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autoCompressPictures="0" defaultThemeVersion="124226"/>
  <workbookProtection workbookAlgorithmName="SHA-512" workbookHashValue="wda0QSU8TeoIMR7emXtJFwPIjx+7AqnUXFv3pD0+0KHFbqSeq35vjE2VNaHB3nb+tBDoTzjITQZL9DMS0fNWAA==" workbookSaltValue="Pf2UaG/+mjnse2kSWyo85Q==" workbookSpinCount="100000" lockStructure="1"/>
  <bookViews>
    <workbookView xWindow="0" yWindow="0" windowWidth="20490" windowHeight="7545" tabRatio="907" firstSheet="1" activeTab="7"/>
  </bookViews>
  <sheets>
    <sheet name="BNP avec amende" sheetId="22" state="hidden" r:id="rId1"/>
    <sheet name="BNP" sheetId="55" r:id="rId2"/>
    <sheet name="Crédit Mutuel" sheetId="24" state="hidden" r:id="rId3"/>
    <sheet name="BPCE" sheetId="23" r:id="rId4"/>
    <sheet name="SG" sheetId="29" r:id="rId5"/>
    <sheet name="CA" sheetId="47" r:id="rId6"/>
    <sheet name="CM" sheetId="32" r:id="rId7"/>
    <sheet name="synthèse globale " sheetId="56" r:id="rId8"/>
    <sheet name="TOPS" sheetId="57" r:id="rId9"/>
    <sheet name="synthèse avc amende BNP" sheetId="5" state="hidden" r:id="rId10"/>
    <sheet name="Comparaison 2013-2014 " sheetId="48" state="hidden" r:id="rId11"/>
    <sheet name="Données 2013 TJN" sheetId="49" state="hidden" r:id="rId12"/>
    <sheet name="Données 2013 GAO" sheetId="50" state="hidden" r:id="rId13"/>
    <sheet name="catégories activités résultat" sheetId="46" state="hidden" r:id="rId14"/>
    <sheet name="Catégories activités CBCR" sheetId="45" state="hidden" r:id="rId15"/>
    <sheet name="Activités par banque par pays" sheetId="42" state="hidden" r:id="rId16"/>
    <sheet name="impôt théorique vs effectif" sheetId="44" state="hidden" r:id="rId17"/>
    <sheet name="Liste UE" sheetId="43" state="hidden" r:id="rId18"/>
    <sheet name="bénefs PFJ" sheetId="61" r:id="rId19"/>
  </sheets>
  <definedNames>
    <definedName name="_xlnm._FilterDatabase" localSheetId="1" hidden="1">BNP!$A$1:$H$931</definedName>
    <definedName name="_xlnm._FilterDatabase" localSheetId="0" hidden="1">'BNP avec amende'!$A$1:$H$954</definedName>
    <definedName name="_xlnm._FilterDatabase" localSheetId="3" hidden="1">BPCE!$A$1:$A$1472</definedName>
    <definedName name="Date_Paie" localSheetId="15">#REF!</definedName>
    <definedName name="Date_Paie" localSheetId="1">#REF!</definedName>
    <definedName name="Date_Paie" localSheetId="10">#REF!</definedName>
    <definedName name="Date_Paie" localSheetId="7">#REF!</definedName>
    <definedName name="Date_Paie">#REF!</definedName>
    <definedName name="Date_Paiement" localSheetId="15">DATE(YEAR('Activités par banque par pays'!Début_Prêt),MONTH('Activités par banque par pays'!Début_Prêt)+Payment_Number,DAY('Activités par banque par pays'!Début_Prêt))</definedName>
    <definedName name="Date_Paiement" localSheetId="1">DATE(YEAR(BNP!Début_Prêt),MONTH(BNP!Début_Prêt)+Payment_Number,DAY(BNP!Début_Prêt))</definedName>
    <definedName name="Date_Paiement" localSheetId="10">DATE(YEAR('Comparaison 2013-2014 '!Début_Prêt),MONTH('Comparaison 2013-2014 '!Début_Prêt)+Payment_Number,DAY('Comparaison 2013-2014 '!Début_Prêt))</definedName>
    <definedName name="Date_Paiement" localSheetId="7">DATE(YEAR('synthèse globale '!Début_Prêt),MONTH('synthèse globale '!Début_Prêt)+Payment_Number,DAY('synthèse globale '!Début_Prêt))</definedName>
    <definedName name="Date_Paiement">DATE(YEAR(Début_Prêt),MONTH(Début_Prêt)+Payment_Number,DAY(Début_Prêt))</definedName>
    <definedName name="Début_Prêt" localSheetId="15">#REF!</definedName>
    <definedName name="Début_Prêt" localSheetId="1">#REF!</definedName>
    <definedName name="Début_Prêt" localSheetId="10">#REF!</definedName>
    <definedName name="Début_Prêt" localSheetId="7">#REF!</definedName>
    <definedName name="Début_Prêt">#REF!</definedName>
    <definedName name="Dernière_Ligne" localSheetId="15">IF('Activités par banque par pays'!Valeurs_Entrées,'Activités par banque par pays'!Ligne_EnTête+'Activités par banque par pays'!Nbre_de_Paiements,'Activités par banque par pays'!Ligne_EnTête)</definedName>
    <definedName name="Dernière_Ligne" localSheetId="1">IF(BNP!Valeurs_Entrées,BNP!Ligne_EnTête+BNP!Nbre_de_Paiements,BNP!Ligne_EnTête)</definedName>
    <definedName name="Dernière_Ligne" localSheetId="10">IF('Comparaison 2013-2014 '!Valeurs_Entrées,'Comparaison 2013-2014 '!Ligne_EnTête+'Comparaison 2013-2014 '!Nbre_de_Paiements,'Comparaison 2013-2014 '!Ligne_EnTête)</definedName>
    <definedName name="Dernière_Ligne" localSheetId="7">IF('synthèse globale '!Valeurs_Entrées,'synthèse globale '!Ligne_EnTête+'synthèse globale '!Nbre_de_Paiements,'synthèse globale '!Ligne_EnTête)</definedName>
    <definedName name="Dernière_Ligne">IF(Valeurs_Entrées,Ligne_EnTête+Nbre_de_Paiements,Ligne_EnTête)</definedName>
    <definedName name="Données" localSheetId="15">#REF!</definedName>
    <definedName name="Données" localSheetId="1">#REF!</definedName>
    <definedName name="Données" localSheetId="10">#REF!</definedName>
    <definedName name="Données" localSheetId="7">#REF!</definedName>
    <definedName name="Données">#REF!</definedName>
    <definedName name="Durée_Prêt" localSheetId="15">#REF!</definedName>
    <definedName name="Durée_Prêt" localSheetId="1">#REF!</definedName>
    <definedName name="Durée_Prêt" localSheetId="10">#REF!</definedName>
    <definedName name="Durée_Prêt" localSheetId="7">#REF!</definedName>
    <definedName name="Durée_Prêt">#REF!</definedName>
    <definedName name="Ent" localSheetId="15">#REF!</definedName>
    <definedName name="Ent" localSheetId="1">#REF!</definedName>
    <definedName name="Ent" localSheetId="10">#REF!</definedName>
    <definedName name="Ent" localSheetId="7">#REF!</definedName>
    <definedName name="Ent">#REF!</definedName>
    <definedName name="_xlnm.Print_Titles" localSheetId="10">'Comparaison 2013-2014 '!$2:$2</definedName>
    <definedName name="_xlnm.Print_Titles" localSheetId="11">'Données 2013 TJN'!$5:$5</definedName>
    <definedName name="_xlnm.Print_Titles" localSheetId="9">'synthèse avc amende BNP'!$1:$1</definedName>
    <definedName name="_xlnm.Print_Titles" localSheetId="7">'synthèse globale '!$1:$1</definedName>
    <definedName name="Impression_Entière" localSheetId="15">#REF!</definedName>
    <definedName name="Impression_Entière" localSheetId="1">#REF!</definedName>
    <definedName name="Impression_Entière" localSheetId="10">#REF!</definedName>
    <definedName name="Impression_Entière" localSheetId="7">#REF!</definedName>
    <definedName name="Impression_Entière">#REF!</definedName>
    <definedName name="Intérêt_Total" localSheetId="15">#REF!</definedName>
    <definedName name="Intérêt_Total" localSheetId="1">#REF!</definedName>
    <definedName name="Intérêt_Total" localSheetId="10">#REF!</definedName>
    <definedName name="Intérêt_Total" localSheetId="7">#REF!</definedName>
    <definedName name="Intérêt_Total">#REF!</definedName>
    <definedName name="Intérêts_Cumulés" localSheetId="15">#REF!</definedName>
    <definedName name="Intérêts_Cumulés" localSheetId="1">#REF!</definedName>
    <definedName name="Intérêts_Cumulés" localSheetId="10">#REF!</definedName>
    <definedName name="Intérêts_Cumulés" localSheetId="7">#REF!</definedName>
    <definedName name="Intérêts_Cumulés">#REF!</definedName>
    <definedName name="Ligne_EnTête" localSheetId="15">ROW(#REF!)</definedName>
    <definedName name="Ligne_EnTête" localSheetId="1">ROW(#REF!)</definedName>
    <definedName name="Ligne_EnTête" localSheetId="10">ROW(#REF!)</definedName>
    <definedName name="Ligne_EnTête" localSheetId="7">ROW(#REF!)</definedName>
    <definedName name="Ligne_EnTête">ROW(#REF!)</definedName>
    <definedName name="Montant_Prêt" localSheetId="15">#REF!</definedName>
    <definedName name="Montant_Prêt" localSheetId="1">#REF!</definedName>
    <definedName name="Montant_Prêt" localSheetId="10">#REF!</definedName>
    <definedName name="Montant_Prêt" localSheetId="7">#REF!</definedName>
    <definedName name="Montant_Prêt">#REF!</definedName>
    <definedName name="Nbre_de_Paiements" localSheetId="15">MATCH(0.01,'Activités par banque par pays'!Solde_Final,-1)+1</definedName>
    <definedName name="Nbre_de_Paiements" localSheetId="1">MATCH(0.01,BNP!Solde_Final,-1)+1</definedName>
    <definedName name="Nbre_de_Paiements" localSheetId="10">MATCH(0.01,'Comparaison 2013-2014 '!Solde_Final,-1)+1</definedName>
    <definedName name="Nbre_de_Paiements" localSheetId="7">MATCH(0.01,'synthèse globale '!Solde_Final,-1)+1</definedName>
    <definedName name="Nbre_de_Paiements">MATCH(0.01,Solde_Final,-1)+1</definedName>
    <definedName name="Nbre_Pmt" localSheetId="15">#REF!</definedName>
    <definedName name="Nbre_Pmt" localSheetId="1">#REF!</definedName>
    <definedName name="Nbre_Pmt" localSheetId="10">#REF!</definedName>
    <definedName name="Nbre_Pmt" localSheetId="7">#REF!</definedName>
    <definedName name="Nbre_Pmt">#REF!</definedName>
    <definedName name="Nbre_Pmt_Par_An" localSheetId="15">#REF!</definedName>
    <definedName name="Nbre_Pmt_Par_An" localSheetId="1">#REF!</definedName>
    <definedName name="Nbre_Pmt_Par_An" localSheetId="10">#REF!</definedName>
    <definedName name="Nbre_Pmt_Par_An" localSheetId="7">#REF!</definedName>
    <definedName name="Nbre_Pmt_Par_An">#REF!</definedName>
    <definedName name="Pmt_Mensuel_Programmé" localSheetId="15">#REF!</definedName>
    <definedName name="Pmt_Mensuel_Programmé" localSheetId="1">#REF!</definedName>
    <definedName name="Pmt_Mensuel_Programmé" localSheetId="10">#REF!</definedName>
    <definedName name="Pmt_Mensuel_Programmé" localSheetId="7">#REF!</definedName>
    <definedName name="Pmt_Mensuel_Programmé">#REF!</definedName>
    <definedName name="Pmt_Programmé" localSheetId="15">#REF!</definedName>
    <definedName name="Pmt_Programmé" localSheetId="1">#REF!</definedName>
    <definedName name="Pmt_Programmé" localSheetId="10">#REF!</definedName>
    <definedName name="Pmt_Programmé" localSheetId="7">#REF!</definedName>
    <definedName name="Pmt_Programmé">#REF!</definedName>
    <definedName name="Pmt_Supplémentaire" localSheetId="15">#REF!</definedName>
    <definedName name="Pmt_Supplémentaire" localSheetId="1">#REF!</definedName>
    <definedName name="Pmt_Supplémentaire" localSheetId="10">#REF!</definedName>
    <definedName name="Pmt_Supplémentaire" localSheetId="7">#REF!</definedName>
    <definedName name="Pmt_Supplémentaire">#REF!</definedName>
    <definedName name="Pmt_Total" localSheetId="15">#REF!</definedName>
    <definedName name="Pmt_Total" localSheetId="1">#REF!</definedName>
    <definedName name="Pmt_Total" localSheetId="10">#REF!</definedName>
    <definedName name="Pmt_Total" localSheetId="7">#REF!</definedName>
    <definedName name="Pmt_Total">#REF!</definedName>
    <definedName name="Pmts_Supplémentaires_Programmés" localSheetId="15">#REF!</definedName>
    <definedName name="Pmts_Supplémentaires_Programmés" localSheetId="1">#REF!</definedName>
    <definedName name="Pmts_Supplémentaires_Programmés" localSheetId="10">#REF!</definedName>
    <definedName name="Pmts_Supplémentaires_Programmés" localSheetId="7">#REF!</definedName>
    <definedName name="Pmts_Supplémentaires_Programmés">#REF!</definedName>
    <definedName name="Princ" localSheetId="15">#REF!</definedName>
    <definedName name="Princ" localSheetId="1">#REF!</definedName>
    <definedName name="Princ" localSheetId="10">#REF!</definedName>
    <definedName name="Princ" localSheetId="7">#REF!</definedName>
    <definedName name="Princ">#REF!</definedName>
    <definedName name="Réinit_Zone_Impression" localSheetId="15">OFFSET('Activités par banque par pays'!Impression_Entière,0,0,'Activités par banque par pays'!Dernière_Ligne)</definedName>
    <definedName name="Réinit_Zone_Impression" localSheetId="1">OFFSET(BNP!Impression_Entière,0,0,BNP!Dernière_Ligne)</definedName>
    <definedName name="Réinit_Zone_Impression" localSheetId="10">OFFSET('Comparaison 2013-2014 '!Impression_Entière,0,0,'Comparaison 2013-2014 '!Dernière_Ligne)</definedName>
    <definedName name="Réinit_Zone_Impression" localSheetId="7">OFFSET('synthèse globale '!Impression_Entière,0,0,'synthèse globale '!Dernière_Ligne)</definedName>
    <definedName name="Réinit_Zone_Impression">OFFSET(Impression_Entière,0,0,Dernière_Ligne)</definedName>
    <definedName name="Solde_Départ" localSheetId="15">#REF!</definedName>
    <definedName name="Solde_Départ" localSheetId="1">#REF!</definedName>
    <definedName name="Solde_Départ" localSheetId="10">#REF!</definedName>
    <definedName name="Solde_Départ" localSheetId="7">#REF!</definedName>
    <definedName name="Solde_Départ">#REF!</definedName>
    <definedName name="Solde_Final" localSheetId="15">#REF!</definedName>
    <definedName name="Solde_Final" localSheetId="1">#REF!</definedName>
    <definedName name="Solde_Final" localSheetId="10">#REF!</definedName>
    <definedName name="Solde_Final" localSheetId="7">#REF!</definedName>
    <definedName name="Solde_Final">#REF!</definedName>
    <definedName name="Taux_Intérêt" localSheetId="15">#REF!</definedName>
    <definedName name="Taux_Intérêt" localSheetId="1">#REF!</definedName>
    <definedName name="Taux_Intérêt" localSheetId="10">#REF!</definedName>
    <definedName name="Taux_Intérêt" localSheetId="7">#REF!</definedName>
    <definedName name="Taux_Intérêt">#REF!</definedName>
    <definedName name="Taux_Intérêt_Programmé" localSheetId="15">#REF!</definedName>
    <definedName name="Taux_Intérêt_Programmé" localSheetId="1">#REF!</definedName>
    <definedName name="Taux_Intérêt_Programmé" localSheetId="10">#REF!</definedName>
    <definedName name="Taux_Intérêt_Programmé" localSheetId="7">#REF!</definedName>
    <definedName name="Taux_Intérêt_Programmé">#REF!</definedName>
    <definedName name="Valeurs_Entrées" localSheetId="15">IF('Activités par banque par pays'!Montant_Prêt*'Activités par banque par pays'!Taux_Intérêt*'Activités par banque par pays'!Durée_Prêt*'Activités par banque par pays'!Début_Prêt&gt;0,1,0)</definedName>
    <definedName name="Valeurs_Entrées" localSheetId="1">IF(BNP!Montant_Prêt*BNP!Taux_Intérêt*BNP!Durée_Prêt*BNP!Début_Prêt&gt;0,1,0)</definedName>
    <definedName name="Valeurs_Entrées" localSheetId="10">IF('Comparaison 2013-2014 '!Montant_Prêt*'Comparaison 2013-2014 '!Taux_Intérêt*'Comparaison 2013-2014 '!Durée_Prêt*'Comparaison 2013-2014 '!Début_Prêt&gt;0,1,0)</definedName>
    <definedName name="Valeurs_Entrées" localSheetId="7">IF('synthèse globale '!Montant_Prêt*'synthèse globale '!Taux_Intérêt*'synthèse globale '!Durée_Prêt*'synthèse globale '!Début_Prêt&gt;0,1,0)</definedName>
    <definedName name="Valeurs_Entrées">IF(Montant_Prêt*Taux_Intérêt*Durée_Prêt*Début_Prêt&gt;0,1,0)</definedName>
    <definedName name="_xlnm.Print_Area" localSheetId="14">'Catégories activités CBCR'!$A$2:$E$89</definedName>
    <definedName name="_xlnm.Print_Area" localSheetId="13">'catégories activités résultat'!$A$2:$M$23</definedName>
    <definedName name="_xlnm.Print_Area" localSheetId="10">'Comparaison 2013-2014 '!$B$383:$B$437</definedName>
    <definedName name="_xlnm.Print_Area" localSheetId="11">'Données 2013 TJN'!$A$1:$S$289</definedName>
    <definedName name="_xlnm.Print_Area" localSheetId="16">'impôt théorique vs effectif'!$A$21:$L$32</definedName>
    <definedName name="_xlnm.Print_Area" localSheetId="17">'Liste UE'!$I$2:$I$33</definedName>
    <definedName name="_xlnm.Print_Area" localSheetId="9">'synthèse avc amende BNP'!$A$1:$I$365</definedName>
    <definedName name="_xlnm.Print_Area" localSheetId="7">'synthèse globale '!$A$386:$H$2688</definedName>
  </definedNames>
  <calcPr calcId="152511"/>
  <pivotCaches>
    <pivotCache cacheId="0" r:id="rId20"/>
    <pivotCache cacheId="1" r:id="rId21"/>
    <pivotCache cacheId="2" r:id="rId22"/>
    <pivotCache cacheId="3" r:id="rId23"/>
    <pivotCache cacheId="4" r:id="rId24"/>
  </pivotCaches>
</workbook>
</file>

<file path=xl/calcChain.xml><?xml version="1.0" encoding="utf-8"?>
<calcChain xmlns="http://schemas.openxmlformats.org/spreadsheetml/2006/main">
  <c r="P288" i="56" l="1"/>
  <c r="O288" i="56"/>
  <c r="N288" i="56"/>
  <c r="M288" i="56"/>
  <c r="L288" i="56"/>
  <c r="K288" i="56"/>
  <c r="P271" i="56"/>
  <c r="O271" i="56"/>
  <c r="N271" i="56"/>
  <c r="M271" i="56"/>
  <c r="L271" i="56"/>
  <c r="K271" i="56"/>
  <c r="O275" i="56"/>
  <c r="N275" i="56"/>
  <c r="M275" i="56"/>
  <c r="L275" i="56"/>
  <c r="K275" i="56"/>
  <c r="P275" i="56"/>
  <c r="B784" i="29"/>
  <c r="C784" i="29"/>
  <c r="H661" i="56" l="1"/>
  <c r="H666" i="56"/>
  <c r="H671" i="56"/>
  <c r="H674" i="56"/>
  <c r="H676" i="56"/>
  <c r="H675" i="56" l="1"/>
  <c r="F2395" i="56"/>
  <c r="I481" i="32"/>
  <c r="J481" i="32"/>
  <c r="K481" i="32"/>
  <c r="H787" i="29"/>
  <c r="D1391" i="56" l="1"/>
  <c r="J2925" i="56"/>
  <c r="J2926" i="56"/>
  <c r="J2927" i="56"/>
  <c r="J2928" i="56"/>
  <c r="J2931" i="56"/>
  <c r="J2932" i="56"/>
  <c r="J2933" i="56"/>
  <c r="J2934" i="56"/>
  <c r="J2935" i="56"/>
  <c r="J2936" i="56"/>
  <c r="J2937" i="56"/>
  <c r="J2938" i="56"/>
  <c r="J2939" i="56"/>
  <c r="J2940" i="56"/>
  <c r="J2941" i="56"/>
  <c r="J2942" i="56"/>
  <c r="J2943" i="56"/>
  <c r="J2944" i="56"/>
  <c r="J2945" i="56"/>
  <c r="J2946" i="56"/>
  <c r="J2947" i="56"/>
  <c r="J2948" i="56"/>
  <c r="J2949" i="56"/>
  <c r="J2950" i="56"/>
  <c r="J2951" i="56"/>
  <c r="J2952" i="56"/>
  <c r="J2953" i="56"/>
  <c r="J2954" i="56"/>
  <c r="J2955" i="56"/>
  <c r="J2956" i="56"/>
  <c r="J2957" i="56"/>
  <c r="J2958" i="56"/>
  <c r="J2959" i="56"/>
  <c r="J2960" i="56"/>
  <c r="J2961" i="56"/>
  <c r="J2962" i="56"/>
  <c r="J2963" i="56"/>
  <c r="J2964" i="56"/>
  <c r="J2965" i="56"/>
  <c r="J2966" i="56"/>
  <c r="J2967" i="56"/>
  <c r="J2968" i="56"/>
  <c r="J2969" i="56"/>
  <c r="J2970" i="56"/>
  <c r="J2971" i="56"/>
  <c r="J2972" i="56"/>
  <c r="J2973" i="56"/>
  <c r="J2974" i="56"/>
  <c r="J2975" i="56"/>
  <c r="J2976" i="56"/>
  <c r="J2977" i="56"/>
  <c r="J2978" i="56"/>
  <c r="J2979" i="56"/>
  <c r="J2980" i="56"/>
  <c r="J2981" i="56"/>
  <c r="J2982" i="56"/>
  <c r="J2986" i="56"/>
  <c r="J2924" i="56"/>
  <c r="D3023" i="56"/>
  <c r="D3021" i="56"/>
  <c r="D3011" i="56"/>
  <c r="E3009" i="56"/>
  <c r="E3007" i="56"/>
  <c r="G3006" i="56"/>
  <c r="D3000" i="56"/>
  <c r="D2999" i="56"/>
  <c r="D2998" i="56"/>
  <c r="D2997" i="56"/>
  <c r="J2997" i="56" s="1"/>
  <c r="E2995" i="56"/>
  <c r="J2995" i="56" s="1"/>
  <c r="G2991" i="56"/>
  <c r="H2986" i="56"/>
  <c r="C391" i="56"/>
  <c r="C2654" i="56"/>
  <c r="C2651" i="56"/>
  <c r="C2646" i="56"/>
  <c r="C2643" i="56"/>
  <c r="C3023" i="56" s="1"/>
  <c r="C2640" i="56"/>
  <c r="C2605" i="56"/>
  <c r="C2602" i="56"/>
  <c r="C2597" i="56"/>
  <c r="C2594" i="56"/>
  <c r="C3022" i="56" s="1"/>
  <c r="C2591" i="56"/>
  <c r="C2556" i="56"/>
  <c r="C2553" i="56"/>
  <c r="C2548" i="56"/>
  <c r="C2545" i="56"/>
  <c r="C3021" i="56" s="1"/>
  <c r="C2542" i="56"/>
  <c r="C2507" i="56"/>
  <c r="C2504" i="56"/>
  <c r="C2499" i="56"/>
  <c r="C2496" i="56"/>
  <c r="C3020" i="56" s="1"/>
  <c r="C2493" i="56"/>
  <c r="C2458" i="56"/>
  <c r="C2455" i="56"/>
  <c r="C2450" i="56"/>
  <c r="C2447" i="56"/>
  <c r="C3019" i="56" s="1"/>
  <c r="C2444" i="56"/>
  <c r="C2409" i="56"/>
  <c r="C2406" i="56"/>
  <c r="C2401" i="56"/>
  <c r="C2398" i="56"/>
  <c r="C3018" i="56" s="1"/>
  <c r="C2395" i="56"/>
  <c r="C2325" i="56"/>
  <c r="C2322" i="56"/>
  <c r="C2317" i="56"/>
  <c r="C2314" i="56"/>
  <c r="C3016" i="56" s="1"/>
  <c r="C2311" i="56"/>
  <c r="C2276" i="56"/>
  <c r="C2273" i="56"/>
  <c r="C2268" i="56"/>
  <c r="C2265" i="56"/>
  <c r="C3015" i="56" s="1"/>
  <c r="C2262" i="56"/>
  <c r="C2227" i="56"/>
  <c r="C2224" i="56"/>
  <c r="C2219" i="56"/>
  <c r="C2216" i="56"/>
  <c r="C3014" i="56" s="1"/>
  <c r="C2213" i="56"/>
  <c r="C2179" i="56"/>
  <c r="C2177" i="56"/>
  <c r="C2173" i="56"/>
  <c r="C2171" i="56"/>
  <c r="C3013" i="56" s="1"/>
  <c r="C2169" i="56"/>
  <c r="C2019" i="56"/>
  <c r="C2016" i="56"/>
  <c r="C2011" i="56"/>
  <c r="C2006" i="56"/>
  <c r="C3010" i="56" s="1"/>
  <c r="C2001" i="56"/>
  <c r="C1964" i="56"/>
  <c r="C1961" i="56"/>
  <c r="C1956" i="56"/>
  <c r="C1951" i="56"/>
  <c r="C1946" i="56"/>
  <c r="C2378" i="56"/>
  <c r="C2375" i="56"/>
  <c r="C2370" i="56"/>
  <c r="C2365" i="56"/>
  <c r="C3017" i="56" s="1"/>
  <c r="C2360" i="56"/>
  <c r="C1834" i="56"/>
  <c r="C1831" i="56"/>
  <c r="C1826" i="56"/>
  <c r="C1821" i="56"/>
  <c r="C3009" i="56" s="1"/>
  <c r="C1816" i="56"/>
  <c r="C1779" i="56"/>
  <c r="C1776" i="56"/>
  <c r="C1771" i="56"/>
  <c r="C1766" i="56"/>
  <c r="C3006" i="56" s="1"/>
  <c r="C1761" i="56"/>
  <c r="C1724" i="56"/>
  <c r="C1721" i="56"/>
  <c r="C1716" i="56"/>
  <c r="C1711" i="56"/>
  <c r="C3005" i="56" s="1"/>
  <c r="C1706" i="56"/>
  <c r="C1559" i="56"/>
  <c r="C1556" i="56"/>
  <c r="C1551" i="56"/>
  <c r="C1546" i="56"/>
  <c r="C3002" i="56" s="1"/>
  <c r="C1541" i="56"/>
  <c r="C1339" i="56"/>
  <c r="C1336" i="56"/>
  <c r="C1331" i="56"/>
  <c r="C1326" i="56"/>
  <c r="C2998" i="56" s="1"/>
  <c r="C1321" i="56"/>
  <c r="C1229" i="56"/>
  <c r="C1226" i="56"/>
  <c r="C1221" i="56"/>
  <c r="C1216" i="56"/>
  <c r="C2996" i="56" s="1"/>
  <c r="C1211" i="56"/>
  <c r="C1119" i="56"/>
  <c r="C1116" i="56"/>
  <c r="C1111" i="56"/>
  <c r="C1106" i="56"/>
  <c r="C2994" i="56" s="1"/>
  <c r="J2994" i="56" s="1"/>
  <c r="C1101" i="56"/>
  <c r="C1064" i="56"/>
  <c r="C1061" i="56"/>
  <c r="C1056" i="56"/>
  <c r="C1051" i="56"/>
  <c r="C2993" i="56" s="1"/>
  <c r="C1046" i="56"/>
  <c r="C1009" i="56"/>
  <c r="C1006" i="56"/>
  <c r="C1001" i="56"/>
  <c r="C996" i="56"/>
  <c r="C2992" i="56" s="1"/>
  <c r="C991" i="56"/>
  <c r="C954" i="56"/>
  <c r="C951" i="56"/>
  <c r="C946" i="56"/>
  <c r="C941" i="56"/>
  <c r="C2991" i="56" s="1"/>
  <c r="C936" i="56"/>
  <c r="C899" i="56"/>
  <c r="C896" i="56"/>
  <c r="C891" i="56"/>
  <c r="C886" i="56"/>
  <c r="C2990" i="56" s="1"/>
  <c r="C881" i="56"/>
  <c r="C789" i="56"/>
  <c r="C786" i="56"/>
  <c r="C781" i="56"/>
  <c r="C776" i="56"/>
  <c r="C2988" i="56" s="1"/>
  <c r="C771" i="56"/>
  <c r="C624" i="56"/>
  <c r="C569" i="56"/>
  <c r="C566" i="56"/>
  <c r="C561" i="56"/>
  <c r="C556" i="56"/>
  <c r="C2984" i="56" s="1"/>
  <c r="C551" i="56"/>
  <c r="C514" i="56"/>
  <c r="C511" i="56"/>
  <c r="C506" i="56"/>
  <c r="C501" i="56"/>
  <c r="C2983" i="56" s="1"/>
  <c r="J2983" i="56" s="1"/>
  <c r="C496" i="56"/>
  <c r="C404" i="56"/>
  <c r="C401" i="56"/>
  <c r="C396" i="56"/>
  <c r="C386" i="56"/>
  <c r="C2929" i="56" s="1"/>
  <c r="J3009" i="56" l="1"/>
  <c r="C3007" i="56"/>
  <c r="J3007" i="56" s="1"/>
  <c r="AP110" i="57"/>
  <c r="AP111" i="57"/>
  <c r="AP112" i="57"/>
  <c r="AP113" i="57"/>
  <c r="AP114" i="57"/>
  <c r="AP115" i="57"/>
  <c r="AP116" i="57"/>
  <c r="AP117" i="57"/>
  <c r="AP118" i="57"/>
  <c r="AP119" i="57"/>
  <c r="C862" i="55"/>
  <c r="C110" i="57" s="1"/>
  <c r="C863" i="55"/>
  <c r="C111" i="57" s="1"/>
  <c r="C864" i="55"/>
  <c r="C112" i="57" s="1"/>
  <c r="C865" i="55"/>
  <c r="C113" i="57" s="1"/>
  <c r="C866" i="55"/>
  <c r="C114" i="57" s="1"/>
  <c r="C867" i="55"/>
  <c r="C115" i="57" s="1"/>
  <c r="C868" i="55"/>
  <c r="C116" i="57" s="1"/>
  <c r="C869" i="55"/>
  <c r="C117" i="57" s="1"/>
  <c r="C870" i="55"/>
  <c r="C118" i="57" s="1"/>
  <c r="C871" i="55"/>
  <c r="C119" i="57" s="1"/>
  <c r="F2846" i="56"/>
  <c r="D2846" i="56"/>
  <c r="C2846" i="56"/>
  <c r="C2829" i="56"/>
  <c r="H2829" i="56" s="1"/>
  <c r="I968" i="47"/>
  <c r="H968" i="47"/>
  <c r="G968" i="47"/>
  <c r="E968" i="47"/>
  <c r="D968" i="47"/>
  <c r="C968" i="47"/>
  <c r="B968" i="47"/>
  <c r="I966" i="47"/>
  <c r="H966" i="47"/>
  <c r="G966" i="47"/>
  <c r="E966" i="47"/>
  <c r="D966" i="47"/>
  <c r="C966" i="47"/>
  <c r="B966" i="47"/>
  <c r="E2823" i="56"/>
  <c r="H2823" i="56" s="1"/>
  <c r="E2816" i="56"/>
  <c r="H2816" i="56" s="1"/>
  <c r="E2814" i="56"/>
  <c r="H2814" i="56" s="1"/>
  <c r="E2811" i="56"/>
  <c r="H2811" i="56" s="1"/>
  <c r="E2807" i="56"/>
  <c r="H2807" i="56" s="1"/>
  <c r="E2795" i="56"/>
  <c r="H2795" i="56" s="1"/>
  <c r="F2824" i="56"/>
  <c r="E2824" i="56"/>
  <c r="D2824" i="56"/>
  <c r="E2822" i="56"/>
  <c r="D2822" i="56"/>
  <c r="D2821" i="56"/>
  <c r="H2821" i="56" s="1"/>
  <c r="D2812" i="56"/>
  <c r="H2812" i="56" s="1"/>
  <c r="D2810" i="56"/>
  <c r="H2810" i="56" s="1"/>
  <c r="D2809" i="56"/>
  <c r="H2809" i="56" s="1"/>
  <c r="D2804" i="56"/>
  <c r="H2804" i="56" s="1"/>
  <c r="E2800" i="56"/>
  <c r="D2800" i="56"/>
  <c r="D2799" i="56"/>
  <c r="H2799" i="56" s="1"/>
  <c r="F2790" i="56"/>
  <c r="E2790" i="56"/>
  <c r="F2845" i="56"/>
  <c r="E2845" i="56"/>
  <c r="C2845" i="56"/>
  <c r="E2844" i="56"/>
  <c r="D2844" i="56"/>
  <c r="C2844" i="56"/>
  <c r="G2843" i="56"/>
  <c r="F2843" i="56"/>
  <c r="E2843" i="56"/>
  <c r="D2843" i="56"/>
  <c r="C2843" i="56"/>
  <c r="E2842" i="56"/>
  <c r="D2842" i="56"/>
  <c r="C2842" i="56"/>
  <c r="F2841" i="56"/>
  <c r="E2841" i="56"/>
  <c r="D2841" i="56"/>
  <c r="C2841" i="56"/>
  <c r="F2840" i="56"/>
  <c r="E2840" i="56"/>
  <c r="D2840" i="56"/>
  <c r="C2840" i="56"/>
  <c r="F2839" i="56"/>
  <c r="E2839" i="56"/>
  <c r="D2839" i="56"/>
  <c r="C2839" i="56"/>
  <c r="G2839" i="56"/>
  <c r="F2838" i="56"/>
  <c r="E2838" i="56"/>
  <c r="C2838" i="56"/>
  <c r="E2837" i="56"/>
  <c r="C2837" i="56"/>
  <c r="F2836" i="56"/>
  <c r="E2836" i="56"/>
  <c r="D2836" i="56"/>
  <c r="C2836" i="56"/>
  <c r="G2835" i="56"/>
  <c r="F2835" i="56"/>
  <c r="E2835" i="56"/>
  <c r="D2835" i="56"/>
  <c r="C2835" i="56"/>
  <c r="C2834" i="56"/>
  <c r="H2834" i="56" s="1"/>
  <c r="G2833" i="56"/>
  <c r="F2833" i="56"/>
  <c r="E2833" i="56"/>
  <c r="D2833" i="56"/>
  <c r="C2833" i="56"/>
  <c r="F2832" i="56"/>
  <c r="E2832" i="56"/>
  <c r="D2832" i="56"/>
  <c r="C2832" i="56"/>
  <c r="C2831" i="56"/>
  <c r="H2831" i="56" s="1"/>
  <c r="F2830" i="56"/>
  <c r="E2830" i="56"/>
  <c r="C2830" i="56"/>
  <c r="E2828" i="56"/>
  <c r="D2828" i="56"/>
  <c r="C2828" i="56"/>
  <c r="G2827" i="56"/>
  <c r="F2827" i="56"/>
  <c r="E2827" i="56"/>
  <c r="D2827" i="56"/>
  <c r="C2827" i="56"/>
  <c r="C2826" i="56"/>
  <c r="H2826" i="56" s="1"/>
  <c r="F2825" i="56"/>
  <c r="D2825" i="56"/>
  <c r="C2825" i="56"/>
  <c r="C2820" i="56"/>
  <c r="H2820" i="56" s="1"/>
  <c r="F2819" i="56"/>
  <c r="E2819" i="56"/>
  <c r="D2819" i="56"/>
  <c r="C2819" i="56"/>
  <c r="C2818" i="56"/>
  <c r="H2818" i="56" s="1"/>
  <c r="E2817" i="56"/>
  <c r="C2817" i="56"/>
  <c r="F2815" i="56"/>
  <c r="E2815" i="56"/>
  <c r="C2815" i="56"/>
  <c r="F2813" i="56"/>
  <c r="E2813" i="56"/>
  <c r="C2813" i="56"/>
  <c r="F2808" i="56"/>
  <c r="E2808" i="56"/>
  <c r="D2808" i="56"/>
  <c r="C2808" i="56"/>
  <c r="E2806" i="56"/>
  <c r="C2806" i="56"/>
  <c r="F2805" i="56"/>
  <c r="E2805" i="56"/>
  <c r="C2805" i="56"/>
  <c r="C2803" i="56"/>
  <c r="H2803" i="56" s="1"/>
  <c r="D2802" i="56"/>
  <c r="C2802" i="56"/>
  <c r="G2801" i="56"/>
  <c r="F2801" i="56"/>
  <c r="E2801" i="56"/>
  <c r="D2801" i="56"/>
  <c r="C2801" i="56"/>
  <c r="E2798" i="56"/>
  <c r="C2798" i="56"/>
  <c r="F2797" i="56"/>
  <c r="E2797" i="56"/>
  <c r="D2797" i="56"/>
  <c r="C2797" i="56"/>
  <c r="C2796" i="56"/>
  <c r="H2796" i="56" s="1"/>
  <c r="F2794" i="56"/>
  <c r="E2794" i="56"/>
  <c r="D2794" i="56"/>
  <c r="C2794" i="56"/>
  <c r="G2793" i="56"/>
  <c r="D2793" i="56"/>
  <c r="C2793" i="56"/>
  <c r="F2792" i="56"/>
  <c r="C2792" i="56"/>
  <c r="F2791" i="56"/>
  <c r="E2791" i="56"/>
  <c r="D2791" i="56"/>
  <c r="C2791" i="56"/>
  <c r="H2794" i="56" l="1"/>
  <c r="H2802" i="56"/>
  <c r="H2806" i="56"/>
  <c r="H2808" i="56"/>
  <c r="H2813" i="56"/>
  <c r="H2817" i="56"/>
  <c r="H2825" i="56"/>
  <c r="H2827" i="56"/>
  <c r="H2830" i="56"/>
  <c r="H2832" i="56"/>
  <c r="H2833" i="56"/>
  <c r="H2835" i="56"/>
  <c r="H2843" i="56"/>
  <c r="H2845" i="56"/>
  <c r="H2800" i="56"/>
  <c r="H2791" i="56"/>
  <c r="H2792" i="56"/>
  <c r="H2793" i="56"/>
  <c r="H2797" i="56"/>
  <c r="H2798" i="56"/>
  <c r="H2801" i="56"/>
  <c r="H2805" i="56"/>
  <c r="H2815" i="56"/>
  <c r="H2819" i="56"/>
  <c r="H2828" i="56"/>
  <c r="H2836" i="56"/>
  <c r="H2837" i="56"/>
  <c r="H2838" i="56"/>
  <c r="H2839" i="56"/>
  <c r="H2840" i="56"/>
  <c r="H2841" i="56"/>
  <c r="H2842" i="56"/>
  <c r="H2844" i="56"/>
  <c r="H2790" i="56"/>
  <c r="H2822" i="56"/>
  <c r="H2824" i="56"/>
  <c r="H2846" i="56"/>
  <c r="AQ106" i="57"/>
  <c r="AQ105" i="57"/>
  <c r="AQ104" i="57"/>
  <c r="AQ103" i="57"/>
  <c r="AQ102" i="57"/>
  <c r="AI98" i="57"/>
  <c r="AI97" i="57"/>
  <c r="AA98" i="57"/>
  <c r="AA97" i="57"/>
  <c r="S98" i="57"/>
  <c r="S97" i="57"/>
  <c r="K98" i="57"/>
  <c r="K97" i="57"/>
  <c r="C98" i="57"/>
  <c r="C97" i="57"/>
  <c r="J968" i="47" l="1"/>
  <c r="I844" i="22"/>
  <c r="I844" i="55"/>
  <c r="D2359" i="48" l="1"/>
  <c r="E931" i="5"/>
  <c r="E836" i="5"/>
  <c r="E841" i="56"/>
  <c r="K933" i="48" l="1"/>
  <c r="D1546" i="5" l="1"/>
  <c r="D1551" i="56"/>
  <c r="D2101" i="5"/>
  <c r="D2071" i="56"/>
  <c r="E936" i="56" l="1"/>
  <c r="F770" i="29"/>
  <c r="F769" i="29"/>
  <c r="F768" i="29"/>
  <c r="F767" i="29"/>
  <c r="F765" i="29"/>
  <c r="F757" i="29"/>
  <c r="F753" i="29"/>
  <c r="F750" i="29"/>
  <c r="F745" i="29"/>
  <c r="F741" i="29"/>
  <c r="F739" i="29"/>
  <c r="F738" i="29"/>
  <c r="F717" i="29"/>
  <c r="F665" i="29"/>
  <c r="F658" i="29"/>
  <c r="F642" i="29"/>
  <c r="F641" i="29"/>
  <c r="F639" i="29"/>
  <c r="F632" i="29"/>
  <c r="F618" i="29"/>
  <c r="F617" i="29"/>
  <c r="F615" i="29"/>
  <c r="F612" i="29"/>
  <c r="F611" i="29"/>
  <c r="F607" i="29"/>
  <c r="F606" i="29"/>
  <c r="F603" i="29"/>
  <c r="F592" i="29"/>
  <c r="F590" i="29"/>
  <c r="F589" i="29"/>
  <c r="F588" i="29"/>
  <c r="F561" i="29"/>
  <c r="F542" i="29"/>
  <c r="F538" i="29"/>
  <c r="F525" i="29"/>
  <c r="F512" i="29"/>
  <c r="F507" i="29"/>
  <c r="F503" i="29"/>
  <c r="F488" i="29"/>
  <c r="F487" i="29"/>
  <c r="F486" i="29"/>
  <c r="F480" i="29"/>
  <c r="F477" i="29"/>
  <c r="F475" i="29"/>
  <c r="E831" i="5" s="1"/>
  <c r="F474" i="29"/>
  <c r="F471" i="29"/>
  <c r="F163" i="29"/>
  <c r="F161" i="29"/>
  <c r="F130" i="29"/>
  <c r="F120" i="29"/>
  <c r="F117" i="29"/>
  <c r="F113" i="29"/>
  <c r="F112" i="29"/>
  <c r="F109" i="29"/>
  <c r="F107" i="29"/>
  <c r="F103" i="29"/>
  <c r="F102" i="29"/>
  <c r="F98" i="29"/>
  <c r="F92" i="29"/>
  <c r="F91" i="29"/>
  <c r="F90" i="29"/>
  <c r="F86" i="29"/>
  <c r="F74" i="29"/>
  <c r="F72" i="29"/>
  <c r="F71" i="29"/>
  <c r="F63" i="29"/>
  <c r="F62" i="29"/>
  <c r="F59" i="29"/>
  <c r="F58" i="29"/>
  <c r="F13" i="29"/>
  <c r="F11" i="29"/>
  <c r="F10" i="29"/>
  <c r="F9" i="29"/>
  <c r="C511" i="32"/>
  <c r="C510" i="32"/>
  <c r="C509" i="32"/>
  <c r="C508" i="32"/>
  <c r="C507" i="32"/>
  <c r="C506" i="32"/>
  <c r="C505" i="32"/>
  <c r="C504" i="32"/>
  <c r="C503" i="32"/>
  <c r="C502" i="32"/>
  <c r="C996" i="47"/>
  <c r="C995" i="47"/>
  <c r="C994" i="47"/>
  <c r="C993" i="47"/>
  <c r="C992" i="47"/>
  <c r="C991" i="47"/>
  <c r="C990" i="47"/>
  <c r="C989" i="47"/>
  <c r="C988" i="47"/>
  <c r="C987" i="47"/>
  <c r="C817" i="29"/>
  <c r="C816" i="29"/>
  <c r="C815" i="29"/>
  <c r="C814" i="29"/>
  <c r="C813" i="29"/>
  <c r="C812" i="29"/>
  <c r="C811" i="29"/>
  <c r="C810" i="29"/>
  <c r="C809" i="29"/>
  <c r="C808" i="29"/>
  <c r="C762" i="23"/>
  <c r="C761" i="23"/>
  <c r="C760" i="23"/>
  <c r="C759" i="23"/>
  <c r="C758" i="23"/>
  <c r="C757" i="23"/>
  <c r="C756" i="23"/>
  <c r="C755" i="23"/>
  <c r="C754" i="23"/>
  <c r="C753" i="23"/>
  <c r="A871" i="55"/>
  <c r="B119" i="57" s="1"/>
  <c r="A870" i="55"/>
  <c r="B118" i="57" s="1"/>
  <c r="A869" i="55"/>
  <c r="B117" i="57" s="1"/>
  <c r="A868" i="55"/>
  <c r="B116" i="57" s="1"/>
  <c r="A867" i="55"/>
  <c r="B115" i="57" s="1"/>
  <c r="A866" i="55"/>
  <c r="B114" i="57" s="1"/>
  <c r="A865" i="55"/>
  <c r="B113" i="57" s="1"/>
  <c r="A864" i="55"/>
  <c r="B112" i="57" s="1"/>
  <c r="A863" i="55"/>
  <c r="B111" i="57" s="1"/>
  <c r="A862" i="55"/>
  <c r="B110" i="57" s="1"/>
  <c r="A988" i="47" l="1"/>
  <c r="Z111" i="57" s="1"/>
  <c r="AA111" i="57"/>
  <c r="A990" i="47"/>
  <c r="Z113" i="57" s="1"/>
  <c r="AA113" i="57"/>
  <c r="A992" i="47"/>
  <c r="Z115" i="57" s="1"/>
  <c r="AA115" i="57"/>
  <c r="A994" i="47"/>
  <c r="Z117" i="57" s="1"/>
  <c r="AA117" i="57"/>
  <c r="A996" i="47"/>
  <c r="Z119" i="57" s="1"/>
  <c r="AA119" i="57"/>
  <c r="A987" i="47"/>
  <c r="Z110" i="57" s="1"/>
  <c r="AA110" i="57"/>
  <c r="A989" i="47"/>
  <c r="Z112" i="57" s="1"/>
  <c r="AA112" i="57"/>
  <c r="A991" i="47"/>
  <c r="Z114" i="57" s="1"/>
  <c r="AA114" i="57"/>
  <c r="A993" i="47"/>
  <c r="Z116" i="57" s="1"/>
  <c r="AA116" i="57"/>
  <c r="A995" i="47"/>
  <c r="Z118" i="57" s="1"/>
  <c r="AA118" i="57"/>
  <c r="A809" i="29"/>
  <c r="R111" i="57" s="1"/>
  <c r="S111" i="57"/>
  <c r="A811" i="29"/>
  <c r="R113" i="57" s="1"/>
  <c r="S113" i="57"/>
  <c r="A813" i="29"/>
  <c r="R115" i="57" s="1"/>
  <c r="S115" i="57"/>
  <c r="A815" i="29"/>
  <c r="R117" i="57" s="1"/>
  <c r="S117" i="57"/>
  <c r="A817" i="29"/>
  <c r="R119" i="57" s="1"/>
  <c r="S119" i="57"/>
  <c r="A808" i="29"/>
  <c r="R110" i="57" s="1"/>
  <c r="S110" i="57"/>
  <c r="A810" i="29"/>
  <c r="S112" i="57"/>
  <c r="A812" i="29"/>
  <c r="R114" i="57" s="1"/>
  <c r="S114" i="57"/>
  <c r="A814" i="29"/>
  <c r="R116" i="57" s="1"/>
  <c r="S116" i="57"/>
  <c r="A816" i="29"/>
  <c r="R118" i="57" s="1"/>
  <c r="S118" i="57"/>
  <c r="A503" i="32"/>
  <c r="AH111" i="57" s="1"/>
  <c r="AI111" i="57"/>
  <c r="A505" i="32"/>
  <c r="AH113" i="57" s="1"/>
  <c r="AI113" i="57"/>
  <c r="A507" i="32"/>
  <c r="AH115" i="57" s="1"/>
  <c r="AI115" i="57"/>
  <c r="A509" i="32"/>
  <c r="AH117" i="57" s="1"/>
  <c r="AI117" i="57"/>
  <c r="A511" i="32"/>
  <c r="AH119" i="57" s="1"/>
  <c r="AI119" i="57"/>
  <c r="A502" i="32"/>
  <c r="AH110" i="57" s="1"/>
  <c r="AI110" i="57"/>
  <c r="A504" i="32"/>
  <c r="AH112" i="57" s="1"/>
  <c r="AI112" i="57"/>
  <c r="A506" i="32"/>
  <c r="AH114" i="57" s="1"/>
  <c r="AI114" i="57"/>
  <c r="A508" i="32"/>
  <c r="AH116" i="57" s="1"/>
  <c r="AI116" i="57"/>
  <c r="A510" i="32"/>
  <c r="AH118" i="57" s="1"/>
  <c r="AI118" i="57"/>
  <c r="A753" i="23"/>
  <c r="J110" i="57" s="1"/>
  <c r="K110" i="57"/>
  <c r="A755" i="23"/>
  <c r="J112" i="57" s="1"/>
  <c r="K112" i="57"/>
  <c r="A757" i="23"/>
  <c r="J114" i="57" s="1"/>
  <c r="K114" i="57"/>
  <c r="A759" i="23"/>
  <c r="J116" i="57" s="1"/>
  <c r="K116" i="57"/>
  <c r="A761" i="23"/>
  <c r="J118" i="57" s="1"/>
  <c r="K118" i="57"/>
  <c r="A754" i="23"/>
  <c r="J111" i="57" s="1"/>
  <c r="K111" i="57"/>
  <c r="A756" i="23"/>
  <c r="J113" i="57" s="1"/>
  <c r="K113" i="57"/>
  <c r="A758" i="23"/>
  <c r="J115" i="57" s="1"/>
  <c r="K115" i="57"/>
  <c r="A760" i="23"/>
  <c r="J117" i="57" s="1"/>
  <c r="K117" i="57"/>
  <c r="A762" i="23"/>
  <c r="J119" i="57" s="1"/>
  <c r="K119" i="57"/>
  <c r="E836" i="56"/>
  <c r="E877" i="56" s="1"/>
  <c r="A7" i="57" l="1"/>
  <c r="B7" i="57"/>
  <c r="J7" i="57"/>
  <c r="R7" i="57"/>
  <c r="Z7" i="57"/>
  <c r="A8" i="57"/>
  <c r="B8" i="57"/>
  <c r="J8" i="57"/>
  <c r="AH7" i="57"/>
  <c r="A9" i="57"/>
  <c r="B9" i="57"/>
  <c r="Z8" i="57"/>
  <c r="AH8" i="57"/>
  <c r="A10" i="57"/>
  <c r="J9" i="57"/>
  <c r="Z9" i="57"/>
  <c r="AH9" i="57"/>
  <c r="A11" i="57"/>
  <c r="B10" i="57"/>
  <c r="J10" i="57"/>
  <c r="Z10" i="57"/>
  <c r="AH10" i="57"/>
  <c r="A12" i="57"/>
  <c r="B11" i="57"/>
  <c r="J11" i="57"/>
  <c r="Z11" i="57"/>
  <c r="AH11" i="57"/>
  <c r="A13" i="57"/>
  <c r="B12" i="57"/>
  <c r="J12" i="57"/>
  <c r="Z12" i="57"/>
  <c r="AH12" i="57"/>
  <c r="A14" i="57"/>
  <c r="B13" i="57"/>
  <c r="J13" i="57"/>
  <c r="Z13" i="57"/>
  <c r="AH13" i="57"/>
  <c r="A15" i="57"/>
  <c r="B14" i="57"/>
  <c r="J14" i="57"/>
  <c r="Z14" i="57"/>
  <c r="B15" i="57"/>
  <c r="J15" i="57"/>
  <c r="Z15" i="57"/>
  <c r="H84" i="46"/>
  <c r="J84" i="46"/>
  <c r="B84" i="46"/>
  <c r="D83" i="46"/>
  <c r="B83" i="46"/>
  <c r="B62" i="46"/>
  <c r="I83" i="46" s="1"/>
  <c r="B50" i="46"/>
  <c r="B69" i="46"/>
  <c r="K83" i="46" s="1"/>
  <c r="B56" i="46"/>
  <c r="G84" i="46" s="1"/>
  <c r="B41" i="46"/>
  <c r="C84" i="46" l="1"/>
  <c r="K84" i="46"/>
  <c r="E83" i="46"/>
  <c r="C83" i="46"/>
  <c r="I84" i="46"/>
  <c r="F2677" i="56" l="1"/>
  <c r="E2654" i="56"/>
  <c r="D2654" i="56"/>
  <c r="D2681" i="56" s="1"/>
  <c r="E2651" i="56"/>
  <c r="D2651" i="56"/>
  <c r="D2661" i="56" s="1"/>
  <c r="D2650" i="56"/>
  <c r="I2649" i="56"/>
  <c r="E2646" i="56"/>
  <c r="E2643" i="56"/>
  <c r="E3023" i="56" s="1"/>
  <c r="J3023" i="56" s="1"/>
  <c r="E2640" i="56"/>
  <c r="D2640" i="56"/>
  <c r="F2605" i="56"/>
  <c r="E2605" i="56"/>
  <c r="D2605" i="56"/>
  <c r="F2602" i="56"/>
  <c r="E2602" i="56"/>
  <c r="D2602" i="56"/>
  <c r="I2600" i="56"/>
  <c r="E2597" i="56"/>
  <c r="D2597" i="56"/>
  <c r="F2594" i="56"/>
  <c r="F3022" i="56" s="1"/>
  <c r="E2594" i="56"/>
  <c r="E3022" i="56" s="1"/>
  <c r="D2594" i="56"/>
  <c r="D3022" i="56" s="1"/>
  <c r="J3022" i="56" s="1"/>
  <c r="F2591" i="56"/>
  <c r="E2591" i="56"/>
  <c r="D2591" i="56"/>
  <c r="F2556" i="56"/>
  <c r="E2556" i="56"/>
  <c r="D2556" i="56"/>
  <c r="F2553" i="56"/>
  <c r="E2553" i="56"/>
  <c r="D2553" i="56"/>
  <c r="D2552" i="56"/>
  <c r="I2551" i="56"/>
  <c r="E2548" i="56"/>
  <c r="F2545" i="56"/>
  <c r="F3021" i="56" s="1"/>
  <c r="E2545" i="56"/>
  <c r="E3021" i="56" s="1"/>
  <c r="F2542" i="56"/>
  <c r="E2542" i="56"/>
  <c r="F2507" i="56"/>
  <c r="E2507" i="56"/>
  <c r="D2507" i="56"/>
  <c r="F2504" i="56"/>
  <c r="E2504" i="56"/>
  <c r="D2504" i="56"/>
  <c r="I2502" i="56"/>
  <c r="E2499" i="56"/>
  <c r="D2499" i="56"/>
  <c r="F2496" i="56"/>
  <c r="F3020" i="56" s="1"/>
  <c r="E2496" i="56"/>
  <c r="E3020" i="56" s="1"/>
  <c r="D2496" i="56"/>
  <c r="D3020" i="56" s="1"/>
  <c r="F2493" i="56"/>
  <c r="E2493" i="56"/>
  <c r="D2493" i="56"/>
  <c r="G2458" i="56"/>
  <c r="F2458" i="56"/>
  <c r="E2458" i="56"/>
  <c r="D2458" i="56"/>
  <c r="G2455" i="56"/>
  <c r="F2455" i="56"/>
  <c r="E2455" i="56"/>
  <c r="D2455" i="56"/>
  <c r="I2453" i="56"/>
  <c r="E2450" i="56"/>
  <c r="D2450" i="56"/>
  <c r="G2447" i="56"/>
  <c r="G3019" i="56" s="1"/>
  <c r="F2447" i="56"/>
  <c r="F3019" i="56" s="1"/>
  <c r="E2447" i="56"/>
  <c r="E3019" i="56" s="1"/>
  <c r="D2447" i="56"/>
  <c r="D3019" i="56" s="1"/>
  <c r="G2444" i="56"/>
  <c r="F2444" i="56"/>
  <c r="E2444" i="56"/>
  <c r="D2444" i="56"/>
  <c r="G2409" i="56"/>
  <c r="F2409" i="56"/>
  <c r="E2409" i="56"/>
  <c r="D2409" i="56"/>
  <c r="G2406" i="56"/>
  <c r="F2406" i="56"/>
  <c r="E2406" i="56"/>
  <c r="D2406" i="56"/>
  <c r="I2404" i="56"/>
  <c r="E2401" i="56"/>
  <c r="D2401" i="56"/>
  <c r="G2398" i="56"/>
  <c r="G3018" i="56" s="1"/>
  <c r="F2398" i="56"/>
  <c r="F3018" i="56" s="1"/>
  <c r="E2398" i="56"/>
  <c r="E3018" i="56" s="1"/>
  <c r="D2398" i="56"/>
  <c r="D3018" i="56" s="1"/>
  <c r="G2395" i="56"/>
  <c r="E2395" i="56"/>
  <c r="D2395" i="56"/>
  <c r="G2325" i="56"/>
  <c r="F2325" i="56"/>
  <c r="E2325" i="56"/>
  <c r="D2325" i="56"/>
  <c r="G2322" i="56"/>
  <c r="F2322" i="56"/>
  <c r="E2322" i="56"/>
  <c r="D2322" i="56"/>
  <c r="I2320" i="56"/>
  <c r="E2317" i="56"/>
  <c r="D2317" i="56"/>
  <c r="G2314" i="56"/>
  <c r="G3016" i="56" s="1"/>
  <c r="F2314" i="56"/>
  <c r="F3016" i="56" s="1"/>
  <c r="E2314" i="56"/>
  <c r="E3016" i="56" s="1"/>
  <c r="D2314" i="56"/>
  <c r="D3016" i="56" s="1"/>
  <c r="G2311" i="56"/>
  <c r="F2311" i="56"/>
  <c r="E2311" i="56"/>
  <c r="D2311" i="56"/>
  <c r="G2276" i="56"/>
  <c r="F2276" i="56"/>
  <c r="E2276" i="56"/>
  <c r="D2276" i="56"/>
  <c r="G2273" i="56"/>
  <c r="F2273" i="56"/>
  <c r="E2273" i="56"/>
  <c r="D2273" i="56"/>
  <c r="I2271" i="56"/>
  <c r="E2268" i="56"/>
  <c r="D2268" i="56"/>
  <c r="G2265" i="56"/>
  <c r="G3015" i="56" s="1"/>
  <c r="F2265" i="56"/>
  <c r="F3015" i="56" s="1"/>
  <c r="E2265" i="56"/>
  <c r="E3015" i="56" s="1"/>
  <c r="D2265" i="56"/>
  <c r="D3015" i="56" s="1"/>
  <c r="G2262" i="56"/>
  <c r="F2262" i="56"/>
  <c r="E2262" i="56"/>
  <c r="D2262" i="56"/>
  <c r="G2227" i="56"/>
  <c r="F2227" i="56"/>
  <c r="E2227" i="56"/>
  <c r="D2227" i="56"/>
  <c r="G2224" i="56"/>
  <c r="F2224" i="56"/>
  <c r="E2224" i="56"/>
  <c r="D2224" i="56"/>
  <c r="I2222" i="56"/>
  <c r="E2219" i="56"/>
  <c r="D2219" i="56"/>
  <c r="G2216" i="56"/>
  <c r="G3014" i="56" s="1"/>
  <c r="F2216" i="56"/>
  <c r="F3014" i="56" s="1"/>
  <c r="E2216" i="56"/>
  <c r="E3014" i="56" s="1"/>
  <c r="D2216" i="56"/>
  <c r="D3014" i="56" s="1"/>
  <c r="G2213" i="56"/>
  <c r="F2213" i="56"/>
  <c r="E2213" i="56"/>
  <c r="D2213" i="56"/>
  <c r="G2179" i="56"/>
  <c r="F2179" i="56"/>
  <c r="G2177" i="56"/>
  <c r="F2177" i="56"/>
  <c r="I2175" i="56"/>
  <c r="G2171" i="56"/>
  <c r="G3013" i="56" s="1"/>
  <c r="F2171" i="56"/>
  <c r="F3013" i="56" s="1"/>
  <c r="G2169" i="56"/>
  <c r="F2169" i="56"/>
  <c r="C2189" i="56"/>
  <c r="D2129" i="56"/>
  <c r="H2129" i="56" s="1"/>
  <c r="D2126" i="56"/>
  <c r="I2126" i="56" s="1"/>
  <c r="I2124" i="56"/>
  <c r="H2124" i="56"/>
  <c r="D2121" i="56"/>
  <c r="D2116" i="56"/>
  <c r="D3012" i="56" s="1"/>
  <c r="J3012" i="56" s="1"/>
  <c r="D2111" i="56"/>
  <c r="F2074" i="56"/>
  <c r="H2074" i="56" s="1"/>
  <c r="F2071" i="56"/>
  <c r="I2071" i="56" s="1"/>
  <c r="D2070" i="56"/>
  <c r="I2070" i="56" s="1"/>
  <c r="I2069" i="56"/>
  <c r="H2069" i="56"/>
  <c r="F2061" i="56"/>
  <c r="F3011" i="56" s="1"/>
  <c r="J3011" i="56" s="1"/>
  <c r="F2056" i="56"/>
  <c r="G2019" i="56"/>
  <c r="F2019" i="56"/>
  <c r="E2019" i="56"/>
  <c r="D2019" i="56"/>
  <c r="C2048" i="56"/>
  <c r="G2016" i="56"/>
  <c r="F2016" i="56"/>
  <c r="E2016" i="56"/>
  <c r="D2016" i="56"/>
  <c r="I2014" i="56"/>
  <c r="E2011" i="56"/>
  <c r="D2011" i="56"/>
  <c r="G2006" i="56"/>
  <c r="G3010" i="56" s="1"/>
  <c r="F2006" i="56"/>
  <c r="F3010" i="56" s="1"/>
  <c r="E2006" i="56"/>
  <c r="D2006" i="56"/>
  <c r="D3010" i="56" s="1"/>
  <c r="G2001" i="56"/>
  <c r="F2001" i="56"/>
  <c r="E2001" i="56"/>
  <c r="D2001" i="56"/>
  <c r="C2032" i="56"/>
  <c r="G1964" i="56"/>
  <c r="F1964" i="56"/>
  <c r="E1964" i="56"/>
  <c r="D1964" i="56"/>
  <c r="G1961" i="56"/>
  <c r="F1961" i="56"/>
  <c r="E1961" i="56"/>
  <c r="D1961" i="56"/>
  <c r="I1959" i="56"/>
  <c r="H1959" i="56"/>
  <c r="E1956" i="56"/>
  <c r="D1956" i="56"/>
  <c r="G1951" i="56"/>
  <c r="F1951" i="56"/>
  <c r="E1951" i="56"/>
  <c r="D1951" i="56"/>
  <c r="G1946" i="56"/>
  <c r="F1946" i="56"/>
  <c r="E1946" i="56"/>
  <c r="D1946" i="56"/>
  <c r="G1909" i="56"/>
  <c r="I1909" i="56" s="1"/>
  <c r="G1906" i="56"/>
  <c r="H1906" i="56" s="1"/>
  <c r="I1904" i="56"/>
  <c r="H1904" i="56"/>
  <c r="G1896" i="56"/>
  <c r="G1891" i="56"/>
  <c r="G2378" i="56"/>
  <c r="F2378" i="56"/>
  <c r="E2378" i="56"/>
  <c r="D2378" i="56"/>
  <c r="G2375" i="56"/>
  <c r="F2375" i="56"/>
  <c r="E2375" i="56"/>
  <c r="D2375" i="56"/>
  <c r="I2373" i="56"/>
  <c r="H2373" i="56"/>
  <c r="E2370" i="56"/>
  <c r="D2370" i="56"/>
  <c r="G2365" i="56"/>
  <c r="G3017" i="56" s="1"/>
  <c r="F2365" i="56"/>
  <c r="F3017" i="56" s="1"/>
  <c r="E2365" i="56"/>
  <c r="E3017" i="56" s="1"/>
  <c r="D2365" i="56"/>
  <c r="D3017" i="56" s="1"/>
  <c r="G2360" i="56"/>
  <c r="F2360" i="56"/>
  <c r="E2360" i="56"/>
  <c r="D2360" i="56"/>
  <c r="E1834" i="56"/>
  <c r="I1829" i="56"/>
  <c r="H1829" i="56"/>
  <c r="G1779" i="56"/>
  <c r="F1779" i="56"/>
  <c r="E1779" i="56"/>
  <c r="D1779" i="56"/>
  <c r="F1776" i="56"/>
  <c r="E1776" i="56"/>
  <c r="D1776" i="56"/>
  <c r="I1774" i="56"/>
  <c r="H1774" i="56"/>
  <c r="E1771" i="56"/>
  <c r="D1771" i="56"/>
  <c r="F1766" i="56"/>
  <c r="F3006" i="56" s="1"/>
  <c r="E1766" i="56"/>
  <c r="E3006" i="56" s="1"/>
  <c r="D1766" i="56"/>
  <c r="D3006" i="56" s="1"/>
  <c r="F1761" i="56"/>
  <c r="E1761" i="56"/>
  <c r="D1761" i="56"/>
  <c r="G1724" i="56"/>
  <c r="F1724" i="56"/>
  <c r="E1724" i="56"/>
  <c r="G1721" i="56"/>
  <c r="F1721" i="56"/>
  <c r="E1721" i="56"/>
  <c r="D1721" i="56"/>
  <c r="I1719" i="56"/>
  <c r="H1719" i="56"/>
  <c r="E1716" i="56"/>
  <c r="D1716" i="56"/>
  <c r="G1711" i="56"/>
  <c r="G3005" i="56" s="1"/>
  <c r="F1711" i="56"/>
  <c r="F3005" i="56" s="1"/>
  <c r="E1711" i="56"/>
  <c r="E3005" i="56" s="1"/>
  <c r="D1711" i="56"/>
  <c r="D3005" i="56" s="1"/>
  <c r="G1706" i="56"/>
  <c r="F1706" i="56"/>
  <c r="E1706" i="56"/>
  <c r="D1706" i="56"/>
  <c r="F1669" i="56"/>
  <c r="E1669" i="56"/>
  <c r="D1669" i="56"/>
  <c r="F1666" i="56"/>
  <c r="D1666" i="56"/>
  <c r="I1664" i="56"/>
  <c r="H1664" i="56"/>
  <c r="F1656" i="56"/>
  <c r="F3004" i="56" s="1"/>
  <c r="E1656" i="56"/>
  <c r="E3004" i="56" s="1"/>
  <c r="D1656" i="56"/>
  <c r="F1651" i="56"/>
  <c r="D1651" i="56"/>
  <c r="E1614" i="56"/>
  <c r="D1614" i="56"/>
  <c r="E1611" i="56"/>
  <c r="H1611" i="56" s="1"/>
  <c r="I1609" i="56"/>
  <c r="H1609" i="56"/>
  <c r="E1606" i="56"/>
  <c r="E1601" i="56"/>
  <c r="E3003" i="56" s="1"/>
  <c r="D1601" i="56"/>
  <c r="D3003" i="56" s="1"/>
  <c r="J3003" i="56" s="1"/>
  <c r="E1596" i="56"/>
  <c r="D1596" i="56"/>
  <c r="G1559" i="56"/>
  <c r="F1559" i="56"/>
  <c r="E1559" i="56"/>
  <c r="D1559" i="56"/>
  <c r="G1556" i="56"/>
  <c r="F1556" i="56"/>
  <c r="E1556" i="56"/>
  <c r="D1556" i="56"/>
  <c r="I1554" i="56"/>
  <c r="H1554" i="56"/>
  <c r="E1551" i="56"/>
  <c r="G1546" i="56"/>
  <c r="G3002" i="56" s="1"/>
  <c r="F1546" i="56"/>
  <c r="F3002" i="56" s="1"/>
  <c r="E1546" i="56"/>
  <c r="E3002" i="56" s="1"/>
  <c r="D1546" i="56"/>
  <c r="G1541" i="56"/>
  <c r="F1541" i="56"/>
  <c r="E1541" i="56"/>
  <c r="D1541" i="56"/>
  <c r="D1576" i="56" s="1"/>
  <c r="G1504" i="56"/>
  <c r="H1504" i="56" s="1"/>
  <c r="G1501" i="56"/>
  <c r="I1499" i="56"/>
  <c r="H1499" i="56"/>
  <c r="G1491" i="56"/>
  <c r="G1486" i="56"/>
  <c r="I1482" i="56"/>
  <c r="I1474" i="56"/>
  <c r="I1470" i="56"/>
  <c r="I1466" i="56"/>
  <c r="I1462" i="56"/>
  <c r="I1458" i="56"/>
  <c r="I1454" i="56"/>
  <c r="E1449" i="56"/>
  <c r="D1449" i="56"/>
  <c r="I1446" i="56"/>
  <c r="H1446" i="56"/>
  <c r="I1445" i="56"/>
  <c r="I1444" i="56"/>
  <c r="H1444" i="56"/>
  <c r="I1441" i="56"/>
  <c r="H1441" i="56"/>
  <c r="E1436" i="56"/>
  <c r="E3000" i="56" s="1"/>
  <c r="J3000" i="56" s="1"/>
  <c r="I1431" i="56"/>
  <c r="H1431" i="56"/>
  <c r="I1427" i="56"/>
  <c r="I1415" i="56"/>
  <c r="I1411" i="56"/>
  <c r="I1407" i="56"/>
  <c r="I1403" i="56"/>
  <c r="E1394" i="56"/>
  <c r="D1394" i="56"/>
  <c r="I1391" i="56"/>
  <c r="H1391" i="56"/>
  <c r="D1390" i="56"/>
  <c r="I1390" i="56" s="1"/>
  <c r="I1389" i="56"/>
  <c r="H1389" i="56"/>
  <c r="I1386" i="56"/>
  <c r="H1386" i="56"/>
  <c r="E1381" i="56"/>
  <c r="D1376" i="56"/>
  <c r="E1339" i="56"/>
  <c r="D1339" i="56"/>
  <c r="E1336" i="56"/>
  <c r="D1335" i="56"/>
  <c r="I1334" i="56"/>
  <c r="H1334" i="56"/>
  <c r="E1331" i="56"/>
  <c r="E1326" i="56"/>
  <c r="E2998" i="56" s="1"/>
  <c r="J2998" i="56" s="1"/>
  <c r="E1321" i="56"/>
  <c r="D1321" i="56"/>
  <c r="I1317" i="56"/>
  <c r="I1313" i="56"/>
  <c r="I1301" i="56"/>
  <c r="I1297" i="56"/>
  <c r="I1293" i="56"/>
  <c r="D1284" i="56"/>
  <c r="D1281" i="56"/>
  <c r="D1280" i="56"/>
  <c r="I1280" i="56" s="1"/>
  <c r="I1279" i="56"/>
  <c r="H1279" i="56"/>
  <c r="I1276" i="56"/>
  <c r="H1276" i="56"/>
  <c r="I1271" i="56"/>
  <c r="H1271" i="56"/>
  <c r="H2997" i="56" s="1"/>
  <c r="D1266" i="56"/>
  <c r="F1229" i="56"/>
  <c r="E1229" i="56"/>
  <c r="D1229" i="56"/>
  <c r="F1226" i="56"/>
  <c r="E1226" i="56"/>
  <c r="D1226" i="56"/>
  <c r="I1224" i="56"/>
  <c r="H1224" i="56"/>
  <c r="E1221" i="56"/>
  <c r="D1221" i="56"/>
  <c r="F1216" i="56"/>
  <c r="F2996" i="56" s="1"/>
  <c r="E1216" i="56"/>
  <c r="E2996" i="56" s="1"/>
  <c r="D1216" i="56"/>
  <c r="D2996" i="56" s="1"/>
  <c r="J2996" i="56" s="1"/>
  <c r="F1211" i="56"/>
  <c r="E1211" i="56"/>
  <c r="D1211" i="56"/>
  <c r="I1207" i="56"/>
  <c r="I1203" i="56"/>
  <c r="I1199" i="56"/>
  <c r="I1195" i="56"/>
  <c r="E1174" i="56"/>
  <c r="I1171" i="56"/>
  <c r="H1171" i="56"/>
  <c r="I1170" i="56"/>
  <c r="I1169" i="56"/>
  <c r="H1169" i="56"/>
  <c r="I1166" i="56"/>
  <c r="H1166" i="56"/>
  <c r="I1161" i="56"/>
  <c r="H1161" i="56"/>
  <c r="H2995" i="56" s="1"/>
  <c r="I1156" i="56"/>
  <c r="H1156" i="56"/>
  <c r="H1116" i="56"/>
  <c r="I1114" i="56"/>
  <c r="H1114" i="56"/>
  <c r="H1111" i="56"/>
  <c r="I1101" i="56"/>
  <c r="G1064" i="56"/>
  <c r="F1064" i="56"/>
  <c r="E1064" i="56"/>
  <c r="D1064" i="56"/>
  <c r="G1061" i="56"/>
  <c r="F1061" i="56"/>
  <c r="E1061" i="56"/>
  <c r="I1059" i="56"/>
  <c r="H1059" i="56"/>
  <c r="E1056" i="56"/>
  <c r="G1051" i="56"/>
  <c r="G2993" i="56" s="1"/>
  <c r="F1051" i="56"/>
  <c r="F2993" i="56" s="1"/>
  <c r="E1051" i="56"/>
  <c r="E2993" i="56" s="1"/>
  <c r="D1051" i="56"/>
  <c r="D1060" i="56" s="1"/>
  <c r="G1046" i="56"/>
  <c r="F1046" i="56"/>
  <c r="E1046" i="56"/>
  <c r="D1046" i="56"/>
  <c r="G1009" i="56"/>
  <c r="E1009" i="56"/>
  <c r="D1009" i="56"/>
  <c r="G1006" i="56"/>
  <c r="D1006" i="56"/>
  <c r="I1004" i="56"/>
  <c r="H1004" i="56"/>
  <c r="G996" i="56"/>
  <c r="G2992" i="56" s="1"/>
  <c r="E996" i="56"/>
  <c r="E2992" i="56" s="1"/>
  <c r="D996" i="56"/>
  <c r="D2992" i="56" s="1"/>
  <c r="J2992" i="56" s="1"/>
  <c r="G991" i="56"/>
  <c r="D991" i="56"/>
  <c r="G954" i="56"/>
  <c r="F954" i="56"/>
  <c r="E954" i="56"/>
  <c r="E979" i="56" s="1"/>
  <c r="D954" i="56"/>
  <c r="F951" i="56"/>
  <c r="E951" i="56"/>
  <c r="E959" i="56" s="1"/>
  <c r="D951" i="56"/>
  <c r="I949" i="56"/>
  <c r="H949" i="56"/>
  <c r="E946" i="56"/>
  <c r="E971" i="56" s="1"/>
  <c r="D946" i="56"/>
  <c r="F941" i="56"/>
  <c r="F2991" i="56" s="1"/>
  <c r="E941" i="56"/>
  <c r="D941" i="56"/>
  <c r="D2991" i="56" s="1"/>
  <c r="F936" i="56"/>
  <c r="D936" i="56"/>
  <c r="F899" i="56"/>
  <c r="E899" i="56"/>
  <c r="F896" i="56"/>
  <c r="E896" i="56"/>
  <c r="I894" i="56"/>
  <c r="H894" i="56"/>
  <c r="F886" i="56"/>
  <c r="F2990" i="56" s="1"/>
  <c r="E886" i="56"/>
  <c r="E2990" i="56" s="1"/>
  <c r="F881" i="56"/>
  <c r="E881" i="56"/>
  <c r="I877" i="56"/>
  <c r="E844" i="56"/>
  <c r="E865" i="56" s="1"/>
  <c r="I865" i="56" s="1"/>
  <c r="I841" i="56"/>
  <c r="H841" i="56"/>
  <c r="I839" i="56"/>
  <c r="H839" i="56"/>
  <c r="I836" i="56"/>
  <c r="H836" i="56"/>
  <c r="E831" i="56"/>
  <c r="E826" i="56"/>
  <c r="F789" i="56"/>
  <c r="E789" i="56"/>
  <c r="D789" i="56"/>
  <c r="F786" i="56"/>
  <c r="E786" i="56"/>
  <c r="D786" i="56"/>
  <c r="I784" i="56"/>
  <c r="H784" i="56"/>
  <c r="E781" i="56"/>
  <c r="F776" i="56"/>
  <c r="F2988" i="56" s="1"/>
  <c r="E776" i="56"/>
  <c r="E2988" i="56" s="1"/>
  <c r="D776" i="56"/>
  <c r="F771" i="56"/>
  <c r="E771" i="56"/>
  <c r="D771" i="56"/>
  <c r="G764" i="56"/>
  <c r="F764" i="56"/>
  <c r="D764" i="56"/>
  <c r="C764" i="56"/>
  <c r="E734" i="56"/>
  <c r="E731" i="56"/>
  <c r="I731" i="56" s="1"/>
  <c r="I729" i="56"/>
  <c r="H729" i="56"/>
  <c r="E726" i="56"/>
  <c r="I726" i="56" s="1"/>
  <c r="E721" i="56"/>
  <c r="H721" i="56" s="1"/>
  <c r="E716" i="56"/>
  <c r="I712" i="56"/>
  <c r="I696" i="56"/>
  <c r="I692" i="56"/>
  <c r="I688" i="56"/>
  <c r="I684" i="56"/>
  <c r="F679" i="56"/>
  <c r="H679" i="56" s="1"/>
  <c r="I676" i="56"/>
  <c r="I675" i="56"/>
  <c r="I671" i="56"/>
  <c r="I666" i="56"/>
  <c r="I661" i="56"/>
  <c r="F624" i="56"/>
  <c r="E624" i="56"/>
  <c r="F621" i="56"/>
  <c r="E621" i="56"/>
  <c r="I619" i="56"/>
  <c r="E616" i="56"/>
  <c r="F611" i="56"/>
  <c r="F2985" i="56" s="1"/>
  <c r="E611" i="56"/>
  <c r="E2985" i="56" s="1"/>
  <c r="F606" i="56"/>
  <c r="E606" i="56"/>
  <c r="G569" i="56"/>
  <c r="F569" i="56"/>
  <c r="E569" i="56"/>
  <c r="D569" i="56"/>
  <c r="G566" i="56"/>
  <c r="F566" i="56"/>
  <c r="E566" i="56"/>
  <c r="D566" i="56"/>
  <c r="E561" i="56"/>
  <c r="D561" i="56"/>
  <c r="G556" i="56"/>
  <c r="G2984" i="56" s="1"/>
  <c r="F556" i="56"/>
  <c r="F2984" i="56" s="1"/>
  <c r="E556" i="56"/>
  <c r="E2984" i="56" s="1"/>
  <c r="D556" i="56"/>
  <c r="D2984" i="56" s="1"/>
  <c r="G551" i="56"/>
  <c r="F551" i="56"/>
  <c r="E551" i="56"/>
  <c r="D551" i="56"/>
  <c r="H514" i="56"/>
  <c r="I511" i="56"/>
  <c r="I509" i="56"/>
  <c r="H509" i="56"/>
  <c r="I501" i="56"/>
  <c r="H496" i="56"/>
  <c r="D485" i="56"/>
  <c r="C485" i="56"/>
  <c r="G459" i="56"/>
  <c r="E459" i="56"/>
  <c r="G456" i="56"/>
  <c r="F456" i="56"/>
  <c r="E456" i="56"/>
  <c r="I454" i="56"/>
  <c r="E451" i="56"/>
  <c r="G446" i="56"/>
  <c r="G2930" i="56" s="1"/>
  <c r="F446" i="56"/>
  <c r="F2930" i="56" s="1"/>
  <c r="E446" i="56"/>
  <c r="E2930" i="56" s="1"/>
  <c r="G441" i="56"/>
  <c r="F441" i="56"/>
  <c r="E441" i="56"/>
  <c r="E404" i="56"/>
  <c r="D404" i="56"/>
  <c r="E401" i="56"/>
  <c r="D401" i="56"/>
  <c r="I399" i="56"/>
  <c r="H399" i="56"/>
  <c r="E396" i="56"/>
  <c r="D396" i="56"/>
  <c r="E391" i="56"/>
  <c r="D391" i="56"/>
  <c r="E386" i="56"/>
  <c r="E2929" i="56" s="1"/>
  <c r="D386" i="56"/>
  <c r="D2929" i="56" s="1"/>
  <c r="J2929" i="56" s="1"/>
  <c r="B857" i="55"/>
  <c r="I849" i="55"/>
  <c r="I847" i="55"/>
  <c r="H847" i="55"/>
  <c r="J847" i="55" s="1"/>
  <c r="G847" i="55"/>
  <c r="F847" i="55"/>
  <c r="E847" i="55"/>
  <c r="D847" i="55"/>
  <c r="C847" i="55"/>
  <c r="B847" i="55"/>
  <c r="H846" i="55"/>
  <c r="J846" i="55" s="1"/>
  <c r="G846" i="55"/>
  <c r="F846" i="55"/>
  <c r="E846" i="55"/>
  <c r="D846" i="55"/>
  <c r="C846" i="55"/>
  <c r="C43" i="56" s="1"/>
  <c r="B846" i="55"/>
  <c r="H845" i="55"/>
  <c r="J845" i="55" s="1"/>
  <c r="G845" i="55"/>
  <c r="F845" i="55"/>
  <c r="E845" i="55"/>
  <c r="D845" i="55"/>
  <c r="C845" i="55"/>
  <c r="C41" i="56" s="1"/>
  <c r="B845" i="55"/>
  <c r="H843" i="55"/>
  <c r="G843" i="55"/>
  <c r="F843" i="55"/>
  <c r="E843" i="55"/>
  <c r="E844" i="55" s="1"/>
  <c r="D843" i="55"/>
  <c r="D844" i="55" s="1"/>
  <c r="C843" i="55"/>
  <c r="B843" i="55"/>
  <c r="I841" i="55"/>
  <c r="I842" i="55" s="1"/>
  <c r="I851" i="55" s="1"/>
  <c r="H841" i="55"/>
  <c r="J841" i="55" s="1"/>
  <c r="C109" i="56" s="1"/>
  <c r="G841" i="55"/>
  <c r="C83" i="56" s="1"/>
  <c r="F841" i="55"/>
  <c r="C57" i="56" s="1"/>
  <c r="E841" i="55"/>
  <c r="D841" i="55"/>
  <c r="C841" i="55"/>
  <c r="C31" i="56" s="1"/>
  <c r="B841" i="55"/>
  <c r="C5" i="56" s="1"/>
  <c r="H840" i="55"/>
  <c r="G840" i="55"/>
  <c r="C82" i="56" s="1"/>
  <c r="F840" i="55"/>
  <c r="C56" i="56" s="1"/>
  <c r="E840" i="55"/>
  <c r="D840" i="55"/>
  <c r="C840" i="55"/>
  <c r="B840" i="55"/>
  <c r="AC147" i="48"/>
  <c r="AC148" i="48"/>
  <c r="AC149" i="48"/>
  <c r="AC150" i="48"/>
  <c r="AC156" i="48"/>
  <c r="AC157" i="48"/>
  <c r="AC158" i="48"/>
  <c r="AC159" i="48"/>
  <c r="AC160" i="48"/>
  <c r="AC161" i="48"/>
  <c r="AC162" i="48"/>
  <c r="AC163" i="48"/>
  <c r="AC164" i="48"/>
  <c r="AC165" i="48"/>
  <c r="AC166" i="48"/>
  <c r="AC167" i="48"/>
  <c r="AC168" i="48"/>
  <c r="AC169" i="48"/>
  <c r="AC170" i="48"/>
  <c r="AC171" i="48"/>
  <c r="AC172" i="48"/>
  <c r="AC173" i="48"/>
  <c r="AC174" i="48"/>
  <c r="AC175" i="48"/>
  <c r="AC176" i="48"/>
  <c r="AC177" i="48"/>
  <c r="AC178" i="48"/>
  <c r="AC179" i="48"/>
  <c r="AC180" i="48"/>
  <c r="AC181" i="48"/>
  <c r="AC182" i="48"/>
  <c r="AC183" i="48"/>
  <c r="AC184" i="48"/>
  <c r="AC185" i="48"/>
  <c r="AC186" i="48"/>
  <c r="AC187" i="48"/>
  <c r="AC188" i="48"/>
  <c r="AC189" i="48"/>
  <c r="AC190" i="48"/>
  <c r="AC191" i="48"/>
  <c r="AC192" i="48"/>
  <c r="AC193" i="48"/>
  <c r="AC194" i="48"/>
  <c r="AC195" i="48"/>
  <c r="AC196" i="48"/>
  <c r="AC197" i="48"/>
  <c r="AC198" i="48"/>
  <c r="AC199" i="48"/>
  <c r="AC200" i="48"/>
  <c r="AC201" i="48"/>
  <c r="AC202" i="48"/>
  <c r="AC203" i="48"/>
  <c r="AC204" i="48"/>
  <c r="AC205" i="48"/>
  <c r="AC206" i="48"/>
  <c r="AC207" i="48"/>
  <c r="AC208" i="48"/>
  <c r="AC209" i="48"/>
  <c r="AC210" i="48"/>
  <c r="AC211" i="48"/>
  <c r="AC212" i="48"/>
  <c r="AC213" i="48"/>
  <c r="AC214" i="48"/>
  <c r="AC215" i="48"/>
  <c r="AC216" i="48"/>
  <c r="AC217" i="48"/>
  <c r="AC218" i="48"/>
  <c r="AC219" i="48"/>
  <c r="AC220" i="48"/>
  <c r="AC221" i="48"/>
  <c r="AC222" i="48"/>
  <c r="AC223" i="48"/>
  <c r="AC224" i="48"/>
  <c r="AC225" i="48"/>
  <c r="AC226" i="48"/>
  <c r="AC227" i="48"/>
  <c r="AC228" i="48"/>
  <c r="AC229" i="48"/>
  <c r="AC230" i="48"/>
  <c r="AC231" i="48"/>
  <c r="AC232" i="48"/>
  <c r="AC233" i="48"/>
  <c r="AC234" i="48"/>
  <c r="AC235" i="48"/>
  <c r="AC236" i="48"/>
  <c r="AC237" i="48"/>
  <c r="AC238" i="48"/>
  <c r="AC239" i="48"/>
  <c r="AC240" i="48"/>
  <c r="AC241" i="48"/>
  <c r="AC242" i="48"/>
  <c r="AC243" i="48"/>
  <c r="AC244" i="48"/>
  <c r="AC245" i="48"/>
  <c r="AC246" i="48"/>
  <c r="AC247" i="48"/>
  <c r="AC248" i="48"/>
  <c r="AC249" i="48"/>
  <c r="AC250" i="48"/>
  <c r="AC251" i="48"/>
  <c r="AC252" i="48"/>
  <c r="AC253" i="48"/>
  <c r="AC254" i="48"/>
  <c r="AC255" i="48"/>
  <c r="AC256" i="48"/>
  <c r="AC257" i="48"/>
  <c r="AC258" i="48"/>
  <c r="AC259" i="48"/>
  <c r="AC260" i="48"/>
  <c r="AC261" i="48"/>
  <c r="AC262" i="48"/>
  <c r="AC263" i="48"/>
  <c r="AA273" i="48"/>
  <c r="AB273" i="48"/>
  <c r="AA274" i="48"/>
  <c r="AB274" i="48"/>
  <c r="AA277" i="48"/>
  <c r="AB277" i="48"/>
  <c r="AC277" i="48"/>
  <c r="AA278" i="48"/>
  <c r="AB278" i="48"/>
  <c r="AC278" i="48"/>
  <c r="AA279" i="48"/>
  <c r="AB279" i="48"/>
  <c r="AC279" i="48"/>
  <c r="AA280" i="48"/>
  <c r="AB280" i="48"/>
  <c r="AC280" i="48"/>
  <c r="AA286" i="48"/>
  <c r="AB286" i="48"/>
  <c r="AC286" i="48"/>
  <c r="AA288" i="48"/>
  <c r="AB288" i="48"/>
  <c r="AC288" i="48"/>
  <c r="AA289" i="48"/>
  <c r="AB289" i="48"/>
  <c r="AC289" i="48"/>
  <c r="AA299" i="48"/>
  <c r="AB299" i="48"/>
  <c r="AA300" i="48"/>
  <c r="AB300" i="48"/>
  <c r="AA303" i="48"/>
  <c r="AB303" i="48"/>
  <c r="AC303" i="48"/>
  <c r="AA304" i="48"/>
  <c r="AB304" i="48"/>
  <c r="AC304" i="48"/>
  <c r="AA305" i="48"/>
  <c r="AB305" i="48"/>
  <c r="AC305" i="48"/>
  <c r="AA306" i="48"/>
  <c r="AB306" i="48"/>
  <c r="AC306" i="48"/>
  <c r="AA312" i="48"/>
  <c r="AB312" i="48"/>
  <c r="AC312" i="48"/>
  <c r="AA314" i="48"/>
  <c r="AB314" i="48"/>
  <c r="AC314" i="48"/>
  <c r="AA315" i="48"/>
  <c r="AB315" i="48"/>
  <c r="AC315" i="48"/>
  <c r="AA316" i="48"/>
  <c r="AB316" i="48"/>
  <c r="AC316" i="48"/>
  <c r="AA317" i="48"/>
  <c r="AB317" i="48"/>
  <c r="AC317" i="48"/>
  <c r="AA318" i="48"/>
  <c r="AB318" i="48"/>
  <c r="AC318" i="48"/>
  <c r="AA319" i="48"/>
  <c r="AB319" i="48"/>
  <c r="AC319" i="48"/>
  <c r="AA320" i="48"/>
  <c r="AB320" i="48"/>
  <c r="AC320" i="48"/>
  <c r="AA321" i="48"/>
  <c r="AB321" i="48"/>
  <c r="AC321" i="48"/>
  <c r="AA322" i="48"/>
  <c r="AB322" i="48"/>
  <c r="AC322" i="48"/>
  <c r="AA323" i="48"/>
  <c r="AB323" i="48"/>
  <c r="AC323" i="48"/>
  <c r="AA324" i="48"/>
  <c r="AB324" i="48"/>
  <c r="AC324" i="48"/>
  <c r="AA325" i="48"/>
  <c r="AB325" i="48"/>
  <c r="AC325" i="48"/>
  <c r="AA326" i="48"/>
  <c r="AB326" i="48"/>
  <c r="AC326" i="48"/>
  <c r="AA327" i="48"/>
  <c r="AB327" i="48"/>
  <c r="AC327" i="48"/>
  <c r="AA328" i="48"/>
  <c r="AB328" i="48"/>
  <c r="AC328" i="48"/>
  <c r="AA329" i="48"/>
  <c r="AB329" i="48"/>
  <c r="AC329" i="48"/>
  <c r="AA330" i="48"/>
  <c r="AB330" i="48"/>
  <c r="AC330" i="48"/>
  <c r="AA331" i="48"/>
  <c r="AB331" i="48"/>
  <c r="AC331" i="48"/>
  <c r="AA332" i="48"/>
  <c r="AB332" i="48"/>
  <c r="AC332" i="48"/>
  <c r="AA333" i="48"/>
  <c r="AB333" i="48"/>
  <c r="AC333" i="48"/>
  <c r="AA334" i="48"/>
  <c r="AB334" i="48"/>
  <c r="AC334" i="48"/>
  <c r="AA335" i="48"/>
  <c r="AB335" i="48"/>
  <c r="AC335" i="48"/>
  <c r="AA336" i="48"/>
  <c r="AB336" i="48"/>
  <c r="AC336" i="48"/>
  <c r="AA337" i="48"/>
  <c r="AB337" i="48"/>
  <c r="AC337" i="48"/>
  <c r="AA338" i="48"/>
  <c r="AB338" i="48"/>
  <c r="AC338" i="48"/>
  <c r="AA339" i="48"/>
  <c r="AB339" i="48"/>
  <c r="AC339" i="48"/>
  <c r="AA340" i="48"/>
  <c r="AB340" i="48"/>
  <c r="AC340" i="48"/>
  <c r="AA341" i="48"/>
  <c r="AB341" i="48"/>
  <c r="AC341" i="48"/>
  <c r="AA342" i="48"/>
  <c r="AB342" i="48"/>
  <c r="AC342" i="48"/>
  <c r="AA343" i="48"/>
  <c r="AB343" i="48"/>
  <c r="AC343" i="48"/>
  <c r="AA344" i="48"/>
  <c r="AB344" i="48"/>
  <c r="AC344" i="48"/>
  <c r="AA345" i="48"/>
  <c r="AB345" i="48"/>
  <c r="AC345" i="48"/>
  <c r="AA346" i="48"/>
  <c r="AB346" i="48"/>
  <c r="AC346" i="48"/>
  <c r="AA347" i="48"/>
  <c r="AB347" i="48"/>
  <c r="AC347" i="48"/>
  <c r="AA348" i="48"/>
  <c r="AB348" i="48"/>
  <c r="AC348" i="48"/>
  <c r="AA349" i="48"/>
  <c r="AB349" i="48"/>
  <c r="AC349" i="48"/>
  <c r="AA350" i="48"/>
  <c r="AB350" i="48"/>
  <c r="AC350" i="48"/>
  <c r="AA351" i="48"/>
  <c r="AB351" i="48"/>
  <c r="AC351" i="48"/>
  <c r="AA352" i="48"/>
  <c r="AB352" i="48"/>
  <c r="AC352" i="48"/>
  <c r="AA353" i="48"/>
  <c r="AB353" i="48"/>
  <c r="AC353" i="48"/>
  <c r="AA354" i="48"/>
  <c r="AB354" i="48"/>
  <c r="AC354" i="48"/>
  <c r="AA355" i="48"/>
  <c r="AB355" i="48"/>
  <c r="AC355" i="48"/>
  <c r="AA356" i="48"/>
  <c r="AB356" i="48"/>
  <c r="AC356" i="48"/>
  <c r="AA357" i="48"/>
  <c r="AB357" i="48"/>
  <c r="AC357" i="48"/>
  <c r="AA358" i="48"/>
  <c r="AB358" i="48"/>
  <c r="AC358" i="48"/>
  <c r="AA359" i="48"/>
  <c r="AB359" i="48"/>
  <c r="AC359" i="48"/>
  <c r="AA360" i="48"/>
  <c r="AB360" i="48"/>
  <c r="AC360" i="48"/>
  <c r="AA361" i="48"/>
  <c r="AB361" i="48"/>
  <c r="AC361" i="48"/>
  <c r="AA362" i="48"/>
  <c r="AB362" i="48"/>
  <c r="AC362" i="48"/>
  <c r="AA363" i="48"/>
  <c r="AB363" i="48"/>
  <c r="AC363" i="48"/>
  <c r="AA364" i="48"/>
  <c r="AB364" i="48"/>
  <c r="AC364" i="48"/>
  <c r="AA365" i="48"/>
  <c r="AB365" i="48"/>
  <c r="AC365" i="48"/>
  <c r="AA366" i="48"/>
  <c r="AB366" i="48"/>
  <c r="AC366" i="48"/>
  <c r="AA367" i="48"/>
  <c r="AB367" i="48"/>
  <c r="AC367" i="48"/>
  <c r="J2990" i="56" l="1"/>
  <c r="J2985" i="56"/>
  <c r="I1376" i="56"/>
  <c r="D1399" i="56"/>
  <c r="J3018" i="56"/>
  <c r="J3020" i="56"/>
  <c r="J3005" i="56"/>
  <c r="J2930" i="56"/>
  <c r="J3017" i="56"/>
  <c r="J3015" i="56"/>
  <c r="J3006" i="56"/>
  <c r="J3019" i="56"/>
  <c r="J3021" i="56"/>
  <c r="H734" i="56"/>
  <c r="H2987" i="56" s="1"/>
  <c r="E2987" i="56"/>
  <c r="J2987" i="56" s="1"/>
  <c r="D785" i="56"/>
  <c r="D2988" i="56"/>
  <c r="J2988" i="56" s="1"/>
  <c r="E967" i="56"/>
  <c r="E2991" i="56"/>
  <c r="J2991" i="56" s="1"/>
  <c r="D2993" i="56"/>
  <c r="J2993" i="56" s="1"/>
  <c r="I1896" i="56"/>
  <c r="G3008" i="56"/>
  <c r="J3008" i="56" s="1"/>
  <c r="E2048" i="56"/>
  <c r="E3010" i="56"/>
  <c r="J3010" i="56" s="1"/>
  <c r="J3014" i="56"/>
  <c r="J3016" i="56"/>
  <c r="E853" i="56"/>
  <c r="I853" i="56" s="1"/>
  <c r="E2989" i="56"/>
  <c r="J2989" i="56" s="1"/>
  <c r="I1381" i="56"/>
  <c r="E2999" i="56"/>
  <c r="J2999" i="56" s="1"/>
  <c r="I1491" i="56"/>
  <c r="G3001" i="56"/>
  <c r="J3001" i="56" s="1"/>
  <c r="D1555" i="56"/>
  <c r="D3002" i="56"/>
  <c r="J3002" i="56" s="1"/>
  <c r="D1665" i="56"/>
  <c r="D3004" i="56"/>
  <c r="J3004" i="56" s="1"/>
  <c r="J2984" i="56"/>
  <c r="B844" i="55"/>
  <c r="B850" i="55" s="1"/>
  <c r="C9" i="56"/>
  <c r="F844" i="55"/>
  <c r="C61" i="56"/>
  <c r="B849" i="55"/>
  <c r="C4" i="56"/>
  <c r="G844" i="55"/>
  <c r="G850" i="55" s="1"/>
  <c r="C87" i="56"/>
  <c r="D598" i="56"/>
  <c r="D2784" i="56"/>
  <c r="D2782" i="56"/>
  <c r="D2780" i="56"/>
  <c r="D2783" i="56"/>
  <c r="D2781" i="56"/>
  <c r="F2781" i="56"/>
  <c r="F2783" i="56"/>
  <c r="F2780" i="56"/>
  <c r="F2782" i="56"/>
  <c r="F2784" i="56"/>
  <c r="C2784" i="56"/>
  <c r="C2780" i="56"/>
  <c r="C2783" i="56"/>
  <c r="C2781" i="56"/>
  <c r="C2782" i="56"/>
  <c r="E2781" i="56"/>
  <c r="E2783" i="56"/>
  <c r="E2780" i="56"/>
  <c r="E2782" i="56"/>
  <c r="E2784" i="56"/>
  <c r="G2784" i="56"/>
  <c r="G2782" i="56"/>
  <c r="G2780" i="56"/>
  <c r="G2783" i="56"/>
  <c r="G2781" i="56"/>
  <c r="F2083" i="56"/>
  <c r="I2083" i="56" s="1"/>
  <c r="C2661" i="56"/>
  <c r="H844" i="55"/>
  <c r="J844" i="55" s="1"/>
  <c r="J843" i="55"/>
  <c r="C113" i="56" s="1"/>
  <c r="C30" i="56"/>
  <c r="C2497" i="56" s="1"/>
  <c r="C844" i="55"/>
  <c r="C39" i="56" s="1"/>
  <c r="C35" i="56"/>
  <c r="E842" i="55"/>
  <c r="E928" i="56"/>
  <c r="H849" i="55"/>
  <c r="E849" i="56"/>
  <c r="I849" i="56" s="1"/>
  <c r="E861" i="56"/>
  <c r="I861" i="56" s="1"/>
  <c r="C2579" i="56"/>
  <c r="F2563" i="56"/>
  <c r="D842" i="55"/>
  <c r="I848" i="55"/>
  <c r="E425" i="56"/>
  <c r="I1336" i="56"/>
  <c r="D2436" i="56"/>
  <c r="H842" i="55"/>
  <c r="J842" i="55" s="1"/>
  <c r="C111" i="56" s="1"/>
  <c r="F849" i="55"/>
  <c r="F842" i="55"/>
  <c r="C59" i="56" s="1"/>
  <c r="E2485" i="56"/>
  <c r="F2279" i="56"/>
  <c r="G849" i="55"/>
  <c r="G842" i="55"/>
  <c r="G2230" i="56"/>
  <c r="H621" i="56"/>
  <c r="F2461" i="56"/>
  <c r="C971" i="56"/>
  <c r="D1093" i="56"/>
  <c r="I1326" i="56"/>
  <c r="I1614" i="56"/>
  <c r="C2510" i="56"/>
  <c r="C2612" i="56"/>
  <c r="C2530" i="56"/>
  <c r="H1207" i="56"/>
  <c r="C2246" i="56"/>
  <c r="F2518" i="56"/>
  <c r="C1344" i="56"/>
  <c r="F2185" i="56"/>
  <c r="C2518" i="56"/>
  <c r="C2673" i="56"/>
  <c r="E1364" i="56"/>
  <c r="C1879" i="56"/>
  <c r="D2340" i="56"/>
  <c r="C425" i="56"/>
  <c r="D2336" i="56"/>
  <c r="K77" i="57" s="1"/>
  <c r="G480" i="56"/>
  <c r="C1859" i="56"/>
  <c r="I1859" i="56" s="1"/>
  <c r="F2024" i="56"/>
  <c r="E1085" i="56"/>
  <c r="D2134" i="56"/>
  <c r="I2134" i="56" s="1"/>
  <c r="C1796" i="56"/>
  <c r="E759" i="56"/>
  <c r="I759" i="56" s="1"/>
  <c r="C2503" i="56"/>
  <c r="F963" i="56"/>
  <c r="C2469" i="56"/>
  <c r="E2514" i="56"/>
  <c r="F594" i="56"/>
  <c r="C1792" i="56"/>
  <c r="I496" i="56"/>
  <c r="E565" i="56"/>
  <c r="E1238" i="56"/>
  <c r="D1788" i="56"/>
  <c r="C2416" i="56"/>
  <c r="E869" i="56"/>
  <c r="I869" i="56" s="1"/>
  <c r="C920" i="56"/>
  <c r="E1572" i="56"/>
  <c r="C2234" i="56"/>
  <c r="D2432" i="56"/>
  <c r="D2481" i="56"/>
  <c r="D433" i="56"/>
  <c r="E873" i="56"/>
  <c r="I873" i="56" s="1"/>
  <c r="I2129" i="56"/>
  <c r="C2559" i="56"/>
  <c r="C2473" i="56"/>
  <c r="G484" i="56"/>
  <c r="G485" i="56" s="1"/>
  <c r="C1871" i="56"/>
  <c r="D2489" i="56"/>
  <c r="F2608" i="56"/>
  <c r="E2387" i="56"/>
  <c r="S48" i="57" s="1"/>
  <c r="E1989" i="56"/>
  <c r="D2526" i="56"/>
  <c r="E2628" i="56"/>
  <c r="D794" i="56"/>
  <c r="H1376" i="56"/>
  <c r="H1411" i="56" s="1"/>
  <c r="C2258" i="56"/>
  <c r="E794" i="56"/>
  <c r="C904" i="56"/>
  <c r="I904" i="56" s="1"/>
  <c r="C1254" i="56"/>
  <c r="F2250" i="56"/>
  <c r="D2258" i="56"/>
  <c r="C2254" i="56"/>
  <c r="E2340" i="56"/>
  <c r="I679" i="56"/>
  <c r="H1170" i="56"/>
  <c r="E987" i="56"/>
  <c r="D2383" i="56"/>
  <c r="K17" i="57" s="1"/>
  <c r="F2477" i="56"/>
  <c r="E488" i="56"/>
  <c r="H708" i="56"/>
  <c r="E1368" i="56"/>
  <c r="F1879" i="56"/>
  <c r="E2344" i="56"/>
  <c r="C2685" i="56"/>
  <c r="C590" i="56"/>
  <c r="E1360" i="56"/>
  <c r="F1682" i="56"/>
  <c r="F1875" i="56"/>
  <c r="D2287" i="56"/>
  <c r="E2420" i="56"/>
  <c r="C2465" i="56"/>
  <c r="D2530" i="56"/>
  <c r="E2571" i="56"/>
  <c r="E602" i="56"/>
  <c r="I1006" i="56"/>
  <c r="E1592" i="56"/>
  <c r="E1804" i="56"/>
  <c r="D2044" i="56"/>
  <c r="C2036" i="56"/>
  <c r="E2040" i="56"/>
  <c r="E2223" i="56"/>
  <c r="G2416" i="56"/>
  <c r="F2575" i="56"/>
  <c r="H1669" i="56"/>
  <c r="I1711" i="56"/>
  <c r="H1816" i="56"/>
  <c r="D425" i="56"/>
  <c r="H1229" i="56"/>
  <c r="C1843" i="56"/>
  <c r="G1879" i="56"/>
  <c r="F2391" i="56"/>
  <c r="AA76" i="57" s="1"/>
  <c r="G2044" i="56"/>
  <c r="E2432" i="56"/>
  <c r="I1111" i="56"/>
  <c r="D2616" i="56"/>
  <c r="D2632" i="56"/>
  <c r="H1061" i="56"/>
  <c r="C1140" i="56"/>
  <c r="I1140" i="56" s="1"/>
  <c r="E1981" i="56"/>
  <c r="C2028" i="56"/>
  <c r="C2040" i="56"/>
  <c r="D2154" i="56"/>
  <c r="I2154" i="56" s="1"/>
  <c r="I2111" i="56"/>
  <c r="I2556" i="56"/>
  <c r="H1281" i="56"/>
  <c r="I1281" i="56"/>
  <c r="I1116" i="56"/>
  <c r="C785" i="56"/>
  <c r="I831" i="56"/>
  <c r="H831" i="56"/>
  <c r="H1006" i="56"/>
  <c r="C1564" i="56"/>
  <c r="C1584" i="56"/>
  <c r="E1555" i="56"/>
  <c r="E1588" i="56"/>
  <c r="D2246" i="56"/>
  <c r="E2461" i="56"/>
  <c r="E818" i="56"/>
  <c r="C413" i="56"/>
  <c r="D1250" i="56"/>
  <c r="I1331" i="56"/>
  <c r="H2121" i="56"/>
  <c r="I2121" i="56"/>
  <c r="F2328" i="56"/>
  <c r="AA18" i="57" s="1"/>
  <c r="H2556" i="56"/>
  <c r="E2624" i="56"/>
  <c r="D590" i="56"/>
  <c r="H700" i="56"/>
  <c r="D1254" i="56"/>
  <c r="D1262" i="56"/>
  <c r="F2387" i="56"/>
  <c r="AA48" i="57" s="1"/>
  <c r="D1985" i="56"/>
  <c r="E2238" i="56"/>
  <c r="I2311" i="56"/>
  <c r="F2332" i="56"/>
  <c r="AA49" i="57" s="1"/>
  <c r="E2669" i="56"/>
  <c r="E409" i="56"/>
  <c r="E421" i="56"/>
  <c r="C594" i="56"/>
  <c r="F598" i="56"/>
  <c r="I734" i="56"/>
  <c r="H844" i="56"/>
  <c r="H865" i="56" s="1"/>
  <c r="G1022" i="56"/>
  <c r="E1234" i="56"/>
  <c r="H1394" i="56"/>
  <c r="H1415" i="56" s="1"/>
  <c r="I1601" i="56"/>
  <c r="E1745" i="56"/>
  <c r="E1800" i="56"/>
  <c r="G1918" i="56"/>
  <c r="I1918" i="56" s="1"/>
  <c r="E1985" i="56"/>
  <c r="F2189" i="56"/>
  <c r="G2295" i="56"/>
  <c r="D2348" i="56"/>
  <c r="G2420" i="56"/>
  <c r="E2440" i="56"/>
  <c r="F2579" i="56"/>
  <c r="E2608" i="56"/>
  <c r="E2636" i="56"/>
  <c r="I2605" i="56"/>
  <c r="H2640" i="56"/>
  <c r="H2646" i="56"/>
  <c r="G582" i="56"/>
  <c r="F590" i="56"/>
  <c r="E751" i="56"/>
  <c r="I751" i="56" s="1"/>
  <c r="C1969" i="56"/>
  <c r="F1993" i="56"/>
  <c r="H2001" i="56"/>
  <c r="H2262" i="56"/>
  <c r="C2283" i="56"/>
  <c r="C2432" i="56"/>
  <c r="C2522" i="56"/>
  <c r="E2612" i="56"/>
  <c r="E2650" i="56"/>
  <c r="H726" i="56"/>
  <c r="H730" i="56" s="1"/>
  <c r="E755" i="56"/>
  <c r="I755" i="56" s="1"/>
  <c r="H789" i="56"/>
  <c r="H951" i="56"/>
  <c r="I1064" i="56"/>
  <c r="C1262" i="56"/>
  <c r="E1344" i="56"/>
  <c r="F2032" i="56"/>
  <c r="C2181" i="56"/>
  <c r="D2428" i="56"/>
  <c r="E2552" i="56"/>
  <c r="D2624" i="56"/>
  <c r="E2616" i="56"/>
  <c r="D1580" i="56"/>
  <c r="H396" i="56"/>
  <c r="D400" i="56"/>
  <c r="C547" i="56"/>
  <c r="I547" i="56" s="1"/>
  <c r="C510" i="56"/>
  <c r="I510" i="56" s="1"/>
  <c r="H506" i="56"/>
  <c r="I556" i="56"/>
  <c r="E645" i="56"/>
  <c r="I1559" i="56"/>
  <c r="E1973" i="56"/>
  <c r="E1977" i="56"/>
  <c r="D1997" i="56"/>
  <c r="D1960" i="56"/>
  <c r="E649" i="56"/>
  <c r="C1097" i="56"/>
  <c r="I1097" i="56" s="1"/>
  <c r="C1060" i="56"/>
  <c r="I1486" i="56"/>
  <c r="H1486" i="56"/>
  <c r="H1529" i="56" s="1"/>
  <c r="D429" i="56"/>
  <c r="I396" i="56"/>
  <c r="I446" i="56"/>
  <c r="C598" i="56"/>
  <c r="C560" i="56"/>
  <c r="C578" i="56"/>
  <c r="I633" i="56"/>
  <c r="E857" i="56"/>
  <c r="I857" i="56" s="1"/>
  <c r="C983" i="56"/>
  <c r="C963" i="56"/>
  <c r="E975" i="56"/>
  <c r="E1038" i="56"/>
  <c r="G1030" i="56"/>
  <c r="F1242" i="56"/>
  <c r="F1258" i="56"/>
  <c r="E1729" i="56"/>
  <c r="E1749" i="56"/>
  <c r="D1737" i="56"/>
  <c r="D1733" i="56"/>
  <c r="G1745" i="56"/>
  <c r="E1960" i="56"/>
  <c r="D2522" i="56"/>
  <c r="D2538" i="56"/>
  <c r="H1119" i="56"/>
  <c r="H1140" i="56" s="1"/>
  <c r="I1119" i="56"/>
  <c r="G1914" i="56"/>
  <c r="H1891" i="56"/>
  <c r="H511" i="56"/>
  <c r="H519" i="56" s="1"/>
  <c r="C565" i="56"/>
  <c r="C602" i="56"/>
  <c r="F578" i="56"/>
  <c r="H826" i="56"/>
  <c r="C1144" i="56"/>
  <c r="I1144" i="56" s="1"/>
  <c r="D1812" i="56"/>
  <c r="D1775" i="56"/>
  <c r="H1826" i="56"/>
  <c r="C1830" i="56"/>
  <c r="I1830" i="56" s="1"/>
  <c r="E468" i="56"/>
  <c r="C574" i="56"/>
  <c r="C586" i="56"/>
  <c r="E637" i="56"/>
  <c r="E653" i="56"/>
  <c r="F645" i="56"/>
  <c r="D1089" i="56"/>
  <c r="E1225" i="56"/>
  <c r="G1733" i="56"/>
  <c r="G1737" i="56"/>
  <c r="E1757" i="56"/>
  <c r="E1720" i="56"/>
  <c r="E1741" i="56"/>
  <c r="D413" i="56"/>
  <c r="H896" i="56"/>
  <c r="F979" i="56"/>
  <c r="E983" i="56"/>
  <c r="C1014" i="56"/>
  <c r="H1051" i="56"/>
  <c r="H2993" i="56" s="1"/>
  <c r="C1052" i="56"/>
  <c r="I1061" i="56"/>
  <c r="C1225" i="56"/>
  <c r="C1258" i="56"/>
  <c r="I1216" i="56"/>
  <c r="I1651" i="56"/>
  <c r="F1698" i="56"/>
  <c r="E1775" i="56"/>
  <c r="D2040" i="56"/>
  <c r="I2074" i="56"/>
  <c r="F2099" i="56"/>
  <c r="I2099" i="56" s="1"/>
  <c r="C2461" i="56"/>
  <c r="I2444" i="56"/>
  <c r="D417" i="56"/>
  <c r="H539" i="56"/>
  <c r="E594" i="56"/>
  <c r="G598" i="56"/>
  <c r="E578" i="56"/>
  <c r="E641" i="56"/>
  <c r="H696" i="56"/>
  <c r="C924" i="56"/>
  <c r="C1042" i="56"/>
  <c r="G1085" i="56"/>
  <c r="E1352" i="56"/>
  <c r="E1348" i="56"/>
  <c r="D2048" i="56"/>
  <c r="D2028" i="56"/>
  <c r="E730" i="56"/>
  <c r="I730" i="56" s="1"/>
  <c r="F975" i="56"/>
  <c r="D1038" i="56"/>
  <c r="C1026" i="56"/>
  <c r="H1046" i="56"/>
  <c r="G1089" i="56"/>
  <c r="C1148" i="56"/>
  <c r="I1148" i="56" s="1"/>
  <c r="E1242" i="56"/>
  <c r="C1352" i="56"/>
  <c r="E1356" i="56"/>
  <c r="E1335" i="56"/>
  <c r="G1525" i="56"/>
  <c r="I1525" i="56" s="1"/>
  <c r="I1501" i="56"/>
  <c r="H1501" i="56"/>
  <c r="H1525" i="56" s="1"/>
  <c r="G1572" i="56"/>
  <c r="D1720" i="56"/>
  <c r="I1821" i="56"/>
  <c r="H1821" i="56"/>
  <c r="C1847" i="56"/>
  <c r="I1847" i="56" s="1"/>
  <c r="I1951" i="56"/>
  <c r="E2015" i="56"/>
  <c r="D2162" i="56"/>
  <c r="I2162" i="56" s="1"/>
  <c r="D2150" i="56"/>
  <c r="I2150" i="56" s="1"/>
  <c r="F2287" i="56"/>
  <c r="F2303" i="56"/>
  <c r="E2272" i="56"/>
  <c r="F2283" i="56"/>
  <c r="E2356" i="56"/>
  <c r="H2398" i="56"/>
  <c r="H3018" i="56" s="1"/>
  <c r="D2440" i="56"/>
  <c r="D2412" i="56"/>
  <c r="C2489" i="56"/>
  <c r="C2454" i="56"/>
  <c r="H2651" i="56"/>
  <c r="E763" i="56"/>
  <c r="I763" i="56" s="1"/>
  <c r="D802" i="56"/>
  <c r="H877" i="56"/>
  <c r="C959" i="56"/>
  <c r="I991" i="56"/>
  <c r="C1030" i="56"/>
  <c r="D1225" i="56"/>
  <c r="C1372" i="56"/>
  <c r="I1656" i="56"/>
  <c r="C2387" i="56"/>
  <c r="C48" i="57" s="1"/>
  <c r="C2391" i="56"/>
  <c r="C76" i="57" s="1"/>
  <c r="C1883" i="56"/>
  <c r="C2374" i="56"/>
  <c r="I2224" i="56"/>
  <c r="G2279" i="56"/>
  <c r="D2307" i="56"/>
  <c r="D2272" i="56"/>
  <c r="G2348" i="56"/>
  <c r="C2424" i="56"/>
  <c r="E2503" i="56"/>
  <c r="I2545" i="56"/>
  <c r="E2587" i="56"/>
  <c r="E2575" i="56"/>
  <c r="E1568" i="56"/>
  <c r="E1737" i="56"/>
  <c r="G1729" i="56"/>
  <c r="F1808" i="56"/>
  <c r="G1993" i="56"/>
  <c r="E1997" i="56"/>
  <c r="H1964" i="56"/>
  <c r="D1973" i="56"/>
  <c r="D2146" i="56"/>
  <c r="I2146" i="56" s="1"/>
  <c r="G2283" i="56"/>
  <c r="H2273" i="56"/>
  <c r="C2321" i="56"/>
  <c r="C2405" i="56"/>
  <c r="E2412" i="56"/>
  <c r="E2477" i="56"/>
  <c r="I2507" i="56"/>
  <c r="F2559" i="56"/>
  <c r="E2620" i="56"/>
  <c r="E2632" i="56"/>
  <c r="E2677" i="56"/>
  <c r="H1449" i="56"/>
  <c r="H1474" i="56" s="1"/>
  <c r="D1639" i="56"/>
  <c r="E1643" i="56"/>
  <c r="D1690" i="56"/>
  <c r="E1887" i="56"/>
  <c r="H1961" i="56"/>
  <c r="G1985" i="56"/>
  <c r="G1973" i="56"/>
  <c r="D2024" i="56"/>
  <c r="G2040" i="56"/>
  <c r="I2019" i="56"/>
  <c r="D2283" i="56"/>
  <c r="F2295" i="56"/>
  <c r="E2336" i="56"/>
  <c r="S77" i="57" s="1"/>
  <c r="E2348" i="56"/>
  <c r="D2416" i="56"/>
  <c r="I2406" i="56"/>
  <c r="I2553" i="56"/>
  <c r="C2575" i="56"/>
  <c r="E2601" i="56"/>
  <c r="D2673" i="56"/>
  <c r="E2657" i="56"/>
  <c r="D2685" i="56"/>
  <c r="C842" i="55"/>
  <c r="C33" i="56" s="1"/>
  <c r="C849" i="55"/>
  <c r="I386" i="56"/>
  <c r="C429" i="56"/>
  <c r="E492" i="56"/>
  <c r="E476" i="56"/>
  <c r="E455" i="56"/>
  <c r="F810" i="56"/>
  <c r="C2010" i="56"/>
  <c r="C1715" i="56"/>
  <c r="C1055" i="56"/>
  <c r="C395" i="56"/>
  <c r="C2369" i="56"/>
  <c r="C806" i="56"/>
  <c r="C794" i="56"/>
  <c r="H771" i="56"/>
  <c r="C814" i="56"/>
  <c r="I771" i="56"/>
  <c r="I786" i="56"/>
  <c r="E433" i="56"/>
  <c r="E417" i="56"/>
  <c r="E400" i="56"/>
  <c r="E413" i="56"/>
  <c r="I441" i="56"/>
  <c r="E464" i="56"/>
  <c r="E484" i="56"/>
  <c r="H566" i="56"/>
  <c r="I566" i="56"/>
  <c r="E1060" i="56"/>
  <c r="E1097" i="56"/>
  <c r="E472" i="56"/>
  <c r="I551" i="56"/>
  <c r="H551" i="56"/>
  <c r="D594" i="56"/>
  <c r="I569" i="56"/>
  <c r="H569" i="56"/>
  <c r="I629" i="56"/>
  <c r="H716" i="56"/>
  <c r="H747" i="56" s="1"/>
  <c r="E747" i="56"/>
  <c r="I716" i="56"/>
  <c r="I743" i="56"/>
  <c r="C780" i="56"/>
  <c r="I954" i="56"/>
  <c r="H954" i="56"/>
  <c r="F1089" i="56"/>
  <c r="F1588" i="56"/>
  <c r="F1572" i="56"/>
  <c r="F1568" i="56"/>
  <c r="H386" i="56"/>
  <c r="H2929" i="56" s="1"/>
  <c r="E574" i="56"/>
  <c r="E586" i="56"/>
  <c r="D565" i="56"/>
  <c r="D602" i="56"/>
  <c r="D586" i="56"/>
  <c r="H1436" i="56"/>
  <c r="I1436" i="56"/>
  <c r="E1478" i="56"/>
  <c r="C409" i="56"/>
  <c r="H441" i="56"/>
  <c r="C505" i="56"/>
  <c r="G590" i="56"/>
  <c r="H704" i="56"/>
  <c r="E822" i="56"/>
  <c r="E785" i="56"/>
  <c r="E806" i="56"/>
  <c r="D987" i="56"/>
  <c r="D950" i="56"/>
  <c r="D971" i="56"/>
  <c r="F472" i="56"/>
  <c r="G594" i="56"/>
  <c r="G574" i="56"/>
  <c r="D574" i="56"/>
  <c r="D975" i="56"/>
  <c r="I951" i="56"/>
  <c r="C1038" i="56"/>
  <c r="I996" i="56"/>
  <c r="C1018" i="56"/>
  <c r="H996" i="56"/>
  <c r="H2992" i="56" s="1"/>
  <c r="C1005" i="56"/>
  <c r="C1000" i="56"/>
  <c r="C1769" i="56"/>
  <c r="I391" i="56"/>
  <c r="E437" i="56"/>
  <c r="G488" i="56"/>
  <c r="E480" i="56"/>
  <c r="I456" i="56"/>
  <c r="I514" i="56"/>
  <c r="G578" i="56"/>
  <c r="D582" i="56"/>
  <c r="C653" i="56"/>
  <c r="I624" i="56"/>
  <c r="D818" i="56"/>
  <c r="I881" i="56"/>
  <c r="C932" i="56"/>
  <c r="C916" i="56"/>
  <c r="C895" i="56"/>
  <c r="D959" i="56"/>
  <c r="E1089" i="56"/>
  <c r="H1339" i="56"/>
  <c r="I886" i="56"/>
  <c r="C928" i="56"/>
  <c r="C908" i="56"/>
  <c r="C890" i="56"/>
  <c r="C912" i="56"/>
  <c r="D983" i="56"/>
  <c r="D963" i="56"/>
  <c r="D967" i="56"/>
  <c r="G1038" i="56"/>
  <c r="G1018" i="56"/>
  <c r="F1564" i="56"/>
  <c r="G1580" i="56"/>
  <c r="G1568" i="56"/>
  <c r="H456" i="56"/>
  <c r="G468" i="56"/>
  <c r="H624" i="56"/>
  <c r="E814" i="56"/>
  <c r="E802" i="56"/>
  <c r="I776" i="56"/>
  <c r="H776" i="56"/>
  <c r="H2988" i="56" s="1"/>
  <c r="C802" i="56"/>
  <c r="C818" i="56"/>
  <c r="C798" i="56"/>
  <c r="D810" i="56"/>
  <c r="D814" i="56"/>
  <c r="E810" i="56"/>
  <c r="F920" i="56"/>
  <c r="F1584" i="56"/>
  <c r="F814" i="56"/>
  <c r="F794" i="56"/>
  <c r="D798" i="56"/>
  <c r="I896" i="56"/>
  <c r="F983" i="56"/>
  <c r="F967" i="56"/>
  <c r="H1482" i="56"/>
  <c r="H1466" i="56"/>
  <c r="D2518" i="56"/>
  <c r="D2534" i="56"/>
  <c r="D2514" i="56"/>
  <c r="H2496" i="56"/>
  <c r="H3020" i="56" s="1"/>
  <c r="F2514" i="56"/>
  <c r="F2510" i="56"/>
  <c r="F2526" i="56"/>
  <c r="D409" i="56"/>
  <c r="C433" i="56"/>
  <c r="C417" i="56"/>
  <c r="H391" i="56"/>
  <c r="C437" i="56"/>
  <c r="D578" i="56"/>
  <c r="H556" i="56"/>
  <c r="H2984" i="56" s="1"/>
  <c r="E590" i="56"/>
  <c r="F649" i="56"/>
  <c r="I606" i="56"/>
  <c r="H606" i="56"/>
  <c r="H731" i="56"/>
  <c r="E767" i="56"/>
  <c r="E798" i="56"/>
  <c r="H886" i="56"/>
  <c r="H2990" i="56" s="1"/>
  <c r="E920" i="56"/>
  <c r="F959" i="56"/>
  <c r="H941" i="56"/>
  <c r="H2991" i="56" s="1"/>
  <c r="D1305" i="56"/>
  <c r="I1284" i="56"/>
  <c r="H1284" i="56"/>
  <c r="H1313" i="56" s="1"/>
  <c r="E429" i="56"/>
  <c r="D437" i="56"/>
  <c r="D421" i="56"/>
  <c r="I401" i="56"/>
  <c r="H401" i="56"/>
  <c r="H446" i="56"/>
  <c r="H2930" i="56" s="1"/>
  <c r="G464" i="56"/>
  <c r="C543" i="56"/>
  <c r="C527" i="56"/>
  <c r="C523" i="56"/>
  <c r="H501" i="56"/>
  <c r="H2983" i="56" s="1"/>
  <c r="E598" i="56"/>
  <c r="I611" i="56"/>
  <c r="H611" i="56"/>
  <c r="H2985" i="56" s="1"/>
  <c r="F637" i="56"/>
  <c r="F653" i="56"/>
  <c r="F802" i="56"/>
  <c r="F818" i="56"/>
  <c r="F798" i="56"/>
  <c r="C822" i="56"/>
  <c r="C810" i="56"/>
  <c r="H786" i="56"/>
  <c r="E924" i="56"/>
  <c r="H881" i="56"/>
  <c r="H899" i="56"/>
  <c r="F924" i="56"/>
  <c r="D1034" i="56"/>
  <c r="H991" i="56"/>
  <c r="D1014" i="56"/>
  <c r="C1022" i="56"/>
  <c r="C1089" i="56"/>
  <c r="C1081" i="56"/>
  <c r="I1046" i="56"/>
  <c r="C1077" i="56"/>
  <c r="H1064" i="56"/>
  <c r="I1106" i="56"/>
  <c r="C1110" i="56"/>
  <c r="H1106" i="56"/>
  <c r="C1132" i="56"/>
  <c r="I1174" i="56"/>
  <c r="H1174" i="56"/>
  <c r="H1427" i="56"/>
  <c r="C1588" i="56"/>
  <c r="H1546" i="56"/>
  <c r="H3002" i="56" s="1"/>
  <c r="C1572" i="56"/>
  <c r="C1550" i="56"/>
  <c r="I1546" i="56"/>
  <c r="E1580" i="56"/>
  <c r="C1568" i="56"/>
  <c r="I506" i="56"/>
  <c r="C519" i="56"/>
  <c r="C531" i="56"/>
  <c r="C535" i="56"/>
  <c r="C539" i="56"/>
  <c r="E620" i="56"/>
  <c r="I621" i="56"/>
  <c r="E657" i="56"/>
  <c r="F700" i="56"/>
  <c r="F704" i="56"/>
  <c r="F708" i="56"/>
  <c r="H712" i="56"/>
  <c r="I721" i="56"/>
  <c r="I789" i="56"/>
  <c r="I826" i="56"/>
  <c r="I899" i="56"/>
  <c r="I936" i="56"/>
  <c r="C987" i="56"/>
  <c r="C975" i="56"/>
  <c r="C967" i="56"/>
  <c r="G1034" i="56"/>
  <c r="G1014" i="56"/>
  <c r="D1018" i="56"/>
  <c r="D1022" i="56"/>
  <c r="D1005" i="56"/>
  <c r="C1034" i="56"/>
  <c r="G1093" i="56"/>
  <c r="G1077" i="56"/>
  <c r="H1211" i="56"/>
  <c r="D1309" i="56"/>
  <c r="H1266" i="56"/>
  <c r="H1301" i="56" s="1"/>
  <c r="D1289" i="56"/>
  <c r="I1266" i="56"/>
  <c r="E1610" i="56"/>
  <c r="E1647" i="56"/>
  <c r="I1606" i="56"/>
  <c r="E1631" i="56"/>
  <c r="H1606" i="56"/>
  <c r="F1753" i="56"/>
  <c r="F1804" i="56"/>
  <c r="F1784" i="56"/>
  <c r="F1792" i="56"/>
  <c r="C400" i="56"/>
  <c r="C582" i="56"/>
  <c r="F928" i="56"/>
  <c r="F912" i="56"/>
  <c r="C945" i="56"/>
  <c r="E950" i="56"/>
  <c r="C950" i="56"/>
  <c r="D1030" i="56"/>
  <c r="C1238" i="56"/>
  <c r="C1242" i="56"/>
  <c r="C1220" i="56"/>
  <c r="H1216" i="56"/>
  <c r="H2996" i="56" s="1"/>
  <c r="C1250" i="56"/>
  <c r="H1226" i="56"/>
  <c r="C1234" i="56"/>
  <c r="I1226" i="56"/>
  <c r="D1419" i="56"/>
  <c r="I1394" i="56"/>
  <c r="C1576" i="56"/>
  <c r="C1592" i="56"/>
  <c r="C1555" i="56"/>
  <c r="H1776" i="56"/>
  <c r="I1776" i="56"/>
  <c r="C1788" i="56"/>
  <c r="C1800" i="56"/>
  <c r="D2036" i="56"/>
  <c r="D2015" i="56"/>
  <c r="D2052" i="56"/>
  <c r="C421" i="56"/>
  <c r="E582" i="56"/>
  <c r="C979" i="56"/>
  <c r="H936" i="56"/>
  <c r="I1009" i="56"/>
  <c r="H1009" i="56"/>
  <c r="F1085" i="56"/>
  <c r="D1234" i="56"/>
  <c r="E1258" i="56"/>
  <c r="E1246" i="56"/>
  <c r="E1262" i="56"/>
  <c r="D1246" i="56"/>
  <c r="H1321" i="56"/>
  <c r="D1364" i="56"/>
  <c r="I1321" i="56"/>
  <c r="C1720" i="56"/>
  <c r="C1741" i="56"/>
  <c r="C1757" i="56"/>
  <c r="F574" i="56"/>
  <c r="F582" i="56"/>
  <c r="I941" i="56"/>
  <c r="D979" i="56"/>
  <c r="E1093" i="56"/>
  <c r="H1152" i="56"/>
  <c r="E1254" i="56"/>
  <c r="F1250" i="56"/>
  <c r="I1229" i="56"/>
  <c r="D1242" i="56"/>
  <c r="D1804" i="56"/>
  <c r="H1761" i="56"/>
  <c r="D1784" i="56"/>
  <c r="E963" i="56"/>
  <c r="F1093" i="56"/>
  <c r="C1085" i="56"/>
  <c r="H1280" i="56"/>
  <c r="H1336" i="56"/>
  <c r="I1339" i="56"/>
  <c r="C1364" i="56"/>
  <c r="E1423" i="56"/>
  <c r="H1381" i="56"/>
  <c r="I1541" i="56"/>
  <c r="D1564" i="56"/>
  <c r="F1580" i="56"/>
  <c r="D1584" i="56"/>
  <c r="I1596" i="56"/>
  <c r="F1690" i="56"/>
  <c r="I1666" i="56"/>
  <c r="F1678" i="56"/>
  <c r="G1749" i="56"/>
  <c r="F1745" i="56"/>
  <c r="D1792" i="56"/>
  <c r="I1766" i="56"/>
  <c r="D1808" i="56"/>
  <c r="I844" i="56"/>
  <c r="I1051" i="56"/>
  <c r="D1077" i="56"/>
  <c r="C1115" i="56"/>
  <c r="I1115" i="56" s="1"/>
  <c r="C1136" i="56"/>
  <c r="C1152" i="56"/>
  <c r="F1234" i="56"/>
  <c r="D1238" i="56"/>
  <c r="D1258" i="56"/>
  <c r="F1254" i="56"/>
  <c r="I1504" i="56"/>
  <c r="G1753" i="56"/>
  <c r="H1766" i="56"/>
  <c r="H3006" i="56" s="1"/>
  <c r="D2254" i="56"/>
  <c r="D2238" i="56"/>
  <c r="H2216" i="56"/>
  <c r="H3014" i="56" s="1"/>
  <c r="D2223" i="56"/>
  <c r="I2216" i="56"/>
  <c r="D2234" i="56"/>
  <c r="G2436" i="56"/>
  <c r="G2428" i="56"/>
  <c r="C1093" i="56"/>
  <c r="F1077" i="56"/>
  <c r="H1101" i="56"/>
  <c r="H1136" i="56" s="1"/>
  <c r="C1246" i="56"/>
  <c r="H1326" i="56"/>
  <c r="H2998" i="56" s="1"/>
  <c r="C1330" i="56"/>
  <c r="C1348" i="56"/>
  <c r="C1368" i="56"/>
  <c r="I1556" i="56"/>
  <c r="I1721" i="56"/>
  <c r="H1721" i="56"/>
  <c r="C1745" i="56"/>
  <c r="C1729" i="56"/>
  <c r="C1733" i="56"/>
  <c r="H1724" i="56"/>
  <c r="I1724" i="56"/>
  <c r="C1749" i="56"/>
  <c r="F1800" i="56"/>
  <c r="F1788" i="56"/>
  <c r="H1834" i="56"/>
  <c r="C1863" i="56"/>
  <c r="I1834" i="56"/>
  <c r="E1250" i="56"/>
  <c r="H1331" i="56"/>
  <c r="C1356" i="56"/>
  <c r="C1335" i="56"/>
  <c r="I1335" i="56" s="1"/>
  <c r="C1360" i="56"/>
  <c r="I1449" i="56"/>
  <c r="H1596" i="56"/>
  <c r="D1627" i="56"/>
  <c r="E2383" i="56"/>
  <c r="S17" i="57" s="1"/>
  <c r="E1879" i="56"/>
  <c r="H2360" i="56"/>
  <c r="I1211" i="56"/>
  <c r="F1238" i="56"/>
  <c r="G1529" i="56"/>
  <c r="G1533" i="56"/>
  <c r="G1513" i="56"/>
  <c r="H1491" i="56"/>
  <c r="H3001" i="56" s="1"/>
  <c r="E1576" i="56"/>
  <c r="G1588" i="56"/>
  <c r="I1611" i="56"/>
  <c r="E1635" i="56"/>
  <c r="F1733" i="56"/>
  <c r="F1737" i="56"/>
  <c r="D1796" i="56"/>
  <c r="H2375" i="56"/>
  <c r="C1887" i="56"/>
  <c r="C1875" i="56"/>
  <c r="I2375" i="56"/>
  <c r="C2230" i="56"/>
  <c r="I2213" i="56"/>
  <c r="C2238" i="56"/>
  <c r="C2250" i="56"/>
  <c r="H2213" i="56"/>
  <c r="D2344" i="56"/>
  <c r="H2322" i="56"/>
  <c r="E1372" i="56"/>
  <c r="E1584" i="56"/>
  <c r="E1564" i="56"/>
  <c r="D1643" i="56"/>
  <c r="H1601" i="56"/>
  <c r="H3003" i="56" s="1"/>
  <c r="D1610" i="56"/>
  <c r="E1698" i="56"/>
  <c r="D1698" i="56"/>
  <c r="I1669" i="56"/>
  <c r="F2383" i="56"/>
  <c r="AA17" i="57" s="1"/>
  <c r="I2227" i="56"/>
  <c r="G2344" i="56"/>
  <c r="G1584" i="56"/>
  <c r="D1588" i="56"/>
  <c r="D1568" i="56"/>
  <c r="G1564" i="56"/>
  <c r="D1572" i="56"/>
  <c r="H1711" i="56"/>
  <c r="H3005" i="56" s="1"/>
  <c r="D1757" i="56"/>
  <c r="E1792" i="56"/>
  <c r="E1788" i="56"/>
  <c r="E1808" i="56"/>
  <c r="I1779" i="56"/>
  <c r="E1871" i="56"/>
  <c r="E2374" i="56"/>
  <c r="C1580" i="56"/>
  <c r="H1556" i="56"/>
  <c r="F1674" i="56"/>
  <c r="F1694" i="56"/>
  <c r="D1729" i="56"/>
  <c r="I1706" i="56"/>
  <c r="D1741" i="56"/>
  <c r="C1784" i="56"/>
  <c r="F1989" i="56"/>
  <c r="F1969" i="56"/>
  <c r="I1946" i="56"/>
  <c r="G2250" i="56"/>
  <c r="G2246" i="56"/>
  <c r="H1541" i="56"/>
  <c r="H1559" i="56"/>
  <c r="D1694" i="56"/>
  <c r="H1651" i="56"/>
  <c r="D1678" i="56"/>
  <c r="H1666" i="56"/>
  <c r="C1770" i="56"/>
  <c r="G1875" i="56"/>
  <c r="F1977" i="56"/>
  <c r="F1973" i="56"/>
  <c r="F2485" i="56"/>
  <c r="F2469" i="56"/>
  <c r="F2465" i="56"/>
  <c r="G1509" i="56"/>
  <c r="H1656" i="56"/>
  <c r="H3004" i="56" s="1"/>
  <c r="D1682" i="56"/>
  <c r="H1706" i="56"/>
  <c r="E1733" i="56"/>
  <c r="C1812" i="56"/>
  <c r="C1775" i="56"/>
  <c r="D1879" i="56"/>
  <c r="D2387" i="56"/>
  <c r="K48" i="57" s="1"/>
  <c r="D2391" i="56"/>
  <c r="K76" i="57" s="1"/>
  <c r="H2365" i="56"/>
  <c r="E1875" i="56"/>
  <c r="F2048" i="56"/>
  <c r="F2028" i="56"/>
  <c r="G2181" i="56"/>
  <c r="G2201" i="56"/>
  <c r="C2209" i="56"/>
  <c r="C2193" i="56"/>
  <c r="C2176" i="56"/>
  <c r="C2197" i="56"/>
  <c r="E2250" i="56"/>
  <c r="E2230" i="56"/>
  <c r="I2262" i="56"/>
  <c r="C2299" i="56"/>
  <c r="C2279" i="56"/>
  <c r="C2287" i="56"/>
  <c r="E1639" i="56"/>
  <c r="E1812" i="56"/>
  <c r="D1800" i="56"/>
  <c r="E1796" i="56"/>
  <c r="I2378" i="56"/>
  <c r="D1883" i="56"/>
  <c r="C1973" i="56"/>
  <c r="H1951" i="56"/>
  <c r="C1955" i="56"/>
  <c r="C1993" i="56"/>
  <c r="C1977" i="56"/>
  <c r="G2254" i="56"/>
  <c r="G2234" i="56"/>
  <c r="G2238" i="56"/>
  <c r="H1614" i="56"/>
  <c r="D1674" i="56"/>
  <c r="F1729" i="56"/>
  <c r="C1737" i="56"/>
  <c r="F1749" i="56"/>
  <c r="C1753" i="56"/>
  <c r="I1831" i="56"/>
  <c r="H1831" i="56"/>
  <c r="C1855" i="56"/>
  <c r="G2383" i="56"/>
  <c r="AI17" i="57" s="1"/>
  <c r="G2387" i="56"/>
  <c r="AI48" i="57" s="1"/>
  <c r="G2391" i="56"/>
  <c r="AI76" i="57" s="1"/>
  <c r="G1883" i="56"/>
  <c r="G1938" i="56"/>
  <c r="G1922" i="56"/>
  <c r="H1896" i="56"/>
  <c r="H3008" i="56" s="1"/>
  <c r="E1753" i="56"/>
  <c r="H1779" i="56"/>
  <c r="E1784" i="56"/>
  <c r="C1808" i="56"/>
  <c r="I1816" i="56"/>
  <c r="C1839" i="56"/>
  <c r="I2360" i="56"/>
  <c r="D1887" i="56"/>
  <c r="D1871" i="56"/>
  <c r="D2374" i="56"/>
  <c r="D1875" i="56"/>
  <c r="G1989" i="56"/>
  <c r="G1969" i="56"/>
  <c r="D1993" i="56"/>
  <c r="D1977" i="56"/>
  <c r="E1969" i="56"/>
  <c r="G2048" i="56"/>
  <c r="G2028" i="56"/>
  <c r="H2071" i="56"/>
  <c r="F2095" i="56"/>
  <c r="I2116" i="56"/>
  <c r="D2125" i="56"/>
  <c r="I2125" i="56" s="1"/>
  <c r="D2158" i="56"/>
  <c r="D2142" i="56"/>
  <c r="H2116" i="56"/>
  <c r="H3012" i="56" s="1"/>
  <c r="F2246" i="56"/>
  <c r="F2234" i="56"/>
  <c r="H2227" i="56"/>
  <c r="C2307" i="56"/>
  <c r="C2272" i="56"/>
  <c r="C2291" i="56"/>
  <c r="F2344" i="56"/>
  <c r="I1761" i="56"/>
  <c r="I2365" i="56"/>
  <c r="C2383" i="56"/>
  <c r="C17" i="57" s="1"/>
  <c r="F1883" i="56"/>
  <c r="G1934" i="56"/>
  <c r="I1891" i="56"/>
  <c r="H1909" i="56"/>
  <c r="C1997" i="56"/>
  <c r="C1981" i="56"/>
  <c r="C1960" i="56"/>
  <c r="I1964" i="56"/>
  <c r="C2044" i="56"/>
  <c r="C2024" i="56"/>
  <c r="I2001" i="56"/>
  <c r="C2015" i="56"/>
  <c r="C2052" i="56"/>
  <c r="H2016" i="56"/>
  <c r="H2019" i="56"/>
  <c r="G2032" i="56"/>
  <c r="F2079" i="56"/>
  <c r="D2138" i="56"/>
  <c r="C1804" i="56"/>
  <c r="C1822" i="56"/>
  <c r="E1883" i="56"/>
  <c r="E2391" i="56"/>
  <c r="S76" i="57" s="1"/>
  <c r="D1989" i="56"/>
  <c r="D1969" i="56"/>
  <c r="E2044" i="56"/>
  <c r="E2024" i="56"/>
  <c r="G2024" i="56"/>
  <c r="I2061" i="56"/>
  <c r="H2061" i="56"/>
  <c r="H3011" i="56" s="1"/>
  <c r="F2103" i="56"/>
  <c r="F2087" i="56"/>
  <c r="E2295" i="56"/>
  <c r="E2307" i="56"/>
  <c r="I2273" i="56"/>
  <c r="I2325" i="56"/>
  <c r="C2344" i="56"/>
  <c r="H2325" i="56"/>
  <c r="C2352" i="56"/>
  <c r="I1826" i="56"/>
  <c r="C1851" i="56"/>
  <c r="C1867" i="56"/>
  <c r="G1930" i="56"/>
  <c r="I1906" i="56"/>
  <c r="C1985" i="56"/>
  <c r="I1961" i="56"/>
  <c r="D1981" i="56"/>
  <c r="E1993" i="56"/>
  <c r="C1825" i="56"/>
  <c r="H2378" i="56"/>
  <c r="F1985" i="56"/>
  <c r="E2028" i="56"/>
  <c r="I2016" i="56"/>
  <c r="E2032" i="56"/>
  <c r="F2044" i="56"/>
  <c r="I2276" i="56"/>
  <c r="H2276" i="56"/>
  <c r="D2303" i="56"/>
  <c r="E2291" i="56"/>
  <c r="F2412" i="56"/>
  <c r="I2395" i="56"/>
  <c r="F2432" i="56"/>
  <c r="I2458" i="56"/>
  <c r="C2485" i="56"/>
  <c r="C2481" i="56"/>
  <c r="H2458" i="56"/>
  <c r="C2477" i="56"/>
  <c r="H1946" i="56"/>
  <c r="H2006" i="56"/>
  <c r="H3010" i="56" s="1"/>
  <c r="E2052" i="56"/>
  <c r="E2036" i="56"/>
  <c r="F2040" i="56"/>
  <c r="H2111" i="56"/>
  <c r="H2126" i="56"/>
  <c r="C2185" i="56"/>
  <c r="C2205" i="56"/>
  <c r="G2299" i="56"/>
  <c r="I2398" i="56"/>
  <c r="H2406" i="56"/>
  <c r="C2428" i="56"/>
  <c r="H2056" i="56"/>
  <c r="F2197" i="56"/>
  <c r="E2254" i="56"/>
  <c r="E2436" i="56"/>
  <c r="E2405" i="56"/>
  <c r="E2416" i="56"/>
  <c r="D2485" i="56"/>
  <c r="D2469" i="56"/>
  <c r="I2447" i="56"/>
  <c r="D2465" i="56"/>
  <c r="C1989" i="56"/>
  <c r="G1977" i="56"/>
  <c r="I2006" i="56"/>
  <c r="I2056" i="56"/>
  <c r="F2201" i="56"/>
  <c r="F2181" i="56"/>
  <c r="G2197" i="56"/>
  <c r="G2185" i="56"/>
  <c r="C2223" i="56"/>
  <c r="C2242" i="56"/>
  <c r="E2279" i="56"/>
  <c r="E2299" i="56"/>
  <c r="F2230" i="56"/>
  <c r="C2295" i="56"/>
  <c r="D2032" i="56"/>
  <c r="F2205" i="56"/>
  <c r="D2250" i="56"/>
  <c r="E2303" i="56"/>
  <c r="E2287" i="56"/>
  <c r="E2283" i="56"/>
  <c r="F2299" i="56"/>
  <c r="D2295" i="56"/>
  <c r="D2352" i="56"/>
  <c r="D2332" i="56"/>
  <c r="K49" i="57" s="1"/>
  <c r="H2314" i="56"/>
  <c r="I2314" i="56"/>
  <c r="D2321" i="56"/>
  <c r="H2224" i="56"/>
  <c r="G2303" i="56"/>
  <c r="D2477" i="56"/>
  <c r="H2455" i="56"/>
  <c r="I2455" i="56"/>
  <c r="C2201" i="56"/>
  <c r="G2205" i="56"/>
  <c r="G2189" i="56"/>
  <c r="F2254" i="56"/>
  <c r="F2238" i="56"/>
  <c r="E2246" i="56"/>
  <c r="D2230" i="56"/>
  <c r="D2242" i="56"/>
  <c r="H2265" i="56"/>
  <c r="H3015" i="56" s="1"/>
  <c r="G2287" i="56"/>
  <c r="C2348" i="56"/>
  <c r="H2311" i="56"/>
  <c r="C2336" i="56"/>
  <c r="C77" i="57" s="1"/>
  <c r="C2328" i="56"/>
  <c r="C18" i="57" s="1"/>
  <c r="G2352" i="56"/>
  <c r="G2336" i="56"/>
  <c r="AI77" i="57" s="1"/>
  <c r="G2332" i="56"/>
  <c r="AI49" i="57" s="1"/>
  <c r="D2356" i="56"/>
  <c r="E2258" i="56"/>
  <c r="E2242" i="56"/>
  <c r="D2299" i="56"/>
  <c r="I2265" i="56"/>
  <c r="C2303" i="56"/>
  <c r="E2332" i="56"/>
  <c r="S49" i="57" s="1"/>
  <c r="F2436" i="56"/>
  <c r="F2420" i="56"/>
  <c r="F2416" i="56"/>
  <c r="E2428" i="56"/>
  <c r="D2461" i="56"/>
  <c r="H2444" i="56"/>
  <c r="I2542" i="56"/>
  <c r="C2616" i="56"/>
  <c r="C2632" i="56"/>
  <c r="H2594" i="56"/>
  <c r="H3022" i="56" s="1"/>
  <c r="I2594" i="56"/>
  <c r="C2601" i="56"/>
  <c r="F2681" i="56"/>
  <c r="E2234" i="56"/>
  <c r="D2279" i="56"/>
  <c r="D2328" i="56"/>
  <c r="K18" i="57" s="1"/>
  <c r="I2322" i="56"/>
  <c r="D2405" i="56"/>
  <c r="D2424" i="56"/>
  <c r="I2409" i="56"/>
  <c r="G2461" i="56"/>
  <c r="G2481" i="56"/>
  <c r="E2567" i="56"/>
  <c r="E2583" i="56"/>
  <c r="H2545" i="56"/>
  <c r="H3021" i="56" s="1"/>
  <c r="E2563" i="56"/>
  <c r="F2612" i="56"/>
  <c r="F2632" i="56"/>
  <c r="F2616" i="56"/>
  <c r="H2654" i="56"/>
  <c r="E2681" i="56"/>
  <c r="E2352" i="56"/>
  <c r="G2432" i="56"/>
  <c r="C2436" i="56"/>
  <c r="C2420" i="56"/>
  <c r="F2428" i="56"/>
  <c r="G2465" i="56"/>
  <c r="G2485" i="56"/>
  <c r="E2510" i="56"/>
  <c r="I2493" i="56"/>
  <c r="E2530" i="56"/>
  <c r="E2518" i="56"/>
  <c r="H2493" i="56"/>
  <c r="G2328" i="56"/>
  <c r="AI18" i="57" s="1"/>
  <c r="F2352" i="56"/>
  <c r="F2336" i="56"/>
  <c r="AA77" i="57" s="1"/>
  <c r="E2321" i="56"/>
  <c r="E2328" i="56"/>
  <c r="S18" i="57" s="1"/>
  <c r="F2348" i="56"/>
  <c r="G2469" i="56"/>
  <c r="I2504" i="56"/>
  <c r="H2504" i="56"/>
  <c r="C2526" i="56"/>
  <c r="E2534" i="56"/>
  <c r="E2526" i="56"/>
  <c r="E2579" i="56"/>
  <c r="E2559" i="56"/>
  <c r="H2542" i="56"/>
  <c r="C2665" i="56"/>
  <c r="H2643" i="56"/>
  <c r="H3023" i="56" s="1"/>
  <c r="C2681" i="56"/>
  <c r="C2644" i="56"/>
  <c r="I2643" i="56"/>
  <c r="C2356" i="56"/>
  <c r="C2340" i="56"/>
  <c r="H2395" i="56"/>
  <c r="G2412" i="56"/>
  <c r="D2420" i="56"/>
  <c r="C2440" i="56"/>
  <c r="E2481" i="56"/>
  <c r="E2465" i="56"/>
  <c r="E2469" i="56"/>
  <c r="H2507" i="56"/>
  <c r="D2291" i="56"/>
  <c r="C2332" i="56"/>
  <c r="C49" i="57" s="1"/>
  <c r="C2412" i="56"/>
  <c r="E2538" i="56"/>
  <c r="E2522" i="56"/>
  <c r="H2591" i="56"/>
  <c r="C2608" i="56"/>
  <c r="I2591" i="56"/>
  <c r="C2628" i="56"/>
  <c r="C2620" i="56"/>
  <c r="D2454" i="56"/>
  <c r="H2409" i="56"/>
  <c r="E2424" i="56"/>
  <c r="D2473" i="56"/>
  <c r="G2477" i="56"/>
  <c r="F2628" i="56"/>
  <c r="E2454" i="56"/>
  <c r="E2489" i="56"/>
  <c r="E2473" i="56"/>
  <c r="I2496" i="56"/>
  <c r="C2534" i="56"/>
  <c r="C2538" i="56"/>
  <c r="D2510" i="56"/>
  <c r="D2575" i="56"/>
  <c r="F2685" i="56"/>
  <c r="F2669" i="56"/>
  <c r="H2447" i="56"/>
  <c r="H3019" i="56" s="1"/>
  <c r="F2481" i="56"/>
  <c r="F2530" i="56"/>
  <c r="F2534" i="56"/>
  <c r="C2514" i="56"/>
  <c r="C2563" i="56"/>
  <c r="C2546" i="56"/>
  <c r="C2567" i="56"/>
  <c r="C2552" i="56"/>
  <c r="I2552" i="56" s="1"/>
  <c r="H2553" i="56"/>
  <c r="C2583" i="56"/>
  <c r="C2624" i="56"/>
  <c r="I2602" i="56"/>
  <c r="H2602" i="56"/>
  <c r="H2605" i="56"/>
  <c r="D2628" i="56"/>
  <c r="D2608" i="56"/>
  <c r="F2624" i="56"/>
  <c r="D2503" i="56"/>
  <c r="D2612" i="56"/>
  <c r="E2685" i="56"/>
  <c r="F2583" i="56"/>
  <c r="F2567" i="56"/>
  <c r="C2587" i="56"/>
  <c r="C2571" i="56"/>
  <c r="E2661" i="56"/>
  <c r="E2665" i="56"/>
  <c r="C2636" i="56"/>
  <c r="C2677" i="56"/>
  <c r="C2657" i="56"/>
  <c r="I2640" i="56"/>
  <c r="E2673" i="56"/>
  <c r="D2636" i="56"/>
  <c r="D2620" i="56"/>
  <c r="D2601" i="56"/>
  <c r="D2665" i="56"/>
  <c r="D2657" i="56"/>
  <c r="D2677" i="56"/>
  <c r="D2669" i="56"/>
  <c r="F2673" i="56"/>
  <c r="I2651" i="56"/>
  <c r="I2654" i="56"/>
  <c r="I2646" i="56"/>
  <c r="C2650" i="56"/>
  <c r="I2650" i="56" s="1"/>
  <c r="C2669" i="56"/>
  <c r="C848" i="55"/>
  <c r="H848" i="55"/>
  <c r="I850" i="55"/>
  <c r="I852" i="55"/>
  <c r="H851" i="55"/>
  <c r="G848" i="55"/>
  <c r="G851" i="55"/>
  <c r="E850" i="55"/>
  <c r="E852" i="55"/>
  <c r="D849" i="55"/>
  <c r="C850" i="55"/>
  <c r="B842" i="55"/>
  <c r="E849" i="55"/>
  <c r="J840" i="55"/>
  <c r="C108" i="56" s="1"/>
  <c r="T2763" i="48"/>
  <c r="T2760" i="48"/>
  <c r="P2763" i="48"/>
  <c r="P2760" i="48"/>
  <c r="L2763" i="48"/>
  <c r="L2760" i="48"/>
  <c r="H2763" i="48"/>
  <c r="H2760" i="48"/>
  <c r="D2763" i="48"/>
  <c r="D2760" i="48"/>
  <c r="T2757" i="48"/>
  <c r="P2757" i="48"/>
  <c r="L2757" i="48"/>
  <c r="H2757" i="48"/>
  <c r="D2757" i="48"/>
  <c r="X2736" i="48"/>
  <c r="X2742" i="48"/>
  <c r="X2739" i="48"/>
  <c r="X2715" i="48"/>
  <c r="X2721" i="48"/>
  <c r="X2718" i="48"/>
  <c r="X2694" i="48"/>
  <c r="X2700" i="48"/>
  <c r="X2697" i="48"/>
  <c r="X2673" i="48"/>
  <c r="X2679" i="48"/>
  <c r="X2676" i="48"/>
  <c r="X2658" i="48"/>
  <c r="X2655" i="48"/>
  <c r="X2652" i="48"/>
  <c r="H2753" i="48"/>
  <c r="H2749" i="48"/>
  <c r="H2745" i="48"/>
  <c r="L2753" i="48"/>
  <c r="L2749" i="48"/>
  <c r="L2745" i="48"/>
  <c r="P2732" i="48"/>
  <c r="P2728" i="48"/>
  <c r="P2724" i="48"/>
  <c r="L2732" i="48"/>
  <c r="L2728" i="48"/>
  <c r="L2724" i="48"/>
  <c r="H2732" i="48"/>
  <c r="H2728" i="48"/>
  <c r="H2724" i="48"/>
  <c r="P2711" i="48"/>
  <c r="P2707" i="48"/>
  <c r="P2703" i="48"/>
  <c r="L2711" i="48"/>
  <c r="L2707" i="48"/>
  <c r="L2703" i="48"/>
  <c r="H2711" i="48"/>
  <c r="H2707" i="48"/>
  <c r="H2703" i="48"/>
  <c r="P2690" i="48"/>
  <c r="P2686" i="48"/>
  <c r="P2682" i="48"/>
  <c r="L2690" i="48"/>
  <c r="L2686" i="48"/>
  <c r="L2682" i="48"/>
  <c r="H2690" i="48"/>
  <c r="H2686" i="48"/>
  <c r="H2682" i="48"/>
  <c r="T2669" i="48"/>
  <c r="T2665" i="48"/>
  <c r="T2661" i="48"/>
  <c r="P2669" i="48"/>
  <c r="P2665" i="48"/>
  <c r="P2661" i="48"/>
  <c r="L2669" i="48"/>
  <c r="L2665" i="48"/>
  <c r="L2661" i="48"/>
  <c r="H2669" i="48"/>
  <c r="H2665" i="48"/>
  <c r="H2661" i="48"/>
  <c r="D2753" i="48"/>
  <c r="D2749" i="48"/>
  <c r="D2745" i="48"/>
  <c r="D2732" i="48"/>
  <c r="D2728" i="48"/>
  <c r="D2724" i="48"/>
  <c r="D2711" i="48"/>
  <c r="D2707" i="48"/>
  <c r="D2703" i="48"/>
  <c r="D2690" i="48"/>
  <c r="D2686" i="48"/>
  <c r="D2682" i="48"/>
  <c r="S2673" i="48"/>
  <c r="U2673" i="48" s="1"/>
  <c r="V2673" i="48" s="1"/>
  <c r="S2676" i="48"/>
  <c r="U2676" i="48" s="1"/>
  <c r="V2676" i="48" s="1"/>
  <c r="S2679" i="48"/>
  <c r="U2679" i="48" s="1"/>
  <c r="V2679" i="48" s="1"/>
  <c r="S2682" i="48"/>
  <c r="U2682" i="48" s="1"/>
  <c r="V2682" i="48" s="1"/>
  <c r="S2686" i="48"/>
  <c r="U2686" i="48" s="1"/>
  <c r="V2686" i="48" s="1"/>
  <c r="S2690" i="48"/>
  <c r="U2690" i="48" s="1"/>
  <c r="V2690" i="48" s="1"/>
  <c r="D2669" i="48"/>
  <c r="D2665" i="48"/>
  <c r="D2661" i="48"/>
  <c r="G2694" i="48"/>
  <c r="I2694" i="48" s="1"/>
  <c r="J2694" i="48" s="1"/>
  <c r="S2694" i="48"/>
  <c r="U2694" i="48" s="1"/>
  <c r="V2694" i="48" s="1"/>
  <c r="S2697" i="48"/>
  <c r="U2697" i="48" s="1"/>
  <c r="V2697" i="48" s="1"/>
  <c r="S2700" i="48"/>
  <c r="U2700" i="48" s="1"/>
  <c r="V2700" i="48" s="1"/>
  <c r="G2703" i="48"/>
  <c r="S2703" i="48"/>
  <c r="U2703" i="48" s="1"/>
  <c r="V2703" i="48" s="1"/>
  <c r="S2707" i="48"/>
  <c r="U2707" i="48" s="1"/>
  <c r="V2707" i="48" s="1"/>
  <c r="G2711" i="48"/>
  <c r="S2711" i="48"/>
  <c r="U2711" i="48" s="1"/>
  <c r="V2711" i="48" s="1"/>
  <c r="S2715" i="48"/>
  <c r="U2715" i="48" s="1"/>
  <c r="V2715" i="48" s="1"/>
  <c r="S2718" i="48"/>
  <c r="U2718" i="48" s="1"/>
  <c r="V2718" i="48" s="1"/>
  <c r="S2721" i="48"/>
  <c r="U2721" i="48" s="1"/>
  <c r="V2721" i="48" s="1"/>
  <c r="S2724" i="48"/>
  <c r="U2724" i="48" s="1"/>
  <c r="V2724" i="48" s="1"/>
  <c r="S2728" i="48"/>
  <c r="U2728" i="48" s="1"/>
  <c r="V2728" i="48" s="1"/>
  <c r="S2732" i="48"/>
  <c r="U2732" i="48" s="1"/>
  <c r="V2732" i="48" s="1"/>
  <c r="O2736" i="48"/>
  <c r="S2736" i="48"/>
  <c r="S2739" i="48"/>
  <c r="S2742" i="48"/>
  <c r="S2745" i="48"/>
  <c r="U2745" i="48" s="1"/>
  <c r="V2745" i="48" s="1"/>
  <c r="S2749" i="48"/>
  <c r="U2749" i="48" s="1"/>
  <c r="V2749" i="48" s="1"/>
  <c r="S2753" i="48"/>
  <c r="U2753" i="48" s="1"/>
  <c r="V2753" i="48" s="1"/>
  <c r="D2033" i="48"/>
  <c r="H2033" i="48"/>
  <c r="L2033" i="48"/>
  <c r="P2033" i="48"/>
  <c r="AB2033" i="48" s="1"/>
  <c r="T2033" i="48"/>
  <c r="T2068" i="48" s="1"/>
  <c r="D2051" i="48"/>
  <c r="H2051" i="48"/>
  <c r="L2051" i="48"/>
  <c r="P2051" i="48"/>
  <c r="T2051" i="48"/>
  <c r="D2048" i="48"/>
  <c r="D2060" i="48" s="1"/>
  <c r="D2063" i="48" s="1"/>
  <c r="AB2063" i="48" s="1"/>
  <c r="H2048" i="48"/>
  <c r="I2048" i="48" s="1"/>
  <c r="J2048" i="48" s="1"/>
  <c r="L2048" i="48"/>
  <c r="L2060" i="48" s="1"/>
  <c r="P2048" i="48"/>
  <c r="T2048" i="48"/>
  <c r="D1978" i="48"/>
  <c r="D1981" i="48" s="1"/>
  <c r="H1978" i="48"/>
  <c r="L1978" i="48"/>
  <c r="P1978" i="48"/>
  <c r="T1978" i="48"/>
  <c r="D1996" i="48"/>
  <c r="H1996" i="48"/>
  <c r="L1996" i="48"/>
  <c r="L1999" i="48" s="1"/>
  <c r="P1996" i="48"/>
  <c r="T1996" i="48"/>
  <c r="D1993" i="48"/>
  <c r="H1993" i="48"/>
  <c r="L1993" i="48"/>
  <c r="P1993" i="48"/>
  <c r="T1993" i="48"/>
  <c r="T2005" i="48" s="1"/>
  <c r="D1868" i="48"/>
  <c r="H1868" i="48"/>
  <c r="L1868" i="48"/>
  <c r="P1868" i="48"/>
  <c r="P1903" i="48" s="1"/>
  <c r="T1868" i="48"/>
  <c r="D1886" i="48"/>
  <c r="H1886" i="48"/>
  <c r="L1886" i="48"/>
  <c r="P1886" i="48"/>
  <c r="T1886" i="48"/>
  <c r="T1889" i="48" s="1"/>
  <c r="D1883" i="48"/>
  <c r="H1883" i="48"/>
  <c r="L1883" i="48"/>
  <c r="P1883" i="48"/>
  <c r="T1883" i="48"/>
  <c r="D1758" i="48"/>
  <c r="H1758" i="48"/>
  <c r="H1789" i="48" s="1"/>
  <c r="L1758" i="48"/>
  <c r="P1758" i="48"/>
  <c r="P1793" i="48" s="1"/>
  <c r="D1776" i="48"/>
  <c r="H1776" i="48"/>
  <c r="L1776" i="48"/>
  <c r="L1777" i="48" s="1"/>
  <c r="P1776" i="48"/>
  <c r="D1773" i="48"/>
  <c r="D1797" i="48" s="1"/>
  <c r="H1773" i="48"/>
  <c r="L1773" i="48"/>
  <c r="P1773" i="48"/>
  <c r="D1703" i="48"/>
  <c r="L1703" i="48"/>
  <c r="L1738" i="48" s="1"/>
  <c r="P1703" i="48"/>
  <c r="T1703" i="48"/>
  <c r="D1721" i="48"/>
  <c r="L1721" i="48"/>
  <c r="P1721" i="48"/>
  <c r="P1725" i="48" s="1"/>
  <c r="T1721" i="48"/>
  <c r="D1718" i="48"/>
  <c r="L1718" i="48"/>
  <c r="P1718" i="48"/>
  <c r="Q1718" i="48" s="1"/>
  <c r="R1718" i="48" s="1"/>
  <c r="T1718" i="48"/>
  <c r="D1538" i="48"/>
  <c r="H1538" i="48"/>
  <c r="L1538" i="48"/>
  <c r="L1542" i="48" s="1"/>
  <c r="P1538" i="48"/>
  <c r="P1573" i="48" s="1"/>
  <c r="T1538" i="48"/>
  <c r="D1556" i="48"/>
  <c r="D1559" i="48" s="1"/>
  <c r="H1556" i="48"/>
  <c r="L1556" i="48"/>
  <c r="P1556" i="48"/>
  <c r="T1556" i="48"/>
  <c r="D1553" i="48"/>
  <c r="E1553" i="48" s="1"/>
  <c r="F1553" i="48" s="1"/>
  <c r="H1553" i="48"/>
  <c r="L1553" i="48"/>
  <c r="P1553" i="48"/>
  <c r="T1553" i="48"/>
  <c r="T1483" i="48"/>
  <c r="T1501" i="48"/>
  <c r="T1498" i="48"/>
  <c r="D1318" i="48"/>
  <c r="L1318" i="48"/>
  <c r="D1336" i="48"/>
  <c r="H1336" i="48"/>
  <c r="L1336" i="48"/>
  <c r="L1337" i="48" s="1"/>
  <c r="D1333" i="48"/>
  <c r="L1333" i="48"/>
  <c r="D1208" i="48"/>
  <c r="H1208" i="48"/>
  <c r="H1210" i="48" s="1"/>
  <c r="L1208" i="48"/>
  <c r="L1243" i="48" s="1"/>
  <c r="P1208" i="48"/>
  <c r="D1226" i="48"/>
  <c r="H1226" i="48"/>
  <c r="L1226" i="48"/>
  <c r="L1251" i="48" s="1"/>
  <c r="P1226" i="48"/>
  <c r="D1223" i="48"/>
  <c r="H1223" i="48"/>
  <c r="L1223" i="48"/>
  <c r="L1235" i="48" s="1"/>
  <c r="P1223" i="48"/>
  <c r="D1043" i="48"/>
  <c r="H1043" i="48"/>
  <c r="L1043" i="48"/>
  <c r="L1078" i="48" s="1"/>
  <c r="P1043" i="48"/>
  <c r="T1043" i="48"/>
  <c r="D1061" i="48"/>
  <c r="H1061" i="48"/>
  <c r="L1061" i="48"/>
  <c r="P1061" i="48"/>
  <c r="T1061" i="48"/>
  <c r="D1058" i="48"/>
  <c r="P1058" i="48"/>
  <c r="T1058" i="48"/>
  <c r="T1070" i="48" s="1"/>
  <c r="D933" i="48"/>
  <c r="H933" i="48"/>
  <c r="L933" i="48"/>
  <c r="P933" i="48"/>
  <c r="D951" i="48"/>
  <c r="H951" i="48"/>
  <c r="L951" i="48"/>
  <c r="P951" i="48"/>
  <c r="T951" i="48"/>
  <c r="D948" i="48"/>
  <c r="H948" i="48"/>
  <c r="L948" i="48"/>
  <c r="P948" i="48"/>
  <c r="D768" i="48"/>
  <c r="H768" i="48"/>
  <c r="L768" i="48"/>
  <c r="P768" i="48"/>
  <c r="D786" i="48"/>
  <c r="H786" i="48"/>
  <c r="L786" i="48"/>
  <c r="L789" i="48" s="1"/>
  <c r="P786" i="48"/>
  <c r="Q786" i="48" s="1"/>
  <c r="R786" i="48" s="1"/>
  <c r="D783" i="48"/>
  <c r="D807" i="48" s="1"/>
  <c r="H783" i="48"/>
  <c r="L783" i="48"/>
  <c r="L807" i="48" s="1"/>
  <c r="P783" i="48"/>
  <c r="Q783" i="48" s="1"/>
  <c r="R783" i="48" s="1"/>
  <c r="L603" i="48"/>
  <c r="P603" i="48"/>
  <c r="D621" i="48"/>
  <c r="L621" i="48"/>
  <c r="L624" i="48" s="1"/>
  <c r="P621" i="48"/>
  <c r="L618" i="48"/>
  <c r="P618" i="48"/>
  <c r="D548" i="48"/>
  <c r="H548" i="48"/>
  <c r="L548" i="48"/>
  <c r="P548" i="48"/>
  <c r="T548" i="48"/>
  <c r="D566" i="48"/>
  <c r="H566" i="48"/>
  <c r="L566" i="48"/>
  <c r="P566" i="48"/>
  <c r="P567" i="48" s="1"/>
  <c r="T566" i="48"/>
  <c r="D563" i="48"/>
  <c r="H563" i="48"/>
  <c r="L563" i="48"/>
  <c r="L565" i="48" s="1"/>
  <c r="P563" i="48"/>
  <c r="T563" i="48"/>
  <c r="T438" i="48"/>
  <c r="L456" i="48"/>
  <c r="L457" i="48" s="1"/>
  <c r="P456" i="48"/>
  <c r="T456" i="48"/>
  <c r="L453" i="48"/>
  <c r="L461" i="48" s="1"/>
  <c r="P453" i="48"/>
  <c r="T453" i="48"/>
  <c r="D383" i="48"/>
  <c r="H383" i="48"/>
  <c r="L383" i="48"/>
  <c r="P383" i="48"/>
  <c r="D401" i="48"/>
  <c r="H401" i="48"/>
  <c r="L401" i="48"/>
  <c r="L404" i="48" s="1"/>
  <c r="P401" i="48"/>
  <c r="D398" i="48"/>
  <c r="H398" i="48"/>
  <c r="L398" i="48"/>
  <c r="P398" i="48"/>
  <c r="C13" i="49"/>
  <c r="D85" i="48" s="1"/>
  <c r="D87" i="48"/>
  <c r="D100" i="48" s="1"/>
  <c r="D13" i="49"/>
  <c r="H87" i="48"/>
  <c r="H100" i="48" s="1"/>
  <c r="E13" i="49"/>
  <c r="L99" i="48" s="1"/>
  <c r="L87" i="48"/>
  <c r="L100" i="48" s="1"/>
  <c r="F13" i="49"/>
  <c r="P87" i="48"/>
  <c r="G13" i="49"/>
  <c r="T99" i="48" s="1"/>
  <c r="T87" i="48"/>
  <c r="D111" i="48"/>
  <c r="D125" i="48" s="1"/>
  <c r="D113" i="48"/>
  <c r="H111" i="48"/>
  <c r="H113" i="48"/>
  <c r="E17" i="49"/>
  <c r="L113" i="48"/>
  <c r="F17" i="49"/>
  <c r="P125" i="48" s="1"/>
  <c r="P113" i="48"/>
  <c r="P2054" i="48" s="1"/>
  <c r="G17" i="49"/>
  <c r="G22" i="49" s="1"/>
  <c r="T113" i="48"/>
  <c r="D4" i="48"/>
  <c r="H4" i="48"/>
  <c r="H2034" i="48" s="1"/>
  <c r="L4" i="48"/>
  <c r="L439" i="48" s="1"/>
  <c r="P4" i="48"/>
  <c r="P212" i="48" s="1"/>
  <c r="T4" i="48"/>
  <c r="D82" i="48"/>
  <c r="H82" i="48"/>
  <c r="L82" i="48"/>
  <c r="P82" i="48"/>
  <c r="T82" i="48"/>
  <c r="C7" i="49"/>
  <c r="D9" i="48"/>
  <c r="D7" i="49"/>
  <c r="H21" i="48" s="1"/>
  <c r="H9" i="48"/>
  <c r="E7" i="49"/>
  <c r="L9" i="48"/>
  <c r="F7" i="49"/>
  <c r="P21" i="48"/>
  <c r="P440" i="48" s="1"/>
  <c r="P9" i="48"/>
  <c r="G7" i="49"/>
  <c r="T21" i="48" s="1"/>
  <c r="T2654" i="48" s="1"/>
  <c r="T9" i="48"/>
  <c r="C1868" i="48"/>
  <c r="G1868" i="48"/>
  <c r="G1911" i="48" s="1"/>
  <c r="K1868" i="48"/>
  <c r="O1868" i="48"/>
  <c r="Q1868" i="48" s="1"/>
  <c r="R1868" i="48" s="1"/>
  <c r="S1868" i="48"/>
  <c r="C1886" i="48"/>
  <c r="G1886" i="48"/>
  <c r="K1886" i="48"/>
  <c r="O1886" i="48"/>
  <c r="S1886" i="48"/>
  <c r="H238" i="48"/>
  <c r="L238" i="48"/>
  <c r="P238" i="48"/>
  <c r="T238" i="48"/>
  <c r="C1878" i="48"/>
  <c r="C1718" i="48"/>
  <c r="G1718" i="48"/>
  <c r="K1718" i="48"/>
  <c r="O1718" i="48"/>
  <c r="S1718" i="48"/>
  <c r="S1726" i="48" s="1"/>
  <c r="C1721" i="48"/>
  <c r="K1721" i="48"/>
  <c r="O1721" i="48"/>
  <c r="S1721" i="48"/>
  <c r="U1721" i="48" s="1"/>
  <c r="V1721" i="48" s="1"/>
  <c r="X1890" i="48"/>
  <c r="D108" i="48"/>
  <c r="H108" i="48"/>
  <c r="L108" i="48"/>
  <c r="P108" i="48"/>
  <c r="T108" i="48"/>
  <c r="F1603" i="48"/>
  <c r="W1603" i="48" s="1"/>
  <c r="C1883" i="48"/>
  <c r="G1883" i="48"/>
  <c r="I1883" i="48" s="1"/>
  <c r="J1883" i="48" s="1"/>
  <c r="K1883" i="48"/>
  <c r="O1883" i="48"/>
  <c r="S1883" i="48"/>
  <c r="X1882" i="48"/>
  <c r="X1881" i="48"/>
  <c r="Y1881" i="48" s="1"/>
  <c r="Z1881" i="48" s="1"/>
  <c r="W1881" i="48"/>
  <c r="X1880" i="48"/>
  <c r="X1879" i="48"/>
  <c r="C1538" i="48"/>
  <c r="G1538" i="48"/>
  <c r="K1538" i="48"/>
  <c r="O1538" i="48"/>
  <c r="Q1538" i="48" s="1"/>
  <c r="R1538" i="48" s="1"/>
  <c r="S1538" i="48"/>
  <c r="X1878" i="48"/>
  <c r="C1873" i="48"/>
  <c r="X1877" i="48"/>
  <c r="X1876" i="48"/>
  <c r="X1875" i="48"/>
  <c r="X1874" i="48"/>
  <c r="X1873" i="48"/>
  <c r="S1483" i="48"/>
  <c r="W1483" i="48" s="1"/>
  <c r="S1501" i="48"/>
  <c r="X1872" i="48"/>
  <c r="S1498" i="48"/>
  <c r="W1498" i="48" s="1"/>
  <c r="H1793" i="48"/>
  <c r="H1785" i="48"/>
  <c r="P1785" i="48"/>
  <c r="X1780" i="48"/>
  <c r="C1776" i="48"/>
  <c r="C1805" i="48" s="1"/>
  <c r="G1776" i="48"/>
  <c r="K1776" i="48"/>
  <c r="O1776" i="48"/>
  <c r="S1776" i="48"/>
  <c r="C1773" i="48"/>
  <c r="G1773" i="48"/>
  <c r="K1773" i="48"/>
  <c r="O1773" i="48"/>
  <c r="Q1773" i="48" s="1"/>
  <c r="R1773" i="48" s="1"/>
  <c r="X1772" i="48"/>
  <c r="X1771" i="48"/>
  <c r="W1771" i="48"/>
  <c r="X1770" i="48"/>
  <c r="X1769" i="48"/>
  <c r="X1768" i="48"/>
  <c r="C1768" i="48"/>
  <c r="C1758" i="48"/>
  <c r="G1758" i="48"/>
  <c r="K1758" i="48"/>
  <c r="O1758" i="48"/>
  <c r="X1767" i="48"/>
  <c r="X1766" i="48"/>
  <c r="C1763" i="48"/>
  <c r="F1383" i="48"/>
  <c r="W1383" i="48" s="1"/>
  <c r="F1373" i="48"/>
  <c r="W1373" i="48" s="1"/>
  <c r="X1765" i="48"/>
  <c r="X1764" i="48"/>
  <c r="F1378" i="48"/>
  <c r="W1378" i="48" s="1"/>
  <c r="X1763" i="48"/>
  <c r="X1762" i="48"/>
  <c r="C2033" i="48"/>
  <c r="G2033" i="48"/>
  <c r="K2033" i="48"/>
  <c r="O2033" i="48"/>
  <c r="S2033" i="48"/>
  <c r="C2051" i="48"/>
  <c r="G2051" i="48"/>
  <c r="K2051" i="48"/>
  <c r="O2051" i="48"/>
  <c r="Q2051" i="48" s="1"/>
  <c r="R2051" i="48" s="1"/>
  <c r="S2051" i="48"/>
  <c r="L2068" i="48"/>
  <c r="C2043" i="48"/>
  <c r="D119" i="48"/>
  <c r="H119" i="48"/>
  <c r="L119" i="48"/>
  <c r="P119" i="48"/>
  <c r="T119" i="48"/>
  <c r="C2048" i="48"/>
  <c r="G2048" i="48"/>
  <c r="K2048" i="48"/>
  <c r="O2048" i="48"/>
  <c r="O2072" i="48" s="1"/>
  <c r="S2048" i="48"/>
  <c r="X2047" i="48"/>
  <c r="X2046" i="48"/>
  <c r="W2046" i="48"/>
  <c r="Y2046" i="48" s="1"/>
  <c r="Z2046" i="48" s="1"/>
  <c r="X2045" i="48"/>
  <c r="X2044" i="48"/>
  <c r="C1703" i="48"/>
  <c r="G1703" i="48"/>
  <c r="G1726" i="48" s="1"/>
  <c r="K1703" i="48"/>
  <c r="O1703" i="48"/>
  <c r="S1703" i="48"/>
  <c r="X2043" i="48"/>
  <c r="C2038" i="48"/>
  <c r="E2038" i="48" s="1"/>
  <c r="X2042" i="48"/>
  <c r="X2041" i="48"/>
  <c r="X2040" i="48"/>
  <c r="X2039" i="48"/>
  <c r="X2038" i="48"/>
  <c r="D15" i="48"/>
  <c r="H15" i="48"/>
  <c r="L15" i="48"/>
  <c r="P15" i="48"/>
  <c r="T15" i="48"/>
  <c r="C1978" i="48"/>
  <c r="G1978" i="48"/>
  <c r="K1978" i="48"/>
  <c r="O1978" i="48"/>
  <c r="S1978" i="48"/>
  <c r="C1996" i="48"/>
  <c r="G1996" i="48"/>
  <c r="K1996" i="48"/>
  <c r="O1996" i="48"/>
  <c r="O2021" i="48" s="1"/>
  <c r="S1996" i="48"/>
  <c r="C1988" i="48"/>
  <c r="C1828" i="48"/>
  <c r="F1828" i="48"/>
  <c r="C1831" i="48"/>
  <c r="F1831" i="48"/>
  <c r="P2009" i="48"/>
  <c r="H2005" i="48"/>
  <c r="C1993" i="48"/>
  <c r="G1993" i="48"/>
  <c r="K1993" i="48"/>
  <c r="O1993" i="48"/>
  <c r="S1993" i="48"/>
  <c r="X1992" i="48"/>
  <c r="X1991" i="48"/>
  <c r="W1991" i="48"/>
  <c r="X1990" i="48"/>
  <c r="X1989" i="48"/>
  <c r="F1648" i="48"/>
  <c r="W1648" i="48" s="1"/>
  <c r="X1988" i="48"/>
  <c r="C1983" i="48"/>
  <c r="X1987" i="48"/>
  <c r="X1986" i="48"/>
  <c r="X1985" i="48"/>
  <c r="X1984" i="48"/>
  <c r="X1983" i="48"/>
  <c r="L1746" i="48"/>
  <c r="T1746" i="48"/>
  <c r="C1713" i="48"/>
  <c r="E1713" i="48" s="1"/>
  <c r="C1553" i="48"/>
  <c r="G1553" i="48"/>
  <c r="I1553" i="48" s="1"/>
  <c r="J1553" i="48" s="1"/>
  <c r="K1553" i="48"/>
  <c r="AA1553" i="48" s="1"/>
  <c r="O1553" i="48"/>
  <c r="S1553" i="48"/>
  <c r="C1556" i="48"/>
  <c r="G1556" i="48"/>
  <c r="K1556" i="48"/>
  <c r="O1556" i="48"/>
  <c r="S1556" i="48"/>
  <c r="X1717" i="48"/>
  <c r="X1716" i="48"/>
  <c r="W1716" i="48"/>
  <c r="X1715" i="48"/>
  <c r="X1714" i="48"/>
  <c r="X1713" i="48"/>
  <c r="C1708" i="48"/>
  <c r="X1712" i="48"/>
  <c r="X1711" i="48"/>
  <c r="X1710" i="48"/>
  <c r="X1709" i="48"/>
  <c r="X1708" i="48"/>
  <c r="C1328" i="48"/>
  <c r="C1318" i="48"/>
  <c r="G1318" i="48"/>
  <c r="K1318" i="48"/>
  <c r="F1163" i="48"/>
  <c r="W1163" i="48" s="1"/>
  <c r="F1153" i="48"/>
  <c r="W1153" i="48" s="1"/>
  <c r="C1548" i="48"/>
  <c r="E1548" i="48" s="1"/>
  <c r="F1548" i="48" s="1"/>
  <c r="F1388" i="48"/>
  <c r="W1388" i="48" s="1"/>
  <c r="F1391" i="48"/>
  <c r="W1391" i="48" s="1"/>
  <c r="H1565" i="48"/>
  <c r="X1552" i="48"/>
  <c r="X1551" i="48"/>
  <c r="W1551" i="48"/>
  <c r="X1550" i="48"/>
  <c r="X1549" i="48"/>
  <c r="C1208" i="48"/>
  <c r="E1208" i="48" s="1"/>
  <c r="F1208" i="48" s="1"/>
  <c r="G1208" i="48"/>
  <c r="K1208" i="48"/>
  <c r="O1208" i="48"/>
  <c r="Q1208" i="48" s="1"/>
  <c r="R1208" i="48" s="1"/>
  <c r="X1548" i="48"/>
  <c r="C1543" i="48"/>
  <c r="X1547" i="48"/>
  <c r="X1546" i="48"/>
  <c r="X1545" i="48"/>
  <c r="X1544" i="48"/>
  <c r="X1543" i="48"/>
  <c r="C1333" i="48"/>
  <c r="K1333" i="48"/>
  <c r="C1336" i="48"/>
  <c r="G1336" i="48"/>
  <c r="K1336" i="48"/>
  <c r="X1497" i="48"/>
  <c r="X1496" i="48"/>
  <c r="W1496" i="48"/>
  <c r="X1495" i="48"/>
  <c r="X1494" i="48"/>
  <c r="X1493" i="48"/>
  <c r="X1492" i="48"/>
  <c r="X1491" i="48"/>
  <c r="X1490" i="48"/>
  <c r="X1489" i="48"/>
  <c r="X1488" i="48"/>
  <c r="C1098" i="48"/>
  <c r="C1133" i="48" s="1"/>
  <c r="AA1133" i="48" s="1"/>
  <c r="F1098" i="48"/>
  <c r="C1116" i="48"/>
  <c r="F1116" i="48"/>
  <c r="X1332" i="48"/>
  <c r="X1331" i="48"/>
  <c r="W1331" i="48"/>
  <c r="X1330" i="48"/>
  <c r="X1329" i="48"/>
  <c r="X1328" i="48"/>
  <c r="C1323" i="48"/>
  <c r="E1323" i="48" s="1"/>
  <c r="X1327" i="48"/>
  <c r="X1326" i="48"/>
  <c r="C943" i="48"/>
  <c r="C933" i="48"/>
  <c r="G933" i="48"/>
  <c r="I933" i="48" s="1"/>
  <c r="J933" i="48" s="1"/>
  <c r="O933" i="48"/>
  <c r="C778" i="48"/>
  <c r="E778" i="48" s="1"/>
  <c r="F778" i="48" s="1"/>
  <c r="C768" i="48"/>
  <c r="G768" i="48"/>
  <c r="K768" i="48"/>
  <c r="O768" i="48"/>
  <c r="F613" i="48"/>
  <c r="W613" i="48" s="1"/>
  <c r="K603" i="48"/>
  <c r="O603" i="48"/>
  <c r="F448" i="48"/>
  <c r="W448" i="48" s="1"/>
  <c r="K438" i="48"/>
  <c r="O438" i="48"/>
  <c r="S438" i="48"/>
  <c r="U438" i="48" s="1"/>
  <c r="V438" i="48" s="1"/>
  <c r="X1325" i="48"/>
  <c r="X1324" i="48"/>
  <c r="C938" i="48"/>
  <c r="F718" i="48"/>
  <c r="W718" i="48" s="1"/>
  <c r="F731" i="48"/>
  <c r="W731" i="48" s="1"/>
  <c r="X1323" i="48"/>
  <c r="L1239" i="48"/>
  <c r="L1231" i="48"/>
  <c r="C1226" i="48"/>
  <c r="G1226" i="48"/>
  <c r="K1226" i="48"/>
  <c r="O1226" i="48"/>
  <c r="C1223" i="48"/>
  <c r="G1223" i="48"/>
  <c r="K1223" i="48"/>
  <c r="O1223" i="48"/>
  <c r="X1222" i="48"/>
  <c r="X1221" i="48"/>
  <c r="W1221" i="48"/>
  <c r="X1220" i="48"/>
  <c r="X1219" i="48"/>
  <c r="X1218" i="48"/>
  <c r="C1218" i="48"/>
  <c r="E1218" i="48" s="1"/>
  <c r="F1218" i="48" s="1"/>
  <c r="X1217" i="48"/>
  <c r="X1216" i="48"/>
  <c r="C1213" i="48"/>
  <c r="F833" i="48"/>
  <c r="W833" i="48" s="1"/>
  <c r="F823" i="48"/>
  <c r="W823" i="48" s="1"/>
  <c r="X1215" i="48"/>
  <c r="X1214" i="48"/>
  <c r="F828" i="48"/>
  <c r="W828" i="48" s="1"/>
  <c r="X1213" i="48"/>
  <c r="C1043" i="48"/>
  <c r="G1043" i="48"/>
  <c r="K1043" i="48"/>
  <c r="O1043" i="48"/>
  <c r="O1086" i="48" s="1"/>
  <c r="S1043" i="48"/>
  <c r="C1061" i="48"/>
  <c r="G1061" i="48"/>
  <c r="K1061" i="48"/>
  <c r="O1061" i="48"/>
  <c r="S1061" i="48"/>
  <c r="D1078" i="48"/>
  <c r="D1079" i="48" s="1"/>
  <c r="AB1079" i="48" s="1"/>
  <c r="T1078" i="48"/>
  <c r="T1079" i="48" s="1"/>
  <c r="C1053" i="48"/>
  <c r="E1053" i="48" s="1"/>
  <c r="F1053" i="48" s="1"/>
  <c r="W1053" i="48" s="1"/>
  <c r="C893" i="48"/>
  <c r="F893" i="48"/>
  <c r="C896" i="48"/>
  <c r="F896" i="48"/>
  <c r="L1074" i="48"/>
  <c r="C1058" i="48"/>
  <c r="K1058" i="48"/>
  <c r="O1058" i="48"/>
  <c r="S1058" i="48"/>
  <c r="X1057" i="48"/>
  <c r="X1056" i="48"/>
  <c r="W1056" i="48"/>
  <c r="X1055" i="48"/>
  <c r="X1054" i="48"/>
  <c r="F713" i="48"/>
  <c r="W713" i="48" s="1"/>
  <c r="X1053" i="48"/>
  <c r="Y1053" i="48" s="1"/>
  <c r="Z1053" i="48" s="1"/>
  <c r="C1048" i="48"/>
  <c r="X1052" i="48"/>
  <c r="X1051" i="48"/>
  <c r="X1050" i="48"/>
  <c r="X1049" i="48"/>
  <c r="X1048" i="48"/>
  <c r="C951" i="48"/>
  <c r="G951" i="48"/>
  <c r="K951" i="48"/>
  <c r="O951" i="48"/>
  <c r="S951" i="48"/>
  <c r="P968" i="48"/>
  <c r="P969" i="48" s="1"/>
  <c r="C783" i="48"/>
  <c r="C791" i="48" s="1"/>
  <c r="G783" i="48"/>
  <c r="K783" i="48"/>
  <c r="O783" i="48"/>
  <c r="C786" i="48"/>
  <c r="G786" i="48"/>
  <c r="K786" i="48"/>
  <c r="O786" i="48"/>
  <c r="H964" i="48"/>
  <c r="D960" i="48"/>
  <c r="C948" i="48"/>
  <c r="G948" i="48"/>
  <c r="K948" i="48"/>
  <c r="O948" i="48"/>
  <c r="X947" i="48"/>
  <c r="X946" i="48"/>
  <c r="W946" i="48"/>
  <c r="Y946" i="48" s="1"/>
  <c r="Z946" i="48" s="1"/>
  <c r="X945" i="48"/>
  <c r="X944" i="48"/>
  <c r="X943" i="48"/>
  <c r="X942" i="48"/>
  <c r="X941" i="48"/>
  <c r="X940" i="48"/>
  <c r="X939" i="48"/>
  <c r="X938" i="48"/>
  <c r="D803" i="48"/>
  <c r="D805" i="48" s="1"/>
  <c r="AB805" i="48" s="1"/>
  <c r="L803" i="48"/>
  <c r="D795" i="48"/>
  <c r="L795" i="48"/>
  <c r="X790" i="48"/>
  <c r="C503" i="48"/>
  <c r="F503" i="48"/>
  <c r="X782" i="48"/>
  <c r="X781" i="48"/>
  <c r="W781" i="48"/>
  <c r="X780" i="48"/>
  <c r="X779" i="48"/>
  <c r="X778" i="48"/>
  <c r="C773" i="48"/>
  <c r="X777" i="48"/>
  <c r="X776" i="48"/>
  <c r="X775" i="48"/>
  <c r="X774" i="48"/>
  <c r="X773" i="48"/>
  <c r="X772" i="48"/>
  <c r="C398" i="48"/>
  <c r="G398" i="48"/>
  <c r="K398" i="48"/>
  <c r="C621" i="48"/>
  <c r="C650" i="48" s="1"/>
  <c r="K621" i="48"/>
  <c r="O621" i="48"/>
  <c r="K453" i="48"/>
  <c r="O453" i="48"/>
  <c r="S453" i="48"/>
  <c r="K456" i="48"/>
  <c r="S456" i="48"/>
  <c r="K618" i="48"/>
  <c r="K642" i="48" s="1"/>
  <c r="O618" i="48"/>
  <c r="X617" i="48"/>
  <c r="X616" i="48"/>
  <c r="W616" i="48"/>
  <c r="X615" i="48"/>
  <c r="X614" i="48"/>
  <c r="X613" i="48"/>
  <c r="F608" i="48"/>
  <c r="W608" i="48" s="1"/>
  <c r="X612" i="48"/>
  <c r="X611" i="48"/>
  <c r="X610" i="48"/>
  <c r="X609" i="48"/>
  <c r="X608" i="48"/>
  <c r="C548" i="48"/>
  <c r="G548" i="48"/>
  <c r="K548" i="48"/>
  <c r="O548" i="48"/>
  <c r="O579" i="48" s="1"/>
  <c r="S548" i="48"/>
  <c r="C566" i="48"/>
  <c r="G566" i="48"/>
  <c r="K566" i="48"/>
  <c r="O566" i="48"/>
  <c r="S566" i="48"/>
  <c r="C558" i="48"/>
  <c r="C401" i="48"/>
  <c r="G401" i="48"/>
  <c r="K401" i="48"/>
  <c r="X570" i="48"/>
  <c r="C563" i="48"/>
  <c r="G563" i="48"/>
  <c r="K563" i="48"/>
  <c r="O563" i="48"/>
  <c r="S563" i="48"/>
  <c r="X562" i="48"/>
  <c r="X561" i="48"/>
  <c r="W561" i="48"/>
  <c r="Y561" i="48" s="1"/>
  <c r="Z561" i="48" s="1"/>
  <c r="X560" i="48"/>
  <c r="X559" i="48"/>
  <c r="X558" i="48"/>
  <c r="C553" i="48"/>
  <c r="X557" i="48"/>
  <c r="X556" i="48"/>
  <c r="X555" i="48"/>
  <c r="X554" i="48"/>
  <c r="X553" i="48"/>
  <c r="X552" i="48"/>
  <c r="X452" i="48"/>
  <c r="X451" i="48"/>
  <c r="W451" i="48"/>
  <c r="X450" i="48"/>
  <c r="X449" i="48"/>
  <c r="X448" i="48"/>
  <c r="F443" i="48"/>
  <c r="W443" i="48" s="1"/>
  <c r="X447" i="48"/>
  <c r="X446" i="48"/>
  <c r="X445" i="48"/>
  <c r="X444" i="48"/>
  <c r="X443" i="48"/>
  <c r="C383" i="48"/>
  <c r="G383" i="48"/>
  <c r="K383" i="48"/>
  <c r="F1268" i="48"/>
  <c r="W1268" i="48" s="1"/>
  <c r="F1281" i="48"/>
  <c r="W1281" i="48" s="1"/>
  <c r="F1593" i="48"/>
  <c r="W1593" i="48" s="1"/>
  <c r="F1608" i="48"/>
  <c r="W1608" i="48" s="1"/>
  <c r="F1611" i="48"/>
  <c r="W1611" i="48" s="1"/>
  <c r="F1598" i="48"/>
  <c r="W1598" i="48" s="1"/>
  <c r="F1446" i="48"/>
  <c r="W1446" i="48" s="1"/>
  <c r="W1471" i="48" s="1"/>
  <c r="F1428" i="48"/>
  <c r="W1428" i="48" s="1"/>
  <c r="C1823" i="48"/>
  <c r="F1823" i="48"/>
  <c r="C1818" i="48"/>
  <c r="F1818" i="48"/>
  <c r="F1653" i="48"/>
  <c r="W1653" i="48" s="1"/>
  <c r="F1658" i="48"/>
  <c r="W1658" i="48" s="1"/>
  <c r="F1666" i="48"/>
  <c r="W1666" i="48" s="1"/>
  <c r="C1813" i="48"/>
  <c r="F1813" i="48"/>
  <c r="C1103" i="48"/>
  <c r="F1103" i="48"/>
  <c r="F1273" i="48"/>
  <c r="W1273" i="48" s="1"/>
  <c r="W1277" i="48" s="1"/>
  <c r="F1278" i="48"/>
  <c r="W1278" i="48" s="1"/>
  <c r="F1158" i="48"/>
  <c r="W1158" i="48" s="1"/>
  <c r="F1171" i="48"/>
  <c r="W1171" i="48" s="1"/>
  <c r="W1196" i="48" s="1"/>
  <c r="C1108" i="48"/>
  <c r="AA1108" i="48" s="1"/>
  <c r="F1108" i="48"/>
  <c r="C1006" i="48"/>
  <c r="F1006" i="48"/>
  <c r="C988" i="48"/>
  <c r="F988" i="48"/>
  <c r="C993" i="48"/>
  <c r="F993" i="48"/>
  <c r="C888" i="48"/>
  <c r="F888" i="48"/>
  <c r="C878" i="48"/>
  <c r="F878" i="48"/>
  <c r="F841" i="48"/>
  <c r="W841" i="48" s="1"/>
  <c r="F838" i="48"/>
  <c r="W838" i="48" s="1"/>
  <c r="F663" i="48"/>
  <c r="W663" i="48" s="1"/>
  <c r="F676" i="48"/>
  <c r="W676" i="48" s="1"/>
  <c r="F658" i="48"/>
  <c r="W658" i="48" s="1"/>
  <c r="F668" i="48"/>
  <c r="W668" i="48" s="1"/>
  <c r="F728" i="48"/>
  <c r="W728" i="48" s="1"/>
  <c r="F673" i="48"/>
  <c r="W673" i="48" s="1"/>
  <c r="F723" i="48"/>
  <c r="W723" i="48" s="1"/>
  <c r="C393" i="48"/>
  <c r="C388" i="48"/>
  <c r="Z2347" i="48"/>
  <c r="Z2346" i="48"/>
  <c r="Z2345" i="48"/>
  <c r="Z2344" i="48"/>
  <c r="Z2343" i="48"/>
  <c r="Z2342" i="48"/>
  <c r="Z2341" i="48"/>
  <c r="Z2340" i="48"/>
  <c r="Z2298" i="48"/>
  <c r="Z2297" i="48"/>
  <c r="Z2296" i="48"/>
  <c r="Z2295" i="48"/>
  <c r="Z2294" i="48"/>
  <c r="Z2293" i="48"/>
  <c r="Z2292" i="48"/>
  <c r="Z2291" i="48"/>
  <c r="Z2249" i="48"/>
  <c r="Z2248" i="48"/>
  <c r="Z2247" i="48"/>
  <c r="Z2246" i="48"/>
  <c r="Z2245" i="48"/>
  <c r="Z2244" i="48"/>
  <c r="Z2243" i="48"/>
  <c r="Z2242" i="48"/>
  <c r="Z312" i="48"/>
  <c r="Z306" i="48"/>
  <c r="Z305" i="48"/>
  <c r="Z304" i="48"/>
  <c r="Z303" i="48"/>
  <c r="Z289" i="48"/>
  <c r="Z288" i="48"/>
  <c r="Z286" i="48"/>
  <c r="Z280" i="48"/>
  <c r="Z279" i="48"/>
  <c r="Z278" i="48"/>
  <c r="Z277" i="48"/>
  <c r="Z133" i="48"/>
  <c r="Z132" i="48"/>
  <c r="V2347" i="48"/>
  <c r="V2346" i="48"/>
  <c r="V2345" i="48"/>
  <c r="V2344" i="48"/>
  <c r="V2343" i="48"/>
  <c r="V2342" i="48"/>
  <c r="V2341" i="48"/>
  <c r="V2340" i="48"/>
  <c r="V2298" i="48"/>
  <c r="V2297" i="48"/>
  <c r="V2296" i="48"/>
  <c r="V2295" i="48"/>
  <c r="V2294" i="48"/>
  <c r="V2293" i="48"/>
  <c r="V2292" i="48"/>
  <c r="V2291" i="48"/>
  <c r="V2249" i="48"/>
  <c r="V2248" i="48"/>
  <c r="V2247" i="48"/>
  <c r="V2246" i="48"/>
  <c r="V2245" i="48"/>
  <c r="V2244" i="48"/>
  <c r="V2243" i="48"/>
  <c r="V2242" i="48"/>
  <c r="V2032" i="48"/>
  <c r="V2031" i="48"/>
  <c r="V2030" i="48"/>
  <c r="V2029" i="48"/>
  <c r="V2028" i="48"/>
  <c r="V2027" i="48"/>
  <c r="V2026" i="48"/>
  <c r="V2025" i="48"/>
  <c r="V1977" i="48"/>
  <c r="V1976" i="48"/>
  <c r="V1975" i="48"/>
  <c r="V1974" i="48"/>
  <c r="V1973" i="48"/>
  <c r="V1972" i="48"/>
  <c r="V1971" i="48"/>
  <c r="V1970" i="48"/>
  <c r="V1969" i="48"/>
  <c r="V1968" i="48"/>
  <c r="V1967" i="48"/>
  <c r="V1966" i="48"/>
  <c r="V1965" i="48"/>
  <c r="V1964" i="48"/>
  <c r="V1963" i="48"/>
  <c r="V1962" i="48"/>
  <c r="V1961" i="48"/>
  <c r="V1960" i="48"/>
  <c r="V1959" i="48"/>
  <c r="V1958" i="48"/>
  <c r="V1957" i="48"/>
  <c r="V1956" i="48"/>
  <c r="V1955" i="48"/>
  <c r="V1954" i="48"/>
  <c r="V1953" i="48"/>
  <c r="V1952" i="48"/>
  <c r="V1951" i="48"/>
  <c r="V1950" i="48"/>
  <c r="V1949" i="48"/>
  <c r="V1948" i="48"/>
  <c r="V1947" i="48"/>
  <c r="V1946" i="48"/>
  <c r="V1945" i="48"/>
  <c r="V1944" i="48"/>
  <c r="V1943" i="48"/>
  <c r="V1942" i="48"/>
  <c r="V1941" i="48"/>
  <c r="V1940" i="48"/>
  <c r="V1939" i="48"/>
  <c r="V1938" i="48"/>
  <c r="V1937" i="48"/>
  <c r="V1936" i="48"/>
  <c r="V1935" i="48"/>
  <c r="V1934" i="48"/>
  <c r="V1933" i="48"/>
  <c r="V1932" i="48"/>
  <c r="V1931" i="48"/>
  <c r="V1930" i="48"/>
  <c r="V1929" i="48"/>
  <c r="V1928" i="48"/>
  <c r="V1927" i="48"/>
  <c r="V1926" i="48"/>
  <c r="V1925" i="48"/>
  <c r="V1924" i="48"/>
  <c r="V1923" i="48"/>
  <c r="V1922" i="48"/>
  <c r="V1921" i="48"/>
  <c r="V1920" i="48"/>
  <c r="V1919" i="48"/>
  <c r="V1918" i="48"/>
  <c r="V1917" i="48"/>
  <c r="V1916" i="48"/>
  <c r="V1915" i="48"/>
  <c r="V1867" i="48"/>
  <c r="V1866" i="48"/>
  <c r="V1865" i="48"/>
  <c r="V1864" i="48"/>
  <c r="V1863" i="48"/>
  <c r="V1862" i="48"/>
  <c r="V1861" i="48"/>
  <c r="V1860" i="48"/>
  <c r="V1859" i="48"/>
  <c r="V1858" i="48"/>
  <c r="V1857" i="48"/>
  <c r="V1856" i="48"/>
  <c r="V1855" i="48"/>
  <c r="V1854" i="48"/>
  <c r="V1853" i="48"/>
  <c r="V1852" i="48"/>
  <c r="V1851" i="48"/>
  <c r="V1850" i="48"/>
  <c r="V1849" i="48"/>
  <c r="V1848" i="48"/>
  <c r="V1847" i="48"/>
  <c r="V1846" i="48"/>
  <c r="V1845" i="48"/>
  <c r="V1844" i="48"/>
  <c r="V1843" i="48"/>
  <c r="V1842" i="48"/>
  <c r="V1841" i="48"/>
  <c r="V1840" i="48"/>
  <c r="V1839" i="48"/>
  <c r="V1838" i="48"/>
  <c r="V1837" i="48"/>
  <c r="V1836" i="48"/>
  <c r="V1835" i="48"/>
  <c r="V1834" i="48"/>
  <c r="V1833" i="48"/>
  <c r="V1832" i="48"/>
  <c r="V1831" i="48"/>
  <c r="V1830" i="48"/>
  <c r="V1829" i="48"/>
  <c r="V1828" i="48"/>
  <c r="V1827" i="48"/>
  <c r="V1826" i="48"/>
  <c r="V1825" i="48"/>
  <c r="V1824" i="48"/>
  <c r="V1823" i="48"/>
  <c r="V1822" i="48"/>
  <c r="V1821" i="48"/>
  <c r="V1820" i="48"/>
  <c r="V1819" i="48"/>
  <c r="V1818" i="48"/>
  <c r="V1817" i="48"/>
  <c r="V1816" i="48"/>
  <c r="V1815" i="48"/>
  <c r="V1814" i="48"/>
  <c r="V1813" i="48"/>
  <c r="V1812" i="48"/>
  <c r="V1811" i="48"/>
  <c r="V1810" i="48"/>
  <c r="V1809" i="48"/>
  <c r="V1808" i="48"/>
  <c r="V1807" i="48"/>
  <c r="V1806" i="48"/>
  <c r="V1805" i="48"/>
  <c r="V1804" i="48"/>
  <c r="V1803" i="48"/>
  <c r="V1802" i="48"/>
  <c r="V1801" i="48"/>
  <c r="V1800" i="48"/>
  <c r="V1799" i="48"/>
  <c r="V1798" i="48"/>
  <c r="V1797" i="48"/>
  <c r="V1796" i="48"/>
  <c r="V1795" i="48"/>
  <c r="V1794" i="48"/>
  <c r="V1793" i="48"/>
  <c r="V1792" i="48"/>
  <c r="V1791" i="48"/>
  <c r="V1790" i="48"/>
  <c r="V1789" i="48"/>
  <c r="V1788" i="48"/>
  <c r="V1787" i="48"/>
  <c r="V1786" i="48"/>
  <c r="V1785" i="48"/>
  <c r="V1784" i="48"/>
  <c r="V1783" i="48"/>
  <c r="V1782" i="48"/>
  <c r="V1781" i="48"/>
  <c r="V1780" i="48"/>
  <c r="V1779" i="48"/>
  <c r="V1778" i="48"/>
  <c r="V1777" i="48"/>
  <c r="V1776" i="48"/>
  <c r="V1775" i="48"/>
  <c r="V1774" i="48"/>
  <c r="V1773" i="48"/>
  <c r="V1772" i="48"/>
  <c r="V1771" i="48"/>
  <c r="V1770" i="48"/>
  <c r="V1769" i="48"/>
  <c r="V1768" i="48"/>
  <c r="V1767" i="48"/>
  <c r="V1766" i="48"/>
  <c r="V1765" i="48"/>
  <c r="V1764" i="48"/>
  <c r="V1763" i="48"/>
  <c r="V1762" i="48"/>
  <c r="V1761" i="48"/>
  <c r="V1760" i="48"/>
  <c r="V1759" i="48"/>
  <c r="V1758" i="48"/>
  <c r="V1757" i="48"/>
  <c r="V1756" i="48"/>
  <c r="V1755" i="48"/>
  <c r="V1754" i="48"/>
  <c r="V1753" i="48"/>
  <c r="V1752" i="48"/>
  <c r="V1751" i="48"/>
  <c r="V1750" i="48"/>
  <c r="V1702" i="48"/>
  <c r="V1701" i="48"/>
  <c r="V1700" i="48"/>
  <c r="V1699" i="48"/>
  <c r="V1698" i="48"/>
  <c r="V1697" i="48"/>
  <c r="V1696" i="48"/>
  <c r="V1695" i="48"/>
  <c r="V1694" i="48"/>
  <c r="V1693" i="48"/>
  <c r="V1692" i="48"/>
  <c r="V1691" i="48"/>
  <c r="V1690" i="48"/>
  <c r="V1689" i="48"/>
  <c r="V1688" i="48"/>
  <c r="V1687" i="48"/>
  <c r="V1686" i="48"/>
  <c r="V1685" i="48"/>
  <c r="V1684" i="48"/>
  <c r="V1683" i="48"/>
  <c r="V1682" i="48"/>
  <c r="V1681" i="48"/>
  <c r="V1680" i="48"/>
  <c r="V1679" i="48"/>
  <c r="V1678" i="48"/>
  <c r="V1677" i="48"/>
  <c r="V1676" i="48"/>
  <c r="V1675" i="48"/>
  <c r="V1674" i="48"/>
  <c r="V1673" i="48"/>
  <c r="V1672" i="48"/>
  <c r="V1671" i="48"/>
  <c r="V1670" i="48"/>
  <c r="V1669" i="48"/>
  <c r="V1668" i="48"/>
  <c r="V1667" i="48"/>
  <c r="V1666" i="48"/>
  <c r="V1665" i="48"/>
  <c r="V1664" i="48"/>
  <c r="V1663" i="48"/>
  <c r="V1662" i="48"/>
  <c r="V1661" i="48"/>
  <c r="V1660" i="48"/>
  <c r="V1659" i="48"/>
  <c r="V1658" i="48"/>
  <c r="V1657" i="48"/>
  <c r="V1656" i="48"/>
  <c r="V1655" i="48"/>
  <c r="V1654" i="48"/>
  <c r="V1653" i="48"/>
  <c r="V1652" i="48"/>
  <c r="V1651" i="48"/>
  <c r="V1650" i="48"/>
  <c r="V1649" i="48"/>
  <c r="V1648" i="48"/>
  <c r="V1647" i="48"/>
  <c r="V1646" i="48"/>
  <c r="V1645" i="48"/>
  <c r="V1644" i="48"/>
  <c r="V1643" i="48"/>
  <c r="V1642" i="48"/>
  <c r="V1641" i="48"/>
  <c r="V1640" i="48"/>
  <c r="V1639" i="48"/>
  <c r="V1638" i="48"/>
  <c r="V1637" i="48"/>
  <c r="V1636" i="48"/>
  <c r="V1635" i="48"/>
  <c r="V1634" i="48"/>
  <c r="V1633" i="48"/>
  <c r="V1632" i="48"/>
  <c r="V1631" i="48"/>
  <c r="V1630" i="48"/>
  <c r="V1629" i="48"/>
  <c r="V1628" i="48"/>
  <c r="V1627" i="48"/>
  <c r="V1626" i="48"/>
  <c r="V1625" i="48"/>
  <c r="V1624" i="48"/>
  <c r="V1623" i="48"/>
  <c r="V1622" i="48"/>
  <c r="V1621" i="48"/>
  <c r="V1620" i="48"/>
  <c r="V1619" i="48"/>
  <c r="V1618" i="48"/>
  <c r="V1617" i="48"/>
  <c r="V1616" i="48"/>
  <c r="V1615" i="48"/>
  <c r="V1614" i="48"/>
  <c r="V1613" i="48"/>
  <c r="V1612" i="48"/>
  <c r="V1611" i="48"/>
  <c r="V1610" i="48"/>
  <c r="V1609" i="48"/>
  <c r="V1608" i="48"/>
  <c r="V1607" i="48"/>
  <c r="V1606" i="48"/>
  <c r="V1605" i="48"/>
  <c r="V1604" i="48"/>
  <c r="V1603" i="48"/>
  <c r="V1602" i="48"/>
  <c r="V1601" i="48"/>
  <c r="V1600" i="48"/>
  <c r="V1599" i="48"/>
  <c r="V1598" i="48"/>
  <c r="V1597" i="48"/>
  <c r="V1596" i="48"/>
  <c r="V1595" i="48"/>
  <c r="V1594" i="48"/>
  <c r="V1593" i="48"/>
  <c r="V1592" i="48"/>
  <c r="V1591" i="48"/>
  <c r="V1590" i="48"/>
  <c r="V1589" i="48"/>
  <c r="V1588" i="48"/>
  <c r="V1587" i="48"/>
  <c r="V1586" i="48"/>
  <c r="V1585" i="48"/>
  <c r="V1537" i="48"/>
  <c r="V1536" i="48"/>
  <c r="V1535" i="48"/>
  <c r="V1534" i="48"/>
  <c r="V1533" i="48"/>
  <c r="V1532" i="48"/>
  <c r="V1531" i="48"/>
  <c r="V1530" i="48"/>
  <c r="V1482" i="48"/>
  <c r="V1481" i="48"/>
  <c r="V1480" i="48"/>
  <c r="V1479" i="48"/>
  <c r="V1478" i="48"/>
  <c r="V1477" i="48"/>
  <c r="V1476" i="48"/>
  <c r="V1475" i="48"/>
  <c r="V1474" i="48"/>
  <c r="V1473" i="48"/>
  <c r="V1472" i="48"/>
  <c r="V1471" i="48"/>
  <c r="V1470" i="48"/>
  <c r="V1469" i="48"/>
  <c r="V1468" i="48"/>
  <c r="V1467" i="48"/>
  <c r="V1466" i="48"/>
  <c r="V1465" i="48"/>
  <c r="V1464" i="48"/>
  <c r="V1463" i="48"/>
  <c r="V1462" i="48"/>
  <c r="V1461" i="48"/>
  <c r="V1460" i="48"/>
  <c r="V1459" i="48"/>
  <c r="V1458" i="48"/>
  <c r="V1457" i="48"/>
  <c r="V1456" i="48"/>
  <c r="V1455" i="48"/>
  <c r="V1454" i="48"/>
  <c r="V1453" i="48"/>
  <c r="V1452" i="48"/>
  <c r="V1451" i="48"/>
  <c r="V1450" i="48"/>
  <c r="V1449" i="48"/>
  <c r="V1448" i="48"/>
  <c r="V1447" i="48"/>
  <c r="V1446" i="48"/>
  <c r="V1445" i="48"/>
  <c r="V1444" i="48"/>
  <c r="V1443" i="48"/>
  <c r="V1442" i="48"/>
  <c r="V1441" i="48"/>
  <c r="V1440" i="48"/>
  <c r="V1439" i="48"/>
  <c r="V1438" i="48"/>
  <c r="V1437" i="48"/>
  <c r="V1436" i="48"/>
  <c r="V1435" i="48"/>
  <c r="V1434" i="48"/>
  <c r="V1433" i="48"/>
  <c r="V1432" i="48"/>
  <c r="V1431" i="48"/>
  <c r="V1430" i="48"/>
  <c r="V1429" i="48"/>
  <c r="V1428" i="48"/>
  <c r="V1427" i="48"/>
  <c r="V1426" i="48"/>
  <c r="V1425" i="48"/>
  <c r="V1424" i="48"/>
  <c r="V1423" i="48"/>
  <c r="V1422" i="48"/>
  <c r="V1421" i="48"/>
  <c r="V1420" i="48"/>
  <c r="V1419" i="48"/>
  <c r="V1418" i="48"/>
  <c r="V1417" i="48"/>
  <c r="V1416" i="48"/>
  <c r="V1415" i="48"/>
  <c r="V1414" i="48"/>
  <c r="V1413" i="48"/>
  <c r="V1412" i="48"/>
  <c r="V1411" i="48"/>
  <c r="V1410" i="48"/>
  <c r="V1409" i="48"/>
  <c r="V1408" i="48"/>
  <c r="V1407" i="48"/>
  <c r="V1406" i="48"/>
  <c r="V1405" i="48"/>
  <c r="V1404" i="48"/>
  <c r="V1403" i="48"/>
  <c r="V1402" i="48"/>
  <c r="V1401" i="48"/>
  <c r="V1400" i="48"/>
  <c r="V1399" i="48"/>
  <c r="V1398" i="48"/>
  <c r="V1397" i="48"/>
  <c r="V1396" i="48"/>
  <c r="V1395" i="48"/>
  <c r="V1394" i="48"/>
  <c r="V1393" i="48"/>
  <c r="V1392" i="48"/>
  <c r="V1391" i="48"/>
  <c r="V1390" i="48"/>
  <c r="V1389" i="48"/>
  <c r="V1388" i="48"/>
  <c r="V1387" i="48"/>
  <c r="V1386" i="48"/>
  <c r="V1385" i="48"/>
  <c r="V1384" i="48"/>
  <c r="V1383" i="48"/>
  <c r="V1382" i="48"/>
  <c r="V1381" i="48"/>
  <c r="V1380" i="48"/>
  <c r="V1379" i="48"/>
  <c r="V1378" i="48"/>
  <c r="V1377" i="48"/>
  <c r="V1376" i="48"/>
  <c r="V1375" i="48"/>
  <c r="V1374" i="48"/>
  <c r="V1373" i="48"/>
  <c r="V1372" i="48"/>
  <c r="V1371" i="48"/>
  <c r="V1370" i="48"/>
  <c r="V1369" i="48"/>
  <c r="V1368" i="48"/>
  <c r="V1367" i="48"/>
  <c r="V1366" i="48"/>
  <c r="V1365" i="48"/>
  <c r="V1364" i="48"/>
  <c r="V1363" i="48"/>
  <c r="V1362" i="48"/>
  <c r="V1361" i="48"/>
  <c r="V1360" i="48"/>
  <c r="V1359" i="48"/>
  <c r="V1358" i="48"/>
  <c r="V1357" i="48"/>
  <c r="V1356" i="48"/>
  <c r="V1355" i="48"/>
  <c r="V1354" i="48"/>
  <c r="V1353" i="48"/>
  <c r="V1352" i="48"/>
  <c r="V1351" i="48"/>
  <c r="V1350" i="48"/>
  <c r="V1349" i="48"/>
  <c r="V1348" i="48"/>
  <c r="V1347" i="48"/>
  <c r="V1346" i="48"/>
  <c r="V1345" i="48"/>
  <c r="V1344" i="48"/>
  <c r="V1343" i="48"/>
  <c r="V1342" i="48"/>
  <c r="V1341" i="48"/>
  <c r="V1340" i="48"/>
  <c r="V1339" i="48"/>
  <c r="V1338" i="48"/>
  <c r="V1337" i="48"/>
  <c r="V1336" i="48"/>
  <c r="V1335" i="48"/>
  <c r="V1334" i="48"/>
  <c r="V1333" i="48"/>
  <c r="V1332" i="48"/>
  <c r="V1331" i="48"/>
  <c r="V1330" i="48"/>
  <c r="V1329" i="48"/>
  <c r="V1328" i="48"/>
  <c r="V1327" i="48"/>
  <c r="V1326" i="48"/>
  <c r="V1325" i="48"/>
  <c r="V1324" i="48"/>
  <c r="V1323" i="48"/>
  <c r="V1322" i="48"/>
  <c r="V1321" i="48"/>
  <c r="V1320" i="48"/>
  <c r="V1319" i="48"/>
  <c r="V1318" i="48"/>
  <c r="V1317" i="48"/>
  <c r="V1316" i="48"/>
  <c r="V1315" i="48"/>
  <c r="V1314" i="48"/>
  <c r="V1313" i="48"/>
  <c r="V1312" i="48"/>
  <c r="V1311" i="48"/>
  <c r="V1310" i="48"/>
  <c r="V1309" i="48"/>
  <c r="V1308" i="48"/>
  <c r="V1307" i="48"/>
  <c r="V1306" i="48"/>
  <c r="V1305" i="48"/>
  <c r="V1304" i="48"/>
  <c r="V1303" i="48"/>
  <c r="V1302" i="48"/>
  <c r="V1301" i="48"/>
  <c r="V1300" i="48"/>
  <c r="V1299" i="48"/>
  <c r="V1298" i="48"/>
  <c r="V1297" i="48"/>
  <c r="V1296" i="48"/>
  <c r="V1295" i="48"/>
  <c r="V1294" i="48"/>
  <c r="V1293" i="48"/>
  <c r="V1292" i="48"/>
  <c r="V1291" i="48"/>
  <c r="V1290" i="48"/>
  <c r="V1289" i="48"/>
  <c r="V1288" i="48"/>
  <c r="V1287" i="48"/>
  <c r="V1286" i="48"/>
  <c r="V1285" i="48"/>
  <c r="V1284" i="48"/>
  <c r="V1283" i="48"/>
  <c r="V1282" i="48"/>
  <c r="V1281" i="48"/>
  <c r="V1280" i="48"/>
  <c r="V1279" i="48"/>
  <c r="V1278" i="48"/>
  <c r="V1277" i="48"/>
  <c r="V1276" i="48"/>
  <c r="V1275" i="48"/>
  <c r="V1274" i="48"/>
  <c r="V1273" i="48"/>
  <c r="V1272" i="48"/>
  <c r="V1271" i="48"/>
  <c r="V1270" i="48"/>
  <c r="V1269" i="48"/>
  <c r="V1268" i="48"/>
  <c r="V1267" i="48"/>
  <c r="V1266" i="48"/>
  <c r="V1265" i="48"/>
  <c r="V1264" i="48"/>
  <c r="V1263" i="48"/>
  <c r="V1262" i="48"/>
  <c r="V1261" i="48"/>
  <c r="V1260" i="48"/>
  <c r="V1259" i="48"/>
  <c r="V1258" i="48"/>
  <c r="V1257" i="48"/>
  <c r="V1256" i="48"/>
  <c r="V1255" i="48"/>
  <c r="V1254" i="48"/>
  <c r="V1253" i="48"/>
  <c r="V1252" i="48"/>
  <c r="V1251" i="48"/>
  <c r="V1250" i="48"/>
  <c r="V1249" i="48"/>
  <c r="V1248" i="48"/>
  <c r="V1247" i="48"/>
  <c r="V1246" i="48"/>
  <c r="V1245" i="48"/>
  <c r="V1244" i="48"/>
  <c r="V1243" i="48"/>
  <c r="V1242" i="48"/>
  <c r="V1241" i="48"/>
  <c r="V1240" i="48"/>
  <c r="V1239" i="48"/>
  <c r="V1238" i="48"/>
  <c r="V1237" i="48"/>
  <c r="V1236" i="48"/>
  <c r="V1235" i="48"/>
  <c r="V1234" i="48"/>
  <c r="V1233" i="48"/>
  <c r="V1232" i="48"/>
  <c r="V1231" i="48"/>
  <c r="V1230" i="48"/>
  <c r="V1229" i="48"/>
  <c r="V1228" i="48"/>
  <c r="V1227" i="48"/>
  <c r="V1226" i="48"/>
  <c r="V1225" i="48"/>
  <c r="V1224" i="48"/>
  <c r="V1223" i="48"/>
  <c r="V1222" i="48"/>
  <c r="V1221" i="48"/>
  <c r="V1220" i="48"/>
  <c r="V1219" i="48"/>
  <c r="V1218" i="48"/>
  <c r="V1217" i="48"/>
  <c r="V1216" i="48"/>
  <c r="V1215" i="48"/>
  <c r="V1214" i="48"/>
  <c r="V1213" i="48"/>
  <c r="V1212" i="48"/>
  <c r="V1211" i="48"/>
  <c r="V1210" i="48"/>
  <c r="V1209" i="48"/>
  <c r="V1208" i="48"/>
  <c r="V1207" i="48"/>
  <c r="V1206" i="48"/>
  <c r="V1205" i="48"/>
  <c r="V1204" i="48"/>
  <c r="V1203" i="48"/>
  <c r="V1202" i="48"/>
  <c r="V1201" i="48"/>
  <c r="V1200" i="48"/>
  <c r="V1199" i="48"/>
  <c r="V1198" i="48"/>
  <c r="V1197" i="48"/>
  <c r="V1196" i="48"/>
  <c r="V1195" i="48"/>
  <c r="V1194" i="48"/>
  <c r="V1193" i="48"/>
  <c r="V1192" i="48"/>
  <c r="V1191" i="48"/>
  <c r="V1190" i="48"/>
  <c r="V1189" i="48"/>
  <c r="V1188" i="48"/>
  <c r="V1187" i="48"/>
  <c r="V1186" i="48"/>
  <c r="V1185" i="48"/>
  <c r="V1184" i="48"/>
  <c r="V1183" i="48"/>
  <c r="V1182" i="48"/>
  <c r="V1181" i="48"/>
  <c r="V1180" i="48"/>
  <c r="V1179" i="48"/>
  <c r="V1178" i="48"/>
  <c r="V1177" i="48"/>
  <c r="V1176" i="48"/>
  <c r="V1175" i="48"/>
  <c r="V1174" i="48"/>
  <c r="V1173" i="48"/>
  <c r="V1172" i="48"/>
  <c r="V1171" i="48"/>
  <c r="V1170" i="48"/>
  <c r="V1169" i="48"/>
  <c r="V1168" i="48"/>
  <c r="V1167" i="48"/>
  <c r="V1166" i="48"/>
  <c r="V1165" i="48"/>
  <c r="V1164" i="48"/>
  <c r="V1163" i="48"/>
  <c r="V1162" i="48"/>
  <c r="V1161" i="48"/>
  <c r="V1160" i="48"/>
  <c r="V1159" i="48"/>
  <c r="V1158" i="48"/>
  <c r="V1157" i="48"/>
  <c r="V1156" i="48"/>
  <c r="V1155" i="48"/>
  <c r="V1154" i="48"/>
  <c r="V1153" i="48"/>
  <c r="V1152" i="48"/>
  <c r="V1151" i="48"/>
  <c r="V1150" i="48"/>
  <c r="V1149" i="48"/>
  <c r="V1148" i="48"/>
  <c r="V1147" i="48"/>
  <c r="V1146" i="48"/>
  <c r="V1145" i="48"/>
  <c r="V1144" i="48"/>
  <c r="V1143" i="48"/>
  <c r="V1142" i="48"/>
  <c r="V1141" i="48"/>
  <c r="V1140" i="48"/>
  <c r="V1139" i="48"/>
  <c r="V1138" i="48"/>
  <c r="V1137" i="48"/>
  <c r="V1136" i="48"/>
  <c r="V1135" i="48"/>
  <c r="V1134" i="48"/>
  <c r="V1133" i="48"/>
  <c r="V1132" i="48"/>
  <c r="V1131" i="48"/>
  <c r="V1130" i="48"/>
  <c r="V1129" i="48"/>
  <c r="V1128" i="48"/>
  <c r="V1127" i="48"/>
  <c r="V1126" i="48"/>
  <c r="V1125" i="48"/>
  <c r="V1124" i="48"/>
  <c r="V1123" i="48"/>
  <c r="V1122" i="48"/>
  <c r="V1121" i="48"/>
  <c r="V1120" i="48"/>
  <c r="V1119" i="48"/>
  <c r="V1118" i="48"/>
  <c r="V1117" i="48"/>
  <c r="V1116" i="48"/>
  <c r="V1115" i="48"/>
  <c r="V1114" i="48"/>
  <c r="V1113" i="48"/>
  <c r="V1112" i="48"/>
  <c r="V1111" i="48"/>
  <c r="V1110" i="48"/>
  <c r="V1109" i="48"/>
  <c r="V1108" i="48"/>
  <c r="V1107" i="48"/>
  <c r="V1106" i="48"/>
  <c r="V1105" i="48"/>
  <c r="V1104" i="48"/>
  <c r="V1103" i="48"/>
  <c r="V1102" i="48"/>
  <c r="V1101" i="48"/>
  <c r="V1100" i="48"/>
  <c r="V1099" i="48"/>
  <c r="V1098" i="48"/>
  <c r="V1097" i="48"/>
  <c r="V1096" i="48"/>
  <c r="V1095" i="48"/>
  <c r="V1094" i="48"/>
  <c r="V1093" i="48"/>
  <c r="V1092" i="48"/>
  <c r="V1091" i="48"/>
  <c r="V1090" i="48"/>
  <c r="V1042" i="48"/>
  <c r="V1041" i="48"/>
  <c r="V1040" i="48"/>
  <c r="V1039" i="48"/>
  <c r="V1038" i="48"/>
  <c r="V1037" i="48"/>
  <c r="V1036" i="48"/>
  <c r="V1035" i="48"/>
  <c r="V1034" i="48"/>
  <c r="V1033" i="48"/>
  <c r="V1032" i="48"/>
  <c r="V1031" i="48"/>
  <c r="V1030" i="48"/>
  <c r="V1029" i="48"/>
  <c r="V1028" i="48"/>
  <c r="V1027" i="48"/>
  <c r="V1026" i="48"/>
  <c r="V1025" i="48"/>
  <c r="V1024" i="48"/>
  <c r="V1023" i="48"/>
  <c r="V1022" i="48"/>
  <c r="V1021" i="48"/>
  <c r="V1020" i="48"/>
  <c r="V1019" i="48"/>
  <c r="V1018" i="48"/>
  <c r="V1017" i="48"/>
  <c r="V1016" i="48"/>
  <c r="V1015" i="48"/>
  <c r="V1014" i="48"/>
  <c r="V1013" i="48"/>
  <c r="V1012" i="48"/>
  <c r="V1011" i="48"/>
  <c r="V1010" i="48"/>
  <c r="V1009" i="48"/>
  <c r="V1008" i="48"/>
  <c r="V1007" i="48"/>
  <c r="V1006" i="48"/>
  <c r="V1005" i="48"/>
  <c r="V1004" i="48"/>
  <c r="V1003" i="48"/>
  <c r="V1002" i="48"/>
  <c r="V1001" i="48"/>
  <c r="V1000" i="48"/>
  <c r="V999" i="48"/>
  <c r="V998" i="48"/>
  <c r="V997" i="48"/>
  <c r="V996" i="48"/>
  <c r="V995" i="48"/>
  <c r="V994" i="48"/>
  <c r="V993" i="48"/>
  <c r="V992" i="48"/>
  <c r="V991" i="48"/>
  <c r="V990" i="48"/>
  <c r="V989" i="48"/>
  <c r="V988" i="48"/>
  <c r="V987" i="48"/>
  <c r="V986" i="48"/>
  <c r="V985" i="48"/>
  <c r="V984" i="48"/>
  <c r="V983" i="48"/>
  <c r="V982" i="48"/>
  <c r="V981" i="48"/>
  <c r="V980" i="48"/>
  <c r="V979" i="48"/>
  <c r="V978" i="48"/>
  <c r="V977" i="48"/>
  <c r="V976" i="48"/>
  <c r="V975" i="48"/>
  <c r="V974" i="48"/>
  <c r="V973" i="48"/>
  <c r="V972" i="48"/>
  <c r="V971" i="48"/>
  <c r="V970" i="48"/>
  <c r="V969" i="48"/>
  <c r="V968" i="48"/>
  <c r="V967" i="48"/>
  <c r="V966" i="48"/>
  <c r="V965" i="48"/>
  <c r="V964" i="48"/>
  <c r="V963" i="48"/>
  <c r="V962" i="48"/>
  <c r="V961" i="48"/>
  <c r="V960" i="48"/>
  <c r="V959" i="48"/>
  <c r="V958" i="48"/>
  <c r="V957" i="48"/>
  <c r="V956" i="48"/>
  <c r="V950" i="48"/>
  <c r="V949" i="48"/>
  <c r="V948" i="48"/>
  <c r="V947" i="48"/>
  <c r="V946" i="48"/>
  <c r="V945" i="48"/>
  <c r="V944" i="48"/>
  <c r="V943" i="48"/>
  <c r="V942" i="48"/>
  <c r="V941" i="48"/>
  <c r="V940" i="48"/>
  <c r="V939" i="48"/>
  <c r="V938" i="48"/>
  <c r="V937" i="48"/>
  <c r="V936" i="48"/>
  <c r="V935" i="48"/>
  <c r="V934" i="48"/>
  <c r="V933" i="48"/>
  <c r="V932" i="48"/>
  <c r="V931" i="48"/>
  <c r="V930" i="48"/>
  <c r="V929" i="48"/>
  <c r="V928" i="48"/>
  <c r="V927" i="48"/>
  <c r="V926" i="48"/>
  <c r="V925" i="48"/>
  <c r="V924" i="48"/>
  <c r="V923" i="48"/>
  <c r="V922" i="48"/>
  <c r="V921" i="48"/>
  <c r="V920" i="48"/>
  <c r="V919" i="48"/>
  <c r="V918" i="48"/>
  <c r="V917" i="48"/>
  <c r="V916" i="48"/>
  <c r="V915" i="48"/>
  <c r="V914" i="48"/>
  <c r="V913" i="48"/>
  <c r="V912" i="48"/>
  <c r="V911" i="48"/>
  <c r="V910" i="48"/>
  <c r="V909" i="48"/>
  <c r="V908" i="48"/>
  <c r="V907" i="48"/>
  <c r="V906" i="48"/>
  <c r="V905" i="48"/>
  <c r="V904" i="48"/>
  <c r="V903" i="48"/>
  <c r="V902" i="48"/>
  <c r="V901" i="48"/>
  <c r="V900" i="48"/>
  <c r="V899" i="48"/>
  <c r="V898" i="48"/>
  <c r="V897" i="48"/>
  <c r="V896" i="48"/>
  <c r="V895" i="48"/>
  <c r="V894" i="48"/>
  <c r="V893" i="48"/>
  <c r="V892" i="48"/>
  <c r="V891" i="48"/>
  <c r="V890" i="48"/>
  <c r="V889" i="48"/>
  <c r="V888" i="48"/>
  <c r="V887" i="48"/>
  <c r="V886" i="48"/>
  <c r="V885" i="48"/>
  <c r="V884" i="48"/>
  <c r="V883" i="48"/>
  <c r="V882" i="48"/>
  <c r="V881" i="48"/>
  <c r="V880" i="48"/>
  <c r="V879" i="48"/>
  <c r="V878" i="48"/>
  <c r="V877" i="48"/>
  <c r="V876" i="48"/>
  <c r="V875" i="48"/>
  <c r="V874" i="48"/>
  <c r="V873" i="48"/>
  <c r="V872" i="48"/>
  <c r="V871" i="48"/>
  <c r="V870" i="48"/>
  <c r="V869" i="48"/>
  <c r="V868" i="48"/>
  <c r="V867" i="48"/>
  <c r="V866" i="48"/>
  <c r="V865" i="48"/>
  <c r="V864" i="48"/>
  <c r="V863" i="48"/>
  <c r="V862" i="48"/>
  <c r="V861" i="48"/>
  <c r="V860" i="48"/>
  <c r="V859" i="48"/>
  <c r="V858" i="48"/>
  <c r="V857" i="48"/>
  <c r="V856" i="48"/>
  <c r="V855" i="48"/>
  <c r="V854" i="48"/>
  <c r="V853" i="48"/>
  <c r="V852" i="48"/>
  <c r="V851" i="48"/>
  <c r="V850" i="48"/>
  <c r="V849" i="48"/>
  <c r="V848" i="48"/>
  <c r="V847" i="48"/>
  <c r="V846" i="48"/>
  <c r="V845" i="48"/>
  <c r="V844" i="48"/>
  <c r="V843" i="48"/>
  <c r="V842" i="48"/>
  <c r="V841" i="48"/>
  <c r="V840" i="48"/>
  <c r="V839" i="48"/>
  <c r="V838" i="48"/>
  <c r="V837" i="48"/>
  <c r="V836" i="48"/>
  <c r="V835" i="48"/>
  <c r="V834" i="48"/>
  <c r="V833" i="48"/>
  <c r="V832" i="48"/>
  <c r="V831" i="48"/>
  <c r="V830" i="48"/>
  <c r="V829" i="48"/>
  <c r="V828" i="48"/>
  <c r="V827" i="48"/>
  <c r="V826" i="48"/>
  <c r="V825" i="48"/>
  <c r="V824" i="48"/>
  <c r="V823" i="48"/>
  <c r="V822" i="48"/>
  <c r="V821" i="48"/>
  <c r="V820" i="48"/>
  <c r="V819" i="48"/>
  <c r="V818" i="48"/>
  <c r="V817" i="48"/>
  <c r="V816" i="48"/>
  <c r="V815" i="48"/>
  <c r="V814" i="48"/>
  <c r="V813" i="48"/>
  <c r="V812" i="48"/>
  <c r="V811" i="48"/>
  <c r="V810" i="48"/>
  <c r="V809" i="48"/>
  <c r="V808" i="48"/>
  <c r="V807" i="48"/>
  <c r="V806" i="48"/>
  <c r="V805" i="48"/>
  <c r="V804" i="48"/>
  <c r="V803" i="48"/>
  <c r="V802" i="48"/>
  <c r="V801" i="48"/>
  <c r="V800" i="48"/>
  <c r="V799" i="48"/>
  <c r="V798" i="48"/>
  <c r="V797" i="48"/>
  <c r="V796" i="48"/>
  <c r="V795" i="48"/>
  <c r="V794" i="48"/>
  <c r="V793" i="48"/>
  <c r="V792" i="48"/>
  <c r="V791" i="48"/>
  <c r="V790" i="48"/>
  <c r="V789" i="48"/>
  <c r="V788" i="48"/>
  <c r="V787" i="48"/>
  <c r="V786" i="48"/>
  <c r="V785" i="48"/>
  <c r="V784" i="48"/>
  <c r="V783" i="48"/>
  <c r="V782" i="48"/>
  <c r="V781" i="48"/>
  <c r="V780" i="48"/>
  <c r="V779" i="48"/>
  <c r="V778" i="48"/>
  <c r="V777" i="48"/>
  <c r="V776" i="48"/>
  <c r="V775" i="48"/>
  <c r="V774" i="48"/>
  <c r="V773" i="48"/>
  <c r="V772" i="48"/>
  <c r="V771" i="48"/>
  <c r="V770" i="48"/>
  <c r="V769" i="48"/>
  <c r="V768" i="48"/>
  <c r="V767" i="48"/>
  <c r="V766" i="48"/>
  <c r="V765" i="48"/>
  <c r="V764" i="48"/>
  <c r="V763" i="48"/>
  <c r="V762" i="48"/>
  <c r="V761" i="48"/>
  <c r="V760" i="48"/>
  <c r="V759" i="48"/>
  <c r="V758" i="48"/>
  <c r="V757" i="48"/>
  <c r="V756" i="48"/>
  <c r="V755" i="48"/>
  <c r="V754" i="48"/>
  <c r="V753" i="48"/>
  <c r="V752" i="48"/>
  <c r="V751" i="48"/>
  <c r="V750" i="48"/>
  <c r="V749" i="48"/>
  <c r="V748" i="48"/>
  <c r="V747" i="48"/>
  <c r="V746" i="48"/>
  <c r="V745" i="48"/>
  <c r="V744" i="48"/>
  <c r="V743" i="48"/>
  <c r="V742" i="48"/>
  <c r="V741" i="48"/>
  <c r="V740" i="48"/>
  <c r="V739" i="48"/>
  <c r="V738" i="48"/>
  <c r="V737" i="48"/>
  <c r="V736" i="48"/>
  <c r="V735" i="48"/>
  <c r="V734" i="48"/>
  <c r="V733" i="48"/>
  <c r="V732" i="48"/>
  <c r="V731" i="48"/>
  <c r="V730" i="48"/>
  <c r="V729" i="48"/>
  <c r="V728" i="48"/>
  <c r="V727" i="48"/>
  <c r="V726" i="48"/>
  <c r="V725" i="48"/>
  <c r="V724" i="48"/>
  <c r="V723" i="48"/>
  <c r="V722" i="48"/>
  <c r="V721" i="48"/>
  <c r="V720" i="48"/>
  <c r="V719" i="48"/>
  <c r="V718" i="48"/>
  <c r="V717" i="48"/>
  <c r="V716" i="48"/>
  <c r="V715" i="48"/>
  <c r="V714" i="48"/>
  <c r="V713" i="48"/>
  <c r="V712" i="48"/>
  <c r="V711" i="48"/>
  <c r="V710" i="48"/>
  <c r="V709" i="48"/>
  <c r="V708" i="48"/>
  <c r="V707" i="48"/>
  <c r="V706" i="48"/>
  <c r="V705" i="48"/>
  <c r="V704" i="48"/>
  <c r="V703" i="48"/>
  <c r="V702" i="48"/>
  <c r="V701" i="48"/>
  <c r="V700" i="48"/>
  <c r="V699" i="48"/>
  <c r="V698" i="48"/>
  <c r="V697" i="48"/>
  <c r="V696" i="48"/>
  <c r="V695" i="48"/>
  <c r="V694" i="48"/>
  <c r="V693" i="48"/>
  <c r="V692" i="48"/>
  <c r="V691" i="48"/>
  <c r="V690" i="48"/>
  <c r="V689" i="48"/>
  <c r="V688" i="48"/>
  <c r="V687" i="48"/>
  <c r="V686" i="48"/>
  <c r="V685" i="48"/>
  <c r="V684" i="48"/>
  <c r="V683" i="48"/>
  <c r="V682" i="48"/>
  <c r="V681" i="48"/>
  <c r="V680" i="48"/>
  <c r="V679" i="48"/>
  <c r="V678" i="48"/>
  <c r="V677" i="48"/>
  <c r="V676" i="48"/>
  <c r="V675" i="48"/>
  <c r="V674" i="48"/>
  <c r="V673" i="48"/>
  <c r="V672" i="48"/>
  <c r="V671" i="48"/>
  <c r="V670" i="48"/>
  <c r="V669" i="48"/>
  <c r="V668" i="48"/>
  <c r="V667" i="48"/>
  <c r="V666" i="48"/>
  <c r="V665" i="48"/>
  <c r="V664" i="48"/>
  <c r="V663" i="48"/>
  <c r="V662" i="48"/>
  <c r="V661" i="48"/>
  <c r="V660" i="48"/>
  <c r="V659" i="48"/>
  <c r="V658" i="48"/>
  <c r="V657" i="48"/>
  <c r="V656" i="48"/>
  <c r="V655" i="48"/>
  <c r="V654" i="48"/>
  <c r="V653" i="48"/>
  <c r="V652" i="48"/>
  <c r="V651" i="48"/>
  <c r="V650" i="48"/>
  <c r="V649" i="48"/>
  <c r="V648" i="48"/>
  <c r="V647" i="48"/>
  <c r="V646" i="48"/>
  <c r="V645" i="48"/>
  <c r="V644" i="48"/>
  <c r="V643" i="48"/>
  <c r="V642" i="48"/>
  <c r="V641" i="48"/>
  <c r="V640" i="48"/>
  <c r="V639" i="48"/>
  <c r="V638" i="48"/>
  <c r="V637" i="48"/>
  <c r="V636" i="48"/>
  <c r="V635" i="48"/>
  <c r="V634" i="48"/>
  <c r="V633" i="48"/>
  <c r="V632" i="48"/>
  <c r="V631" i="48"/>
  <c r="V630" i="48"/>
  <c r="V629" i="48"/>
  <c r="V628" i="48"/>
  <c r="V627" i="48"/>
  <c r="V626" i="48"/>
  <c r="V625" i="48"/>
  <c r="V624" i="48"/>
  <c r="V623" i="48"/>
  <c r="V622" i="48"/>
  <c r="V621" i="48"/>
  <c r="V620" i="48"/>
  <c r="V619" i="48"/>
  <c r="V618" i="48"/>
  <c r="V617" i="48"/>
  <c r="V616" i="48"/>
  <c r="V615" i="48"/>
  <c r="V614" i="48"/>
  <c r="V613" i="48"/>
  <c r="V612" i="48"/>
  <c r="V611" i="48"/>
  <c r="V610" i="48"/>
  <c r="V609" i="48"/>
  <c r="V608" i="48"/>
  <c r="V607" i="48"/>
  <c r="V606" i="48"/>
  <c r="V605" i="48"/>
  <c r="V604" i="48"/>
  <c r="V603" i="48"/>
  <c r="V602" i="48"/>
  <c r="V601" i="48"/>
  <c r="V600" i="48"/>
  <c r="V599" i="48"/>
  <c r="V598" i="48"/>
  <c r="V597" i="48"/>
  <c r="V596" i="48"/>
  <c r="V595" i="48"/>
  <c r="V547" i="48"/>
  <c r="V546" i="48"/>
  <c r="V545" i="48"/>
  <c r="V544" i="48"/>
  <c r="V543" i="48"/>
  <c r="V542" i="48"/>
  <c r="V541" i="48"/>
  <c r="V540" i="48"/>
  <c r="V539" i="48"/>
  <c r="V538" i="48"/>
  <c r="V537" i="48"/>
  <c r="V536" i="48"/>
  <c r="V535" i="48"/>
  <c r="V534" i="48"/>
  <c r="V533" i="48"/>
  <c r="V532" i="48"/>
  <c r="V531" i="48"/>
  <c r="V530" i="48"/>
  <c r="V529" i="48"/>
  <c r="V528" i="48"/>
  <c r="V527" i="48"/>
  <c r="V526" i="48"/>
  <c r="V525" i="48"/>
  <c r="V524" i="48"/>
  <c r="V523" i="48"/>
  <c r="V522" i="48"/>
  <c r="V521" i="48"/>
  <c r="V520" i="48"/>
  <c r="V519" i="48"/>
  <c r="V518" i="48"/>
  <c r="V517" i="48"/>
  <c r="V516" i="48"/>
  <c r="V515" i="48"/>
  <c r="V514" i="48"/>
  <c r="V513" i="48"/>
  <c r="V512" i="48"/>
  <c r="V511" i="48"/>
  <c r="V510" i="48"/>
  <c r="V509" i="48"/>
  <c r="V508" i="48"/>
  <c r="V507" i="48"/>
  <c r="V506" i="48"/>
  <c r="V505" i="48"/>
  <c r="V504" i="48"/>
  <c r="V503" i="48"/>
  <c r="V502" i="48"/>
  <c r="V501" i="48"/>
  <c r="V500" i="48"/>
  <c r="V499" i="48"/>
  <c r="V498" i="48"/>
  <c r="V497" i="48"/>
  <c r="V496" i="48"/>
  <c r="V495" i="48"/>
  <c r="V494" i="48"/>
  <c r="V493" i="48"/>
  <c r="V492" i="48"/>
  <c r="V491" i="48"/>
  <c r="V490" i="48"/>
  <c r="V489" i="48"/>
  <c r="V488" i="48"/>
  <c r="V487" i="48"/>
  <c r="V486" i="48"/>
  <c r="V485" i="48"/>
  <c r="V437" i="48"/>
  <c r="V436" i="48"/>
  <c r="V435" i="48"/>
  <c r="V434" i="48"/>
  <c r="V433" i="48"/>
  <c r="V432" i="48"/>
  <c r="V431" i="48"/>
  <c r="V430" i="48"/>
  <c r="V429" i="48"/>
  <c r="V428" i="48"/>
  <c r="V427" i="48"/>
  <c r="V426" i="48"/>
  <c r="V425" i="48"/>
  <c r="V424" i="48"/>
  <c r="V423" i="48"/>
  <c r="V422" i="48"/>
  <c r="V421" i="48"/>
  <c r="V420" i="48"/>
  <c r="V419" i="48"/>
  <c r="V418" i="48"/>
  <c r="V417" i="48"/>
  <c r="V416" i="48"/>
  <c r="V415" i="48"/>
  <c r="V414" i="48"/>
  <c r="V413" i="48"/>
  <c r="V412" i="48"/>
  <c r="V411" i="48"/>
  <c r="V410" i="48"/>
  <c r="V409" i="48"/>
  <c r="V408" i="48"/>
  <c r="V407" i="48"/>
  <c r="V406" i="48"/>
  <c r="V405" i="48"/>
  <c r="V404" i="48"/>
  <c r="V403" i="48"/>
  <c r="V402" i="48"/>
  <c r="V401" i="48"/>
  <c r="V400" i="48"/>
  <c r="V399" i="48"/>
  <c r="V398" i="48"/>
  <c r="V397" i="48"/>
  <c r="V396" i="48"/>
  <c r="V395" i="48"/>
  <c r="V394" i="48"/>
  <c r="V393" i="48"/>
  <c r="V392" i="48"/>
  <c r="V391" i="48"/>
  <c r="V390" i="48"/>
  <c r="V389" i="48"/>
  <c r="V388" i="48"/>
  <c r="V387" i="48"/>
  <c r="V386" i="48"/>
  <c r="V385" i="48"/>
  <c r="V384" i="48"/>
  <c r="V383" i="48"/>
  <c r="V133" i="48"/>
  <c r="V132" i="48"/>
  <c r="V124" i="48"/>
  <c r="V123" i="48"/>
  <c r="V122" i="48"/>
  <c r="V121" i="48"/>
  <c r="V107" i="48"/>
  <c r="V106" i="48"/>
  <c r="V98" i="48"/>
  <c r="V97" i="48"/>
  <c r="V96" i="48"/>
  <c r="V95" i="48"/>
  <c r="V81" i="48"/>
  <c r="V80" i="48"/>
  <c r="V79" i="48"/>
  <c r="V78" i="48"/>
  <c r="V77" i="48"/>
  <c r="V76" i="48"/>
  <c r="V75" i="48"/>
  <c r="V74" i="48"/>
  <c r="V73" i="48"/>
  <c r="V72" i="48"/>
  <c r="V71" i="48"/>
  <c r="V70" i="48"/>
  <c r="V69" i="48"/>
  <c r="V68" i="48"/>
  <c r="V67" i="48"/>
  <c r="V66" i="48"/>
  <c r="V65" i="48"/>
  <c r="V64" i="48"/>
  <c r="V63" i="48"/>
  <c r="V62" i="48"/>
  <c r="V61" i="48"/>
  <c r="V60" i="48"/>
  <c r="V59" i="48"/>
  <c r="V58" i="48"/>
  <c r="V57" i="48"/>
  <c r="V56" i="48"/>
  <c r="V55" i="48"/>
  <c r="V54" i="48"/>
  <c r="V53" i="48"/>
  <c r="V52" i="48"/>
  <c r="V51" i="48"/>
  <c r="V50" i="48"/>
  <c r="V49" i="48"/>
  <c r="V48" i="48"/>
  <c r="V47" i="48"/>
  <c r="V46" i="48"/>
  <c r="V45" i="48"/>
  <c r="V44" i="48"/>
  <c r="V43" i="48"/>
  <c r="V42" i="48"/>
  <c r="V41" i="48"/>
  <c r="V40" i="48"/>
  <c r="V39" i="48"/>
  <c r="V38" i="48"/>
  <c r="V37" i="48"/>
  <c r="V36" i="48"/>
  <c r="V35" i="48"/>
  <c r="V34" i="48"/>
  <c r="V33" i="48"/>
  <c r="V32" i="48"/>
  <c r="V31" i="48"/>
  <c r="V30" i="48"/>
  <c r="V29" i="48"/>
  <c r="V28" i="48"/>
  <c r="V20" i="48"/>
  <c r="V19" i="48"/>
  <c r="V18" i="48"/>
  <c r="V17" i="48"/>
  <c r="R2347" i="48"/>
  <c r="R2346" i="48"/>
  <c r="R2345" i="48"/>
  <c r="R2344" i="48"/>
  <c r="R2343" i="48"/>
  <c r="R2342" i="48"/>
  <c r="R2341" i="48"/>
  <c r="R2340" i="48"/>
  <c r="R2298" i="48"/>
  <c r="R2297" i="48"/>
  <c r="R2296" i="48"/>
  <c r="R2295" i="48"/>
  <c r="R2294" i="48"/>
  <c r="R2293" i="48"/>
  <c r="R2292" i="48"/>
  <c r="R2291" i="48"/>
  <c r="R2249" i="48"/>
  <c r="R2248" i="48"/>
  <c r="R2247" i="48"/>
  <c r="R2246" i="48"/>
  <c r="R2245" i="48"/>
  <c r="R2244" i="48"/>
  <c r="R2243" i="48"/>
  <c r="R2242" i="48"/>
  <c r="R2032" i="48"/>
  <c r="R2031" i="48"/>
  <c r="R2030" i="48"/>
  <c r="R2029" i="48"/>
  <c r="R2028" i="48"/>
  <c r="R2027" i="48"/>
  <c r="R2026" i="48"/>
  <c r="R2025" i="48"/>
  <c r="R1977" i="48"/>
  <c r="R1976" i="48"/>
  <c r="R1975" i="48"/>
  <c r="R1974" i="48"/>
  <c r="R1973" i="48"/>
  <c r="R1972" i="48"/>
  <c r="R1971" i="48"/>
  <c r="R1970" i="48"/>
  <c r="R1969" i="48"/>
  <c r="R1968" i="48"/>
  <c r="R1967" i="48"/>
  <c r="R1966" i="48"/>
  <c r="R1965" i="48"/>
  <c r="R1964" i="48"/>
  <c r="R1963" i="48"/>
  <c r="R1962" i="48"/>
  <c r="R1961" i="48"/>
  <c r="R1960" i="48"/>
  <c r="R1959" i="48"/>
  <c r="R1958" i="48"/>
  <c r="R1957" i="48"/>
  <c r="R1956" i="48"/>
  <c r="R1955" i="48"/>
  <c r="R1954" i="48"/>
  <c r="R1953" i="48"/>
  <c r="R1952" i="48"/>
  <c r="R1951" i="48"/>
  <c r="R1950" i="48"/>
  <c r="R1949" i="48"/>
  <c r="R1948" i="48"/>
  <c r="R1947" i="48"/>
  <c r="R1946" i="48"/>
  <c r="R1945" i="48"/>
  <c r="R1944" i="48"/>
  <c r="R1943" i="48"/>
  <c r="R1942" i="48"/>
  <c r="R1941" i="48"/>
  <c r="R1940" i="48"/>
  <c r="R1939" i="48"/>
  <c r="R1938" i="48"/>
  <c r="R1937" i="48"/>
  <c r="R1936" i="48"/>
  <c r="R1935" i="48"/>
  <c r="R1934" i="48"/>
  <c r="R1933" i="48"/>
  <c r="R1932" i="48"/>
  <c r="R1931" i="48"/>
  <c r="R1930" i="48"/>
  <c r="R1929" i="48"/>
  <c r="R1928" i="48"/>
  <c r="R1927" i="48"/>
  <c r="R1926" i="48"/>
  <c r="R1925" i="48"/>
  <c r="R1924" i="48"/>
  <c r="R1923" i="48"/>
  <c r="R1922" i="48"/>
  <c r="R1921" i="48"/>
  <c r="R1920" i="48"/>
  <c r="R1919" i="48"/>
  <c r="R1918" i="48"/>
  <c r="R1917" i="48"/>
  <c r="R1916" i="48"/>
  <c r="R1915" i="48"/>
  <c r="R1867" i="48"/>
  <c r="R1866" i="48"/>
  <c r="R1865" i="48"/>
  <c r="R1864" i="48"/>
  <c r="R1863" i="48"/>
  <c r="R1862" i="48"/>
  <c r="R1861" i="48"/>
  <c r="R1860" i="48"/>
  <c r="R1859" i="48"/>
  <c r="R1858" i="48"/>
  <c r="R1857" i="48"/>
  <c r="R1856" i="48"/>
  <c r="R1855" i="48"/>
  <c r="R1854" i="48"/>
  <c r="R1853" i="48"/>
  <c r="R1852" i="48"/>
  <c r="R1851" i="48"/>
  <c r="R1850" i="48"/>
  <c r="R1849" i="48"/>
  <c r="R1848" i="48"/>
  <c r="R1847" i="48"/>
  <c r="R1846" i="48"/>
  <c r="R1845" i="48"/>
  <c r="R1844" i="48"/>
  <c r="R1843" i="48"/>
  <c r="R1842" i="48"/>
  <c r="R1841" i="48"/>
  <c r="R1840" i="48"/>
  <c r="R1839" i="48"/>
  <c r="R1838" i="48"/>
  <c r="R1837" i="48"/>
  <c r="R1836" i="48"/>
  <c r="R1835" i="48"/>
  <c r="R1834" i="48"/>
  <c r="R1833" i="48"/>
  <c r="R1832" i="48"/>
  <c r="R1831" i="48"/>
  <c r="R1830" i="48"/>
  <c r="R1829" i="48"/>
  <c r="R1828" i="48"/>
  <c r="R1827" i="48"/>
  <c r="R1826" i="48"/>
  <c r="R1825" i="48"/>
  <c r="R1824" i="48"/>
  <c r="R1823" i="48"/>
  <c r="R1822" i="48"/>
  <c r="R1821" i="48"/>
  <c r="R1820" i="48"/>
  <c r="R1819" i="48"/>
  <c r="R1818" i="48"/>
  <c r="R1817" i="48"/>
  <c r="R1816" i="48"/>
  <c r="R1815" i="48"/>
  <c r="R1814" i="48"/>
  <c r="R1813" i="48"/>
  <c r="R1812" i="48"/>
  <c r="R1811" i="48"/>
  <c r="R1810" i="48"/>
  <c r="R1809" i="48"/>
  <c r="R1808" i="48"/>
  <c r="R1807" i="48"/>
  <c r="R1806" i="48"/>
  <c r="R1805" i="48"/>
  <c r="R1757" i="48"/>
  <c r="R1756" i="48"/>
  <c r="R1755" i="48"/>
  <c r="R1754" i="48"/>
  <c r="R1753" i="48"/>
  <c r="R1752" i="48"/>
  <c r="R1751" i="48"/>
  <c r="R1750" i="48"/>
  <c r="R1702" i="48"/>
  <c r="R1701" i="48"/>
  <c r="R1700" i="48"/>
  <c r="R1699" i="48"/>
  <c r="R1698" i="48"/>
  <c r="R1697" i="48"/>
  <c r="R1696" i="48"/>
  <c r="R1695" i="48"/>
  <c r="R1694" i="48"/>
  <c r="R1693" i="48"/>
  <c r="R1692" i="48"/>
  <c r="R1691" i="48"/>
  <c r="R1690" i="48"/>
  <c r="R1689" i="48"/>
  <c r="R1688" i="48"/>
  <c r="R1687" i="48"/>
  <c r="R1686" i="48"/>
  <c r="R1685" i="48"/>
  <c r="R1684" i="48"/>
  <c r="R1683" i="48"/>
  <c r="R1682" i="48"/>
  <c r="R1681" i="48"/>
  <c r="R1680" i="48"/>
  <c r="R1679" i="48"/>
  <c r="R1678" i="48"/>
  <c r="R1677" i="48"/>
  <c r="R1676" i="48"/>
  <c r="R1675" i="48"/>
  <c r="R1674" i="48"/>
  <c r="R1673" i="48"/>
  <c r="R1672" i="48"/>
  <c r="R1671" i="48"/>
  <c r="R1670" i="48"/>
  <c r="R1669" i="48"/>
  <c r="R1668" i="48"/>
  <c r="R1667" i="48"/>
  <c r="R1666" i="48"/>
  <c r="R1665" i="48"/>
  <c r="R1664" i="48"/>
  <c r="R1663" i="48"/>
  <c r="R1662" i="48"/>
  <c r="R1661" i="48"/>
  <c r="R1660" i="48"/>
  <c r="R1659" i="48"/>
  <c r="R1658" i="48"/>
  <c r="R1657" i="48"/>
  <c r="R1656" i="48"/>
  <c r="R1655" i="48"/>
  <c r="R1654" i="48"/>
  <c r="R1653" i="48"/>
  <c r="R1652" i="48"/>
  <c r="R1651" i="48"/>
  <c r="R1650" i="48"/>
  <c r="R1649" i="48"/>
  <c r="R1648" i="48"/>
  <c r="R1647" i="48"/>
  <c r="R1646" i="48"/>
  <c r="R1645" i="48"/>
  <c r="R1644" i="48"/>
  <c r="R1643" i="48"/>
  <c r="R1642" i="48"/>
  <c r="R1641" i="48"/>
  <c r="R1640" i="48"/>
  <c r="R1639" i="48"/>
  <c r="R1638" i="48"/>
  <c r="R1637" i="48"/>
  <c r="R1636" i="48"/>
  <c r="R1635" i="48"/>
  <c r="R1634" i="48"/>
  <c r="R1633" i="48"/>
  <c r="R1632" i="48"/>
  <c r="R1631" i="48"/>
  <c r="R1630" i="48"/>
  <c r="R1629" i="48"/>
  <c r="R1628" i="48"/>
  <c r="R1627" i="48"/>
  <c r="R1626" i="48"/>
  <c r="R1625" i="48"/>
  <c r="R1624" i="48"/>
  <c r="R1623" i="48"/>
  <c r="R1622" i="48"/>
  <c r="R1621" i="48"/>
  <c r="R1620" i="48"/>
  <c r="R1619" i="48"/>
  <c r="R1618" i="48"/>
  <c r="R1617" i="48"/>
  <c r="R1616" i="48"/>
  <c r="R1615" i="48"/>
  <c r="R1614" i="48"/>
  <c r="R1613" i="48"/>
  <c r="R1612" i="48"/>
  <c r="R1611" i="48"/>
  <c r="R1610" i="48"/>
  <c r="R1609" i="48"/>
  <c r="R1608" i="48"/>
  <c r="R1607" i="48"/>
  <c r="R1606" i="48"/>
  <c r="R1605" i="48"/>
  <c r="R1604" i="48"/>
  <c r="R1603" i="48"/>
  <c r="R1602" i="48"/>
  <c r="R1601" i="48"/>
  <c r="R1600" i="48"/>
  <c r="R1599" i="48"/>
  <c r="R1598" i="48"/>
  <c r="R1597" i="48"/>
  <c r="R1596" i="48"/>
  <c r="R1595" i="48"/>
  <c r="R1594" i="48"/>
  <c r="R1593" i="48"/>
  <c r="R1592" i="48"/>
  <c r="R1591" i="48"/>
  <c r="R1590" i="48"/>
  <c r="R1589" i="48"/>
  <c r="R1588" i="48"/>
  <c r="R1587" i="48"/>
  <c r="R1586" i="48"/>
  <c r="R1585" i="48"/>
  <c r="R1537" i="48"/>
  <c r="R1536" i="48"/>
  <c r="R1535" i="48"/>
  <c r="R1534" i="48"/>
  <c r="R1533" i="48"/>
  <c r="R1532" i="48"/>
  <c r="R1531" i="48"/>
  <c r="R1530" i="48"/>
  <c r="R1529" i="48"/>
  <c r="R1528" i="48"/>
  <c r="R1527" i="48"/>
  <c r="R1526" i="48"/>
  <c r="R1525" i="48"/>
  <c r="R1524" i="48"/>
  <c r="R1523" i="48"/>
  <c r="R1522" i="48"/>
  <c r="R1521" i="48"/>
  <c r="R1520" i="48"/>
  <c r="R1519" i="48"/>
  <c r="R1518" i="48"/>
  <c r="R1517" i="48"/>
  <c r="R1516" i="48"/>
  <c r="R1515" i="48"/>
  <c r="R1514" i="48"/>
  <c r="R1513" i="48"/>
  <c r="R1512" i="48"/>
  <c r="R1511" i="48"/>
  <c r="R1510" i="48"/>
  <c r="R1509" i="48"/>
  <c r="R1508" i="48"/>
  <c r="R1507" i="48"/>
  <c r="R1506" i="48"/>
  <c r="R1505" i="48"/>
  <c r="R1504" i="48"/>
  <c r="R1503" i="48"/>
  <c r="R1502" i="48"/>
  <c r="R1501" i="48"/>
  <c r="R1500" i="48"/>
  <c r="R1499" i="48"/>
  <c r="R1498" i="48"/>
  <c r="R1497" i="48"/>
  <c r="R1496" i="48"/>
  <c r="R1495" i="48"/>
  <c r="R1494" i="48"/>
  <c r="R1493" i="48"/>
  <c r="R1492" i="48"/>
  <c r="R1491" i="48"/>
  <c r="R1490" i="48"/>
  <c r="R1489" i="48"/>
  <c r="R1488" i="48"/>
  <c r="R1487" i="48"/>
  <c r="R1486" i="48"/>
  <c r="R1485" i="48"/>
  <c r="R1484" i="48"/>
  <c r="R1483" i="48"/>
  <c r="R1482" i="48"/>
  <c r="R1481" i="48"/>
  <c r="R1480" i="48"/>
  <c r="R1479" i="48"/>
  <c r="R1478" i="48"/>
  <c r="R1477" i="48"/>
  <c r="R1476" i="48"/>
  <c r="R1475" i="48"/>
  <c r="R1474" i="48"/>
  <c r="R1473" i="48"/>
  <c r="R1472" i="48"/>
  <c r="R1471" i="48"/>
  <c r="R1470" i="48"/>
  <c r="R1469" i="48"/>
  <c r="R1468" i="48"/>
  <c r="R1467" i="48"/>
  <c r="R1466" i="48"/>
  <c r="R1465" i="48"/>
  <c r="R1464" i="48"/>
  <c r="R1463" i="48"/>
  <c r="R1462" i="48"/>
  <c r="R1461" i="48"/>
  <c r="R1460" i="48"/>
  <c r="R1459" i="48"/>
  <c r="R1458" i="48"/>
  <c r="R1457" i="48"/>
  <c r="R1456" i="48"/>
  <c r="R1455" i="48"/>
  <c r="R1454" i="48"/>
  <c r="R1453" i="48"/>
  <c r="R1452" i="48"/>
  <c r="R1451" i="48"/>
  <c r="R1450" i="48"/>
  <c r="R1449" i="48"/>
  <c r="R1448" i="48"/>
  <c r="R1447" i="48"/>
  <c r="R1446" i="48"/>
  <c r="R1445" i="48"/>
  <c r="R1444" i="48"/>
  <c r="R1443" i="48"/>
  <c r="R1442" i="48"/>
  <c r="R1441" i="48"/>
  <c r="R1440" i="48"/>
  <c r="R1439" i="48"/>
  <c r="R1438" i="48"/>
  <c r="R1437" i="48"/>
  <c r="R1436" i="48"/>
  <c r="R1435" i="48"/>
  <c r="R1434" i="48"/>
  <c r="R1433" i="48"/>
  <c r="R1432" i="48"/>
  <c r="R1431" i="48"/>
  <c r="R1430" i="48"/>
  <c r="R1429" i="48"/>
  <c r="R1428" i="48"/>
  <c r="R1427" i="48"/>
  <c r="R1426" i="48"/>
  <c r="R1425" i="48"/>
  <c r="R1424" i="48"/>
  <c r="R1423" i="48"/>
  <c r="R1422" i="48"/>
  <c r="R1421" i="48"/>
  <c r="R1420" i="48"/>
  <c r="R1419" i="48"/>
  <c r="R1418" i="48"/>
  <c r="R1417" i="48"/>
  <c r="R1416" i="48"/>
  <c r="R1415" i="48"/>
  <c r="R1414" i="48"/>
  <c r="R1413" i="48"/>
  <c r="R1412" i="48"/>
  <c r="R1411" i="48"/>
  <c r="R1410" i="48"/>
  <c r="R1409" i="48"/>
  <c r="R1408" i="48"/>
  <c r="R1407" i="48"/>
  <c r="R1406" i="48"/>
  <c r="R1405" i="48"/>
  <c r="R1404" i="48"/>
  <c r="R1403" i="48"/>
  <c r="R1402" i="48"/>
  <c r="R1401" i="48"/>
  <c r="R1400" i="48"/>
  <c r="R1399" i="48"/>
  <c r="R1398" i="48"/>
  <c r="R1397" i="48"/>
  <c r="R1396" i="48"/>
  <c r="R1395" i="48"/>
  <c r="R1394" i="48"/>
  <c r="R1393" i="48"/>
  <c r="R1392" i="48"/>
  <c r="R1391" i="48"/>
  <c r="R1390" i="48"/>
  <c r="R1389" i="48"/>
  <c r="R1388" i="48"/>
  <c r="R1387" i="48"/>
  <c r="R1386" i="48"/>
  <c r="R1385" i="48"/>
  <c r="R1384" i="48"/>
  <c r="R1383" i="48"/>
  <c r="R1382" i="48"/>
  <c r="R1381" i="48"/>
  <c r="R1380" i="48"/>
  <c r="R1379" i="48"/>
  <c r="R1378" i="48"/>
  <c r="R1377" i="48"/>
  <c r="R1376" i="48"/>
  <c r="R1375" i="48"/>
  <c r="R1374" i="48"/>
  <c r="R1373" i="48"/>
  <c r="R1372" i="48"/>
  <c r="R1371" i="48"/>
  <c r="R1370" i="48"/>
  <c r="R1369" i="48"/>
  <c r="R1368" i="48"/>
  <c r="R1367" i="48"/>
  <c r="R1366" i="48"/>
  <c r="R1365" i="48"/>
  <c r="R1364" i="48"/>
  <c r="R1363" i="48"/>
  <c r="R1362" i="48"/>
  <c r="R1361" i="48"/>
  <c r="R1360" i="48"/>
  <c r="R1359" i="48"/>
  <c r="R1358" i="48"/>
  <c r="R1357" i="48"/>
  <c r="R1356" i="48"/>
  <c r="R1355" i="48"/>
  <c r="R1354" i="48"/>
  <c r="R1353" i="48"/>
  <c r="R1352" i="48"/>
  <c r="R1351" i="48"/>
  <c r="R1350" i="48"/>
  <c r="R1349" i="48"/>
  <c r="R1348" i="48"/>
  <c r="R1347" i="48"/>
  <c r="R1346" i="48"/>
  <c r="R1345" i="48"/>
  <c r="R1344" i="48"/>
  <c r="R1343" i="48"/>
  <c r="R1342" i="48"/>
  <c r="R1341" i="48"/>
  <c r="R1340" i="48"/>
  <c r="R1339" i="48"/>
  <c r="R1338" i="48"/>
  <c r="R1337" i="48"/>
  <c r="R1336" i="48"/>
  <c r="R1335" i="48"/>
  <c r="R1334" i="48"/>
  <c r="R1333" i="48"/>
  <c r="R1332" i="48"/>
  <c r="R1331" i="48"/>
  <c r="R1330" i="48"/>
  <c r="R1329" i="48"/>
  <c r="R1328" i="48"/>
  <c r="R1327" i="48"/>
  <c r="R1326" i="48"/>
  <c r="R1325" i="48"/>
  <c r="R1324" i="48"/>
  <c r="R1323" i="48"/>
  <c r="R1322" i="48"/>
  <c r="R1321" i="48"/>
  <c r="R1320" i="48"/>
  <c r="R1319" i="48"/>
  <c r="R1318" i="48"/>
  <c r="R1317" i="48"/>
  <c r="R1316" i="48"/>
  <c r="R1315" i="48"/>
  <c r="R1314" i="48"/>
  <c r="R1313" i="48"/>
  <c r="R1312" i="48"/>
  <c r="R1311" i="48"/>
  <c r="R1310" i="48"/>
  <c r="R1309" i="48"/>
  <c r="R1308" i="48"/>
  <c r="R1307" i="48"/>
  <c r="R1306" i="48"/>
  <c r="R1305" i="48"/>
  <c r="R1304" i="48"/>
  <c r="R1303" i="48"/>
  <c r="R1302" i="48"/>
  <c r="R1301" i="48"/>
  <c r="R1300" i="48"/>
  <c r="R1299" i="48"/>
  <c r="R1298" i="48"/>
  <c r="R1297" i="48"/>
  <c r="R1296" i="48"/>
  <c r="R1295" i="48"/>
  <c r="R1294" i="48"/>
  <c r="R1293" i="48"/>
  <c r="R1292" i="48"/>
  <c r="R1291" i="48"/>
  <c r="R1290" i="48"/>
  <c r="R1289" i="48"/>
  <c r="R1288" i="48"/>
  <c r="R1287" i="48"/>
  <c r="R1286" i="48"/>
  <c r="R1285" i="48"/>
  <c r="R1284" i="48"/>
  <c r="R1283" i="48"/>
  <c r="R1282" i="48"/>
  <c r="R1281" i="48"/>
  <c r="R1280" i="48"/>
  <c r="R1279" i="48"/>
  <c r="R1278" i="48"/>
  <c r="R1277" i="48"/>
  <c r="R1276" i="48"/>
  <c r="R1275" i="48"/>
  <c r="R1274" i="48"/>
  <c r="R1273" i="48"/>
  <c r="R1272" i="48"/>
  <c r="R1271" i="48"/>
  <c r="R1270" i="48"/>
  <c r="R1269" i="48"/>
  <c r="R1268" i="48"/>
  <c r="R1267" i="48"/>
  <c r="R1266" i="48"/>
  <c r="R1265" i="48"/>
  <c r="R1264" i="48"/>
  <c r="R1263" i="48"/>
  <c r="R1262" i="48"/>
  <c r="R1261" i="48"/>
  <c r="R1260" i="48"/>
  <c r="R1259" i="48"/>
  <c r="R1258" i="48"/>
  <c r="R1257" i="48"/>
  <c r="R1256" i="48"/>
  <c r="R1255" i="48"/>
  <c r="R1207" i="48"/>
  <c r="R1206" i="48"/>
  <c r="R1205" i="48"/>
  <c r="R1204" i="48"/>
  <c r="R1203" i="48"/>
  <c r="R1202" i="48"/>
  <c r="R1201" i="48"/>
  <c r="R1200" i="48"/>
  <c r="R1199" i="48"/>
  <c r="R1198" i="48"/>
  <c r="R1197" i="48"/>
  <c r="R1196" i="48"/>
  <c r="R1195" i="48"/>
  <c r="R1194" i="48"/>
  <c r="R1193" i="48"/>
  <c r="R1192" i="48"/>
  <c r="R1191" i="48"/>
  <c r="R1190" i="48"/>
  <c r="R1189" i="48"/>
  <c r="R1188" i="48"/>
  <c r="R1187" i="48"/>
  <c r="R1186" i="48"/>
  <c r="R1185" i="48"/>
  <c r="R1184" i="48"/>
  <c r="R1183" i="48"/>
  <c r="R1182" i="48"/>
  <c r="R1181" i="48"/>
  <c r="R1180" i="48"/>
  <c r="R1179" i="48"/>
  <c r="R1178" i="48"/>
  <c r="R1177" i="48"/>
  <c r="R1176" i="48"/>
  <c r="R1175" i="48"/>
  <c r="R1174" i="48"/>
  <c r="R1173" i="48"/>
  <c r="R1172" i="48"/>
  <c r="R1171" i="48"/>
  <c r="R1170" i="48"/>
  <c r="R1169" i="48"/>
  <c r="R1168" i="48"/>
  <c r="R1167" i="48"/>
  <c r="R1166" i="48"/>
  <c r="R1165" i="48"/>
  <c r="R1164" i="48"/>
  <c r="R1163" i="48"/>
  <c r="R1162" i="48"/>
  <c r="R1161" i="48"/>
  <c r="R1160" i="48"/>
  <c r="R1159" i="48"/>
  <c r="R1158" i="48"/>
  <c r="R1157" i="48"/>
  <c r="R1156" i="48"/>
  <c r="R1155" i="48"/>
  <c r="R1154" i="48"/>
  <c r="R1153" i="48"/>
  <c r="R1152" i="48"/>
  <c r="R1151" i="48"/>
  <c r="R1150" i="48"/>
  <c r="R1149" i="48"/>
  <c r="R1148" i="48"/>
  <c r="R1147" i="48"/>
  <c r="R1146" i="48"/>
  <c r="R1145" i="48"/>
  <c r="R1144" i="48"/>
  <c r="R1143" i="48"/>
  <c r="R1142" i="48"/>
  <c r="R1141" i="48"/>
  <c r="R1140" i="48"/>
  <c r="R1139" i="48"/>
  <c r="R1138" i="48"/>
  <c r="R1137" i="48"/>
  <c r="R1136" i="48"/>
  <c r="R1135" i="48"/>
  <c r="R1134" i="48"/>
  <c r="R1133" i="48"/>
  <c r="R1132" i="48"/>
  <c r="R1131" i="48"/>
  <c r="R1130" i="48"/>
  <c r="R1129" i="48"/>
  <c r="R1128" i="48"/>
  <c r="R1127" i="48"/>
  <c r="R1126" i="48"/>
  <c r="R1125" i="48"/>
  <c r="R1124" i="48"/>
  <c r="R1123" i="48"/>
  <c r="R1122" i="48"/>
  <c r="R1121" i="48"/>
  <c r="R1120" i="48"/>
  <c r="R1119" i="48"/>
  <c r="R1118" i="48"/>
  <c r="R1117" i="48"/>
  <c r="R1116" i="48"/>
  <c r="R1115" i="48"/>
  <c r="R1114" i="48"/>
  <c r="R1113" i="48"/>
  <c r="R1112" i="48"/>
  <c r="R1111" i="48"/>
  <c r="R1110" i="48"/>
  <c r="R1109" i="48"/>
  <c r="R1108" i="48"/>
  <c r="R1107" i="48"/>
  <c r="R1106" i="48"/>
  <c r="R1105" i="48"/>
  <c r="R1104" i="48"/>
  <c r="R1103" i="48"/>
  <c r="R1102" i="48"/>
  <c r="R1101" i="48"/>
  <c r="R1100" i="48"/>
  <c r="R1099" i="48"/>
  <c r="R1098" i="48"/>
  <c r="R1097" i="48"/>
  <c r="R1096" i="48"/>
  <c r="R1095" i="48"/>
  <c r="R1094" i="48"/>
  <c r="R1093" i="48"/>
  <c r="R1092" i="48"/>
  <c r="R1091" i="48"/>
  <c r="R1090" i="48"/>
  <c r="R1042" i="48"/>
  <c r="R1041" i="48"/>
  <c r="R1040" i="48"/>
  <c r="R1039" i="48"/>
  <c r="R1038" i="48"/>
  <c r="R1037" i="48"/>
  <c r="R1036" i="48"/>
  <c r="R1035" i="48"/>
  <c r="R1034" i="48"/>
  <c r="R1033" i="48"/>
  <c r="R1032" i="48"/>
  <c r="R1031" i="48"/>
  <c r="R1030" i="48"/>
  <c r="R1029" i="48"/>
  <c r="R1028" i="48"/>
  <c r="R1027" i="48"/>
  <c r="R1026" i="48"/>
  <c r="R1025" i="48"/>
  <c r="R1024" i="48"/>
  <c r="R1023" i="48"/>
  <c r="R1022" i="48"/>
  <c r="R1021" i="48"/>
  <c r="R1020" i="48"/>
  <c r="R1019" i="48"/>
  <c r="R1018" i="48"/>
  <c r="R1017" i="48"/>
  <c r="R1016" i="48"/>
  <c r="R1015" i="48"/>
  <c r="R1014" i="48"/>
  <c r="R1013" i="48"/>
  <c r="R1012" i="48"/>
  <c r="R1011" i="48"/>
  <c r="R1010" i="48"/>
  <c r="R1009" i="48"/>
  <c r="R1008" i="48"/>
  <c r="R1007" i="48"/>
  <c r="R1006" i="48"/>
  <c r="R1005" i="48"/>
  <c r="R1004" i="48"/>
  <c r="R1003" i="48"/>
  <c r="R1002" i="48"/>
  <c r="R1001" i="48"/>
  <c r="R1000" i="48"/>
  <c r="R999" i="48"/>
  <c r="R998" i="48"/>
  <c r="R997" i="48"/>
  <c r="R996" i="48"/>
  <c r="R995" i="48"/>
  <c r="R994" i="48"/>
  <c r="R993" i="48"/>
  <c r="R992" i="48"/>
  <c r="R991" i="48"/>
  <c r="R990" i="48"/>
  <c r="R989" i="48"/>
  <c r="R988" i="48"/>
  <c r="R987" i="48"/>
  <c r="R986" i="48"/>
  <c r="R985" i="48"/>
  <c r="R984" i="48"/>
  <c r="R983" i="48"/>
  <c r="R982" i="48"/>
  <c r="R981" i="48"/>
  <c r="R980" i="48"/>
  <c r="R932" i="48"/>
  <c r="R931" i="48"/>
  <c r="R930" i="48"/>
  <c r="R929" i="48"/>
  <c r="R928" i="48"/>
  <c r="R927" i="48"/>
  <c r="R926" i="48"/>
  <c r="R925" i="48"/>
  <c r="R924" i="48"/>
  <c r="R923" i="48"/>
  <c r="R922" i="48"/>
  <c r="R921" i="48"/>
  <c r="R920" i="48"/>
  <c r="R919" i="48"/>
  <c r="R918" i="48"/>
  <c r="R917" i="48"/>
  <c r="R916" i="48"/>
  <c r="R915" i="48"/>
  <c r="R914" i="48"/>
  <c r="R913" i="48"/>
  <c r="R912" i="48"/>
  <c r="R911" i="48"/>
  <c r="R910" i="48"/>
  <c r="R909" i="48"/>
  <c r="R908" i="48"/>
  <c r="R907" i="48"/>
  <c r="R906" i="48"/>
  <c r="R905" i="48"/>
  <c r="R904" i="48"/>
  <c r="R903" i="48"/>
  <c r="R902" i="48"/>
  <c r="R901" i="48"/>
  <c r="R900" i="48"/>
  <c r="R899" i="48"/>
  <c r="R898" i="48"/>
  <c r="R897" i="48"/>
  <c r="R896" i="48"/>
  <c r="R895" i="48"/>
  <c r="R894" i="48"/>
  <c r="R893" i="48"/>
  <c r="R892" i="48"/>
  <c r="R891" i="48"/>
  <c r="R890" i="48"/>
  <c r="R889" i="48"/>
  <c r="R888" i="48"/>
  <c r="R887" i="48"/>
  <c r="R886" i="48"/>
  <c r="R885" i="48"/>
  <c r="R884" i="48"/>
  <c r="R883" i="48"/>
  <c r="R882" i="48"/>
  <c r="R881" i="48"/>
  <c r="R880" i="48"/>
  <c r="R879" i="48"/>
  <c r="R878" i="48"/>
  <c r="R877" i="48"/>
  <c r="R876" i="48"/>
  <c r="R875" i="48"/>
  <c r="R874" i="48"/>
  <c r="R873" i="48"/>
  <c r="R872" i="48"/>
  <c r="R871" i="48"/>
  <c r="R870" i="48"/>
  <c r="R869" i="48"/>
  <c r="R868" i="48"/>
  <c r="R867" i="48"/>
  <c r="R866" i="48"/>
  <c r="R865" i="48"/>
  <c r="R864" i="48"/>
  <c r="R863" i="48"/>
  <c r="R862" i="48"/>
  <c r="R861" i="48"/>
  <c r="R860" i="48"/>
  <c r="R859" i="48"/>
  <c r="R858" i="48"/>
  <c r="R857" i="48"/>
  <c r="R856" i="48"/>
  <c r="R855" i="48"/>
  <c r="R854" i="48"/>
  <c r="R853" i="48"/>
  <c r="R852" i="48"/>
  <c r="R851" i="48"/>
  <c r="R850" i="48"/>
  <c r="R849" i="48"/>
  <c r="R848" i="48"/>
  <c r="R847" i="48"/>
  <c r="R846" i="48"/>
  <c r="R845" i="48"/>
  <c r="R844" i="48"/>
  <c r="R843" i="48"/>
  <c r="R842" i="48"/>
  <c r="R841" i="48"/>
  <c r="R840" i="48"/>
  <c r="R839" i="48"/>
  <c r="R838" i="48"/>
  <c r="R837" i="48"/>
  <c r="R836" i="48"/>
  <c r="R835" i="48"/>
  <c r="R834" i="48"/>
  <c r="R833" i="48"/>
  <c r="R832" i="48"/>
  <c r="R831" i="48"/>
  <c r="R830" i="48"/>
  <c r="R829" i="48"/>
  <c r="R828" i="48"/>
  <c r="R827" i="48"/>
  <c r="R826" i="48"/>
  <c r="R825" i="48"/>
  <c r="R824" i="48"/>
  <c r="R823" i="48"/>
  <c r="R822" i="48"/>
  <c r="R821" i="48"/>
  <c r="R820" i="48"/>
  <c r="R819" i="48"/>
  <c r="R818" i="48"/>
  <c r="R817" i="48"/>
  <c r="R816" i="48"/>
  <c r="R815" i="48"/>
  <c r="R767" i="48"/>
  <c r="R766" i="48"/>
  <c r="R765" i="48"/>
  <c r="R764" i="48"/>
  <c r="R763" i="48"/>
  <c r="R762" i="48"/>
  <c r="R761" i="48"/>
  <c r="R760" i="48"/>
  <c r="R759" i="48"/>
  <c r="R758" i="48"/>
  <c r="R757" i="48"/>
  <c r="R756" i="48"/>
  <c r="R755" i="48"/>
  <c r="R754" i="48"/>
  <c r="R753" i="48"/>
  <c r="R752" i="48"/>
  <c r="R751" i="48"/>
  <c r="R750" i="48"/>
  <c r="R749" i="48"/>
  <c r="R748" i="48"/>
  <c r="R747" i="48"/>
  <c r="R746" i="48"/>
  <c r="R745" i="48"/>
  <c r="R744" i="48"/>
  <c r="R743" i="48"/>
  <c r="R742" i="48"/>
  <c r="R741" i="48"/>
  <c r="R740" i="48"/>
  <c r="R739" i="48"/>
  <c r="R738" i="48"/>
  <c r="R737" i="48"/>
  <c r="R736" i="48"/>
  <c r="R735" i="48"/>
  <c r="R734" i="48"/>
  <c r="R733" i="48"/>
  <c r="R732" i="48"/>
  <c r="R731" i="48"/>
  <c r="R730" i="48"/>
  <c r="R729" i="48"/>
  <c r="R728" i="48"/>
  <c r="R727" i="48"/>
  <c r="R726" i="48"/>
  <c r="R725" i="48"/>
  <c r="R724" i="48"/>
  <c r="R723" i="48"/>
  <c r="R722" i="48"/>
  <c r="R721" i="48"/>
  <c r="R720" i="48"/>
  <c r="R719" i="48"/>
  <c r="R718" i="48"/>
  <c r="R717" i="48"/>
  <c r="R716" i="48"/>
  <c r="R715" i="48"/>
  <c r="R714" i="48"/>
  <c r="R713" i="48"/>
  <c r="R712" i="48"/>
  <c r="R711" i="48"/>
  <c r="R710" i="48"/>
  <c r="R709" i="48"/>
  <c r="R708" i="48"/>
  <c r="R707" i="48"/>
  <c r="R706" i="48"/>
  <c r="R705" i="48"/>
  <c r="R704" i="48"/>
  <c r="R703" i="48"/>
  <c r="R702" i="48"/>
  <c r="R701" i="48"/>
  <c r="R700" i="48"/>
  <c r="R699" i="48"/>
  <c r="R698" i="48"/>
  <c r="R697" i="48"/>
  <c r="R696" i="48"/>
  <c r="R695" i="48"/>
  <c r="R694" i="48"/>
  <c r="R693" i="48"/>
  <c r="R692" i="48"/>
  <c r="R691" i="48"/>
  <c r="R690" i="48"/>
  <c r="R689" i="48"/>
  <c r="R688" i="48"/>
  <c r="R687" i="48"/>
  <c r="R686" i="48"/>
  <c r="R685" i="48"/>
  <c r="R684" i="48"/>
  <c r="R683" i="48"/>
  <c r="R682" i="48"/>
  <c r="R681" i="48"/>
  <c r="R680" i="48"/>
  <c r="R679" i="48"/>
  <c r="R678" i="48"/>
  <c r="R677" i="48"/>
  <c r="R676" i="48"/>
  <c r="R675" i="48"/>
  <c r="R674" i="48"/>
  <c r="R673" i="48"/>
  <c r="R672" i="48"/>
  <c r="R671" i="48"/>
  <c r="R670" i="48"/>
  <c r="R669" i="48"/>
  <c r="R668" i="48"/>
  <c r="R667" i="48"/>
  <c r="R666" i="48"/>
  <c r="R665" i="48"/>
  <c r="R664" i="48"/>
  <c r="R663" i="48"/>
  <c r="R662" i="48"/>
  <c r="R661" i="48"/>
  <c r="R660" i="48"/>
  <c r="R659" i="48"/>
  <c r="R658" i="48"/>
  <c r="R657" i="48"/>
  <c r="R656" i="48"/>
  <c r="R655" i="48"/>
  <c r="R654" i="48"/>
  <c r="R653" i="48"/>
  <c r="R652" i="48"/>
  <c r="R651" i="48"/>
  <c r="R650" i="48"/>
  <c r="R602" i="48"/>
  <c r="R601" i="48"/>
  <c r="R600" i="48"/>
  <c r="R599" i="48"/>
  <c r="R598" i="48"/>
  <c r="R597" i="48"/>
  <c r="R596" i="48"/>
  <c r="R595" i="48"/>
  <c r="R547" i="48"/>
  <c r="R546" i="48"/>
  <c r="R545" i="48"/>
  <c r="R544" i="48"/>
  <c r="R543" i="48"/>
  <c r="R542" i="48"/>
  <c r="R541" i="48"/>
  <c r="R540" i="48"/>
  <c r="R539" i="48"/>
  <c r="R538" i="48"/>
  <c r="R537" i="48"/>
  <c r="R536" i="48"/>
  <c r="R535" i="48"/>
  <c r="R534" i="48"/>
  <c r="R533" i="48"/>
  <c r="R532" i="48"/>
  <c r="R531" i="48"/>
  <c r="R530" i="48"/>
  <c r="R529" i="48"/>
  <c r="R528" i="48"/>
  <c r="R527" i="48"/>
  <c r="R526" i="48"/>
  <c r="R525" i="48"/>
  <c r="R524" i="48"/>
  <c r="R523" i="48"/>
  <c r="R522" i="48"/>
  <c r="R521" i="48"/>
  <c r="R520" i="48"/>
  <c r="R519" i="48"/>
  <c r="R518" i="48"/>
  <c r="R517" i="48"/>
  <c r="R516" i="48"/>
  <c r="R515" i="48"/>
  <c r="R514" i="48"/>
  <c r="R513" i="48"/>
  <c r="R512" i="48"/>
  <c r="R511" i="48"/>
  <c r="R510" i="48"/>
  <c r="R509" i="48"/>
  <c r="R508" i="48"/>
  <c r="R507" i="48"/>
  <c r="R506" i="48"/>
  <c r="R505" i="48"/>
  <c r="R504" i="48"/>
  <c r="R503" i="48"/>
  <c r="R502" i="48"/>
  <c r="R501" i="48"/>
  <c r="R500" i="48"/>
  <c r="R499" i="48"/>
  <c r="R498" i="48"/>
  <c r="R497" i="48"/>
  <c r="R496" i="48"/>
  <c r="R495" i="48"/>
  <c r="R494" i="48"/>
  <c r="R493" i="48"/>
  <c r="R492" i="48"/>
  <c r="R491" i="48"/>
  <c r="R490" i="48"/>
  <c r="R489" i="48"/>
  <c r="R488" i="48"/>
  <c r="R487" i="48"/>
  <c r="R486" i="48"/>
  <c r="R485" i="48"/>
  <c r="R437" i="48"/>
  <c r="R436" i="48"/>
  <c r="R435" i="48"/>
  <c r="R434" i="48"/>
  <c r="R433" i="48"/>
  <c r="R432" i="48"/>
  <c r="R431" i="48"/>
  <c r="R430" i="48"/>
  <c r="R421" i="48"/>
  <c r="R420" i="48"/>
  <c r="R419" i="48"/>
  <c r="R418" i="48"/>
  <c r="R417" i="48"/>
  <c r="R416" i="48"/>
  <c r="R415" i="48"/>
  <c r="R414" i="48"/>
  <c r="R413" i="48"/>
  <c r="R412" i="48"/>
  <c r="R411" i="48"/>
  <c r="R410" i="48"/>
  <c r="R405" i="48"/>
  <c r="R397" i="48"/>
  <c r="R396" i="48"/>
  <c r="R395" i="48"/>
  <c r="R394" i="48"/>
  <c r="R393" i="48"/>
  <c r="R392" i="48"/>
  <c r="R391" i="48"/>
  <c r="R390" i="48"/>
  <c r="R389" i="48"/>
  <c r="R388" i="48"/>
  <c r="R387" i="48"/>
  <c r="R133" i="48"/>
  <c r="R132" i="48"/>
  <c r="R124" i="48"/>
  <c r="R123" i="48"/>
  <c r="R122" i="48"/>
  <c r="R121" i="48"/>
  <c r="R107" i="48"/>
  <c r="R106" i="48"/>
  <c r="R98" i="48"/>
  <c r="R97" i="48"/>
  <c r="R96" i="48"/>
  <c r="R95" i="48"/>
  <c r="R81" i="48"/>
  <c r="R80" i="48"/>
  <c r="R79" i="48"/>
  <c r="R78" i="48"/>
  <c r="R77" i="48"/>
  <c r="R76" i="48"/>
  <c r="R75" i="48"/>
  <c r="R74" i="48"/>
  <c r="R73" i="48"/>
  <c r="R72" i="48"/>
  <c r="R71" i="48"/>
  <c r="R70" i="48"/>
  <c r="R69" i="48"/>
  <c r="R68" i="48"/>
  <c r="R67" i="48"/>
  <c r="R66" i="48"/>
  <c r="R65" i="48"/>
  <c r="R64" i="48"/>
  <c r="R63" i="48"/>
  <c r="R62" i="48"/>
  <c r="R61" i="48"/>
  <c r="R60" i="48"/>
  <c r="R59" i="48"/>
  <c r="R58" i="48"/>
  <c r="R57" i="48"/>
  <c r="R56" i="48"/>
  <c r="R55" i="48"/>
  <c r="R54" i="48"/>
  <c r="R53" i="48"/>
  <c r="R52" i="48"/>
  <c r="R51" i="48"/>
  <c r="R50" i="48"/>
  <c r="R49" i="48"/>
  <c r="R48" i="48"/>
  <c r="R47" i="48"/>
  <c r="R46" i="48"/>
  <c r="R45" i="48"/>
  <c r="R44" i="48"/>
  <c r="R43" i="48"/>
  <c r="R42" i="48"/>
  <c r="R41" i="48"/>
  <c r="R40" i="48"/>
  <c r="R39" i="48"/>
  <c r="R38" i="48"/>
  <c r="R37" i="48"/>
  <c r="R36" i="48"/>
  <c r="R35" i="48"/>
  <c r="R34" i="48"/>
  <c r="R33" i="48"/>
  <c r="R32" i="48"/>
  <c r="R31" i="48"/>
  <c r="R30" i="48"/>
  <c r="R29" i="48"/>
  <c r="R28" i="48"/>
  <c r="R20" i="48"/>
  <c r="R19" i="48"/>
  <c r="R18" i="48"/>
  <c r="R17" i="48"/>
  <c r="N2347" i="48"/>
  <c r="N2346" i="48"/>
  <c r="N2345" i="48"/>
  <c r="N2344" i="48"/>
  <c r="N2343" i="48"/>
  <c r="N2342" i="48"/>
  <c r="N2341" i="48"/>
  <c r="N2340" i="48"/>
  <c r="N2298" i="48"/>
  <c r="N2297" i="48"/>
  <c r="N2296" i="48"/>
  <c r="N2295" i="48"/>
  <c r="N2294" i="48"/>
  <c r="N2293" i="48"/>
  <c r="N2292" i="48"/>
  <c r="N2291" i="48"/>
  <c r="N2249" i="48"/>
  <c r="N2248" i="48"/>
  <c r="N2247" i="48"/>
  <c r="N2246" i="48"/>
  <c r="N2245" i="48"/>
  <c r="N2244" i="48"/>
  <c r="N2243" i="48"/>
  <c r="N2242" i="48"/>
  <c r="N2032" i="48"/>
  <c r="N2031" i="48"/>
  <c r="N2030" i="48"/>
  <c r="N2029" i="48"/>
  <c r="N2028" i="48"/>
  <c r="N2027" i="48"/>
  <c r="N2026" i="48"/>
  <c r="N2025" i="48"/>
  <c r="N1977" i="48"/>
  <c r="N1976" i="48"/>
  <c r="N1975" i="48"/>
  <c r="N1974" i="48"/>
  <c r="N1973" i="48"/>
  <c r="N1972" i="48"/>
  <c r="N1971" i="48"/>
  <c r="N1970" i="48"/>
  <c r="N1969" i="48"/>
  <c r="N1968" i="48"/>
  <c r="N1967" i="48"/>
  <c r="N1966" i="48"/>
  <c r="N1965" i="48"/>
  <c r="N1964" i="48"/>
  <c r="N1963" i="48"/>
  <c r="N1962" i="48"/>
  <c r="N1961" i="48"/>
  <c r="N1960" i="48"/>
  <c r="N1959" i="48"/>
  <c r="N1958" i="48"/>
  <c r="N1957" i="48"/>
  <c r="N1956" i="48"/>
  <c r="N1955" i="48"/>
  <c r="N1954" i="48"/>
  <c r="N1953" i="48"/>
  <c r="N1952" i="48"/>
  <c r="N1951" i="48"/>
  <c r="N1950" i="48"/>
  <c r="N1949" i="48"/>
  <c r="N1948" i="48"/>
  <c r="N1947" i="48"/>
  <c r="N1946" i="48"/>
  <c r="N1945" i="48"/>
  <c r="N1944" i="48"/>
  <c r="N1943" i="48"/>
  <c r="N1942" i="48"/>
  <c r="N1941" i="48"/>
  <c r="N1940" i="48"/>
  <c r="N1939" i="48"/>
  <c r="N1938" i="48"/>
  <c r="N1937" i="48"/>
  <c r="N1936" i="48"/>
  <c r="N1935" i="48"/>
  <c r="N1934" i="48"/>
  <c r="N1933" i="48"/>
  <c r="N1932" i="48"/>
  <c r="N1931" i="48"/>
  <c r="N1930" i="48"/>
  <c r="N1929" i="48"/>
  <c r="N1928" i="48"/>
  <c r="N1927" i="48"/>
  <c r="N1926" i="48"/>
  <c r="N1925" i="48"/>
  <c r="N1924" i="48"/>
  <c r="N1923" i="48"/>
  <c r="N1922" i="48"/>
  <c r="N1921" i="48"/>
  <c r="N1920" i="48"/>
  <c r="N1919" i="48"/>
  <c r="N1918" i="48"/>
  <c r="N1917" i="48"/>
  <c r="N1916" i="48"/>
  <c r="N1915" i="48"/>
  <c r="N1867" i="48"/>
  <c r="N1866" i="48"/>
  <c r="N1865" i="48"/>
  <c r="N1864" i="48"/>
  <c r="N1863" i="48"/>
  <c r="N1862" i="48"/>
  <c r="N1861" i="48"/>
  <c r="N1860" i="48"/>
  <c r="N1859" i="48"/>
  <c r="N1858" i="48"/>
  <c r="N1857" i="48"/>
  <c r="N1856" i="48"/>
  <c r="N1855" i="48"/>
  <c r="N1854" i="48"/>
  <c r="N1853" i="48"/>
  <c r="N1852" i="48"/>
  <c r="N1851" i="48"/>
  <c r="N1850" i="48"/>
  <c r="N1849" i="48"/>
  <c r="N1848" i="48"/>
  <c r="N1847" i="48"/>
  <c r="N1846" i="48"/>
  <c r="N1845" i="48"/>
  <c r="N1844" i="48"/>
  <c r="N1843" i="48"/>
  <c r="N1842" i="48"/>
  <c r="N1841" i="48"/>
  <c r="N1840" i="48"/>
  <c r="N1839" i="48"/>
  <c r="N1838" i="48"/>
  <c r="N1837" i="48"/>
  <c r="N1836" i="48"/>
  <c r="N1835" i="48"/>
  <c r="N1834" i="48"/>
  <c r="N1833" i="48"/>
  <c r="N1832" i="48"/>
  <c r="N1831" i="48"/>
  <c r="N1830" i="48"/>
  <c r="N1829" i="48"/>
  <c r="N1828" i="48"/>
  <c r="N1827" i="48"/>
  <c r="N1826" i="48"/>
  <c r="N1825" i="48"/>
  <c r="N1824" i="48"/>
  <c r="N1823" i="48"/>
  <c r="N1822" i="48"/>
  <c r="N1821" i="48"/>
  <c r="N1820" i="48"/>
  <c r="N1819" i="48"/>
  <c r="N1818" i="48"/>
  <c r="N1817" i="48"/>
  <c r="N1816" i="48"/>
  <c r="N1815" i="48"/>
  <c r="N1814" i="48"/>
  <c r="N1813" i="48"/>
  <c r="N1812" i="48"/>
  <c r="N1811" i="48"/>
  <c r="N1810" i="48"/>
  <c r="N1809" i="48"/>
  <c r="N1808" i="48"/>
  <c r="N1807" i="48"/>
  <c r="N1806" i="48"/>
  <c r="N1805" i="48"/>
  <c r="N1757" i="48"/>
  <c r="N1756" i="48"/>
  <c r="N1755" i="48"/>
  <c r="N1754" i="48"/>
  <c r="N1753" i="48"/>
  <c r="N1752" i="48"/>
  <c r="N1751" i="48"/>
  <c r="N1750" i="48"/>
  <c r="N1702" i="48"/>
  <c r="N1701" i="48"/>
  <c r="N1700" i="48"/>
  <c r="N1699" i="48"/>
  <c r="N1698" i="48"/>
  <c r="N1697" i="48"/>
  <c r="N1696" i="48"/>
  <c r="N1695" i="48"/>
  <c r="N1694" i="48"/>
  <c r="N1693" i="48"/>
  <c r="N1692" i="48"/>
  <c r="N1691" i="48"/>
  <c r="N1690" i="48"/>
  <c r="N1689" i="48"/>
  <c r="N1688" i="48"/>
  <c r="N1687" i="48"/>
  <c r="N1686" i="48"/>
  <c r="N1685" i="48"/>
  <c r="N1684" i="48"/>
  <c r="N1683" i="48"/>
  <c r="N1682" i="48"/>
  <c r="N1681" i="48"/>
  <c r="N1680" i="48"/>
  <c r="N1679" i="48"/>
  <c r="N1678" i="48"/>
  <c r="N1677" i="48"/>
  <c r="N1676" i="48"/>
  <c r="N1675" i="48"/>
  <c r="N1674" i="48"/>
  <c r="N1673" i="48"/>
  <c r="N1672" i="48"/>
  <c r="N1671" i="48"/>
  <c r="N1670" i="48"/>
  <c r="N1669" i="48"/>
  <c r="N1668" i="48"/>
  <c r="N1667" i="48"/>
  <c r="N1666" i="48"/>
  <c r="N1665" i="48"/>
  <c r="N1664" i="48"/>
  <c r="N1663" i="48"/>
  <c r="N1662" i="48"/>
  <c r="N1661" i="48"/>
  <c r="N1660" i="48"/>
  <c r="N1659" i="48"/>
  <c r="N1658" i="48"/>
  <c r="N1657" i="48"/>
  <c r="N1656" i="48"/>
  <c r="N1655" i="48"/>
  <c r="N1654" i="48"/>
  <c r="N1653" i="48"/>
  <c r="N1652" i="48"/>
  <c r="N1651" i="48"/>
  <c r="N1650" i="48"/>
  <c r="N1649" i="48"/>
  <c r="N1648" i="48"/>
  <c r="N1647" i="48"/>
  <c r="N1646" i="48"/>
  <c r="N1645" i="48"/>
  <c r="N1644" i="48"/>
  <c r="N1643" i="48"/>
  <c r="N1642" i="48"/>
  <c r="N1641" i="48"/>
  <c r="N1640" i="48"/>
  <c r="N1639" i="48"/>
  <c r="N1638" i="48"/>
  <c r="N1637" i="48"/>
  <c r="N1636" i="48"/>
  <c r="N1635" i="48"/>
  <c r="N1634" i="48"/>
  <c r="N1633" i="48"/>
  <c r="N1632" i="48"/>
  <c r="N1631" i="48"/>
  <c r="N1630" i="48"/>
  <c r="N1629" i="48"/>
  <c r="N1628" i="48"/>
  <c r="N1627" i="48"/>
  <c r="N1626" i="48"/>
  <c r="N1625" i="48"/>
  <c r="N1624" i="48"/>
  <c r="N1623" i="48"/>
  <c r="N1622" i="48"/>
  <c r="N1621" i="48"/>
  <c r="N1620" i="48"/>
  <c r="N1619" i="48"/>
  <c r="N1618" i="48"/>
  <c r="N1617" i="48"/>
  <c r="N1616" i="48"/>
  <c r="N1615" i="48"/>
  <c r="N1614" i="48"/>
  <c r="N1613" i="48"/>
  <c r="N1612" i="48"/>
  <c r="N1611" i="48"/>
  <c r="N1610" i="48"/>
  <c r="N1609" i="48"/>
  <c r="N1608" i="48"/>
  <c r="N1607" i="48"/>
  <c r="N1606" i="48"/>
  <c r="N1605" i="48"/>
  <c r="N1604" i="48"/>
  <c r="N1603" i="48"/>
  <c r="N1602" i="48"/>
  <c r="N1601" i="48"/>
  <c r="N1600" i="48"/>
  <c r="N1599" i="48"/>
  <c r="N1598" i="48"/>
  <c r="N1597" i="48"/>
  <c r="N1596" i="48"/>
  <c r="N1595" i="48"/>
  <c r="N1594" i="48"/>
  <c r="N1593" i="48"/>
  <c r="N1592" i="48"/>
  <c r="N1591" i="48"/>
  <c r="N1590" i="48"/>
  <c r="N1589" i="48"/>
  <c r="N1588" i="48"/>
  <c r="N1587" i="48"/>
  <c r="N1586" i="48"/>
  <c r="N1585" i="48"/>
  <c r="N1537" i="48"/>
  <c r="N1536" i="48"/>
  <c r="N1535" i="48"/>
  <c r="N1534" i="48"/>
  <c r="N1533" i="48"/>
  <c r="N1532" i="48"/>
  <c r="N1531" i="48"/>
  <c r="N1530" i="48"/>
  <c r="N1529" i="48"/>
  <c r="N1528" i="48"/>
  <c r="N1527" i="48"/>
  <c r="N1526" i="48"/>
  <c r="N1525" i="48"/>
  <c r="N1524" i="48"/>
  <c r="N1523" i="48"/>
  <c r="N1522" i="48"/>
  <c r="N1521" i="48"/>
  <c r="N1520" i="48"/>
  <c r="N1519" i="48"/>
  <c r="N1518" i="48"/>
  <c r="N1517" i="48"/>
  <c r="N1516" i="48"/>
  <c r="N1515" i="48"/>
  <c r="N1514" i="48"/>
  <c r="N1513" i="48"/>
  <c r="N1512" i="48"/>
  <c r="N1511" i="48"/>
  <c r="N1510" i="48"/>
  <c r="N1509" i="48"/>
  <c r="N1508" i="48"/>
  <c r="N1507" i="48"/>
  <c r="N1506" i="48"/>
  <c r="N1505" i="48"/>
  <c r="N1504" i="48"/>
  <c r="N1503" i="48"/>
  <c r="N1502" i="48"/>
  <c r="N1501" i="48"/>
  <c r="N1500" i="48"/>
  <c r="N1499" i="48"/>
  <c r="N1498" i="48"/>
  <c r="N1497" i="48"/>
  <c r="N1496" i="48"/>
  <c r="N1495" i="48"/>
  <c r="N1494" i="48"/>
  <c r="N1493" i="48"/>
  <c r="W1493" i="48" s="1"/>
  <c r="N1492" i="48"/>
  <c r="N1491" i="48"/>
  <c r="N1490" i="48"/>
  <c r="N1489" i="48"/>
  <c r="N1488" i="48"/>
  <c r="W1488" i="48" s="1"/>
  <c r="N1487" i="48"/>
  <c r="N1486" i="48"/>
  <c r="N1485" i="48"/>
  <c r="N1484" i="48"/>
  <c r="N1483" i="48"/>
  <c r="N1482" i="48"/>
  <c r="N1481" i="48"/>
  <c r="N1480" i="48"/>
  <c r="N1479" i="48"/>
  <c r="N1478" i="48"/>
  <c r="N1477" i="48"/>
  <c r="N1476" i="48"/>
  <c r="N1475" i="48"/>
  <c r="N1474" i="48"/>
  <c r="N1473" i="48"/>
  <c r="N1472" i="48"/>
  <c r="N1471" i="48"/>
  <c r="N1470" i="48"/>
  <c r="N1469" i="48"/>
  <c r="N1468" i="48"/>
  <c r="N1467" i="48"/>
  <c r="N1466" i="48"/>
  <c r="N1465" i="48"/>
  <c r="N1464" i="48"/>
  <c r="N1463" i="48"/>
  <c r="N1462" i="48"/>
  <c r="N1461" i="48"/>
  <c r="N1460" i="48"/>
  <c r="N1459" i="48"/>
  <c r="N1458" i="48"/>
  <c r="N1457" i="48"/>
  <c r="N1456" i="48"/>
  <c r="N1455" i="48"/>
  <c r="N1454" i="48"/>
  <c r="N1453" i="48"/>
  <c r="N1452" i="48"/>
  <c r="N1451" i="48"/>
  <c r="N1450" i="48"/>
  <c r="N1449" i="48"/>
  <c r="N1448" i="48"/>
  <c r="N1447" i="48"/>
  <c r="N1446" i="48"/>
  <c r="N1445" i="48"/>
  <c r="N1444" i="48"/>
  <c r="N1443" i="48"/>
  <c r="N1442" i="48"/>
  <c r="N1441" i="48"/>
  <c r="N1440" i="48"/>
  <c r="N1439" i="48"/>
  <c r="N1438" i="48"/>
  <c r="N1437" i="48"/>
  <c r="N1436" i="48"/>
  <c r="N1435" i="48"/>
  <c r="N1434" i="48"/>
  <c r="N1433" i="48"/>
  <c r="N1432" i="48"/>
  <c r="N1431" i="48"/>
  <c r="N1430" i="48"/>
  <c r="N1429" i="48"/>
  <c r="N1428" i="48"/>
  <c r="N1427" i="48"/>
  <c r="N1426" i="48"/>
  <c r="N1425" i="48"/>
  <c r="N1424" i="48"/>
  <c r="N1423" i="48"/>
  <c r="N1422" i="48"/>
  <c r="N1421" i="48"/>
  <c r="N1420" i="48"/>
  <c r="N1419" i="48"/>
  <c r="N1418" i="48"/>
  <c r="N1417" i="48"/>
  <c r="N1416" i="48"/>
  <c r="N1415" i="48"/>
  <c r="N1414" i="48"/>
  <c r="N1413" i="48"/>
  <c r="N1412" i="48"/>
  <c r="N1411" i="48"/>
  <c r="N1410" i="48"/>
  <c r="N1409" i="48"/>
  <c r="N1408" i="48"/>
  <c r="N1407" i="48"/>
  <c r="N1406" i="48"/>
  <c r="N1405" i="48"/>
  <c r="N1404" i="48"/>
  <c r="N1403" i="48"/>
  <c r="N1402" i="48"/>
  <c r="N1401" i="48"/>
  <c r="N1400" i="48"/>
  <c r="N1399" i="48"/>
  <c r="N1398" i="48"/>
  <c r="N1397" i="48"/>
  <c r="N1396" i="48"/>
  <c r="N1395" i="48"/>
  <c r="N1394" i="48"/>
  <c r="N1393" i="48"/>
  <c r="N1392" i="48"/>
  <c r="N1391" i="48"/>
  <c r="N1390" i="48"/>
  <c r="N1389" i="48"/>
  <c r="N1388" i="48"/>
  <c r="N1387" i="48"/>
  <c r="N1386" i="48"/>
  <c r="N1385" i="48"/>
  <c r="N1384" i="48"/>
  <c r="N1383" i="48"/>
  <c r="N1382" i="48"/>
  <c r="N1381" i="48"/>
  <c r="N1380" i="48"/>
  <c r="N1379" i="48"/>
  <c r="N1378" i="48"/>
  <c r="N1377" i="48"/>
  <c r="N1376" i="48"/>
  <c r="N1375" i="48"/>
  <c r="N1374" i="48"/>
  <c r="N1373" i="48"/>
  <c r="N1372" i="48"/>
  <c r="N1371" i="48"/>
  <c r="N1370" i="48"/>
  <c r="N1369" i="48"/>
  <c r="N1368" i="48"/>
  <c r="N1367" i="48"/>
  <c r="N1366" i="48"/>
  <c r="N1365" i="48"/>
  <c r="N1317" i="48"/>
  <c r="N1316" i="48"/>
  <c r="N1315" i="48"/>
  <c r="N1314" i="48"/>
  <c r="N1313" i="48"/>
  <c r="N1312" i="48"/>
  <c r="N1311" i="48"/>
  <c r="N1310" i="48"/>
  <c r="N1309" i="48"/>
  <c r="N1308" i="48"/>
  <c r="N1307" i="48"/>
  <c r="N1306" i="48"/>
  <c r="N1305" i="48"/>
  <c r="N1304" i="48"/>
  <c r="N1303" i="48"/>
  <c r="N1302" i="48"/>
  <c r="N1301" i="48"/>
  <c r="N1300" i="48"/>
  <c r="N1299" i="48"/>
  <c r="N1298" i="48"/>
  <c r="N1297" i="48"/>
  <c r="N1296" i="48"/>
  <c r="N1295" i="48"/>
  <c r="N1294" i="48"/>
  <c r="N1293" i="48"/>
  <c r="N1292" i="48"/>
  <c r="N1291" i="48"/>
  <c r="N1290" i="48"/>
  <c r="N1289" i="48"/>
  <c r="N1288" i="48"/>
  <c r="N1287" i="48"/>
  <c r="N1286" i="48"/>
  <c r="N1285" i="48"/>
  <c r="N1284" i="48"/>
  <c r="N1283" i="48"/>
  <c r="N1282" i="48"/>
  <c r="N1281" i="48"/>
  <c r="N1280" i="48"/>
  <c r="N1279" i="48"/>
  <c r="N1278" i="48"/>
  <c r="N1277" i="48"/>
  <c r="N1276" i="48"/>
  <c r="N1275" i="48"/>
  <c r="N1274" i="48"/>
  <c r="N1273" i="48"/>
  <c r="N1272" i="48"/>
  <c r="N1271" i="48"/>
  <c r="N1270" i="48"/>
  <c r="N1269" i="48"/>
  <c r="N1268" i="48"/>
  <c r="N1267" i="48"/>
  <c r="N1266" i="48"/>
  <c r="N1265" i="48"/>
  <c r="N1264" i="48"/>
  <c r="N1263" i="48"/>
  <c r="N1262" i="48"/>
  <c r="N1261" i="48"/>
  <c r="N1260" i="48"/>
  <c r="N1259" i="48"/>
  <c r="N1258" i="48"/>
  <c r="N1257" i="48"/>
  <c r="N1256" i="48"/>
  <c r="N1255" i="48"/>
  <c r="N1207" i="48"/>
  <c r="N1206" i="48"/>
  <c r="N1205" i="48"/>
  <c r="N1204" i="48"/>
  <c r="N1203" i="48"/>
  <c r="N1202" i="48"/>
  <c r="N1201" i="48"/>
  <c r="N1200" i="48"/>
  <c r="N1199" i="48"/>
  <c r="N1198" i="48"/>
  <c r="N1197" i="48"/>
  <c r="N1196" i="48"/>
  <c r="N1195" i="48"/>
  <c r="N1194" i="48"/>
  <c r="N1193" i="48"/>
  <c r="N1192" i="48"/>
  <c r="N1191" i="48"/>
  <c r="N1190" i="48"/>
  <c r="N1189" i="48"/>
  <c r="N1188" i="48"/>
  <c r="N1187" i="48"/>
  <c r="N1186" i="48"/>
  <c r="N1185" i="48"/>
  <c r="N1184" i="48"/>
  <c r="N1183" i="48"/>
  <c r="N1182" i="48"/>
  <c r="N1181" i="48"/>
  <c r="N1180" i="48"/>
  <c r="N1179" i="48"/>
  <c r="N1178" i="48"/>
  <c r="N1177" i="48"/>
  <c r="N1176" i="48"/>
  <c r="N1175" i="48"/>
  <c r="N1174" i="48"/>
  <c r="N1173" i="48"/>
  <c r="N1172" i="48"/>
  <c r="N1171" i="48"/>
  <c r="N1170" i="48"/>
  <c r="N1169" i="48"/>
  <c r="N1168" i="48"/>
  <c r="N1167" i="48"/>
  <c r="N1166" i="48"/>
  <c r="N1165" i="48"/>
  <c r="N1164" i="48"/>
  <c r="N1163" i="48"/>
  <c r="N1162" i="48"/>
  <c r="N1161" i="48"/>
  <c r="N1160" i="48"/>
  <c r="N1159" i="48"/>
  <c r="N1158" i="48"/>
  <c r="N1157" i="48"/>
  <c r="N1156" i="48"/>
  <c r="N1155" i="48"/>
  <c r="N1154" i="48"/>
  <c r="N1153" i="48"/>
  <c r="N1152" i="48"/>
  <c r="N1151" i="48"/>
  <c r="N1150" i="48"/>
  <c r="N1149" i="48"/>
  <c r="N1148" i="48"/>
  <c r="N1147" i="48"/>
  <c r="N1146" i="48"/>
  <c r="N1145" i="48"/>
  <c r="N1144" i="48"/>
  <c r="N1143" i="48"/>
  <c r="N1142" i="48"/>
  <c r="N1141" i="48"/>
  <c r="N1140" i="48"/>
  <c r="N1139" i="48"/>
  <c r="N1138" i="48"/>
  <c r="N1137" i="48"/>
  <c r="N1136" i="48"/>
  <c r="N1135" i="48"/>
  <c r="N1134" i="48"/>
  <c r="N1133" i="48"/>
  <c r="N1132" i="48"/>
  <c r="N1131" i="48"/>
  <c r="N1130" i="48"/>
  <c r="N1129" i="48"/>
  <c r="N1128" i="48"/>
  <c r="N1127" i="48"/>
  <c r="N1126" i="48"/>
  <c r="N1125" i="48"/>
  <c r="N1124" i="48"/>
  <c r="N1123" i="48"/>
  <c r="N1122" i="48"/>
  <c r="N1121" i="48"/>
  <c r="N1120" i="48"/>
  <c r="N1119" i="48"/>
  <c r="N1118" i="48"/>
  <c r="N1117" i="48"/>
  <c r="N1116" i="48"/>
  <c r="N1115" i="48"/>
  <c r="N1114" i="48"/>
  <c r="N1113" i="48"/>
  <c r="N1112" i="48"/>
  <c r="N1111" i="48"/>
  <c r="N1110" i="48"/>
  <c r="N1109" i="48"/>
  <c r="N1108" i="48"/>
  <c r="N1107" i="48"/>
  <c r="N1106" i="48"/>
  <c r="N1105" i="48"/>
  <c r="N1104" i="48"/>
  <c r="N1103" i="48"/>
  <c r="N1102" i="48"/>
  <c r="N1101" i="48"/>
  <c r="N1100" i="48"/>
  <c r="N1099" i="48"/>
  <c r="N1098" i="48"/>
  <c r="N1097" i="48"/>
  <c r="N1096" i="48"/>
  <c r="N1095" i="48"/>
  <c r="N1094" i="48"/>
  <c r="N1093" i="48"/>
  <c r="N1092" i="48"/>
  <c r="N1091" i="48"/>
  <c r="N1090" i="48"/>
  <c r="N1042" i="48"/>
  <c r="N1041" i="48"/>
  <c r="N1040" i="48"/>
  <c r="N1039" i="48"/>
  <c r="N1038" i="48"/>
  <c r="N1037" i="48"/>
  <c r="N1036" i="48"/>
  <c r="N1035" i="48"/>
  <c r="N1034" i="48"/>
  <c r="N1033" i="48"/>
  <c r="N1032" i="48"/>
  <c r="N1031" i="48"/>
  <c r="N1030" i="48"/>
  <c r="N1029" i="48"/>
  <c r="N1028" i="48"/>
  <c r="N1027" i="48"/>
  <c r="N1026" i="48"/>
  <c r="N1025" i="48"/>
  <c r="N1024" i="48"/>
  <c r="N1023" i="48"/>
  <c r="N1022" i="48"/>
  <c r="N1021" i="48"/>
  <c r="N1020" i="48"/>
  <c r="N1019" i="48"/>
  <c r="N1018" i="48"/>
  <c r="N1017" i="48"/>
  <c r="N1016" i="48"/>
  <c r="N1015" i="48"/>
  <c r="N1014" i="48"/>
  <c r="N1013" i="48"/>
  <c r="N1012" i="48"/>
  <c r="N1011" i="48"/>
  <c r="N1010" i="48"/>
  <c r="N1009" i="48"/>
  <c r="N1008" i="48"/>
  <c r="N1007" i="48"/>
  <c r="N1006" i="48"/>
  <c r="N1005" i="48"/>
  <c r="N1004" i="48"/>
  <c r="N1003" i="48"/>
  <c r="N1002" i="48"/>
  <c r="N1001" i="48"/>
  <c r="N1000" i="48"/>
  <c r="N999" i="48"/>
  <c r="N998" i="48"/>
  <c r="N997" i="48"/>
  <c r="N996" i="48"/>
  <c r="N995" i="48"/>
  <c r="N994" i="48"/>
  <c r="N993" i="48"/>
  <c r="N992" i="48"/>
  <c r="N991" i="48"/>
  <c r="N990" i="48"/>
  <c r="N989" i="48"/>
  <c r="N988" i="48"/>
  <c r="N987" i="48"/>
  <c r="N986" i="48"/>
  <c r="N985" i="48"/>
  <c r="N984" i="48"/>
  <c r="N983" i="48"/>
  <c r="N982" i="48"/>
  <c r="N981" i="48"/>
  <c r="N980" i="48"/>
  <c r="N971" i="48"/>
  <c r="N970" i="48"/>
  <c r="N969" i="48"/>
  <c r="N968" i="48"/>
  <c r="N967" i="48"/>
  <c r="N966" i="48"/>
  <c r="N965" i="48"/>
  <c r="N964" i="48"/>
  <c r="N963" i="48"/>
  <c r="N962" i="48"/>
  <c r="N961" i="48"/>
  <c r="N960" i="48"/>
  <c r="N947" i="48"/>
  <c r="N946" i="48"/>
  <c r="N945" i="48"/>
  <c r="N944" i="48"/>
  <c r="N943" i="48"/>
  <c r="N942" i="48"/>
  <c r="N941" i="48"/>
  <c r="N940" i="48"/>
  <c r="N939" i="48"/>
  <c r="N938" i="48"/>
  <c r="N932" i="48"/>
  <c r="N931" i="48"/>
  <c r="N930" i="48"/>
  <c r="N929" i="48"/>
  <c r="N928" i="48"/>
  <c r="N927" i="48"/>
  <c r="N926" i="48"/>
  <c r="N925" i="48"/>
  <c r="N924" i="48"/>
  <c r="N923" i="48"/>
  <c r="N922" i="48"/>
  <c r="N921" i="48"/>
  <c r="N920" i="48"/>
  <c r="N919" i="48"/>
  <c r="N918" i="48"/>
  <c r="N917" i="48"/>
  <c r="N916" i="48"/>
  <c r="N915" i="48"/>
  <c r="N914" i="48"/>
  <c r="N913" i="48"/>
  <c r="N912" i="48"/>
  <c r="N911" i="48"/>
  <c r="N910" i="48"/>
  <c r="N909" i="48"/>
  <c r="N908" i="48"/>
  <c r="N907" i="48"/>
  <c r="N906" i="48"/>
  <c r="N905" i="48"/>
  <c r="N904" i="48"/>
  <c r="N903" i="48"/>
  <c r="N902" i="48"/>
  <c r="N901" i="48"/>
  <c r="N900" i="48"/>
  <c r="N899" i="48"/>
  <c r="N898" i="48"/>
  <c r="N897" i="48"/>
  <c r="N896" i="48"/>
  <c r="N895" i="48"/>
  <c r="N894" i="48"/>
  <c r="N893" i="48"/>
  <c r="N892" i="48"/>
  <c r="N891" i="48"/>
  <c r="N890" i="48"/>
  <c r="N889" i="48"/>
  <c r="N888" i="48"/>
  <c r="N887" i="48"/>
  <c r="N886" i="48"/>
  <c r="N885" i="48"/>
  <c r="N884" i="48"/>
  <c r="N883" i="48"/>
  <c r="N882" i="48"/>
  <c r="N881" i="48"/>
  <c r="N880" i="48"/>
  <c r="N879" i="48"/>
  <c r="N878" i="48"/>
  <c r="N877" i="48"/>
  <c r="N876" i="48"/>
  <c r="N875" i="48"/>
  <c r="N874" i="48"/>
  <c r="N873" i="48"/>
  <c r="N872" i="48"/>
  <c r="N871" i="48"/>
  <c r="N870" i="48"/>
  <c r="N869" i="48"/>
  <c r="N868" i="48"/>
  <c r="N867" i="48"/>
  <c r="N866" i="48"/>
  <c r="N865" i="48"/>
  <c r="N864" i="48"/>
  <c r="N863" i="48"/>
  <c r="N862" i="48"/>
  <c r="N861" i="48"/>
  <c r="N860" i="48"/>
  <c r="N859" i="48"/>
  <c r="N858" i="48"/>
  <c r="N857" i="48"/>
  <c r="N856" i="48"/>
  <c r="N855" i="48"/>
  <c r="N854" i="48"/>
  <c r="N853" i="48"/>
  <c r="N852" i="48"/>
  <c r="N851" i="48"/>
  <c r="N850" i="48"/>
  <c r="N849" i="48"/>
  <c r="N848" i="48"/>
  <c r="N847" i="48"/>
  <c r="N846" i="48"/>
  <c r="N845" i="48"/>
  <c r="N844" i="48"/>
  <c r="N843" i="48"/>
  <c r="N842" i="48"/>
  <c r="N841" i="48"/>
  <c r="N840" i="48"/>
  <c r="N839" i="48"/>
  <c r="N838" i="48"/>
  <c r="N837" i="48"/>
  <c r="N836" i="48"/>
  <c r="N835" i="48"/>
  <c r="N834" i="48"/>
  <c r="N833" i="48"/>
  <c r="N832" i="48"/>
  <c r="N831" i="48"/>
  <c r="N830" i="48"/>
  <c r="N829" i="48"/>
  <c r="N828" i="48"/>
  <c r="N827" i="48"/>
  <c r="N826" i="48"/>
  <c r="N825" i="48"/>
  <c r="N824" i="48"/>
  <c r="N823" i="48"/>
  <c r="N822" i="48"/>
  <c r="N821" i="48"/>
  <c r="N820" i="48"/>
  <c r="N819" i="48"/>
  <c r="N818" i="48"/>
  <c r="N817" i="48"/>
  <c r="N816" i="48"/>
  <c r="N815" i="48"/>
  <c r="N767" i="48"/>
  <c r="N766" i="48"/>
  <c r="N765" i="48"/>
  <c r="N764" i="48"/>
  <c r="N763" i="48"/>
  <c r="N762" i="48"/>
  <c r="N761" i="48"/>
  <c r="N760" i="48"/>
  <c r="N759" i="48"/>
  <c r="N758" i="48"/>
  <c r="N757" i="48"/>
  <c r="N756" i="48"/>
  <c r="N755" i="48"/>
  <c r="N754" i="48"/>
  <c r="N753" i="48"/>
  <c r="N752" i="48"/>
  <c r="N751" i="48"/>
  <c r="N750" i="48"/>
  <c r="N749" i="48"/>
  <c r="N748" i="48"/>
  <c r="N747" i="48"/>
  <c r="N746" i="48"/>
  <c r="N745" i="48"/>
  <c r="N744" i="48"/>
  <c r="N743" i="48"/>
  <c r="N742" i="48"/>
  <c r="N741" i="48"/>
  <c r="N740" i="48"/>
  <c r="N739" i="48"/>
  <c r="N738" i="48"/>
  <c r="N737" i="48"/>
  <c r="N736" i="48"/>
  <c r="N735" i="48"/>
  <c r="N734" i="48"/>
  <c r="N733" i="48"/>
  <c r="N732" i="48"/>
  <c r="N731" i="48"/>
  <c r="N730" i="48"/>
  <c r="N729" i="48"/>
  <c r="N728" i="48"/>
  <c r="N727" i="48"/>
  <c r="N726" i="48"/>
  <c r="N725" i="48"/>
  <c r="N724" i="48"/>
  <c r="N723" i="48"/>
  <c r="N722" i="48"/>
  <c r="N721" i="48"/>
  <c r="N720" i="48"/>
  <c r="N719" i="48"/>
  <c r="N718" i="48"/>
  <c r="N717" i="48"/>
  <c r="N716" i="48"/>
  <c r="N715" i="48"/>
  <c r="N714" i="48"/>
  <c r="N713" i="48"/>
  <c r="N712" i="48"/>
  <c r="N711" i="48"/>
  <c r="N710" i="48"/>
  <c r="N709" i="48"/>
  <c r="N708" i="48"/>
  <c r="N707" i="48"/>
  <c r="N706" i="48"/>
  <c r="N705" i="48"/>
  <c r="N704" i="48"/>
  <c r="N703" i="48"/>
  <c r="N702" i="48"/>
  <c r="N701" i="48"/>
  <c r="N700" i="48"/>
  <c r="N699" i="48"/>
  <c r="N698" i="48"/>
  <c r="N697" i="48"/>
  <c r="N696" i="48"/>
  <c r="N695" i="48"/>
  <c r="N694" i="48"/>
  <c r="N693" i="48"/>
  <c r="N692" i="48"/>
  <c r="N691" i="48"/>
  <c r="N690" i="48"/>
  <c r="N689" i="48"/>
  <c r="N688" i="48"/>
  <c r="N687" i="48"/>
  <c r="N686" i="48"/>
  <c r="N685" i="48"/>
  <c r="N684" i="48"/>
  <c r="N683" i="48"/>
  <c r="N682" i="48"/>
  <c r="N681" i="48"/>
  <c r="N680" i="48"/>
  <c r="N679" i="48"/>
  <c r="N678" i="48"/>
  <c r="N677" i="48"/>
  <c r="N676" i="48"/>
  <c r="N675" i="48"/>
  <c r="N674" i="48"/>
  <c r="N673" i="48"/>
  <c r="N672" i="48"/>
  <c r="N671" i="48"/>
  <c r="N670" i="48"/>
  <c r="N669" i="48"/>
  <c r="N668" i="48"/>
  <c r="N667" i="48"/>
  <c r="N666" i="48"/>
  <c r="N665" i="48"/>
  <c r="N664" i="48"/>
  <c r="N663" i="48"/>
  <c r="N662" i="48"/>
  <c r="N661" i="48"/>
  <c r="N660" i="48"/>
  <c r="N659" i="48"/>
  <c r="N658" i="48"/>
  <c r="N657" i="48"/>
  <c r="N656" i="48"/>
  <c r="N655" i="48"/>
  <c r="N654" i="48"/>
  <c r="N653" i="48"/>
  <c r="N652" i="48"/>
  <c r="N651" i="48"/>
  <c r="N650" i="48"/>
  <c r="N602" i="48"/>
  <c r="N601" i="48"/>
  <c r="N600" i="48"/>
  <c r="N599" i="48"/>
  <c r="N598" i="48"/>
  <c r="N597" i="48"/>
  <c r="N596" i="48"/>
  <c r="N595" i="48"/>
  <c r="N547" i="48"/>
  <c r="N546" i="48"/>
  <c r="N545" i="48"/>
  <c r="N544" i="48"/>
  <c r="N543" i="48"/>
  <c r="N542" i="48"/>
  <c r="N541" i="48"/>
  <c r="N540" i="48"/>
  <c r="N539" i="48"/>
  <c r="N538" i="48"/>
  <c r="N537" i="48"/>
  <c r="N536" i="48"/>
  <c r="N535" i="48"/>
  <c r="N534" i="48"/>
  <c r="N533" i="48"/>
  <c r="N532" i="48"/>
  <c r="N531" i="48"/>
  <c r="N530" i="48"/>
  <c r="N529" i="48"/>
  <c r="N528" i="48"/>
  <c r="N527" i="48"/>
  <c r="N526" i="48"/>
  <c r="N525" i="48"/>
  <c r="N524" i="48"/>
  <c r="N523" i="48"/>
  <c r="N522" i="48"/>
  <c r="N521" i="48"/>
  <c r="N520" i="48"/>
  <c r="N519" i="48"/>
  <c r="N518" i="48"/>
  <c r="N517" i="48"/>
  <c r="N516" i="48"/>
  <c r="N515" i="48"/>
  <c r="N514" i="48"/>
  <c r="N513" i="48"/>
  <c r="N512" i="48"/>
  <c r="N511" i="48"/>
  <c r="N510" i="48"/>
  <c r="N509" i="48"/>
  <c r="N508" i="48"/>
  <c r="N507" i="48"/>
  <c r="N506" i="48"/>
  <c r="N505" i="48"/>
  <c r="N504" i="48"/>
  <c r="N503" i="48"/>
  <c r="N502" i="48"/>
  <c r="N501" i="48"/>
  <c r="N500" i="48"/>
  <c r="N499" i="48"/>
  <c r="N498" i="48"/>
  <c r="N497" i="48"/>
  <c r="N496" i="48"/>
  <c r="N495" i="48"/>
  <c r="N494" i="48"/>
  <c r="N493" i="48"/>
  <c r="N492" i="48"/>
  <c r="N491" i="48"/>
  <c r="N490" i="48"/>
  <c r="N489" i="48"/>
  <c r="N488" i="48"/>
  <c r="N487" i="48"/>
  <c r="N486" i="48"/>
  <c r="N485" i="48"/>
  <c r="N437" i="48"/>
  <c r="N436" i="48"/>
  <c r="N435" i="48"/>
  <c r="N434" i="48"/>
  <c r="N433" i="48"/>
  <c r="N432" i="48"/>
  <c r="N431" i="48"/>
  <c r="N430" i="48"/>
  <c r="N133" i="48"/>
  <c r="N132" i="48"/>
  <c r="N124" i="48"/>
  <c r="N123" i="48"/>
  <c r="N122" i="48"/>
  <c r="N121" i="48"/>
  <c r="N107" i="48"/>
  <c r="N106" i="48"/>
  <c r="N98" i="48"/>
  <c r="N97" i="48"/>
  <c r="N96" i="48"/>
  <c r="N95" i="48"/>
  <c r="N81" i="48"/>
  <c r="N80" i="48"/>
  <c r="N79" i="48"/>
  <c r="N78" i="48"/>
  <c r="N77" i="48"/>
  <c r="N76" i="48"/>
  <c r="N75" i="48"/>
  <c r="N74" i="48"/>
  <c r="N73" i="48"/>
  <c r="N72" i="48"/>
  <c r="N71" i="48"/>
  <c r="N70" i="48"/>
  <c r="N69" i="48"/>
  <c r="N68" i="48"/>
  <c r="N67" i="48"/>
  <c r="N66" i="48"/>
  <c r="N65" i="48"/>
  <c r="N64" i="48"/>
  <c r="N63" i="48"/>
  <c r="N62" i="48"/>
  <c r="N61" i="48"/>
  <c r="N60" i="48"/>
  <c r="N59" i="48"/>
  <c r="N58" i="48"/>
  <c r="N57" i="48"/>
  <c r="N56" i="48"/>
  <c r="N55" i="48"/>
  <c r="N54" i="48"/>
  <c r="N53" i="48"/>
  <c r="N52" i="48"/>
  <c r="N51" i="48"/>
  <c r="N50" i="48"/>
  <c r="N49" i="48"/>
  <c r="N48" i="48"/>
  <c r="N47" i="48"/>
  <c r="N46" i="48"/>
  <c r="N45" i="48"/>
  <c r="N44" i="48"/>
  <c r="N43" i="48"/>
  <c r="N42" i="48"/>
  <c r="N41" i="48"/>
  <c r="N40" i="48"/>
  <c r="N39" i="48"/>
  <c r="N38" i="48"/>
  <c r="N37" i="48"/>
  <c r="N36" i="48"/>
  <c r="N35" i="48"/>
  <c r="N34" i="48"/>
  <c r="N33" i="48"/>
  <c r="N32" i="48"/>
  <c r="N31" i="48"/>
  <c r="N30" i="48"/>
  <c r="N29" i="48"/>
  <c r="N28" i="48"/>
  <c r="N26" i="48"/>
  <c r="N20" i="48"/>
  <c r="N19" i="48"/>
  <c r="N18" i="48"/>
  <c r="N17" i="48"/>
  <c r="J2347" i="48"/>
  <c r="J2346" i="48"/>
  <c r="J2345" i="48"/>
  <c r="J2344" i="48"/>
  <c r="J2343" i="48"/>
  <c r="J2342" i="48"/>
  <c r="J2341" i="48"/>
  <c r="J2340" i="48"/>
  <c r="J2298" i="48"/>
  <c r="J2297" i="48"/>
  <c r="J2296" i="48"/>
  <c r="J2295" i="48"/>
  <c r="J2294" i="48"/>
  <c r="J2293" i="48"/>
  <c r="J2292" i="48"/>
  <c r="J2291" i="48"/>
  <c r="J2249" i="48"/>
  <c r="J2248" i="48"/>
  <c r="J2247" i="48"/>
  <c r="J2246" i="48"/>
  <c r="J2245" i="48"/>
  <c r="J2244" i="48"/>
  <c r="J2243" i="48"/>
  <c r="J2242" i="48"/>
  <c r="J2032" i="48"/>
  <c r="J2031" i="48"/>
  <c r="J2030" i="48"/>
  <c r="J2029" i="48"/>
  <c r="J2028" i="48"/>
  <c r="J2027" i="48"/>
  <c r="J2026" i="48"/>
  <c r="J2025" i="48"/>
  <c r="J1977" i="48"/>
  <c r="J1976" i="48"/>
  <c r="J1975" i="48"/>
  <c r="J1974" i="48"/>
  <c r="J1973" i="48"/>
  <c r="J1972" i="48"/>
  <c r="J1971" i="48"/>
  <c r="J1970" i="48"/>
  <c r="J1969" i="48"/>
  <c r="J1968" i="48"/>
  <c r="J1967" i="48"/>
  <c r="J1966" i="48"/>
  <c r="J1965" i="48"/>
  <c r="J1964" i="48"/>
  <c r="J1963" i="48"/>
  <c r="J1962" i="48"/>
  <c r="J1961" i="48"/>
  <c r="J1960" i="48"/>
  <c r="J1959" i="48"/>
  <c r="J1958" i="48"/>
  <c r="J1957" i="48"/>
  <c r="J1956" i="48"/>
  <c r="J1955" i="48"/>
  <c r="J1954" i="48"/>
  <c r="J1953" i="48"/>
  <c r="J1952" i="48"/>
  <c r="J1951" i="48"/>
  <c r="J1950" i="48"/>
  <c r="J1949" i="48"/>
  <c r="J1948" i="48"/>
  <c r="J1947" i="48"/>
  <c r="J1946" i="48"/>
  <c r="J1945" i="48"/>
  <c r="J1944" i="48"/>
  <c r="J1943" i="48"/>
  <c r="J1942" i="48"/>
  <c r="J1941" i="48"/>
  <c r="J1940" i="48"/>
  <c r="J1939" i="48"/>
  <c r="J1938" i="48"/>
  <c r="J1937" i="48"/>
  <c r="J1936" i="48"/>
  <c r="J1935" i="48"/>
  <c r="J1934" i="48"/>
  <c r="J1933" i="48"/>
  <c r="J1932" i="48"/>
  <c r="J1931" i="48"/>
  <c r="J1930" i="48"/>
  <c r="J1929" i="48"/>
  <c r="J1928" i="48"/>
  <c r="J1927" i="48"/>
  <c r="J1926" i="48"/>
  <c r="J1925" i="48"/>
  <c r="J1924" i="48"/>
  <c r="J1923" i="48"/>
  <c r="J1922" i="48"/>
  <c r="J1921" i="48"/>
  <c r="J1920" i="48"/>
  <c r="J1919" i="48"/>
  <c r="J1918" i="48"/>
  <c r="J1917" i="48"/>
  <c r="J1916" i="48"/>
  <c r="J1915" i="48"/>
  <c r="J1867" i="48"/>
  <c r="J1866" i="48"/>
  <c r="J1865" i="48"/>
  <c r="J1864" i="48"/>
  <c r="J1863" i="48"/>
  <c r="J1862" i="48"/>
  <c r="J1861" i="48"/>
  <c r="J1860" i="48"/>
  <c r="J1859" i="48"/>
  <c r="J1858" i="48"/>
  <c r="J1857" i="48"/>
  <c r="J1856" i="48"/>
  <c r="J1855" i="48"/>
  <c r="J1854" i="48"/>
  <c r="J1853" i="48"/>
  <c r="J1852" i="48"/>
  <c r="J1851" i="48"/>
  <c r="J1850" i="48"/>
  <c r="J1849" i="48"/>
  <c r="J1848" i="48"/>
  <c r="J1847" i="48"/>
  <c r="J1846" i="48"/>
  <c r="J1845" i="48"/>
  <c r="J1844" i="48"/>
  <c r="J1843" i="48"/>
  <c r="J1842" i="48"/>
  <c r="J1841" i="48"/>
  <c r="J1840" i="48"/>
  <c r="J1839" i="48"/>
  <c r="J1838" i="48"/>
  <c r="J1837" i="48"/>
  <c r="J1836" i="48"/>
  <c r="J1835" i="48"/>
  <c r="J1834" i="48"/>
  <c r="J1833" i="48"/>
  <c r="J1832" i="48"/>
  <c r="J1831" i="48"/>
  <c r="J1830" i="48"/>
  <c r="J1829" i="48"/>
  <c r="J1828" i="48"/>
  <c r="J1827" i="48"/>
  <c r="J1826" i="48"/>
  <c r="J1825" i="48"/>
  <c r="J1824" i="48"/>
  <c r="J1823" i="48"/>
  <c r="J1822" i="48"/>
  <c r="J1821" i="48"/>
  <c r="J1820" i="48"/>
  <c r="J1819" i="48"/>
  <c r="J1818" i="48"/>
  <c r="J1817" i="48"/>
  <c r="J1816" i="48"/>
  <c r="J1815" i="48"/>
  <c r="J1814" i="48"/>
  <c r="J1813" i="48"/>
  <c r="J1812" i="48"/>
  <c r="J1811" i="48"/>
  <c r="J1810" i="48"/>
  <c r="J1809" i="48"/>
  <c r="J1808" i="48"/>
  <c r="J1807" i="48"/>
  <c r="J1806" i="48"/>
  <c r="J1805" i="48"/>
  <c r="J1757" i="48"/>
  <c r="J1756" i="48"/>
  <c r="J1755" i="48"/>
  <c r="J1754" i="48"/>
  <c r="J1753" i="48"/>
  <c r="J1752" i="48"/>
  <c r="J1751" i="48"/>
  <c r="J1750" i="48"/>
  <c r="J1749" i="48"/>
  <c r="J1748" i="48"/>
  <c r="J1747" i="48"/>
  <c r="J1746" i="48"/>
  <c r="J1745" i="48"/>
  <c r="J1744" i="48"/>
  <c r="J1743" i="48"/>
  <c r="J1742" i="48"/>
  <c r="J1741" i="48"/>
  <c r="J1740" i="48"/>
  <c r="J1739" i="48"/>
  <c r="J1738" i="48"/>
  <c r="J1737" i="48"/>
  <c r="J1736" i="48"/>
  <c r="J1735" i="48"/>
  <c r="J1734" i="48"/>
  <c r="J1733" i="48"/>
  <c r="J1732" i="48"/>
  <c r="J1731" i="48"/>
  <c r="J1730" i="48"/>
  <c r="J1729" i="48"/>
  <c r="J1728" i="48"/>
  <c r="J1727" i="48"/>
  <c r="J1726" i="48"/>
  <c r="J1725" i="48"/>
  <c r="J1724" i="48"/>
  <c r="J1723" i="48"/>
  <c r="J1722" i="48"/>
  <c r="J1721" i="48"/>
  <c r="J1720" i="48"/>
  <c r="J1719" i="48"/>
  <c r="J1718" i="48"/>
  <c r="J1717" i="48"/>
  <c r="J1716" i="48"/>
  <c r="J1715" i="48"/>
  <c r="J1714" i="48"/>
  <c r="J1713" i="48"/>
  <c r="J1712" i="48"/>
  <c r="J1711" i="48"/>
  <c r="J1710" i="48"/>
  <c r="J1709" i="48"/>
  <c r="J1708" i="48"/>
  <c r="J1707" i="48"/>
  <c r="J1706" i="48"/>
  <c r="J1705" i="48"/>
  <c r="J1704" i="48"/>
  <c r="J1703" i="48"/>
  <c r="J1702" i="48"/>
  <c r="J1701" i="48"/>
  <c r="J1700" i="48"/>
  <c r="J1699" i="48"/>
  <c r="J1698" i="48"/>
  <c r="J1697" i="48"/>
  <c r="J1696" i="48"/>
  <c r="J1695" i="48"/>
  <c r="J1694" i="48"/>
  <c r="J1693" i="48"/>
  <c r="J1692" i="48"/>
  <c r="J1691" i="48"/>
  <c r="J1690" i="48"/>
  <c r="J1689" i="48"/>
  <c r="J1688" i="48"/>
  <c r="J1687" i="48"/>
  <c r="J1686" i="48"/>
  <c r="J1685" i="48"/>
  <c r="J1684" i="48"/>
  <c r="J1683" i="48"/>
  <c r="J1682" i="48"/>
  <c r="J1681" i="48"/>
  <c r="J1680" i="48"/>
  <c r="J1679" i="48"/>
  <c r="J1678" i="48"/>
  <c r="J1677" i="48"/>
  <c r="J1676" i="48"/>
  <c r="J1675" i="48"/>
  <c r="J1674" i="48"/>
  <c r="J1673" i="48"/>
  <c r="J1672" i="48"/>
  <c r="J1671" i="48"/>
  <c r="J1670" i="48"/>
  <c r="J1669" i="48"/>
  <c r="J1668" i="48"/>
  <c r="J1667" i="48"/>
  <c r="J1666" i="48"/>
  <c r="J1665" i="48"/>
  <c r="J1664" i="48"/>
  <c r="J1663" i="48"/>
  <c r="J1662" i="48"/>
  <c r="J1661" i="48"/>
  <c r="J1660" i="48"/>
  <c r="J1659" i="48"/>
  <c r="J1658" i="48"/>
  <c r="J1657" i="48"/>
  <c r="J1656" i="48"/>
  <c r="J1655" i="48"/>
  <c r="J1654" i="48"/>
  <c r="J1653" i="48"/>
  <c r="J1652" i="48"/>
  <c r="J1651" i="48"/>
  <c r="J1650" i="48"/>
  <c r="J1649" i="48"/>
  <c r="J1648" i="48"/>
  <c r="J1647" i="48"/>
  <c r="J1646" i="48"/>
  <c r="J1645" i="48"/>
  <c r="J1644" i="48"/>
  <c r="J1643" i="48"/>
  <c r="J1642" i="48"/>
  <c r="J1641" i="48"/>
  <c r="J1640" i="48"/>
  <c r="J1639" i="48"/>
  <c r="J1638" i="48"/>
  <c r="J1637" i="48"/>
  <c r="J1636" i="48"/>
  <c r="J1635" i="48"/>
  <c r="J1634" i="48"/>
  <c r="J1633" i="48"/>
  <c r="J1632" i="48"/>
  <c r="J1631" i="48"/>
  <c r="J1630" i="48"/>
  <c r="J1629" i="48"/>
  <c r="J1628" i="48"/>
  <c r="J1627" i="48"/>
  <c r="J1626" i="48"/>
  <c r="J1625" i="48"/>
  <c r="J1624" i="48"/>
  <c r="J1623" i="48"/>
  <c r="J1622" i="48"/>
  <c r="J1621" i="48"/>
  <c r="J1620" i="48"/>
  <c r="J1619" i="48"/>
  <c r="J1618" i="48"/>
  <c r="J1617" i="48"/>
  <c r="J1616" i="48"/>
  <c r="J1615" i="48"/>
  <c r="J1614" i="48"/>
  <c r="J1613" i="48"/>
  <c r="J1612" i="48"/>
  <c r="J1611" i="48"/>
  <c r="J1610" i="48"/>
  <c r="J1609" i="48"/>
  <c r="J1608" i="48"/>
  <c r="J1607" i="48"/>
  <c r="J1606" i="48"/>
  <c r="J1605" i="48"/>
  <c r="J1604" i="48"/>
  <c r="J1603" i="48"/>
  <c r="J1602" i="48"/>
  <c r="J1601" i="48"/>
  <c r="J1600" i="48"/>
  <c r="J1599" i="48"/>
  <c r="J1598" i="48"/>
  <c r="J1597" i="48"/>
  <c r="J1596" i="48"/>
  <c r="J1595" i="48"/>
  <c r="J1594" i="48"/>
  <c r="J1593" i="48"/>
  <c r="J1592" i="48"/>
  <c r="J1591" i="48"/>
  <c r="J1590" i="48"/>
  <c r="J1589" i="48"/>
  <c r="J1588" i="48"/>
  <c r="J1587" i="48"/>
  <c r="J1586" i="48"/>
  <c r="J1585" i="48"/>
  <c r="J1537" i="48"/>
  <c r="J1536" i="48"/>
  <c r="J1535" i="48"/>
  <c r="J1534" i="48"/>
  <c r="J1533" i="48"/>
  <c r="J1532" i="48"/>
  <c r="J1531" i="48"/>
  <c r="J1530" i="48"/>
  <c r="J1483" i="48"/>
  <c r="J1482" i="48"/>
  <c r="J1481" i="48"/>
  <c r="J1480" i="48"/>
  <c r="J1479" i="48"/>
  <c r="J1478" i="48"/>
  <c r="J1477" i="48"/>
  <c r="J1476" i="48"/>
  <c r="J1475" i="48"/>
  <c r="J1474" i="48"/>
  <c r="J1473" i="48"/>
  <c r="J1472" i="48"/>
  <c r="J1471" i="48"/>
  <c r="J1470" i="48"/>
  <c r="J1469" i="48"/>
  <c r="J1468" i="48"/>
  <c r="J1467" i="48"/>
  <c r="J1466" i="48"/>
  <c r="J1465" i="48"/>
  <c r="J1464" i="48"/>
  <c r="J1463" i="48"/>
  <c r="J1462" i="48"/>
  <c r="J1461" i="48"/>
  <c r="J1460" i="48"/>
  <c r="J1459" i="48"/>
  <c r="J1458" i="48"/>
  <c r="J1457" i="48"/>
  <c r="J1456" i="48"/>
  <c r="J1455" i="48"/>
  <c r="J1454" i="48"/>
  <c r="J1453" i="48"/>
  <c r="J1452" i="48"/>
  <c r="J1451" i="48"/>
  <c r="J1450" i="48"/>
  <c r="J1449" i="48"/>
  <c r="J1448" i="48"/>
  <c r="J1447" i="48"/>
  <c r="J1446" i="48"/>
  <c r="J1445" i="48"/>
  <c r="J1444" i="48"/>
  <c r="J1443" i="48"/>
  <c r="J1442" i="48"/>
  <c r="J1441" i="48"/>
  <c r="J1440" i="48"/>
  <c r="J1439" i="48"/>
  <c r="J1438" i="48"/>
  <c r="J1437" i="48"/>
  <c r="J1436" i="48"/>
  <c r="J1435" i="48"/>
  <c r="J1434" i="48"/>
  <c r="J1433" i="48"/>
  <c r="J1432" i="48"/>
  <c r="J1431" i="48"/>
  <c r="J1430" i="48"/>
  <c r="J1429" i="48"/>
  <c r="J1428" i="48"/>
  <c r="J1427" i="48"/>
  <c r="J1426" i="48"/>
  <c r="J1425" i="48"/>
  <c r="J1424" i="48"/>
  <c r="J1423" i="48"/>
  <c r="J1422" i="48"/>
  <c r="J1421" i="48"/>
  <c r="J1420" i="48"/>
  <c r="J1419" i="48"/>
  <c r="J1418" i="48"/>
  <c r="J1417" i="48"/>
  <c r="J1416" i="48"/>
  <c r="J1415" i="48"/>
  <c r="J1414" i="48"/>
  <c r="J1413" i="48"/>
  <c r="J1412" i="48"/>
  <c r="J1411" i="48"/>
  <c r="J1410" i="48"/>
  <c r="J1409" i="48"/>
  <c r="J1408" i="48"/>
  <c r="J1407" i="48"/>
  <c r="J1406" i="48"/>
  <c r="J1405" i="48"/>
  <c r="J1404" i="48"/>
  <c r="J1403" i="48"/>
  <c r="J1402" i="48"/>
  <c r="J1401" i="48"/>
  <c r="J1400" i="48"/>
  <c r="J1399" i="48"/>
  <c r="J1398" i="48"/>
  <c r="J1397" i="48"/>
  <c r="J1396" i="48"/>
  <c r="J1395" i="48"/>
  <c r="J1394" i="48"/>
  <c r="J1393" i="48"/>
  <c r="J1392" i="48"/>
  <c r="J1391" i="48"/>
  <c r="J1390" i="48"/>
  <c r="J1389" i="48"/>
  <c r="J1388" i="48"/>
  <c r="J1387" i="48"/>
  <c r="J1386" i="48"/>
  <c r="J1385" i="48"/>
  <c r="J1384" i="48"/>
  <c r="J1383" i="48"/>
  <c r="J1382" i="48"/>
  <c r="J1381" i="48"/>
  <c r="J1380" i="48"/>
  <c r="J1379" i="48"/>
  <c r="J1378" i="48"/>
  <c r="J1377" i="48"/>
  <c r="J1376" i="48"/>
  <c r="J1375" i="48"/>
  <c r="J1374" i="48"/>
  <c r="J1373" i="48"/>
  <c r="J1372" i="48"/>
  <c r="J1371" i="48"/>
  <c r="J1370" i="48"/>
  <c r="J1369" i="48"/>
  <c r="J1368" i="48"/>
  <c r="J1367" i="48"/>
  <c r="J1366" i="48"/>
  <c r="J1365" i="48"/>
  <c r="J1364" i="48"/>
  <c r="J1363" i="48"/>
  <c r="J1362" i="48"/>
  <c r="J1361" i="48"/>
  <c r="J1360" i="48"/>
  <c r="J1359" i="48"/>
  <c r="J1358" i="48"/>
  <c r="J1357" i="48"/>
  <c r="J1356" i="48"/>
  <c r="J1355" i="48"/>
  <c r="J1354" i="48"/>
  <c r="J1353" i="48"/>
  <c r="J1352" i="48"/>
  <c r="J1351" i="48"/>
  <c r="J1350" i="48"/>
  <c r="J1349" i="48"/>
  <c r="J1348" i="48"/>
  <c r="J1347" i="48"/>
  <c r="J1346" i="48"/>
  <c r="J1345" i="48"/>
  <c r="J1344" i="48"/>
  <c r="J1343" i="48"/>
  <c r="J1342" i="48"/>
  <c r="J1341" i="48"/>
  <c r="J1335" i="48"/>
  <c r="J1334" i="48"/>
  <c r="J1333" i="48"/>
  <c r="J1332" i="48"/>
  <c r="J1331" i="48"/>
  <c r="J1330" i="48"/>
  <c r="J1329" i="48"/>
  <c r="J1328" i="48"/>
  <c r="J1327" i="48"/>
  <c r="J1326" i="48"/>
  <c r="J1325" i="48"/>
  <c r="J1324" i="48"/>
  <c r="J1323" i="48"/>
  <c r="J1322" i="48"/>
  <c r="J1321" i="48"/>
  <c r="J1320" i="48"/>
  <c r="J1319" i="48"/>
  <c r="J1318" i="48"/>
  <c r="J1317" i="48"/>
  <c r="J1316" i="48"/>
  <c r="J1315" i="48"/>
  <c r="J1314" i="48"/>
  <c r="J1313" i="48"/>
  <c r="J1312" i="48"/>
  <c r="J1311" i="48"/>
  <c r="J1310" i="48"/>
  <c r="J1309" i="48"/>
  <c r="J1308" i="48"/>
  <c r="J1307" i="48"/>
  <c r="J1306" i="48"/>
  <c r="J1305" i="48"/>
  <c r="J1304" i="48"/>
  <c r="J1303" i="48"/>
  <c r="J1302" i="48"/>
  <c r="J1301" i="48"/>
  <c r="J1300" i="48"/>
  <c r="J1299" i="48"/>
  <c r="J1298" i="48"/>
  <c r="J1297" i="48"/>
  <c r="J1296" i="48"/>
  <c r="J1295" i="48"/>
  <c r="J1294" i="48"/>
  <c r="J1293" i="48"/>
  <c r="J1292" i="48"/>
  <c r="J1291" i="48"/>
  <c r="J1290" i="48"/>
  <c r="J1289" i="48"/>
  <c r="J1288" i="48"/>
  <c r="J1287" i="48"/>
  <c r="J1286" i="48"/>
  <c r="J1285" i="48"/>
  <c r="J1284" i="48"/>
  <c r="J1283" i="48"/>
  <c r="J1282" i="48"/>
  <c r="J1281" i="48"/>
  <c r="J1280" i="48"/>
  <c r="J1279" i="48"/>
  <c r="J1278" i="48"/>
  <c r="J1277" i="48"/>
  <c r="J1276" i="48"/>
  <c r="J1275" i="48"/>
  <c r="J1274" i="48"/>
  <c r="J1273" i="48"/>
  <c r="J1272" i="48"/>
  <c r="J1271" i="48"/>
  <c r="J1270" i="48"/>
  <c r="J1269" i="48"/>
  <c r="J1268" i="48"/>
  <c r="J1267" i="48"/>
  <c r="J1266" i="48"/>
  <c r="J1265" i="48"/>
  <c r="J1264" i="48"/>
  <c r="J1263" i="48"/>
  <c r="J1262" i="48"/>
  <c r="J1261" i="48"/>
  <c r="J1260" i="48"/>
  <c r="J1259" i="48"/>
  <c r="J1258" i="48"/>
  <c r="J1257" i="48"/>
  <c r="J1256" i="48"/>
  <c r="J1255" i="48"/>
  <c r="J1207" i="48"/>
  <c r="J1206" i="48"/>
  <c r="J1205" i="48"/>
  <c r="J1204" i="48"/>
  <c r="J1203" i="48"/>
  <c r="J1202" i="48"/>
  <c r="J1201" i="48"/>
  <c r="J1200" i="48"/>
  <c r="J1199" i="48"/>
  <c r="J1198" i="48"/>
  <c r="J1197" i="48"/>
  <c r="J1196" i="48"/>
  <c r="J1195" i="48"/>
  <c r="J1194" i="48"/>
  <c r="J1193" i="48"/>
  <c r="J1192" i="48"/>
  <c r="J1191" i="48"/>
  <c r="J1190" i="48"/>
  <c r="J1189" i="48"/>
  <c r="J1188" i="48"/>
  <c r="J1187" i="48"/>
  <c r="J1186" i="48"/>
  <c r="J1185" i="48"/>
  <c r="J1184" i="48"/>
  <c r="J1183" i="48"/>
  <c r="J1182" i="48"/>
  <c r="J1181" i="48"/>
  <c r="J1180" i="48"/>
  <c r="J1179" i="48"/>
  <c r="J1178" i="48"/>
  <c r="J1177" i="48"/>
  <c r="J1176" i="48"/>
  <c r="J1175" i="48"/>
  <c r="J1174" i="48"/>
  <c r="J1173" i="48"/>
  <c r="J1172" i="48"/>
  <c r="J1171" i="48"/>
  <c r="J1170" i="48"/>
  <c r="J1169" i="48"/>
  <c r="J1168" i="48"/>
  <c r="J1167" i="48"/>
  <c r="J1166" i="48"/>
  <c r="J1165" i="48"/>
  <c r="J1164" i="48"/>
  <c r="J1163" i="48"/>
  <c r="J1162" i="48"/>
  <c r="J1161" i="48"/>
  <c r="J1160" i="48"/>
  <c r="J1159" i="48"/>
  <c r="J1158" i="48"/>
  <c r="J1157" i="48"/>
  <c r="J1156" i="48"/>
  <c r="J1155" i="48"/>
  <c r="J1154" i="48"/>
  <c r="J1153" i="48"/>
  <c r="J1152" i="48"/>
  <c r="J1151" i="48"/>
  <c r="J1150" i="48"/>
  <c r="J1149" i="48"/>
  <c r="J1148" i="48"/>
  <c r="J1147" i="48"/>
  <c r="J1146" i="48"/>
  <c r="J1145" i="48"/>
  <c r="J1144" i="48"/>
  <c r="J1143" i="48"/>
  <c r="J1142" i="48"/>
  <c r="J1141" i="48"/>
  <c r="J1140" i="48"/>
  <c r="J1139" i="48"/>
  <c r="J1138" i="48"/>
  <c r="J1137" i="48"/>
  <c r="J1136" i="48"/>
  <c r="J1135" i="48"/>
  <c r="J1134" i="48"/>
  <c r="J1133" i="48"/>
  <c r="J1132" i="48"/>
  <c r="J1131" i="48"/>
  <c r="J1130" i="48"/>
  <c r="J1129" i="48"/>
  <c r="J1128" i="48"/>
  <c r="J1127" i="48"/>
  <c r="J1126" i="48"/>
  <c r="J1125" i="48"/>
  <c r="J1124" i="48"/>
  <c r="J1123" i="48"/>
  <c r="J1122" i="48"/>
  <c r="J1121" i="48"/>
  <c r="J1120" i="48"/>
  <c r="J1119" i="48"/>
  <c r="J1118" i="48"/>
  <c r="J1117" i="48"/>
  <c r="J1116" i="48"/>
  <c r="J1115" i="48"/>
  <c r="J1114" i="48"/>
  <c r="J1113" i="48"/>
  <c r="J1112" i="48"/>
  <c r="J1111" i="48"/>
  <c r="J1110" i="48"/>
  <c r="J1109" i="48"/>
  <c r="J1108" i="48"/>
  <c r="J1107" i="48"/>
  <c r="J1106" i="48"/>
  <c r="J1105" i="48"/>
  <c r="J1104" i="48"/>
  <c r="J1103" i="48"/>
  <c r="J1102" i="48"/>
  <c r="J1101" i="48"/>
  <c r="J1100" i="48"/>
  <c r="J1099" i="48"/>
  <c r="J1098" i="48"/>
  <c r="J1097" i="48"/>
  <c r="J1096" i="48"/>
  <c r="J1095" i="48"/>
  <c r="J1094" i="48"/>
  <c r="J1093" i="48"/>
  <c r="J1092" i="48"/>
  <c r="J1091" i="48"/>
  <c r="J1090" i="48"/>
  <c r="J1085" i="48"/>
  <c r="J1084" i="48"/>
  <c r="J1083" i="48"/>
  <c r="J1082" i="48"/>
  <c r="J1081" i="48"/>
  <c r="J1080" i="48"/>
  <c r="J1079" i="48"/>
  <c r="J1078" i="48"/>
  <c r="J1077" i="48"/>
  <c r="J1076" i="48"/>
  <c r="J1075" i="48"/>
  <c r="J1074" i="48"/>
  <c r="J1073" i="48"/>
  <c r="J1072" i="48"/>
  <c r="J1071" i="48"/>
  <c r="J1070" i="48"/>
  <c r="J1069" i="48"/>
  <c r="J1068" i="48"/>
  <c r="J1067" i="48"/>
  <c r="J1066" i="48"/>
  <c r="J1060" i="48"/>
  <c r="J1059" i="48"/>
  <c r="J1058" i="48"/>
  <c r="J1057" i="48"/>
  <c r="J1056" i="48"/>
  <c r="J1055" i="48"/>
  <c r="J1054" i="48"/>
  <c r="J1053" i="48"/>
  <c r="J1052" i="48"/>
  <c r="J1051" i="48"/>
  <c r="J1050" i="48"/>
  <c r="J1049" i="48"/>
  <c r="J1048" i="48"/>
  <c r="J1042" i="48"/>
  <c r="J1041" i="48"/>
  <c r="J1040" i="48"/>
  <c r="J1039" i="48"/>
  <c r="J1038" i="48"/>
  <c r="J1037" i="48"/>
  <c r="J1036" i="48"/>
  <c r="J1035" i="48"/>
  <c r="J1034" i="48"/>
  <c r="J1033" i="48"/>
  <c r="J1032" i="48"/>
  <c r="J1031" i="48"/>
  <c r="J1030" i="48"/>
  <c r="J1029" i="48"/>
  <c r="J1028" i="48"/>
  <c r="J1027" i="48"/>
  <c r="J1026" i="48"/>
  <c r="J1025" i="48"/>
  <c r="J1024" i="48"/>
  <c r="J1023" i="48"/>
  <c r="J1022" i="48"/>
  <c r="J1021" i="48"/>
  <c r="J1020" i="48"/>
  <c r="J1019" i="48"/>
  <c r="J1018" i="48"/>
  <c r="J1017" i="48"/>
  <c r="J1016" i="48"/>
  <c r="J1015" i="48"/>
  <c r="J1014" i="48"/>
  <c r="J1013" i="48"/>
  <c r="J1012" i="48"/>
  <c r="J1011" i="48"/>
  <c r="J1010" i="48"/>
  <c r="J1009" i="48"/>
  <c r="J1008" i="48"/>
  <c r="J1007" i="48"/>
  <c r="J1006" i="48"/>
  <c r="J1005" i="48"/>
  <c r="J1004" i="48"/>
  <c r="J1003" i="48"/>
  <c r="J1002" i="48"/>
  <c r="J1001" i="48"/>
  <c r="J1000" i="48"/>
  <c r="J999" i="48"/>
  <c r="J998" i="48"/>
  <c r="J997" i="48"/>
  <c r="J996" i="48"/>
  <c r="J995" i="48"/>
  <c r="J994" i="48"/>
  <c r="J993" i="48"/>
  <c r="J992" i="48"/>
  <c r="J991" i="48"/>
  <c r="J990" i="48"/>
  <c r="J989" i="48"/>
  <c r="J988" i="48"/>
  <c r="J987" i="48"/>
  <c r="J986" i="48"/>
  <c r="J985" i="48"/>
  <c r="J984" i="48"/>
  <c r="J983" i="48"/>
  <c r="J982" i="48"/>
  <c r="J981" i="48"/>
  <c r="J980" i="48"/>
  <c r="J932" i="48"/>
  <c r="J931" i="48"/>
  <c r="J930" i="48"/>
  <c r="J929" i="48"/>
  <c r="J928" i="48"/>
  <c r="J927" i="48"/>
  <c r="J926" i="48"/>
  <c r="J925" i="48"/>
  <c r="J924" i="48"/>
  <c r="J923" i="48"/>
  <c r="J922" i="48"/>
  <c r="J921" i="48"/>
  <c r="J920" i="48"/>
  <c r="J919" i="48"/>
  <c r="J918" i="48"/>
  <c r="J917" i="48"/>
  <c r="J916" i="48"/>
  <c r="J915" i="48"/>
  <c r="J914" i="48"/>
  <c r="J913" i="48"/>
  <c r="J912" i="48"/>
  <c r="J911" i="48"/>
  <c r="J910" i="48"/>
  <c r="J909" i="48"/>
  <c r="J908" i="48"/>
  <c r="J907" i="48"/>
  <c r="J906" i="48"/>
  <c r="J905" i="48"/>
  <c r="J904" i="48"/>
  <c r="J903" i="48"/>
  <c r="J902" i="48"/>
  <c r="J901" i="48"/>
  <c r="J900" i="48"/>
  <c r="J899" i="48"/>
  <c r="J898" i="48"/>
  <c r="J897" i="48"/>
  <c r="J896" i="48"/>
  <c r="J895" i="48"/>
  <c r="J894" i="48"/>
  <c r="J893" i="48"/>
  <c r="J892" i="48"/>
  <c r="J891" i="48"/>
  <c r="J890" i="48"/>
  <c r="J889" i="48"/>
  <c r="J888" i="48"/>
  <c r="J887" i="48"/>
  <c r="J886" i="48"/>
  <c r="J885" i="48"/>
  <c r="J884" i="48"/>
  <c r="J883" i="48"/>
  <c r="J882" i="48"/>
  <c r="J881" i="48"/>
  <c r="J880" i="48"/>
  <c r="J879" i="48"/>
  <c r="J878" i="48"/>
  <c r="J877" i="48"/>
  <c r="J876" i="48"/>
  <c r="J875" i="48"/>
  <c r="J874" i="48"/>
  <c r="J873" i="48"/>
  <c r="J872" i="48"/>
  <c r="J871" i="48"/>
  <c r="J870" i="48"/>
  <c r="J869" i="48"/>
  <c r="J868" i="48"/>
  <c r="J867" i="48"/>
  <c r="J866" i="48"/>
  <c r="J865" i="48"/>
  <c r="J864" i="48"/>
  <c r="J863" i="48"/>
  <c r="J862" i="48"/>
  <c r="J861" i="48"/>
  <c r="J860" i="48"/>
  <c r="J859" i="48"/>
  <c r="J858" i="48"/>
  <c r="J857" i="48"/>
  <c r="J856" i="48"/>
  <c r="J855" i="48"/>
  <c r="J854" i="48"/>
  <c r="J853" i="48"/>
  <c r="J852" i="48"/>
  <c r="J851" i="48"/>
  <c r="J850" i="48"/>
  <c r="J849" i="48"/>
  <c r="J848" i="48"/>
  <c r="J847" i="48"/>
  <c r="J846" i="48"/>
  <c r="J845" i="48"/>
  <c r="J844" i="48"/>
  <c r="J843" i="48"/>
  <c r="J842" i="48"/>
  <c r="J841" i="48"/>
  <c r="J840" i="48"/>
  <c r="J839" i="48"/>
  <c r="J838" i="48"/>
  <c r="J837" i="48"/>
  <c r="J836" i="48"/>
  <c r="J835" i="48"/>
  <c r="J834" i="48"/>
  <c r="J833" i="48"/>
  <c r="J832" i="48"/>
  <c r="J831" i="48"/>
  <c r="J830" i="48"/>
  <c r="J829" i="48"/>
  <c r="J828" i="48"/>
  <c r="J827" i="48"/>
  <c r="J826" i="48"/>
  <c r="J825" i="48"/>
  <c r="J824" i="48"/>
  <c r="J823" i="48"/>
  <c r="J822" i="48"/>
  <c r="J821" i="48"/>
  <c r="J820" i="48"/>
  <c r="J819" i="48"/>
  <c r="J818" i="48"/>
  <c r="J817" i="48"/>
  <c r="J816" i="48"/>
  <c r="J815" i="48"/>
  <c r="J767" i="48"/>
  <c r="J766" i="48"/>
  <c r="J765" i="48"/>
  <c r="J764" i="48"/>
  <c r="J763" i="48"/>
  <c r="J762" i="48"/>
  <c r="J761" i="48"/>
  <c r="J760" i="48"/>
  <c r="J759" i="48"/>
  <c r="J758" i="48"/>
  <c r="J757" i="48"/>
  <c r="J756" i="48"/>
  <c r="J755" i="48"/>
  <c r="J754" i="48"/>
  <c r="J753" i="48"/>
  <c r="J752" i="48"/>
  <c r="J751" i="48"/>
  <c r="J750" i="48"/>
  <c r="J749" i="48"/>
  <c r="J748" i="48"/>
  <c r="J747" i="48"/>
  <c r="J746" i="48"/>
  <c r="J745" i="48"/>
  <c r="J744" i="48"/>
  <c r="J743" i="48"/>
  <c r="J742" i="48"/>
  <c r="J741" i="48"/>
  <c r="J740" i="48"/>
  <c r="J739" i="48"/>
  <c r="J738" i="48"/>
  <c r="J737" i="48"/>
  <c r="J736" i="48"/>
  <c r="J735" i="48"/>
  <c r="J734" i="48"/>
  <c r="J733" i="48"/>
  <c r="J732" i="48"/>
  <c r="J731" i="48"/>
  <c r="J730" i="48"/>
  <c r="J729" i="48"/>
  <c r="J728" i="48"/>
  <c r="J727" i="48"/>
  <c r="J726" i="48"/>
  <c r="J725" i="48"/>
  <c r="J724" i="48"/>
  <c r="J723" i="48"/>
  <c r="J722" i="48"/>
  <c r="J721" i="48"/>
  <c r="J720" i="48"/>
  <c r="J719" i="48"/>
  <c r="J718" i="48"/>
  <c r="J717" i="48"/>
  <c r="J716" i="48"/>
  <c r="J715" i="48"/>
  <c r="J714" i="48"/>
  <c r="J713" i="48"/>
  <c r="J712" i="48"/>
  <c r="J711" i="48"/>
  <c r="J710" i="48"/>
  <c r="J709" i="48"/>
  <c r="J708" i="48"/>
  <c r="J707" i="48"/>
  <c r="J706" i="48"/>
  <c r="J705" i="48"/>
  <c r="J704" i="48"/>
  <c r="J703" i="48"/>
  <c r="J702" i="48"/>
  <c r="J701" i="48"/>
  <c r="J700" i="48"/>
  <c r="J699" i="48"/>
  <c r="J698" i="48"/>
  <c r="J697" i="48"/>
  <c r="J696" i="48"/>
  <c r="J695" i="48"/>
  <c r="J694" i="48"/>
  <c r="J693" i="48"/>
  <c r="J692" i="48"/>
  <c r="J691" i="48"/>
  <c r="J690" i="48"/>
  <c r="J689" i="48"/>
  <c r="J688" i="48"/>
  <c r="J687" i="48"/>
  <c r="J686" i="48"/>
  <c r="J685" i="48"/>
  <c r="J684" i="48"/>
  <c r="J683" i="48"/>
  <c r="J682" i="48"/>
  <c r="J681" i="48"/>
  <c r="J680" i="48"/>
  <c r="J679" i="48"/>
  <c r="J678" i="48"/>
  <c r="J677" i="48"/>
  <c r="J676" i="48"/>
  <c r="J675" i="48"/>
  <c r="J674" i="48"/>
  <c r="J673" i="48"/>
  <c r="J672" i="48"/>
  <c r="J671" i="48"/>
  <c r="J670" i="48"/>
  <c r="J669" i="48"/>
  <c r="J668" i="48"/>
  <c r="J667" i="48"/>
  <c r="J666" i="48"/>
  <c r="J665" i="48"/>
  <c r="J664" i="48"/>
  <c r="J663" i="48"/>
  <c r="J662" i="48"/>
  <c r="J661" i="48"/>
  <c r="J660" i="48"/>
  <c r="J659" i="48"/>
  <c r="J658" i="48"/>
  <c r="J657" i="48"/>
  <c r="J656" i="48"/>
  <c r="J655" i="48"/>
  <c r="J654" i="48"/>
  <c r="J653" i="48"/>
  <c r="J652" i="48"/>
  <c r="J651" i="48"/>
  <c r="J650" i="48"/>
  <c r="J649" i="48"/>
  <c r="J648" i="48"/>
  <c r="J647" i="48"/>
  <c r="J646" i="48"/>
  <c r="J645" i="48"/>
  <c r="J644" i="48"/>
  <c r="J643" i="48"/>
  <c r="J642" i="48"/>
  <c r="J641" i="48"/>
  <c r="J640" i="48"/>
  <c r="J639" i="48"/>
  <c r="J638" i="48"/>
  <c r="J637" i="48"/>
  <c r="J636" i="48"/>
  <c r="J635" i="48"/>
  <c r="J634" i="48"/>
  <c r="J633" i="48"/>
  <c r="J632" i="48"/>
  <c r="J631" i="48"/>
  <c r="J630" i="48"/>
  <c r="J629" i="48"/>
  <c r="J628" i="48"/>
  <c r="J627" i="48"/>
  <c r="J626" i="48"/>
  <c r="J625" i="48"/>
  <c r="J624" i="48"/>
  <c r="J623" i="48"/>
  <c r="J622" i="48"/>
  <c r="J621" i="48"/>
  <c r="J620" i="48"/>
  <c r="J619" i="48"/>
  <c r="J618" i="48"/>
  <c r="J617" i="48"/>
  <c r="J616" i="48"/>
  <c r="J615" i="48"/>
  <c r="J614" i="48"/>
  <c r="J613" i="48"/>
  <c r="J612" i="48"/>
  <c r="J611" i="48"/>
  <c r="J610" i="48"/>
  <c r="J609" i="48"/>
  <c r="J608" i="48"/>
  <c r="J607" i="48"/>
  <c r="J606" i="48"/>
  <c r="J605" i="48"/>
  <c r="J604" i="48"/>
  <c r="J603" i="48"/>
  <c r="J602" i="48"/>
  <c r="J601" i="48"/>
  <c r="J600" i="48"/>
  <c r="J599" i="48"/>
  <c r="J598" i="48"/>
  <c r="J597" i="48"/>
  <c r="J596" i="48"/>
  <c r="J595" i="48"/>
  <c r="J547" i="48"/>
  <c r="J546" i="48"/>
  <c r="J545" i="48"/>
  <c r="J544" i="48"/>
  <c r="J543" i="48"/>
  <c r="J542" i="48"/>
  <c r="J541" i="48"/>
  <c r="J540" i="48"/>
  <c r="J539" i="48"/>
  <c r="J538" i="48"/>
  <c r="J537" i="48"/>
  <c r="J536" i="48"/>
  <c r="J535" i="48"/>
  <c r="J534" i="48"/>
  <c r="J533" i="48"/>
  <c r="J532" i="48"/>
  <c r="J531" i="48"/>
  <c r="J530" i="48"/>
  <c r="J529" i="48"/>
  <c r="J528" i="48"/>
  <c r="J527" i="48"/>
  <c r="J526" i="48"/>
  <c r="J525" i="48"/>
  <c r="J524" i="48"/>
  <c r="J523" i="48"/>
  <c r="J522" i="48"/>
  <c r="J521" i="48"/>
  <c r="J520" i="48"/>
  <c r="J519" i="48"/>
  <c r="J518" i="48"/>
  <c r="J517" i="48"/>
  <c r="J516" i="48"/>
  <c r="J515" i="48"/>
  <c r="J514" i="48"/>
  <c r="J513" i="48"/>
  <c r="J512" i="48"/>
  <c r="J511" i="48"/>
  <c r="J510" i="48"/>
  <c r="J509" i="48"/>
  <c r="J508" i="48"/>
  <c r="J507" i="48"/>
  <c r="J506" i="48"/>
  <c r="J505" i="48"/>
  <c r="J504" i="48"/>
  <c r="J503" i="48"/>
  <c r="J502" i="48"/>
  <c r="J501" i="48"/>
  <c r="J500" i="48"/>
  <c r="J499" i="48"/>
  <c r="J498" i="48"/>
  <c r="J497" i="48"/>
  <c r="J496" i="48"/>
  <c r="J495" i="48"/>
  <c r="J494" i="48"/>
  <c r="J493" i="48"/>
  <c r="J492" i="48"/>
  <c r="J491" i="48"/>
  <c r="J490" i="48"/>
  <c r="J489" i="48"/>
  <c r="J488" i="48"/>
  <c r="J487" i="48"/>
  <c r="J486" i="48"/>
  <c r="J485" i="48"/>
  <c r="J484" i="48"/>
  <c r="J483" i="48"/>
  <c r="J482" i="48"/>
  <c r="J481" i="48"/>
  <c r="J480" i="48"/>
  <c r="J479" i="48"/>
  <c r="J478" i="48"/>
  <c r="J477" i="48"/>
  <c r="J476" i="48"/>
  <c r="J475" i="48"/>
  <c r="J474" i="48"/>
  <c r="J473" i="48"/>
  <c r="J472" i="48"/>
  <c r="J471" i="48"/>
  <c r="J470" i="48"/>
  <c r="J469" i="48"/>
  <c r="J468" i="48"/>
  <c r="J467" i="48"/>
  <c r="J466" i="48"/>
  <c r="J465" i="48"/>
  <c r="J464" i="48"/>
  <c r="J463" i="48"/>
  <c r="J462" i="48"/>
  <c r="J461" i="48"/>
  <c r="J460" i="48"/>
  <c r="J459" i="48"/>
  <c r="J458" i="48"/>
  <c r="J457" i="48"/>
  <c r="J456" i="48"/>
  <c r="J455" i="48"/>
  <c r="J454" i="48"/>
  <c r="J453" i="48"/>
  <c r="J452" i="48"/>
  <c r="J451" i="48"/>
  <c r="J450" i="48"/>
  <c r="J449" i="48"/>
  <c r="J448" i="48"/>
  <c r="J447" i="48"/>
  <c r="J446" i="48"/>
  <c r="J445" i="48"/>
  <c r="J444" i="48"/>
  <c r="J443" i="48"/>
  <c r="J442" i="48"/>
  <c r="J441" i="48"/>
  <c r="J440" i="48"/>
  <c r="J439" i="48"/>
  <c r="J438" i="48"/>
  <c r="J437" i="48"/>
  <c r="J436" i="48"/>
  <c r="J435" i="48"/>
  <c r="J434" i="48"/>
  <c r="J433" i="48"/>
  <c r="J432" i="48"/>
  <c r="J431" i="48"/>
  <c r="J430" i="48"/>
  <c r="J133" i="48"/>
  <c r="J132" i="48"/>
  <c r="J130" i="48"/>
  <c r="J124" i="48"/>
  <c r="J123" i="48"/>
  <c r="J122" i="48"/>
  <c r="J121" i="48"/>
  <c r="J107" i="48"/>
  <c r="J106" i="48"/>
  <c r="J104" i="48"/>
  <c r="J98" i="48"/>
  <c r="J97" i="48"/>
  <c r="J96" i="48"/>
  <c r="J95" i="48"/>
  <c r="J81" i="48"/>
  <c r="J80" i="48"/>
  <c r="J79" i="48"/>
  <c r="J78" i="48"/>
  <c r="J77" i="48"/>
  <c r="J76" i="48"/>
  <c r="J75" i="48"/>
  <c r="J74" i="48"/>
  <c r="J73" i="48"/>
  <c r="J72" i="48"/>
  <c r="J71" i="48"/>
  <c r="J70" i="48"/>
  <c r="J69" i="48"/>
  <c r="J68" i="48"/>
  <c r="J67" i="48"/>
  <c r="J66" i="48"/>
  <c r="J65" i="48"/>
  <c r="J64" i="48"/>
  <c r="J63" i="48"/>
  <c r="J62" i="48"/>
  <c r="J61" i="48"/>
  <c r="J60" i="48"/>
  <c r="J59" i="48"/>
  <c r="J58" i="48"/>
  <c r="J57" i="48"/>
  <c r="J56" i="48"/>
  <c r="J55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J31" i="48"/>
  <c r="J30" i="48"/>
  <c r="J29" i="48"/>
  <c r="J28" i="48"/>
  <c r="J20" i="48"/>
  <c r="J19" i="48"/>
  <c r="J18" i="48"/>
  <c r="J17" i="48"/>
  <c r="F2347" i="48"/>
  <c r="F2346" i="48"/>
  <c r="F2345" i="48"/>
  <c r="F2344" i="48"/>
  <c r="F2343" i="48"/>
  <c r="F2342" i="48"/>
  <c r="F2341" i="48"/>
  <c r="F2340" i="48"/>
  <c r="F2249" i="48"/>
  <c r="F2248" i="48"/>
  <c r="F2247" i="48"/>
  <c r="F2246" i="48"/>
  <c r="F2245" i="48"/>
  <c r="F2244" i="48"/>
  <c r="F2243" i="48"/>
  <c r="F2242" i="48"/>
  <c r="F2032" i="48"/>
  <c r="F2031" i="48"/>
  <c r="F2030" i="48"/>
  <c r="F2029" i="48"/>
  <c r="F2028" i="48"/>
  <c r="F2027" i="48"/>
  <c r="F2026" i="48"/>
  <c r="F2025" i="48"/>
  <c r="F1977" i="48"/>
  <c r="F1976" i="48"/>
  <c r="F1975" i="48"/>
  <c r="F1974" i="48"/>
  <c r="F1973" i="48"/>
  <c r="F1972" i="48"/>
  <c r="F1971" i="48"/>
  <c r="F1970" i="48"/>
  <c r="F1969" i="48"/>
  <c r="F1968" i="48"/>
  <c r="F1967" i="48"/>
  <c r="F1966" i="48"/>
  <c r="F1965" i="48"/>
  <c r="F1964" i="48"/>
  <c r="F1963" i="48"/>
  <c r="F1962" i="48"/>
  <c r="F1961" i="48"/>
  <c r="F1960" i="48"/>
  <c r="F1959" i="48"/>
  <c r="F1958" i="48"/>
  <c r="F1957" i="48"/>
  <c r="F1956" i="48"/>
  <c r="F1955" i="48"/>
  <c r="F1954" i="48"/>
  <c r="F1953" i="48"/>
  <c r="F1952" i="48"/>
  <c r="F1951" i="48"/>
  <c r="F1950" i="48"/>
  <c r="F1949" i="48"/>
  <c r="F1948" i="48"/>
  <c r="F1947" i="48"/>
  <c r="F1946" i="48"/>
  <c r="F1945" i="48"/>
  <c r="F1944" i="48"/>
  <c r="F1943" i="48"/>
  <c r="F1942" i="48"/>
  <c r="F1941" i="48"/>
  <c r="F1940" i="48"/>
  <c r="F1939" i="48"/>
  <c r="F1938" i="48"/>
  <c r="W1938" i="48" s="1"/>
  <c r="W1946" i="48" s="1"/>
  <c r="F1937" i="48"/>
  <c r="F1936" i="48"/>
  <c r="F1935" i="48"/>
  <c r="F1934" i="48"/>
  <c r="F1933" i="48"/>
  <c r="F1932" i="48"/>
  <c r="F1931" i="48"/>
  <c r="F1930" i="48"/>
  <c r="F1929" i="48"/>
  <c r="F1928" i="48"/>
  <c r="F1927" i="48"/>
  <c r="F1926" i="48"/>
  <c r="F1925" i="48"/>
  <c r="F1924" i="48"/>
  <c r="F1923" i="48"/>
  <c r="F1922" i="48"/>
  <c r="F1921" i="48"/>
  <c r="F1920" i="48"/>
  <c r="F1919" i="48"/>
  <c r="F1918" i="48"/>
  <c r="F1917" i="48"/>
  <c r="F1916" i="48"/>
  <c r="F1915" i="48"/>
  <c r="F1867" i="48"/>
  <c r="F1866" i="48"/>
  <c r="F1865" i="48"/>
  <c r="F1864" i="48"/>
  <c r="F1863" i="48"/>
  <c r="F1862" i="48"/>
  <c r="F1861" i="48"/>
  <c r="F1860" i="48"/>
  <c r="F1859" i="48"/>
  <c r="F1858" i="48"/>
  <c r="F1857" i="48"/>
  <c r="F1856" i="48"/>
  <c r="F1855" i="48"/>
  <c r="F1854" i="48"/>
  <c r="F1853" i="48"/>
  <c r="F1852" i="48"/>
  <c r="F1851" i="48"/>
  <c r="F1850" i="48"/>
  <c r="F1849" i="48"/>
  <c r="F1848" i="48"/>
  <c r="F1847" i="48"/>
  <c r="F1846" i="48"/>
  <c r="F1845" i="48"/>
  <c r="F1844" i="48"/>
  <c r="F1843" i="48"/>
  <c r="F1842" i="48"/>
  <c r="F1841" i="48"/>
  <c r="F1840" i="48"/>
  <c r="F1839" i="48"/>
  <c r="F1838" i="48"/>
  <c r="F1837" i="48"/>
  <c r="F1836" i="48"/>
  <c r="F1835" i="48"/>
  <c r="F1834" i="48"/>
  <c r="F1833" i="48"/>
  <c r="F1832" i="48"/>
  <c r="F1830" i="48"/>
  <c r="F1829" i="48"/>
  <c r="F1827" i="48"/>
  <c r="F1826" i="48"/>
  <c r="F1825" i="48"/>
  <c r="F1824" i="48"/>
  <c r="F1822" i="48"/>
  <c r="F1821" i="48"/>
  <c r="F1820" i="48"/>
  <c r="F1819" i="48"/>
  <c r="F1817" i="48"/>
  <c r="F1816" i="48"/>
  <c r="F1815" i="48"/>
  <c r="F1814" i="48"/>
  <c r="F1812" i="48"/>
  <c r="F1811" i="48"/>
  <c r="F1810" i="48"/>
  <c r="F1809" i="48"/>
  <c r="F1808" i="48"/>
  <c r="F1807" i="48"/>
  <c r="F1806" i="48"/>
  <c r="F1805" i="48"/>
  <c r="F1757" i="48"/>
  <c r="F1756" i="48"/>
  <c r="F1755" i="48"/>
  <c r="F1754" i="48"/>
  <c r="F1753" i="48"/>
  <c r="F1752" i="48"/>
  <c r="F1751" i="48"/>
  <c r="F1750" i="48"/>
  <c r="F1702" i="48"/>
  <c r="F1701" i="48"/>
  <c r="F1700" i="48"/>
  <c r="F1699" i="48"/>
  <c r="F1698" i="48"/>
  <c r="F1697" i="48"/>
  <c r="F1696" i="48"/>
  <c r="F1695" i="48"/>
  <c r="F1694" i="48"/>
  <c r="F1693" i="48"/>
  <c r="F1692" i="48"/>
  <c r="F1691" i="48"/>
  <c r="F1690" i="48"/>
  <c r="F1689" i="48"/>
  <c r="F1688" i="48"/>
  <c r="F1687" i="48"/>
  <c r="F1686" i="48"/>
  <c r="F1685" i="48"/>
  <c r="F1684" i="48"/>
  <c r="F1683" i="48"/>
  <c r="F1682" i="48"/>
  <c r="F1681" i="48"/>
  <c r="F1680" i="48"/>
  <c r="F1679" i="48"/>
  <c r="F1678" i="48"/>
  <c r="F1677" i="48"/>
  <c r="F1676" i="48"/>
  <c r="F1675" i="48"/>
  <c r="F1674" i="48"/>
  <c r="F1673" i="48"/>
  <c r="F1672" i="48"/>
  <c r="F1671" i="48"/>
  <c r="F1670" i="48"/>
  <c r="F1669" i="48"/>
  <c r="F1668" i="48"/>
  <c r="F1667" i="48"/>
  <c r="F1665" i="48"/>
  <c r="F1664" i="48"/>
  <c r="F1663" i="48"/>
  <c r="W1663" i="48" s="1"/>
  <c r="W1671" i="48" s="1"/>
  <c r="F1662" i="48"/>
  <c r="F1661" i="48"/>
  <c r="F1660" i="48"/>
  <c r="F1659" i="48"/>
  <c r="F1657" i="48"/>
  <c r="F1656" i="48"/>
  <c r="F1655" i="48"/>
  <c r="F1654" i="48"/>
  <c r="F1652" i="48"/>
  <c r="F1651" i="48"/>
  <c r="F1650" i="48"/>
  <c r="F1649" i="48"/>
  <c r="F1647" i="48"/>
  <c r="F1646" i="48"/>
  <c r="F1645" i="48"/>
  <c r="F1644" i="48"/>
  <c r="F1643" i="48"/>
  <c r="F1642" i="48"/>
  <c r="F1641" i="48"/>
  <c r="F1640" i="48"/>
  <c r="F1639" i="48"/>
  <c r="F1638" i="48"/>
  <c r="F1637" i="48"/>
  <c r="F1636" i="48"/>
  <c r="F1635" i="48"/>
  <c r="F1634" i="48"/>
  <c r="F1633" i="48"/>
  <c r="F1632" i="48"/>
  <c r="F1631" i="48"/>
  <c r="F1630" i="48"/>
  <c r="F1629" i="48"/>
  <c r="F1628" i="48"/>
  <c r="F1627" i="48"/>
  <c r="F1626" i="48"/>
  <c r="F1625" i="48"/>
  <c r="F1624" i="48"/>
  <c r="F1623" i="48"/>
  <c r="F1622" i="48"/>
  <c r="F1621" i="48"/>
  <c r="F1620" i="48"/>
  <c r="F1619" i="48"/>
  <c r="F1618" i="48"/>
  <c r="F1617" i="48"/>
  <c r="F1616" i="48"/>
  <c r="F1615" i="48"/>
  <c r="F1614" i="48"/>
  <c r="F1613" i="48"/>
  <c r="F1612" i="48"/>
  <c r="F1610" i="48"/>
  <c r="F1609" i="48"/>
  <c r="F1607" i="48"/>
  <c r="F1606" i="48"/>
  <c r="F1605" i="48"/>
  <c r="F1604" i="48"/>
  <c r="F1602" i="48"/>
  <c r="F1601" i="48"/>
  <c r="F1600" i="48"/>
  <c r="F1599" i="48"/>
  <c r="F1597" i="48"/>
  <c r="F1596" i="48"/>
  <c r="F1595" i="48"/>
  <c r="F1594" i="48"/>
  <c r="F1592" i="48"/>
  <c r="F1591" i="48"/>
  <c r="F1590" i="48"/>
  <c r="F1589" i="48"/>
  <c r="F1588" i="48"/>
  <c r="F1587" i="48"/>
  <c r="F1586" i="48"/>
  <c r="F1585" i="48"/>
  <c r="F1537" i="48"/>
  <c r="F1536" i="48"/>
  <c r="F1535" i="48"/>
  <c r="F1534" i="48"/>
  <c r="F1533" i="48"/>
  <c r="F1532" i="48"/>
  <c r="F1531" i="48"/>
  <c r="F1530" i="48"/>
  <c r="F1483" i="48"/>
  <c r="F1482" i="48"/>
  <c r="F1481" i="48"/>
  <c r="F1480" i="48"/>
  <c r="F1479" i="48"/>
  <c r="F1478" i="48"/>
  <c r="F1477" i="48"/>
  <c r="F1476" i="48"/>
  <c r="F1475" i="48"/>
  <c r="F1474" i="48"/>
  <c r="F1473" i="48"/>
  <c r="F1472" i="48"/>
  <c r="F1471" i="48"/>
  <c r="F1470" i="48"/>
  <c r="F1469" i="48"/>
  <c r="F1468" i="48"/>
  <c r="F1467" i="48"/>
  <c r="F1466" i="48"/>
  <c r="F1465" i="48"/>
  <c r="F1464" i="48"/>
  <c r="F1463" i="48"/>
  <c r="F1462" i="48"/>
  <c r="F1461" i="48"/>
  <c r="F1460" i="48"/>
  <c r="F1459" i="48"/>
  <c r="F1458" i="48"/>
  <c r="F1457" i="48"/>
  <c r="F1456" i="48"/>
  <c r="F1455" i="48"/>
  <c r="F1454" i="48"/>
  <c r="F1453" i="48"/>
  <c r="F1452" i="48"/>
  <c r="F1451" i="48"/>
  <c r="F1450" i="48"/>
  <c r="F1449" i="48"/>
  <c r="F1448" i="48"/>
  <c r="F1447" i="48"/>
  <c r="F1445" i="48"/>
  <c r="F1444" i="48"/>
  <c r="F1443" i="48"/>
  <c r="W1443" i="48" s="1"/>
  <c r="F1442" i="48"/>
  <c r="F1441" i="48"/>
  <c r="F1440" i="48"/>
  <c r="F1439" i="48"/>
  <c r="F1438" i="48"/>
  <c r="W1438" i="48" s="1"/>
  <c r="F1437" i="48"/>
  <c r="F1436" i="48"/>
  <c r="F1435" i="48"/>
  <c r="F1434" i="48"/>
  <c r="F1433" i="48"/>
  <c r="W1433" i="48" s="1"/>
  <c r="F1432" i="48"/>
  <c r="F1431" i="48"/>
  <c r="F1430" i="48"/>
  <c r="F1429" i="48"/>
  <c r="F1427" i="48"/>
  <c r="F1426" i="48"/>
  <c r="F1425" i="48"/>
  <c r="F1424" i="48"/>
  <c r="F1423" i="48"/>
  <c r="F1422" i="48"/>
  <c r="F1421" i="48"/>
  <c r="F1420" i="48"/>
  <c r="F1419" i="48"/>
  <c r="F1418" i="48"/>
  <c r="F1417" i="48"/>
  <c r="F1416" i="48"/>
  <c r="F1415" i="48"/>
  <c r="F1414" i="48"/>
  <c r="F1413" i="48"/>
  <c r="F1412" i="48"/>
  <c r="F1411" i="48"/>
  <c r="F1410" i="48"/>
  <c r="F1409" i="48"/>
  <c r="F1408" i="48"/>
  <c r="F1407" i="48"/>
  <c r="F1406" i="48"/>
  <c r="F1405" i="48"/>
  <c r="F1404" i="48"/>
  <c r="F1403" i="48"/>
  <c r="F1402" i="48"/>
  <c r="F1401" i="48"/>
  <c r="F1400" i="48"/>
  <c r="F1399" i="48"/>
  <c r="F1398" i="48"/>
  <c r="F1397" i="48"/>
  <c r="F1396" i="48"/>
  <c r="F1395" i="48"/>
  <c r="F1394" i="48"/>
  <c r="F1393" i="48"/>
  <c r="F1392" i="48"/>
  <c r="F1390" i="48"/>
  <c r="F1389" i="48"/>
  <c r="F1387" i="48"/>
  <c r="F1386" i="48"/>
  <c r="F1385" i="48"/>
  <c r="F1384" i="48"/>
  <c r="F1382" i="48"/>
  <c r="F1381" i="48"/>
  <c r="F1380" i="48"/>
  <c r="F1379" i="48"/>
  <c r="F1377" i="48"/>
  <c r="F1376" i="48"/>
  <c r="F1375" i="48"/>
  <c r="F1374" i="48"/>
  <c r="F1372" i="48"/>
  <c r="F1371" i="48"/>
  <c r="F1370" i="48"/>
  <c r="F1369" i="48"/>
  <c r="F1368" i="48"/>
  <c r="F1367" i="48"/>
  <c r="F1366" i="48"/>
  <c r="F1365" i="48"/>
  <c r="F1317" i="48"/>
  <c r="F1316" i="48"/>
  <c r="F1315" i="48"/>
  <c r="F1314" i="48"/>
  <c r="F1313" i="48"/>
  <c r="F1312" i="48"/>
  <c r="F1311" i="48"/>
  <c r="F1310" i="48"/>
  <c r="F1309" i="48"/>
  <c r="F1308" i="48"/>
  <c r="F1307" i="48"/>
  <c r="F1306" i="48"/>
  <c r="F1305" i="48"/>
  <c r="F1304" i="48"/>
  <c r="F1303" i="48"/>
  <c r="F1302" i="48"/>
  <c r="F1301" i="48"/>
  <c r="F1300" i="48"/>
  <c r="F1299" i="48"/>
  <c r="F1298" i="48"/>
  <c r="F1297" i="48"/>
  <c r="F1296" i="48"/>
  <c r="F1295" i="48"/>
  <c r="F1294" i="48"/>
  <c r="F1293" i="48"/>
  <c r="F1292" i="48"/>
  <c r="F1291" i="48"/>
  <c r="F1290" i="48"/>
  <c r="F1289" i="48"/>
  <c r="F1288" i="48"/>
  <c r="F1287" i="48"/>
  <c r="F1286" i="48"/>
  <c r="F1285" i="48"/>
  <c r="F1284" i="48"/>
  <c r="F1283" i="48"/>
  <c r="F1282" i="48"/>
  <c r="F1280" i="48"/>
  <c r="F1279" i="48"/>
  <c r="F1277" i="48"/>
  <c r="F1276" i="48"/>
  <c r="F1275" i="48"/>
  <c r="F1274" i="48"/>
  <c r="F1272" i="48"/>
  <c r="F1271" i="48"/>
  <c r="F1270" i="48"/>
  <c r="F1269" i="48"/>
  <c r="F1267" i="48"/>
  <c r="F1266" i="48"/>
  <c r="F1265" i="48"/>
  <c r="F1264" i="48"/>
  <c r="F1263" i="48"/>
  <c r="F1262" i="48"/>
  <c r="F1261" i="48"/>
  <c r="F1260" i="48"/>
  <c r="F1259" i="48"/>
  <c r="F1258" i="48"/>
  <c r="F1257" i="48"/>
  <c r="F1256" i="48"/>
  <c r="F1255" i="48"/>
  <c r="F1207" i="48"/>
  <c r="F1206" i="48"/>
  <c r="F1205" i="48"/>
  <c r="F1204" i="48"/>
  <c r="F1203" i="48"/>
  <c r="F1202" i="48"/>
  <c r="F1201" i="48"/>
  <c r="F1200" i="48"/>
  <c r="F1199" i="48"/>
  <c r="F1198" i="48"/>
  <c r="F1197" i="48"/>
  <c r="F1196" i="48"/>
  <c r="F1195" i="48"/>
  <c r="F1194" i="48"/>
  <c r="F1193" i="48"/>
  <c r="F1192" i="48"/>
  <c r="F1191" i="48"/>
  <c r="F1190" i="48"/>
  <c r="F1189" i="48"/>
  <c r="F1188" i="48"/>
  <c r="F1187" i="48"/>
  <c r="F1186" i="48"/>
  <c r="F1185" i="48"/>
  <c r="F1184" i="48"/>
  <c r="F1183" i="48"/>
  <c r="F1182" i="48"/>
  <c r="F1181" i="48"/>
  <c r="F1180" i="48"/>
  <c r="F1179" i="48"/>
  <c r="F1178" i="48"/>
  <c r="F1177" i="48"/>
  <c r="F1176" i="48"/>
  <c r="F1175" i="48"/>
  <c r="F1174" i="48"/>
  <c r="F1173" i="48"/>
  <c r="F1172" i="48"/>
  <c r="F1170" i="48"/>
  <c r="F1169" i="48"/>
  <c r="F1168" i="48"/>
  <c r="W1168" i="48" s="1"/>
  <c r="F1167" i="48"/>
  <c r="F1166" i="48"/>
  <c r="F1165" i="48"/>
  <c r="F1164" i="48"/>
  <c r="F1162" i="48"/>
  <c r="F1161" i="48"/>
  <c r="F1160" i="48"/>
  <c r="F1159" i="48"/>
  <c r="F1157" i="48"/>
  <c r="F1156" i="48"/>
  <c r="F1155" i="48"/>
  <c r="F1154" i="48"/>
  <c r="F1152" i="48"/>
  <c r="F1151" i="48"/>
  <c r="F1150" i="48"/>
  <c r="F1149" i="48"/>
  <c r="F1148" i="48"/>
  <c r="F1147" i="48"/>
  <c r="F1146" i="48"/>
  <c r="F1145" i="48"/>
  <c r="F1144" i="48"/>
  <c r="F1143" i="48"/>
  <c r="F1142" i="48"/>
  <c r="F1141" i="48"/>
  <c r="F1140" i="48"/>
  <c r="F1139" i="48"/>
  <c r="F1138" i="48"/>
  <c r="F1137" i="48"/>
  <c r="F1136" i="48"/>
  <c r="F1135" i="48"/>
  <c r="F1134" i="48"/>
  <c r="F1133" i="48"/>
  <c r="F1132" i="48"/>
  <c r="F1131" i="48"/>
  <c r="F1130" i="48"/>
  <c r="F1129" i="48"/>
  <c r="F1128" i="48"/>
  <c r="F1127" i="48"/>
  <c r="F1126" i="48"/>
  <c r="F1125" i="48"/>
  <c r="F1124" i="48"/>
  <c r="F1123" i="48"/>
  <c r="F1122" i="48"/>
  <c r="F1121" i="48"/>
  <c r="F1120" i="48"/>
  <c r="F1119" i="48"/>
  <c r="F1118" i="48"/>
  <c r="F1117" i="48"/>
  <c r="F1115" i="48"/>
  <c r="F1114" i="48"/>
  <c r="F1113" i="48"/>
  <c r="F1112" i="48"/>
  <c r="F1111" i="48"/>
  <c r="F1110" i="48"/>
  <c r="F1109" i="48"/>
  <c r="F1107" i="48"/>
  <c r="F1106" i="48"/>
  <c r="F1105" i="48"/>
  <c r="F1104" i="48"/>
  <c r="F1102" i="48"/>
  <c r="F1101" i="48"/>
  <c r="F1100" i="48"/>
  <c r="F1099" i="48"/>
  <c r="F1097" i="48"/>
  <c r="F1096" i="48"/>
  <c r="F1095" i="48"/>
  <c r="F1094" i="48"/>
  <c r="F1093" i="48"/>
  <c r="F1092" i="48"/>
  <c r="F1091" i="48"/>
  <c r="F1090" i="48"/>
  <c r="F1042" i="48"/>
  <c r="F1041" i="48"/>
  <c r="F1040" i="48"/>
  <c r="F1039" i="48"/>
  <c r="F1038" i="48"/>
  <c r="F1037" i="48"/>
  <c r="F1036" i="48"/>
  <c r="F1035" i="48"/>
  <c r="F1034" i="48"/>
  <c r="F1033" i="48"/>
  <c r="F1032" i="48"/>
  <c r="F1031" i="48"/>
  <c r="F1030" i="48"/>
  <c r="F1029" i="48"/>
  <c r="F1028" i="48"/>
  <c r="F1027" i="48"/>
  <c r="F1026" i="48"/>
  <c r="F1025" i="48"/>
  <c r="F1024" i="48"/>
  <c r="F1023" i="48"/>
  <c r="F1022" i="48"/>
  <c r="F1021" i="48"/>
  <c r="F1020" i="48"/>
  <c r="F1019" i="48"/>
  <c r="F1018" i="48"/>
  <c r="F1017" i="48"/>
  <c r="F1016" i="48"/>
  <c r="F1015" i="48"/>
  <c r="F1014" i="48"/>
  <c r="F1013" i="48"/>
  <c r="F1012" i="48"/>
  <c r="F1011" i="48"/>
  <c r="F1010" i="48"/>
  <c r="F1009" i="48"/>
  <c r="F1008" i="48"/>
  <c r="F1007" i="48"/>
  <c r="F1005" i="48"/>
  <c r="F1004" i="48"/>
  <c r="F1003" i="48"/>
  <c r="F1002" i="48"/>
  <c r="F1001" i="48"/>
  <c r="F1000" i="48"/>
  <c r="F999" i="48"/>
  <c r="F998" i="48"/>
  <c r="F997" i="48"/>
  <c r="F996" i="48"/>
  <c r="F995" i="48"/>
  <c r="F994" i="48"/>
  <c r="F992" i="48"/>
  <c r="F991" i="48"/>
  <c r="F990" i="48"/>
  <c r="F989" i="48"/>
  <c r="F987" i="48"/>
  <c r="F986" i="48"/>
  <c r="F985" i="48"/>
  <c r="F984" i="48"/>
  <c r="F983" i="48"/>
  <c r="F982" i="48"/>
  <c r="F981" i="48"/>
  <c r="F980" i="48"/>
  <c r="F932" i="48"/>
  <c r="F931" i="48"/>
  <c r="F930" i="48"/>
  <c r="F929" i="48"/>
  <c r="F928" i="48"/>
  <c r="F927" i="48"/>
  <c r="F926" i="48"/>
  <c r="F925" i="48"/>
  <c r="F924" i="48"/>
  <c r="F923" i="48"/>
  <c r="F922" i="48"/>
  <c r="F921" i="48"/>
  <c r="F920" i="48"/>
  <c r="F919" i="48"/>
  <c r="F918" i="48"/>
  <c r="F917" i="48"/>
  <c r="F916" i="48"/>
  <c r="F915" i="48"/>
  <c r="F914" i="48"/>
  <c r="F913" i="48"/>
  <c r="F912" i="48"/>
  <c r="F911" i="48"/>
  <c r="F910" i="48"/>
  <c r="F909" i="48"/>
  <c r="F908" i="48"/>
  <c r="F907" i="48"/>
  <c r="F906" i="48"/>
  <c r="F905" i="48"/>
  <c r="F904" i="48"/>
  <c r="F903" i="48"/>
  <c r="F902" i="48"/>
  <c r="F901" i="48"/>
  <c r="F900" i="48"/>
  <c r="F899" i="48"/>
  <c r="F898" i="48"/>
  <c r="F897" i="48"/>
  <c r="F895" i="48"/>
  <c r="F894" i="48"/>
  <c r="F892" i="48"/>
  <c r="F891" i="48"/>
  <c r="F890" i="48"/>
  <c r="F889" i="48"/>
  <c r="F887" i="48"/>
  <c r="F886" i="48"/>
  <c r="F885" i="48"/>
  <c r="F884" i="48"/>
  <c r="F883" i="48"/>
  <c r="F882" i="48"/>
  <c r="F881" i="48"/>
  <c r="F880" i="48"/>
  <c r="F879" i="48"/>
  <c r="F877" i="48"/>
  <c r="F876" i="48"/>
  <c r="F875" i="48"/>
  <c r="F874" i="48"/>
  <c r="F873" i="48"/>
  <c r="F872" i="48"/>
  <c r="F871" i="48"/>
  <c r="F870" i="48"/>
  <c r="F869" i="48"/>
  <c r="F868" i="48"/>
  <c r="F867" i="48"/>
  <c r="F866" i="48"/>
  <c r="F865" i="48"/>
  <c r="F864" i="48"/>
  <c r="F863" i="48"/>
  <c r="F862" i="48"/>
  <c r="F861" i="48"/>
  <c r="F860" i="48"/>
  <c r="F859" i="48"/>
  <c r="F858" i="48"/>
  <c r="F857" i="48"/>
  <c r="F856" i="48"/>
  <c r="F855" i="48"/>
  <c r="F854" i="48"/>
  <c r="F853" i="48"/>
  <c r="F852" i="48"/>
  <c r="F851" i="48"/>
  <c r="F850" i="48"/>
  <c r="F849" i="48"/>
  <c r="F848" i="48"/>
  <c r="F847" i="48"/>
  <c r="F846" i="48"/>
  <c r="F845" i="48"/>
  <c r="F844" i="48"/>
  <c r="F843" i="48"/>
  <c r="F842" i="48"/>
  <c r="F840" i="48"/>
  <c r="F839" i="48"/>
  <c r="F837" i="48"/>
  <c r="F836" i="48"/>
  <c r="F835" i="48"/>
  <c r="F834" i="48"/>
  <c r="F832" i="48"/>
  <c r="F831" i="48"/>
  <c r="F830" i="48"/>
  <c r="F829" i="48"/>
  <c r="F827" i="48"/>
  <c r="F826" i="48"/>
  <c r="F825" i="48"/>
  <c r="F824" i="48"/>
  <c r="F822" i="48"/>
  <c r="F821" i="48"/>
  <c r="F820" i="48"/>
  <c r="F819" i="48"/>
  <c r="F818" i="48"/>
  <c r="F817" i="48"/>
  <c r="F816" i="48"/>
  <c r="F815" i="48"/>
  <c r="F767" i="48"/>
  <c r="F766" i="48"/>
  <c r="F765" i="48"/>
  <c r="F764" i="48"/>
  <c r="F763" i="48"/>
  <c r="F762" i="48"/>
  <c r="F761" i="48"/>
  <c r="F760" i="48"/>
  <c r="F759" i="48"/>
  <c r="F758" i="48"/>
  <c r="F757" i="48"/>
  <c r="F756" i="48"/>
  <c r="F755" i="48"/>
  <c r="F754" i="48"/>
  <c r="F753" i="48"/>
  <c r="F752" i="48"/>
  <c r="F751" i="48"/>
  <c r="F750" i="48"/>
  <c r="F749" i="48"/>
  <c r="F748" i="48"/>
  <c r="F747" i="48"/>
  <c r="F746" i="48"/>
  <c r="F745" i="48"/>
  <c r="F744" i="48"/>
  <c r="F743" i="48"/>
  <c r="F742" i="48"/>
  <c r="F741" i="48"/>
  <c r="F740" i="48"/>
  <c r="F739" i="48"/>
  <c r="F738" i="48"/>
  <c r="F737" i="48"/>
  <c r="F736" i="48"/>
  <c r="F735" i="48"/>
  <c r="F734" i="48"/>
  <c r="F733" i="48"/>
  <c r="F732" i="48"/>
  <c r="F730" i="48"/>
  <c r="F729" i="48"/>
  <c r="F727" i="48"/>
  <c r="F726" i="48"/>
  <c r="F725" i="48"/>
  <c r="F724" i="48"/>
  <c r="F722" i="48"/>
  <c r="F721" i="48"/>
  <c r="F720" i="48"/>
  <c r="F719" i="48"/>
  <c r="F717" i="48"/>
  <c r="F716" i="48"/>
  <c r="F715" i="48"/>
  <c r="F714" i="48"/>
  <c r="F712" i="48"/>
  <c r="F711" i="48"/>
  <c r="F710" i="48"/>
  <c r="F709" i="48"/>
  <c r="F708" i="48"/>
  <c r="F707" i="48"/>
  <c r="F706" i="48"/>
  <c r="F705" i="48"/>
  <c r="F704" i="48"/>
  <c r="F703" i="48"/>
  <c r="F702" i="48"/>
  <c r="F701" i="48"/>
  <c r="F700" i="48"/>
  <c r="F699" i="48"/>
  <c r="F698" i="48"/>
  <c r="F697" i="48"/>
  <c r="F696" i="48"/>
  <c r="F695" i="48"/>
  <c r="F694" i="48"/>
  <c r="F693" i="48"/>
  <c r="F692" i="48"/>
  <c r="F691" i="48"/>
  <c r="F690" i="48"/>
  <c r="F689" i="48"/>
  <c r="F688" i="48"/>
  <c r="F687" i="48"/>
  <c r="F686" i="48"/>
  <c r="F685" i="48"/>
  <c r="F684" i="48"/>
  <c r="F683" i="48"/>
  <c r="F682" i="48"/>
  <c r="F681" i="48"/>
  <c r="F680" i="48"/>
  <c r="F679" i="48"/>
  <c r="F678" i="48"/>
  <c r="F677" i="48"/>
  <c r="F675" i="48"/>
  <c r="F674" i="48"/>
  <c r="F672" i="48"/>
  <c r="F671" i="48"/>
  <c r="F670" i="48"/>
  <c r="F669" i="48"/>
  <c r="F667" i="48"/>
  <c r="F666" i="48"/>
  <c r="F665" i="48"/>
  <c r="F664" i="48"/>
  <c r="F662" i="48"/>
  <c r="F661" i="48"/>
  <c r="F660" i="48"/>
  <c r="F659" i="48"/>
  <c r="F657" i="48"/>
  <c r="F656" i="48"/>
  <c r="F655" i="48"/>
  <c r="F654" i="48"/>
  <c r="F653" i="48"/>
  <c r="F652" i="48"/>
  <c r="F651" i="48"/>
  <c r="F650" i="48"/>
  <c r="F649" i="48"/>
  <c r="F648" i="48"/>
  <c r="F647" i="48"/>
  <c r="F646" i="48"/>
  <c r="F645" i="48"/>
  <c r="F644" i="48"/>
  <c r="F643" i="48"/>
  <c r="F642" i="48"/>
  <c r="F641" i="48"/>
  <c r="F640" i="48"/>
  <c r="F639" i="48"/>
  <c r="F638" i="48"/>
  <c r="F637" i="48"/>
  <c r="F636" i="48"/>
  <c r="F635" i="48"/>
  <c r="F634" i="48"/>
  <c r="F633" i="48"/>
  <c r="F632" i="48"/>
  <c r="F631" i="48"/>
  <c r="F630" i="48"/>
  <c r="F629" i="48"/>
  <c r="F628" i="48"/>
  <c r="F627" i="48"/>
  <c r="F626" i="48"/>
  <c r="F620" i="48"/>
  <c r="F619" i="48"/>
  <c r="F618" i="48"/>
  <c r="F617" i="48"/>
  <c r="F616" i="48"/>
  <c r="F615" i="48"/>
  <c r="F614" i="48"/>
  <c r="F612" i="48"/>
  <c r="F611" i="48"/>
  <c r="F610" i="48"/>
  <c r="F609" i="48"/>
  <c r="F607" i="48"/>
  <c r="F606" i="48"/>
  <c r="F605" i="48"/>
  <c r="F604" i="48"/>
  <c r="F603" i="48"/>
  <c r="F602" i="48"/>
  <c r="F601" i="48"/>
  <c r="F600" i="48"/>
  <c r="F599" i="48"/>
  <c r="F598" i="48"/>
  <c r="F597" i="48"/>
  <c r="F596" i="48"/>
  <c r="F595" i="48"/>
  <c r="F547" i="48"/>
  <c r="F546" i="48"/>
  <c r="F545" i="48"/>
  <c r="F544" i="48"/>
  <c r="F543" i="48"/>
  <c r="F542" i="48"/>
  <c r="F541" i="48"/>
  <c r="F540" i="48"/>
  <c r="F539" i="48"/>
  <c r="F538" i="48"/>
  <c r="F537" i="48"/>
  <c r="F536" i="48"/>
  <c r="F535" i="48"/>
  <c r="F534" i="48"/>
  <c r="F533" i="48"/>
  <c r="F532" i="48"/>
  <c r="F531" i="48"/>
  <c r="F530" i="48"/>
  <c r="F529" i="48"/>
  <c r="F528" i="48"/>
  <c r="F527" i="48"/>
  <c r="F526" i="48"/>
  <c r="F525" i="48"/>
  <c r="F524" i="48"/>
  <c r="F523" i="48"/>
  <c r="F522" i="48"/>
  <c r="F521" i="48"/>
  <c r="F520" i="48"/>
  <c r="F519" i="48"/>
  <c r="F518" i="48"/>
  <c r="F517" i="48"/>
  <c r="F516" i="48"/>
  <c r="F515" i="48"/>
  <c r="F514" i="48"/>
  <c r="F513" i="48"/>
  <c r="F512" i="48"/>
  <c r="F511" i="48"/>
  <c r="F510" i="48"/>
  <c r="F509" i="48"/>
  <c r="F508" i="48"/>
  <c r="F507" i="48"/>
  <c r="F506" i="48"/>
  <c r="F505" i="48"/>
  <c r="F504" i="48"/>
  <c r="F502" i="48"/>
  <c r="F501" i="48"/>
  <c r="F500" i="48"/>
  <c r="F499" i="48"/>
  <c r="F498" i="48"/>
  <c r="F497" i="48"/>
  <c r="F496" i="48"/>
  <c r="F495" i="48"/>
  <c r="F494" i="48"/>
  <c r="F493" i="48"/>
  <c r="F492" i="48"/>
  <c r="F491" i="48"/>
  <c r="F490" i="48"/>
  <c r="F489" i="48"/>
  <c r="F488" i="48"/>
  <c r="F487" i="48"/>
  <c r="F486" i="48"/>
  <c r="F485" i="48"/>
  <c r="F484" i="48"/>
  <c r="F483" i="48"/>
  <c r="F482" i="48"/>
  <c r="F481" i="48"/>
  <c r="F480" i="48"/>
  <c r="F479" i="48"/>
  <c r="F478" i="48"/>
  <c r="F477" i="48"/>
  <c r="F476" i="48"/>
  <c r="F475" i="48"/>
  <c r="F474" i="48"/>
  <c r="F473" i="48"/>
  <c r="F472" i="48"/>
  <c r="F471" i="48"/>
  <c r="F470" i="48"/>
  <c r="F469" i="48"/>
  <c r="F468" i="48"/>
  <c r="F467" i="48"/>
  <c r="F466" i="48"/>
  <c r="F465" i="48"/>
  <c r="F464" i="48"/>
  <c r="F463" i="48"/>
  <c r="F462" i="48"/>
  <c r="F461" i="48"/>
  <c r="F460" i="48"/>
  <c r="F459" i="48"/>
  <c r="F458" i="48"/>
  <c r="F457" i="48"/>
  <c r="F456" i="48"/>
  <c r="F455" i="48"/>
  <c r="F454" i="48"/>
  <c r="F453" i="48"/>
  <c r="F452" i="48"/>
  <c r="F451" i="48"/>
  <c r="F450" i="48"/>
  <c r="F449" i="48"/>
  <c r="F447" i="48"/>
  <c r="F446" i="48"/>
  <c r="F445" i="48"/>
  <c r="F444" i="48"/>
  <c r="F442" i="48"/>
  <c r="F441" i="48"/>
  <c r="F440" i="48"/>
  <c r="F439" i="48"/>
  <c r="F438" i="48"/>
  <c r="F437" i="48"/>
  <c r="F436" i="48"/>
  <c r="F435" i="48"/>
  <c r="F434" i="48"/>
  <c r="F433" i="48"/>
  <c r="F432" i="48"/>
  <c r="F431" i="48"/>
  <c r="F430" i="48"/>
  <c r="F263" i="48"/>
  <c r="F262" i="48"/>
  <c r="F261" i="48"/>
  <c r="F260" i="48"/>
  <c r="F259" i="48"/>
  <c r="F258" i="48"/>
  <c r="F257" i="48"/>
  <c r="F256" i="48"/>
  <c r="F255" i="48"/>
  <c r="F254" i="48"/>
  <c r="F253" i="48"/>
  <c r="F252" i="48"/>
  <c r="F251" i="48"/>
  <c r="F250" i="48"/>
  <c r="F249" i="48"/>
  <c r="F248" i="48"/>
  <c r="F247" i="48"/>
  <c r="F246" i="48"/>
  <c r="F245" i="48"/>
  <c r="F244" i="48"/>
  <c r="F243" i="48"/>
  <c r="F242" i="48"/>
  <c r="F241" i="48"/>
  <c r="F240" i="48"/>
  <c r="F239" i="48"/>
  <c r="F238" i="48"/>
  <c r="F237" i="48"/>
  <c r="F236" i="48"/>
  <c r="F235" i="48"/>
  <c r="F234" i="48"/>
  <c r="F233" i="48"/>
  <c r="F232" i="48"/>
  <c r="F231" i="48"/>
  <c r="F230" i="48"/>
  <c r="F229" i="48"/>
  <c r="F228" i="48"/>
  <c r="F227" i="48"/>
  <c r="F226" i="48"/>
  <c r="F225" i="48"/>
  <c r="F224" i="48"/>
  <c r="F223" i="48"/>
  <c r="F222" i="48"/>
  <c r="F221" i="48"/>
  <c r="F220" i="48"/>
  <c r="F219" i="48"/>
  <c r="F218" i="48"/>
  <c r="F217" i="48"/>
  <c r="F216" i="48"/>
  <c r="F215" i="48"/>
  <c r="F214" i="48"/>
  <c r="F213" i="48"/>
  <c r="F212" i="48"/>
  <c r="F211" i="48"/>
  <c r="F210" i="48"/>
  <c r="F209" i="48"/>
  <c r="F208" i="48"/>
  <c r="F207" i="48"/>
  <c r="F206" i="48"/>
  <c r="F205" i="48"/>
  <c r="F204" i="48"/>
  <c r="F203" i="48"/>
  <c r="F202" i="48"/>
  <c r="F201" i="48"/>
  <c r="F200" i="48"/>
  <c r="F199" i="48"/>
  <c r="F198" i="48"/>
  <c r="F197" i="48"/>
  <c r="F196" i="48"/>
  <c r="F195" i="48"/>
  <c r="F194" i="48"/>
  <c r="F193" i="48"/>
  <c r="F192" i="48"/>
  <c r="F191" i="48"/>
  <c r="F190" i="48"/>
  <c r="F189" i="48"/>
  <c r="F188" i="48"/>
  <c r="F187" i="48"/>
  <c r="F186" i="48"/>
  <c r="F185" i="48"/>
  <c r="F184" i="48"/>
  <c r="F183" i="48"/>
  <c r="F182" i="48"/>
  <c r="F181" i="48"/>
  <c r="F180" i="48"/>
  <c r="F179" i="48"/>
  <c r="F178" i="48"/>
  <c r="F177" i="48"/>
  <c r="F176" i="48"/>
  <c r="F175" i="48"/>
  <c r="F174" i="48"/>
  <c r="F173" i="48"/>
  <c r="F172" i="48"/>
  <c r="F171" i="48"/>
  <c r="F170" i="48"/>
  <c r="F169" i="48"/>
  <c r="F168" i="48"/>
  <c r="F167" i="48"/>
  <c r="F166" i="48"/>
  <c r="F165" i="48"/>
  <c r="F164" i="48"/>
  <c r="F163" i="48"/>
  <c r="F162" i="48"/>
  <c r="F161" i="48"/>
  <c r="F160" i="48"/>
  <c r="F133" i="48"/>
  <c r="F132" i="48"/>
  <c r="F130" i="48"/>
  <c r="F107" i="48"/>
  <c r="F106" i="48"/>
  <c r="F104" i="48"/>
  <c r="F81" i="48"/>
  <c r="F80" i="48"/>
  <c r="F79" i="48"/>
  <c r="F78" i="48"/>
  <c r="F77" i="48"/>
  <c r="F76" i="48"/>
  <c r="F75" i="48"/>
  <c r="F74" i="48"/>
  <c r="F73" i="48"/>
  <c r="F72" i="48"/>
  <c r="F71" i="48"/>
  <c r="F70" i="48"/>
  <c r="F69" i="48"/>
  <c r="F68" i="48"/>
  <c r="F67" i="48"/>
  <c r="F66" i="48"/>
  <c r="F65" i="48"/>
  <c r="F64" i="48"/>
  <c r="F63" i="48"/>
  <c r="F62" i="48"/>
  <c r="F61" i="48"/>
  <c r="F60" i="48"/>
  <c r="F59" i="48"/>
  <c r="F58" i="48"/>
  <c r="F57" i="48"/>
  <c r="F56" i="48"/>
  <c r="F55" i="48"/>
  <c r="F54" i="48"/>
  <c r="F53" i="48"/>
  <c r="F52" i="48"/>
  <c r="F51" i="48"/>
  <c r="F50" i="48"/>
  <c r="F49" i="48"/>
  <c r="F48" i="48"/>
  <c r="F47" i="48"/>
  <c r="F46" i="48"/>
  <c r="F45" i="48"/>
  <c r="F44" i="48"/>
  <c r="F43" i="48"/>
  <c r="F42" i="48"/>
  <c r="F41" i="48"/>
  <c r="F40" i="48"/>
  <c r="F39" i="48"/>
  <c r="F38" i="48"/>
  <c r="F37" i="48"/>
  <c r="F36" i="48"/>
  <c r="F35" i="48"/>
  <c r="F34" i="48"/>
  <c r="F33" i="48"/>
  <c r="F32" i="48"/>
  <c r="F31" i="48"/>
  <c r="F30" i="48"/>
  <c r="F29" i="48"/>
  <c r="F28" i="48"/>
  <c r="F26" i="48"/>
  <c r="F20" i="48"/>
  <c r="F19" i="48"/>
  <c r="F18" i="48"/>
  <c r="F17" i="48"/>
  <c r="C1113" i="48"/>
  <c r="C998" i="48"/>
  <c r="C1003" i="48"/>
  <c r="C1027" i="48" s="1"/>
  <c r="C883" i="48"/>
  <c r="C508" i="48"/>
  <c r="D1716" i="5"/>
  <c r="D1711" i="5"/>
  <c r="D1706" i="5"/>
  <c r="D1709" i="5" s="1"/>
  <c r="D1701" i="5"/>
  <c r="C733" i="23"/>
  <c r="D43" i="56" s="1"/>
  <c r="F733" i="23"/>
  <c r="G733" i="23"/>
  <c r="J733" i="23"/>
  <c r="B733" i="23"/>
  <c r="D17" i="56" s="1"/>
  <c r="B730" i="23"/>
  <c r="B731" i="23" s="1"/>
  <c r="C730" i="23"/>
  <c r="D33" i="5" s="1"/>
  <c r="F730" i="23"/>
  <c r="F731" i="23" s="1"/>
  <c r="G730" i="23"/>
  <c r="J730" i="23"/>
  <c r="J731" i="23" s="1"/>
  <c r="C732" i="23"/>
  <c r="D41" i="56" s="1"/>
  <c r="F732" i="23"/>
  <c r="D65" i="5" s="1"/>
  <c r="G732" i="23"/>
  <c r="J732" i="23"/>
  <c r="B732" i="23"/>
  <c r="E2660" i="5"/>
  <c r="E2657" i="5"/>
  <c r="K2739" i="48" s="1"/>
  <c r="E2652" i="5"/>
  <c r="E2649" i="5"/>
  <c r="E2646" i="5"/>
  <c r="D2660" i="5"/>
  <c r="G2742" i="48" s="1"/>
  <c r="D2657" i="5"/>
  <c r="D2667" i="5" s="1"/>
  <c r="D2646" i="5"/>
  <c r="C2660" i="5"/>
  <c r="C2742" i="48" s="1"/>
  <c r="C2657" i="5"/>
  <c r="C2652" i="5"/>
  <c r="C2649" i="5"/>
  <c r="C2646" i="5"/>
  <c r="F2660" i="5"/>
  <c r="F2657" i="5"/>
  <c r="G2656" i="5"/>
  <c r="I2655" i="5"/>
  <c r="F2652" i="5"/>
  <c r="F2649" i="5"/>
  <c r="F2671" i="5" s="1"/>
  <c r="Y2357" i="48"/>
  <c r="Z2357" i="48" s="1"/>
  <c r="Y2308" i="48"/>
  <c r="Z2308" i="48" s="1"/>
  <c r="Y2259" i="48"/>
  <c r="Z2259" i="48" s="1"/>
  <c r="U2357" i="48"/>
  <c r="V2357" i="48" s="1"/>
  <c r="U2308" i="48"/>
  <c r="V2308" i="48" s="1"/>
  <c r="U2259" i="48"/>
  <c r="V2259" i="48" s="1"/>
  <c r="Q2357" i="48"/>
  <c r="R2357" i="48" s="1"/>
  <c r="Q2308" i="48"/>
  <c r="R2308" i="48" s="1"/>
  <c r="S2299" i="48"/>
  <c r="T2299" i="48"/>
  <c r="S2302" i="48"/>
  <c r="AB2302" i="48"/>
  <c r="AB2303" i="48"/>
  <c r="AB2304" i="48"/>
  <c r="AB2305" i="48"/>
  <c r="AB2306" i="48"/>
  <c r="AB2307" i="48"/>
  <c r="AA2308" i="48"/>
  <c r="AB2308" i="48"/>
  <c r="AB2309" i="48"/>
  <c r="S2310" i="48"/>
  <c r="T2310" i="48"/>
  <c r="S2313" i="48"/>
  <c r="T2313" i="48"/>
  <c r="Q2259" i="48"/>
  <c r="R2259" i="48" s="1"/>
  <c r="M2259" i="48"/>
  <c r="N2259" i="48" s="1"/>
  <c r="M2308" i="48"/>
  <c r="N2308" i="48" s="1"/>
  <c r="M2357" i="48"/>
  <c r="N2357" i="48" s="1"/>
  <c r="E2357" i="48"/>
  <c r="F2357" i="48" s="1"/>
  <c r="I2357" i="48"/>
  <c r="J2357" i="48" s="1"/>
  <c r="E2308" i="48"/>
  <c r="F2308" i="48" s="1"/>
  <c r="I2308" i="48"/>
  <c r="J2308" i="48" s="1"/>
  <c r="I2259" i="48"/>
  <c r="J2259" i="48" s="1"/>
  <c r="E2259" i="48"/>
  <c r="F2259" i="48" s="1"/>
  <c r="Y2212" i="48"/>
  <c r="Z2212" i="48" s="1"/>
  <c r="U2212" i="48"/>
  <c r="V2212" i="48" s="1"/>
  <c r="Q2212" i="48"/>
  <c r="R2212" i="48" s="1"/>
  <c r="M2212" i="48"/>
  <c r="N2212" i="48" s="1"/>
  <c r="I2212" i="48"/>
  <c r="J2212" i="48" s="1"/>
  <c r="E2212" i="48"/>
  <c r="F2212" i="48" s="1"/>
  <c r="U2046" i="48"/>
  <c r="V2046" i="48" s="1"/>
  <c r="U1991" i="48"/>
  <c r="V1991" i="48" s="1"/>
  <c r="U1881" i="48"/>
  <c r="V1881" i="48" s="1"/>
  <c r="U1716" i="48"/>
  <c r="V1716" i="48" s="1"/>
  <c r="U1551" i="48"/>
  <c r="V1551" i="48" s="1"/>
  <c r="U1496" i="48"/>
  <c r="V1496" i="48" s="1"/>
  <c r="U1056" i="48"/>
  <c r="V1056" i="48" s="1"/>
  <c r="U561" i="48"/>
  <c r="V561" i="48" s="1"/>
  <c r="Q2046" i="48"/>
  <c r="R2046" i="48" s="1"/>
  <c r="Q1991" i="48"/>
  <c r="R1991" i="48" s="1"/>
  <c r="Q1881" i="48"/>
  <c r="R1881" i="48" s="1"/>
  <c r="Q1771" i="48"/>
  <c r="R1771" i="48" s="1"/>
  <c r="Q1716" i="48"/>
  <c r="R1716" i="48" s="1"/>
  <c r="Q1551" i="48"/>
  <c r="R1551" i="48" s="1"/>
  <c r="Q1221" i="48"/>
  <c r="R1221" i="48" s="1"/>
  <c r="Q1056" i="48"/>
  <c r="R1056" i="48" s="1"/>
  <c r="Q946" i="48"/>
  <c r="R946" i="48" s="1"/>
  <c r="Q781" i="48"/>
  <c r="R781" i="48" s="1"/>
  <c r="Q616" i="48"/>
  <c r="R616" i="48" s="1"/>
  <c r="Q561" i="48"/>
  <c r="R561" i="48" s="1"/>
  <c r="M2046" i="48"/>
  <c r="N2046" i="48" s="1"/>
  <c r="M1991" i="48"/>
  <c r="N1991" i="48" s="1"/>
  <c r="M1881" i="48"/>
  <c r="N1881" i="48" s="1"/>
  <c r="M1771" i="48"/>
  <c r="N1771" i="48" s="1"/>
  <c r="M1716" i="48"/>
  <c r="N1716" i="48" s="1"/>
  <c r="M1551" i="48"/>
  <c r="N1551" i="48" s="1"/>
  <c r="M1331" i="48"/>
  <c r="N1331" i="48" s="1"/>
  <c r="M1221" i="48"/>
  <c r="N1221" i="48" s="1"/>
  <c r="M1056" i="48"/>
  <c r="N1056" i="48" s="1"/>
  <c r="M781" i="48"/>
  <c r="N781" i="48" s="1"/>
  <c r="M616" i="48"/>
  <c r="N616" i="48" s="1"/>
  <c r="M561" i="48"/>
  <c r="N561" i="48" s="1"/>
  <c r="AB552" i="48"/>
  <c r="O553" i="48"/>
  <c r="Q553" i="48" s="1"/>
  <c r="R553" i="48" s="1"/>
  <c r="S553" i="48"/>
  <c r="AB553" i="48"/>
  <c r="AB554" i="48"/>
  <c r="AB555" i="48"/>
  <c r="AB556" i="48"/>
  <c r="AB557" i="48"/>
  <c r="AB558" i="48"/>
  <c r="AB559" i="48"/>
  <c r="AB560" i="48"/>
  <c r="AA561" i="48"/>
  <c r="AB561" i="48"/>
  <c r="AB562" i="48"/>
  <c r="AB570" i="48"/>
  <c r="I2046" i="48"/>
  <c r="J2046" i="48" s="1"/>
  <c r="I1991" i="48"/>
  <c r="J1991" i="48" s="1"/>
  <c r="I1881" i="48"/>
  <c r="J1881" i="48" s="1"/>
  <c r="I1771" i="48"/>
  <c r="J1771" i="48" s="1"/>
  <c r="I1573" i="48"/>
  <c r="J1573" i="48" s="1"/>
  <c r="I1551" i="48"/>
  <c r="J1551" i="48" s="1"/>
  <c r="I1548" i="48"/>
  <c r="J1548" i="48" s="1"/>
  <c r="I1221" i="48"/>
  <c r="J1221" i="48" s="1"/>
  <c r="I946" i="48"/>
  <c r="J946" i="48" s="1"/>
  <c r="I803" i="48"/>
  <c r="J803" i="48" s="1"/>
  <c r="I781" i="48"/>
  <c r="J781" i="48" s="1"/>
  <c r="I778" i="48"/>
  <c r="J778" i="48" s="1"/>
  <c r="I561" i="48"/>
  <c r="J561" i="48" s="1"/>
  <c r="E2046" i="48"/>
  <c r="F2046" i="48" s="1"/>
  <c r="E1991" i="48"/>
  <c r="F1991" i="48" s="1"/>
  <c r="E1881" i="48"/>
  <c r="F1881" i="48" s="1"/>
  <c r="E1771" i="48"/>
  <c r="F1771" i="48" s="1"/>
  <c r="E1716" i="48"/>
  <c r="F1716" i="48" s="1"/>
  <c r="E1551" i="48"/>
  <c r="F1551" i="48" s="1"/>
  <c r="E1331" i="48"/>
  <c r="F1331" i="48" s="1"/>
  <c r="E1221" i="48"/>
  <c r="F1221" i="48" s="1"/>
  <c r="E1056" i="48"/>
  <c r="F1056" i="48" s="1"/>
  <c r="E946" i="48"/>
  <c r="F946" i="48" s="1"/>
  <c r="E781" i="48"/>
  <c r="F781" i="48" s="1"/>
  <c r="E561" i="48"/>
  <c r="F561" i="48" s="1"/>
  <c r="U451" i="48"/>
  <c r="V451" i="48" s="1"/>
  <c r="Q451" i="48"/>
  <c r="R451" i="48" s="1"/>
  <c r="M451" i="48"/>
  <c r="N451" i="48" s="1"/>
  <c r="M396" i="48"/>
  <c r="N396" i="48" s="1"/>
  <c r="I396" i="48"/>
  <c r="J396" i="48" s="1"/>
  <c r="E396" i="48"/>
  <c r="F396" i="48" s="1"/>
  <c r="G553" i="48"/>
  <c r="K553" i="48"/>
  <c r="G558" i="48"/>
  <c r="K558" i="48"/>
  <c r="D2656" i="5"/>
  <c r="T2316" i="48"/>
  <c r="D1070" i="48"/>
  <c r="L1070" i="48"/>
  <c r="P1070" i="48"/>
  <c r="T2362" i="48"/>
  <c r="T2359" i="48"/>
  <c r="T2360" i="48" s="1"/>
  <c r="T2348" i="48"/>
  <c r="P2362" i="48"/>
  <c r="P2363" i="48" s="1"/>
  <c r="P2359" i="48"/>
  <c r="P2348" i="48"/>
  <c r="P2377" i="48" s="1"/>
  <c r="L2362" i="48"/>
  <c r="L2359" i="48"/>
  <c r="L2360" i="48" s="1"/>
  <c r="L2348" i="48"/>
  <c r="H2362" i="48"/>
  <c r="H2363" i="48" s="1"/>
  <c r="H2359" i="48"/>
  <c r="H2348" i="48"/>
  <c r="H2350" i="48" s="1"/>
  <c r="D2362" i="48"/>
  <c r="D2360" i="48"/>
  <c r="D2348" i="48"/>
  <c r="P2313" i="48"/>
  <c r="P2310" i="48"/>
  <c r="P2299" i="48"/>
  <c r="L2313" i="48"/>
  <c r="L2310" i="48"/>
  <c r="L2311" i="48" s="1"/>
  <c r="L2299" i="48"/>
  <c r="H2313" i="48"/>
  <c r="H2310" i="48"/>
  <c r="H2299" i="48"/>
  <c r="D2313" i="48"/>
  <c r="D2310" i="48"/>
  <c r="D2311" i="48" s="1"/>
  <c r="D2299" i="48"/>
  <c r="D2328" i="48" s="1"/>
  <c r="D2329" i="48" s="1"/>
  <c r="AB2329" i="48" s="1"/>
  <c r="T2264" i="48"/>
  <c r="T2261" i="48"/>
  <c r="T2250" i="48"/>
  <c r="T2252" i="48" s="1"/>
  <c r="P2264" i="48"/>
  <c r="P2261" i="48"/>
  <c r="P2250" i="48"/>
  <c r="P2275" i="48" s="1"/>
  <c r="L2264" i="48"/>
  <c r="L2265" i="48" s="1"/>
  <c r="L2261" i="48"/>
  <c r="L2250" i="48"/>
  <c r="H2264" i="48"/>
  <c r="H2261" i="48"/>
  <c r="H2271" i="48" s="1"/>
  <c r="H2250" i="48"/>
  <c r="H2251" i="48" s="1"/>
  <c r="D2264" i="48"/>
  <c r="D2261" i="48"/>
  <c r="D2250" i="48"/>
  <c r="D2275" i="48" s="1"/>
  <c r="D2277" i="48" s="1"/>
  <c r="AB2277" i="48" s="1"/>
  <c r="T2216" i="48"/>
  <c r="T2214" i="48"/>
  <c r="T2206" i="48"/>
  <c r="P2216" i="48"/>
  <c r="P2217" i="48" s="1"/>
  <c r="P2214" i="48"/>
  <c r="P2206" i="48"/>
  <c r="L2216" i="48"/>
  <c r="L2214" i="48"/>
  <c r="L2215" i="48" s="1"/>
  <c r="L2206" i="48"/>
  <c r="H2216" i="48"/>
  <c r="H2214" i="48"/>
  <c r="H2206" i="48"/>
  <c r="D2216" i="48"/>
  <c r="D2214" i="48"/>
  <c r="D2206" i="48"/>
  <c r="J1336" i="48"/>
  <c r="L1066" i="48"/>
  <c r="J1061" i="48"/>
  <c r="L469" i="48"/>
  <c r="P469" i="48"/>
  <c r="L473" i="48"/>
  <c r="P473" i="48"/>
  <c r="P474" i="48" s="1"/>
  <c r="H14" i="49"/>
  <c r="L2328" i="48"/>
  <c r="L2377" i="48"/>
  <c r="Y299" i="48"/>
  <c r="AC299" i="48" s="1"/>
  <c r="Y273" i="48"/>
  <c r="X91" i="48"/>
  <c r="AB91" i="48"/>
  <c r="X92" i="48"/>
  <c r="AB92" i="48"/>
  <c r="X95" i="48"/>
  <c r="Z95" i="48" s="1"/>
  <c r="AB95" i="48"/>
  <c r="X96" i="48"/>
  <c r="Z96" i="48" s="1"/>
  <c r="AB96" i="48"/>
  <c r="X97" i="48"/>
  <c r="Z97" i="48" s="1"/>
  <c r="AB97" i="48"/>
  <c r="X98" i="48"/>
  <c r="Z98" i="48" s="1"/>
  <c r="AB98" i="48"/>
  <c r="P93" i="48"/>
  <c r="T93" i="48"/>
  <c r="AA2212" i="48"/>
  <c r="AB2212" i="48"/>
  <c r="AA2259" i="48"/>
  <c r="AB2259" i="48"/>
  <c r="AA2357" i="48"/>
  <c r="AB2357" i="48"/>
  <c r="AA2406" i="48"/>
  <c r="AA2446" i="48"/>
  <c r="AA2447" i="48"/>
  <c r="AA2448" i="48"/>
  <c r="AA2449" i="48"/>
  <c r="AA2450" i="48"/>
  <c r="AA2451" i="48"/>
  <c r="AA2461" i="48"/>
  <c r="AA2510" i="48"/>
  <c r="AA2559" i="48"/>
  <c r="AA2608" i="48"/>
  <c r="AA2648" i="48"/>
  <c r="AB2208" i="48"/>
  <c r="AB2209" i="48"/>
  <c r="AB2210" i="48"/>
  <c r="AB2211" i="48"/>
  <c r="AB2213" i="48"/>
  <c r="AB2242" i="48"/>
  <c r="AB2243" i="48"/>
  <c r="AB2244" i="48"/>
  <c r="AB2245" i="48"/>
  <c r="AB2246" i="48"/>
  <c r="AB2247" i="48"/>
  <c r="AB2248" i="48"/>
  <c r="AB2249" i="48"/>
  <c r="AB2253" i="48"/>
  <c r="AB2254" i="48"/>
  <c r="AB2255" i="48"/>
  <c r="AB2256" i="48"/>
  <c r="AB2257" i="48"/>
  <c r="AB2258" i="48"/>
  <c r="AB2260" i="48"/>
  <c r="AB2291" i="48"/>
  <c r="AB2292" i="48"/>
  <c r="AB2293" i="48"/>
  <c r="AB2294" i="48"/>
  <c r="AB2295" i="48"/>
  <c r="AB2296" i="48"/>
  <c r="AB2297" i="48"/>
  <c r="AB2298" i="48"/>
  <c r="AB2340" i="48"/>
  <c r="AB2341" i="48"/>
  <c r="AB2342" i="48"/>
  <c r="AB2343" i="48"/>
  <c r="AB2344" i="48"/>
  <c r="AB2345" i="48"/>
  <c r="AB2346" i="48"/>
  <c r="AB2347" i="48"/>
  <c r="AB2351" i="48"/>
  <c r="AB2352" i="48"/>
  <c r="AB2353" i="48"/>
  <c r="AB2354" i="48"/>
  <c r="AB2355" i="48"/>
  <c r="AB2356" i="48"/>
  <c r="AB2358" i="48"/>
  <c r="X485" i="48"/>
  <c r="Z485" i="48" s="1"/>
  <c r="X486" i="48"/>
  <c r="Z486" i="48" s="1"/>
  <c r="X487" i="48"/>
  <c r="Z487" i="48" s="1"/>
  <c r="X488" i="48"/>
  <c r="Z488" i="48" s="1"/>
  <c r="X489" i="48"/>
  <c r="Z489" i="48" s="1"/>
  <c r="X490" i="48"/>
  <c r="Z490" i="48" s="1"/>
  <c r="X491" i="48"/>
  <c r="Z491" i="48" s="1"/>
  <c r="X492" i="48"/>
  <c r="Z492" i="48" s="1"/>
  <c r="X493" i="48"/>
  <c r="Z493" i="48" s="1"/>
  <c r="X494" i="48"/>
  <c r="Z494" i="48" s="1"/>
  <c r="X495" i="48"/>
  <c r="Z495" i="48" s="1"/>
  <c r="X496" i="48"/>
  <c r="Z496" i="48" s="1"/>
  <c r="X497" i="48"/>
  <c r="Z497" i="48" s="1"/>
  <c r="X498" i="48"/>
  <c r="Z498" i="48" s="1"/>
  <c r="X499" i="48"/>
  <c r="Z499" i="48" s="1"/>
  <c r="X500" i="48"/>
  <c r="Z500" i="48" s="1"/>
  <c r="X501" i="48"/>
  <c r="Z501" i="48" s="1"/>
  <c r="X502" i="48"/>
  <c r="Z502" i="48" s="1"/>
  <c r="X503" i="48"/>
  <c r="Z503" i="48" s="1"/>
  <c r="X504" i="48"/>
  <c r="Z504" i="48" s="1"/>
  <c r="X505" i="48"/>
  <c r="Z505" i="48" s="1"/>
  <c r="X506" i="48"/>
  <c r="Z506" i="48" s="1"/>
  <c r="X507" i="48"/>
  <c r="Z507" i="48" s="1"/>
  <c r="X508" i="48"/>
  <c r="Z508" i="48" s="1"/>
  <c r="X509" i="48"/>
  <c r="Z509" i="48" s="1"/>
  <c r="X510" i="48"/>
  <c r="Z510" i="48" s="1"/>
  <c r="X511" i="48"/>
  <c r="Z511" i="48"/>
  <c r="X512" i="48"/>
  <c r="Z512" i="48" s="1"/>
  <c r="X513" i="48"/>
  <c r="Z513" i="48" s="1"/>
  <c r="X514" i="48"/>
  <c r="Z514" i="48" s="1"/>
  <c r="X515" i="48"/>
  <c r="Z515" i="48" s="1"/>
  <c r="X516" i="48"/>
  <c r="Z516" i="48" s="1"/>
  <c r="X517" i="48"/>
  <c r="Z517" i="48" s="1"/>
  <c r="X518" i="48"/>
  <c r="Z518" i="48" s="1"/>
  <c r="X519" i="48"/>
  <c r="Z519" i="48" s="1"/>
  <c r="X520" i="48"/>
  <c r="Z520" i="48" s="1"/>
  <c r="X521" i="48"/>
  <c r="Z521" i="48" s="1"/>
  <c r="X522" i="48"/>
  <c r="Z522" i="48" s="1"/>
  <c r="X523" i="48"/>
  <c r="Z523" i="48" s="1"/>
  <c r="X524" i="48"/>
  <c r="Z524" i="48" s="1"/>
  <c r="X525" i="48"/>
  <c r="Z525" i="48" s="1"/>
  <c r="X526" i="48"/>
  <c r="Z526" i="48" s="1"/>
  <c r="X527" i="48"/>
  <c r="Z527" i="48" s="1"/>
  <c r="X528" i="48"/>
  <c r="Z528" i="48" s="1"/>
  <c r="X529" i="48"/>
  <c r="Z529" i="48" s="1"/>
  <c r="X530" i="48"/>
  <c r="Z530" i="48" s="1"/>
  <c r="X531" i="48"/>
  <c r="Z531" i="48" s="1"/>
  <c r="X532" i="48"/>
  <c r="Z532" i="48" s="1"/>
  <c r="X533" i="48"/>
  <c r="Z533" i="48" s="1"/>
  <c r="X534" i="48"/>
  <c r="Z534" i="48" s="1"/>
  <c r="X535" i="48"/>
  <c r="Z535" i="48" s="1"/>
  <c r="X536" i="48"/>
  <c r="Z536" i="48" s="1"/>
  <c r="X537" i="48"/>
  <c r="Z537" i="48" s="1"/>
  <c r="X538" i="48"/>
  <c r="Z538" i="48" s="1"/>
  <c r="X539" i="48"/>
  <c r="Z539" i="48" s="1"/>
  <c r="X540" i="48"/>
  <c r="Z540" i="48" s="1"/>
  <c r="X541" i="48"/>
  <c r="Z541" i="48" s="1"/>
  <c r="X542" i="48"/>
  <c r="Z542" i="48" s="1"/>
  <c r="X543" i="48"/>
  <c r="Z543" i="48" s="1"/>
  <c r="X544" i="48"/>
  <c r="Z544" i="48" s="1"/>
  <c r="X545" i="48"/>
  <c r="Z545" i="48" s="1"/>
  <c r="X546" i="48"/>
  <c r="Z546" i="48" s="1"/>
  <c r="X547" i="48"/>
  <c r="Z547" i="48" s="1"/>
  <c r="X595" i="48"/>
  <c r="Z595" i="48" s="1"/>
  <c r="X596" i="48"/>
  <c r="Z596" i="48" s="1"/>
  <c r="X597" i="48"/>
  <c r="Z597" i="48" s="1"/>
  <c r="X598" i="48"/>
  <c r="Z598" i="48" s="1"/>
  <c r="X599" i="48"/>
  <c r="Z599" i="48" s="1"/>
  <c r="X600" i="48"/>
  <c r="Z600" i="48" s="1"/>
  <c r="X601" i="48"/>
  <c r="Z601" i="48" s="1"/>
  <c r="X602" i="48"/>
  <c r="Z602" i="48" s="1"/>
  <c r="X650" i="48"/>
  <c r="Z650" i="48" s="1"/>
  <c r="X651" i="48"/>
  <c r="Z651" i="48" s="1"/>
  <c r="X652" i="48"/>
  <c r="Z652" i="48" s="1"/>
  <c r="X653" i="48"/>
  <c r="Z653" i="48" s="1"/>
  <c r="X654" i="48"/>
  <c r="Z654" i="48" s="1"/>
  <c r="X655" i="48"/>
  <c r="Z655" i="48" s="1"/>
  <c r="X656" i="48"/>
  <c r="Z656" i="48" s="1"/>
  <c r="X657" i="48"/>
  <c r="Z657" i="48" s="1"/>
  <c r="X658" i="48"/>
  <c r="Z658" i="48" s="1"/>
  <c r="X659" i="48"/>
  <c r="Z659" i="48" s="1"/>
  <c r="X660" i="48"/>
  <c r="Z660" i="48" s="1"/>
  <c r="X661" i="48"/>
  <c r="Z661" i="48" s="1"/>
  <c r="X662" i="48"/>
  <c r="Z662" i="48" s="1"/>
  <c r="X663" i="48"/>
  <c r="Z663" i="48" s="1"/>
  <c r="X664" i="48"/>
  <c r="Z664" i="48" s="1"/>
  <c r="X665" i="48"/>
  <c r="Z665" i="48" s="1"/>
  <c r="X666" i="48"/>
  <c r="Z666" i="48" s="1"/>
  <c r="X667" i="48"/>
  <c r="Z667" i="48" s="1"/>
  <c r="X668" i="48"/>
  <c r="Z668" i="48" s="1"/>
  <c r="X669" i="48"/>
  <c r="Z669" i="48" s="1"/>
  <c r="X670" i="48"/>
  <c r="Z670" i="48" s="1"/>
  <c r="X671" i="48"/>
  <c r="Z671" i="48" s="1"/>
  <c r="X672" i="48"/>
  <c r="Z672" i="48" s="1"/>
  <c r="X673" i="48"/>
  <c r="Z673" i="48" s="1"/>
  <c r="X674" i="48"/>
  <c r="Z674" i="48" s="1"/>
  <c r="X675" i="48"/>
  <c r="Z675" i="48" s="1"/>
  <c r="X676" i="48"/>
  <c r="Z676" i="48" s="1"/>
  <c r="X677" i="48"/>
  <c r="Z677" i="48" s="1"/>
  <c r="X678" i="48"/>
  <c r="Z678" i="48" s="1"/>
  <c r="X679" i="48"/>
  <c r="Z679" i="48" s="1"/>
  <c r="X680" i="48"/>
  <c r="Z680" i="48" s="1"/>
  <c r="X681" i="48"/>
  <c r="Z681" i="48" s="1"/>
  <c r="X682" i="48"/>
  <c r="Z682" i="48" s="1"/>
  <c r="X683" i="48"/>
  <c r="Z683" i="48" s="1"/>
  <c r="X684" i="48"/>
  <c r="Z684" i="48" s="1"/>
  <c r="X685" i="48"/>
  <c r="Z685" i="48" s="1"/>
  <c r="X686" i="48"/>
  <c r="Z686" i="48" s="1"/>
  <c r="X687" i="48"/>
  <c r="Z687" i="48" s="1"/>
  <c r="X688" i="48"/>
  <c r="Z688" i="48" s="1"/>
  <c r="X689" i="48"/>
  <c r="Z689" i="48" s="1"/>
  <c r="X690" i="48"/>
  <c r="Z690" i="48" s="1"/>
  <c r="X691" i="48"/>
  <c r="Z691" i="48" s="1"/>
  <c r="X692" i="48"/>
  <c r="Z692" i="48" s="1"/>
  <c r="X693" i="48"/>
  <c r="Z693" i="48" s="1"/>
  <c r="X694" i="48"/>
  <c r="Z694" i="48" s="1"/>
  <c r="X695" i="48"/>
  <c r="Z695" i="48" s="1"/>
  <c r="X696" i="48"/>
  <c r="Z696" i="48" s="1"/>
  <c r="X697" i="48"/>
  <c r="Z697" i="48" s="1"/>
  <c r="X698" i="48"/>
  <c r="Z698" i="48" s="1"/>
  <c r="X699" i="48"/>
  <c r="Z699" i="48" s="1"/>
  <c r="X700" i="48"/>
  <c r="Z700" i="48" s="1"/>
  <c r="X701" i="48"/>
  <c r="Z701" i="48" s="1"/>
  <c r="X702" i="48"/>
  <c r="Z702" i="48" s="1"/>
  <c r="X703" i="48"/>
  <c r="Z703" i="48" s="1"/>
  <c r="X704" i="48"/>
  <c r="Z704" i="48" s="1"/>
  <c r="X705" i="48"/>
  <c r="Z705" i="48" s="1"/>
  <c r="X706" i="48"/>
  <c r="Z706" i="48" s="1"/>
  <c r="X707" i="48"/>
  <c r="Z707" i="48" s="1"/>
  <c r="X708" i="48"/>
  <c r="Z708" i="48" s="1"/>
  <c r="X709" i="48"/>
  <c r="Z709" i="48" s="1"/>
  <c r="X710" i="48"/>
  <c r="Z710" i="48" s="1"/>
  <c r="X711" i="48"/>
  <c r="Z711" i="48" s="1"/>
  <c r="X712" i="48"/>
  <c r="Z712" i="48" s="1"/>
  <c r="X713" i="48"/>
  <c r="Z713" i="48" s="1"/>
  <c r="X714" i="48"/>
  <c r="Z714" i="48" s="1"/>
  <c r="X715" i="48"/>
  <c r="Z715" i="48" s="1"/>
  <c r="X716" i="48"/>
  <c r="Z716" i="48" s="1"/>
  <c r="X717" i="48"/>
  <c r="Z717" i="48" s="1"/>
  <c r="X718" i="48"/>
  <c r="Z718" i="48" s="1"/>
  <c r="X719" i="48"/>
  <c r="Z719" i="48" s="1"/>
  <c r="X720" i="48"/>
  <c r="Z720" i="48" s="1"/>
  <c r="X721" i="48"/>
  <c r="Z721" i="48" s="1"/>
  <c r="X722" i="48"/>
  <c r="Z722" i="48" s="1"/>
  <c r="X723" i="48"/>
  <c r="Z723" i="48" s="1"/>
  <c r="X724" i="48"/>
  <c r="Z724" i="48" s="1"/>
  <c r="X725" i="48"/>
  <c r="Z725" i="48" s="1"/>
  <c r="X726" i="48"/>
  <c r="Z726" i="48" s="1"/>
  <c r="X727" i="48"/>
  <c r="Z727" i="48" s="1"/>
  <c r="X728" i="48"/>
  <c r="Z728" i="48" s="1"/>
  <c r="X729" i="48"/>
  <c r="Z729" i="48" s="1"/>
  <c r="X730" i="48"/>
  <c r="Z730" i="48" s="1"/>
  <c r="X731" i="48"/>
  <c r="Z731" i="48" s="1"/>
  <c r="X732" i="48"/>
  <c r="Z732" i="48" s="1"/>
  <c r="X733" i="48"/>
  <c r="Z733" i="48" s="1"/>
  <c r="X734" i="48"/>
  <c r="Z734" i="48" s="1"/>
  <c r="X735" i="48"/>
  <c r="Z735" i="48" s="1"/>
  <c r="X736" i="48"/>
  <c r="Z736" i="48" s="1"/>
  <c r="X737" i="48"/>
  <c r="Z737" i="48" s="1"/>
  <c r="X738" i="48"/>
  <c r="Z738" i="48" s="1"/>
  <c r="X739" i="48"/>
  <c r="Z739" i="48" s="1"/>
  <c r="X740" i="48"/>
  <c r="Z740" i="48" s="1"/>
  <c r="X741" i="48"/>
  <c r="Z741" i="48" s="1"/>
  <c r="X742" i="48"/>
  <c r="Z742" i="48" s="1"/>
  <c r="X743" i="48"/>
  <c r="Z743" i="48" s="1"/>
  <c r="X744" i="48"/>
  <c r="Z744" i="48" s="1"/>
  <c r="X745" i="48"/>
  <c r="Z745" i="48" s="1"/>
  <c r="X746" i="48"/>
  <c r="Z746" i="48" s="1"/>
  <c r="X747" i="48"/>
  <c r="Z747" i="48" s="1"/>
  <c r="X748" i="48"/>
  <c r="Z748" i="48" s="1"/>
  <c r="X749" i="48"/>
  <c r="Z749" i="48" s="1"/>
  <c r="X750" i="48"/>
  <c r="Z750" i="48" s="1"/>
  <c r="X751" i="48"/>
  <c r="Z751" i="48" s="1"/>
  <c r="X752" i="48"/>
  <c r="Z752" i="48" s="1"/>
  <c r="X753" i="48"/>
  <c r="Z753" i="48" s="1"/>
  <c r="X754" i="48"/>
  <c r="Z754" i="48" s="1"/>
  <c r="X755" i="48"/>
  <c r="Z755" i="48" s="1"/>
  <c r="X756" i="48"/>
  <c r="Z756" i="48" s="1"/>
  <c r="X757" i="48"/>
  <c r="Z757" i="48" s="1"/>
  <c r="X758" i="48"/>
  <c r="Z758" i="48" s="1"/>
  <c r="X759" i="48"/>
  <c r="Z759" i="48" s="1"/>
  <c r="X760" i="48"/>
  <c r="Z760" i="48" s="1"/>
  <c r="X761" i="48"/>
  <c r="Z761" i="48" s="1"/>
  <c r="X762" i="48"/>
  <c r="Z762" i="48" s="1"/>
  <c r="X763" i="48"/>
  <c r="Z763" i="48" s="1"/>
  <c r="X764" i="48"/>
  <c r="Z764" i="48" s="1"/>
  <c r="X765" i="48"/>
  <c r="Z765" i="48" s="1"/>
  <c r="X766" i="48"/>
  <c r="Z766" i="48" s="1"/>
  <c r="X767" i="48"/>
  <c r="Z767" i="48" s="1"/>
  <c r="X815" i="48"/>
  <c r="Z815" i="48" s="1"/>
  <c r="X816" i="48"/>
  <c r="Z816" i="48" s="1"/>
  <c r="X817" i="48"/>
  <c r="Z817" i="48" s="1"/>
  <c r="X818" i="48"/>
  <c r="Z818" i="48" s="1"/>
  <c r="X819" i="48"/>
  <c r="Z819" i="48"/>
  <c r="X820" i="48"/>
  <c r="Z820" i="48" s="1"/>
  <c r="X821" i="48"/>
  <c r="Z821" i="48" s="1"/>
  <c r="X822" i="48"/>
  <c r="Z822" i="48"/>
  <c r="X823" i="48"/>
  <c r="Z823" i="48" s="1"/>
  <c r="X824" i="48"/>
  <c r="Z824" i="48" s="1"/>
  <c r="X825" i="48"/>
  <c r="Z825" i="48"/>
  <c r="X826" i="48"/>
  <c r="Z826" i="48" s="1"/>
  <c r="X827" i="48"/>
  <c r="Z827" i="48" s="1"/>
  <c r="X828" i="48"/>
  <c r="Z828" i="48" s="1"/>
  <c r="X829" i="48"/>
  <c r="Z829" i="48" s="1"/>
  <c r="X830" i="48"/>
  <c r="Z830" i="48" s="1"/>
  <c r="X831" i="48"/>
  <c r="Z831" i="48" s="1"/>
  <c r="X832" i="48"/>
  <c r="Z832" i="48" s="1"/>
  <c r="X833" i="48"/>
  <c r="Z833" i="48" s="1"/>
  <c r="X834" i="48"/>
  <c r="Z834" i="48" s="1"/>
  <c r="X835" i="48"/>
  <c r="Z835" i="48" s="1"/>
  <c r="X836" i="48"/>
  <c r="Z836" i="48" s="1"/>
  <c r="X837" i="48"/>
  <c r="Z837" i="48" s="1"/>
  <c r="X838" i="48"/>
  <c r="Z838" i="48" s="1"/>
  <c r="X839" i="48"/>
  <c r="Z839" i="48" s="1"/>
  <c r="X840" i="48"/>
  <c r="Z840" i="48" s="1"/>
  <c r="X841" i="48"/>
  <c r="Z841" i="48" s="1"/>
  <c r="X842" i="48"/>
  <c r="Z842" i="48" s="1"/>
  <c r="X843" i="48"/>
  <c r="Z843" i="48" s="1"/>
  <c r="X844" i="48"/>
  <c r="Z844" i="48" s="1"/>
  <c r="X845" i="48"/>
  <c r="Z845" i="48" s="1"/>
  <c r="X846" i="48"/>
  <c r="Z846" i="48" s="1"/>
  <c r="X847" i="48"/>
  <c r="Z847" i="48" s="1"/>
  <c r="X848" i="48"/>
  <c r="Z848" i="48" s="1"/>
  <c r="X849" i="48"/>
  <c r="Z849" i="48" s="1"/>
  <c r="X850" i="48"/>
  <c r="Z850" i="48" s="1"/>
  <c r="X851" i="48"/>
  <c r="Z851" i="48" s="1"/>
  <c r="X852" i="48"/>
  <c r="Z852" i="48" s="1"/>
  <c r="X853" i="48"/>
  <c r="Z853" i="48" s="1"/>
  <c r="X854" i="48"/>
  <c r="Z854" i="48" s="1"/>
  <c r="X855" i="48"/>
  <c r="Z855" i="48" s="1"/>
  <c r="X856" i="48"/>
  <c r="Z856" i="48" s="1"/>
  <c r="X857" i="48"/>
  <c r="Z857" i="48" s="1"/>
  <c r="X858" i="48"/>
  <c r="Z858" i="48" s="1"/>
  <c r="X859" i="48"/>
  <c r="Z859" i="48" s="1"/>
  <c r="X860" i="48"/>
  <c r="Z860" i="48" s="1"/>
  <c r="X861" i="48"/>
  <c r="Z861" i="48" s="1"/>
  <c r="X862" i="48"/>
  <c r="Z862" i="48" s="1"/>
  <c r="X863" i="48"/>
  <c r="Z863" i="48" s="1"/>
  <c r="X864" i="48"/>
  <c r="Z864" i="48" s="1"/>
  <c r="X865" i="48"/>
  <c r="Z865" i="48" s="1"/>
  <c r="X866" i="48"/>
  <c r="Z866" i="48" s="1"/>
  <c r="X867" i="48"/>
  <c r="Z867" i="48" s="1"/>
  <c r="X868" i="48"/>
  <c r="Z868" i="48" s="1"/>
  <c r="X869" i="48"/>
  <c r="Z869" i="48" s="1"/>
  <c r="X870" i="48"/>
  <c r="Z870" i="48" s="1"/>
  <c r="X871" i="48"/>
  <c r="Z871" i="48" s="1"/>
  <c r="X872" i="48"/>
  <c r="Z872" i="48" s="1"/>
  <c r="X873" i="48"/>
  <c r="Z873" i="48" s="1"/>
  <c r="X874" i="48"/>
  <c r="Z874" i="48" s="1"/>
  <c r="X875" i="48"/>
  <c r="Z875" i="48" s="1"/>
  <c r="X876" i="48"/>
  <c r="Z876" i="48" s="1"/>
  <c r="X877" i="48"/>
  <c r="Z877" i="48" s="1"/>
  <c r="X878" i="48"/>
  <c r="Z878" i="48" s="1"/>
  <c r="X879" i="48"/>
  <c r="Z879" i="48" s="1"/>
  <c r="X880" i="48"/>
  <c r="Z880" i="48" s="1"/>
  <c r="X881" i="48"/>
  <c r="Z881" i="48" s="1"/>
  <c r="X882" i="48"/>
  <c r="Z882" i="48" s="1"/>
  <c r="X883" i="48"/>
  <c r="Z883" i="48" s="1"/>
  <c r="X884" i="48"/>
  <c r="Z884" i="48" s="1"/>
  <c r="X885" i="48"/>
  <c r="Z885" i="48" s="1"/>
  <c r="X886" i="48"/>
  <c r="Z886" i="48" s="1"/>
  <c r="X887" i="48"/>
  <c r="Z887" i="48" s="1"/>
  <c r="X888" i="48"/>
  <c r="Z888" i="48" s="1"/>
  <c r="X889" i="48"/>
  <c r="Z889" i="48" s="1"/>
  <c r="X890" i="48"/>
  <c r="Z890" i="48" s="1"/>
  <c r="X891" i="48"/>
  <c r="Z891" i="48" s="1"/>
  <c r="X892" i="48"/>
  <c r="Z892" i="48" s="1"/>
  <c r="X893" i="48"/>
  <c r="Z893" i="48" s="1"/>
  <c r="X894" i="48"/>
  <c r="Z894" i="48" s="1"/>
  <c r="X895" i="48"/>
  <c r="Z895" i="48" s="1"/>
  <c r="X896" i="48"/>
  <c r="Z896" i="48" s="1"/>
  <c r="X897" i="48"/>
  <c r="Z897" i="48" s="1"/>
  <c r="X898" i="48"/>
  <c r="Z898" i="48"/>
  <c r="X899" i="48"/>
  <c r="Z899" i="48" s="1"/>
  <c r="X900" i="48"/>
  <c r="Z900" i="48" s="1"/>
  <c r="X901" i="48"/>
  <c r="Z901" i="48" s="1"/>
  <c r="X902" i="48"/>
  <c r="Z902" i="48" s="1"/>
  <c r="X903" i="48"/>
  <c r="Z903" i="48" s="1"/>
  <c r="X904" i="48"/>
  <c r="Z904" i="48" s="1"/>
  <c r="X905" i="48"/>
  <c r="Z905" i="48" s="1"/>
  <c r="X906" i="48"/>
  <c r="Z906" i="48" s="1"/>
  <c r="X907" i="48"/>
  <c r="Z907" i="48"/>
  <c r="X908" i="48"/>
  <c r="Z908" i="48" s="1"/>
  <c r="X909" i="48"/>
  <c r="Z909" i="48" s="1"/>
  <c r="X910" i="48"/>
  <c r="Z910" i="48" s="1"/>
  <c r="X911" i="48"/>
  <c r="Z911" i="48" s="1"/>
  <c r="X912" i="48"/>
  <c r="Z912" i="48" s="1"/>
  <c r="X913" i="48"/>
  <c r="Z913" i="48" s="1"/>
  <c r="X914" i="48"/>
  <c r="Z914" i="48" s="1"/>
  <c r="X915" i="48"/>
  <c r="Z915" i="48" s="1"/>
  <c r="X916" i="48"/>
  <c r="Z916" i="48" s="1"/>
  <c r="X917" i="48"/>
  <c r="Z917" i="48" s="1"/>
  <c r="X918" i="48"/>
  <c r="Z918" i="48" s="1"/>
  <c r="X919" i="48"/>
  <c r="Z919" i="48" s="1"/>
  <c r="X920" i="48"/>
  <c r="Z920" i="48" s="1"/>
  <c r="X921" i="48"/>
  <c r="Z921" i="48" s="1"/>
  <c r="X922" i="48"/>
  <c r="Z922" i="48" s="1"/>
  <c r="X923" i="48"/>
  <c r="Z923" i="48" s="1"/>
  <c r="X924" i="48"/>
  <c r="Z924" i="48" s="1"/>
  <c r="X925" i="48"/>
  <c r="Z925" i="48" s="1"/>
  <c r="X926" i="48"/>
  <c r="Z926" i="48" s="1"/>
  <c r="X927" i="48"/>
  <c r="Z927" i="48" s="1"/>
  <c r="X928" i="48"/>
  <c r="Z928" i="48" s="1"/>
  <c r="X929" i="48"/>
  <c r="Z929" i="48" s="1"/>
  <c r="X930" i="48"/>
  <c r="Z930" i="48" s="1"/>
  <c r="X931" i="48"/>
  <c r="Z931" i="48" s="1"/>
  <c r="X932" i="48"/>
  <c r="Z932" i="48" s="1"/>
  <c r="X980" i="48"/>
  <c r="Z980" i="48" s="1"/>
  <c r="X981" i="48"/>
  <c r="Z981" i="48" s="1"/>
  <c r="X982" i="48"/>
  <c r="Z982" i="48" s="1"/>
  <c r="X983" i="48"/>
  <c r="Z983" i="48" s="1"/>
  <c r="X984" i="48"/>
  <c r="Z984" i="48" s="1"/>
  <c r="X985" i="48"/>
  <c r="Z985" i="48" s="1"/>
  <c r="X986" i="48"/>
  <c r="Z986" i="48" s="1"/>
  <c r="X987" i="48"/>
  <c r="Z987" i="48" s="1"/>
  <c r="X988" i="48"/>
  <c r="Z988" i="48" s="1"/>
  <c r="X989" i="48"/>
  <c r="Z989" i="48" s="1"/>
  <c r="X990" i="48"/>
  <c r="Z990" i="48" s="1"/>
  <c r="X991" i="48"/>
  <c r="Z991" i="48" s="1"/>
  <c r="X992" i="48"/>
  <c r="Z992" i="48" s="1"/>
  <c r="X993" i="48"/>
  <c r="Z993" i="48" s="1"/>
  <c r="X994" i="48"/>
  <c r="Z994" i="48" s="1"/>
  <c r="X995" i="48"/>
  <c r="Z995" i="48" s="1"/>
  <c r="X996" i="48"/>
  <c r="Z996" i="48" s="1"/>
  <c r="X997" i="48"/>
  <c r="Z997" i="48" s="1"/>
  <c r="X998" i="48"/>
  <c r="Z998" i="48" s="1"/>
  <c r="X999" i="48"/>
  <c r="Z999" i="48" s="1"/>
  <c r="X1000" i="48"/>
  <c r="Z1000" i="48" s="1"/>
  <c r="X1001" i="48"/>
  <c r="Z1001" i="48"/>
  <c r="X1002" i="48"/>
  <c r="Z1002" i="48" s="1"/>
  <c r="X1003" i="48"/>
  <c r="Z1003" i="48" s="1"/>
  <c r="X1004" i="48"/>
  <c r="Z1004" i="48" s="1"/>
  <c r="X1005" i="48"/>
  <c r="Z1005" i="48" s="1"/>
  <c r="X1006" i="48"/>
  <c r="Z1006" i="48" s="1"/>
  <c r="X1007" i="48"/>
  <c r="Z1007" i="48" s="1"/>
  <c r="X1008" i="48"/>
  <c r="Z1008" i="48"/>
  <c r="X1009" i="48"/>
  <c r="Z1009" i="48" s="1"/>
  <c r="X1010" i="48"/>
  <c r="Z1010" i="48"/>
  <c r="X1011" i="48"/>
  <c r="Z1011" i="48" s="1"/>
  <c r="X1012" i="48"/>
  <c r="Z1012" i="48" s="1"/>
  <c r="X1013" i="48"/>
  <c r="Z1013" i="48" s="1"/>
  <c r="X1014" i="48"/>
  <c r="Z1014" i="48" s="1"/>
  <c r="X1015" i="48"/>
  <c r="Z1015" i="48" s="1"/>
  <c r="X1016" i="48"/>
  <c r="Z1016" i="48" s="1"/>
  <c r="X1017" i="48"/>
  <c r="Z1017" i="48" s="1"/>
  <c r="X1018" i="48"/>
  <c r="Z1018" i="48" s="1"/>
  <c r="X1019" i="48"/>
  <c r="Z1019" i="48" s="1"/>
  <c r="X1020" i="48"/>
  <c r="Z1020" i="48" s="1"/>
  <c r="X1021" i="48"/>
  <c r="Z1021" i="48" s="1"/>
  <c r="X1022" i="48"/>
  <c r="Z1022" i="48" s="1"/>
  <c r="X1023" i="48"/>
  <c r="Z1023" i="48" s="1"/>
  <c r="X1024" i="48"/>
  <c r="Z1024" i="48" s="1"/>
  <c r="X1025" i="48"/>
  <c r="Z1025" i="48" s="1"/>
  <c r="X1026" i="48"/>
  <c r="Z1026" i="48" s="1"/>
  <c r="X1027" i="48"/>
  <c r="Z1027" i="48" s="1"/>
  <c r="X1028" i="48"/>
  <c r="Z1028" i="48" s="1"/>
  <c r="X1029" i="48"/>
  <c r="Z1029" i="48" s="1"/>
  <c r="X1030" i="48"/>
  <c r="Z1030" i="48" s="1"/>
  <c r="X1031" i="48"/>
  <c r="Z1031" i="48" s="1"/>
  <c r="X1032" i="48"/>
  <c r="Z1032" i="48" s="1"/>
  <c r="X1033" i="48"/>
  <c r="Z1033" i="48"/>
  <c r="X1034" i="48"/>
  <c r="Z1034" i="48" s="1"/>
  <c r="X1035" i="48"/>
  <c r="Z1035" i="48" s="1"/>
  <c r="X1036" i="48"/>
  <c r="Z1036" i="48" s="1"/>
  <c r="X1037" i="48"/>
  <c r="Z1037" i="48" s="1"/>
  <c r="X1038" i="48"/>
  <c r="Z1038" i="48" s="1"/>
  <c r="X1039" i="48"/>
  <c r="Z1039" i="48" s="1"/>
  <c r="X1040" i="48"/>
  <c r="Z1040" i="48" s="1"/>
  <c r="X1041" i="48"/>
  <c r="Z1041" i="48" s="1"/>
  <c r="X1042" i="48"/>
  <c r="Z1042" i="48" s="1"/>
  <c r="X1090" i="48"/>
  <c r="Z1090" i="48" s="1"/>
  <c r="X1091" i="48"/>
  <c r="Z1091" i="48" s="1"/>
  <c r="X1092" i="48"/>
  <c r="Z1092" i="48" s="1"/>
  <c r="X1093" i="48"/>
  <c r="Z1093" i="48" s="1"/>
  <c r="X1094" i="48"/>
  <c r="Z1094" i="48" s="1"/>
  <c r="X1095" i="48"/>
  <c r="Z1095" i="48" s="1"/>
  <c r="X1096" i="48"/>
  <c r="Z1096" i="48" s="1"/>
  <c r="X1097" i="48"/>
  <c r="Z1097" i="48" s="1"/>
  <c r="X1098" i="48"/>
  <c r="Z1098" i="48" s="1"/>
  <c r="X1099" i="48"/>
  <c r="Z1099" i="48" s="1"/>
  <c r="X1100" i="48"/>
  <c r="Z1100" i="48" s="1"/>
  <c r="X1101" i="48"/>
  <c r="Z1101" i="48" s="1"/>
  <c r="X1102" i="48"/>
  <c r="Z1102" i="48" s="1"/>
  <c r="X1103" i="48"/>
  <c r="Z1103" i="48" s="1"/>
  <c r="X1104" i="48"/>
  <c r="Z1104" i="48" s="1"/>
  <c r="X1105" i="48"/>
  <c r="Z1105" i="48" s="1"/>
  <c r="X1106" i="48"/>
  <c r="Z1106" i="48" s="1"/>
  <c r="X1107" i="48"/>
  <c r="Z1107" i="48" s="1"/>
  <c r="X1108" i="48"/>
  <c r="Z1108" i="48" s="1"/>
  <c r="X1109" i="48"/>
  <c r="Z1109" i="48" s="1"/>
  <c r="X1110" i="48"/>
  <c r="Z1110" i="48" s="1"/>
  <c r="X1111" i="48"/>
  <c r="Z1111" i="48" s="1"/>
  <c r="X1112" i="48"/>
  <c r="Z1112" i="48" s="1"/>
  <c r="X1113" i="48"/>
  <c r="Z1113" i="48" s="1"/>
  <c r="X1114" i="48"/>
  <c r="Z1114" i="48" s="1"/>
  <c r="X1115" i="48"/>
  <c r="Z1115" i="48" s="1"/>
  <c r="X1116" i="48"/>
  <c r="Z1116" i="48" s="1"/>
  <c r="X1117" i="48"/>
  <c r="Z1117" i="48" s="1"/>
  <c r="X1118" i="48"/>
  <c r="Z1118" i="48" s="1"/>
  <c r="X1119" i="48"/>
  <c r="Z1119" i="48" s="1"/>
  <c r="X1120" i="48"/>
  <c r="Z1120" i="48" s="1"/>
  <c r="X1121" i="48"/>
  <c r="Z1121" i="48" s="1"/>
  <c r="X1122" i="48"/>
  <c r="Z1122" i="48" s="1"/>
  <c r="X1123" i="48"/>
  <c r="Z1123" i="48" s="1"/>
  <c r="X1124" i="48"/>
  <c r="Z1124" i="48" s="1"/>
  <c r="X1125" i="48"/>
  <c r="Z1125" i="48" s="1"/>
  <c r="X1126" i="48"/>
  <c r="Z1126" i="48" s="1"/>
  <c r="X1127" i="48"/>
  <c r="Z1127" i="48" s="1"/>
  <c r="X1128" i="48"/>
  <c r="Z1128" i="48" s="1"/>
  <c r="X1129" i="48"/>
  <c r="Z1129" i="48" s="1"/>
  <c r="X1130" i="48"/>
  <c r="Z1130" i="48" s="1"/>
  <c r="X1131" i="48"/>
  <c r="Z1131" i="48" s="1"/>
  <c r="X1132" i="48"/>
  <c r="Z1132" i="48" s="1"/>
  <c r="X1133" i="48"/>
  <c r="Z1133" i="48" s="1"/>
  <c r="X1134" i="48"/>
  <c r="Z1134" i="48" s="1"/>
  <c r="X1135" i="48"/>
  <c r="Z1135" i="48" s="1"/>
  <c r="X1136" i="48"/>
  <c r="Z1136" i="48" s="1"/>
  <c r="X1137" i="48"/>
  <c r="Z1137" i="48" s="1"/>
  <c r="X1138" i="48"/>
  <c r="Z1138" i="48" s="1"/>
  <c r="X1139" i="48"/>
  <c r="Z1139" i="48" s="1"/>
  <c r="X1140" i="48"/>
  <c r="Z1140" i="48" s="1"/>
  <c r="X1141" i="48"/>
  <c r="Z1141" i="48" s="1"/>
  <c r="X1142" i="48"/>
  <c r="Z1142" i="48" s="1"/>
  <c r="X1143" i="48"/>
  <c r="Z1143" i="48"/>
  <c r="X1144" i="48"/>
  <c r="Z1144" i="48" s="1"/>
  <c r="X1145" i="48"/>
  <c r="Z1145" i="48" s="1"/>
  <c r="X1146" i="48"/>
  <c r="Z1146" i="48" s="1"/>
  <c r="X1147" i="48"/>
  <c r="Z1147" i="48" s="1"/>
  <c r="X1148" i="48"/>
  <c r="Z1148" i="48" s="1"/>
  <c r="X1149" i="48"/>
  <c r="Z1149" i="48" s="1"/>
  <c r="X1150" i="48"/>
  <c r="Z1150" i="48" s="1"/>
  <c r="X1151" i="48"/>
  <c r="Z1151" i="48" s="1"/>
  <c r="X1152" i="48"/>
  <c r="Z1152" i="48"/>
  <c r="X1153" i="48"/>
  <c r="Z1153" i="48" s="1"/>
  <c r="X1154" i="48"/>
  <c r="Z1154" i="48" s="1"/>
  <c r="X1155" i="48"/>
  <c r="Z1155" i="48" s="1"/>
  <c r="X1156" i="48"/>
  <c r="Z1156" i="48" s="1"/>
  <c r="X1157" i="48"/>
  <c r="Z1157" i="48" s="1"/>
  <c r="X1158" i="48"/>
  <c r="Z1158" i="48" s="1"/>
  <c r="X1159" i="48"/>
  <c r="Z1159" i="48" s="1"/>
  <c r="X1160" i="48"/>
  <c r="Z1160" i="48" s="1"/>
  <c r="X1161" i="48"/>
  <c r="Z1161" i="48"/>
  <c r="X1162" i="48"/>
  <c r="Z1162" i="48" s="1"/>
  <c r="X1163" i="48"/>
  <c r="Z1163" i="48" s="1"/>
  <c r="X1164" i="48"/>
  <c r="Z1164" i="48" s="1"/>
  <c r="X1165" i="48"/>
  <c r="Z1165" i="48" s="1"/>
  <c r="X1166" i="48"/>
  <c r="Z1166" i="48" s="1"/>
  <c r="X1167" i="48"/>
  <c r="Z1167" i="48" s="1"/>
  <c r="X1168" i="48"/>
  <c r="Z1168" i="48" s="1"/>
  <c r="X1169" i="48"/>
  <c r="Z1169" i="48" s="1"/>
  <c r="X1170" i="48"/>
  <c r="Z1170" i="48" s="1"/>
  <c r="X1171" i="48"/>
  <c r="Z1171" i="48" s="1"/>
  <c r="X1172" i="48"/>
  <c r="Z1172" i="48" s="1"/>
  <c r="X1173" i="48"/>
  <c r="Z1173" i="48" s="1"/>
  <c r="X1174" i="48"/>
  <c r="Z1174" i="48" s="1"/>
  <c r="X1175" i="48"/>
  <c r="Z1175" i="48" s="1"/>
  <c r="X1176" i="48"/>
  <c r="Z1176" i="48" s="1"/>
  <c r="X1177" i="48"/>
  <c r="Z1177" i="48" s="1"/>
  <c r="X1178" i="48"/>
  <c r="Z1178" i="48" s="1"/>
  <c r="X1179" i="48"/>
  <c r="Z1179" i="48" s="1"/>
  <c r="X1180" i="48"/>
  <c r="Z1180" i="48" s="1"/>
  <c r="X1181" i="48"/>
  <c r="Z1181" i="48" s="1"/>
  <c r="X1182" i="48"/>
  <c r="Z1182" i="48" s="1"/>
  <c r="X1183" i="48"/>
  <c r="Z1183" i="48" s="1"/>
  <c r="X1184" i="48"/>
  <c r="Z1184" i="48" s="1"/>
  <c r="X1185" i="48"/>
  <c r="Z1185" i="48" s="1"/>
  <c r="X1186" i="48"/>
  <c r="Z1186" i="48" s="1"/>
  <c r="X1187" i="48"/>
  <c r="Z1187" i="48" s="1"/>
  <c r="X1188" i="48"/>
  <c r="Z1188" i="48" s="1"/>
  <c r="X1189" i="48"/>
  <c r="Z1189" i="48" s="1"/>
  <c r="X1190" i="48"/>
  <c r="Z1190" i="48" s="1"/>
  <c r="X1191" i="48"/>
  <c r="Z1191" i="48" s="1"/>
  <c r="X1192" i="48"/>
  <c r="Z1192" i="48" s="1"/>
  <c r="X1193" i="48"/>
  <c r="Z1193" i="48" s="1"/>
  <c r="X1194" i="48"/>
  <c r="Z1194" i="48" s="1"/>
  <c r="X1195" i="48"/>
  <c r="Z1195" i="48" s="1"/>
  <c r="X1196" i="48"/>
  <c r="Z1196" i="48" s="1"/>
  <c r="X1197" i="48"/>
  <c r="Z1197" i="48" s="1"/>
  <c r="X1198" i="48"/>
  <c r="Z1198" i="48" s="1"/>
  <c r="X1199" i="48"/>
  <c r="Z1199" i="48" s="1"/>
  <c r="X1200" i="48"/>
  <c r="Z1200" i="48" s="1"/>
  <c r="X1201" i="48"/>
  <c r="Z1201" i="48" s="1"/>
  <c r="X1202" i="48"/>
  <c r="Z1202" i="48" s="1"/>
  <c r="X1203" i="48"/>
  <c r="Z1203" i="48" s="1"/>
  <c r="X1204" i="48"/>
  <c r="Z1204" i="48" s="1"/>
  <c r="X1205" i="48"/>
  <c r="Z1205" i="48" s="1"/>
  <c r="X1206" i="48"/>
  <c r="Z1206" i="48" s="1"/>
  <c r="X1207" i="48"/>
  <c r="Z1207" i="48" s="1"/>
  <c r="X1255" i="48"/>
  <c r="Z1255" i="48" s="1"/>
  <c r="X1256" i="48"/>
  <c r="Z1256" i="48" s="1"/>
  <c r="X1257" i="48"/>
  <c r="Z1257" i="48" s="1"/>
  <c r="X1258" i="48"/>
  <c r="Z1258" i="48" s="1"/>
  <c r="X1259" i="48"/>
  <c r="Z1259" i="48" s="1"/>
  <c r="X1260" i="48"/>
  <c r="Z1260" i="48" s="1"/>
  <c r="X1261" i="48"/>
  <c r="Z1261" i="48" s="1"/>
  <c r="X1262" i="48"/>
  <c r="Z1262" i="48" s="1"/>
  <c r="X1263" i="48"/>
  <c r="Z1263" i="48" s="1"/>
  <c r="X1264" i="48"/>
  <c r="Z1264" i="48" s="1"/>
  <c r="X1265" i="48"/>
  <c r="Z1265" i="48" s="1"/>
  <c r="X1266" i="48"/>
  <c r="Z1266" i="48" s="1"/>
  <c r="X1267" i="48"/>
  <c r="Z1267" i="48" s="1"/>
  <c r="X1268" i="48"/>
  <c r="Z1268" i="48" s="1"/>
  <c r="X1269" i="48"/>
  <c r="Z1269" i="48" s="1"/>
  <c r="X1270" i="48"/>
  <c r="Z1270" i="48" s="1"/>
  <c r="X1271" i="48"/>
  <c r="Z1271" i="48" s="1"/>
  <c r="X1272" i="48"/>
  <c r="Z1272" i="48" s="1"/>
  <c r="X1273" i="48"/>
  <c r="Z1273" i="48" s="1"/>
  <c r="X1274" i="48"/>
  <c r="Z1274" i="48" s="1"/>
  <c r="X1275" i="48"/>
  <c r="Z1275" i="48" s="1"/>
  <c r="X1276" i="48"/>
  <c r="Z1276" i="48" s="1"/>
  <c r="X1277" i="48"/>
  <c r="Z1277" i="48" s="1"/>
  <c r="X1278" i="48"/>
  <c r="Z1278" i="48"/>
  <c r="X1279" i="48"/>
  <c r="Z1279" i="48"/>
  <c r="X1280" i="48"/>
  <c r="Z1280" i="48" s="1"/>
  <c r="X1281" i="48"/>
  <c r="Z1281" i="48" s="1"/>
  <c r="X1282" i="48"/>
  <c r="Z1282" i="48" s="1"/>
  <c r="X1283" i="48"/>
  <c r="Z1283" i="48" s="1"/>
  <c r="X1284" i="48"/>
  <c r="Z1284" i="48" s="1"/>
  <c r="X1285" i="48"/>
  <c r="Z1285" i="48" s="1"/>
  <c r="X1286" i="48"/>
  <c r="Z1286" i="48" s="1"/>
  <c r="X1287" i="48"/>
  <c r="Z1287" i="48" s="1"/>
  <c r="X1288" i="48"/>
  <c r="Z1288" i="48" s="1"/>
  <c r="X1289" i="48"/>
  <c r="Z1289" i="48" s="1"/>
  <c r="X1290" i="48"/>
  <c r="Z1290" i="48" s="1"/>
  <c r="X1291" i="48"/>
  <c r="Z1291" i="48" s="1"/>
  <c r="X1292" i="48"/>
  <c r="Z1292" i="48" s="1"/>
  <c r="X1293" i="48"/>
  <c r="Z1293" i="48" s="1"/>
  <c r="X1294" i="48"/>
  <c r="Z1294" i="48" s="1"/>
  <c r="X1295" i="48"/>
  <c r="Z1295" i="48" s="1"/>
  <c r="X1296" i="48"/>
  <c r="Z1296" i="48" s="1"/>
  <c r="X1297" i="48"/>
  <c r="Z1297" i="48" s="1"/>
  <c r="X1298" i="48"/>
  <c r="Z1298" i="48" s="1"/>
  <c r="X1299" i="48"/>
  <c r="Z1299" i="48" s="1"/>
  <c r="X1300" i="48"/>
  <c r="Z1300" i="48" s="1"/>
  <c r="X1301" i="48"/>
  <c r="Z1301" i="48" s="1"/>
  <c r="X1302" i="48"/>
  <c r="Z1302" i="48" s="1"/>
  <c r="X1303" i="48"/>
  <c r="Z1303" i="48" s="1"/>
  <c r="X1304" i="48"/>
  <c r="Z1304" i="48" s="1"/>
  <c r="X1305" i="48"/>
  <c r="Z1305" i="48" s="1"/>
  <c r="X1306" i="48"/>
  <c r="Z1306" i="48" s="1"/>
  <c r="X1307" i="48"/>
  <c r="Z1307" i="48" s="1"/>
  <c r="X1308" i="48"/>
  <c r="Z1308" i="48" s="1"/>
  <c r="X1309" i="48"/>
  <c r="Z1309" i="48" s="1"/>
  <c r="X1310" i="48"/>
  <c r="Z1310" i="48" s="1"/>
  <c r="X1311" i="48"/>
  <c r="Z1311" i="48" s="1"/>
  <c r="X1312" i="48"/>
  <c r="Z1312" i="48"/>
  <c r="X1313" i="48"/>
  <c r="Z1313" i="48" s="1"/>
  <c r="X1314" i="48"/>
  <c r="Z1314" i="48" s="1"/>
  <c r="X1315" i="48"/>
  <c r="Z1315" i="48" s="1"/>
  <c r="X1316" i="48"/>
  <c r="Z1316" i="48" s="1"/>
  <c r="X1317" i="48"/>
  <c r="Z1317" i="48" s="1"/>
  <c r="X1365" i="48"/>
  <c r="Z1365" i="48" s="1"/>
  <c r="X1366" i="48"/>
  <c r="Z1366" i="48" s="1"/>
  <c r="X1367" i="48"/>
  <c r="Z1367" i="48" s="1"/>
  <c r="X1368" i="48"/>
  <c r="Z1368" i="48" s="1"/>
  <c r="X1369" i="48"/>
  <c r="Z1369" i="48" s="1"/>
  <c r="X1370" i="48"/>
  <c r="Z1370" i="48" s="1"/>
  <c r="X1371" i="48"/>
  <c r="Z1371" i="48" s="1"/>
  <c r="X1372" i="48"/>
  <c r="Z1372" i="48" s="1"/>
  <c r="X1373" i="48"/>
  <c r="Z1373" i="48" s="1"/>
  <c r="X1374" i="48"/>
  <c r="Z1374" i="48" s="1"/>
  <c r="X1375" i="48"/>
  <c r="Z1375" i="48" s="1"/>
  <c r="X1376" i="48"/>
  <c r="Z1376" i="48" s="1"/>
  <c r="X1377" i="48"/>
  <c r="Z1377" i="48" s="1"/>
  <c r="X1378" i="48"/>
  <c r="Z1378" i="48" s="1"/>
  <c r="X1379" i="48"/>
  <c r="Z1379" i="48" s="1"/>
  <c r="X1380" i="48"/>
  <c r="Z1380" i="48" s="1"/>
  <c r="X1381" i="48"/>
  <c r="Z1381" i="48" s="1"/>
  <c r="X1382" i="48"/>
  <c r="Z1382" i="48" s="1"/>
  <c r="X1383" i="48"/>
  <c r="Z1383" i="48" s="1"/>
  <c r="X1384" i="48"/>
  <c r="Z1384" i="48" s="1"/>
  <c r="X1385" i="48"/>
  <c r="Z1385" i="48" s="1"/>
  <c r="X1386" i="48"/>
  <c r="Z1386" i="48" s="1"/>
  <c r="X1387" i="48"/>
  <c r="Z1387" i="48" s="1"/>
  <c r="X1388" i="48"/>
  <c r="Z1388" i="48" s="1"/>
  <c r="X1389" i="48"/>
  <c r="Z1389" i="48" s="1"/>
  <c r="X1390" i="48"/>
  <c r="Z1390" i="48" s="1"/>
  <c r="X1391" i="48"/>
  <c r="Z1391" i="48" s="1"/>
  <c r="X1392" i="48"/>
  <c r="Z1392" i="48" s="1"/>
  <c r="X1393" i="48"/>
  <c r="Z1393" i="48" s="1"/>
  <c r="X1394" i="48"/>
  <c r="Z1394" i="48" s="1"/>
  <c r="X1395" i="48"/>
  <c r="Z1395" i="48" s="1"/>
  <c r="X1396" i="48"/>
  <c r="Z1396" i="48" s="1"/>
  <c r="X1397" i="48"/>
  <c r="Z1397" i="48" s="1"/>
  <c r="X1398" i="48"/>
  <c r="Z1398" i="48" s="1"/>
  <c r="X1399" i="48"/>
  <c r="Z1399" i="48" s="1"/>
  <c r="X1400" i="48"/>
  <c r="Z1400" i="48" s="1"/>
  <c r="X1401" i="48"/>
  <c r="Z1401" i="48" s="1"/>
  <c r="X1402" i="48"/>
  <c r="Z1402" i="48" s="1"/>
  <c r="X1403" i="48"/>
  <c r="Z1403" i="48" s="1"/>
  <c r="X1404" i="48"/>
  <c r="Z1404" i="48" s="1"/>
  <c r="X1405" i="48"/>
  <c r="Z1405" i="48" s="1"/>
  <c r="X1406" i="48"/>
  <c r="Z1406" i="48" s="1"/>
  <c r="X1407" i="48"/>
  <c r="Z1407" i="48" s="1"/>
  <c r="X1408" i="48"/>
  <c r="Z1408" i="48" s="1"/>
  <c r="X1409" i="48"/>
  <c r="Z1409" i="48" s="1"/>
  <c r="X1410" i="48"/>
  <c r="Z1410" i="48" s="1"/>
  <c r="X1411" i="48"/>
  <c r="Z1411" i="48" s="1"/>
  <c r="X1412" i="48"/>
  <c r="Z1412" i="48" s="1"/>
  <c r="X1413" i="48"/>
  <c r="Z1413" i="48" s="1"/>
  <c r="X1414" i="48"/>
  <c r="Z1414" i="48" s="1"/>
  <c r="X1415" i="48"/>
  <c r="Z1415" i="48" s="1"/>
  <c r="X1416" i="48"/>
  <c r="Z1416" i="48" s="1"/>
  <c r="X1417" i="48"/>
  <c r="Z1417" i="48" s="1"/>
  <c r="X1418" i="48"/>
  <c r="Z1418" i="48" s="1"/>
  <c r="X1419" i="48"/>
  <c r="Z1419" i="48" s="1"/>
  <c r="X1420" i="48"/>
  <c r="Z1420" i="48" s="1"/>
  <c r="X1421" i="48"/>
  <c r="Z1421" i="48" s="1"/>
  <c r="X1422" i="48"/>
  <c r="Z1422" i="48" s="1"/>
  <c r="X1423" i="48"/>
  <c r="Z1423" i="48" s="1"/>
  <c r="X1424" i="48"/>
  <c r="Z1424" i="48" s="1"/>
  <c r="X1425" i="48"/>
  <c r="Z1425" i="48" s="1"/>
  <c r="X1426" i="48"/>
  <c r="Z1426" i="48" s="1"/>
  <c r="X1427" i="48"/>
  <c r="Z1427" i="48" s="1"/>
  <c r="X1428" i="48"/>
  <c r="Z1428" i="48" s="1"/>
  <c r="X1429" i="48"/>
  <c r="Z1429" i="48" s="1"/>
  <c r="X1430" i="48"/>
  <c r="Z1430" i="48" s="1"/>
  <c r="X1431" i="48"/>
  <c r="Z1431" i="48" s="1"/>
  <c r="X1432" i="48"/>
  <c r="Z1432" i="48" s="1"/>
  <c r="X1433" i="48"/>
  <c r="Z1433" i="48" s="1"/>
  <c r="X1434" i="48"/>
  <c r="Z1434" i="48" s="1"/>
  <c r="X1435" i="48"/>
  <c r="Z1435" i="48" s="1"/>
  <c r="X1436" i="48"/>
  <c r="Z1436" i="48" s="1"/>
  <c r="X1437" i="48"/>
  <c r="Z1437" i="48" s="1"/>
  <c r="X1438" i="48"/>
  <c r="Z1438" i="48" s="1"/>
  <c r="X1439" i="48"/>
  <c r="Z1439" i="48" s="1"/>
  <c r="X1440" i="48"/>
  <c r="Z1440" i="48" s="1"/>
  <c r="X1441" i="48"/>
  <c r="Z1441" i="48" s="1"/>
  <c r="X1442" i="48"/>
  <c r="Z1442" i="48" s="1"/>
  <c r="X1443" i="48"/>
  <c r="Z1443" i="48" s="1"/>
  <c r="X1444" i="48"/>
  <c r="Z1444" i="48" s="1"/>
  <c r="X1445" i="48"/>
  <c r="Z1445" i="48" s="1"/>
  <c r="X1446" i="48"/>
  <c r="Z1446" i="48" s="1"/>
  <c r="X1447" i="48"/>
  <c r="Z1447" i="48" s="1"/>
  <c r="X1448" i="48"/>
  <c r="Z1448" i="48" s="1"/>
  <c r="X1449" i="48"/>
  <c r="Z1449" i="48" s="1"/>
  <c r="X1450" i="48"/>
  <c r="Z1450" i="48" s="1"/>
  <c r="X1451" i="48"/>
  <c r="Z1451" i="48" s="1"/>
  <c r="X1452" i="48"/>
  <c r="Z1452" i="48" s="1"/>
  <c r="X1453" i="48"/>
  <c r="Z1453" i="48" s="1"/>
  <c r="X1454" i="48"/>
  <c r="Z1454" i="48" s="1"/>
  <c r="X1455" i="48"/>
  <c r="Z1455" i="48" s="1"/>
  <c r="X1456" i="48"/>
  <c r="Z1456" i="48" s="1"/>
  <c r="X1457" i="48"/>
  <c r="Z1457" i="48" s="1"/>
  <c r="X1458" i="48"/>
  <c r="Z1458" i="48" s="1"/>
  <c r="X1459" i="48"/>
  <c r="Z1459" i="48" s="1"/>
  <c r="X1460" i="48"/>
  <c r="Z1460" i="48" s="1"/>
  <c r="X1461" i="48"/>
  <c r="Z1461" i="48" s="1"/>
  <c r="X1462" i="48"/>
  <c r="Z1462" i="48" s="1"/>
  <c r="X1463" i="48"/>
  <c r="Z1463" i="48" s="1"/>
  <c r="X1464" i="48"/>
  <c r="Z1464" i="48" s="1"/>
  <c r="X1465" i="48"/>
  <c r="Z1465" i="48" s="1"/>
  <c r="X1466" i="48"/>
  <c r="Z1466" i="48" s="1"/>
  <c r="X1467" i="48"/>
  <c r="Z1467" i="48" s="1"/>
  <c r="X1468" i="48"/>
  <c r="Z1468" i="48" s="1"/>
  <c r="X1469" i="48"/>
  <c r="Z1469" i="48" s="1"/>
  <c r="X1470" i="48"/>
  <c r="Z1470" i="48" s="1"/>
  <c r="X1471" i="48"/>
  <c r="Z1471" i="48" s="1"/>
  <c r="X1472" i="48"/>
  <c r="Z1472" i="48" s="1"/>
  <c r="X1473" i="48"/>
  <c r="Z1473" i="48" s="1"/>
  <c r="X1474" i="48"/>
  <c r="Z1474" i="48" s="1"/>
  <c r="X1475" i="48"/>
  <c r="Z1475" i="48" s="1"/>
  <c r="X1476" i="48"/>
  <c r="Z1476" i="48" s="1"/>
  <c r="X1477" i="48"/>
  <c r="Z1477" i="48" s="1"/>
  <c r="X1478" i="48"/>
  <c r="Z1478" i="48" s="1"/>
  <c r="X1479" i="48"/>
  <c r="Z1479" i="48" s="1"/>
  <c r="X1480" i="48"/>
  <c r="Z1480" i="48" s="1"/>
  <c r="X1481" i="48"/>
  <c r="Z1481" i="48" s="1"/>
  <c r="X1482" i="48"/>
  <c r="Z1482" i="48" s="1"/>
  <c r="X1530" i="48"/>
  <c r="Z1530" i="48" s="1"/>
  <c r="X1531" i="48"/>
  <c r="Z1531" i="48" s="1"/>
  <c r="X1532" i="48"/>
  <c r="Z1532" i="48" s="1"/>
  <c r="X1533" i="48"/>
  <c r="Z1533" i="48" s="1"/>
  <c r="X1534" i="48"/>
  <c r="Z1534" i="48" s="1"/>
  <c r="X1535" i="48"/>
  <c r="Z1535" i="48" s="1"/>
  <c r="X1536" i="48"/>
  <c r="Z1536" i="48" s="1"/>
  <c r="X1537" i="48"/>
  <c r="Z1537" i="48" s="1"/>
  <c r="X1585" i="48"/>
  <c r="Z1585" i="48" s="1"/>
  <c r="X1586" i="48"/>
  <c r="Z1586" i="48" s="1"/>
  <c r="X1587" i="48"/>
  <c r="Z1587" i="48" s="1"/>
  <c r="X1588" i="48"/>
  <c r="Z1588" i="48" s="1"/>
  <c r="X1589" i="48"/>
  <c r="Z1589" i="48" s="1"/>
  <c r="X1590" i="48"/>
  <c r="Z1590" i="48" s="1"/>
  <c r="X1591" i="48"/>
  <c r="Z1591" i="48" s="1"/>
  <c r="X1592" i="48"/>
  <c r="Z1592" i="48" s="1"/>
  <c r="X1593" i="48"/>
  <c r="Z1593" i="48" s="1"/>
  <c r="X1594" i="48"/>
  <c r="Z1594" i="48" s="1"/>
  <c r="X1595" i="48"/>
  <c r="Z1595" i="48" s="1"/>
  <c r="X1596" i="48"/>
  <c r="Z1596" i="48" s="1"/>
  <c r="X1597" i="48"/>
  <c r="Z1597" i="48" s="1"/>
  <c r="X1598" i="48"/>
  <c r="Z1598" i="48" s="1"/>
  <c r="X1599" i="48"/>
  <c r="Z1599" i="48" s="1"/>
  <c r="X1600" i="48"/>
  <c r="Z1600" i="48" s="1"/>
  <c r="X1601" i="48"/>
  <c r="Z1601" i="48" s="1"/>
  <c r="X1602" i="48"/>
  <c r="Z1602" i="48" s="1"/>
  <c r="X1603" i="48"/>
  <c r="Z1603" i="48" s="1"/>
  <c r="X1604" i="48"/>
  <c r="Z1604" i="48" s="1"/>
  <c r="X1605" i="48"/>
  <c r="Z1605" i="48" s="1"/>
  <c r="X1606" i="48"/>
  <c r="Z1606" i="48" s="1"/>
  <c r="X1607" i="48"/>
  <c r="Z1607" i="48" s="1"/>
  <c r="X1608" i="48"/>
  <c r="Z1608" i="48" s="1"/>
  <c r="X1609" i="48"/>
  <c r="Z1609" i="48" s="1"/>
  <c r="X1610" i="48"/>
  <c r="Z1610" i="48" s="1"/>
  <c r="X1611" i="48"/>
  <c r="Z1611" i="48" s="1"/>
  <c r="X1612" i="48"/>
  <c r="Z1612" i="48" s="1"/>
  <c r="X1613" i="48"/>
  <c r="Z1613" i="48" s="1"/>
  <c r="X1614" i="48"/>
  <c r="Z1614" i="48" s="1"/>
  <c r="X1615" i="48"/>
  <c r="Z1615" i="48" s="1"/>
  <c r="X1616" i="48"/>
  <c r="Z1616" i="48" s="1"/>
  <c r="X1617" i="48"/>
  <c r="Z1617" i="48" s="1"/>
  <c r="X1618" i="48"/>
  <c r="Z1618" i="48" s="1"/>
  <c r="X1619" i="48"/>
  <c r="Z1619" i="48" s="1"/>
  <c r="X1620" i="48"/>
  <c r="Z1620" i="48" s="1"/>
  <c r="X1621" i="48"/>
  <c r="Z1621" i="48" s="1"/>
  <c r="X1622" i="48"/>
  <c r="Z1622" i="48" s="1"/>
  <c r="X1623" i="48"/>
  <c r="Z1623" i="48" s="1"/>
  <c r="X1624" i="48"/>
  <c r="Z1624" i="48" s="1"/>
  <c r="X1625" i="48"/>
  <c r="Z1625" i="48" s="1"/>
  <c r="X1626" i="48"/>
  <c r="Z1626" i="48" s="1"/>
  <c r="X1627" i="48"/>
  <c r="Z1627" i="48" s="1"/>
  <c r="X1628" i="48"/>
  <c r="Z1628" i="48" s="1"/>
  <c r="X1629" i="48"/>
  <c r="Z1629" i="48" s="1"/>
  <c r="X1630" i="48"/>
  <c r="Z1630" i="48" s="1"/>
  <c r="X1631" i="48"/>
  <c r="Z1631" i="48" s="1"/>
  <c r="X1632" i="48"/>
  <c r="Z1632" i="48" s="1"/>
  <c r="X1633" i="48"/>
  <c r="Z1633" i="48" s="1"/>
  <c r="X1634" i="48"/>
  <c r="Z1634" i="48" s="1"/>
  <c r="X1635" i="48"/>
  <c r="Z1635" i="48" s="1"/>
  <c r="X1636" i="48"/>
  <c r="Z1636" i="48" s="1"/>
  <c r="X1637" i="48"/>
  <c r="Z1637" i="48" s="1"/>
  <c r="X1638" i="48"/>
  <c r="Z1638" i="48" s="1"/>
  <c r="X1639" i="48"/>
  <c r="Z1639" i="48" s="1"/>
  <c r="X1640" i="48"/>
  <c r="Z1640" i="48" s="1"/>
  <c r="X1641" i="48"/>
  <c r="Z1641" i="48" s="1"/>
  <c r="X1642" i="48"/>
  <c r="Z1642" i="48" s="1"/>
  <c r="X1643" i="48"/>
  <c r="Z1643" i="48" s="1"/>
  <c r="X1644" i="48"/>
  <c r="Z1644" i="48" s="1"/>
  <c r="X1645" i="48"/>
  <c r="Z1645" i="48" s="1"/>
  <c r="X1646" i="48"/>
  <c r="Z1646" i="48" s="1"/>
  <c r="X1647" i="48"/>
  <c r="Z1647" i="48" s="1"/>
  <c r="X1648" i="48"/>
  <c r="Z1648" i="48" s="1"/>
  <c r="X1649" i="48"/>
  <c r="Z1649" i="48" s="1"/>
  <c r="X1650" i="48"/>
  <c r="Z1650" i="48" s="1"/>
  <c r="X1651" i="48"/>
  <c r="Z1651" i="48" s="1"/>
  <c r="X1652" i="48"/>
  <c r="Z1652" i="48" s="1"/>
  <c r="X1653" i="48"/>
  <c r="Z1653" i="48" s="1"/>
  <c r="X1654" i="48"/>
  <c r="Z1654" i="48" s="1"/>
  <c r="X1655" i="48"/>
  <c r="Z1655" i="48" s="1"/>
  <c r="X1656" i="48"/>
  <c r="Z1656" i="48" s="1"/>
  <c r="X1657" i="48"/>
  <c r="Z1657" i="48" s="1"/>
  <c r="X1658" i="48"/>
  <c r="Z1658" i="48" s="1"/>
  <c r="X1659" i="48"/>
  <c r="Z1659" i="48" s="1"/>
  <c r="X1660" i="48"/>
  <c r="Z1660" i="48" s="1"/>
  <c r="X1661" i="48"/>
  <c r="Z1661" i="48" s="1"/>
  <c r="X1662" i="48"/>
  <c r="Z1662" i="48" s="1"/>
  <c r="X1663" i="48"/>
  <c r="Z1663" i="48" s="1"/>
  <c r="X1664" i="48"/>
  <c r="Z1664" i="48" s="1"/>
  <c r="X1665" i="48"/>
  <c r="Z1665" i="48" s="1"/>
  <c r="X1666" i="48"/>
  <c r="Z1666" i="48" s="1"/>
  <c r="X1667" i="48"/>
  <c r="Z1667" i="48" s="1"/>
  <c r="X1668" i="48"/>
  <c r="Z1668" i="48" s="1"/>
  <c r="X1669" i="48"/>
  <c r="Z1669" i="48" s="1"/>
  <c r="X1670" i="48"/>
  <c r="Z1670" i="48" s="1"/>
  <c r="X1671" i="48"/>
  <c r="Z1671" i="48" s="1"/>
  <c r="X1672" i="48"/>
  <c r="Z1672" i="48" s="1"/>
  <c r="X1673" i="48"/>
  <c r="Z1673" i="48" s="1"/>
  <c r="X1674" i="48"/>
  <c r="Z1674" i="48" s="1"/>
  <c r="X1675" i="48"/>
  <c r="Z1675" i="48" s="1"/>
  <c r="X1676" i="48"/>
  <c r="Z1676" i="48" s="1"/>
  <c r="X1677" i="48"/>
  <c r="Z1677" i="48" s="1"/>
  <c r="X1678" i="48"/>
  <c r="Z1678" i="48" s="1"/>
  <c r="X1679" i="48"/>
  <c r="Z1679" i="48" s="1"/>
  <c r="X1680" i="48"/>
  <c r="Z1680" i="48" s="1"/>
  <c r="X1681" i="48"/>
  <c r="Z1681" i="48" s="1"/>
  <c r="X1682" i="48"/>
  <c r="Z1682" i="48" s="1"/>
  <c r="X1683" i="48"/>
  <c r="Z1683" i="48" s="1"/>
  <c r="X1684" i="48"/>
  <c r="Z1684" i="48" s="1"/>
  <c r="X1685" i="48"/>
  <c r="Z1685" i="48" s="1"/>
  <c r="X1686" i="48"/>
  <c r="Z1686" i="48" s="1"/>
  <c r="X1687" i="48"/>
  <c r="Z1687" i="48" s="1"/>
  <c r="X1688" i="48"/>
  <c r="Z1688" i="48" s="1"/>
  <c r="X1689" i="48"/>
  <c r="Z1689" i="48" s="1"/>
  <c r="X1690" i="48"/>
  <c r="Z1690" i="48" s="1"/>
  <c r="X1691" i="48"/>
  <c r="Z1691" i="48" s="1"/>
  <c r="X1692" i="48"/>
  <c r="Z1692" i="48" s="1"/>
  <c r="X1693" i="48"/>
  <c r="Z1693" i="48" s="1"/>
  <c r="X1694" i="48"/>
  <c r="Z1694" i="48" s="1"/>
  <c r="X1695" i="48"/>
  <c r="Z1695" i="48" s="1"/>
  <c r="X1696" i="48"/>
  <c r="Z1696" i="48" s="1"/>
  <c r="X1697" i="48"/>
  <c r="Z1697" i="48" s="1"/>
  <c r="X1698" i="48"/>
  <c r="Z1698" i="48" s="1"/>
  <c r="X1699" i="48"/>
  <c r="Z1699" i="48" s="1"/>
  <c r="X1700" i="48"/>
  <c r="Z1700" i="48" s="1"/>
  <c r="X1701" i="48"/>
  <c r="Z1701" i="48" s="1"/>
  <c r="X1702" i="48"/>
  <c r="Z1702" i="48" s="1"/>
  <c r="X1750" i="48"/>
  <c r="Z1750" i="48" s="1"/>
  <c r="X1751" i="48"/>
  <c r="Z1751" i="48" s="1"/>
  <c r="X1752" i="48"/>
  <c r="Z1752" i="48" s="1"/>
  <c r="X1753" i="48"/>
  <c r="Z1753" i="48" s="1"/>
  <c r="X1754" i="48"/>
  <c r="Z1754" i="48" s="1"/>
  <c r="X1755" i="48"/>
  <c r="Z1755" i="48" s="1"/>
  <c r="X1756" i="48"/>
  <c r="Z1756" i="48" s="1"/>
  <c r="X1757" i="48"/>
  <c r="Z1757" i="48" s="1"/>
  <c r="X1805" i="48"/>
  <c r="Z1805" i="48" s="1"/>
  <c r="X1806" i="48"/>
  <c r="Z1806" i="48" s="1"/>
  <c r="X1807" i="48"/>
  <c r="Z1807" i="48" s="1"/>
  <c r="X1808" i="48"/>
  <c r="Z1808" i="48" s="1"/>
  <c r="X1809" i="48"/>
  <c r="Z1809" i="48" s="1"/>
  <c r="X1810" i="48"/>
  <c r="Z1810" i="48" s="1"/>
  <c r="X1811" i="48"/>
  <c r="Z1811" i="48" s="1"/>
  <c r="X1812" i="48"/>
  <c r="Z1812" i="48" s="1"/>
  <c r="X1813" i="48"/>
  <c r="Z1813" i="48" s="1"/>
  <c r="X1814" i="48"/>
  <c r="Z1814" i="48" s="1"/>
  <c r="X1815" i="48"/>
  <c r="Z1815" i="48" s="1"/>
  <c r="X1816" i="48"/>
  <c r="Z1816" i="48" s="1"/>
  <c r="X1817" i="48"/>
  <c r="Z1817" i="48" s="1"/>
  <c r="X1818" i="48"/>
  <c r="Z1818" i="48" s="1"/>
  <c r="X1819" i="48"/>
  <c r="Z1819" i="48" s="1"/>
  <c r="X1820" i="48"/>
  <c r="Z1820" i="48" s="1"/>
  <c r="X1821" i="48"/>
  <c r="Z1821" i="48" s="1"/>
  <c r="X1822" i="48"/>
  <c r="Z1822" i="48" s="1"/>
  <c r="X1823" i="48"/>
  <c r="Z1823" i="48" s="1"/>
  <c r="X1824" i="48"/>
  <c r="Z1824" i="48" s="1"/>
  <c r="X1825" i="48"/>
  <c r="Z1825" i="48" s="1"/>
  <c r="X1826" i="48"/>
  <c r="Z1826" i="48" s="1"/>
  <c r="X1827" i="48"/>
  <c r="Z1827" i="48" s="1"/>
  <c r="X1828" i="48"/>
  <c r="Z1828" i="48" s="1"/>
  <c r="X1829" i="48"/>
  <c r="Z1829" i="48" s="1"/>
  <c r="X1830" i="48"/>
  <c r="Z1830" i="48" s="1"/>
  <c r="X1831" i="48"/>
  <c r="Z1831" i="48" s="1"/>
  <c r="X1832" i="48"/>
  <c r="Z1832" i="48" s="1"/>
  <c r="X1833" i="48"/>
  <c r="Z1833" i="48" s="1"/>
  <c r="X1834" i="48"/>
  <c r="Z1834" i="48" s="1"/>
  <c r="X1835" i="48"/>
  <c r="Z1835" i="48" s="1"/>
  <c r="X1836" i="48"/>
  <c r="Z1836" i="48" s="1"/>
  <c r="X1837" i="48"/>
  <c r="Z1837" i="48" s="1"/>
  <c r="X1838" i="48"/>
  <c r="Z1838" i="48" s="1"/>
  <c r="X1839" i="48"/>
  <c r="Z1839" i="48" s="1"/>
  <c r="X1840" i="48"/>
  <c r="Z1840" i="48" s="1"/>
  <c r="X1841" i="48"/>
  <c r="Z1841" i="48" s="1"/>
  <c r="X1842" i="48"/>
  <c r="Z1842" i="48" s="1"/>
  <c r="X1843" i="48"/>
  <c r="Z1843" i="48" s="1"/>
  <c r="X1844" i="48"/>
  <c r="Z1844" i="48" s="1"/>
  <c r="X1845" i="48"/>
  <c r="Z1845" i="48" s="1"/>
  <c r="X1846" i="48"/>
  <c r="Z1846" i="48" s="1"/>
  <c r="X1847" i="48"/>
  <c r="Z1847" i="48" s="1"/>
  <c r="X1848" i="48"/>
  <c r="Z1848" i="48" s="1"/>
  <c r="X1849" i="48"/>
  <c r="Z1849" i="48" s="1"/>
  <c r="X1850" i="48"/>
  <c r="Z1850" i="48" s="1"/>
  <c r="X1851" i="48"/>
  <c r="Z1851" i="48" s="1"/>
  <c r="X1852" i="48"/>
  <c r="Z1852" i="48" s="1"/>
  <c r="X1853" i="48"/>
  <c r="Z1853" i="48" s="1"/>
  <c r="X1854" i="48"/>
  <c r="Z1854" i="48" s="1"/>
  <c r="X1855" i="48"/>
  <c r="Z1855" i="48" s="1"/>
  <c r="X1856" i="48"/>
  <c r="Z1856" i="48" s="1"/>
  <c r="X1857" i="48"/>
  <c r="Z1857" i="48" s="1"/>
  <c r="X1858" i="48"/>
  <c r="Z1858" i="48" s="1"/>
  <c r="X1859" i="48"/>
  <c r="Z1859" i="48" s="1"/>
  <c r="X1860" i="48"/>
  <c r="Z1860" i="48" s="1"/>
  <c r="X1861" i="48"/>
  <c r="Z1861" i="48" s="1"/>
  <c r="X1862" i="48"/>
  <c r="Z1862" i="48" s="1"/>
  <c r="X1863" i="48"/>
  <c r="Z1863" i="48" s="1"/>
  <c r="X1864" i="48"/>
  <c r="Z1864" i="48" s="1"/>
  <c r="X1865" i="48"/>
  <c r="Z1865" i="48" s="1"/>
  <c r="X1866" i="48"/>
  <c r="Z1866" i="48" s="1"/>
  <c r="X1867" i="48"/>
  <c r="Z1867" i="48" s="1"/>
  <c r="X1915" i="48"/>
  <c r="Z1915" i="48" s="1"/>
  <c r="X1916" i="48"/>
  <c r="Z1916" i="48" s="1"/>
  <c r="X1917" i="48"/>
  <c r="Z1917" i="48" s="1"/>
  <c r="X1918" i="48"/>
  <c r="Z1918" i="48"/>
  <c r="X1919" i="48"/>
  <c r="Z1919" i="48" s="1"/>
  <c r="X1920" i="48"/>
  <c r="Z1920" i="48" s="1"/>
  <c r="X1921" i="48"/>
  <c r="Z1921" i="48" s="1"/>
  <c r="X1922" i="48"/>
  <c r="Z1922" i="48" s="1"/>
  <c r="X1923" i="48"/>
  <c r="Z1923" i="48" s="1"/>
  <c r="X1924" i="48"/>
  <c r="Z1924" i="48" s="1"/>
  <c r="X1925" i="48"/>
  <c r="Z1925" i="48" s="1"/>
  <c r="X1926" i="48"/>
  <c r="Z1926" i="48" s="1"/>
  <c r="X1927" i="48"/>
  <c r="Z1927" i="48" s="1"/>
  <c r="X1928" i="48"/>
  <c r="Z1928" i="48" s="1"/>
  <c r="X1929" i="48"/>
  <c r="Z1929" i="48"/>
  <c r="X1930" i="48"/>
  <c r="Z1930" i="48" s="1"/>
  <c r="X1931" i="48"/>
  <c r="Z1931" i="48" s="1"/>
  <c r="X1932" i="48"/>
  <c r="Z1932" i="48" s="1"/>
  <c r="X1933" i="48"/>
  <c r="Z1933" i="48" s="1"/>
  <c r="X1934" i="48"/>
  <c r="Z1934" i="48" s="1"/>
  <c r="X1935" i="48"/>
  <c r="Z1935" i="48" s="1"/>
  <c r="X1936" i="48"/>
  <c r="Z1936" i="48" s="1"/>
  <c r="X1937" i="48"/>
  <c r="Z1937" i="48" s="1"/>
  <c r="X1938" i="48"/>
  <c r="Z1938" i="48" s="1"/>
  <c r="X1939" i="48"/>
  <c r="Z1939" i="48" s="1"/>
  <c r="X1940" i="48"/>
  <c r="Z1940" i="48" s="1"/>
  <c r="X1941" i="48"/>
  <c r="Z1941" i="48" s="1"/>
  <c r="X1942" i="48"/>
  <c r="Z1942" i="48" s="1"/>
  <c r="X1943" i="48"/>
  <c r="Z1943" i="48" s="1"/>
  <c r="X1944" i="48"/>
  <c r="Z1944" i="48" s="1"/>
  <c r="X1945" i="48"/>
  <c r="Z1945" i="48" s="1"/>
  <c r="X1946" i="48"/>
  <c r="Z1946" i="48" s="1"/>
  <c r="X1947" i="48"/>
  <c r="Z1947" i="48" s="1"/>
  <c r="X1948" i="48"/>
  <c r="Z1948" i="48" s="1"/>
  <c r="X1949" i="48"/>
  <c r="Z1949" i="48" s="1"/>
  <c r="X1950" i="48"/>
  <c r="Z1950" i="48" s="1"/>
  <c r="X1951" i="48"/>
  <c r="Z1951" i="48" s="1"/>
  <c r="X1952" i="48"/>
  <c r="Z1952" i="48" s="1"/>
  <c r="X1953" i="48"/>
  <c r="Z1953" i="48" s="1"/>
  <c r="X1954" i="48"/>
  <c r="Z1954" i="48" s="1"/>
  <c r="X1955" i="48"/>
  <c r="Z1955" i="48" s="1"/>
  <c r="X1956" i="48"/>
  <c r="Z1956" i="48" s="1"/>
  <c r="X1957" i="48"/>
  <c r="Z1957" i="48" s="1"/>
  <c r="X1958" i="48"/>
  <c r="Z1958" i="48" s="1"/>
  <c r="X1959" i="48"/>
  <c r="Z1959" i="48" s="1"/>
  <c r="X1960" i="48"/>
  <c r="Z1960" i="48" s="1"/>
  <c r="X1961" i="48"/>
  <c r="Z1961" i="48" s="1"/>
  <c r="X1962" i="48"/>
  <c r="Z1962" i="48" s="1"/>
  <c r="X1963" i="48"/>
  <c r="Z1963" i="48" s="1"/>
  <c r="X1964" i="48"/>
  <c r="Z1964" i="48" s="1"/>
  <c r="X1965" i="48"/>
  <c r="Z1965" i="48" s="1"/>
  <c r="X1966" i="48"/>
  <c r="Z1966" i="48" s="1"/>
  <c r="X1967" i="48"/>
  <c r="Z1967" i="48" s="1"/>
  <c r="X1968" i="48"/>
  <c r="Z1968" i="48" s="1"/>
  <c r="X1969" i="48"/>
  <c r="Z1969" i="48" s="1"/>
  <c r="X1970" i="48"/>
  <c r="Z1970" i="48" s="1"/>
  <c r="X1971" i="48"/>
  <c r="Z1971" i="48" s="1"/>
  <c r="X1972" i="48"/>
  <c r="Z1972" i="48" s="1"/>
  <c r="X1973" i="48"/>
  <c r="Z1973" i="48" s="1"/>
  <c r="X1974" i="48"/>
  <c r="Z1974" i="48" s="1"/>
  <c r="X1975" i="48"/>
  <c r="Z1975" i="48" s="1"/>
  <c r="X1976" i="48"/>
  <c r="Z1976" i="48" s="1"/>
  <c r="X1977" i="48"/>
  <c r="Z1977" i="48" s="1"/>
  <c r="X2025" i="48"/>
  <c r="Z2025" i="48" s="1"/>
  <c r="X2026" i="48"/>
  <c r="Z2026" i="48" s="1"/>
  <c r="X2027" i="48"/>
  <c r="Z2027" i="48" s="1"/>
  <c r="X2028" i="48"/>
  <c r="Z2028" i="48" s="1"/>
  <c r="X2029" i="48"/>
  <c r="Z2029" i="48" s="1"/>
  <c r="X2030" i="48"/>
  <c r="Z2030" i="48" s="1"/>
  <c r="X2031" i="48"/>
  <c r="Z2031" i="48" s="1"/>
  <c r="X2032" i="48"/>
  <c r="Z2032" i="48" s="1"/>
  <c r="X2080" i="48"/>
  <c r="X2081" i="48"/>
  <c r="X2082" i="48"/>
  <c r="X2083" i="48"/>
  <c r="X2084" i="48"/>
  <c r="X2085" i="48"/>
  <c r="X2086" i="48"/>
  <c r="X2087" i="48"/>
  <c r="X2088" i="48"/>
  <c r="X2089" i="48"/>
  <c r="X2090" i="48"/>
  <c r="X2091" i="48"/>
  <c r="X2092" i="48"/>
  <c r="X2093" i="48"/>
  <c r="X2094" i="48"/>
  <c r="X2095" i="48"/>
  <c r="X2096" i="48"/>
  <c r="X2097" i="48"/>
  <c r="X2098" i="48"/>
  <c r="X2099" i="48"/>
  <c r="X2100" i="48"/>
  <c r="X2101" i="48"/>
  <c r="X2102" i="48"/>
  <c r="X2103" i="48"/>
  <c r="X2104" i="48"/>
  <c r="X2105" i="48"/>
  <c r="X2106" i="48"/>
  <c r="X2107" i="48"/>
  <c r="X2108" i="48"/>
  <c r="X2109" i="48"/>
  <c r="X2110" i="48"/>
  <c r="X2111" i="48"/>
  <c r="X2112" i="48"/>
  <c r="X2113" i="48"/>
  <c r="X2114" i="48"/>
  <c r="X2115" i="48"/>
  <c r="X2116" i="48"/>
  <c r="X2117" i="48"/>
  <c r="X2118" i="48"/>
  <c r="X2119" i="48"/>
  <c r="X2120" i="48"/>
  <c r="X2121" i="48"/>
  <c r="X2122" i="48"/>
  <c r="X2123" i="48"/>
  <c r="X2124" i="48"/>
  <c r="X2125" i="48"/>
  <c r="X2126" i="48"/>
  <c r="X2127" i="48"/>
  <c r="X2128" i="48"/>
  <c r="X2129" i="48"/>
  <c r="X2130" i="48"/>
  <c r="X2131" i="48"/>
  <c r="X2132" i="48"/>
  <c r="X2133" i="48"/>
  <c r="X2134" i="48"/>
  <c r="X2135" i="48"/>
  <c r="X2136" i="48"/>
  <c r="X2137" i="48"/>
  <c r="X2138" i="48"/>
  <c r="X2139" i="48"/>
  <c r="X2140" i="48"/>
  <c r="X2141" i="48"/>
  <c r="X2142" i="48"/>
  <c r="X2143" i="48"/>
  <c r="X2144" i="48"/>
  <c r="X2145" i="48"/>
  <c r="X2146" i="48"/>
  <c r="X2147" i="48"/>
  <c r="X2148" i="48"/>
  <c r="X2149" i="48"/>
  <c r="X2150" i="48"/>
  <c r="X2151" i="48"/>
  <c r="X2152" i="48"/>
  <c r="X2153" i="48"/>
  <c r="X2154" i="48"/>
  <c r="X2155" i="48"/>
  <c r="X2156" i="48"/>
  <c r="X2157" i="48"/>
  <c r="X2158" i="48"/>
  <c r="X2159" i="48"/>
  <c r="X2160" i="48"/>
  <c r="X2161" i="48"/>
  <c r="X2162" i="48"/>
  <c r="X2163" i="48"/>
  <c r="X2164" i="48"/>
  <c r="X2165" i="48"/>
  <c r="X2166" i="48"/>
  <c r="X2167" i="48"/>
  <c r="X2168" i="48"/>
  <c r="X2169" i="48"/>
  <c r="X2170" i="48"/>
  <c r="X2171" i="48"/>
  <c r="X2172" i="48"/>
  <c r="X2173" i="48"/>
  <c r="X2174" i="48"/>
  <c r="X2175" i="48"/>
  <c r="X2176" i="48"/>
  <c r="X2177" i="48"/>
  <c r="X2178" i="48"/>
  <c r="X2179" i="48"/>
  <c r="X2180" i="48"/>
  <c r="X2181" i="48"/>
  <c r="X2182" i="48"/>
  <c r="X2183" i="48"/>
  <c r="X2184" i="48"/>
  <c r="X2185" i="48"/>
  <c r="X2186" i="48"/>
  <c r="X2187" i="48"/>
  <c r="X2188" i="48"/>
  <c r="X2189" i="48"/>
  <c r="X2190" i="48"/>
  <c r="X2191" i="48"/>
  <c r="X2192" i="48"/>
  <c r="X2193" i="48"/>
  <c r="X2194" i="48"/>
  <c r="X2195" i="48"/>
  <c r="X2196" i="48"/>
  <c r="X2197" i="48"/>
  <c r="X430" i="48"/>
  <c r="Z430" i="48" s="1"/>
  <c r="X431" i="48"/>
  <c r="Z431" i="48" s="1"/>
  <c r="X432" i="48"/>
  <c r="Z432" i="48" s="1"/>
  <c r="X433" i="48"/>
  <c r="Z433" i="48" s="1"/>
  <c r="X434" i="48"/>
  <c r="Z434" i="48" s="1"/>
  <c r="X435" i="48"/>
  <c r="Z435" i="48" s="1"/>
  <c r="X436" i="48"/>
  <c r="Z436" i="48" s="1"/>
  <c r="X437" i="48"/>
  <c r="Z437" i="48" s="1"/>
  <c r="X387" i="48"/>
  <c r="X388" i="48"/>
  <c r="X389" i="48"/>
  <c r="X390" i="48"/>
  <c r="X391" i="48"/>
  <c r="X392" i="48"/>
  <c r="X393" i="48"/>
  <c r="X394" i="48"/>
  <c r="X395" i="48"/>
  <c r="X396" i="48"/>
  <c r="X397" i="48"/>
  <c r="X405" i="48"/>
  <c r="AB387" i="48"/>
  <c r="AB388" i="48"/>
  <c r="AB389" i="48"/>
  <c r="AB390" i="48"/>
  <c r="AB391" i="48"/>
  <c r="AB392" i="48"/>
  <c r="AB393" i="48"/>
  <c r="AB394" i="48"/>
  <c r="AB395" i="48"/>
  <c r="AB396" i="48"/>
  <c r="AB397" i="48"/>
  <c r="AB405" i="48"/>
  <c r="AB430" i="48"/>
  <c r="AB431" i="48"/>
  <c r="AB432" i="48"/>
  <c r="AB433" i="48"/>
  <c r="AB434" i="48"/>
  <c r="AB435" i="48"/>
  <c r="AB436" i="48"/>
  <c r="AB437" i="48"/>
  <c r="AB438" i="48"/>
  <c r="AB443" i="48"/>
  <c r="AB444" i="48"/>
  <c r="AB445" i="48"/>
  <c r="AB446" i="48"/>
  <c r="AB447" i="48"/>
  <c r="AB448" i="48"/>
  <c r="AB449" i="48"/>
  <c r="AB450" i="48"/>
  <c r="AB451" i="48"/>
  <c r="AB452" i="48"/>
  <c r="AB485" i="48"/>
  <c r="AB486" i="48"/>
  <c r="AB487" i="48"/>
  <c r="AB488" i="48"/>
  <c r="AB489" i="48"/>
  <c r="AB490" i="48"/>
  <c r="AB491" i="48"/>
  <c r="AB492" i="48"/>
  <c r="AB493" i="48"/>
  <c r="AB494" i="48"/>
  <c r="AB495" i="48"/>
  <c r="AB496" i="48"/>
  <c r="AB497" i="48"/>
  <c r="AB498" i="48"/>
  <c r="AB499" i="48"/>
  <c r="AB500" i="48"/>
  <c r="AB501" i="48"/>
  <c r="AB502" i="48"/>
  <c r="AB503" i="48"/>
  <c r="AB504" i="48"/>
  <c r="AB505" i="48"/>
  <c r="AB506" i="48"/>
  <c r="AB507" i="48"/>
  <c r="AB508" i="48"/>
  <c r="AB509" i="48"/>
  <c r="AB510" i="48"/>
  <c r="AB511" i="48"/>
  <c r="AB512" i="48"/>
  <c r="AB513" i="48"/>
  <c r="AB514" i="48"/>
  <c r="AB515" i="48"/>
  <c r="AB516" i="48"/>
  <c r="AB517" i="48"/>
  <c r="AB518" i="48"/>
  <c r="AB519" i="48"/>
  <c r="AB520" i="48"/>
  <c r="AB521" i="48"/>
  <c r="AB522" i="48"/>
  <c r="AB523" i="48"/>
  <c r="AB524" i="48"/>
  <c r="AB525" i="48"/>
  <c r="AB526" i="48"/>
  <c r="AB527" i="48"/>
  <c r="AB528" i="48"/>
  <c r="AB529" i="48"/>
  <c r="AB530" i="48"/>
  <c r="AB531" i="48"/>
  <c r="AB532" i="48"/>
  <c r="AB533" i="48"/>
  <c r="AB534" i="48"/>
  <c r="AB535" i="48"/>
  <c r="AB536" i="48"/>
  <c r="AB537" i="48"/>
  <c r="AB538" i="48"/>
  <c r="AB539" i="48"/>
  <c r="AB540" i="48"/>
  <c r="AB541" i="48"/>
  <c r="AB542" i="48"/>
  <c r="AB543" i="48"/>
  <c r="AB544" i="48"/>
  <c r="AB545" i="48"/>
  <c r="AB546" i="48"/>
  <c r="AB547" i="48"/>
  <c r="AB595" i="48"/>
  <c r="AB596" i="48"/>
  <c r="AB597" i="48"/>
  <c r="AB598" i="48"/>
  <c r="AB599" i="48"/>
  <c r="AB600" i="48"/>
  <c r="AB601" i="48"/>
  <c r="AB602" i="48"/>
  <c r="AB608" i="48"/>
  <c r="AB609" i="48"/>
  <c r="AB610" i="48"/>
  <c r="AB611" i="48"/>
  <c r="AB612" i="48"/>
  <c r="AB613" i="48"/>
  <c r="AB614" i="48"/>
  <c r="AB615" i="48"/>
  <c r="AB616" i="48"/>
  <c r="AB617" i="48"/>
  <c r="AB650" i="48"/>
  <c r="AB651" i="48"/>
  <c r="AB652" i="48"/>
  <c r="AB653" i="48"/>
  <c r="AB654" i="48"/>
  <c r="AB655" i="48"/>
  <c r="AB656" i="48"/>
  <c r="AB657" i="48"/>
  <c r="AB658" i="48"/>
  <c r="AB659" i="48"/>
  <c r="AB660" i="48"/>
  <c r="AB661" i="48"/>
  <c r="AB662" i="48"/>
  <c r="AB663" i="48"/>
  <c r="AB664" i="48"/>
  <c r="AB665" i="48"/>
  <c r="AB666" i="48"/>
  <c r="AB667" i="48"/>
  <c r="AB668" i="48"/>
  <c r="AB669" i="48"/>
  <c r="AB670" i="48"/>
  <c r="AB671" i="48"/>
  <c r="AB672" i="48"/>
  <c r="AB673" i="48"/>
  <c r="AB674" i="48"/>
  <c r="AB675" i="48"/>
  <c r="AB676" i="48"/>
  <c r="AB677" i="48"/>
  <c r="AB678" i="48"/>
  <c r="AB679" i="48"/>
  <c r="AB680" i="48"/>
  <c r="AB681" i="48"/>
  <c r="AB682" i="48"/>
  <c r="AB683" i="48"/>
  <c r="AB684" i="48"/>
  <c r="AB685" i="48"/>
  <c r="AB686" i="48"/>
  <c r="AB687" i="48"/>
  <c r="AB688" i="48"/>
  <c r="AB689" i="48"/>
  <c r="AB690" i="48"/>
  <c r="AB691" i="48"/>
  <c r="AB692" i="48"/>
  <c r="AB693" i="48"/>
  <c r="AB694" i="48"/>
  <c r="AB695" i="48"/>
  <c r="AB696" i="48"/>
  <c r="AB697" i="48"/>
  <c r="AB698" i="48"/>
  <c r="AB699" i="48"/>
  <c r="AB700" i="48"/>
  <c r="AB701" i="48"/>
  <c r="AB702" i="48"/>
  <c r="AB703" i="48"/>
  <c r="AB704" i="48"/>
  <c r="AB705" i="48"/>
  <c r="AB706" i="48"/>
  <c r="AB707" i="48"/>
  <c r="AB708" i="48"/>
  <c r="AB709" i="48"/>
  <c r="AB710" i="48"/>
  <c r="AB711" i="48"/>
  <c r="AB712" i="48"/>
  <c r="AB713" i="48"/>
  <c r="AB714" i="48"/>
  <c r="AB715" i="48"/>
  <c r="AB716" i="48"/>
  <c r="AB717" i="48"/>
  <c r="AB718" i="48"/>
  <c r="AB719" i="48"/>
  <c r="AB720" i="48"/>
  <c r="AB721" i="48"/>
  <c r="AB722" i="48"/>
  <c r="AB723" i="48"/>
  <c r="AB724" i="48"/>
  <c r="AB725" i="48"/>
  <c r="AB726" i="48"/>
  <c r="AB727" i="48"/>
  <c r="AB728" i="48"/>
  <c r="AB729" i="48"/>
  <c r="AB730" i="48"/>
  <c r="AB731" i="48"/>
  <c r="AB732" i="48"/>
  <c r="AB733" i="48"/>
  <c r="AB734" i="48"/>
  <c r="AB735" i="48"/>
  <c r="AB736" i="48"/>
  <c r="AB737" i="48"/>
  <c r="AB738" i="48"/>
  <c r="AB739" i="48"/>
  <c r="AB740" i="48"/>
  <c r="AB741" i="48"/>
  <c r="AB742" i="48"/>
  <c r="AB743" i="48"/>
  <c r="AB744" i="48"/>
  <c r="AB745" i="48"/>
  <c r="AB746" i="48"/>
  <c r="AB747" i="48"/>
  <c r="AB748" i="48"/>
  <c r="AB749" i="48"/>
  <c r="AB750" i="48"/>
  <c r="AB751" i="48"/>
  <c r="AB752" i="48"/>
  <c r="AB753" i="48"/>
  <c r="AB754" i="48"/>
  <c r="AB755" i="48"/>
  <c r="AB756" i="48"/>
  <c r="AB757" i="48"/>
  <c r="AB758" i="48"/>
  <c r="AB759" i="48"/>
  <c r="AB760" i="48"/>
  <c r="AB761" i="48"/>
  <c r="AB762" i="48"/>
  <c r="AB763" i="48"/>
  <c r="AB764" i="48"/>
  <c r="AB765" i="48"/>
  <c r="AB766" i="48"/>
  <c r="AB767" i="48"/>
  <c r="AB772" i="48"/>
  <c r="AB773" i="48"/>
  <c r="AB774" i="48"/>
  <c r="AB775" i="48"/>
  <c r="AB776" i="48"/>
  <c r="AB777" i="48"/>
  <c r="AB778" i="48"/>
  <c r="AB779" i="48"/>
  <c r="AB780" i="48"/>
  <c r="AB781" i="48"/>
  <c r="AB782" i="48"/>
  <c r="AB790" i="48"/>
  <c r="AB815" i="48"/>
  <c r="AB816" i="48"/>
  <c r="AB817" i="48"/>
  <c r="AB818" i="48"/>
  <c r="AB819" i="48"/>
  <c r="AB820" i="48"/>
  <c r="AB821" i="48"/>
  <c r="AB822" i="48"/>
  <c r="AB823" i="48"/>
  <c r="AB824" i="48"/>
  <c r="AB825" i="48"/>
  <c r="AB826" i="48"/>
  <c r="AB827" i="48"/>
  <c r="AB828" i="48"/>
  <c r="AB829" i="48"/>
  <c r="AB830" i="48"/>
  <c r="AB831" i="48"/>
  <c r="AB832" i="48"/>
  <c r="AB833" i="48"/>
  <c r="AB834" i="48"/>
  <c r="AB835" i="48"/>
  <c r="AB836" i="48"/>
  <c r="AB837" i="48"/>
  <c r="AB838" i="48"/>
  <c r="AB839" i="48"/>
  <c r="AB840" i="48"/>
  <c r="AB841" i="48"/>
  <c r="AB842" i="48"/>
  <c r="AB843" i="48"/>
  <c r="AB844" i="48"/>
  <c r="AB845" i="48"/>
  <c r="AB846" i="48"/>
  <c r="AB847" i="48"/>
  <c r="AB848" i="48"/>
  <c r="AB849" i="48"/>
  <c r="AB850" i="48"/>
  <c r="AB851" i="48"/>
  <c r="AB852" i="48"/>
  <c r="AB853" i="48"/>
  <c r="AB854" i="48"/>
  <c r="AB855" i="48"/>
  <c r="AB856" i="48"/>
  <c r="AB857" i="48"/>
  <c r="AB858" i="48"/>
  <c r="AB859" i="48"/>
  <c r="AB860" i="48"/>
  <c r="AB861" i="48"/>
  <c r="AB862" i="48"/>
  <c r="AB863" i="48"/>
  <c r="AB864" i="48"/>
  <c r="AB865" i="48"/>
  <c r="AB866" i="48"/>
  <c r="AB867" i="48"/>
  <c r="AB868" i="48"/>
  <c r="AB869" i="48"/>
  <c r="AB870" i="48"/>
  <c r="AB871" i="48"/>
  <c r="AB872" i="48"/>
  <c r="AB873" i="48"/>
  <c r="AB874" i="48"/>
  <c r="AB875" i="48"/>
  <c r="AB876" i="48"/>
  <c r="AB877" i="48"/>
  <c r="AB878" i="48"/>
  <c r="AB879" i="48"/>
  <c r="AB880" i="48"/>
  <c r="AB881" i="48"/>
  <c r="AB882" i="48"/>
  <c r="AB883" i="48"/>
  <c r="AB884" i="48"/>
  <c r="AB885" i="48"/>
  <c r="AB886" i="48"/>
  <c r="AB887" i="48"/>
  <c r="AB888" i="48"/>
  <c r="AB889" i="48"/>
  <c r="AB890" i="48"/>
  <c r="AB891" i="48"/>
  <c r="AB892" i="48"/>
  <c r="AB893" i="48"/>
  <c r="AB894" i="48"/>
  <c r="AB895" i="48"/>
  <c r="AB896" i="48"/>
  <c r="AB897" i="48"/>
  <c r="AB898" i="48"/>
  <c r="AB899" i="48"/>
  <c r="AB900" i="48"/>
  <c r="AB901" i="48"/>
  <c r="AB902" i="48"/>
  <c r="AB903" i="48"/>
  <c r="AB904" i="48"/>
  <c r="AB905" i="48"/>
  <c r="AB906" i="48"/>
  <c r="AB907" i="48"/>
  <c r="AB908" i="48"/>
  <c r="AB909" i="48"/>
  <c r="AB910" i="48"/>
  <c r="AB911" i="48"/>
  <c r="AB912" i="48"/>
  <c r="AB913" i="48"/>
  <c r="AB914" i="48"/>
  <c r="AB915" i="48"/>
  <c r="AB916" i="48"/>
  <c r="AB917" i="48"/>
  <c r="AB918" i="48"/>
  <c r="AB919" i="48"/>
  <c r="AB920" i="48"/>
  <c r="AB921" i="48"/>
  <c r="AB922" i="48"/>
  <c r="AB923" i="48"/>
  <c r="AB924" i="48"/>
  <c r="AB925" i="48"/>
  <c r="AB926" i="48"/>
  <c r="AB927" i="48"/>
  <c r="AB928" i="48"/>
  <c r="AB929" i="48"/>
  <c r="AB930" i="48"/>
  <c r="AB931" i="48"/>
  <c r="AB932" i="48"/>
  <c r="AB938" i="48"/>
  <c r="AB939" i="48"/>
  <c r="AB940" i="48"/>
  <c r="AB941" i="48"/>
  <c r="AB942" i="48"/>
  <c r="AB943" i="48"/>
  <c r="AB944" i="48"/>
  <c r="AB945" i="48"/>
  <c r="AB946" i="48"/>
  <c r="AB947" i="48"/>
  <c r="AB960" i="48"/>
  <c r="AB980" i="48"/>
  <c r="AB981" i="48"/>
  <c r="AB982" i="48"/>
  <c r="AB983" i="48"/>
  <c r="AB984" i="48"/>
  <c r="AB985" i="48"/>
  <c r="AB986" i="48"/>
  <c r="AB987" i="48"/>
  <c r="AB988" i="48"/>
  <c r="AB989" i="48"/>
  <c r="AB990" i="48"/>
  <c r="AB991" i="48"/>
  <c r="AB992" i="48"/>
  <c r="AB993" i="48"/>
  <c r="AB994" i="48"/>
  <c r="AB995" i="48"/>
  <c r="AB996" i="48"/>
  <c r="AB997" i="48"/>
  <c r="AB998" i="48"/>
  <c r="AB999" i="48"/>
  <c r="AB1000" i="48"/>
  <c r="AB1001" i="48"/>
  <c r="AB1002" i="48"/>
  <c r="AB1003" i="48"/>
  <c r="AB1004" i="48"/>
  <c r="AB1005" i="48"/>
  <c r="AB1006" i="48"/>
  <c r="AB1007" i="48"/>
  <c r="AB1008" i="48"/>
  <c r="AB1009" i="48"/>
  <c r="AB1010" i="48"/>
  <c r="AB1011" i="48"/>
  <c r="AB1012" i="48"/>
  <c r="AB1013" i="48"/>
  <c r="AB1014" i="48"/>
  <c r="AB1015" i="48"/>
  <c r="AB1016" i="48"/>
  <c r="AB1017" i="48"/>
  <c r="AB1018" i="48"/>
  <c r="AB1019" i="48"/>
  <c r="AB1020" i="48"/>
  <c r="AB1021" i="48"/>
  <c r="AB1022" i="48"/>
  <c r="AB1023" i="48"/>
  <c r="AB1024" i="48"/>
  <c r="AB1025" i="48"/>
  <c r="AB1026" i="48"/>
  <c r="AB1027" i="48"/>
  <c r="AB1028" i="48"/>
  <c r="AB1029" i="48"/>
  <c r="AB1030" i="48"/>
  <c r="AB1031" i="48"/>
  <c r="AB1032" i="48"/>
  <c r="AB1033" i="48"/>
  <c r="AB1034" i="48"/>
  <c r="AB1035" i="48"/>
  <c r="AB1036" i="48"/>
  <c r="AB1037" i="48"/>
  <c r="AB1038" i="48"/>
  <c r="AB1039" i="48"/>
  <c r="AB1040" i="48"/>
  <c r="AB1041" i="48"/>
  <c r="AB1042" i="48"/>
  <c r="AB1048" i="48"/>
  <c r="AB1049" i="48"/>
  <c r="AB1050" i="48"/>
  <c r="AB1051" i="48"/>
  <c r="AB1052" i="48"/>
  <c r="AB1053" i="48"/>
  <c r="AB1054" i="48"/>
  <c r="AB1055" i="48"/>
  <c r="AB1056" i="48"/>
  <c r="AB1057" i="48"/>
  <c r="AB1061" i="48"/>
  <c r="AB1090" i="48"/>
  <c r="AB1091" i="48"/>
  <c r="AB1092" i="48"/>
  <c r="AB1093" i="48"/>
  <c r="AB1094" i="48"/>
  <c r="AB1095" i="48"/>
  <c r="AB1096" i="48"/>
  <c r="AB1097" i="48"/>
  <c r="AB1098" i="48"/>
  <c r="AB1099" i="48"/>
  <c r="AB1100" i="48"/>
  <c r="AB1101" i="48"/>
  <c r="AB1102" i="48"/>
  <c r="AB1103" i="48"/>
  <c r="AB1104" i="48"/>
  <c r="AB1105" i="48"/>
  <c r="AB1106" i="48"/>
  <c r="AB1107" i="48"/>
  <c r="AB1108" i="48"/>
  <c r="AB1109" i="48"/>
  <c r="AB1110" i="48"/>
  <c r="AB1111" i="48"/>
  <c r="AB1112" i="48"/>
  <c r="AB1113" i="48"/>
  <c r="AB1114" i="48"/>
  <c r="AB1115" i="48"/>
  <c r="AB1116" i="48"/>
  <c r="AB1117" i="48"/>
  <c r="AB1118" i="48"/>
  <c r="AB1119" i="48"/>
  <c r="AB1120" i="48"/>
  <c r="AB1121" i="48"/>
  <c r="AB1122" i="48"/>
  <c r="AB1123" i="48"/>
  <c r="AB1124" i="48"/>
  <c r="AB1125" i="48"/>
  <c r="AB1126" i="48"/>
  <c r="AB1127" i="48"/>
  <c r="AB1128" i="48"/>
  <c r="AB1129" i="48"/>
  <c r="AB1130" i="48"/>
  <c r="AB1131" i="48"/>
  <c r="AB1132" i="48"/>
  <c r="AB1133" i="48"/>
  <c r="AB1134" i="48"/>
  <c r="AB1135" i="48"/>
  <c r="AB1136" i="48"/>
  <c r="AB1137" i="48"/>
  <c r="AB1138" i="48"/>
  <c r="AB1139" i="48"/>
  <c r="AB1140" i="48"/>
  <c r="AB1141" i="48"/>
  <c r="AB1142" i="48"/>
  <c r="AB1143" i="48"/>
  <c r="AB1144" i="48"/>
  <c r="AB1145" i="48"/>
  <c r="AB1146" i="48"/>
  <c r="AB1147" i="48"/>
  <c r="AB1148" i="48"/>
  <c r="AB1149" i="48"/>
  <c r="AB1150" i="48"/>
  <c r="AB1151" i="48"/>
  <c r="AB1152" i="48"/>
  <c r="AB1153" i="48"/>
  <c r="AB1154" i="48"/>
  <c r="AB1155" i="48"/>
  <c r="AB1156" i="48"/>
  <c r="AB1157" i="48"/>
  <c r="AB1158" i="48"/>
  <c r="AB1159" i="48"/>
  <c r="AB1160" i="48"/>
  <c r="AB1161" i="48"/>
  <c r="AB1162" i="48"/>
  <c r="AB1163" i="48"/>
  <c r="AB1164" i="48"/>
  <c r="AB1165" i="48"/>
  <c r="AB1166" i="48"/>
  <c r="AB1167" i="48"/>
  <c r="AB1168" i="48"/>
  <c r="AB1169" i="48"/>
  <c r="AB1170" i="48"/>
  <c r="AB1171" i="48"/>
  <c r="AB1172" i="48"/>
  <c r="AB1173" i="48"/>
  <c r="AB1174" i="48"/>
  <c r="AB1175" i="48"/>
  <c r="AB1176" i="48"/>
  <c r="AB1177" i="48"/>
  <c r="AB1178" i="48"/>
  <c r="AB1179" i="48"/>
  <c r="AB1180" i="48"/>
  <c r="AB1181" i="48"/>
  <c r="AB1182" i="48"/>
  <c r="AB1183" i="48"/>
  <c r="AB1184" i="48"/>
  <c r="AB1185" i="48"/>
  <c r="AB1186" i="48"/>
  <c r="AB1187" i="48"/>
  <c r="AB1188" i="48"/>
  <c r="AB1189" i="48"/>
  <c r="AB1190" i="48"/>
  <c r="AB1191" i="48"/>
  <c r="AB1192" i="48"/>
  <c r="AB1193" i="48"/>
  <c r="AB1194" i="48"/>
  <c r="AB1195" i="48"/>
  <c r="AB1196" i="48"/>
  <c r="AB1197" i="48"/>
  <c r="AB1198" i="48"/>
  <c r="AB1199" i="48"/>
  <c r="AB1200" i="48"/>
  <c r="AB1201" i="48"/>
  <c r="AB1202" i="48"/>
  <c r="AB1203" i="48"/>
  <c r="AB1204" i="48"/>
  <c r="AB1205" i="48"/>
  <c r="AB1206" i="48"/>
  <c r="AB1207" i="48"/>
  <c r="AB1213" i="48"/>
  <c r="AB1214" i="48"/>
  <c r="AB1215" i="48"/>
  <c r="AB1216" i="48"/>
  <c r="AB1217" i="48"/>
  <c r="AB1218" i="48"/>
  <c r="AB1219" i="48"/>
  <c r="AB1220" i="48"/>
  <c r="AB1221" i="48"/>
  <c r="AB1222" i="48"/>
  <c r="AB1255" i="48"/>
  <c r="AB1256" i="48"/>
  <c r="AB1257" i="48"/>
  <c r="AB1258" i="48"/>
  <c r="AB1259" i="48"/>
  <c r="AB1260" i="48"/>
  <c r="AB1261" i="48"/>
  <c r="AB1262" i="48"/>
  <c r="AB1263" i="48"/>
  <c r="AB1264" i="48"/>
  <c r="AB1265" i="48"/>
  <c r="AB1266" i="48"/>
  <c r="AB1267" i="48"/>
  <c r="AB1268" i="48"/>
  <c r="AB1269" i="48"/>
  <c r="AB1270" i="48"/>
  <c r="AB1271" i="48"/>
  <c r="AB1272" i="48"/>
  <c r="AB1273" i="48"/>
  <c r="AB1274" i="48"/>
  <c r="AB1275" i="48"/>
  <c r="AB1276" i="48"/>
  <c r="AB1277" i="48"/>
  <c r="AB1278" i="48"/>
  <c r="AB1279" i="48"/>
  <c r="AB1280" i="48"/>
  <c r="AB1281" i="48"/>
  <c r="AB1282" i="48"/>
  <c r="AB1283" i="48"/>
  <c r="AB1284" i="48"/>
  <c r="AB1285" i="48"/>
  <c r="AB1286" i="48"/>
  <c r="AB1287" i="48"/>
  <c r="AB1288" i="48"/>
  <c r="AB1289" i="48"/>
  <c r="AB1290" i="48"/>
  <c r="AB1291" i="48"/>
  <c r="AB1292" i="48"/>
  <c r="AB1293" i="48"/>
  <c r="AB1294" i="48"/>
  <c r="AB1295" i="48"/>
  <c r="AB1296" i="48"/>
  <c r="AB1297" i="48"/>
  <c r="AB1298" i="48"/>
  <c r="AB1299" i="48"/>
  <c r="AB1300" i="48"/>
  <c r="AB1301" i="48"/>
  <c r="AB1302" i="48"/>
  <c r="AB1303" i="48"/>
  <c r="AB1304" i="48"/>
  <c r="AB1305" i="48"/>
  <c r="AB1306" i="48"/>
  <c r="AB1307" i="48"/>
  <c r="AB1308" i="48"/>
  <c r="AB1309" i="48"/>
  <c r="AB1310" i="48"/>
  <c r="AB1311" i="48"/>
  <c r="AB1312" i="48"/>
  <c r="AB1313" i="48"/>
  <c r="AB1314" i="48"/>
  <c r="AB1315" i="48"/>
  <c r="AB1316" i="48"/>
  <c r="AB1317" i="48"/>
  <c r="AB1323" i="48"/>
  <c r="AB1324" i="48"/>
  <c r="AB1325" i="48"/>
  <c r="AB1326" i="48"/>
  <c r="AB1327" i="48"/>
  <c r="AB1328" i="48"/>
  <c r="AB1329" i="48"/>
  <c r="AB1330" i="48"/>
  <c r="AB1331" i="48"/>
  <c r="AB1332" i="48"/>
  <c r="AB1365" i="48"/>
  <c r="AB1366" i="48"/>
  <c r="AB1367" i="48"/>
  <c r="AB1368" i="48"/>
  <c r="AB1369" i="48"/>
  <c r="AB1370" i="48"/>
  <c r="AB1371" i="48"/>
  <c r="AB1372" i="48"/>
  <c r="AB1373" i="48"/>
  <c r="AB1374" i="48"/>
  <c r="AB1375" i="48"/>
  <c r="AB1376" i="48"/>
  <c r="AB1377" i="48"/>
  <c r="AB1378" i="48"/>
  <c r="AB1379" i="48"/>
  <c r="AB1380" i="48"/>
  <c r="AB1381" i="48"/>
  <c r="AB1382" i="48"/>
  <c r="AB1383" i="48"/>
  <c r="AB1384" i="48"/>
  <c r="AB1385" i="48"/>
  <c r="AB1386" i="48"/>
  <c r="AB1387" i="48"/>
  <c r="AB1388" i="48"/>
  <c r="AB1389" i="48"/>
  <c r="AB1390" i="48"/>
  <c r="AB1391" i="48"/>
  <c r="AB1392" i="48"/>
  <c r="AB1393" i="48"/>
  <c r="AB1394" i="48"/>
  <c r="AB1395" i="48"/>
  <c r="AB1396" i="48"/>
  <c r="AB1397" i="48"/>
  <c r="AB1398" i="48"/>
  <c r="AB1399" i="48"/>
  <c r="AB1400" i="48"/>
  <c r="AB1401" i="48"/>
  <c r="AB1402" i="48"/>
  <c r="AB1403" i="48"/>
  <c r="AB1404" i="48"/>
  <c r="AB1405" i="48"/>
  <c r="AB1406" i="48"/>
  <c r="AB1407" i="48"/>
  <c r="AB1408" i="48"/>
  <c r="AB1409" i="48"/>
  <c r="AB1410" i="48"/>
  <c r="AB1411" i="48"/>
  <c r="AB1412" i="48"/>
  <c r="AB1413" i="48"/>
  <c r="AB1414" i="48"/>
  <c r="AB1415" i="48"/>
  <c r="AB1416" i="48"/>
  <c r="AB1417" i="48"/>
  <c r="AB1418" i="48"/>
  <c r="AB1419" i="48"/>
  <c r="AB1420" i="48"/>
  <c r="AB1421" i="48"/>
  <c r="AB1422" i="48"/>
  <c r="AB1423" i="48"/>
  <c r="AB1424" i="48"/>
  <c r="AB1425" i="48"/>
  <c r="AB1426" i="48"/>
  <c r="AB1427" i="48"/>
  <c r="AB1428" i="48"/>
  <c r="AB1429" i="48"/>
  <c r="AB1430" i="48"/>
  <c r="AB1431" i="48"/>
  <c r="AB1432" i="48"/>
  <c r="AB1433" i="48"/>
  <c r="AB1434" i="48"/>
  <c r="AB1435" i="48"/>
  <c r="AB1436" i="48"/>
  <c r="AB1437" i="48"/>
  <c r="AB1438" i="48"/>
  <c r="AB1439" i="48"/>
  <c r="AB1440" i="48"/>
  <c r="AB1441" i="48"/>
  <c r="AB1442" i="48"/>
  <c r="AB1443" i="48"/>
  <c r="AB1444" i="48"/>
  <c r="AB1445" i="48"/>
  <c r="AB1446" i="48"/>
  <c r="AB1447" i="48"/>
  <c r="AB1448" i="48"/>
  <c r="AB1449" i="48"/>
  <c r="AB1450" i="48"/>
  <c r="AB1451" i="48"/>
  <c r="AB1452" i="48"/>
  <c r="AB1453" i="48"/>
  <c r="AB1454" i="48"/>
  <c r="AB1455" i="48"/>
  <c r="AB1456" i="48"/>
  <c r="AB1457" i="48"/>
  <c r="AB1458" i="48"/>
  <c r="AB1459" i="48"/>
  <c r="AB1460" i="48"/>
  <c r="AB1461" i="48"/>
  <c r="AB1462" i="48"/>
  <c r="AB1463" i="48"/>
  <c r="AB1464" i="48"/>
  <c r="AB1465" i="48"/>
  <c r="AB1466" i="48"/>
  <c r="AB1467" i="48"/>
  <c r="AB1468" i="48"/>
  <c r="AB1469" i="48"/>
  <c r="AB1470" i="48"/>
  <c r="AB1471" i="48"/>
  <c r="AB1472" i="48"/>
  <c r="AB1473" i="48"/>
  <c r="AB1474" i="48"/>
  <c r="AB1475" i="48"/>
  <c r="AB1476" i="48"/>
  <c r="AB1477" i="48"/>
  <c r="AB1478" i="48"/>
  <c r="AB1479" i="48"/>
  <c r="AB1480" i="48"/>
  <c r="AB1481" i="48"/>
  <c r="AB1482" i="48"/>
  <c r="AB1483" i="48"/>
  <c r="AB1488" i="48"/>
  <c r="AB1489" i="48"/>
  <c r="AB1490" i="48"/>
  <c r="AB1491" i="48"/>
  <c r="AB1492" i="48"/>
  <c r="AB1493" i="48"/>
  <c r="AB1494" i="48"/>
  <c r="AB1495" i="48"/>
  <c r="AB1496" i="48"/>
  <c r="AB1497" i="48"/>
  <c r="AB1498" i="48"/>
  <c r="AB1501" i="48"/>
  <c r="AB1530" i="48"/>
  <c r="AB1531" i="48"/>
  <c r="AB1532" i="48"/>
  <c r="AB1533" i="48"/>
  <c r="AB1534" i="48"/>
  <c r="AB1535" i="48"/>
  <c r="AB1536" i="48"/>
  <c r="AB1537" i="48"/>
  <c r="AB1543" i="48"/>
  <c r="AB1544" i="48"/>
  <c r="AB1545" i="48"/>
  <c r="AB1546" i="48"/>
  <c r="AB1547" i="48"/>
  <c r="AB1548" i="48"/>
  <c r="AB1549" i="48"/>
  <c r="AB1550" i="48"/>
  <c r="AB1551" i="48"/>
  <c r="AB1552" i="48"/>
  <c r="AB1585" i="48"/>
  <c r="AB1586" i="48"/>
  <c r="AB1587" i="48"/>
  <c r="AB1588" i="48"/>
  <c r="AB1589" i="48"/>
  <c r="AB1590" i="48"/>
  <c r="AB1591" i="48"/>
  <c r="AB1592" i="48"/>
  <c r="AB1593" i="48"/>
  <c r="AB1594" i="48"/>
  <c r="AB1595" i="48"/>
  <c r="AB1596" i="48"/>
  <c r="AB1597" i="48"/>
  <c r="AB1598" i="48"/>
  <c r="AB1599" i="48"/>
  <c r="AB1600" i="48"/>
  <c r="AB1601" i="48"/>
  <c r="AB1602" i="48"/>
  <c r="AB1603" i="48"/>
  <c r="AB1604" i="48"/>
  <c r="AB1605" i="48"/>
  <c r="AB1606" i="48"/>
  <c r="AB1607" i="48"/>
  <c r="AB1608" i="48"/>
  <c r="AB1609" i="48"/>
  <c r="AB1610" i="48"/>
  <c r="AB1611" i="48"/>
  <c r="AB1612" i="48"/>
  <c r="AB1613" i="48"/>
  <c r="AB1614" i="48"/>
  <c r="AB1615" i="48"/>
  <c r="AB1616" i="48"/>
  <c r="AB1617" i="48"/>
  <c r="AB1618" i="48"/>
  <c r="AB1619" i="48"/>
  <c r="AB1620" i="48"/>
  <c r="AB1621" i="48"/>
  <c r="AB1622" i="48"/>
  <c r="AB1623" i="48"/>
  <c r="AB1624" i="48"/>
  <c r="AB1625" i="48"/>
  <c r="AB1626" i="48"/>
  <c r="AB1627" i="48"/>
  <c r="AB1628" i="48"/>
  <c r="AB1629" i="48"/>
  <c r="AB1630" i="48"/>
  <c r="AB1631" i="48"/>
  <c r="AB1632" i="48"/>
  <c r="AB1633" i="48"/>
  <c r="AB1634" i="48"/>
  <c r="AB1635" i="48"/>
  <c r="AB1636" i="48"/>
  <c r="AB1637" i="48"/>
  <c r="AB1638" i="48"/>
  <c r="AB1639" i="48"/>
  <c r="AB1640" i="48"/>
  <c r="AB1641" i="48"/>
  <c r="AB1642" i="48"/>
  <c r="AB1643" i="48"/>
  <c r="AB1644" i="48"/>
  <c r="AB1645" i="48"/>
  <c r="AB1646" i="48"/>
  <c r="AB1647" i="48"/>
  <c r="AB1648" i="48"/>
  <c r="AB1649" i="48"/>
  <c r="AB1650" i="48"/>
  <c r="AB1651" i="48"/>
  <c r="AB1652" i="48"/>
  <c r="AB1653" i="48"/>
  <c r="AB1654" i="48"/>
  <c r="AB1655" i="48"/>
  <c r="AB1656" i="48"/>
  <c r="AB1657" i="48"/>
  <c r="AB1658" i="48"/>
  <c r="AB1659" i="48"/>
  <c r="AB1660" i="48"/>
  <c r="AB1661" i="48"/>
  <c r="AB1662" i="48"/>
  <c r="AB1663" i="48"/>
  <c r="AB1664" i="48"/>
  <c r="AB1665" i="48"/>
  <c r="AB1666" i="48"/>
  <c r="AB1667" i="48"/>
  <c r="AB1668" i="48"/>
  <c r="AB1669" i="48"/>
  <c r="AB1670" i="48"/>
  <c r="AB1671" i="48"/>
  <c r="AB1672" i="48"/>
  <c r="AB1673" i="48"/>
  <c r="AB1674" i="48"/>
  <c r="AB1675" i="48"/>
  <c r="AB1676" i="48"/>
  <c r="AB1677" i="48"/>
  <c r="AB1678" i="48"/>
  <c r="AB1679" i="48"/>
  <c r="AB1680" i="48"/>
  <c r="AB1681" i="48"/>
  <c r="AB1682" i="48"/>
  <c r="AB1683" i="48"/>
  <c r="AB1684" i="48"/>
  <c r="AB1685" i="48"/>
  <c r="AB1686" i="48"/>
  <c r="AB1687" i="48"/>
  <c r="AB1688" i="48"/>
  <c r="AB1689" i="48"/>
  <c r="AB1690" i="48"/>
  <c r="AB1691" i="48"/>
  <c r="AB1692" i="48"/>
  <c r="AB1693" i="48"/>
  <c r="AB1694" i="48"/>
  <c r="AB1695" i="48"/>
  <c r="AB1696" i="48"/>
  <c r="AB1697" i="48"/>
  <c r="AB1698" i="48"/>
  <c r="AB1699" i="48"/>
  <c r="AB1700" i="48"/>
  <c r="AB1701" i="48"/>
  <c r="AB1702" i="48"/>
  <c r="AB1708" i="48"/>
  <c r="AB1709" i="48"/>
  <c r="AB1710" i="48"/>
  <c r="AB1711" i="48"/>
  <c r="AB1712" i="48"/>
  <c r="AB1713" i="48"/>
  <c r="AB1714" i="48"/>
  <c r="AB1715" i="48"/>
  <c r="AB1716" i="48"/>
  <c r="AB1717" i="48"/>
  <c r="AB1750" i="48"/>
  <c r="AB1751" i="48"/>
  <c r="AB1752" i="48"/>
  <c r="AB1753" i="48"/>
  <c r="AB1754" i="48"/>
  <c r="AB1755" i="48"/>
  <c r="AB1756" i="48"/>
  <c r="AB1757" i="48"/>
  <c r="AB1762" i="48"/>
  <c r="AB1763" i="48"/>
  <c r="AB1764" i="48"/>
  <c r="AB1765" i="48"/>
  <c r="AB1766" i="48"/>
  <c r="AB1767" i="48"/>
  <c r="AB1768" i="48"/>
  <c r="AB1769" i="48"/>
  <c r="AB1770" i="48"/>
  <c r="AB1771" i="48"/>
  <c r="AB1772" i="48"/>
  <c r="AB1780" i="48"/>
  <c r="AB1805" i="48"/>
  <c r="AB1806" i="48"/>
  <c r="AB1807" i="48"/>
  <c r="AB1808" i="48"/>
  <c r="AB1809" i="48"/>
  <c r="AB1810" i="48"/>
  <c r="AB1811" i="48"/>
  <c r="AB1812" i="48"/>
  <c r="AB1813" i="48"/>
  <c r="AB1814" i="48"/>
  <c r="AB1815" i="48"/>
  <c r="AB1816" i="48"/>
  <c r="AB1817" i="48"/>
  <c r="AB1818" i="48"/>
  <c r="AB1819" i="48"/>
  <c r="AB1820" i="48"/>
  <c r="AB1821" i="48"/>
  <c r="AB1822" i="48"/>
  <c r="AB1823" i="48"/>
  <c r="AB1824" i="48"/>
  <c r="AB1825" i="48"/>
  <c r="AB1826" i="48"/>
  <c r="AB1827" i="48"/>
  <c r="AB1828" i="48"/>
  <c r="AB1829" i="48"/>
  <c r="AB1830" i="48"/>
  <c r="AB1831" i="48"/>
  <c r="AB1832" i="48"/>
  <c r="AB1833" i="48"/>
  <c r="AB1834" i="48"/>
  <c r="AB1835" i="48"/>
  <c r="AB1836" i="48"/>
  <c r="AB1837" i="48"/>
  <c r="AB1838" i="48"/>
  <c r="AB1839" i="48"/>
  <c r="AB1840" i="48"/>
  <c r="AB1841" i="48"/>
  <c r="AB1842" i="48"/>
  <c r="AB1843" i="48"/>
  <c r="AB1844" i="48"/>
  <c r="AB1845" i="48"/>
  <c r="AB1846" i="48"/>
  <c r="AB1847" i="48"/>
  <c r="AB1848" i="48"/>
  <c r="AB1849" i="48"/>
  <c r="AB1850" i="48"/>
  <c r="AB1851" i="48"/>
  <c r="AB1852" i="48"/>
  <c r="AB1853" i="48"/>
  <c r="AB1854" i="48"/>
  <c r="AB1855" i="48"/>
  <c r="AB1856" i="48"/>
  <c r="AB1857" i="48"/>
  <c r="AB1858" i="48"/>
  <c r="AB1859" i="48"/>
  <c r="AB1860" i="48"/>
  <c r="AB1861" i="48"/>
  <c r="AB1862" i="48"/>
  <c r="AB1863" i="48"/>
  <c r="AB1864" i="48"/>
  <c r="AB1865" i="48"/>
  <c r="AB1866" i="48"/>
  <c r="AB1867" i="48"/>
  <c r="AB1872" i="48"/>
  <c r="AB1873" i="48"/>
  <c r="AB1874" i="48"/>
  <c r="AB1875" i="48"/>
  <c r="AB1876" i="48"/>
  <c r="AB1877" i="48"/>
  <c r="AB1878" i="48"/>
  <c r="AB1879" i="48"/>
  <c r="AB1880" i="48"/>
  <c r="AB1881" i="48"/>
  <c r="AB1882" i="48"/>
  <c r="AB1890" i="48"/>
  <c r="AB1915" i="48"/>
  <c r="AB1916" i="48"/>
  <c r="AB1917" i="48"/>
  <c r="AB1918" i="48"/>
  <c r="AB1919" i="48"/>
  <c r="AB1920" i="48"/>
  <c r="AB1921" i="48"/>
  <c r="AB1922" i="48"/>
  <c r="AB1923" i="48"/>
  <c r="AB1924" i="48"/>
  <c r="AB1925" i="48"/>
  <c r="AB1926" i="48"/>
  <c r="AB1927" i="48"/>
  <c r="AB1928" i="48"/>
  <c r="AB1929" i="48"/>
  <c r="AB1930" i="48"/>
  <c r="AB1931" i="48"/>
  <c r="AB1932" i="48"/>
  <c r="AB1933" i="48"/>
  <c r="AB1934" i="48"/>
  <c r="AB1935" i="48"/>
  <c r="AB1936" i="48"/>
  <c r="AB1937" i="48"/>
  <c r="AB1938" i="48"/>
  <c r="AB1939" i="48"/>
  <c r="AB1940" i="48"/>
  <c r="AB1941" i="48"/>
  <c r="AB1942" i="48"/>
  <c r="AB1943" i="48"/>
  <c r="AB1944" i="48"/>
  <c r="AB1945" i="48"/>
  <c r="AB1946" i="48"/>
  <c r="AB1947" i="48"/>
  <c r="AB1948" i="48"/>
  <c r="AB1949" i="48"/>
  <c r="AB1950" i="48"/>
  <c r="AB1951" i="48"/>
  <c r="AB1952" i="48"/>
  <c r="AB1953" i="48"/>
  <c r="AB1954" i="48"/>
  <c r="AB1955" i="48"/>
  <c r="AB1956" i="48"/>
  <c r="AB1957" i="48"/>
  <c r="AB1958" i="48"/>
  <c r="AB1959" i="48"/>
  <c r="AB1960" i="48"/>
  <c r="AB1961" i="48"/>
  <c r="AB1962" i="48"/>
  <c r="AB1963" i="48"/>
  <c r="AB1964" i="48"/>
  <c r="AB1965" i="48"/>
  <c r="AB1966" i="48"/>
  <c r="AB1967" i="48"/>
  <c r="AB1968" i="48"/>
  <c r="AB1969" i="48"/>
  <c r="AB1970" i="48"/>
  <c r="AB1971" i="48"/>
  <c r="AB1972" i="48"/>
  <c r="AB1973" i="48"/>
  <c r="AB1974" i="48"/>
  <c r="AB1975" i="48"/>
  <c r="AB1976" i="48"/>
  <c r="AB1977" i="48"/>
  <c r="AB1983" i="48"/>
  <c r="AB1984" i="48"/>
  <c r="AB1985" i="48"/>
  <c r="AB1986" i="48"/>
  <c r="AB1987" i="48"/>
  <c r="AB1988" i="48"/>
  <c r="AB1989" i="48"/>
  <c r="AB1990" i="48"/>
  <c r="AB1991" i="48"/>
  <c r="AB1992" i="48"/>
  <c r="AB2025" i="48"/>
  <c r="AB2026" i="48"/>
  <c r="AB2027" i="48"/>
  <c r="AB2028" i="48"/>
  <c r="AB2029" i="48"/>
  <c r="AB2030" i="48"/>
  <c r="AB2031" i="48"/>
  <c r="AB2032" i="48"/>
  <c r="AB2038" i="48"/>
  <c r="AB2039" i="48"/>
  <c r="AB2040" i="48"/>
  <c r="AB2041" i="48"/>
  <c r="AB2042" i="48"/>
  <c r="AB2043" i="48"/>
  <c r="AB2044" i="48"/>
  <c r="AB2045" i="48"/>
  <c r="AB2046" i="48"/>
  <c r="AB2047" i="48"/>
  <c r="AA396" i="48"/>
  <c r="AA451" i="48"/>
  <c r="AA506" i="48"/>
  <c r="AA616" i="48"/>
  <c r="AC616" i="48" s="1"/>
  <c r="AA658" i="48"/>
  <c r="AA663" i="48"/>
  <c r="AA668" i="48"/>
  <c r="AA671" i="48"/>
  <c r="AA673" i="48"/>
  <c r="AA681" i="48"/>
  <c r="AA685" i="48"/>
  <c r="AA689" i="48"/>
  <c r="AA693" i="48"/>
  <c r="AA709" i="48"/>
  <c r="AA726" i="48"/>
  <c r="AA781" i="48"/>
  <c r="AA833" i="48"/>
  <c r="AA836" i="48"/>
  <c r="AA838" i="48"/>
  <c r="AA846" i="48"/>
  <c r="AA850" i="48"/>
  <c r="AA858" i="48"/>
  <c r="AA862" i="48"/>
  <c r="AA874" i="48"/>
  <c r="AA891" i="48"/>
  <c r="AA946" i="48"/>
  <c r="AA1001" i="48"/>
  <c r="AA1056" i="48"/>
  <c r="AC1056" i="48" s="1"/>
  <c r="AA1111" i="48"/>
  <c r="AA1153" i="48"/>
  <c r="AA1158" i="48"/>
  <c r="AA1163" i="48"/>
  <c r="AA1166" i="48"/>
  <c r="AA1168" i="48"/>
  <c r="AA1176" i="48"/>
  <c r="AA1180" i="48"/>
  <c r="AA1184" i="48"/>
  <c r="AA1188" i="48"/>
  <c r="AA1192" i="48"/>
  <c r="AA1196" i="48"/>
  <c r="AA1200" i="48"/>
  <c r="AA1204" i="48"/>
  <c r="AA1221" i="48"/>
  <c r="AA1268" i="48"/>
  <c r="AA1273" i="48"/>
  <c r="AA1276" i="48"/>
  <c r="AA1290" i="48"/>
  <c r="AA1294" i="48"/>
  <c r="AA1298" i="48"/>
  <c r="AA1310" i="48"/>
  <c r="AA1314" i="48"/>
  <c r="AA1331" i="48"/>
  <c r="AA1383" i="48"/>
  <c r="AA1386" i="48"/>
  <c r="AA1388" i="48"/>
  <c r="AA1396" i="48"/>
  <c r="AA1400" i="48"/>
  <c r="AA1404" i="48"/>
  <c r="AA1408" i="48"/>
  <c r="AA1412" i="48"/>
  <c r="AA1424" i="48"/>
  <c r="AA1428" i="48"/>
  <c r="AA1438" i="48"/>
  <c r="AA1441" i="48"/>
  <c r="AA1443" i="48"/>
  <c r="AA1451" i="48"/>
  <c r="AA1455" i="48"/>
  <c r="AA1459" i="48"/>
  <c r="AA1463" i="48"/>
  <c r="AA1467" i="48"/>
  <c r="AA1471" i="48"/>
  <c r="AA1479" i="48"/>
  <c r="AA1496" i="48"/>
  <c r="AA1551" i="48"/>
  <c r="AA1606" i="48"/>
  <c r="AA1661" i="48"/>
  <c r="AA1716" i="48"/>
  <c r="AA1771" i="48"/>
  <c r="AA1826" i="48"/>
  <c r="AA1881" i="48"/>
  <c r="AA1936" i="48"/>
  <c r="AA1991" i="48"/>
  <c r="AA2046" i="48"/>
  <c r="R398" i="48"/>
  <c r="Z273" i="48"/>
  <c r="T1059" i="48"/>
  <c r="T1994" i="48"/>
  <c r="T2262" i="48"/>
  <c r="P1224" i="48"/>
  <c r="P422" i="48"/>
  <c r="R422" i="48" s="1"/>
  <c r="AB13" i="48"/>
  <c r="AB14" i="48"/>
  <c r="AB17" i="48"/>
  <c r="AB18" i="48"/>
  <c r="AB19" i="48"/>
  <c r="AB20" i="48"/>
  <c r="AB28" i="48"/>
  <c r="AB29" i="48"/>
  <c r="AB30" i="48"/>
  <c r="AB31" i="48"/>
  <c r="AB32" i="48"/>
  <c r="AB33" i="48"/>
  <c r="AB34" i="48"/>
  <c r="AB35" i="48"/>
  <c r="AB36" i="48"/>
  <c r="AB37" i="48"/>
  <c r="AB38" i="48"/>
  <c r="AB39" i="48"/>
  <c r="AB40" i="48"/>
  <c r="AB41" i="48"/>
  <c r="AB42" i="48"/>
  <c r="AB43" i="48"/>
  <c r="AB44" i="48"/>
  <c r="AB45" i="48"/>
  <c r="AB46" i="48"/>
  <c r="AB47" i="48"/>
  <c r="AB48" i="48"/>
  <c r="AB49" i="48"/>
  <c r="AB50" i="48"/>
  <c r="AB51" i="48"/>
  <c r="AB52" i="48"/>
  <c r="AB53" i="48"/>
  <c r="AB54" i="48"/>
  <c r="AB55" i="48"/>
  <c r="AB56" i="48"/>
  <c r="AB57" i="48"/>
  <c r="AB58" i="48"/>
  <c r="AB59" i="48"/>
  <c r="AB60" i="48"/>
  <c r="AB61" i="48"/>
  <c r="AB62" i="48"/>
  <c r="AB63" i="48"/>
  <c r="AB64" i="48"/>
  <c r="AB65" i="48"/>
  <c r="AB66" i="48"/>
  <c r="AB67" i="48"/>
  <c r="AB68" i="48"/>
  <c r="AB69" i="48"/>
  <c r="AB70" i="48"/>
  <c r="AB71" i="48"/>
  <c r="AB72" i="48"/>
  <c r="AB73" i="48"/>
  <c r="AB74" i="48"/>
  <c r="AB75" i="48"/>
  <c r="AB76" i="48"/>
  <c r="AB77" i="48"/>
  <c r="AB78" i="48"/>
  <c r="AB79" i="48"/>
  <c r="AB80" i="48"/>
  <c r="AB81" i="48"/>
  <c r="AB106" i="48"/>
  <c r="AB107" i="48"/>
  <c r="AB117" i="48"/>
  <c r="AB118" i="48"/>
  <c r="AB121" i="48"/>
  <c r="AB122" i="48"/>
  <c r="AB123" i="48"/>
  <c r="AB124" i="48"/>
  <c r="AB132" i="48"/>
  <c r="AB133" i="48"/>
  <c r="X13" i="48"/>
  <c r="X14" i="48"/>
  <c r="X17" i="48"/>
  <c r="Z17" i="48" s="1"/>
  <c r="X18" i="48"/>
  <c r="Z18" i="48" s="1"/>
  <c r="X19" i="48"/>
  <c r="Z19" i="48" s="1"/>
  <c r="X20" i="48"/>
  <c r="Z20" i="48" s="1"/>
  <c r="X28" i="48"/>
  <c r="Z28" i="48" s="1"/>
  <c r="X29" i="48"/>
  <c r="Z29" i="48" s="1"/>
  <c r="X30" i="48"/>
  <c r="X31" i="48"/>
  <c r="Z31" i="48" s="1"/>
  <c r="X32" i="48"/>
  <c r="Z32" i="48" s="1"/>
  <c r="X33" i="48"/>
  <c r="Z33" i="48" s="1"/>
  <c r="X34" i="48"/>
  <c r="Z34" i="48" s="1"/>
  <c r="X35" i="48"/>
  <c r="Z35" i="48" s="1"/>
  <c r="X36" i="48"/>
  <c r="Z36" i="48" s="1"/>
  <c r="X37" i="48"/>
  <c r="Z37" i="48" s="1"/>
  <c r="X38" i="48"/>
  <c r="Z38" i="48" s="1"/>
  <c r="X39" i="48"/>
  <c r="Z39" i="48" s="1"/>
  <c r="X40" i="48"/>
  <c r="Z40" i="48" s="1"/>
  <c r="X41" i="48"/>
  <c r="Z41" i="48" s="1"/>
  <c r="X42" i="48"/>
  <c r="Z42" i="48" s="1"/>
  <c r="X43" i="48"/>
  <c r="Z43" i="48" s="1"/>
  <c r="X44" i="48"/>
  <c r="Z44" i="48" s="1"/>
  <c r="X45" i="48"/>
  <c r="Z45" i="48" s="1"/>
  <c r="X46" i="48"/>
  <c r="Z46" i="48" s="1"/>
  <c r="X47" i="48"/>
  <c r="Z47" i="48" s="1"/>
  <c r="X48" i="48"/>
  <c r="Z48" i="48" s="1"/>
  <c r="X49" i="48"/>
  <c r="Z49" i="48" s="1"/>
  <c r="X50" i="48"/>
  <c r="Z50" i="48" s="1"/>
  <c r="X51" i="48"/>
  <c r="Z51" i="48" s="1"/>
  <c r="X52" i="48"/>
  <c r="Z52" i="48" s="1"/>
  <c r="X53" i="48"/>
  <c r="Z53" i="48" s="1"/>
  <c r="X54" i="48"/>
  <c r="Z54" i="48" s="1"/>
  <c r="X55" i="48"/>
  <c r="Z55" i="48" s="1"/>
  <c r="X56" i="48"/>
  <c r="Z56" i="48" s="1"/>
  <c r="X57" i="48"/>
  <c r="Z57" i="48" s="1"/>
  <c r="X58" i="48"/>
  <c r="Z58" i="48" s="1"/>
  <c r="X59" i="48"/>
  <c r="Z59" i="48" s="1"/>
  <c r="X60" i="48"/>
  <c r="Z60" i="48" s="1"/>
  <c r="X61" i="48"/>
  <c r="Z61" i="48" s="1"/>
  <c r="X62" i="48"/>
  <c r="Z62" i="48" s="1"/>
  <c r="X63" i="48"/>
  <c r="Z63" i="48" s="1"/>
  <c r="X64" i="48"/>
  <c r="Z64" i="48" s="1"/>
  <c r="X65" i="48"/>
  <c r="Z65" i="48" s="1"/>
  <c r="X66" i="48"/>
  <c r="Z66" i="48" s="1"/>
  <c r="X67" i="48"/>
  <c r="Z67" i="48" s="1"/>
  <c r="X68" i="48"/>
  <c r="Z68" i="48" s="1"/>
  <c r="X69" i="48"/>
  <c r="Z69" i="48" s="1"/>
  <c r="X70" i="48"/>
  <c r="Z70" i="48" s="1"/>
  <c r="X71" i="48"/>
  <c r="Z71" i="48" s="1"/>
  <c r="X72" i="48"/>
  <c r="Z72" i="48" s="1"/>
  <c r="X73" i="48"/>
  <c r="Z73" i="48" s="1"/>
  <c r="X74" i="48"/>
  <c r="Z74" i="48" s="1"/>
  <c r="X75" i="48"/>
  <c r="Z75" i="48" s="1"/>
  <c r="X76" i="48"/>
  <c r="Z76" i="48" s="1"/>
  <c r="X77" i="48"/>
  <c r="Z77" i="48" s="1"/>
  <c r="X78" i="48"/>
  <c r="Z78" i="48" s="1"/>
  <c r="X79" i="48"/>
  <c r="Z79" i="48" s="1"/>
  <c r="X80" i="48"/>
  <c r="Z80" i="48" s="1"/>
  <c r="X81" i="48"/>
  <c r="Z81" i="48" s="1"/>
  <c r="X106" i="48"/>
  <c r="Z106" i="48" s="1"/>
  <c r="X107" i="48"/>
  <c r="Z107" i="48" s="1"/>
  <c r="X117" i="48"/>
  <c r="X118" i="48"/>
  <c r="X121" i="48"/>
  <c r="Z121" i="48" s="1"/>
  <c r="X122" i="48"/>
  <c r="Z122" i="48" s="1"/>
  <c r="X123" i="48"/>
  <c r="Z123" i="48" s="1"/>
  <c r="X124" i="48"/>
  <c r="Z124" i="48" s="1"/>
  <c r="T143" i="48"/>
  <c r="T147" i="48"/>
  <c r="V147" i="48" s="1"/>
  <c r="T149" i="48"/>
  <c r="V149" i="48" s="1"/>
  <c r="T169" i="48"/>
  <c r="V169" i="48" s="1"/>
  <c r="T173" i="48"/>
  <c r="V173" i="48" s="1"/>
  <c r="T175" i="48"/>
  <c r="V175" i="48" s="1"/>
  <c r="T186" i="48"/>
  <c r="V186" i="48" s="1"/>
  <c r="T187" i="48"/>
  <c r="T189" i="48"/>
  <c r="T191" i="48"/>
  <c r="T204" i="48" s="1"/>
  <c r="T193" i="48"/>
  <c r="T195" i="48"/>
  <c r="T197" i="48"/>
  <c r="T199" i="48"/>
  <c r="T201" i="48"/>
  <c r="T206" i="48"/>
  <c r="T221" i="48"/>
  <c r="T225" i="48"/>
  <c r="V225" i="48" s="1"/>
  <c r="T227" i="48"/>
  <c r="V238" i="48"/>
  <c r="T247" i="48"/>
  <c r="T251" i="48"/>
  <c r="T253" i="48"/>
  <c r="T273" i="48"/>
  <c r="T277" i="48"/>
  <c r="T279" i="48"/>
  <c r="V279" i="48" s="1"/>
  <c r="T299" i="48"/>
  <c r="T303" i="48"/>
  <c r="T305" i="48"/>
  <c r="V305" i="48" s="1"/>
  <c r="T130" i="48"/>
  <c r="V130" i="48" s="1"/>
  <c r="P143" i="48"/>
  <c r="P147" i="48"/>
  <c r="R147" i="48" s="1"/>
  <c r="P149" i="48"/>
  <c r="P165" i="48"/>
  <c r="P169" i="48"/>
  <c r="P173" i="48"/>
  <c r="R173" i="48" s="1"/>
  <c r="P175" i="48"/>
  <c r="P186" i="48"/>
  <c r="P187" i="48"/>
  <c r="P189" i="48"/>
  <c r="P191" i="48"/>
  <c r="P193" i="48"/>
  <c r="R193" i="48" s="1"/>
  <c r="P195" i="48"/>
  <c r="R195" i="48" s="1"/>
  <c r="P197" i="48"/>
  <c r="R197" i="48" s="1"/>
  <c r="P199" i="48"/>
  <c r="R199" i="48"/>
  <c r="P201" i="48"/>
  <c r="R201" i="48" s="1"/>
  <c r="P206" i="48"/>
  <c r="P221" i="48"/>
  <c r="R221" i="48" s="1"/>
  <c r="P225" i="48"/>
  <c r="P227" i="48"/>
  <c r="R238" i="48"/>
  <c r="P247" i="48"/>
  <c r="R247" i="48"/>
  <c r="P251" i="48"/>
  <c r="P252" i="48" s="1"/>
  <c r="R252" i="48" s="1"/>
  <c r="R251" i="48"/>
  <c r="P253" i="48"/>
  <c r="P273" i="48"/>
  <c r="P277" i="48"/>
  <c r="R277" i="48" s="1"/>
  <c r="P279" i="48"/>
  <c r="R279" i="48" s="1"/>
  <c r="P299" i="48"/>
  <c r="P303" i="48"/>
  <c r="P305" i="48"/>
  <c r="P130" i="48"/>
  <c r="L143" i="48"/>
  <c r="L147" i="48"/>
  <c r="N147" i="48" s="1"/>
  <c r="L149" i="48"/>
  <c r="N149" i="48" s="1"/>
  <c r="L169" i="48"/>
  <c r="N169" i="48" s="1"/>
  <c r="L173" i="48"/>
  <c r="N173" i="48" s="1"/>
  <c r="L175" i="48"/>
  <c r="N175" i="48" s="1"/>
  <c r="L186" i="48"/>
  <c r="L187" i="48"/>
  <c r="L189" i="48"/>
  <c r="N189" i="48" s="1"/>
  <c r="L191" i="48"/>
  <c r="L193" i="48"/>
  <c r="L195" i="48"/>
  <c r="L197" i="48"/>
  <c r="L199" i="48"/>
  <c r="L201" i="48"/>
  <c r="L206" i="48"/>
  <c r="N206" i="48" s="1"/>
  <c r="L221" i="48"/>
  <c r="N221" i="48" s="1"/>
  <c r="L225" i="48"/>
  <c r="N225" i="48" s="1"/>
  <c r="L227" i="48"/>
  <c r="N227" i="48" s="1"/>
  <c r="N238" i="48"/>
  <c r="L247" i="48"/>
  <c r="L251" i="48"/>
  <c r="N251" i="48" s="1"/>
  <c r="L253" i="48"/>
  <c r="L273" i="48"/>
  <c r="L277" i="48"/>
  <c r="L279" i="48"/>
  <c r="N279" i="48" s="1"/>
  <c r="L299" i="48"/>
  <c r="L303" i="48"/>
  <c r="N303" i="48" s="1"/>
  <c r="L305" i="48"/>
  <c r="N305" i="48"/>
  <c r="L130" i="48"/>
  <c r="N130" i="48" s="1"/>
  <c r="L93" i="48"/>
  <c r="L145" i="48" s="1"/>
  <c r="H143" i="48"/>
  <c r="H147" i="48"/>
  <c r="H149" i="48"/>
  <c r="J149" i="48" s="1"/>
  <c r="H169" i="48"/>
  <c r="H173" i="48"/>
  <c r="H175" i="48"/>
  <c r="H186" i="48"/>
  <c r="H200" i="48" s="1"/>
  <c r="J200" i="48" s="1"/>
  <c r="H187" i="48"/>
  <c r="J187" i="48" s="1"/>
  <c r="H189" i="48"/>
  <c r="J189" i="48" s="1"/>
  <c r="H191" i="48"/>
  <c r="H193" i="48"/>
  <c r="H195" i="48"/>
  <c r="H197" i="48"/>
  <c r="H199" i="48"/>
  <c r="H201" i="48"/>
  <c r="H206" i="48"/>
  <c r="H221" i="48"/>
  <c r="H225" i="48"/>
  <c r="H227" i="48"/>
  <c r="H247" i="48"/>
  <c r="J247" i="48" s="1"/>
  <c r="H251" i="48"/>
  <c r="H253" i="48"/>
  <c r="H273" i="48"/>
  <c r="H277" i="48"/>
  <c r="H279" i="48"/>
  <c r="H299" i="48"/>
  <c r="H303" i="48"/>
  <c r="H305" i="48"/>
  <c r="H93" i="48"/>
  <c r="D273" i="48"/>
  <c r="D277" i="48"/>
  <c r="F277" i="48" s="1"/>
  <c r="D279" i="48"/>
  <c r="D299" i="48"/>
  <c r="D303" i="48"/>
  <c r="D305" i="48"/>
  <c r="D143" i="48"/>
  <c r="D147" i="48"/>
  <c r="D149" i="48"/>
  <c r="D93" i="48"/>
  <c r="H5" i="50"/>
  <c r="C6" i="50"/>
  <c r="D6" i="50"/>
  <c r="E6" i="50"/>
  <c r="E10" i="50" s="1"/>
  <c r="F6" i="50"/>
  <c r="G6" i="50"/>
  <c r="H7" i="50"/>
  <c r="C9" i="50"/>
  <c r="D9" i="50"/>
  <c r="D204" i="50" s="1"/>
  <c r="E9" i="50"/>
  <c r="F9" i="50"/>
  <c r="F165" i="50" s="1"/>
  <c r="G9" i="50"/>
  <c r="G254" i="50" s="1"/>
  <c r="H11" i="50"/>
  <c r="C12" i="50"/>
  <c r="D12" i="50"/>
  <c r="D21" i="50" s="1"/>
  <c r="E12" i="50"/>
  <c r="F12" i="50"/>
  <c r="G12" i="50"/>
  <c r="H13" i="50"/>
  <c r="C14" i="50"/>
  <c r="D14" i="50"/>
  <c r="E14" i="50"/>
  <c r="F14" i="50"/>
  <c r="G14" i="50"/>
  <c r="H15" i="50"/>
  <c r="E16" i="50"/>
  <c r="F16" i="50"/>
  <c r="G16" i="50"/>
  <c r="H17" i="50"/>
  <c r="C18" i="50"/>
  <c r="D18" i="50"/>
  <c r="E18" i="50"/>
  <c r="F18" i="50"/>
  <c r="G18" i="50"/>
  <c r="C19" i="50"/>
  <c r="D19" i="50"/>
  <c r="C20" i="50"/>
  <c r="D20" i="50"/>
  <c r="E20" i="50"/>
  <c r="F20" i="50"/>
  <c r="G20" i="50"/>
  <c r="C22" i="50"/>
  <c r="D22" i="50"/>
  <c r="E22" i="50"/>
  <c r="F22" i="50"/>
  <c r="G22" i="50"/>
  <c r="C23" i="50"/>
  <c r="D23" i="50"/>
  <c r="E23" i="50"/>
  <c r="F23" i="50"/>
  <c r="G23" i="50"/>
  <c r="C25" i="50"/>
  <c r="D25" i="50"/>
  <c r="E25" i="50"/>
  <c r="F25" i="50"/>
  <c r="G25" i="50"/>
  <c r="C26" i="50"/>
  <c r="D26" i="50"/>
  <c r="E26" i="50"/>
  <c r="F26" i="50"/>
  <c r="G26" i="50"/>
  <c r="H34" i="50"/>
  <c r="C37" i="50"/>
  <c r="D37" i="50"/>
  <c r="E37" i="50"/>
  <c r="F37" i="50"/>
  <c r="G37" i="50"/>
  <c r="H38" i="50"/>
  <c r="C39" i="50"/>
  <c r="D39" i="50"/>
  <c r="E39" i="50"/>
  <c r="G39" i="50"/>
  <c r="H40" i="50"/>
  <c r="C41" i="50"/>
  <c r="D41" i="50"/>
  <c r="E41" i="50"/>
  <c r="G41" i="50"/>
  <c r="C42" i="50"/>
  <c r="D42" i="50"/>
  <c r="E42" i="50"/>
  <c r="G42" i="50"/>
  <c r="H47" i="50"/>
  <c r="C50" i="50"/>
  <c r="D50" i="50"/>
  <c r="E50" i="50"/>
  <c r="F50" i="50"/>
  <c r="G50" i="50"/>
  <c r="H51" i="50"/>
  <c r="E52" i="50"/>
  <c r="F52" i="50"/>
  <c r="G52" i="50"/>
  <c r="H53" i="50"/>
  <c r="H54" i="50" s="1"/>
  <c r="E54" i="50"/>
  <c r="F54" i="50"/>
  <c r="G54" i="50"/>
  <c r="E55" i="50"/>
  <c r="F55" i="50"/>
  <c r="G55" i="50"/>
  <c r="H60" i="50"/>
  <c r="C63" i="50"/>
  <c r="D63" i="50"/>
  <c r="E63" i="50"/>
  <c r="F63" i="50"/>
  <c r="G63" i="50"/>
  <c r="H64" i="50"/>
  <c r="C65" i="50"/>
  <c r="D65" i="50"/>
  <c r="E65" i="50"/>
  <c r="G65" i="50"/>
  <c r="H66" i="50"/>
  <c r="C67" i="50"/>
  <c r="D67" i="50"/>
  <c r="E67" i="50"/>
  <c r="F67" i="50"/>
  <c r="G67" i="50"/>
  <c r="C68" i="50"/>
  <c r="D68" i="50"/>
  <c r="E68" i="50"/>
  <c r="F68" i="50"/>
  <c r="G68" i="50"/>
  <c r="H73" i="50"/>
  <c r="C76" i="50"/>
  <c r="D76" i="50"/>
  <c r="E76" i="50"/>
  <c r="F76" i="50"/>
  <c r="G76" i="50"/>
  <c r="H77" i="50"/>
  <c r="C78" i="50"/>
  <c r="D78" i="50"/>
  <c r="E78" i="50"/>
  <c r="G78" i="50"/>
  <c r="H79" i="50"/>
  <c r="C80" i="50"/>
  <c r="D80" i="50"/>
  <c r="E80" i="50"/>
  <c r="G80" i="50"/>
  <c r="C81" i="50"/>
  <c r="D81" i="50"/>
  <c r="E81" i="50"/>
  <c r="G81" i="50"/>
  <c r="H86" i="50"/>
  <c r="C89" i="50"/>
  <c r="D89" i="50"/>
  <c r="E89" i="50"/>
  <c r="F89" i="50"/>
  <c r="G89" i="50"/>
  <c r="H90" i="50"/>
  <c r="E91" i="50"/>
  <c r="G91" i="50"/>
  <c r="H92" i="50"/>
  <c r="H93" i="50" s="1"/>
  <c r="E93" i="50"/>
  <c r="G93" i="50"/>
  <c r="H99" i="50"/>
  <c r="C102" i="50"/>
  <c r="D102" i="50"/>
  <c r="E102" i="50"/>
  <c r="F102" i="50"/>
  <c r="G102" i="50"/>
  <c r="H103" i="50"/>
  <c r="C104" i="50"/>
  <c r="D104" i="50"/>
  <c r="G104" i="50"/>
  <c r="H105" i="50"/>
  <c r="H112" i="50"/>
  <c r="C115" i="50"/>
  <c r="D115" i="50"/>
  <c r="E115" i="50"/>
  <c r="F115" i="50"/>
  <c r="G115" i="50"/>
  <c r="H116" i="50"/>
  <c r="C117" i="50"/>
  <c r="D117" i="50"/>
  <c r="E117" i="50"/>
  <c r="G117" i="50"/>
  <c r="H118" i="50"/>
  <c r="C119" i="50"/>
  <c r="D119" i="50"/>
  <c r="E119" i="50"/>
  <c r="G119" i="50"/>
  <c r="C120" i="50"/>
  <c r="D120" i="50"/>
  <c r="E120" i="50"/>
  <c r="G120" i="50"/>
  <c r="H125" i="50"/>
  <c r="C128" i="50"/>
  <c r="D128" i="50"/>
  <c r="E128" i="50"/>
  <c r="F128" i="50"/>
  <c r="G128" i="50"/>
  <c r="H129" i="50"/>
  <c r="C130" i="50"/>
  <c r="D130" i="50"/>
  <c r="E130" i="50"/>
  <c r="G130" i="50"/>
  <c r="H131" i="50"/>
  <c r="C132" i="50"/>
  <c r="D132" i="50"/>
  <c r="E132" i="50"/>
  <c r="G132" i="50"/>
  <c r="C133" i="50"/>
  <c r="D133" i="50"/>
  <c r="E133" i="50"/>
  <c r="G133" i="50"/>
  <c r="H138" i="50"/>
  <c r="C141" i="50"/>
  <c r="D141" i="50"/>
  <c r="E141" i="50"/>
  <c r="F141" i="50"/>
  <c r="G141" i="50"/>
  <c r="H142" i="50"/>
  <c r="C143" i="50"/>
  <c r="D143" i="50"/>
  <c r="E143" i="50"/>
  <c r="G143" i="50"/>
  <c r="H144" i="50"/>
  <c r="C145" i="50"/>
  <c r="D145" i="50"/>
  <c r="E145" i="50"/>
  <c r="F145" i="50"/>
  <c r="G145" i="50"/>
  <c r="C146" i="50"/>
  <c r="D146" i="50"/>
  <c r="E146" i="50"/>
  <c r="F146" i="50"/>
  <c r="G146" i="50"/>
  <c r="H151" i="50"/>
  <c r="G152" i="50"/>
  <c r="C154" i="50"/>
  <c r="D154" i="50"/>
  <c r="E154" i="50"/>
  <c r="F154" i="50"/>
  <c r="G154" i="50"/>
  <c r="H155" i="50"/>
  <c r="C156" i="50"/>
  <c r="E156" i="50"/>
  <c r="G156" i="50"/>
  <c r="H157" i="50"/>
  <c r="C158" i="50"/>
  <c r="E158" i="50"/>
  <c r="G158" i="50"/>
  <c r="C159" i="50"/>
  <c r="E159" i="50"/>
  <c r="H164" i="50"/>
  <c r="C167" i="50"/>
  <c r="D167" i="50"/>
  <c r="E167" i="50"/>
  <c r="F167" i="50"/>
  <c r="G167" i="50"/>
  <c r="H168" i="50"/>
  <c r="C169" i="50"/>
  <c r="E169" i="50"/>
  <c r="F169" i="50"/>
  <c r="G169" i="50"/>
  <c r="H170" i="50"/>
  <c r="C171" i="50"/>
  <c r="E171" i="50"/>
  <c r="F171" i="50"/>
  <c r="G171" i="50"/>
  <c r="C172" i="50"/>
  <c r="E172" i="50"/>
  <c r="F172" i="50"/>
  <c r="G172" i="50"/>
  <c r="H177" i="50"/>
  <c r="C180" i="50"/>
  <c r="D180" i="50"/>
  <c r="E180" i="50"/>
  <c r="F180" i="50"/>
  <c r="G180" i="50"/>
  <c r="H181" i="50"/>
  <c r="C182" i="50"/>
  <c r="D182" i="50"/>
  <c r="E182" i="50"/>
  <c r="G182" i="50"/>
  <c r="H183" i="50"/>
  <c r="C184" i="50"/>
  <c r="D184" i="50"/>
  <c r="E184" i="50"/>
  <c r="G184" i="50"/>
  <c r="C185" i="50"/>
  <c r="D185" i="50"/>
  <c r="E185" i="50"/>
  <c r="G185" i="50"/>
  <c r="H190" i="50"/>
  <c r="F191" i="50"/>
  <c r="E192" i="50"/>
  <c r="C193" i="50"/>
  <c r="D193" i="50"/>
  <c r="E193" i="50"/>
  <c r="F193" i="50"/>
  <c r="G193" i="50"/>
  <c r="H194" i="50"/>
  <c r="C195" i="50"/>
  <c r="D195" i="50"/>
  <c r="E195" i="50"/>
  <c r="F195" i="50"/>
  <c r="G195" i="50"/>
  <c r="H196" i="50"/>
  <c r="H197" i="50" s="1"/>
  <c r="C197" i="50"/>
  <c r="D197" i="50"/>
  <c r="E197" i="50"/>
  <c r="F197" i="50"/>
  <c r="G197" i="50"/>
  <c r="C198" i="50"/>
  <c r="D198" i="50"/>
  <c r="E198" i="50"/>
  <c r="F198" i="50"/>
  <c r="G198" i="50"/>
  <c r="H203" i="50"/>
  <c r="F204" i="50"/>
  <c r="C206" i="50"/>
  <c r="D206" i="50"/>
  <c r="E206" i="50"/>
  <c r="F206" i="50"/>
  <c r="G206" i="50"/>
  <c r="H207" i="50"/>
  <c r="H208" i="50" s="1"/>
  <c r="C208" i="50"/>
  <c r="D208" i="50"/>
  <c r="E208" i="50"/>
  <c r="F208" i="50"/>
  <c r="G208" i="50"/>
  <c r="H209" i="50"/>
  <c r="C210" i="50"/>
  <c r="D210" i="50"/>
  <c r="E210" i="50"/>
  <c r="F210" i="50"/>
  <c r="G210" i="50"/>
  <c r="C211" i="50"/>
  <c r="D211" i="50"/>
  <c r="E211" i="50"/>
  <c r="F211" i="50"/>
  <c r="G211" i="50"/>
  <c r="H216" i="50"/>
  <c r="H219" i="50" s="1"/>
  <c r="F217" i="50"/>
  <c r="C219" i="50"/>
  <c r="D219" i="50"/>
  <c r="E219" i="50"/>
  <c r="F219" i="50"/>
  <c r="G219" i="50"/>
  <c r="H220" i="50"/>
  <c r="F221" i="50"/>
  <c r="H222" i="50"/>
  <c r="F223" i="50"/>
  <c r="F224" i="50"/>
  <c r="H229" i="50"/>
  <c r="H236" i="50" s="1"/>
  <c r="H232" i="50"/>
  <c r="C233" i="50"/>
  <c r="D233" i="50"/>
  <c r="E233" i="50"/>
  <c r="F233" i="50"/>
  <c r="G233" i="50"/>
  <c r="H234" i="50"/>
  <c r="C235" i="50"/>
  <c r="D235" i="50"/>
  <c r="E235" i="50"/>
  <c r="F235" i="50"/>
  <c r="G235" i="50"/>
  <c r="C236" i="50"/>
  <c r="D236" i="50"/>
  <c r="E236" i="50"/>
  <c r="F236" i="50"/>
  <c r="G236" i="50"/>
  <c r="H241" i="50"/>
  <c r="H243" i="50"/>
  <c r="C244" i="50"/>
  <c r="D244" i="50"/>
  <c r="E244" i="50"/>
  <c r="F244" i="50"/>
  <c r="G244" i="50"/>
  <c r="H245" i="50"/>
  <c r="C246" i="50"/>
  <c r="D246" i="50"/>
  <c r="E246" i="50"/>
  <c r="F246" i="50"/>
  <c r="G246" i="50"/>
  <c r="C247" i="50"/>
  <c r="D247" i="50"/>
  <c r="E247" i="50"/>
  <c r="F247" i="50"/>
  <c r="G247" i="50"/>
  <c r="H253" i="50"/>
  <c r="H256" i="50"/>
  <c r="C257" i="50"/>
  <c r="D257" i="50"/>
  <c r="E257" i="50"/>
  <c r="F257" i="50"/>
  <c r="G257" i="50"/>
  <c r="H258" i="50"/>
  <c r="H259" i="50" s="1"/>
  <c r="C259" i="50"/>
  <c r="D259" i="50"/>
  <c r="E259" i="50"/>
  <c r="F259" i="50"/>
  <c r="G259" i="50"/>
  <c r="C260" i="50"/>
  <c r="D260" i="50"/>
  <c r="E260" i="50"/>
  <c r="F260" i="50"/>
  <c r="G260" i="50"/>
  <c r="H265" i="50"/>
  <c r="H272" i="50" s="1"/>
  <c r="H268" i="50"/>
  <c r="C269" i="50"/>
  <c r="D269" i="50"/>
  <c r="E269" i="50"/>
  <c r="F269" i="50"/>
  <c r="G269" i="50"/>
  <c r="H270" i="50"/>
  <c r="C271" i="50"/>
  <c r="D271" i="50"/>
  <c r="E271" i="50"/>
  <c r="F271" i="50"/>
  <c r="G271" i="50"/>
  <c r="C272" i="50"/>
  <c r="D272" i="50"/>
  <c r="E272" i="50"/>
  <c r="F272" i="50"/>
  <c r="G272" i="50"/>
  <c r="H277" i="50"/>
  <c r="H280" i="50"/>
  <c r="C281" i="50"/>
  <c r="D281" i="50"/>
  <c r="E281" i="50"/>
  <c r="F281" i="50"/>
  <c r="G281" i="50"/>
  <c r="H282" i="50"/>
  <c r="C283" i="50"/>
  <c r="D283" i="50"/>
  <c r="E283" i="50"/>
  <c r="F283" i="50"/>
  <c r="G283" i="50"/>
  <c r="C284" i="50"/>
  <c r="D284" i="50"/>
  <c r="E284" i="50"/>
  <c r="F284" i="50"/>
  <c r="G284" i="50"/>
  <c r="H6" i="49"/>
  <c r="H12" i="49"/>
  <c r="D232" i="49"/>
  <c r="G76" i="49"/>
  <c r="H8" i="49"/>
  <c r="C10" i="49"/>
  <c r="D10" i="49"/>
  <c r="E10" i="49"/>
  <c r="G10" i="49"/>
  <c r="F10" i="49"/>
  <c r="C15" i="49"/>
  <c r="D15" i="49"/>
  <c r="E15" i="49"/>
  <c r="G15" i="49"/>
  <c r="F15" i="49"/>
  <c r="H16" i="49"/>
  <c r="F20" i="49"/>
  <c r="H18" i="49"/>
  <c r="H19" i="49" s="1"/>
  <c r="C19" i="49"/>
  <c r="D19" i="49"/>
  <c r="E19" i="49"/>
  <c r="G19" i="49"/>
  <c r="F19" i="49"/>
  <c r="C20" i="49"/>
  <c r="D20" i="49"/>
  <c r="C21" i="49"/>
  <c r="D21" i="49"/>
  <c r="E21" i="49"/>
  <c r="G21" i="49"/>
  <c r="F21" i="49"/>
  <c r="C23" i="49"/>
  <c r="D23" i="49"/>
  <c r="E23" i="49"/>
  <c r="G23" i="49"/>
  <c r="F23" i="49"/>
  <c r="C24" i="49"/>
  <c r="C121" i="49"/>
  <c r="D24" i="49"/>
  <c r="D147" i="49"/>
  <c r="E24" i="49"/>
  <c r="E71" i="49" s="1"/>
  <c r="G24" i="49"/>
  <c r="F24" i="49"/>
  <c r="F162" i="49" s="1"/>
  <c r="C26" i="49"/>
  <c r="C99" i="49" s="1"/>
  <c r="D26" i="49"/>
  <c r="D43" i="49"/>
  <c r="E26" i="49"/>
  <c r="G26" i="49"/>
  <c r="F26" i="49"/>
  <c r="C27" i="49"/>
  <c r="D27" i="49"/>
  <c r="E27" i="49"/>
  <c r="G27" i="49"/>
  <c r="G29" i="49" s="1"/>
  <c r="F27" i="49"/>
  <c r="H35" i="49"/>
  <c r="C36" i="49"/>
  <c r="D36" i="49"/>
  <c r="E36" i="49"/>
  <c r="F36" i="49"/>
  <c r="C38" i="49"/>
  <c r="D38" i="49"/>
  <c r="E38" i="49"/>
  <c r="G38" i="49"/>
  <c r="F38" i="49"/>
  <c r="H39" i="49"/>
  <c r="H43" i="49" s="1"/>
  <c r="C40" i="49"/>
  <c r="D40" i="49"/>
  <c r="E40" i="49"/>
  <c r="F40" i="49"/>
  <c r="H41" i="49"/>
  <c r="C42" i="49"/>
  <c r="D42" i="49"/>
  <c r="E42" i="49"/>
  <c r="F42" i="49"/>
  <c r="C43" i="49"/>
  <c r="E43" i="49"/>
  <c r="F43" i="49"/>
  <c r="F47" i="49" s="1"/>
  <c r="H48" i="49"/>
  <c r="H56" i="49" s="1"/>
  <c r="E49" i="49"/>
  <c r="G49" i="49"/>
  <c r="F49" i="49"/>
  <c r="F50" i="49"/>
  <c r="C51" i="49"/>
  <c r="D51" i="49"/>
  <c r="E51" i="49"/>
  <c r="G51" i="49"/>
  <c r="F51" i="49"/>
  <c r="H52" i="49"/>
  <c r="E53" i="49"/>
  <c r="G53" i="49"/>
  <c r="F53" i="49"/>
  <c r="H54" i="49"/>
  <c r="H55" i="49" s="1"/>
  <c r="E55" i="49"/>
  <c r="G55" i="49"/>
  <c r="F55" i="49"/>
  <c r="E56" i="49"/>
  <c r="G56" i="49"/>
  <c r="F56" i="49"/>
  <c r="H61" i="49"/>
  <c r="C62" i="49"/>
  <c r="D62" i="49"/>
  <c r="E62" i="49"/>
  <c r="G62" i="49"/>
  <c r="F62" i="49"/>
  <c r="F63" i="49"/>
  <c r="C64" i="49"/>
  <c r="D64" i="49"/>
  <c r="E64" i="49"/>
  <c r="G64" i="49"/>
  <c r="F64" i="49"/>
  <c r="H65" i="49"/>
  <c r="C66" i="49"/>
  <c r="D66" i="49"/>
  <c r="E66" i="49"/>
  <c r="F66" i="49"/>
  <c r="H67" i="49"/>
  <c r="C68" i="49"/>
  <c r="D68" i="49"/>
  <c r="E68" i="49"/>
  <c r="G68" i="49"/>
  <c r="F68" i="49"/>
  <c r="C69" i="49"/>
  <c r="C73" i="49" s="1"/>
  <c r="D69" i="49"/>
  <c r="E69" i="49"/>
  <c r="G69" i="49"/>
  <c r="F69" i="49"/>
  <c r="H74" i="49"/>
  <c r="C75" i="49"/>
  <c r="D75" i="49"/>
  <c r="E75" i="49"/>
  <c r="F75" i="49"/>
  <c r="F76" i="49"/>
  <c r="C77" i="49"/>
  <c r="D77" i="49"/>
  <c r="E77" i="49"/>
  <c r="G77" i="49"/>
  <c r="F77" i="49"/>
  <c r="H78" i="49"/>
  <c r="C79" i="49"/>
  <c r="D79" i="49"/>
  <c r="E79" i="49"/>
  <c r="F79" i="49"/>
  <c r="H80" i="49"/>
  <c r="C81" i="49"/>
  <c r="D81" i="49"/>
  <c r="E81" i="49"/>
  <c r="F81" i="49"/>
  <c r="C82" i="49"/>
  <c r="C86" i="49" s="1"/>
  <c r="D82" i="49"/>
  <c r="E82" i="49"/>
  <c r="F82" i="49"/>
  <c r="H87" i="49"/>
  <c r="E88" i="49"/>
  <c r="F88" i="49"/>
  <c r="F89" i="49"/>
  <c r="C90" i="49"/>
  <c r="D90" i="49"/>
  <c r="E90" i="49"/>
  <c r="G90" i="49"/>
  <c r="F90" i="49"/>
  <c r="H91" i="49"/>
  <c r="E92" i="49"/>
  <c r="F92" i="49"/>
  <c r="H93" i="49"/>
  <c r="E94" i="49"/>
  <c r="F94" i="49"/>
  <c r="H100" i="49"/>
  <c r="C101" i="49"/>
  <c r="D101" i="49"/>
  <c r="E101" i="49"/>
  <c r="F101" i="49"/>
  <c r="F102" i="49"/>
  <c r="C103" i="49"/>
  <c r="D103" i="49"/>
  <c r="E103" i="49"/>
  <c r="G103" i="49"/>
  <c r="F103" i="49"/>
  <c r="H104" i="49"/>
  <c r="C105" i="49"/>
  <c r="D105" i="49"/>
  <c r="F105" i="49"/>
  <c r="H106" i="49"/>
  <c r="H113" i="49"/>
  <c r="H117" i="49"/>
  <c r="C114" i="49"/>
  <c r="D114" i="49"/>
  <c r="E114" i="49"/>
  <c r="F114" i="49"/>
  <c r="F115" i="49"/>
  <c r="C116" i="49"/>
  <c r="D116" i="49"/>
  <c r="E116" i="49"/>
  <c r="G116" i="49"/>
  <c r="F116" i="49"/>
  <c r="C118" i="49"/>
  <c r="D118" i="49"/>
  <c r="E118" i="49"/>
  <c r="F118" i="49"/>
  <c r="H119" i="49"/>
  <c r="C120" i="49"/>
  <c r="D120" i="49"/>
  <c r="E120" i="49"/>
  <c r="F120" i="49"/>
  <c r="C125" i="49"/>
  <c r="D121" i="49"/>
  <c r="E121" i="49"/>
  <c r="F121" i="49"/>
  <c r="H126" i="49"/>
  <c r="H130" i="49"/>
  <c r="C127" i="49"/>
  <c r="D127" i="49"/>
  <c r="E127" i="49"/>
  <c r="F127" i="49"/>
  <c r="F128" i="49"/>
  <c r="C129" i="49"/>
  <c r="D129" i="49"/>
  <c r="E129" i="49"/>
  <c r="G129" i="49"/>
  <c r="F129" i="49"/>
  <c r="H132" i="49"/>
  <c r="H133" i="49" s="1"/>
  <c r="C131" i="49"/>
  <c r="D131" i="49"/>
  <c r="E131" i="49"/>
  <c r="F131" i="49"/>
  <c r="C133" i="49"/>
  <c r="D133" i="49"/>
  <c r="E133" i="49"/>
  <c r="F133" i="49"/>
  <c r="C134" i="49"/>
  <c r="C138" i="49" s="1"/>
  <c r="D134" i="49"/>
  <c r="E134" i="49"/>
  <c r="F134" i="49"/>
  <c r="F136" i="49" s="1"/>
  <c r="H139" i="49"/>
  <c r="C140" i="49"/>
  <c r="D140" i="49"/>
  <c r="E140" i="49"/>
  <c r="F140" i="49"/>
  <c r="F141" i="49"/>
  <c r="C142" i="49"/>
  <c r="D142" i="49"/>
  <c r="E142" i="49"/>
  <c r="G142" i="49"/>
  <c r="F142" i="49"/>
  <c r="H143" i="49"/>
  <c r="C144" i="49"/>
  <c r="D144" i="49"/>
  <c r="E144" i="49"/>
  <c r="F144" i="49"/>
  <c r="H145" i="49"/>
  <c r="C146" i="49"/>
  <c r="D146" i="49"/>
  <c r="E146" i="49"/>
  <c r="G146" i="49"/>
  <c r="F146" i="49"/>
  <c r="C147" i="49"/>
  <c r="E147" i="49"/>
  <c r="G147" i="49"/>
  <c r="F147" i="49"/>
  <c r="F149" i="49" s="1"/>
  <c r="H152" i="49"/>
  <c r="H156" i="49"/>
  <c r="H157" i="49" s="1"/>
  <c r="C153" i="49"/>
  <c r="E153" i="49"/>
  <c r="F153" i="49"/>
  <c r="F154" i="49"/>
  <c r="C155" i="49"/>
  <c r="D155" i="49"/>
  <c r="E155" i="49"/>
  <c r="G155" i="49"/>
  <c r="F155" i="49"/>
  <c r="C157" i="49"/>
  <c r="E157" i="49"/>
  <c r="F157" i="49"/>
  <c r="H158" i="49"/>
  <c r="C159" i="49"/>
  <c r="E159" i="49"/>
  <c r="F159" i="49"/>
  <c r="C160" i="49"/>
  <c r="C164" i="49" s="1"/>
  <c r="E160" i="49"/>
  <c r="H165" i="49"/>
  <c r="H169" i="49"/>
  <c r="C166" i="49"/>
  <c r="E166" i="49"/>
  <c r="G166" i="49"/>
  <c r="F166" i="49"/>
  <c r="F167" i="49"/>
  <c r="C168" i="49"/>
  <c r="D168" i="49"/>
  <c r="E168" i="49"/>
  <c r="G168" i="49"/>
  <c r="F168" i="49"/>
  <c r="C170" i="49"/>
  <c r="E170" i="49"/>
  <c r="G170" i="49"/>
  <c r="F170" i="49"/>
  <c r="H171" i="49"/>
  <c r="C172" i="49"/>
  <c r="E172" i="49"/>
  <c r="G172" i="49"/>
  <c r="F172" i="49"/>
  <c r="C173" i="49"/>
  <c r="E173" i="49"/>
  <c r="G173" i="49"/>
  <c r="F173" i="49"/>
  <c r="F175" i="49" s="1"/>
  <c r="H178" i="49"/>
  <c r="H182" i="49"/>
  <c r="C179" i="49"/>
  <c r="D179" i="49"/>
  <c r="E179" i="49"/>
  <c r="F179" i="49"/>
  <c r="F180" i="49"/>
  <c r="C181" i="49"/>
  <c r="D181" i="49"/>
  <c r="E181" i="49"/>
  <c r="G181" i="49"/>
  <c r="F181" i="49"/>
  <c r="H184" i="49"/>
  <c r="H185" i="49" s="1"/>
  <c r="C183" i="49"/>
  <c r="D183" i="49"/>
  <c r="E183" i="49"/>
  <c r="F183" i="49"/>
  <c r="C185" i="49"/>
  <c r="D185" i="49"/>
  <c r="E185" i="49"/>
  <c r="F185" i="49"/>
  <c r="C186" i="49"/>
  <c r="D186" i="49"/>
  <c r="E186" i="49"/>
  <c r="F186" i="49"/>
  <c r="H191" i="49"/>
  <c r="C192" i="49"/>
  <c r="D192" i="49"/>
  <c r="E192" i="49"/>
  <c r="G192" i="49"/>
  <c r="F192" i="49"/>
  <c r="F193" i="49"/>
  <c r="C194" i="49"/>
  <c r="D194" i="49"/>
  <c r="E194" i="49"/>
  <c r="G194" i="49"/>
  <c r="F194" i="49"/>
  <c r="H195" i="49"/>
  <c r="H196" i="49" s="1"/>
  <c r="C196" i="49"/>
  <c r="D196" i="49"/>
  <c r="E196" i="49"/>
  <c r="G196" i="49"/>
  <c r="F196" i="49"/>
  <c r="H197" i="49"/>
  <c r="C198" i="49"/>
  <c r="D198" i="49"/>
  <c r="E198" i="49"/>
  <c r="G198" i="49"/>
  <c r="F198" i="49"/>
  <c r="C199" i="49"/>
  <c r="C201" i="49" s="1"/>
  <c r="D199" i="49"/>
  <c r="E199" i="49"/>
  <c r="G199" i="49"/>
  <c r="F199" i="49"/>
  <c r="H204" i="49"/>
  <c r="C205" i="49"/>
  <c r="D205" i="49"/>
  <c r="E205" i="49"/>
  <c r="G205" i="49"/>
  <c r="F205" i="49"/>
  <c r="F206" i="49"/>
  <c r="C207" i="49"/>
  <c r="D207" i="49"/>
  <c r="E207" i="49"/>
  <c r="G207" i="49"/>
  <c r="F207" i="49"/>
  <c r="H208" i="49"/>
  <c r="C209" i="49"/>
  <c r="D209" i="49"/>
  <c r="E209" i="49"/>
  <c r="G209" i="49"/>
  <c r="F209" i="49"/>
  <c r="H210" i="49"/>
  <c r="H211" i="49" s="1"/>
  <c r="C211" i="49"/>
  <c r="D211" i="49"/>
  <c r="E211" i="49"/>
  <c r="G211" i="49"/>
  <c r="F211" i="49"/>
  <c r="C212" i="49"/>
  <c r="D212" i="49"/>
  <c r="E212" i="49"/>
  <c r="E216" i="49" s="1"/>
  <c r="G212" i="49"/>
  <c r="F212" i="49"/>
  <c r="F214" i="49" s="1"/>
  <c r="H217" i="49"/>
  <c r="G218" i="49"/>
  <c r="F219" i="49"/>
  <c r="C220" i="49"/>
  <c r="D220" i="49"/>
  <c r="E220" i="49"/>
  <c r="G220" i="49"/>
  <c r="F220" i="49"/>
  <c r="H221" i="49"/>
  <c r="G222" i="49"/>
  <c r="H223" i="49"/>
  <c r="G224" i="49"/>
  <c r="G225" i="49"/>
  <c r="H230" i="49"/>
  <c r="C231" i="49"/>
  <c r="D231" i="49"/>
  <c r="E231" i="49"/>
  <c r="G231" i="49"/>
  <c r="F231" i="49"/>
  <c r="H233" i="49"/>
  <c r="H236" i="49" s="1"/>
  <c r="H235" i="49"/>
  <c r="C234" i="49"/>
  <c r="D234" i="49"/>
  <c r="E234" i="49"/>
  <c r="G234" i="49"/>
  <c r="F234" i="49"/>
  <c r="C236" i="49"/>
  <c r="D236" i="49"/>
  <c r="E236" i="49"/>
  <c r="G236" i="49"/>
  <c r="F236" i="49"/>
  <c r="C237" i="49"/>
  <c r="D237" i="49"/>
  <c r="E237" i="49"/>
  <c r="G237" i="49"/>
  <c r="F237" i="49"/>
  <c r="H242" i="49"/>
  <c r="C243" i="49"/>
  <c r="D243" i="49"/>
  <c r="E243" i="49"/>
  <c r="G243" i="49"/>
  <c r="F243" i="49"/>
  <c r="H244" i="49"/>
  <c r="C245" i="49"/>
  <c r="D245" i="49"/>
  <c r="E245" i="49"/>
  <c r="G245" i="49"/>
  <c r="F245" i="49"/>
  <c r="H246" i="49"/>
  <c r="C247" i="49"/>
  <c r="D247" i="49"/>
  <c r="E247" i="49"/>
  <c r="G247" i="49"/>
  <c r="F247" i="49"/>
  <c r="C248" i="49"/>
  <c r="D248" i="49"/>
  <c r="E248" i="49"/>
  <c r="G248" i="49"/>
  <c r="F248" i="49"/>
  <c r="H254" i="49"/>
  <c r="C255" i="49"/>
  <c r="D255" i="49"/>
  <c r="E255" i="49"/>
  <c r="G255" i="49"/>
  <c r="F255" i="49"/>
  <c r="C256" i="49"/>
  <c r="F256" i="49"/>
  <c r="H257" i="49"/>
  <c r="H259" i="49"/>
  <c r="C258" i="49"/>
  <c r="D258" i="49"/>
  <c r="E258" i="49"/>
  <c r="G258" i="49"/>
  <c r="F258" i="49"/>
  <c r="C260" i="49"/>
  <c r="D260" i="49"/>
  <c r="E260" i="49"/>
  <c r="G260" i="49"/>
  <c r="F260" i="49"/>
  <c r="C261" i="49"/>
  <c r="D261" i="49"/>
  <c r="E261" i="49"/>
  <c r="E265" i="49" s="1"/>
  <c r="G261" i="49"/>
  <c r="F261" i="49"/>
  <c r="H266" i="49"/>
  <c r="C267" i="49"/>
  <c r="D267" i="49"/>
  <c r="E267" i="49"/>
  <c r="G267" i="49"/>
  <c r="F267" i="49"/>
  <c r="F268" i="49"/>
  <c r="H269" i="49"/>
  <c r="C270" i="49"/>
  <c r="D270" i="49"/>
  <c r="E270" i="49"/>
  <c r="G270" i="49"/>
  <c r="F270" i="49"/>
  <c r="H271" i="49"/>
  <c r="H272" i="49" s="1"/>
  <c r="C272" i="49"/>
  <c r="D272" i="49"/>
  <c r="E272" i="49"/>
  <c r="G272" i="49"/>
  <c r="F272" i="49"/>
  <c r="C273" i="49"/>
  <c r="C277" i="49" s="1"/>
  <c r="D273" i="49"/>
  <c r="E273" i="49"/>
  <c r="G273" i="49"/>
  <c r="F273" i="49"/>
  <c r="H278" i="49"/>
  <c r="C279" i="49"/>
  <c r="D279" i="49"/>
  <c r="E279" i="49"/>
  <c r="G279" i="49"/>
  <c r="F279" i="49"/>
  <c r="F280" i="49"/>
  <c r="H281" i="49"/>
  <c r="C282" i="49"/>
  <c r="D282" i="49"/>
  <c r="E282" i="49"/>
  <c r="G282" i="49"/>
  <c r="F282" i="49"/>
  <c r="H283" i="49"/>
  <c r="C284" i="49"/>
  <c r="D284" i="49"/>
  <c r="E284" i="49"/>
  <c r="G284" i="49"/>
  <c r="F284" i="49"/>
  <c r="C285" i="49"/>
  <c r="D285" i="49"/>
  <c r="E285" i="49"/>
  <c r="G285" i="49"/>
  <c r="F285" i="49"/>
  <c r="J277" i="48"/>
  <c r="N201" i="48"/>
  <c r="N277" i="48"/>
  <c r="G167" i="49"/>
  <c r="H281" i="50"/>
  <c r="G232" i="49"/>
  <c r="G206" i="49"/>
  <c r="F25" i="49"/>
  <c r="D256" i="49"/>
  <c r="D206" i="49"/>
  <c r="F9" i="49"/>
  <c r="G63" i="49"/>
  <c r="H206" i="50"/>
  <c r="G256" i="49"/>
  <c r="D180" i="49"/>
  <c r="E31" i="49"/>
  <c r="G280" i="49"/>
  <c r="G193" i="49"/>
  <c r="E141" i="49"/>
  <c r="G89" i="49"/>
  <c r="G154" i="49"/>
  <c r="G37" i="49"/>
  <c r="D141" i="49"/>
  <c r="H132" i="50"/>
  <c r="L785" i="48"/>
  <c r="L1885" i="48"/>
  <c r="D22" i="48"/>
  <c r="D1046" i="48"/>
  <c r="D771" i="48"/>
  <c r="D2036" i="48"/>
  <c r="D1059" i="48"/>
  <c r="D949" i="48"/>
  <c r="D1334" i="48"/>
  <c r="D1884" i="48"/>
  <c r="D2049" i="48"/>
  <c r="H1759" i="48"/>
  <c r="H934" i="48"/>
  <c r="H1979" i="48"/>
  <c r="H2052" i="48"/>
  <c r="H1339" i="48"/>
  <c r="J1339" i="48" s="1"/>
  <c r="L1211" i="48"/>
  <c r="L1871" i="48"/>
  <c r="L1229" i="48"/>
  <c r="P439" i="48"/>
  <c r="P1869" i="48"/>
  <c r="P2251" i="48"/>
  <c r="P1759" i="48"/>
  <c r="P1539" i="48"/>
  <c r="P1064" i="48"/>
  <c r="P1779" i="48"/>
  <c r="P955" i="48"/>
  <c r="P1065" i="48"/>
  <c r="P2055" i="48"/>
  <c r="T439" i="48"/>
  <c r="T1539" i="48"/>
  <c r="T1722" i="48"/>
  <c r="T1707" i="48"/>
  <c r="T1487" i="48"/>
  <c r="AB1487" i="48" s="1"/>
  <c r="T2263" i="48"/>
  <c r="T1995" i="48"/>
  <c r="P1760" i="48"/>
  <c r="P2252" i="48"/>
  <c r="D1759" i="48"/>
  <c r="D1209" i="48"/>
  <c r="D2037" i="48"/>
  <c r="D2054" i="48"/>
  <c r="D1229" i="48"/>
  <c r="D1999" i="48"/>
  <c r="H949" i="48"/>
  <c r="H217" i="48"/>
  <c r="J217" i="48" s="1"/>
  <c r="H1761" i="48"/>
  <c r="H936" i="48"/>
  <c r="H1871" i="48"/>
  <c r="H1340" i="48"/>
  <c r="J1340" i="48" s="1"/>
  <c r="L549" i="48"/>
  <c r="L1869" i="48"/>
  <c r="L1059" i="48"/>
  <c r="L1994" i="48"/>
  <c r="L949" i="48"/>
  <c r="L1224" i="48"/>
  <c r="L1719" i="48"/>
  <c r="L1884" i="48"/>
  <c r="L2049" i="48"/>
  <c r="L784" i="48"/>
  <c r="L1722" i="48"/>
  <c r="L787" i="48"/>
  <c r="L2217" i="48"/>
  <c r="L442" i="48"/>
  <c r="L1982" i="48"/>
  <c r="L1212" i="48"/>
  <c r="L1230" i="48"/>
  <c r="L625" i="48"/>
  <c r="L2000" i="48"/>
  <c r="P2036" i="48"/>
  <c r="P1871" i="48"/>
  <c r="P1557" i="48"/>
  <c r="P1887" i="48"/>
  <c r="P1062" i="48"/>
  <c r="P952" i="48"/>
  <c r="P223" i="48"/>
  <c r="P1047" i="48"/>
  <c r="P1982" i="48"/>
  <c r="P937" i="48"/>
  <c r="T217" i="48"/>
  <c r="T1486" i="48"/>
  <c r="AB1486" i="48" s="1"/>
  <c r="T1706" i="48"/>
  <c r="T1046" i="48"/>
  <c r="T2036" i="48"/>
  <c r="T126" i="48"/>
  <c r="T1724" i="48"/>
  <c r="T1559" i="48"/>
  <c r="T1064" i="48"/>
  <c r="T1999" i="48"/>
  <c r="D63" i="49"/>
  <c r="H131" i="49"/>
  <c r="D128" i="49"/>
  <c r="C31" i="49"/>
  <c r="D9" i="49"/>
  <c r="L243" i="48"/>
  <c r="D280" i="49"/>
  <c r="F232" i="49"/>
  <c r="E193" i="49"/>
  <c r="E151" i="49"/>
  <c r="G115" i="49"/>
  <c r="H23" i="49"/>
  <c r="D263" i="49"/>
  <c r="C60" i="49"/>
  <c r="H245" i="49"/>
  <c r="E30" i="49"/>
  <c r="D193" i="49"/>
  <c r="H170" i="49"/>
  <c r="D76" i="49"/>
  <c r="D123" i="49"/>
  <c r="H64" i="49"/>
  <c r="C241" i="49"/>
  <c r="E162" i="49"/>
  <c r="D115" i="49"/>
  <c r="D45" i="49"/>
  <c r="E268" i="49"/>
  <c r="E167" i="49"/>
  <c r="D268" i="49"/>
  <c r="E164" i="49"/>
  <c r="E154" i="49"/>
  <c r="C265" i="49"/>
  <c r="E219" i="49"/>
  <c r="D136" i="49"/>
  <c r="C115" i="49"/>
  <c r="H79" i="49"/>
  <c r="L126" i="48"/>
  <c r="D406" i="48"/>
  <c r="H120" i="48"/>
  <c r="L120" i="48"/>
  <c r="L22" i="48"/>
  <c r="L203" i="48"/>
  <c r="T22" i="48"/>
  <c r="T23" i="48" s="1"/>
  <c r="D269" i="48"/>
  <c r="D282" i="48" s="1"/>
  <c r="L249" i="48"/>
  <c r="H89" i="48"/>
  <c r="H167" i="48" s="1"/>
  <c r="T295" i="48"/>
  <c r="T308" i="48" s="1"/>
  <c r="D139" i="48"/>
  <c r="D152" i="48" s="1"/>
  <c r="D295" i="48"/>
  <c r="D386" i="48"/>
  <c r="AB87" i="48"/>
  <c r="H109" i="48"/>
  <c r="H110" i="48" s="1"/>
  <c r="E48" i="50"/>
  <c r="E61" i="50"/>
  <c r="E87" i="50"/>
  <c r="E35" i="50"/>
  <c r="E204" i="50"/>
  <c r="E230" i="50"/>
  <c r="E126" i="50"/>
  <c r="E191" i="50"/>
  <c r="E242" i="50"/>
  <c r="C177" i="49"/>
  <c r="H133" i="50"/>
  <c r="E74" i="50"/>
  <c r="D8" i="50"/>
  <c r="D10" i="50"/>
  <c r="P290" i="48"/>
  <c r="R212" i="48"/>
  <c r="P16" i="48"/>
  <c r="T115" i="48"/>
  <c r="T116" i="48" s="1"/>
  <c r="F19" i="50"/>
  <c r="P139" i="48"/>
  <c r="P152" i="48" s="1"/>
  <c r="H220" i="49"/>
  <c r="G219" i="49"/>
  <c r="D275" i="49"/>
  <c r="G268" i="49"/>
  <c r="F263" i="49"/>
  <c r="F239" i="49"/>
  <c r="G141" i="49"/>
  <c r="G128" i="49"/>
  <c r="H108" i="49"/>
  <c r="G11" i="49"/>
  <c r="D102" i="49"/>
  <c r="D11" i="49"/>
  <c r="D37" i="49"/>
  <c r="E266" i="50"/>
  <c r="H89" i="50"/>
  <c r="D384" i="48"/>
  <c r="L89" i="48"/>
  <c r="L90" i="48" s="1"/>
  <c r="D28" i="49"/>
  <c r="H403" i="48"/>
  <c r="H404" i="48"/>
  <c r="E100" i="50"/>
  <c r="E203" i="49"/>
  <c r="H198" i="50"/>
  <c r="G87" i="50"/>
  <c r="G48" i="50"/>
  <c r="G100" i="50"/>
  <c r="D112" i="48"/>
  <c r="L88" i="48"/>
  <c r="H258" i="49"/>
  <c r="H53" i="49"/>
  <c r="H224" i="50"/>
  <c r="H193" i="50"/>
  <c r="P404" i="48"/>
  <c r="P269" i="48"/>
  <c r="P126" i="48"/>
  <c r="H422" i="48"/>
  <c r="H410" i="48"/>
  <c r="F84" i="49"/>
  <c r="C263" i="49"/>
  <c r="D30" i="49"/>
  <c r="E278" i="50"/>
  <c r="E152" i="50"/>
  <c r="D139" i="50"/>
  <c r="D89" i="48"/>
  <c r="H126" i="48"/>
  <c r="P171" i="48"/>
  <c r="R171" i="48" s="1"/>
  <c r="C71" i="49"/>
  <c r="H10" i="48"/>
  <c r="H295" i="48"/>
  <c r="H308" i="48" s="1"/>
  <c r="H22" i="48"/>
  <c r="H243" i="48"/>
  <c r="G9" i="49"/>
  <c r="G25" i="49"/>
  <c r="H20" i="50"/>
  <c r="H25" i="50"/>
  <c r="D264" i="48"/>
  <c r="D2666" i="48" s="1"/>
  <c r="H402" i="48"/>
  <c r="G180" i="49"/>
  <c r="G102" i="49"/>
  <c r="D71" i="49"/>
  <c r="G50" i="49"/>
  <c r="F29" i="50"/>
  <c r="H63" i="50"/>
  <c r="AB113" i="48"/>
  <c r="D88" i="48"/>
  <c r="T269" i="48"/>
  <c r="T282" i="48" s="1"/>
  <c r="D267" i="48"/>
  <c r="D281" i="48" s="1"/>
  <c r="H91" i="50"/>
  <c r="H76" i="50"/>
  <c r="H18" i="50"/>
  <c r="H11" i="48"/>
  <c r="H245" i="48" s="1"/>
  <c r="H165" i="48"/>
  <c r="J165" i="48" s="1"/>
  <c r="H269" i="48"/>
  <c r="H282" i="48" s="1"/>
  <c r="H107" i="49"/>
  <c r="F37" i="49"/>
  <c r="C22" i="49"/>
  <c r="H13" i="49"/>
  <c r="F11" i="49"/>
  <c r="H94" i="50"/>
  <c r="H81" i="50"/>
  <c r="E19" i="50"/>
  <c r="H22" i="50"/>
  <c r="E62" i="50"/>
  <c r="L217" i="48"/>
  <c r="L139" i="48"/>
  <c r="L152" i="48" s="1"/>
  <c r="L2706" i="48" s="1"/>
  <c r="L295" i="48"/>
  <c r="T165" i="48"/>
  <c r="V165" i="48" s="1"/>
  <c r="L114" i="48"/>
  <c r="H106" i="50"/>
  <c r="P27" i="48"/>
  <c r="P248" i="48"/>
  <c r="R248" i="48" s="1"/>
  <c r="P145" i="48"/>
  <c r="T223" i="48"/>
  <c r="V223" i="48" s="1"/>
  <c r="T264" i="48"/>
  <c r="T243" i="48"/>
  <c r="T244" i="48" s="1"/>
  <c r="V244" i="48" s="1"/>
  <c r="D404" i="48"/>
  <c r="D422" i="48"/>
  <c r="T564" i="48"/>
  <c r="H1760" i="48"/>
  <c r="H2252" i="48"/>
  <c r="H1540" i="48"/>
  <c r="P568" i="48"/>
  <c r="P1998" i="48"/>
  <c r="P1778" i="48"/>
  <c r="P1063" i="48"/>
  <c r="P953" i="48"/>
  <c r="P1888" i="48"/>
  <c r="P2364" i="48"/>
  <c r="T2301" i="48"/>
  <c r="T550" i="48"/>
  <c r="T440" i="48"/>
  <c r="T1540" i="48"/>
  <c r="T2035" i="48"/>
  <c r="T1485" i="48"/>
  <c r="AB1485" i="48" s="1"/>
  <c r="T1045" i="48"/>
  <c r="T1705" i="48"/>
  <c r="T1870" i="48"/>
  <c r="P470" i="48"/>
  <c r="P2276" i="48"/>
  <c r="H27" i="48"/>
  <c r="T27" i="48"/>
  <c r="H178" i="48"/>
  <c r="G150" i="49"/>
  <c r="P131" i="48"/>
  <c r="P222" i="48"/>
  <c r="L308" i="48"/>
  <c r="P300" i="48"/>
  <c r="O2613" i="48"/>
  <c r="K2613" i="48"/>
  <c r="G2613" i="48"/>
  <c r="C2613" i="48"/>
  <c r="O2610" i="48"/>
  <c r="K2610" i="48"/>
  <c r="G2610" i="48"/>
  <c r="G2632" i="48" s="1"/>
  <c r="C2610" i="48"/>
  <c r="S2609" i="48"/>
  <c r="K2605" i="48"/>
  <c r="K2644" i="48" s="1"/>
  <c r="G2605" i="48"/>
  <c r="G2644" i="48" s="1"/>
  <c r="C2605" i="48"/>
  <c r="C2644" i="48" s="1"/>
  <c r="O2602" i="48"/>
  <c r="K2602" i="48"/>
  <c r="G2602" i="48"/>
  <c r="G2620" i="48" s="1"/>
  <c r="C2602" i="48"/>
  <c r="O2599" i="48"/>
  <c r="O2616" i="48" s="1"/>
  <c r="K2599" i="48"/>
  <c r="K2616" i="48" s="1"/>
  <c r="G2599" i="48"/>
  <c r="C2599" i="48"/>
  <c r="O2564" i="48"/>
  <c r="K2564" i="48"/>
  <c r="G2564" i="48"/>
  <c r="C2564" i="48"/>
  <c r="O2561" i="48"/>
  <c r="O2583" i="48" s="1"/>
  <c r="K2561" i="48"/>
  <c r="K2583" i="48" s="1"/>
  <c r="G2561" i="48"/>
  <c r="G2583" i="48" s="1"/>
  <c r="C2561" i="48"/>
  <c r="S2560" i="48"/>
  <c r="G2560" i="48"/>
  <c r="K2556" i="48"/>
  <c r="C2556" i="48"/>
  <c r="O2553" i="48"/>
  <c r="O2571" i="48" s="1"/>
  <c r="K2553" i="48"/>
  <c r="K2571" i="48" s="1"/>
  <c r="C2553" i="48"/>
  <c r="O2550" i="48"/>
  <c r="K2550" i="48"/>
  <c r="K2575" i="48" s="1"/>
  <c r="C2550" i="48"/>
  <c r="O2515" i="48"/>
  <c r="K2515" i="48"/>
  <c r="G2515" i="48"/>
  <c r="C2515" i="48"/>
  <c r="O2512" i="48"/>
  <c r="O2534" i="48" s="1"/>
  <c r="K2512" i="48"/>
  <c r="K2534" i="48" s="1"/>
  <c r="G2512" i="48"/>
  <c r="G2534" i="48" s="1"/>
  <c r="C2512" i="48"/>
  <c r="S2511" i="48"/>
  <c r="K2507" i="48"/>
  <c r="G2507" i="48"/>
  <c r="C2507" i="48"/>
  <c r="O2504" i="48"/>
  <c r="K2504" i="48"/>
  <c r="G2504" i="48"/>
  <c r="C2504" i="48"/>
  <c r="O2501" i="48"/>
  <c r="K2501" i="48"/>
  <c r="K2526" i="48" s="1"/>
  <c r="G2501" i="48"/>
  <c r="G2518" i="48" s="1"/>
  <c r="C2501" i="48"/>
  <c r="S2466" i="48"/>
  <c r="O2466" i="48"/>
  <c r="K2466" i="48"/>
  <c r="G2466" i="48"/>
  <c r="C2466" i="48"/>
  <c r="S2463" i="48"/>
  <c r="O2463" i="48"/>
  <c r="K2463" i="48"/>
  <c r="G2463" i="48"/>
  <c r="C2463" i="48"/>
  <c r="K2458" i="48"/>
  <c r="G2458" i="48"/>
  <c r="C2458" i="48"/>
  <c r="S2455" i="48"/>
  <c r="O2455" i="48"/>
  <c r="K2455" i="48"/>
  <c r="G2455" i="48"/>
  <c r="G2473" i="48" s="1"/>
  <c r="C2455" i="48"/>
  <c r="S2452" i="48"/>
  <c r="O2452" i="48"/>
  <c r="K2452" i="48"/>
  <c r="G2452" i="48"/>
  <c r="C2452" i="48"/>
  <c r="S2411" i="48"/>
  <c r="O2411" i="48"/>
  <c r="K2411" i="48"/>
  <c r="G2411" i="48"/>
  <c r="C2411" i="48"/>
  <c r="S2408" i="48"/>
  <c r="O2408" i="48"/>
  <c r="K2408" i="48"/>
  <c r="G2408" i="48"/>
  <c r="C2408" i="48"/>
  <c r="K2403" i="48"/>
  <c r="G2403" i="48"/>
  <c r="C2403" i="48"/>
  <c r="S2400" i="48"/>
  <c r="S2418" i="48" s="1"/>
  <c r="O2400" i="48"/>
  <c r="K2400" i="48"/>
  <c r="G2400" i="48"/>
  <c r="C2400" i="48"/>
  <c r="S2397" i="48"/>
  <c r="O2397" i="48"/>
  <c r="K2397" i="48"/>
  <c r="G2397" i="48"/>
  <c r="C2397" i="48"/>
  <c r="C2422" i="48" s="1"/>
  <c r="S2362" i="48"/>
  <c r="O2362" i="48"/>
  <c r="K2362" i="48"/>
  <c r="G2362" i="48"/>
  <c r="C2362" i="48"/>
  <c r="S2359" i="48"/>
  <c r="O2359" i="48"/>
  <c r="K2359" i="48"/>
  <c r="G2359" i="48"/>
  <c r="C2359" i="48"/>
  <c r="K2354" i="48"/>
  <c r="G2354" i="48"/>
  <c r="I2354" i="48" s="1"/>
  <c r="J2354" i="48" s="1"/>
  <c r="C2354" i="48"/>
  <c r="S2351" i="48"/>
  <c r="U2351" i="48" s="1"/>
  <c r="V2351" i="48" s="1"/>
  <c r="O2351" i="48"/>
  <c r="K2351" i="48"/>
  <c r="M2351" i="48" s="1"/>
  <c r="N2351" i="48" s="1"/>
  <c r="G2351" i="48"/>
  <c r="C2351" i="48"/>
  <c r="E2351" i="48" s="1"/>
  <c r="S2348" i="48"/>
  <c r="O2348" i="48"/>
  <c r="K2348" i="48"/>
  <c r="G2348" i="48"/>
  <c r="C2348" i="48"/>
  <c r="O2313" i="48"/>
  <c r="K2313" i="48"/>
  <c r="G2313" i="48"/>
  <c r="C2313" i="48"/>
  <c r="O2310" i="48"/>
  <c r="K2310" i="48"/>
  <c r="K2332" i="48" s="1"/>
  <c r="G2310" i="48"/>
  <c r="C2310" i="48"/>
  <c r="K2305" i="48"/>
  <c r="G2305" i="48"/>
  <c r="C2305" i="48"/>
  <c r="E2305" i="48" s="1"/>
  <c r="F2305" i="48" s="1"/>
  <c r="O2302" i="48"/>
  <c r="K2302" i="48"/>
  <c r="G2302" i="48"/>
  <c r="C2302" i="48"/>
  <c r="E2302" i="48" s="1"/>
  <c r="O2299" i="48"/>
  <c r="K2299" i="48"/>
  <c r="M2299" i="48" s="1"/>
  <c r="N2299" i="48" s="1"/>
  <c r="G2299" i="48"/>
  <c r="C2299" i="48"/>
  <c r="S2264" i="48"/>
  <c r="O2264" i="48"/>
  <c r="Q2264" i="48" s="1"/>
  <c r="R2264" i="48" s="1"/>
  <c r="K2264" i="48"/>
  <c r="G2264" i="48"/>
  <c r="C2264" i="48"/>
  <c r="S2261" i="48"/>
  <c r="O2261" i="48"/>
  <c r="K2261" i="48"/>
  <c r="M2261" i="48" s="1"/>
  <c r="N2261" i="48" s="1"/>
  <c r="G2261" i="48"/>
  <c r="C2261" i="48"/>
  <c r="E2261" i="48" s="1"/>
  <c r="F2261" i="48" s="1"/>
  <c r="K2256" i="48"/>
  <c r="G2256" i="48"/>
  <c r="C2256" i="48"/>
  <c r="S2253" i="48"/>
  <c r="O2253" i="48"/>
  <c r="K2253" i="48"/>
  <c r="G2253" i="48"/>
  <c r="I2253" i="48" s="1"/>
  <c r="J2253" i="48" s="1"/>
  <c r="C2253" i="48"/>
  <c r="E2253" i="48" s="1"/>
  <c r="S2250" i="48"/>
  <c r="O2250" i="48"/>
  <c r="Q2250" i="48" s="1"/>
  <c r="R2250" i="48" s="1"/>
  <c r="K2250" i="48"/>
  <c r="G2250" i="48"/>
  <c r="C2250" i="48"/>
  <c r="S2216" i="48"/>
  <c r="U2216" i="48" s="1"/>
  <c r="V2216" i="48" s="1"/>
  <c r="O2216" i="48"/>
  <c r="K2216" i="48"/>
  <c r="C2216" i="48"/>
  <c r="S2214" i="48"/>
  <c r="O2214" i="48"/>
  <c r="K2214" i="48"/>
  <c r="C2214" i="48"/>
  <c r="AA2214" i="48" s="1"/>
  <c r="K2210" i="48"/>
  <c r="C2210" i="48"/>
  <c r="S2208" i="48"/>
  <c r="U2208" i="48" s="1"/>
  <c r="V2208" i="48" s="1"/>
  <c r="O2208" i="48"/>
  <c r="K2208" i="48"/>
  <c r="C2208" i="48"/>
  <c r="S2206" i="48"/>
  <c r="O2206" i="48"/>
  <c r="K2206" i="48"/>
  <c r="C2206" i="48"/>
  <c r="E2206" i="48" s="1"/>
  <c r="F2206" i="48" s="1"/>
  <c r="G2161" i="48"/>
  <c r="G2186" i="48" s="1"/>
  <c r="AA2186" i="48" s="1"/>
  <c r="G2158" i="48"/>
  <c r="AA2158" i="48" s="1"/>
  <c r="S2157" i="48"/>
  <c r="O2157" i="48"/>
  <c r="K2157" i="48"/>
  <c r="C2157" i="48"/>
  <c r="AA2157" i="48" s="1"/>
  <c r="AA2156" i="48"/>
  <c r="W2156" i="48"/>
  <c r="G2153" i="48"/>
  <c r="G2148" i="48"/>
  <c r="AA2148" i="48" s="1"/>
  <c r="G2143" i="48"/>
  <c r="O2106" i="48"/>
  <c r="O2103" i="48"/>
  <c r="AA2103" i="48" s="1"/>
  <c r="S2102" i="48"/>
  <c r="K2102" i="48"/>
  <c r="G2102" i="48"/>
  <c r="C2102" i="48"/>
  <c r="AA2102" i="48" s="1"/>
  <c r="AA2101" i="48"/>
  <c r="W2101" i="48"/>
  <c r="O2093" i="48"/>
  <c r="W2093" i="48" s="1"/>
  <c r="O2088" i="48"/>
  <c r="M2051" i="48"/>
  <c r="N2051" i="48" s="1"/>
  <c r="U2048" i="48"/>
  <c r="V2048" i="48" s="1"/>
  <c r="E2048" i="48"/>
  <c r="F2048" i="48" s="1"/>
  <c r="K2043" i="48"/>
  <c r="G2043" i="48"/>
  <c r="G2068" i="48" s="1"/>
  <c r="S2038" i="48"/>
  <c r="U2038" i="48" s="1"/>
  <c r="V2038" i="48" s="1"/>
  <c r="O2038" i="48"/>
  <c r="K2038" i="48"/>
  <c r="G2038" i="48"/>
  <c r="U2033" i="48"/>
  <c r="V2033" i="48" s="1"/>
  <c r="E2033" i="48"/>
  <c r="F2033" i="48" s="1"/>
  <c r="U1996" i="48"/>
  <c r="V1996" i="48" s="1"/>
  <c r="I1996" i="48"/>
  <c r="J1996" i="48" s="1"/>
  <c r="E1996" i="48"/>
  <c r="F1996" i="48" s="1"/>
  <c r="U1993" i="48"/>
  <c r="V1993" i="48" s="1"/>
  <c r="I1993" i="48"/>
  <c r="J1993" i="48" s="1"/>
  <c r="K1988" i="48"/>
  <c r="K2013" i="48" s="1"/>
  <c r="G1988" i="48"/>
  <c r="S1983" i="48"/>
  <c r="O1983" i="48"/>
  <c r="K1983" i="48"/>
  <c r="M1983" i="48" s="1"/>
  <c r="N1983" i="48" s="1"/>
  <c r="G1983" i="48"/>
  <c r="G2009" i="48" s="1"/>
  <c r="Q1978" i="48"/>
  <c r="R1978" i="48" s="1"/>
  <c r="M1978" i="48"/>
  <c r="N1978" i="48" s="1"/>
  <c r="I1978" i="48"/>
  <c r="J1978" i="48" s="1"/>
  <c r="S1941" i="48"/>
  <c r="AA1941" i="48" s="1"/>
  <c r="S1938" i="48"/>
  <c r="O1937" i="48"/>
  <c r="K1937" i="48"/>
  <c r="G1937" i="48"/>
  <c r="C1937" i="48"/>
  <c r="AA1937" i="48" s="1"/>
  <c r="W1936" i="48"/>
  <c r="S1928" i="48"/>
  <c r="S1923" i="48"/>
  <c r="Q1886" i="48"/>
  <c r="R1886" i="48" s="1"/>
  <c r="I1886" i="48"/>
  <c r="J1886" i="48" s="1"/>
  <c r="E1883" i="48"/>
  <c r="F1883" i="48" s="1"/>
  <c r="K1878" i="48"/>
  <c r="K1919" i="48" s="1"/>
  <c r="G1878" i="48"/>
  <c r="I1878" i="48" s="1"/>
  <c r="J1878" i="48" s="1"/>
  <c r="S1873" i="48"/>
  <c r="U1873" i="48" s="1"/>
  <c r="V1873" i="48" s="1"/>
  <c r="O1873" i="48"/>
  <c r="K1873" i="48"/>
  <c r="K1899" i="48" s="1"/>
  <c r="G1873" i="48"/>
  <c r="U1868" i="48"/>
  <c r="V1868" i="48" s="1"/>
  <c r="M1868" i="48"/>
  <c r="N1868" i="48" s="1"/>
  <c r="E1868" i="48"/>
  <c r="F1868" i="48" s="1"/>
  <c r="K1831" i="48"/>
  <c r="AA1828" i="48"/>
  <c r="S1827" i="48"/>
  <c r="O1827" i="48"/>
  <c r="K1827" i="48"/>
  <c r="G1827" i="48"/>
  <c r="W1826" i="48"/>
  <c r="AA1823" i="48"/>
  <c r="AA1813" i="48"/>
  <c r="I1773" i="48"/>
  <c r="J1773" i="48" s="1"/>
  <c r="K1768" i="48"/>
  <c r="M1768" i="48" s="1"/>
  <c r="N1768" i="48" s="1"/>
  <c r="G1768" i="48"/>
  <c r="O1763" i="48"/>
  <c r="Q1763" i="48" s="1"/>
  <c r="R1763" i="48" s="1"/>
  <c r="K1763" i="48"/>
  <c r="G1763" i="48"/>
  <c r="E1721" i="48"/>
  <c r="F1721" i="48" s="1"/>
  <c r="G1717" i="48"/>
  <c r="Y1716" i="48"/>
  <c r="Z1716" i="48" s="1"/>
  <c r="K1713" i="48"/>
  <c r="S1708" i="48"/>
  <c r="S1734" i="48" s="1"/>
  <c r="O1708" i="48"/>
  <c r="Q1708" i="48" s="1"/>
  <c r="R1708" i="48" s="1"/>
  <c r="K1708" i="48"/>
  <c r="M1708" i="48" s="1"/>
  <c r="N1708" i="48" s="1"/>
  <c r="U1703" i="48"/>
  <c r="V1703" i="48" s="1"/>
  <c r="E1703" i="48"/>
  <c r="F1703" i="48" s="1"/>
  <c r="O1666" i="48"/>
  <c r="K1666" i="48"/>
  <c r="G1666" i="48"/>
  <c r="O1663" i="48"/>
  <c r="G1663" i="48"/>
  <c r="S1662" i="48"/>
  <c r="C1662" i="48"/>
  <c r="AA1662" i="48" s="1"/>
  <c r="W1661" i="48"/>
  <c r="O1653" i="48"/>
  <c r="K1653" i="48"/>
  <c r="G1653" i="48"/>
  <c r="G1695" i="48" s="1"/>
  <c r="O1648" i="48"/>
  <c r="G1648" i="48"/>
  <c r="G1691" i="48" s="1"/>
  <c r="K1611" i="48"/>
  <c r="G1611" i="48"/>
  <c r="K1608" i="48"/>
  <c r="S1607" i="48"/>
  <c r="O1607" i="48"/>
  <c r="C1607" i="48"/>
  <c r="AA1607" i="48" s="1"/>
  <c r="W1606" i="48"/>
  <c r="K1603" i="48"/>
  <c r="AA1603" i="48" s="1"/>
  <c r="K1598" i="48"/>
  <c r="G1598" i="48"/>
  <c r="K1593" i="48"/>
  <c r="G1593" i="48"/>
  <c r="Q1556" i="48"/>
  <c r="R1556" i="48" s="1"/>
  <c r="Q1553" i="48"/>
  <c r="R1553" i="48" s="1"/>
  <c r="Y1551" i="48"/>
  <c r="Z1551" i="48" s="1"/>
  <c r="K1548" i="48"/>
  <c r="S1543" i="48"/>
  <c r="O1543" i="48"/>
  <c r="Q1543" i="48" s="1"/>
  <c r="R1543" i="48" s="1"/>
  <c r="K1543" i="48"/>
  <c r="G1543" i="48"/>
  <c r="G1565" i="48" s="1"/>
  <c r="I1565" i="48" s="1"/>
  <c r="J1565" i="48" s="1"/>
  <c r="I1538" i="48"/>
  <c r="J1538" i="48" s="1"/>
  <c r="U1498" i="48"/>
  <c r="V1498" i="48" s="1"/>
  <c r="Y1496" i="48"/>
  <c r="Z1496" i="48" s="1"/>
  <c r="S1488" i="48"/>
  <c r="U1483" i="48"/>
  <c r="V1483" i="48" s="1"/>
  <c r="K1446" i="48"/>
  <c r="G1446" i="48"/>
  <c r="S1442" i="48"/>
  <c r="G1442" i="48"/>
  <c r="C1442" i="48"/>
  <c r="AA1442" i="48" s="1"/>
  <c r="W1441" i="48"/>
  <c r="K1433" i="48"/>
  <c r="K1391" i="48"/>
  <c r="G1391" i="48"/>
  <c r="S1387" i="48"/>
  <c r="G1387" i="48"/>
  <c r="C1387" i="48"/>
  <c r="AA1387" i="48" s="1"/>
  <c r="W1386" i="48"/>
  <c r="K1378" i="48"/>
  <c r="G1373" i="48"/>
  <c r="M1333" i="48"/>
  <c r="N1333" i="48" s="1"/>
  <c r="G1332" i="48"/>
  <c r="K1328" i="48"/>
  <c r="K1323" i="48"/>
  <c r="M1323" i="48" s="1"/>
  <c r="N1323" i="48" s="1"/>
  <c r="G1281" i="48"/>
  <c r="G1278" i="48"/>
  <c r="AA1278" i="48" s="1"/>
  <c r="O1277" i="48"/>
  <c r="K1277" i="48"/>
  <c r="G1277" i="48"/>
  <c r="C1277" i="48"/>
  <c r="AA1277" i="48" s="1"/>
  <c r="W1276" i="48"/>
  <c r="G1263" i="48"/>
  <c r="AA1263" i="48" s="1"/>
  <c r="M1226" i="48"/>
  <c r="N1226" i="48" s="1"/>
  <c r="E1226" i="48"/>
  <c r="F1226" i="48" s="1"/>
  <c r="M1223" i="48"/>
  <c r="N1223" i="48" s="1"/>
  <c r="E1223" i="48"/>
  <c r="F1223" i="48" s="1"/>
  <c r="K1218" i="48"/>
  <c r="M1218" i="48" s="1"/>
  <c r="N1218" i="48" s="1"/>
  <c r="G1218" i="48"/>
  <c r="O1213" i="48"/>
  <c r="K1213" i="48"/>
  <c r="K1255" i="48" s="1"/>
  <c r="G1213" i="48"/>
  <c r="K1171" i="48"/>
  <c r="AA1171" i="48" s="1"/>
  <c r="S1167" i="48"/>
  <c r="O1167" i="48"/>
  <c r="K1167" i="48"/>
  <c r="G1167" i="48"/>
  <c r="C1167" i="48"/>
  <c r="AA1167" i="48" s="1"/>
  <c r="W1166" i="48"/>
  <c r="AA1116" i="48"/>
  <c r="S1112" i="48"/>
  <c r="O1112" i="48"/>
  <c r="K1112" i="48"/>
  <c r="G1112" i="48"/>
  <c r="W1111" i="48"/>
  <c r="AA1103" i="48"/>
  <c r="Q1061" i="48"/>
  <c r="R1061" i="48" s="1"/>
  <c r="K1053" i="48"/>
  <c r="S1048" i="48"/>
  <c r="O1048" i="48"/>
  <c r="K1048" i="48"/>
  <c r="G1048" i="48"/>
  <c r="G1057" i="48" s="1"/>
  <c r="U1043" i="48"/>
  <c r="V1043" i="48" s="1"/>
  <c r="E1043" i="48"/>
  <c r="F1043" i="48" s="1"/>
  <c r="S1006" i="48"/>
  <c r="K1006" i="48"/>
  <c r="G1006" i="48"/>
  <c r="S1003" i="48"/>
  <c r="G1003" i="48"/>
  <c r="O1002" i="48"/>
  <c r="W1001" i="48"/>
  <c r="S993" i="48"/>
  <c r="K993" i="48"/>
  <c r="G993" i="48"/>
  <c r="S988" i="48"/>
  <c r="G988" i="48"/>
  <c r="E948" i="48"/>
  <c r="F948" i="48" s="1"/>
  <c r="K943" i="48"/>
  <c r="G943" i="48"/>
  <c r="G984" i="48" s="1"/>
  <c r="O938" i="48"/>
  <c r="K938" i="48"/>
  <c r="G938" i="48"/>
  <c r="I938" i="48" s="1"/>
  <c r="J938" i="48" s="1"/>
  <c r="O896" i="48"/>
  <c r="K896" i="48"/>
  <c r="O893" i="48"/>
  <c r="O917" i="48" s="1"/>
  <c r="K893" i="48"/>
  <c r="G892" i="48"/>
  <c r="W891" i="48"/>
  <c r="O883" i="48"/>
  <c r="O905" i="48" s="1"/>
  <c r="K883" i="48"/>
  <c r="O878" i="48"/>
  <c r="O921" i="48" s="1"/>
  <c r="K878" i="48"/>
  <c r="K841" i="48"/>
  <c r="G841" i="48"/>
  <c r="O837" i="48"/>
  <c r="G837" i="48"/>
  <c r="C837" i="48"/>
  <c r="AA837" i="48" s="1"/>
  <c r="W836" i="48"/>
  <c r="K828" i="48"/>
  <c r="K823" i="48"/>
  <c r="I786" i="48"/>
  <c r="J786" i="48" s="1"/>
  <c r="I783" i="48"/>
  <c r="J783" i="48" s="1"/>
  <c r="K778" i="48"/>
  <c r="O773" i="48"/>
  <c r="K773" i="48"/>
  <c r="G773" i="48"/>
  <c r="I768" i="48"/>
  <c r="J768" i="48" s="1"/>
  <c r="E768" i="48"/>
  <c r="F768" i="48" s="1"/>
  <c r="O761" i="48"/>
  <c r="G761" i="48"/>
  <c r="C761" i="48"/>
  <c r="K731" i="48"/>
  <c r="K728" i="48"/>
  <c r="O727" i="48"/>
  <c r="G727" i="48"/>
  <c r="C727" i="48"/>
  <c r="AA727" i="48" s="1"/>
  <c r="W726" i="48"/>
  <c r="K723" i="48"/>
  <c r="AA723" i="48" s="1"/>
  <c r="K718" i="48"/>
  <c r="K713" i="48"/>
  <c r="O676" i="48"/>
  <c r="O672" i="48"/>
  <c r="K672" i="48"/>
  <c r="G672" i="48"/>
  <c r="C672" i="48"/>
  <c r="AA672" i="48" s="1"/>
  <c r="W671" i="48"/>
  <c r="Q621" i="48"/>
  <c r="R621" i="48" s="1"/>
  <c r="C617" i="48"/>
  <c r="AA617" i="48" s="1"/>
  <c r="K613" i="48"/>
  <c r="O608" i="48"/>
  <c r="Q608" i="48" s="1"/>
  <c r="R608" i="48" s="1"/>
  <c r="K608" i="48"/>
  <c r="C511" i="48"/>
  <c r="S507" i="48"/>
  <c r="O507" i="48"/>
  <c r="K507" i="48"/>
  <c r="G507" i="48"/>
  <c r="W506" i="48"/>
  <c r="C498" i="48"/>
  <c r="C493" i="48"/>
  <c r="AA493" i="48" s="1"/>
  <c r="G482" i="48"/>
  <c r="C482" i="48"/>
  <c r="M453" i="48"/>
  <c r="N453" i="48" s="1"/>
  <c r="G452" i="48"/>
  <c r="C452" i="48"/>
  <c r="AA452" i="48" s="1"/>
  <c r="AC452" i="48" s="1"/>
  <c r="K448" i="48"/>
  <c r="S443" i="48"/>
  <c r="O443" i="48"/>
  <c r="K443" i="48"/>
  <c r="M438" i="48"/>
  <c r="N438" i="48" s="1"/>
  <c r="I401" i="48"/>
  <c r="J401" i="48" s="1"/>
  <c r="E401" i="48"/>
  <c r="F401" i="48" s="1"/>
  <c r="I398" i="48"/>
  <c r="J398" i="48" s="1"/>
  <c r="E398" i="48"/>
  <c r="F398" i="48" s="1"/>
  <c r="S397" i="48"/>
  <c r="O397" i="48"/>
  <c r="W396" i="48"/>
  <c r="K393" i="48"/>
  <c r="G393" i="48"/>
  <c r="K388" i="48"/>
  <c r="G388" i="48"/>
  <c r="M383" i="48"/>
  <c r="N383" i="48" s="1"/>
  <c r="F2611" i="5"/>
  <c r="O2721" i="48" s="1"/>
  <c r="Q2721" i="48" s="1"/>
  <c r="R2721" i="48" s="1"/>
  <c r="F2608" i="5"/>
  <c r="O2718" i="48" s="1"/>
  <c r="Q2718" i="48" s="1"/>
  <c r="R2718" i="48" s="1"/>
  <c r="F2600" i="5"/>
  <c r="F2597" i="5"/>
  <c r="E2611" i="5"/>
  <c r="K2721" i="48" s="1"/>
  <c r="M2721" i="48" s="1"/>
  <c r="N2721" i="48" s="1"/>
  <c r="E2608" i="5"/>
  <c r="E2603" i="5"/>
  <c r="E2600" i="5"/>
  <c r="E2597" i="5"/>
  <c r="D2611" i="5"/>
  <c r="D2608" i="5"/>
  <c r="D2603" i="5"/>
  <c r="D2600" i="5"/>
  <c r="D2597" i="5"/>
  <c r="D2634" i="5" s="1"/>
  <c r="G2732" i="48" s="1"/>
  <c r="I2732" i="48" s="1"/>
  <c r="J2732" i="48" s="1"/>
  <c r="C2611" i="5"/>
  <c r="C2721" i="48" s="1"/>
  <c r="C2608" i="5"/>
  <c r="C2603" i="5"/>
  <c r="C2600" i="5"/>
  <c r="C2597" i="5"/>
  <c r="C2715" i="48" s="1"/>
  <c r="F2562" i="5"/>
  <c r="F2559" i="5"/>
  <c r="F2551" i="5"/>
  <c r="F2548" i="5"/>
  <c r="E2562" i="5"/>
  <c r="E2559" i="5"/>
  <c r="E2554" i="5"/>
  <c r="E2551" i="5"/>
  <c r="E2548" i="5"/>
  <c r="D2562" i="5"/>
  <c r="D2559" i="5"/>
  <c r="C2562" i="5"/>
  <c r="C2700" i="48" s="1"/>
  <c r="C2559" i="5"/>
  <c r="C2697" i="48" s="1"/>
  <c r="C2554" i="5"/>
  <c r="C2551" i="5"/>
  <c r="C2548" i="5"/>
  <c r="G2607" i="5"/>
  <c r="D2558" i="5"/>
  <c r="G2558" i="5"/>
  <c r="F2513" i="5"/>
  <c r="O2679" i="48" s="1"/>
  <c r="Q2679" i="48" s="1"/>
  <c r="R2679" i="48" s="1"/>
  <c r="F2510" i="5"/>
  <c r="O2676" i="48" s="1"/>
  <c r="Q2676" i="48" s="1"/>
  <c r="R2676" i="48" s="1"/>
  <c r="F2502" i="5"/>
  <c r="F2499" i="5"/>
  <c r="E2513" i="5"/>
  <c r="E2510" i="5"/>
  <c r="K2676" i="48" s="1"/>
  <c r="M2676" i="48" s="1"/>
  <c r="N2676" i="48" s="1"/>
  <c r="E2505" i="5"/>
  <c r="E2502" i="5"/>
  <c r="E2499" i="5"/>
  <c r="K2673" i="48" s="1"/>
  <c r="M2673" i="48" s="1"/>
  <c r="N2673" i="48" s="1"/>
  <c r="D2513" i="5"/>
  <c r="G2679" i="48" s="1"/>
  <c r="I2679" i="48" s="1"/>
  <c r="J2679" i="48" s="1"/>
  <c r="D2510" i="5"/>
  <c r="D2505" i="5"/>
  <c r="D2502" i="5"/>
  <c r="D2499" i="5"/>
  <c r="C2513" i="5"/>
  <c r="C2510" i="5"/>
  <c r="C2676" i="48" s="1"/>
  <c r="C2505" i="5"/>
  <c r="C2502" i="5"/>
  <c r="C2499" i="5"/>
  <c r="G2509" i="5"/>
  <c r="I2606" i="5"/>
  <c r="I2557" i="5"/>
  <c r="G2360" i="5"/>
  <c r="G2357" i="5"/>
  <c r="G2349" i="5"/>
  <c r="G2346" i="5"/>
  <c r="F2360" i="5"/>
  <c r="F2357" i="5"/>
  <c r="F2349" i="5"/>
  <c r="F2346" i="5"/>
  <c r="E2360" i="5"/>
  <c r="E2357" i="5"/>
  <c r="E2352" i="5"/>
  <c r="E2349" i="5"/>
  <c r="E2346" i="5"/>
  <c r="D2360" i="5"/>
  <c r="D2357" i="5"/>
  <c r="D2352" i="5"/>
  <c r="D2349" i="5"/>
  <c r="D2346" i="5"/>
  <c r="C2360" i="5"/>
  <c r="C2357" i="5"/>
  <c r="C2352" i="5"/>
  <c r="C2349" i="5"/>
  <c r="C2346" i="5"/>
  <c r="I2355" i="5"/>
  <c r="G2464" i="5"/>
  <c r="G2461" i="5"/>
  <c r="G2453" i="5"/>
  <c r="G2491" i="5" s="1"/>
  <c r="G2450" i="5"/>
  <c r="F2464" i="5"/>
  <c r="F2461" i="5"/>
  <c r="F2453" i="5"/>
  <c r="F2450" i="5"/>
  <c r="E2464" i="5"/>
  <c r="K2658" i="48" s="1"/>
  <c r="M2658" i="48" s="1"/>
  <c r="N2658" i="48" s="1"/>
  <c r="E2461" i="5"/>
  <c r="E2456" i="5"/>
  <c r="E2453" i="5"/>
  <c r="E2450" i="5"/>
  <c r="D2464" i="5"/>
  <c r="D2461" i="5"/>
  <c r="G2655" i="48" s="1"/>
  <c r="I2655" i="48" s="1"/>
  <c r="J2655" i="48" s="1"/>
  <c r="D2456" i="5"/>
  <c r="D2453" i="5"/>
  <c r="D2450" i="5"/>
  <c r="C2464" i="5"/>
  <c r="C2461" i="5"/>
  <c r="C2456" i="5"/>
  <c r="C2453" i="5"/>
  <c r="C2450" i="5"/>
  <c r="G2409" i="5"/>
  <c r="G2406" i="5"/>
  <c r="G2398" i="5"/>
  <c r="G2395" i="5"/>
  <c r="F2409" i="5"/>
  <c r="F2406" i="5"/>
  <c r="F2398" i="5"/>
  <c r="F2395" i="5"/>
  <c r="E2409" i="5"/>
  <c r="E2406" i="5"/>
  <c r="E2401" i="5"/>
  <c r="E2398" i="5"/>
  <c r="E2395" i="5"/>
  <c r="D2409" i="5"/>
  <c r="D2406" i="5"/>
  <c r="D2401" i="5"/>
  <c r="D2398" i="5"/>
  <c r="D2395" i="5"/>
  <c r="C2409" i="5"/>
  <c r="C2406" i="5"/>
  <c r="C2401" i="5"/>
  <c r="C2398" i="5"/>
  <c r="C2395" i="5"/>
  <c r="C2432" i="5" s="1"/>
  <c r="G2311" i="5"/>
  <c r="G2308" i="5"/>
  <c r="G2300" i="5"/>
  <c r="G2297" i="5"/>
  <c r="F2311" i="5"/>
  <c r="F2308" i="5"/>
  <c r="F2300" i="5"/>
  <c r="F2322" i="5" s="1"/>
  <c r="F2297" i="5"/>
  <c r="E2311" i="5"/>
  <c r="E2308" i="5"/>
  <c r="E2303" i="5"/>
  <c r="E2300" i="5"/>
  <c r="E2297" i="5"/>
  <c r="D2311" i="5"/>
  <c r="D2308" i="5"/>
  <c r="D2303" i="5"/>
  <c r="D2300" i="5"/>
  <c r="D2297" i="5"/>
  <c r="C2311" i="5"/>
  <c r="C2308" i="5"/>
  <c r="C2303" i="5"/>
  <c r="C2300" i="5"/>
  <c r="C2322" i="5" s="1"/>
  <c r="C2297" i="5"/>
  <c r="G2262" i="5"/>
  <c r="G2259" i="5"/>
  <c r="G2251" i="5"/>
  <c r="G2248" i="5"/>
  <c r="F2262" i="5"/>
  <c r="F2259" i="5"/>
  <c r="F2251" i="5"/>
  <c r="F2289" i="5" s="1"/>
  <c r="F2248" i="5"/>
  <c r="E2262" i="5"/>
  <c r="E2259" i="5"/>
  <c r="E2254" i="5"/>
  <c r="E2251" i="5"/>
  <c r="E2248" i="5"/>
  <c r="D2262" i="5"/>
  <c r="D2259" i="5"/>
  <c r="D2254" i="5"/>
  <c r="D2251" i="5"/>
  <c r="D2248" i="5"/>
  <c r="C2262" i="5"/>
  <c r="C2259" i="5"/>
  <c r="C2254" i="5"/>
  <c r="C2251" i="5"/>
  <c r="C2248" i="5"/>
  <c r="G2214" i="5"/>
  <c r="G2212" i="5"/>
  <c r="G2206" i="5"/>
  <c r="G2204" i="5"/>
  <c r="F2214" i="5"/>
  <c r="F2212" i="5"/>
  <c r="F2206" i="5"/>
  <c r="F2204" i="5"/>
  <c r="E2214" i="5"/>
  <c r="E2212" i="5"/>
  <c r="E2208" i="5"/>
  <c r="E2206" i="5"/>
  <c r="E2204" i="5"/>
  <c r="C2214" i="5"/>
  <c r="C2212" i="5"/>
  <c r="C2208" i="5"/>
  <c r="C2206" i="5"/>
  <c r="C2204" i="5"/>
  <c r="C2236" i="5" s="1"/>
  <c r="I2404" i="5"/>
  <c r="I2508" i="5"/>
  <c r="I2459" i="5"/>
  <c r="I2306" i="5"/>
  <c r="I2257" i="5"/>
  <c r="I2210" i="5"/>
  <c r="F766" i="5"/>
  <c r="F781" i="5"/>
  <c r="F771" i="5"/>
  <c r="D2159" i="5"/>
  <c r="H2159" i="5" s="1"/>
  <c r="D2156" i="5"/>
  <c r="H2156" i="5" s="1"/>
  <c r="D2151" i="5"/>
  <c r="D2146" i="5"/>
  <c r="D2141" i="5"/>
  <c r="H2141" i="5" s="1"/>
  <c r="F2104" i="5"/>
  <c r="F2101" i="5"/>
  <c r="F2091" i="5"/>
  <c r="F2086" i="5"/>
  <c r="G2049" i="5"/>
  <c r="G2046" i="5"/>
  <c r="G2036" i="5"/>
  <c r="G2031" i="5"/>
  <c r="F2049" i="5"/>
  <c r="F2046" i="5"/>
  <c r="F2036" i="5"/>
  <c r="F2031" i="5"/>
  <c r="E2049" i="5"/>
  <c r="E2046" i="5"/>
  <c r="E2041" i="5"/>
  <c r="E2036" i="5"/>
  <c r="E2031" i="5"/>
  <c r="E2074" i="5" s="1"/>
  <c r="D2049" i="5"/>
  <c r="D2046" i="5"/>
  <c r="D2041" i="5"/>
  <c r="D2066" i="5" s="1"/>
  <c r="D2036" i="5"/>
  <c r="D2031" i="5"/>
  <c r="D2074" i="5" s="1"/>
  <c r="C2049" i="5"/>
  <c r="C2046" i="5"/>
  <c r="C2058" i="5" s="1"/>
  <c r="C2041" i="5"/>
  <c r="C2036" i="5"/>
  <c r="C2031" i="5"/>
  <c r="G1994" i="5"/>
  <c r="G1991" i="5"/>
  <c r="G1981" i="5"/>
  <c r="G1976" i="5"/>
  <c r="F1994" i="5"/>
  <c r="F1991" i="5"/>
  <c r="F1981" i="5"/>
  <c r="F1976" i="5"/>
  <c r="E1994" i="5"/>
  <c r="E1991" i="5"/>
  <c r="E1986" i="5"/>
  <c r="E1981" i="5"/>
  <c r="E1976" i="5"/>
  <c r="D1994" i="5"/>
  <c r="D1991" i="5"/>
  <c r="D1986" i="5"/>
  <c r="D1981" i="5"/>
  <c r="D1976" i="5"/>
  <c r="C1994" i="5"/>
  <c r="C1991" i="5"/>
  <c r="C1986" i="5"/>
  <c r="C1981" i="5"/>
  <c r="C1976" i="5"/>
  <c r="G1939" i="5"/>
  <c r="G1936" i="5"/>
  <c r="G1926" i="5"/>
  <c r="G1921" i="5"/>
  <c r="H1921" i="5" s="1"/>
  <c r="G1884" i="5"/>
  <c r="G1881" i="5"/>
  <c r="G1871" i="5"/>
  <c r="G1866" i="5"/>
  <c r="F1884" i="5"/>
  <c r="F1881" i="5"/>
  <c r="F1871" i="5"/>
  <c r="F1866" i="5"/>
  <c r="E1884" i="5"/>
  <c r="E1881" i="5"/>
  <c r="E1876" i="5"/>
  <c r="E1871" i="5"/>
  <c r="E1866" i="5"/>
  <c r="D1884" i="5"/>
  <c r="D1881" i="5"/>
  <c r="D1876" i="5"/>
  <c r="D1871" i="5"/>
  <c r="D1866" i="5"/>
  <c r="C1884" i="5"/>
  <c r="C1881" i="5"/>
  <c r="C1876" i="5"/>
  <c r="C1871" i="5"/>
  <c r="C1866" i="5"/>
  <c r="C1909" i="5" s="1"/>
  <c r="E1829" i="5"/>
  <c r="C1829" i="5"/>
  <c r="C1826" i="5"/>
  <c r="H1826" i="5" s="1"/>
  <c r="C1821" i="5"/>
  <c r="I1821" i="5" s="1"/>
  <c r="C1816" i="5"/>
  <c r="C1811" i="5"/>
  <c r="G1774" i="5"/>
  <c r="F1774" i="5"/>
  <c r="F1771" i="5"/>
  <c r="F1761" i="5"/>
  <c r="F1756" i="5"/>
  <c r="E1774" i="5"/>
  <c r="E1771" i="5"/>
  <c r="E1766" i="5"/>
  <c r="E1761" i="5"/>
  <c r="E1756" i="5"/>
  <c r="D1774" i="5"/>
  <c r="D1771" i="5"/>
  <c r="D1766" i="5"/>
  <c r="D1761" i="5"/>
  <c r="D1756" i="5"/>
  <c r="C1774" i="5"/>
  <c r="C1771" i="5"/>
  <c r="C1766" i="5"/>
  <c r="C1761" i="5"/>
  <c r="C1756" i="5"/>
  <c r="G1719" i="5"/>
  <c r="G1716" i="5"/>
  <c r="G1706" i="5"/>
  <c r="G1701" i="5"/>
  <c r="F1719" i="5"/>
  <c r="F1716" i="5"/>
  <c r="F1706" i="5"/>
  <c r="F1701" i="5"/>
  <c r="E1719" i="5"/>
  <c r="E1716" i="5"/>
  <c r="E1711" i="5"/>
  <c r="E1706" i="5"/>
  <c r="E1701" i="5"/>
  <c r="C1719" i="5"/>
  <c r="C1716" i="5"/>
  <c r="C1711" i="5"/>
  <c r="C1706" i="5"/>
  <c r="C1701" i="5"/>
  <c r="F1664" i="5"/>
  <c r="F1661" i="5"/>
  <c r="F1651" i="5"/>
  <c r="F1646" i="5"/>
  <c r="E1664" i="5"/>
  <c r="E1651" i="5"/>
  <c r="D1664" i="5"/>
  <c r="D1661" i="5"/>
  <c r="D1651" i="5"/>
  <c r="D1646" i="5"/>
  <c r="E1609" i="5"/>
  <c r="E1606" i="5"/>
  <c r="E1601" i="5"/>
  <c r="E1596" i="5"/>
  <c r="E1591" i="5"/>
  <c r="D1609" i="5"/>
  <c r="D1596" i="5"/>
  <c r="D1591" i="5"/>
  <c r="G1554" i="5"/>
  <c r="G1551" i="5"/>
  <c r="G1541" i="5"/>
  <c r="G1536" i="5"/>
  <c r="F1554" i="5"/>
  <c r="F1551" i="5"/>
  <c r="F1541" i="5"/>
  <c r="F1536" i="5"/>
  <c r="E1554" i="5"/>
  <c r="E1551" i="5"/>
  <c r="E1546" i="5"/>
  <c r="E1541" i="5"/>
  <c r="E1536" i="5"/>
  <c r="D1554" i="5"/>
  <c r="D1551" i="5"/>
  <c r="D1541" i="5"/>
  <c r="D1550" i="5" s="1"/>
  <c r="D1536" i="5"/>
  <c r="C1554" i="5"/>
  <c r="C1551" i="5"/>
  <c r="C1546" i="5"/>
  <c r="C1541" i="5"/>
  <c r="C1536" i="5"/>
  <c r="G1499" i="5"/>
  <c r="G1496" i="5"/>
  <c r="G1486" i="5"/>
  <c r="H1486" i="5" s="1"/>
  <c r="G1481" i="5"/>
  <c r="H1481" i="5" s="1"/>
  <c r="E1444" i="5"/>
  <c r="E1431" i="5"/>
  <c r="H1431" i="5" s="1"/>
  <c r="D1444" i="5"/>
  <c r="E1389" i="5"/>
  <c r="E1376" i="5"/>
  <c r="D1389" i="5"/>
  <c r="D1371" i="5"/>
  <c r="I1371" i="5" s="1"/>
  <c r="E1334" i="5"/>
  <c r="E1331" i="5"/>
  <c r="E1326" i="5"/>
  <c r="E1321" i="5"/>
  <c r="E1316" i="5"/>
  <c r="E1359" i="5" s="1"/>
  <c r="D1334" i="5"/>
  <c r="D1316" i="5"/>
  <c r="C1334" i="5"/>
  <c r="C1331" i="5"/>
  <c r="C1326" i="5"/>
  <c r="C1321" i="5"/>
  <c r="C1316" i="5"/>
  <c r="C1359" i="5" s="1"/>
  <c r="D1279" i="5"/>
  <c r="I1279" i="5" s="1"/>
  <c r="D1276" i="5"/>
  <c r="D1261" i="5"/>
  <c r="F1224" i="5"/>
  <c r="F1245" i="5" s="1"/>
  <c r="F1221" i="5"/>
  <c r="F1211" i="5"/>
  <c r="F1206" i="5"/>
  <c r="E1224" i="5"/>
  <c r="E1221" i="5"/>
  <c r="E1216" i="5"/>
  <c r="E1211" i="5"/>
  <c r="E1206" i="5"/>
  <c r="E1249" i="5" s="1"/>
  <c r="D1224" i="5"/>
  <c r="D1221" i="5"/>
  <c r="D1216" i="5"/>
  <c r="D1211" i="5"/>
  <c r="D1206" i="5"/>
  <c r="C1224" i="5"/>
  <c r="C1221" i="5"/>
  <c r="C1216" i="5"/>
  <c r="C1211" i="5"/>
  <c r="C1206" i="5"/>
  <c r="E1169" i="5"/>
  <c r="C1114" i="5"/>
  <c r="I1114" i="5" s="1"/>
  <c r="C1111" i="5"/>
  <c r="I1111" i="5" s="1"/>
  <c r="C1106" i="5"/>
  <c r="C1101" i="5"/>
  <c r="C1096" i="5"/>
  <c r="I1096" i="5" s="1"/>
  <c r="G1059" i="5"/>
  <c r="G1056" i="5"/>
  <c r="G1046" i="5"/>
  <c r="G1041" i="5"/>
  <c r="F1059" i="5"/>
  <c r="F1056" i="5"/>
  <c r="F1046" i="5"/>
  <c r="F1041" i="5"/>
  <c r="E1059" i="5"/>
  <c r="E1056" i="5"/>
  <c r="E1051" i="5"/>
  <c r="E1046" i="5"/>
  <c r="E1041" i="5"/>
  <c r="D1059" i="5"/>
  <c r="D1046" i="5"/>
  <c r="D1041" i="5"/>
  <c r="C1059" i="5"/>
  <c r="C1056" i="5"/>
  <c r="C1051" i="5"/>
  <c r="C1046" i="5"/>
  <c r="C1068" i="5" s="1"/>
  <c r="I1068" i="5" s="1"/>
  <c r="C1041" i="5"/>
  <c r="G1004" i="5"/>
  <c r="G1001" i="5"/>
  <c r="G991" i="5"/>
  <c r="G986" i="5"/>
  <c r="E1004" i="5"/>
  <c r="E991" i="5"/>
  <c r="E1000" i="5" s="1"/>
  <c r="D1004" i="5"/>
  <c r="D1001" i="5"/>
  <c r="D991" i="5"/>
  <c r="D986" i="5"/>
  <c r="C1004" i="5"/>
  <c r="C1001" i="5"/>
  <c r="C996" i="5"/>
  <c r="C991" i="5"/>
  <c r="C986" i="5"/>
  <c r="C1029" i="5" s="1"/>
  <c r="G949" i="5"/>
  <c r="F949" i="5"/>
  <c r="F946" i="5"/>
  <c r="F936" i="5"/>
  <c r="F931" i="5"/>
  <c r="E949" i="5"/>
  <c r="E974" i="5" s="1"/>
  <c r="E946" i="5"/>
  <c r="E954" i="5" s="1"/>
  <c r="E941" i="5"/>
  <c r="E966" i="5" s="1"/>
  <c r="E936" i="5"/>
  <c r="E962" i="5" s="1"/>
  <c r="D949" i="5"/>
  <c r="D946" i="5"/>
  <c r="D941" i="5"/>
  <c r="D936" i="5"/>
  <c r="D931" i="5"/>
  <c r="C949" i="5"/>
  <c r="C946" i="5"/>
  <c r="C941" i="5"/>
  <c r="C936" i="5"/>
  <c r="C931" i="5"/>
  <c r="F894" i="5"/>
  <c r="F891" i="5"/>
  <c r="F881" i="5"/>
  <c r="F876" i="5"/>
  <c r="E894" i="5"/>
  <c r="E891" i="5"/>
  <c r="E881" i="5"/>
  <c r="E876" i="5"/>
  <c r="C894" i="5"/>
  <c r="C891" i="5"/>
  <c r="C886" i="5"/>
  <c r="C881" i="5"/>
  <c r="C876" i="5"/>
  <c r="E839" i="5"/>
  <c r="E826" i="5"/>
  <c r="H826" i="5" s="1"/>
  <c r="E821" i="5"/>
  <c r="E844" i="5" s="1"/>
  <c r="F784" i="5"/>
  <c r="E784" i="5"/>
  <c r="E781" i="5"/>
  <c r="E776" i="5"/>
  <c r="E771" i="5"/>
  <c r="E766" i="5"/>
  <c r="E809" i="5" s="1"/>
  <c r="D784" i="5"/>
  <c r="D781" i="5"/>
  <c r="D771" i="5"/>
  <c r="D766" i="5"/>
  <c r="C784" i="5"/>
  <c r="C781" i="5"/>
  <c r="C776" i="5"/>
  <c r="C771" i="5"/>
  <c r="C766" i="5"/>
  <c r="E729" i="5"/>
  <c r="E726" i="5"/>
  <c r="H726" i="5" s="1"/>
  <c r="E721" i="5"/>
  <c r="E716" i="5"/>
  <c r="I716" i="5" s="1"/>
  <c r="E711" i="5"/>
  <c r="H656" i="5"/>
  <c r="F674" i="5"/>
  <c r="I674" i="5" s="1"/>
  <c r="H1989" i="5"/>
  <c r="H1439" i="5"/>
  <c r="H999" i="5"/>
  <c r="F759" i="5"/>
  <c r="G759" i="5"/>
  <c r="F619" i="5"/>
  <c r="F616" i="5"/>
  <c r="F606" i="5"/>
  <c r="F601" i="5"/>
  <c r="E619" i="5"/>
  <c r="E616" i="5"/>
  <c r="I616" i="5" s="1"/>
  <c r="E611" i="5"/>
  <c r="E606" i="5"/>
  <c r="E601" i="5"/>
  <c r="C619" i="5"/>
  <c r="C509" i="5"/>
  <c r="C506" i="5"/>
  <c r="C501" i="5"/>
  <c r="C496" i="5"/>
  <c r="H496" i="5" s="1"/>
  <c r="C491" i="5"/>
  <c r="I491" i="5" s="1"/>
  <c r="G454" i="5"/>
  <c r="G451" i="5"/>
  <c r="G441" i="5"/>
  <c r="G436" i="5"/>
  <c r="F451" i="5"/>
  <c r="F441" i="5"/>
  <c r="F436" i="5"/>
  <c r="E454" i="5"/>
  <c r="E451" i="5"/>
  <c r="E446" i="5"/>
  <c r="E441" i="5"/>
  <c r="E436" i="5"/>
  <c r="G564" i="5"/>
  <c r="G561" i="5"/>
  <c r="G472" i="32"/>
  <c r="G467" i="32"/>
  <c r="G2041" i="5" s="1"/>
  <c r="G466" i="32"/>
  <c r="G463" i="32"/>
  <c r="G462" i="32"/>
  <c r="G455" i="32"/>
  <c r="G454" i="32"/>
  <c r="G453" i="32"/>
  <c r="G450" i="32"/>
  <c r="G448" i="32"/>
  <c r="G419" i="32"/>
  <c r="G418" i="32"/>
  <c r="G1491" i="5" s="1"/>
  <c r="G416" i="32"/>
  <c r="G414" i="32"/>
  <c r="G413" i="32"/>
  <c r="G58" i="32"/>
  <c r="G2173" i="56" s="1"/>
  <c r="G56" i="32"/>
  <c r="G2352" i="5" s="1"/>
  <c r="G44" i="32"/>
  <c r="G2303" i="5" s="1"/>
  <c r="G41" i="32"/>
  <c r="S2458" i="48" s="1"/>
  <c r="G25" i="32"/>
  <c r="G561" i="56" s="1"/>
  <c r="G22" i="32"/>
  <c r="G9" i="32"/>
  <c r="G551" i="5"/>
  <c r="G546" i="5"/>
  <c r="F564" i="5"/>
  <c r="F561" i="5"/>
  <c r="F551" i="5"/>
  <c r="F546" i="5"/>
  <c r="E564" i="5"/>
  <c r="E561" i="5"/>
  <c r="E556" i="5"/>
  <c r="E551" i="5"/>
  <c r="E546" i="5"/>
  <c r="I1879" i="5"/>
  <c r="H1879" i="5"/>
  <c r="D564" i="5"/>
  <c r="D561" i="5"/>
  <c r="D556" i="5"/>
  <c r="D551" i="5"/>
  <c r="D546" i="5"/>
  <c r="C564" i="5"/>
  <c r="C561" i="5"/>
  <c r="C556" i="5"/>
  <c r="C551" i="5"/>
  <c r="C546" i="5"/>
  <c r="S1493" i="48"/>
  <c r="S1497" i="48" s="1"/>
  <c r="U1497" i="48" s="1"/>
  <c r="V1497" i="48" s="1"/>
  <c r="C2634" i="5"/>
  <c r="C2732" i="48" s="1"/>
  <c r="E2732" i="48" s="1"/>
  <c r="F2732" i="48" s="1"/>
  <c r="S2210" i="48"/>
  <c r="E548" i="48"/>
  <c r="F548" i="48" s="1"/>
  <c r="Q768" i="48"/>
  <c r="R768" i="48" s="1"/>
  <c r="U1883" i="48"/>
  <c r="V1883" i="48" s="1"/>
  <c r="W1451" i="48"/>
  <c r="W874" i="48"/>
  <c r="W877" i="48" s="1"/>
  <c r="O1742" i="48"/>
  <c r="G1361" i="48"/>
  <c r="O595" i="48"/>
  <c r="AA1323" i="48"/>
  <c r="S1086" i="48"/>
  <c r="K1247" i="48"/>
  <c r="AA1501" i="48"/>
  <c r="AA2051" i="48"/>
  <c r="G1986" i="5"/>
  <c r="G2401" i="5"/>
  <c r="C1341" i="48"/>
  <c r="AA1318" i="48"/>
  <c r="G1607" i="48"/>
  <c r="AA1993" i="48"/>
  <c r="C1086" i="48"/>
  <c r="C1035" i="48"/>
  <c r="AA1061" i="48"/>
  <c r="C1247" i="48"/>
  <c r="C2534" i="48"/>
  <c r="S1561" i="48"/>
  <c r="W1290" i="48"/>
  <c r="AA1483" i="48"/>
  <c r="AA1498" i="48"/>
  <c r="AC1498" i="48" s="1"/>
  <c r="O1911" i="48"/>
  <c r="C2080" i="48"/>
  <c r="G811" i="48"/>
  <c r="C587" i="48"/>
  <c r="S1746" i="48"/>
  <c r="U1746" i="48" s="1"/>
  <c r="V1746" i="48" s="1"/>
  <c r="K1805" i="48"/>
  <c r="C2029" i="48"/>
  <c r="O2076" i="48"/>
  <c r="G422" i="48"/>
  <c r="K481" i="48"/>
  <c r="K477" i="48"/>
  <c r="O650" i="48"/>
  <c r="G434" i="48"/>
  <c r="C1031" i="48"/>
  <c r="C803" i="48"/>
  <c r="E803" i="48" s="1"/>
  <c r="F803" i="48" s="1"/>
  <c r="G964" i="48"/>
  <c r="C1573" i="48"/>
  <c r="C562" i="48"/>
  <c r="E562" i="48" s="1"/>
  <c r="F562" i="48" s="1"/>
  <c r="K1082" i="48"/>
  <c r="C1349" i="48"/>
  <c r="G1581" i="48"/>
  <c r="O1581" i="48"/>
  <c r="C1569" i="48"/>
  <c r="O1577" i="48"/>
  <c r="O1687" i="48"/>
  <c r="O1726" i="48"/>
  <c r="C1750" i="48"/>
  <c r="O1750" i="48"/>
  <c r="G1907" i="48"/>
  <c r="O1907" i="48"/>
  <c r="C2025" i="48"/>
  <c r="C2017" i="48"/>
  <c r="K2017" i="48"/>
  <c r="S2017" i="48"/>
  <c r="C2047" i="48"/>
  <c r="E2047" i="48" s="1"/>
  <c r="F2047" i="48" s="1"/>
  <c r="C2072" i="48"/>
  <c r="K2072" i="48"/>
  <c r="S2072" i="48"/>
  <c r="C2260" i="48"/>
  <c r="E2260" i="48" s="1"/>
  <c r="F2260" i="48" s="1"/>
  <c r="C2485" i="48"/>
  <c r="C1231" i="48"/>
  <c r="C1251" i="48"/>
  <c r="C1255" i="48"/>
  <c r="C1239" i="48"/>
  <c r="C1235" i="48"/>
  <c r="C406" i="48"/>
  <c r="K406" i="48"/>
  <c r="C410" i="48"/>
  <c r="E410" i="48" s="1"/>
  <c r="F410" i="48" s="1"/>
  <c r="C414" i="48"/>
  <c r="E414" i="48" s="1"/>
  <c r="F414" i="48" s="1"/>
  <c r="K414" i="48"/>
  <c r="C418" i="48"/>
  <c r="E418" i="48" s="1"/>
  <c r="F418" i="48" s="1"/>
  <c r="C422" i="48"/>
  <c r="C426" i="48"/>
  <c r="C430" i="48"/>
  <c r="C434" i="48"/>
  <c r="Y443" i="48"/>
  <c r="Z443" i="48" s="1"/>
  <c r="C571" i="48"/>
  <c r="C583" i="48"/>
  <c r="O642" i="48"/>
  <c r="W672" i="48"/>
  <c r="W685" i="48"/>
  <c r="K791" i="48"/>
  <c r="C799" i="48"/>
  <c r="O807" i="48"/>
  <c r="C819" i="48"/>
  <c r="C901" i="48"/>
  <c r="C913" i="48"/>
  <c r="C917" i="48"/>
  <c r="C921" i="48"/>
  <c r="O925" i="48"/>
  <c r="C929" i="48"/>
  <c r="G956" i="48"/>
  <c r="C1002" i="48"/>
  <c r="C1015" i="48"/>
  <c r="C1019" i="48"/>
  <c r="C1023" i="48"/>
  <c r="G1086" i="48"/>
  <c r="G1090" i="48"/>
  <c r="C1141" i="48"/>
  <c r="AA1141" i="48" s="1"/>
  <c r="C1145" i="48"/>
  <c r="AA1145" i="48" s="1"/>
  <c r="C1149" i="48"/>
  <c r="AA1149" i="48" s="1"/>
  <c r="S461" i="48"/>
  <c r="K469" i="48"/>
  <c r="C782" i="48"/>
  <c r="E782" i="48" s="1"/>
  <c r="F782" i="48" s="1"/>
  <c r="O791" i="48"/>
  <c r="G1002" i="48"/>
  <c r="C1078" i="48"/>
  <c r="E1078" i="48" s="1"/>
  <c r="F1078" i="48" s="1"/>
  <c r="C1919" i="48"/>
  <c r="C1903" i="48"/>
  <c r="C1222" i="48"/>
  <c r="E1222" i="48" s="1"/>
  <c r="F1222" i="48" s="1"/>
  <c r="C1243" i="48"/>
  <c r="C1259" i="48"/>
  <c r="W1263" i="48"/>
  <c r="W1298" i="48" s="1"/>
  <c r="K1341" i="48"/>
  <c r="C1345" i="48"/>
  <c r="K1349" i="48"/>
  <c r="C1361" i="48"/>
  <c r="C1365" i="48"/>
  <c r="W1463" i="48"/>
  <c r="Y1488" i="48"/>
  <c r="Z1488" i="48" s="1"/>
  <c r="S1506" i="48"/>
  <c r="S1510" i="48"/>
  <c r="S1514" i="48"/>
  <c r="AA1514" i="48" s="1"/>
  <c r="S1522" i="48"/>
  <c r="AA1522" i="48" s="1"/>
  <c r="S1526" i="48"/>
  <c r="S1530" i="48"/>
  <c r="C1552" i="48"/>
  <c r="E1552" i="48" s="1"/>
  <c r="F1552" i="48" s="1"/>
  <c r="G1561" i="48"/>
  <c r="O1561" i="48"/>
  <c r="O1565" i="48"/>
  <c r="G1569" i="48"/>
  <c r="O1569" i="48"/>
  <c r="C1577" i="48"/>
  <c r="S1577" i="48"/>
  <c r="C1581" i="48"/>
  <c r="K1581" i="48"/>
  <c r="S1581" i="48"/>
  <c r="C1585" i="48"/>
  <c r="S1585" i="48"/>
  <c r="C1589" i="48"/>
  <c r="G1662" i="48"/>
  <c r="O1671" i="48"/>
  <c r="G1675" i="48"/>
  <c r="C1717" i="48"/>
  <c r="C1730" i="48"/>
  <c r="C1738" i="48"/>
  <c r="C1746" i="48"/>
  <c r="O1746" i="48"/>
  <c r="C1754" i="48"/>
  <c r="C1801" i="48"/>
  <c r="C1836" i="48"/>
  <c r="C1844" i="48"/>
  <c r="AA1844" i="48" s="1"/>
  <c r="C1848" i="48"/>
  <c r="AA1848" i="48" s="1"/>
  <c r="C1852" i="48"/>
  <c r="AA1852" i="48" s="1"/>
  <c r="C1856" i="48"/>
  <c r="AA1856" i="48" s="1"/>
  <c r="C1860" i="48"/>
  <c r="AA1860" i="48" s="1"/>
  <c r="C1864" i="48"/>
  <c r="AA1864" i="48" s="1"/>
  <c r="C1891" i="48"/>
  <c r="S1891" i="48"/>
  <c r="C1895" i="48"/>
  <c r="C1899" i="48"/>
  <c r="G1919" i="48"/>
  <c r="K1345" i="48"/>
  <c r="G1552" i="48"/>
  <c r="I1552" i="48" s="1"/>
  <c r="J1552" i="48" s="1"/>
  <c r="C1565" i="48"/>
  <c r="C1734" i="48"/>
  <c r="C1882" i="48"/>
  <c r="E1882" i="48" s="1"/>
  <c r="F1882" i="48" s="1"/>
  <c r="G1891" i="48"/>
  <c r="O1891" i="48"/>
  <c r="W1923" i="48"/>
  <c r="C1992" i="48"/>
  <c r="E1992" i="48" s="1"/>
  <c r="F1992" i="48" s="1"/>
  <c r="G2001" i="48"/>
  <c r="G2017" i="48"/>
  <c r="G2021" i="48"/>
  <c r="C2056" i="48"/>
  <c r="S2056" i="48"/>
  <c r="C2060" i="48"/>
  <c r="E2060" i="48" s="1"/>
  <c r="F2060" i="48" s="1"/>
  <c r="C2064" i="48"/>
  <c r="C2068" i="48"/>
  <c r="C2076" i="48"/>
  <c r="S2076" i="48"/>
  <c r="C2084" i="48"/>
  <c r="W2106" i="48"/>
  <c r="O2119" i="48"/>
  <c r="AA2119" i="48" s="1"/>
  <c r="C2226" i="48"/>
  <c r="K2226" i="48"/>
  <c r="C2230" i="48"/>
  <c r="W1928" i="48"/>
  <c r="W1941" i="48"/>
  <c r="K2001" i="48"/>
  <c r="C2005" i="48"/>
  <c r="G2056" i="48"/>
  <c r="AA2106" i="48"/>
  <c r="C2283" i="48"/>
  <c r="C2291" i="48"/>
  <c r="C2309" i="48"/>
  <c r="E2309" i="48" s="1"/>
  <c r="F2309" i="48" s="1"/>
  <c r="C2369" i="48"/>
  <c r="O2275" i="48"/>
  <c r="G2279" i="48"/>
  <c r="C2324" i="48"/>
  <c r="G2377" i="48"/>
  <c r="K2587" i="48"/>
  <c r="C2418" i="48"/>
  <c r="G2493" i="48"/>
  <c r="C2546" i="48"/>
  <c r="C2567" i="48"/>
  <c r="K2591" i="48"/>
  <c r="C2473" i="48"/>
  <c r="C2609" i="48"/>
  <c r="K2609" i="48"/>
  <c r="K2620" i="48"/>
  <c r="C2628" i="48"/>
  <c r="E2487" i="5"/>
  <c r="K2669" i="48" s="1"/>
  <c r="M2669" i="48" s="1"/>
  <c r="N2669" i="48" s="1"/>
  <c r="G569" i="5"/>
  <c r="E2228" i="5"/>
  <c r="C648" i="5"/>
  <c r="F727" i="23"/>
  <c r="F728" i="23"/>
  <c r="G727" i="23"/>
  <c r="G736" i="23" s="1"/>
  <c r="G88" i="48" s="1"/>
  <c r="G728" i="23"/>
  <c r="G2214" i="48" s="1"/>
  <c r="F785" i="29"/>
  <c r="G784" i="29"/>
  <c r="G785" i="29"/>
  <c r="E2177" i="56" s="1"/>
  <c r="G787" i="29"/>
  <c r="F9" i="47"/>
  <c r="F10" i="47"/>
  <c r="F11" i="47"/>
  <c r="F22" i="47"/>
  <c r="F24" i="47"/>
  <c r="F446" i="5" s="1"/>
  <c r="F25" i="47"/>
  <c r="F44" i="47"/>
  <c r="F616" i="56" s="1"/>
  <c r="F45" i="47"/>
  <c r="F51" i="47"/>
  <c r="F53" i="47"/>
  <c r="O2507" i="48" s="1"/>
  <c r="F57" i="47"/>
  <c r="F64" i="47"/>
  <c r="F65" i="47"/>
  <c r="F69" i="47"/>
  <c r="F81" i="47"/>
  <c r="F2317" i="56" s="1"/>
  <c r="F103" i="47"/>
  <c r="F106" i="47"/>
  <c r="F728" i="47"/>
  <c r="F735" i="47"/>
  <c r="F737" i="47"/>
  <c r="F746" i="47"/>
  <c r="F748" i="47"/>
  <c r="F752" i="47"/>
  <c r="F1221" i="56" s="1"/>
  <c r="F782" i="47"/>
  <c r="F805" i="47"/>
  <c r="F813" i="47"/>
  <c r="F851" i="47"/>
  <c r="F852" i="47"/>
  <c r="F856" i="47"/>
  <c r="F857" i="47"/>
  <c r="F861" i="47"/>
  <c r="F1771" i="56" s="1"/>
  <c r="F895" i="47"/>
  <c r="F908" i="47"/>
  <c r="F915" i="47"/>
  <c r="F917" i="47"/>
  <c r="F918" i="47"/>
  <c r="F933" i="47"/>
  <c r="F934" i="47"/>
  <c r="F935" i="47"/>
  <c r="F1956" i="56" s="1"/>
  <c r="F939" i="47"/>
  <c r="F940" i="47"/>
  <c r="F943" i="47"/>
  <c r="O2043" i="48" s="1"/>
  <c r="O2084" i="48" s="1"/>
  <c r="F952" i="47"/>
  <c r="F955" i="47"/>
  <c r="F956" i="47"/>
  <c r="O2098" i="48" s="1"/>
  <c r="F957" i="47"/>
  <c r="G963" i="47"/>
  <c r="F80" i="5" s="1"/>
  <c r="G964" i="47"/>
  <c r="G967" i="47"/>
  <c r="D478" i="32"/>
  <c r="D479" i="32"/>
  <c r="E478" i="32"/>
  <c r="E479" i="32"/>
  <c r="D481" i="32"/>
  <c r="D482" i="32" s="1"/>
  <c r="E481" i="32"/>
  <c r="E482" i="32" s="1"/>
  <c r="H478" i="32"/>
  <c r="G80" i="5" s="1"/>
  <c r="H479" i="32"/>
  <c r="S83" i="48" s="1"/>
  <c r="H481" i="32"/>
  <c r="F840" i="22"/>
  <c r="F841" i="22"/>
  <c r="F843" i="22"/>
  <c r="C59" i="5" s="1"/>
  <c r="C241" i="5" s="1"/>
  <c r="C254" i="5" s="1"/>
  <c r="G840" i="22"/>
  <c r="C80" i="5" s="1"/>
  <c r="G841" i="22"/>
  <c r="G843" i="22"/>
  <c r="C727" i="23"/>
  <c r="J727" i="23"/>
  <c r="H784" i="29"/>
  <c r="I784" i="29"/>
  <c r="C963" i="47"/>
  <c r="C973" i="47" s="1"/>
  <c r="O40" i="48" s="1"/>
  <c r="J9" i="47"/>
  <c r="J10" i="47"/>
  <c r="J19" i="47"/>
  <c r="F399" i="5" s="1"/>
  <c r="J21" i="47"/>
  <c r="J22" i="47"/>
  <c r="J24" i="47"/>
  <c r="J969" i="47" s="1"/>
  <c r="C478" i="32"/>
  <c r="K478" i="32"/>
  <c r="G108" i="56" s="1"/>
  <c r="C840" i="22"/>
  <c r="C842" i="22" s="1"/>
  <c r="C31" i="5" s="1"/>
  <c r="C45" i="5" s="1"/>
  <c r="H840" i="22"/>
  <c r="J840" i="22" s="1"/>
  <c r="C728" i="23"/>
  <c r="D2206" i="5" s="1"/>
  <c r="H2206" i="5" s="1"/>
  <c r="J728" i="23"/>
  <c r="C785" i="29"/>
  <c r="J785" i="29"/>
  <c r="E2179" i="56" s="1"/>
  <c r="C964" i="47"/>
  <c r="F31" i="56" s="1"/>
  <c r="J964" i="47"/>
  <c r="C479" i="32"/>
  <c r="K479" i="32"/>
  <c r="G109" i="56" s="1"/>
  <c r="C841" i="22"/>
  <c r="H841" i="22"/>
  <c r="I841" i="22"/>
  <c r="I842" i="22" s="1"/>
  <c r="D111" i="5"/>
  <c r="C787" i="29"/>
  <c r="C788" i="29" s="1"/>
  <c r="H788" i="29"/>
  <c r="I787" i="29"/>
  <c r="I788" i="29" s="1"/>
  <c r="C967" i="47"/>
  <c r="F37" i="5" s="1"/>
  <c r="H967" i="47"/>
  <c r="I967" i="47"/>
  <c r="C481" i="32"/>
  <c r="K482" i="32"/>
  <c r="C843" i="22"/>
  <c r="C844" i="22" s="1"/>
  <c r="H843" i="22"/>
  <c r="J843" i="22" s="1"/>
  <c r="B727" i="23"/>
  <c r="B963" i="47"/>
  <c r="F2" i="5" s="1"/>
  <c r="B478" i="32"/>
  <c r="B840" i="22"/>
  <c r="C2" i="5" s="1"/>
  <c r="B728" i="23"/>
  <c r="G5" i="48" s="1"/>
  <c r="B785" i="29"/>
  <c r="B964" i="47"/>
  <c r="F3" i="5" s="1"/>
  <c r="B479" i="32"/>
  <c r="B841" i="22"/>
  <c r="C5" i="48" s="1"/>
  <c r="D7" i="5"/>
  <c r="B787" i="29"/>
  <c r="B788" i="29" s="1"/>
  <c r="B481" i="32"/>
  <c r="B843" i="22"/>
  <c r="C7" i="5" s="1"/>
  <c r="C2089" i="5" s="1"/>
  <c r="F734" i="23"/>
  <c r="G734" i="23"/>
  <c r="F791" i="29"/>
  <c r="K71" i="48" s="1"/>
  <c r="G791" i="29"/>
  <c r="E95" i="5" s="1"/>
  <c r="G970" i="47"/>
  <c r="F97" i="56" s="1"/>
  <c r="H485" i="32"/>
  <c r="G97" i="56" s="1"/>
  <c r="F847" i="22"/>
  <c r="C71" i="56" s="1"/>
  <c r="G847" i="22"/>
  <c r="C97" i="56" s="1"/>
  <c r="D117" i="5"/>
  <c r="H789" i="29"/>
  <c r="I789" i="29"/>
  <c r="K483" i="32"/>
  <c r="G117" i="5" s="1"/>
  <c r="H845" i="22"/>
  <c r="J845" i="22" s="1"/>
  <c r="C790" i="29"/>
  <c r="G790" i="29"/>
  <c r="E93" i="5" s="1"/>
  <c r="C969" i="47"/>
  <c r="G969" i="47"/>
  <c r="C484" i="32"/>
  <c r="G41" i="5" s="1"/>
  <c r="H484" i="32"/>
  <c r="G93" i="5" s="1"/>
  <c r="C846" i="22"/>
  <c r="G846" i="22"/>
  <c r="C95" i="56" s="1"/>
  <c r="C789" i="29"/>
  <c r="C483" i="32"/>
  <c r="C845" i="22"/>
  <c r="B789" i="29"/>
  <c r="E13" i="5" s="1"/>
  <c r="E935" i="5" s="1"/>
  <c r="F13" i="5"/>
  <c r="B483" i="32"/>
  <c r="B845" i="22"/>
  <c r="C15" i="56" s="1"/>
  <c r="F467" i="5"/>
  <c r="D450" i="5"/>
  <c r="C480" i="5"/>
  <c r="G1999" i="5"/>
  <c r="G1825" i="5"/>
  <c r="F1825" i="5"/>
  <c r="G1440" i="5"/>
  <c r="F1440" i="5"/>
  <c r="G2155" i="5"/>
  <c r="F2155" i="5"/>
  <c r="I2154" i="5"/>
  <c r="H2154" i="5"/>
  <c r="G1770" i="5"/>
  <c r="G1385" i="5"/>
  <c r="G2100" i="5"/>
  <c r="I2099" i="5"/>
  <c r="H2099" i="5"/>
  <c r="C2100" i="5"/>
  <c r="I2100" i="5" s="1"/>
  <c r="G1660" i="5"/>
  <c r="G1330" i="5"/>
  <c r="I2044" i="5"/>
  <c r="G1605" i="5"/>
  <c r="F1605" i="5"/>
  <c r="G1275" i="5"/>
  <c r="I1989" i="5"/>
  <c r="G1968" i="5"/>
  <c r="I1968" i="5" s="1"/>
  <c r="G1220" i="5"/>
  <c r="F1935" i="5"/>
  <c r="I1934" i="5"/>
  <c r="H1934" i="5"/>
  <c r="I1926" i="5"/>
  <c r="F1495" i="5"/>
  <c r="G1165" i="5"/>
  <c r="I1824" i="5"/>
  <c r="H1824" i="5"/>
  <c r="E1825" i="5"/>
  <c r="G1110" i="5"/>
  <c r="I1769" i="5"/>
  <c r="H1769" i="5"/>
  <c r="F1385" i="5"/>
  <c r="E1799" i="5"/>
  <c r="I1714" i="5"/>
  <c r="H1714" i="5"/>
  <c r="F1330" i="5"/>
  <c r="I1659" i="5"/>
  <c r="H1659" i="5"/>
  <c r="F1275" i="5"/>
  <c r="G945" i="5"/>
  <c r="I1604" i="5"/>
  <c r="H1604" i="5"/>
  <c r="G890" i="5"/>
  <c r="I1549" i="5"/>
  <c r="H1549" i="5"/>
  <c r="F1165" i="5"/>
  <c r="G835" i="5"/>
  <c r="F835" i="5"/>
  <c r="I1494" i="5"/>
  <c r="H1494" i="5"/>
  <c r="F1110" i="5"/>
  <c r="G780" i="5"/>
  <c r="I1439" i="5"/>
  <c r="G725" i="5"/>
  <c r="I1384" i="5"/>
  <c r="H1384" i="5"/>
  <c r="F1000" i="5"/>
  <c r="G670" i="5"/>
  <c r="I1329" i="5"/>
  <c r="H1329" i="5"/>
  <c r="G615" i="5"/>
  <c r="F962" i="5"/>
  <c r="I1274" i="5"/>
  <c r="H1274" i="5"/>
  <c r="I1219" i="5"/>
  <c r="H1219" i="5"/>
  <c r="D1249" i="5"/>
  <c r="G505" i="5"/>
  <c r="I1164" i="5"/>
  <c r="H1164" i="5"/>
  <c r="I1109" i="5"/>
  <c r="H1109" i="5"/>
  <c r="F725" i="5"/>
  <c r="G395" i="5"/>
  <c r="I1054" i="5"/>
  <c r="H1054" i="5"/>
  <c r="F670" i="5"/>
  <c r="I999" i="5"/>
  <c r="I944" i="5"/>
  <c r="H944" i="5"/>
  <c r="I889" i="5"/>
  <c r="H889" i="5"/>
  <c r="F505" i="5"/>
  <c r="D839" i="5"/>
  <c r="I834" i="5"/>
  <c r="H834" i="5"/>
  <c r="F797" i="5"/>
  <c r="I779" i="5"/>
  <c r="H779" i="5"/>
  <c r="F395" i="5"/>
  <c r="D2168" i="5"/>
  <c r="I2168" i="5" s="1"/>
  <c r="I2156" i="5"/>
  <c r="C2066" i="5"/>
  <c r="C2155" i="5"/>
  <c r="I2155" i="5" s="1"/>
  <c r="F2133" i="5"/>
  <c r="I2133" i="5" s="1"/>
  <c r="D2019" i="5"/>
  <c r="E2155" i="5"/>
  <c r="I2086" i="5"/>
  <c r="C1935" i="5"/>
  <c r="I1935" i="5" s="1"/>
  <c r="H2091" i="5"/>
  <c r="I2091" i="5"/>
  <c r="H2104" i="5"/>
  <c r="I1939" i="5"/>
  <c r="E2003" i="5"/>
  <c r="F2078" i="5"/>
  <c r="H1821" i="5"/>
  <c r="H1811" i="5"/>
  <c r="H1926" i="5"/>
  <c r="H1939" i="5"/>
  <c r="D1935" i="5"/>
  <c r="C1846" i="5"/>
  <c r="I1846" i="5" s="1"/>
  <c r="C1825" i="5"/>
  <c r="I1825" i="5" s="1"/>
  <c r="C1799" i="5"/>
  <c r="I1811" i="5"/>
  <c r="I1606" i="5"/>
  <c r="D1825" i="5"/>
  <c r="C1744" i="5"/>
  <c r="C1787" i="5"/>
  <c r="D1715" i="5"/>
  <c r="C1660" i="5"/>
  <c r="I1660" i="5" s="1"/>
  <c r="F1740" i="5"/>
  <c r="C1579" i="5"/>
  <c r="D1275" i="5"/>
  <c r="C1605" i="5"/>
  <c r="C1495" i="5"/>
  <c r="I1495" i="5" s="1"/>
  <c r="H1496" i="5"/>
  <c r="I1426" i="5"/>
  <c r="H1426" i="5"/>
  <c r="E1275" i="5"/>
  <c r="D1385" i="5"/>
  <c r="I1481" i="5"/>
  <c r="D1495" i="5"/>
  <c r="E1495" i="5"/>
  <c r="H1381" i="5"/>
  <c r="I1381" i="5"/>
  <c r="D1440" i="5"/>
  <c r="I1436" i="5"/>
  <c r="C1385" i="5"/>
  <c r="I1385" i="5" s="1"/>
  <c r="I1453" i="5"/>
  <c r="H1436" i="5"/>
  <c r="C1440" i="5"/>
  <c r="I1440" i="5" s="1"/>
  <c r="H1441" i="5"/>
  <c r="H1449" i="5" s="1"/>
  <c r="E1110" i="5"/>
  <c r="D1304" i="5"/>
  <c r="I1304" i="5" s="1"/>
  <c r="I1441" i="5"/>
  <c r="I1161" i="5"/>
  <c r="D1330" i="5"/>
  <c r="I1386" i="5"/>
  <c r="H1386" i="5"/>
  <c r="C1220" i="5"/>
  <c r="H1271" i="5"/>
  <c r="H1275" i="5" s="1"/>
  <c r="I1271" i="5"/>
  <c r="C1355" i="5"/>
  <c r="C1275" i="5"/>
  <c r="I1275" i="5" s="1"/>
  <c r="I1288" i="5"/>
  <c r="H1266" i="5"/>
  <c r="I1202" i="5"/>
  <c r="C1084" i="5"/>
  <c r="I1266" i="5"/>
  <c r="C1165" i="5"/>
  <c r="I1165" i="5" s="1"/>
  <c r="H1151" i="5"/>
  <c r="H1182" i="5" s="1"/>
  <c r="D1110" i="5"/>
  <c r="H1161" i="5"/>
  <c r="I1166" i="5"/>
  <c r="H1166" i="5"/>
  <c r="I1151" i="5"/>
  <c r="H1156" i="5"/>
  <c r="D1000" i="5"/>
  <c r="I1156" i="5"/>
  <c r="D1165" i="5"/>
  <c r="E1165" i="5"/>
  <c r="F1084" i="5"/>
  <c r="F1088" i="5"/>
  <c r="H1111" i="5"/>
  <c r="H1101" i="5"/>
  <c r="H1096" i="5"/>
  <c r="C919" i="5"/>
  <c r="E1084" i="5"/>
  <c r="H946" i="5"/>
  <c r="C1009" i="5"/>
  <c r="D1009" i="5"/>
  <c r="H821" i="5"/>
  <c r="I831" i="5"/>
  <c r="D890" i="5"/>
  <c r="I891" i="5"/>
  <c r="C835" i="5"/>
  <c r="I835" i="5" s="1"/>
  <c r="D835" i="5"/>
  <c r="H836" i="5"/>
  <c r="I836" i="5"/>
  <c r="C793" i="5"/>
  <c r="H831" i="5"/>
  <c r="D780" i="5"/>
  <c r="I724" i="5"/>
  <c r="H724" i="5"/>
  <c r="H669" i="5"/>
  <c r="F640" i="5"/>
  <c r="I614" i="5"/>
  <c r="I559" i="5"/>
  <c r="I504" i="5"/>
  <c r="H504" i="5"/>
  <c r="I449" i="5"/>
  <c r="I1449" i="5"/>
  <c r="I1296" i="5"/>
  <c r="I1186" i="5"/>
  <c r="I1461" i="5"/>
  <c r="I1469" i="5"/>
  <c r="I1402" i="5"/>
  <c r="I1406" i="5"/>
  <c r="I1422" i="5"/>
  <c r="I1394" i="5"/>
  <c r="I1410" i="5"/>
  <c r="I1308" i="5"/>
  <c r="I1292" i="5"/>
  <c r="I1182" i="5"/>
  <c r="I1174" i="5"/>
  <c r="I1178" i="5"/>
  <c r="I1190" i="5"/>
  <c r="I856" i="5"/>
  <c r="I844" i="5"/>
  <c r="I729" i="5"/>
  <c r="H729" i="5"/>
  <c r="C725" i="5"/>
  <c r="I725" i="5" s="1"/>
  <c r="D725" i="5"/>
  <c r="C450" i="5"/>
  <c r="I450" i="5" s="1"/>
  <c r="I666" i="5"/>
  <c r="I656" i="5"/>
  <c r="E670" i="5"/>
  <c r="D505" i="5"/>
  <c r="E505" i="5"/>
  <c r="I496" i="5"/>
  <c r="I661" i="5"/>
  <c r="H661" i="5"/>
  <c r="C505" i="5"/>
  <c r="I505" i="5" s="1"/>
  <c r="H674" i="5"/>
  <c r="H699" i="5" s="1"/>
  <c r="I671" i="5"/>
  <c r="I501" i="5"/>
  <c r="C615" i="5"/>
  <c r="I615" i="5" s="1"/>
  <c r="H671" i="5"/>
  <c r="H679" i="5" s="1"/>
  <c r="H666" i="5"/>
  <c r="H691" i="5" s="1"/>
  <c r="D670" i="5"/>
  <c r="C670" i="5"/>
  <c r="I670" i="5" s="1"/>
  <c r="I394" i="5"/>
  <c r="H394" i="5"/>
  <c r="I691" i="5"/>
  <c r="I679" i="5"/>
  <c r="I687" i="5"/>
  <c r="I707" i="5"/>
  <c r="I683" i="5"/>
  <c r="E399" i="5"/>
  <c r="E396" i="5"/>
  <c r="E391" i="5"/>
  <c r="E386" i="5"/>
  <c r="E381" i="5"/>
  <c r="D399" i="5"/>
  <c r="D396" i="5"/>
  <c r="D391" i="5"/>
  <c r="D386" i="5"/>
  <c r="D381" i="5"/>
  <c r="D424" i="5" s="1"/>
  <c r="C399" i="5"/>
  <c r="C396" i="5"/>
  <c r="C391" i="5"/>
  <c r="C386" i="5"/>
  <c r="C381" i="5"/>
  <c r="C485" i="32"/>
  <c r="G43" i="5" s="1"/>
  <c r="D485" i="32"/>
  <c r="E485" i="32"/>
  <c r="F485" i="32"/>
  <c r="K485" i="32"/>
  <c r="G123" i="56" s="1"/>
  <c r="B485" i="32"/>
  <c r="C970" i="47"/>
  <c r="D970" i="47"/>
  <c r="E970" i="47"/>
  <c r="H970" i="47"/>
  <c r="I970" i="47"/>
  <c r="J970" i="47"/>
  <c r="B970" i="47"/>
  <c r="F17" i="5" s="1"/>
  <c r="C791" i="29"/>
  <c r="K45" i="48" s="1"/>
  <c r="E791" i="29"/>
  <c r="H791" i="29"/>
  <c r="I791" i="29"/>
  <c r="J791" i="29"/>
  <c r="E123" i="56" s="1"/>
  <c r="B791" i="29"/>
  <c r="E17" i="5" s="1"/>
  <c r="C734" i="23"/>
  <c r="J734" i="23"/>
  <c r="G123" i="48" s="1"/>
  <c r="B734" i="23"/>
  <c r="D19" i="56" s="1"/>
  <c r="C847" i="22"/>
  <c r="D847" i="22"/>
  <c r="E847" i="22"/>
  <c r="H847" i="22"/>
  <c r="I847" i="22"/>
  <c r="B847" i="22"/>
  <c r="D484" i="32"/>
  <c r="E484" i="32"/>
  <c r="F484" i="32"/>
  <c r="G484" i="32"/>
  <c r="K484" i="32"/>
  <c r="B484" i="32"/>
  <c r="D969" i="47"/>
  <c r="E969" i="47"/>
  <c r="H969" i="47"/>
  <c r="I969" i="47"/>
  <c r="B969" i="47"/>
  <c r="F15" i="5" s="1"/>
  <c r="E790" i="29"/>
  <c r="H790" i="29"/>
  <c r="I790" i="29"/>
  <c r="J790" i="29"/>
  <c r="B790" i="29"/>
  <c r="D67" i="5"/>
  <c r="D846" i="22"/>
  <c r="E846" i="22"/>
  <c r="F846" i="22"/>
  <c r="C69" i="56" s="1"/>
  <c r="H846" i="22"/>
  <c r="B846" i="22"/>
  <c r="I849" i="22"/>
  <c r="I785" i="29"/>
  <c r="H785" i="29"/>
  <c r="H786" i="29" s="1"/>
  <c r="H792" i="29" s="1"/>
  <c r="B981" i="47"/>
  <c r="E967" i="47"/>
  <c r="D967" i="47"/>
  <c r="I964" i="47"/>
  <c r="H964" i="47"/>
  <c r="E964" i="47"/>
  <c r="D964" i="47"/>
  <c r="I963" i="47"/>
  <c r="H963" i="47"/>
  <c r="E963" i="47"/>
  <c r="D963" i="47"/>
  <c r="G972" i="47"/>
  <c r="O88" i="48" s="1"/>
  <c r="B497" i="32"/>
  <c r="H483" i="32"/>
  <c r="F483" i="32"/>
  <c r="E483" i="32"/>
  <c r="D483" i="32"/>
  <c r="F481" i="32"/>
  <c r="F482" i="32" s="1"/>
  <c r="F479" i="32"/>
  <c r="F478" i="32"/>
  <c r="B803" i="29"/>
  <c r="G789" i="29"/>
  <c r="E789" i="29"/>
  <c r="E787" i="29"/>
  <c r="E788" i="29" s="1"/>
  <c r="E785" i="29"/>
  <c r="E3" i="5"/>
  <c r="E784" i="29"/>
  <c r="D791" i="29"/>
  <c r="B746" i="23"/>
  <c r="G845" i="22"/>
  <c r="F845" i="22"/>
  <c r="E845" i="22"/>
  <c r="D845" i="22"/>
  <c r="E843" i="22"/>
  <c r="E844" i="22" s="1"/>
  <c r="D843" i="22"/>
  <c r="D844" i="22" s="1"/>
  <c r="E841" i="22"/>
  <c r="D841" i="22"/>
  <c r="E840" i="22"/>
  <c r="D840" i="22"/>
  <c r="F2302" i="48"/>
  <c r="W1933" i="48"/>
  <c r="Y1493" i="48"/>
  <c r="Z1493" i="48" s="1"/>
  <c r="H1491" i="5"/>
  <c r="G121" i="48"/>
  <c r="F33" i="5"/>
  <c r="C57" i="48"/>
  <c r="O97" i="48"/>
  <c r="S97" i="48"/>
  <c r="K109" i="48"/>
  <c r="S121" i="48"/>
  <c r="D29" i="5"/>
  <c r="C81" i="5"/>
  <c r="D39" i="5"/>
  <c r="D885" i="5" s="1"/>
  <c r="O1218" i="48"/>
  <c r="O1243" i="48" s="1"/>
  <c r="O613" i="48"/>
  <c r="F611" i="5"/>
  <c r="I793" i="29"/>
  <c r="G17" i="48"/>
  <c r="D15" i="5"/>
  <c r="O1768" i="48"/>
  <c r="Q1768" i="48" s="1"/>
  <c r="R1768" i="48" s="1"/>
  <c r="F1766" i="5"/>
  <c r="B972" i="47"/>
  <c r="C54" i="5"/>
  <c r="F849" i="22"/>
  <c r="C62" i="48" s="1"/>
  <c r="F2505" i="5"/>
  <c r="F2544" i="5" s="1"/>
  <c r="H1178" i="5"/>
  <c r="S109" i="48"/>
  <c r="F2352" i="5"/>
  <c r="O31" i="48"/>
  <c r="F29" i="5"/>
  <c r="D41" i="5"/>
  <c r="D223" i="5" s="1"/>
  <c r="O1988" i="48"/>
  <c r="F1711" i="5"/>
  <c r="F1715" i="5" s="1"/>
  <c r="C33" i="5"/>
  <c r="G31" i="48"/>
  <c r="O2256" i="48"/>
  <c r="Q2256" i="48" s="1"/>
  <c r="R2256" i="48" s="1"/>
  <c r="F2254" i="5"/>
  <c r="F2293" i="5" s="1"/>
  <c r="C93" i="5"/>
  <c r="D80" i="5"/>
  <c r="F2560" i="5"/>
  <c r="O2698" i="48" s="1"/>
  <c r="F2603" i="5"/>
  <c r="F2607" i="5" s="1"/>
  <c r="F1876" i="5"/>
  <c r="F1880" i="5" s="1"/>
  <c r="W764" i="48"/>
  <c r="W766" i="48" s="1"/>
  <c r="W1396" i="48"/>
  <c r="W1675" i="48"/>
  <c r="W862" i="48"/>
  <c r="W1687" i="48"/>
  <c r="W1302" i="48"/>
  <c r="W740" i="48"/>
  <c r="F2407" i="5"/>
  <c r="F2260" i="5"/>
  <c r="G1888" i="5"/>
  <c r="G953" i="5"/>
  <c r="F1799" i="5"/>
  <c r="F2125" i="5"/>
  <c r="I2125" i="5" s="1"/>
  <c r="F1592" i="5"/>
  <c r="F602" i="5"/>
  <c r="F2157" i="5"/>
  <c r="F1607" i="5"/>
  <c r="F1937" i="5"/>
  <c r="F1772" i="5"/>
  <c r="F1497" i="5"/>
  <c r="F1387" i="5"/>
  <c r="F1112" i="5"/>
  <c r="F1277" i="5"/>
  <c r="F1002" i="5"/>
  <c r="F837" i="5"/>
  <c r="E2100" i="5"/>
  <c r="E1045" i="5"/>
  <c r="E1155" i="5"/>
  <c r="E1791" i="5"/>
  <c r="I1816" i="5"/>
  <c r="E1935" i="5"/>
  <c r="H2086" i="5"/>
  <c r="E1980" i="5"/>
  <c r="D2100" i="5"/>
  <c r="D1374" i="5"/>
  <c r="C1539" i="5"/>
  <c r="C1803" i="5"/>
  <c r="I2104" i="5"/>
  <c r="C2149" i="5"/>
  <c r="C2074" i="5"/>
  <c r="I1605" i="5"/>
  <c r="I1457" i="5"/>
  <c r="I1465" i="5"/>
  <c r="I1477" i="5"/>
  <c r="I1398" i="5"/>
  <c r="I1312" i="5"/>
  <c r="I1198" i="5"/>
  <c r="I1194" i="5"/>
  <c r="I860" i="5"/>
  <c r="I872" i="5"/>
  <c r="D759" i="5"/>
  <c r="C759" i="5"/>
  <c r="I509" i="5"/>
  <c r="C530" i="5"/>
  <c r="H506" i="5"/>
  <c r="H501" i="5"/>
  <c r="H491" i="5"/>
  <c r="D480" i="5"/>
  <c r="E495" i="5"/>
  <c r="D615" i="5"/>
  <c r="X2302" i="48"/>
  <c r="C1932" i="5"/>
  <c r="C1759" i="5"/>
  <c r="C502" i="5"/>
  <c r="D940" i="5"/>
  <c r="C604" i="5"/>
  <c r="F652" i="5"/>
  <c r="I611" i="5"/>
  <c r="C1602" i="5"/>
  <c r="C2506" i="5"/>
  <c r="F2277" i="5"/>
  <c r="F119" i="5"/>
  <c r="O10" i="48"/>
  <c r="F2626" i="5"/>
  <c r="I2206" i="5"/>
  <c r="W875" i="48"/>
  <c r="W2305" i="48"/>
  <c r="X2305" i="48"/>
  <c r="W1699" i="48"/>
  <c r="W1701" i="48" s="1"/>
  <c r="W876" i="48"/>
  <c r="C672" i="5" l="1"/>
  <c r="C2407" i="5"/>
  <c r="W1455" i="48"/>
  <c r="W1475" i="48"/>
  <c r="W1476" i="48" s="1"/>
  <c r="C41" i="48"/>
  <c r="C39" i="5"/>
  <c r="G1448" i="5"/>
  <c r="G1228" i="5"/>
  <c r="G678" i="5"/>
  <c r="G403" i="5"/>
  <c r="G2108" i="5"/>
  <c r="G1173" i="5"/>
  <c r="K31" i="48"/>
  <c r="K317" i="48" s="1"/>
  <c r="E2171" i="56"/>
  <c r="E29" i="5"/>
  <c r="F1716" i="56"/>
  <c r="O1713" i="48"/>
  <c r="F2548" i="56"/>
  <c r="I2548" i="56" s="1"/>
  <c r="F2554" i="5"/>
  <c r="C439" i="5"/>
  <c r="C1484" i="5"/>
  <c r="G623" i="5"/>
  <c r="C829" i="5"/>
  <c r="C554" i="5"/>
  <c r="C2094" i="5"/>
  <c r="C1599" i="5"/>
  <c r="B849" i="22"/>
  <c r="C10" i="48" s="1"/>
  <c r="C19" i="56"/>
  <c r="C17" i="5"/>
  <c r="D45" i="56"/>
  <c r="D232" i="56" s="1"/>
  <c r="G45" i="48"/>
  <c r="G331" i="48" s="1"/>
  <c r="F123" i="56"/>
  <c r="O123" i="48"/>
  <c r="O279" i="48" s="1"/>
  <c r="F121" i="5"/>
  <c r="F2173" i="56"/>
  <c r="F2193" i="56" s="1"/>
  <c r="F2208" i="5"/>
  <c r="F781" i="56"/>
  <c r="I781" i="56" s="1"/>
  <c r="O778" i="48"/>
  <c r="O803" i="48" s="1"/>
  <c r="Q803" i="48" s="1"/>
  <c r="R803" i="48" s="1"/>
  <c r="F776" i="5"/>
  <c r="E57" i="56"/>
  <c r="E2173" i="56"/>
  <c r="K57" i="48"/>
  <c r="Q938" i="48"/>
  <c r="R938" i="48" s="1"/>
  <c r="O960" i="48"/>
  <c r="N243" i="48"/>
  <c r="L256" i="48"/>
  <c r="G216" i="49"/>
  <c r="G215" i="49"/>
  <c r="H199" i="49"/>
  <c r="H95" i="49"/>
  <c r="H92" i="49"/>
  <c r="G72" i="49"/>
  <c r="G73" i="49"/>
  <c r="F151" i="49"/>
  <c r="F164" i="49"/>
  <c r="D151" i="49"/>
  <c r="D125" i="49"/>
  <c r="D31" i="49"/>
  <c r="C214" i="49"/>
  <c r="C136" i="49"/>
  <c r="C162" i="49"/>
  <c r="C250" i="49"/>
  <c r="C84" i="49"/>
  <c r="C58" i="49"/>
  <c r="D15" i="56"/>
  <c r="D13" i="5"/>
  <c r="D1379" i="5"/>
  <c r="D719" i="5"/>
  <c r="D1269" i="5"/>
  <c r="D95" i="56"/>
  <c r="D178" i="56" s="1"/>
  <c r="D93" i="5"/>
  <c r="D145" i="5" s="1"/>
  <c r="C892" i="48"/>
  <c r="C909" i="48"/>
  <c r="C925" i="48"/>
  <c r="C905" i="48"/>
  <c r="W1180" i="48"/>
  <c r="W1176" i="48"/>
  <c r="W681" i="48"/>
  <c r="W697" i="48"/>
  <c r="C1827" i="48"/>
  <c r="AA1827" i="48" s="1"/>
  <c r="C1840" i="48"/>
  <c r="AA1840" i="48" s="1"/>
  <c r="AA383" i="48"/>
  <c r="G426" i="48"/>
  <c r="I426" i="48" s="1"/>
  <c r="J426" i="48" s="1"/>
  <c r="G406" i="48"/>
  <c r="E553" i="48"/>
  <c r="C575" i="48"/>
  <c r="C579" i="48"/>
  <c r="I566" i="48"/>
  <c r="J566" i="48" s="1"/>
  <c r="G595" i="48"/>
  <c r="W617" i="48"/>
  <c r="Y608" i="48"/>
  <c r="Z608" i="48" s="1"/>
  <c r="AA786" i="48"/>
  <c r="C811" i="48"/>
  <c r="W1204" i="48"/>
  <c r="C1369" i="48"/>
  <c r="C1332" i="48"/>
  <c r="Q1993" i="48"/>
  <c r="R1993" i="48" s="1"/>
  <c r="O2001" i="48"/>
  <c r="S2021" i="48"/>
  <c r="S2001" i="48"/>
  <c r="U1978" i="48"/>
  <c r="V1978" i="48" s="1"/>
  <c r="C2021" i="48"/>
  <c r="E1978" i="48"/>
  <c r="F1978" i="48" s="1"/>
  <c r="C2009" i="48"/>
  <c r="AA1978" i="48"/>
  <c r="C2001" i="48"/>
  <c r="AA2001" i="48" s="1"/>
  <c r="C2013" i="48"/>
  <c r="H1542" i="48"/>
  <c r="H937" i="48"/>
  <c r="H301" i="48"/>
  <c r="H16" i="48"/>
  <c r="AB16" i="48" s="1"/>
  <c r="T2000" i="48"/>
  <c r="T1065" i="48"/>
  <c r="T120" i="48"/>
  <c r="D2055" i="48"/>
  <c r="AB2055" i="48" s="1"/>
  <c r="D2000" i="48"/>
  <c r="D1340" i="48"/>
  <c r="E1718" i="48"/>
  <c r="F1718" i="48" s="1"/>
  <c r="C1742" i="48"/>
  <c r="C1726" i="48"/>
  <c r="L1079" i="48"/>
  <c r="X238" i="48"/>
  <c r="AB238" i="48" s="1"/>
  <c r="L252" i="48"/>
  <c r="N252" i="48" s="1"/>
  <c r="H2129" i="5"/>
  <c r="H2117" i="5"/>
  <c r="G733" i="5"/>
  <c r="W1467" i="48"/>
  <c r="C67" i="5"/>
  <c r="C2097" i="5"/>
  <c r="C1547" i="5"/>
  <c r="C1657" i="5"/>
  <c r="O2056" i="48"/>
  <c r="C1353" i="48"/>
  <c r="U1048" i="48"/>
  <c r="V1048" i="48" s="1"/>
  <c r="S1090" i="48"/>
  <c r="O2226" i="48"/>
  <c r="G202" i="49"/>
  <c r="G288" i="49"/>
  <c r="G276" i="49"/>
  <c r="G31" i="49"/>
  <c r="E287" i="49"/>
  <c r="E150" i="49"/>
  <c r="E149" i="49"/>
  <c r="C165" i="50"/>
  <c r="C254" i="50"/>
  <c r="C242" i="50"/>
  <c r="C100" i="50"/>
  <c r="C74" i="50"/>
  <c r="E218" i="50"/>
  <c r="E179" i="50"/>
  <c r="E140" i="50"/>
  <c r="E153" i="50"/>
  <c r="E127" i="50"/>
  <c r="E36" i="50"/>
  <c r="E88" i="50"/>
  <c r="N186" i="48"/>
  <c r="L190" i="48"/>
  <c r="N190" i="48" s="1"/>
  <c r="F2509" i="5"/>
  <c r="C942" i="5"/>
  <c r="C1374" i="5"/>
  <c r="D1819" i="5"/>
  <c r="C832" i="5"/>
  <c r="G898" i="5"/>
  <c r="G1833" i="5"/>
  <c r="O448" i="48"/>
  <c r="O2556" i="48"/>
  <c r="C392" i="5"/>
  <c r="W2148" i="48"/>
  <c r="O2017" i="48"/>
  <c r="AA2017" i="48" s="1"/>
  <c r="Q1565" i="48"/>
  <c r="R1565" i="48" s="1"/>
  <c r="C795" i="48"/>
  <c r="E795" i="48" s="1"/>
  <c r="F795" i="48" s="1"/>
  <c r="C595" i="48"/>
  <c r="AA1818" i="48"/>
  <c r="AA621" i="48"/>
  <c r="L167" i="48"/>
  <c r="N167" i="48" s="1"/>
  <c r="C97" i="49"/>
  <c r="E28" i="49"/>
  <c r="T460" i="48"/>
  <c r="C278" i="50"/>
  <c r="P1885" i="48"/>
  <c r="I973" i="47"/>
  <c r="I964" i="48"/>
  <c r="J964" i="48" s="1"/>
  <c r="AC1323" i="48"/>
  <c r="G2673" i="48"/>
  <c r="I2673" i="48" s="1"/>
  <c r="J2673" i="48" s="1"/>
  <c r="D2536" i="5"/>
  <c r="G2690" i="48" s="1"/>
  <c r="I2690" i="48" s="1"/>
  <c r="J2690" i="48" s="1"/>
  <c r="W2088" i="48"/>
  <c r="AA2088" i="48"/>
  <c r="O2418" i="48"/>
  <c r="O2438" i="48"/>
  <c r="G228" i="49"/>
  <c r="H167" i="49"/>
  <c r="Q603" i="48"/>
  <c r="R603" i="48" s="1"/>
  <c r="O646" i="48"/>
  <c r="E1333" i="48"/>
  <c r="F1333" i="48" s="1"/>
  <c r="AA1333" i="48"/>
  <c r="I2051" i="48"/>
  <c r="J2051" i="48" s="1"/>
  <c r="G2076" i="48"/>
  <c r="E1758" i="48"/>
  <c r="F1758" i="48" s="1"/>
  <c r="C1789" i="48"/>
  <c r="E1789" i="48" s="1"/>
  <c r="F1789" i="48" s="1"/>
  <c r="T114" i="48"/>
  <c r="AB114" i="48" s="1"/>
  <c r="T2052" i="48"/>
  <c r="T457" i="48"/>
  <c r="D1777" i="48"/>
  <c r="D2314" i="48"/>
  <c r="D114" i="48"/>
  <c r="P295" i="48"/>
  <c r="P243" i="48"/>
  <c r="R243" i="48" s="1"/>
  <c r="E180" i="49"/>
  <c r="E206" i="49"/>
  <c r="E102" i="49"/>
  <c r="E11" i="49"/>
  <c r="E115" i="49"/>
  <c r="E25" i="49"/>
  <c r="C89" i="49"/>
  <c r="C219" i="49"/>
  <c r="C206" i="49"/>
  <c r="C128" i="49"/>
  <c r="H7" i="49"/>
  <c r="C193" i="49"/>
  <c r="C232" i="49"/>
  <c r="C268" i="49"/>
  <c r="C50" i="49"/>
  <c r="C180" i="49"/>
  <c r="C63" i="49"/>
  <c r="C37" i="49"/>
  <c r="E20" i="49"/>
  <c r="H125" i="48"/>
  <c r="E22" i="49"/>
  <c r="P99" i="48"/>
  <c r="F22" i="49"/>
  <c r="H99" i="48"/>
  <c r="D22" i="49"/>
  <c r="AB398" i="48"/>
  <c r="L399" i="48"/>
  <c r="L418" i="48"/>
  <c r="L419" i="48" s="1"/>
  <c r="L414" i="48"/>
  <c r="Q453" i="48"/>
  <c r="R453" i="48" s="1"/>
  <c r="P771" i="48"/>
  <c r="AB771" i="48" s="1"/>
  <c r="P960" i="48"/>
  <c r="P961" i="48" s="1"/>
  <c r="Q948" i="48"/>
  <c r="R948" i="48" s="1"/>
  <c r="D952" i="48"/>
  <c r="T1062" i="48"/>
  <c r="D1063" i="48"/>
  <c r="H1225" i="48"/>
  <c r="H1229" i="48"/>
  <c r="H1230" i="48"/>
  <c r="D1889" i="48"/>
  <c r="AB1889" i="48" s="1"/>
  <c r="AB1886" i="48"/>
  <c r="L2005" i="48"/>
  <c r="L1995" i="48"/>
  <c r="L2055" i="48"/>
  <c r="L2054" i="48"/>
  <c r="L2052" i="48"/>
  <c r="C2368" i="56"/>
  <c r="C1219" i="56"/>
  <c r="C889" i="56"/>
  <c r="C504" i="56"/>
  <c r="C1824" i="56"/>
  <c r="C944" i="56"/>
  <c r="C1954" i="56"/>
  <c r="C999" i="56"/>
  <c r="C2009" i="56"/>
  <c r="C779" i="56"/>
  <c r="C394" i="56"/>
  <c r="C1109" i="56"/>
  <c r="C1714" i="56"/>
  <c r="C1549" i="56"/>
  <c r="C559" i="56"/>
  <c r="C1329" i="56"/>
  <c r="E1375" i="5"/>
  <c r="G2208" i="48"/>
  <c r="K123" i="48"/>
  <c r="K331" i="48" s="1"/>
  <c r="E786" i="29"/>
  <c r="D1869" i="5"/>
  <c r="E5" i="56"/>
  <c r="E244" i="56" s="1"/>
  <c r="E2169" i="56"/>
  <c r="F2032" i="5"/>
  <c r="F2658" i="5"/>
  <c r="O2740" i="48" s="1"/>
  <c r="Q2740" i="48" s="1"/>
  <c r="R2740" i="48" s="1"/>
  <c r="E2197" i="56"/>
  <c r="G2072" i="48"/>
  <c r="I2072" i="48" s="1"/>
  <c r="J2072" i="48" s="1"/>
  <c r="C1357" i="48"/>
  <c r="AA1098" i="48"/>
  <c r="AA1208" i="48"/>
  <c r="G2718" i="48"/>
  <c r="I2718" i="48" s="1"/>
  <c r="J2718" i="48" s="1"/>
  <c r="D2618" i="5"/>
  <c r="K1589" i="48"/>
  <c r="E1776" i="48"/>
  <c r="F1776" i="48" s="1"/>
  <c r="Q1883" i="48"/>
  <c r="R1883" i="48" s="1"/>
  <c r="S2009" i="48"/>
  <c r="C9" i="49"/>
  <c r="D25" i="49"/>
  <c r="E50" i="49"/>
  <c r="E76" i="49"/>
  <c r="C25" i="49"/>
  <c r="C167" i="49"/>
  <c r="P1541" i="48"/>
  <c r="L2349" i="48"/>
  <c r="H2049" i="48"/>
  <c r="D2052" i="48"/>
  <c r="AB2052" i="48" s="1"/>
  <c r="G2219" i="56"/>
  <c r="G2242" i="56" s="1"/>
  <c r="S2256" i="48"/>
  <c r="G2254" i="5"/>
  <c r="D958" i="5"/>
  <c r="C1571" i="5"/>
  <c r="G1913" i="5"/>
  <c r="D2058" i="5"/>
  <c r="D2471" i="5"/>
  <c r="D2367" i="5"/>
  <c r="O465" i="48"/>
  <c r="Q2214" i="48"/>
  <c r="R2214" i="48" s="1"/>
  <c r="O2234" i="48"/>
  <c r="L250" i="48"/>
  <c r="N250" i="48" s="1"/>
  <c r="N249" i="48"/>
  <c r="G240" i="49"/>
  <c r="D203" i="49"/>
  <c r="C151" i="49"/>
  <c r="C149" i="49"/>
  <c r="C21" i="50"/>
  <c r="H12" i="50"/>
  <c r="E254" i="50"/>
  <c r="E113" i="50"/>
  <c r="E178" i="50"/>
  <c r="E165" i="50"/>
  <c r="E139" i="50"/>
  <c r="E628" i="5"/>
  <c r="I628" i="5" s="1"/>
  <c r="F624" i="5"/>
  <c r="C2011" i="5"/>
  <c r="F2516" i="5"/>
  <c r="O2682" i="48" s="1"/>
  <c r="Q2682" i="48" s="1"/>
  <c r="R2682" i="48" s="1"/>
  <c r="G1027" i="48"/>
  <c r="G2295" i="48"/>
  <c r="H40" i="49"/>
  <c r="H26" i="50"/>
  <c r="H30" i="50" s="1"/>
  <c r="T2217" i="48"/>
  <c r="L2262" i="48"/>
  <c r="L2263" i="48"/>
  <c r="O811" i="48"/>
  <c r="E848" i="55"/>
  <c r="E851" i="55"/>
  <c r="D1732" i="5"/>
  <c r="T1719" i="48"/>
  <c r="T89" i="48"/>
  <c r="T1884" i="48"/>
  <c r="D784" i="48"/>
  <c r="D564" i="48"/>
  <c r="D1774" i="48"/>
  <c r="H789" i="48"/>
  <c r="H1889" i="48"/>
  <c r="T100" i="48"/>
  <c r="T88" i="48"/>
  <c r="X438" i="48"/>
  <c r="T473" i="48"/>
  <c r="T442" i="48"/>
  <c r="T469" i="48"/>
  <c r="L811" i="48"/>
  <c r="M811" i="48" s="1"/>
  <c r="N811" i="48" s="1"/>
  <c r="L799" i="48"/>
  <c r="AB948" i="48"/>
  <c r="L950" i="48"/>
  <c r="P954" i="48"/>
  <c r="P964" i="48"/>
  <c r="P976" i="48"/>
  <c r="P934" i="48"/>
  <c r="P935" i="48"/>
  <c r="T1074" i="48"/>
  <c r="T1066" i="48"/>
  <c r="D1066" i="48"/>
  <c r="AB1066" i="48" s="1"/>
  <c r="D1047" i="48"/>
  <c r="D1074" i="48"/>
  <c r="D1247" i="48"/>
  <c r="D1224" i="48"/>
  <c r="D1211" i="48"/>
  <c r="D1251" i="48"/>
  <c r="E1251" i="48" s="1"/>
  <c r="F1251" i="48" s="1"/>
  <c r="H1337" i="48"/>
  <c r="J1337" i="48" s="1"/>
  <c r="T1499" i="48"/>
  <c r="AB1499" i="48" s="1"/>
  <c r="T1500" i="48"/>
  <c r="AB1500" i="48" s="1"/>
  <c r="P1565" i="48"/>
  <c r="P1561" i="48"/>
  <c r="H1539" i="48"/>
  <c r="H1777" i="48"/>
  <c r="AB1777" i="48" s="1"/>
  <c r="P1889" i="48"/>
  <c r="T1899" i="48"/>
  <c r="T1903" i="48"/>
  <c r="D1899" i="48"/>
  <c r="D1900" i="48" s="1"/>
  <c r="D1903" i="48"/>
  <c r="D1871" i="48"/>
  <c r="D1869" i="48"/>
  <c r="P2013" i="48"/>
  <c r="P2014" i="48" s="1"/>
  <c r="P1979" i="48"/>
  <c r="T2060" i="48"/>
  <c r="T2049" i="48"/>
  <c r="L2064" i="48"/>
  <c r="L2036" i="48"/>
  <c r="D277" i="49"/>
  <c r="D265" i="49"/>
  <c r="E250" i="49"/>
  <c r="H247" i="49"/>
  <c r="H248" i="49"/>
  <c r="G201" i="49"/>
  <c r="H183" i="49"/>
  <c r="H67" i="50"/>
  <c r="G27" i="50"/>
  <c r="H233" i="50"/>
  <c r="F21" i="50"/>
  <c r="X197" i="48"/>
  <c r="AB197" i="48" s="1"/>
  <c r="Y616" i="48"/>
  <c r="Z616" i="48" s="1"/>
  <c r="M786" i="48"/>
  <c r="N786" i="48" s="1"/>
  <c r="C1561" i="48"/>
  <c r="D83" i="48"/>
  <c r="D84" i="48" s="1"/>
  <c r="E383" i="48"/>
  <c r="F383" i="48" s="1"/>
  <c r="T481" i="48"/>
  <c r="T482" i="48" s="1"/>
  <c r="L551" i="48"/>
  <c r="P607" i="48"/>
  <c r="I948" i="48"/>
  <c r="J948" i="48" s="1"/>
  <c r="L955" i="48"/>
  <c r="D1722" i="48"/>
  <c r="L1981" i="48"/>
  <c r="C239" i="49"/>
  <c r="C175" i="49"/>
  <c r="D73" i="49"/>
  <c r="C45" i="49"/>
  <c r="H246" i="50"/>
  <c r="G30" i="50"/>
  <c r="C30" i="50"/>
  <c r="E21" i="50"/>
  <c r="T275" i="48"/>
  <c r="D2265" i="48"/>
  <c r="H2300" i="48"/>
  <c r="T2311" i="48"/>
  <c r="H1561" i="48"/>
  <c r="V217" i="48"/>
  <c r="T230" i="48"/>
  <c r="V230" i="48" s="1"/>
  <c r="W1501" i="48"/>
  <c r="W1522" i="48" s="1"/>
  <c r="U1501" i="48"/>
  <c r="V1501" i="48" s="1"/>
  <c r="P2659" i="48"/>
  <c r="P402" i="48"/>
  <c r="P1777" i="48"/>
  <c r="P2052" i="48"/>
  <c r="P115" i="48"/>
  <c r="P116" i="48" s="1"/>
  <c r="P114" i="48"/>
  <c r="H1062" i="48"/>
  <c r="J1062" i="48" s="1"/>
  <c r="H952" i="48"/>
  <c r="H1887" i="48"/>
  <c r="H290" i="48"/>
  <c r="AB108" i="48"/>
  <c r="H114" i="48"/>
  <c r="H115" i="48"/>
  <c r="U1718" i="48"/>
  <c r="V1718" i="48" s="1"/>
  <c r="S1742" i="48"/>
  <c r="I1868" i="48"/>
  <c r="J1868" i="48" s="1"/>
  <c r="AA1868" i="48"/>
  <c r="T441" i="48"/>
  <c r="T1871" i="48"/>
  <c r="T139" i="48"/>
  <c r="T152" i="48" s="1"/>
  <c r="T2319" i="48" s="1"/>
  <c r="T10" i="48"/>
  <c r="P441" i="48"/>
  <c r="P1761" i="48"/>
  <c r="P936" i="48"/>
  <c r="P22" i="48"/>
  <c r="AB22" i="48" s="1"/>
  <c r="H935" i="48"/>
  <c r="H1980" i="48"/>
  <c r="P1994" i="48"/>
  <c r="P134" i="48"/>
  <c r="AB82" i="48"/>
  <c r="H264" i="48"/>
  <c r="T1869" i="48"/>
  <c r="T1484" i="48"/>
  <c r="AB1484" i="48" s="1"/>
  <c r="T11" i="48"/>
  <c r="T134" i="48"/>
  <c r="T1067" i="48" s="1"/>
  <c r="L769" i="48"/>
  <c r="L10" i="48"/>
  <c r="L11" i="48"/>
  <c r="D2300" i="48"/>
  <c r="D1044" i="48"/>
  <c r="D11" i="48"/>
  <c r="D16" i="48"/>
  <c r="P111" i="48"/>
  <c r="P109" i="48" s="1"/>
  <c r="P110" i="48" s="1"/>
  <c r="P2053" i="48"/>
  <c r="P2266" i="48"/>
  <c r="D403" i="48"/>
  <c r="D788" i="48"/>
  <c r="T1060" i="48"/>
  <c r="T1720" i="48"/>
  <c r="T1885" i="48"/>
  <c r="T2050" i="48"/>
  <c r="L2678" i="48"/>
  <c r="L1060" i="48"/>
  <c r="L1720" i="48"/>
  <c r="L2050" i="48"/>
  <c r="L1225" i="48"/>
  <c r="L410" i="48"/>
  <c r="X410" i="48" s="1"/>
  <c r="L422" i="48"/>
  <c r="T575" i="48"/>
  <c r="U563" i="48"/>
  <c r="V563" i="48" s="1"/>
  <c r="T565" i="48"/>
  <c r="D575" i="48"/>
  <c r="E563" i="48"/>
  <c r="F563" i="48" s="1"/>
  <c r="T583" i="48"/>
  <c r="U548" i="48"/>
  <c r="V548" i="48" s="1"/>
  <c r="P787" i="48"/>
  <c r="P788" i="48"/>
  <c r="H771" i="48"/>
  <c r="H770" i="48"/>
  <c r="P1066" i="48"/>
  <c r="P1044" i="48"/>
  <c r="P1045" i="48"/>
  <c r="P1235" i="48"/>
  <c r="P1225" i="48"/>
  <c r="P1229" i="48"/>
  <c r="P1228" i="48"/>
  <c r="D1339" i="48"/>
  <c r="E1336" i="48"/>
  <c r="F1336" i="48" s="1"/>
  <c r="AB1318" i="48"/>
  <c r="D1341" i="48"/>
  <c r="L1565" i="48"/>
  <c r="X1565" i="48" s="1"/>
  <c r="L1555" i="48"/>
  <c r="L1554" i="48"/>
  <c r="P1559" i="48"/>
  <c r="P1558" i="48"/>
  <c r="AB1556" i="48"/>
  <c r="AC1556" i="48" s="1"/>
  <c r="H1559" i="48"/>
  <c r="H1560" i="48"/>
  <c r="D1539" i="48"/>
  <c r="AB1539" i="48" s="1"/>
  <c r="E1538" i="48"/>
  <c r="F1538" i="48" s="1"/>
  <c r="D1706" i="48"/>
  <c r="D1707" i="48"/>
  <c r="H1895" i="48"/>
  <c r="AB1883" i="48"/>
  <c r="H1884" i="48"/>
  <c r="AB1868" i="48"/>
  <c r="H1869" i="48"/>
  <c r="AB1869" i="48" s="1"/>
  <c r="H1870" i="48"/>
  <c r="D2005" i="48"/>
  <c r="E2005" i="48" s="1"/>
  <c r="F2005" i="48" s="1"/>
  <c r="AB1993" i="48"/>
  <c r="D1994" i="48"/>
  <c r="AB1994" i="48" s="1"/>
  <c r="P1999" i="48"/>
  <c r="P1997" i="48"/>
  <c r="T1982" i="48"/>
  <c r="T1981" i="48"/>
  <c r="T1980" i="48"/>
  <c r="T2054" i="48"/>
  <c r="T2055" i="48"/>
  <c r="P2034" i="48"/>
  <c r="P2037" i="48"/>
  <c r="H2037" i="48"/>
  <c r="H2035" i="48"/>
  <c r="I2033" i="48"/>
  <c r="J2033" i="48" s="1"/>
  <c r="E575" i="48"/>
  <c r="F575" i="48" s="1"/>
  <c r="H112" i="48"/>
  <c r="AB401" i="48"/>
  <c r="H784" i="48"/>
  <c r="AB1043" i="48"/>
  <c r="L1335" i="48"/>
  <c r="T1541" i="48"/>
  <c r="L1539" i="48"/>
  <c r="P1719" i="48"/>
  <c r="P1723" i="48"/>
  <c r="P1706" i="48"/>
  <c r="D1801" i="48"/>
  <c r="H1997" i="48"/>
  <c r="P2050" i="48"/>
  <c r="AB2051" i="48"/>
  <c r="AC2051" i="48" s="1"/>
  <c r="K461" i="48"/>
  <c r="AA453" i="48"/>
  <c r="E786" i="48"/>
  <c r="F786" i="48" s="1"/>
  <c r="C815" i="48"/>
  <c r="M783" i="48"/>
  <c r="N783" i="48" s="1"/>
  <c r="K807" i="48"/>
  <c r="M807" i="48" s="1"/>
  <c r="N807" i="48" s="1"/>
  <c r="E783" i="48"/>
  <c r="F783" i="48" s="1"/>
  <c r="C807" i="48"/>
  <c r="E807" i="48" s="1"/>
  <c r="F807" i="48" s="1"/>
  <c r="P442" i="48"/>
  <c r="P1542" i="48"/>
  <c r="P301" i="48"/>
  <c r="P302" i="48" s="1"/>
  <c r="P249" i="48"/>
  <c r="R249" i="48" s="1"/>
  <c r="H223" i="48"/>
  <c r="J223" i="48" s="1"/>
  <c r="H1982" i="48"/>
  <c r="H249" i="48"/>
  <c r="H250" i="48" s="1"/>
  <c r="J250" i="48" s="1"/>
  <c r="T1560" i="48"/>
  <c r="T1725" i="48"/>
  <c r="T301" i="48"/>
  <c r="L1560" i="48"/>
  <c r="L1725" i="48"/>
  <c r="L301" i="48"/>
  <c r="L302" i="48" s="1"/>
  <c r="D1560" i="48"/>
  <c r="D1230" i="48"/>
  <c r="AB1230" i="48" s="1"/>
  <c r="AB119" i="48"/>
  <c r="G213" i="48"/>
  <c r="W1966" i="48"/>
  <c r="O909" i="48"/>
  <c r="O901" i="48"/>
  <c r="O1585" i="48"/>
  <c r="D581" i="5"/>
  <c r="H219" i="48"/>
  <c r="J219" i="48" s="1"/>
  <c r="W1530" i="48"/>
  <c r="M621" i="48"/>
  <c r="N621" i="48" s="1"/>
  <c r="E951" i="48"/>
  <c r="F951" i="48" s="1"/>
  <c r="U1061" i="48"/>
  <c r="V1061" i="48" s="1"/>
  <c r="M1061" i="48"/>
  <c r="N1061" i="48" s="1"/>
  <c r="E1061" i="48"/>
  <c r="F1061" i="48" s="1"/>
  <c r="Q1043" i="48"/>
  <c r="R1043" i="48" s="1"/>
  <c r="D1569" i="48"/>
  <c r="D1572" i="48" s="1"/>
  <c r="AB1572" i="48" s="1"/>
  <c r="T1573" i="48"/>
  <c r="T1574" i="48" s="1"/>
  <c r="U1553" i="48"/>
  <c r="V1553" i="48" s="1"/>
  <c r="M1553" i="48"/>
  <c r="N1553" i="48" s="1"/>
  <c r="D1738" i="48"/>
  <c r="M1993" i="48"/>
  <c r="N1993" i="48" s="1"/>
  <c r="E1993" i="48"/>
  <c r="F1993" i="48" s="1"/>
  <c r="Q2048" i="48"/>
  <c r="R2048" i="48" s="1"/>
  <c r="S2230" i="48"/>
  <c r="C560" i="5"/>
  <c r="F585" i="5"/>
  <c r="H441" i="5"/>
  <c r="G467" i="5"/>
  <c r="D793" i="5"/>
  <c r="F809" i="5"/>
  <c r="C915" i="5"/>
  <c r="E907" i="5"/>
  <c r="F907" i="5"/>
  <c r="C982" i="5"/>
  <c r="D982" i="5"/>
  <c r="C1025" i="5"/>
  <c r="C1253" i="5"/>
  <c r="H1221" i="5"/>
  <c r="C1363" i="5"/>
  <c r="C1583" i="5"/>
  <c r="C1559" i="5"/>
  <c r="F1689" i="5"/>
  <c r="F1728" i="5"/>
  <c r="C1770" i="5"/>
  <c r="F1795" i="5"/>
  <c r="F1909" i="5"/>
  <c r="C1990" i="5"/>
  <c r="F2019" i="5"/>
  <c r="C2054" i="5"/>
  <c r="E2070" i="5"/>
  <c r="F2062" i="5"/>
  <c r="C2244" i="5"/>
  <c r="C2307" i="5"/>
  <c r="E2379" i="5"/>
  <c r="G2379" i="5"/>
  <c r="C536" i="48"/>
  <c r="G799" i="48"/>
  <c r="I799" i="48" s="1"/>
  <c r="J799" i="48" s="1"/>
  <c r="K1090" i="48"/>
  <c r="K1754" i="48"/>
  <c r="AA1831" i="48"/>
  <c r="G1899" i="48"/>
  <c r="I1899" i="48" s="1"/>
  <c r="J1899" i="48" s="1"/>
  <c r="Q2216" i="48"/>
  <c r="R2216" i="48" s="1"/>
  <c r="E2250" i="48"/>
  <c r="F2250" i="48" s="1"/>
  <c r="O2291" i="48"/>
  <c r="O2283" i="48"/>
  <c r="E2264" i="48"/>
  <c r="F2264" i="48" s="1"/>
  <c r="U2264" i="48"/>
  <c r="V2264" i="48" s="1"/>
  <c r="C2462" i="48"/>
  <c r="H94" i="48"/>
  <c r="K595" i="48"/>
  <c r="W1534" i="48"/>
  <c r="U2051" i="48"/>
  <c r="V2051" i="48" s="1"/>
  <c r="E2051" i="48"/>
  <c r="F2051" i="48" s="1"/>
  <c r="U1538" i="48"/>
  <c r="V1538" i="48" s="1"/>
  <c r="D290" i="48"/>
  <c r="C420" i="5"/>
  <c r="AA1349" i="48"/>
  <c r="C499" i="5"/>
  <c r="C769" i="5"/>
  <c r="C777" i="5"/>
  <c r="C879" i="5"/>
  <c r="C997" i="5"/>
  <c r="C1819" i="5"/>
  <c r="F2102" i="5"/>
  <c r="F2309" i="5"/>
  <c r="O1691" i="48"/>
  <c r="K2336" i="48"/>
  <c r="C2493" i="48"/>
  <c r="E2706" i="56"/>
  <c r="H763" i="56"/>
  <c r="H764" i="56" s="1"/>
  <c r="H518" i="5"/>
  <c r="H2133" i="5"/>
  <c r="W2135" i="48"/>
  <c r="F452" i="5"/>
  <c r="H848" i="5"/>
  <c r="F1057" i="5"/>
  <c r="I2254" i="5"/>
  <c r="F2528" i="5"/>
  <c r="F2258" i="5"/>
  <c r="F1901" i="5"/>
  <c r="C2353" i="5"/>
  <c r="O1772" i="48"/>
  <c r="Q1772" i="48" s="1"/>
  <c r="R1772" i="48" s="1"/>
  <c r="C447" i="5"/>
  <c r="C1162" i="5"/>
  <c r="O1717" i="48"/>
  <c r="Q1717" i="48" s="1"/>
  <c r="R1717" i="48" s="1"/>
  <c r="C557" i="5"/>
  <c r="F1807" i="5"/>
  <c r="D775" i="5"/>
  <c r="C1319" i="5"/>
  <c r="C722" i="5"/>
  <c r="H505" i="5"/>
  <c r="D604" i="5"/>
  <c r="D1815" i="5"/>
  <c r="I1761" i="5"/>
  <c r="F672" i="5"/>
  <c r="F892" i="5"/>
  <c r="F1167" i="5"/>
  <c r="F727" i="5"/>
  <c r="F1222" i="5"/>
  <c r="F1442" i="5"/>
  <c r="F1717" i="5"/>
  <c r="F1827" i="5"/>
  <c r="F1552" i="5"/>
  <c r="F562" i="5"/>
  <c r="F1537" i="5"/>
  <c r="F2074" i="5"/>
  <c r="F397" i="5"/>
  <c r="C68" i="5"/>
  <c r="H2603" i="5"/>
  <c r="D397" i="5"/>
  <c r="C1049" i="5"/>
  <c r="F636" i="5"/>
  <c r="C395" i="5"/>
  <c r="E408" i="5"/>
  <c r="I441" i="5"/>
  <c r="F813" i="5"/>
  <c r="H1371" i="5"/>
  <c r="H1406" i="5" s="1"/>
  <c r="C2070" i="5"/>
  <c r="C2211" i="5"/>
  <c r="C2481" i="48"/>
  <c r="O2591" i="48"/>
  <c r="G2275" i="48"/>
  <c r="C2287" i="48"/>
  <c r="C2267" i="48"/>
  <c r="AA2093" i="48"/>
  <c r="O2135" i="48"/>
  <c r="AA2135" i="48" s="1"/>
  <c r="O2115" i="48"/>
  <c r="AA2115" i="48" s="1"/>
  <c r="O1734" i="48"/>
  <c r="O1730" i="48"/>
  <c r="Q1730" i="48" s="1"/>
  <c r="R1730" i="48" s="1"/>
  <c r="K1259" i="48"/>
  <c r="S1074" i="48"/>
  <c r="U1074" i="48" s="1"/>
  <c r="V1074" i="48" s="1"/>
  <c r="C1039" i="48"/>
  <c r="C1011" i="48"/>
  <c r="O1785" i="48"/>
  <c r="Q1785" i="48" s="1"/>
  <c r="R1785" i="48" s="1"/>
  <c r="G1679" i="48"/>
  <c r="AC1993" i="48"/>
  <c r="AC1501" i="48"/>
  <c r="C2581" i="5"/>
  <c r="C2707" i="48" s="1"/>
  <c r="E2707" i="48" s="1"/>
  <c r="F2707" i="48" s="1"/>
  <c r="C573" i="5"/>
  <c r="F628" i="5"/>
  <c r="C899" i="5"/>
  <c r="F915" i="5"/>
  <c r="F1559" i="5"/>
  <c r="F1677" i="5"/>
  <c r="F1999" i="5"/>
  <c r="C2240" i="5"/>
  <c r="E2420" i="5"/>
  <c r="C2544" i="5"/>
  <c r="O1675" i="48"/>
  <c r="M2214" i="48"/>
  <c r="N2214" i="48" s="1"/>
  <c r="U2214" i="48"/>
  <c r="V2214" i="48" s="1"/>
  <c r="M2359" i="48"/>
  <c r="N2359" i="48" s="1"/>
  <c r="S2485" i="48"/>
  <c r="D278" i="48"/>
  <c r="F278" i="48" s="1"/>
  <c r="D2266" i="48"/>
  <c r="H230" i="48"/>
  <c r="J230" i="48" s="1"/>
  <c r="D2251" i="48"/>
  <c r="D2238" i="48"/>
  <c r="D2239" i="48" s="1"/>
  <c r="P2287" i="48"/>
  <c r="P2288" i="48" s="1"/>
  <c r="L791" i="48"/>
  <c r="D811" i="48"/>
  <c r="T1506" i="48"/>
  <c r="H1399" i="56"/>
  <c r="I1399" i="56"/>
  <c r="S587" i="48"/>
  <c r="G591" i="48"/>
  <c r="H2263" i="48"/>
  <c r="L402" i="48"/>
  <c r="L386" i="48"/>
  <c r="P454" i="48"/>
  <c r="P569" i="48"/>
  <c r="P784" i="48"/>
  <c r="AB1226" i="48"/>
  <c r="D1554" i="48"/>
  <c r="I1556" i="48"/>
  <c r="J1556" i="48" s="1"/>
  <c r="Q1721" i="48"/>
  <c r="R1721" i="48" s="1"/>
  <c r="AB1758" i="48"/>
  <c r="Q1996" i="48"/>
  <c r="R1996" i="48" s="1"/>
  <c r="C1323" i="5"/>
  <c r="C1268" i="5"/>
  <c r="C45" i="56"/>
  <c r="C45" i="48"/>
  <c r="C43" i="5"/>
  <c r="C225" i="5" s="1"/>
  <c r="AA823" i="48"/>
  <c r="K866" i="48"/>
  <c r="AA866" i="48" s="1"/>
  <c r="K1002" i="48"/>
  <c r="K1035" i="48"/>
  <c r="C48" i="5"/>
  <c r="C49" i="5" s="1"/>
  <c r="H514" i="5"/>
  <c r="C408" i="5"/>
  <c r="I408" i="5" s="1"/>
  <c r="O2260" i="48"/>
  <c r="Q2260" i="48" s="1"/>
  <c r="R2260" i="48" s="1"/>
  <c r="O2279" i="48"/>
  <c r="I1766" i="5"/>
  <c r="F1791" i="5"/>
  <c r="F471" i="5"/>
  <c r="F487" i="5"/>
  <c r="G815" i="48"/>
  <c r="G795" i="48"/>
  <c r="D308" i="48"/>
  <c r="D2672" i="48" s="1"/>
  <c r="H141" i="50"/>
  <c r="H146" i="50"/>
  <c r="H542" i="5"/>
  <c r="D499" i="5"/>
  <c r="F1917" i="5"/>
  <c r="F1770" i="5"/>
  <c r="D1324" i="5"/>
  <c r="C1167" i="5"/>
  <c r="C1112" i="5"/>
  <c r="C1442" i="5"/>
  <c r="C2255" i="5"/>
  <c r="C1712" i="5"/>
  <c r="C1437" i="5"/>
  <c r="C612" i="5"/>
  <c r="C2304" i="5"/>
  <c r="C1217" i="5"/>
  <c r="C2402" i="5"/>
  <c r="C1052" i="5"/>
  <c r="C1492" i="5"/>
  <c r="C2604" i="5"/>
  <c r="C2209" i="5"/>
  <c r="C1382" i="5"/>
  <c r="C1987" i="5"/>
  <c r="C2152" i="5"/>
  <c r="C2653" i="5"/>
  <c r="C1822" i="5"/>
  <c r="C1877" i="5"/>
  <c r="C2042" i="5"/>
  <c r="C2555" i="5"/>
  <c r="C1767" i="5"/>
  <c r="C667" i="5"/>
  <c r="C61" i="5"/>
  <c r="C62" i="5" s="1"/>
  <c r="C1272" i="5"/>
  <c r="C502" i="48"/>
  <c r="C1932" i="48"/>
  <c r="C1327" i="48"/>
  <c r="E1327" i="48" s="1"/>
  <c r="F1327" i="48" s="1"/>
  <c r="C722" i="48"/>
  <c r="C1107" i="48"/>
  <c r="C2097" i="48"/>
  <c r="C612" i="48"/>
  <c r="C43" i="48"/>
  <c r="C41" i="5"/>
  <c r="G2163" i="5"/>
  <c r="G1668" i="5"/>
  <c r="G2053" i="5"/>
  <c r="G1393" i="5"/>
  <c r="G1118" i="5"/>
  <c r="G843" i="5"/>
  <c r="G1613" i="5"/>
  <c r="G1283" i="5"/>
  <c r="G1338" i="5"/>
  <c r="G788" i="5"/>
  <c r="G513" i="5"/>
  <c r="G1943" i="5"/>
  <c r="G1063" i="5"/>
  <c r="C1099" i="5"/>
  <c r="C1044" i="5"/>
  <c r="C2034" i="5"/>
  <c r="C824" i="5"/>
  <c r="C934" i="5"/>
  <c r="I934" i="5" s="1"/>
  <c r="C494" i="5"/>
  <c r="C2144" i="5"/>
  <c r="C659" i="5"/>
  <c r="C1924" i="5"/>
  <c r="C1429" i="5"/>
  <c r="C714" i="5"/>
  <c r="D3" i="5"/>
  <c r="G2206" i="48"/>
  <c r="D2204" i="5"/>
  <c r="D2224" i="5" s="1"/>
  <c r="D2227" i="5" s="1"/>
  <c r="E109" i="56"/>
  <c r="E107" i="5"/>
  <c r="F121" i="56"/>
  <c r="O121" i="48"/>
  <c r="F81" i="5"/>
  <c r="F159" i="5" s="1"/>
  <c r="O83" i="48"/>
  <c r="O161" i="48" s="1"/>
  <c r="F2370" i="56"/>
  <c r="F1871" i="56" s="1"/>
  <c r="O1878" i="48"/>
  <c r="F2401" i="56"/>
  <c r="O2403" i="48"/>
  <c r="O2407" i="48" s="1"/>
  <c r="F2401" i="5"/>
  <c r="F2440" i="5" s="1"/>
  <c r="F946" i="56"/>
  <c r="I946" i="56" s="1"/>
  <c r="F941" i="5"/>
  <c r="O943" i="48"/>
  <c r="F2450" i="56"/>
  <c r="F2473" i="56" s="1"/>
  <c r="O2458" i="48"/>
  <c r="O2462" i="48" s="1"/>
  <c r="F2456" i="5"/>
  <c r="G568" i="5"/>
  <c r="I506" i="5"/>
  <c r="C542" i="5"/>
  <c r="I542" i="5" s="1"/>
  <c r="C514" i="5"/>
  <c r="I514" i="5" s="1"/>
  <c r="C518" i="5"/>
  <c r="I518" i="5" s="1"/>
  <c r="C887" i="5"/>
  <c r="C939" i="5"/>
  <c r="I936" i="5"/>
  <c r="C1000" i="5"/>
  <c r="C1021" i="5"/>
  <c r="H1106" i="5"/>
  <c r="H1147" i="5" s="1"/>
  <c r="C1107" i="5"/>
  <c r="C1740" i="5"/>
  <c r="C1724" i="5"/>
  <c r="C1728" i="5"/>
  <c r="F2232" i="5"/>
  <c r="F2220" i="5"/>
  <c r="F2216" i="5"/>
  <c r="H2505" i="5"/>
  <c r="I1763" i="48"/>
  <c r="J1763" i="48" s="1"/>
  <c r="G1785" i="48"/>
  <c r="I1785" i="48" s="1"/>
  <c r="J1785" i="48" s="1"/>
  <c r="Q1873" i="48"/>
  <c r="R1873" i="48" s="1"/>
  <c r="O1899" i="48"/>
  <c r="O1915" i="48"/>
  <c r="O1895" i="48"/>
  <c r="G1992" i="48"/>
  <c r="I1992" i="48" s="1"/>
  <c r="J1992" i="48" s="1"/>
  <c r="G2013" i="48"/>
  <c r="D100" i="50"/>
  <c r="F163" i="49"/>
  <c r="F46" i="49"/>
  <c r="F251" i="49"/>
  <c r="F29" i="49"/>
  <c r="F264" i="49"/>
  <c r="G583" i="48"/>
  <c r="G599" i="48"/>
  <c r="D121" i="56"/>
  <c r="D119" i="5"/>
  <c r="AA1113" i="48"/>
  <c r="C1121" i="48"/>
  <c r="AA1121" i="48" s="1"/>
  <c r="C1125" i="48"/>
  <c r="C1137" i="48"/>
  <c r="AA1137" i="48" s="1"/>
  <c r="AA566" i="48"/>
  <c r="C591" i="48"/>
  <c r="U456" i="48"/>
  <c r="V456" i="48" s="1"/>
  <c r="S481" i="48"/>
  <c r="S477" i="48"/>
  <c r="M398" i="48"/>
  <c r="N398" i="48" s="1"/>
  <c r="AA398" i="48"/>
  <c r="F450" i="5"/>
  <c r="O2295" i="48"/>
  <c r="H1766" i="5"/>
  <c r="C830" i="5"/>
  <c r="C1215" i="5"/>
  <c r="D1159" i="5"/>
  <c r="D1874" i="5"/>
  <c r="D2094" i="5"/>
  <c r="D1434" i="5"/>
  <c r="D1214" i="5"/>
  <c r="D211" i="5"/>
  <c r="C93" i="56"/>
  <c r="C176" i="56" s="1"/>
  <c r="C91" i="5"/>
  <c r="C92" i="5" s="1"/>
  <c r="AA993" i="48"/>
  <c r="AA1218" i="48"/>
  <c r="AC1218" i="48" s="1"/>
  <c r="G1243" i="48"/>
  <c r="H52" i="50"/>
  <c r="H55" i="50"/>
  <c r="G19" i="50"/>
  <c r="G21" i="50"/>
  <c r="D35" i="50"/>
  <c r="D113" i="50"/>
  <c r="D61" i="50"/>
  <c r="D126" i="50"/>
  <c r="D254" i="50"/>
  <c r="D191" i="50"/>
  <c r="D74" i="50"/>
  <c r="D242" i="50"/>
  <c r="D266" i="50"/>
  <c r="D278" i="50"/>
  <c r="D178" i="50"/>
  <c r="D230" i="50"/>
  <c r="G10" i="50"/>
  <c r="G24" i="50"/>
  <c r="G28" i="50" s="1"/>
  <c r="G45" i="50" s="1"/>
  <c r="G8" i="50"/>
  <c r="C10" i="50"/>
  <c r="C8" i="50"/>
  <c r="H6" i="50"/>
  <c r="L204" i="48"/>
  <c r="N204" i="48" s="1"/>
  <c r="N191" i="48"/>
  <c r="R225" i="48"/>
  <c r="P226" i="48"/>
  <c r="R226" i="48" s="1"/>
  <c r="V251" i="48"/>
  <c r="T252" i="48"/>
  <c r="V252" i="48" s="1"/>
  <c r="H210" i="50"/>
  <c r="H203" i="48"/>
  <c r="E277" i="49"/>
  <c r="E276" i="49"/>
  <c r="E264" i="49"/>
  <c r="E263" i="49"/>
  <c r="G250" i="49"/>
  <c r="G30" i="49"/>
  <c r="G251" i="49"/>
  <c r="E240" i="49"/>
  <c r="E239" i="49"/>
  <c r="F202" i="49"/>
  <c r="C190" i="49"/>
  <c r="G175" i="49"/>
  <c r="G177" i="49"/>
  <c r="H49" i="49"/>
  <c r="H205" i="49"/>
  <c r="G479" i="32"/>
  <c r="G57" i="56" s="1"/>
  <c r="I422" i="48"/>
  <c r="J422" i="48" s="1"/>
  <c r="S2043" i="48"/>
  <c r="S2084" i="48" s="1"/>
  <c r="E573" i="5"/>
  <c r="E636" i="5"/>
  <c r="E1563" i="5"/>
  <c r="E1728" i="5"/>
  <c r="C1791" i="5"/>
  <c r="D1893" i="5"/>
  <c r="G2078" i="5"/>
  <c r="D2318" i="5"/>
  <c r="G2387" i="5"/>
  <c r="T270" i="48"/>
  <c r="D72" i="49"/>
  <c r="D85" i="49"/>
  <c r="E189" i="49"/>
  <c r="E124" i="49"/>
  <c r="H118" i="49"/>
  <c r="H120" i="49"/>
  <c r="F59" i="49"/>
  <c r="F615" i="5"/>
  <c r="X2304" i="48"/>
  <c r="M414" i="48"/>
  <c r="N414" i="48" s="1"/>
  <c r="K489" i="48"/>
  <c r="H267" i="49"/>
  <c r="D239" i="49"/>
  <c r="D240" i="49"/>
  <c r="D216" i="49"/>
  <c r="D214" i="49"/>
  <c r="D215" i="49"/>
  <c r="G113" i="50"/>
  <c r="G74" i="50"/>
  <c r="G278" i="50"/>
  <c r="G61" i="50"/>
  <c r="F8" i="50"/>
  <c r="F24" i="50"/>
  <c r="F28" i="50" s="1"/>
  <c r="F275" i="50" s="1"/>
  <c r="E315" i="5"/>
  <c r="O452" i="48"/>
  <c r="Q452" i="48" s="1"/>
  <c r="R452" i="48" s="1"/>
  <c r="O1809" i="48"/>
  <c r="O1738" i="48"/>
  <c r="C851" i="22"/>
  <c r="C49" i="48" s="1"/>
  <c r="C1874" i="5"/>
  <c r="C1929" i="5"/>
  <c r="D769" i="5"/>
  <c r="D2090" i="5"/>
  <c r="F947" i="5"/>
  <c r="F617" i="5"/>
  <c r="F1332" i="5"/>
  <c r="F1662" i="5"/>
  <c r="F1882" i="5"/>
  <c r="F1992" i="5"/>
  <c r="F1262" i="5"/>
  <c r="F507" i="5"/>
  <c r="C19" i="48"/>
  <c r="C149" i="48" s="1"/>
  <c r="O2210" i="48"/>
  <c r="F1986" i="5"/>
  <c r="I1986" i="5" s="1"/>
  <c r="O2354" i="48"/>
  <c r="Q2354" i="48" s="1"/>
  <c r="R2354" i="48" s="1"/>
  <c r="D43" i="5"/>
  <c r="D44" i="5" s="1"/>
  <c r="F1216" i="5"/>
  <c r="K5" i="48"/>
  <c r="K291" i="48" s="1"/>
  <c r="E55" i="5"/>
  <c r="H965" i="47"/>
  <c r="H971" i="47" s="1"/>
  <c r="D432" i="5"/>
  <c r="C1119" i="5"/>
  <c r="I1119" i="5" s="1"/>
  <c r="K2369" i="48"/>
  <c r="W1954" i="48"/>
  <c r="S2222" i="48"/>
  <c r="O2127" i="48"/>
  <c r="AA2127" i="48" s="1"/>
  <c r="O630" i="48"/>
  <c r="O634" i="48"/>
  <c r="Q634" i="48" s="1"/>
  <c r="R634" i="48" s="1"/>
  <c r="W493" i="48"/>
  <c r="O2287" i="48"/>
  <c r="G2393" i="48"/>
  <c r="G556" i="5"/>
  <c r="G597" i="5" s="1"/>
  <c r="G2208" i="5"/>
  <c r="S2305" i="48"/>
  <c r="S2328" i="48" s="1"/>
  <c r="F2532" i="5"/>
  <c r="O2686" i="48" s="1"/>
  <c r="Q2686" i="48" s="1"/>
  <c r="R2686" i="48" s="1"/>
  <c r="H1444" i="5"/>
  <c r="H1473" i="5" s="1"/>
  <c r="E2058" i="5"/>
  <c r="G2216" i="5"/>
  <c r="D251" i="49"/>
  <c r="D124" i="49"/>
  <c r="L141" i="48"/>
  <c r="L244" i="48"/>
  <c r="N244" i="48" s="1"/>
  <c r="H248" i="48"/>
  <c r="J248" i="48" s="1"/>
  <c r="H273" i="49"/>
  <c r="G126" i="50"/>
  <c r="H50" i="49"/>
  <c r="H89" i="49"/>
  <c r="C251" i="49"/>
  <c r="G230" i="50"/>
  <c r="F10" i="50"/>
  <c r="H270" i="49"/>
  <c r="H209" i="49"/>
  <c r="H212" i="49"/>
  <c r="H198" i="49"/>
  <c r="H69" i="49"/>
  <c r="H38" i="49"/>
  <c r="H36" i="49"/>
  <c r="E99" i="49"/>
  <c r="E125" i="49"/>
  <c r="E73" i="49"/>
  <c r="G29" i="50"/>
  <c r="H244" i="50"/>
  <c r="H104" i="50"/>
  <c r="H68" i="50"/>
  <c r="H50" i="50"/>
  <c r="H42" i="50"/>
  <c r="H37" i="50"/>
  <c r="H16" i="50"/>
  <c r="H19" i="50" s="1"/>
  <c r="P606" i="48"/>
  <c r="P1211" i="48"/>
  <c r="P1981" i="48"/>
  <c r="AB1981" i="48" s="1"/>
  <c r="P217" i="48"/>
  <c r="R217" i="48" s="1"/>
  <c r="P10" i="48"/>
  <c r="AB9" i="48"/>
  <c r="P11" i="48"/>
  <c r="L21" i="48"/>
  <c r="E280" i="49"/>
  <c r="E63" i="49"/>
  <c r="E9" i="49"/>
  <c r="E128" i="49"/>
  <c r="E232" i="49"/>
  <c r="E37" i="49"/>
  <c r="E256" i="49"/>
  <c r="E89" i="49"/>
  <c r="D7" i="48"/>
  <c r="C280" i="49"/>
  <c r="C102" i="49"/>
  <c r="C141" i="49"/>
  <c r="C154" i="49"/>
  <c r="C76" i="49"/>
  <c r="C11" i="49"/>
  <c r="H160" i="48"/>
  <c r="H1554" i="48"/>
  <c r="H134" i="48"/>
  <c r="H144" i="48" s="1"/>
  <c r="L2034" i="48"/>
  <c r="L1209" i="48"/>
  <c r="T125" i="48"/>
  <c r="G20" i="49"/>
  <c r="L125" i="48"/>
  <c r="L2744" i="48" s="1"/>
  <c r="H17" i="49"/>
  <c r="H20" i="49" s="1"/>
  <c r="P1775" i="48"/>
  <c r="P1555" i="48"/>
  <c r="T952" i="48"/>
  <c r="AB952" i="48" s="1"/>
  <c r="T954" i="48"/>
  <c r="D968" i="48"/>
  <c r="D969" i="48" s="1"/>
  <c r="AB969" i="48" s="1"/>
  <c r="D936" i="48"/>
  <c r="D937" i="48"/>
  <c r="AB937" i="48" s="1"/>
  <c r="D1086" i="48"/>
  <c r="D1082" i="48"/>
  <c r="D1062" i="48"/>
  <c r="AB1208" i="48"/>
  <c r="AC1208" i="48" s="1"/>
  <c r="I1208" i="48"/>
  <c r="J1208" i="48" s="1"/>
  <c r="L1361" i="48"/>
  <c r="AB1336" i="48"/>
  <c r="L1339" i="48"/>
  <c r="L1340" i="48"/>
  <c r="L1573" i="48"/>
  <c r="AB1538" i="48"/>
  <c r="L1541" i="48"/>
  <c r="AB1718" i="48"/>
  <c r="P1730" i="48"/>
  <c r="P1705" i="48"/>
  <c r="Q1703" i="48"/>
  <c r="R1703" i="48" s="1"/>
  <c r="AB1773" i="48"/>
  <c r="L1775" i="48"/>
  <c r="L1778" i="48"/>
  <c r="H1903" i="48"/>
  <c r="H1891" i="48"/>
  <c r="AB1978" i="48"/>
  <c r="H2060" i="48"/>
  <c r="H2072" i="48"/>
  <c r="AB2048" i="48"/>
  <c r="P2035" i="48"/>
  <c r="Q2033" i="48"/>
  <c r="R2033" i="48" s="1"/>
  <c r="AB786" i="48"/>
  <c r="AC786" i="48" s="1"/>
  <c r="H976" i="48"/>
  <c r="H977" i="48" s="1"/>
  <c r="H968" i="48"/>
  <c r="H969" i="48" s="1"/>
  <c r="L1353" i="48"/>
  <c r="L1354" i="48" s="1"/>
  <c r="L1349" i="48"/>
  <c r="M1349" i="48" s="1"/>
  <c r="N1349" i="48" s="1"/>
  <c r="L1903" i="48"/>
  <c r="L1904" i="48" s="1"/>
  <c r="L1899" i="48"/>
  <c r="M1899" i="48" s="1"/>
  <c r="N1899" i="48" s="1"/>
  <c r="AB1996" i="48"/>
  <c r="H2009" i="48"/>
  <c r="I2009" i="48" s="1"/>
  <c r="J2009" i="48" s="1"/>
  <c r="H2013" i="48"/>
  <c r="D2068" i="48"/>
  <c r="D2064" i="48"/>
  <c r="D2065" i="48" s="1"/>
  <c r="AB2065" i="48" s="1"/>
  <c r="D2056" i="48"/>
  <c r="S591" i="48"/>
  <c r="H804" i="48"/>
  <c r="J238" i="48"/>
  <c r="C392" i="56"/>
  <c r="C557" i="56"/>
  <c r="C997" i="56"/>
  <c r="C2266" i="56"/>
  <c r="C2366" i="56"/>
  <c r="C1547" i="56"/>
  <c r="C2172" i="56"/>
  <c r="C502" i="56"/>
  <c r="C2315" i="56"/>
  <c r="C1107" i="56"/>
  <c r="C1217" i="56"/>
  <c r="C1327" i="56"/>
  <c r="C1952" i="56"/>
  <c r="C1712" i="56"/>
  <c r="C2399" i="56"/>
  <c r="C887" i="56"/>
  <c r="C2448" i="56"/>
  <c r="C2007" i="56"/>
  <c r="C942" i="56"/>
  <c r="C2217" i="56"/>
  <c r="C2595" i="56"/>
  <c r="O2434" i="48"/>
  <c r="G176" i="49"/>
  <c r="P2265" i="48"/>
  <c r="F250" i="49"/>
  <c r="C30" i="49"/>
  <c r="G239" i="49"/>
  <c r="H234" i="49"/>
  <c r="H172" i="49"/>
  <c r="G149" i="49"/>
  <c r="H21" i="49"/>
  <c r="H2262" i="48"/>
  <c r="L2056" i="48"/>
  <c r="C1767" i="56"/>
  <c r="M563" i="48"/>
  <c r="N563" i="48" s="1"/>
  <c r="M1318" i="48"/>
  <c r="N1318" i="48" s="1"/>
  <c r="I1610" i="56"/>
  <c r="H105" i="49"/>
  <c r="H94" i="49"/>
  <c r="G71" i="49"/>
  <c r="G58" i="49"/>
  <c r="F45" i="49"/>
  <c r="H223" i="50"/>
  <c r="H195" i="50"/>
  <c r="H143" i="50"/>
  <c r="H14" i="50"/>
  <c r="AC1771" i="48"/>
  <c r="P2361" i="48"/>
  <c r="D1728" i="5"/>
  <c r="W727" i="48"/>
  <c r="W689" i="48"/>
  <c r="Y617" i="48"/>
  <c r="Z617" i="48" s="1"/>
  <c r="E621" i="48"/>
  <c r="D1235" i="48"/>
  <c r="L1734" i="48"/>
  <c r="L591" i="48"/>
  <c r="L592" i="48" s="1"/>
  <c r="H2021" i="48"/>
  <c r="D2076" i="48"/>
  <c r="D2077" i="48" s="1"/>
  <c r="AQ98" i="57"/>
  <c r="H3016" i="56"/>
  <c r="AQ97" i="57"/>
  <c r="H3017" i="56"/>
  <c r="H3009" i="56"/>
  <c r="H3007" i="56"/>
  <c r="H1445" i="56"/>
  <c r="H3000" i="56"/>
  <c r="H1390" i="56"/>
  <c r="H2999" i="56"/>
  <c r="H1115" i="56"/>
  <c r="H2994" i="56"/>
  <c r="H840" i="56"/>
  <c r="H2989" i="56"/>
  <c r="B786" i="29"/>
  <c r="K7" i="48" s="1"/>
  <c r="K21" i="48" s="1"/>
  <c r="K935" i="48" s="1"/>
  <c r="J788" i="29"/>
  <c r="H224" i="49"/>
  <c r="H235" i="50"/>
  <c r="D797" i="5"/>
  <c r="E915" i="5"/>
  <c r="I1206" i="5"/>
  <c r="H1316" i="5"/>
  <c r="H1359" i="5" s="1"/>
  <c r="H1609" i="5"/>
  <c r="E1630" i="5"/>
  <c r="I1630" i="5" s="1"/>
  <c r="D1673" i="5"/>
  <c r="G1302" i="48"/>
  <c r="AA1302" i="48" s="1"/>
  <c r="AA1663" i="48"/>
  <c r="D270" i="48"/>
  <c r="D1798" i="48"/>
  <c r="D808" i="48"/>
  <c r="D241" i="49"/>
  <c r="F287" i="49"/>
  <c r="E241" i="49"/>
  <c r="H231" i="49"/>
  <c r="E201" i="49"/>
  <c r="C188" i="49"/>
  <c r="H159" i="49"/>
  <c r="H140" i="49"/>
  <c r="H134" i="49"/>
  <c r="F58" i="49"/>
  <c r="F48" i="50"/>
  <c r="F230" i="50"/>
  <c r="F242" i="50"/>
  <c r="F254" i="50"/>
  <c r="F266" i="50"/>
  <c r="F278" i="50"/>
  <c r="L200" i="48"/>
  <c r="N200" i="48" s="1"/>
  <c r="AC273" i="48"/>
  <c r="Y274" i="48"/>
  <c r="Z274" i="48" s="1"/>
  <c r="G852" i="55"/>
  <c r="C85" i="56"/>
  <c r="H42" i="49"/>
  <c r="F28" i="49"/>
  <c r="D149" i="49"/>
  <c r="H260" i="50"/>
  <c r="H247" i="50"/>
  <c r="C27" i="50"/>
  <c r="AC1716" i="48"/>
  <c r="Y1991" i="48"/>
  <c r="Z1991" i="48" s="1"/>
  <c r="X2682" i="48"/>
  <c r="B852" i="55"/>
  <c r="C7" i="56"/>
  <c r="D268" i="48"/>
  <c r="L400" i="48"/>
  <c r="D399" i="48"/>
  <c r="P789" i="48"/>
  <c r="H787" i="48"/>
  <c r="H1227" i="48"/>
  <c r="P1720" i="48"/>
  <c r="D1719" i="48"/>
  <c r="L1774" i="48"/>
  <c r="H145" i="48"/>
  <c r="H105" i="48"/>
  <c r="T2222" i="48"/>
  <c r="T2215" i="48"/>
  <c r="L2275" i="48"/>
  <c r="L2252" i="48"/>
  <c r="L2251" i="48"/>
  <c r="T2265" i="48"/>
  <c r="L2369" i="48"/>
  <c r="L2361" i="48"/>
  <c r="P1540" i="48"/>
  <c r="P1980" i="48"/>
  <c r="P1870" i="48"/>
  <c r="L1321" i="48"/>
  <c r="L1706" i="48"/>
  <c r="L1046" i="48"/>
  <c r="L771" i="48"/>
  <c r="L441" i="48"/>
  <c r="AB441" i="48" s="1"/>
  <c r="H2036" i="48"/>
  <c r="H1541" i="48"/>
  <c r="H1981" i="48"/>
  <c r="H139" i="48"/>
  <c r="H152" i="48" s="1"/>
  <c r="H2706" i="48" s="1"/>
  <c r="P160" i="48"/>
  <c r="P1884" i="48"/>
  <c r="P1554" i="48"/>
  <c r="P2049" i="48"/>
  <c r="AB2049" i="48" s="1"/>
  <c r="P1774" i="48"/>
  <c r="P89" i="48"/>
  <c r="P399" i="48"/>
  <c r="P264" i="48"/>
  <c r="H2656" i="48"/>
  <c r="H2311" i="48"/>
  <c r="H2360" i="48"/>
  <c r="H1994" i="48"/>
  <c r="H1774" i="48"/>
  <c r="H88" i="48"/>
  <c r="H399" i="48"/>
  <c r="T1704" i="48"/>
  <c r="T1044" i="48"/>
  <c r="T2034" i="48"/>
  <c r="T1979" i="48"/>
  <c r="T290" i="48"/>
  <c r="T1747" i="48" s="1"/>
  <c r="L212" i="48"/>
  <c r="L1044" i="48"/>
  <c r="L1979" i="48"/>
  <c r="AB1979" i="48" s="1"/>
  <c r="L1319" i="48"/>
  <c r="L1704" i="48"/>
  <c r="L290" i="48"/>
  <c r="L134" i="48"/>
  <c r="D769" i="48"/>
  <c r="D2034" i="48"/>
  <c r="D1979" i="48"/>
  <c r="D10" i="48"/>
  <c r="AB10" i="48" s="1"/>
  <c r="AB4" i="48"/>
  <c r="D134" i="48"/>
  <c r="L1889" i="48"/>
  <c r="L1559" i="48"/>
  <c r="AB1559" i="48" s="1"/>
  <c r="L1724" i="48"/>
  <c r="H954" i="48"/>
  <c r="H1779" i="48"/>
  <c r="H1064" i="48"/>
  <c r="J1064" i="48" s="1"/>
  <c r="H2054" i="48"/>
  <c r="AB2054" i="48" s="1"/>
  <c r="H1999" i="48"/>
  <c r="AB1999" i="48" s="1"/>
  <c r="D126" i="48"/>
  <c r="AB126" i="48" s="1"/>
  <c r="D789" i="48"/>
  <c r="P100" i="48"/>
  <c r="X100" i="48" s="1"/>
  <c r="P88" i="48"/>
  <c r="X87" i="48"/>
  <c r="L165" i="48"/>
  <c r="N165" i="48" s="1"/>
  <c r="L269" i="48"/>
  <c r="L282" i="48" s="1"/>
  <c r="L2710" i="48" s="1"/>
  <c r="H400" i="48"/>
  <c r="D99" i="48"/>
  <c r="D105" i="48" s="1"/>
  <c r="D86" i="48"/>
  <c r="L384" i="48"/>
  <c r="L406" i="48"/>
  <c r="L407" i="48" s="1"/>
  <c r="P465" i="48"/>
  <c r="Q465" i="48" s="1"/>
  <c r="R465" i="48" s="1"/>
  <c r="P461" i="48"/>
  <c r="P455" i="48"/>
  <c r="T459" i="48"/>
  <c r="L481" i="48"/>
  <c r="M481" i="48" s="1"/>
  <c r="N481" i="48" s="1"/>
  <c r="L460" i="48"/>
  <c r="L459" i="48"/>
  <c r="L575" i="48"/>
  <c r="L564" i="48"/>
  <c r="D578" i="48"/>
  <c r="AB578" i="48" s="1"/>
  <c r="H567" i="48"/>
  <c r="H569" i="48"/>
  <c r="T549" i="48"/>
  <c r="T551" i="48"/>
  <c r="D583" i="48"/>
  <c r="D551" i="48"/>
  <c r="D549" i="48"/>
  <c r="L620" i="48"/>
  <c r="L619" i="48"/>
  <c r="P638" i="48"/>
  <c r="P639" i="48" s="1"/>
  <c r="P634" i="48"/>
  <c r="P635" i="48" s="1"/>
  <c r="P604" i="48"/>
  <c r="P605" i="48"/>
  <c r="P795" i="48"/>
  <c r="X795" i="48" s="1"/>
  <c r="P807" i="48"/>
  <c r="H795" i="48"/>
  <c r="H807" i="48"/>
  <c r="AB783" i="48"/>
  <c r="P811" i="48"/>
  <c r="P812" i="48" s="1"/>
  <c r="P769" i="48"/>
  <c r="P770" i="48"/>
  <c r="H799" i="48"/>
  <c r="H811" i="48"/>
  <c r="AB811" i="48" s="1"/>
  <c r="AB768" i="48"/>
  <c r="H769" i="48"/>
  <c r="P949" i="48"/>
  <c r="P950" i="48"/>
  <c r="H956" i="48"/>
  <c r="T955" i="48"/>
  <c r="L972" i="48"/>
  <c r="L954" i="48"/>
  <c r="L952" i="48"/>
  <c r="D972" i="48"/>
  <c r="AB951" i="48"/>
  <c r="D955" i="48"/>
  <c r="D954" i="48"/>
  <c r="D976" i="48"/>
  <c r="AB933" i="48"/>
  <c r="D934" i="48"/>
  <c r="P1082" i="48"/>
  <c r="AB1058" i="48"/>
  <c r="P1059" i="48"/>
  <c r="AB1059" i="48" s="1"/>
  <c r="P1060" i="48"/>
  <c r="T1086" i="48"/>
  <c r="U1086" i="48" s="1"/>
  <c r="V1086" i="48" s="1"/>
  <c r="T1082" i="48"/>
  <c r="T1063" i="48"/>
  <c r="L1086" i="48"/>
  <c r="L1087" i="48" s="1"/>
  <c r="L1082" i="48"/>
  <c r="M1082" i="48" s="1"/>
  <c r="N1082" i="48" s="1"/>
  <c r="L1064" i="48"/>
  <c r="L1062" i="48"/>
  <c r="AB1062" i="48" s="1"/>
  <c r="L1065" i="48"/>
  <c r="D1065" i="48"/>
  <c r="D1064" i="48"/>
  <c r="P1086" i="48"/>
  <c r="P1078" i="48"/>
  <c r="P1074" i="48"/>
  <c r="P1046" i="48"/>
  <c r="AB1223" i="48"/>
  <c r="H1224" i="48"/>
  <c r="P1230" i="48"/>
  <c r="P1227" i="48"/>
  <c r="P1239" i="48"/>
  <c r="P1240" i="48" s="1"/>
  <c r="P1243" i="48"/>
  <c r="P1231" i="48"/>
  <c r="P1209" i="48"/>
  <c r="P1210" i="48"/>
  <c r="P1212" i="48"/>
  <c r="H1239" i="48"/>
  <c r="H1243" i="48"/>
  <c r="H1244" i="48" s="1"/>
  <c r="H1231" i="48"/>
  <c r="H1232" i="48" s="1"/>
  <c r="H1209" i="48"/>
  <c r="H1212" i="48"/>
  <c r="H1211" i="48"/>
  <c r="L1345" i="48"/>
  <c r="M1345" i="48" s="1"/>
  <c r="N1345" i="48" s="1"/>
  <c r="L1341" i="48"/>
  <c r="AB1333" i="48"/>
  <c r="L1334" i="48"/>
  <c r="AB1334" i="48" s="1"/>
  <c r="D1353" i="48"/>
  <c r="D1361" i="48"/>
  <c r="E1361" i="48" s="1"/>
  <c r="F1361" i="48" s="1"/>
  <c r="D1321" i="48"/>
  <c r="D1319" i="48"/>
  <c r="D1322" i="48"/>
  <c r="T1502" i="48"/>
  <c r="AB1502" i="48" s="1"/>
  <c r="T1504" i="48"/>
  <c r="AB1504" i="48" s="1"/>
  <c r="T1505" i="48"/>
  <c r="AB1505" i="48" s="1"/>
  <c r="T1565" i="48"/>
  <c r="T1554" i="48"/>
  <c r="T1555" i="48"/>
  <c r="D1565" i="48"/>
  <c r="AB1553" i="48"/>
  <c r="AC1553" i="48" s="1"/>
  <c r="H1577" i="48"/>
  <c r="H1557" i="48"/>
  <c r="T1581" i="48"/>
  <c r="U1581" i="48" s="1"/>
  <c r="V1581" i="48" s="1"/>
  <c r="T1561" i="48"/>
  <c r="T1542" i="48"/>
  <c r="L1569" i="48"/>
  <c r="L1561" i="48"/>
  <c r="L1540" i="48"/>
  <c r="D1573" i="48"/>
  <c r="D1581" i="48"/>
  <c r="E1581" i="48" s="1"/>
  <c r="F1581" i="48" s="1"/>
  <c r="D1561" i="48"/>
  <c r="D1541" i="48"/>
  <c r="D1542" i="48"/>
  <c r="P1746" i="48"/>
  <c r="P1724" i="48"/>
  <c r="P1722" i="48"/>
  <c r="AB1722" i="48" s="1"/>
  <c r="AB1721" i="48"/>
  <c r="D1725" i="48"/>
  <c r="AB1725" i="48" s="1"/>
  <c r="D1724" i="48"/>
  <c r="P1704" i="48"/>
  <c r="P1707" i="48"/>
  <c r="D1734" i="48"/>
  <c r="E1734" i="48" s="1"/>
  <c r="F1734" i="48" s="1"/>
  <c r="AB1703" i="48"/>
  <c r="D1704" i="48"/>
  <c r="AB1776" i="48"/>
  <c r="D1779" i="48"/>
  <c r="AB1779" i="48" s="1"/>
  <c r="L1789" i="48"/>
  <c r="L1761" i="48"/>
  <c r="AB1761" i="48" s="1"/>
  <c r="L1759" i="48"/>
  <c r="D1789" i="48"/>
  <c r="D1792" i="48" s="1"/>
  <c r="D1761" i="48"/>
  <c r="Q1243" i="48"/>
  <c r="R1243" i="48" s="1"/>
  <c r="H1516" i="5"/>
  <c r="G1575" i="5"/>
  <c r="L142" i="48"/>
  <c r="P1071" i="48"/>
  <c r="D402" i="48"/>
  <c r="AB402" i="48" s="1"/>
  <c r="L622" i="48"/>
  <c r="D1337" i="48"/>
  <c r="AB1337" i="48" s="1"/>
  <c r="P1560" i="48"/>
  <c r="L1779" i="48"/>
  <c r="P94" i="48"/>
  <c r="P275" i="48"/>
  <c r="P105" i="48"/>
  <c r="D1081" i="48"/>
  <c r="AB1081" i="48" s="1"/>
  <c r="D1080" i="48"/>
  <c r="AB1078" i="48"/>
  <c r="T249" i="48"/>
  <c r="T1047" i="48"/>
  <c r="T2037" i="48"/>
  <c r="T16" i="48"/>
  <c r="L223" i="48"/>
  <c r="L1707" i="48"/>
  <c r="L1322" i="48"/>
  <c r="L1047" i="48"/>
  <c r="L2037" i="48"/>
  <c r="L16" i="48"/>
  <c r="D1212" i="48"/>
  <c r="AB1212" i="48" s="1"/>
  <c r="D1982" i="48"/>
  <c r="AB1982" i="48" s="1"/>
  <c r="D301" i="48"/>
  <c r="AB15" i="48"/>
  <c r="P2000" i="48"/>
  <c r="P120" i="48"/>
  <c r="H1065" i="48"/>
  <c r="H955" i="48"/>
  <c r="AB955" i="48" s="1"/>
  <c r="H2055" i="48"/>
  <c r="H2000" i="48"/>
  <c r="T2659" i="48"/>
  <c r="T1557" i="48"/>
  <c r="T1997" i="48"/>
  <c r="T1887" i="48"/>
  <c r="L1227" i="48"/>
  <c r="L1997" i="48"/>
  <c r="L1557" i="48"/>
  <c r="L1887" i="48"/>
  <c r="L115" i="48"/>
  <c r="L264" i="48"/>
  <c r="D2659" i="48"/>
  <c r="D1227" i="48"/>
  <c r="AB1227" i="48" s="1"/>
  <c r="D1997" i="48"/>
  <c r="D787" i="48"/>
  <c r="D1557" i="48"/>
  <c r="AB1557" i="48" s="1"/>
  <c r="D1887" i="48"/>
  <c r="AB1887" i="48" s="1"/>
  <c r="D109" i="48"/>
  <c r="D110" i="48" s="1"/>
  <c r="D120" i="48"/>
  <c r="D115" i="48"/>
  <c r="AB115" i="48" s="1"/>
  <c r="E1565" i="48"/>
  <c r="F1565" i="48" s="1"/>
  <c r="Q807" i="48"/>
  <c r="R807" i="48" s="1"/>
  <c r="I795" i="48"/>
  <c r="J795" i="48" s="1"/>
  <c r="E1573" i="48"/>
  <c r="F1573" i="48" s="1"/>
  <c r="E1561" i="48"/>
  <c r="F1561" i="48" s="1"/>
  <c r="D271" i="48"/>
  <c r="D272" i="48" s="1"/>
  <c r="P23" i="48"/>
  <c r="D2217" i="48"/>
  <c r="G1008" i="5"/>
  <c r="G1503" i="5"/>
  <c r="G1998" i="5"/>
  <c r="D1765" i="5"/>
  <c r="D1380" i="5"/>
  <c r="D1600" i="5"/>
  <c r="D495" i="5"/>
  <c r="D1595" i="5"/>
  <c r="C1547" i="48"/>
  <c r="E1547" i="48" s="1"/>
  <c r="F1547" i="48" s="1"/>
  <c r="C1382" i="48"/>
  <c r="C1602" i="48"/>
  <c r="C1822" i="48"/>
  <c r="C1162" i="48"/>
  <c r="C2152" i="48"/>
  <c r="C2042" i="48"/>
  <c r="E2042" i="48" s="1"/>
  <c r="F2042" i="48" s="1"/>
  <c r="C557" i="48"/>
  <c r="E557" i="48" s="1"/>
  <c r="F557" i="48" s="1"/>
  <c r="C1217" i="48"/>
  <c r="E1217" i="48" s="1"/>
  <c r="F1217" i="48" s="1"/>
  <c r="C667" i="48"/>
  <c r="C1272" i="48"/>
  <c r="C1380" i="5"/>
  <c r="C390" i="5"/>
  <c r="C665" i="5"/>
  <c r="C1105" i="5"/>
  <c r="C1435" i="5"/>
  <c r="G2391" i="5"/>
  <c r="H2352" i="5"/>
  <c r="H1508" i="5"/>
  <c r="H1495" i="5"/>
  <c r="K480" i="32"/>
  <c r="G107" i="5"/>
  <c r="K487" i="32"/>
  <c r="S114" i="48" s="1"/>
  <c r="I1486" i="5"/>
  <c r="G1952" i="5"/>
  <c r="I1952" i="5" s="1"/>
  <c r="F968" i="47"/>
  <c r="F966" i="47"/>
  <c r="F967" i="47" s="1"/>
  <c r="J847" i="22"/>
  <c r="C123" i="56" s="1"/>
  <c r="C284" i="56" s="1"/>
  <c r="J841" i="22"/>
  <c r="I1001" i="5"/>
  <c r="D2011" i="5"/>
  <c r="G1019" i="48"/>
  <c r="G1624" i="48"/>
  <c r="G2336" i="48"/>
  <c r="G573" i="5"/>
  <c r="G1017" i="5"/>
  <c r="G1897" i="5"/>
  <c r="G2232" i="5"/>
  <c r="H480" i="32"/>
  <c r="S85" i="48" s="1"/>
  <c r="H2882" i="56"/>
  <c r="H2880" i="56"/>
  <c r="H2883" i="56"/>
  <c r="H2881" i="56"/>
  <c r="H2879" i="56"/>
  <c r="H2877" i="56"/>
  <c r="AQ118" i="57" s="1"/>
  <c r="H2875" i="56"/>
  <c r="AQ116" i="57" s="1"/>
  <c r="H2873" i="56"/>
  <c r="AQ114" i="57" s="1"/>
  <c r="H2871" i="56"/>
  <c r="AQ112" i="57" s="1"/>
  <c r="H2878" i="56"/>
  <c r="AQ119" i="57" s="1"/>
  <c r="H2876" i="56"/>
  <c r="AQ117" i="57" s="1"/>
  <c r="H2874" i="56"/>
  <c r="AQ115" i="57" s="1"/>
  <c r="H2872" i="56"/>
  <c r="AQ113" i="57" s="1"/>
  <c r="H2870" i="56"/>
  <c r="AQ111" i="57" s="1"/>
  <c r="H2784" i="56"/>
  <c r="H2782" i="56"/>
  <c r="H2783" i="56"/>
  <c r="H2781" i="56"/>
  <c r="H2780" i="56"/>
  <c r="E2759" i="56"/>
  <c r="S66" i="57" s="1"/>
  <c r="E2765" i="56"/>
  <c r="C777" i="56"/>
  <c r="E2715" i="56"/>
  <c r="S15" i="57" s="1"/>
  <c r="E2714" i="56"/>
  <c r="S14" i="57" s="1"/>
  <c r="E2712" i="56"/>
  <c r="S12" i="57" s="1"/>
  <c r="E2710" i="56"/>
  <c r="S10" i="57" s="1"/>
  <c r="E2708" i="56"/>
  <c r="E2713" i="56"/>
  <c r="S13" i="57" s="1"/>
  <c r="E2711" i="56"/>
  <c r="S11" i="57" s="1"/>
  <c r="E2709" i="56"/>
  <c r="S9" i="57" s="1"/>
  <c r="E2707" i="56"/>
  <c r="S8" i="57" s="1"/>
  <c r="AA1691" i="48"/>
  <c r="H1532" i="5"/>
  <c r="G111" i="5"/>
  <c r="G458" i="5"/>
  <c r="G1558" i="5"/>
  <c r="S2260" i="48"/>
  <c r="U2260" i="48" s="1"/>
  <c r="V2260" i="48" s="1"/>
  <c r="S19" i="48"/>
  <c r="G17" i="5"/>
  <c r="G2317" i="56"/>
  <c r="H2317" i="56" s="1"/>
  <c r="S2354" i="48"/>
  <c r="S2358" i="48" s="1"/>
  <c r="U2358" i="48" s="1"/>
  <c r="V2358" i="48" s="1"/>
  <c r="G1001" i="56"/>
  <c r="G996" i="5"/>
  <c r="S998" i="48"/>
  <c r="G2401" i="56"/>
  <c r="S2403" i="48"/>
  <c r="G1551" i="56"/>
  <c r="S1548" i="48"/>
  <c r="G1546" i="5"/>
  <c r="G1571" i="5" s="1"/>
  <c r="G1716" i="56"/>
  <c r="I1716" i="56" s="1"/>
  <c r="G1901" i="56"/>
  <c r="S1933" i="48"/>
  <c r="S1937" i="48" s="1"/>
  <c r="G1508" i="5"/>
  <c r="I1508" i="5" s="1"/>
  <c r="G1512" i="5"/>
  <c r="I1512" i="5" s="1"/>
  <c r="G1563" i="5"/>
  <c r="G1740" i="5"/>
  <c r="G1723" i="5"/>
  <c r="G1778" i="5"/>
  <c r="G1960" i="5"/>
  <c r="I1960" i="5" s="1"/>
  <c r="I1936" i="5"/>
  <c r="G2003" i="5"/>
  <c r="G2015" i="5"/>
  <c r="I1994" i="5"/>
  <c r="G7" i="5"/>
  <c r="B482" i="32"/>
  <c r="B490" i="32" s="1"/>
  <c r="G2405" i="5"/>
  <c r="G2440" i="5"/>
  <c r="S1713" i="48"/>
  <c r="S1738" i="48" s="1"/>
  <c r="G2285" i="5"/>
  <c r="G2281" i="5"/>
  <c r="G5" i="56"/>
  <c r="S5" i="48"/>
  <c r="S291" i="48" s="1"/>
  <c r="B480" i="32"/>
  <c r="G7" i="56" s="1"/>
  <c r="G21" i="56" s="1"/>
  <c r="G35" i="56"/>
  <c r="G48" i="56" s="1"/>
  <c r="C482" i="32"/>
  <c r="C487" i="32"/>
  <c r="S36" i="48" s="1"/>
  <c r="G33" i="5"/>
  <c r="G1489" i="5" s="1"/>
  <c r="G30" i="56"/>
  <c r="G28" i="5"/>
  <c r="G83" i="56"/>
  <c r="G270" i="56" s="1"/>
  <c r="S2246" i="48"/>
  <c r="F480" i="32"/>
  <c r="G85" i="5"/>
  <c r="G98" i="5" s="1"/>
  <c r="H482" i="32"/>
  <c r="D480" i="32"/>
  <c r="D489" i="32" s="1"/>
  <c r="S2064" i="48"/>
  <c r="S2060" i="48"/>
  <c r="S1899" i="48"/>
  <c r="U1899" i="48" s="1"/>
  <c r="V1899" i="48" s="1"/>
  <c r="S1895" i="48"/>
  <c r="S2234" i="48"/>
  <c r="S2242" i="48"/>
  <c r="S2080" i="48"/>
  <c r="S2213" i="48"/>
  <c r="U2213" i="48" s="1"/>
  <c r="V2213" i="48" s="1"/>
  <c r="D1984" i="5"/>
  <c r="D1764" i="5"/>
  <c r="D1049" i="5"/>
  <c r="D1929" i="5"/>
  <c r="D829" i="5"/>
  <c r="D1104" i="5"/>
  <c r="D554" i="5"/>
  <c r="D1930" i="5"/>
  <c r="D720" i="5"/>
  <c r="D1099" i="5"/>
  <c r="D1264" i="5"/>
  <c r="D549" i="5"/>
  <c r="G83" i="48"/>
  <c r="D106" i="5"/>
  <c r="D1280" i="5" s="1"/>
  <c r="D945" i="5"/>
  <c r="H1279" i="5"/>
  <c r="H1308" i="5" s="1"/>
  <c r="D1583" i="5"/>
  <c r="H1661" i="5"/>
  <c r="D2180" i="5"/>
  <c r="D1283" i="5"/>
  <c r="G2609" i="48"/>
  <c r="G2640" i="48"/>
  <c r="G2025" i="48"/>
  <c r="G1903" i="48"/>
  <c r="G1687" i="48"/>
  <c r="AA1687" i="48" s="1"/>
  <c r="G960" i="48"/>
  <c r="D805" i="5"/>
  <c r="D970" i="5"/>
  <c r="D1220" i="5"/>
  <c r="D1245" i="5"/>
  <c r="D1689" i="5"/>
  <c r="I1689" i="5" s="1"/>
  <c r="D1795" i="5"/>
  <c r="D1990" i="5"/>
  <c r="D2082" i="5"/>
  <c r="D2258" i="5"/>
  <c r="D2322" i="5"/>
  <c r="D2371" i="5"/>
  <c r="G2291" i="48"/>
  <c r="D2102" i="5"/>
  <c r="D2047" i="5"/>
  <c r="D97" i="56"/>
  <c r="D1594" i="5"/>
  <c r="D1484" i="5"/>
  <c r="D1319" i="5"/>
  <c r="D989" i="5"/>
  <c r="D2" i="5"/>
  <c r="D602" i="5" s="1"/>
  <c r="D81" i="5"/>
  <c r="D159" i="5" s="1"/>
  <c r="D2212" i="5"/>
  <c r="D2213" i="5" s="1"/>
  <c r="D934" i="5"/>
  <c r="D966" i="5"/>
  <c r="D994" i="5"/>
  <c r="D1571" i="5"/>
  <c r="D1579" i="5"/>
  <c r="D1537" i="5"/>
  <c r="D1870" i="5"/>
  <c r="D1992" i="5"/>
  <c r="D2034" i="5"/>
  <c r="D2172" i="5"/>
  <c r="I2172" i="5" s="1"/>
  <c r="D2184" i="5"/>
  <c r="I2184" i="5" s="1"/>
  <c r="D2145" i="5"/>
  <c r="I393" i="48"/>
  <c r="J393" i="48" s="1"/>
  <c r="G418" i="48"/>
  <c r="I773" i="48"/>
  <c r="J773" i="48" s="1"/>
  <c r="G782" i="48"/>
  <c r="I782" i="48" s="1"/>
  <c r="J782" i="48" s="1"/>
  <c r="I1213" i="48"/>
  <c r="J1213" i="48" s="1"/>
  <c r="G1239" i="48"/>
  <c r="I1768" i="48"/>
  <c r="J1768" i="48" s="1"/>
  <c r="G1809" i="48"/>
  <c r="G1772" i="48"/>
  <c r="I1772" i="48" s="1"/>
  <c r="J1772" i="48" s="1"/>
  <c r="W2153" i="48"/>
  <c r="G2157" i="48"/>
  <c r="AA2161" i="48"/>
  <c r="W2161" i="48"/>
  <c r="G2190" i="48"/>
  <c r="AA2190" i="48" s="1"/>
  <c r="I2250" i="48"/>
  <c r="J2250" i="48" s="1"/>
  <c r="G2267" i="48"/>
  <c r="I2256" i="48"/>
  <c r="J2256" i="48" s="1"/>
  <c r="G2260" i="48"/>
  <c r="I2260" i="48" s="1"/>
  <c r="J2260" i="48" s="1"/>
  <c r="I2310" i="48"/>
  <c r="J2310" i="48" s="1"/>
  <c r="G2332" i="48"/>
  <c r="D1332" i="5"/>
  <c r="D46" i="5"/>
  <c r="D884" i="5"/>
  <c r="D609" i="5"/>
  <c r="D2149" i="5"/>
  <c r="G97" i="48"/>
  <c r="B736" i="23"/>
  <c r="I558" i="48"/>
  <c r="J558" i="48" s="1"/>
  <c r="G87" i="48"/>
  <c r="G100" i="48" s="1"/>
  <c r="I100" i="48" s="1"/>
  <c r="G731" i="23"/>
  <c r="D35" i="56"/>
  <c r="C731" i="23"/>
  <c r="D39" i="56" s="1"/>
  <c r="Y2305" i="48"/>
  <c r="Z2305" i="48" s="1"/>
  <c r="J789" i="29"/>
  <c r="B793" i="29"/>
  <c r="K10" i="48" s="1"/>
  <c r="X130" i="48"/>
  <c r="Z130" i="48" s="1"/>
  <c r="E7" i="5"/>
  <c r="E1099" i="5" s="1"/>
  <c r="G788" i="29"/>
  <c r="F451" i="56"/>
  <c r="F7" i="5"/>
  <c r="B967" i="47"/>
  <c r="F95" i="5"/>
  <c r="B965" i="47"/>
  <c r="F7" i="56" s="1"/>
  <c r="H2652" i="5"/>
  <c r="E965" i="47"/>
  <c r="I396" i="5"/>
  <c r="E2224" i="5"/>
  <c r="J846" i="22"/>
  <c r="C32" i="56"/>
  <c r="C44" i="56"/>
  <c r="C42" i="56"/>
  <c r="C40" i="56"/>
  <c r="C37" i="56"/>
  <c r="C38" i="56" s="1"/>
  <c r="C47" i="56"/>
  <c r="C50" i="56"/>
  <c r="C34" i="56"/>
  <c r="C36" i="56"/>
  <c r="C48" i="56"/>
  <c r="C49" i="56" s="1"/>
  <c r="C60" i="5"/>
  <c r="C94" i="56"/>
  <c r="C154" i="56"/>
  <c r="C96" i="56"/>
  <c r="C178" i="56"/>
  <c r="C117" i="5"/>
  <c r="C2053" i="5" s="1"/>
  <c r="C119" i="56"/>
  <c r="C306" i="56" s="1"/>
  <c r="C258" i="56"/>
  <c r="C72" i="56"/>
  <c r="C362" i="56"/>
  <c r="H844" i="22"/>
  <c r="C84" i="56"/>
  <c r="C166" i="56"/>
  <c r="H36" i="57" s="1"/>
  <c r="H46" i="57" s="1"/>
  <c r="F844" i="22"/>
  <c r="C191" i="56"/>
  <c r="C63" i="56"/>
  <c r="C347" i="56"/>
  <c r="C67" i="56"/>
  <c r="C15" i="5"/>
  <c r="C16" i="5" s="1"/>
  <c r="C17" i="56"/>
  <c r="C256" i="56" s="1"/>
  <c r="C70" i="56"/>
  <c r="C204" i="56"/>
  <c r="C360" i="56"/>
  <c r="C228" i="56"/>
  <c r="C98" i="56"/>
  <c r="B844" i="22"/>
  <c r="C3" i="5"/>
  <c r="C321" i="56"/>
  <c r="G844" i="22"/>
  <c r="C91" i="56" s="1"/>
  <c r="C165" i="56"/>
  <c r="C89" i="56"/>
  <c r="C269" i="56"/>
  <c r="C58" i="56"/>
  <c r="C192" i="56"/>
  <c r="C348" i="56"/>
  <c r="C244" i="56"/>
  <c r="I972" i="47"/>
  <c r="D2540" i="5"/>
  <c r="AA1006" i="48"/>
  <c r="I2646" i="5"/>
  <c r="D665" i="5"/>
  <c r="D500" i="5"/>
  <c r="D995" i="5"/>
  <c r="D2095" i="5"/>
  <c r="D830" i="5"/>
  <c r="D395" i="5"/>
  <c r="I386" i="5"/>
  <c r="D1814" i="5"/>
  <c r="D1924" i="5"/>
  <c r="D2089" i="5"/>
  <c r="D2144" i="5"/>
  <c r="D1979" i="5"/>
  <c r="D879" i="5"/>
  <c r="D1539" i="5"/>
  <c r="D1649" i="5"/>
  <c r="D1429" i="5"/>
  <c r="D1154" i="5"/>
  <c r="D824" i="5"/>
  <c r="D659" i="5"/>
  <c r="D1209" i="5"/>
  <c r="D1044" i="5"/>
  <c r="D714" i="5"/>
  <c r="D215" i="5"/>
  <c r="D228" i="5" s="1"/>
  <c r="D384" i="5"/>
  <c r="C20" i="5"/>
  <c r="C8" i="5"/>
  <c r="E2289" i="5"/>
  <c r="W1662" i="48"/>
  <c r="K1420" i="48"/>
  <c r="AA1420" i="48" s="1"/>
  <c r="F489" i="32"/>
  <c r="F486" i="32"/>
  <c r="I850" i="22"/>
  <c r="F495" i="5"/>
  <c r="F2090" i="5"/>
  <c r="F715" i="5"/>
  <c r="F1815" i="5"/>
  <c r="F1485" i="5"/>
  <c r="F1100" i="5"/>
  <c r="F1430" i="5"/>
  <c r="F825" i="5"/>
  <c r="F550" i="5"/>
  <c r="F1595" i="5"/>
  <c r="F1925" i="5"/>
  <c r="F1705" i="5"/>
  <c r="F1320" i="5"/>
  <c r="F990" i="5"/>
  <c r="F1155" i="5"/>
  <c r="F660" i="5"/>
  <c r="G96" i="50"/>
  <c r="G249" i="50"/>
  <c r="G238" i="50"/>
  <c r="G187" i="50"/>
  <c r="G122" i="50"/>
  <c r="G83" i="50"/>
  <c r="G70" i="50"/>
  <c r="G148" i="50"/>
  <c r="J963" i="47"/>
  <c r="H451" i="5"/>
  <c r="H21" i="50"/>
  <c r="H260" i="49"/>
  <c r="H222" i="49"/>
  <c r="H173" i="49"/>
  <c r="H81" i="49"/>
  <c r="H284" i="50"/>
  <c r="H211" i="50"/>
  <c r="H185" i="50"/>
  <c r="H145" i="50"/>
  <c r="F61" i="50"/>
  <c r="H41" i="50"/>
  <c r="H128" i="50"/>
  <c r="C24" i="50"/>
  <c r="C28" i="50" s="1"/>
  <c r="L192" i="48"/>
  <c r="N192" i="48" s="1"/>
  <c r="P192" i="48"/>
  <c r="R192" i="48" s="1"/>
  <c r="C549" i="5"/>
  <c r="C1264" i="5"/>
  <c r="D1599" i="5"/>
  <c r="D1654" i="5"/>
  <c r="D1544" i="5"/>
  <c r="D1489" i="5"/>
  <c r="D939" i="5"/>
  <c r="D774" i="5"/>
  <c r="D2039" i="5"/>
  <c r="D444" i="5"/>
  <c r="D664" i="5"/>
  <c r="C2309" i="5"/>
  <c r="C1992" i="5"/>
  <c r="C1332" i="5"/>
  <c r="C2150" i="5"/>
  <c r="C1545" i="5"/>
  <c r="C1050" i="5"/>
  <c r="C2095" i="5"/>
  <c r="C1765" i="5"/>
  <c r="C500" i="5"/>
  <c r="C1985" i="5"/>
  <c r="C1160" i="5"/>
  <c r="C1869" i="5"/>
  <c r="C1704" i="5"/>
  <c r="C1154" i="5"/>
  <c r="C1594" i="5"/>
  <c r="C989" i="5"/>
  <c r="C1209" i="5"/>
  <c r="C1649" i="5"/>
  <c r="C1814" i="5"/>
  <c r="G772" i="5"/>
  <c r="G1047" i="5"/>
  <c r="G1652" i="5"/>
  <c r="G1432" i="5"/>
  <c r="G2301" i="5"/>
  <c r="S123" i="48"/>
  <c r="S279" i="48" s="1"/>
  <c r="G19" i="48"/>
  <c r="B729" i="23"/>
  <c r="G7" i="48" s="1"/>
  <c r="C480" i="32"/>
  <c r="G842" i="22"/>
  <c r="C83" i="5" s="1"/>
  <c r="C84" i="5" s="1"/>
  <c r="F964" i="47"/>
  <c r="E163" i="49"/>
  <c r="D138" i="49"/>
  <c r="P2385" i="48"/>
  <c r="P2386" i="48" s="1"/>
  <c r="Y613" i="48"/>
  <c r="Z613" i="48" s="1"/>
  <c r="D426" i="48"/>
  <c r="P791" i="48"/>
  <c r="H1045" i="48"/>
  <c r="P1236" i="48"/>
  <c r="C1112" i="48"/>
  <c r="AA1112" i="48" s="1"/>
  <c r="W1813" i="48"/>
  <c r="W1823" i="48"/>
  <c r="Y1056" i="48"/>
  <c r="Z1056" i="48" s="1"/>
  <c r="C1054" i="56"/>
  <c r="E2622" i="5"/>
  <c r="AA1497" i="48"/>
  <c r="AC1497" i="48" s="1"/>
  <c r="H791" i="48"/>
  <c r="H792" i="48" s="1"/>
  <c r="D1349" i="48"/>
  <c r="L1357" i="48"/>
  <c r="T1569" i="48"/>
  <c r="D1726" i="48"/>
  <c r="E1726" i="48" s="1"/>
  <c r="F1726" i="48" s="1"/>
  <c r="D1746" i="48"/>
  <c r="P2010" i="48"/>
  <c r="M1776" i="48"/>
  <c r="N1776" i="48" s="1"/>
  <c r="P1899" i="48"/>
  <c r="P1900" i="48" s="1"/>
  <c r="H1899" i="48"/>
  <c r="L583" i="48"/>
  <c r="L579" i="48"/>
  <c r="L642" i="48"/>
  <c r="M642" i="48" s="1"/>
  <c r="N642" i="48" s="1"/>
  <c r="L630" i="48"/>
  <c r="P803" i="48"/>
  <c r="P799" i="48"/>
  <c r="P800" i="48" s="1"/>
  <c r="P972" i="48"/>
  <c r="P956" i="48"/>
  <c r="H972" i="48"/>
  <c r="H960" i="48"/>
  <c r="H961" i="48" s="1"/>
  <c r="D964" i="48"/>
  <c r="D956" i="48"/>
  <c r="H1086" i="48"/>
  <c r="H1046" i="48"/>
  <c r="I1043" i="48"/>
  <c r="J1043" i="48" s="1"/>
  <c r="H1247" i="48"/>
  <c r="H1249" i="48" s="1"/>
  <c r="H1235" i="48"/>
  <c r="D1742" i="48"/>
  <c r="D1743" i="48" s="1"/>
  <c r="D1730" i="48"/>
  <c r="P1891" i="48"/>
  <c r="Q1891" i="48" s="1"/>
  <c r="R1891" i="48" s="1"/>
  <c r="P1895" i="48"/>
  <c r="C1037" i="5"/>
  <c r="C1080" i="5"/>
  <c r="G1080" i="5"/>
  <c r="L426" i="48"/>
  <c r="L427" i="48" s="1"/>
  <c r="P1726" i="48"/>
  <c r="P1727" i="48" s="1"/>
  <c r="D1752" i="5"/>
  <c r="U951" i="48"/>
  <c r="V951" i="48" s="1"/>
  <c r="W896" i="48"/>
  <c r="H1047" i="48"/>
  <c r="AB1047" i="48" s="1"/>
  <c r="X786" i="48"/>
  <c r="P1577" i="48"/>
  <c r="T1577" i="48"/>
  <c r="T1578" i="48" s="1"/>
  <c r="H1911" i="48"/>
  <c r="H1912" i="48" s="1"/>
  <c r="W709" i="48"/>
  <c r="F1893" i="5"/>
  <c r="H974" i="47"/>
  <c r="F488" i="32"/>
  <c r="F490" i="32"/>
  <c r="G20" i="5"/>
  <c r="G215" i="5"/>
  <c r="G228" i="5" s="1"/>
  <c r="G397" i="5"/>
  <c r="G2609" i="5"/>
  <c r="S2719" i="48" s="1"/>
  <c r="U2719" i="48" s="1"/>
  <c r="V2719" i="48" s="1"/>
  <c r="G2511" i="5"/>
  <c r="S2677" i="48" s="1"/>
  <c r="U2677" i="48" s="1"/>
  <c r="V2677" i="48" s="1"/>
  <c r="G2358" i="5"/>
  <c r="G2407" i="5"/>
  <c r="G2260" i="5"/>
  <c r="G2102" i="5"/>
  <c r="G1992" i="5"/>
  <c r="G1937" i="5"/>
  <c r="G1827" i="5"/>
  <c r="G1717" i="5"/>
  <c r="G1607" i="5"/>
  <c r="G1497" i="5"/>
  <c r="G1387" i="5"/>
  <c r="G1167" i="5"/>
  <c r="G1057" i="5"/>
  <c r="G947" i="5"/>
  <c r="G837" i="5"/>
  <c r="G672" i="5"/>
  <c r="G1277" i="5"/>
  <c r="G617" i="5"/>
  <c r="G2658" i="5"/>
  <c r="S2740" i="48" s="1"/>
  <c r="U2740" i="48" s="1"/>
  <c r="V2740" i="48" s="1"/>
  <c r="G2462" i="5"/>
  <c r="S2656" i="48" s="1"/>
  <c r="G2560" i="5"/>
  <c r="S2698" i="48" s="1"/>
  <c r="U2698" i="48" s="1"/>
  <c r="V2698" i="48" s="1"/>
  <c r="G507" i="5"/>
  <c r="G2213" i="5"/>
  <c r="G2309" i="5"/>
  <c r="G562" i="5"/>
  <c r="G2047" i="5"/>
  <c r="G2157" i="5"/>
  <c r="G1882" i="5"/>
  <c r="G1772" i="5"/>
  <c r="G1662" i="5"/>
  <c r="G1552" i="5"/>
  <c r="G1442" i="5"/>
  <c r="G1222" i="5"/>
  <c r="G1112" i="5"/>
  <c r="G1002" i="5"/>
  <c r="G892" i="5"/>
  <c r="G782" i="5"/>
  <c r="G1332" i="5"/>
  <c r="G727" i="5"/>
  <c r="G158" i="5"/>
  <c r="G95" i="5"/>
  <c r="G173" i="5" s="1"/>
  <c r="J849" i="22"/>
  <c r="C111" i="5"/>
  <c r="I848" i="22"/>
  <c r="I851" i="22"/>
  <c r="I852" i="22"/>
  <c r="E835" i="5"/>
  <c r="E848" i="5"/>
  <c r="M948" i="48"/>
  <c r="K956" i="48"/>
  <c r="L956" i="48"/>
  <c r="L935" i="48"/>
  <c r="L937" i="48"/>
  <c r="L976" i="48"/>
  <c r="L934" i="48"/>
  <c r="L936" i="48"/>
  <c r="AB936" i="48" s="1"/>
  <c r="M933" i="48"/>
  <c r="N933" i="48" s="1"/>
  <c r="E750" i="5"/>
  <c r="I750" i="5" s="1"/>
  <c r="C1575" i="5"/>
  <c r="I1575" i="5" s="1"/>
  <c r="F1575" i="5"/>
  <c r="F2015" i="5"/>
  <c r="F2236" i="5"/>
  <c r="D2642" i="5"/>
  <c r="C2414" i="48"/>
  <c r="O2430" i="48"/>
  <c r="AA548" i="48"/>
  <c r="AA1886" i="48"/>
  <c r="E934" i="5"/>
  <c r="M951" i="48"/>
  <c r="K976" i="48"/>
  <c r="M976" i="48" s="1"/>
  <c r="N976" i="48" s="1"/>
  <c r="AB934" i="48"/>
  <c r="W846" i="48"/>
  <c r="H1174" i="5"/>
  <c r="E1088" i="5"/>
  <c r="H1457" i="5"/>
  <c r="H844" i="5"/>
  <c r="J784" i="29"/>
  <c r="K108" i="48" s="1"/>
  <c r="K2295" i="48"/>
  <c r="H861" i="56"/>
  <c r="H849" i="56"/>
  <c r="K239" i="48"/>
  <c r="E1571" i="5"/>
  <c r="K2309" i="48"/>
  <c r="M2309" i="48" s="1"/>
  <c r="N2309" i="48" s="1"/>
  <c r="C817" i="5"/>
  <c r="H1041" i="5"/>
  <c r="I1774" i="5"/>
  <c r="H2311" i="5"/>
  <c r="I1344" i="56"/>
  <c r="D416" i="5"/>
  <c r="H2049" i="5"/>
  <c r="H399" i="5"/>
  <c r="H771" i="5"/>
  <c r="D978" i="5"/>
  <c r="I1609" i="5"/>
  <c r="D1803" i="5"/>
  <c r="H1986" i="5"/>
  <c r="I2212" i="5"/>
  <c r="G43" i="48"/>
  <c r="G329" i="48" s="1"/>
  <c r="I2505" i="5"/>
  <c r="G41" i="48"/>
  <c r="G392" i="48" s="1"/>
  <c r="I392" i="48" s="1"/>
  <c r="J392" i="48" s="1"/>
  <c r="E5" i="5"/>
  <c r="H616" i="5"/>
  <c r="H606" i="5"/>
  <c r="K2328" i="48"/>
  <c r="M2328" i="48" s="1"/>
  <c r="N2328" i="48" s="1"/>
  <c r="E945" i="5"/>
  <c r="E1990" i="5"/>
  <c r="E2440" i="5"/>
  <c r="K452" i="48"/>
  <c r="M452" i="48" s="1"/>
  <c r="N452" i="48" s="1"/>
  <c r="K201" i="48"/>
  <c r="E1320" i="5"/>
  <c r="E2066" i="5"/>
  <c r="E2375" i="5"/>
  <c r="K2624" i="48"/>
  <c r="W752" i="48"/>
  <c r="E794" i="29"/>
  <c r="K187" i="48"/>
  <c r="I794" i="29"/>
  <c r="X2303" i="48"/>
  <c r="H2204" i="5"/>
  <c r="H2224" i="5" s="1"/>
  <c r="E615" i="5"/>
  <c r="E659" i="5"/>
  <c r="E1374" i="5"/>
  <c r="B792" i="29"/>
  <c r="K19" i="48"/>
  <c r="E793" i="29"/>
  <c r="E121" i="5"/>
  <c r="E277" i="5" s="1"/>
  <c r="I551" i="5"/>
  <c r="I726" i="5"/>
  <c r="H1606" i="5"/>
  <c r="H2499" i="5"/>
  <c r="H2536" i="5" s="1"/>
  <c r="AA1873" i="48"/>
  <c r="AC1873" i="48" s="1"/>
  <c r="E585" i="5"/>
  <c r="E483" i="5"/>
  <c r="H891" i="5"/>
  <c r="E978" i="5"/>
  <c r="H1059" i="5"/>
  <c r="E1072" i="5"/>
  <c r="E1245" i="5"/>
  <c r="E1587" i="5"/>
  <c r="E1740" i="5"/>
  <c r="E2495" i="5"/>
  <c r="E2638" i="5"/>
  <c r="K1717" i="48"/>
  <c r="M1717" i="48" s="1"/>
  <c r="N1717" i="48" s="1"/>
  <c r="K2267" i="48"/>
  <c r="K2340" i="48"/>
  <c r="K2393" i="48"/>
  <c r="K2567" i="48"/>
  <c r="K587" i="48"/>
  <c r="M548" i="48"/>
  <c r="N548" i="48" s="1"/>
  <c r="K482" i="48"/>
  <c r="W1644" i="48"/>
  <c r="W1616" i="48"/>
  <c r="W1620" i="48"/>
  <c r="M401" i="48"/>
  <c r="N401" i="48" s="1"/>
  <c r="K422" i="48"/>
  <c r="K426" i="48"/>
  <c r="M618" i="48"/>
  <c r="N618" i="48" s="1"/>
  <c r="AA618" i="48"/>
  <c r="M456" i="48"/>
  <c r="N456" i="48" s="1"/>
  <c r="K485" i="48"/>
  <c r="AA948" i="48"/>
  <c r="AC948" i="48" s="1"/>
  <c r="K972" i="48"/>
  <c r="W736" i="48"/>
  <c r="W744" i="48"/>
  <c r="W756" i="48"/>
  <c r="W748" i="48"/>
  <c r="M1058" i="48"/>
  <c r="N1058" i="48" s="1"/>
  <c r="K1070" i="48"/>
  <c r="M1070" i="48" s="1"/>
  <c r="N1070" i="48" s="1"/>
  <c r="AA1043" i="48"/>
  <c r="AC1043" i="48" s="1"/>
  <c r="K1086" i="48"/>
  <c r="M1086" i="48" s="1"/>
  <c r="N1086" i="48" s="1"/>
  <c r="K1066" i="48"/>
  <c r="M1066" i="48" s="1"/>
  <c r="N1066" i="48" s="1"/>
  <c r="K1078" i="48"/>
  <c r="AA1078" i="48" s="1"/>
  <c r="M1043" i="48"/>
  <c r="N1043" i="48" s="1"/>
  <c r="W837" i="48"/>
  <c r="W850" i="48"/>
  <c r="K811" i="48"/>
  <c r="M768" i="48"/>
  <c r="N768" i="48" s="1"/>
  <c r="M1336" i="48"/>
  <c r="N1336" i="48" s="1"/>
  <c r="AA1336" i="48"/>
  <c r="K1365" i="48"/>
  <c r="AA1365" i="48" s="1"/>
  <c r="K1357" i="48"/>
  <c r="K1361" i="48"/>
  <c r="M1208" i="48"/>
  <c r="N1208" i="48" s="1"/>
  <c r="K1231" i="48"/>
  <c r="M1231" i="48" s="1"/>
  <c r="N1231" i="48" s="1"/>
  <c r="K1243" i="48"/>
  <c r="K1251" i="48"/>
  <c r="M1251" i="48" s="1"/>
  <c r="N1251" i="48" s="1"/>
  <c r="K1577" i="48"/>
  <c r="AA1556" i="48"/>
  <c r="M1996" i="48"/>
  <c r="N1996" i="48" s="1"/>
  <c r="K2021" i="48"/>
  <c r="AA2021" i="48" s="1"/>
  <c r="AA1996" i="48"/>
  <c r="AA1703" i="48"/>
  <c r="AC1703" i="48" s="1"/>
  <c r="K1746" i="48"/>
  <c r="M1746" i="48" s="1"/>
  <c r="N1746" i="48" s="1"/>
  <c r="M1703" i="48"/>
  <c r="N1703" i="48" s="1"/>
  <c r="K1726" i="48"/>
  <c r="AA1726" i="48" s="1"/>
  <c r="K1734" i="48"/>
  <c r="M2048" i="48"/>
  <c r="N2048" i="48" s="1"/>
  <c r="AA2048" i="48"/>
  <c r="K2056" i="48"/>
  <c r="M2033" i="48"/>
  <c r="N2033" i="48" s="1"/>
  <c r="AA2033" i="48"/>
  <c r="AC2033" i="48" s="1"/>
  <c r="K2064" i="48"/>
  <c r="M2064" i="48" s="1"/>
  <c r="N2064" i="48" s="1"/>
  <c r="K2076" i="48"/>
  <c r="AA1538" i="48"/>
  <c r="M1538" i="48"/>
  <c r="N1538" i="48" s="1"/>
  <c r="K1561" i="48"/>
  <c r="M1561" i="48" s="1"/>
  <c r="N1561" i="48" s="1"/>
  <c r="M1883" i="48"/>
  <c r="N1883" i="48" s="1"/>
  <c r="AA1883" i="48"/>
  <c r="K1895" i="48"/>
  <c r="K1891" i="48"/>
  <c r="AA1891" i="48" s="1"/>
  <c r="M1721" i="48"/>
  <c r="N1721" i="48" s="1"/>
  <c r="AA1721" i="48"/>
  <c r="K1750" i="48"/>
  <c r="M1718" i="48"/>
  <c r="N1718" i="48" s="1"/>
  <c r="AA1718" i="48"/>
  <c r="K1730" i="48"/>
  <c r="K1742" i="48"/>
  <c r="W1477" i="48"/>
  <c r="I436" i="5"/>
  <c r="E479" i="5"/>
  <c r="E480" i="5" s="1"/>
  <c r="E487" i="5"/>
  <c r="E450" i="5"/>
  <c r="E644" i="5"/>
  <c r="E632" i="5"/>
  <c r="E624" i="5"/>
  <c r="I624" i="5" s="1"/>
  <c r="H601" i="5"/>
  <c r="I601" i="5"/>
  <c r="E652" i="5"/>
  <c r="I652" i="5" s="1"/>
  <c r="H611" i="5"/>
  <c r="I619" i="5"/>
  <c r="E640" i="5"/>
  <c r="I640" i="5" s="1"/>
  <c r="H711" i="5"/>
  <c r="H754" i="5" s="1"/>
  <c r="E754" i="5"/>
  <c r="I711" i="5"/>
  <c r="E734" i="5"/>
  <c r="I734" i="5" s="1"/>
  <c r="E714" i="5"/>
  <c r="E762" i="5"/>
  <c r="I762" i="5" s="1"/>
  <c r="E746" i="5"/>
  <c r="H721" i="5"/>
  <c r="I721" i="5"/>
  <c r="E817" i="5"/>
  <c r="E780" i="5"/>
  <c r="E813" i="5"/>
  <c r="E805" i="5"/>
  <c r="I821" i="5"/>
  <c r="E825" i="5"/>
  <c r="E899" i="5"/>
  <c r="I899" i="5" s="1"/>
  <c r="H894" i="5"/>
  <c r="E1080" i="5"/>
  <c r="I1056" i="5"/>
  <c r="E1229" i="5"/>
  <c r="E1209" i="5"/>
  <c r="E1579" i="5"/>
  <c r="E1559" i="5"/>
  <c r="E1575" i="5"/>
  <c r="I1554" i="5"/>
  <c r="H1554" i="5"/>
  <c r="E1614" i="5"/>
  <c r="I1614" i="5" s="1"/>
  <c r="I1601" i="5"/>
  <c r="E1626" i="5"/>
  <c r="H1701" i="5"/>
  <c r="E1724" i="5"/>
  <c r="E1744" i="5"/>
  <c r="E1732" i="5"/>
  <c r="E1770" i="5"/>
  <c r="E1803" i="5"/>
  <c r="I1829" i="5"/>
  <c r="H1829" i="5"/>
  <c r="H1854" i="5" s="1"/>
  <c r="E2027" i="5"/>
  <c r="H1994" i="5"/>
  <c r="E2015" i="5"/>
  <c r="E2023" i="5"/>
  <c r="E2277" i="5"/>
  <c r="E2258" i="5"/>
  <c r="H2254" i="5"/>
  <c r="E2432" i="5"/>
  <c r="E2412" i="5"/>
  <c r="E2524" i="5"/>
  <c r="E2540" i="5"/>
  <c r="K2700" i="48"/>
  <c r="M2700" i="48" s="1"/>
  <c r="N2700" i="48" s="1"/>
  <c r="K2718" i="48"/>
  <c r="M2718" i="48" s="1"/>
  <c r="N2718" i="48" s="1"/>
  <c r="I2608" i="5"/>
  <c r="E2630" i="5"/>
  <c r="K2728" i="48" s="1"/>
  <c r="M2728" i="48" s="1"/>
  <c r="N2728" i="48" s="1"/>
  <c r="M2206" i="48"/>
  <c r="N2206" i="48" s="1"/>
  <c r="K2218" i="48"/>
  <c r="M2256" i="48"/>
  <c r="N2256" i="48" s="1"/>
  <c r="K2279" i="48"/>
  <c r="M2264" i="48"/>
  <c r="N2264" i="48" s="1"/>
  <c r="K2291" i="48"/>
  <c r="K2283" i="48"/>
  <c r="H750" i="5"/>
  <c r="X2309" i="48"/>
  <c r="AA768" i="48"/>
  <c r="K2213" i="48"/>
  <c r="M2213" i="48" s="1"/>
  <c r="N2213" i="48" s="1"/>
  <c r="E19" i="5"/>
  <c r="E1923" i="5" s="1"/>
  <c r="E39" i="5"/>
  <c r="E2150" i="5" s="1"/>
  <c r="E41" i="5"/>
  <c r="E171" i="5" s="1"/>
  <c r="E71" i="56"/>
  <c r="E1924" i="5"/>
  <c r="E1649" i="5"/>
  <c r="E1484" i="5"/>
  <c r="E1044" i="5"/>
  <c r="B795" i="29"/>
  <c r="E2" i="5"/>
  <c r="E31" i="56"/>
  <c r="M1048" i="48"/>
  <c r="N1048" i="48" s="1"/>
  <c r="K1074" i="48"/>
  <c r="M1074" i="48" s="1"/>
  <c r="N1074" i="48" s="1"/>
  <c r="M558" i="48"/>
  <c r="N558" i="48" s="1"/>
  <c r="K599" i="48"/>
  <c r="I786" i="29"/>
  <c r="AA1002" i="48"/>
  <c r="AA642" i="48"/>
  <c r="E796" i="29"/>
  <c r="E792" i="29"/>
  <c r="E795" i="29"/>
  <c r="E18" i="5"/>
  <c r="E147" i="5"/>
  <c r="I792" i="29"/>
  <c r="E69" i="5"/>
  <c r="AC561" i="48"/>
  <c r="E2516" i="5"/>
  <c r="K2682" i="48" s="1"/>
  <c r="M2682" i="48" s="1"/>
  <c r="N2682" i="48" s="1"/>
  <c r="C2338" i="5"/>
  <c r="D2314" i="5"/>
  <c r="C2363" i="5"/>
  <c r="H852" i="5"/>
  <c r="E463" i="5"/>
  <c r="C2220" i="5"/>
  <c r="G2338" i="5"/>
  <c r="AA1611" i="48"/>
  <c r="G2340" i="48"/>
  <c r="C2316" i="48"/>
  <c r="I2652" i="5"/>
  <c r="U2210" i="48"/>
  <c r="V2210" i="48" s="1"/>
  <c r="C577" i="5"/>
  <c r="C2082" i="5"/>
  <c r="E2062" i="5"/>
  <c r="D2338" i="5"/>
  <c r="F2330" i="5"/>
  <c r="C2420" i="5"/>
  <c r="C2405" i="5"/>
  <c r="E2436" i="5"/>
  <c r="D2356" i="5"/>
  <c r="I2499" i="5"/>
  <c r="H2513" i="5"/>
  <c r="D2524" i="5"/>
  <c r="G1636" i="48"/>
  <c r="C2438" i="48"/>
  <c r="G562" i="48"/>
  <c r="I562" i="48" s="1"/>
  <c r="J562" i="48" s="1"/>
  <c r="X1336" i="48"/>
  <c r="G827" i="5"/>
  <c r="G1102" i="5"/>
  <c r="G1487" i="5"/>
  <c r="G1927" i="5"/>
  <c r="G2037" i="5"/>
  <c r="G2399" i="5"/>
  <c r="G589" i="5"/>
  <c r="G1015" i="48"/>
  <c r="S1962" i="48"/>
  <c r="AA1962" i="48" s="1"/>
  <c r="O2369" i="48"/>
  <c r="S2422" i="48"/>
  <c r="S2414" i="48"/>
  <c r="C2497" i="48"/>
  <c r="T150" i="48"/>
  <c r="V150" i="48" s="1"/>
  <c r="T250" i="48"/>
  <c r="L2279" i="48"/>
  <c r="L2280" i="48" s="1"/>
  <c r="G579" i="48"/>
  <c r="D2687" i="5"/>
  <c r="I553" i="48"/>
  <c r="J553" i="48" s="1"/>
  <c r="W988" i="48"/>
  <c r="X563" i="48"/>
  <c r="P1797" i="48"/>
  <c r="W1962" i="48"/>
  <c r="D789" i="5"/>
  <c r="C1241" i="5"/>
  <c r="G1583" i="5"/>
  <c r="F1748" i="5"/>
  <c r="H1881" i="5"/>
  <c r="G1889" i="5"/>
  <c r="D2003" i="5"/>
  <c r="F2047" i="5"/>
  <c r="F782" i="5"/>
  <c r="F2462" i="5"/>
  <c r="O2656" i="48" s="1"/>
  <c r="W2313" i="48"/>
  <c r="W2602" i="48"/>
  <c r="L245" i="48"/>
  <c r="N245" i="48" s="1"/>
  <c r="T2317" i="48"/>
  <c r="C2656" i="5"/>
  <c r="I2656" i="5" s="1"/>
  <c r="H2017" i="48"/>
  <c r="P2072" i="48"/>
  <c r="T2072" i="48"/>
  <c r="T2073" i="48" s="1"/>
  <c r="D2072" i="48"/>
  <c r="D1655" i="56"/>
  <c r="D1605" i="56"/>
  <c r="G717" i="5"/>
  <c r="G937" i="5"/>
  <c r="G1212" i="5"/>
  <c r="G1597" i="5"/>
  <c r="G2147" i="5"/>
  <c r="D249" i="5"/>
  <c r="I1000" i="5"/>
  <c r="AA1675" i="48"/>
  <c r="E758" i="5"/>
  <c r="I758" i="5" s="1"/>
  <c r="F919" i="5"/>
  <c r="C1715" i="5"/>
  <c r="E1909" i="5"/>
  <c r="E2007" i="5"/>
  <c r="C2289" i="5"/>
  <c r="E2281" i="5"/>
  <c r="C2342" i="5"/>
  <c r="E2338" i="5"/>
  <c r="F2630" i="5"/>
  <c r="O2728" i="48" s="1"/>
  <c r="Q2728" i="48" s="1"/>
  <c r="R2728" i="48" s="1"/>
  <c r="Q443" i="48"/>
  <c r="R443" i="48" s="1"/>
  <c r="G1286" i="48"/>
  <c r="AA1286" i="48" s="1"/>
  <c r="S1970" i="48"/>
  <c r="AA1970" i="48" s="1"/>
  <c r="G2542" i="48"/>
  <c r="K2628" i="48"/>
  <c r="H423" i="48"/>
  <c r="T271" i="48"/>
  <c r="T2234" i="48"/>
  <c r="W993" i="48"/>
  <c r="D1220" i="56"/>
  <c r="H619" i="5"/>
  <c r="H1862" i="5"/>
  <c r="F2667" i="5"/>
  <c r="W1336" i="48"/>
  <c r="Y1336" i="48" s="1"/>
  <c r="Z1336" i="48" s="1"/>
  <c r="D1733" i="48"/>
  <c r="AB1733" i="48" s="1"/>
  <c r="P2021" i="48"/>
  <c r="D2001" i="48"/>
  <c r="D1600" i="56"/>
  <c r="D1270" i="56"/>
  <c r="F41" i="56"/>
  <c r="O41" i="48"/>
  <c r="O1987" i="48" s="1"/>
  <c r="Q1987" i="48" s="1"/>
  <c r="R1987" i="48" s="1"/>
  <c r="F39" i="5"/>
  <c r="F610" i="5" s="1"/>
  <c r="D842" i="22"/>
  <c r="D849" i="22"/>
  <c r="D850" i="22"/>
  <c r="G117" i="56"/>
  <c r="S117" i="48"/>
  <c r="U117" i="48" s="1"/>
  <c r="K488" i="32"/>
  <c r="G115" i="5"/>
  <c r="F16" i="5"/>
  <c r="F301" i="5"/>
  <c r="G69" i="56"/>
  <c r="G67" i="5"/>
  <c r="G197" i="5" s="1"/>
  <c r="H1422" i="5"/>
  <c r="G15" i="56"/>
  <c r="G1545" i="56" s="1"/>
  <c r="G13" i="5"/>
  <c r="H10" i="50"/>
  <c r="H179" i="50" s="1"/>
  <c r="C2351" i="5"/>
  <c r="C718" i="5"/>
  <c r="C1983" i="5"/>
  <c r="C1433" i="5"/>
  <c r="C65" i="48"/>
  <c r="C82" i="5"/>
  <c r="F851" i="55"/>
  <c r="F848" i="55"/>
  <c r="C114" i="48"/>
  <c r="Q2043" i="48"/>
  <c r="R2043" i="48" s="1"/>
  <c r="O2068" i="48"/>
  <c r="O1882" i="48"/>
  <c r="Q1882" i="48" s="1"/>
  <c r="R1882" i="48" s="1"/>
  <c r="C71" i="48"/>
  <c r="C69" i="5"/>
  <c r="B487" i="32"/>
  <c r="G2" i="5"/>
  <c r="G437" i="5" s="1"/>
  <c r="E86" i="49"/>
  <c r="E84" i="49"/>
  <c r="E85" i="49"/>
  <c r="H75" i="49"/>
  <c r="H82" i="49"/>
  <c r="H77" i="49"/>
  <c r="E45" i="49"/>
  <c r="E47" i="49"/>
  <c r="E46" i="49"/>
  <c r="H271" i="50"/>
  <c r="H269" i="50"/>
  <c r="C262" i="50"/>
  <c r="F202" i="50"/>
  <c r="E1048" i="48"/>
  <c r="F1048" i="48" s="1"/>
  <c r="W1048" i="48" s="1"/>
  <c r="AA1048" i="48"/>
  <c r="AC1048" i="48" s="1"/>
  <c r="C1057" i="48"/>
  <c r="C1074" i="48"/>
  <c r="C1090" i="48"/>
  <c r="S1082" i="48"/>
  <c r="U1082" i="48" s="1"/>
  <c r="V1082" i="48" s="1"/>
  <c r="S1070" i="48"/>
  <c r="U1070" i="48" s="1"/>
  <c r="V1070" i="48" s="1"/>
  <c r="S1066" i="48"/>
  <c r="U1058" i="48"/>
  <c r="V1058" i="48" s="1"/>
  <c r="F119" i="56"/>
  <c r="O119" i="48"/>
  <c r="F117" i="5"/>
  <c r="D71" i="56"/>
  <c r="D69" i="5"/>
  <c r="G71" i="48"/>
  <c r="E2216" i="48"/>
  <c r="F2216" i="48" s="1"/>
  <c r="C2238" i="48"/>
  <c r="E2238" i="48" s="1"/>
  <c r="F2238" i="48" s="1"/>
  <c r="U2253" i="48"/>
  <c r="V2253" i="48" s="1"/>
  <c r="S2271" i="48"/>
  <c r="S2291" i="48"/>
  <c r="S2275" i="48"/>
  <c r="U2261" i="48"/>
  <c r="V2261" i="48" s="1"/>
  <c r="S2283" i="48"/>
  <c r="O2320" i="48"/>
  <c r="AA2302" i="48"/>
  <c r="AC2302" i="48" s="1"/>
  <c r="F176" i="50"/>
  <c r="F72" i="50"/>
  <c r="F288" i="50"/>
  <c r="F251" i="50"/>
  <c r="F150" i="50"/>
  <c r="F264" i="50"/>
  <c r="F240" i="50"/>
  <c r="F215" i="50"/>
  <c r="F59" i="50"/>
  <c r="D965" i="47"/>
  <c r="D972" i="47"/>
  <c r="H687" i="5"/>
  <c r="H670" i="5"/>
  <c r="H703" i="5"/>
  <c r="H683" i="5"/>
  <c r="H1165" i="5"/>
  <c r="H1202" i="5"/>
  <c r="H1186" i="5"/>
  <c r="C15" i="48"/>
  <c r="C13" i="5"/>
  <c r="F43" i="56"/>
  <c r="O43" i="48"/>
  <c r="F41" i="5"/>
  <c r="F327" i="5" s="1"/>
  <c r="F1759" i="5"/>
  <c r="F1649" i="5"/>
  <c r="F659" i="5"/>
  <c r="F1264" i="5"/>
  <c r="F934" i="5"/>
  <c r="B735" i="23"/>
  <c r="H794" i="29"/>
  <c r="H796" i="29"/>
  <c r="L104" i="48" s="1"/>
  <c r="C145" i="5"/>
  <c r="F17" i="56"/>
  <c r="C428" i="5"/>
  <c r="C424" i="5"/>
  <c r="I399" i="5"/>
  <c r="H1123" i="5"/>
  <c r="H1119" i="5"/>
  <c r="G2064" i="48"/>
  <c r="I2064" i="48" s="1"/>
  <c r="J2064" i="48" s="1"/>
  <c r="M2216" i="48"/>
  <c r="N2216" i="48" s="1"/>
  <c r="K2238" i="48"/>
  <c r="K2234" i="48"/>
  <c r="U2250" i="48"/>
  <c r="V2250" i="48" s="1"/>
  <c r="S2267" i="48"/>
  <c r="S2287" i="48"/>
  <c r="W2250" i="48"/>
  <c r="E2256" i="48"/>
  <c r="C2295" i="48"/>
  <c r="C2279" i="48"/>
  <c r="J178" i="48"/>
  <c r="H256" i="48"/>
  <c r="J256" i="48" s="1"/>
  <c r="C267" i="50"/>
  <c r="C49" i="50"/>
  <c r="C36" i="50"/>
  <c r="C166" i="50"/>
  <c r="C75" i="50"/>
  <c r="C140" i="50"/>
  <c r="C62" i="50"/>
  <c r="C255" i="50"/>
  <c r="C101" i="50"/>
  <c r="C179" i="50"/>
  <c r="C88" i="50"/>
  <c r="C218" i="50"/>
  <c r="C192" i="50"/>
  <c r="C205" i="50"/>
  <c r="C279" i="50"/>
  <c r="C231" i="50"/>
  <c r="C114" i="50"/>
  <c r="H2215" i="48"/>
  <c r="H2222" i="48"/>
  <c r="H2225" i="48" s="1"/>
  <c r="T2238" i="48"/>
  <c r="T2207" i="48"/>
  <c r="H2265" i="48"/>
  <c r="H2266" i="48"/>
  <c r="D2363" i="48"/>
  <c r="D2364" i="48"/>
  <c r="D1071" i="48"/>
  <c r="AB1071" i="48" s="1"/>
  <c r="D1072" i="48"/>
  <c r="AB1072" i="48" s="1"/>
  <c r="AB1070" i="48"/>
  <c r="D1073" i="48"/>
  <c r="AB1073" i="48" s="1"/>
  <c r="M1758" i="48"/>
  <c r="N1758" i="48" s="1"/>
  <c r="K1793" i="48"/>
  <c r="M1793" i="48" s="1"/>
  <c r="N1793" i="48" s="1"/>
  <c r="K1801" i="48"/>
  <c r="C33" i="48"/>
  <c r="C848" i="22"/>
  <c r="AA1373" i="48"/>
  <c r="G1416" i="48"/>
  <c r="AA1391" i="48"/>
  <c r="AA1446" i="48"/>
  <c r="K1565" i="48"/>
  <c r="M1565" i="48" s="1"/>
  <c r="N1565" i="48" s="1"/>
  <c r="K1569" i="48"/>
  <c r="K1552" i="48"/>
  <c r="C2052" i="5"/>
  <c r="C2107" i="5"/>
  <c r="D555" i="5"/>
  <c r="D1215" i="5"/>
  <c r="D1270" i="5"/>
  <c r="D1985" i="5"/>
  <c r="D2040" i="5"/>
  <c r="D195" i="5"/>
  <c r="D221" i="5"/>
  <c r="D1655" i="5"/>
  <c r="D610" i="5"/>
  <c r="D2150" i="5"/>
  <c r="D1820" i="5"/>
  <c r="D445" i="5"/>
  <c r="D390" i="5"/>
  <c r="D1105" i="5"/>
  <c r="D1050" i="5"/>
  <c r="D1875" i="5"/>
  <c r="D1160" i="5"/>
  <c r="D1490" i="5"/>
  <c r="D1435" i="5"/>
  <c r="D1545" i="5"/>
  <c r="D1710" i="5"/>
  <c r="D1325" i="5"/>
  <c r="O17" i="48"/>
  <c r="K960" i="48"/>
  <c r="K980" i="48"/>
  <c r="M1053" i="48"/>
  <c r="N1053" i="48" s="1"/>
  <c r="K1094" i="48"/>
  <c r="K1057" i="48"/>
  <c r="M1057" i="48" s="1"/>
  <c r="N1057" i="48" s="1"/>
  <c r="D197" i="5"/>
  <c r="F67" i="56"/>
  <c r="O67" i="48"/>
  <c r="G41" i="56"/>
  <c r="F95" i="56"/>
  <c r="F93" i="5"/>
  <c r="O95" i="48"/>
  <c r="G2034" i="5"/>
  <c r="G1099" i="5"/>
  <c r="G1044" i="5"/>
  <c r="G934" i="5"/>
  <c r="G1209" i="5"/>
  <c r="G1814" i="5"/>
  <c r="F132" i="5"/>
  <c r="F2298" i="5"/>
  <c r="F2396" i="5"/>
  <c r="F877" i="5"/>
  <c r="F547" i="5"/>
  <c r="F1867" i="5"/>
  <c r="F1207" i="5"/>
  <c r="F1152" i="5"/>
  <c r="F437" i="5"/>
  <c r="F2142" i="5"/>
  <c r="F1812" i="5"/>
  <c r="F1097" i="5"/>
  <c r="F932" i="5"/>
  <c r="F2087" i="5"/>
  <c r="F1757" i="5"/>
  <c r="F1042" i="5"/>
  <c r="F822" i="5"/>
  <c r="F492" i="5"/>
  <c r="F1977" i="5"/>
  <c r="F1372" i="5"/>
  <c r="F1427" i="5"/>
  <c r="F1702" i="5"/>
  <c r="F767" i="5"/>
  <c r="F1647" i="5"/>
  <c r="F657" i="5"/>
  <c r="F1482" i="5"/>
  <c r="F1317" i="5"/>
  <c r="D1722" i="5"/>
  <c r="D1392" i="5"/>
  <c r="D1832" i="5"/>
  <c r="D1502" i="5"/>
  <c r="D897" i="5"/>
  <c r="D732" i="5"/>
  <c r="D842" i="5"/>
  <c r="D319" i="5"/>
  <c r="F109" i="56"/>
  <c r="O109" i="48"/>
  <c r="C30" i="48"/>
  <c r="W30" i="48" s="1"/>
  <c r="F108" i="56"/>
  <c r="F124" i="56" s="1"/>
  <c r="O108" i="48"/>
  <c r="F106" i="5"/>
  <c r="F2410" i="5" s="1"/>
  <c r="J965" i="47"/>
  <c r="D30" i="56"/>
  <c r="G30" i="48"/>
  <c r="C736" i="23"/>
  <c r="D28" i="5"/>
  <c r="D34" i="5" s="1"/>
  <c r="C729" i="23"/>
  <c r="C739" i="23" s="1"/>
  <c r="G478" i="32"/>
  <c r="E487" i="32"/>
  <c r="E480" i="32"/>
  <c r="E83" i="56"/>
  <c r="E348" i="56" s="1"/>
  <c r="K83" i="48"/>
  <c r="E81" i="5"/>
  <c r="D2173" i="56"/>
  <c r="H2173" i="56" s="1"/>
  <c r="D57" i="56"/>
  <c r="G2210" i="48"/>
  <c r="G57" i="48"/>
  <c r="D55" i="5"/>
  <c r="D341" i="5" s="1"/>
  <c r="D2208" i="5"/>
  <c r="D279" i="50"/>
  <c r="D179" i="50"/>
  <c r="D114" i="50"/>
  <c r="D255" i="50"/>
  <c r="D127" i="50"/>
  <c r="D267" i="50"/>
  <c r="D205" i="50"/>
  <c r="D75" i="50"/>
  <c r="D101" i="50"/>
  <c r="D36" i="50"/>
  <c r="D62" i="50"/>
  <c r="D231" i="50"/>
  <c r="D140" i="50"/>
  <c r="D192" i="50"/>
  <c r="H117" i="50"/>
  <c r="H119" i="50"/>
  <c r="F712" i="5"/>
  <c r="C17" i="48"/>
  <c r="E17" i="56"/>
  <c r="K17" i="48"/>
  <c r="E15" i="5"/>
  <c r="K764" i="48"/>
  <c r="AA728" i="48"/>
  <c r="K837" i="48"/>
  <c r="K870" i="48"/>
  <c r="AA870" i="48" s="1"/>
  <c r="I943" i="48"/>
  <c r="J943" i="48" s="1"/>
  <c r="G947" i="48"/>
  <c r="I947" i="48" s="1"/>
  <c r="J947" i="48" s="1"/>
  <c r="G968" i="48"/>
  <c r="K2025" i="48"/>
  <c r="K2009" i="48"/>
  <c r="K2005" i="48"/>
  <c r="O2238" i="48"/>
  <c r="O2218" i="48"/>
  <c r="C2218" i="48"/>
  <c r="C2234" i="48"/>
  <c r="F987" i="5"/>
  <c r="C215" i="5"/>
  <c r="C1434" i="5"/>
  <c r="C884" i="5"/>
  <c r="C609" i="5"/>
  <c r="C1324" i="5"/>
  <c r="C444" i="5"/>
  <c r="C1984" i="5"/>
  <c r="C1654" i="5"/>
  <c r="C994" i="5"/>
  <c r="C1159" i="5"/>
  <c r="C46" i="5"/>
  <c r="C1489" i="5"/>
  <c r="C1544" i="5"/>
  <c r="C1709" i="5"/>
  <c r="C1379" i="5"/>
  <c r="C1269" i="5"/>
  <c r="C389" i="5"/>
  <c r="C1214" i="5"/>
  <c r="C719" i="5"/>
  <c r="C2039" i="5"/>
  <c r="C1104" i="5"/>
  <c r="C664" i="5"/>
  <c r="C1764" i="5"/>
  <c r="F2500" i="5"/>
  <c r="O2674" i="48" s="1"/>
  <c r="C28" i="5"/>
  <c r="U1548" i="48"/>
  <c r="V1548" i="48" s="1"/>
  <c r="D2420" i="5"/>
  <c r="I2398" i="5"/>
  <c r="D2405" i="5"/>
  <c r="G2428" i="5"/>
  <c r="F2451" i="5"/>
  <c r="O2653" i="48" s="1"/>
  <c r="H2551" i="5"/>
  <c r="I2551" i="5"/>
  <c r="M1763" i="48"/>
  <c r="N1763" i="48" s="1"/>
  <c r="AA1763" i="48"/>
  <c r="AC1763" i="48" s="1"/>
  <c r="K1789" i="48"/>
  <c r="M1789" i="48" s="1"/>
  <c r="N1789" i="48" s="1"/>
  <c r="K1772" i="48"/>
  <c r="M1772" i="48" s="1"/>
  <c r="N1772" i="48" s="1"/>
  <c r="Q1983" i="48"/>
  <c r="R1983" i="48" s="1"/>
  <c r="O2009" i="48"/>
  <c r="Q2009" i="48" s="1"/>
  <c r="R2009" i="48" s="1"/>
  <c r="O2005" i="48"/>
  <c r="O2025" i="48"/>
  <c r="E175" i="49"/>
  <c r="E177" i="49"/>
  <c r="AB1341" i="48"/>
  <c r="D2373" i="48"/>
  <c r="D2377" i="48"/>
  <c r="D2380" i="48" s="1"/>
  <c r="AB2380" i="48" s="1"/>
  <c r="D2349" i="48"/>
  <c r="D2385" i="48"/>
  <c r="F1922" i="5"/>
  <c r="F107" i="5"/>
  <c r="E108" i="56"/>
  <c r="G481" i="32"/>
  <c r="G482" i="32" s="1"/>
  <c r="H279" i="49"/>
  <c r="H280" i="49"/>
  <c r="H285" i="49"/>
  <c r="D201" i="49"/>
  <c r="H120" i="50"/>
  <c r="H115" i="50"/>
  <c r="D29" i="50"/>
  <c r="D264" i="50" s="1"/>
  <c r="D30" i="50"/>
  <c r="D27" i="50"/>
  <c r="D274" i="50" s="1"/>
  <c r="H23" i="50"/>
  <c r="H9" i="50"/>
  <c r="H165" i="50" s="1"/>
  <c r="X189" i="48"/>
  <c r="T190" i="48"/>
  <c r="V190" i="48" s="1"/>
  <c r="E13" i="56"/>
  <c r="K13" i="48"/>
  <c r="B796" i="29"/>
  <c r="B794" i="29"/>
  <c r="E11" i="5"/>
  <c r="E972" i="47"/>
  <c r="J966" i="47"/>
  <c r="J967" i="47" s="1"/>
  <c r="H972" i="47"/>
  <c r="F30" i="56"/>
  <c r="O30" i="48"/>
  <c r="F28" i="5"/>
  <c r="C87" i="48"/>
  <c r="G849" i="22"/>
  <c r="F2066" i="56"/>
  <c r="F2597" i="56"/>
  <c r="O2605" i="48"/>
  <c r="W2605" i="48" s="1"/>
  <c r="F970" i="47"/>
  <c r="F1661" i="56"/>
  <c r="F1656" i="5"/>
  <c r="F1697" i="5" s="1"/>
  <c r="O1658" i="48"/>
  <c r="F1056" i="56"/>
  <c r="O1053" i="48"/>
  <c r="F1051" i="5"/>
  <c r="F2268" i="56"/>
  <c r="O2305" i="48"/>
  <c r="F2303" i="5"/>
  <c r="F2342" i="5" s="1"/>
  <c r="F561" i="56"/>
  <c r="H561" i="56" s="1"/>
  <c r="H565" i="56" s="1"/>
  <c r="O558" i="48"/>
  <c r="O562" i="48" s="1"/>
  <c r="Q562" i="48" s="1"/>
  <c r="R562" i="48" s="1"/>
  <c r="F556" i="5"/>
  <c r="E82" i="56"/>
  <c r="K82" i="48"/>
  <c r="G786" i="29"/>
  <c r="E80" i="5"/>
  <c r="H80" i="5" s="1"/>
  <c r="D56" i="56"/>
  <c r="G56" i="48"/>
  <c r="F729" i="23"/>
  <c r="D54" i="5"/>
  <c r="D1547" i="5" s="1"/>
  <c r="G2224" i="5"/>
  <c r="G2220" i="5"/>
  <c r="AA1666" i="48"/>
  <c r="G2469" i="48"/>
  <c r="G2477" i="48"/>
  <c r="S2493" i="48"/>
  <c r="S2473" i="48"/>
  <c r="G227" i="50"/>
  <c r="G149" i="50"/>
  <c r="G214" i="50"/>
  <c r="E137" i="49"/>
  <c r="E138" i="49"/>
  <c r="E136" i="49"/>
  <c r="C135" i="50"/>
  <c r="J175" i="48"/>
  <c r="H176" i="48"/>
  <c r="H2274" i="48"/>
  <c r="D113" i="56"/>
  <c r="D326" i="56" s="1"/>
  <c r="G113" i="48"/>
  <c r="J736" i="23"/>
  <c r="D69" i="56"/>
  <c r="G69" i="48"/>
  <c r="G251" i="48" s="1"/>
  <c r="W503" i="48"/>
  <c r="C544" i="48"/>
  <c r="AA503" i="48"/>
  <c r="D796" i="48"/>
  <c r="AB796" i="48" s="1"/>
  <c r="D798" i="48"/>
  <c r="AB798" i="48" s="1"/>
  <c r="D797" i="48"/>
  <c r="AB797" i="48" s="1"/>
  <c r="C972" i="47"/>
  <c r="F459" i="56"/>
  <c r="O456" i="48"/>
  <c r="Q456" i="48" s="1"/>
  <c r="R456" i="48" s="1"/>
  <c r="F454" i="5"/>
  <c r="G87" i="56"/>
  <c r="G100" i="56" s="1"/>
  <c r="H487" i="32"/>
  <c r="W2190" i="48"/>
  <c r="G451" i="56"/>
  <c r="G455" i="56" s="1"/>
  <c r="S448" i="48"/>
  <c r="G1056" i="56"/>
  <c r="G1051" i="5"/>
  <c r="S1053" i="48"/>
  <c r="G2370" i="56"/>
  <c r="S1878" i="48"/>
  <c r="G1876" i="5"/>
  <c r="G1917" i="5" s="1"/>
  <c r="H436" i="5"/>
  <c r="E467" i="5"/>
  <c r="E471" i="5"/>
  <c r="H509" i="5"/>
  <c r="C534" i="5"/>
  <c r="C538" i="5"/>
  <c r="F648" i="5"/>
  <c r="I606" i="5"/>
  <c r="F695" i="5"/>
  <c r="F703" i="5"/>
  <c r="F699" i="5"/>
  <c r="C813" i="5"/>
  <c r="C775" i="5"/>
  <c r="I771" i="5"/>
  <c r="C774" i="5"/>
  <c r="E797" i="5"/>
  <c r="E769" i="5"/>
  <c r="I839" i="5"/>
  <c r="E864" i="5"/>
  <c r="H839" i="5"/>
  <c r="H860" i="5" s="1"/>
  <c r="C945" i="5"/>
  <c r="F974" i="5"/>
  <c r="F978" i="5"/>
  <c r="D1033" i="5"/>
  <c r="D1013" i="5"/>
  <c r="G1029" i="5"/>
  <c r="G1033" i="5"/>
  <c r="G1025" i="5"/>
  <c r="F1080" i="5"/>
  <c r="F1064" i="5"/>
  <c r="C1147" i="5"/>
  <c r="I1106" i="5"/>
  <c r="H1224" i="5"/>
  <c r="I1224" i="5"/>
  <c r="E1257" i="5"/>
  <c r="D1277" i="5"/>
  <c r="H1276" i="5"/>
  <c r="D1284" i="5"/>
  <c r="I1284" i="5" s="1"/>
  <c r="I1334" i="5"/>
  <c r="D1359" i="5"/>
  <c r="I1359" i="5" s="1"/>
  <c r="E1385" i="5"/>
  <c r="I1376" i="5"/>
  <c r="G1524" i="5"/>
  <c r="I1524" i="5" s="1"/>
  <c r="I1499" i="5"/>
  <c r="H1499" i="5"/>
  <c r="G1528" i="5"/>
  <c r="D1638" i="5"/>
  <c r="D1605" i="5"/>
  <c r="D1660" i="5"/>
  <c r="D1677" i="5"/>
  <c r="D1693" i="5"/>
  <c r="I1651" i="5"/>
  <c r="D1799" i="5"/>
  <c r="I1799" i="5" s="1"/>
  <c r="D1787" i="5"/>
  <c r="D1759" i="5"/>
  <c r="E1783" i="5"/>
  <c r="E1795" i="5"/>
  <c r="E1779" i="5"/>
  <c r="H1816" i="5"/>
  <c r="C1858" i="5"/>
  <c r="C1842" i="5"/>
  <c r="E1880" i="5"/>
  <c r="E1897" i="5"/>
  <c r="I1976" i="5"/>
  <c r="C1979" i="5"/>
  <c r="C1999" i="5"/>
  <c r="C2045" i="5"/>
  <c r="I2036" i="5"/>
  <c r="H2036" i="5"/>
  <c r="D2070" i="5"/>
  <c r="D2078" i="5"/>
  <c r="F2113" i="5"/>
  <c r="I2101" i="5"/>
  <c r="D2483" i="5"/>
  <c r="G2665" i="48" s="1"/>
  <c r="I2665" i="48" s="1"/>
  <c r="J2665" i="48" s="1"/>
  <c r="F2379" i="5"/>
  <c r="F2358" i="5"/>
  <c r="H2357" i="5"/>
  <c r="K2679" i="48"/>
  <c r="M2679" i="48" s="1"/>
  <c r="N2679" i="48" s="1"/>
  <c r="E2536" i="5"/>
  <c r="E2532" i="5"/>
  <c r="K2694" i="48"/>
  <c r="M2694" i="48" s="1"/>
  <c r="N2694" i="48" s="1"/>
  <c r="E2585" i="5"/>
  <c r="D189" i="49"/>
  <c r="D190" i="49"/>
  <c r="D188" i="49"/>
  <c r="H144" i="49"/>
  <c r="H147" i="49"/>
  <c r="H146" i="49"/>
  <c r="N187" i="48"/>
  <c r="L188" i="48"/>
  <c r="N188" i="48" s="1"/>
  <c r="S575" i="48"/>
  <c r="U575" i="48" s="1"/>
  <c r="V575" i="48" s="1"/>
  <c r="S595" i="48"/>
  <c r="AA553" i="48"/>
  <c r="AC553" i="48" s="1"/>
  <c r="U2302" i="48"/>
  <c r="V2302" i="48" s="1"/>
  <c r="S2340" i="48"/>
  <c r="C72" i="5"/>
  <c r="G94" i="5"/>
  <c r="D785" i="29"/>
  <c r="F45" i="56"/>
  <c r="O45" i="48"/>
  <c r="F43" i="5"/>
  <c r="C412" i="5"/>
  <c r="H381" i="5"/>
  <c r="H404" i="5" s="1"/>
  <c r="D408" i="5"/>
  <c r="D404" i="5"/>
  <c r="H1504" i="5"/>
  <c r="H1512" i="5"/>
  <c r="C35" i="48"/>
  <c r="C849" i="22"/>
  <c r="C31" i="48"/>
  <c r="C29" i="5"/>
  <c r="C159" i="5" s="1"/>
  <c r="D109" i="56"/>
  <c r="D2179" i="56"/>
  <c r="G109" i="48"/>
  <c r="J729" i="23"/>
  <c r="D107" i="5"/>
  <c r="D2214" i="5"/>
  <c r="G2216" i="48"/>
  <c r="C83" i="48"/>
  <c r="E83" i="48" s="1"/>
  <c r="E1341" i="48"/>
  <c r="F1341" i="48" s="1"/>
  <c r="G2011" i="5"/>
  <c r="G2027" i="5"/>
  <c r="K2068" i="48"/>
  <c r="M2043" i="48"/>
  <c r="N2043" i="48" s="1"/>
  <c r="K2084" i="48"/>
  <c r="W2158" i="48"/>
  <c r="G2182" i="48"/>
  <c r="AA2182" i="48" s="1"/>
  <c r="G2194" i="48"/>
  <c r="AA2194" i="48" s="1"/>
  <c r="G2170" i="48"/>
  <c r="AA2170" i="48" s="1"/>
  <c r="Q2208" i="48"/>
  <c r="R2208" i="48" s="1"/>
  <c r="O2242" i="48"/>
  <c r="O2222" i="48"/>
  <c r="M2253" i="48"/>
  <c r="N2253" i="48" s="1"/>
  <c r="K2260" i="48"/>
  <c r="M2260" i="48" s="1"/>
  <c r="N2260" i="48" s="1"/>
  <c r="K2275" i="48"/>
  <c r="M2275" i="48" s="1"/>
  <c r="N2275" i="48" s="1"/>
  <c r="K2271" i="48"/>
  <c r="S2365" i="48"/>
  <c r="U2359" i="48"/>
  <c r="V2359" i="48" s="1"/>
  <c r="G2462" i="48"/>
  <c r="G2481" i="48"/>
  <c r="P282" i="48"/>
  <c r="P2689" i="48" s="1"/>
  <c r="D61" i="56"/>
  <c r="G61" i="48"/>
  <c r="D59" i="5"/>
  <c r="D189" i="5" s="1"/>
  <c r="F736" i="23"/>
  <c r="C189" i="5"/>
  <c r="C202" i="5" s="1"/>
  <c r="F2096" i="5"/>
  <c r="C85" i="5"/>
  <c r="C87" i="5" s="1"/>
  <c r="C965" i="47"/>
  <c r="G793" i="29"/>
  <c r="E849" i="22"/>
  <c r="D13" i="56"/>
  <c r="G13" i="48"/>
  <c r="D11" i="5"/>
  <c r="B737" i="23"/>
  <c r="F93" i="56"/>
  <c r="O93" i="48"/>
  <c r="F91" i="5"/>
  <c r="G17" i="56"/>
  <c r="G256" i="56" s="1"/>
  <c r="S17" i="48"/>
  <c r="S303" i="48" s="1"/>
  <c r="F18" i="5"/>
  <c r="C780" i="5"/>
  <c r="D1779" i="5"/>
  <c r="D1375" i="5"/>
  <c r="D1650" i="5"/>
  <c r="D550" i="5"/>
  <c r="C97" i="48"/>
  <c r="E97" i="48" s="1"/>
  <c r="C95" i="5"/>
  <c r="C4" i="48"/>
  <c r="B850" i="22"/>
  <c r="B842" i="22"/>
  <c r="G842" i="5"/>
  <c r="S2369" i="48"/>
  <c r="G1495" i="5"/>
  <c r="I1491" i="5"/>
  <c r="G1532" i="5"/>
  <c r="G1516" i="5"/>
  <c r="I1516" i="5" s="1"/>
  <c r="Q2348" i="48"/>
  <c r="R2348" i="48" s="1"/>
  <c r="F150" i="49"/>
  <c r="C275" i="49"/>
  <c r="G2650" i="5"/>
  <c r="G2252" i="5"/>
  <c r="G2454" i="5"/>
  <c r="G112" i="5"/>
  <c r="E93" i="56"/>
  <c r="K93" i="48"/>
  <c r="E91" i="5"/>
  <c r="E143" i="5" s="1"/>
  <c r="G121" i="56"/>
  <c r="G122" i="56" s="1"/>
  <c r="G119" i="5"/>
  <c r="G275" i="5" s="1"/>
  <c r="E19" i="56"/>
  <c r="F19" i="56"/>
  <c r="O19" i="48"/>
  <c r="G19" i="56"/>
  <c r="G154" i="56" s="1"/>
  <c r="C113" i="48"/>
  <c r="F2511" i="5"/>
  <c r="O2677" i="48" s="1"/>
  <c r="F2609" i="5"/>
  <c r="O2719" i="48" s="1"/>
  <c r="F2213" i="5"/>
  <c r="E87" i="56"/>
  <c r="K87" i="48"/>
  <c r="E85" i="5"/>
  <c r="D82" i="56"/>
  <c r="G729" i="23"/>
  <c r="E422" i="48"/>
  <c r="F422" i="48" s="1"/>
  <c r="U2354" i="48"/>
  <c r="V2354" i="48" s="1"/>
  <c r="E2607" i="5"/>
  <c r="E2642" i="5"/>
  <c r="AA676" i="48"/>
  <c r="O701" i="48"/>
  <c r="AA701" i="48" s="1"/>
  <c r="AA1378" i="48"/>
  <c r="K1387" i="48"/>
  <c r="G2178" i="48"/>
  <c r="AA2153" i="48"/>
  <c r="M2250" i="48"/>
  <c r="N2250" i="48" s="1"/>
  <c r="K2287" i="48"/>
  <c r="Q2253" i="48"/>
  <c r="R2253" i="48" s="1"/>
  <c r="O2271" i="48"/>
  <c r="Q2261" i="48"/>
  <c r="R2261" i="48" s="1"/>
  <c r="O2267" i="48"/>
  <c r="AA2264" i="48"/>
  <c r="W2264" i="48"/>
  <c r="M2302" i="48"/>
  <c r="N2302" i="48" s="1"/>
  <c r="K2324" i="48"/>
  <c r="Q2310" i="48"/>
  <c r="R2310" i="48" s="1"/>
  <c r="O2332" i="48"/>
  <c r="K2579" i="48"/>
  <c r="K2595" i="48"/>
  <c r="K2560" i="48"/>
  <c r="C2632" i="48"/>
  <c r="C287" i="49"/>
  <c r="C289" i="49"/>
  <c r="D84" i="49"/>
  <c r="D86" i="49"/>
  <c r="F71" i="49"/>
  <c r="F73" i="49"/>
  <c r="F72" i="49"/>
  <c r="H68" i="49"/>
  <c r="H66" i="49"/>
  <c r="G60" i="49"/>
  <c r="G59" i="49"/>
  <c r="C47" i="49"/>
  <c r="C46" i="49"/>
  <c r="F31" i="49"/>
  <c r="F30" i="49"/>
  <c r="E190" i="49"/>
  <c r="E252" i="49"/>
  <c r="E60" i="49"/>
  <c r="F276" i="50"/>
  <c r="G44" i="50"/>
  <c r="G46" i="50"/>
  <c r="G101" i="50"/>
  <c r="G49" i="50"/>
  <c r="C126" i="50"/>
  <c r="C61" i="50"/>
  <c r="C204" i="50"/>
  <c r="C266" i="50"/>
  <c r="C230" i="50"/>
  <c r="C113" i="50"/>
  <c r="C178" i="50"/>
  <c r="C35" i="50"/>
  <c r="C191" i="50"/>
  <c r="C139" i="50"/>
  <c r="C152" i="50"/>
  <c r="C984" i="48"/>
  <c r="C972" i="48"/>
  <c r="E972" i="48" s="1"/>
  <c r="F972" i="48" s="1"/>
  <c r="AA783" i="48"/>
  <c r="G791" i="48"/>
  <c r="G807" i="48"/>
  <c r="E842" i="22"/>
  <c r="E848" i="22" s="1"/>
  <c r="F39" i="56"/>
  <c r="O39" i="48"/>
  <c r="I965" i="47"/>
  <c r="E121" i="56"/>
  <c r="K121" i="48"/>
  <c r="K277" i="48" s="1"/>
  <c r="E119" i="5"/>
  <c r="F14" i="5"/>
  <c r="E488" i="32"/>
  <c r="F87" i="56"/>
  <c r="F85" i="5"/>
  <c r="F86" i="5" s="1"/>
  <c r="O87" i="48"/>
  <c r="F891" i="56"/>
  <c r="O888" i="48"/>
  <c r="F886" i="5"/>
  <c r="F969" i="47"/>
  <c r="W1442" i="48"/>
  <c r="W1459" i="48"/>
  <c r="C597" i="5"/>
  <c r="G2450" i="56"/>
  <c r="G2489" i="56" s="1"/>
  <c r="G2456" i="5"/>
  <c r="G485" i="32"/>
  <c r="G1496" i="56"/>
  <c r="G1537" i="56" s="1"/>
  <c r="I1537" i="56" s="1"/>
  <c r="G1956" i="56"/>
  <c r="G1960" i="56" s="1"/>
  <c r="S1988" i="48"/>
  <c r="S1992" i="48" s="1"/>
  <c r="U1992" i="48" s="1"/>
  <c r="V1992" i="48" s="1"/>
  <c r="G463" i="5"/>
  <c r="G452" i="5"/>
  <c r="E801" i="5"/>
  <c r="C907" i="5"/>
  <c r="C923" i="5"/>
  <c r="C903" i="5"/>
  <c r="I894" i="5"/>
  <c r="E919" i="5"/>
  <c r="I1004" i="5"/>
  <c r="D1025" i="5"/>
  <c r="C1072" i="5"/>
  <c r="C1088" i="5"/>
  <c r="I1046" i="5"/>
  <c r="G1084" i="5"/>
  <c r="I1041" i="5"/>
  <c r="C1139" i="5"/>
  <c r="H1114" i="5"/>
  <c r="H1139" i="5" s="1"/>
  <c r="C1135" i="5"/>
  <c r="D1237" i="5"/>
  <c r="D1253" i="5"/>
  <c r="E1347" i="5"/>
  <c r="E1363" i="5"/>
  <c r="I1363" i="5" s="1"/>
  <c r="C1567" i="5"/>
  <c r="H1541" i="5"/>
  <c r="I1591" i="5"/>
  <c r="E1634" i="5"/>
  <c r="D1685" i="5"/>
  <c r="I1664" i="5"/>
  <c r="C1748" i="5"/>
  <c r="C1732" i="5"/>
  <c r="C2027" i="5"/>
  <c r="D2164" i="5"/>
  <c r="I2164" i="5" s="1"/>
  <c r="I2141" i="5"/>
  <c r="F2249" i="5"/>
  <c r="D2436" i="5"/>
  <c r="F2428" i="5"/>
  <c r="C2457" i="5"/>
  <c r="I2450" i="5"/>
  <c r="C2391" i="5"/>
  <c r="E2363" i="5"/>
  <c r="E2383" i="5"/>
  <c r="D2509" i="5"/>
  <c r="O2673" i="48"/>
  <c r="Q2673" i="48" s="1"/>
  <c r="R2673" i="48" s="1"/>
  <c r="F2536" i="5"/>
  <c r="C2694" i="48"/>
  <c r="E2694" i="48" s="1"/>
  <c r="F2694" i="48" s="1"/>
  <c r="C2585" i="5"/>
  <c r="C2565" i="5"/>
  <c r="H2548" i="5"/>
  <c r="E2589" i="5"/>
  <c r="E2573" i="5"/>
  <c r="U443" i="48"/>
  <c r="V443" i="48" s="1"/>
  <c r="S465" i="48"/>
  <c r="S485" i="48"/>
  <c r="S469" i="48"/>
  <c r="U469" i="48" s="1"/>
  <c r="V469" i="48" s="1"/>
  <c r="C2275" i="48"/>
  <c r="AA2253" i="48"/>
  <c r="AC2253" i="48" s="1"/>
  <c r="C2271" i="48"/>
  <c r="I2264" i="48"/>
  <c r="J2264" i="48" s="1"/>
  <c r="O2522" i="48"/>
  <c r="O2542" i="48"/>
  <c r="AA2553" i="48"/>
  <c r="W2553" i="48"/>
  <c r="C2575" i="48"/>
  <c r="W2613" i="48"/>
  <c r="W2640" i="48" s="1"/>
  <c r="H282" i="49"/>
  <c r="H284" i="49"/>
  <c r="F277" i="49"/>
  <c r="F276" i="49"/>
  <c r="F275" i="49"/>
  <c r="C203" i="49"/>
  <c r="H192" i="49"/>
  <c r="H194" i="49"/>
  <c r="H171" i="50"/>
  <c r="H169" i="50"/>
  <c r="D306" i="48"/>
  <c r="F306" i="48" s="1"/>
  <c r="F305" i="48"/>
  <c r="C67" i="48"/>
  <c r="C65" i="5"/>
  <c r="D123" i="56"/>
  <c r="D336" i="56" s="1"/>
  <c r="D121" i="5"/>
  <c r="H1952" i="5"/>
  <c r="F9" i="56"/>
  <c r="O9" i="48"/>
  <c r="O936" i="48" s="1"/>
  <c r="Q936" i="48" s="1"/>
  <c r="R936" i="48" s="1"/>
  <c r="O7" i="48"/>
  <c r="F5" i="5"/>
  <c r="F6" i="5" s="1"/>
  <c r="F4" i="56"/>
  <c r="O4" i="48"/>
  <c r="J787" i="29"/>
  <c r="H795" i="29"/>
  <c r="H793" i="29"/>
  <c r="C108" i="48"/>
  <c r="C106" i="5"/>
  <c r="C288" i="5" s="1"/>
  <c r="C2433" i="5" s="1"/>
  <c r="E30" i="56"/>
  <c r="K30" i="48"/>
  <c r="K774" i="48" s="1"/>
  <c r="M774" i="48" s="1"/>
  <c r="N774" i="48" s="1"/>
  <c r="E28" i="5"/>
  <c r="E2454" i="5" s="1"/>
  <c r="C786" i="29"/>
  <c r="F2011" i="56"/>
  <c r="F2041" i="5"/>
  <c r="F1551" i="56"/>
  <c r="O1548" i="48"/>
  <c r="F1546" i="5"/>
  <c r="F1587" i="5" s="1"/>
  <c r="F2219" i="56"/>
  <c r="I1891" i="48"/>
  <c r="J1891" i="48" s="1"/>
  <c r="U1713" i="48"/>
  <c r="V1713" i="48" s="1"/>
  <c r="H1771" i="5"/>
  <c r="C1854" i="5"/>
  <c r="H1991" i="5"/>
  <c r="H2146" i="5"/>
  <c r="H2188" i="5" s="1"/>
  <c r="I2146" i="5"/>
  <c r="F2205" i="5"/>
  <c r="C2285" i="5"/>
  <c r="C2265" i="5"/>
  <c r="C2655" i="48"/>
  <c r="I2461" i="5"/>
  <c r="E2367" i="5"/>
  <c r="E2387" i="5"/>
  <c r="E2371" i="5"/>
  <c r="C2589" i="5"/>
  <c r="C2569" i="5"/>
  <c r="C2573" i="5"/>
  <c r="I1218" i="48"/>
  <c r="J1218" i="48" s="1"/>
  <c r="G1222" i="48"/>
  <c r="I1222" i="48" s="1"/>
  <c r="J1222" i="48" s="1"/>
  <c r="K1632" i="48"/>
  <c r="AA1632" i="48" s="1"/>
  <c r="AA1608" i="48"/>
  <c r="K1644" i="48"/>
  <c r="W2143" i="48"/>
  <c r="AA2143" i="48"/>
  <c r="G2174" i="48"/>
  <c r="AA2174" i="48" s="1"/>
  <c r="G2166" i="48"/>
  <c r="AA2166" i="48" s="1"/>
  <c r="E2208" i="48"/>
  <c r="C2242" i="48"/>
  <c r="C2222" i="48"/>
  <c r="G2418" i="48"/>
  <c r="G2422" i="48"/>
  <c r="L246" i="48"/>
  <c r="N246" i="48" s="1"/>
  <c r="AB422" i="48"/>
  <c r="H2022" i="48"/>
  <c r="H261" i="49"/>
  <c r="H255" i="49"/>
  <c r="H256" i="49"/>
  <c r="C215" i="49"/>
  <c r="C216" i="49"/>
  <c r="F289" i="49"/>
  <c r="F190" i="49"/>
  <c r="F99" i="49"/>
  <c r="F216" i="49"/>
  <c r="F177" i="49"/>
  <c r="F125" i="49"/>
  <c r="F203" i="49"/>
  <c r="F252" i="49"/>
  <c r="F241" i="49"/>
  <c r="G227" i="49"/>
  <c r="G214" i="49"/>
  <c r="G275" i="49"/>
  <c r="G28" i="49"/>
  <c r="H10" i="49"/>
  <c r="H90" i="49"/>
  <c r="H103" i="49"/>
  <c r="H142" i="49"/>
  <c r="H11" i="49"/>
  <c r="H116" i="49"/>
  <c r="H51" i="49"/>
  <c r="H129" i="49"/>
  <c r="H168" i="49"/>
  <c r="C250" i="50"/>
  <c r="C29" i="50"/>
  <c r="C137" i="50" s="1"/>
  <c r="G240" i="50"/>
  <c r="C162" i="50"/>
  <c r="H156" i="50"/>
  <c r="H158" i="50"/>
  <c r="H154" i="50"/>
  <c r="H159" i="50"/>
  <c r="D24" i="50"/>
  <c r="D28" i="50" s="1"/>
  <c r="F303" i="48"/>
  <c r="D304" i="48"/>
  <c r="F304" i="48" s="1"/>
  <c r="J227" i="48"/>
  <c r="C93" i="48"/>
  <c r="G483" i="32"/>
  <c r="E45" i="56"/>
  <c r="E43" i="5"/>
  <c r="G45" i="56"/>
  <c r="S45" i="48"/>
  <c r="S175" i="48" s="1"/>
  <c r="C119" i="48"/>
  <c r="C1890" i="48" s="1"/>
  <c r="E97" i="56"/>
  <c r="K97" i="48"/>
  <c r="F5" i="56"/>
  <c r="O5" i="48"/>
  <c r="E35" i="56"/>
  <c r="K35" i="48"/>
  <c r="K1216" i="48" s="1"/>
  <c r="M1216" i="48" s="1"/>
  <c r="N1216" i="48" s="1"/>
  <c r="C793" i="29"/>
  <c r="E33" i="5"/>
  <c r="E215" i="5" s="1"/>
  <c r="G31" i="56"/>
  <c r="G29" i="5"/>
  <c r="S31" i="48"/>
  <c r="H849" i="22"/>
  <c r="H842" i="22"/>
  <c r="J842" i="22" s="1"/>
  <c r="F404" i="56"/>
  <c r="O401" i="48"/>
  <c r="Q401" i="48" s="1"/>
  <c r="R401" i="48" s="1"/>
  <c r="F842" i="22"/>
  <c r="C55" i="5"/>
  <c r="F83" i="56"/>
  <c r="F166" i="56" s="1"/>
  <c r="AF36" i="57" s="1"/>
  <c r="AF46" i="57" s="1"/>
  <c r="F57" i="56"/>
  <c r="O57" i="48"/>
  <c r="F2499" i="56"/>
  <c r="F963" i="47"/>
  <c r="G2258" i="5"/>
  <c r="G2277" i="5"/>
  <c r="G2268" i="56"/>
  <c r="G2011" i="56"/>
  <c r="I1326" i="5"/>
  <c r="D1880" i="5"/>
  <c r="F1889" i="5"/>
  <c r="F1897" i="5"/>
  <c r="G1964" i="5"/>
  <c r="I1964" i="5" s="1"/>
  <c r="G1944" i="5"/>
  <c r="I1921" i="5"/>
  <c r="C2232" i="5"/>
  <c r="E2334" i="5"/>
  <c r="E2322" i="5"/>
  <c r="I2261" i="48"/>
  <c r="J2261" i="48" s="1"/>
  <c r="AA2261" i="48"/>
  <c r="G2271" i="48"/>
  <c r="I2271" i="48" s="1"/>
  <c r="J2271" i="48" s="1"/>
  <c r="W2261" i="48"/>
  <c r="G2283" i="48"/>
  <c r="G2538" i="48"/>
  <c r="G2526" i="48"/>
  <c r="G2530" i="48"/>
  <c r="G2546" i="48"/>
  <c r="G2511" i="48"/>
  <c r="K2640" i="48"/>
  <c r="K2632" i="48"/>
  <c r="K2636" i="48"/>
  <c r="F267" i="50"/>
  <c r="F101" i="50"/>
  <c r="F36" i="50"/>
  <c r="F205" i="50"/>
  <c r="F114" i="50"/>
  <c r="F140" i="50"/>
  <c r="F153" i="50"/>
  <c r="F192" i="50"/>
  <c r="F255" i="50"/>
  <c r="F218" i="50"/>
  <c r="F279" i="50"/>
  <c r="F127" i="50"/>
  <c r="F75" i="50"/>
  <c r="F231" i="50"/>
  <c r="G265" i="49"/>
  <c r="G263" i="49"/>
  <c r="G264" i="49"/>
  <c r="H181" i="49"/>
  <c r="H179" i="49"/>
  <c r="H186" i="49"/>
  <c r="H180" i="49"/>
  <c r="G200" i="50"/>
  <c r="H184" i="50"/>
  <c r="H182" i="50"/>
  <c r="H180" i="50"/>
  <c r="E27" i="50"/>
  <c r="E30" i="50"/>
  <c r="E29" i="50"/>
  <c r="E251" i="50" s="1"/>
  <c r="C58" i="50"/>
  <c r="C84" i="50"/>
  <c r="C188" i="50"/>
  <c r="X225" i="48"/>
  <c r="H204" i="48"/>
  <c r="H205" i="48" s="1"/>
  <c r="J205" i="48" s="1"/>
  <c r="X191" i="48"/>
  <c r="D180" i="56"/>
  <c r="F284" i="56"/>
  <c r="D2171" i="56"/>
  <c r="D3013" i="56" s="1"/>
  <c r="D31" i="56"/>
  <c r="C56" i="48"/>
  <c r="G965" i="47"/>
  <c r="F1887" i="56"/>
  <c r="F971" i="56"/>
  <c r="I971" i="56" s="1"/>
  <c r="H781" i="56"/>
  <c r="F822" i="56"/>
  <c r="I822" i="56" s="1"/>
  <c r="F785" i="56"/>
  <c r="I785" i="56" s="1"/>
  <c r="D2177" i="56"/>
  <c r="D83" i="56"/>
  <c r="H551" i="5"/>
  <c r="F569" i="5"/>
  <c r="Z197" i="48"/>
  <c r="C137" i="49"/>
  <c r="C228" i="49"/>
  <c r="C150" i="49"/>
  <c r="C124" i="49"/>
  <c r="H153" i="49"/>
  <c r="H160" i="49"/>
  <c r="H155" i="49"/>
  <c r="F138" i="49"/>
  <c r="F137" i="49"/>
  <c r="F86" i="49"/>
  <c r="F85" i="49"/>
  <c r="F60" i="49"/>
  <c r="G252" i="49"/>
  <c r="G151" i="49"/>
  <c r="G229" i="49"/>
  <c r="E188" i="49"/>
  <c r="E97" i="49"/>
  <c r="E214" i="49"/>
  <c r="H172" i="50"/>
  <c r="H167" i="50"/>
  <c r="G161" i="50"/>
  <c r="G274" i="50"/>
  <c r="G57" i="50"/>
  <c r="G135" i="50"/>
  <c r="G213" i="50"/>
  <c r="G262" i="50"/>
  <c r="G174" i="50"/>
  <c r="E101" i="50"/>
  <c r="E166" i="50"/>
  <c r="E255" i="50"/>
  <c r="E49" i="50"/>
  <c r="E231" i="50"/>
  <c r="E205" i="50"/>
  <c r="E279" i="50"/>
  <c r="N253" i="48"/>
  <c r="L254" i="48"/>
  <c r="N254" i="48" s="1"/>
  <c r="T2275" i="48"/>
  <c r="T2287" i="48"/>
  <c r="T2290" i="48" s="1"/>
  <c r="T2279" i="48"/>
  <c r="T2280" i="48" s="1"/>
  <c r="T2251" i="48"/>
  <c r="AB2251" i="48" s="1"/>
  <c r="K119" i="48"/>
  <c r="K735" i="48" s="1"/>
  <c r="C13" i="48"/>
  <c r="F487" i="32"/>
  <c r="G121" i="5"/>
  <c r="G303" i="5" s="1"/>
  <c r="F15" i="56"/>
  <c r="O15" i="48"/>
  <c r="E41" i="56"/>
  <c r="K41" i="48"/>
  <c r="K1602" i="48" s="1"/>
  <c r="E95" i="56"/>
  <c r="K95" i="48"/>
  <c r="E9" i="56"/>
  <c r="K9" i="48"/>
  <c r="K936" i="48" s="1"/>
  <c r="E7" i="56"/>
  <c r="E4" i="56"/>
  <c r="K4" i="48"/>
  <c r="F35" i="56"/>
  <c r="O35" i="48"/>
  <c r="O1216" i="48" s="1"/>
  <c r="Q1216" i="48" s="1"/>
  <c r="R1216" i="48" s="1"/>
  <c r="F322" i="56"/>
  <c r="G106" i="5"/>
  <c r="D108" i="56"/>
  <c r="G108" i="48"/>
  <c r="C82" i="48"/>
  <c r="G81" i="5"/>
  <c r="G263" i="5" s="1"/>
  <c r="F2405" i="56"/>
  <c r="F2176" i="56"/>
  <c r="F2209" i="56"/>
  <c r="AC1061" i="48"/>
  <c r="D589" i="5"/>
  <c r="E2236" i="5"/>
  <c r="G2334" i="5"/>
  <c r="E2356" i="5"/>
  <c r="K397" i="48"/>
  <c r="M397" i="48" s="1"/>
  <c r="N397" i="48" s="1"/>
  <c r="H302" i="48"/>
  <c r="AB1224" i="48"/>
  <c r="G287" i="49"/>
  <c r="G289" i="49"/>
  <c r="D250" i="49"/>
  <c r="D252" i="49"/>
  <c r="G241" i="49"/>
  <c r="H206" i="49"/>
  <c r="H207" i="49"/>
  <c r="E123" i="49"/>
  <c r="H121" i="49"/>
  <c r="H114" i="49"/>
  <c r="H24" i="49"/>
  <c r="H71" i="49" s="1"/>
  <c r="H62" i="49"/>
  <c r="H88" i="49"/>
  <c r="H101" i="49"/>
  <c r="H26" i="49"/>
  <c r="H138" i="49" s="1"/>
  <c r="H243" i="49"/>
  <c r="H166" i="49"/>
  <c r="H127" i="49"/>
  <c r="H9" i="49"/>
  <c r="E267" i="50"/>
  <c r="H107" i="50"/>
  <c r="H102" i="50"/>
  <c r="H100" i="50"/>
  <c r="E75" i="50"/>
  <c r="H39" i="50"/>
  <c r="H221" i="50"/>
  <c r="H65" i="50"/>
  <c r="H257" i="50"/>
  <c r="H130" i="50"/>
  <c r="E8" i="50"/>
  <c r="V303" i="48"/>
  <c r="X2250" i="48"/>
  <c r="F806" i="56"/>
  <c r="C69" i="48"/>
  <c r="C199" i="48" s="1"/>
  <c r="D17" i="5"/>
  <c r="H17" i="5" s="1"/>
  <c r="C95" i="48"/>
  <c r="D95" i="5"/>
  <c r="E296" i="56"/>
  <c r="C61" i="48"/>
  <c r="F82" i="56"/>
  <c r="O82" i="48"/>
  <c r="O1059" i="48" s="1"/>
  <c r="F1960" i="56"/>
  <c r="F1981" i="56"/>
  <c r="F1997" i="56"/>
  <c r="I1771" i="56"/>
  <c r="F1796" i="56"/>
  <c r="I1796" i="56" s="1"/>
  <c r="F1775" i="56"/>
  <c r="I1775" i="56" s="1"/>
  <c r="F1812" i="56"/>
  <c r="I1812" i="56" s="1"/>
  <c r="H1771" i="56"/>
  <c r="H1812" i="56" s="1"/>
  <c r="F1225" i="56"/>
  <c r="I1225" i="56" s="1"/>
  <c r="I1221" i="56"/>
  <c r="H1221" i="56"/>
  <c r="H1246" i="56" s="1"/>
  <c r="F1246" i="56"/>
  <c r="I1246" i="56" s="1"/>
  <c r="F1262" i="56"/>
  <c r="I1262" i="56" s="1"/>
  <c r="AC1318" i="48"/>
  <c r="D2045" i="5"/>
  <c r="G2265" i="5"/>
  <c r="E2618" i="5"/>
  <c r="C528" i="48"/>
  <c r="G1035" i="48"/>
  <c r="C29" i="49"/>
  <c r="C85" i="49"/>
  <c r="Z238" i="48"/>
  <c r="P244" i="48"/>
  <c r="R244" i="48" s="1"/>
  <c r="F240" i="49"/>
  <c r="F228" i="49"/>
  <c r="F215" i="49"/>
  <c r="F124" i="49"/>
  <c r="F288" i="49"/>
  <c r="F176" i="49"/>
  <c r="F189" i="49"/>
  <c r="F98" i="49"/>
  <c r="E289" i="49"/>
  <c r="E288" i="49"/>
  <c r="G277" i="49"/>
  <c r="F265" i="49"/>
  <c r="C252" i="49"/>
  <c r="H237" i="49"/>
  <c r="H232" i="49"/>
  <c r="H225" i="49"/>
  <c r="H218" i="49"/>
  <c r="C123" i="49"/>
  <c r="C28" i="49"/>
  <c r="G286" i="50"/>
  <c r="G85" i="50"/>
  <c r="G176" i="50"/>
  <c r="G137" i="50"/>
  <c r="G215" i="50"/>
  <c r="G124" i="50"/>
  <c r="F228" i="50"/>
  <c r="E114" i="50"/>
  <c r="H74" i="50"/>
  <c r="C57" i="50"/>
  <c r="E24" i="50"/>
  <c r="E28" i="50" s="1"/>
  <c r="E250" i="50" s="1"/>
  <c r="G178" i="50"/>
  <c r="G266" i="50"/>
  <c r="G191" i="50"/>
  <c r="G165" i="50"/>
  <c r="G35" i="50"/>
  <c r="G204" i="50"/>
  <c r="G242" i="50"/>
  <c r="G139" i="50"/>
  <c r="D154" i="56"/>
  <c r="E15" i="56"/>
  <c r="E940" i="56" s="1"/>
  <c r="K15" i="48"/>
  <c r="K937" i="48" s="1"/>
  <c r="E43" i="56"/>
  <c r="K43" i="48"/>
  <c r="C9" i="48"/>
  <c r="D5" i="56"/>
  <c r="D2169" i="56"/>
  <c r="D4" i="56"/>
  <c r="G4" i="48"/>
  <c r="F1741" i="56"/>
  <c r="F1720" i="56"/>
  <c r="F1757" i="56"/>
  <c r="F2571" i="56"/>
  <c r="F2587" i="56"/>
  <c r="I2587" i="56" s="1"/>
  <c r="F2552" i="56"/>
  <c r="F2340" i="56"/>
  <c r="F2321" i="56"/>
  <c r="F2356" i="56"/>
  <c r="I616" i="56"/>
  <c r="H616" i="56"/>
  <c r="H620" i="56" s="1"/>
  <c r="F620" i="56"/>
  <c r="I620" i="56" s="1"/>
  <c r="F641" i="56"/>
  <c r="I641" i="56" s="1"/>
  <c r="F657" i="56"/>
  <c r="AC1483" i="48"/>
  <c r="S558" i="48"/>
  <c r="E1807" i="5"/>
  <c r="D2334" i="5"/>
  <c r="E2520" i="5"/>
  <c r="P127" i="48"/>
  <c r="X126" i="48"/>
  <c r="E58" i="49"/>
  <c r="D289" i="49"/>
  <c r="D287" i="49"/>
  <c r="E275" i="49"/>
  <c r="F201" i="49"/>
  <c r="F97" i="49"/>
  <c r="F123" i="49"/>
  <c r="F188" i="49"/>
  <c r="H283" i="50"/>
  <c r="H78" i="50"/>
  <c r="H80" i="50"/>
  <c r="F30" i="50"/>
  <c r="F27" i="50"/>
  <c r="F274" i="50" s="1"/>
  <c r="L171" i="48"/>
  <c r="N171" i="48" s="1"/>
  <c r="L105" i="48"/>
  <c r="L94" i="48"/>
  <c r="L275" i="48"/>
  <c r="N193" i="48"/>
  <c r="L194" i="48"/>
  <c r="N194" i="48" s="1"/>
  <c r="R253" i="48"/>
  <c r="P254" i="48"/>
  <c r="R254" i="48" s="1"/>
  <c r="K583" i="48"/>
  <c r="AB1719" i="48"/>
  <c r="D47" i="49"/>
  <c r="T280" i="48"/>
  <c r="V280" i="48" s="1"/>
  <c r="G203" i="49"/>
  <c r="P2279" i="48"/>
  <c r="L2207" i="48"/>
  <c r="L2218" i="48"/>
  <c r="H209" i="48"/>
  <c r="J209" i="48" s="1"/>
  <c r="AC274" i="48"/>
  <c r="D2276" i="48"/>
  <c r="AB2276" i="48" s="1"/>
  <c r="D2278" i="48"/>
  <c r="AB2278" i="48" s="1"/>
  <c r="D2279" i="48"/>
  <c r="D2287" i="48"/>
  <c r="D2320" i="48"/>
  <c r="AB2310" i="48"/>
  <c r="D1571" i="48"/>
  <c r="AB1571" i="48" s="1"/>
  <c r="D1570" i="48"/>
  <c r="AB1570" i="48" s="1"/>
  <c r="X251" i="48"/>
  <c r="L202" i="48"/>
  <c r="N202" i="48" s="1"/>
  <c r="X175" i="48"/>
  <c r="H15" i="49"/>
  <c r="D67" i="56"/>
  <c r="G67" i="48"/>
  <c r="T2283" i="48"/>
  <c r="W1098" i="48"/>
  <c r="AC1331" i="48"/>
  <c r="O591" i="48"/>
  <c r="Q566" i="48"/>
  <c r="R566" i="48" s="1"/>
  <c r="AC781" i="48"/>
  <c r="L2287" i="48"/>
  <c r="E2691" i="5"/>
  <c r="E2675" i="5"/>
  <c r="W1506" i="48"/>
  <c r="AC1551" i="48"/>
  <c r="W883" i="48"/>
  <c r="D799" i="48"/>
  <c r="D791" i="48"/>
  <c r="X1483" i="48"/>
  <c r="T1518" i="48"/>
  <c r="X1518" i="48" s="1"/>
  <c r="T1514" i="48"/>
  <c r="L1577" i="48"/>
  <c r="L1581" i="48"/>
  <c r="T1734" i="48"/>
  <c r="U1734" i="48" s="1"/>
  <c r="V1734" i="48" s="1"/>
  <c r="T1738" i="48"/>
  <c r="T1739" i="48" s="1"/>
  <c r="P2001" i="48"/>
  <c r="P2005" i="48"/>
  <c r="P2006" i="48" s="1"/>
  <c r="T2064" i="48"/>
  <c r="U2064" i="48" s="1"/>
  <c r="V2064" i="48" s="1"/>
  <c r="T2076" i="48"/>
  <c r="T2056" i="48"/>
  <c r="W1479" i="48"/>
  <c r="H1907" i="48"/>
  <c r="I1907" i="48" s="1"/>
  <c r="J1907" i="48" s="1"/>
  <c r="T2653" i="48"/>
  <c r="T212" i="48"/>
  <c r="T222" i="48" s="1"/>
  <c r="V222" i="48" s="1"/>
  <c r="W888" i="48"/>
  <c r="D1236" i="48"/>
  <c r="AB1236" i="48" s="1"/>
  <c r="L1247" i="48"/>
  <c r="D228" i="56"/>
  <c r="D1275" i="56"/>
  <c r="D1660" i="56"/>
  <c r="D2065" i="56"/>
  <c r="D1385" i="56"/>
  <c r="D2369" i="56"/>
  <c r="D945" i="56"/>
  <c r="D1770" i="56"/>
  <c r="D1330" i="56"/>
  <c r="D780" i="56"/>
  <c r="D1550" i="56"/>
  <c r="D1715" i="56"/>
  <c r="D1955" i="56"/>
  <c r="D560" i="56"/>
  <c r="D2010" i="56"/>
  <c r="D2120" i="56"/>
  <c r="D395" i="56"/>
  <c r="D1000" i="56"/>
  <c r="W1310" i="48"/>
  <c r="G35" i="48"/>
  <c r="Y1221" i="48"/>
  <c r="Z1221" i="48" s="1"/>
  <c r="G15" i="48"/>
  <c r="Y1771" i="48"/>
  <c r="Z1771" i="48" s="1"/>
  <c r="P1742" i="48"/>
  <c r="D2119" i="56"/>
  <c r="D1055" i="56"/>
  <c r="D555" i="56"/>
  <c r="D2060" i="56"/>
  <c r="D1380" i="56"/>
  <c r="D1950" i="56"/>
  <c r="D2364" i="56"/>
  <c r="D1215" i="56"/>
  <c r="D1765" i="56"/>
  <c r="D2115" i="56"/>
  <c r="D995" i="56"/>
  <c r="D390" i="56"/>
  <c r="D2005" i="56"/>
  <c r="D940" i="56"/>
  <c r="D48" i="56"/>
  <c r="D779" i="56"/>
  <c r="D1054" i="56"/>
  <c r="D1274" i="56"/>
  <c r="W1003" i="48"/>
  <c r="G95" i="48"/>
  <c r="P2717" i="48"/>
  <c r="P7" i="48"/>
  <c r="P215" i="48"/>
  <c r="P128" i="48"/>
  <c r="P129" i="48" s="1"/>
  <c r="L1781" i="48"/>
  <c r="L1782" i="48" s="1"/>
  <c r="L1785" i="48"/>
  <c r="L1793" i="48"/>
  <c r="L1801" i="48"/>
  <c r="L1802" i="48" s="1"/>
  <c r="L2072" i="48"/>
  <c r="L2076" i="48"/>
  <c r="D119" i="56"/>
  <c r="D1398" i="56" s="1"/>
  <c r="G119" i="48"/>
  <c r="G955" i="48" s="1"/>
  <c r="I955" i="48" s="1"/>
  <c r="J955" i="48" s="1"/>
  <c r="D9" i="56"/>
  <c r="G9" i="48"/>
  <c r="H796" i="48"/>
  <c r="C1082" i="48"/>
  <c r="H2657" i="48"/>
  <c r="D230" i="56"/>
  <c r="D308" i="56"/>
  <c r="D152" i="56"/>
  <c r="W1113" i="48"/>
  <c r="Y451" i="48"/>
  <c r="Z451" i="48" s="1"/>
  <c r="Y1331" i="48"/>
  <c r="Z1331" i="48" s="1"/>
  <c r="D2061" i="48"/>
  <c r="AB2061" i="48" s="1"/>
  <c r="D2062" i="48"/>
  <c r="AB2062" i="48" s="1"/>
  <c r="D775" i="56"/>
  <c r="D1785" i="48"/>
  <c r="C851" i="55"/>
  <c r="C852" i="55"/>
  <c r="X1721" i="48"/>
  <c r="D1781" i="48"/>
  <c r="D1793" i="48"/>
  <c r="D848" i="55"/>
  <c r="D851" i="55"/>
  <c r="H2654" i="48"/>
  <c r="H215" i="48"/>
  <c r="X2732" i="48"/>
  <c r="L1739" i="48"/>
  <c r="X398" i="48"/>
  <c r="X933" i="48"/>
  <c r="X2686" i="48"/>
  <c r="I2711" i="48"/>
  <c r="J2711" i="48" s="1"/>
  <c r="J848" i="55"/>
  <c r="X2753" i="48"/>
  <c r="C47" i="5"/>
  <c r="C171" i="5"/>
  <c r="H2164" i="5"/>
  <c r="H1004" i="5"/>
  <c r="C1131" i="5"/>
  <c r="E1241" i="5"/>
  <c r="H1334" i="5"/>
  <c r="I1444" i="5"/>
  <c r="F1693" i="5"/>
  <c r="D2277" i="5"/>
  <c r="E2416" i="5"/>
  <c r="F2412" i="5"/>
  <c r="D2528" i="5"/>
  <c r="C2558" i="5"/>
  <c r="I2558" i="5" s="1"/>
  <c r="T140" i="48"/>
  <c r="H274" i="48"/>
  <c r="P278" i="48"/>
  <c r="R278" i="48" s="1"/>
  <c r="W1314" i="48"/>
  <c r="C599" i="48"/>
  <c r="W621" i="48"/>
  <c r="W650" i="48" s="1"/>
  <c r="W948" i="48"/>
  <c r="C942" i="48"/>
  <c r="E942" i="48" s="1"/>
  <c r="F942" i="48" s="1"/>
  <c r="W1978" i="48"/>
  <c r="W1718" i="48"/>
  <c r="H128" i="48"/>
  <c r="H129" i="48" s="1"/>
  <c r="X948" i="48"/>
  <c r="D1577" i="48"/>
  <c r="E1577" i="48" s="1"/>
  <c r="F1577" i="48" s="1"/>
  <c r="H2717" i="48"/>
  <c r="C1327" i="5"/>
  <c r="AA2534" i="48"/>
  <c r="E648" i="5"/>
  <c r="I946" i="5"/>
  <c r="C1339" i="5"/>
  <c r="C1550" i="5"/>
  <c r="D1783" i="5"/>
  <c r="I1884" i="5"/>
  <c r="F1913" i="5"/>
  <c r="G1905" i="5"/>
  <c r="C2224" i="5"/>
  <c r="E2232" i="5"/>
  <c r="E2265" i="5"/>
  <c r="E2293" i="5"/>
  <c r="C2412" i="5"/>
  <c r="D2412" i="5"/>
  <c r="E2391" i="5"/>
  <c r="D2516" i="5"/>
  <c r="G2682" i="48" s="1"/>
  <c r="I2682" i="48" s="1"/>
  <c r="J2682" i="48" s="1"/>
  <c r="D2520" i="5"/>
  <c r="AA893" i="48"/>
  <c r="G1640" i="48"/>
  <c r="O2131" i="48"/>
  <c r="AB1340" i="48"/>
  <c r="D289" i="48"/>
  <c r="F289" i="48" s="1"/>
  <c r="D274" i="48"/>
  <c r="L2238" i="48"/>
  <c r="T2241" i="48"/>
  <c r="C397" i="48"/>
  <c r="W563" i="48"/>
  <c r="D1238" i="48"/>
  <c r="AB1238" i="48" s="1"/>
  <c r="W1548" i="48"/>
  <c r="Y1548" i="48" s="1"/>
  <c r="Z1548" i="48" s="1"/>
  <c r="L2077" i="48"/>
  <c r="H7" i="48"/>
  <c r="X783" i="48"/>
  <c r="L1891" i="48"/>
  <c r="P2696" i="48"/>
  <c r="S57" i="48"/>
  <c r="S239" i="48" s="1"/>
  <c r="G42" i="5"/>
  <c r="G171" i="5"/>
  <c r="G56" i="56"/>
  <c r="G2220" i="56" s="1"/>
  <c r="S56" i="48"/>
  <c r="G39" i="56"/>
  <c r="G40" i="56" s="1"/>
  <c r="S39" i="48"/>
  <c r="G93" i="56"/>
  <c r="S93" i="48"/>
  <c r="G124" i="56"/>
  <c r="G119" i="56"/>
  <c r="S119" i="48"/>
  <c r="S1890" i="48" s="1"/>
  <c r="U1890" i="48" s="1"/>
  <c r="V1890" i="48" s="1"/>
  <c r="G284" i="56"/>
  <c r="G296" i="56"/>
  <c r="G1714" i="56"/>
  <c r="G1549" i="56"/>
  <c r="G1954" i="56"/>
  <c r="G110" i="56"/>
  <c r="G33" i="56"/>
  <c r="S33" i="48"/>
  <c r="G1547" i="56"/>
  <c r="G557" i="56"/>
  <c r="G2399" i="56"/>
  <c r="G2266" i="56"/>
  <c r="G37" i="56"/>
  <c r="G82" i="56"/>
  <c r="S82" i="48"/>
  <c r="S1004" i="48" s="1"/>
  <c r="G2258" i="56"/>
  <c r="G2176" i="56"/>
  <c r="G2193" i="56"/>
  <c r="G2209" i="56"/>
  <c r="W1514" i="48"/>
  <c r="W1510" i="48"/>
  <c r="G39" i="5"/>
  <c r="G1765" i="5" s="1"/>
  <c r="D487" i="32"/>
  <c r="I996" i="5"/>
  <c r="S41" i="48"/>
  <c r="S61" i="48"/>
  <c r="S87" i="48"/>
  <c r="W1497" i="48"/>
  <c r="Y1497" i="48" s="1"/>
  <c r="Z1497" i="48" s="1"/>
  <c r="S30" i="48"/>
  <c r="S994" i="48" s="1"/>
  <c r="S108" i="48"/>
  <c r="S2363" i="48" s="1"/>
  <c r="G1897" i="56"/>
  <c r="G955" i="56"/>
  <c r="G1495" i="56"/>
  <c r="G460" i="56"/>
  <c r="G447" i="56"/>
  <c r="G85" i="56"/>
  <c r="G95" i="56"/>
  <c r="S95" i="48"/>
  <c r="G43" i="56"/>
  <c r="S43" i="48"/>
  <c r="G9" i="56"/>
  <c r="S9" i="48"/>
  <c r="G4" i="56"/>
  <c r="S4" i="48"/>
  <c r="G113" i="56"/>
  <c r="S113" i="48"/>
  <c r="S1889" i="48" s="1"/>
  <c r="U1889" i="48" s="1"/>
  <c r="V1889" i="48" s="1"/>
  <c r="G2180" i="56"/>
  <c r="G2020" i="56"/>
  <c r="G1910" i="56"/>
  <c r="G1725" i="56"/>
  <c r="G1505" i="56"/>
  <c r="G1560" i="56"/>
  <c r="G1780" i="56"/>
  <c r="G2228" i="56"/>
  <c r="G2277" i="56"/>
  <c r="G1065" i="56"/>
  <c r="G570" i="56"/>
  <c r="G2326" i="56"/>
  <c r="G1965" i="56"/>
  <c r="G2379" i="56"/>
  <c r="G602" i="56"/>
  <c r="G565" i="56"/>
  <c r="G586" i="56"/>
  <c r="I2317" i="56"/>
  <c r="H1001" i="56"/>
  <c r="H1042" i="56" s="1"/>
  <c r="G1555" i="56"/>
  <c r="G1592" i="56"/>
  <c r="H1901" i="56"/>
  <c r="H1942" i="56" s="1"/>
  <c r="G1905" i="56"/>
  <c r="I1905" i="56" s="1"/>
  <c r="I1901" i="56"/>
  <c r="G91" i="5"/>
  <c r="G273" i="5" s="1"/>
  <c r="G15" i="5"/>
  <c r="G3" i="5"/>
  <c r="G31" i="5"/>
  <c r="G32" i="5" s="1"/>
  <c r="G446" i="5"/>
  <c r="G1711" i="5"/>
  <c r="G1893" i="5"/>
  <c r="G1931" i="5"/>
  <c r="I1931" i="5" s="1"/>
  <c r="G2293" i="5"/>
  <c r="S35" i="48"/>
  <c r="S69" i="48"/>
  <c r="S199" i="48" s="1"/>
  <c r="S15" i="48"/>
  <c r="S7" i="48"/>
  <c r="G2459" i="56"/>
  <c r="G2223" i="56"/>
  <c r="G2366" i="56"/>
  <c r="G2410" i="56"/>
  <c r="G1576" i="56"/>
  <c r="G1052" i="56"/>
  <c r="G1010" i="56"/>
  <c r="F2715" i="56"/>
  <c r="AA15" i="57" s="1"/>
  <c r="F2714" i="56"/>
  <c r="AA14" i="57" s="1"/>
  <c r="F2706" i="56"/>
  <c r="AA7" i="57" s="1"/>
  <c r="F2711" i="56"/>
  <c r="AA11" i="57" s="1"/>
  <c r="F2710" i="56"/>
  <c r="AA10" i="57" s="1"/>
  <c r="F2709" i="56"/>
  <c r="AA9" i="57" s="1"/>
  <c r="F2708" i="56"/>
  <c r="AA8" i="57" s="1"/>
  <c r="F2707" i="56"/>
  <c r="S72" i="57"/>
  <c r="E2763" i="56"/>
  <c r="S70" i="57" s="1"/>
  <c r="E2758" i="56"/>
  <c r="S65" i="57" s="1"/>
  <c r="E2764" i="56"/>
  <c r="S71" i="57" s="1"/>
  <c r="E2762" i="56"/>
  <c r="S69" i="57" s="1"/>
  <c r="E2761" i="56"/>
  <c r="S68" i="57" s="1"/>
  <c r="E2760" i="56"/>
  <c r="S67" i="57" s="1"/>
  <c r="C2738" i="56"/>
  <c r="C2741" i="56"/>
  <c r="C45" i="57" s="1"/>
  <c r="E2739" i="56"/>
  <c r="S44" i="57" s="1"/>
  <c r="E2735" i="56"/>
  <c r="S40" i="57" s="1"/>
  <c r="E2736" i="56"/>
  <c r="S41" i="57" s="1"/>
  <c r="E2738" i="56"/>
  <c r="S43" i="57" s="1"/>
  <c r="E2734" i="56"/>
  <c r="S39" i="57" s="1"/>
  <c r="E2737" i="56"/>
  <c r="S42" i="57" s="1"/>
  <c r="E2740" i="56"/>
  <c r="S45" i="57" s="1"/>
  <c r="D2741" i="56"/>
  <c r="K45" i="57" s="1"/>
  <c r="D2740" i="56"/>
  <c r="K44" i="57" s="1"/>
  <c r="D2738" i="56"/>
  <c r="K42" i="57" s="1"/>
  <c r="D2739" i="56"/>
  <c r="K43" i="57" s="1"/>
  <c r="D2737" i="56"/>
  <c r="K41" i="57" s="1"/>
  <c r="D2736" i="56"/>
  <c r="D2735" i="56"/>
  <c r="K40" i="57" s="1"/>
  <c r="D2734" i="56"/>
  <c r="K39" i="57" s="1"/>
  <c r="G2764" i="56"/>
  <c r="AI70" i="57" s="1"/>
  <c r="G2763" i="56"/>
  <c r="AI69" i="57" s="1"/>
  <c r="S7" i="57"/>
  <c r="C2765" i="56"/>
  <c r="C72" i="57" s="1"/>
  <c r="D2710" i="56"/>
  <c r="K10" i="57" s="1"/>
  <c r="D2708" i="56"/>
  <c r="D2709" i="56"/>
  <c r="K9" i="57" s="1"/>
  <c r="D2715" i="56"/>
  <c r="K15" i="57" s="1"/>
  <c r="D2707" i="56"/>
  <c r="K8" i="57" s="1"/>
  <c r="D2714" i="56"/>
  <c r="K14" i="57" s="1"/>
  <c r="D2706" i="56"/>
  <c r="K7" i="57" s="1"/>
  <c r="D2711" i="56"/>
  <c r="K11" i="57" s="1"/>
  <c r="D2713" i="56"/>
  <c r="K13" i="57" s="1"/>
  <c r="D2712" i="56"/>
  <c r="K12" i="57" s="1"/>
  <c r="G2738" i="56"/>
  <c r="AI42" i="57" s="1"/>
  <c r="G2735" i="56"/>
  <c r="AI39" i="57" s="1"/>
  <c r="G2734" i="56"/>
  <c r="AI38" i="57" s="1"/>
  <c r="G2736" i="56"/>
  <c r="AI40" i="57" s="1"/>
  <c r="G2737" i="56"/>
  <c r="AI41" i="57" s="1"/>
  <c r="F2713" i="56"/>
  <c r="AA13" i="57" s="1"/>
  <c r="F2712" i="56"/>
  <c r="AA12" i="57" s="1"/>
  <c r="F2737" i="56"/>
  <c r="AA41" i="57" s="1"/>
  <c r="F2736" i="56"/>
  <c r="AA40" i="57" s="1"/>
  <c r="F2735" i="56"/>
  <c r="AA39" i="57" s="1"/>
  <c r="F2734" i="56"/>
  <c r="G2765" i="56"/>
  <c r="AI71" i="57" s="1"/>
  <c r="F2765" i="56"/>
  <c r="AA71" i="57" s="1"/>
  <c r="F2764" i="56"/>
  <c r="AA70" i="57" s="1"/>
  <c r="F2763" i="56"/>
  <c r="AA69" i="57" s="1"/>
  <c r="F2758" i="56"/>
  <c r="AA65" i="57" s="1"/>
  <c r="F2762" i="56"/>
  <c r="F2761" i="56"/>
  <c r="AA68" i="57" s="1"/>
  <c r="F2760" i="56"/>
  <c r="AA67" i="57" s="1"/>
  <c r="F2759" i="56"/>
  <c r="AA66" i="57" s="1"/>
  <c r="G2712" i="56"/>
  <c r="AI12" i="57" s="1"/>
  <c r="G2710" i="56"/>
  <c r="AI10" i="57" s="1"/>
  <c r="G2711" i="56"/>
  <c r="AI11" i="57" s="1"/>
  <c r="G2706" i="56"/>
  <c r="G2709" i="56"/>
  <c r="AI9" i="57" s="1"/>
  <c r="G2715" i="56"/>
  <c r="G2708" i="56"/>
  <c r="AI8" i="57" s="1"/>
  <c r="G2713" i="56"/>
  <c r="AI13" i="57" s="1"/>
  <c r="G2707" i="56"/>
  <c r="AI7" i="57" s="1"/>
  <c r="G2714" i="56"/>
  <c r="G2759" i="56"/>
  <c r="G2760" i="56"/>
  <c r="AI66" i="57" s="1"/>
  <c r="G2758" i="56"/>
  <c r="AI65" i="57" s="1"/>
  <c r="G2762" i="56"/>
  <c r="AI68" i="57" s="1"/>
  <c r="G2761" i="56"/>
  <c r="AI67" i="57" s="1"/>
  <c r="C2762" i="56"/>
  <c r="C69" i="57" s="1"/>
  <c r="C2761" i="56"/>
  <c r="C68" i="57" s="1"/>
  <c r="C2760" i="56"/>
  <c r="C67" i="57" s="1"/>
  <c r="C2759" i="56"/>
  <c r="C66" i="57" s="1"/>
  <c r="C2758" i="56"/>
  <c r="C65" i="57" s="1"/>
  <c r="C2764" i="56"/>
  <c r="C71" i="57" s="1"/>
  <c r="C2763" i="56"/>
  <c r="C70" i="57" s="1"/>
  <c r="D2764" i="56"/>
  <c r="K71" i="57" s="1"/>
  <c r="D2763" i="56"/>
  <c r="K70" i="57" s="1"/>
  <c r="D2758" i="56"/>
  <c r="K65" i="57" s="1"/>
  <c r="D2762" i="56"/>
  <c r="K69" i="57" s="1"/>
  <c r="D2761" i="56"/>
  <c r="K68" i="57" s="1"/>
  <c r="D2760" i="56"/>
  <c r="K67" i="57" s="1"/>
  <c r="D2765" i="56"/>
  <c r="K72" i="57" s="1"/>
  <c r="D2759" i="56"/>
  <c r="K66" i="57" s="1"/>
  <c r="F2741" i="56"/>
  <c r="AA45" i="57" s="1"/>
  <c r="F2740" i="56"/>
  <c r="AA44" i="57" s="1"/>
  <c r="F2739" i="56"/>
  <c r="AA43" i="57" s="1"/>
  <c r="F2738" i="56"/>
  <c r="AA42" i="57" s="1"/>
  <c r="G2733" i="56"/>
  <c r="H2024" i="56"/>
  <c r="E2733" i="56"/>
  <c r="S38" i="57" s="1"/>
  <c r="D2733" i="56"/>
  <c r="K38" i="57" s="1"/>
  <c r="I468" i="56"/>
  <c r="F2733" i="56"/>
  <c r="AA38" i="57" s="1"/>
  <c r="H1470" i="56"/>
  <c r="I1352" i="56"/>
  <c r="C2736" i="56"/>
  <c r="C41" i="57" s="1"/>
  <c r="C2734" i="56"/>
  <c r="C39" i="57" s="1"/>
  <c r="C2733" i="56"/>
  <c r="C38" i="57" s="1"/>
  <c r="C2740" i="56"/>
  <c r="C44" i="57" s="1"/>
  <c r="C2739" i="56"/>
  <c r="C43" i="57" s="1"/>
  <c r="C2737" i="56"/>
  <c r="C42" i="57" s="1"/>
  <c r="C2735" i="56"/>
  <c r="C40" i="57" s="1"/>
  <c r="H2650" i="56"/>
  <c r="I425" i="56"/>
  <c r="C2714" i="56"/>
  <c r="C14" i="57" s="1"/>
  <c r="C2707" i="56"/>
  <c r="C8" i="57" s="1"/>
  <c r="C2713" i="56"/>
  <c r="C13" i="57" s="1"/>
  <c r="C2712" i="56"/>
  <c r="C12" i="57" s="1"/>
  <c r="C2711" i="56"/>
  <c r="C11" i="57" s="1"/>
  <c r="C2710" i="56"/>
  <c r="C10" i="57" s="1"/>
  <c r="C2709" i="56"/>
  <c r="C2715" i="56"/>
  <c r="C15" i="57" s="1"/>
  <c r="C2708" i="56"/>
  <c r="C9" i="57" s="1"/>
  <c r="H1847" i="56"/>
  <c r="H1914" i="56"/>
  <c r="H2669" i="56"/>
  <c r="C2706" i="56"/>
  <c r="C7" i="57" s="1"/>
  <c r="H1030" i="56"/>
  <c r="I2283" i="56"/>
  <c r="H975" i="56"/>
  <c r="H1419" i="56"/>
  <c r="I2469" i="56"/>
  <c r="H2685" i="56"/>
  <c r="H1859" i="56"/>
  <c r="H920" i="56"/>
  <c r="I924" i="56"/>
  <c r="H1093" i="56"/>
  <c r="I2461" i="56"/>
  <c r="H751" i="56"/>
  <c r="H869" i="56"/>
  <c r="H1867" i="56"/>
  <c r="H2125" i="56"/>
  <c r="H1305" i="56"/>
  <c r="H1085" i="56"/>
  <c r="I2559" i="56"/>
  <c r="I963" i="56"/>
  <c r="I2040" i="56"/>
  <c r="I2518" i="56"/>
  <c r="I1060" i="56"/>
  <c r="H1985" i="56"/>
  <c r="H873" i="56"/>
  <c r="D2407" i="56"/>
  <c r="I2579" i="56"/>
  <c r="H1851" i="56"/>
  <c r="H1843" i="56"/>
  <c r="I2028" i="56"/>
  <c r="I1843" i="56"/>
  <c r="D2505" i="56"/>
  <c r="D2225" i="56"/>
  <c r="I2465" i="56"/>
  <c r="I1914" i="56"/>
  <c r="H2279" i="56"/>
  <c r="H1317" i="56"/>
  <c r="H1293" i="56"/>
  <c r="I1969" i="56"/>
  <c r="I2575" i="56"/>
  <c r="I2246" i="56"/>
  <c r="I1879" i="56"/>
  <c r="H2146" i="56"/>
  <c r="H2295" i="56"/>
  <c r="I400" i="56"/>
  <c r="D1559" i="5"/>
  <c r="D1552" i="5"/>
  <c r="H1551" i="5"/>
  <c r="H1563" i="5" s="1"/>
  <c r="D1575" i="5"/>
  <c r="I87" i="48"/>
  <c r="D892" i="5"/>
  <c r="D1717" i="5"/>
  <c r="D672" i="5"/>
  <c r="D1057" i="5"/>
  <c r="D1112" i="5"/>
  <c r="D1222" i="5"/>
  <c r="D727" i="5"/>
  <c r="D507" i="5"/>
  <c r="D1937" i="5"/>
  <c r="D562" i="5"/>
  <c r="D2462" i="5"/>
  <c r="G2656" i="48" s="1"/>
  <c r="I2656" i="48" s="1"/>
  <c r="J2656" i="48" s="1"/>
  <c r="D2157" i="5"/>
  <c r="D1442" i="5"/>
  <c r="D1167" i="5"/>
  <c r="D1497" i="5"/>
  <c r="D2260" i="5"/>
  <c r="D1772" i="5"/>
  <c r="D2658" i="5"/>
  <c r="G2740" i="48" s="1"/>
  <c r="D2407" i="5"/>
  <c r="D1002" i="5"/>
  <c r="D617" i="5"/>
  <c r="D1607" i="5"/>
  <c r="D782" i="5"/>
  <c r="D1882" i="5"/>
  <c r="D2358" i="5"/>
  <c r="D947" i="5"/>
  <c r="D1387" i="5"/>
  <c r="D1827" i="5"/>
  <c r="D1662" i="5"/>
  <c r="D2309" i="5"/>
  <c r="D2609" i="5"/>
  <c r="G2719" i="48" s="1"/>
  <c r="D452" i="5"/>
  <c r="D2511" i="5"/>
  <c r="G2677" i="48" s="1"/>
  <c r="D837" i="5"/>
  <c r="D2560" i="5"/>
  <c r="G2698" i="48" s="1"/>
  <c r="D93" i="56"/>
  <c r="G93" i="48"/>
  <c r="D91" i="5"/>
  <c r="D273" i="5" s="1"/>
  <c r="D87" i="56"/>
  <c r="D85" i="5"/>
  <c r="D86" i="5" s="1"/>
  <c r="G1577" i="48"/>
  <c r="G82" i="48"/>
  <c r="G2360" i="48" s="1"/>
  <c r="I2360" i="48" s="1"/>
  <c r="J2360" i="48" s="1"/>
  <c r="D1337" i="56"/>
  <c r="D1962" i="56"/>
  <c r="D2127" i="56"/>
  <c r="D1777" i="56"/>
  <c r="D567" i="56"/>
  <c r="H1077" i="56"/>
  <c r="H2657" i="56"/>
  <c r="H1863" i="56"/>
  <c r="H1830" i="56"/>
  <c r="H1509" i="56"/>
  <c r="I649" i="56"/>
  <c r="H1089" i="56"/>
  <c r="I1372" i="56"/>
  <c r="H857" i="56"/>
  <c r="I645" i="56"/>
  <c r="H535" i="56"/>
  <c r="H531" i="56"/>
  <c r="H547" i="56"/>
  <c r="I1254" i="56"/>
  <c r="I594" i="56"/>
  <c r="I2583" i="56"/>
  <c r="I2477" i="56"/>
  <c r="I2138" i="56"/>
  <c r="H1934" i="56"/>
  <c r="I1977" i="56"/>
  <c r="I1729" i="56"/>
  <c r="H637" i="56"/>
  <c r="H653" i="56"/>
  <c r="I1305" i="56"/>
  <c r="I574" i="56"/>
  <c r="I2624" i="56"/>
  <c r="I2563" i="56"/>
  <c r="I2332" i="56"/>
  <c r="I2665" i="56"/>
  <c r="H2526" i="56"/>
  <c r="I2616" i="56"/>
  <c r="I2303" i="56"/>
  <c r="H2246" i="56"/>
  <c r="H2428" i="56"/>
  <c r="I2383" i="56"/>
  <c r="H2158" i="56"/>
  <c r="H2142" i="56"/>
  <c r="H2138" i="56"/>
  <c r="I1922" i="56"/>
  <c r="I1973" i="56"/>
  <c r="I1639" i="56"/>
  <c r="I2279" i="56"/>
  <c r="I1509" i="56"/>
  <c r="I1694" i="56"/>
  <c r="I1529" i="56"/>
  <c r="H2416" i="56"/>
  <c r="H2383" i="56"/>
  <c r="AQ17" i="57" s="1"/>
  <c r="H1879" i="56"/>
  <c r="H1800" i="56"/>
  <c r="I1572" i="56"/>
  <c r="H1014" i="56"/>
  <c r="H1034" i="56"/>
  <c r="H983" i="56"/>
  <c r="H967" i="56"/>
  <c r="H963" i="56"/>
  <c r="I920" i="56"/>
  <c r="H794" i="56"/>
  <c r="H814" i="56"/>
  <c r="H2567" i="56"/>
  <c r="H2563" i="56"/>
  <c r="H2583" i="56"/>
  <c r="H1989" i="56"/>
  <c r="H1969" i="56"/>
  <c r="I2344" i="56"/>
  <c r="I2103" i="56"/>
  <c r="I2142" i="56"/>
  <c r="I1938" i="56"/>
  <c r="I2299" i="56"/>
  <c r="I1643" i="56"/>
  <c r="I2238" i="56"/>
  <c r="H1639" i="56"/>
  <c r="I1733" i="56"/>
  <c r="H1144" i="56"/>
  <c r="I1584" i="56"/>
  <c r="I1289" i="56"/>
  <c r="H1234" i="56"/>
  <c r="H1254" i="56"/>
  <c r="I1034" i="56"/>
  <c r="I975" i="56"/>
  <c r="H1572" i="56"/>
  <c r="H1568" i="56"/>
  <c r="H1588" i="56"/>
  <c r="I637" i="56"/>
  <c r="H645" i="56"/>
  <c r="I2657" i="56"/>
  <c r="I2534" i="56"/>
  <c r="H2677" i="56"/>
  <c r="H1875" i="56"/>
  <c r="I708" i="56"/>
  <c r="I810" i="56"/>
  <c r="I2677" i="56"/>
  <c r="I2514" i="56"/>
  <c r="H2673" i="56"/>
  <c r="H2303" i="56"/>
  <c r="H2287" i="56"/>
  <c r="H2283" i="56"/>
  <c r="H2099" i="56"/>
  <c r="H2079" i="56"/>
  <c r="I1930" i="56"/>
  <c r="H1883" i="56"/>
  <c r="H2391" i="56"/>
  <c r="AQ76" i="57" s="1"/>
  <c r="H2387" i="56"/>
  <c r="AQ48" i="57" s="1"/>
  <c r="H1749" i="56"/>
  <c r="H1729" i="56"/>
  <c r="H1690" i="56"/>
  <c r="I1784" i="56"/>
  <c r="I1698" i="56"/>
  <c r="I2230" i="56"/>
  <c r="H1335" i="56"/>
  <c r="H1372" i="56"/>
  <c r="H1356" i="56"/>
  <c r="H1930" i="56"/>
  <c r="I1745" i="56"/>
  <c r="I1368" i="56"/>
  <c r="I421" i="56"/>
  <c r="I1419" i="56"/>
  <c r="I1250" i="56"/>
  <c r="I582" i="56"/>
  <c r="H1635" i="56"/>
  <c r="H1195" i="56"/>
  <c r="H1199" i="56"/>
  <c r="H1203" i="56"/>
  <c r="H928" i="56"/>
  <c r="H908" i="56"/>
  <c r="H912" i="56"/>
  <c r="I578" i="56"/>
  <c r="I653" i="56"/>
  <c r="I409" i="56"/>
  <c r="I429" i="56"/>
  <c r="H2575" i="56"/>
  <c r="I2673" i="56"/>
  <c r="I2420" i="56"/>
  <c r="H2481" i="56"/>
  <c r="H2461" i="56"/>
  <c r="I2328" i="56"/>
  <c r="H2150" i="56"/>
  <c r="H2162" i="56"/>
  <c r="H2028" i="56"/>
  <c r="H2032" i="56"/>
  <c r="H2048" i="56"/>
  <c r="I2481" i="56"/>
  <c r="I2079" i="56"/>
  <c r="I2024" i="56"/>
  <c r="I2095" i="56"/>
  <c r="I1808" i="56"/>
  <c r="I1674" i="56"/>
  <c r="I1993" i="56"/>
  <c r="I2391" i="56"/>
  <c r="H1584" i="56"/>
  <c r="H1564" i="56"/>
  <c r="I1883" i="56"/>
  <c r="H1533" i="56"/>
  <c r="H1513" i="56"/>
  <c r="I1749" i="56"/>
  <c r="H1745" i="56"/>
  <c r="I1093" i="56"/>
  <c r="I2234" i="56"/>
  <c r="I1152" i="56"/>
  <c r="H1423" i="56"/>
  <c r="H1407" i="56"/>
  <c r="I1364" i="56"/>
  <c r="H1784" i="56"/>
  <c r="H1804" i="56"/>
  <c r="I1022" i="56"/>
  <c r="I523" i="56"/>
  <c r="I437" i="56"/>
  <c r="I1018" i="56"/>
  <c r="G38" i="56"/>
  <c r="I472" i="56"/>
  <c r="I2628" i="56"/>
  <c r="H2154" i="56"/>
  <c r="H2134" i="56"/>
  <c r="H2103" i="56"/>
  <c r="H2087" i="56"/>
  <c r="H2083" i="56"/>
  <c r="H2040" i="56"/>
  <c r="I2608" i="56"/>
  <c r="I2530" i="56"/>
  <c r="H2632" i="56"/>
  <c r="H2616" i="56"/>
  <c r="H2612" i="56"/>
  <c r="I2336" i="56"/>
  <c r="I2048" i="56"/>
  <c r="I1513" i="56"/>
  <c r="I1564" i="56"/>
  <c r="H1344" i="56"/>
  <c r="H1364" i="56"/>
  <c r="I1077" i="56"/>
  <c r="H904" i="56"/>
  <c r="H924" i="56"/>
  <c r="I767" i="56"/>
  <c r="H417" i="56"/>
  <c r="H413" i="56"/>
  <c r="I912" i="56"/>
  <c r="E485" i="56"/>
  <c r="I2669" i="56"/>
  <c r="I2612" i="56"/>
  <c r="H2624" i="56"/>
  <c r="I2567" i="56"/>
  <c r="H2608" i="56"/>
  <c r="H2628" i="56"/>
  <c r="I2681" i="56"/>
  <c r="H2579" i="56"/>
  <c r="H2559" i="56"/>
  <c r="I2432" i="56"/>
  <c r="I2632" i="56"/>
  <c r="H2348" i="56"/>
  <c r="H2328" i="56"/>
  <c r="AQ18" i="57" s="1"/>
  <c r="H2477" i="56"/>
  <c r="H2352" i="56"/>
  <c r="H2336" i="56"/>
  <c r="AQ77" i="57" s="1"/>
  <c r="H2332" i="56"/>
  <c r="AQ49" i="57" s="1"/>
  <c r="I2485" i="56"/>
  <c r="I1867" i="56"/>
  <c r="I2044" i="56"/>
  <c r="I1934" i="56"/>
  <c r="H2095" i="56"/>
  <c r="H1922" i="56"/>
  <c r="H1918" i="56"/>
  <c r="H1938" i="56"/>
  <c r="I1855" i="56"/>
  <c r="H1993" i="56"/>
  <c r="H1973" i="56"/>
  <c r="H1977" i="56"/>
  <c r="H2299" i="56"/>
  <c r="H1674" i="56"/>
  <c r="H1694" i="56"/>
  <c r="H1580" i="56"/>
  <c r="H1753" i="56"/>
  <c r="H1733" i="56"/>
  <c r="H1737" i="56"/>
  <c r="H2044" i="56"/>
  <c r="H2436" i="56"/>
  <c r="I1788" i="56"/>
  <c r="I657" i="56"/>
  <c r="I531" i="56"/>
  <c r="I543" i="56"/>
  <c r="I2254" i="56"/>
  <c r="H755" i="56"/>
  <c r="H767" i="56"/>
  <c r="I959" i="56"/>
  <c r="H409" i="56"/>
  <c r="H574" i="56"/>
  <c r="H594" i="56"/>
  <c r="I464" i="56"/>
  <c r="I413" i="56"/>
  <c r="H400" i="56"/>
  <c r="I2158" i="56"/>
  <c r="I1356" i="56"/>
  <c r="H1250" i="56"/>
  <c r="H1309" i="56"/>
  <c r="H1289" i="56"/>
  <c r="H1297" i="56"/>
  <c r="I1089" i="56"/>
  <c r="H2530" i="56"/>
  <c r="H2510" i="56"/>
  <c r="I2436" i="56"/>
  <c r="I2295" i="56"/>
  <c r="I2510" i="56"/>
  <c r="I1985" i="56"/>
  <c r="I1753" i="56"/>
  <c r="I1682" i="56"/>
  <c r="I1678" i="56"/>
  <c r="H2344" i="56"/>
  <c r="I2387" i="56"/>
  <c r="I1348" i="56"/>
  <c r="H979" i="56"/>
  <c r="H959" i="56"/>
  <c r="I1800" i="56"/>
  <c r="H1258" i="56"/>
  <c r="H1238" i="56"/>
  <c r="H1242" i="56"/>
  <c r="H1610" i="56"/>
  <c r="H1631" i="56"/>
  <c r="H1647" i="56"/>
  <c r="I535" i="56"/>
  <c r="I527" i="56"/>
  <c r="I2685" i="56"/>
  <c r="H2465" i="56"/>
  <c r="H2469" i="56"/>
  <c r="H2485" i="56"/>
  <c r="I2412" i="56"/>
  <c r="H2412" i="56"/>
  <c r="H2432" i="56"/>
  <c r="H2681" i="56"/>
  <c r="H2665" i="56"/>
  <c r="H2661" i="56"/>
  <c r="I2526" i="56"/>
  <c r="I2661" i="56"/>
  <c r="I2348" i="56"/>
  <c r="I1989" i="56"/>
  <c r="I2416" i="56"/>
  <c r="I2428" i="56"/>
  <c r="I1851" i="56"/>
  <c r="I2352" i="56"/>
  <c r="I2087" i="56"/>
  <c r="I1804" i="56"/>
  <c r="I1839" i="56"/>
  <c r="H1855" i="56"/>
  <c r="I1737" i="56"/>
  <c r="I2287" i="56"/>
  <c r="I2032" i="56"/>
  <c r="H1682" i="56"/>
  <c r="H1698" i="56"/>
  <c r="H1678" i="56"/>
  <c r="I1580" i="56"/>
  <c r="H1627" i="56"/>
  <c r="H1643" i="56"/>
  <c r="H2250" i="56"/>
  <c r="H2230" i="56"/>
  <c r="I1533" i="56"/>
  <c r="H2420" i="56"/>
  <c r="I1627" i="56"/>
  <c r="I1360" i="56"/>
  <c r="H1352" i="56"/>
  <c r="H1348" i="56"/>
  <c r="H1368" i="56"/>
  <c r="I1258" i="56"/>
  <c r="I1690" i="56"/>
  <c r="I1423" i="56"/>
  <c r="H1839" i="56"/>
  <c r="I519" i="56"/>
  <c r="I1568" i="56"/>
  <c r="I1014" i="56"/>
  <c r="I598" i="56"/>
  <c r="H649" i="56"/>
  <c r="I798" i="56"/>
  <c r="I1038" i="56"/>
  <c r="I814" i="56"/>
  <c r="H421" i="56"/>
  <c r="I1136" i="56"/>
  <c r="I1792" i="56"/>
  <c r="H1360" i="56"/>
  <c r="I1085" i="56"/>
  <c r="I1242" i="56"/>
  <c r="I1631" i="56"/>
  <c r="I1309" i="56"/>
  <c r="I704" i="56"/>
  <c r="I1132" i="56"/>
  <c r="H437" i="56"/>
  <c r="I818" i="56"/>
  <c r="I908" i="56"/>
  <c r="I1478" i="56"/>
  <c r="I739" i="56"/>
  <c r="I2250" i="56"/>
  <c r="I1875" i="56"/>
  <c r="I1635" i="56"/>
  <c r="I1863" i="56"/>
  <c r="H2238" i="56"/>
  <c r="H2254" i="56"/>
  <c r="H2234" i="56"/>
  <c r="H1788" i="56"/>
  <c r="H1792" i="56"/>
  <c r="H1808" i="56"/>
  <c r="I979" i="56"/>
  <c r="I967" i="56"/>
  <c r="I700" i="56"/>
  <c r="I1588" i="56"/>
  <c r="H1148" i="56"/>
  <c r="H1132" i="56"/>
  <c r="I1030" i="56"/>
  <c r="H810" i="56"/>
  <c r="H543" i="56"/>
  <c r="H527" i="56"/>
  <c r="H523" i="56"/>
  <c r="H510" i="56"/>
  <c r="I417" i="56"/>
  <c r="H2518" i="56"/>
  <c r="H2534" i="56"/>
  <c r="H2514" i="56"/>
  <c r="I802" i="56"/>
  <c r="I983" i="56"/>
  <c r="I928" i="56"/>
  <c r="I747" i="56"/>
  <c r="I1234" i="56"/>
  <c r="I1238" i="56"/>
  <c r="I1647" i="56"/>
  <c r="I539" i="56"/>
  <c r="H468" i="56"/>
  <c r="H472" i="56"/>
  <c r="H598" i="56"/>
  <c r="H582" i="56"/>
  <c r="H578" i="56"/>
  <c r="I433" i="56"/>
  <c r="H818" i="56"/>
  <c r="H798" i="56"/>
  <c r="H802" i="56"/>
  <c r="H1018" i="56"/>
  <c r="H1022" i="56"/>
  <c r="H1038" i="56"/>
  <c r="H464" i="56"/>
  <c r="I590" i="56"/>
  <c r="H759" i="56"/>
  <c r="H590" i="56"/>
  <c r="H1478" i="56"/>
  <c r="I794" i="56"/>
  <c r="H852" i="55"/>
  <c r="H850" i="55"/>
  <c r="F852" i="55"/>
  <c r="F850" i="55"/>
  <c r="H27" i="49"/>
  <c r="J849" i="55"/>
  <c r="J851" i="55"/>
  <c r="B848" i="55"/>
  <c r="B851" i="55"/>
  <c r="D852" i="55"/>
  <c r="D850" i="55"/>
  <c r="O2511" i="48"/>
  <c r="O2546" i="48"/>
  <c r="O2530" i="48"/>
  <c r="W2507" i="48"/>
  <c r="E2056" i="48"/>
  <c r="F2056" i="48" s="1"/>
  <c r="I2021" i="48"/>
  <c r="J2021" i="48" s="1"/>
  <c r="U2043" i="48"/>
  <c r="V2043" i="48" s="1"/>
  <c r="S2442" i="48"/>
  <c r="S2407" i="48"/>
  <c r="G430" i="48"/>
  <c r="I388" i="48"/>
  <c r="J388" i="48" s="1"/>
  <c r="G397" i="48"/>
  <c r="I397" i="48" s="1"/>
  <c r="J397" i="48" s="1"/>
  <c r="G414" i="48"/>
  <c r="G389" i="48"/>
  <c r="G391" i="48"/>
  <c r="I391" i="48" s="1"/>
  <c r="J391" i="48" s="1"/>
  <c r="K748" i="48"/>
  <c r="M773" i="48"/>
  <c r="N773" i="48" s="1"/>
  <c r="K815" i="48"/>
  <c r="K799" i="48"/>
  <c r="K795" i="48"/>
  <c r="D971" i="48"/>
  <c r="AB971" i="48" s="1"/>
  <c r="AB968" i="48"/>
  <c r="D973" i="48"/>
  <c r="D974" i="48"/>
  <c r="G976" i="48"/>
  <c r="I976" i="48" s="1"/>
  <c r="J976" i="48" s="1"/>
  <c r="G972" i="48"/>
  <c r="I951" i="48"/>
  <c r="J951" i="48" s="1"/>
  <c r="G952" i="48"/>
  <c r="I952" i="48" s="1"/>
  <c r="J952" i="48" s="1"/>
  <c r="AA951" i="48"/>
  <c r="D977" i="48"/>
  <c r="Q1058" i="48"/>
  <c r="R1058" i="48" s="1"/>
  <c r="O1082" i="48"/>
  <c r="Q1223" i="48"/>
  <c r="R1223" i="48" s="1"/>
  <c r="O1231" i="48"/>
  <c r="O1247" i="48"/>
  <c r="O1259" i="48"/>
  <c r="Q1226" i="48"/>
  <c r="R1226" i="48" s="1"/>
  <c r="O1227" i="48"/>
  <c r="Q1227" i="48" s="1"/>
  <c r="R1227" i="48" s="1"/>
  <c r="W452" i="48"/>
  <c r="Y452" i="48" s="1"/>
  <c r="Z452" i="48" s="1"/>
  <c r="Y448" i="48"/>
  <c r="Z448" i="48" s="1"/>
  <c r="M603" i="48"/>
  <c r="N603" i="48" s="1"/>
  <c r="K646" i="48"/>
  <c r="K607" i="48"/>
  <c r="AA603" i="48"/>
  <c r="Q933" i="48"/>
  <c r="R933" i="48" s="1"/>
  <c r="O956" i="48"/>
  <c r="O976" i="48"/>
  <c r="O964" i="48"/>
  <c r="F1713" i="48"/>
  <c r="W1713" i="48" s="1"/>
  <c r="Y1713" i="48" s="1"/>
  <c r="Z1713" i="48" s="1"/>
  <c r="O1269" i="48"/>
  <c r="O1764" i="48"/>
  <c r="Q1764" i="48" s="1"/>
  <c r="R1764" i="48" s="1"/>
  <c r="O1104" i="48"/>
  <c r="O719" i="48"/>
  <c r="O829" i="48"/>
  <c r="W1420" i="48"/>
  <c r="G1781" i="48"/>
  <c r="AA1758" i="48"/>
  <c r="AC1758" i="48" s="1"/>
  <c r="I1758" i="48"/>
  <c r="J1758" i="48" s="1"/>
  <c r="G1801" i="48"/>
  <c r="G1789" i="48"/>
  <c r="G1793" i="48"/>
  <c r="G1759" i="48"/>
  <c r="I1759" i="48" s="1"/>
  <c r="J1759" i="48" s="1"/>
  <c r="G1762" i="48"/>
  <c r="AA1773" i="48"/>
  <c r="AC1773" i="48" s="1"/>
  <c r="C1781" i="48"/>
  <c r="C1785" i="48"/>
  <c r="E1773" i="48"/>
  <c r="F1773" i="48" s="1"/>
  <c r="C1797" i="48"/>
  <c r="G1797" i="48"/>
  <c r="G1805" i="48"/>
  <c r="I1776" i="48"/>
  <c r="J1776" i="48" s="1"/>
  <c r="AA1776" i="48"/>
  <c r="AC1776" i="48" s="1"/>
  <c r="G1777" i="48"/>
  <c r="E9" i="48"/>
  <c r="F9" i="48" s="1"/>
  <c r="C386" i="48"/>
  <c r="E386" i="48" s="1"/>
  <c r="F386" i="48" s="1"/>
  <c r="C661" i="48"/>
  <c r="C1816" i="48"/>
  <c r="C826" i="48"/>
  <c r="C1761" i="48"/>
  <c r="E1761" i="48" s="1"/>
  <c r="F1761" i="48" s="1"/>
  <c r="C1706" i="48"/>
  <c r="E1706" i="48" s="1"/>
  <c r="F1706" i="48" s="1"/>
  <c r="C1156" i="48"/>
  <c r="C551" i="48"/>
  <c r="E551" i="48" s="1"/>
  <c r="F551" i="48" s="1"/>
  <c r="C1046" i="48"/>
  <c r="E1046" i="48" s="1"/>
  <c r="F1046" i="48" s="1"/>
  <c r="C1266" i="48"/>
  <c r="C716" i="48"/>
  <c r="C771" i="48"/>
  <c r="C1101" i="48"/>
  <c r="C2146" i="48"/>
  <c r="C1321" i="48"/>
  <c r="E1321" i="48" s="1"/>
  <c r="F1321" i="48" s="1"/>
  <c r="C1871" i="48"/>
  <c r="E1871" i="48" s="1"/>
  <c r="F1871" i="48" s="1"/>
  <c r="C1211" i="48"/>
  <c r="K1911" i="48"/>
  <c r="M1886" i="48"/>
  <c r="N1886" i="48" s="1"/>
  <c r="K1907" i="48"/>
  <c r="P426" i="48"/>
  <c r="R383" i="48"/>
  <c r="P386" i="48"/>
  <c r="P385" i="48"/>
  <c r="R385" i="48" s="1"/>
  <c r="P406" i="48"/>
  <c r="P384" i="48"/>
  <c r="T465" i="48"/>
  <c r="U465" i="48" s="1"/>
  <c r="V465" i="48" s="1"/>
  <c r="T477" i="48"/>
  <c r="T478" i="48" s="1"/>
  <c r="T461" i="48"/>
  <c r="U461" i="48" s="1"/>
  <c r="V461" i="48" s="1"/>
  <c r="T455" i="48"/>
  <c r="T454" i="48"/>
  <c r="U453" i="48"/>
  <c r="V453" i="48" s="1"/>
  <c r="X456" i="48"/>
  <c r="P477" i="48"/>
  <c r="P481" i="48"/>
  <c r="AB456" i="48"/>
  <c r="P457" i="48"/>
  <c r="P460" i="48"/>
  <c r="AB460" i="48" s="1"/>
  <c r="P458" i="48"/>
  <c r="P459" i="48"/>
  <c r="H571" i="48"/>
  <c r="H572" i="48" s="1"/>
  <c r="H575" i="48"/>
  <c r="H564" i="48"/>
  <c r="H587" i="48"/>
  <c r="AB563" i="48"/>
  <c r="L587" i="48"/>
  <c r="L569" i="48"/>
  <c r="M566" i="48"/>
  <c r="N566" i="48" s="1"/>
  <c r="P583" i="48"/>
  <c r="Q548" i="48"/>
  <c r="R548" i="48" s="1"/>
  <c r="P579" i="48"/>
  <c r="P580" i="48" s="1"/>
  <c r="P591" i="48"/>
  <c r="P549" i="48"/>
  <c r="P551" i="48"/>
  <c r="P550" i="48"/>
  <c r="X618" i="48"/>
  <c r="P642" i="48"/>
  <c r="Q642" i="48" s="1"/>
  <c r="R642" i="48" s="1"/>
  <c r="P630" i="48"/>
  <c r="P619" i="48"/>
  <c r="AB618" i="48"/>
  <c r="Q618" i="48"/>
  <c r="R618" i="48" s="1"/>
  <c r="P620" i="48"/>
  <c r="AB620" i="48" s="1"/>
  <c r="X621" i="48"/>
  <c r="F621" i="48"/>
  <c r="D625" i="48"/>
  <c r="D624" i="48"/>
  <c r="AB621" i="48"/>
  <c r="AC621" i="48" s="1"/>
  <c r="D622" i="48"/>
  <c r="D623" i="48"/>
  <c r="C881" i="48"/>
  <c r="C991" i="48"/>
  <c r="Q2279" i="48"/>
  <c r="R2279" i="48" s="1"/>
  <c r="AA2507" i="48"/>
  <c r="G316" i="48"/>
  <c r="G1819" i="48"/>
  <c r="W1400" i="48"/>
  <c r="W765" i="48"/>
  <c r="W767" i="48"/>
  <c r="S2426" i="48"/>
  <c r="E1332" i="48"/>
  <c r="F1332" i="48" s="1"/>
  <c r="AA1332" i="48"/>
  <c r="AC1332" i="48" s="1"/>
  <c r="AA1836" i="48"/>
  <c r="G980" i="48"/>
  <c r="M791" i="48"/>
  <c r="N791" i="48" s="1"/>
  <c r="K756" i="48"/>
  <c r="K1332" i="48"/>
  <c r="M1332" i="48" s="1"/>
  <c r="N1332" i="48" s="1"/>
  <c r="K1353" i="48"/>
  <c r="M1328" i="48"/>
  <c r="N1328" i="48" s="1"/>
  <c r="AA1328" i="48"/>
  <c r="AC1328" i="48" s="1"/>
  <c r="K1369" i="48"/>
  <c r="AA1593" i="48"/>
  <c r="K1616" i="48"/>
  <c r="K1636" i="48"/>
  <c r="K1628" i="48"/>
  <c r="K1594" i="48"/>
  <c r="Q943" i="48"/>
  <c r="R943" i="48" s="1"/>
  <c r="AA943" i="48"/>
  <c r="AC943" i="48" s="1"/>
  <c r="O819" i="48"/>
  <c r="O2139" i="48"/>
  <c r="W2098" i="48"/>
  <c r="G18" i="48"/>
  <c r="G303" i="48"/>
  <c r="Q613" i="48"/>
  <c r="R613" i="48" s="1"/>
  <c r="O638" i="48"/>
  <c r="O654" i="48"/>
  <c r="AA536" i="48"/>
  <c r="AA1933" i="48"/>
  <c r="AA731" i="48"/>
  <c r="M778" i="48"/>
  <c r="N778" i="48" s="1"/>
  <c r="K782" i="48"/>
  <c r="M782" i="48" s="1"/>
  <c r="N782" i="48" s="1"/>
  <c r="K819" i="48"/>
  <c r="AA778" i="48"/>
  <c r="AC778" i="48" s="1"/>
  <c r="K803" i="48"/>
  <c r="J245" i="48"/>
  <c r="H246" i="48"/>
  <c r="J246" i="48" s="1"/>
  <c r="D1084" i="48"/>
  <c r="D1083" i="48"/>
  <c r="P2324" i="48"/>
  <c r="P2301" i="48"/>
  <c r="P2328" i="48"/>
  <c r="P2316" i="48"/>
  <c r="P2300" i="48"/>
  <c r="L2363" i="48"/>
  <c r="T2365" i="48"/>
  <c r="T2366" i="48" s="1"/>
  <c r="T2377" i="48"/>
  <c r="T2373" i="48"/>
  <c r="T2349" i="48"/>
  <c r="X2348" i="48"/>
  <c r="T2350" i="48"/>
  <c r="Q951" i="48"/>
  <c r="R951" i="48" s="1"/>
  <c r="O980" i="48"/>
  <c r="O972" i="48"/>
  <c r="O952" i="48"/>
  <c r="Q952" i="48" s="1"/>
  <c r="R952" i="48" s="1"/>
  <c r="O955" i="48"/>
  <c r="Q955" i="48" s="1"/>
  <c r="R955" i="48" s="1"/>
  <c r="P977" i="48"/>
  <c r="C1094" i="48"/>
  <c r="C1066" i="48"/>
  <c r="E1058" i="48"/>
  <c r="F1058" i="48" s="1"/>
  <c r="C1070" i="48"/>
  <c r="AA1058" i="48"/>
  <c r="AC1058" i="48" s="1"/>
  <c r="G1247" i="48"/>
  <c r="AA1223" i="48"/>
  <c r="G1259" i="48"/>
  <c r="I1223" i="48"/>
  <c r="J1223" i="48" s="1"/>
  <c r="G1231" i="48"/>
  <c r="G1235" i="48"/>
  <c r="I1226" i="48"/>
  <c r="J1226" i="48" s="1"/>
  <c r="G1251" i="48"/>
  <c r="AA1226" i="48"/>
  <c r="AC1226" i="48" s="1"/>
  <c r="G1255" i="48"/>
  <c r="E938" i="48"/>
  <c r="F938" i="48" s="1"/>
  <c r="C980" i="48"/>
  <c r="C947" i="48"/>
  <c r="E947" i="48" s="1"/>
  <c r="F947" i="48" s="1"/>
  <c r="C964" i="48"/>
  <c r="AA938" i="48"/>
  <c r="AC938" i="48" s="1"/>
  <c r="Q438" i="48"/>
  <c r="R438" i="48" s="1"/>
  <c r="O469" i="48"/>
  <c r="AA438" i="48"/>
  <c r="AC438" i="48" s="1"/>
  <c r="O481" i="48"/>
  <c r="O473" i="48"/>
  <c r="C976" i="48"/>
  <c r="C968" i="48"/>
  <c r="AA933" i="48"/>
  <c r="C956" i="48"/>
  <c r="C936" i="48"/>
  <c r="E936" i="48" s="1"/>
  <c r="F936" i="48" s="1"/>
  <c r="H2073" i="48"/>
  <c r="G212" i="48"/>
  <c r="G444" i="48"/>
  <c r="G1214" i="48"/>
  <c r="I1214" i="48" s="1"/>
  <c r="J1214" i="48" s="1"/>
  <c r="G2149" i="48"/>
  <c r="G1599" i="48"/>
  <c r="G1654" i="48"/>
  <c r="G2505" i="48"/>
  <c r="G994" i="48"/>
  <c r="G44" i="48"/>
  <c r="G499" i="48"/>
  <c r="G939" i="48"/>
  <c r="I939" i="48" s="1"/>
  <c r="J939" i="48" s="1"/>
  <c r="G1544" i="48"/>
  <c r="I1544" i="48" s="1"/>
  <c r="J1544" i="48" s="1"/>
  <c r="G1104" i="48"/>
  <c r="G719" i="48"/>
  <c r="G1049" i="48"/>
  <c r="G774" i="48"/>
  <c r="I774" i="48" s="1"/>
  <c r="J774" i="48" s="1"/>
  <c r="G2603" i="48"/>
  <c r="G829" i="48"/>
  <c r="G42" i="48"/>
  <c r="G46" i="48"/>
  <c r="G1929" i="48"/>
  <c r="G160" i="48"/>
  <c r="G2554" i="48"/>
  <c r="G1874" i="48"/>
  <c r="I1874" i="48" s="1"/>
  <c r="J1874" i="48" s="1"/>
  <c r="G2094" i="48"/>
  <c r="G664" i="48"/>
  <c r="G32" i="48"/>
  <c r="G884" i="48"/>
  <c r="G1764" i="48"/>
  <c r="I1764" i="48" s="1"/>
  <c r="J1764" i="48" s="1"/>
  <c r="G1379" i="48"/>
  <c r="G1324" i="48"/>
  <c r="G2401" i="48"/>
  <c r="W1387" i="48"/>
  <c r="W1424" i="48"/>
  <c r="Q1758" i="48"/>
  <c r="R1758" i="48" s="1"/>
  <c r="O1801" i="48"/>
  <c r="O1789" i="48"/>
  <c r="O1781" i="48"/>
  <c r="O1793" i="48"/>
  <c r="O1759" i="48"/>
  <c r="Q1759" i="48" s="1"/>
  <c r="R1759" i="48" s="1"/>
  <c r="C1772" i="48"/>
  <c r="C1793" i="48"/>
  <c r="AA1768" i="48"/>
  <c r="AC1768" i="48" s="1"/>
  <c r="W1773" i="48"/>
  <c r="M1773" i="48"/>
  <c r="N1773" i="48" s="1"/>
  <c r="K1781" i="48"/>
  <c r="K1797" i="48"/>
  <c r="K1785" i="48"/>
  <c r="W1776" i="48"/>
  <c r="O1797" i="48"/>
  <c r="O1805" i="48"/>
  <c r="Q1776" i="48"/>
  <c r="R1776" i="48" s="1"/>
  <c r="O1777" i="48"/>
  <c r="O1780" i="48"/>
  <c r="Q1780" i="48" s="1"/>
  <c r="R1780" i="48" s="1"/>
  <c r="S1911" i="48"/>
  <c r="S1907" i="48"/>
  <c r="S1915" i="48"/>
  <c r="U1886" i="48"/>
  <c r="V1886" i="48" s="1"/>
  <c r="C1911" i="48"/>
  <c r="C1915" i="48"/>
  <c r="E1886" i="48"/>
  <c r="F1886" i="48" s="1"/>
  <c r="C1889" i="48"/>
  <c r="C1907" i="48"/>
  <c r="X383" i="48"/>
  <c r="H426" i="48"/>
  <c r="H406" i="48"/>
  <c r="H384" i="48"/>
  <c r="H414" i="48"/>
  <c r="H386" i="48"/>
  <c r="H418" i="48"/>
  <c r="AB383" i="48"/>
  <c r="I383" i="48"/>
  <c r="J383" i="48" s="1"/>
  <c r="H385" i="48"/>
  <c r="AB453" i="48"/>
  <c r="AC453" i="48" s="1"/>
  <c r="L454" i="48"/>
  <c r="L455" i="48"/>
  <c r="P571" i="48"/>
  <c r="P565" i="48"/>
  <c r="P575" i="48"/>
  <c r="P564" i="48"/>
  <c r="P587" i="48"/>
  <c r="T569" i="48"/>
  <c r="T591" i="48"/>
  <c r="U566" i="48"/>
  <c r="V566" i="48" s="1"/>
  <c r="T567" i="48"/>
  <c r="T587" i="48"/>
  <c r="D587" i="48"/>
  <c r="AB566" i="48"/>
  <c r="D569" i="48"/>
  <c r="D591" i="48"/>
  <c r="D568" i="48"/>
  <c r="E566" i="48"/>
  <c r="F566" i="48" s="1"/>
  <c r="D567" i="48"/>
  <c r="H579" i="48"/>
  <c r="I548" i="48"/>
  <c r="J548" i="48" s="1"/>
  <c r="H591" i="48"/>
  <c r="H583" i="48"/>
  <c r="H584" i="48" s="1"/>
  <c r="H549" i="48"/>
  <c r="H551" i="48"/>
  <c r="H550" i="48"/>
  <c r="AB548" i="48"/>
  <c r="AC548" i="48" s="1"/>
  <c r="P646" i="48"/>
  <c r="P624" i="48"/>
  <c r="P625" i="48"/>
  <c r="P623" i="48"/>
  <c r="P622" i="48"/>
  <c r="L634" i="48"/>
  <c r="L646" i="48"/>
  <c r="L607" i="48"/>
  <c r="AB607" i="48" s="1"/>
  <c r="L638" i="48"/>
  <c r="L639" i="48" s="1"/>
  <c r="AB639" i="48" s="1"/>
  <c r="L604" i="48"/>
  <c r="AB604" i="48" s="1"/>
  <c r="AB603" i="48"/>
  <c r="L605" i="48"/>
  <c r="L606" i="48"/>
  <c r="S2404" i="48"/>
  <c r="C1541" i="48"/>
  <c r="C1651" i="48"/>
  <c r="C243" i="48"/>
  <c r="O617" i="48"/>
  <c r="Q617" i="48" s="1"/>
  <c r="R617" i="48" s="1"/>
  <c r="G2352" i="48"/>
  <c r="I2352" i="48" s="1"/>
  <c r="J2352" i="48" s="1"/>
  <c r="G2039" i="48"/>
  <c r="I2039" i="48" s="1"/>
  <c r="J2039" i="48" s="1"/>
  <c r="C1809" i="48"/>
  <c r="M1341" i="48"/>
  <c r="N1341" i="48" s="1"/>
  <c r="AA1341" i="48"/>
  <c r="AC1341" i="48" s="1"/>
  <c r="G410" i="48"/>
  <c r="O1251" i="48"/>
  <c r="AA2072" i="48"/>
  <c r="O1066" i="48"/>
  <c r="AA1433" i="48"/>
  <c r="K1475" i="48"/>
  <c r="K1434" i="48"/>
  <c r="K1442" i="48"/>
  <c r="K1640" i="48"/>
  <c r="K1620" i="48"/>
  <c r="AA1598" i="48"/>
  <c r="K1607" i="48"/>
  <c r="K1624" i="48"/>
  <c r="K1599" i="48"/>
  <c r="K1695" i="48"/>
  <c r="K1654" i="48"/>
  <c r="K1662" i="48"/>
  <c r="L567" i="48"/>
  <c r="O2595" i="48"/>
  <c r="AA1526" i="48"/>
  <c r="U1506" i="48"/>
  <c r="V1506" i="48" s="1"/>
  <c r="AA1506" i="48"/>
  <c r="AA498" i="48"/>
  <c r="C540" i="48"/>
  <c r="W498" i="48"/>
  <c r="C507" i="48"/>
  <c r="AA507" i="48" s="1"/>
  <c r="C520" i="48"/>
  <c r="AA613" i="48"/>
  <c r="AC613" i="48" s="1"/>
  <c r="O1239" i="48"/>
  <c r="Q1213" i="48"/>
  <c r="R1213" i="48" s="1"/>
  <c r="O1235" i="48"/>
  <c r="O1255" i="48"/>
  <c r="AA1938" i="48"/>
  <c r="S1950" i="48"/>
  <c r="AA1950" i="48" s="1"/>
  <c r="W2103" i="48"/>
  <c r="O2111" i="48"/>
  <c r="F2253" i="48"/>
  <c r="E2299" i="48"/>
  <c r="F2299" i="48" s="1"/>
  <c r="C2336" i="48"/>
  <c r="C2328" i="48"/>
  <c r="O2316" i="48"/>
  <c r="O2336" i="48"/>
  <c r="Q2302" i="48"/>
  <c r="R2302" i="48" s="1"/>
  <c r="O2324" i="48"/>
  <c r="O2340" i="48"/>
  <c r="C2332" i="48"/>
  <c r="C2344" i="48"/>
  <c r="C2320" i="48"/>
  <c r="C2311" i="48"/>
  <c r="E2311" i="48" s="1"/>
  <c r="F2311" i="48" s="1"/>
  <c r="E2313" i="48"/>
  <c r="F2313" i="48" s="1"/>
  <c r="AA2313" i="48"/>
  <c r="C2340" i="48"/>
  <c r="W2348" i="48"/>
  <c r="C2365" i="48"/>
  <c r="G2385" i="48"/>
  <c r="I2362" i="48"/>
  <c r="J2362" i="48" s="1"/>
  <c r="V250" i="48"/>
  <c r="G305" i="48"/>
  <c r="O2328" i="48"/>
  <c r="O2442" i="48"/>
  <c r="E2291" i="48"/>
  <c r="F2291" i="48" s="1"/>
  <c r="AA988" i="48"/>
  <c r="G1031" i="48"/>
  <c r="G1011" i="48"/>
  <c r="G992" i="48"/>
  <c r="S1035" i="48"/>
  <c r="S1019" i="48"/>
  <c r="S1015" i="48"/>
  <c r="S1002" i="48"/>
  <c r="S1039" i="48"/>
  <c r="AA1039" i="48" s="1"/>
  <c r="S1027" i="48"/>
  <c r="AA1003" i="48"/>
  <c r="O1090" i="48"/>
  <c r="O1049" i="48"/>
  <c r="Q1049" i="48" s="1"/>
  <c r="R1049" i="48" s="1"/>
  <c r="M2210" i="48"/>
  <c r="N2210" i="48" s="1"/>
  <c r="K2246" i="48"/>
  <c r="K2230" i="48"/>
  <c r="I2302" i="48"/>
  <c r="J2302" i="48" s="1"/>
  <c r="G2320" i="48"/>
  <c r="G2303" i="48"/>
  <c r="I2303" i="48" s="1"/>
  <c r="J2303" i="48" s="1"/>
  <c r="M2310" i="48"/>
  <c r="N2310" i="48" s="1"/>
  <c r="K2320" i="48"/>
  <c r="K2316" i="48"/>
  <c r="F2351" i="48"/>
  <c r="X2351" i="48" s="1"/>
  <c r="O2373" i="48"/>
  <c r="O2352" i="48"/>
  <c r="Q2352" i="48" s="1"/>
  <c r="R2352" i="48" s="1"/>
  <c r="Q2362" i="48"/>
  <c r="R2362" i="48" s="1"/>
  <c r="O2381" i="48"/>
  <c r="O2385" i="48"/>
  <c r="K2434" i="48"/>
  <c r="K2398" i="48"/>
  <c r="K2426" i="48"/>
  <c r="C2407" i="48"/>
  <c r="C2442" i="48"/>
  <c r="C2426" i="48"/>
  <c r="G2414" i="48"/>
  <c r="C2430" i="48"/>
  <c r="C2434" i="48"/>
  <c r="S2438" i="48"/>
  <c r="S2430" i="48"/>
  <c r="S2434" i="48"/>
  <c r="O2489" i="48"/>
  <c r="K2477" i="48"/>
  <c r="K2473" i="48"/>
  <c r="K2456" i="48"/>
  <c r="G2497" i="48"/>
  <c r="G2459" i="48"/>
  <c r="K2469" i="48"/>
  <c r="W2466" i="48"/>
  <c r="G2485" i="48"/>
  <c r="G2489" i="48"/>
  <c r="AA2501" i="48"/>
  <c r="C2518" i="48"/>
  <c r="C2538" i="48"/>
  <c r="C2530" i="48"/>
  <c r="W2501" i="48"/>
  <c r="O2518" i="48"/>
  <c r="O2538" i="48"/>
  <c r="O2526" i="48"/>
  <c r="K2518" i="48"/>
  <c r="W2512" i="48"/>
  <c r="W2515" i="48"/>
  <c r="AA2515" i="48"/>
  <c r="AA2550" i="48"/>
  <c r="O2575" i="48"/>
  <c r="W2550" i="48"/>
  <c r="O2587" i="48"/>
  <c r="O2567" i="48"/>
  <c r="C2595" i="48"/>
  <c r="AA2556" i="48"/>
  <c r="C2583" i="48"/>
  <c r="C2571" i="48"/>
  <c r="AA2561" i="48"/>
  <c r="W2561" i="48"/>
  <c r="C2587" i="48"/>
  <c r="W2564" i="48"/>
  <c r="C2591" i="48"/>
  <c r="AA2564" i="48"/>
  <c r="C2616" i="48"/>
  <c r="C2636" i="48"/>
  <c r="C2640" i="48"/>
  <c r="C2620" i="48"/>
  <c r="C2624" i="48"/>
  <c r="O2624" i="48"/>
  <c r="O2640" i="48"/>
  <c r="W2610" i="48"/>
  <c r="O2632" i="48"/>
  <c r="AA2610" i="48"/>
  <c r="O2636" i="48"/>
  <c r="AA2613" i="48"/>
  <c r="O2614" i="48"/>
  <c r="H2756" i="48"/>
  <c r="N256" i="48"/>
  <c r="H1888" i="48"/>
  <c r="H953" i="48"/>
  <c r="H2364" i="48"/>
  <c r="H2053" i="48"/>
  <c r="H788" i="48"/>
  <c r="E406" i="48"/>
  <c r="F406" i="48" s="1"/>
  <c r="AA406" i="48"/>
  <c r="S1094" i="48"/>
  <c r="U1493" i="48"/>
  <c r="V1493" i="48" s="1"/>
  <c r="S1534" i="48"/>
  <c r="S1518" i="48"/>
  <c r="AA1493" i="48"/>
  <c r="AC1493" i="48" s="1"/>
  <c r="S2481" i="48"/>
  <c r="S2462" i="48"/>
  <c r="S2497" i="48"/>
  <c r="AA1708" i="48"/>
  <c r="AC1708" i="48" s="1"/>
  <c r="S1730" i="48"/>
  <c r="M1878" i="48"/>
  <c r="N1878" i="48" s="1"/>
  <c r="K1903" i="48"/>
  <c r="K1882" i="48"/>
  <c r="M1882" i="48" s="1"/>
  <c r="N1882" i="48" s="1"/>
  <c r="S1966" i="48"/>
  <c r="AA1923" i="48"/>
  <c r="S1946" i="48"/>
  <c r="U1983" i="48"/>
  <c r="V1983" i="48" s="1"/>
  <c r="AA1983" i="48"/>
  <c r="AC1983" i="48" s="1"/>
  <c r="S2025" i="48"/>
  <c r="S2005" i="48"/>
  <c r="M2208" i="48"/>
  <c r="N2208" i="48" s="1"/>
  <c r="K2242" i="48"/>
  <c r="K2222" i="48"/>
  <c r="E2210" i="48"/>
  <c r="C2246" i="48"/>
  <c r="C2213" i="48"/>
  <c r="E2213" i="48" s="1"/>
  <c r="F2213" i="48" s="1"/>
  <c r="C2381" i="48"/>
  <c r="E2359" i="48"/>
  <c r="F2359" i="48" s="1"/>
  <c r="D2668" i="48"/>
  <c r="L209" i="48"/>
  <c r="N209" i="48" s="1"/>
  <c r="N203" i="48"/>
  <c r="AA1345" i="48"/>
  <c r="AA1581" i="48"/>
  <c r="M448" i="48"/>
  <c r="N448" i="48" s="1"/>
  <c r="K473" i="48"/>
  <c r="W511" i="48"/>
  <c r="AA511" i="48"/>
  <c r="C532" i="48"/>
  <c r="AA828" i="48"/>
  <c r="K854" i="48"/>
  <c r="K901" i="48"/>
  <c r="AA878" i="48"/>
  <c r="K984" i="48"/>
  <c r="K947" i="48"/>
  <c r="G1306" i="48"/>
  <c r="AA1306" i="48" s="1"/>
  <c r="AA1281" i="48"/>
  <c r="U1543" i="48"/>
  <c r="V1543" i="48" s="1"/>
  <c r="S1569" i="48"/>
  <c r="S1565" i="48"/>
  <c r="AA1543" i="48"/>
  <c r="AC1543" i="48" s="1"/>
  <c r="I1873" i="48"/>
  <c r="J1873" i="48" s="1"/>
  <c r="G1915" i="48"/>
  <c r="G1882" i="48"/>
  <c r="G1895" i="48"/>
  <c r="M1988" i="48"/>
  <c r="N1988" i="48" s="1"/>
  <c r="K2029" i="48"/>
  <c r="K1992" i="48"/>
  <c r="M1992" i="48" s="1"/>
  <c r="N1992" i="48" s="1"/>
  <c r="S2218" i="48"/>
  <c r="S2226" i="48"/>
  <c r="U2206" i="48"/>
  <c r="V2206" i="48" s="1"/>
  <c r="S2238" i="48"/>
  <c r="D423" i="48"/>
  <c r="D424" i="48"/>
  <c r="V204" i="48"/>
  <c r="D1778" i="48"/>
  <c r="D2053" i="48"/>
  <c r="D953" i="48"/>
  <c r="D1338" i="48"/>
  <c r="D131" i="48"/>
  <c r="D1723" i="48"/>
  <c r="D1998" i="48"/>
  <c r="D1228" i="48"/>
  <c r="D1558" i="48"/>
  <c r="D1888" i="48"/>
  <c r="D2315" i="48"/>
  <c r="AB125" i="48"/>
  <c r="J305" i="48"/>
  <c r="J221" i="48"/>
  <c r="X221" i="48"/>
  <c r="V195" i="48"/>
  <c r="T196" i="48"/>
  <c r="V196" i="48" s="1"/>
  <c r="V187" i="48"/>
  <c r="T188" i="48"/>
  <c r="V188" i="48" s="1"/>
  <c r="L2331" i="48"/>
  <c r="L2329" i="48"/>
  <c r="M2076" i="48"/>
  <c r="N2076" i="48" s="1"/>
  <c r="E2068" i="48"/>
  <c r="F2068" i="48" s="1"/>
  <c r="Y396" i="48"/>
  <c r="Z396" i="48" s="1"/>
  <c r="M443" i="48"/>
  <c r="N443" i="48" s="1"/>
  <c r="AA443" i="48"/>
  <c r="AC443" i="48" s="1"/>
  <c r="K465" i="48"/>
  <c r="AC617" i="48"/>
  <c r="K752" i="48"/>
  <c r="M1543" i="48"/>
  <c r="N1543" i="48" s="1"/>
  <c r="K1585" i="48"/>
  <c r="M1548" i="48"/>
  <c r="N1548" i="48" s="1"/>
  <c r="K1573" i="48"/>
  <c r="AA1653" i="48"/>
  <c r="M1713" i="48"/>
  <c r="N1713" i="48" s="1"/>
  <c r="K1738" i="48"/>
  <c r="K1809" i="48"/>
  <c r="I1983" i="48"/>
  <c r="J1983" i="48" s="1"/>
  <c r="G2005" i="48"/>
  <c r="M2038" i="48"/>
  <c r="N2038" i="48" s="1"/>
  <c r="K2080" i="48"/>
  <c r="K2047" i="48"/>
  <c r="M2047" i="48" s="1"/>
  <c r="N2047" i="48" s="1"/>
  <c r="K2060" i="48"/>
  <c r="AA2250" i="48"/>
  <c r="G2287" i="48"/>
  <c r="AB1064" i="48"/>
  <c r="J303" i="48"/>
  <c r="H304" i="48"/>
  <c r="J304" i="48" s="1"/>
  <c r="J206" i="48"/>
  <c r="V253" i="48"/>
  <c r="T254" i="48"/>
  <c r="V254" i="48" s="1"/>
  <c r="T202" i="48"/>
  <c r="V202" i="48" s="1"/>
  <c r="V201" i="48"/>
  <c r="T194" i="48"/>
  <c r="V194" i="48" s="1"/>
  <c r="V193" i="48"/>
  <c r="AC396" i="48"/>
  <c r="P101" i="48"/>
  <c r="W1103" i="48"/>
  <c r="C1129" i="48"/>
  <c r="W401" i="48"/>
  <c r="O705" i="48"/>
  <c r="O697" i="48"/>
  <c r="S1031" i="48"/>
  <c r="S1011" i="48"/>
  <c r="I1543" i="48"/>
  <c r="J1543" i="48" s="1"/>
  <c r="G1585" i="48"/>
  <c r="AA1648" i="48"/>
  <c r="G1671" i="48"/>
  <c r="O1679" i="48"/>
  <c r="O1695" i="48"/>
  <c r="M1873" i="48"/>
  <c r="N1873" i="48" s="1"/>
  <c r="K1915" i="48"/>
  <c r="I1988" i="48"/>
  <c r="J1988" i="48" s="1"/>
  <c r="G2029" i="48"/>
  <c r="M2305" i="48"/>
  <c r="N2305" i="48" s="1"/>
  <c r="K2344" i="48"/>
  <c r="L2714" i="48"/>
  <c r="V243" i="48"/>
  <c r="T256" i="48"/>
  <c r="AB442" i="48"/>
  <c r="AB1211" i="48"/>
  <c r="T145" i="48"/>
  <c r="T94" i="48"/>
  <c r="T105" i="48"/>
  <c r="T171" i="48"/>
  <c r="V171" i="48" s="1"/>
  <c r="D2207" i="48"/>
  <c r="D2230" i="48"/>
  <c r="D2226" i="48"/>
  <c r="E2226" i="48" s="1"/>
  <c r="F2226" i="48" s="1"/>
  <c r="D2271" i="48"/>
  <c r="D2262" i="48"/>
  <c r="H2283" i="48"/>
  <c r="I2283" i="48" s="1"/>
  <c r="J2283" i="48" s="1"/>
  <c r="AB2264" i="48"/>
  <c r="X2264" i="48"/>
  <c r="AB2299" i="48"/>
  <c r="D2316" i="48"/>
  <c r="X2310" i="48"/>
  <c r="H2320" i="48"/>
  <c r="H2377" i="48"/>
  <c r="H2385" i="48"/>
  <c r="H2349" i="48"/>
  <c r="I2348" i="48"/>
  <c r="J2348" i="48" s="1"/>
  <c r="K579" i="48"/>
  <c r="M553" i="48"/>
  <c r="N553" i="48" s="1"/>
  <c r="K575" i="48"/>
  <c r="T2320" i="48"/>
  <c r="T2312" i="48"/>
  <c r="T2332" i="48"/>
  <c r="T2328" i="48"/>
  <c r="T2336" i="48"/>
  <c r="T2339" i="48" s="1"/>
  <c r="T2324" i="48"/>
  <c r="P796" i="48"/>
  <c r="AC398" i="48"/>
  <c r="AB1229" i="48"/>
  <c r="T2300" i="48"/>
  <c r="H171" i="48"/>
  <c r="J171" i="48" s="1"/>
  <c r="H275" i="48"/>
  <c r="J279" i="48"/>
  <c r="J225" i="48"/>
  <c r="J199" i="48"/>
  <c r="X199" i="48"/>
  <c r="J186" i="48"/>
  <c r="H188" i="48"/>
  <c r="J188" i="48" s="1"/>
  <c r="V247" i="48"/>
  <c r="T248" i="48"/>
  <c r="V248" i="48" s="1"/>
  <c r="V221" i="48"/>
  <c r="T198" i="48"/>
  <c r="V198" i="48" s="1"/>
  <c r="V197" i="48"/>
  <c r="V189" i="48"/>
  <c r="T203" i="48"/>
  <c r="T90" i="48"/>
  <c r="T167" i="48"/>
  <c r="V167" i="48" s="1"/>
  <c r="AC2357" i="48"/>
  <c r="L2320" i="48"/>
  <c r="L2312" i="48"/>
  <c r="L2373" i="48"/>
  <c r="L2385" i="48"/>
  <c r="T2314" i="48"/>
  <c r="W1192" i="48"/>
  <c r="W1695" i="48"/>
  <c r="W786" i="48"/>
  <c r="Y786" i="48" s="1"/>
  <c r="Z786" i="48" s="1"/>
  <c r="G2522" i="48"/>
  <c r="AB1209" i="48"/>
  <c r="V199" i="48"/>
  <c r="T200" i="48"/>
  <c r="V200" i="48" s="1"/>
  <c r="V191" i="48"/>
  <c r="T192" i="48"/>
  <c r="V192" i="48" s="1"/>
  <c r="AC2046" i="48"/>
  <c r="Z299" i="48"/>
  <c r="Y300" i="48"/>
  <c r="P2222" i="48"/>
  <c r="P2215" i="48"/>
  <c r="H2287" i="48"/>
  <c r="L2271" i="48"/>
  <c r="L2267" i="48"/>
  <c r="P2271" i="48"/>
  <c r="P2262" i="48"/>
  <c r="P2263" i="48"/>
  <c r="T2271" i="48"/>
  <c r="T2267" i="48"/>
  <c r="T2268" i="48" s="1"/>
  <c r="L2316" i="48"/>
  <c r="L2300" i="48"/>
  <c r="L2324" i="48"/>
  <c r="P2320" i="48"/>
  <c r="P2311" i="48"/>
  <c r="P2349" i="48"/>
  <c r="P2373" i="48"/>
  <c r="P2374" i="48" s="1"/>
  <c r="P2350" i="48"/>
  <c r="T2369" i="48"/>
  <c r="T2361" i="48"/>
  <c r="K562" i="48"/>
  <c r="W998" i="48"/>
  <c r="P1244" i="48"/>
  <c r="D127" i="48"/>
  <c r="AB949" i="48"/>
  <c r="H300" i="48"/>
  <c r="AC1991" i="48"/>
  <c r="AC1496" i="48"/>
  <c r="AC1221" i="48"/>
  <c r="AC946" i="48"/>
  <c r="AC2259" i="48"/>
  <c r="U2313" i="48"/>
  <c r="V2313" i="48" s="1"/>
  <c r="AC2308" i="48"/>
  <c r="W878" i="48"/>
  <c r="W913" i="48" s="1"/>
  <c r="F553" i="48"/>
  <c r="W553" i="48" s="1"/>
  <c r="Y553" i="48" s="1"/>
  <c r="Z553" i="48" s="1"/>
  <c r="W398" i="48"/>
  <c r="W1218" i="48"/>
  <c r="P1574" i="48"/>
  <c r="W1993" i="48"/>
  <c r="F2038" i="48"/>
  <c r="W2038" i="48" s="1"/>
  <c r="X119" i="48"/>
  <c r="X1340" i="48" s="1"/>
  <c r="P1075" i="48"/>
  <c r="X951" i="48"/>
  <c r="X972" i="48" s="1"/>
  <c r="X1208" i="48"/>
  <c r="H1251" i="48"/>
  <c r="X1318" i="48"/>
  <c r="X1501" i="48"/>
  <c r="T1526" i="48"/>
  <c r="X1776" i="48"/>
  <c r="H1797" i="48"/>
  <c r="H1798" i="48" s="1"/>
  <c r="L1895" i="48"/>
  <c r="L1907" i="48"/>
  <c r="P1911" i="48"/>
  <c r="Q1911" i="48" s="1"/>
  <c r="R1911" i="48" s="1"/>
  <c r="P1907" i="48"/>
  <c r="P1908" i="48" s="1"/>
  <c r="T1891" i="48"/>
  <c r="D1891" i="48"/>
  <c r="L2017" i="48"/>
  <c r="L2021" i="48"/>
  <c r="L2022" i="48" s="1"/>
  <c r="AB1724" i="48"/>
  <c r="AC1881" i="48"/>
  <c r="AC451" i="48"/>
  <c r="AC2212" i="48"/>
  <c r="W866" i="48"/>
  <c r="W778" i="48"/>
  <c r="Y778" i="48" s="1"/>
  <c r="Z778" i="48" s="1"/>
  <c r="D1568" i="48"/>
  <c r="AB1568" i="48" s="1"/>
  <c r="D1567" i="48"/>
  <c r="AB1567" i="48" s="1"/>
  <c r="D1576" i="48"/>
  <c r="AB1576" i="48" s="1"/>
  <c r="D1574" i="48"/>
  <c r="AB1574" i="48" s="1"/>
  <c r="H1574" i="48"/>
  <c r="H212" i="48"/>
  <c r="H218" i="48" s="1"/>
  <c r="H1044" i="48"/>
  <c r="P2720" i="48"/>
  <c r="P2657" i="48"/>
  <c r="P85" i="48"/>
  <c r="P2699" i="48"/>
  <c r="T1907" i="48"/>
  <c r="T1908" i="48" s="1"/>
  <c r="T1895" i="48"/>
  <c r="D1907" i="48"/>
  <c r="D1909" i="48" s="1"/>
  <c r="D1895" i="48"/>
  <c r="E1895" i="48" s="1"/>
  <c r="F1895" i="48" s="1"/>
  <c r="T2021" i="48"/>
  <c r="T2022" i="48" s="1"/>
  <c r="T2017" i="48"/>
  <c r="U2017" i="48" s="1"/>
  <c r="V2017" i="48" s="1"/>
  <c r="D2017" i="48"/>
  <c r="E2017" i="48" s="1"/>
  <c r="F2017" i="48" s="1"/>
  <c r="D2021" i="48"/>
  <c r="W1108" i="48"/>
  <c r="W1632" i="48"/>
  <c r="W603" i="48"/>
  <c r="D1735" i="48"/>
  <c r="AB1735" i="48" s="1"/>
  <c r="D1737" i="48"/>
  <c r="AB1737" i="48" s="1"/>
  <c r="W1996" i="48"/>
  <c r="X15" i="48"/>
  <c r="X937" i="48" s="1"/>
  <c r="X108" i="48"/>
  <c r="X2680" i="48" s="1"/>
  <c r="W1868" i="48"/>
  <c r="H24" i="48"/>
  <c r="X1498" i="48"/>
  <c r="T1522" i="48"/>
  <c r="T1510" i="48"/>
  <c r="X1553" i="48"/>
  <c r="H1569" i="48"/>
  <c r="H1581" i="48"/>
  <c r="L1742" i="48"/>
  <c r="L1730" i="48"/>
  <c r="L1726" i="48"/>
  <c r="P1738" i="48"/>
  <c r="P1734" i="48"/>
  <c r="T2013" i="48"/>
  <c r="T2009" i="48"/>
  <c r="T2001" i="48"/>
  <c r="T2002" i="48" s="1"/>
  <c r="X1978" i="48"/>
  <c r="D2013" i="48"/>
  <c r="D2009" i="48"/>
  <c r="D2011" i="48" s="1"/>
  <c r="H2061" i="48"/>
  <c r="P2076" i="48"/>
  <c r="P2068" i="48"/>
  <c r="P2064" i="48"/>
  <c r="P2056" i="48"/>
  <c r="Q2056" i="48" s="1"/>
  <c r="R2056" i="48" s="1"/>
  <c r="X2669" i="48"/>
  <c r="W1818" i="48"/>
  <c r="S571" i="48"/>
  <c r="Y781" i="48"/>
  <c r="Z781" i="48" s="1"/>
  <c r="W1058" i="48"/>
  <c r="W893" i="48"/>
  <c r="W768" i="48"/>
  <c r="P1566" i="48"/>
  <c r="D1740" i="48"/>
  <c r="AB1740" i="48" s="1"/>
  <c r="H1896" i="48"/>
  <c r="X1043" i="48"/>
  <c r="P1581" i="48"/>
  <c r="P1569" i="48"/>
  <c r="P1570" i="48" s="1"/>
  <c r="T1742" i="48"/>
  <c r="T1730" i="48"/>
  <c r="T1726" i="48"/>
  <c r="T1727" i="48" s="1"/>
  <c r="L2009" i="48"/>
  <c r="L2001" i="48"/>
  <c r="L2002" i="48" s="1"/>
  <c r="L2013" i="48"/>
  <c r="L2014" i="48" s="1"/>
  <c r="X2048" i="48"/>
  <c r="P2060" i="48"/>
  <c r="H2076" i="48"/>
  <c r="I2076" i="48" s="1"/>
  <c r="J2076" i="48" s="1"/>
  <c r="H2068" i="48"/>
  <c r="H2064" i="48"/>
  <c r="H2065" i="48" s="1"/>
  <c r="H2056" i="48"/>
  <c r="H2057" i="48" s="1"/>
  <c r="P2758" i="48"/>
  <c r="P2762" i="48"/>
  <c r="U1556" i="48"/>
  <c r="V1556" i="48" s="1"/>
  <c r="W1828" i="48"/>
  <c r="W1758" i="48"/>
  <c r="L571" i="48"/>
  <c r="X603" i="48"/>
  <c r="L1911" i="48"/>
  <c r="L1912" i="48" s="1"/>
  <c r="H2675" i="48"/>
  <c r="W1333" i="48"/>
  <c r="W1208" i="48"/>
  <c r="W1412" i="48"/>
  <c r="M1556" i="48"/>
  <c r="N1556" i="48" s="1"/>
  <c r="L1747" i="48"/>
  <c r="W1831" i="48"/>
  <c r="T1904" i="48"/>
  <c r="W1886" i="48"/>
  <c r="P2759" i="48"/>
  <c r="X768" i="48"/>
  <c r="X791" i="48" s="1"/>
  <c r="X1061" i="48"/>
  <c r="X1703" i="48"/>
  <c r="X1883" i="48"/>
  <c r="T1911" i="48"/>
  <c r="H2001" i="48"/>
  <c r="P2675" i="48"/>
  <c r="X2690" i="48"/>
  <c r="O2481" i="48"/>
  <c r="E1717" i="48"/>
  <c r="F1717" i="48" s="1"/>
  <c r="AA1717" i="48"/>
  <c r="AC1717" i="48" s="1"/>
  <c r="S149" i="48"/>
  <c r="S305" i="48"/>
  <c r="S20" i="48"/>
  <c r="U1518" i="48"/>
  <c r="V1518" i="48" s="1"/>
  <c r="AA1746" i="48"/>
  <c r="U2305" i="48"/>
  <c r="V2305" i="48" s="1"/>
  <c r="S2309" i="48"/>
  <c r="U2309" i="48" s="1"/>
  <c r="V2309" i="48" s="1"/>
  <c r="S2344" i="48"/>
  <c r="X2307" i="48"/>
  <c r="AA1988" i="48"/>
  <c r="AC1988" i="48" s="1"/>
  <c r="Q1988" i="48"/>
  <c r="R1988" i="48" s="1"/>
  <c r="O2013" i="48"/>
  <c r="O2029" i="48"/>
  <c r="O1992" i="48"/>
  <c r="I2210" i="48"/>
  <c r="J2210" i="48" s="1"/>
  <c r="O2358" i="48"/>
  <c r="Q2358" i="48" s="1"/>
  <c r="R2358" i="48" s="1"/>
  <c r="I1243" i="48"/>
  <c r="J1243" i="48" s="1"/>
  <c r="I1561" i="48"/>
  <c r="J1561" i="48" s="1"/>
  <c r="AA1530" i="48"/>
  <c r="AA1510" i="48"/>
  <c r="F149" i="48"/>
  <c r="X149" i="48"/>
  <c r="J253" i="48"/>
  <c r="X253" i="48"/>
  <c r="H254" i="48"/>
  <c r="J201" i="48"/>
  <c r="H202" i="48"/>
  <c r="X201" i="48"/>
  <c r="H211" i="48"/>
  <c r="J193" i="48"/>
  <c r="X193" i="48"/>
  <c r="H194" i="48"/>
  <c r="J169" i="48"/>
  <c r="H170" i="48"/>
  <c r="X169" i="48"/>
  <c r="L178" i="48"/>
  <c r="L2372" i="48" s="1"/>
  <c r="L101" i="48"/>
  <c r="N195" i="48"/>
  <c r="L208" i="48"/>
  <c r="N208" i="48" s="1"/>
  <c r="L196" i="48"/>
  <c r="N196" i="48" s="1"/>
  <c r="R399" i="48"/>
  <c r="AB399" i="48"/>
  <c r="R227" i="48"/>
  <c r="P228" i="48"/>
  <c r="X227" i="48"/>
  <c r="P200" i="48"/>
  <c r="R186" i="48"/>
  <c r="P198" i="48"/>
  <c r="R198" i="48" s="1"/>
  <c r="P194" i="48"/>
  <c r="R194" i="48" s="1"/>
  <c r="P202" i="48"/>
  <c r="R202" i="48" s="1"/>
  <c r="X186" i="48"/>
  <c r="P196" i="48"/>
  <c r="R196" i="48" s="1"/>
  <c r="R165" i="48"/>
  <c r="V277" i="48"/>
  <c r="T278" i="48"/>
  <c r="V278" i="48" s="1"/>
  <c r="V206" i="48"/>
  <c r="T144" i="48"/>
  <c r="X143" i="48"/>
  <c r="AB143" i="48" s="1"/>
  <c r="Z30" i="48"/>
  <c r="T101" i="48"/>
  <c r="T178" i="48"/>
  <c r="W1700" i="48"/>
  <c r="W1702" i="48"/>
  <c r="X2306" i="48"/>
  <c r="O2377" i="48"/>
  <c r="W1974" i="48"/>
  <c r="W1937" i="48"/>
  <c r="W1958" i="48"/>
  <c r="AA1125" i="48"/>
  <c r="AA2076" i="48"/>
  <c r="O1078" i="48"/>
  <c r="G2226" i="48"/>
  <c r="AA83" i="48"/>
  <c r="W1970" i="48"/>
  <c r="W1950" i="48"/>
  <c r="M469" i="48"/>
  <c r="N469" i="48" s="1"/>
  <c r="M393" i="48"/>
  <c r="N393" i="48" s="1"/>
  <c r="AA393" i="48"/>
  <c r="AC393" i="48" s="1"/>
  <c r="K434" i="48"/>
  <c r="AA434" i="48" s="1"/>
  <c r="K418" i="48"/>
  <c r="M608" i="48"/>
  <c r="N608" i="48" s="1"/>
  <c r="K634" i="48"/>
  <c r="K630" i="48"/>
  <c r="K650" i="48"/>
  <c r="AA608" i="48"/>
  <c r="AC608" i="48" s="1"/>
  <c r="AA718" i="48"/>
  <c r="K727" i="48"/>
  <c r="K744" i="48"/>
  <c r="K760" i="48"/>
  <c r="K740" i="48"/>
  <c r="Q773" i="48"/>
  <c r="R773" i="48" s="1"/>
  <c r="AA773" i="48"/>
  <c r="AC773" i="48" s="1"/>
  <c r="O799" i="48"/>
  <c r="O795" i="48"/>
  <c r="O815" i="48"/>
  <c r="AA841" i="48"/>
  <c r="AA883" i="48"/>
  <c r="K905" i="48"/>
  <c r="K925" i="48"/>
  <c r="K909" i="48"/>
  <c r="AA896" i="48"/>
  <c r="K921" i="48"/>
  <c r="K917" i="48"/>
  <c r="AA917" i="48" s="1"/>
  <c r="M1213" i="48"/>
  <c r="N1213" i="48" s="1"/>
  <c r="K1222" i="48"/>
  <c r="AA1213" i="48"/>
  <c r="AC1213" i="48" s="1"/>
  <c r="K1235" i="48"/>
  <c r="K1239" i="48"/>
  <c r="K1214" i="48"/>
  <c r="M1214" i="48" s="1"/>
  <c r="N1214" i="48" s="1"/>
  <c r="I2305" i="48"/>
  <c r="J2305" i="48" s="1"/>
  <c r="G2309" i="48"/>
  <c r="G2328" i="48"/>
  <c r="G2344" i="48"/>
  <c r="G2306" i="48"/>
  <c r="I2351" i="48"/>
  <c r="J2351" i="48" s="1"/>
  <c r="G2358" i="48"/>
  <c r="I2358" i="48" s="1"/>
  <c r="J2358" i="48" s="1"/>
  <c r="G2369" i="48"/>
  <c r="AA2351" i="48"/>
  <c r="AC2351" i="48" s="1"/>
  <c r="G2389" i="48"/>
  <c r="G2373" i="48"/>
  <c r="I2359" i="48"/>
  <c r="J2359" i="48" s="1"/>
  <c r="W2359" i="48"/>
  <c r="AA2359" i="48"/>
  <c r="G2381" i="48"/>
  <c r="G2365" i="48"/>
  <c r="U2362" i="48"/>
  <c r="V2362" i="48" s="1"/>
  <c r="S2389" i="48"/>
  <c r="S2381" i="48"/>
  <c r="W2397" i="48"/>
  <c r="O2414" i="48"/>
  <c r="O2422" i="48"/>
  <c r="AA2397" i="48"/>
  <c r="O2426" i="48"/>
  <c r="K2407" i="48"/>
  <c r="K2418" i="48"/>
  <c r="K2438" i="48"/>
  <c r="K2422" i="48"/>
  <c r="AA2400" i="48"/>
  <c r="W2400" i="48"/>
  <c r="G2442" i="48"/>
  <c r="G2426" i="48"/>
  <c r="G2407" i="48"/>
  <c r="AA2408" i="48"/>
  <c r="K2442" i="48"/>
  <c r="W2408" i="48"/>
  <c r="K2430" i="48"/>
  <c r="K2414" i="48"/>
  <c r="G2438" i="48"/>
  <c r="AA2411" i="48"/>
  <c r="G2434" i="48"/>
  <c r="G2430" i="48"/>
  <c r="W2411" i="48"/>
  <c r="G2412" i="48"/>
  <c r="C2489" i="48"/>
  <c r="C2469" i="48"/>
  <c r="AA2452" i="48"/>
  <c r="C2477" i="48"/>
  <c r="W2452" i="48"/>
  <c r="S2477" i="48"/>
  <c r="S2489" i="48"/>
  <c r="S2469" i="48"/>
  <c r="AA2455" i="48"/>
  <c r="O2473" i="48"/>
  <c r="W2455" i="48"/>
  <c r="O2477" i="48"/>
  <c r="O2493" i="48"/>
  <c r="K2497" i="48"/>
  <c r="K2481" i="48"/>
  <c r="K2462" i="48"/>
  <c r="W2463" i="48"/>
  <c r="O2469" i="48"/>
  <c r="AA2463" i="48"/>
  <c r="O2485" i="48"/>
  <c r="AA2466" i="48"/>
  <c r="K2485" i="48"/>
  <c r="K2493" i="48"/>
  <c r="K2489" i="48"/>
  <c r="W2504" i="48"/>
  <c r="C2526" i="48"/>
  <c r="C2542" i="48"/>
  <c r="AA2504" i="48"/>
  <c r="C2511" i="48"/>
  <c r="C2522" i="48"/>
  <c r="G2636" i="48"/>
  <c r="G2628" i="48"/>
  <c r="G2616" i="48"/>
  <c r="G2624" i="48"/>
  <c r="W2599" i="48"/>
  <c r="AA2599" i="48"/>
  <c r="O2123" i="48"/>
  <c r="O2102" i="48"/>
  <c r="AA2098" i="48"/>
  <c r="S343" i="48"/>
  <c r="W2214" i="48"/>
  <c r="I2214" i="48"/>
  <c r="J2214" i="48" s="1"/>
  <c r="S161" i="48"/>
  <c r="S265" i="48"/>
  <c r="W1294" i="48"/>
  <c r="W1286" i="48"/>
  <c r="W1306" i="48"/>
  <c r="Q2038" i="48"/>
  <c r="R2038" i="48" s="1"/>
  <c r="O2080" i="48"/>
  <c r="O2060" i="48"/>
  <c r="O2064" i="48"/>
  <c r="O2039" i="48"/>
  <c r="Q2039" i="48" s="1"/>
  <c r="R2039" i="48" s="1"/>
  <c r="O2047" i="48"/>
  <c r="Q2047" i="48" s="1"/>
  <c r="R2047" i="48" s="1"/>
  <c r="M2348" i="48"/>
  <c r="N2348" i="48" s="1"/>
  <c r="K2373" i="48"/>
  <c r="K2365" i="48"/>
  <c r="K2349" i="48"/>
  <c r="M2349" i="48" s="1"/>
  <c r="N2349" i="48" s="1"/>
  <c r="K2385" i="48"/>
  <c r="E2354" i="48"/>
  <c r="C2393" i="48"/>
  <c r="C2358" i="48"/>
  <c r="C2377" i="48"/>
  <c r="E2362" i="48"/>
  <c r="F2362" i="48" s="1"/>
  <c r="W2362" i="48"/>
  <c r="AA2362" i="48"/>
  <c r="C2389" i="48"/>
  <c r="O782" i="48"/>
  <c r="Q778" i="48"/>
  <c r="R778" i="48" s="1"/>
  <c r="I2206" i="48"/>
  <c r="J2206" i="48" s="1"/>
  <c r="Q1218" i="48"/>
  <c r="R1218" i="48" s="1"/>
  <c r="O1222" i="48"/>
  <c r="Q1222" i="48" s="1"/>
  <c r="R1222" i="48" s="1"/>
  <c r="Q2275" i="48"/>
  <c r="R2275" i="48" s="1"/>
  <c r="AA2275" i="48"/>
  <c r="AA2056" i="48"/>
  <c r="Q791" i="48"/>
  <c r="R791" i="48" s="1"/>
  <c r="E799" i="48"/>
  <c r="F799" i="48" s="1"/>
  <c r="AA892" i="48"/>
  <c r="C239" i="48"/>
  <c r="W5" i="48"/>
  <c r="Q964" i="48"/>
  <c r="R964" i="48" s="1"/>
  <c r="AA811" i="48"/>
  <c r="AC811" i="48" s="1"/>
  <c r="D2664" i="48"/>
  <c r="M388" i="48"/>
  <c r="N388" i="48" s="1"/>
  <c r="AA388" i="48"/>
  <c r="AC388" i="48" s="1"/>
  <c r="K410" i="48"/>
  <c r="K430" i="48"/>
  <c r="Q1048" i="48"/>
  <c r="R1048" i="48" s="1"/>
  <c r="O1074" i="48"/>
  <c r="O1070" i="48"/>
  <c r="Q2299" i="48"/>
  <c r="R2299" i="48" s="1"/>
  <c r="AA2299" i="48"/>
  <c r="U2348" i="48"/>
  <c r="V2348" i="48" s="1"/>
  <c r="S2377" i="48"/>
  <c r="S2373" i="48"/>
  <c r="S2385" i="48"/>
  <c r="M2354" i="48"/>
  <c r="N2354" i="48" s="1"/>
  <c r="K2358" i="48"/>
  <c r="M2358" i="48" s="1"/>
  <c r="N2358" i="48" s="1"/>
  <c r="K2377" i="48"/>
  <c r="M2362" i="48"/>
  <c r="N2362" i="48" s="1"/>
  <c r="K2381" i="48"/>
  <c r="K2389" i="48"/>
  <c r="N217" i="48"/>
  <c r="L230" i="48"/>
  <c r="X1070" i="48"/>
  <c r="S2332" i="48"/>
  <c r="U2310" i="48"/>
  <c r="V2310" i="48" s="1"/>
  <c r="S2320" i="48"/>
  <c r="AA2310" i="48"/>
  <c r="S2316" i="48"/>
  <c r="S2336" i="48"/>
  <c r="U2299" i="48"/>
  <c r="V2299" i="48" s="1"/>
  <c r="S2324" i="48"/>
  <c r="H1562" i="48"/>
  <c r="U1708" i="48"/>
  <c r="V1708" i="48" s="1"/>
  <c r="S1717" i="48"/>
  <c r="U1717" i="48" s="1"/>
  <c r="V1717" i="48" s="1"/>
  <c r="S1750" i="48"/>
  <c r="I2038" i="48"/>
  <c r="J2038" i="48" s="1"/>
  <c r="G2080" i="48"/>
  <c r="AA2038" i="48"/>
  <c r="AC2038" i="48" s="1"/>
  <c r="G2060" i="48"/>
  <c r="E2348" i="48"/>
  <c r="F2348" i="48" s="1"/>
  <c r="AA2348" i="48"/>
  <c r="C2385" i="48"/>
  <c r="C2373" i="48"/>
  <c r="Q2351" i="48"/>
  <c r="R2351" i="48" s="1"/>
  <c r="O2389" i="48"/>
  <c r="Q2359" i="48"/>
  <c r="R2359" i="48" s="1"/>
  <c r="O2365" i="48"/>
  <c r="D265" i="48"/>
  <c r="X223" i="48"/>
  <c r="M406" i="48"/>
  <c r="N406" i="48" s="1"/>
  <c r="C516" i="48"/>
  <c r="C524" i="48"/>
  <c r="AA1928" i="48"/>
  <c r="S1954" i="48"/>
  <c r="I2299" i="48"/>
  <c r="J2299" i="48" s="1"/>
  <c r="W2299" i="48"/>
  <c r="G2316" i="48"/>
  <c r="G2324" i="48"/>
  <c r="D2667" i="48"/>
  <c r="D2751" i="48"/>
  <c r="D2709" i="48"/>
  <c r="D1799" i="48"/>
  <c r="D2074" i="48"/>
  <c r="D1579" i="48"/>
  <c r="D288" i="48"/>
  <c r="D283" i="48"/>
  <c r="D809" i="48"/>
  <c r="D286" i="48"/>
  <c r="J167" i="48"/>
  <c r="H168" i="48"/>
  <c r="H140" i="48"/>
  <c r="AB439" i="48"/>
  <c r="AB1871" i="48"/>
  <c r="AB1339" i="48"/>
  <c r="AB1707" i="48"/>
  <c r="W2302" i="48"/>
  <c r="M613" i="48"/>
  <c r="N613" i="48" s="1"/>
  <c r="K638" i="48"/>
  <c r="K617" i="48"/>
  <c r="M617" i="48" s="1"/>
  <c r="N617" i="48" s="1"/>
  <c r="K654" i="48"/>
  <c r="AA713" i="48"/>
  <c r="K736" i="48"/>
  <c r="I2043" i="48"/>
  <c r="J2043" i="48" s="1"/>
  <c r="G2084" i="48"/>
  <c r="G2047" i="48"/>
  <c r="K2511" i="48"/>
  <c r="K2530" i="48"/>
  <c r="K2546" i="48"/>
  <c r="AA2512" i="48"/>
  <c r="K2522" i="48"/>
  <c r="K2538" i="48"/>
  <c r="K2542" i="48"/>
  <c r="C2579" i="48"/>
  <c r="C2560" i="48"/>
  <c r="AA2560" i="48" s="1"/>
  <c r="O2620" i="48"/>
  <c r="AA2602" i="48"/>
  <c r="R222" i="48"/>
  <c r="H2731" i="48"/>
  <c r="H2752" i="48"/>
  <c r="H2689" i="48"/>
  <c r="H2668" i="48"/>
  <c r="J176" i="48"/>
  <c r="H23" i="48"/>
  <c r="X22" i="48"/>
  <c r="L2750" i="48"/>
  <c r="L2666" i="48"/>
  <c r="L643" i="48"/>
  <c r="L1908" i="48"/>
  <c r="L280" i="48"/>
  <c r="P308" i="48"/>
  <c r="P2714" i="48" s="1"/>
  <c r="P296" i="48"/>
  <c r="X469" i="48"/>
  <c r="D2218" i="48"/>
  <c r="X2214" i="48"/>
  <c r="D2222" i="48"/>
  <c r="D2234" i="48"/>
  <c r="E2234" i="48" s="1"/>
  <c r="F2234" i="48" s="1"/>
  <c r="D2215" i="48"/>
  <c r="AB2214" i="48"/>
  <c r="AC2214" i="48" s="1"/>
  <c r="AB2216" i="48"/>
  <c r="X2216" i="48"/>
  <c r="H2217" i="48"/>
  <c r="H2234" i="48"/>
  <c r="P2238" i="48"/>
  <c r="P2226" i="48"/>
  <c r="Q2226" i="48" s="1"/>
  <c r="R2226" i="48" s="1"/>
  <c r="P2218" i="48"/>
  <c r="P2230" i="48"/>
  <c r="P2207" i="48"/>
  <c r="X2206" i="48"/>
  <c r="H2332" i="48"/>
  <c r="H2314" i="48"/>
  <c r="I2313" i="48"/>
  <c r="J2313" i="48" s="1"/>
  <c r="AB2313" i="48"/>
  <c r="L2332" i="48"/>
  <c r="M2332" i="48" s="1"/>
  <c r="N2332" i="48" s="1"/>
  <c r="L2314" i="48"/>
  <c r="L2336" i="48"/>
  <c r="P2332" i="48"/>
  <c r="P2336" i="48"/>
  <c r="P2315" i="48"/>
  <c r="P2314" i="48"/>
  <c r="Q2313" i="48"/>
  <c r="R2313" i="48" s="1"/>
  <c r="X2362" i="48"/>
  <c r="T2385" i="48"/>
  <c r="T2381" i="48"/>
  <c r="AB2362" i="48"/>
  <c r="T2363" i="48"/>
  <c r="M2313" i="48"/>
  <c r="N2313" i="48" s="1"/>
  <c r="T274" i="48"/>
  <c r="T1083" i="48"/>
  <c r="T276" i="48"/>
  <c r="T141" i="48"/>
  <c r="T297" i="48"/>
  <c r="T12" i="48"/>
  <c r="P218" i="48"/>
  <c r="R218" i="48" s="1"/>
  <c r="P230" i="48"/>
  <c r="R223" i="48"/>
  <c r="P224" i="48"/>
  <c r="R224" i="48" s="1"/>
  <c r="L2378" i="48"/>
  <c r="L2380" i="48"/>
  <c r="L474" i="48"/>
  <c r="X473" i="48"/>
  <c r="P2727" i="48"/>
  <c r="P2664" i="48"/>
  <c r="P2685" i="48"/>
  <c r="AB404" i="48"/>
  <c r="D90" i="48"/>
  <c r="H90" i="48"/>
  <c r="H2746" i="48"/>
  <c r="H2725" i="48"/>
  <c r="H2683" i="48"/>
  <c r="H2662" i="48"/>
  <c r="H1892" i="48"/>
  <c r="H150" i="48"/>
  <c r="J150" i="48" s="1"/>
  <c r="D297" i="48"/>
  <c r="AB93" i="48"/>
  <c r="D275" i="48"/>
  <c r="X93" i="48"/>
  <c r="D145" i="48"/>
  <c r="D94" i="48"/>
  <c r="D280" i="48"/>
  <c r="F279" i="48"/>
  <c r="H208" i="48"/>
  <c r="J195" i="48"/>
  <c r="H196" i="48"/>
  <c r="X195" i="48"/>
  <c r="J173" i="48"/>
  <c r="X173" i="48"/>
  <c r="H174" i="48"/>
  <c r="N247" i="48"/>
  <c r="L248" i="48"/>
  <c r="N248" i="48" s="1"/>
  <c r="X247" i="48"/>
  <c r="N197" i="48"/>
  <c r="L198" i="48"/>
  <c r="N198" i="48" s="1"/>
  <c r="R303" i="48"/>
  <c r="P304" i="48"/>
  <c r="R304" i="48" s="1"/>
  <c r="R206" i="48"/>
  <c r="X206" i="48"/>
  <c r="R187" i="48"/>
  <c r="X187" i="48"/>
  <c r="P188" i="48"/>
  <c r="R188" i="48" s="1"/>
  <c r="R169" i="48"/>
  <c r="P170" i="48"/>
  <c r="R170" i="48" s="1"/>
  <c r="AB469" i="48"/>
  <c r="D2007" i="48"/>
  <c r="D2006" i="48"/>
  <c r="D2282" i="48"/>
  <c r="AB2282" i="48" s="1"/>
  <c r="X2313" i="48"/>
  <c r="I563" i="48"/>
  <c r="J563" i="48" s="1"/>
  <c r="G587" i="48"/>
  <c r="G571" i="48"/>
  <c r="G575" i="48"/>
  <c r="AA563" i="48"/>
  <c r="P965" i="48"/>
  <c r="D1077" i="48"/>
  <c r="D1076" i="48"/>
  <c r="D1075" i="48"/>
  <c r="T272" i="48"/>
  <c r="H141" i="48"/>
  <c r="H142" i="48" s="1"/>
  <c r="H12" i="48"/>
  <c r="H2750" i="48"/>
  <c r="H2687" i="48"/>
  <c r="H2284" i="48"/>
  <c r="H1248" i="48"/>
  <c r="L2704" i="48"/>
  <c r="L2683" i="48"/>
  <c r="L462" i="48"/>
  <c r="L1892" i="48"/>
  <c r="L146" i="48"/>
  <c r="D116" i="48"/>
  <c r="D1562" i="48"/>
  <c r="T306" i="48"/>
  <c r="V306" i="48" s="1"/>
  <c r="L207" i="48"/>
  <c r="N207" i="48" s="1"/>
  <c r="L205" i="48"/>
  <c r="AB1542" i="48"/>
  <c r="AB2036" i="48"/>
  <c r="H207" i="48"/>
  <c r="F147" i="48"/>
  <c r="X147" i="48"/>
  <c r="J251" i="48"/>
  <c r="H252" i="48"/>
  <c r="J191" i="48"/>
  <c r="H190" i="48"/>
  <c r="R130" i="48"/>
  <c r="AB130" i="48"/>
  <c r="R191" i="48"/>
  <c r="P204" i="48"/>
  <c r="R175" i="48"/>
  <c r="P176" i="48"/>
  <c r="R176" i="48" s="1"/>
  <c r="R149" i="48"/>
  <c r="P150" i="48"/>
  <c r="R150" i="48" s="1"/>
  <c r="V227" i="48"/>
  <c r="T228" i="48"/>
  <c r="V228" i="48" s="1"/>
  <c r="AB1080" i="48"/>
  <c r="P2378" i="48"/>
  <c r="D2330" i="48"/>
  <c r="AB2330" i="48" s="1"/>
  <c r="D2331" i="48"/>
  <c r="AB2331" i="48" s="1"/>
  <c r="X2287" i="48"/>
  <c r="H2218" i="48"/>
  <c r="H2238" i="48"/>
  <c r="H2230" i="48"/>
  <c r="AB2206" i="48"/>
  <c r="H2226" i="48"/>
  <c r="H2207" i="48"/>
  <c r="L2222" i="48"/>
  <c r="L2234" i="48"/>
  <c r="H2324" i="48"/>
  <c r="H2336" i="48"/>
  <c r="H2316" i="48"/>
  <c r="H2328" i="48"/>
  <c r="H2301" i="48"/>
  <c r="H2381" i="48"/>
  <c r="H2369" i="48"/>
  <c r="H2361" i="48"/>
  <c r="L2365" i="48"/>
  <c r="L2381" i="48"/>
  <c r="P2365" i="48"/>
  <c r="P2381" i="48"/>
  <c r="P2360" i="48"/>
  <c r="P2369" i="48"/>
  <c r="H2014" i="48"/>
  <c r="U1488" i="48"/>
  <c r="V1488" i="48" s="1"/>
  <c r="AA1488" i="48"/>
  <c r="AC1488" i="48" s="1"/>
  <c r="Q2206" i="48"/>
  <c r="R2206" i="48" s="1"/>
  <c r="E2214" i="48"/>
  <c r="F2214" i="48" s="1"/>
  <c r="W2310" i="48"/>
  <c r="E2310" i="48"/>
  <c r="F2310" i="48" s="1"/>
  <c r="D957" i="48"/>
  <c r="L211" i="48"/>
  <c r="N211" i="48" s="1"/>
  <c r="P219" i="48"/>
  <c r="H244" i="48"/>
  <c r="J243" i="48"/>
  <c r="H192" i="48"/>
  <c r="P2725" i="48"/>
  <c r="P1892" i="48"/>
  <c r="H146" i="48"/>
  <c r="P2729" i="48"/>
  <c r="L116" i="48"/>
  <c r="L271" i="48"/>
  <c r="X217" i="48"/>
  <c r="AB1997" i="48"/>
  <c r="AB1759" i="48"/>
  <c r="AB2000" i="48"/>
  <c r="J197" i="48"/>
  <c r="H198" i="48"/>
  <c r="J147" i="48"/>
  <c r="H148" i="48"/>
  <c r="J148" i="48" s="1"/>
  <c r="N199" i="48"/>
  <c r="L210" i="48"/>
  <c r="R305" i="48"/>
  <c r="P306" i="48"/>
  <c r="R306" i="48" s="1"/>
  <c r="P203" i="48"/>
  <c r="P207" i="48" s="1"/>
  <c r="R207" i="48" s="1"/>
  <c r="R189" i="48"/>
  <c r="P190" i="48"/>
  <c r="R190" i="48" s="1"/>
  <c r="T2239" i="48"/>
  <c r="H2272" i="48"/>
  <c r="W508" i="48"/>
  <c r="AA508" i="48"/>
  <c r="E388" i="48"/>
  <c r="F388" i="48" s="1"/>
  <c r="O575" i="48"/>
  <c r="O587" i="48"/>
  <c r="Q563" i="48"/>
  <c r="R563" i="48" s="1"/>
  <c r="O571" i="48"/>
  <c r="D965" i="48"/>
  <c r="W438" i="48"/>
  <c r="W473" i="48" s="1"/>
  <c r="W933" i="48"/>
  <c r="E933" i="48"/>
  <c r="F933" i="48" s="1"/>
  <c r="F1323" i="48"/>
  <c r="W1323" i="48" s="1"/>
  <c r="W1318" i="48"/>
  <c r="E1318" i="48"/>
  <c r="F1318" i="48" s="1"/>
  <c r="W1556" i="48"/>
  <c r="E1556" i="48"/>
  <c r="F1556" i="48" s="1"/>
  <c r="W1691" i="48"/>
  <c r="W1679" i="48"/>
  <c r="P2733" i="48"/>
  <c r="P2691" i="48"/>
  <c r="P2670" i="48"/>
  <c r="P2712" i="48"/>
  <c r="H2754" i="48"/>
  <c r="H2733" i="48"/>
  <c r="H2691" i="48"/>
  <c r="L2712" i="48"/>
  <c r="L2691" i="48"/>
  <c r="L2754" i="48"/>
  <c r="L2670" i="48"/>
  <c r="P2234" i="48"/>
  <c r="Q2234" i="48" s="1"/>
  <c r="R2234" i="48" s="1"/>
  <c r="H2275" i="48"/>
  <c r="D2332" i="48"/>
  <c r="L2283" i="48"/>
  <c r="T2226" i="48"/>
  <c r="T2218" i="48"/>
  <c r="T2230" i="48"/>
  <c r="D2283" i="48"/>
  <c r="D2267" i="48"/>
  <c r="X2261" i="48"/>
  <c r="AB2261" i="48"/>
  <c r="D2336" i="48"/>
  <c r="X2299" i="48"/>
  <c r="D2324" i="48"/>
  <c r="D2381" i="48"/>
  <c r="X2359" i="48"/>
  <c r="D2365" i="48"/>
  <c r="E2365" i="48" s="1"/>
  <c r="F2365" i="48" s="1"/>
  <c r="D2369" i="48"/>
  <c r="AB2359" i="48"/>
  <c r="W548" i="48"/>
  <c r="W456" i="48"/>
  <c r="W1226" i="48"/>
  <c r="H2693" i="48"/>
  <c r="H2672" i="48"/>
  <c r="H2735" i="48"/>
  <c r="D2765" i="48"/>
  <c r="D2660" i="48"/>
  <c r="D2744" i="48"/>
  <c r="D2702" i="48"/>
  <c r="D2723" i="48"/>
  <c r="D2681" i="48"/>
  <c r="H2744" i="48"/>
  <c r="H2702" i="48"/>
  <c r="D2228" i="48"/>
  <c r="AB2228" i="48" s="1"/>
  <c r="L2226" i="48"/>
  <c r="L2230" i="48"/>
  <c r="H2267" i="48"/>
  <c r="H2279" i="48"/>
  <c r="I2279" i="48" s="1"/>
  <c r="J2279" i="48" s="1"/>
  <c r="AB2250" i="48"/>
  <c r="P2283" i="48"/>
  <c r="P2267" i="48"/>
  <c r="D2378" i="48"/>
  <c r="AB2378" i="48" s="1"/>
  <c r="H2373" i="48"/>
  <c r="H2365" i="48"/>
  <c r="AB2348" i="48"/>
  <c r="S579" i="48"/>
  <c r="U553" i="48"/>
  <c r="V553" i="48" s="1"/>
  <c r="W701" i="48"/>
  <c r="W705" i="48"/>
  <c r="W1512" i="48"/>
  <c r="W1607" i="48"/>
  <c r="W1640" i="48"/>
  <c r="W1624" i="48"/>
  <c r="W1628" i="48"/>
  <c r="W1636" i="48"/>
  <c r="K571" i="48"/>
  <c r="K591" i="48"/>
  <c r="D963" i="48"/>
  <c r="D962" i="48"/>
  <c r="D961" i="48"/>
  <c r="X960" i="48"/>
  <c r="W760" i="48"/>
  <c r="E1708" i="48"/>
  <c r="F1708" i="48" s="1"/>
  <c r="E393" i="48"/>
  <c r="F393" i="48" s="1"/>
  <c r="W1006" i="48"/>
  <c r="W1200" i="48"/>
  <c r="W1184" i="48"/>
  <c r="W1167" i="48"/>
  <c r="W383" i="48"/>
  <c r="L584" i="48"/>
  <c r="W566" i="48"/>
  <c r="W618" i="48"/>
  <c r="W453" i="48"/>
  <c r="W465" i="48" s="1"/>
  <c r="W783" i="48"/>
  <c r="W951" i="48"/>
  <c r="W858" i="48"/>
  <c r="W2048" i="48"/>
  <c r="P2069" i="48"/>
  <c r="P1904" i="48"/>
  <c r="L2660" i="48"/>
  <c r="X453" i="48"/>
  <c r="L477" i="48"/>
  <c r="L465" i="48"/>
  <c r="P1251" i="48"/>
  <c r="P1247" i="48"/>
  <c r="D1243" i="48"/>
  <c r="D1239" i="48"/>
  <c r="E1239" i="48" s="1"/>
  <c r="F1239" i="48" s="1"/>
  <c r="D1231" i="48"/>
  <c r="E1231" i="48" s="1"/>
  <c r="F1231" i="48" s="1"/>
  <c r="D2687" i="48"/>
  <c r="D2689" i="48"/>
  <c r="D2688" i="48"/>
  <c r="W693" i="48"/>
  <c r="W1683" i="48"/>
  <c r="E558" i="48"/>
  <c r="F558" i="48" s="1"/>
  <c r="T584" i="48"/>
  <c r="D585" i="48"/>
  <c r="D584" i="48"/>
  <c r="E773" i="48"/>
  <c r="F773" i="48" s="1"/>
  <c r="D806" i="48"/>
  <c r="D804" i="48"/>
  <c r="W1061" i="48"/>
  <c r="W854" i="48"/>
  <c r="W870" i="48"/>
  <c r="E943" i="48"/>
  <c r="F943" i="48" s="1"/>
  <c r="W1518" i="48"/>
  <c r="E1328" i="48"/>
  <c r="F1328" i="48" s="1"/>
  <c r="W1408" i="48"/>
  <c r="W1416" i="48"/>
  <c r="W1883" i="48"/>
  <c r="X787" i="48"/>
  <c r="H2701" i="48"/>
  <c r="H2680" i="48"/>
  <c r="H2659" i="48"/>
  <c r="H2743" i="48"/>
  <c r="H2722" i="48"/>
  <c r="L1244" i="48"/>
  <c r="L1574" i="48"/>
  <c r="L804" i="48"/>
  <c r="T2656" i="48"/>
  <c r="T160" i="48"/>
  <c r="T168" i="48" s="1"/>
  <c r="V168" i="48" s="1"/>
  <c r="D2719" i="48"/>
  <c r="D2677" i="48"/>
  <c r="D2740" i="48"/>
  <c r="D2698" i="48"/>
  <c r="X82" i="48"/>
  <c r="X2719" i="48" s="1"/>
  <c r="D2656" i="48"/>
  <c r="T571" i="48"/>
  <c r="T579" i="48"/>
  <c r="X548" i="48"/>
  <c r="D571" i="48"/>
  <c r="E571" i="48" s="1"/>
  <c r="F571" i="48" s="1"/>
  <c r="D579" i="48"/>
  <c r="X1333" i="48"/>
  <c r="D1357" i="48"/>
  <c r="E1357" i="48" s="1"/>
  <c r="F1357" i="48" s="1"/>
  <c r="D1345" i="48"/>
  <c r="T2664" i="48"/>
  <c r="T2662" i="48"/>
  <c r="W1043" i="48"/>
  <c r="X1514" i="48"/>
  <c r="E1878" i="48"/>
  <c r="F1878" i="48" s="1"/>
  <c r="X956" i="48"/>
  <c r="X1996" i="48"/>
  <c r="P2017" i="48"/>
  <c r="E1213" i="48"/>
  <c r="F1213" i="48" s="1"/>
  <c r="W1223" i="48"/>
  <c r="X1349" i="48"/>
  <c r="D1352" i="48"/>
  <c r="W1116" i="48"/>
  <c r="E1543" i="48"/>
  <c r="F1543" i="48" s="1"/>
  <c r="W1188" i="48"/>
  <c r="W1553" i="48"/>
  <c r="E1983" i="48"/>
  <c r="F1983" i="48" s="1"/>
  <c r="E1988" i="48"/>
  <c r="F1988" i="48" s="1"/>
  <c r="T2014" i="48"/>
  <c r="E1768" i="48"/>
  <c r="F1768" i="48" s="1"/>
  <c r="P1794" i="48"/>
  <c r="D2729" i="48"/>
  <c r="D2731" i="48"/>
  <c r="D2730" i="48"/>
  <c r="L2727" i="48"/>
  <c r="L2725" i="48"/>
  <c r="T2069" i="48"/>
  <c r="D2070" i="48"/>
  <c r="D2071" i="48"/>
  <c r="D2069" i="48"/>
  <c r="W2033" i="48"/>
  <c r="W1404" i="48"/>
  <c r="H1904" i="48"/>
  <c r="S21" i="48"/>
  <c r="D2737" i="48"/>
  <c r="D2695" i="48"/>
  <c r="D2716" i="48"/>
  <c r="D2674" i="48"/>
  <c r="D2653" i="48"/>
  <c r="X4" i="48"/>
  <c r="X1209" i="48" s="1"/>
  <c r="X807" i="48"/>
  <c r="X2051" i="48"/>
  <c r="X2072" i="48" s="1"/>
  <c r="W1703" i="48"/>
  <c r="E2043" i="48"/>
  <c r="F2043" i="48" s="1"/>
  <c r="L2069" i="48"/>
  <c r="E1763" i="48"/>
  <c r="F1763" i="48" s="1"/>
  <c r="D1790" i="48"/>
  <c r="D1795" i="48"/>
  <c r="E1873" i="48"/>
  <c r="F1873" i="48" s="1"/>
  <c r="W1538" i="48"/>
  <c r="H1900" i="48"/>
  <c r="X9" i="48"/>
  <c r="X1211" i="48" s="1"/>
  <c r="T2660" i="48"/>
  <c r="X566" i="48"/>
  <c r="L1797" i="48"/>
  <c r="X1773" i="48"/>
  <c r="P1801" i="48"/>
  <c r="P1781" i="48"/>
  <c r="P1789" i="48"/>
  <c r="D2693" i="48"/>
  <c r="D2733" i="48"/>
  <c r="W2051" i="48"/>
  <c r="H1786" i="48"/>
  <c r="H1794" i="48"/>
  <c r="P2701" i="48"/>
  <c r="P2722" i="48"/>
  <c r="P2680" i="48"/>
  <c r="W1721" i="48"/>
  <c r="W1742" i="48" s="1"/>
  <c r="D1906" i="48"/>
  <c r="D1905" i="48"/>
  <c r="X1903" i="48"/>
  <c r="T7" i="48"/>
  <c r="T215" i="48"/>
  <c r="L2759" i="48"/>
  <c r="L2717" i="48"/>
  <c r="L2696" i="48"/>
  <c r="L7" i="48"/>
  <c r="L215" i="48"/>
  <c r="L2740" i="48"/>
  <c r="L2698" i="48"/>
  <c r="L2656" i="48"/>
  <c r="L2719" i="48"/>
  <c r="L2677" i="48"/>
  <c r="L160" i="48"/>
  <c r="D128" i="48"/>
  <c r="D129" i="48" s="1"/>
  <c r="X113" i="48"/>
  <c r="T2657" i="48"/>
  <c r="T85" i="48"/>
  <c r="L2741" i="48"/>
  <c r="L2657" i="48"/>
  <c r="L85" i="48"/>
  <c r="L2699" i="48"/>
  <c r="X1058" i="48"/>
  <c r="X1066" i="48" s="1"/>
  <c r="X1223" i="48"/>
  <c r="X1231" i="48" s="1"/>
  <c r="X1556" i="48"/>
  <c r="X1758" i="48"/>
  <c r="H1781" i="48"/>
  <c r="H1801" i="48"/>
  <c r="X1886" i="48"/>
  <c r="D1911" i="48"/>
  <c r="L2720" i="48"/>
  <c r="H2710" i="48"/>
  <c r="L2735" i="48"/>
  <c r="L2733" i="48"/>
  <c r="H2774" i="48"/>
  <c r="H2777" i="48" s="1"/>
  <c r="H2759" i="48"/>
  <c r="H2758" i="48"/>
  <c r="D2770" i="48"/>
  <c r="D2761" i="48"/>
  <c r="L2762" i="48"/>
  <c r="T2761" i="48"/>
  <c r="T2766" i="48"/>
  <c r="T2767" i="48" s="1"/>
  <c r="L2695" i="48"/>
  <c r="L2716" i="48"/>
  <c r="L2674" i="48"/>
  <c r="L2737" i="48"/>
  <c r="L2653" i="48"/>
  <c r="X401" i="48"/>
  <c r="X422" i="48" s="1"/>
  <c r="X1226" i="48"/>
  <c r="X1251" i="48" s="1"/>
  <c r="X1538" i="48"/>
  <c r="X1718" i="48"/>
  <c r="D2685" i="48"/>
  <c r="D2727" i="48"/>
  <c r="L2654" i="48"/>
  <c r="T2672" i="48"/>
  <c r="T2670" i="48"/>
  <c r="X2728" i="48"/>
  <c r="X2724" i="48"/>
  <c r="L2743" i="48"/>
  <c r="L2722" i="48"/>
  <c r="L2680" i="48"/>
  <c r="L2659" i="48"/>
  <c r="L2701" i="48"/>
  <c r="H2719" i="48"/>
  <c r="H2677" i="48"/>
  <c r="H2740" i="48"/>
  <c r="H2698" i="48"/>
  <c r="I2698" i="48" s="1"/>
  <c r="J2698" i="48" s="1"/>
  <c r="P2653" i="48"/>
  <c r="P2695" i="48"/>
  <c r="P2716" i="48"/>
  <c r="P2674" i="48"/>
  <c r="P2723" i="48"/>
  <c r="P2681" i="48"/>
  <c r="P2660" i="48"/>
  <c r="P2702" i="48"/>
  <c r="X1868" i="48"/>
  <c r="X2033" i="48"/>
  <c r="D2710" i="48"/>
  <c r="D2708" i="48"/>
  <c r="D2748" i="48"/>
  <c r="D2746" i="48"/>
  <c r="D2754" i="48"/>
  <c r="H2678" i="48"/>
  <c r="H2738" i="48"/>
  <c r="H2704" i="48"/>
  <c r="L2731" i="48"/>
  <c r="X2749" i="48"/>
  <c r="X2745" i="48"/>
  <c r="D2743" i="48"/>
  <c r="D2701" i="48"/>
  <c r="D2722" i="48"/>
  <c r="D2680" i="48"/>
  <c r="P2719" i="48"/>
  <c r="P2677" i="48"/>
  <c r="P2698" i="48"/>
  <c r="Q2698" i="48" s="1"/>
  <c r="R2698" i="48" s="1"/>
  <c r="P2656" i="48"/>
  <c r="Q2656" i="48" s="1"/>
  <c r="R2656" i="48" s="1"/>
  <c r="H2737" i="48"/>
  <c r="H2695" i="48"/>
  <c r="H2716" i="48"/>
  <c r="H2674" i="48"/>
  <c r="X1746" i="48"/>
  <c r="X1993" i="48"/>
  <c r="D2706" i="48"/>
  <c r="D2704" i="48"/>
  <c r="D2714" i="48"/>
  <c r="D2752" i="48"/>
  <c r="D2750" i="48"/>
  <c r="H2653" i="48"/>
  <c r="P2654" i="48"/>
  <c r="H2696" i="48"/>
  <c r="P2678" i="48"/>
  <c r="T2668" i="48"/>
  <c r="T2666" i="48"/>
  <c r="H2714" i="48"/>
  <c r="H2712" i="48"/>
  <c r="D2764" i="48"/>
  <c r="L2664" i="48"/>
  <c r="L2672" i="48"/>
  <c r="P2706" i="48"/>
  <c r="X2707" i="48"/>
  <c r="X2711" i="48"/>
  <c r="X2703" i="48"/>
  <c r="X2757" i="48"/>
  <c r="D2758" i="48"/>
  <c r="T2759" i="48"/>
  <c r="T2758" i="48"/>
  <c r="H2764" i="48"/>
  <c r="P2764" i="48"/>
  <c r="P2765" i="48"/>
  <c r="D2766" i="48"/>
  <c r="D2774" i="48"/>
  <c r="I2703" i="48"/>
  <c r="J2703" i="48" s="1"/>
  <c r="L2685" i="48"/>
  <c r="L2693" i="48"/>
  <c r="P2710" i="48"/>
  <c r="L2748" i="48"/>
  <c r="L2756" i="48"/>
  <c r="X2665" i="48"/>
  <c r="L2758" i="48"/>
  <c r="X2661" i="48"/>
  <c r="C443" i="5"/>
  <c r="C1598" i="5"/>
  <c r="C2651" i="5"/>
  <c r="C2504" i="5"/>
  <c r="C2038" i="5"/>
  <c r="C553" i="5"/>
  <c r="C2455" i="5"/>
  <c r="C2302" i="5"/>
  <c r="C1048" i="5"/>
  <c r="C1818" i="5"/>
  <c r="C53" i="5"/>
  <c r="C608" i="5"/>
  <c r="C1763" i="5"/>
  <c r="C1708" i="5"/>
  <c r="C2553" i="5"/>
  <c r="C1488" i="5"/>
  <c r="C663" i="5"/>
  <c r="C498" i="5"/>
  <c r="C1543" i="5"/>
  <c r="C1103" i="5"/>
  <c r="C2093" i="5"/>
  <c r="C1873" i="5"/>
  <c r="C2253" i="5"/>
  <c r="C1928" i="5"/>
  <c r="C2602" i="5"/>
  <c r="C2148" i="5"/>
  <c r="C883" i="5"/>
  <c r="C388" i="5"/>
  <c r="C828" i="5"/>
  <c r="C1158" i="5"/>
  <c r="C52" i="5"/>
  <c r="C938" i="5"/>
  <c r="C773" i="5"/>
  <c r="C993" i="5"/>
  <c r="C1653" i="5"/>
  <c r="C2400" i="5"/>
  <c r="C1378" i="5"/>
  <c r="C1213" i="5"/>
  <c r="D2374" i="5"/>
  <c r="D2576" i="5"/>
  <c r="H2391" i="5"/>
  <c r="D332" i="5"/>
  <c r="C66" i="5"/>
  <c r="F2356" i="5"/>
  <c r="F2375" i="5"/>
  <c r="F2391" i="5"/>
  <c r="I2352" i="5"/>
  <c r="E327" i="5"/>
  <c r="E275" i="5"/>
  <c r="D137" i="5"/>
  <c r="D267" i="5"/>
  <c r="D662" i="5"/>
  <c r="D2092" i="5"/>
  <c r="D937" i="5"/>
  <c r="D882" i="5"/>
  <c r="D387" i="5"/>
  <c r="D607" i="5"/>
  <c r="D184" i="5"/>
  <c r="D35" i="5"/>
  <c r="D2350" i="5"/>
  <c r="D1047" i="5"/>
  <c r="D2454" i="5"/>
  <c r="D2147" i="5"/>
  <c r="D1322" i="5"/>
  <c r="D42" i="5"/>
  <c r="D1982" i="5"/>
  <c r="D1652" i="5"/>
  <c r="D2650" i="5"/>
  <c r="D1927" i="5"/>
  <c r="D772" i="5"/>
  <c r="D442" i="5"/>
  <c r="D1542" i="5"/>
  <c r="D1872" i="5"/>
  <c r="F1929" i="5"/>
  <c r="F215" i="5"/>
  <c r="F554" i="5"/>
  <c r="F1874" i="5"/>
  <c r="F1214" i="5"/>
  <c r="F1159" i="5"/>
  <c r="F444" i="5"/>
  <c r="F2039" i="5"/>
  <c r="F1709" i="5"/>
  <c r="F994" i="5"/>
  <c r="F829" i="5"/>
  <c r="F2149" i="5"/>
  <c r="F1104" i="5"/>
  <c r="F499" i="5"/>
  <c r="F1599" i="5"/>
  <c r="F719" i="5"/>
  <c r="F1654" i="5"/>
  <c r="F1764" i="5"/>
  <c r="F1434" i="5"/>
  <c r="F609" i="5"/>
  <c r="F939" i="5"/>
  <c r="F2094" i="5"/>
  <c r="F1269" i="5"/>
  <c r="F389" i="5"/>
  <c r="F1379" i="5"/>
  <c r="F1489" i="5"/>
  <c r="F1819" i="5"/>
  <c r="F1324" i="5"/>
  <c r="F774" i="5"/>
  <c r="F884" i="5"/>
  <c r="F664" i="5"/>
  <c r="F46" i="5"/>
  <c r="F1049" i="5"/>
  <c r="F1984" i="5"/>
  <c r="F1544" i="5"/>
  <c r="H1846" i="5"/>
  <c r="I2180" i="5"/>
  <c r="H2078" i="5"/>
  <c r="D1212" i="5"/>
  <c r="D1597" i="5"/>
  <c r="H526" i="5"/>
  <c r="I2303" i="5"/>
  <c r="F1736" i="5"/>
  <c r="H1711" i="5"/>
  <c r="F1752" i="5"/>
  <c r="E2095" i="5"/>
  <c r="E500" i="5"/>
  <c r="E1655" i="5"/>
  <c r="E1930" i="5"/>
  <c r="E221" i="5"/>
  <c r="E775" i="5"/>
  <c r="D1372" i="5"/>
  <c r="D2032" i="5"/>
  <c r="D547" i="5"/>
  <c r="D1922" i="5"/>
  <c r="D1647" i="5"/>
  <c r="D492" i="5"/>
  <c r="H1469" i="5"/>
  <c r="C353" i="5"/>
  <c r="I2603" i="5"/>
  <c r="F2642" i="5"/>
  <c r="C2205" i="5"/>
  <c r="C657" i="5"/>
  <c r="C1757" i="5"/>
  <c r="C2396" i="5"/>
  <c r="C437" i="5"/>
  <c r="C1702" i="5"/>
  <c r="C382" i="5"/>
  <c r="C1922" i="5"/>
  <c r="C877" i="5"/>
  <c r="C14" i="5"/>
  <c r="C2598" i="5"/>
  <c r="C2716" i="48" s="1"/>
  <c r="C1097" i="5"/>
  <c r="C2142" i="5"/>
  <c r="C2347" i="5"/>
  <c r="C2249" i="5"/>
  <c r="C1042" i="5"/>
  <c r="H522" i="5"/>
  <c r="E185" i="5"/>
  <c r="E303" i="5"/>
  <c r="E225" i="5"/>
  <c r="G225" i="5"/>
  <c r="H391" i="5"/>
  <c r="C432" i="5"/>
  <c r="C416" i="5"/>
  <c r="I391" i="5"/>
  <c r="H386" i="5"/>
  <c r="D412" i="5"/>
  <c r="D428" i="5"/>
  <c r="D389" i="5"/>
  <c r="E384" i="5"/>
  <c r="E404" i="5"/>
  <c r="E385" i="5"/>
  <c r="E412" i="5"/>
  <c r="E424" i="5"/>
  <c r="E428" i="5"/>
  <c r="E420" i="5"/>
  <c r="H762" i="5"/>
  <c r="H746" i="5"/>
  <c r="H872" i="5"/>
  <c r="H856" i="5"/>
  <c r="H835" i="5"/>
  <c r="H1127" i="5"/>
  <c r="E440" i="5"/>
  <c r="E1815" i="5"/>
  <c r="E1540" i="5"/>
  <c r="E990" i="5"/>
  <c r="E1265" i="5"/>
  <c r="E770" i="5"/>
  <c r="E2035" i="5"/>
  <c r="E550" i="5"/>
  <c r="E1100" i="5"/>
  <c r="E1485" i="5"/>
  <c r="E1870" i="5"/>
  <c r="E1210" i="5"/>
  <c r="E1760" i="5"/>
  <c r="E1925" i="5"/>
  <c r="E660" i="5"/>
  <c r="E605" i="5"/>
  <c r="E715" i="5"/>
  <c r="E1650" i="5"/>
  <c r="E1705" i="5"/>
  <c r="E880" i="5"/>
  <c r="E1595" i="5"/>
  <c r="E1430" i="5"/>
  <c r="E2090" i="5"/>
  <c r="E2145" i="5"/>
  <c r="G1545" i="5"/>
  <c r="G995" i="5"/>
  <c r="G223" i="5"/>
  <c r="G327" i="5"/>
  <c r="G457" i="5"/>
  <c r="G2107" i="5"/>
  <c r="G1722" i="5"/>
  <c r="G1502" i="5"/>
  <c r="G1227" i="5"/>
  <c r="G787" i="5"/>
  <c r="G622" i="5"/>
  <c r="G512" i="5"/>
  <c r="G1832" i="5"/>
  <c r="G1612" i="5"/>
  <c r="G1392" i="5"/>
  <c r="G897" i="5"/>
  <c r="G1282" i="5"/>
  <c r="G2052" i="5"/>
  <c r="G1172" i="5"/>
  <c r="G677" i="5"/>
  <c r="G2162" i="5"/>
  <c r="G1062" i="5"/>
  <c r="G732" i="5"/>
  <c r="D124" i="5"/>
  <c r="D293" i="5"/>
  <c r="D402" i="5"/>
  <c r="D2107" i="5"/>
  <c r="D1612" i="5"/>
  <c r="D1667" i="5"/>
  <c r="D1172" i="5"/>
  <c r="D787" i="5"/>
  <c r="D1117" i="5"/>
  <c r="D1887" i="5"/>
  <c r="D1942" i="5"/>
  <c r="D2052" i="5"/>
  <c r="D512" i="5"/>
  <c r="D2162" i="5"/>
  <c r="D1447" i="5"/>
  <c r="D1337" i="5"/>
  <c r="D952" i="5"/>
  <c r="D677" i="5"/>
  <c r="D622" i="5"/>
  <c r="D1777" i="5"/>
  <c r="D457" i="5"/>
  <c r="D567" i="5"/>
  <c r="D1282" i="5"/>
  <c r="D1227" i="5"/>
  <c r="D1997" i="5"/>
  <c r="D1557" i="5"/>
  <c r="D1007" i="5"/>
  <c r="D1062" i="5"/>
  <c r="G2066" i="5"/>
  <c r="G2045" i="5"/>
  <c r="E237" i="5"/>
  <c r="G301" i="5"/>
  <c r="H707" i="5"/>
  <c r="H695" i="5"/>
  <c r="G880" i="5"/>
  <c r="I2041" i="5"/>
  <c r="C404" i="5"/>
  <c r="I381" i="5"/>
  <c r="C384" i="5"/>
  <c r="H396" i="5"/>
  <c r="H420" i="5" s="1"/>
  <c r="D420" i="5"/>
  <c r="E416" i="5"/>
  <c r="E395" i="5"/>
  <c r="E432" i="5"/>
  <c r="I915" i="5"/>
  <c r="H1461" i="5"/>
  <c r="H1440" i="5"/>
  <c r="H1477" i="5"/>
  <c r="H1630" i="5"/>
  <c r="F880" i="5"/>
  <c r="F2035" i="5"/>
  <c r="F1980" i="5"/>
  <c r="F1760" i="5"/>
  <c r="F1375" i="5"/>
  <c r="F1045" i="5"/>
  <c r="F1265" i="5"/>
  <c r="F770" i="5"/>
  <c r="F143" i="5"/>
  <c r="F2145" i="5"/>
  <c r="F1540" i="5"/>
  <c r="F1870" i="5"/>
  <c r="F1650" i="5"/>
  <c r="F1210" i="5"/>
  <c r="F605" i="5"/>
  <c r="F935" i="5"/>
  <c r="D880" i="5"/>
  <c r="D715" i="5"/>
  <c r="D1265" i="5"/>
  <c r="D1100" i="5"/>
  <c r="D1760" i="5"/>
  <c r="D247" i="5"/>
  <c r="D1540" i="5"/>
  <c r="D1485" i="5"/>
  <c r="D935" i="5"/>
  <c r="D990" i="5"/>
  <c r="D1705" i="5"/>
  <c r="D1980" i="5"/>
  <c r="F1435" i="5"/>
  <c r="F885" i="5"/>
  <c r="F1215" i="5"/>
  <c r="F720" i="5"/>
  <c r="E389" i="5"/>
  <c r="E994" i="5"/>
  <c r="D133" i="5"/>
  <c r="E1442" i="5"/>
  <c r="E617" i="5"/>
  <c r="F303" i="5"/>
  <c r="C56" i="5"/>
  <c r="E2565" i="5"/>
  <c r="K2703" i="48" s="1"/>
  <c r="M2703" i="48" s="1"/>
  <c r="N2703" i="48" s="1"/>
  <c r="K2697" i="48"/>
  <c r="M2697" i="48" s="1"/>
  <c r="N2697" i="48" s="1"/>
  <c r="E2581" i="5"/>
  <c r="E2569" i="5"/>
  <c r="O2697" i="48"/>
  <c r="Q2697" i="48" s="1"/>
  <c r="R2697" i="48" s="1"/>
  <c r="F2569" i="5"/>
  <c r="C2626" i="5"/>
  <c r="C2607" i="5"/>
  <c r="D2607" i="5"/>
  <c r="I2600" i="5"/>
  <c r="K2715" i="48"/>
  <c r="M2715" i="48" s="1"/>
  <c r="N2715" i="48" s="1"/>
  <c r="E2634" i="5"/>
  <c r="E2614" i="5"/>
  <c r="H915" i="5"/>
  <c r="G459" i="5"/>
  <c r="C526" i="5"/>
  <c r="C522" i="5"/>
  <c r="F903" i="5"/>
  <c r="F923" i="5"/>
  <c r="C958" i="5"/>
  <c r="H936" i="5"/>
  <c r="H958" i="5" s="1"/>
  <c r="D954" i="5"/>
  <c r="D962" i="5"/>
  <c r="D974" i="5"/>
  <c r="H1056" i="5"/>
  <c r="C1064" i="5"/>
  <c r="D1084" i="5"/>
  <c r="I1059" i="5"/>
  <c r="E1068" i="5"/>
  <c r="E1064" i="5"/>
  <c r="G1064" i="5"/>
  <c r="G1068" i="5"/>
  <c r="C1249" i="5"/>
  <c r="C1237" i="5"/>
  <c r="D1233" i="5"/>
  <c r="D1229" i="5"/>
  <c r="F1233" i="5"/>
  <c r="F1253" i="5"/>
  <c r="I1276" i="5"/>
  <c r="D1300" i="5"/>
  <c r="C1367" i="5"/>
  <c r="C1351" i="5"/>
  <c r="E1343" i="5"/>
  <c r="I1331" i="5"/>
  <c r="E1355" i="5"/>
  <c r="H1331" i="5"/>
  <c r="H1339" i="5" s="1"/>
  <c r="E1339" i="5"/>
  <c r="H1376" i="5"/>
  <c r="H1385" i="5" s="1"/>
  <c r="E1418" i="5"/>
  <c r="C1563" i="5"/>
  <c r="I1551" i="5"/>
  <c r="C1587" i="5"/>
  <c r="F1563" i="5"/>
  <c r="F1583" i="5"/>
  <c r="F1567" i="5"/>
  <c r="E1642" i="5"/>
  <c r="H1601" i="5"/>
  <c r="H1642" i="5" s="1"/>
  <c r="E1693" i="5"/>
  <c r="H1664" i="5"/>
  <c r="I1716" i="5"/>
  <c r="H1716" i="5"/>
  <c r="E1752" i="5"/>
  <c r="E1736" i="5"/>
  <c r="G1715" i="5"/>
  <c r="G1728" i="5"/>
  <c r="F1783" i="5"/>
  <c r="F1803" i="5"/>
  <c r="C1917" i="5"/>
  <c r="C1901" i="5"/>
  <c r="E1901" i="5"/>
  <c r="I1866" i="5"/>
  <c r="H1866" i="5"/>
  <c r="G1948" i="5"/>
  <c r="H1936" i="5"/>
  <c r="H1960" i="5" s="1"/>
  <c r="D2023" i="5"/>
  <c r="D2007" i="5"/>
  <c r="H1976" i="5"/>
  <c r="E1999" i="5"/>
  <c r="E2019" i="5"/>
  <c r="G2019" i="5"/>
  <c r="G2023" i="5"/>
  <c r="E2045" i="5"/>
  <c r="E2078" i="5"/>
  <c r="G2062" i="5"/>
  <c r="G2074" i="5"/>
  <c r="G2054" i="5"/>
  <c r="F2117" i="5"/>
  <c r="F2129" i="5"/>
  <c r="I2159" i="5"/>
  <c r="D2188" i="5"/>
  <c r="E2240" i="5"/>
  <c r="E2211" i="5"/>
  <c r="G2236" i="5"/>
  <c r="G2240" i="5"/>
  <c r="C2293" i="5"/>
  <c r="C2269" i="5"/>
  <c r="C2281" i="5"/>
  <c r="F2265" i="5"/>
  <c r="F2285" i="5"/>
  <c r="F2273" i="5"/>
  <c r="C2671" i="5"/>
  <c r="C2687" i="5"/>
  <c r="D2683" i="5"/>
  <c r="G2736" i="48"/>
  <c r="I2736" i="48" s="1"/>
  <c r="J2736" i="48" s="1"/>
  <c r="D2675" i="5"/>
  <c r="D2671" i="5"/>
  <c r="H2761" i="48"/>
  <c r="H2766" i="48"/>
  <c r="H2767" i="48" s="1"/>
  <c r="P2766" i="48"/>
  <c r="P2769" i="48" s="1"/>
  <c r="P2761" i="48"/>
  <c r="D263" i="5"/>
  <c r="G2269" i="5"/>
  <c r="G2273" i="5"/>
  <c r="G2289" i="5"/>
  <c r="I2311" i="5"/>
  <c r="C2330" i="5"/>
  <c r="D2342" i="5"/>
  <c r="D2330" i="5"/>
  <c r="I2308" i="5"/>
  <c r="H2308" i="5"/>
  <c r="E2307" i="5"/>
  <c r="E2342" i="5"/>
  <c r="E2326" i="5"/>
  <c r="F2338" i="5"/>
  <c r="F2318" i="5"/>
  <c r="G2318" i="5"/>
  <c r="G2322" i="5"/>
  <c r="C2428" i="5"/>
  <c r="I2409" i="5"/>
  <c r="H2409" i="5"/>
  <c r="F2416" i="5"/>
  <c r="F2436" i="5"/>
  <c r="G2416" i="5"/>
  <c r="G2436" i="5"/>
  <c r="C2471" i="5"/>
  <c r="C2491" i="5"/>
  <c r="C2460" i="5"/>
  <c r="G2652" i="48"/>
  <c r="I2652" i="48" s="1"/>
  <c r="J2652" i="48" s="1"/>
  <c r="D2479" i="5"/>
  <c r="D2467" i="5"/>
  <c r="D2475" i="5"/>
  <c r="G2658" i="48"/>
  <c r="I2658" i="48" s="1"/>
  <c r="J2658" i="48" s="1"/>
  <c r="I2464" i="5"/>
  <c r="H2464" i="5"/>
  <c r="K2655" i="48"/>
  <c r="M2655" i="48" s="1"/>
  <c r="N2655" i="48" s="1"/>
  <c r="H2461" i="5"/>
  <c r="E2483" i="5"/>
  <c r="E2467" i="5"/>
  <c r="O2655" i="48"/>
  <c r="Q2655" i="48" s="1"/>
  <c r="R2655" i="48" s="1"/>
  <c r="F2483" i="5"/>
  <c r="F2471" i="5"/>
  <c r="S2655" i="48"/>
  <c r="U2655" i="48" s="1"/>
  <c r="V2655" i="48" s="1"/>
  <c r="G2471" i="5"/>
  <c r="D2363" i="5"/>
  <c r="I2346" i="5"/>
  <c r="D2387" i="5"/>
  <c r="H2360" i="5"/>
  <c r="C2540" i="5"/>
  <c r="H2502" i="5"/>
  <c r="F2691" i="5"/>
  <c r="F2675" i="5"/>
  <c r="F2656" i="5"/>
  <c r="O2742" i="48"/>
  <c r="Q2742" i="48" s="1"/>
  <c r="R2742" i="48" s="1"/>
  <c r="F2683" i="5"/>
  <c r="F2687" i="5"/>
  <c r="F2679" i="5"/>
  <c r="D593" i="5"/>
  <c r="D577" i="5"/>
  <c r="D560" i="5"/>
  <c r="E560" i="5"/>
  <c r="E597" i="5"/>
  <c r="F577" i="5"/>
  <c r="F573" i="5"/>
  <c r="G577" i="5"/>
  <c r="C1889" i="5"/>
  <c r="C1905" i="5"/>
  <c r="C1893" i="5"/>
  <c r="D1917" i="5"/>
  <c r="D1901" i="5"/>
  <c r="E1913" i="5"/>
  <c r="G1909" i="5"/>
  <c r="C2383" i="5"/>
  <c r="C2375" i="5"/>
  <c r="C2379" i="5"/>
  <c r="I2360" i="5"/>
  <c r="D2379" i="5"/>
  <c r="D2391" i="5"/>
  <c r="I2357" i="5"/>
  <c r="F2363" i="5"/>
  <c r="F2383" i="5"/>
  <c r="G2383" i="5"/>
  <c r="G2363" i="5"/>
  <c r="C2673" i="48"/>
  <c r="C2516" i="5"/>
  <c r="C2536" i="5"/>
  <c r="C2528" i="5"/>
  <c r="C2679" i="48"/>
  <c r="C2532" i="5"/>
  <c r="I2513" i="5"/>
  <c r="O2739" i="48"/>
  <c r="Q2739" i="48" s="1"/>
  <c r="R2739" i="48" s="1"/>
  <c r="F2663" i="5"/>
  <c r="I2657" i="5"/>
  <c r="H1453" i="5"/>
  <c r="G82" i="5"/>
  <c r="C2003" i="5"/>
  <c r="C2007" i="5"/>
  <c r="C2258" i="5"/>
  <c r="C2277" i="5"/>
  <c r="D2289" i="5"/>
  <c r="I2251" i="5"/>
  <c r="E2330" i="5"/>
  <c r="E2314" i="5"/>
  <c r="G2314" i="5"/>
  <c r="G2330" i="5"/>
  <c r="C2436" i="5"/>
  <c r="H2398" i="5"/>
  <c r="C2416" i="5"/>
  <c r="C2495" i="5"/>
  <c r="C2479" i="5"/>
  <c r="D2491" i="5"/>
  <c r="K2652" i="48"/>
  <c r="M2652" i="48" s="1"/>
  <c r="N2652" i="48" s="1"/>
  <c r="E2475" i="5"/>
  <c r="E2479" i="5"/>
  <c r="O2658" i="48"/>
  <c r="Q2658" i="48" s="1"/>
  <c r="R2658" i="48" s="1"/>
  <c r="F2491" i="5"/>
  <c r="G2483" i="5"/>
  <c r="G2697" i="48"/>
  <c r="I2697" i="48" s="1"/>
  <c r="J2697" i="48" s="1"/>
  <c r="I2559" i="5"/>
  <c r="H2559" i="5"/>
  <c r="C2638" i="5"/>
  <c r="H2600" i="5"/>
  <c r="C2622" i="5"/>
  <c r="D2614" i="5"/>
  <c r="D2626" i="5"/>
  <c r="E2626" i="5"/>
  <c r="F2618" i="5"/>
  <c r="F2638" i="5"/>
  <c r="C2736" i="48"/>
  <c r="C2683" i="5"/>
  <c r="C2675" i="5"/>
  <c r="H2646" i="5"/>
  <c r="K2736" i="48"/>
  <c r="M2736" i="48" s="1"/>
  <c r="N2736" i="48" s="1"/>
  <c r="E2663" i="5"/>
  <c r="E2428" i="5"/>
  <c r="L2761" i="48"/>
  <c r="L2766" i="48"/>
  <c r="L2769" i="48" s="1"/>
  <c r="E593" i="5"/>
  <c r="E1033" i="5"/>
  <c r="I1316" i="5"/>
  <c r="H1774" i="5"/>
  <c r="F1905" i="5"/>
  <c r="E2011" i="5"/>
  <c r="I2049" i="5"/>
  <c r="C2318" i="5"/>
  <c r="T2770" i="48"/>
  <c r="T2771" i="48" s="1"/>
  <c r="T2762" i="48"/>
  <c r="I530" i="5"/>
  <c r="H2180" i="5"/>
  <c r="H2184" i="5"/>
  <c r="D513" i="5"/>
  <c r="D1723" i="5"/>
  <c r="D1613" i="5"/>
  <c r="D1668" i="5"/>
  <c r="D1173" i="5"/>
  <c r="D788" i="5"/>
  <c r="D1118" i="5"/>
  <c r="D843" i="5"/>
  <c r="D1833" i="5"/>
  <c r="D2053" i="5"/>
  <c r="D325" i="5"/>
  <c r="D458" i="5"/>
  <c r="D403" i="5"/>
  <c r="D2163" i="5"/>
  <c r="D1558" i="5"/>
  <c r="D1503" i="5"/>
  <c r="D1008" i="5"/>
  <c r="D733" i="5"/>
  <c r="D1063" i="5"/>
  <c r="D1888" i="5"/>
  <c r="D2108" i="5"/>
  <c r="D1448" i="5"/>
  <c r="D1338" i="5"/>
  <c r="D953" i="5"/>
  <c r="D678" i="5"/>
  <c r="D623" i="5"/>
  <c r="D1778" i="5"/>
  <c r="D1943" i="5"/>
  <c r="D1998" i="5"/>
  <c r="D898" i="5"/>
  <c r="D568" i="5"/>
  <c r="D1228" i="5"/>
  <c r="D1393" i="5"/>
  <c r="E46" i="5"/>
  <c r="E444" i="5"/>
  <c r="E1269" i="5"/>
  <c r="E774" i="5"/>
  <c r="E1214" i="5"/>
  <c r="E884" i="5"/>
  <c r="E1434" i="5"/>
  <c r="E1929" i="5"/>
  <c r="E2039" i="5"/>
  <c r="E554" i="5"/>
  <c r="E1599" i="5"/>
  <c r="E1104" i="5"/>
  <c r="E664" i="5"/>
  <c r="E1984" i="5"/>
  <c r="E2094" i="5"/>
  <c r="E2149" i="5"/>
  <c r="E1654" i="5"/>
  <c r="E1489" i="5"/>
  <c r="E939" i="5"/>
  <c r="E1049" i="5"/>
  <c r="H33" i="5"/>
  <c r="E35" i="5"/>
  <c r="E499" i="5"/>
  <c r="E1709" i="5"/>
  <c r="E1764" i="5"/>
  <c r="E1324" i="5"/>
  <c r="E2742" i="48"/>
  <c r="F2742" i="48" s="1"/>
  <c r="K2742" i="48"/>
  <c r="H2660" i="5"/>
  <c r="I2660" i="5"/>
  <c r="E2679" i="5"/>
  <c r="H864" i="5"/>
  <c r="H1528" i="5"/>
  <c r="F223" i="5"/>
  <c r="F171" i="5"/>
  <c r="E1813" i="5"/>
  <c r="E1098" i="5"/>
  <c r="F211" i="5"/>
  <c r="D171" i="5"/>
  <c r="D94" i="5"/>
  <c r="F1571" i="5"/>
  <c r="F2045" i="5"/>
  <c r="F2066" i="5"/>
  <c r="I41" i="5"/>
  <c r="C223" i="5"/>
  <c r="D2281" i="5"/>
  <c r="H2259" i="5"/>
  <c r="I2259" i="5"/>
  <c r="D2293" i="5"/>
  <c r="D2269" i="5"/>
  <c r="C2424" i="5"/>
  <c r="C2440" i="5"/>
  <c r="I2401" i="5"/>
  <c r="D2495" i="5"/>
  <c r="D2460" i="5"/>
  <c r="I2456" i="5"/>
  <c r="H2456" i="5"/>
  <c r="E2471" i="5"/>
  <c r="H2453" i="5"/>
  <c r="E2460" i="5"/>
  <c r="I2453" i="5"/>
  <c r="E2491" i="5"/>
  <c r="O2652" i="48"/>
  <c r="Q2652" i="48" s="1"/>
  <c r="R2652" i="48" s="1"/>
  <c r="F2487" i="5"/>
  <c r="F2467" i="5"/>
  <c r="F2475" i="5"/>
  <c r="S2652" i="48"/>
  <c r="U2652" i="48" s="1"/>
  <c r="V2652" i="48" s="1"/>
  <c r="G2487" i="5"/>
  <c r="G2467" i="5"/>
  <c r="G2475" i="5"/>
  <c r="G2479" i="5"/>
  <c r="O2700" i="48"/>
  <c r="Q2700" i="48" s="1"/>
  <c r="R2700" i="48" s="1"/>
  <c r="F2581" i="5"/>
  <c r="F2585" i="5"/>
  <c r="C2718" i="48"/>
  <c r="C2642" i="5"/>
  <c r="C2614" i="5"/>
  <c r="C2618" i="5"/>
  <c r="C2630" i="5"/>
  <c r="H2608" i="5"/>
  <c r="C2609" i="5"/>
  <c r="F1660" i="5"/>
  <c r="I1656" i="5"/>
  <c r="C2213" i="5"/>
  <c r="C1222" i="5"/>
  <c r="C1662" i="5"/>
  <c r="C452" i="5"/>
  <c r="C947" i="5"/>
  <c r="C2462" i="5"/>
  <c r="C1717" i="5"/>
  <c r="C837" i="5"/>
  <c r="C507" i="5"/>
  <c r="C1387" i="5"/>
  <c r="C617" i="5"/>
  <c r="C340" i="5"/>
  <c r="C2358" i="5"/>
  <c r="C2560" i="5"/>
  <c r="C562" i="5"/>
  <c r="C892" i="5"/>
  <c r="C2658" i="5"/>
  <c r="C397" i="5"/>
  <c r="C727" i="5"/>
  <c r="C1882" i="5"/>
  <c r="C2102" i="5"/>
  <c r="C1552" i="5"/>
  <c r="C1772" i="5"/>
  <c r="C1057" i="5"/>
  <c r="C94" i="5"/>
  <c r="C96" i="5"/>
  <c r="C1607" i="5"/>
  <c r="C2157" i="5"/>
  <c r="C2260" i="5"/>
  <c r="C1827" i="5"/>
  <c r="C1277" i="5"/>
  <c r="C1937" i="5"/>
  <c r="C1497" i="5"/>
  <c r="C1002" i="5"/>
  <c r="C2047" i="5"/>
  <c r="C782" i="5"/>
  <c r="C2511" i="5"/>
  <c r="D72" i="5"/>
  <c r="H1968" i="5"/>
  <c r="H1964" i="5"/>
  <c r="E289" i="5"/>
  <c r="E211" i="5"/>
  <c r="F133" i="5"/>
  <c r="F289" i="5"/>
  <c r="F4" i="5"/>
  <c r="H1583" i="5"/>
  <c r="H1838" i="5"/>
  <c r="H1834" i="5"/>
  <c r="D351" i="5"/>
  <c r="F2647" i="5"/>
  <c r="F2347" i="5"/>
  <c r="F9" i="5"/>
  <c r="F382" i="5"/>
  <c r="C569" i="5"/>
  <c r="H546" i="5"/>
  <c r="C589" i="5"/>
  <c r="I546" i="5"/>
  <c r="C581" i="5"/>
  <c r="H564" i="5"/>
  <c r="C585" i="5"/>
  <c r="I564" i="5"/>
  <c r="C593" i="5"/>
  <c r="D585" i="5"/>
  <c r="D597" i="5"/>
  <c r="I561" i="5"/>
  <c r="D573" i="5"/>
  <c r="H561" i="5"/>
  <c r="D569" i="5"/>
  <c r="E577" i="5"/>
  <c r="E569" i="5"/>
  <c r="E581" i="5"/>
  <c r="E589" i="5"/>
  <c r="F593" i="5"/>
  <c r="F589" i="5"/>
  <c r="G487" i="5"/>
  <c r="G2342" i="5"/>
  <c r="G2307" i="5"/>
  <c r="G2326" i="5"/>
  <c r="G585" i="5"/>
  <c r="G593" i="5"/>
  <c r="E475" i="5"/>
  <c r="E459" i="5"/>
  <c r="I451" i="5"/>
  <c r="F463" i="5"/>
  <c r="F459" i="5"/>
  <c r="G483" i="5"/>
  <c r="G479" i="5"/>
  <c r="G475" i="5"/>
  <c r="F632" i="5"/>
  <c r="F644" i="5"/>
  <c r="E742" i="5"/>
  <c r="E738" i="5"/>
  <c r="E725" i="5"/>
  <c r="H716" i="5"/>
  <c r="C797" i="5"/>
  <c r="I766" i="5"/>
  <c r="H766" i="5"/>
  <c r="C801" i="5"/>
  <c r="C809" i="5"/>
  <c r="C789" i="5"/>
  <c r="C805" i="5"/>
  <c r="H784" i="5"/>
  <c r="I784" i="5"/>
  <c r="D809" i="5"/>
  <c r="D813" i="5"/>
  <c r="H781" i="5"/>
  <c r="I781" i="5"/>
  <c r="E789" i="5"/>
  <c r="E793" i="5"/>
  <c r="E852" i="5"/>
  <c r="E868" i="5"/>
  <c r="I826" i="5"/>
  <c r="C927" i="5"/>
  <c r="C890" i="5"/>
  <c r="I890" i="5" s="1"/>
  <c r="C911" i="5"/>
  <c r="I881" i="5"/>
  <c r="E923" i="5"/>
  <c r="E903" i="5"/>
  <c r="H881" i="5"/>
  <c r="I876" i="5"/>
  <c r="F899" i="5"/>
  <c r="H876" i="5"/>
  <c r="I931" i="5"/>
  <c r="C962" i="5"/>
  <c r="C966" i="5"/>
  <c r="C954" i="5"/>
  <c r="H931" i="5"/>
  <c r="C974" i="5"/>
  <c r="C970" i="5"/>
  <c r="H949" i="5"/>
  <c r="C978" i="5"/>
  <c r="I949" i="5"/>
  <c r="E958" i="5"/>
  <c r="E970" i="5"/>
  <c r="E982" i="5"/>
  <c r="F954" i="5"/>
  <c r="F958" i="5"/>
  <c r="F970" i="5"/>
  <c r="C1033" i="5"/>
  <c r="C1017" i="5"/>
  <c r="C1013" i="5"/>
  <c r="H991" i="5"/>
  <c r="I991" i="5"/>
  <c r="D1017" i="5"/>
  <c r="D1029" i="5"/>
  <c r="H986" i="5"/>
  <c r="I986" i="5"/>
  <c r="H1001" i="5"/>
  <c r="G1037" i="5"/>
  <c r="G1009" i="5"/>
  <c r="G1013" i="5"/>
  <c r="C1055" i="5"/>
  <c r="C1092" i="5"/>
  <c r="C1076" i="5"/>
  <c r="H1046" i="5"/>
  <c r="D1055" i="5"/>
  <c r="D1072" i="5"/>
  <c r="D1088" i="5"/>
  <c r="E1076" i="5"/>
  <c r="E1092" i="5"/>
  <c r="E1055" i="5"/>
  <c r="F1068" i="5"/>
  <c r="F1072" i="5"/>
  <c r="G1055" i="5"/>
  <c r="G1072" i="5"/>
  <c r="G1088" i="5"/>
  <c r="I1101" i="5"/>
  <c r="C1123" i="5"/>
  <c r="C1110" i="5"/>
  <c r="I1110" i="5" s="1"/>
  <c r="C1127" i="5"/>
  <c r="C1143" i="5"/>
  <c r="H1169" i="5"/>
  <c r="I1169" i="5"/>
  <c r="C1245" i="5"/>
  <c r="C1229" i="5"/>
  <c r="I1221" i="5"/>
  <c r="C1257" i="5"/>
  <c r="C1233" i="5"/>
  <c r="D1241" i="5"/>
  <c r="D1257" i="5"/>
  <c r="H1211" i="5"/>
  <c r="E1233" i="5"/>
  <c r="E1237" i="5"/>
  <c r="I1211" i="5"/>
  <c r="E1253" i="5"/>
  <c r="E1220" i="5"/>
  <c r="F1249" i="5"/>
  <c r="F1229" i="5"/>
  <c r="F1237" i="5"/>
  <c r="H1206" i="5"/>
  <c r="I1261" i="5"/>
  <c r="H1261" i="5"/>
  <c r="C1347" i="5"/>
  <c r="I1321" i="5"/>
  <c r="C1343" i="5"/>
  <c r="H1321" i="5"/>
  <c r="C1330" i="5"/>
  <c r="I1330" i="5" s="1"/>
  <c r="E1367" i="5"/>
  <c r="E1351" i="5"/>
  <c r="E1330" i="5"/>
  <c r="H1326" i="5"/>
  <c r="I1389" i="5"/>
  <c r="D1414" i="5"/>
  <c r="H1389" i="5"/>
  <c r="E1473" i="5"/>
  <c r="E1440" i="5"/>
  <c r="I1431" i="5"/>
  <c r="G1520" i="5"/>
  <c r="G1504" i="5"/>
  <c r="I1496" i="5"/>
  <c r="D1563" i="5"/>
  <c r="D1567" i="5"/>
  <c r="I1541" i="5"/>
  <c r="E1567" i="5"/>
  <c r="E1583" i="5"/>
  <c r="E1550" i="5"/>
  <c r="H1536" i="5"/>
  <c r="F1579" i="5"/>
  <c r="I1536" i="5"/>
  <c r="G1579" i="5"/>
  <c r="G1559" i="5"/>
  <c r="G1567" i="5"/>
  <c r="D1622" i="5"/>
  <c r="H1591" i="5"/>
  <c r="D1634" i="5"/>
  <c r="H1596" i="5"/>
  <c r="E1622" i="5"/>
  <c r="E1605" i="5"/>
  <c r="E1618" i="5"/>
  <c r="I1596" i="5"/>
  <c r="E1638" i="5"/>
  <c r="I1646" i="5"/>
  <c r="H1646" i="5"/>
  <c r="D1669" i="5"/>
  <c r="H1651" i="5"/>
  <c r="E1660" i="5"/>
  <c r="F1673" i="5"/>
  <c r="F1669" i="5"/>
  <c r="F1685" i="5"/>
  <c r="I1661" i="5"/>
  <c r="C1752" i="5"/>
  <c r="C1736" i="5"/>
  <c r="E1715" i="5"/>
  <c r="E1748" i="5"/>
  <c r="I1706" i="5"/>
  <c r="H1706" i="5"/>
  <c r="F1724" i="5"/>
  <c r="F1732" i="5"/>
  <c r="F1744" i="5"/>
  <c r="G1724" i="5"/>
  <c r="G1732" i="5"/>
  <c r="G1736" i="5"/>
  <c r="G1744" i="5"/>
  <c r="G1748" i="5"/>
  <c r="I1719" i="5"/>
  <c r="H1719" i="5"/>
  <c r="C1795" i="5"/>
  <c r="C1779" i="5"/>
  <c r="C1807" i="5"/>
  <c r="I1771" i="5"/>
  <c r="C1783" i="5"/>
  <c r="D1770" i="5"/>
  <c r="D1791" i="5"/>
  <c r="D1807" i="5"/>
  <c r="H1761" i="5"/>
  <c r="E1787" i="5"/>
  <c r="F1779" i="5"/>
  <c r="F1787" i="5"/>
  <c r="I1756" i="5"/>
  <c r="H1756" i="5"/>
  <c r="C1850" i="5"/>
  <c r="C1838" i="5"/>
  <c r="I1826" i="5"/>
  <c r="C1834" i="5"/>
  <c r="C1862" i="5"/>
  <c r="H1871" i="5"/>
  <c r="I1871" i="5"/>
  <c r="C1913" i="5"/>
  <c r="C1880" i="5"/>
  <c r="C1897" i="5"/>
  <c r="D1889" i="5"/>
  <c r="D1897" i="5"/>
  <c r="D1909" i="5"/>
  <c r="D1905" i="5"/>
  <c r="D1913" i="5"/>
  <c r="H1884" i="5"/>
  <c r="E1917" i="5"/>
  <c r="E1893" i="5"/>
  <c r="E1905" i="5"/>
  <c r="I1881" i="5"/>
  <c r="E1889" i="5"/>
  <c r="G1956" i="5"/>
  <c r="G1972" i="5"/>
  <c r="G1935" i="5"/>
  <c r="C2023" i="5"/>
  <c r="C2015" i="5"/>
  <c r="C2019" i="5"/>
  <c r="D2027" i="5"/>
  <c r="D1999" i="5"/>
  <c r="I1991" i="5"/>
  <c r="D2015" i="5"/>
  <c r="F2003" i="5"/>
  <c r="F2023" i="5"/>
  <c r="H1981" i="5"/>
  <c r="I1981" i="5"/>
  <c r="F2007" i="5"/>
  <c r="G2007" i="5"/>
  <c r="G1990" i="5"/>
  <c r="C2062" i="5"/>
  <c r="C2078" i="5"/>
  <c r="I2031" i="5"/>
  <c r="D2054" i="5"/>
  <c r="D2062" i="5"/>
  <c r="H2031" i="5"/>
  <c r="H2046" i="5"/>
  <c r="I2046" i="5"/>
  <c r="E2082" i="5"/>
  <c r="E2054" i="5"/>
  <c r="F2054" i="5"/>
  <c r="F2070" i="5"/>
  <c r="F2058" i="5"/>
  <c r="G2070" i="5"/>
  <c r="G2058" i="5"/>
  <c r="G2082" i="5"/>
  <c r="F2109" i="5"/>
  <c r="H2101" i="5"/>
  <c r="D2155" i="5"/>
  <c r="H2151" i="5"/>
  <c r="D2192" i="5"/>
  <c r="D2176" i="5"/>
  <c r="I2151" i="5"/>
  <c r="F789" i="5"/>
  <c r="F793" i="5"/>
  <c r="F805" i="5"/>
  <c r="C2228" i="5"/>
  <c r="C2216" i="5"/>
  <c r="E2216" i="5"/>
  <c r="E2244" i="5"/>
  <c r="E2220" i="5"/>
  <c r="F2240" i="5"/>
  <c r="F2224" i="5"/>
  <c r="C2273" i="5"/>
  <c r="H2251" i="5"/>
  <c r="D2285" i="5"/>
  <c r="D2265" i="5"/>
  <c r="D2273" i="5"/>
  <c r="I2248" i="5"/>
  <c r="H2248" i="5"/>
  <c r="F2281" i="5"/>
  <c r="F2269" i="5"/>
  <c r="C2334" i="5"/>
  <c r="I2297" i="5"/>
  <c r="C2326" i="5"/>
  <c r="H2297" i="5"/>
  <c r="C2314" i="5"/>
  <c r="D2326" i="5"/>
  <c r="D2307" i="5"/>
  <c r="H2300" i="5"/>
  <c r="E2318" i="5"/>
  <c r="I2300" i="5"/>
  <c r="F2314" i="5"/>
  <c r="F2334" i="5"/>
  <c r="F2432" i="5"/>
  <c r="F2420" i="5"/>
  <c r="G2432" i="5"/>
  <c r="G2412" i="5"/>
  <c r="G2424" i="5"/>
  <c r="G2420" i="5"/>
  <c r="C2652" i="48"/>
  <c r="H2450" i="5"/>
  <c r="C2467" i="5"/>
  <c r="C2487" i="5"/>
  <c r="C2475" i="5"/>
  <c r="C2658" i="48"/>
  <c r="C2483" i="5"/>
  <c r="O2694" i="48"/>
  <c r="Q2694" i="48" s="1"/>
  <c r="R2694" i="48" s="1"/>
  <c r="F2573" i="5"/>
  <c r="F2549" i="5"/>
  <c r="O2695" i="48" s="1"/>
  <c r="F2565" i="5"/>
  <c r="I2565" i="5" s="1"/>
  <c r="I2548" i="5"/>
  <c r="E2715" i="48"/>
  <c r="F2715" i="48" s="1"/>
  <c r="E2671" i="5"/>
  <c r="E2656" i="5"/>
  <c r="H2649" i="5"/>
  <c r="E2667" i="5"/>
  <c r="E2650" i="5"/>
  <c r="E2687" i="5"/>
  <c r="I2649" i="5"/>
  <c r="E2721" i="48"/>
  <c r="F2721" i="48" s="1"/>
  <c r="S2658" i="48"/>
  <c r="U2658" i="48" s="1"/>
  <c r="V2658" i="48" s="1"/>
  <c r="E2700" i="48"/>
  <c r="F2700" i="48" s="1"/>
  <c r="C341" i="5"/>
  <c r="F440" i="5"/>
  <c r="F385" i="5"/>
  <c r="F299" i="5"/>
  <c r="D299" i="5"/>
  <c r="G2244" i="5"/>
  <c r="G2228" i="5"/>
  <c r="G2211" i="5"/>
  <c r="G2375" i="5"/>
  <c r="G2356" i="5"/>
  <c r="E2285" i="5"/>
  <c r="I2262" i="5"/>
  <c r="H2262" i="5"/>
  <c r="D2440" i="5"/>
  <c r="H2406" i="5"/>
  <c r="I2406" i="5"/>
  <c r="D2416" i="5"/>
  <c r="D2428" i="5"/>
  <c r="E2424" i="5"/>
  <c r="E2405" i="5"/>
  <c r="E2558" i="5"/>
  <c r="E2577" i="5"/>
  <c r="E2593" i="5"/>
  <c r="F2589" i="5"/>
  <c r="G2715" i="48"/>
  <c r="I2715" i="48" s="1"/>
  <c r="J2715" i="48" s="1"/>
  <c r="D2622" i="5"/>
  <c r="I2597" i="5"/>
  <c r="H2597" i="5"/>
  <c r="G2721" i="48"/>
  <c r="I2721" i="48" s="1"/>
  <c r="J2721" i="48" s="1"/>
  <c r="D2630" i="5"/>
  <c r="I2611" i="5"/>
  <c r="H2611" i="5"/>
  <c r="D2638" i="5"/>
  <c r="F2634" i="5"/>
  <c r="F2622" i="5"/>
  <c r="O2715" i="48"/>
  <c r="Q2715" i="48" s="1"/>
  <c r="R2715" i="48" s="1"/>
  <c r="F2614" i="5"/>
  <c r="F2598" i="5"/>
  <c r="D2691" i="5"/>
  <c r="D2663" i="5"/>
  <c r="D2679" i="5"/>
  <c r="D1736" i="5"/>
  <c r="I1701" i="5"/>
  <c r="D1704" i="5"/>
  <c r="D1724" i="5"/>
  <c r="E44" i="5"/>
  <c r="H1520" i="5"/>
  <c r="F439" i="5"/>
  <c r="D494" i="5"/>
  <c r="D20" i="5"/>
  <c r="D439" i="5"/>
  <c r="I7" i="5"/>
  <c r="I20" i="5" s="1"/>
  <c r="C2703" i="48"/>
  <c r="E2703" i="48" s="1"/>
  <c r="F2703" i="48" s="1"/>
  <c r="E2269" i="5"/>
  <c r="E2273" i="5"/>
  <c r="I2395" i="5"/>
  <c r="D2432" i="5"/>
  <c r="D2424" i="5"/>
  <c r="H2395" i="5"/>
  <c r="H2349" i="5"/>
  <c r="C2350" i="5"/>
  <c r="C2356" i="5"/>
  <c r="I2349" i="5"/>
  <c r="C2367" i="5"/>
  <c r="C2387" i="5"/>
  <c r="C2371" i="5"/>
  <c r="H2346" i="5"/>
  <c r="D2375" i="5"/>
  <c r="D2383" i="5"/>
  <c r="F2367" i="5"/>
  <c r="F2387" i="5"/>
  <c r="F2371" i="5"/>
  <c r="G2371" i="5"/>
  <c r="G2367" i="5"/>
  <c r="C2509" i="5"/>
  <c r="I2502" i="5"/>
  <c r="C2520" i="5"/>
  <c r="C2524" i="5"/>
  <c r="G2676" i="48"/>
  <c r="I2676" i="48" s="1"/>
  <c r="J2676" i="48" s="1"/>
  <c r="D2544" i="5"/>
  <c r="H2510" i="5"/>
  <c r="I2510" i="5"/>
  <c r="D2532" i="5"/>
  <c r="E2528" i="5"/>
  <c r="E2544" i="5"/>
  <c r="E2509" i="5"/>
  <c r="F2540" i="5"/>
  <c r="F2520" i="5"/>
  <c r="F2524" i="5"/>
  <c r="C2593" i="5"/>
  <c r="C2577" i="5"/>
  <c r="G2700" i="48"/>
  <c r="I2700" i="48" s="1"/>
  <c r="J2700" i="48" s="1"/>
  <c r="D2581" i="5"/>
  <c r="I2562" i="5"/>
  <c r="H2562" i="5"/>
  <c r="H2585" i="5" s="1"/>
  <c r="H2657" i="5"/>
  <c r="C2739" i="48"/>
  <c r="C2691" i="5"/>
  <c r="C2667" i="5"/>
  <c r="C2679" i="5"/>
  <c r="C2663" i="5"/>
  <c r="M2739" i="48"/>
  <c r="N2739" i="48" s="1"/>
  <c r="E2697" i="48"/>
  <c r="F2697" i="48" s="1"/>
  <c r="I2742" i="48"/>
  <c r="J2742" i="48" s="1"/>
  <c r="G2739" i="48"/>
  <c r="D2487" i="5"/>
  <c r="U2742" i="48"/>
  <c r="V2742" i="48" s="1"/>
  <c r="U2739" i="48"/>
  <c r="V2739" i="48" s="1"/>
  <c r="U2736" i="48"/>
  <c r="V2736" i="48" s="1"/>
  <c r="E2676" i="48"/>
  <c r="F2676" i="48" s="1"/>
  <c r="E2683" i="5"/>
  <c r="Q2736" i="48"/>
  <c r="R2736" i="48" s="1"/>
  <c r="E2655" i="48"/>
  <c r="F2655" i="48" s="1"/>
  <c r="L2770" i="48"/>
  <c r="L2764" i="48"/>
  <c r="L2774" i="48"/>
  <c r="X2763" i="48"/>
  <c r="H2765" i="48"/>
  <c r="H2770" i="48"/>
  <c r="T2764" i="48"/>
  <c r="T2774" i="48"/>
  <c r="T2765" i="48"/>
  <c r="P2774" i="48"/>
  <c r="P2770" i="48"/>
  <c r="X2760" i="48"/>
  <c r="K732" i="48" l="1"/>
  <c r="K1887" i="48"/>
  <c r="M1887" i="48" s="1"/>
  <c r="N1887" i="48" s="1"/>
  <c r="K2516" i="48"/>
  <c r="K897" i="48"/>
  <c r="K122" i="48"/>
  <c r="K110" i="48"/>
  <c r="X1354" i="48"/>
  <c r="Y2206" i="48"/>
  <c r="Z2206" i="48" s="1"/>
  <c r="C2215" i="48"/>
  <c r="C1059" i="48"/>
  <c r="E1059" i="48" s="1"/>
  <c r="F1059" i="48" s="1"/>
  <c r="J3013" i="56"/>
  <c r="AA807" i="48"/>
  <c r="I807" i="48"/>
  <c r="J807" i="48" s="1"/>
  <c r="M2068" i="48"/>
  <c r="N2068" i="48" s="1"/>
  <c r="AA2068" i="48"/>
  <c r="G1394" i="48"/>
  <c r="G269" i="48"/>
  <c r="G1779" i="48"/>
  <c r="T2237" i="48"/>
  <c r="U2234" i="48"/>
  <c r="V2234" i="48" s="1"/>
  <c r="I2017" i="48"/>
  <c r="J2017" i="48" s="1"/>
  <c r="H2018" i="48"/>
  <c r="E932" i="5"/>
  <c r="E437" i="5"/>
  <c r="D1731" i="48"/>
  <c r="AB1731" i="48" s="1"/>
  <c r="D1732" i="48"/>
  <c r="AB1732" i="48" s="1"/>
  <c r="D967" i="48"/>
  <c r="AB967" i="48" s="1"/>
  <c r="AB964" i="48"/>
  <c r="D1354" i="48"/>
  <c r="AB1354" i="48" s="1"/>
  <c r="X1353" i="48"/>
  <c r="P270" i="48"/>
  <c r="P2687" i="48"/>
  <c r="C274" i="50"/>
  <c r="C249" i="50"/>
  <c r="C161" i="50"/>
  <c r="C200" i="50"/>
  <c r="C213" i="50"/>
  <c r="P12" i="48"/>
  <c r="P245" i="48"/>
  <c r="G255" i="50"/>
  <c r="G62" i="50"/>
  <c r="G205" i="50"/>
  <c r="O1919" i="48"/>
  <c r="Q1878" i="48"/>
  <c r="R1878" i="48" s="1"/>
  <c r="X11" i="48"/>
  <c r="X12" i="48" s="1"/>
  <c r="P144" i="48"/>
  <c r="P148" i="48"/>
  <c r="R148" i="48" s="1"/>
  <c r="P2704" i="48"/>
  <c r="H116" i="48"/>
  <c r="AB116" i="48" s="1"/>
  <c r="H271" i="48"/>
  <c r="AB2265" i="48"/>
  <c r="E1899" i="48"/>
  <c r="F1899" i="48" s="1"/>
  <c r="E2201" i="56"/>
  <c r="E2181" i="56"/>
  <c r="H2516" i="5"/>
  <c r="G1880" i="5"/>
  <c r="I2634" i="5"/>
  <c r="H1110" i="5"/>
  <c r="I1728" i="5"/>
  <c r="H1131" i="5"/>
  <c r="E1435" i="5"/>
  <c r="E390" i="5"/>
  <c r="I390" i="5" s="1"/>
  <c r="E1050" i="5"/>
  <c r="E940" i="5"/>
  <c r="E830" i="5"/>
  <c r="E610" i="5"/>
  <c r="D329" i="5"/>
  <c r="L2668" i="48"/>
  <c r="L2689" i="48"/>
  <c r="X1899" i="48"/>
  <c r="L111" i="48"/>
  <c r="L2702" i="48"/>
  <c r="D966" i="48"/>
  <c r="P280" i="48"/>
  <c r="R280" i="48" s="1"/>
  <c r="P572" i="48"/>
  <c r="P297" i="48"/>
  <c r="T302" i="48"/>
  <c r="T1582" i="48"/>
  <c r="L482" i="48"/>
  <c r="AB11" i="48"/>
  <c r="T298" i="48"/>
  <c r="L270" i="48"/>
  <c r="I811" i="48"/>
  <c r="J811" i="48" s="1"/>
  <c r="W2218" i="48"/>
  <c r="AB100" i="48"/>
  <c r="T1912" i="48"/>
  <c r="P178" i="48"/>
  <c r="X115" i="48"/>
  <c r="X116" i="48" s="1"/>
  <c r="P146" i="48"/>
  <c r="P1798" i="48"/>
  <c r="G1229" i="48"/>
  <c r="L2364" i="48"/>
  <c r="AB481" i="48"/>
  <c r="I1777" i="48"/>
  <c r="J1777" i="48" s="1"/>
  <c r="AA2043" i="48"/>
  <c r="AC2043" i="48" s="1"/>
  <c r="H60" i="49"/>
  <c r="D2067" i="48"/>
  <c r="AB2067" i="48" s="1"/>
  <c r="Y1483" i="48"/>
  <c r="Z1483" i="48" s="1"/>
  <c r="X1506" i="48"/>
  <c r="D2280" i="48"/>
  <c r="AB2280" i="48" s="1"/>
  <c r="D2281" i="48"/>
  <c r="T300" i="48"/>
  <c r="Q1059" i="48"/>
  <c r="R1059" i="48" s="1"/>
  <c r="F950" i="56"/>
  <c r="I950" i="56" s="1"/>
  <c r="H812" i="48"/>
  <c r="G166" i="50"/>
  <c r="G192" i="50"/>
  <c r="G88" i="50"/>
  <c r="D44" i="50"/>
  <c r="C148" i="50"/>
  <c r="F34" i="5"/>
  <c r="F1982" i="5"/>
  <c r="D7" i="56"/>
  <c r="C937" i="48"/>
  <c r="E937" i="48" s="1"/>
  <c r="F937" i="48" s="1"/>
  <c r="W15" i="48"/>
  <c r="AC1886" i="48"/>
  <c r="C65" i="56"/>
  <c r="C66" i="56" s="1"/>
  <c r="F850" i="22"/>
  <c r="C66" i="48" s="1"/>
  <c r="F2089" i="5"/>
  <c r="F494" i="5"/>
  <c r="F769" i="5"/>
  <c r="I769" i="5" s="1"/>
  <c r="F1154" i="5"/>
  <c r="F1539" i="5"/>
  <c r="G2424" i="56"/>
  <c r="H2401" i="56"/>
  <c r="AB789" i="48"/>
  <c r="L792" i="48"/>
  <c r="L2746" i="48"/>
  <c r="L140" i="48"/>
  <c r="L150" i="48"/>
  <c r="N150" i="48" s="1"/>
  <c r="W2206" i="48"/>
  <c r="G2218" i="48"/>
  <c r="E1738" i="48"/>
  <c r="F1738" i="48" s="1"/>
  <c r="D1739" i="48"/>
  <c r="AB1739" i="48" s="1"/>
  <c r="AA2256" i="48"/>
  <c r="AC2256" i="48" s="1"/>
  <c r="S2295" i="48"/>
  <c r="D276" i="49"/>
  <c r="D150" i="49"/>
  <c r="D29" i="49"/>
  <c r="D264" i="49"/>
  <c r="D46" i="49"/>
  <c r="D137" i="49"/>
  <c r="I2208" i="48"/>
  <c r="J2208" i="48" s="1"/>
  <c r="G2222" i="48"/>
  <c r="AA2222" i="48" s="1"/>
  <c r="H1775" i="48"/>
  <c r="H101" i="48"/>
  <c r="H1995" i="48"/>
  <c r="H83" i="48"/>
  <c r="H1885" i="48"/>
  <c r="H785" i="48"/>
  <c r="H85" i="48"/>
  <c r="H102" i="48"/>
  <c r="H103" i="48" s="1"/>
  <c r="H1338" i="48"/>
  <c r="H131" i="48"/>
  <c r="H568" i="48"/>
  <c r="H1228" i="48"/>
  <c r="H2681" i="48"/>
  <c r="AA1742" i="48"/>
  <c r="F801" i="5"/>
  <c r="F817" i="5"/>
  <c r="I776" i="5"/>
  <c r="F2577" i="5"/>
  <c r="F2558" i="5"/>
  <c r="F2593" i="5"/>
  <c r="I2593" i="5" s="1"/>
  <c r="P2767" i="48"/>
  <c r="L2765" i="48"/>
  <c r="S2760" i="48"/>
  <c r="G1901" i="5"/>
  <c r="F20" i="5"/>
  <c r="I1770" i="5"/>
  <c r="F1681" i="5"/>
  <c r="D353" i="5"/>
  <c r="I93" i="5"/>
  <c r="E1593" i="5"/>
  <c r="I33" i="5"/>
  <c r="I46" i="5" s="1"/>
  <c r="G581" i="5"/>
  <c r="G1550" i="5"/>
  <c r="H2524" i="5"/>
  <c r="F555" i="5"/>
  <c r="F1985" i="5"/>
  <c r="I395" i="5"/>
  <c r="G92" i="5"/>
  <c r="H93" i="5"/>
  <c r="D2205" i="5"/>
  <c r="E995" i="5"/>
  <c r="E1710" i="5"/>
  <c r="E1160" i="5"/>
  <c r="E169" i="5"/>
  <c r="E720" i="5"/>
  <c r="F2405" i="5"/>
  <c r="I2405" i="5" s="1"/>
  <c r="D717" i="5"/>
  <c r="D1377" i="5"/>
  <c r="D2601" i="5"/>
  <c r="D1707" i="5"/>
  <c r="D1267" i="5"/>
  <c r="D992" i="5"/>
  <c r="D1102" i="5"/>
  <c r="D40" i="5"/>
  <c r="D827" i="5"/>
  <c r="D2552" i="5"/>
  <c r="D2207" i="5"/>
  <c r="D163" i="5"/>
  <c r="H2720" i="48"/>
  <c r="D2756" i="48"/>
  <c r="X2659" i="48"/>
  <c r="D1901" i="48"/>
  <c r="AB1901" i="48" s="1"/>
  <c r="D1355" i="48"/>
  <c r="L2723" i="48"/>
  <c r="H2660" i="48"/>
  <c r="P957" i="48"/>
  <c r="P2708" i="48"/>
  <c r="D2241" i="48"/>
  <c r="P2662" i="48"/>
  <c r="P1562" i="48"/>
  <c r="L148" i="48"/>
  <c r="N148" i="48" s="1"/>
  <c r="L1232" i="48"/>
  <c r="AB638" i="48"/>
  <c r="D12" i="48"/>
  <c r="AB12" i="48" s="1"/>
  <c r="T2235" i="48"/>
  <c r="X165" i="48"/>
  <c r="Z165" i="48" s="1"/>
  <c r="E1569" i="48"/>
  <c r="F1569" i="48" s="1"/>
  <c r="O599" i="48"/>
  <c r="G2209" i="48"/>
  <c r="I2209" i="48" s="1"/>
  <c r="J2209" i="48" s="1"/>
  <c r="AB410" i="48"/>
  <c r="AA2354" i="48"/>
  <c r="AC2354" i="48" s="1"/>
  <c r="O2497" i="48"/>
  <c r="AA2497" i="48" s="1"/>
  <c r="H2741" i="48"/>
  <c r="D1741" i="48"/>
  <c r="AB1741" i="48" s="1"/>
  <c r="AB795" i="48"/>
  <c r="H2312" i="48"/>
  <c r="AB2312" i="48" s="1"/>
  <c r="C227" i="48"/>
  <c r="AA1899" i="48"/>
  <c r="U2256" i="48"/>
  <c r="V2256" i="48" s="1"/>
  <c r="H1778" i="48"/>
  <c r="AB1778" i="48" s="1"/>
  <c r="H1998" i="48"/>
  <c r="Q1797" i="48"/>
  <c r="R1797" i="48" s="1"/>
  <c r="AA469" i="48"/>
  <c r="AC1223" i="48"/>
  <c r="E2064" i="48"/>
  <c r="F2064" i="48" s="1"/>
  <c r="L568" i="48"/>
  <c r="AB568" i="48" s="1"/>
  <c r="H565" i="48"/>
  <c r="AB565" i="48" s="1"/>
  <c r="P1232" i="48"/>
  <c r="S2068" i="48"/>
  <c r="G1710" i="56"/>
  <c r="G480" i="32"/>
  <c r="D2066" i="48"/>
  <c r="AB2066" i="48" s="1"/>
  <c r="P2002" i="48"/>
  <c r="H946" i="56"/>
  <c r="O187" i="48"/>
  <c r="O239" i="48"/>
  <c r="G179" i="50"/>
  <c r="G140" i="50"/>
  <c r="B739" i="23"/>
  <c r="G26" i="48" s="1"/>
  <c r="I26" i="48" s="1"/>
  <c r="J26" i="48" s="1"/>
  <c r="E767" i="5"/>
  <c r="C70" i="50"/>
  <c r="O554" i="48"/>
  <c r="Q554" i="48" s="1"/>
  <c r="R554" i="48" s="1"/>
  <c r="O316" i="48"/>
  <c r="O774" i="48"/>
  <c r="Q774" i="48" s="1"/>
  <c r="R774" i="48" s="1"/>
  <c r="D202" i="49"/>
  <c r="E159" i="5"/>
  <c r="B738" i="23"/>
  <c r="F384" i="5"/>
  <c r="F1429" i="5"/>
  <c r="F1704" i="5"/>
  <c r="O329" i="48"/>
  <c r="O330" i="48" s="1"/>
  <c r="E1867" i="5"/>
  <c r="H776" i="5"/>
  <c r="H780" i="5" s="1"/>
  <c r="H2554" i="5"/>
  <c r="H2593" i="5" s="1"/>
  <c r="H1394" i="5"/>
  <c r="C293" i="5"/>
  <c r="C677" i="5"/>
  <c r="C319" i="5"/>
  <c r="C332" i="5" s="1"/>
  <c r="P792" i="48"/>
  <c r="C149" i="50"/>
  <c r="C71" i="50"/>
  <c r="C275" i="50"/>
  <c r="C45" i="50"/>
  <c r="F492" i="56"/>
  <c r="I492" i="56" s="1"/>
  <c r="F476" i="56"/>
  <c r="D1659" i="56"/>
  <c r="D1954" i="56"/>
  <c r="D2009" i="56"/>
  <c r="D1549" i="56"/>
  <c r="G2089" i="5"/>
  <c r="G1924" i="5"/>
  <c r="G2144" i="5"/>
  <c r="G879" i="5"/>
  <c r="G1484" i="5"/>
  <c r="I1484" i="5" s="1"/>
  <c r="G439" i="5"/>
  <c r="S1589" i="48"/>
  <c r="S1573" i="48"/>
  <c r="U1573" i="48" s="1"/>
  <c r="V1573" i="48" s="1"/>
  <c r="Q811" i="48"/>
  <c r="R811" i="48" s="1"/>
  <c r="AB120" i="48"/>
  <c r="L274" i="48"/>
  <c r="L2687" i="48"/>
  <c r="L1358" i="48"/>
  <c r="L278" i="48"/>
  <c r="N278" i="48" s="1"/>
  <c r="P1747" i="48"/>
  <c r="Q1746" i="48"/>
  <c r="R1746" i="48" s="1"/>
  <c r="AB1321" i="48"/>
  <c r="AC1333" i="48"/>
  <c r="P1083" i="48"/>
  <c r="H950" i="48"/>
  <c r="X583" i="48"/>
  <c r="H2050" i="48"/>
  <c r="X89" i="48"/>
  <c r="P90" i="48"/>
  <c r="AB1884" i="48"/>
  <c r="E1235" i="48"/>
  <c r="F1235" i="48" s="1"/>
  <c r="D1237" i="48"/>
  <c r="AB1237" i="48" s="1"/>
  <c r="L1338" i="48"/>
  <c r="T568" i="48"/>
  <c r="T111" i="48"/>
  <c r="G202" i="50"/>
  <c r="G98" i="50"/>
  <c r="F780" i="5"/>
  <c r="I780" i="5" s="1"/>
  <c r="D275" i="5"/>
  <c r="O984" i="48"/>
  <c r="O947" i="48"/>
  <c r="Q947" i="48" s="1"/>
  <c r="R947" i="48" s="1"/>
  <c r="P250" i="48"/>
  <c r="D2670" i="48"/>
  <c r="D296" i="48"/>
  <c r="D2691" i="48"/>
  <c r="AB1706" i="48"/>
  <c r="H1908" i="48"/>
  <c r="H280" i="48"/>
  <c r="H2666" i="48"/>
  <c r="H270" i="48"/>
  <c r="H2708" i="48"/>
  <c r="D288" i="49"/>
  <c r="Q1561" i="48"/>
  <c r="R1561" i="48" s="1"/>
  <c r="AB1561" i="48"/>
  <c r="D1249" i="48"/>
  <c r="AB1249" i="48" s="1"/>
  <c r="D1248" i="48"/>
  <c r="C59" i="49"/>
  <c r="C72" i="49"/>
  <c r="C98" i="49"/>
  <c r="C276" i="49"/>
  <c r="C288" i="49"/>
  <c r="C163" i="49"/>
  <c r="C264" i="49"/>
  <c r="H63" i="49"/>
  <c r="H141" i="49"/>
  <c r="H268" i="49"/>
  <c r="H128" i="49"/>
  <c r="H115" i="49"/>
  <c r="H25" i="49"/>
  <c r="H76" i="49"/>
  <c r="H193" i="49"/>
  <c r="H219" i="49"/>
  <c r="H102" i="49"/>
  <c r="W2131" i="48"/>
  <c r="W2119" i="48"/>
  <c r="O2579" i="48"/>
  <c r="W2556" i="48"/>
  <c r="W2579" i="48" s="1"/>
  <c r="W1205" i="48"/>
  <c r="W1206" i="48"/>
  <c r="W1207" i="48"/>
  <c r="D1925" i="5"/>
  <c r="D1155" i="5"/>
  <c r="D825" i="5"/>
  <c r="D605" i="5"/>
  <c r="D1210" i="5"/>
  <c r="E3013" i="56"/>
  <c r="E2189" i="56"/>
  <c r="E2185" i="56"/>
  <c r="E2205" i="56"/>
  <c r="C445" i="5"/>
  <c r="C1930" i="5"/>
  <c r="C1600" i="5"/>
  <c r="C555" i="5"/>
  <c r="C1710" i="5"/>
  <c r="C1655" i="5"/>
  <c r="C995" i="5"/>
  <c r="C1270" i="5"/>
  <c r="C1325" i="5"/>
  <c r="C720" i="5"/>
  <c r="C1490" i="5"/>
  <c r="I2540" i="5"/>
  <c r="D440" i="5"/>
  <c r="E4" i="5"/>
  <c r="F42" i="5"/>
  <c r="E829" i="5"/>
  <c r="I829" i="5" s="1"/>
  <c r="E1379" i="5"/>
  <c r="E1544" i="5"/>
  <c r="E609" i="5"/>
  <c r="E1874" i="5"/>
  <c r="I1874" i="5" s="1"/>
  <c r="E1159" i="5"/>
  <c r="E1819" i="5"/>
  <c r="E719" i="5"/>
  <c r="I2258" i="5"/>
  <c r="G560" i="5"/>
  <c r="H2762" i="48"/>
  <c r="I1803" i="5"/>
  <c r="I1442" i="5"/>
  <c r="F1160" i="5"/>
  <c r="F500" i="5"/>
  <c r="F390" i="5"/>
  <c r="D1320" i="5"/>
  <c r="D2035" i="5"/>
  <c r="D770" i="5"/>
  <c r="D385" i="5"/>
  <c r="G1655" i="5"/>
  <c r="I1655" i="5" s="1"/>
  <c r="H1465" i="5"/>
  <c r="E1545" i="5"/>
  <c r="E665" i="5"/>
  <c r="E1270" i="5"/>
  <c r="E555" i="5"/>
  <c r="H2401" i="5"/>
  <c r="F35" i="5"/>
  <c r="D30" i="5"/>
  <c r="D2503" i="5"/>
  <c r="D1487" i="5"/>
  <c r="D552" i="5"/>
  <c r="D158" i="5"/>
  <c r="D1762" i="5"/>
  <c r="D2252" i="5"/>
  <c r="D2399" i="5"/>
  <c r="D1432" i="5"/>
  <c r="D2037" i="5"/>
  <c r="D1157" i="5"/>
  <c r="D87" i="5"/>
  <c r="D165" i="5" s="1"/>
  <c r="D98" i="5"/>
  <c r="D176" i="5" s="1"/>
  <c r="C195" i="5"/>
  <c r="C51" i="5"/>
  <c r="L2752" i="48"/>
  <c r="D2712" i="48"/>
  <c r="L2729" i="48"/>
  <c r="I2677" i="48"/>
  <c r="J2677" i="48" s="1"/>
  <c r="D2720" i="48"/>
  <c r="D2735" i="48"/>
  <c r="X587" i="48"/>
  <c r="D1791" i="48"/>
  <c r="D1902" i="48"/>
  <c r="D1356" i="48"/>
  <c r="AB1356" i="48" s="1"/>
  <c r="T1075" i="48"/>
  <c r="X638" i="48"/>
  <c r="L2681" i="48"/>
  <c r="H2723" i="48"/>
  <c r="X964" i="48"/>
  <c r="P2666" i="48"/>
  <c r="P140" i="48"/>
  <c r="P2683" i="48"/>
  <c r="T296" i="48"/>
  <c r="L2057" i="48"/>
  <c r="L2662" i="48"/>
  <c r="H1578" i="48"/>
  <c r="H2729" i="48"/>
  <c r="H297" i="48"/>
  <c r="H298" i="48" s="1"/>
  <c r="D2008" i="48"/>
  <c r="AB2008" i="48" s="1"/>
  <c r="T2364" i="48"/>
  <c r="AB2364" i="48" s="1"/>
  <c r="D141" i="48"/>
  <c r="D142" i="48" s="1"/>
  <c r="J204" i="48"/>
  <c r="L2315" i="48"/>
  <c r="H2315" i="48"/>
  <c r="AB2315" i="48" s="1"/>
  <c r="L423" i="48"/>
  <c r="L808" i="48"/>
  <c r="L2708" i="48"/>
  <c r="D1744" i="48"/>
  <c r="O583" i="48"/>
  <c r="S135" i="48"/>
  <c r="AA2458" i="48"/>
  <c r="AA2305" i="48"/>
  <c r="AC2305" i="48" s="1"/>
  <c r="G844" i="48"/>
  <c r="AA799" i="48"/>
  <c r="AA2208" i="48"/>
  <c r="AC2208" i="48" s="1"/>
  <c r="Q1726" i="48"/>
  <c r="R1726" i="48" s="1"/>
  <c r="O2393" i="48"/>
  <c r="AA2393" i="48" s="1"/>
  <c r="W2458" i="48"/>
  <c r="S2306" i="48"/>
  <c r="U2306" i="48" s="1"/>
  <c r="V2306" i="48" s="1"/>
  <c r="AA2260" i="48"/>
  <c r="AC2260" i="48" s="1"/>
  <c r="H2699" i="48"/>
  <c r="L572" i="48"/>
  <c r="L1743" i="48"/>
  <c r="D1736" i="48"/>
  <c r="AB1736" i="48" s="1"/>
  <c r="U1895" i="48"/>
  <c r="V1895" i="48" s="1"/>
  <c r="T1892" i="48"/>
  <c r="T2315" i="48"/>
  <c r="AA1895" i="48"/>
  <c r="S2279" i="48"/>
  <c r="U2279" i="48" s="1"/>
  <c r="V2279" i="48" s="1"/>
  <c r="H1558" i="48"/>
  <c r="H1063" i="48"/>
  <c r="J1063" i="48" s="1"/>
  <c r="S1974" i="48"/>
  <c r="AA1974" i="48" s="1"/>
  <c r="O1654" i="48"/>
  <c r="AC566" i="48"/>
  <c r="AB414" i="48"/>
  <c r="Q1777" i="48"/>
  <c r="R1777" i="48" s="1"/>
  <c r="G800" i="48"/>
  <c r="AC933" i="48"/>
  <c r="O441" i="48"/>
  <c r="Q441" i="48" s="1"/>
  <c r="R441" i="48" s="1"/>
  <c r="S1958" i="48"/>
  <c r="AA1958" i="48" s="1"/>
  <c r="O968" i="48"/>
  <c r="AA968" i="48" s="1"/>
  <c r="AC968" i="48" s="1"/>
  <c r="G330" i="48"/>
  <c r="G1586" i="48"/>
  <c r="Q630" i="48"/>
  <c r="R630" i="48" s="1"/>
  <c r="H588" i="48"/>
  <c r="AB459" i="48"/>
  <c r="AB457" i="48"/>
  <c r="X481" i="48"/>
  <c r="E1211" i="48"/>
  <c r="F1211" i="48" s="1"/>
  <c r="O2094" i="48"/>
  <c r="AB976" i="48"/>
  <c r="G954" i="48"/>
  <c r="I954" i="48" s="1"/>
  <c r="J954" i="48" s="1"/>
  <c r="K716" i="48"/>
  <c r="S2047" i="48"/>
  <c r="U2047" i="48" s="1"/>
  <c r="V2047" i="48" s="1"/>
  <c r="H1775" i="56"/>
  <c r="H252" i="49"/>
  <c r="D82" i="5"/>
  <c r="G2405" i="56"/>
  <c r="G2440" i="56"/>
  <c r="I561" i="56"/>
  <c r="D486" i="32"/>
  <c r="G55" i="5"/>
  <c r="D1384" i="56"/>
  <c r="G2041" i="48"/>
  <c r="I2041" i="48" s="1"/>
  <c r="J2041" i="48" s="1"/>
  <c r="G37" i="48"/>
  <c r="W1526" i="48"/>
  <c r="H127" i="48"/>
  <c r="L276" i="48"/>
  <c r="C214" i="50"/>
  <c r="H2548" i="56"/>
  <c r="G1374" i="48"/>
  <c r="G989" i="48"/>
  <c r="G2600" i="48"/>
  <c r="C1926" i="48"/>
  <c r="C295" i="48"/>
  <c r="C296" i="48" s="1"/>
  <c r="C441" i="48"/>
  <c r="C1596" i="48"/>
  <c r="C1376" i="48"/>
  <c r="C1981" i="48"/>
  <c r="E1981" i="48" s="1"/>
  <c r="F1981" i="48" s="1"/>
  <c r="C496" i="48"/>
  <c r="C187" i="50"/>
  <c r="G189" i="50"/>
  <c r="G163" i="50"/>
  <c r="P256" i="48"/>
  <c r="J249" i="48"/>
  <c r="F2454" i="56"/>
  <c r="T304" i="48"/>
  <c r="V304" i="48" s="1"/>
  <c r="C240" i="49"/>
  <c r="F987" i="56"/>
  <c r="I987" i="56" s="1"/>
  <c r="C239" i="50"/>
  <c r="C202" i="49"/>
  <c r="I907" i="5"/>
  <c r="G114" i="50"/>
  <c r="G127" i="50"/>
  <c r="S2393" i="48"/>
  <c r="D2072" i="56"/>
  <c r="D402" i="56"/>
  <c r="D1062" i="56"/>
  <c r="C11" i="48"/>
  <c r="C141" i="48" s="1"/>
  <c r="D1430" i="5"/>
  <c r="AA595" i="48"/>
  <c r="C2040" i="5"/>
  <c r="C1820" i="5"/>
  <c r="F1545" i="5"/>
  <c r="I1545" i="5" s="1"/>
  <c r="C136" i="50"/>
  <c r="G824" i="5"/>
  <c r="G769" i="5"/>
  <c r="G1587" i="5"/>
  <c r="I1587" i="5" s="1"/>
  <c r="G1704" i="5"/>
  <c r="G1979" i="5"/>
  <c r="G293" i="5"/>
  <c r="G2010" i="56"/>
  <c r="G1550" i="56"/>
  <c r="C1062" i="5"/>
  <c r="X243" i="48"/>
  <c r="D5" i="5"/>
  <c r="F1319" i="5"/>
  <c r="F1869" i="5"/>
  <c r="F824" i="5"/>
  <c r="G39" i="48"/>
  <c r="G221" i="48" s="1"/>
  <c r="G222" i="48" s="1"/>
  <c r="C263" i="50"/>
  <c r="O1903" i="48"/>
  <c r="C63" i="5"/>
  <c r="C64" i="5" s="1"/>
  <c r="D300" i="48"/>
  <c r="H278" i="48"/>
  <c r="J278" i="48" s="1"/>
  <c r="Q2072" i="48"/>
  <c r="R2072" i="48" s="1"/>
  <c r="P2073" i="48"/>
  <c r="L1342" i="48"/>
  <c r="T148" i="48"/>
  <c r="V148" i="48" s="1"/>
  <c r="W1478" i="48"/>
  <c r="AC1996" i="48"/>
  <c r="M422" i="48"/>
  <c r="N422" i="48" s="1"/>
  <c r="AA422" i="48"/>
  <c r="I2204" i="5"/>
  <c r="K213" i="48"/>
  <c r="L1067" i="48"/>
  <c r="AB630" i="48"/>
  <c r="X630" i="48"/>
  <c r="E1349" i="48"/>
  <c r="F1349" i="48" s="1"/>
  <c r="D1351" i="48"/>
  <c r="AB1351" i="48" s="1"/>
  <c r="D427" i="48"/>
  <c r="H37" i="49"/>
  <c r="C486" i="32"/>
  <c r="C489" i="32"/>
  <c r="S49" i="48" s="1"/>
  <c r="C940" i="5"/>
  <c r="C1875" i="5"/>
  <c r="H463" i="5"/>
  <c r="W2157" i="48"/>
  <c r="U2060" i="48"/>
  <c r="V2060" i="48" s="1"/>
  <c r="G1377" i="5"/>
  <c r="G992" i="5"/>
  <c r="G1872" i="5"/>
  <c r="G44" i="5"/>
  <c r="G1267" i="5"/>
  <c r="G1707" i="5"/>
  <c r="G662" i="5"/>
  <c r="G1817" i="5"/>
  <c r="G1942" i="56"/>
  <c r="I1942" i="56" s="1"/>
  <c r="G1926" i="56"/>
  <c r="I1926" i="56" s="1"/>
  <c r="C610" i="5"/>
  <c r="D1045" i="5"/>
  <c r="E1353" i="48"/>
  <c r="F1353" i="48" s="1"/>
  <c r="D1575" i="48"/>
  <c r="AB1575" i="48" s="1"/>
  <c r="X1573" i="48"/>
  <c r="P1079" i="48"/>
  <c r="X1079" i="48" s="1"/>
  <c r="X1078" i="48"/>
  <c r="H1555" i="48"/>
  <c r="D150" i="48"/>
  <c r="X150" i="48" s="1"/>
  <c r="D2662" i="48"/>
  <c r="AB2034" i="48"/>
  <c r="L1900" i="48"/>
  <c r="L470" i="48"/>
  <c r="P172" i="48"/>
  <c r="R172" i="48" s="1"/>
  <c r="P166" i="48"/>
  <c r="R166" i="48" s="1"/>
  <c r="P1786" i="48"/>
  <c r="H154" i="49"/>
  <c r="D1087" i="48"/>
  <c r="H2006" i="48"/>
  <c r="H1566" i="48"/>
  <c r="L2675" i="48"/>
  <c r="M2675" i="48" s="1"/>
  <c r="N2675" i="48" s="1"/>
  <c r="L2738" i="48"/>
  <c r="C176" i="49"/>
  <c r="C189" i="49"/>
  <c r="H210" i="48"/>
  <c r="J210" i="48" s="1"/>
  <c r="J203" i="48"/>
  <c r="C885" i="5"/>
  <c r="E811" i="48"/>
  <c r="F811" i="48" s="1"/>
  <c r="D812" i="48"/>
  <c r="O2560" i="48"/>
  <c r="D660" i="5"/>
  <c r="I2554" i="5"/>
  <c r="M461" i="48"/>
  <c r="N461" i="48" s="1"/>
  <c r="AA461" i="48"/>
  <c r="P1067" i="48"/>
  <c r="D576" i="48"/>
  <c r="AB576" i="48" s="1"/>
  <c r="D577" i="48"/>
  <c r="AB577" i="48" s="1"/>
  <c r="L12" i="48"/>
  <c r="L219" i="48"/>
  <c r="N219" i="48" s="1"/>
  <c r="T219" i="48"/>
  <c r="T245" i="48"/>
  <c r="T246" i="48" s="1"/>
  <c r="V246" i="48" s="1"/>
  <c r="H296" i="48"/>
  <c r="H306" i="48"/>
  <c r="J306" i="48" s="1"/>
  <c r="H2670" i="48"/>
  <c r="E1903" i="48"/>
  <c r="F1903" i="48" s="1"/>
  <c r="AB1903" i="48"/>
  <c r="D1904" i="48"/>
  <c r="X1074" i="48"/>
  <c r="AB1074" i="48"/>
  <c r="T474" i="48"/>
  <c r="AB473" i="48"/>
  <c r="AB784" i="48"/>
  <c r="E1247" i="48"/>
  <c r="F1247" i="48" s="1"/>
  <c r="Q448" i="48"/>
  <c r="R448" i="48" s="1"/>
  <c r="O489" i="48"/>
  <c r="AA489" i="48" s="1"/>
  <c r="D1325" i="56"/>
  <c r="D1050" i="56"/>
  <c r="D1710" i="56"/>
  <c r="D1545" i="56"/>
  <c r="E2209" i="56"/>
  <c r="E2176" i="56"/>
  <c r="E2193" i="56"/>
  <c r="Q1713" i="48"/>
  <c r="R1713" i="48" s="1"/>
  <c r="O1754" i="48"/>
  <c r="C1877" i="48"/>
  <c r="E1877" i="48" s="1"/>
  <c r="F1877" i="48" s="1"/>
  <c r="C447" i="48"/>
  <c r="C1437" i="48"/>
  <c r="C1987" i="48"/>
  <c r="E1987" i="48" s="1"/>
  <c r="F1987" i="48" s="1"/>
  <c r="C1767" i="48"/>
  <c r="E1767" i="48" s="1"/>
  <c r="F1767" i="48" s="1"/>
  <c r="C887" i="48"/>
  <c r="C777" i="48"/>
  <c r="E777" i="48" s="1"/>
  <c r="F777" i="48" s="1"/>
  <c r="C1052" i="48"/>
  <c r="E1052" i="48" s="1"/>
  <c r="F1052" i="48" s="1"/>
  <c r="C1712" i="48"/>
  <c r="E1712" i="48" s="1"/>
  <c r="F1712" i="48" s="1"/>
  <c r="C392" i="48"/>
  <c r="E392" i="48" s="1"/>
  <c r="F392" i="48" s="1"/>
  <c r="C997" i="48"/>
  <c r="C832" i="48"/>
  <c r="C1657" i="48"/>
  <c r="C223" i="48"/>
  <c r="I2740" i="48"/>
  <c r="J2740" i="48" s="1"/>
  <c r="L1346" i="48"/>
  <c r="U2656" i="48"/>
  <c r="V2656" i="48" s="1"/>
  <c r="X461" i="48"/>
  <c r="Q2369" i="48"/>
  <c r="R2369" i="48" s="1"/>
  <c r="W917" i="48"/>
  <c r="W1827" i="48"/>
  <c r="Q2068" i="48"/>
  <c r="R2068" i="48" s="1"/>
  <c r="D2022" i="48"/>
  <c r="U2271" i="48"/>
  <c r="V2271" i="48" s="1"/>
  <c r="Q2222" i="48"/>
  <c r="R2222" i="48" s="1"/>
  <c r="AA1569" i="48"/>
  <c r="AA1015" i="48"/>
  <c r="AA1640" i="48"/>
  <c r="AB606" i="48"/>
  <c r="I579" i="48"/>
  <c r="J579" i="48" s="1"/>
  <c r="T592" i="48"/>
  <c r="AC383" i="48"/>
  <c r="AA1785" i="48"/>
  <c r="Q976" i="48"/>
  <c r="R976" i="48" s="1"/>
  <c r="Q1082" i="48"/>
  <c r="R1082" i="48" s="1"/>
  <c r="Y563" i="48"/>
  <c r="Z563" i="48" s="1"/>
  <c r="W925" i="48"/>
  <c r="I2219" i="56"/>
  <c r="E12" i="5"/>
  <c r="H27" i="50"/>
  <c r="U1066" i="48"/>
  <c r="V1066" i="48" s="1"/>
  <c r="E218" i="56"/>
  <c r="X63" i="57" s="1"/>
  <c r="X77" i="57" s="1"/>
  <c r="AC1721" i="48"/>
  <c r="AC1883" i="48"/>
  <c r="AC1538" i="48"/>
  <c r="AC1078" i="48"/>
  <c r="I1740" i="5"/>
  <c r="P1578" i="48"/>
  <c r="G227" i="48"/>
  <c r="G228" i="48" s="1"/>
  <c r="L297" i="48"/>
  <c r="L298" i="48" s="1"/>
  <c r="D302" i="48"/>
  <c r="AB2037" i="48"/>
  <c r="AB1560" i="48"/>
  <c r="P462" i="48"/>
  <c r="AC1978" i="48"/>
  <c r="I636" i="5"/>
  <c r="D282" i="56"/>
  <c r="D1252" i="56" s="1"/>
  <c r="P2312" i="48"/>
  <c r="P1995" i="48"/>
  <c r="P400" i="48"/>
  <c r="R400" i="48" s="1"/>
  <c r="P785" i="48"/>
  <c r="E98" i="49"/>
  <c r="E228" i="49"/>
  <c r="E202" i="49"/>
  <c r="E251" i="49"/>
  <c r="E215" i="49"/>
  <c r="E72" i="49"/>
  <c r="E176" i="49"/>
  <c r="E59" i="49"/>
  <c r="E29" i="49"/>
  <c r="Q960" i="48"/>
  <c r="R960" i="48" s="1"/>
  <c r="F2244" i="5"/>
  <c r="F2228" i="5"/>
  <c r="F2211" i="5"/>
  <c r="D1252" i="48"/>
  <c r="W1535" i="48"/>
  <c r="W1536" i="48"/>
  <c r="W1537" i="48"/>
  <c r="W1532" i="48"/>
  <c r="W1531" i="48"/>
  <c r="W1533" i="48"/>
  <c r="P403" i="48"/>
  <c r="P112" i="48"/>
  <c r="D1802" i="48"/>
  <c r="E1801" i="48"/>
  <c r="F1801" i="48" s="1"/>
  <c r="AC1868" i="48"/>
  <c r="AA2340" i="48"/>
  <c r="L973" i="48"/>
  <c r="AB973" i="48" s="1"/>
  <c r="AB1774" i="48"/>
  <c r="AB787" i="48"/>
  <c r="X2013" i="48"/>
  <c r="S227" i="48"/>
  <c r="P1731" i="48"/>
  <c r="AB1573" i="48"/>
  <c r="U2222" i="48"/>
  <c r="V2222" i="48" s="1"/>
  <c r="M2369" i="48"/>
  <c r="N2369" i="48" s="1"/>
  <c r="D98" i="56"/>
  <c r="W2136" i="48"/>
  <c r="W2137" i="48"/>
  <c r="W2138" i="48"/>
  <c r="AB954" i="48"/>
  <c r="AB2311" i="48"/>
  <c r="AB1046" i="48"/>
  <c r="D1552" i="56"/>
  <c r="D1057" i="56"/>
  <c r="AB1506" i="48"/>
  <c r="AC1506" i="48" s="1"/>
  <c r="T1507" i="48"/>
  <c r="AB1507" i="48" s="1"/>
  <c r="D1897" i="48"/>
  <c r="X1577" i="48"/>
  <c r="AB583" i="48"/>
  <c r="P643" i="48"/>
  <c r="AB643" i="48" s="1"/>
  <c r="S84" i="48"/>
  <c r="T2065" i="48"/>
  <c r="AA1035" i="48"/>
  <c r="O1214" i="48"/>
  <c r="Q1214" i="48" s="1"/>
  <c r="R1214" i="48" s="1"/>
  <c r="G1224" i="48"/>
  <c r="I1224" i="48" s="1"/>
  <c r="J1224" i="48" s="1"/>
  <c r="AA30" i="48"/>
  <c r="X642" i="48"/>
  <c r="O1874" i="48"/>
  <c r="Q1874" i="48" s="1"/>
  <c r="R1874" i="48" s="1"/>
  <c r="O2254" i="48"/>
  <c r="O884" i="48"/>
  <c r="O939" i="48"/>
  <c r="Q939" i="48" s="1"/>
  <c r="R939" i="48" s="1"/>
  <c r="O499" i="48"/>
  <c r="O2209" i="48"/>
  <c r="Q2209" i="48" s="1"/>
  <c r="R2209" i="48" s="1"/>
  <c r="O389" i="48"/>
  <c r="D2554" i="56"/>
  <c r="D1722" i="56"/>
  <c r="D2323" i="56"/>
  <c r="D2274" i="56"/>
  <c r="D1667" i="56"/>
  <c r="D96" i="56"/>
  <c r="D1557" i="56"/>
  <c r="D88" i="56"/>
  <c r="D340" i="5"/>
  <c r="D1227" i="56"/>
  <c r="D2652" i="56"/>
  <c r="D1007" i="56"/>
  <c r="G2009" i="56"/>
  <c r="G2340" i="56"/>
  <c r="G2356" i="56"/>
  <c r="G1000" i="56"/>
  <c r="G321" i="56"/>
  <c r="G2315" i="56"/>
  <c r="G1712" i="56"/>
  <c r="G1899" i="56"/>
  <c r="G999" i="56"/>
  <c r="G449" i="56"/>
  <c r="S325" i="48"/>
  <c r="G172" i="5"/>
  <c r="L144" i="48"/>
  <c r="D1107" i="5"/>
  <c r="D559" i="56"/>
  <c r="D334" i="56"/>
  <c r="D1714" i="56"/>
  <c r="D2368" i="56"/>
  <c r="D944" i="56"/>
  <c r="D1219" i="56"/>
  <c r="D1604" i="56"/>
  <c r="D2064" i="56"/>
  <c r="D394" i="56"/>
  <c r="D1329" i="56"/>
  <c r="P1743" i="48"/>
  <c r="Q591" i="48"/>
  <c r="R591" i="48" s="1"/>
  <c r="F2489" i="56"/>
  <c r="M935" i="48"/>
  <c r="N935" i="48" s="1"/>
  <c r="M936" i="48"/>
  <c r="N936" i="48" s="1"/>
  <c r="F455" i="56"/>
  <c r="I455" i="56" s="1"/>
  <c r="F2374" i="56"/>
  <c r="I97" i="56"/>
  <c r="W2186" i="48"/>
  <c r="AC783" i="48"/>
  <c r="AA2267" i="48"/>
  <c r="E258" i="56"/>
  <c r="D60" i="5"/>
  <c r="G2238" i="48"/>
  <c r="E439" i="5"/>
  <c r="I439" i="5" s="1"/>
  <c r="G1154" i="5"/>
  <c r="S1552" i="48"/>
  <c r="U1552" i="48" s="1"/>
  <c r="V1552" i="48" s="1"/>
  <c r="C42" i="5"/>
  <c r="G1429" i="5"/>
  <c r="G1264" i="5"/>
  <c r="I1264" i="5" s="1"/>
  <c r="G659" i="5"/>
  <c r="I659" i="5" s="1"/>
  <c r="G1319" i="5"/>
  <c r="G1759" i="5"/>
  <c r="G604" i="5"/>
  <c r="G1539" i="5"/>
  <c r="G714" i="5"/>
  <c r="G1594" i="5"/>
  <c r="G989" i="5"/>
  <c r="G1649" i="5"/>
  <c r="G494" i="5"/>
  <c r="C249" i="5"/>
  <c r="H2223" i="48"/>
  <c r="M1078" i="48"/>
  <c r="N1078" i="48" s="1"/>
  <c r="G27" i="56"/>
  <c r="C201" i="48"/>
  <c r="D2527" i="5"/>
  <c r="E1869" i="5"/>
  <c r="E1264" i="5"/>
  <c r="E1759" i="5"/>
  <c r="I1759" i="5" s="1"/>
  <c r="E2034" i="5"/>
  <c r="E1814" i="5"/>
  <c r="M2279" i="48"/>
  <c r="N2279" i="48" s="1"/>
  <c r="AA2206" i="48"/>
  <c r="AC2206" i="48" s="1"/>
  <c r="E1539" i="5"/>
  <c r="E879" i="5"/>
  <c r="I879" i="5" s="1"/>
  <c r="E824" i="5"/>
  <c r="E604" i="5"/>
  <c r="M2056" i="48"/>
  <c r="N2056" i="48" s="1"/>
  <c r="AC1336" i="48"/>
  <c r="E1979" i="5"/>
  <c r="E549" i="5"/>
  <c r="E2144" i="5"/>
  <c r="E1594" i="5"/>
  <c r="I1594" i="5" s="1"/>
  <c r="F2424" i="5"/>
  <c r="E22" i="5"/>
  <c r="E23" i="5" s="1"/>
  <c r="E20" i="5"/>
  <c r="G1374" i="5"/>
  <c r="G384" i="5"/>
  <c r="G1869" i="5"/>
  <c r="AB1353" i="48"/>
  <c r="P973" i="48"/>
  <c r="W1848" i="48"/>
  <c r="C150" i="56"/>
  <c r="F82" i="5"/>
  <c r="AA97" i="48"/>
  <c r="I1239" i="48"/>
  <c r="J1239" i="48" s="1"/>
  <c r="I1903" i="48"/>
  <c r="J1903" i="48" s="1"/>
  <c r="L1083" i="48"/>
  <c r="P276" i="48"/>
  <c r="L1562" i="48"/>
  <c r="AB769" i="48"/>
  <c r="P808" i="48"/>
  <c r="AB1554" i="48"/>
  <c r="Q2287" i="48"/>
  <c r="R2287" i="48" s="1"/>
  <c r="C273" i="5"/>
  <c r="D1247" i="5"/>
  <c r="E133" i="5"/>
  <c r="C158" i="5"/>
  <c r="E658" i="5"/>
  <c r="E1373" i="5"/>
  <c r="E768" i="5"/>
  <c r="D118" i="5"/>
  <c r="H1685" i="5"/>
  <c r="G267" i="5"/>
  <c r="G280" i="5" s="1"/>
  <c r="G1160" i="5"/>
  <c r="I1160" i="5" s="1"/>
  <c r="G2095" i="5"/>
  <c r="D2451" i="5"/>
  <c r="G2653" i="48" s="1"/>
  <c r="D2549" i="5"/>
  <c r="D437" i="5"/>
  <c r="I437" i="5" s="1"/>
  <c r="D1317" i="5"/>
  <c r="D2598" i="5"/>
  <c r="G2716" i="48" s="1"/>
  <c r="I2716" i="48" s="1"/>
  <c r="J2716" i="48" s="1"/>
  <c r="D382" i="5"/>
  <c r="D2647" i="5"/>
  <c r="G2737" i="48" s="1"/>
  <c r="I2737" i="48" s="1"/>
  <c r="J2737" i="48" s="1"/>
  <c r="I39" i="5"/>
  <c r="D2683" i="48"/>
  <c r="D2762" i="48"/>
  <c r="X811" i="48"/>
  <c r="D2014" i="48"/>
  <c r="L1075" i="48"/>
  <c r="L220" i="48"/>
  <c r="D407" i="48"/>
  <c r="D140" i="48"/>
  <c r="X2049" i="48"/>
  <c r="AB1522" i="48"/>
  <c r="AC1522" i="48" s="1"/>
  <c r="T1523" i="48"/>
  <c r="AB1523" i="48" s="1"/>
  <c r="L2374" i="48"/>
  <c r="H1250" i="48"/>
  <c r="J280" i="48"/>
  <c r="D592" i="48"/>
  <c r="AB2072" i="48"/>
  <c r="H203" i="49"/>
  <c r="D262" i="5"/>
  <c r="K941" i="48"/>
  <c r="K1436" i="48"/>
  <c r="K886" i="48"/>
  <c r="K1601" i="48"/>
  <c r="W97" i="48"/>
  <c r="G336" i="56"/>
  <c r="G180" i="56"/>
  <c r="C2601" i="5"/>
  <c r="D12" i="5"/>
  <c r="F2256" i="48"/>
  <c r="W2256" i="48" s="1"/>
  <c r="P1896" i="48"/>
  <c r="Q1895" i="48"/>
  <c r="R1895" i="48" s="1"/>
  <c r="AB1235" i="48"/>
  <c r="X1235" i="48"/>
  <c r="H1236" i="48"/>
  <c r="J1086" i="48"/>
  <c r="H1087" i="48"/>
  <c r="J1087" i="48" s="1"/>
  <c r="AB1086" i="48"/>
  <c r="AB972" i="48"/>
  <c r="I972" i="48"/>
  <c r="J972" i="48" s="1"/>
  <c r="H973" i="48"/>
  <c r="AB803" i="48"/>
  <c r="P804" i="48"/>
  <c r="X804" i="48" s="1"/>
  <c r="X803" i="48"/>
  <c r="C1998" i="5"/>
  <c r="C1723" i="5"/>
  <c r="C458" i="5"/>
  <c r="C1393" i="5"/>
  <c r="C568" i="5"/>
  <c r="C1943" i="5"/>
  <c r="C2163" i="5"/>
  <c r="C788" i="5"/>
  <c r="C953" i="5"/>
  <c r="C623" i="5"/>
  <c r="C1283" i="5"/>
  <c r="C1833" i="5"/>
  <c r="H29" i="50"/>
  <c r="H8" i="50"/>
  <c r="H24" i="50"/>
  <c r="H28" i="50" s="1"/>
  <c r="H201" i="50" s="1"/>
  <c r="G188" i="50"/>
  <c r="G58" i="50"/>
  <c r="G287" i="50"/>
  <c r="G97" i="50"/>
  <c r="G71" i="50"/>
  <c r="G136" i="50"/>
  <c r="G175" i="50"/>
  <c r="G275" i="50"/>
  <c r="G263" i="50"/>
  <c r="G239" i="50"/>
  <c r="G201" i="50"/>
  <c r="G123" i="50"/>
  <c r="G162" i="50"/>
  <c r="G84" i="50"/>
  <c r="G250" i="50"/>
  <c r="H58" i="50"/>
  <c r="H1842" i="5"/>
  <c r="H1825" i="5"/>
  <c r="G239" i="48"/>
  <c r="G187" i="48"/>
  <c r="G188" i="48" s="1"/>
  <c r="C133" i="5"/>
  <c r="I3" i="5"/>
  <c r="D89" i="5"/>
  <c r="D141" i="5" s="1"/>
  <c r="G737" i="23"/>
  <c r="G92" i="48" s="1"/>
  <c r="D91" i="56"/>
  <c r="D148" i="56" s="1"/>
  <c r="D1995" i="5"/>
  <c r="D2410" i="5"/>
  <c r="D950" i="5"/>
  <c r="D620" i="5"/>
  <c r="D1005" i="5"/>
  <c r="D1720" i="5"/>
  <c r="D1555" i="5"/>
  <c r="D2263" i="5"/>
  <c r="D400" i="5"/>
  <c r="D675" i="5"/>
  <c r="D1500" i="5"/>
  <c r="D1335" i="5"/>
  <c r="D2465" i="5"/>
  <c r="G2659" i="48" s="1"/>
  <c r="I2659" i="48" s="1"/>
  <c r="J2659" i="48" s="1"/>
  <c r="D2563" i="5"/>
  <c r="G2701" i="48" s="1"/>
  <c r="I2701" i="48" s="1"/>
  <c r="J2701" i="48" s="1"/>
  <c r="D2661" i="5"/>
  <c r="G2743" i="48" s="1"/>
  <c r="I2743" i="48" s="1"/>
  <c r="J2743" i="48" s="1"/>
  <c r="D785" i="5"/>
  <c r="D1610" i="5"/>
  <c r="D840" i="5"/>
  <c r="D148" i="48"/>
  <c r="D2057" i="48"/>
  <c r="D2725" i="48"/>
  <c r="L1790" i="48"/>
  <c r="L1735" i="48"/>
  <c r="L2065" i="48"/>
  <c r="L1240" i="48"/>
  <c r="L800" i="48"/>
  <c r="L415" i="48"/>
  <c r="L1570" i="48"/>
  <c r="H3" i="5"/>
  <c r="E383" i="5"/>
  <c r="D2500" i="5"/>
  <c r="D1152" i="5"/>
  <c r="I1152" i="5" s="1"/>
  <c r="D1067" i="48"/>
  <c r="AB1067" i="48" s="1"/>
  <c r="H258" i="48"/>
  <c r="H586" i="48" s="1"/>
  <c r="H232" i="48"/>
  <c r="U2072" i="48"/>
  <c r="V2072" i="48" s="1"/>
  <c r="K1890" i="48"/>
  <c r="M1890" i="48" s="1"/>
  <c r="N1890" i="48" s="1"/>
  <c r="M2072" i="48"/>
  <c r="N2072" i="48" s="1"/>
  <c r="L2073" i="48"/>
  <c r="C343" i="48"/>
  <c r="W83" i="48"/>
  <c r="C135" i="48"/>
  <c r="C136" i="48" s="1"/>
  <c r="H113" i="50"/>
  <c r="H152" i="50"/>
  <c r="H178" i="50"/>
  <c r="D46" i="50"/>
  <c r="D215" i="50"/>
  <c r="D1342" i="48"/>
  <c r="D1060" i="5"/>
  <c r="F953" i="5"/>
  <c r="F1668" i="5"/>
  <c r="E1074" i="48"/>
  <c r="F1074" i="48" s="1"/>
  <c r="AA1074" i="48"/>
  <c r="P466" i="48"/>
  <c r="C85" i="48"/>
  <c r="G848" i="22"/>
  <c r="C86" i="48" s="1"/>
  <c r="C121" i="56"/>
  <c r="C122" i="56" s="1"/>
  <c r="C119" i="5"/>
  <c r="C275" i="5" s="1"/>
  <c r="C1247" i="5" s="1"/>
  <c r="C121" i="48"/>
  <c r="H1716" i="56"/>
  <c r="H1757" i="56" s="1"/>
  <c r="G1757" i="56"/>
  <c r="G1720" i="56"/>
  <c r="W2403" i="48"/>
  <c r="W2407" i="48" s="1"/>
  <c r="AA2403" i="48"/>
  <c r="G1005" i="56"/>
  <c r="I1005" i="56" s="1"/>
  <c r="I1001" i="56"/>
  <c r="G1026" i="56"/>
  <c r="I1026" i="56" s="1"/>
  <c r="G567" i="5"/>
  <c r="G402" i="5"/>
  <c r="G1942" i="5"/>
  <c r="G1007" i="5"/>
  <c r="G1997" i="5"/>
  <c r="G1117" i="5"/>
  <c r="G1667" i="5"/>
  <c r="G1557" i="5"/>
  <c r="G952" i="5"/>
  <c r="G1777" i="5"/>
  <c r="G1887" i="5"/>
  <c r="G1447" i="5"/>
  <c r="K490" i="32"/>
  <c r="S130" i="48" s="1"/>
  <c r="S111" i="48"/>
  <c r="C169" i="5"/>
  <c r="I956" i="48"/>
  <c r="J956" i="48" s="1"/>
  <c r="H957" i="48"/>
  <c r="H808" i="48"/>
  <c r="AB807" i="48"/>
  <c r="AC807" i="48" s="1"/>
  <c r="D586" i="48"/>
  <c r="E583" i="48"/>
  <c r="F583" i="48" s="1"/>
  <c r="F1220" i="5"/>
  <c r="I1220" i="5" s="1"/>
  <c r="F1241" i="5"/>
  <c r="I1241" i="5" s="1"/>
  <c r="F1257" i="5"/>
  <c r="H1216" i="5"/>
  <c r="I1216" i="5"/>
  <c r="Q2210" i="48"/>
  <c r="R2210" i="48" s="1"/>
  <c r="O2230" i="48"/>
  <c r="O2213" i="48"/>
  <c r="Q2213" i="48" s="1"/>
  <c r="R2213" i="48" s="1"/>
  <c r="O2246" i="48"/>
  <c r="F2495" i="5"/>
  <c r="I2495" i="5" s="1"/>
  <c r="F2460" i="5"/>
  <c r="F2479" i="5"/>
  <c r="I2479" i="5" s="1"/>
  <c r="F945" i="5"/>
  <c r="I945" i="5" s="1"/>
  <c r="I941" i="5"/>
  <c r="F982" i="5"/>
  <c r="F966" i="5"/>
  <c r="H941" i="5"/>
  <c r="H982" i="5" s="1"/>
  <c r="F2440" i="56"/>
  <c r="I2440" i="56" s="1"/>
  <c r="I2401" i="56"/>
  <c r="F2424" i="56"/>
  <c r="I2424" i="56" s="1"/>
  <c r="H41" i="5"/>
  <c r="C197" i="5"/>
  <c r="U1911" i="48"/>
  <c r="V1911" i="48" s="1"/>
  <c r="G1270" i="5"/>
  <c r="G1435" i="5"/>
  <c r="G2150" i="5"/>
  <c r="G169" i="5"/>
  <c r="H289" i="49"/>
  <c r="H47" i="49"/>
  <c r="H190" i="49"/>
  <c r="H125" i="49"/>
  <c r="H277" i="49"/>
  <c r="C1817" i="5"/>
  <c r="I28" i="5"/>
  <c r="E823" i="5"/>
  <c r="E2599" i="5"/>
  <c r="K2717" i="48" s="1"/>
  <c r="M2717" i="48" s="1"/>
  <c r="N2717" i="48" s="1"/>
  <c r="E1483" i="5"/>
  <c r="E2648" i="5"/>
  <c r="K2738" i="48" s="1"/>
  <c r="M2738" i="48" s="1"/>
  <c r="N2738" i="48" s="1"/>
  <c r="E89" i="5"/>
  <c r="E90" i="5" s="1"/>
  <c r="G794" i="29"/>
  <c r="E117" i="5"/>
  <c r="E119" i="56"/>
  <c r="E280" i="56" s="1"/>
  <c r="D1757" i="5"/>
  <c r="D210" i="5"/>
  <c r="D712" i="5"/>
  <c r="D2298" i="5"/>
  <c r="D657" i="5"/>
  <c r="D2249" i="5"/>
  <c r="D2142" i="5"/>
  <c r="D9" i="5"/>
  <c r="D139" i="5" s="1"/>
  <c r="D140" i="5" s="1"/>
  <c r="D14" i="5"/>
  <c r="D132" i="5"/>
  <c r="D932" i="5"/>
  <c r="G86" i="5"/>
  <c r="G163" i="5"/>
  <c r="G137" i="5"/>
  <c r="G87" i="5"/>
  <c r="D2678" i="48"/>
  <c r="X99" i="48"/>
  <c r="AB88" i="48"/>
  <c r="P167" i="48"/>
  <c r="X167" i="48" s="1"/>
  <c r="AB167" i="48" s="1"/>
  <c r="P141" i="48"/>
  <c r="P142" i="48" s="1"/>
  <c r="S482" i="48"/>
  <c r="U482" i="48" s="1"/>
  <c r="V482" i="48" s="1"/>
  <c r="U481" i="48"/>
  <c r="V481" i="48" s="1"/>
  <c r="D301" i="5"/>
  <c r="D327" i="5"/>
  <c r="C206" i="56"/>
  <c r="C207" i="56" s="1"/>
  <c r="C180" i="56"/>
  <c r="C181" i="56" s="1"/>
  <c r="C46" i="56"/>
  <c r="S2763" i="48"/>
  <c r="S2770" i="48" s="1"/>
  <c r="H1850" i="5"/>
  <c r="E438" i="5"/>
  <c r="E27" i="5"/>
  <c r="I2338" i="5"/>
  <c r="G1105" i="5"/>
  <c r="G445" i="5"/>
  <c r="D16" i="5"/>
  <c r="D1702" i="5"/>
  <c r="D1097" i="5"/>
  <c r="D1592" i="5"/>
  <c r="D2741" i="48"/>
  <c r="D102" i="48"/>
  <c r="L1350" i="48"/>
  <c r="P271" i="48"/>
  <c r="P272" i="48" s="1"/>
  <c r="L2276" i="48"/>
  <c r="L218" i="48"/>
  <c r="N218" i="48" s="1"/>
  <c r="C2503" i="5"/>
  <c r="E1758" i="5"/>
  <c r="E21" i="5"/>
  <c r="E548" i="5"/>
  <c r="C237" i="5"/>
  <c r="E2397" i="5"/>
  <c r="G1325" i="5"/>
  <c r="G1050" i="5"/>
  <c r="D877" i="5"/>
  <c r="D288" i="5"/>
  <c r="D1262" i="5"/>
  <c r="D2396" i="5"/>
  <c r="D1427" i="5"/>
  <c r="D987" i="5"/>
  <c r="D1207" i="5"/>
  <c r="D122" i="5"/>
  <c r="D314" i="5"/>
  <c r="D320" i="5" s="1"/>
  <c r="C351" i="5"/>
  <c r="C352" i="5" s="1"/>
  <c r="D2699" i="48"/>
  <c r="D2657" i="48"/>
  <c r="D144" i="48"/>
  <c r="AB89" i="48"/>
  <c r="T2018" i="48"/>
  <c r="M2001" i="48"/>
  <c r="N2001" i="48" s="1"/>
  <c r="X101" i="48"/>
  <c r="U477" i="48"/>
  <c r="V477" i="48" s="1"/>
  <c r="AB1510" i="48"/>
  <c r="X1510" i="48"/>
  <c r="Y1510" i="48" s="1"/>
  <c r="Z1510" i="48" s="1"/>
  <c r="AB1044" i="48"/>
  <c r="D1892" i="48"/>
  <c r="AB1892" i="48" s="1"/>
  <c r="D2263" i="48"/>
  <c r="D2232" i="48"/>
  <c r="AB2232" i="48" s="1"/>
  <c r="D2231" i="48"/>
  <c r="AB2231" i="48" s="1"/>
  <c r="X406" i="48"/>
  <c r="H177" i="49"/>
  <c r="G114" i="56"/>
  <c r="G115" i="56"/>
  <c r="G116" i="56" s="1"/>
  <c r="K329" i="48"/>
  <c r="E137" i="5"/>
  <c r="E150" i="5" s="1"/>
  <c r="E163" i="5"/>
  <c r="G1060" i="56"/>
  <c r="G1097" i="56"/>
  <c r="C1118" i="5"/>
  <c r="D895" i="5"/>
  <c r="Q2021" i="48"/>
  <c r="R2021" i="48" s="1"/>
  <c r="P2022" i="48"/>
  <c r="AB2022" i="48" s="1"/>
  <c r="AA1357" i="48"/>
  <c r="M1357" i="48"/>
  <c r="N1357" i="48" s="1"/>
  <c r="K227" i="48"/>
  <c r="AA19" i="48"/>
  <c r="G91" i="48"/>
  <c r="I91" i="48" s="1"/>
  <c r="C1063" i="5"/>
  <c r="C232" i="56"/>
  <c r="B486" i="32"/>
  <c r="S8" i="48" s="1"/>
  <c r="G5" i="5"/>
  <c r="B489" i="32"/>
  <c r="S13" i="48"/>
  <c r="B488" i="32"/>
  <c r="J1065" i="48"/>
  <c r="AB1065" i="48"/>
  <c r="AB1704" i="48"/>
  <c r="AB1541" i="48"/>
  <c r="T1562" i="48"/>
  <c r="U1561" i="48"/>
  <c r="V1561" i="48" s="1"/>
  <c r="P1087" i="48"/>
  <c r="Q1086" i="48"/>
  <c r="R1086" i="48" s="1"/>
  <c r="E1082" i="48"/>
  <c r="F1082" i="48" s="1"/>
  <c r="AB1082" i="48"/>
  <c r="X968" i="48"/>
  <c r="D970" i="48"/>
  <c r="AB970" i="48" s="1"/>
  <c r="T1998" i="48"/>
  <c r="T1558" i="48"/>
  <c r="T1503" i="48"/>
  <c r="AB1503" i="48" s="1"/>
  <c r="T1723" i="48"/>
  <c r="T1888" i="48"/>
  <c r="T2053" i="48"/>
  <c r="T131" i="48"/>
  <c r="T953" i="48"/>
  <c r="T2266" i="48"/>
  <c r="T458" i="48"/>
  <c r="T127" i="48"/>
  <c r="D21" i="48"/>
  <c r="D137" i="48"/>
  <c r="D5" i="48"/>
  <c r="D8" i="48"/>
  <c r="D293" i="48"/>
  <c r="D24" i="48"/>
  <c r="D1782" i="48"/>
  <c r="W528" i="48"/>
  <c r="D2002" i="48"/>
  <c r="I487" i="5"/>
  <c r="AC2048" i="48"/>
  <c r="M1361" i="48"/>
  <c r="N1361" i="48" s="1"/>
  <c r="M972" i="48"/>
  <c r="N972" i="48" s="1"/>
  <c r="I960" i="48"/>
  <c r="J960" i="48" s="1"/>
  <c r="L580" i="48"/>
  <c r="F2011" i="5"/>
  <c r="I2011" i="5" s="1"/>
  <c r="F1990" i="5"/>
  <c r="I1990" i="5" s="1"/>
  <c r="F2027" i="5"/>
  <c r="I2013" i="48"/>
  <c r="J2013" i="48" s="1"/>
  <c r="AA2279" i="48"/>
  <c r="AB605" i="48"/>
  <c r="AB406" i="48"/>
  <c r="AB619" i="48"/>
  <c r="G223" i="48"/>
  <c r="G113" i="5"/>
  <c r="G114" i="5" s="1"/>
  <c r="H411" i="48"/>
  <c r="AB411" i="48" s="1"/>
  <c r="J160" i="48"/>
  <c r="H166" i="48"/>
  <c r="J166" i="48" s="1"/>
  <c r="L1870" i="48"/>
  <c r="L770" i="48"/>
  <c r="L1320" i="48"/>
  <c r="L27" i="48"/>
  <c r="L440" i="48"/>
  <c r="AB440" i="48" s="1"/>
  <c r="L1045" i="48"/>
  <c r="L2350" i="48"/>
  <c r="L550" i="48"/>
  <c r="L2035" i="48"/>
  <c r="L1760" i="48"/>
  <c r="L2301" i="48"/>
  <c r="L1980" i="48"/>
  <c r="L385" i="48"/>
  <c r="L1210" i="48"/>
  <c r="L1705" i="48"/>
  <c r="G251" i="50"/>
  <c r="G276" i="50"/>
  <c r="G59" i="50"/>
  <c r="G288" i="50"/>
  <c r="G150" i="50"/>
  <c r="F166" i="50"/>
  <c r="F88" i="50"/>
  <c r="F49" i="50"/>
  <c r="F62" i="50"/>
  <c r="F179" i="50"/>
  <c r="L23" i="48"/>
  <c r="E2076" i="48"/>
  <c r="F2076" i="48" s="1"/>
  <c r="G279" i="50"/>
  <c r="G153" i="50"/>
  <c r="G267" i="50"/>
  <c r="G218" i="50"/>
  <c r="G75" i="50"/>
  <c r="G231" i="50"/>
  <c r="G36" i="50"/>
  <c r="Q2653" i="48"/>
  <c r="R2653" i="48" s="1"/>
  <c r="X1726" i="48"/>
  <c r="Q1781" i="48"/>
  <c r="R1781" i="48" s="1"/>
  <c r="X2021" i="48"/>
  <c r="P2376" i="48"/>
  <c r="L2278" i="48"/>
  <c r="O1751" i="48"/>
  <c r="W1357" i="48"/>
  <c r="X2068" i="48"/>
  <c r="X1500" i="48"/>
  <c r="M1895" i="48"/>
  <c r="N1895" i="48" s="1"/>
  <c r="H2380" i="48"/>
  <c r="AA1585" i="48"/>
  <c r="AC951" i="48"/>
  <c r="G165" i="48"/>
  <c r="I30" i="56"/>
  <c r="F40" i="56"/>
  <c r="W2287" i="48"/>
  <c r="AC768" i="48"/>
  <c r="AC1718" i="48"/>
  <c r="H2528" i="5"/>
  <c r="E494" i="5"/>
  <c r="G549" i="5"/>
  <c r="Q1899" i="48"/>
  <c r="R1899" i="48" s="1"/>
  <c r="D1727" i="48"/>
  <c r="G387" i="5"/>
  <c r="C55" i="56"/>
  <c r="L1723" i="48"/>
  <c r="AB1723" i="48" s="1"/>
  <c r="L1888" i="48"/>
  <c r="L1998" i="48"/>
  <c r="AB1998" i="48" s="1"/>
  <c r="L953" i="48"/>
  <c r="AB953" i="48" s="1"/>
  <c r="L127" i="48"/>
  <c r="AB127" i="48" s="1"/>
  <c r="L1558" i="48"/>
  <c r="L1063" i="48"/>
  <c r="L1228" i="48"/>
  <c r="AB1228" i="48" s="1"/>
  <c r="X125" i="48"/>
  <c r="X127" i="48" s="1"/>
  <c r="L131" i="48"/>
  <c r="L623" i="48"/>
  <c r="AB623" i="48" s="1"/>
  <c r="L2053" i="48"/>
  <c r="AB2053" i="48" s="1"/>
  <c r="L458" i="48"/>
  <c r="AB458" i="48" s="1"/>
  <c r="L2266" i="48"/>
  <c r="AB2266" i="48" s="1"/>
  <c r="L788" i="48"/>
  <c r="G264" i="50"/>
  <c r="H46" i="49"/>
  <c r="G72" i="50"/>
  <c r="C153" i="50"/>
  <c r="C127" i="50"/>
  <c r="E1086" i="48"/>
  <c r="F1086" i="48" s="1"/>
  <c r="H22" i="49"/>
  <c r="G140" i="56"/>
  <c r="AN5" i="57" s="1"/>
  <c r="AN18" i="57" s="1"/>
  <c r="H1026" i="56"/>
  <c r="G2217" i="56"/>
  <c r="G1741" i="56"/>
  <c r="G1042" i="56"/>
  <c r="I1042" i="56" s="1"/>
  <c r="G2321" i="56"/>
  <c r="G32" i="56"/>
  <c r="G1895" i="56"/>
  <c r="G142" i="56"/>
  <c r="G2232" i="56" s="1"/>
  <c r="G1054" i="56"/>
  <c r="G1981" i="56"/>
  <c r="I1981" i="56" s="1"/>
  <c r="I451" i="56"/>
  <c r="G84" i="56"/>
  <c r="G1492" i="56"/>
  <c r="G2007" i="56"/>
  <c r="G2448" i="56"/>
  <c r="G997" i="56"/>
  <c r="G1952" i="56"/>
  <c r="G2172" i="56"/>
  <c r="G559" i="56"/>
  <c r="G2368" i="56"/>
  <c r="G1494" i="56"/>
  <c r="G306" i="56"/>
  <c r="D310" i="56"/>
  <c r="G166" i="56"/>
  <c r="AN36" i="57" s="1"/>
  <c r="AN48" i="57" s="1"/>
  <c r="G337" i="56"/>
  <c r="H641" i="56"/>
  <c r="D347" i="56"/>
  <c r="G2454" i="56"/>
  <c r="G152" i="56"/>
  <c r="G1081" i="56"/>
  <c r="G170" i="56"/>
  <c r="G183" i="56"/>
  <c r="G2468" i="56" s="1"/>
  <c r="F36" i="56"/>
  <c r="D62" i="56"/>
  <c r="D36" i="56"/>
  <c r="D999" i="56"/>
  <c r="D1769" i="56"/>
  <c r="H1005" i="56"/>
  <c r="I19" i="56"/>
  <c r="I2454" i="56"/>
  <c r="I2321" i="56"/>
  <c r="G218" i="56"/>
  <c r="AN63" i="57" s="1"/>
  <c r="I5" i="56"/>
  <c r="D2178" i="56"/>
  <c r="AB454" i="48"/>
  <c r="G452" i="56"/>
  <c r="G232" i="56"/>
  <c r="G186" i="48"/>
  <c r="H2268" i="56"/>
  <c r="AA2009" i="48"/>
  <c r="AA1082" i="48"/>
  <c r="W1019" i="48"/>
  <c r="X565" i="48"/>
  <c r="C490" i="32"/>
  <c r="S52" i="48" s="1"/>
  <c r="AA2291" i="48"/>
  <c r="I2356" i="56"/>
  <c r="I1757" i="56"/>
  <c r="C217" i="48"/>
  <c r="C230" i="48" s="1"/>
  <c r="C2627" i="48" s="1"/>
  <c r="E362" i="56"/>
  <c r="AB956" i="48"/>
  <c r="I1869" i="5"/>
  <c r="C83" i="50"/>
  <c r="C286" i="50"/>
  <c r="C96" i="50"/>
  <c r="C122" i="50"/>
  <c r="C174" i="50"/>
  <c r="C238" i="50"/>
  <c r="C44" i="50"/>
  <c r="L2319" i="48"/>
  <c r="L2317" i="48"/>
  <c r="L2270" i="48"/>
  <c r="L2268" i="48"/>
  <c r="T462" i="48"/>
  <c r="AB462" i="48" s="1"/>
  <c r="AB461" i="48"/>
  <c r="AC461" i="48" s="1"/>
  <c r="R386" i="48"/>
  <c r="AB386" i="48"/>
  <c r="G2409" i="48"/>
  <c r="G84" i="48"/>
  <c r="G2215" i="48"/>
  <c r="S1934" i="48"/>
  <c r="S2044" i="48"/>
  <c r="U2044" i="48" s="1"/>
  <c r="V2044" i="48" s="1"/>
  <c r="S58" i="48"/>
  <c r="T2057" i="48"/>
  <c r="U2056" i="48"/>
  <c r="V2056" i="48" s="1"/>
  <c r="M1577" i="48"/>
  <c r="N1577" i="48" s="1"/>
  <c r="L1578" i="48"/>
  <c r="T1519" i="48"/>
  <c r="AB1518" i="48"/>
  <c r="D792" i="48"/>
  <c r="AB792" i="48" s="1"/>
  <c r="AB791" i="48"/>
  <c r="H1225" i="56"/>
  <c r="H1262" i="56"/>
  <c r="I1551" i="56"/>
  <c r="H1551" i="56"/>
  <c r="O149" i="48"/>
  <c r="W19" i="48"/>
  <c r="P2668" i="48"/>
  <c r="P2731" i="48"/>
  <c r="AC406" i="48"/>
  <c r="G308" i="56"/>
  <c r="AA2271" i="48"/>
  <c r="S98" i="48"/>
  <c r="S1939" i="48"/>
  <c r="G1884" i="56"/>
  <c r="G1094" i="56"/>
  <c r="G654" i="56"/>
  <c r="T2286" i="48"/>
  <c r="T2284" i="48"/>
  <c r="D16" i="56"/>
  <c r="D139" i="56"/>
  <c r="K1547" i="48"/>
  <c r="M1547" i="48" s="1"/>
  <c r="N1547" i="48" s="1"/>
  <c r="K777" i="48"/>
  <c r="M777" i="48" s="1"/>
  <c r="N777" i="48" s="1"/>
  <c r="K612" i="48"/>
  <c r="M612" i="48" s="1"/>
  <c r="N612" i="48" s="1"/>
  <c r="K887" i="48"/>
  <c r="K392" i="48"/>
  <c r="M392" i="48" s="1"/>
  <c r="N392" i="48" s="1"/>
  <c r="O2207" i="48"/>
  <c r="O934" i="48"/>
  <c r="Q934" i="48" s="1"/>
  <c r="R934" i="48" s="1"/>
  <c r="I1496" i="56"/>
  <c r="G1500" i="56"/>
  <c r="I1500" i="56" s="1"/>
  <c r="H1496" i="56"/>
  <c r="H1537" i="56" s="1"/>
  <c r="S1057" i="48"/>
  <c r="U1057" i="48" s="1"/>
  <c r="V1057" i="48" s="1"/>
  <c r="U1053" i="48"/>
  <c r="V1053" i="48" s="1"/>
  <c r="S1078" i="48"/>
  <c r="G492" i="56"/>
  <c r="G476" i="56"/>
  <c r="I476" i="56" s="1"/>
  <c r="H451" i="56"/>
  <c r="C50" i="48"/>
  <c r="AC1082" i="48"/>
  <c r="W2178" i="48"/>
  <c r="W819" i="48"/>
  <c r="AC563" i="48"/>
  <c r="AC2310" i="48"/>
  <c r="O2042" i="48"/>
  <c r="Q2042" i="48" s="1"/>
  <c r="R2042" i="48" s="1"/>
  <c r="Q558" i="48"/>
  <c r="R558" i="48" s="1"/>
  <c r="AA558" i="48"/>
  <c r="AC558" i="48" s="1"/>
  <c r="D2003" i="48"/>
  <c r="G343" i="48"/>
  <c r="AC1510" i="48"/>
  <c r="AA1561" i="48"/>
  <c r="X2050" i="48"/>
  <c r="X1361" i="48"/>
  <c r="AB799" i="48"/>
  <c r="AC799" i="48" s="1"/>
  <c r="M2271" i="48"/>
  <c r="N2271" i="48" s="1"/>
  <c r="AB426" i="48"/>
  <c r="AA1086" i="48"/>
  <c r="E426" i="48"/>
  <c r="F426" i="48" s="1"/>
  <c r="L2282" i="48"/>
  <c r="W2591" i="48"/>
  <c r="W2571" i="48"/>
  <c r="Q2385" i="48"/>
  <c r="R2385" i="48" s="1"/>
  <c r="X2256" i="48"/>
  <c r="O2603" i="48"/>
  <c r="G58" i="48"/>
  <c r="O1984" i="48"/>
  <c r="Q1984" i="48" s="1"/>
  <c r="R1984" i="48" s="1"/>
  <c r="O32" i="48"/>
  <c r="O1599" i="48"/>
  <c r="O1819" i="48"/>
  <c r="O2303" i="48"/>
  <c r="Q2303" i="48" s="1"/>
  <c r="R2303" i="48" s="1"/>
  <c r="O609" i="48"/>
  <c r="Q609" i="48" s="1"/>
  <c r="R609" i="48" s="1"/>
  <c r="O1709" i="48"/>
  <c r="Q1709" i="48" s="1"/>
  <c r="R1709" i="48" s="1"/>
  <c r="O2401" i="48"/>
  <c r="O664" i="48"/>
  <c r="O2149" i="48"/>
  <c r="O42" i="48"/>
  <c r="O1159" i="48"/>
  <c r="O37" i="48"/>
  <c r="O38" i="48" s="1"/>
  <c r="O2554" i="48"/>
  <c r="O444" i="48"/>
  <c r="Q444" i="48" s="1"/>
  <c r="R444" i="48" s="1"/>
  <c r="C253" i="48"/>
  <c r="G1950" i="56"/>
  <c r="G2364" i="56"/>
  <c r="H734" i="5"/>
  <c r="D236" i="5"/>
  <c r="M937" i="48"/>
  <c r="N937" i="48" s="1"/>
  <c r="F403" i="5"/>
  <c r="G464" i="5"/>
  <c r="C325" i="5"/>
  <c r="AA1361" i="48"/>
  <c r="C1503" i="5"/>
  <c r="C513" i="5"/>
  <c r="C1228" i="5"/>
  <c r="C937" i="5"/>
  <c r="C1338" i="5"/>
  <c r="C1613" i="5"/>
  <c r="C1888" i="5"/>
  <c r="C733" i="5"/>
  <c r="C1173" i="5"/>
  <c r="D1665" i="5"/>
  <c r="D2105" i="5"/>
  <c r="D2312" i="5"/>
  <c r="D455" i="5"/>
  <c r="D2050" i="5"/>
  <c r="D2160" i="5"/>
  <c r="D1390" i="5"/>
  <c r="D1885" i="5"/>
  <c r="D1445" i="5"/>
  <c r="D1225" i="5"/>
  <c r="D1775" i="5"/>
  <c r="D1830" i="5"/>
  <c r="D1940" i="5"/>
  <c r="C1777" i="5"/>
  <c r="C1392" i="5"/>
  <c r="C1447" i="5"/>
  <c r="C787" i="5"/>
  <c r="C1997" i="5"/>
  <c r="C403" i="5"/>
  <c r="H7" i="5"/>
  <c r="F879" i="5"/>
  <c r="F1374" i="5"/>
  <c r="F1484" i="5"/>
  <c r="F1814" i="5"/>
  <c r="F1924" i="5"/>
  <c r="I1924" i="5" s="1"/>
  <c r="F1979" i="5"/>
  <c r="F1209" i="5"/>
  <c r="F549" i="5"/>
  <c r="F714" i="5"/>
  <c r="I714" i="5" s="1"/>
  <c r="F1594" i="5"/>
  <c r="F989" i="5"/>
  <c r="F2034" i="5"/>
  <c r="F1044" i="5"/>
  <c r="H640" i="5"/>
  <c r="E1338" i="5"/>
  <c r="I817" i="5"/>
  <c r="D565" i="5"/>
  <c r="D1170" i="5"/>
  <c r="D2361" i="5"/>
  <c r="D1115" i="5"/>
  <c r="C1448" i="5"/>
  <c r="C1558" i="5"/>
  <c r="C1668" i="5"/>
  <c r="C843" i="5"/>
  <c r="C678" i="5"/>
  <c r="C1008" i="5"/>
  <c r="C2108" i="5"/>
  <c r="D2325" i="5"/>
  <c r="D8" i="5"/>
  <c r="D1867" i="5"/>
  <c r="I1209" i="5"/>
  <c r="N223" i="48"/>
  <c r="L224" i="48"/>
  <c r="N224" i="48" s="1"/>
  <c r="V249" i="48"/>
  <c r="X249" i="48"/>
  <c r="D1582" i="48"/>
  <c r="D1775" i="48"/>
  <c r="AB1775" i="48" s="1"/>
  <c r="D2312" i="48"/>
  <c r="D1225" i="48"/>
  <c r="AB1225" i="48" s="1"/>
  <c r="D1995" i="48"/>
  <c r="D1060" i="48"/>
  <c r="AB1060" i="48" s="1"/>
  <c r="D1885" i="48"/>
  <c r="AB1885" i="48" s="1"/>
  <c r="D1555" i="48"/>
  <c r="D565" i="48"/>
  <c r="D2050" i="48"/>
  <c r="AB2050" i="48" s="1"/>
  <c r="D785" i="48"/>
  <c r="D1720" i="48"/>
  <c r="AB1720" i="48" s="1"/>
  <c r="D2361" i="48"/>
  <c r="AB2361" i="48" s="1"/>
  <c r="D1335" i="48"/>
  <c r="AB1335" i="48" s="1"/>
  <c r="D950" i="48"/>
  <c r="AB950" i="48" s="1"/>
  <c r="AB99" i="48"/>
  <c r="D400" i="48"/>
  <c r="D101" i="48"/>
  <c r="AB101" i="48" s="1"/>
  <c r="N212" i="48"/>
  <c r="L226" i="48"/>
  <c r="N226" i="48" s="1"/>
  <c r="L222" i="48"/>
  <c r="N222" i="48" s="1"/>
  <c r="L228" i="48"/>
  <c r="N228" i="48" s="1"/>
  <c r="P423" i="48"/>
  <c r="R423" i="48" s="1"/>
  <c r="P274" i="48"/>
  <c r="R167" i="48"/>
  <c r="P168" i="48"/>
  <c r="R168" i="48" s="1"/>
  <c r="AB1322" i="48"/>
  <c r="D1566" i="48"/>
  <c r="AB1566" i="48" s="1"/>
  <c r="AB1565" i="48"/>
  <c r="AB1361" i="48"/>
  <c r="AC1361" i="48" s="1"/>
  <c r="D1362" i="48"/>
  <c r="L812" i="48"/>
  <c r="L1362" i="48"/>
  <c r="L300" i="48"/>
  <c r="L296" i="48"/>
  <c r="L306" i="48"/>
  <c r="N306" i="48" s="1"/>
  <c r="L1252" i="48"/>
  <c r="L304" i="48"/>
  <c r="N304" i="48" s="1"/>
  <c r="R160" i="48"/>
  <c r="P174" i="48"/>
  <c r="R174" i="48" s="1"/>
  <c r="AB1319" i="48"/>
  <c r="T1087" i="48"/>
  <c r="AB1087" i="48" s="1"/>
  <c r="G111" i="56"/>
  <c r="K489" i="32"/>
  <c r="S127" i="48" s="1"/>
  <c r="K486" i="32"/>
  <c r="S112" i="48" s="1"/>
  <c r="G109" i="5"/>
  <c r="H1084" i="5"/>
  <c r="I1025" i="5"/>
  <c r="G164" i="5"/>
  <c r="G1337" i="5"/>
  <c r="G124" i="5"/>
  <c r="H1796" i="56"/>
  <c r="H2552" i="56"/>
  <c r="C123" i="48"/>
  <c r="C124" i="48" s="1"/>
  <c r="C121" i="5"/>
  <c r="C109" i="48"/>
  <c r="C110" i="48" s="1"/>
  <c r="C107" i="5"/>
  <c r="Y1208" i="48"/>
  <c r="Z1208" i="48" s="1"/>
  <c r="AA964" i="48"/>
  <c r="H40" i="57"/>
  <c r="H43" i="57"/>
  <c r="H38" i="57"/>
  <c r="H41" i="57"/>
  <c r="AF43" i="57"/>
  <c r="AF45" i="57"/>
  <c r="AN7" i="57"/>
  <c r="AN8" i="57"/>
  <c r="AN9" i="57"/>
  <c r="AN11" i="57"/>
  <c r="AN12" i="57"/>
  <c r="AF40" i="57"/>
  <c r="AN38" i="57"/>
  <c r="H45" i="57"/>
  <c r="M2320" i="48"/>
  <c r="N2320" i="48" s="1"/>
  <c r="AF48" i="57"/>
  <c r="AF49" i="57"/>
  <c r="H48" i="57"/>
  <c r="X76" i="57"/>
  <c r="H49" i="57"/>
  <c r="H42" i="57"/>
  <c r="H44" i="57"/>
  <c r="H39" i="57"/>
  <c r="AF42" i="57"/>
  <c r="AF44" i="57"/>
  <c r="AN13" i="57"/>
  <c r="AN10" i="57"/>
  <c r="AF39" i="57"/>
  <c r="AF41" i="57"/>
  <c r="AN39" i="57"/>
  <c r="AN17" i="57"/>
  <c r="AB1083" i="48"/>
  <c r="AC1086" i="48"/>
  <c r="X1322" i="48"/>
  <c r="AN68" i="57"/>
  <c r="X67" i="57"/>
  <c r="X69" i="57"/>
  <c r="X72" i="57"/>
  <c r="X68" i="57"/>
  <c r="X71" i="57"/>
  <c r="X70" i="57"/>
  <c r="X65" i="57"/>
  <c r="X66" i="57"/>
  <c r="H486" i="32"/>
  <c r="H489" i="32"/>
  <c r="G83" i="5"/>
  <c r="D1282" i="56"/>
  <c r="D787" i="56"/>
  <c r="D2456" i="56"/>
  <c r="D1612" i="56"/>
  <c r="D2603" i="56"/>
  <c r="D2376" i="56"/>
  <c r="D952" i="56"/>
  <c r="D1392" i="56"/>
  <c r="D2017" i="56"/>
  <c r="AQ55" i="57"/>
  <c r="AF38" i="57"/>
  <c r="I2340" i="56"/>
  <c r="H19" i="56"/>
  <c r="AQ54" i="57"/>
  <c r="AQ22" i="57"/>
  <c r="AQ25" i="57"/>
  <c r="AQ23" i="57"/>
  <c r="AQ53" i="57"/>
  <c r="AQ24" i="57"/>
  <c r="AQ26" i="57"/>
  <c r="I2011" i="56"/>
  <c r="H1926" i="56"/>
  <c r="I1720" i="56"/>
  <c r="G322" i="56"/>
  <c r="G46" i="56"/>
  <c r="H1956" i="56"/>
  <c r="G2473" i="56"/>
  <c r="I2473" i="56" s="1"/>
  <c r="G310" i="56"/>
  <c r="G1511" i="56"/>
  <c r="G2026" i="56"/>
  <c r="G2414" i="56"/>
  <c r="G70" i="56"/>
  <c r="G86" i="56"/>
  <c r="E88" i="56"/>
  <c r="G1057" i="56"/>
  <c r="D18" i="56"/>
  <c r="D10" i="56"/>
  <c r="AQ73" i="57"/>
  <c r="H2765" i="56"/>
  <c r="AQ72" i="57" s="1"/>
  <c r="H2711" i="56"/>
  <c r="AQ11" i="57" s="1"/>
  <c r="H2714" i="56"/>
  <c r="AQ14" i="57" s="1"/>
  <c r="H2712" i="56"/>
  <c r="AQ12" i="57" s="1"/>
  <c r="H2710" i="56"/>
  <c r="AQ10" i="57" s="1"/>
  <c r="H2715" i="56"/>
  <c r="AQ15" i="57" s="1"/>
  <c r="H2713" i="56"/>
  <c r="AQ13" i="57" s="1"/>
  <c r="G274" i="56"/>
  <c r="C334" i="56"/>
  <c r="C335" i="56" s="1"/>
  <c r="I1715" i="5"/>
  <c r="G36" i="56"/>
  <c r="G552" i="5"/>
  <c r="G2207" i="5"/>
  <c r="G2092" i="5"/>
  <c r="G1762" i="5"/>
  <c r="G1157" i="5"/>
  <c r="G882" i="5"/>
  <c r="G607" i="5"/>
  <c r="G2503" i="5"/>
  <c r="G2601" i="5"/>
  <c r="G35" i="5"/>
  <c r="G36" i="5" s="1"/>
  <c r="G497" i="5"/>
  <c r="G1322" i="5"/>
  <c r="G2350" i="5"/>
  <c r="G442" i="5"/>
  <c r="G1542" i="5"/>
  <c r="G2552" i="5"/>
  <c r="C488" i="32"/>
  <c r="G37" i="5"/>
  <c r="AA1713" i="48"/>
  <c r="AC1713" i="48" s="1"/>
  <c r="S1754" i="48"/>
  <c r="AA1754" i="48" s="1"/>
  <c r="G1982" i="5"/>
  <c r="G1544" i="5"/>
  <c r="G1021" i="5"/>
  <c r="I1021" i="5" s="1"/>
  <c r="G1000" i="5"/>
  <c r="H996" i="5"/>
  <c r="G1654" i="5"/>
  <c r="I1654" i="5" s="1"/>
  <c r="G34" i="5"/>
  <c r="G2149" i="5"/>
  <c r="I2149" i="5" s="1"/>
  <c r="G1269" i="5"/>
  <c r="G719" i="5"/>
  <c r="G1049" i="5"/>
  <c r="I1049" i="5" s="1"/>
  <c r="G319" i="5"/>
  <c r="G1874" i="5"/>
  <c r="G774" i="5"/>
  <c r="G1819" i="5"/>
  <c r="I1819" i="5" s="1"/>
  <c r="G664" i="5"/>
  <c r="I664" i="5" s="1"/>
  <c r="G609" i="5"/>
  <c r="I609" i="5" s="1"/>
  <c r="G1434" i="5"/>
  <c r="G2039" i="5"/>
  <c r="G1159" i="5"/>
  <c r="I1159" i="5" s="1"/>
  <c r="G1324" i="5"/>
  <c r="I1324" i="5" s="1"/>
  <c r="G1764" i="5"/>
  <c r="I1764" i="5" s="1"/>
  <c r="G939" i="5"/>
  <c r="I939" i="5" s="1"/>
  <c r="G1709" i="5"/>
  <c r="G1599" i="5"/>
  <c r="I1599" i="5" s="1"/>
  <c r="G499" i="5"/>
  <c r="I499" i="5" s="1"/>
  <c r="G389" i="5"/>
  <c r="G554" i="5"/>
  <c r="I554" i="5" s="1"/>
  <c r="G1984" i="5"/>
  <c r="I1984" i="5" s="1"/>
  <c r="G1929" i="5"/>
  <c r="I1929" i="5" s="1"/>
  <c r="G1104" i="5"/>
  <c r="G2094" i="5"/>
  <c r="I2094" i="5" s="1"/>
  <c r="G994" i="5"/>
  <c r="I994" i="5" s="1"/>
  <c r="G46" i="5"/>
  <c r="G176" i="5" s="1"/>
  <c r="G2572" i="5" s="1"/>
  <c r="G1379" i="5"/>
  <c r="G1214" i="5"/>
  <c r="I1214" i="5" s="1"/>
  <c r="G884" i="5"/>
  <c r="I884" i="5" s="1"/>
  <c r="G829" i="5"/>
  <c r="G11" i="5"/>
  <c r="G297" i="5" s="1"/>
  <c r="G13" i="56"/>
  <c r="G444" i="5"/>
  <c r="I444" i="5" s="1"/>
  <c r="AA998" i="48"/>
  <c r="S1023" i="48"/>
  <c r="AA1023" i="48" s="1"/>
  <c r="G323" i="5"/>
  <c r="G116" i="5"/>
  <c r="X2217" i="48"/>
  <c r="I1895" i="48"/>
  <c r="J1895" i="48" s="1"/>
  <c r="D113" i="5"/>
  <c r="D114" i="5" s="1"/>
  <c r="D730" i="5"/>
  <c r="D2514" i="5"/>
  <c r="G2680" i="48" s="1"/>
  <c r="I2680" i="48" s="1"/>
  <c r="J2680" i="48" s="1"/>
  <c r="D510" i="5"/>
  <c r="D2612" i="5"/>
  <c r="G2722" i="48" s="1"/>
  <c r="I2722" i="48" s="1"/>
  <c r="J2722" i="48" s="1"/>
  <c r="D120" i="5"/>
  <c r="I83" i="48"/>
  <c r="G135" i="48"/>
  <c r="G161" i="48"/>
  <c r="G162" i="48" s="1"/>
  <c r="D2087" i="5"/>
  <c r="D822" i="5"/>
  <c r="D1482" i="5"/>
  <c r="D767" i="5"/>
  <c r="D1977" i="5"/>
  <c r="D1812" i="5"/>
  <c r="D2347" i="5"/>
  <c r="D1042" i="5"/>
  <c r="D4" i="5"/>
  <c r="D37" i="5"/>
  <c r="C737" i="23"/>
  <c r="G10" i="48"/>
  <c r="G279" i="48"/>
  <c r="G175" i="48"/>
  <c r="G176" i="48" s="1"/>
  <c r="D2220" i="5"/>
  <c r="D2216" i="5"/>
  <c r="I2216" i="5" s="1"/>
  <c r="H2212" i="5"/>
  <c r="D167" i="5"/>
  <c r="D90" i="5"/>
  <c r="E91" i="56"/>
  <c r="E92" i="56" s="1"/>
  <c r="K91" i="48"/>
  <c r="M91" i="48" s="1"/>
  <c r="E1704" i="5"/>
  <c r="E2089" i="5"/>
  <c r="E1154" i="5"/>
  <c r="I1154" i="5" s="1"/>
  <c r="E989" i="5"/>
  <c r="E1429" i="5"/>
  <c r="I1429" i="5" s="1"/>
  <c r="E1319" i="5"/>
  <c r="I1319" i="5" s="1"/>
  <c r="F65" i="5"/>
  <c r="F8" i="5"/>
  <c r="F1099" i="5"/>
  <c r="I1099" i="5" s="1"/>
  <c r="F2144" i="5"/>
  <c r="I2144" i="5" s="1"/>
  <c r="F604" i="5"/>
  <c r="E971" i="47"/>
  <c r="E974" i="47"/>
  <c r="F38" i="5"/>
  <c r="B971" i="47"/>
  <c r="B974" i="47"/>
  <c r="F96" i="5"/>
  <c r="F277" i="5"/>
  <c r="F147" i="5"/>
  <c r="F148" i="5" s="1"/>
  <c r="E34" i="5"/>
  <c r="E86" i="5"/>
  <c r="E547" i="5"/>
  <c r="I547" i="5" s="1"/>
  <c r="E1097" i="5"/>
  <c r="H850" i="22"/>
  <c r="J844" i="22"/>
  <c r="C282" i="56"/>
  <c r="C283" i="56" s="1"/>
  <c r="C898" i="5"/>
  <c r="C1778" i="5"/>
  <c r="C193" i="56"/>
  <c r="C53" i="56"/>
  <c r="C54" i="56"/>
  <c r="C52" i="56"/>
  <c r="C51" i="56"/>
  <c r="C60" i="56"/>
  <c r="C73" i="56"/>
  <c r="C76" i="56"/>
  <c r="C194" i="56"/>
  <c r="C246" i="56"/>
  <c r="C260" i="56" s="1"/>
  <c r="C267" i="56" s="1"/>
  <c r="C163" i="5"/>
  <c r="C86" i="5"/>
  <c r="C112" i="5"/>
  <c r="C92" i="56"/>
  <c r="C174" i="56"/>
  <c r="C13" i="56"/>
  <c r="C11" i="5"/>
  <c r="C12" i="5" s="1"/>
  <c r="C124" i="56"/>
  <c r="C361" i="56"/>
  <c r="C205" i="56"/>
  <c r="C198" i="56"/>
  <c r="C199" i="56" s="1"/>
  <c r="C64" i="56"/>
  <c r="C354" i="56"/>
  <c r="C355" i="56" s="1"/>
  <c r="C62" i="56"/>
  <c r="C196" i="56"/>
  <c r="C248" i="56"/>
  <c r="C261" i="56" s="1"/>
  <c r="C74" i="56"/>
  <c r="C75" i="56" s="1"/>
  <c r="C352" i="56"/>
  <c r="C167" i="56"/>
  <c r="C117" i="56"/>
  <c r="C274" i="56"/>
  <c r="C120" i="56"/>
  <c r="C332" i="56"/>
  <c r="C179" i="56"/>
  <c r="C336" i="56"/>
  <c r="C310" i="56"/>
  <c r="C177" i="56"/>
  <c r="C21" i="56"/>
  <c r="C28" i="56" s="1"/>
  <c r="C24" i="56"/>
  <c r="C220" i="56"/>
  <c r="C234" i="56" s="1"/>
  <c r="C240" i="56" s="1"/>
  <c r="G851" i="22"/>
  <c r="C172" i="56"/>
  <c r="C90" i="56"/>
  <c r="C100" i="56"/>
  <c r="C88" i="56"/>
  <c r="C170" i="56"/>
  <c r="C140" i="56"/>
  <c r="H5" i="57" s="1"/>
  <c r="C296" i="56"/>
  <c r="C218" i="56"/>
  <c r="H63" i="57" s="1"/>
  <c r="C22" i="56"/>
  <c r="C144" i="56"/>
  <c r="C222" i="56"/>
  <c r="C285" i="56"/>
  <c r="C152" i="56"/>
  <c r="C230" i="56"/>
  <c r="C308" i="56"/>
  <c r="C79" i="56"/>
  <c r="C202" i="56"/>
  <c r="C254" i="56"/>
  <c r="C68" i="56"/>
  <c r="C358" i="56"/>
  <c r="C349" i="56"/>
  <c r="C200" i="56"/>
  <c r="C356" i="56"/>
  <c r="C363" i="56"/>
  <c r="C280" i="56"/>
  <c r="C281" i="56" s="1"/>
  <c r="C34" i="5"/>
  <c r="C32" i="5"/>
  <c r="W1212" i="48"/>
  <c r="G332" i="48"/>
  <c r="E8" i="56"/>
  <c r="E939" i="56"/>
  <c r="E10" i="56"/>
  <c r="F10" i="56"/>
  <c r="C11" i="56"/>
  <c r="C295" i="56"/>
  <c r="C6" i="56"/>
  <c r="C8" i="56"/>
  <c r="C10" i="56"/>
  <c r="C217" i="56"/>
  <c r="C16" i="56"/>
  <c r="C18" i="56"/>
  <c r="C20" i="56"/>
  <c r="C139" i="56"/>
  <c r="C243" i="56"/>
  <c r="C532" i="56" s="1"/>
  <c r="G88" i="56"/>
  <c r="D114" i="56"/>
  <c r="G8" i="56"/>
  <c r="G118" i="56"/>
  <c r="D92" i="56"/>
  <c r="G10" i="56"/>
  <c r="G220" i="56"/>
  <c r="G34" i="56"/>
  <c r="E837" i="56"/>
  <c r="E36" i="56"/>
  <c r="F8" i="56"/>
  <c r="F88" i="56"/>
  <c r="D14" i="56"/>
  <c r="E14" i="56"/>
  <c r="D40" i="56"/>
  <c r="H1044" i="5"/>
  <c r="G6" i="5"/>
  <c r="E6" i="5"/>
  <c r="G8" i="5"/>
  <c r="I428" i="5"/>
  <c r="E8" i="5"/>
  <c r="H628" i="5"/>
  <c r="I2363" i="5"/>
  <c r="I420" i="5"/>
  <c r="X1707" i="48"/>
  <c r="AC2072" i="48"/>
  <c r="G2318" i="56"/>
  <c r="G332" i="56"/>
  <c r="G1497" i="56"/>
  <c r="G2174" i="56"/>
  <c r="E162" i="50"/>
  <c r="E1730" i="48"/>
  <c r="F1730" i="48" s="1"/>
  <c r="AB1899" i="48"/>
  <c r="AC1899" i="48" s="1"/>
  <c r="F55" i="5"/>
  <c r="G149" i="48"/>
  <c r="C227" i="50"/>
  <c r="C287" i="50"/>
  <c r="C175" i="50"/>
  <c r="C97" i="50"/>
  <c r="C123" i="50"/>
  <c r="C201" i="50"/>
  <c r="C115" i="5"/>
  <c r="AB1746" i="48"/>
  <c r="AC1746" i="48" s="1"/>
  <c r="D1747" i="48"/>
  <c r="D1350" i="48"/>
  <c r="AB1350" i="48" s="1"/>
  <c r="AB1349" i="48"/>
  <c r="AC1349" i="48" s="1"/>
  <c r="Q1577" i="48"/>
  <c r="R1577" i="48" s="1"/>
  <c r="U1577" i="48"/>
  <c r="V1577" i="48" s="1"/>
  <c r="I1911" i="48"/>
  <c r="J1911" i="48" s="1"/>
  <c r="E1746" i="48"/>
  <c r="F1746" i="48" s="1"/>
  <c r="AB1747" i="48"/>
  <c r="E1742" i="48"/>
  <c r="F1742" i="48" s="1"/>
  <c r="W710" i="48"/>
  <c r="W712" i="48"/>
  <c r="W711" i="48"/>
  <c r="G96" i="5"/>
  <c r="G147" i="5"/>
  <c r="S34" i="48"/>
  <c r="G2668" i="5"/>
  <c r="G2570" i="5"/>
  <c r="G2521" i="5"/>
  <c r="G1619" i="5"/>
  <c r="G2169" i="5"/>
  <c r="G849" i="5"/>
  <c r="G1124" i="5"/>
  <c r="G1674" i="5"/>
  <c r="G1509" i="5"/>
  <c r="G1839" i="5"/>
  <c r="G739" i="5"/>
  <c r="G684" i="5"/>
  <c r="G1234" i="5"/>
  <c r="G1784" i="5"/>
  <c r="G574" i="5"/>
  <c r="G1399" i="5"/>
  <c r="G2619" i="5"/>
  <c r="G2004" i="5"/>
  <c r="G904" i="5"/>
  <c r="G1454" i="5"/>
  <c r="G2114" i="5"/>
  <c r="G629" i="5"/>
  <c r="G959" i="5"/>
  <c r="G794" i="5"/>
  <c r="G409" i="5"/>
  <c r="G1564" i="5"/>
  <c r="G519" i="5"/>
  <c r="G1289" i="5"/>
  <c r="G1344" i="5"/>
  <c r="G1179" i="5"/>
  <c r="T26" i="48"/>
  <c r="V26" i="48" s="1"/>
  <c r="G2674" i="5"/>
  <c r="G2527" i="5"/>
  <c r="G2576" i="5"/>
  <c r="G2625" i="5"/>
  <c r="S2757" i="48"/>
  <c r="C567" i="5"/>
  <c r="C1612" i="5"/>
  <c r="C1227" i="5"/>
  <c r="C1832" i="5"/>
  <c r="C2162" i="5"/>
  <c r="C1502" i="5"/>
  <c r="C1117" i="5"/>
  <c r="C842" i="5"/>
  <c r="C1557" i="5"/>
  <c r="C1007" i="5"/>
  <c r="C1887" i="5"/>
  <c r="C402" i="5"/>
  <c r="C124" i="5"/>
  <c r="C1172" i="5"/>
  <c r="C897" i="5"/>
  <c r="C1667" i="5"/>
  <c r="C1722" i="5"/>
  <c r="C1942" i="5"/>
  <c r="C1337" i="5"/>
  <c r="C952" i="5"/>
  <c r="C732" i="5"/>
  <c r="C1282" i="5"/>
  <c r="C622" i="5"/>
  <c r="C512" i="5"/>
  <c r="C457" i="5"/>
  <c r="E851" i="22"/>
  <c r="N951" i="48"/>
  <c r="L957" i="48"/>
  <c r="N948" i="48"/>
  <c r="K714" i="48"/>
  <c r="K934" i="48"/>
  <c r="M934" i="48" s="1"/>
  <c r="N934" i="48" s="1"/>
  <c r="E2250" i="5"/>
  <c r="E933" i="5"/>
  <c r="L977" i="48"/>
  <c r="AB977" i="48" s="1"/>
  <c r="M2316" i="48"/>
  <c r="N2316" i="48" s="1"/>
  <c r="W17" i="48"/>
  <c r="M956" i="48"/>
  <c r="N956" i="48" s="1"/>
  <c r="I1374" i="5"/>
  <c r="E94" i="5"/>
  <c r="I94" i="5" s="1"/>
  <c r="E837" i="5"/>
  <c r="J786" i="29"/>
  <c r="E106" i="5"/>
  <c r="I106" i="5" s="1"/>
  <c r="E6" i="56"/>
  <c r="E937" i="56"/>
  <c r="C2037" i="5"/>
  <c r="D224" i="5"/>
  <c r="D1509" i="5"/>
  <c r="W93" i="48"/>
  <c r="W145" i="48" s="1"/>
  <c r="AA145" i="48" s="1"/>
  <c r="AA2005" i="48"/>
  <c r="AA972" i="48"/>
  <c r="AC972" i="48" s="1"/>
  <c r="G225" i="48"/>
  <c r="G1602" i="48"/>
  <c r="G1272" i="48"/>
  <c r="G557" i="48"/>
  <c r="I557" i="48" s="1"/>
  <c r="J557" i="48" s="1"/>
  <c r="G722" i="48"/>
  <c r="G502" i="48"/>
  <c r="G1162" i="48"/>
  <c r="G777" i="48"/>
  <c r="I777" i="48" s="1"/>
  <c r="J777" i="48" s="1"/>
  <c r="G1107" i="48"/>
  <c r="G1657" i="48"/>
  <c r="G667" i="48"/>
  <c r="G447" i="48"/>
  <c r="G1327" i="48"/>
  <c r="G2042" i="48"/>
  <c r="I2042" i="48" s="1"/>
  <c r="J2042" i="48" s="1"/>
  <c r="G1382" i="48"/>
  <c r="G1877" i="48"/>
  <c r="I1877" i="48" s="1"/>
  <c r="J1877" i="48" s="1"/>
  <c r="G1822" i="48"/>
  <c r="G1547" i="48"/>
  <c r="I1547" i="48" s="1"/>
  <c r="J1547" i="48" s="1"/>
  <c r="G1767" i="48"/>
  <c r="I1767" i="48" s="1"/>
  <c r="J1767" i="48" s="1"/>
  <c r="G887" i="48"/>
  <c r="G997" i="48"/>
  <c r="G832" i="48"/>
  <c r="G1437" i="48"/>
  <c r="G1932" i="48"/>
  <c r="G2152" i="48"/>
  <c r="G1217" i="48"/>
  <c r="I1217" i="48" s="1"/>
  <c r="J1217" i="48" s="1"/>
  <c r="G1052" i="48"/>
  <c r="G1712" i="48"/>
  <c r="G942" i="48"/>
  <c r="I942" i="48" s="1"/>
  <c r="J942" i="48" s="1"/>
  <c r="G1987" i="48"/>
  <c r="I1987" i="48" s="1"/>
  <c r="J1987" i="48" s="1"/>
  <c r="G2097" i="48"/>
  <c r="E141" i="5"/>
  <c r="E142" i="5" s="1"/>
  <c r="E988" i="5"/>
  <c r="E1043" i="5"/>
  <c r="E878" i="5"/>
  <c r="E1318" i="5"/>
  <c r="E2143" i="5"/>
  <c r="E2550" i="5"/>
  <c r="K2696" i="48" s="1"/>
  <c r="M2696" i="48" s="1"/>
  <c r="N2696" i="48" s="1"/>
  <c r="E713" i="5"/>
  <c r="E1648" i="5"/>
  <c r="E1428" i="5"/>
  <c r="E1538" i="5"/>
  <c r="E25" i="5"/>
  <c r="E603" i="5"/>
  <c r="E493" i="5"/>
  <c r="E1703" i="5"/>
  <c r="E1208" i="5"/>
  <c r="E2033" i="5"/>
  <c r="E2452" i="5"/>
  <c r="K2654" i="48" s="1"/>
  <c r="H657" i="56"/>
  <c r="E24" i="5"/>
  <c r="H644" i="5"/>
  <c r="H648" i="5"/>
  <c r="K92" i="48"/>
  <c r="X2743" i="48"/>
  <c r="X2701" i="48"/>
  <c r="X457" i="48"/>
  <c r="X2722" i="48"/>
  <c r="E192" i="56"/>
  <c r="E32" i="56"/>
  <c r="E322" i="56"/>
  <c r="K8" i="48"/>
  <c r="E206" i="56"/>
  <c r="Y1218" i="48"/>
  <c r="Z1218" i="48" s="1"/>
  <c r="W1243" i="48"/>
  <c r="K1761" i="48"/>
  <c r="M1761" i="48" s="1"/>
  <c r="N1761" i="48" s="1"/>
  <c r="K881" i="48"/>
  <c r="AA881" i="48" s="1"/>
  <c r="W9" i="48"/>
  <c r="I754" i="5"/>
  <c r="AA1734" i="48"/>
  <c r="M1734" i="48"/>
  <c r="N1734" i="48" s="1"/>
  <c r="M426" i="48"/>
  <c r="N426" i="48" s="1"/>
  <c r="AA426" i="48"/>
  <c r="K253" i="48"/>
  <c r="K305" i="48"/>
  <c r="W1738" i="48"/>
  <c r="W587" i="48"/>
  <c r="M1730" i="48"/>
  <c r="N1730" i="48" s="1"/>
  <c r="W646" i="48"/>
  <c r="AA2025" i="48"/>
  <c r="W2603" i="48"/>
  <c r="AC618" i="48"/>
  <c r="M1891" i="48"/>
  <c r="N1891" i="48" s="1"/>
  <c r="E329" i="5"/>
  <c r="I795" i="29"/>
  <c r="I796" i="29"/>
  <c r="E2647" i="5"/>
  <c r="K2737" i="48" s="1"/>
  <c r="M2737" i="48" s="1"/>
  <c r="N2737" i="48" s="1"/>
  <c r="E2142" i="5"/>
  <c r="E14" i="5"/>
  <c r="E2347" i="5"/>
  <c r="E2298" i="5"/>
  <c r="E492" i="5"/>
  <c r="E1317" i="5"/>
  <c r="E2087" i="5"/>
  <c r="E1812" i="5"/>
  <c r="E2032" i="5"/>
  <c r="E657" i="5"/>
  <c r="E1152" i="5"/>
  <c r="E1647" i="5"/>
  <c r="E987" i="5"/>
  <c r="E2598" i="5"/>
  <c r="K2716" i="48" s="1"/>
  <c r="M2716" i="48" s="1"/>
  <c r="N2716" i="48" s="1"/>
  <c r="E9" i="5"/>
  <c r="E10" i="5" s="1"/>
  <c r="E1372" i="5"/>
  <c r="E1977" i="5"/>
  <c r="E1922" i="5"/>
  <c r="E712" i="5"/>
  <c r="E877" i="5"/>
  <c r="E2249" i="5"/>
  <c r="E2396" i="5"/>
  <c r="E2451" i="5"/>
  <c r="K2653" i="48" s="1"/>
  <c r="E2205" i="5"/>
  <c r="E382" i="5"/>
  <c r="E1482" i="5"/>
  <c r="E1042" i="5"/>
  <c r="E2500" i="5"/>
  <c r="K2674" i="48" s="1"/>
  <c r="E1262" i="5"/>
  <c r="E1427" i="5"/>
  <c r="E1757" i="5"/>
  <c r="E445" i="5"/>
  <c r="E1215" i="5"/>
  <c r="E885" i="5"/>
  <c r="E1600" i="5"/>
  <c r="E1105" i="5"/>
  <c r="E1875" i="5"/>
  <c r="E1490" i="5"/>
  <c r="E2040" i="5"/>
  <c r="E1765" i="5"/>
  <c r="E1820" i="5"/>
  <c r="E1985" i="5"/>
  <c r="E1868" i="5"/>
  <c r="E2088" i="5"/>
  <c r="E1263" i="5"/>
  <c r="E1153" i="5"/>
  <c r="E2501" i="5"/>
  <c r="K2675" i="48" s="1"/>
  <c r="E1978" i="5"/>
  <c r="E2348" i="5"/>
  <c r="E2299" i="5"/>
  <c r="I1626" i="5"/>
  <c r="I746" i="5"/>
  <c r="H636" i="5"/>
  <c r="H652" i="5"/>
  <c r="H615" i="5"/>
  <c r="M2674" i="48"/>
  <c r="N2674" i="48" s="1"/>
  <c r="E1380" i="5"/>
  <c r="E1537" i="5"/>
  <c r="H624" i="5"/>
  <c r="H632" i="5"/>
  <c r="M1243" i="48"/>
  <c r="N1243" i="48" s="1"/>
  <c r="AA1243" i="48"/>
  <c r="W1645" i="48"/>
  <c r="W1646" i="48"/>
  <c r="W1647" i="48"/>
  <c r="E2549" i="5"/>
  <c r="K2695" i="48" s="1"/>
  <c r="M2695" i="48" s="1"/>
  <c r="N2695" i="48" s="1"/>
  <c r="E1325" i="5"/>
  <c r="E1702" i="5"/>
  <c r="E1592" i="5"/>
  <c r="E1207" i="5"/>
  <c r="E822" i="5"/>
  <c r="E602" i="5"/>
  <c r="E251" i="5"/>
  <c r="E355" i="5"/>
  <c r="W575" i="48"/>
  <c r="W576" i="48" s="1"/>
  <c r="W1251" i="48"/>
  <c r="AC2313" i="48"/>
  <c r="W1929" i="48"/>
  <c r="U1510" i="48"/>
  <c r="V1510" i="48" s="1"/>
  <c r="H85" i="5"/>
  <c r="K98" i="48"/>
  <c r="K722" i="48"/>
  <c r="I1979" i="5"/>
  <c r="E2568" i="5"/>
  <c r="U1907" i="48"/>
  <c r="V1907" i="48" s="1"/>
  <c r="X1086" i="48"/>
  <c r="W2017" i="48"/>
  <c r="AA1809" i="48"/>
  <c r="W1121" i="48"/>
  <c r="I2405" i="56"/>
  <c r="I1960" i="56"/>
  <c r="C345" i="5"/>
  <c r="K1767" i="48"/>
  <c r="M1767" i="48" s="1"/>
  <c r="N1767" i="48" s="1"/>
  <c r="K1437" i="48"/>
  <c r="K832" i="48"/>
  <c r="H30" i="56"/>
  <c r="K1546" i="48"/>
  <c r="M1546" i="48" s="1"/>
  <c r="N1546" i="48" s="1"/>
  <c r="I1649" i="5"/>
  <c r="E2001" i="48"/>
  <c r="F2001" i="48" s="1"/>
  <c r="E2072" i="48"/>
  <c r="F2072" i="48" s="1"/>
  <c r="D2073" i="48"/>
  <c r="AB2073" i="48" s="1"/>
  <c r="Y2348" i="48"/>
  <c r="Z2348" i="48" s="1"/>
  <c r="AB551" i="48"/>
  <c r="M607" i="48"/>
  <c r="N607" i="48" s="1"/>
  <c r="S24" i="48"/>
  <c r="S25" i="48" s="1"/>
  <c r="E1785" i="48"/>
  <c r="F1785" i="48" s="1"/>
  <c r="AC422" i="48"/>
  <c r="U2365" i="48"/>
  <c r="V2365" i="48" s="1"/>
  <c r="H45" i="56"/>
  <c r="F2413" i="5"/>
  <c r="AB1793" i="48"/>
  <c r="E791" i="48"/>
  <c r="F791" i="48" s="1"/>
  <c r="G2012" i="56"/>
  <c r="I119" i="5"/>
  <c r="W45" i="48"/>
  <c r="K1657" i="48"/>
  <c r="I82" i="56"/>
  <c r="H1056" i="56"/>
  <c r="H1060" i="56" s="1"/>
  <c r="H81" i="5"/>
  <c r="H82" i="5" s="1"/>
  <c r="I824" i="5"/>
  <c r="U2283" i="48"/>
  <c r="V2283" i="48" s="1"/>
  <c r="I2489" i="56"/>
  <c r="L2221" i="48"/>
  <c r="L2219" i="48"/>
  <c r="M2218" i="48"/>
  <c r="N2218" i="48" s="1"/>
  <c r="I791" i="48"/>
  <c r="J791" i="48" s="1"/>
  <c r="AA791" i="48"/>
  <c r="AA2632" i="48"/>
  <c r="D83" i="5"/>
  <c r="D84" i="5" s="1"/>
  <c r="G739" i="23"/>
  <c r="D85" i="56"/>
  <c r="G735" i="23"/>
  <c r="H1288" i="5"/>
  <c r="H1312" i="5"/>
  <c r="H1300" i="5"/>
  <c r="F37" i="56"/>
  <c r="F777" i="56"/>
  <c r="F217" i="56"/>
  <c r="F942" i="56"/>
  <c r="F2366" i="56"/>
  <c r="F1657" i="56"/>
  <c r="F447" i="56"/>
  <c r="F2546" i="56"/>
  <c r="F612" i="56"/>
  <c r="F2266" i="56"/>
  <c r="F2007" i="56"/>
  <c r="F2172" i="56"/>
  <c r="F1767" i="56"/>
  <c r="F1712" i="56"/>
  <c r="F2448" i="56"/>
  <c r="F2595" i="56"/>
  <c r="F2062" i="56"/>
  <c r="F1052" i="56"/>
  <c r="F887" i="56"/>
  <c r="F1952" i="56"/>
  <c r="F2217" i="56"/>
  <c r="F321" i="56"/>
  <c r="F557" i="56"/>
  <c r="F2399" i="56"/>
  <c r="F165" i="56"/>
  <c r="F2497" i="56"/>
  <c r="F2315" i="56"/>
  <c r="F1547" i="56"/>
  <c r="F1217" i="56"/>
  <c r="F32" i="56"/>
  <c r="AA764" i="48"/>
  <c r="G2230" i="48"/>
  <c r="G2211" i="48"/>
  <c r="I2211" i="48" s="1"/>
  <c r="J2211" i="48" s="1"/>
  <c r="G2213" i="48"/>
  <c r="G2246" i="48"/>
  <c r="G2523" i="5"/>
  <c r="G2621" i="5"/>
  <c r="I404" i="5"/>
  <c r="I2719" i="48"/>
  <c r="J2719" i="48" s="1"/>
  <c r="Z187" i="48"/>
  <c r="AB187" i="48"/>
  <c r="Z247" i="48"/>
  <c r="AB247" i="48"/>
  <c r="R200" i="48"/>
  <c r="X200" i="48"/>
  <c r="Z201" i="48"/>
  <c r="AB201" i="48"/>
  <c r="W811" i="48"/>
  <c r="Y1978" i="48"/>
  <c r="Z1978" i="48" s="1"/>
  <c r="X1982" i="48"/>
  <c r="W1911" i="48"/>
  <c r="W1891" i="48"/>
  <c r="W1133" i="48"/>
  <c r="W1112" i="48"/>
  <c r="T208" i="48"/>
  <c r="V208" i="48" s="1"/>
  <c r="T207" i="48"/>
  <c r="V207" i="48" s="1"/>
  <c r="T209" i="48"/>
  <c r="V209" i="48" s="1"/>
  <c r="G85" i="48"/>
  <c r="G267" i="48" s="1"/>
  <c r="I88" i="48"/>
  <c r="J88" i="48" s="1"/>
  <c r="J87" i="48"/>
  <c r="I108" i="56"/>
  <c r="G2015" i="56"/>
  <c r="G1046" i="48"/>
  <c r="I1046" i="48" s="1"/>
  <c r="J1046" i="48" s="1"/>
  <c r="G551" i="48"/>
  <c r="I551" i="48" s="1"/>
  <c r="J551" i="48" s="1"/>
  <c r="G1101" i="48"/>
  <c r="G1871" i="48"/>
  <c r="I1871" i="48" s="1"/>
  <c r="J1871" i="48" s="1"/>
  <c r="G1431" i="48"/>
  <c r="G936" i="48"/>
  <c r="I936" i="48" s="1"/>
  <c r="J936" i="48" s="1"/>
  <c r="G1321" i="48"/>
  <c r="G1541" i="48"/>
  <c r="I1541" i="48" s="1"/>
  <c r="J1541" i="48" s="1"/>
  <c r="G1926" i="48"/>
  <c r="I9" i="48"/>
  <c r="G826" i="48"/>
  <c r="G1266" i="48"/>
  <c r="G22" i="48"/>
  <c r="G386" i="48"/>
  <c r="G2036" i="48"/>
  <c r="I2036" i="48" s="1"/>
  <c r="J2036" i="48" s="1"/>
  <c r="G295" i="48"/>
  <c r="G771" i="48"/>
  <c r="I771" i="48" s="1"/>
  <c r="J771" i="48" s="1"/>
  <c r="G1596" i="48"/>
  <c r="G881" i="48"/>
  <c r="G2146" i="48"/>
  <c r="G1981" i="48"/>
  <c r="I1981" i="48" s="1"/>
  <c r="J1981" i="48" s="1"/>
  <c r="G1706" i="48"/>
  <c r="G1156" i="48"/>
  <c r="G441" i="48"/>
  <c r="G1651" i="48"/>
  <c r="G1816" i="48"/>
  <c r="G2091" i="48"/>
  <c r="G661" i="48"/>
  <c r="G716" i="48"/>
  <c r="G496" i="48"/>
  <c r="G1211" i="48"/>
  <c r="I1211" i="48" s="1"/>
  <c r="J1211" i="48" s="1"/>
  <c r="G1761" i="48"/>
  <c r="I1761" i="48" s="1"/>
  <c r="J1761" i="48" s="1"/>
  <c r="G24" i="48"/>
  <c r="I24" i="48" s="1"/>
  <c r="G991" i="48"/>
  <c r="P24" i="48"/>
  <c r="P241" i="48"/>
  <c r="P5" i="48"/>
  <c r="P8" i="48"/>
  <c r="P293" i="48"/>
  <c r="T1900" i="48"/>
  <c r="T470" i="48"/>
  <c r="T218" i="48"/>
  <c r="V218" i="48" s="1"/>
  <c r="T226" i="48"/>
  <c r="V226" i="48" s="1"/>
  <c r="T224" i="48"/>
  <c r="V224" i="48" s="1"/>
  <c r="V212" i="48"/>
  <c r="T1570" i="48"/>
  <c r="L1582" i="48"/>
  <c r="M1581" i="48"/>
  <c r="N1581" i="48" s="1"/>
  <c r="G249" i="48"/>
  <c r="G68" i="48"/>
  <c r="G197" i="48"/>
  <c r="Z175" i="48"/>
  <c r="AB175" i="48"/>
  <c r="I1741" i="56"/>
  <c r="O1664" i="48"/>
  <c r="O2159" i="48"/>
  <c r="O1829" i="48"/>
  <c r="O619" i="48"/>
  <c r="Q619" i="48" s="1"/>
  <c r="R619" i="48" s="1"/>
  <c r="O729" i="48"/>
  <c r="O2409" i="48"/>
  <c r="O1774" i="48"/>
  <c r="Q1774" i="48" s="1"/>
  <c r="R1774" i="48" s="1"/>
  <c r="O2611" i="48"/>
  <c r="O1609" i="48"/>
  <c r="O2562" i="48"/>
  <c r="O1994" i="48"/>
  <c r="Q1994" i="48" s="1"/>
  <c r="R1994" i="48" s="1"/>
  <c r="O2215" i="48"/>
  <c r="Q2215" i="48" s="1"/>
  <c r="R2215" i="48" s="1"/>
  <c r="O2104" i="48"/>
  <c r="O1939" i="48"/>
  <c r="O2464" i="48"/>
  <c r="O84" i="48"/>
  <c r="O264" i="48"/>
  <c r="O2382" i="48" s="1"/>
  <c r="O2360" i="48"/>
  <c r="O1554" i="48"/>
  <c r="Q1554" i="48" s="1"/>
  <c r="R1554" i="48" s="1"/>
  <c r="O399" i="48"/>
  <c r="O1169" i="48"/>
  <c r="O1114" i="48"/>
  <c r="O564" i="48"/>
  <c r="Q564" i="48" s="1"/>
  <c r="R564" i="48" s="1"/>
  <c r="O2262" i="48"/>
  <c r="O2513" i="48"/>
  <c r="O2311" i="48"/>
  <c r="Q2311" i="48" s="1"/>
  <c r="R2311" i="48" s="1"/>
  <c r="O1279" i="48"/>
  <c r="O784" i="48"/>
  <c r="Q784" i="48" s="1"/>
  <c r="R784" i="48" s="1"/>
  <c r="O509" i="48"/>
  <c r="O894" i="48"/>
  <c r="O98" i="48"/>
  <c r="O949" i="48"/>
  <c r="Q949" i="48" s="1"/>
  <c r="R949" i="48" s="1"/>
  <c r="Q82" i="48"/>
  <c r="R82" i="48" s="1"/>
  <c r="O839" i="48"/>
  <c r="O2049" i="48"/>
  <c r="Q2049" i="48" s="1"/>
  <c r="R2049" i="48" s="1"/>
  <c r="O1719" i="48"/>
  <c r="Q1719" i="48" s="1"/>
  <c r="R1719" i="48" s="1"/>
  <c r="O454" i="48"/>
  <c r="Q454" i="48" s="1"/>
  <c r="R454" i="48" s="1"/>
  <c r="O1004" i="48"/>
  <c r="O674" i="48"/>
  <c r="O1884" i="48"/>
  <c r="Q1884" i="48" s="1"/>
  <c r="R1884" i="48" s="1"/>
  <c r="I806" i="56"/>
  <c r="G2661" i="5"/>
  <c r="S2743" i="48" s="1"/>
  <c r="U2743" i="48" s="1"/>
  <c r="V2743" i="48" s="1"/>
  <c r="G2465" i="5"/>
  <c r="G2514" i="5"/>
  <c r="S2680" i="48" s="1"/>
  <c r="U2680" i="48" s="1"/>
  <c r="V2680" i="48" s="1"/>
  <c r="G2612" i="5"/>
  <c r="S2722" i="48" s="1"/>
  <c r="U2722" i="48" s="1"/>
  <c r="V2722" i="48" s="1"/>
  <c r="G2263" i="5"/>
  <c r="G1940" i="5"/>
  <c r="G620" i="5"/>
  <c r="G400" i="5"/>
  <c r="G2361" i="5"/>
  <c r="G1885" i="5"/>
  <c r="G1445" i="5"/>
  <c r="G950" i="5"/>
  <c r="G1830" i="5"/>
  <c r="G1390" i="5"/>
  <c r="G895" i="5"/>
  <c r="G262" i="5"/>
  <c r="G1995" i="5"/>
  <c r="G1610" i="5"/>
  <c r="G1115" i="5"/>
  <c r="G1280" i="5"/>
  <c r="G118" i="5"/>
  <c r="G565" i="5"/>
  <c r="G1335" i="5"/>
  <c r="G2312" i="5"/>
  <c r="G2105" i="5"/>
  <c r="G1225" i="5"/>
  <c r="G2050" i="5"/>
  <c r="G1170" i="5"/>
  <c r="G2160" i="5"/>
  <c r="G1060" i="5"/>
  <c r="G1720" i="5"/>
  <c r="G108" i="5"/>
  <c r="G1665" i="5"/>
  <c r="G1555" i="5"/>
  <c r="G314" i="5"/>
  <c r="G1529" i="5" s="1"/>
  <c r="G730" i="5"/>
  <c r="G785" i="5"/>
  <c r="G2563" i="5"/>
  <c r="S2701" i="48" s="1"/>
  <c r="U2701" i="48" s="1"/>
  <c r="V2701" i="48" s="1"/>
  <c r="G675" i="5"/>
  <c r="G840" i="5"/>
  <c r="G1775" i="5"/>
  <c r="G510" i="5"/>
  <c r="G2410" i="5"/>
  <c r="G1500" i="5"/>
  <c r="G455" i="5"/>
  <c r="E70" i="50"/>
  <c r="E274" i="50"/>
  <c r="E238" i="50"/>
  <c r="E213" i="50"/>
  <c r="E122" i="50"/>
  <c r="E187" i="50"/>
  <c r="E174" i="50"/>
  <c r="E83" i="50"/>
  <c r="E148" i="50"/>
  <c r="E262" i="50"/>
  <c r="E96" i="50"/>
  <c r="E135" i="50"/>
  <c r="E57" i="50"/>
  <c r="E200" i="50"/>
  <c r="E161" i="50"/>
  <c r="E286" i="50"/>
  <c r="E249" i="50"/>
  <c r="D188" i="50"/>
  <c r="D239" i="50"/>
  <c r="D71" i="50"/>
  <c r="D136" i="50"/>
  <c r="D201" i="50"/>
  <c r="D214" i="50"/>
  <c r="D123" i="50"/>
  <c r="D275" i="50"/>
  <c r="D149" i="50"/>
  <c r="D287" i="50"/>
  <c r="D250" i="50"/>
  <c r="D45" i="50"/>
  <c r="H263" i="49"/>
  <c r="H265" i="49"/>
  <c r="AA1644" i="48"/>
  <c r="I1854" i="5"/>
  <c r="E33" i="56"/>
  <c r="E31" i="5"/>
  <c r="E32" i="5" s="1"/>
  <c r="K33" i="48"/>
  <c r="K215" i="48" s="1"/>
  <c r="C795" i="29"/>
  <c r="C792" i="29"/>
  <c r="E108" i="48"/>
  <c r="F108" i="48" s="1"/>
  <c r="C677" i="48"/>
  <c r="C2467" i="48"/>
  <c r="C567" i="48"/>
  <c r="E567" i="48" s="1"/>
  <c r="F567" i="48" s="1"/>
  <c r="C2265" i="48"/>
  <c r="E2265" i="48" s="1"/>
  <c r="F2265" i="48" s="1"/>
  <c r="C1722" i="48"/>
  <c r="E1722" i="48" s="1"/>
  <c r="F1722" i="48" s="1"/>
  <c r="C1447" i="48"/>
  <c r="C2412" i="48"/>
  <c r="C457" i="48"/>
  <c r="C1832" i="48"/>
  <c r="C787" i="48"/>
  <c r="E787" i="48" s="1"/>
  <c r="F787" i="48" s="1"/>
  <c r="C1392" i="48"/>
  <c r="C732" i="48"/>
  <c r="C2107" i="48"/>
  <c r="C2516" i="48"/>
  <c r="C1227" i="48"/>
  <c r="E1227" i="48" s="1"/>
  <c r="F1227" i="48" s="1"/>
  <c r="C115" i="48"/>
  <c r="C2217" i="48"/>
  <c r="E2217" i="48" s="1"/>
  <c r="F2217" i="48" s="1"/>
  <c r="C1062" i="48"/>
  <c r="E1062" i="48" s="1"/>
  <c r="F1062" i="48" s="1"/>
  <c r="C1282" i="48"/>
  <c r="C402" i="48"/>
  <c r="E402" i="48" s="1"/>
  <c r="F402" i="48" s="1"/>
  <c r="C622" i="48"/>
  <c r="E622" i="48" s="1"/>
  <c r="C1007" i="48"/>
  <c r="C1172" i="48"/>
  <c r="C1942" i="48"/>
  <c r="C1667" i="48"/>
  <c r="C1612" i="48"/>
  <c r="C512" i="48"/>
  <c r="C1337" i="48"/>
  <c r="E1337" i="48" s="1"/>
  <c r="F1337" i="48" s="1"/>
  <c r="C842" i="48"/>
  <c r="C1777" i="48"/>
  <c r="E1777" i="48" s="1"/>
  <c r="F1777" i="48" s="1"/>
  <c r="C897" i="48"/>
  <c r="C2162" i="48"/>
  <c r="C2614" i="48"/>
  <c r="C1557" i="48"/>
  <c r="E1557" i="48" s="1"/>
  <c r="F1557" i="48" s="1"/>
  <c r="C2052" i="48"/>
  <c r="E2052" i="48" s="1"/>
  <c r="F2052" i="48" s="1"/>
  <c r="C1117" i="48"/>
  <c r="C2314" i="48"/>
  <c r="E2314" i="48" s="1"/>
  <c r="F2314" i="48" s="1"/>
  <c r="C1997" i="48"/>
  <c r="E1997" i="48" s="1"/>
  <c r="F1997" i="48" s="1"/>
  <c r="C952" i="48"/>
  <c r="E952" i="48" s="1"/>
  <c r="F952" i="48" s="1"/>
  <c r="C2363" i="48"/>
  <c r="F139" i="56"/>
  <c r="F2543" i="56"/>
  <c r="F552" i="56"/>
  <c r="F607" i="56"/>
  <c r="F442" i="56"/>
  <c r="F2263" i="56"/>
  <c r="F11" i="56"/>
  <c r="F1542" i="56"/>
  <c r="F2170" i="56"/>
  <c r="F295" i="56"/>
  <c r="F772" i="56"/>
  <c r="F1707" i="56"/>
  <c r="F2312" i="56"/>
  <c r="F2361" i="56"/>
  <c r="F1212" i="56"/>
  <c r="F1652" i="56"/>
  <c r="F937" i="56"/>
  <c r="F1762" i="56"/>
  <c r="F2057" i="56"/>
  <c r="F882" i="56"/>
  <c r="F2396" i="56"/>
  <c r="F2592" i="56"/>
  <c r="F2002" i="56"/>
  <c r="F2494" i="56"/>
  <c r="F1047" i="56"/>
  <c r="F2214" i="56"/>
  <c r="F1947" i="56"/>
  <c r="F2445" i="56"/>
  <c r="O551" i="48"/>
  <c r="Q551" i="48" s="1"/>
  <c r="R551" i="48" s="1"/>
  <c r="O1101" i="48"/>
  <c r="O1981" i="48"/>
  <c r="Q1981" i="48" s="1"/>
  <c r="R1981" i="48" s="1"/>
  <c r="O1651" i="48"/>
  <c r="O1871" i="48"/>
  <c r="Q1871" i="48" s="1"/>
  <c r="R1871" i="48" s="1"/>
  <c r="O2036" i="48"/>
  <c r="Q2036" i="48" s="1"/>
  <c r="R2036" i="48" s="1"/>
  <c r="O1266" i="48"/>
  <c r="Q9" i="48"/>
  <c r="O2091" i="48"/>
  <c r="O1541" i="48"/>
  <c r="Q1541" i="48" s="1"/>
  <c r="R1541" i="48" s="1"/>
  <c r="O2146" i="48"/>
  <c r="O881" i="48"/>
  <c r="O1211" i="48"/>
  <c r="Q1211" i="48" s="1"/>
  <c r="R1211" i="48" s="1"/>
  <c r="O771" i="48"/>
  <c r="Q771" i="48" s="1"/>
  <c r="R771" i="48" s="1"/>
  <c r="O606" i="48"/>
  <c r="Q606" i="48" s="1"/>
  <c r="R606" i="48" s="1"/>
  <c r="O1706" i="48"/>
  <c r="Q1706" i="48" s="1"/>
  <c r="R1706" i="48" s="1"/>
  <c r="O1816" i="48"/>
  <c r="O1926" i="48"/>
  <c r="O1596" i="48"/>
  <c r="O1046" i="48"/>
  <c r="Q1046" i="48" s="1"/>
  <c r="R1046" i="48" s="1"/>
  <c r="O716" i="48"/>
  <c r="O991" i="48"/>
  <c r="O1156" i="48"/>
  <c r="O386" i="48"/>
  <c r="O826" i="48"/>
  <c r="O496" i="48"/>
  <c r="O22" i="48"/>
  <c r="O139" i="48"/>
  <c r="O661" i="48"/>
  <c r="O1761" i="48"/>
  <c r="F91" i="56"/>
  <c r="F92" i="56" s="1"/>
  <c r="O91" i="48"/>
  <c r="F89" i="5"/>
  <c r="F90" i="5" s="1"/>
  <c r="G975" i="47"/>
  <c r="G973" i="47"/>
  <c r="I971" i="47"/>
  <c r="I974" i="47"/>
  <c r="I975" i="47"/>
  <c r="K94" i="48"/>
  <c r="K275" i="48"/>
  <c r="M93" i="48"/>
  <c r="F2000" i="5"/>
  <c r="E850" i="22"/>
  <c r="E852" i="22"/>
  <c r="G74" i="48"/>
  <c r="G347" i="48"/>
  <c r="G360" i="48" s="1"/>
  <c r="G191" i="48"/>
  <c r="G243" i="48"/>
  <c r="S88" i="48"/>
  <c r="O1057" i="48"/>
  <c r="Q1057" i="48" s="1"/>
  <c r="R1057" i="48" s="1"/>
  <c r="O1094" i="48"/>
  <c r="C88" i="48"/>
  <c r="E973" i="47"/>
  <c r="E975" i="47"/>
  <c r="E1725" i="56"/>
  <c r="E2459" i="56"/>
  <c r="E1670" i="56"/>
  <c r="E2557" i="56"/>
  <c r="E735" i="56"/>
  <c r="E1780" i="56"/>
  <c r="E2606" i="56"/>
  <c r="E1065" i="56"/>
  <c r="E790" i="56"/>
  <c r="E570" i="56"/>
  <c r="E625" i="56"/>
  <c r="E2277" i="56"/>
  <c r="E1010" i="56"/>
  <c r="E2180" i="56"/>
  <c r="E900" i="56"/>
  <c r="E2020" i="56"/>
  <c r="E2379" i="56"/>
  <c r="E1560" i="56"/>
  <c r="E1340" i="56"/>
  <c r="E1230" i="56"/>
  <c r="E845" i="56"/>
  <c r="E1450" i="56"/>
  <c r="E1835" i="56"/>
  <c r="E1965" i="56"/>
  <c r="E955" i="56"/>
  <c r="E1395" i="56"/>
  <c r="E2326" i="56"/>
  <c r="E2508" i="56"/>
  <c r="E405" i="56"/>
  <c r="E1175" i="56"/>
  <c r="E2410" i="56"/>
  <c r="E2655" i="56"/>
  <c r="E2228" i="56"/>
  <c r="E460" i="56"/>
  <c r="E1615" i="56"/>
  <c r="E124" i="56"/>
  <c r="E110" i="56"/>
  <c r="E16" i="5"/>
  <c r="E223" i="5"/>
  <c r="E301" i="5"/>
  <c r="E26" i="5"/>
  <c r="O18" i="48"/>
  <c r="O147" i="48"/>
  <c r="O303" i="48"/>
  <c r="O304" i="48" s="1"/>
  <c r="L2767" i="48"/>
  <c r="O2760" i="48"/>
  <c r="O2761" i="48" s="1"/>
  <c r="Q2761" i="48" s="1"/>
  <c r="R2761" i="48" s="1"/>
  <c r="C358" i="5"/>
  <c r="C2394" i="5" s="1"/>
  <c r="T1511" i="48"/>
  <c r="AB1511" i="48" s="1"/>
  <c r="Y2261" i="48"/>
  <c r="Z2261" i="48" s="1"/>
  <c r="D2233" i="48"/>
  <c r="AB2233" i="48" s="1"/>
  <c r="AC2299" i="48"/>
  <c r="Z169" i="48"/>
  <c r="AB169" i="48"/>
  <c r="AA2283" i="48"/>
  <c r="O1091" i="48"/>
  <c r="AA1090" i="48"/>
  <c r="AA1255" i="48"/>
  <c r="G226" i="48"/>
  <c r="G2478" i="48"/>
  <c r="AA9" i="48"/>
  <c r="AC9" i="48" s="1"/>
  <c r="AC10" i="48" s="1"/>
  <c r="G738" i="23"/>
  <c r="G101" i="48" s="1"/>
  <c r="G1717" i="56"/>
  <c r="G2402" i="56"/>
  <c r="D339" i="56"/>
  <c r="D2439" i="56" s="1"/>
  <c r="D68" i="56"/>
  <c r="D254" i="56"/>
  <c r="D202" i="56"/>
  <c r="D2288" i="48"/>
  <c r="D2290" i="48"/>
  <c r="E2287" i="48"/>
  <c r="F2287" i="48" s="1"/>
  <c r="K1267" i="48"/>
  <c r="K1927" i="48"/>
  <c r="K1652" i="48"/>
  <c r="K497" i="48"/>
  <c r="K662" i="48"/>
  <c r="K1597" i="48"/>
  <c r="K552" i="48"/>
  <c r="M552" i="48" s="1"/>
  <c r="N552" i="48" s="1"/>
  <c r="K2147" i="48"/>
  <c r="K1432" i="48"/>
  <c r="K16" i="48"/>
  <c r="K1817" i="48"/>
  <c r="K772" i="48"/>
  <c r="M772" i="48" s="1"/>
  <c r="N772" i="48" s="1"/>
  <c r="K1212" i="48"/>
  <c r="M1212" i="48" s="1"/>
  <c r="N1212" i="48" s="1"/>
  <c r="K1102" i="48"/>
  <c r="K2037" i="48"/>
  <c r="M2037" i="48" s="1"/>
  <c r="N2037" i="48" s="1"/>
  <c r="K1872" i="48"/>
  <c r="M1872" i="48" s="1"/>
  <c r="N1872" i="48" s="1"/>
  <c r="K992" i="48"/>
  <c r="K387" i="48"/>
  <c r="M387" i="48" s="1"/>
  <c r="N387" i="48" s="1"/>
  <c r="K2092" i="48"/>
  <c r="M15" i="48"/>
  <c r="K1707" i="48"/>
  <c r="M1707" i="48" s="1"/>
  <c r="N1707" i="48" s="1"/>
  <c r="K442" i="48"/>
  <c r="K1157" i="48"/>
  <c r="K1322" i="48"/>
  <c r="M1322" i="48" s="1"/>
  <c r="N1322" i="48" s="1"/>
  <c r="K1982" i="48"/>
  <c r="M1982" i="48" s="1"/>
  <c r="N1982" i="48" s="1"/>
  <c r="K145" i="48"/>
  <c r="K1377" i="48"/>
  <c r="K301" i="48"/>
  <c r="K1542" i="48"/>
  <c r="M1542" i="48" s="1"/>
  <c r="N1542" i="48" s="1"/>
  <c r="K827" i="48"/>
  <c r="K1047" i="48"/>
  <c r="M1047" i="48" s="1"/>
  <c r="N1047" i="48" s="1"/>
  <c r="K1762" i="48"/>
  <c r="M1762" i="48" s="1"/>
  <c r="N1762" i="48" s="1"/>
  <c r="K717" i="48"/>
  <c r="K882" i="48"/>
  <c r="E84" i="50"/>
  <c r="E136" i="50"/>
  <c r="E227" i="50"/>
  <c r="E214" i="50"/>
  <c r="E239" i="50"/>
  <c r="E149" i="50"/>
  <c r="E97" i="50"/>
  <c r="E263" i="50"/>
  <c r="E188" i="50"/>
  <c r="E123" i="50"/>
  <c r="E58" i="50"/>
  <c r="E71" i="50"/>
  <c r="E175" i="50"/>
  <c r="E45" i="50"/>
  <c r="E201" i="50"/>
  <c r="E275" i="50"/>
  <c r="E287" i="50"/>
  <c r="H239" i="49"/>
  <c r="H241" i="49"/>
  <c r="H110" i="49"/>
  <c r="H45" i="49"/>
  <c r="H275" i="49"/>
  <c r="H58" i="49"/>
  <c r="H136" i="49"/>
  <c r="H97" i="49"/>
  <c r="H175" i="49"/>
  <c r="H214" i="49"/>
  <c r="H250" i="49"/>
  <c r="T2276" i="48"/>
  <c r="T2278" i="48"/>
  <c r="H162" i="49"/>
  <c r="H164" i="49"/>
  <c r="D263" i="50"/>
  <c r="F154" i="56"/>
  <c r="F20" i="56"/>
  <c r="F310" i="56"/>
  <c r="E94" i="56"/>
  <c r="E4" i="48"/>
  <c r="F4" i="48" s="1"/>
  <c r="C290" i="48"/>
  <c r="C1924" i="48"/>
  <c r="C1429" i="48"/>
  <c r="C1814" i="48"/>
  <c r="C1154" i="48"/>
  <c r="C1264" i="48"/>
  <c r="C1099" i="48"/>
  <c r="C1044" i="48"/>
  <c r="E1044" i="48" s="1"/>
  <c r="F1044" i="48" s="1"/>
  <c r="C989" i="48"/>
  <c r="C1869" i="48"/>
  <c r="E1869" i="48" s="1"/>
  <c r="F1869" i="48" s="1"/>
  <c r="C1209" i="48"/>
  <c r="E1209" i="48" s="1"/>
  <c r="F1209" i="48" s="1"/>
  <c r="C1649" i="48"/>
  <c r="C824" i="48"/>
  <c r="C879" i="48"/>
  <c r="C2144" i="48"/>
  <c r="C2089" i="48"/>
  <c r="C2251" i="48"/>
  <c r="E2251" i="48" s="1"/>
  <c r="F2251" i="48" s="1"/>
  <c r="C1374" i="48"/>
  <c r="C549" i="48"/>
  <c r="E549" i="48" s="1"/>
  <c r="F549" i="48" s="1"/>
  <c r="C714" i="48"/>
  <c r="C1594" i="48"/>
  <c r="C2034" i="48"/>
  <c r="E2034" i="48" s="1"/>
  <c r="F2034" i="48" s="1"/>
  <c r="C2453" i="48"/>
  <c r="C494" i="48"/>
  <c r="C2398" i="48"/>
  <c r="C659" i="48"/>
  <c r="C1759" i="48"/>
  <c r="C6" i="48"/>
  <c r="C1319" i="48"/>
  <c r="E1319" i="48" s="1"/>
  <c r="F1319" i="48" s="1"/>
  <c r="C134" i="48"/>
  <c r="C439" i="48"/>
  <c r="C1979" i="48"/>
  <c r="E1979" i="48" s="1"/>
  <c r="F1979" i="48" s="1"/>
  <c r="C384" i="48"/>
  <c r="E384" i="48" s="1"/>
  <c r="F384" i="48" s="1"/>
  <c r="C769" i="48"/>
  <c r="E769" i="48" s="1"/>
  <c r="F769" i="48" s="1"/>
  <c r="C2207" i="48"/>
  <c r="C2551" i="48"/>
  <c r="C1704" i="48"/>
  <c r="E1704" i="48" s="1"/>
  <c r="F1704" i="48" s="1"/>
  <c r="C1539" i="48"/>
  <c r="E1539" i="48" s="1"/>
  <c r="F1539" i="48" s="1"/>
  <c r="C2502" i="48"/>
  <c r="W4" i="48"/>
  <c r="W1374" i="48" s="1"/>
  <c r="C934" i="48"/>
  <c r="E934" i="48" s="1"/>
  <c r="F934" i="48" s="1"/>
  <c r="C2300" i="48"/>
  <c r="C2349" i="48"/>
  <c r="E2349" i="48" s="1"/>
  <c r="F2349" i="48" s="1"/>
  <c r="C2600" i="48"/>
  <c r="C20" i="48"/>
  <c r="G14" i="48"/>
  <c r="H83" i="56"/>
  <c r="I2179" i="56"/>
  <c r="D2180" i="56"/>
  <c r="H2179" i="56"/>
  <c r="C39" i="48"/>
  <c r="C37" i="5"/>
  <c r="C38" i="5" s="1"/>
  <c r="C850" i="22"/>
  <c r="C852" i="22"/>
  <c r="F225" i="5"/>
  <c r="F173" i="5"/>
  <c r="F44" i="5"/>
  <c r="H43" i="5"/>
  <c r="H225" i="5" s="1"/>
  <c r="I225" i="5" s="1"/>
  <c r="F329" i="5"/>
  <c r="I695" i="5"/>
  <c r="F122" i="56"/>
  <c r="D72" i="50"/>
  <c r="D288" i="50"/>
  <c r="D124" i="50"/>
  <c r="D240" i="50"/>
  <c r="D189" i="50"/>
  <c r="D251" i="50"/>
  <c r="D150" i="50"/>
  <c r="D85" i="50"/>
  <c r="D202" i="50"/>
  <c r="D276" i="50"/>
  <c r="D137" i="50"/>
  <c r="D2386" i="48"/>
  <c r="AB2385" i="48"/>
  <c r="D2388" i="48"/>
  <c r="H2573" i="5"/>
  <c r="K303" i="48"/>
  <c r="K147" i="48"/>
  <c r="K18" i="48"/>
  <c r="AA17" i="48"/>
  <c r="F96" i="56"/>
  <c r="F282" i="56"/>
  <c r="E341" i="5"/>
  <c r="G1376" i="48"/>
  <c r="N104" i="48"/>
  <c r="W2216" i="48"/>
  <c r="G357" i="48"/>
  <c r="G253" i="48"/>
  <c r="G72" i="48"/>
  <c r="G201" i="48"/>
  <c r="O1835" i="48"/>
  <c r="O845" i="48"/>
  <c r="O1560" i="48"/>
  <c r="Q1560" i="48" s="1"/>
  <c r="R1560" i="48" s="1"/>
  <c r="O1175" i="48"/>
  <c r="O1615" i="48"/>
  <c r="O570" i="48"/>
  <c r="Q570" i="48" s="1"/>
  <c r="R570" i="48" s="1"/>
  <c r="O515" i="48"/>
  <c r="O735" i="48"/>
  <c r="O1285" i="48"/>
  <c r="Q119" i="48"/>
  <c r="O1010" i="48"/>
  <c r="O1065" i="48"/>
  <c r="Q1065" i="48" s="1"/>
  <c r="R1065" i="48" s="1"/>
  <c r="O790" i="48"/>
  <c r="Q790" i="48" s="1"/>
  <c r="R790" i="48" s="1"/>
  <c r="O1945" i="48"/>
  <c r="O2055" i="48"/>
  <c r="Q2055" i="48" s="1"/>
  <c r="R2055" i="48" s="1"/>
  <c r="O1120" i="48"/>
  <c r="O900" i="48"/>
  <c r="O1230" i="48"/>
  <c r="Q1230" i="48" s="1"/>
  <c r="R1230" i="48" s="1"/>
  <c r="O1725" i="48"/>
  <c r="Q1725" i="48" s="1"/>
  <c r="R1725" i="48" s="1"/>
  <c r="O120" i="48"/>
  <c r="O625" i="48"/>
  <c r="Q625" i="48" s="1"/>
  <c r="R625" i="48" s="1"/>
  <c r="O1890" i="48"/>
  <c r="Q1890" i="48" s="1"/>
  <c r="R1890" i="48" s="1"/>
  <c r="O2165" i="48"/>
  <c r="O2000" i="48"/>
  <c r="Q2000" i="48" s="1"/>
  <c r="R2000" i="48" s="1"/>
  <c r="O680" i="48"/>
  <c r="O1670" i="48"/>
  <c r="O2110" i="48"/>
  <c r="F221" i="5"/>
  <c r="F2040" i="5"/>
  <c r="F995" i="5"/>
  <c r="F445" i="5"/>
  <c r="F1930" i="5"/>
  <c r="F1270" i="5"/>
  <c r="F1325" i="5"/>
  <c r="F940" i="5"/>
  <c r="F830" i="5"/>
  <c r="F169" i="5"/>
  <c r="F665" i="5"/>
  <c r="F2150" i="5"/>
  <c r="F1105" i="5"/>
  <c r="F1710" i="5"/>
  <c r="F1490" i="5"/>
  <c r="F1820" i="5"/>
  <c r="F40" i="5"/>
  <c r="F1765" i="5"/>
  <c r="F1600" i="5"/>
  <c r="F1380" i="5"/>
  <c r="F1875" i="5"/>
  <c r="F1050" i="5"/>
  <c r="I1050" i="5" s="1"/>
  <c r="F1655" i="5"/>
  <c r="F2095" i="5"/>
  <c r="F325" i="5"/>
  <c r="F775" i="5"/>
  <c r="Z206" i="48"/>
  <c r="AB206" i="48"/>
  <c r="Z227" i="48"/>
  <c r="AB227" i="48"/>
  <c r="U587" i="48"/>
  <c r="V587" i="48" s="1"/>
  <c r="T588" i="48"/>
  <c r="C186" i="48"/>
  <c r="C58" i="48"/>
  <c r="C2154" i="48"/>
  <c r="C394" i="48"/>
  <c r="E394" i="48" s="1"/>
  <c r="F394" i="48" s="1"/>
  <c r="C2508" i="48"/>
  <c r="C2099" i="48"/>
  <c r="C944" i="48"/>
  <c r="E944" i="48" s="1"/>
  <c r="F944" i="48" s="1"/>
  <c r="C1109" i="48"/>
  <c r="C1274" i="48"/>
  <c r="C63" i="48"/>
  <c r="C1824" i="48"/>
  <c r="C2459" i="48"/>
  <c r="C1989" i="48"/>
  <c r="E1989" i="48" s="1"/>
  <c r="F1989" i="48" s="1"/>
  <c r="C504" i="48"/>
  <c r="C1439" i="48"/>
  <c r="C1879" i="48"/>
  <c r="E1879" i="48" s="1"/>
  <c r="F1879" i="48" s="1"/>
  <c r="C1219" i="48"/>
  <c r="E1219" i="48" s="1"/>
  <c r="F1219" i="48" s="1"/>
  <c r="C2355" i="48"/>
  <c r="E2355" i="48" s="1"/>
  <c r="F2355" i="48" s="1"/>
  <c r="C449" i="48"/>
  <c r="C2211" i="48"/>
  <c r="C724" i="48"/>
  <c r="C1659" i="48"/>
  <c r="C1934" i="48"/>
  <c r="C2306" i="48"/>
  <c r="E2306" i="48" s="1"/>
  <c r="F2306" i="48" s="1"/>
  <c r="C669" i="48"/>
  <c r="C889" i="48"/>
  <c r="C1054" i="48"/>
  <c r="E1054" i="48" s="1"/>
  <c r="F1054" i="48" s="1"/>
  <c r="C1164" i="48"/>
  <c r="C779" i="48"/>
  <c r="E779" i="48" s="1"/>
  <c r="F779" i="48" s="1"/>
  <c r="C342" i="48"/>
  <c r="C999" i="48"/>
  <c r="C1604" i="48"/>
  <c r="C2606" i="48"/>
  <c r="C834" i="48"/>
  <c r="C614" i="48"/>
  <c r="C2044" i="48"/>
  <c r="E2044" i="48" s="1"/>
  <c r="F2044" i="48" s="1"/>
  <c r="C559" i="48"/>
  <c r="E559" i="48" s="1"/>
  <c r="F559" i="48" s="1"/>
  <c r="C1549" i="48"/>
  <c r="E1549" i="48" s="1"/>
  <c r="F1549" i="48" s="1"/>
  <c r="C1384" i="48"/>
  <c r="C1329" i="48"/>
  <c r="E1329" i="48" s="1"/>
  <c r="F1329" i="48" s="1"/>
  <c r="C2257" i="48"/>
  <c r="E2257" i="48" s="1"/>
  <c r="F2257" i="48" s="1"/>
  <c r="C1714" i="48"/>
  <c r="E1714" i="48" s="1"/>
  <c r="F1714" i="48" s="1"/>
  <c r="C1769" i="48"/>
  <c r="E1769" i="48" s="1"/>
  <c r="F1769" i="48" s="1"/>
  <c r="C2404" i="48"/>
  <c r="S1882" i="48"/>
  <c r="AA1878" i="48"/>
  <c r="AC1878" i="48" s="1"/>
  <c r="S1903" i="48"/>
  <c r="U1903" i="48" s="1"/>
  <c r="V1903" i="48" s="1"/>
  <c r="D59" i="56"/>
  <c r="D60" i="56" s="1"/>
  <c r="G59" i="48"/>
  <c r="F738" i="23"/>
  <c r="D57" i="5"/>
  <c r="D58" i="5" s="1"/>
  <c r="F735" i="23"/>
  <c r="K14" i="48"/>
  <c r="G36" i="48"/>
  <c r="C306" i="5"/>
  <c r="C2288" i="5" s="1"/>
  <c r="C294" i="5"/>
  <c r="K2311" i="48"/>
  <c r="M2311" i="48" s="1"/>
  <c r="N2311" i="48" s="1"/>
  <c r="M2009" i="48"/>
  <c r="N2009" i="48" s="1"/>
  <c r="L2010" i="48"/>
  <c r="P2065" i="48"/>
  <c r="I1569" i="48"/>
  <c r="J1569" i="48" s="1"/>
  <c r="H1570" i="48"/>
  <c r="X1570" i="48" s="1"/>
  <c r="H2321" i="56"/>
  <c r="H2356" i="56"/>
  <c r="G1340" i="48"/>
  <c r="G2055" i="48"/>
  <c r="I2055" i="48" s="1"/>
  <c r="J2055" i="48" s="1"/>
  <c r="G1560" i="48"/>
  <c r="I1560" i="48" s="1"/>
  <c r="J1560" i="48" s="1"/>
  <c r="I119" i="48"/>
  <c r="G460" i="48"/>
  <c r="G1010" i="48"/>
  <c r="G570" i="48"/>
  <c r="I570" i="48" s="1"/>
  <c r="J570" i="48" s="1"/>
  <c r="G735" i="48"/>
  <c r="G1175" i="48"/>
  <c r="G2110" i="48"/>
  <c r="G900" i="48"/>
  <c r="G680" i="48"/>
  <c r="G1835" i="48"/>
  <c r="G327" i="48"/>
  <c r="G1725" i="48"/>
  <c r="G1670" i="48"/>
  <c r="G2165" i="48"/>
  <c r="G1615" i="48"/>
  <c r="G1945" i="48"/>
  <c r="G790" i="48"/>
  <c r="I790" i="48" s="1"/>
  <c r="J790" i="48" s="1"/>
  <c r="G1890" i="48"/>
  <c r="I1890" i="48" s="1"/>
  <c r="J1890" i="48" s="1"/>
  <c r="G515" i="48"/>
  <c r="G120" i="48"/>
  <c r="G2000" i="48"/>
  <c r="I2000" i="48" s="1"/>
  <c r="J2000" i="48" s="1"/>
  <c r="G405" i="48"/>
  <c r="I405" i="48" s="1"/>
  <c r="J405" i="48" s="1"/>
  <c r="G1065" i="48"/>
  <c r="G1285" i="48"/>
  <c r="G1120" i="48"/>
  <c r="G1395" i="48"/>
  <c r="G1780" i="48"/>
  <c r="I1780" i="48" s="1"/>
  <c r="J1780" i="48" s="1"/>
  <c r="G1450" i="48"/>
  <c r="G1230" i="48"/>
  <c r="I1230" i="48" s="1"/>
  <c r="J1230" i="48" s="1"/>
  <c r="E16" i="56"/>
  <c r="E720" i="56"/>
  <c r="E445" i="56"/>
  <c r="E555" i="56"/>
  <c r="E775" i="56"/>
  <c r="E1435" i="56"/>
  <c r="E306" i="56"/>
  <c r="E2005" i="56"/>
  <c r="E610" i="56"/>
  <c r="E1215" i="56"/>
  <c r="E2364" i="56"/>
  <c r="E150" i="56"/>
  <c r="E1380" i="56"/>
  <c r="E1325" i="56"/>
  <c r="E885" i="56"/>
  <c r="E1765" i="56"/>
  <c r="E1950" i="56"/>
  <c r="E1545" i="56"/>
  <c r="E1710" i="56"/>
  <c r="E1655" i="56"/>
  <c r="E390" i="56"/>
  <c r="E1050" i="56"/>
  <c r="E830" i="56"/>
  <c r="E1600" i="56"/>
  <c r="E995" i="56"/>
  <c r="H15" i="56"/>
  <c r="H665" i="56" s="1"/>
  <c r="F98" i="5"/>
  <c r="F87" i="5"/>
  <c r="F165" i="5" s="1"/>
  <c r="F166" i="5" s="1"/>
  <c r="F163" i="5"/>
  <c r="G91" i="56"/>
  <c r="G92" i="56" s="1"/>
  <c r="S91" i="48"/>
  <c r="S169" i="48" s="1"/>
  <c r="H488" i="32"/>
  <c r="G89" i="5"/>
  <c r="G90" i="5" s="1"/>
  <c r="H490" i="32"/>
  <c r="E270" i="56"/>
  <c r="E84" i="56"/>
  <c r="E166" i="56"/>
  <c r="X36" i="57" s="1"/>
  <c r="X38" i="57" s="1"/>
  <c r="AA2210" i="48"/>
  <c r="AC2210" i="48" s="1"/>
  <c r="R384" i="48"/>
  <c r="AB384" i="48"/>
  <c r="H163" i="48"/>
  <c r="H86" i="48"/>
  <c r="H267" i="48"/>
  <c r="G173" i="48"/>
  <c r="G174" i="48" s="1"/>
  <c r="G277" i="48"/>
  <c r="G1249" i="48" s="1"/>
  <c r="I1249" i="48" s="1"/>
  <c r="J1249" i="48" s="1"/>
  <c r="H123" i="49"/>
  <c r="O607" i="48"/>
  <c r="O1157" i="48"/>
  <c r="O1817" i="48"/>
  <c r="O772" i="48"/>
  <c r="Q772" i="48" s="1"/>
  <c r="R772" i="48" s="1"/>
  <c r="O497" i="48"/>
  <c r="O2092" i="48"/>
  <c r="O662" i="48"/>
  <c r="O1047" i="48"/>
  <c r="Q1047" i="48" s="1"/>
  <c r="R1047" i="48" s="1"/>
  <c r="O2037" i="48"/>
  <c r="Q2037" i="48" s="1"/>
  <c r="R2037" i="48" s="1"/>
  <c r="O1102" i="48"/>
  <c r="O2147" i="48"/>
  <c r="O16" i="48"/>
  <c r="O992" i="48"/>
  <c r="O1982" i="48"/>
  <c r="Q1982" i="48" s="1"/>
  <c r="R1982" i="48" s="1"/>
  <c r="O1597" i="48"/>
  <c r="O1267" i="48"/>
  <c r="O882" i="48"/>
  <c r="O717" i="48"/>
  <c r="Q15" i="48"/>
  <c r="O1707" i="48"/>
  <c r="Q1707" i="48" s="1"/>
  <c r="R1707" i="48" s="1"/>
  <c r="O1927" i="48"/>
  <c r="O301" i="48"/>
  <c r="O1872" i="48"/>
  <c r="Q1872" i="48" s="1"/>
  <c r="R1872" i="48" s="1"/>
  <c r="O145" i="48"/>
  <c r="O552" i="48"/>
  <c r="Q552" i="48" s="1"/>
  <c r="R552" i="48" s="1"/>
  <c r="O387" i="48"/>
  <c r="O1652" i="48"/>
  <c r="O1212" i="48"/>
  <c r="Q1212" i="48" s="1"/>
  <c r="R1212" i="48" s="1"/>
  <c r="O1542" i="48"/>
  <c r="Q1542" i="48" s="1"/>
  <c r="R1542" i="48" s="1"/>
  <c r="O827" i="48"/>
  <c r="O442" i="48"/>
  <c r="Q442" i="48" s="1"/>
  <c r="R442" i="48" s="1"/>
  <c r="O1762" i="48"/>
  <c r="Q1762" i="48" s="1"/>
  <c r="R1762" i="48" s="1"/>
  <c r="O937" i="48"/>
  <c r="Q937" i="48" s="1"/>
  <c r="R937" i="48" s="1"/>
  <c r="G2052" i="56"/>
  <c r="G2036" i="56"/>
  <c r="E119" i="48"/>
  <c r="C900" i="48"/>
  <c r="C405" i="48"/>
  <c r="E405" i="48" s="1"/>
  <c r="F405" i="48" s="1"/>
  <c r="C2000" i="48"/>
  <c r="E2000" i="48" s="1"/>
  <c r="F2000" i="48" s="1"/>
  <c r="C1670" i="48"/>
  <c r="C1450" i="48"/>
  <c r="C460" i="48"/>
  <c r="C1615" i="48"/>
  <c r="C515" i="48"/>
  <c r="C327" i="48"/>
  <c r="C1010" i="48"/>
  <c r="C120" i="48"/>
  <c r="C1560" i="48"/>
  <c r="E1560" i="48" s="1"/>
  <c r="F1560" i="48" s="1"/>
  <c r="C1340" i="48"/>
  <c r="E1340" i="48" s="1"/>
  <c r="F1340" i="48" s="1"/>
  <c r="C955" i="48"/>
  <c r="E955" i="48" s="1"/>
  <c r="F955" i="48" s="1"/>
  <c r="C1395" i="48"/>
  <c r="C1230" i="48"/>
  <c r="E1230" i="48" s="1"/>
  <c r="F1230" i="48" s="1"/>
  <c r="C1120" i="48"/>
  <c r="C2110" i="48"/>
  <c r="C1285" i="48"/>
  <c r="C845" i="48"/>
  <c r="C680" i="48"/>
  <c r="C735" i="48"/>
  <c r="C1175" i="48"/>
  <c r="C1065" i="48"/>
  <c r="E1065" i="48" s="1"/>
  <c r="F1065" i="48" s="1"/>
  <c r="C1780" i="48"/>
  <c r="E1780" i="48" s="1"/>
  <c r="F1780" i="48" s="1"/>
  <c r="C2055" i="48"/>
  <c r="E2055" i="48" s="1"/>
  <c r="F2055" i="48" s="1"/>
  <c r="C1945" i="48"/>
  <c r="C1835" i="48"/>
  <c r="C790" i="48"/>
  <c r="E790" i="48" s="1"/>
  <c r="F790" i="48" s="1"/>
  <c r="C1725" i="48"/>
  <c r="E1725" i="48" s="1"/>
  <c r="F1725" i="48" s="1"/>
  <c r="C2165" i="48"/>
  <c r="C570" i="48"/>
  <c r="E570" i="48" s="1"/>
  <c r="F570" i="48" s="1"/>
  <c r="C625" i="48"/>
  <c r="E625" i="48" s="1"/>
  <c r="F625" i="48" s="1"/>
  <c r="W119" i="48"/>
  <c r="C189" i="50"/>
  <c r="C46" i="50"/>
  <c r="C176" i="50"/>
  <c r="C98" i="50"/>
  <c r="C240" i="50"/>
  <c r="C124" i="50"/>
  <c r="C59" i="50"/>
  <c r="C85" i="50"/>
  <c r="C288" i="50"/>
  <c r="C163" i="50"/>
  <c r="C202" i="50"/>
  <c r="C276" i="50"/>
  <c r="C72" i="50"/>
  <c r="C251" i="50"/>
  <c r="G1887" i="56"/>
  <c r="H2370" i="56"/>
  <c r="G2371" i="56"/>
  <c r="G1871" i="56"/>
  <c r="I1871" i="56" s="1"/>
  <c r="E1062" i="56"/>
  <c r="E952" i="56"/>
  <c r="E732" i="56"/>
  <c r="E567" i="56"/>
  <c r="E402" i="56"/>
  <c r="E269" i="56"/>
  <c r="E2603" i="56"/>
  <c r="E89" i="56"/>
  <c r="E2456" i="56"/>
  <c r="E1557" i="56"/>
  <c r="E2554" i="56"/>
  <c r="E2407" i="56"/>
  <c r="E1777" i="56"/>
  <c r="E457" i="56"/>
  <c r="E1722" i="56"/>
  <c r="E2225" i="56"/>
  <c r="E2178" i="56"/>
  <c r="E2017" i="56"/>
  <c r="E787" i="56"/>
  <c r="E2652" i="56"/>
  <c r="E1337" i="56"/>
  <c r="E1962" i="56"/>
  <c r="E2505" i="56"/>
  <c r="E897" i="56"/>
  <c r="E2274" i="56"/>
  <c r="E1227" i="56"/>
  <c r="E842" i="56"/>
  <c r="E2376" i="56"/>
  <c r="E1612" i="56"/>
  <c r="E622" i="56"/>
  <c r="E2323" i="56"/>
  <c r="I968" i="48"/>
  <c r="J968" i="48" s="1"/>
  <c r="D251" i="5"/>
  <c r="D199" i="5"/>
  <c r="D70" i="5"/>
  <c r="D355" i="5"/>
  <c r="H602" i="56"/>
  <c r="H586" i="56"/>
  <c r="G2104" i="56"/>
  <c r="G1204" i="56"/>
  <c r="G2304" i="56"/>
  <c r="G1994" i="56"/>
  <c r="G2353" i="56"/>
  <c r="G1644" i="56"/>
  <c r="G2206" i="56"/>
  <c r="G1534" i="56"/>
  <c r="G929" i="56"/>
  <c r="C215" i="50"/>
  <c r="D32" i="56"/>
  <c r="D322" i="56"/>
  <c r="D218" i="56"/>
  <c r="P63" i="57" s="1"/>
  <c r="D166" i="56"/>
  <c r="P36" i="57" s="1"/>
  <c r="I31" i="56"/>
  <c r="H31" i="56"/>
  <c r="E165" i="56"/>
  <c r="E722" i="56"/>
  <c r="I722" i="56" s="1"/>
  <c r="E447" i="56"/>
  <c r="E392" i="56"/>
  <c r="E2217" i="56"/>
  <c r="E321" i="56"/>
  <c r="E37" i="56"/>
  <c r="E887" i="56"/>
  <c r="E2315" i="56"/>
  <c r="E832" i="56"/>
  <c r="E1547" i="56"/>
  <c r="E1382" i="56"/>
  <c r="E2497" i="56"/>
  <c r="E1712" i="56"/>
  <c r="E612" i="56"/>
  <c r="E942" i="56"/>
  <c r="E2399" i="56"/>
  <c r="E2595" i="56"/>
  <c r="E1437" i="56"/>
  <c r="E1327" i="56"/>
  <c r="E2644" i="56"/>
  <c r="E217" i="56"/>
  <c r="E968" i="56" s="1"/>
  <c r="E2266" i="56"/>
  <c r="E1952" i="56"/>
  <c r="E1657" i="56"/>
  <c r="E2448" i="56"/>
  <c r="E1602" i="56"/>
  <c r="E1217" i="56"/>
  <c r="E777" i="56"/>
  <c r="E2366" i="56"/>
  <c r="E1767" i="56"/>
  <c r="E2007" i="56"/>
  <c r="E997" i="56"/>
  <c r="E557" i="56"/>
  <c r="E1052" i="56"/>
  <c r="E2546" i="56"/>
  <c r="E2172" i="56"/>
  <c r="F890" i="5"/>
  <c r="F911" i="5"/>
  <c r="F927" i="5"/>
  <c r="D360" i="56"/>
  <c r="D361" i="56" s="1"/>
  <c r="D70" i="56"/>
  <c r="D256" i="56"/>
  <c r="D204" i="56"/>
  <c r="C150" i="50"/>
  <c r="G559" i="48"/>
  <c r="I559" i="48" s="1"/>
  <c r="J559" i="48" s="1"/>
  <c r="G1824" i="48"/>
  <c r="G2044" i="48"/>
  <c r="I2044" i="48" s="1"/>
  <c r="J2044" i="48" s="1"/>
  <c r="G669" i="48"/>
  <c r="G1989" i="48"/>
  <c r="I1989" i="48" s="1"/>
  <c r="J1989" i="48" s="1"/>
  <c r="G1879" i="48"/>
  <c r="I1879" i="48" s="1"/>
  <c r="J1879" i="48" s="1"/>
  <c r="G1769" i="48"/>
  <c r="I1769" i="48" s="1"/>
  <c r="J1769" i="48" s="1"/>
  <c r="G2257" i="48"/>
  <c r="I2257" i="48" s="1"/>
  <c r="J2257" i="48" s="1"/>
  <c r="G1109" i="48"/>
  <c r="G504" i="48"/>
  <c r="G1384" i="48"/>
  <c r="G2355" i="48"/>
  <c r="I2355" i="48" s="1"/>
  <c r="J2355" i="48" s="1"/>
  <c r="G1329" i="48"/>
  <c r="G1054" i="48"/>
  <c r="G2099" i="48"/>
  <c r="G2557" i="48"/>
  <c r="G1714" i="48"/>
  <c r="G1604" i="48"/>
  <c r="G1934" i="48"/>
  <c r="G63" i="48"/>
  <c r="G2508" i="48"/>
  <c r="G944" i="48"/>
  <c r="I944" i="48" s="1"/>
  <c r="J944" i="48" s="1"/>
  <c r="G2606" i="48"/>
  <c r="G1549" i="48"/>
  <c r="I1549" i="48" s="1"/>
  <c r="J1549" i="48" s="1"/>
  <c r="G1659" i="48"/>
  <c r="G779" i="48"/>
  <c r="I779" i="48" s="1"/>
  <c r="J779" i="48" s="1"/>
  <c r="G1164" i="48"/>
  <c r="G889" i="48"/>
  <c r="G394" i="48"/>
  <c r="I394" i="48" s="1"/>
  <c r="J394" i="48" s="1"/>
  <c r="G449" i="48"/>
  <c r="G1219" i="48"/>
  <c r="I1219" i="48" s="1"/>
  <c r="J1219" i="48" s="1"/>
  <c r="G834" i="48"/>
  <c r="G1274" i="48"/>
  <c r="G724" i="48"/>
  <c r="G1439" i="48"/>
  <c r="G999" i="48"/>
  <c r="G2154" i="48"/>
  <c r="G2404" i="48"/>
  <c r="D58" i="56"/>
  <c r="D348" i="56"/>
  <c r="D349" i="56" s="1"/>
  <c r="D244" i="56"/>
  <c r="D192" i="56"/>
  <c r="G150" i="5"/>
  <c r="G2470" i="5" s="1"/>
  <c r="S2664" i="48" s="1"/>
  <c r="U2664" i="48" s="1"/>
  <c r="V2664" i="48" s="1"/>
  <c r="G42" i="56"/>
  <c r="G228" i="56"/>
  <c r="I41" i="56"/>
  <c r="H41" i="56"/>
  <c r="H670" i="56" s="1"/>
  <c r="G1715" i="56"/>
  <c r="G560" i="56"/>
  <c r="G2369" i="56"/>
  <c r="M1801" i="48"/>
  <c r="N1801" i="48" s="1"/>
  <c r="H239" i="50"/>
  <c r="H250" i="50"/>
  <c r="H71" i="50"/>
  <c r="H136" i="50"/>
  <c r="H45" i="50"/>
  <c r="H287" i="50"/>
  <c r="H263" i="50"/>
  <c r="H275" i="50"/>
  <c r="H227" i="50"/>
  <c r="H97" i="50"/>
  <c r="I617" i="5"/>
  <c r="I85" i="5"/>
  <c r="I98" i="5" s="1"/>
  <c r="X1574" i="48"/>
  <c r="L1794" i="48"/>
  <c r="W579" i="48"/>
  <c r="W580" i="48" s="1"/>
  <c r="X301" i="48"/>
  <c r="AB301" i="48" s="1"/>
  <c r="L2376" i="48"/>
  <c r="G845" i="48"/>
  <c r="AA1053" i="48"/>
  <c r="AC1053" i="48" s="1"/>
  <c r="X2279" i="48"/>
  <c r="W1852" i="48"/>
  <c r="X442" i="48"/>
  <c r="X1212" i="48"/>
  <c r="Y1212" i="48" s="1"/>
  <c r="Z1212" i="48" s="1"/>
  <c r="X1047" i="48"/>
  <c r="I1882" i="48"/>
  <c r="J1882" i="48" s="1"/>
  <c r="S1919" i="48"/>
  <c r="C1887" i="48"/>
  <c r="E1887" i="48" s="1"/>
  <c r="F1887" i="48" s="1"/>
  <c r="W938" i="48"/>
  <c r="O160" i="48"/>
  <c r="O2523" i="48" s="1"/>
  <c r="O44" i="48"/>
  <c r="O1224" i="48"/>
  <c r="Q1224" i="48" s="1"/>
  <c r="R1224" i="48" s="1"/>
  <c r="G2437" i="56"/>
  <c r="H397" i="5"/>
  <c r="H1827" i="5"/>
  <c r="H2340" i="56"/>
  <c r="G176" i="56"/>
  <c r="I15" i="56"/>
  <c r="E397" i="48"/>
  <c r="F397" i="48" s="1"/>
  <c r="AA397" i="48"/>
  <c r="AC397" i="48" s="1"/>
  <c r="AA2131" i="48"/>
  <c r="D1794" i="48"/>
  <c r="X1793" i="48"/>
  <c r="D1796" i="48"/>
  <c r="W1312" i="48"/>
  <c r="W1515" i="48" s="1"/>
  <c r="W1311" i="48"/>
  <c r="W1313" i="48"/>
  <c r="C2456" i="56"/>
  <c r="C1117" i="56"/>
  <c r="C1557" i="56"/>
  <c r="C2323" i="56"/>
  <c r="C1962" i="56"/>
  <c r="C1227" i="56"/>
  <c r="C2178" i="56"/>
  <c r="C1832" i="56"/>
  <c r="C2225" i="56"/>
  <c r="C2017" i="56"/>
  <c r="C402" i="56"/>
  <c r="C1722" i="56"/>
  <c r="C2554" i="56"/>
  <c r="C512" i="56"/>
  <c r="C567" i="56"/>
  <c r="C1007" i="56"/>
  <c r="C2376" i="56"/>
  <c r="C1062" i="56"/>
  <c r="C787" i="56"/>
  <c r="C952" i="56"/>
  <c r="C2603" i="56"/>
  <c r="C2505" i="56"/>
  <c r="C2652" i="56"/>
  <c r="C2274" i="56"/>
  <c r="C897" i="56"/>
  <c r="C1777" i="56"/>
  <c r="C1337" i="56"/>
  <c r="C2407" i="56"/>
  <c r="K2144" i="48"/>
  <c r="K1814" i="48"/>
  <c r="K1044" i="48"/>
  <c r="M1044" i="48" s="1"/>
  <c r="N1044" i="48" s="1"/>
  <c r="K2089" i="48"/>
  <c r="K20" i="48"/>
  <c r="K2300" i="48"/>
  <c r="M2300" i="48" s="1"/>
  <c r="N2300" i="48" s="1"/>
  <c r="K439" i="48"/>
  <c r="M439" i="48" s="1"/>
  <c r="N439" i="48" s="1"/>
  <c r="K1319" i="48"/>
  <c r="M1319" i="48" s="1"/>
  <c r="N1319" i="48" s="1"/>
  <c r="K1374" i="48"/>
  <c r="K1099" i="48"/>
  <c r="K494" i="48"/>
  <c r="K1154" i="48"/>
  <c r="K2551" i="48"/>
  <c r="K989" i="48"/>
  <c r="M4" i="48"/>
  <c r="N4" i="48" s="1"/>
  <c r="K11" i="48"/>
  <c r="K769" i="48"/>
  <c r="M769" i="48" s="1"/>
  <c r="N769" i="48" s="1"/>
  <c r="K1539" i="48"/>
  <c r="M1539" i="48" s="1"/>
  <c r="N1539" i="48" s="1"/>
  <c r="K2502" i="48"/>
  <c r="K6" i="48"/>
  <c r="K2453" i="48"/>
  <c r="K1979" i="48"/>
  <c r="M1979" i="48" s="1"/>
  <c r="N1979" i="48" s="1"/>
  <c r="K2600" i="48"/>
  <c r="K1264" i="48"/>
  <c r="K1869" i="48"/>
  <c r="M1869" i="48" s="1"/>
  <c r="N1869" i="48" s="1"/>
  <c r="K2251" i="48"/>
  <c r="M2251" i="48" s="1"/>
  <c r="N2251" i="48" s="1"/>
  <c r="K2034" i="48"/>
  <c r="M2034" i="48" s="1"/>
  <c r="N2034" i="48" s="1"/>
  <c r="K659" i="48"/>
  <c r="K1924" i="48"/>
  <c r="K134" i="48"/>
  <c r="K2415" i="48" s="1"/>
  <c r="K1209" i="48"/>
  <c r="M1209" i="48" s="1"/>
  <c r="N1209" i="48" s="1"/>
  <c r="K1704" i="48"/>
  <c r="M1704" i="48" s="1"/>
  <c r="N1704" i="48" s="1"/>
  <c r="K549" i="48"/>
  <c r="M549" i="48" s="1"/>
  <c r="N549" i="48" s="1"/>
  <c r="K1649" i="48"/>
  <c r="K290" i="48"/>
  <c r="K824" i="48"/>
  <c r="K1429" i="48"/>
  <c r="K2207" i="48"/>
  <c r="M2207" i="48" s="1"/>
  <c r="N2207" i="48" s="1"/>
  <c r="K384" i="48"/>
  <c r="M384" i="48" s="1"/>
  <c r="N384" i="48" s="1"/>
  <c r="K879" i="48"/>
  <c r="K604" i="48"/>
  <c r="K1759" i="48"/>
  <c r="M1759" i="48" s="1"/>
  <c r="N1759" i="48" s="1"/>
  <c r="G277" i="5"/>
  <c r="G122" i="5"/>
  <c r="I121" i="5"/>
  <c r="G329" i="5"/>
  <c r="D2185" i="56"/>
  <c r="I2185" i="56" s="1"/>
  <c r="D2205" i="56"/>
  <c r="H2171" i="56"/>
  <c r="H3013" i="56" s="1"/>
  <c r="D2172" i="56"/>
  <c r="D2189" i="56"/>
  <c r="I2171" i="56"/>
  <c r="F2522" i="56"/>
  <c r="I2499" i="56"/>
  <c r="F2538" i="56"/>
  <c r="H2499" i="56"/>
  <c r="F2503" i="56"/>
  <c r="I2503" i="56" s="1"/>
  <c r="C59" i="48"/>
  <c r="C57" i="5"/>
  <c r="C58" i="5" s="1"/>
  <c r="F851" i="22"/>
  <c r="F848" i="22"/>
  <c r="F852" i="22"/>
  <c r="K357" i="48"/>
  <c r="K279" i="48"/>
  <c r="K175" i="48"/>
  <c r="K149" i="48"/>
  <c r="D1238" i="5"/>
  <c r="G1247" i="5"/>
  <c r="C2549" i="5"/>
  <c r="C2695" i="48" s="1"/>
  <c r="E2695" i="48" s="1"/>
  <c r="F2695" i="48" s="1"/>
  <c r="C9" i="5"/>
  <c r="H9" i="5" s="1"/>
  <c r="C712" i="5"/>
  <c r="C1427" i="5"/>
  <c r="C1977" i="5"/>
  <c r="H2" i="5"/>
  <c r="C1537" i="5"/>
  <c r="C987" i="5"/>
  <c r="C492" i="5"/>
  <c r="I2" i="5"/>
  <c r="C2087" i="5"/>
  <c r="C2500" i="5"/>
  <c r="C2674" i="48" s="1"/>
  <c r="E2674" i="48" s="1"/>
  <c r="F2674" i="48" s="1"/>
  <c r="C2298" i="5"/>
  <c r="C236" i="5"/>
  <c r="C2376" i="5" s="1"/>
  <c r="C2032" i="5"/>
  <c r="C1647" i="5"/>
  <c r="C1867" i="5"/>
  <c r="C1317" i="5"/>
  <c r="C2451" i="5"/>
  <c r="C2653" i="48" s="1"/>
  <c r="E2653" i="48" s="1"/>
  <c r="F2653" i="48" s="1"/>
  <c r="C132" i="5"/>
  <c r="C1372" i="5"/>
  <c r="C932" i="5"/>
  <c r="C1262" i="5"/>
  <c r="C1812" i="5"/>
  <c r="C767" i="5"/>
  <c r="C822" i="5"/>
  <c r="C602" i="5"/>
  <c r="C4" i="5"/>
  <c r="C1152" i="5"/>
  <c r="C1207" i="5"/>
  <c r="C2647" i="5"/>
  <c r="C18" i="5"/>
  <c r="C1482" i="5"/>
  <c r="C547" i="5"/>
  <c r="C1592" i="5"/>
  <c r="I13" i="48"/>
  <c r="H2096" i="5"/>
  <c r="I2096" i="5"/>
  <c r="F2121" i="5"/>
  <c r="F2137" i="5"/>
  <c r="F2100" i="5"/>
  <c r="C211" i="5"/>
  <c r="C30" i="5"/>
  <c r="H29" i="5"/>
  <c r="I29" i="5"/>
  <c r="D84" i="50"/>
  <c r="G1005" i="5"/>
  <c r="H868" i="5"/>
  <c r="D2376" i="48"/>
  <c r="AB2376" i="48" s="1"/>
  <c r="D2375" i="48"/>
  <c r="AB2375" i="48" s="1"/>
  <c r="D2374" i="48"/>
  <c r="AB2374" i="48" s="1"/>
  <c r="D2209" i="5"/>
  <c r="H2208" i="5"/>
  <c r="D2244" i="5"/>
  <c r="D2211" i="5"/>
  <c r="I2211" i="5" s="1"/>
  <c r="D2228" i="5"/>
  <c r="I2208" i="5"/>
  <c r="D2193" i="56"/>
  <c r="D2176" i="56"/>
  <c r="D2174" i="56"/>
  <c r="D2209" i="56"/>
  <c r="I2173" i="56"/>
  <c r="G54" i="5"/>
  <c r="G1712" i="5" s="1"/>
  <c r="F111" i="56"/>
  <c r="F112" i="56" s="1"/>
  <c r="O111" i="48"/>
  <c r="O403" i="48" s="1"/>
  <c r="Q403" i="48" s="1"/>
  <c r="R403" i="48" s="1"/>
  <c r="J971" i="47"/>
  <c r="F109" i="5"/>
  <c r="F110" i="5" s="1"/>
  <c r="C212" i="48"/>
  <c r="C2625" i="48" s="1"/>
  <c r="C44" i="48"/>
  <c r="C719" i="48"/>
  <c r="C1104" i="48"/>
  <c r="C37" i="48"/>
  <c r="C2303" i="48"/>
  <c r="E2303" i="48" s="1"/>
  <c r="F2303" i="48" s="1"/>
  <c r="C1709" i="48"/>
  <c r="E1709" i="48" s="1"/>
  <c r="F1709" i="48" s="1"/>
  <c r="C1324" i="48"/>
  <c r="E1324" i="48" s="1"/>
  <c r="F1324" i="48" s="1"/>
  <c r="C46" i="48"/>
  <c r="C42" i="48"/>
  <c r="C1159" i="48"/>
  <c r="C2209" i="48"/>
  <c r="E2209" i="48" s="1"/>
  <c r="F2209" i="48" s="1"/>
  <c r="C1874" i="48"/>
  <c r="E1874" i="48" s="1"/>
  <c r="F1874" i="48" s="1"/>
  <c r="C2505" i="48"/>
  <c r="C1599" i="48"/>
  <c r="C389" i="48"/>
  <c r="C1654" i="48"/>
  <c r="C1269" i="48"/>
  <c r="C1984" i="48"/>
  <c r="C609" i="48"/>
  <c r="C160" i="48"/>
  <c r="C2272" i="48" s="1"/>
  <c r="C2149" i="48"/>
  <c r="C2352" i="48"/>
  <c r="C1434" i="48"/>
  <c r="C1929" i="48"/>
  <c r="C444" i="48"/>
  <c r="C2554" i="48"/>
  <c r="C554" i="48"/>
  <c r="E554" i="48" s="1"/>
  <c r="F554" i="48" s="1"/>
  <c r="C499" i="48"/>
  <c r="C1544" i="48"/>
  <c r="E1544" i="48" s="1"/>
  <c r="F1544" i="48" s="1"/>
  <c r="C2456" i="48"/>
  <c r="C994" i="48"/>
  <c r="C1049" i="48"/>
  <c r="E1049" i="48" s="1"/>
  <c r="F1049" i="48" s="1"/>
  <c r="C774" i="48"/>
  <c r="E774" i="48" s="1"/>
  <c r="F774" i="48" s="1"/>
  <c r="C1764" i="48"/>
  <c r="E1764" i="48" s="1"/>
  <c r="F1764" i="48" s="1"/>
  <c r="C829" i="48"/>
  <c r="C2094" i="48"/>
  <c r="C664" i="48"/>
  <c r="C1214" i="48"/>
  <c r="C316" i="48"/>
  <c r="C2341" i="48" s="1"/>
  <c r="C1819" i="48"/>
  <c r="C2401" i="48"/>
  <c r="C2603" i="48"/>
  <c r="C2039" i="48"/>
  <c r="C2254" i="48"/>
  <c r="C884" i="48"/>
  <c r="C1379" i="48"/>
  <c r="C939" i="48"/>
  <c r="E939" i="48" s="1"/>
  <c r="F939" i="48" s="1"/>
  <c r="O96" i="48"/>
  <c r="O277" i="48"/>
  <c r="G143" i="48"/>
  <c r="I143" i="48" s="1"/>
  <c r="M1569" i="48"/>
  <c r="N1569" i="48" s="1"/>
  <c r="W2267" i="48"/>
  <c r="Y2250" i="48"/>
  <c r="Z2250" i="48" s="1"/>
  <c r="C770" i="5"/>
  <c r="C2145" i="5"/>
  <c r="C299" i="5"/>
  <c r="C1485" i="5"/>
  <c r="C1870" i="5"/>
  <c r="C715" i="5"/>
  <c r="C1595" i="5"/>
  <c r="C1760" i="5"/>
  <c r="C825" i="5"/>
  <c r="C440" i="5"/>
  <c r="C660" i="5"/>
  <c r="C1980" i="5"/>
  <c r="I13" i="5"/>
  <c r="H13" i="5"/>
  <c r="C1265" i="5"/>
  <c r="C1705" i="5"/>
  <c r="C1815" i="5"/>
  <c r="C143" i="5"/>
  <c r="C1100" i="5"/>
  <c r="C1430" i="5"/>
  <c r="C1210" i="5"/>
  <c r="C605" i="5"/>
  <c r="C1155" i="5"/>
  <c r="C2090" i="5"/>
  <c r="C935" i="5"/>
  <c r="I935" i="5" s="1"/>
  <c r="C550" i="5"/>
  <c r="C1045" i="5"/>
  <c r="C1375" i="5"/>
  <c r="C1650" i="5"/>
  <c r="C1540" i="5"/>
  <c r="C880" i="5"/>
  <c r="I880" i="5" s="1"/>
  <c r="C495" i="5"/>
  <c r="C221" i="5"/>
  <c r="C2035" i="5"/>
  <c r="C990" i="5"/>
  <c r="C1925" i="5"/>
  <c r="C1320" i="5"/>
  <c r="C247" i="5"/>
  <c r="C385" i="5"/>
  <c r="U2275" i="48"/>
  <c r="V2275" i="48" s="1"/>
  <c r="D72" i="56"/>
  <c r="D362" i="56"/>
  <c r="D363" i="56" s="1"/>
  <c r="D206" i="56"/>
  <c r="D258" i="56"/>
  <c r="C264" i="50"/>
  <c r="S14" i="48"/>
  <c r="Q1903" i="48"/>
  <c r="R1903" i="48" s="1"/>
  <c r="G2005" i="56"/>
  <c r="G445" i="56"/>
  <c r="G150" i="56"/>
  <c r="G555" i="56"/>
  <c r="G995" i="56"/>
  <c r="G1490" i="56"/>
  <c r="G1050" i="56"/>
  <c r="T104" i="48"/>
  <c r="V104" i="48" s="1"/>
  <c r="F56" i="56"/>
  <c r="O56" i="48"/>
  <c r="F965" i="47"/>
  <c r="F54" i="5"/>
  <c r="H848" i="22"/>
  <c r="H851" i="22"/>
  <c r="H852" i="22"/>
  <c r="F6" i="56"/>
  <c r="F140" i="56"/>
  <c r="AF5" i="57" s="1"/>
  <c r="F296" i="56"/>
  <c r="F218" i="56"/>
  <c r="F100" i="56"/>
  <c r="C120" i="5"/>
  <c r="H119" i="5"/>
  <c r="C301" i="5"/>
  <c r="C327" i="5"/>
  <c r="O331" i="48"/>
  <c r="O175" i="48"/>
  <c r="AA45" i="48"/>
  <c r="O227" i="48"/>
  <c r="O228" i="48" s="1"/>
  <c r="I1677" i="5"/>
  <c r="I467" i="5"/>
  <c r="U448" i="48"/>
  <c r="V448" i="48" s="1"/>
  <c r="S452" i="48"/>
  <c r="U452" i="48" s="1"/>
  <c r="V452" i="48" s="1"/>
  <c r="S473" i="48"/>
  <c r="S489" i="48"/>
  <c r="AA448" i="48"/>
  <c r="AC448" i="48" s="1"/>
  <c r="F1097" i="56"/>
  <c r="F1081" i="56"/>
  <c r="F1060" i="56"/>
  <c r="I1056" i="56"/>
  <c r="H975" i="47"/>
  <c r="P104" i="48" s="1"/>
  <c r="H973" i="47"/>
  <c r="E2295" i="48"/>
  <c r="F2295" i="48" s="1"/>
  <c r="AA2295" i="48"/>
  <c r="G52" i="48"/>
  <c r="Z300" i="48"/>
  <c r="AC300" i="48"/>
  <c r="AB2263" i="48"/>
  <c r="W1015" i="48"/>
  <c r="W1011" i="48"/>
  <c r="L1249" i="48"/>
  <c r="M1247" i="48"/>
  <c r="N1247" i="48" s="1"/>
  <c r="X1247" i="48"/>
  <c r="L1248" i="48"/>
  <c r="AB2005" i="48"/>
  <c r="X2005" i="48"/>
  <c r="W2283" i="48"/>
  <c r="I2450" i="56"/>
  <c r="H2450" i="56"/>
  <c r="G2451" i="56"/>
  <c r="D2215" i="5"/>
  <c r="D2236" i="5"/>
  <c r="I2236" i="5" s="1"/>
  <c r="D2240" i="5"/>
  <c r="D2241" i="5" s="1"/>
  <c r="D2232" i="5"/>
  <c r="I2214" i="5"/>
  <c r="H2214" i="5"/>
  <c r="F232" i="56"/>
  <c r="F46" i="56"/>
  <c r="F336" i="56"/>
  <c r="F180" i="56"/>
  <c r="I45" i="56"/>
  <c r="K2711" i="48"/>
  <c r="M2711" i="48" s="1"/>
  <c r="N2711" i="48" s="1"/>
  <c r="I1080" i="5"/>
  <c r="G2221" i="5"/>
  <c r="G2223" i="5"/>
  <c r="H2303" i="5"/>
  <c r="H2342" i="5" s="1"/>
  <c r="F2307" i="5"/>
  <c r="I2307" i="5" s="1"/>
  <c r="F2326" i="5"/>
  <c r="I2597" i="56"/>
  <c r="F2601" i="56"/>
  <c r="I2601" i="56" s="1"/>
  <c r="F2636" i="56"/>
  <c r="F2620" i="56"/>
  <c r="H2597" i="56"/>
  <c r="D225" i="5"/>
  <c r="D217" i="56"/>
  <c r="D321" i="56"/>
  <c r="D777" i="56"/>
  <c r="D2497" i="56"/>
  <c r="D37" i="56"/>
  <c r="D2007" i="56"/>
  <c r="D1382" i="56"/>
  <c r="D997" i="56"/>
  <c r="I997" i="56" s="1"/>
  <c r="D1547" i="56"/>
  <c r="D2062" i="56"/>
  <c r="D1052" i="56"/>
  <c r="I1052" i="56" s="1"/>
  <c r="D1952" i="56"/>
  <c r="D1712" i="56"/>
  <c r="D2546" i="56"/>
  <c r="D2366" i="56"/>
  <c r="D1327" i="56"/>
  <c r="D392" i="56"/>
  <c r="D2315" i="56"/>
  <c r="D942" i="56"/>
  <c r="D2117" i="56"/>
  <c r="D1602" i="56"/>
  <c r="D557" i="56"/>
  <c r="D2595" i="56"/>
  <c r="D1272" i="56"/>
  <c r="D2448" i="56"/>
  <c r="D2399" i="56"/>
  <c r="D1657" i="56"/>
  <c r="I1162" i="56"/>
  <c r="D2644" i="56"/>
  <c r="D2217" i="56"/>
  <c r="D2266" i="56"/>
  <c r="D1217" i="56"/>
  <c r="D1767" i="56"/>
  <c r="D44" i="56"/>
  <c r="D46" i="56"/>
  <c r="F137" i="5"/>
  <c r="F150" i="5" s="1"/>
  <c r="M2653" i="48"/>
  <c r="N2653" i="48" s="1"/>
  <c r="E145" i="5"/>
  <c r="Q2719" i="48"/>
  <c r="R2719" i="48" s="1"/>
  <c r="O24" i="48"/>
  <c r="Q24" i="48" s="1"/>
  <c r="X1487" i="48"/>
  <c r="Z147" i="48"/>
  <c r="AB147" i="48"/>
  <c r="Z195" i="48"/>
  <c r="AB195" i="48"/>
  <c r="X188" i="48"/>
  <c r="T2270" i="48"/>
  <c r="Q1742" i="48"/>
  <c r="R1742" i="48" s="1"/>
  <c r="Q1053" i="48"/>
  <c r="R1053" i="48" s="1"/>
  <c r="Z149" i="48"/>
  <c r="AB149" i="48"/>
  <c r="X1885" i="48"/>
  <c r="X1907" i="48"/>
  <c r="X2009" i="48"/>
  <c r="D2012" i="48"/>
  <c r="D2010" i="48"/>
  <c r="AB2010" i="48" s="1"/>
  <c r="M1726" i="48"/>
  <c r="N1726" i="48" s="1"/>
  <c r="L1727" i="48"/>
  <c r="H1240" i="48"/>
  <c r="H224" i="48"/>
  <c r="H1790" i="48"/>
  <c r="U1878" i="48"/>
  <c r="V1878" i="48" s="1"/>
  <c r="C2565" i="48"/>
  <c r="AB569" i="48"/>
  <c r="H407" i="48"/>
  <c r="I406" i="48"/>
  <c r="J406" i="48" s="1"/>
  <c r="O46" i="48"/>
  <c r="G1369" i="56"/>
  <c r="H82" i="56"/>
  <c r="H677" i="56" s="1"/>
  <c r="W108" i="48"/>
  <c r="G1955" i="56"/>
  <c r="H108" i="56"/>
  <c r="G1900" i="56"/>
  <c r="G450" i="56"/>
  <c r="I2370" i="56"/>
  <c r="G2374" i="56"/>
  <c r="I2374" i="56" s="1"/>
  <c r="O89" i="48"/>
  <c r="X799" i="48"/>
  <c r="D802" i="48"/>
  <c r="AB802" i="48" s="1"/>
  <c r="D800" i="48"/>
  <c r="AB800" i="48" s="1"/>
  <c r="D801" i="48"/>
  <c r="AB801" i="48" s="1"/>
  <c r="L2288" i="48"/>
  <c r="L2290" i="48"/>
  <c r="M583" i="48"/>
  <c r="N583" i="48" s="1"/>
  <c r="K173" i="48"/>
  <c r="K225" i="48"/>
  <c r="K44" i="48"/>
  <c r="E717" i="56"/>
  <c r="E1762" i="56"/>
  <c r="E139" i="56"/>
  <c r="E960" i="56" s="1"/>
  <c r="E2641" i="56"/>
  <c r="E1947" i="56"/>
  <c r="E552" i="56"/>
  <c r="E1707" i="56"/>
  <c r="E295" i="56"/>
  <c r="E980" i="56" s="1"/>
  <c r="E2592" i="56"/>
  <c r="E827" i="56"/>
  <c r="E2445" i="56"/>
  <c r="E1597" i="56"/>
  <c r="E2312" i="56"/>
  <c r="E1212" i="56"/>
  <c r="E2494" i="56"/>
  <c r="E2396" i="56"/>
  <c r="E1047" i="56"/>
  <c r="E2263" i="56"/>
  <c r="E772" i="56"/>
  <c r="E2002" i="56"/>
  <c r="E2214" i="56"/>
  <c r="E2170" i="56"/>
  <c r="E387" i="56"/>
  <c r="E882" i="56"/>
  <c r="E1322" i="56"/>
  <c r="E1542" i="56"/>
  <c r="E442" i="56"/>
  <c r="E607" i="56"/>
  <c r="E2543" i="56"/>
  <c r="E2361" i="56"/>
  <c r="E11" i="56"/>
  <c r="D270" i="56"/>
  <c r="D84" i="56"/>
  <c r="H785" i="56"/>
  <c r="H822" i="56"/>
  <c r="H806" i="56"/>
  <c r="E59" i="50"/>
  <c r="E98" i="50"/>
  <c r="E150" i="50"/>
  <c r="E264" i="50"/>
  <c r="E215" i="50"/>
  <c r="E137" i="50"/>
  <c r="E276" i="50"/>
  <c r="E72" i="50"/>
  <c r="E202" i="50"/>
  <c r="E124" i="50"/>
  <c r="E85" i="50"/>
  <c r="E240" i="50"/>
  <c r="E176" i="50"/>
  <c r="E189" i="50"/>
  <c r="E288" i="50"/>
  <c r="E163" i="50"/>
  <c r="G2269" i="56"/>
  <c r="G2291" i="56"/>
  <c r="I2268" i="56"/>
  <c r="G2307" i="56"/>
  <c r="G2272" i="56"/>
  <c r="O343" i="48"/>
  <c r="AA57" i="48"/>
  <c r="W57" i="48"/>
  <c r="S213" i="48"/>
  <c r="S317" i="48"/>
  <c r="K556" i="48"/>
  <c r="M556" i="48" s="1"/>
  <c r="N556" i="48" s="1"/>
  <c r="K217" i="48"/>
  <c r="K2041" i="48"/>
  <c r="M2041" i="48" s="1"/>
  <c r="N2041" i="48" s="1"/>
  <c r="K1931" i="48"/>
  <c r="K48" i="48"/>
  <c r="K2151" i="48"/>
  <c r="K1711" i="48"/>
  <c r="M1711" i="48" s="1"/>
  <c r="N1711" i="48" s="1"/>
  <c r="K666" i="48"/>
  <c r="K391" i="48"/>
  <c r="M391" i="48" s="1"/>
  <c r="N391" i="48" s="1"/>
  <c r="K996" i="48"/>
  <c r="K1051" i="48"/>
  <c r="M1051" i="48" s="1"/>
  <c r="N1051" i="48" s="1"/>
  <c r="K1656" i="48"/>
  <c r="K446" i="48"/>
  <c r="M446" i="48" s="1"/>
  <c r="N446" i="48" s="1"/>
  <c r="K1271" i="48"/>
  <c r="K1161" i="48"/>
  <c r="K1106" i="48"/>
  <c r="K1986" i="48"/>
  <c r="M1986" i="48" s="1"/>
  <c r="N1986" i="48" s="1"/>
  <c r="K165" i="48"/>
  <c r="K1766" i="48"/>
  <c r="M1766" i="48" s="1"/>
  <c r="N1766" i="48" s="1"/>
  <c r="K1381" i="48"/>
  <c r="K1876" i="48"/>
  <c r="M1876" i="48" s="1"/>
  <c r="N1876" i="48" s="1"/>
  <c r="K501" i="48"/>
  <c r="K1821" i="48"/>
  <c r="K831" i="48"/>
  <c r="K2096" i="48"/>
  <c r="K1326" i="48"/>
  <c r="M1326" i="48" s="1"/>
  <c r="N1326" i="48" s="1"/>
  <c r="K611" i="48"/>
  <c r="M611" i="48" s="1"/>
  <c r="N611" i="48" s="1"/>
  <c r="K721" i="48"/>
  <c r="K776" i="48"/>
  <c r="M776" i="48" s="1"/>
  <c r="N776" i="48" s="1"/>
  <c r="S331" i="48"/>
  <c r="S46" i="48"/>
  <c r="AA46" i="48" s="1"/>
  <c r="I123" i="56"/>
  <c r="H123" i="56"/>
  <c r="H2015" i="5"/>
  <c r="H2027" i="5"/>
  <c r="F2242" i="56"/>
  <c r="F2258" i="56"/>
  <c r="F2223" i="56"/>
  <c r="I2223" i="56" s="1"/>
  <c r="H2219" i="56"/>
  <c r="C2465" i="5"/>
  <c r="C2659" i="48" s="1"/>
  <c r="E2659" i="48" s="1"/>
  <c r="F2659" i="48" s="1"/>
  <c r="C1335" i="5"/>
  <c r="C1500" i="5"/>
  <c r="C113" i="5"/>
  <c r="C2215" i="5"/>
  <c r="C1170" i="5"/>
  <c r="C565" i="5"/>
  <c r="C2661" i="5"/>
  <c r="C1225" i="5"/>
  <c r="C122" i="5"/>
  <c r="C1610" i="5"/>
  <c r="C1720" i="5"/>
  <c r="C1665" i="5"/>
  <c r="C1830" i="5"/>
  <c r="C840" i="5"/>
  <c r="C1940" i="5"/>
  <c r="C950" i="5"/>
  <c r="C118" i="5"/>
  <c r="C2050" i="5"/>
  <c r="C2105" i="5"/>
  <c r="C455" i="5"/>
  <c r="C1005" i="5"/>
  <c r="C730" i="5"/>
  <c r="C1775" i="5"/>
  <c r="C620" i="5"/>
  <c r="C510" i="5"/>
  <c r="C1555" i="5"/>
  <c r="C785" i="5"/>
  <c r="C675" i="5"/>
  <c r="C1115" i="5"/>
  <c r="C2514" i="5"/>
  <c r="C1390" i="5"/>
  <c r="C2361" i="5"/>
  <c r="C262" i="5"/>
  <c r="C2331" i="5" s="1"/>
  <c r="C1445" i="5"/>
  <c r="C2312" i="5"/>
  <c r="C2563" i="5"/>
  <c r="C2701" i="48" s="1"/>
  <c r="E2701" i="48" s="1"/>
  <c r="F2701" i="48" s="1"/>
  <c r="C1060" i="5"/>
  <c r="C2612" i="5"/>
  <c r="C895" i="5"/>
  <c r="C1995" i="5"/>
  <c r="C400" i="5"/>
  <c r="C2160" i="5"/>
  <c r="C1885" i="5"/>
  <c r="C2410" i="5"/>
  <c r="C1280" i="5"/>
  <c r="C2263" i="5"/>
  <c r="E113" i="56"/>
  <c r="E114" i="56" s="1"/>
  <c r="K113" i="48"/>
  <c r="K321" i="48" s="1"/>
  <c r="J793" i="29"/>
  <c r="E111" i="5"/>
  <c r="E319" i="5" s="1"/>
  <c r="J795" i="29"/>
  <c r="D124" i="56"/>
  <c r="D284" i="56"/>
  <c r="G2215" i="5"/>
  <c r="I1135" i="5"/>
  <c r="E100" i="56"/>
  <c r="G62" i="48"/>
  <c r="K2686" i="48"/>
  <c r="M2686" i="48" s="1"/>
  <c r="N2686" i="48" s="1"/>
  <c r="F484" i="56"/>
  <c r="F480" i="56"/>
  <c r="H459" i="56"/>
  <c r="F460" i="56"/>
  <c r="F463" i="56"/>
  <c r="F488" i="56"/>
  <c r="I459" i="56"/>
  <c r="D2423" i="5"/>
  <c r="H17" i="56"/>
  <c r="E44" i="50"/>
  <c r="E263" i="5"/>
  <c r="E82" i="5"/>
  <c r="I81" i="5"/>
  <c r="F2661" i="5"/>
  <c r="O2743" i="48" s="1"/>
  <c r="Q2743" i="48" s="1"/>
  <c r="R2743" i="48" s="1"/>
  <c r="F2215" i="5"/>
  <c r="F1775" i="5"/>
  <c r="F1610" i="5"/>
  <c r="F730" i="5"/>
  <c r="F840" i="5"/>
  <c r="F1555" i="5"/>
  <c r="F620" i="5"/>
  <c r="F785" i="5"/>
  <c r="F2465" i="5"/>
  <c r="O2659" i="48" s="1"/>
  <c r="Q2659" i="48" s="1"/>
  <c r="R2659" i="48" s="1"/>
  <c r="F510" i="5"/>
  <c r="F1500" i="5"/>
  <c r="F1335" i="5"/>
  <c r="F1940" i="5"/>
  <c r="F1995" i="5"/>
  <c r="F1115" i="5"/>
  <c r="F1885" i="5"/>
  <c r="F2105" i="5"/>
  <c r="F1390" i="5"/>
  <c r="F2312" i="5"/>
  <c r="F1225" i="5"/>
  <c r="F400" i="5"/>
  <c r="F2050" i="5"/>
  <c r="F1060" i="5"/>
  <c r="F1720" i="5"/>
  <c r="F2160" i="5"/>
  <c r="F2263" i="5"/>
  <c r="F1665" i="5"/>
  <c r="F1280" i="5"/>
  <c r="F1830" i="5"/>
  <c r="F1005" i="5"/>
  <c r="F565" i="5"/>
  <c r="F262" i="5"/>
  <c r="F1081" i="5" s="1"/>
  <c r="F1445" i="5"/>
  <c r="F2361" i="5"/>
  <c r="F1170" i="5"/>
  <c r="F895" i="5"/>
  <c r="F2514" i="5"/>
  <c r="O2680" i="48" s="1"/>
  <c r="Q2680" i="48" s="1"/>
  <c r="R2680" i="48" s="1"/>
  <c r="F2612" i="5"/>
  <c r="O2722" i="48" s="1"/>
  <c r="Q2722" i="48" s="1"/>
  <c r="R2722" i="48" s="1"/>
  <c r="F120" i="5"/>
  <c r="F675" i="5"/>
  <c r="F122" i="5"/>
  <c r="F288" i="5"/>
  <c r="F2563" i="5"/>
  <c r="O2701" i="48" s="1"/>
  <c r="Q2701" i="48" s="1"/>
  <c r="R2701" i="48" s="1"/>
  <c r="F950" i="5"/>
  <c r="G8" i="48"/>
  <c r="H84" i="49"/>
  <c r="H86" i="49"/>
  <c r="D848" i="22"/>
  <c r="D851" i="22"/>
  <c r="D852" i="22"/>
  <c r="U2009" i="48"/>
  <c r="V2009" i="48" s="1"/>
  <c r="T2010" i="48"/>
  <c r="P2317" i="48"/>
  <c r="P2319" i="48"/>
  <c r="D147" i="5"/>
  <c r="D148" i="5" s="1"/>
  <c r="D303" i="5"/>
  <c r="D18" i="5"/>
  <c r="I17" i="5"/>
  <c r="G71" i="56"/>
  <c r="G69" i="5"/>
  <c r="S71" i="48"/>
  <c r="S72" i="48" s="1"/>
  <c r="E122" i="56"/>
  <c r="I121" i="56"/>
  <c r="H121" i="56"/>
  <c r="I1147" i="5"/>
  <c r="K89" i="48"/>
  <c r="K564" i="48"/>
  <c r="M564" i="48" s="1"/>
  <c r="N564" i="48" s="1"/>
  <c r="K674" i="48"/>
  <c r="K784" i="48"/>
  <c r="M784" i="48" s="1"/>
  <c r="N784" i="48" s="1"/>
  <c r="K2215" i="48"/>
  <c r="M2215" i="48" s="1"/>
  <c r="N2215" i="48" s="1"/>
  <c r="K1719" i="48"/>
  <c r="M1719" i="48" s="1"/>
  <c r="N1719" i="48" s="1"/>
  <c r="K2262" i="48"/>
  <c r="M2262" i="48" s="1"/>
  <c r="N2262" i="48" s="1"/>
  <c r="M82" i="48"/>
  <c r="N82" i="48" s="1"/>
  <c r="K1059" i="48"/>
  <c r="K2409" i="48"/>
  <c r="K2562" i="48"/>
  <c r="K839" i="48"/>
  <c r="K399" i="48"/>
  <c r="M399" i="48" s="1"/>
  <c r="N399" i="48" s="1"/>
  <c r="K1389" i="48"/>
  <c r="K619" i="48"/>
  <c r="M619" i="48" s="1"/>
  <c r="N619" i="48" s="1"/>
  <c r="K264" i="48"/>
  <c r="K753" i="48" s="1"/>
  <c r="K1884" i="48"/>
  <c r="M1884" i="48" s="1"/>
  <c r="N1884" i="48" s="1"/>
  <c r="K1664" i="48"/>
  <c r="K1994" i="48"/>
  <c r="M1994" i="48" s="1"/>
  <c r="N1994" i="48" s="1"/>
  <c r="K2049" i="48"/>
  <c r="M2049" i="48" s="1"/>
  <c r="N2049" i="48" s="1"/>
  <c r="K729" i="48"/>
  <c r="K1169" i="48"/>
  <c r="K1444" i="48"/>
  <c r="K894" i="48"/>
  <c r="K949" i="48"/>
  <c r="K1334" i="48"/>
  <c r="M1334" i="48" s="1"/>
  <c r="N1334" i="48" s="1"/>
  <c r="K1004" i="48"/>
  <c r="K1554" i="48"/>
  <c r="M1554" i="48" s="1"/>
  <c r="N1554" i="48" s="1"/>
  <c r="K1279" i="48"/>
  <c r="K1609" i="48"/>
  <c r="K2104" i="48"/>
  <c r="K1939" i="48"/>
  <c r="K1114" i="48"/>
  <c r="K2159" i="48"/>
  <c r="K509" i="48"/>
  <c r="K2611" i="48"/>
  <c r="K1774" i="48"/>
  <c r="M1774" i="48" s="1"/>
  <c r="N1774" i="48" s="1"/>
  <c r="K2360" i="48"/>
  <c r="M2360" i="48" s="1"/>
  <c r="N2360" i="48" s="1"/>
  <c r="K1829" i="48"/>
  <c r="K454" i="48"/>
  <c r="M454" i="48" s="1"/>
  <c r="N454" i="48" s="1"/>
  <c r="K1224" i="48"/>
  <c r="M1224" i="48" s="1"/>
  <c r="N1224" i="48" s="1"/>
  <c r="K2464" i="48"/>
  <c r="K2513" i="48"/>
  <c r="E18" i="56"/>
  <c r="E152" i="56"/>
  <c r="E308" i="56"/>
  <c r="F680" i="56"/>
  <c r="F570" i="56"/>
  <c r="F1065" i="56"/>
  <c r="F2410" i="56"/>
  <c r="F1670" i="56"/>
  <c r="F2228" i="56"/>
  <c r="F790" i="56"/>
  <c r="F2557" i="56"/>
  <c r="F2379" i="56"/>
  <c r="F625" i="56"/>
  <c r="F1780" i="56"/>
  <c r="F2075" i="56"/>
  <c r="F2459" i="56"/>
  <c r="F900" i="56"/>
  <c r="F1965" i="56"/>
  <c r="F2508" i="56"/>
  <c r="F1560" i="56"/>
  <c r="F2277" i="56"/>
  <c r="F955" i="56"/>
  <c r="F1725" i="56"/>
  <c r="F2020" i="56"/>
  <c r="F1230" i="56"/>
  <c r="F2326" i="56"/>
  <c r="F2180" i="56"/>
  <c r="F2606" i="56"/>
  <c r="I1084" i="5"/>
  <c r="M2017" i="48"/>
  <c r="N2017" i="48" s="1"/>
  <c r="L2018" i="48"/>
  <c r="P2329" i="48"/>
  <c r="M587" i="48"/>
  <c r="N587" i="48" s="1"/>
  <c r="L588" i="48"/>
  <c r="D1786" i="48"/>
  <c r="AB1786" i="48" s="1"/>
  <c r="D1788" i="48"/>
  <c r="D1787" i="48"/>
  <c r="X1785" i="48"/>
  <c r="D958" i="56"/>
  <c r="D408" i="56"/>
  <c r="D1288" i="56"/>
  <c r="D2133" i="56"/>
  <c r="I2133" i="56" s="1"/>
  <c r="D1728" i="56"/>
  <c r="D2023" i="56"/>
  <c r="D1343" i="56"/>
  <c r="D1233" i="56"/>
  <c r="D1453" i="56"/>
  <c r="D1783" i="56"/>
  <c r="D793" i="56"/>
  <c r="D2078" i="56"/>
  <c r="D120" i="56"/>
  <c r="D1013" i="56"/>
  <c r="D1563" i="56"/>
  <c r="D573" i="56"/>
  <c r="D1968" i="56"/>
  <c r="D1068" i="56"/>
  <c r="D1673" i="56"/>
  <c r="D1618" i="56"/>
  <c r="D2382" i="56"/>
  <c r="D332" i="56"/>
  <c r="D306" i="56"/>
  <c r="O1106" i="48"/>
  <c r="O556" i="48"/>
  <c r="Q556" i="48" s="1"/>
  <c r="R556" i="48" s="1"/>
  <c r="O2096" i="48"/>
  <c r="O2041" i="48"/>
  <c r="Q2041" i="48" s="1"/>
  <c r="R2041" i="48" s="1"/>
  <c r="O391" i="48"/>
  <c r="O501" i="48"/>
  <c r="O996" i="48"/>
  <c r="O941" i="48"/>
  <c r="Q941" i="48" s="1"/>
  <c r="R941" i="48" s="1"/>
  <c r="O1821" i="48"/>
  <c r="O1711" i="48"/>
  <c r="Q1711" i="48" s="1"/>
  <c r="R1711" i="48" s="1"/>
  <c r="O611" i="48"/>
  <c r="Q611" i="48" s="1"/>
  <c r="R611" i="48" s="1"/>
  <c r="O1656" i="48"/>
  <c r="O721" i="48"/>
  <c r="O165" i="48"/>
  <c r="O166" i="48" s="1"/>
  <c r="O48" i="48"/>
  <c r="O831" i="48"/>
  <c r="O446" i="48"/>
  <c r="Q446" i="48" s="1"/>
  <c r="R446" i="48" s="1"/>
  <c r="O886" i="48"/>
  <c r="O1931" i="48"/>
  <c r="O1546" i="48"/>
  <c r="Q1546" i="48" s="1"/>
  <c r="R1546" i="48" s="1"/>
  <c r="O2151" i="48"/>
  <c r="O1601" i="48"/>
  <c r="O1766" i="48"/>
  <c r="Q1766" i="48" s="1"/>
  <c r="R1766" i="48" s="1"/>
  <c r="O666" i="48"/>
  <c r="O1271" i="48"/>
  <c r="O1876" i="48"/>
  <c r="Q1876" i="48" s="1"/>
  <c r="R1876" i="48" s="1"/>
  <c r="O217" i="48"/>
  <c r="O230" i="48" s="1"/>
  <c r="O2627" i="48" s="1"/>
  <c r="O1161" i="48"/>
  <c r="O1986" i="48"/>
  <c r="Q1986" i="48" s="1"/>
  <c r="R1986" i="48" s="1"/>
  <c r="O776" i="48"/>
  <c r="Q776" i="48" s="1"/>
  <c r="R776" i="48" s="1"/>
  <c r="O1051" i="48"/>
  <c r="E13" i="48"/>
  <c r="F69" i="56"/>
  <c r="O69" i="48"/>
  <c r="F67" i="5"/>
  <c r="O169" i="48"/>
  <c r="AA2178" i="48"/>
  <c r="I2216" i="48"/>
  <c r="J2216" i="48" s="1"/>
  <c r="G2217" i="48"/>
  <c r="I2217" i="48" s="1"/>
  <c r="J2217" i="48" s="1"/>
  <c r="AA2216" i="48"/>
  <c r="AC2216" i="48" s="1"/>
  <c r="G2234" i="48"/>
  <c r="AA2234" i="48" s="1"/>
  <c r="O2628" i="48"/>
  <c r="AA2605" i="48"/>
  <c r="O2609" i="48"/>
  <c r="AA2609" i="48" s="1"/>
  <c r="O2644" i="48"/>
  <c r="K26" i="48"/>
  <c r="F1120" i="5"/>
  <c r="F1615" i="5"/>
  <c r="F1010" i="5"/>
  <c r="F1505" i="5"/>
  <c r="F735" i="5"/>
  <c r="F1450" i="5"/>
  <c r="F845" i="5"/>
  <c r="F1340" i="5"/>
  <c r="F1285" i="5"/>
  <c r="F1175" i="5"/>
  <c r="F2165" i="5"/>
  <c r="F680" i="5"/>
  <c r="F1945" i="5"/>
  <c r="F515" i="5"/>
  <c r="F625" i="5"/>
  <c r="F1835" i="5"/>
  <c r="F405" i="5"/>
  <c r="F1395" i="5"/>
  <c r="F2517" i="5"/>
  <c r="O2683" i="48" s="1"/>
  <c r="F2217" i="5"/>
  <c r="F1560" i="5"/>
  <c r="G306" i="5"/>
  <c r="AA1416" i="48"/>
  <c r="O225" i="48"/>
  <c r="O173" i="48"/>
  <c r="C357" i="48"/>
  <c r="C358" i="48" s="1"/>
  <c r="C72" i="48"/>
  <c r="W803" i="48"/>
  <c r="Y803" i="48" s="1"/>
  <c r="Z803" i="48" s="1"/>
  <c r="I83" i="56"/>
  <c r="E140" i="56"/>
  <c r="X5" i="57" s="1"/>
  <c r="X7" i="57" s="1"/>
  <c r="Z191" i="48"/>
  <c r="AB191" i="48"/>
  <c r="I1944" i="5"/>
  <c r="F21" i="56"/>
  <c r="F27" i="56" s="1"/>
  <c r="F24" i="56"/>
  <c r="I1956" i="56"/>
  <c r="G1997" i="56"/>
  <c r="I1997" i="56" s="1"/>
  <c r="G1957" i="56"/>
  <c r="D65" i="56"/>
  <c r="D66" i="56" s="1"/>
  <c r="G65" i="48"/>
  <c r="F737" i="23"/>
  <c r="F739" i="23"/>
  <c r="D63" i="5"/>
  <c r="D64" i="5" s="1"/>
  <c r="I556" i="5"/>
  <c r="H556" i="5"/>
  <c r="F560" i="5"/>
  <c r="F597" i="5"/>
  <c r="F581" i="5"/>
  <c r="I581" i="5" s="1"/>
  <c r="C102" i="48"/>
  <c r="E87" i="48"/>
  <c r="C100" i="48"/>
  <c r="C269" i="48"/>
  <c r="W87" i="48"/>
  <c r="Y87" i="48" s="1"/>
  <c r="Z87" i="48" s="1"/>
  <c r="AA87" i="48"/>
  <c r="AC87" i="48" s="1"/>
  <c r="AC88" i="48" s="1"/>
  <c r="X2653" i="48"/>
  <c r="T1515" i="48"/>
  <c r="X1515" i="48" s="1"/>
  <c r="D2379" i="48"/>
  <c r="AB2379" i="48" s="1"/>
  <c r="AB1785" i="48"/>
  <c r="AB2316" i="48"/>
  <c r="T2288" i="48"/>
  <c r="U2267" i="48"/>
  <c r="V2267" i="48" s="1"/>
  <c r="G2242" i="48"/>
  <c r="X607" i="48"/>
  <c r="H2010" i="48"/>
  <c r="D2318" i="48"/>
  <c r="D2317" i="48"/>
  <c r="AB1558" i="48"/>
  <c r="C2557" i="48"/>
  <c r="W2253" i="48"/>
  <c r="X2253" i="48"/>
  <c r="G2419" i="48"/>
  <c r="G2474" i="48"/>
  <c r="G1896" i="48"/>
  <c r="I1896" i="48" s="1"/>
  <c r="J1896" i="48" s="1"/>
  <c r="G1786" i="48"/>
  <c r="I1786" i="48" s="1"/>
  <c r="J1786" i="48" s="1"/>
  <c r="Q469" i="48"/>
  <c r="R469" i="48" s="1"/>
  <c r="G147" i="48"/>
  <c r="AB564" i="48"/>
  <c r="C139" i="48"/>
  <c r="Q1231" i="48"/>
  <c r="R1231" i="48" s="1"/>
  <c r="AA1231" i="48"/>
  <c r="G2584" i="56"/>
  <c r="H1981" i="56"/>
  <c r="I2571" i="56"/>
  <c r="I1577" i="48"/>
  <c r="J1577" i="48" s="1"/>
  <c r="AA1577" i="48"/>
  <c r="G139" i="48"/>
  <c r="D165" i="56"/>
  <c r="G450" i="5"/>
  <c r="G471" i="5"/>
  <c r="I471" i="5" s="1"/>
  <c r="G1055" i="56"/>
  <c r="G325" i="5"/>
  <c r="G775" i="5"/>
  <c r="G885" i="5"/>
  <c r="I885" i="5" s="1"/>
  <c r="G940" i="5"/>
  <c r="G555" i="5"/>
  <c r="G390" i="5"/>
  <c r="G1875" i="5"/>
  <c r="I1875" i="5" s="1"/>
  <c r="G1985" i="5"/>
  <c r="I1985" i="5" s="1"/>
  <c r="G1710" i="5"/>
  <c r="G1380" i="5"/>
  <c r="G720" i="5"/>
  <c r="I720" i="5" s="1"/>
  <c r="G1600" i="5"/>
  <c r="I17" i="56"/>
  <c r="G1552" i="56"/>
  <c r="G562" i="56"/>
  <c r="G1002" i="56"/>
  <c r="W2021" i="48"/>
  <c r="H229" i="48"/>
  <c r="H416" i="48" s="1"/>
  <c r="AB416" i="48" s="1"/>
  <c r="J215" i="48"/>
  <c r="X1725" i="48"/>
  <c r="D42" i="56"/>
  <c r="W892" i="48"/>
  <c r="T1735" i="48"/>
  <c r="W926" i="48"/>
  <c r="F57" i="50"/>
  <c r="F148" i="50"/>
  <c r="F262" i="50"/>
  <c r="F174" i="50"/>
  <c r="F70" i="50"/>
  <c r="F286" i="50"/>
  <c r="F249" i="50"/>
  <c r="F238" i="50"/>
  <c r="F226" i="50"/>
  <c r="F213" i="50"/>
  <c r="F200" i="50"/>
  <c r="D296" i="56"/>
  <c r="D140" i="56"/>
  <c r="D6" i="56"/>
  <c r="H5" i="56"/>
  <c r="H229" i="49"/>
  <c r="H227" i="49"/>
  <c r="D570" i="56"/>
  <c r="D405" i="56"/>
  <c r="D955" i="56"/>
  <c r="D2130" i="56"/>
  <c r="D1670" i="56"/>
  <c r="D2557" i="56"/>
  <c r="D1340" i="56"/>
  <c r="D1965" i="56"/>
  <c r="D1065" i="56"/>
  <c r="D1230" i="56"/>
  <c r="D1560" i="56"/>
  <c r="D1010" i="56"/>
  <c r="D2277" i="56"/>
  <c r="D2228" i="56"/>
  <c r="D2459" i="56"/>
  <c r="D790" i="56"/>
  <c r="D2410" i="56"/>
  <c r="D2606" i="56"/>
  <c r="D1285" i="56"/>
  <c r="D1780" i="56"/>
  <c r="D1395" i="56"/>
  <c r="D2379" i="56"/>
  <c r="D2508" i="56"/>
  <c r="D2655" i="56"/>
  <c r="D115" i="56"/>
  <c r="D116" i="56" s="1"/>
  <c r="D2020" i="56"/>
  <c r="D1450" i="56"/>
  <c r="D1615" i="56"/>
  <c r="D2326" i="56"/>
  <c r="D269" i="56"/>
  <c r="D122" i="56"/>
  <c r="K24" i="48"/>
  <c r="K96" i="48"/>
  <c r="I2177" i="56"/>
  <c r="D2197" i="56"/>
  <c r="I2197" i="56" s="1"/>
  <c r="H2177" i="56"/>
  <c r="H2209" i="56" s="1"/>
  <c r="I1887" i="56"/>
  <c r="F1890" i="5"/>
  <c r="F192" i="56"/>
  <c r="F244" i="56"/>
  <c r="F348" i="56"/>
  <c r="G30" i="5"/>
  <c r="G315" i="5"/>
  <c r="G159" i="5"/>
  <c r="G160" i="5" s="1"/>
  <c r="G211" i="5"/>
  <c r="E724" i="56"/>
  <c r="E1054" i="56"/>
  <c r="E1549" i="56"/>
  <c r="E48" i="56"/>
  <c r="E394" i="56"/>
  <c r="E779" i="56"/>
  <c r="E999" i="56"/>
  <c r="E449" i="56"/>
  <c r="E559" i="56"/>
  <c r="E1439" i="56"/>
  <c r="E614" i="56"/>
  <c r="E170" i="56"/>
  <c r="E889" i="56"/>
  <c r="E1714" i="56"/>
  <c r="E1219" i="56"/>
  <c r="E1384" i="56"/>
  <c r="E1954" i="56"/>
  <c r="E834" i="56"/>
  <c r="E1329" i="56"/>
  <c r="E1769" i="56"/>
  <c r="E1604" i="56"/>
  <c r="E2009" i="56"/>
  <c r="E1659" i="56"/>
  <c r="E944" i="56"/>
  <c r="E222" i="56"/>
  <c r="E2368" i="56"/>
  <c r="H35" i="56"/>
  <c r="I35" i="56"/>
  <c r="I48" i="56" s="1"/>
  <c r="G67" i="56"/>
  <c r="G65" i="5"/>
  <c r="S67" i="48"/>
  <c r="W2174" i="48"/>
  <c r="W2166" i="48"/>
  <c r="H1546" i="5"/>
  <c r="H1571" i="5" s="1"/>
  <c r="F1550" i="5"/>
  <c r="I1550" i="5" s="1"/>
  <c r="I1546" i="5"/>
  <c r="F2052" i="56"/>
  <c r="F2015" i="56"/>
  <c r="F2036" i="56"/>
  <c r="H2011" i="56"/>
  <c r="O1869" i="48"/>
  <c r="Q1869" i="48" s="1"/>
  <c r="R1869" i="48" s="1"/>
  <c r="O604" i="48"/>
  <c r="Q604" i="48" s="1"/>
  <c r="R604" i="48" s="1"/>
  <c r="O1099" i="48"/>
  <c r="O2034" i="48"/>
  <c r="Q2034" i="48" s="1"/>
  <c r="R2034" i="48" s="1"/>
  <c r="O494" i="48"/>
  <c r="O1704" i="48"/>
  <c r="Q1704" i="48" s="1"/>
  <c r="R1704" i="48" s="1"/>
  <c r="O384" i="48"/>
  <c r="O1154" i="48"/>
  <c r="O2502" i="48"/>
  <c r="O879" i="48"/>
  <c r="O1264" i="48"/>
  <c r="O134" i="48"/>
  <c r="O1209" i="48"/>
  <c r="Q1209" i="48" s="1"/>
  <c r="R1209" i="48" s="1"/>
  <c r="O824" i="48"/>
  <c r="O439" i="48"/>
  <c r="Q439" i="48" s="1"/>
  <c r="R439" i="48" s="1"/>
  <c r="O659" i="48"/>
  <c r="O714" i="48"/>
  <c r="O769" i="48"/>
  <c r="Q769" i="48" s="1"/>
  <c r="R769" i="48" s="1"/>
  <c r="O1924" i="48"/>
  <c r="O2144" i="48"/>
  <c r="O1594" i="48"/>
  <c r="O1044" i="48"/>
  <c r="Q1044" i="48" s="1"/>
  <c r="R1044" i="48" s="1"/>
  <c r="O2251" i="48"/>
  <c r="Q2251" i="48" s="1"/>
  <c r="R2251" i="48" s="1"/>
  <c r="Q4" i="48"/>
  <c r="R4" i="48" s="1"/>
  <c r="O1814" i="48"/>
  <c r="O2551" i="48"/>
  <c r="O2300" i="48"/>
  <c r="Q2300" i="48" s="1"/>
  <c r="R2300" i="48" s="1"/>
  <c r="O2600" i="48"/>
  <c r="O549" i="48"/>
  <c r="Q549" i="48" s="1"/>
  <c r="R549" i="48" s="1"/>
  <c r="O1979" i="48"/>
  <c r="Q1979" i="48" s="1"/>
  <c r="R1979" i="48" s="1"/>
  <c r="O1649" i="48"/>
  <c r="O989" i="48"/>
  <c r="O2089" i="48"/>
  <c r="O1539" i="48"/>
  <c r="Q1539" i="48" s="1"/>
  <c r="R1539" i="48" s="1"/>
  <c r="O290" i="48"/>
  <c r="O2337" i="48" s="1"/>
  <c r="O11" i="48"/>
  <c r="O2453" i="48"/>
  <c r="O2398" i="48"/>
  <c r="O212" i="48"/>
  <c r="O2349" i="48"/>
  <c r="Q2349" i="48" s="1"/>
  <c r="R2349" i="48" s="1"/>
  <c r="H97" i="56"/>
  <c r="F280" i="56"/>
  <c r="F94" i="56"/>
  <c r="D61" i="5"/>
  <c r="D243" i="5" s="1"/>
  <c r="D244" i="5" s="1"/>
  <c r="D345" i="5"/>
  <c r="D241" i="5"/>
  <c r="H149" i="49"/>
  <c r="H151" i="49"/>
  <c r="K2690" i="48"/>
  <c r="M2690" i="48" s="1"/>
  <c r="N2690" i="48" s="1"/>
  <c r="I2113" i="5"/>
  <c r="I1842" i="5"/>
  <c r="I699" i="5"/>
  <c r="H538" i="5"/>
  <c r="H530" i="5"/>
  <c r="H534" i="5"/>
  <c r="G1076" i="5"/>
  <c r="G1092" i="5"/>
  <c r="AA544" i="48"/>
  <c r="C545" i="48"/>
  <c r="D117" i="56"/>
  <c r="D330" i="56" s="1"/>
  <c r="G117" i="48"/>
  <c r="G299" i="48" s="1"/>
  <c r="J737" i="23"/>
  <c r="J739" i="23"/>
  <c r="D115" i="5"/>
  <c r="D116" i="5" s="1"/>
  <c r="D187" i="50"/>
  <c r="D238" i="50"/>
  <c r="D122" i="50"/>
  <c r="D135" i="50"/>
  <c r="D286" i="50"/>
  <c r="D70" i="50"/>
  <c r="D213" i="50"/>
  <c r="D148" i="50"/>
  <c r="D200" i="50"/>
  <c r="D249" i="50"/>
  <c r="D262" i="50"/>
  <c r="D83" i="50"/>
  <c r="E46" i="50"/>
  <c r="D226" i="56"/>
  <c r="D174" i="56"/>
  <c r="D175" i="56" s="1"/>
  <c r="G2249" i="5"/>
  <c r="G2549" i="5"/>
  <c r="S2695" i="48" s="1"/>
  <c r="U2695" i="48" s="1"/>
  <c r="V2695" i="48" s="1"/>
  <c r="G2598" i="5"/>
  <c r="S2716" i="48" s="1"/>
  <c r="U2716" i="48" s="1"/>
  <c r="V2716" i="48" s="1"/>
  <c r="G2500" i="5"/>
  <c r="S2674" i="48" s="1"/>
  <c r="U2674" i="48" s="1"/>
  <c r="V2674" i="48" s="1"/>
  <c r="G210" i="5"/>
  <c r="G2323" i="5" s="1"/>
  <c r="G2032" i="5"/>
  <c r="G1702" i="5"/>
  <c r="I1702" i="5" s="1"/>
  <c r="G1097" i="5"/>
  <c r="G987" i="5"/>
  <c r="G2347" i="5"/>
  <c r="G2205" i="5"/>
  <c r="G1427" i="5"/>
  <c r="G1647" i="5"/>
  <c r="G1042" i="5"/>
  <c r="G712" i="5"/>
  <c r="I712" i="5" s="1"/>
  <c r="G2396" i="5"/>
  <c r="G2142" i="5"/>
  <c r="G1592" i="5"/>
  <c r="G932" i="5"/>
  <c r="G602" i="5"/>
  <c r="I602" i="5" s="1"/>
  <c r="G9" i="5"/>
  <c r="G492" i="5"/>
  <c r="G877" i="5"/>
  <c r="I877" i="5" s="1"/>
  <c r="G1812" i="5"/>
  <c r="G1207" i="5"/>
  <c r="G1317" i="5"/>
  <c r="G1922" i="5"/>
  <c r="I1922" i="5" s="1"/>
  <c r="G767" i="5"/>
  <c r="G2647" i="5"/>
  <c r="S2737" i="48" s="1"/>
  <c r="U2737" i="48" s="1"/>
  <c r="V2737" i="48" s="1"/>
  <c r="G1867" i="5"/>
  <c r="G657" i="5"/>
  <c r="I657" i="5" s="1"/>
  <c r="G2298" i="5"/>
  <c r="G288" i="5"/>
  <c r="G304" i="5" s="1"/>
  <c r="G1757" i="5"/>
  <c r="G1262" i="5"/>
  <c r="G132" i="5"/>
  <c r="G1537" i="5"/>
  <c r="G1152" i="5"/>
  <c r="G382" i="5"/>
  <c r="I382" i="5" s="1"/>
  <c r="G822" i="5"/>
  <c r="G1482" i="5"/>
  <c r="G1372" i="5"/>
  <c r="G1977" i="5"/>
  <c r="G547" i="5"/>
  <c r="G2087" i="5"/>
  <c r="G16" i="5"/>
  <c r="G4" i="5"/>
  <c r="G18" i="5"/>
  <c r="G2451" i="5"/>
  <c r="S2653" i="48" s="1"/>
  <c r="U2653" i="48" s="1"/>
  <c r="V2653" i="48" s="1"/>
  <c r="C195" i="48"/>
  <c r="C247" i="48"/>
  <c r="H201" i="49"/>
  <c r="G1155" i="5"/>
  <c r="G550" i="5"/>
  <c r="G1705" i="5"/>
  <c r="G1760" i="5"/>
  <c r="G2090" i="5"/>
  <c r="G1430" i="5"/>
  <c r="G825" i="5"/>
  <c r="I825" i="5" s="1"/>
  <c r="G440" i="5"/>
  <c r="G495" i="5"/>
  <c r="G1815" i="5"/>
  <c r="G1320" i="5"/>
  <c r="G1925" i="5"/>
  <c r="G605" i="5"/>
  <c r="G2145" i="5"/>
  <c r="G1265" i="5"/>
  <c r="G1540" i="5"/>
  <c r="I1540" i="5" s="1"/>
  <c r="G1485" i="5"/>
  <c r="G1650" i="5"/>
  <c r="G2035" i="5"/>
  <c r="G1980" i="5"/>
  <c r="I1980" i="5" s="1"/>
  <c r="G715" i="5"/>
  <c r="G990" i="5"/>
  <c r="I990" i="5" s="1"/>
  <c r="G1210" i="5"/>
  <c r="G299" i="5"/>
  <c r="G935" i="5"/>
  <c r="G14" i="5"/>
  <c r="G1595" i="5"/>
  <c r="G385" i="5"/>
  <c r="G1100" i="5"/>
  <c r="G1045" i="5"/>
  <c r="I1045" i="5" s="1"/>
  <c r="G770" i="5"/>
  <c r="I1709" i="5"/>
  <c r="I1489" i="5"/>
  <c r="I1104" i="5"/>
  <c r="D2627" i="5"/>
  <c r="W2679" i="48"/>
  <c r="Y2679" i="48" s="1"/>
  <c r="Z2679" i="48" s="1"/>
  <c r="Q2677" i="48"/>
  <c r="R2677" i="48" s="1"/>
  <c r="W1141" i="48"/>
  <c r="W1492" i="48" s="1"/>
  <c r="Y1492" i="48" s="1"/>
  <c r="Z1492" i="48" s="1"/>
  <c r="Y1514" i="48"/>
  <c r="Z1514" i="48" s="1"/>
  <c r="AC2261" i="48"/>
  <c r="U2369" i="48"/>
  <c r="V2369" i="48" s="1"/>
  <c r="Z221" i="48"/>
  <c r="AB221" i="48"/>
  <c r="AB1888" i="48"/>
  <c r="O1248" i="48"/>
  <c r="D22" i="56"/>
  <c r="D554" i="56"/>
  <c r="D994" i="56"/>
  <c r="D2004" i="56"/>
  <c r="D1599" i="56"/>
  <c r="D1949" i="56"/>
  <c r="D2059" i="56"/>
  <c r="D1324" i="56"/>
  <c r="D1709" i="56"/>
  <c r="D1654" i="56"/>
  <c r="D1379" i="56"/>
  <c r="D774" i="56"/>
  <c r="D1049" i="56"/>
  <c r="D1269" i="56"/>
  <c r="D939" i="56"/>
  <c r="D2363" i="56"/>
  <c r="D389" i="56"/>
  <c r="D1544" i="56"/>
  <c r="D2114" i="56"/>
  <c r="D1214" i="56"/>
  <c r="D1764" i="56"/>
  <c r="D300" i="56"/>
  <c r="E44" i="56"/>
  <c r="E178" i="56"/>
  <c r="E334" i="56"/>
  <c r="E230" i="56"/>
  <c r="AA528" i="48"/>
  <c r="C251" i="48"/>
  <c r="C70" i="48"/>
  <c r="C355" i="48"/>
  <c r="G567" i="48"/>
  <c r="I567" i="48" s="1"/>
  <c r="J567" i="48" s="1"/>
  <c r="I108" i="48"/>
  <c r="J108" i="48" s="1"/>
  <c r="G115" i="48"/>
  <c r="G1447" i="48"/>
  <c r="G732" i="48"/>
  <c r="G2467" i="48"/>
  <c r="G1227" i="48"/>
  <c r="I1227" i="48" s="1"/>
  <c r="J1227" i="48" s="1"/>
  <c r="G1997" i="48"/>
  <c r="I1997" i="48" s="1"/>
  <c r="J1997" i="48" s="1"/>
  <c r="G1007" i="48"/>
  <c r="G2107" i="48"/>
  <c r="G1612" i="48"/>
  <c r="G787" i="48"/>
  <c r="I787" i="48" s="1"/>
  <c r="J787" i="48" s="1"/>
  <c r="G1337" i="48"/>
  <c r="G2614" i="48"/>
  <c r="G2363" i="48"/>
  <c r="I2363" i="48" s="1"/>
  <c r="J2363" i="48" s="1"/>
  <c r="G122" i="48"/>
  <c r="G512" i="48"/>
  <c r="G2314" i="48"/>
  <c r="I2314" i="48" s="1"/>
  <c r="J2314" i="48" s="1"/>
  <c r="G2565" i="48"/>
  <c r="G1722" i="48"/>
  <c r="G402" i="48"/>
  <c r="I402" i="48" s="1"/>
  <c r="J402" i="48" s="1"/>
  <c r="G2162" i="48"/>
  <c r="G124" i="48"/>
  <c r="G1392" i="48"/>
  <c r="G842" i="48"/>
  <c r="G2052" i="48"/>
  <c r="I2052" i="48" s="1"/>
  <c r="J2052" i="48" s="1"/>
  <c r="G1667" i="48"/>
  <c r="G1282" i="48"/>
  <c r="G2516" i="48"/>
  <c r="G1942" i="48"/>
  <c r="G1832" i="48"/>
  <c r="G1062" i="48"/>
  <c r="G1557" i="48"/>
  <c r="I1557" i="48" s="1"/>
  <c r="J1557" i="48" s="1"/>
  <c r="G1117" i="48"/>
  <c r="G2265" i="48"/>
  <c r="I2265" i="48" s="1"/>
  <c r="J2265" i="48" s="1"/>
  <c r="G897" i="48"/>
  <c r="G677" i="48"/>
  <c r="G1887" i="48"/>
  <c r="I1887" i="48" s="1"/>
  <c r="J1887" i="48" s="1"/>
  <c r="G1172" i="48"/>
  <c r="G457" i="48"/>
  <c r="F1659" i="56"/>
  <c r="F1549" i="56"/>
  <c r="F889" i="56"/>
  <c r="F222" i="56"/>
  <c r="F1219" i="56"/>
  <c r="F449" i="56"/>
  <c r="F48" i="56"/>
  <c r="F170" i="56"/>
  <c r="F2009" i="56"/>
  <c r="F2368" i="56"/>
  <c r="F944" i="56"/>
  <c r="F559" i="56"/>
  <c r="F1954" i="56"/>
  <c r="F1769" i="56"/>
  <c r="F2064" i="56"/>
  <c r="F614" i="56"/>
  <c r="F1054" i="56"/>
  <c r="F779" i="56"/>
  <c r="F1714" i="56"/>
  <c r="F1050" i="56"/>
  <c r="F2060" i="56"/>
  <c r="F555" i="56"/>
  <c r="F610" i="56"/>
  <c r="F150" i="56"/>
  <c r="F2364" i="56"/>
  <c r="F306" i="56"/>
  <c r="F445" i="56"/>
  <c r="F1215" i="56"/>
  <c r="F16" i="56"/>
  <c r="F2005" i="56"/>
  <c r="F1545" i="56"/>
  <c r="F1655" i="56"/>
  <c r="F1950" i="56"/>
  <c r="F775" i="56"/>
  <c r="F885" i="56"/>
  <c r="F1710" i="56"/>
  <c r="F1765" i="56"/>
  <c r="F940" i="56"/>
  <c r="C947" i="56"/>
  <c r="C1577" i="56"/>
  <c r="C1002" i="56"/>
  <c r="C2647" i="56"/>
  <c r="C507" i="56"/>
  <c r="C2318" i="56"/>
  <c r="C1222" i="56"/>
  <c r="C892" i="56"/>
  <c r="C2220" i="56"/>
  <c r="C1057" i="56"/>
  <c r="C562" i="56"/>
  <c r="C2451" i="56"/>
  <c r="C1552" i="56"/>
  <c r="C2174" i="56"/>
  <c r="C2269" i="56"/>
  <c r="C782" i="56"/>
  <c r="C1112" i="56"/>
  <c r="C2402" i="56"/>
  <c r="C1772" i="56"/>
  <c r="C2371" i="56"/>
  <c r="C1717" i="56"/>
  <c r="C1332" i="56"/>
  <c r="C2549" i="56"/>
  <c r="C2012" i="56"/>
  <c r="C2598" i="56"/>
  <c r="C2500" i="56"/>
  <c r="C1827" i="56"/>
  <c r="C1957" i="56"/>
  <c r="C397" i="56"/>
  <c r="K36" i="48"/>
  <c r="C1013" i="56"/>
  <c r="C518" i="56"/>
  <c r="C2382" i="56"/>
  <c r="C573" i="56"/>
  <c r="C1068" i="56"/>
  <c r="C1968" i="56"/>
  <c r="C1838" i="56"/>
  <c r="C1783" i="56"/>
  <c r="C1233" i="56"/>
  <c r="C958" i="56"/>
  <c r="C628" i="56"/>
  <c r="C408" i="56"/>
  <c r="C1123" i="56"/>
  <c r="C903" i="56"/>
  <c r="C2023" i="56"/>
  <c r="C1563" i="56"/>
  <c r="C1728" i="56"/>
  <c r="C793" i="56"/>
  <c r="C1343" i="56"/>
  <c r="E46" i="56"/>
  <c r="E840" i="56" s="1"/>
  <c r="I840" i="56" s="1"/>
  <c r="E336" i="56"/>
  <c r="E232" i="56"/>
  <c r="E233" i="56" s="1"/>
  <c r="E180" i="56"/>
  <c r="H2168" i="5"/>
  <c r="H2172" i="5"/>
  <c r="H2041" i="5"/>
  <c r="H2066" i="5" s="1"/>
  <c r="F2082" i="5"/>
  <c r="I2082" i="5" s="1"/>
  <c r="F13" i="56"/>
  <c r="F14" i="56" s="1"/>
  <c r="O13" i="48"/>
  <c r="B973" i="47"/>
  <c r="B975" i="47"/>
  <c r="F11" i="5"/>
  <c r="F12" i="5" s="1"/>
  <c r="H121" i="5"/>
  <c r="H303" i="5" s="1"/>
  <c r="I303" i="5" s="1"/>
  <c r="O2690" i="48"/>
  <c r="Q2690" i="48" s="1"/>
  <c r="R2690" i="48" s="1"/>
  <c r="U1988" i="48"/>
  <c r="V1988" i="48" s="1"/>
  <c r="S2013" i="48"/>
  <c r="S2029" i="48"/>
  <c r="G2495" i="5"/>
  <c r="G2460" i="5"/>
  <c r="Q2001" i="48"/>
  <c r="R2001" i="48" s="1"/>
  <c r="O100" i="48"/>
  <c r="Q100" i="48" s="1"/>
  <c r="Q101" i="48" s="1"/>
  <c r="R101" i="48" s="1"/>
  <c r="Q87" i="48"/>
  <c r="M2287" i="48"/>
  <c r="N2287" i="48" s="1"/>
  <c r="O20" i="48"/>
  <c r="O305" i="48"/>
  <c r="E92" i="5"/>
  <c r="C14" i="48"/>
  <c r="C98" i="48"/>
  <c r="C175" i="48"/>
  <c r="O275" i="48"/>
  <c r="O94" i="48"/>
  <c r="Q93" i="48"/>
  <c r="D110" i="56"/>
  <c r="C831" i="48"/>
  <c r="C1436" i="48"/>
  <c r="C321" i="48"/>
  <c r="C1326" i="48"/>
  <c r="E1326" i="48" s="1"/>
  <c r="F1326" i="48" s="1"/>
  <c r="C1106" i="48"/>
  <c r="C501" i="48"/>
  <c r="C1381" i="48"/>
  <c r="C556" i="48"/>
  <c r="E556" i="48" s="1"/>
  <c r="F556" i="48" s="1"/>
  <c r="C2151" i="48"/>
  <c r="C446" i="48"/>
  <c r="C941" i="48"/>
  <c r="E941" i="48" s="1"/>
  <c r="F941" i="48" s="1"/>
  <c r="C1821" i="48"/>
  <c r="C1161" i="48"/>
  <c r="C886" i="48"/>
  <c r="C1986" i="48"/>
  <c r="E1986" i="48" s="1"/>
  <c r="F1986" i="48" s="1"/>
  <c r="C391" i="48"/>
  <c r="E391" i="48" s="1"/>
  <c r="F391" i="48" s="1"/>
  <c r="C1931" i="48"/>
  <c r="C996" i="48"/>
  <c r="C611" i="48"/>
  <c r="C165" i="48"/>
  <c r="C1546" i="48"/>
  <c r="E1546" i="48" s="1"/>
  <c r="F1546" i="48" s="1"/>
  <c r="C776" i="48"/>
  <c r="E776" i="48" s="1"/>
  <c r="F776" i="48" s="1"/>
  <c r="C1711" i="48"/>
  <c r="E1711" i="48" s="1"/>
  <c r="F1711" i="48" s="1"/>
  <c r="C1271" i="48"/>
  <c r="C2096" i="48"/>
  <c r="C666" i="48"/>
  <c r="C1051" i="48"/>
  <c r="E1051" i="48" s="1"/>
  <c r="F1051" i="48" s="1"/>
  <c r="C2041" i="48"/>
  <c r="E2041" i="48" s="1"/>
  <c r="F2041" i="48" s="1"/>
  <c r="C1876" i="48"/>
  <c r="E1876" i="48" s="1"/>
  <c r="F1876" i="48" s="1"/>
  <c r="C1656" i="48"/>
  <c r="C1601" i="48"/>
  <c r="C1766" i="48"/>
  <c r="E1766" i="48" s="1"/>
  <c r="F1766" i="48" s="1"/>
  <c r="C48" i="48"/>
  <c r="C1216" i="48"/>
  <c r="C721" i="48"/>
  <c r="F1065" i="5"/>
  <c r="I703" i="5"/>
  <c r="H1876" i="5"/>
  <c r="I1876" i="5"/>
  <c r="O36" i="48"/>
  <c r="G114" i="48"/>
  <c r="D112" i="5"/>
  <c r="D997" i="5"/>
  <c r="D2653" i="5"/>
  <c r="D1492" i="5"/>
  <c r="D667" i="5"/>
  <c r="D1052" i="5"/>
  <c r="D1657" i="5"/>
  <c r="D1932" i="5"/>
  <c r="D2042" i="5"/>
  <c r="D1382" i="5"/>
  <c r="D447" i="5"/>
  <c r="D1217" i="5"/>
  <c r="D1877" i="5"/>
  <c r="D2255" i="5"/>
  <c r="D557" i="5"/>
  <c r="D777" i="5"/>
  <c r="D1437" i="5"/>
  <c r="D612" i="5"/>
  <c r="D2097" i="5"/>
  <c r="D942" i="5"/>
  <c r="D1987" i="5"/>
  <c r="D1712" i="5"/>
  <c r="D722" i="5"/>
  <c r="D887" i="5"/>
  <c r="D2457" i="5"/>
  <c r="D1822" i="5"/>
  <c r="D1602" i="5"/>
  <c r="D2353" i="5"/>
  <c r="D1767" i="5"/>
  <c r="D66" i="5"/>
  <c r="D2152" i="5"/>
  <c r="D2402" i="5"/>
  <c r="D1272" i="5"/>
  <c r="D2555" i="5"/>
  <c r="D1327" i="5"/>
  <c r="D2604" i="5"/>
  <c r="D832" i="5"/>
  <c r="D68" i="5"/>
  <c r="D502" i="5"/>
  <c r="D392" i="5"/>
  <c r="D2506" i="5"/>
  <c r="D1162" i="5"/>
  <c r="D2304" i="5"/>
  <c r="F565" i="56"/>
  <c r="I565" i="56" s="1"/>
  <c r="F586" i="56"/>
  <c r="F602" i="56"/>
  <c r="F71" i="56"/>
  <c r="F69" i="5"/>
  <c r="I69" i="5" s="1"/>
  <c r="O71" i="48"/>
  <c r="W71" i="48" s="1"/>
  <c r="G850" i="22"/>
  <c r="G852" i="22"/>
  <c r="C91" i="48"/>
  <c r="C351" i="48" s="1"/>
  <c r="C89" i="5"/>
  <c r="O2456" i="48"/>
  <c r="O994" i="48"/>
  <c r="O1544" i="48"/>
  <c r="Q1544" i="48" s="1"/>
  <c r="R1544" i="48" s="1"/>
  <c r="O2505" i="48"/>
  <c r="O1929" i="48"/>
  <c r="H287" i="49"/>
  <c r="K567" i="48"/>
  <c r="M567" i="48" s="1"/>
  <c r="N567" i="48" s="1"/>
  <c r="M108" i="48"/>
  <c r="N108" i="48" s="1"/>
  <c r="K512" i="48"/>
  <c r="K842" i="48"/>
  <c r="K2363" i="48"/>
  <c r="M2363" i="48" s="1"/>
  <c r="N2363" i="48" s="1"/>
  <c r="K2614" i="48"/>
  <c r="K2052" i="48"/>
  <c r="M2052" i="48" s="1"/>
  <c r="N2052" i="48" s="1"/>
  <c r="K622" i="48"/>
  <c r="M622" i="48" s="1"/>
  <c r="N622" i="48" s="1"/>
  <c r="K952" i="48"/>
  <c r="K2314" i="48"/>
  <c r="K1832" i="48"/>
  <c r="K2162" i="48"/>
  <c r="K1612" i="48"/>
  <c r="K2467" i="48"/>
  <c r="K1227" i="48"/>
  <c r="M1227" i="48" s="1"/>
  <c r="N1227" i="48" s="1"/>
  <c r="K1557" i="48"/>
  <c r="M1557" i="48" s="1"/>
  <c r="N1557" i="48" s="1"/>
  <c r="K2217" i="48"/>
  <c r="M2217" i="48" s="1"/>
  <c r="N2217" i="48" s="1"/>
  <c r="K2565" i="48"/>
  <c r="K124" i="48"/>
  <c r="K1172" i="48"/>
  <c r="K1392" i="48"/>
  <c r="K2107" i="48"/>
  <c r="K1007" i="48"/>
  <c r="K2265" i="48"/>
  <c r="M2265" i="48" s="1"/>
  <c r="N2265" i="48" s="1"/>
  <c r="K1667" i="48"/>
  <c r="K2412" i="48"/>
  <c r="K1282" i="48"/>
  <c r="K402" i="48"/>
  <c r="K1997" i="48"/>
  <c r="M1997" i="48" s="1"/>
  <c r="N1997" i="48" s="1"/>
  <c r="K1447" i="48"/>
  <c r="K1337" i="48"/>
  <c r="M1337" i="48" s="1"/>
  <c r="N1337" i="48" s="1"/>
  <c r="K1942" i="48"/>
  <c r="K1777" i="48"/>
  <c r="M1777" i="48" s="1"/>
  <c r="N1777" i="48" s="1"/>
  <c r="K1062" i="48"/>
  <c r="M1062" i="48" s="1"/>
  <c r="N1062" i="48" s="1"/>
  <c r="K787" i="48"/>
  <c r="M787" i="48" s="1"/>
  <c r="N787" i="48" s="1"/>
  <c r="K1722" i="48"/>
  <c r="M1722" i="48" s="1"/>
  <c r="N1722" i="48" s="1"/>
  <c r="K677" i="48"/>
  <c r="K457" i="48"/>
  <c r="M457" i="48" s="1"/>
  <c r="N457" i="48" s="1"/>
  <c r="K1117" i="48"/>
  <c r="Q2005" i="48"/>
  <c r="R2005" i="48" s="1"/>
  <c r="C228" i="5"/>
  <c r="C2625" i="5" s="1"/>
  <c r="D973" i="47"/>
  <c r="D975" i="47"/>
  <c r="E489" i="32"/>
  <c r="E490" i="32"/>
  <c r="E486" i="32"/>
  <c r="G1434" i="48"/>
  <c r="G554" i="48"/>
  <c r="I554" i="48" s="1"/>
  <c r="J554" i="48" s="1"/>
  <c r="G1984" i="48"/>
  <c r="I1984" i="48" s="1"/>
  <c r="J1984" i="48" s="1"/>
  <c r="G2254" i="48"/>
  <c r="I2254" i="48" s="1"/>
  <c r="J2254" i="48" s="1"/>
  <c r="G1269" i="48"/>
  <c r="G1709" i="48"/>
  <c r="G2456" i="48"/>
  <c r="G1159" i="48"/>
  <c r="K942" i="48"/>
  <c r="C47" i="48"/>
  <c r="C163" i="48"/>
  <c r="E2279" i="48"/>
  <c r="F2279" i="48" s="1"/>
  <c r="I1044" i="5"/>
  <c r="F230" i="56"/>
  <c r="F231" i="56" s="1"/>
  <c r="F334" i="56"/>
  <c r="F44" i="56"/>
  <c r="F178" i="56"/>
  <c r="C2239" i="48"/>
  <c r="E2239" i="48" s="1"/>
  <c r="F2239" i="48" s="1"/>
  <c r="F573" i="56"/>
  <c r="F120" i="56"/>
  <c r="F628" i="56"/>
  <c r="F1068" i="56"/>
  <c r="F793" i="56"/>
  <c r="F2078" i="56"/>
  <c r="F2023" i="56"/>
  <c r="F1563" i="56"/>
  <c r="F2382" i="56"/>
  <c r="F683" i="56"/>
  <c r="F903" i="56"/>
  <c r="F1673" i="56"/>
  <c r="F1783" i="56"/>
  <c r="F958" i="56"/>
  <c r="F1728" i="56"/>
  <c r="F1968" i="56"/>
  <c r="F1233" i="56"/>
  <c r="E1057" i="48"/>
  <c r="F1057" i="48" s="1"/>
  <c r="AA1057" i="48"/>
  <c r="AC1057" i="48" s="1"/>
  <c r="G135" i="5"/>
  <c r="G353" i="5"/>
  <c r="H1605" i="5"/>
  <c r="W2673" i="48"/>
  <c r="G1375" i="5"/>
  <c r="I1375" i="5" s="1"/>
  <c r="I492" i="5"/>
  <c r="Q2674" i="48"/>
  <c r="R2674" i="48" s="1"/>
  <c r="W1873" i="48"/>
  <c r="W1877" i="48" s="1"/>
  <c r="Y1877" i="48" s="1"/>
  <c r="Z1877" i="48" s="1"/>
  <c r="Q2207" i="48"/>
  <c r="R2207" i="48" s="1"/>
  <c r="AA2336" i="48"/>
  <c r="AA2481" i="48"/>
  <c r="Z186" i="48"/>
  <c r="AB186" i="48"/>
  <c r="U2013" i="48"/>
  <c r="V2013" i="48" s="1"/>
  <c r="Q2262" i="48"/>
  <c r="R2262" i="48" s="1"/>
  <c r="E2207" i="48"/>
  <c r="F2207" i="48" s="1"/>
  <c r="W1129" i="48"/>
  <c r="I386" i="48"/>
  <c r="J386" i="48" s="1"/>
  <c r="S187" i="48"/>
  <c r="G1047" i="48"/>
  <c r="I1047" i="48" s="1"/>
  <c r="J1047" i="48" s="1"/>
  <c r="G1102" i="48"/>
  <c r="G552" i="48"/>
  <c r="I552" i="48" s="1"/>
  <c r="J552" i="48" s="1"/>
  <c r="G497" i="48"/>
  <c r="G882" i="48"/>
  <c r="G1157" i="48"/>
  <c r="G1652" i="48"/>
  <c r="G301" i="48"/>
  <c r="G937" i="48"/>
  <c r="I937" i="48" s="1"/>
  <c r="J937" i="48" s="1"/>
  <c r="G1872" i="48"/>
  <c r="I1872" i="48" s="1"/>
  <c r="J1872" i="48" s="1"/>
  <c r="G16" i="48"/>
  <c r="G662" i="48"/>
  <c r="G2147" i="48"/>
  <c r="G1322" i="48"/>
  <c r="G1267" i="48"/>
  <c r="G827" i="48"/>
  <c r="G1927" i="48"/>
  <c r="G1432" i="48"/>
  <c r="G1707" i="48"/>
  <c r="G1542" i="48"/>
  <c r="I1542" i="48" s="1"/>
  <c r="J1542" i="48" s="1"/>
  <c r="G1212" i="48"/>
  <c r="I1212" i="48" s="1"/>
  <c r="J1212" i="48" s="1"/>
  <c r="G717" i="48"/>
  <c r="G387" i="48"/>
  <c r="I387" i="48" s="1"/>
  <c r="J387" i="48" s="1"/>
  <c r="G1377" i="48"/>
  <c r="G2037" i="48"/>
  <c r="I2037" i="48" s="1"/>
  <c r="J2037" i="48" s="1"/>
  <c r="G2092" i="48"/>
  <c r="I15" i="48"/>
  <c r="G1982" i="48"/>
  <c r="I1982" i="48" s="1"/>
  <c r="J1982" i="48" s="1"/>
  <c r="G772" i="48"/>
  <c r="I772" i="48" s="1"/>
  <c r="J772" i="48" s="1"/>
  <c r="G1597" i="48"/>
  <c r="G1817" i="48"/>
  <c r="G442" i="48"/>
  <c r="P2280" i="48"/>
  <c r="G1044" i="48"/>
  <c r="I1044" i="48" s="1"/>
  <c r="J1044" i="48" s="1"/>
  <c r="G1924" i="48"/>
  <c r="G1594" i="48"/>
  <c r="G1099" i="48"/>
  <c r="G2089" i="48"/>
  <c r="G879" i="48"/>
  <c r="G1264" i="48"/>
  <c r="G714" i="48"/>
  <c r="G2551" i="48"/>
  <c r="G2144" i="48"/>
  <c r="G384" i="48"/>
  <c r="I384" i="48" s="1"/>
  <c r="J384" i="48" s="1"/>
  <c r="G20" i="48"/>
  <c r="AA20" i="48" s="1"/>
  <c r="G439" i="48"/>
  <c r="G1814" i="48"/>
  <c r="G494" i="48"/>
  <c r="G1319" i="48"/>
  <c r="G824" i="48"/>
  <c r="I4" i="48"/>
  <c r="J4" i="48" s="1"/>
  <c r="G11" i="48"/>
  <c r="G1209" i="48"/>
  <c r="I1209" i="48" s="1"/>
  <c r="J1209" i="48" s="1"/>
  <c r="G2251" i="48"/>
  <c r="I2251" i="48" s="1"/>
  <c r="J2251" i="48" s="1"/>
  <c r="G2349" i="48"/>
  <c r="G1539" i="48"/>
  <c r="I1539" i="48" s="1"/>
  <c r="J1539" i="48" s="1"/>
  <c r="G1429" i="48"/>
  <c r="G659" i="48"/>
  <c r="G2453" i="48"/>
  <c r="G1154" i="48"/>
  <c r="G2502" i="48"/>
  <c r="G2398" i="48"/>
  <c r="G769" i="48"/>
  <c r="I769" i="48" s="1"/>
  <c r="J769" i="48" s="1"/>
  <c r="G549" i="48"/>
  <c r="I549" i="48" s="1"/>
  <c r="J549" i="48" s="1"/>
  <c r="G2300" i="48"/>
  <c r="I2300" i="48" s="1"/>
  <c r="J2300" i="48" s="1"/>
  <c r="G2034" i="48"/>
  <c r="I2034" i="48" s="1"/>
  <c r="J2034" i="48" s="1"/>
  <c r="G1649" i="48"/>
  <c r="G2207" i="48"/>
  <c r="I2207" i="48" s="1"/>
  <c r="J2207" i="48" s="1"/>
  <c r="G6" i="48"/>
  <c r="G934" i="48"/>
  <c r="I934" i="48" s="1"/>
  <c r="J934" i="48" s="1"/>
  <c r="G1704" i="48"/>
  <c r="G290" i="48"/>
  <c r="G1979" i="48"/>
  <c r="I1979" i="48" s="1"/>
  <c r="J1979" i="48" s="1"/>
  <c r="G1869" i="48"/>
  <c r="I1869" i="48" s="1"/>
  <c r="J1869" i="48" s="1"/>
  <c r="C2036" i="48"/>
  <c r="E2036" i="48" s="1"/>
  <c r="F2036" i="48" s="1"/>
  <c r="C1431" i="48"/>
  <c r="C22" i="48"/>
  <c r="C2091" i="48"/>
  <c r="F2456" i="56"/>
  <c r="F2323" i="56"/>
  <c r="F952" i="56"/>
  <c r="F622" i="56"/>
  <c r="F2274" i="56"/>
  <c r="F897" i="56"/>
  <c r="F787" i="56"/>
  <c r="F89" i="56"/>
  <c r="F1962" i="56"/>
  <c r="F567" i="56"/>
  <c r="F2376" i="56"/>
  <c r="F2407" i="56"/>
  <c r="F269" i="56"/>
  <c r="F2072" i="56"/>
  <c r="F2505" i="56"/>
  <c r="F1557" i="56"/>
  <c r="F2017" i="56"/>
  <c r="F2225" i="56"/>
  <c r="F2603" i="56"/>
  <c r="F1667" i="56"/>
  <c r="F1227" i="56"/>
  <c r="F2178" i="56"/>
  <c r="F457" i="56"/>
  <c r="F1777" i="56"/>
  <c r="F2554" i="56"/>
  <c r="F1722" i="56"/>
  <c r="F1062" i="56"/>
  <c r="D277" i="5"/>
  <c r="D96" i="5"/>
  <c r="E24" i="56"/>
  <c r="E21" i="56"/>
  <c r="E938" i="56" s="1"/>
  <c r="E96" i="56"/>
  <c r="E282" i="56"/>
  <c r="K845" i="48"/>
  <c r="K1780" i="48"/>
  <c r="M1780" i="48" s="1"/>
  <c r="N1780" i="48" s="1"/>
  <c r="M119" i="48"/>
  <c r="M955" i="48" s="1"/>
  <c r="N955" i="48" s="1"/>
  <c r="K680" i="48"/>
  <c r="K955" i="48"/>
  <c r="K1945" i="48"/>
  <c r="K2000" i="48"/>
  <c r="M2000" i="48" s="1"/>
  <c r="N2000" i="48" s="1"/>
  <c r="K1230" i="48"/>
  <c r="M1230" i="48" s="1"/>
  <c r="N1230" i="48" s="1"/>
  <c r="K460" i="48"/>
  <c r="M460" i="48" s="1"/>
  <c r="N460" i="48" s="1"/>
  <c r="K790" i="48"/>
  <c r="M790" i="48" s="1"/>
  <c r="N790" i="48" s="1"/>
  <c r="K1725" i="48"/>
  <c r="M1725" i="48" s="1"/>
  <c r="N1725" i="48" s="1"/>
  <c r="K1120" i="48"/>
  <c r="K1010" i="48"/>
  <c r="K1560" i="48"/>
  <c r="M1560" i="48" s="1"/>
  <c r="N1560" i="48" s="1"/>
  <c r="K625" i="48"/>
  <c r="M625" i="48" s="1"/>
  <c r="N625" i="48" s="1"/>
  <c r="K1835" i="48"/>
  <c r="K1450" i="48"/>
  <c r="K2165" i="48"/>
  <c r="K1175" i="48"/>
  <c r="K1670" i="48"/>
  <c r="K1340" i="48"/>
  <c r="M1340" i="48" s="1"/>
  <c r="N1340" i="48" s="1"/>
  <c r="K1395" i="48"/>
  <c r="K2055" i="48"/>
  <c r="M2055" i="48" s="1"/>
  <c r="N2055" i="48" s="1"/>
  <c r="K405" i="48"/>
  <c r="M405" i="48" s="1"/>
  <c r="N405" i="48" s="1"/>
  <c r="K900" i="48"/>
  <c r="K120" i="48"/>
  <c r="K515" i="48"/>
  <c r="K1065" i="48"/>
  <c r="M1065" i="48" s="1"/>
  <c r="N1065" i="48" s="1"/>
  <c r="K1285" i="48"/>
  <c r="K2110" i="48"/>
  <c r="K1615" i="48"/>
  <c r="K570" i="48"/>
  <c r="M570" i="48" s="1"/>
  <c r="N570" i="48" s="1"/>
  <c r="H176" i="50"/>
  <c r="H175" i="50"/>
  <c r="F98" i="56"/>
  <c r="E284" i="56"/>
  <c r="E98" i="56"/>
  <c r="H1807" i="5"/>
  <c r="Q1548" i="48"/>
  <c r="R1548" i="48" s="1"/>
  <c r="O1552" i="48"/>
  <c r="Q1552" i="48" s="1"/>
  <c r="R1552" i="48" s="1"/>
  <c r="AA1548" i="48"/>
  <c r="AC1548" i="48" s="1"/>
  <c r="O1589" i="48"/>
  <c r="O1573" i="48"/>
  <c r="E2207" i="5"/>
  <c r="E2301" i="5"/>
  <c r="E1597" i="5"/>
  <c r="E1707" i="5"/>
  <c r="E827" i="5"/>
  <c r="E992" i="5"/>
  <c r="E1542" i="5"/>
  <c r="E772" i="5"/>
  <c r="E662" i="5"/>
  <c r="E1762" i="5"/>
  <c r="E2037" i="5"/>
  <c r="E717" i="5"/>
  <c r="E1652" i="5"/>
  <c r="E1157" i="5"/>
  <c r="E1102" i="5"/>
  <c r="E158" i="5"/>
  <c r="E1344" i="5" s="1"/>
  <c r="E1212" i="5"/>
  <c r="E1927" i="5"/>
  <c r="E1047" i="5"/>
  <c r="E387" i="5"/>
  <c r="E552" i="5"/>
  <c r="E882" i="5"/>
  <c r="E2092" i="5"/>
  <c r="E607" i="5"/>
  <c r="E1487" i="5"/>
  <c r="E1377" i="5"/>
  <c r="E1982" i="5"/>
  <c r="E1322" i="5"/>
  <c r="E30" i="5"/>
  <c r="E210" i="5"/>
  <c r="E42" i="5"/>
  <c r="E497" i="5"/>
  <c r="E1267" i="5"/>
  <c r="E1432" i="5"/>
  <c r="E442" i="5"/>
  <c r="E2252" i="5"/>
  <c r="E2399" i="5"/>
  <c r="E1817" i="5"/>
  <c r="E40" i="5"/>
  <c r="E2552" i="5"/>
  <c r="E2601" i="5"/>
  <c r="E2147" i="5"/>
  <c r="E2503" i="5"/>
  <c r="E2350" i="5"/>
  <c r="E937" i="5"/>
  <c r="C570" i="56"/>
  <c r="C2228" i="56"/>
  <c r="C2326" i="56"/>
  <c r="C1010" i="56"/>
  <c r="C900" i="56"/>
  <c r="C1230" i="56"/>
  <c r="C515" i="56"/>
  <c r="C1560" i="56"/>
  <c r="C625" i="56"/>
  <c r="C1780" i="56"/>
  <c r="C790" i="56"/>
  <c r="C405" i="56"/>
  <c r="C2379" i="56"/>
  <c r="C2655" i="56"/>
  <c r="C2459" i="56"/>
  <c r="C1065" i="56"/>
  <c r="C2410" i="56"/>
  <c r="C1340" i="56"/>
  <c r="C2606" i="56"/>
  <c r="C2020" i="56"/>
  <c r="C2508" i="56"/>
  <c r="C1725" i="56"/>
  <c r="C2557" i="56"/>
  <c r="C1835" i="56"/>
  <c r="C2180" i="56"/>
  <c r="C2277" i="56"/>
  <c r="C955" i="56"/>
  <c r="C1120" i="56"/>
  <c r="C1965" i="56"/>
  <c r="F22" i="56"/>
  <c r="F1764" i="56"/>
  <c r="F144" i="56"/>
  <c r="F554" i="56"/>
  <c r="F2059" i="56"/>
  <c r="F1544" i="56"/>
  <c r="F2004" i="56"/>
  <c r="F1709" i="56"/>
  <c r="F2363" i="56"/>
  <c r="F1049" i="56"/>
  <c r="F1214" i="56"/>
  <c r="F939" i="56"/>
  <c r="F1949" i="56"/>
  <c r="F884" i="56"/>
  <c r="F1654" i="56"/>
  <c r="F609" i="56"/>
  <c r="F774" i="56"/>
  <c r="F444" i="56"/>
  <c r="H1143" i="5"/>
  <c r="O892" i="48"/>
  <c r="O913" i="48"/>
  <c r="O929" i="48"/>
  <c r="E121" i="48"/>
  <c r="C1284" i="48"/>
  <c r="C789" i="48"/>
  <c r="E789" i="48" s="1"/>
  <c r="F789" i="48" s="1"/>
  <c r="C734" i="48"/>
  <c r="C1174" i="48"/>
  <c r="C2054" i="48"/>
  <c r="E2054" i="48" s="1"/>
  <c r="F2054" i="48" s="1"/>
  <c r="C1009" i="48"/>
  <c r="C514" i="48"/>
  <c r="C1724" i="48"/>
  <c r="E1724" i="48" s="1"/>
  <c r="F1724" i="48" s="1"/>
  <c r="C679" i="48"/>
  <c r="C899" i="48"/>
  <c r="E113" i="48"/>
  <c r="C624" i="48"/>
  <c r="E624" i="48" s="1"/>
  <c r="F624" i="48" s="1"/>
  <c r="C126" i="48"/>
  <c r="E126" i="48" s="1"/>
  <c r="C2164" i="48"/>
  <c r="C1559" i="48"/>
  <c r="E1559" i="48" s="1"/>
  <c r="F1559" i="48" s="1"/>
  <c r="C1229" i="48"/>
  <c r="E1229" i="48" s="1"/>
  <c r="F1229" i="48" s="1"/>
  <c r="C1119" i="48"/>
  <c r="C1394" i="48"/>
  <c r="C1779" i="48"/>
  <c r="E1779" i="48" s="1"/>
  <c r="F1779" i="48" s="1"/>
  <c r="C459" i="48"/>
  <c r="C954" i="48"/>
  <c r="E954" i="48" s="1"/>
  <c r="F954" i="48" s="1"/>
  <c r="C1669" i="48"/>
  <c r="C1999" i="48"/>
  <c r="E1999" i="48" s="1"/>
  <c r="F1999" i="48" s="1"/>
  <c r="C1339" i="48"/>
  <c r="E1339" i="48" s="1"/>
  <c r="F1339" i="48" s="1"/>
  <c r="C1449" i="48"/>
  <c r="C844" i="48"/>
  <c r="C1064" i="48"/>
  <c r="E1064" i="48" s="1"/>
  <c r="F1064" i="48" s="1"/>
  <c r="C2109" i="48"/>
  <c r="C1944" i="48"/>
  <c r="C1614" i="48"/>
  <c r="C1834" i="48"/>
  <c r="C569" i="48"/>
  <c r="E569" i="48" s="1"/>
  <c r="F569" i="48" s="1"/>
  <c r="C404" i="48"/>
  <c r="E404" i="48" s="1"/>
  <c r="F404" i="48" s="1"/>
  <c r="E20" i="56"/>
  <c r="E310" i="56"/>
  <c r="E154" i="56"/>
  <c r="I1532" i="5"/>
  <c r="C772" i="56"/>
  <c r="C387" i="56"/>
  <c r="C2641" i="56"/>
  <c r="C1212" i="56"/>
  <c r="I1212" i="56" s="1"/>
  <c r="C937" i="56"/>
  <c r="C2445" i="56"/>
  <c r="C1762" i="56"/>
  <c r="C992" i="56"/>
  <c r="C2170" i="56"/>
  <c r="C1707" i="56"/>
  <c r="C1542" i="56"/>
  <c r="C2361" i="56"/>
  <c r="C2396" i="56"/>
  <c r="C552" i="56"/>
  <c r="C1947" i="56"/>
  <c r="C1817" i="56"/>
  <c r="C2494" i="56"/>
  <c r="I2494" i="56" s="1"/>
  <c r="C2592" i="56"/>
  <c r="C2002" i="56"/>
  <c r="C497" i="56"/>
  <c r="C1102" i="56"/>
  <c r="C2214" i="56"/>
  <c r="C2312" i="56"/>
  <c r="C1047" i="56"/>
  <c r="C2543" i="56"/>
  <c r="C1322" i="56"/>
  <c r="C882" i="56"/>
  <c r="C2263" i="56"/>
  <c r="K88" i="48"/>
  <c r="D74" i="56"/>
  <c r="D248" i="56"/>
  <c r="D196" i="56"/>
  <c r="W2170" i="48"/>
  <c r="W2182" i="48"/>
  <c r="D289" i="5"/>
  <c r="D290" i="5" s="1"/>
  <c r="D108" i="5"/>
  <c r="I107" i="5"/>
  <c r="D315" i="5"/>
  <c r="C161" i="48"/>
  <c r="C187" i="48"/>
  <c r="AA31" i="48"/>
  <c r="C32" i="48"/>
  <c r="W31" i="48"/>
  <c r="C213" i="48"/>
  <c r="I1858" i="5"/>
  <c r="I864" i="5"/>
  <c r="G569" i="48"/>
  <c r="I569" i="48" s="1"/>
  <c r="J569" i="48" s="1"/>
  <c r="G1064" i="48"/>
  <c r="G1889" i="48"/>
  <c r="I1889" i="48" s="1"/>
  <c r="J1889" i="48" s="1"/>
  <c r="G1999" i="48"/>
  <c r="I1999" i="48" s="1"/>
  <c r="J1999" i="48" s="1"/>
  <c r="G404" i="48"/>
  <c r="I404" i="48" s="1"/>
  <c r="J404" i="48" s="1"/>
  <c r="G1724" i="48"/>
  <c r="G1614" i="48"/>
  <c r="G126" i="48"/>
  <c r="G1669" i="48"/>
  <c r="G459" i="48"/>
  <c r="G1834" i="48"/>
  <c r="G1174" i="48"/>
  <c r="G789" i="48"/>
  <c r="I789" i="48" s="1"/>
  <c r="J789" i="48" s="1"/>
  <c r="G514" i="48"/>
  <c r="G2054" i="48"/>
  <c r="I2054" i="48" s="1"/>
  <c r="J2054" i="48" s="1"/>
  <c r="G1009" i="48"/>
  <c r="G1284" i="48"/>
  <c r="G1944" i="48"/>
  <c r="G1559" i="48"/>
  <c r="I1559" i="48" s="1"/>
  <c r="J1559" i="48" s="1"/>
  <c r="G734" i="48"/>
  <c r="G2109" i="48"/>
  <c r="I113" i="48"/>
  <c r="G1339" i="48"/>
  <c r="G1119" i="48"/>
  <c r="G899" i="48"/>
  <c r="G679" i="48"/>
  <c r="G2164" i="48"/>
  <c r="G2225" i="5"/>
  <c r="G2227" i="5"/>
  <c r="D397" i="56"/>
  <c r="D782" i="56"/>
  <c r="D243" i="56"/>
  <c r="D642" i="56" s="1"/>
  <c r="D562" i="56"/>
  <c r="D191" i="56"/>
  <c r="D2500" i="56"/>
  <c r="D1332" i="56"/>
  <c r="D1387" i="56"/>
  <c r="D947" i="56"/>
  <c r="D2598" i="56"/>
  <c r="D2067" i="56"/>
  <c r="D2269" i="56"/>
  <c r="D1607" i="56"/>
  <c r="D1002" i="56"/>
  <c r="D63" i="56"/>
  <c r="D1957" i="56"/>
  <c r="D1717" i="56"/>
  <c r="D1772" i="56"/>
  <c r="D2318" i="56"/>
  <c r="D2122" i="56"/>
  <c r="D2451" i="56"/>
  <c r="D2549" i="56"/>
  <c r="D2647" i="56"/>
  <c r="D2220" i="56"/>
  <c r="D1662" i="56"/>
  <c r="D1277" i="56"/>
  <c r="D1222" i="56"/>
  <c r="D2371" i="56"/>
  <c r="D2402" i="56"/>
  <c r="D2012" i="56"/>
  <c r="F61" i="56"/>
  <c r="O61" i="48"/>
  <c r="F974" i="47"/>
  <c r="F59" i="5"/>
  <c r="F972" i="47"/>
  <c r="Q2305" i="48"/>
  <c r="R2305" i="48" s="1"/>
  <c r="O2309" i="48"/>
  <c r="O2344" i="48"/>
  <c r="AA1658" i="48"/>
  <c r="O1662" i="48"/>
  <c r="O1699" i="48"/>
  <c r="O1683" i="48"/>
  <c r="F113" i="56"/>
  <c r="F407" i="56" s="1"/>
  <c r="O113" i="48"/>
  <c r="O295" i="48" s="1"/>
  <c r="J972" i="47"/>
  <c r="F111" i="5"/>
  <c r="F267" i="5" s="1"/>
  <c r="J974" i="47"/>
  <c r="M13" i="48"/>
  <c r="K143" i="48"/>
  <c r="Z189" i="48"/>
  <c r="AB189" i="48"/>
  <c r="G61" i="56"/>
  <c r="G62" i="56" s="1"/>
  <c r="G487" i="32"/>
  <c r="G59" i="5"/>
  <c r="F263" i="5"/>
  <c r="F264" i="5" s="1"/>
  <c r="F315" i="5"/>
  <c r="F108" i="5"/>
  <c r="D56" i="5"/>
  <c r="D237" i="5"/>
  <c r="D185" i="5"/>
  <c r="O265" i="48"/>
  <c r="Q109" i="48"/>
  <c r="O317" i="48"/>
  <c r="O110" i="48"/>
  <c r="F94" i="5"/>
  <c r="F275" i="5"/>
  <c r="G1449" i="48"/>
  <c r="U2287" i="48"/>
  <c r="V2287" i="48" s="1"/>
  <c r="H1135" i="5"/>
  <c r="G21" i="48"/>
  <c r="E15" i="48"/>
  <c r="C2147" i="48"/>
  <c r="C1927" i="48"/>
  <c r="C497" i="48"/>
  <c r="C145" i="48"/>
  <c r="C1267" i="48"/>
  <c r="C1377" i="48"/>
  <c r="C1047" i="48"/>
  <c r="E1047" i="48" s="1"/>
  <c r="F1047" i="48" s="1"/>
  <c r="C1652" i="48"/>
  <c r="C882" i="48"/>
  <c r="C1542" i="48"/>
  <c r="E1542" i="48" s="1"/>
  <c r="F1542" i="48" s="1"/>
  <c r="C1102" i="48"/>
  <c r="C1762" i="48"/>
  <c r="E1762" i="48" s="1"/>
  <c r="F1762" i="48" s="1"/>
  <c r="C662" i="48"/>
  <c r="C1707" i="48"/>
  <c r="E1707" i="48" s="1"/>
  <c r="F1707" i="48" s="1"/>
  <c r="C1212" i="48"/>
  <c r="E1212" i="48" s="1"/>
  <c r="F1212" i="48" s="1"/>
  <c r="C772" i="48"/>
  <c r="E772" i="48" s="1"/>
  <c r="F772" i="48" s="1"/>
  <c r="C2092" i="48"/>
  <c r="C552" i="48"/>
  <c r="E552" i="48" s="1"/>
  <c r="F552" i="48" s="1"/>
  <c r="C827" i="48"/>
  <c r="C1597" i="48"/>
  <c r="C1817" i="48"/>
  <c r="C387" i="48"/>
  <c r="E387" i="48" s="1"/>
  <c r="F387" i="48" s="1"/>
  <c r="C16" i="48"/>
  <c r="C1872" i="48"/>
  <c r="E1872" i="48" s="1"/>
  <c r="F1872" i="48" s="1"/>
  <c r="C442" i="48"/>
  <c r="C2037" i="48"/>
  <c r="E2037" i="48" s="1"/>
  <c r="F2037" i="48" s="1"/>
  <c r="C301" i="48"/>
  <c r="C717" i="48"/>
  <c r="C1432" i="48"/>
  <c r="C992" i="48"/>
  <c r="C1982" i="48"/>
  <c r="E1982" i="48" s="1"/>
  <c r="F1982" i="48" s="1"/>
  <c r="C1322" i="48"/>
  <c r="E1322" i="48" s="1"/>
  <c r="F1322" i="48" s="1"/>
  <c r="C1157" i="48"/>
  <c r="S10" i="48"/>
  <c r="I8" i="5"/>
  <c r="H1858" i="5"/>
  <c r="O223" i="48"/>
  <c r="O1217" i="48"/>
  <c r="Q1217" i="48" s="1"/>
  <c r="R1217" i="48" s="1"/>
  <c r="O2097" i="48"/>
  <c r="O887" i="48"/>
  <c r="O1822" i="48"/>
  <c r="O171" i="48"/>
  <c r="O172" i="48" s="1"/>
  <c r="O1547" i="48"/>
  <c r="Q1547" i="48" s="1"/>
  <c r="R1547" i="48" s="1"/>
  <c r="O612" i="48"/>
  <c r="Q612" i="48" s="1"/>
  <c r="R612" i="48" s="1"/>
  <c r="O1602" i="48"/>
  <c r="O1162" i="48"/>
  <c r="O392" i="48"/>
  <c r="O2152" i="48"/>
  <c r="O1712" i="48"/>
  <c r="Q1712" i="48" s="1"/>
  <c r="R1712" i="48" s="1"/>
  <c r="O1107" i="48"/>
  <c r="O447" i="48"/>
  <c r="Q447" i="48" s="1"/>
  <c r="R447" i="48" s="1"/>
  <c r="O942" i="48"/>
  <c r="Q942" i="48" s="1"/>
  <c r="R942" i="48" s="1"/>
  <c r="O777" i="48"/>
  <c r="Q777" i="48" s="1"/>
  <c r="R777" i="48" s="1"/>
  <c r="O1052" i="48"/>
  <c r="Q1052" i="48" s="1"/>
  <c r="R1052" i="48" s="1"/>
  <c r="O1657" i="48"/>
  <c r="O327" i="48"/>
  <c r="O1767" i="48"/>
  <c r="Q1767" i="48" s="1"/>
  <c r="R1767" i="48" s="1"/>
  <c r="O1272" i="48"/>
  <c r="O1932" i="48"/>
  <c r="O997" i="48"/>
  <c r="O667" i="48"/>
  <c r="O832" i="48"/>
  <c r="O722" i="48"/>
  <c r="AA722" i="48" s="1"/>
  <c r="O502" i="48"/>
  <c r="O1877" i="48"/>
  <c r="Q1877" i="48" s="1"/>
  <c r="R1877" i="48" s="1"/>
  <c r="O557" i="48"/>
  <c r="Q557" i="48" s="1"/>
  <c r="R557" i="48" s="1"/>
  <c r="I2045" i="5"/>
  <c r="I774" i="5"/>
  <c r="I389" i="5"/>
  <c r="G1870" i="5"/>
  <c r="Y1333" i="48"/>
  <c r="Z1333" i="48" s="1"/>
  <c r="Z173" i="48"/>
  <c r="AB173" i="48"/>
  <c r="AB105" i="48"/>
  <c r="Z253" i="48"/>
  <c r="AB253" i="48"/>
  <c r="X1734" i="48"/>
  <c r="AC2264" i="48"/>
  <c r="C1067" i="48"/>
  <c r="D100" i="5"/>
  <c r="T2077" i="48"/>
  <c r="U2076" i="48"/>
  <c r="V2076" i="48" s="1"/>
  <c r="AB1514" i="48"/>
  <c r="AC1514" i="48" s="1"/>
  <c r="U1514" i="48"/>
  <c r="V1514" i="48" s="1"/>
  <c r="Z251" i="48"/>
  <c r="AB251" i="48"/>
  <c r="F263" i="50"/>
  <c r="F239" i="50"/>
  <c r="F58" i="50"/>
  <c r="F71" i="50"/>
  <c r="F250" i="50"/>
  <c r="F149" i="50"/>
  <c r="F227" i="50"/>
  <c r="F214" i="50"/>
  <c r="F175" i="50"/>
  <c r="F287" i="50"/>
  <c r="D2361" i="56"/>
  <c r="D387" i="56"/>
  <c r="D1322" i="56"/>
  <c r="D11" i="56"/>
  <c r="D552" i="56"/>
  <c r="D1047" i="56"/>
  <c r="D1762" i="56"/>
  <c r="D2263" i="56"/>
  <c r="D772" i="56"/>
  <c r="D2543" i="56"/>
  <c r="D2002" i="56"/>
  <c r="D2312" i="56"/>
  <c r="D1652" i="56"/>
  <c r="D2396" i="56"/>
  <c r="D992" i="56"/>
  <c r="D1267" i="56"/>
  <c r="D2445" i="56"/>
  <c r="D2641" i="56"/>
  <c r="D2494" i="56"/>
  <c r="D1377" i="56"/>
  <c r="D1597" i="56"/>
  <c r="D2592" i="56"/>
  <c r="D295" i="56"/>
  <c r="D1707" i="56"/>
  <c r="D2214" i="56"/>
  <c r="D937" i="56"/>
  <c r="D1542" i="56"/>
  <c r="D2057" i="56"/>
  <c r="D1212" i="56"/>
  <c r="D2112" i="56"/>
  <c r="D1947" i="56"/>
  <c r="C1764" i="56"/>
  <c r="C1214" i="56"/>
  <c r="C1324" i="56"/>
  <c r="C774" i="56"/>
  <c r="C2363" i="56"/>
  <c r="C1049" i="56"/>
  <c r="C499" i="56"/>
  <c r="C884" i="56"/>
  <c r="C994" i="56"/>
  <c r="C1544" i="56"/>
  <c r="C554" i="56"/>
  <c r="C389" i="56"/>
  <c r="C1709" i="56"/>
  <c r="C1949" i="56"/>
  <c r="C2004" i="56"/>
  <c r="C939" i="56"/>
  <c r="C1104" i="56"/>
  <c r="C1819" i="56"/>
  <c r="C96" i="48"/>
  <c r="E95" i="48"/>
  <c r="C173" i="48"/>
  <c r="C277" i="48"/>
  <c r="H73" i="49"/>
  <c r="H99" i="49"/>
  <c r="K1651" i="48"/>
  <c r="K1926" i="48"/>
  <c r="K1981" i="48"/>
  <c r="M1981" i="48" s="1"/>
  <c r="N1981" i="48" s="1"/>
  <c r="K1211" i="48"/>
  <c r="M1211" i="48" s="1"/>
  <c r="N1211" i="48" s="1"/>
  <c r="K441" i="48"/>
  <c r="K551" i="48"/>
  <c r="M551" i="48" s="1"/>
  <c r="N551" i="48" s="1"/>
  <c r="K1871" i="48"/>
  <c r="M1871" i="48" s="1"/>
  <c r="N1871" i="48" s="1"/>
  <c r="K22" i="48"/>
  <c r="M22" i="48" s="1"/>
  <c r="N22" i="48" s="1"/>
  <c r="K1816" i="48"/>
  <c r="K1706" i="48"/>
  <c r="M1706" i="48" s="1"/>
  <c r="N1706" i="48" s="1"/>
  <c r="K661" i="48"/>
  <c r="K1431" i="48"/>
  <c r="K826" i="48"/>
  <c r="K771" i="48"/>
  <c r="K1596" i="48"/>
  <c r="K1156" i="48"/>
  <c r="K606" i="48"/>
  <c r="K1101" i="48"/>
  <c r="K1046" i="48"/>
  <c r="M1046" i="48" s="1"/>
  <c r="N1046" i="48" s="1"/>
  <c r="K1541" i="48"/>
  <c r="K2146" i="48"/>
  <c r="K1376" i="48"/>
  <c r="K2036" i="48"/>
  <c r="M2036" i="48" s="1"/>
  <c r="N2036" i="48" s="1"/>
  <c r="K2091" i="48"/>
  <c r="K1321" i="48"/>
  <c r="M1321" i="48" s="1"/>
  <c r="N1321" i="48" s="1"/>
  <c r="K496" i="48"/>
  <c r="M9" i="48"/>
  <c r="K1266" i="48"/>
  <c r="K386" i="48"/>
  <c r="M386" i="48" s="1"/>
  <c r="N386" i="48" s="1"/>
  <c r="K991" i="48"/>
  <c r="K139" i="48"/>
  <c r="K223" i="48"/>
  <c r="K667" i="48"/>
  <c r="K1932" i="48"/>
  <c r="K557" i="48"/>
  <c r="M557" i="48" s="1"/>
  <c r="N557" i="48" s="1"/>
  <c r="K2152" i="48"/>
  <c r="K1822" i="48"/>
  <c r="K1712" i="48"/>
  <c r="M1712" i="48" s="1"/>
  <c r="N1712" i="48" s="1"/>
  <c r="K2097" i="48"/>
  <c r="K502" i="48"/>
  <c r="K1877" i="48"/>
  <c r="M1877" i="48" s="1"/>
  <c r="N1877" i="48" s="1"/>
  <c r="K1217" i="48"/>
  <c r="M1217" i="48" s="1"/>
  <c r="N1217" i="48" s="1"/>
  <c r="K1107" i="48"/>
  <c r="K447" i="48"/>
  <c r="M447" i="48" s="1"/>
  <c r="N447" i="48" s="1"/>
  <c r="K1052" i="48"/>
  <c r="M1052" i="48" s="1"/>
  <c r="N1052" i="48" s="1"/>
  <c r="K1382" i="48"/>
  <c r="K1162" i="48"/>
  <c r="K997" i="48"/>
  <c r="K1327" i="48"/>
  <c r="M1327" i="48" s="1"/>
  <c r="N1327" i="48" s="1"/>
  <c r="K171" i="48"/>
  <c r="K327" i="48"/>
  <c r="K2042" i="48"/>
  <c r="M2042" i="48" s="1"/>
  <c r="N2042" i="48" s="1"/>
  <c r="K42" i="48"/>
  <c r="K1272" i="48"/>
  <c r="E120" i="56"/>
  <c r="E573" i="56"/>
  <c r="E463" i="56"/>
  <c r="E1838" i="56"/>
  <c r="E1618" i="56"/>
  <c r="E1728" i="56"/>
  <c r="E903" i="56"/>
  <c r="E1563" i="56"/>
  <c r="E1233" i="56"/>
  <c r="E2382" i="56"/>
  <c r="E1968" i="56"/>
  <c r="E958" i="56"/>
  <c r="E2023" i="56"/>
  <c r="E1343" i="56"/>
  <c r="E793" i="56"/>
  <c r="E1178" i="56"/>
  <c r="E1673" i="56"/>
  <c r="E1453" i="56"/>
  <c r="E1398" i="56"/>
  <c r="C224" i="48"/>
  <c r="F270" i="56"/>
  <c r="F84" i="56"/>
  <c r="AA401" i="48"/>
  <c r="AC401" i="48" s="1"/>
  <c r="O405" i="48"/>
  <c r="O402" i="48"/>
  <c r="Q402" i="48" s="1"/>
  <c r="R402" i="48" s="1"/>
  <c r="E39" i="56"/>
  <c r="E40" i="56" s="1"/>
  <c r="K39" i="48"/>
  <c r="C796" i="29"/>
  <c r="C794" i="29"/>
  <c r="E37" i="5"/>
  <c r="E38" i="5" s="1"/>
  <c r="E199" i="5"/>
  <c r="E173" i="5"/>
  <c r="F2208" i="48"/>
  <c r="X2208" i="48" s="1"/>
  <c r="X2226" i="48" s="1"/>
  <c r="U1738" i="48"/>
  <c r="V1738" i="48" s="1"/>
  <c r="F22" i="5"/>
  <c r="F19" i="5"/>
  <c r="C2576" i="48"/>
  <c r="E2275" i="48"/>
  <c r="F2275" i="48" s="1"/>
  <c r="C2276" i="48"/>
  <c r="E2276" i="48" s="1"/>
  <c r="F2276" i="48" s="1"/>
  <c r="I1139" i="5"/>
  <c r="F932" i="56"/>
  <c r="F895" i="56"/>
  <c r="F916" i="56"/>
  <c r="E98" i="5"/>
  <c r="C792" i="56"/>
  <c r="C1967" i="56"/>
  <c r="C1232" i="56"/>
  <c r="C957" i="56"/>
  <c r="C2022" i="56"/>
  <c r="C902" i="56"/>
  <c r="C407" i="56"/>
  <c r="C517" i="56"/>
  <c r="C1342" i="56"/>
  <c r="C572" i="56"/>
  <c r="C1837" i="56"/>
  <c r="C1782" i="56"/>
  <c r="C1067" i="56"/>
  <c r="C627" i="56"/>
  <c r="C1122" i="56"/>
  <c r="C1562" i="56"/>
  <c r="C1727" i="56"/>
  <c r="C1012" i="56"/>
  <c r="C2381" i="56"/>
  <c r="C173" i="5"/>
  <c r="C277" i="5"/>
  <c r="I95" i="5"/>
  <c r="H95" i="5"/>
  <c r="C147" i="5"/>
  <c r="F33" i="56"/>
  <c r="O33" i="48"/>
  <c r="C971" i="47"/>
  <c r="F31" i="5"/>
  <c r="F32" i="5" s="1"/>
  <c r="C974" i="47"/>
  <c r="C975" i="47"/>
  <c r="W2194" i="48"/>
  <c r="D111" i="56"/>
  <c r="G111" i="48"/>
  <c r="G293" i="48" s="1"/>
  <c r="J735" i="23"/>
  <c r="J738" i="23"/>
  <c r="D109" i="5"/>
  <c r="D110" i="5" s="1"/>
  <c r="H424" i="5"/>
  <c r="H384" i="5"/>
  <c r="I1528" i="5"/>
  <c r="H1245" i="5"/>
  <c r="I538" i="5"/>
  <c r="H467" i="5"/>
  <c r="H459" i="5"/>
  <c r="F475" i="5"/>
  <c r="F476" i="5" s="1"/>
  <c r="F483" i="5"/>
  <c r="F455" i="5"/>
  <c r="H454" i="5"/>
  <c r="H479" i="5" s="1"/>
  <c r="H480" i="5" s="1"/>
  <c r="F458" i="5"/>
  <c r="I454" i="5"/>
  <c r="F479" i="5"/>
  <c r="D1967" i="56"/>
  <c r="D126" i="56"/>
  <c r="D572" i="56"/>
  <c r="D957" i="56"/>
  <c r="D2022" i="56"/>
  <c r="D1617" i="56"/>
  <c r="D1672" i="56"/>
  <c r="D2381" i="56"/>
  <c r="D1067" i="56"/>
  <c r="D1287" i="56"/>
  <c r="D1012" i="56"/>
  <c r="D1782" i="56"/>
  <c r="D1452" i="56"/>
  <c r="D2132" i="56"/>
  <c r="D407" i="56"/>
  <c r="D1342" i="56"/>
  <c r="D1232" i="56"/>
  <c r="D792" i="56"/>
  <c r="D1397" i="56"/>
  <c r="D1562" i="56"/>
  <c r="E1387" i="5"/>
  <c r="I1387" i="5" s="1"/>
  <c r="E562" i="5"/>
  <c r="I562" i="5" s="1"/>
  <c r="E2213" i="5"/>
  <c r="I2213" i="5" s="1"/>
  <c r="E1772" i="5"/>
  <c r="I1772" i="5" s="1"/>
  <c r="E507" i="5"/>
  <c r="I507" i="5" s="1"/>
  <c r="E892" i="5"/>
  <c r="I892" i="5" s="1"/>
  <c r="E1002" i="5"/>
  <c r="I1002" i="5" s="1"/>
  <c r="E727" i="5"/>
  <c r="I727" i="5" s="1"/>
  <c r="E1552" i="5"/>
  <c r="I1552" i="5" s="1"/>
  <c r="E2157" i="5"/>
  <c r="I2157" i="5" s="1"/>
  <c r="E397" i="5"/>
  <c r="I397" i="5" s="1"/>
  <c r="E1332" i="5"/>
  <c r="I1332" i="5" s="1"/>
  <c r="E1992" i="5"/>
  <c r="I1992" i="5" s="1"/>
  <c r="E2260" i="5"/>
  <c r="I2260" i="5" s="1"/>
  <c r="E132" i="5"/>
  <c r="E955" i="5" s="1"/>
  <c r="I837" i="5"/>
  <c r="E2462" i="5"/>
  <c r="E452" i="5"/>
  <c r="I452" i="5" s="1"/>
  <c r="E2609" i="5"/>
  <c r="K2719" i="48" s="1"/>
  <c r="M2719" i="48" s="1"/>
  <c r="N2719" i="48" s="1"/>
  <c r="E2102" i="5"/>
  <c r="I2102" i="5" s="1"/>
  <c r="E1167" i="5"/>
  <c r="I1167" i="5" s="1"/>
  <c r="E1717" i="5"/>
  <c r="I1717" i="5" s="1"/>
  <c r="E1057" i="5"/>
  <c r="I1057" i="5" s="1"/>
  <c r="E947" i="5"/>
  <c r="I947" i="5" s="1"/>
  <c r="E2658" i="5"/>
  <c r="K2740" i="48" s="1"/>
  <c r="M2740" i="48" s="1"/>
  <c r="N2740" i="48" s="1"/>
  <c r="E2047" i="5"/>
  <c r="I2047" i="5" s="1"/>
  <c r="E96" i="5"/>
  <c r="E2511" i="5"/>
  <c r="K2677" i="48" s="1"/>
  <c r="M2677" i="48" s="1"/>
  <c r="N2677" i="48" s="1"/>
  <c r="E1607" i="5"/>
  <c r="I1607" i="5" s="1"/>
  <c r="E87" i="5"/>
  <c r="E2560" i="5"/>
  <c r="K2698" i="48" s="1"/>
  <c r="M2698" i="48" s="1"/>
  <c r="N2698" i="48" s="1"/>
  <c r="E1222" i="5"/>
  <c r="I1222" i="5" s="1"/>
  <c r="E1497" i="5"/>
  <c r="I1497" i="5" s="1"/>
  <c r="E672" i="5"/>
  <c r="I672" i="5" s="1"/>
  <c r="E2309" i="5"/>
  <c r="I2309" i="5" s="1"/>
  <c r="E2407" i="5"/>
  <c r="I2407" i="5" s="1"/>
  <c r="E2358" i="5"/>
  <c r="I2358" i="5" s="1"/>
  <c r="E1882" i="5"/>
  <c r="I1882" i="5" s="1"/>
  <c r="E1937" i="5"/>
  <c r="I1937" i="5" s="1"/>
  <c r="E1277" i="5"/>
  <c r="I1277" i="5" s="1"/>
  <c r="E1112" i="5"/>
  <c r="I1112" i="5" s="1"/>
  <c r="I80" i="5"/>
  <c r="E1827" i="5"/>
  <c r="I1827" i="5" s="1"/>
  <c r="E1662" i="5"/>
  <c r="I1662" i="5" s="1"/>
  <c r="E782" i="5"/>
  <c r="I782" i="5" s="1"/>
  <c r="F2269" i="56"/>
  <c r="F2291" i="56"/>
  <c r="F2307" i="56"/>
  <c r="F2272" i="56"/>
  <c r="H1656" i="5"/>
  <c r="H254" i="50"/>
  <c r="H217" i="50"/>
  <c r="H230" i="50"/>
  <c r="H278" i="50"/>
  <c r="H35" i="50"/>
  <c r="H126" i="50"/>
  <c r="H266" i="50"/>
  <c r="H191" i="50"/>
  <c r="H87" i="50"/>
  <c r="H61" i="50"/>
  <c r="H139" i="50"/>
  <c r="H204" i="50"/>
  <c r="H242" i="50"/>
  <c r="H48" i="50"/>
  <c r="H123" i="50"/>
  <c r="D490" i="32"/>
  <c r="D488" i="32"/>
  <c r="I43" i="5"/>
  <c r="M2005" i="48"/>
  <c r="N2005" i="48" s="1"/>
  <c r="D33" i="56"/>
  <c r="G33" i="48"/>
  <c r="G163" i="48" s="1"/>
  <c r="D31" i="5"/>
  <c r="D32" i="5" s="1"/>
  <c r="C738" i="23"/>
  <c r="C735" i="23"/>
  <c r="F110" i="56"/>
  <c r="O249" i="48"/>
  <c r="O197" i="48"/>
  <c r="O353" i="48"/>
  <c r="F18" i="56"/>
  <c r="F152" i="56"/>
  <c r="F308" i="56"/>
  <c r="F28" i="56"/>
  <c r="G88" i="5"/>
  <c r="G165" i="5"/>
  <c r="G166" i="5" s="1"/>
  <c r="C390" i="56"/>
  <c r="C1325" i="56"/>
  <c r="C1105" i="56"/>
  <c r="C2364" i="56"/>
  <c r="C1950" i="56"/>
  <c r="C1545" i="56"/>
  <c r="C885" i="56"/>
  <c r="C1710" i="56"/>
  <c r="C2005" i="56"/>
  <c r="C1215" i="56"/>
  <c r="C1050" i="56"/>
  <c r="C775" i="56"/>
  <c r="C500" i="56"/>
  <c r="C940" i="56"/>
  <c r="C995" i="56"/>
  <c r="C1820" i="56"/>
  <c r="C555" i="56"/>
  <c r="C1765" i="56"/>
  <c r="F201" i="50"/>
  <c r="C355" i="5"/>
  <c r="C251" i="5"/>
  <c r="C199" i="5"/>
  <c r="C70" i="5"/>
  <c r="H69" i="5"/>
  <c r="C245" i="5"/>
  <c r="C246" i="5" s="1"/>
  <c r="S118" i="48"/>
  <c r="F1550" i="56"/>
  <c r="F176" i="56"/>
  <c r="F780" i="56"/>
  <c r="F42" i="56"/>
  <c r="F945" i="56"/>
  <c r="F2065" i="56"/>
  <c r="F615" i="56"/>
  <c r="F1660" i="56"/>
  <c r="F1770" i="56"/>
  <c r="F1055" i="56"/>
  <c r="F560" i="56"/>
  <c r="F2369" i="56"/>
  <c r="F1715" i="56"/>
  <c r="F1220" i="56"/>
  <c r="F228" i="56"/>
  <c r="F450" i="56"/>
  <c r="F2010" i="56"/>
  <c r="F332" i="56"/>
  <c r="F890" i="56"/>
  <c r="F1955" i="56"/>
  <c r="G324" i="5"/>
  <c r="I494" i="5"/>
  <c r="I1544" i="5"/>
  <c r="F304" i="5"/>
  <c r="G660" i="5"/>
  <c r="I660" i="5" s="1"/>
  <c r="AC2250" i="48"/>
  <c r="AB2328" i="48"/>
  <c r="Q2218" i="48"/>
  <c r="R2218" i="48" s="1"/>
  <c r="AA2064" i="48"/>
  <c r="Z193" i="48"/>
  <c r="AB193" i="48"/>
  <c r="Z199" i="48"/>
  <c r="AB199" i="48"/>
  <c r="C228" i="48"/>
  <c r="AB549" i="48"/>
  <c r="P229" i="48"/>
  <c r="P581" i="48" s="1"/>
  <c r="P216" i="48"/>
  <c r="R216" i="48" s="1"/>
  <c r="R215" i="48"/>
  <c r="D222" i="56"/>
  <c r="G556" i="48"/>
  <c r="I556" i="48" s="1"/>
  <c r="J556" i="48" s="1"/>
  <c r="G1711" i="48"/>
  <c r="G1766" i="48"/>
  <c r="I1766" i="48" s="1"/>
  <c r="J1766" i="48" s="1"/>
  <c r="G996" i="48"/>
  <c r="G1546" i="48"/>
  <c r="I1546" i="48" s="1"/>
  <c r="J1546" i="48" s="1"/>
  <c r="G1656" i="48"/>
  <c r="G1106" i="48"/>
  <c r="G1051" i="48"/>
  <c r="G941" i="48"/>
  <c r="I941" i="48" s="1"/>
  <c r="J941" i="48" s="1"/>
  <c r="G48" i="48"/>
  <c r="G178" i="48" s="1"/>
  <c r="G2421" i="48" s="1"/>
  <c r="G1821" i="48"/>
  <c r="G886" i="48"/>
  <c r="G1216" i="48"/>
  <c r="I1216" i="48" s="1"/>
  <c r="J1216" i="48" s="1"/>
  <c r="G321" i="48"/>
  <c r="G334" i="48" s="1"/>
  <c r="G1381" i="48"/>
  <c r="G1986" i="48"/>
  <c r="I1986" i="48" s="1"/>
  <c r="J1986" i="48" s="1"/>
  <c r="G1436" i="48"/>
  <c r="G1161" i="48"/>
  <c r="G1876" i="48"/>
  <c r="I1876" i="48" s="1"/>
  <c r="J1876" i="48" s="1"/>
  <c r="G1601" i="48"/>
  <c r="G1326" i="48"/>
  <c r="G501" i="48"/>
  <c r="G446" i="48"/>
  <c r="G2151" i="48"/>
  <c r="G2096" i="48"/>
  <c r="G831" i="48"/>
  <c r="G666" i="48"/>
  <c r="G217" i="48"/>
  <c r="G230" i="48" s="1"/>
  <c r="G2425" i="48" s="1"/>
  <c r="G721" i="48"/>
  <c r="G1271" i="48"/>
  <c r="G776" i="48"/>
  <c r="I776" i="48" s="1"/>
  <c r="J776" i="48" s="1"/>
  <c r="G1931" i="48"/>
  <c r="W1480" i="48"/>
  <c r="W1481" i="48"/>
  <c r="W1482" i="48"/>
  <c r="D2322" i="48"/>
  <c r="AB2322" i="48" s="1"/>
  <c r="D2321" i="48"/>
  <c r="AB2321" i="48" s="1"/>
  <c r="D2323" i="48"/>
  <c r="AB2323" i="48" s="1"/>
  <c r="S562" i="48"/>
  <c r="U562" i="48" s="1"/>
  <c r="V562" i="48" s="1"/>
  <c r="S599" i="48"/>
  <c r="S583" i="48"/>
  <c r="U558" i="48"/>
  <c r="V558" i="48" s="1"/>
  <c r="D2201" i="56"/>
  <c r="H2169" i="56"/>
  <c r="H2193" i="56" s="1"/>
  <c r="D2170" i="56"/>
  <c r="D2181" i="56"/>
  <c r="I2169" i="56"/>
  <c r="D20" i="56"/>
  <c r="C347" i="48"/>
  <c r="C191" i="48"/>
  <c r="C74" i="48"/>
  <c r="C89" i="48"/>
  <c r="C1884" i="48"/>
  <c r="E1884" i="48" s="1"/>
  <c r="F1884" i="48" s="1"/>
  <c r="C454" i="48"/>
  <c r="C564" i="48"/>
  <c r="E564" i="48" s="1"/>
  <c r="F564" i="48" s="1"/>
  <c r="C1554" i="48"/>
  <c r="E1554" i="48" s="1"/>
  <c r="F1554" i="48" s="1"/>
  <c r="C1609" i="48"/>
  <c r="C399" i="48"/>
  <c r="E399" i="48" s="1"/>
  <c r="F399" i="48" s="1"/>
  <c r="C2562" i="48"/>
  <c r="C1224" i="48"/>
  <c r="C674" i="48"/>
  <c r="C729" i="48"/>
  <c r="C894" i="48"/>
  <c r="C1664" i="48"/>
  <c r="C2611" i="48"/>
  <c r="C1114" i="48"/>
  <c r="C1719" i="48"/>
  <c r="E1719" i="48" s="1"/>
  <c r="F1719" i="48" s="1"/>
  <c r="C1004" i="48"/>
  <c r="C1774" i="48"/>
  <c r="E1774" i="48" s="1"/>
  <c r="F1774" i="48" s="1"/>
  <c r="E82" i="48"/>
  <c r="F82" i="48" s="1"/>
  <c r="C1444" i="48"/>
  <c r="C2049" i="48"/>
  <c r="E2049" i="48" s="1"/>
  <c r="F2049" i="48" s="1"/>
  <c r="C1994" i="48"/>
  <c r="E1994" i="48" s="1"/>
  <c r="F1994" i="48" s="1"/>
  <c r="C2262" i="48"/>
  <c r="E2262" i="48" s="1"/>
  <c r="F2262" i="48" s="1"/>
  <c r="C1939" i="48"/>
  <c r="C949" i="48"/>
  <c r="E949" i="48" s="1"/>
  <c r="F949" i="48" s="1"/>
  <c r="C2159" i="48"/>
  <c r="C1279" i="48"/>
  <c r="C839" i="48"/>
  <c r="C2104" i="48"/>
  <c r="C264" i="48"/>
  <c r="C2360" i="48"/>
  <c r="E2360" i="48" s="1"/>
  <c r="F2360" i="48" s="1"/>
  <c r="C784" i="48"/>
  <c r="E784" i="48" s="1"/>
  <c r="F784" i="48" s="1"/>
  <c r="C509" i="48"/>
  <c r="C1334" i="48"/>
  <c r="E1334" i="48" s="1"/>
  <c r="F1334" i="48" s="1"/>
  <c r="C1389" i="48"/>
  <c r="C2409" i="48"/>
  <c r="C2513" i="48"/>
  <c r="C1169" i="48"/>
  <c r="C1829" i="48"/>
  <c r="C2464" i="48"/>
  <c r="E389" i="56"/>
  <c r="E444" i="56"/>
  <c r="E719" i="56"/>
  <c r="E144" i="56"/>
  <c r="E1949" i="56"/>
  <c r="E1049" i="56"/>
  <c r="E1709" i="56"/>
  <c r="E2004" i="56"/>
  <c r="E829" i="56"/>
  <c r="E884" i="56"/>
  <c r="E1324" i="56"/>
  <c r="E1544" i="56"/>
  <c r="E609" i="56"/>
  <c r="E1214" i="56"/>
  <c r="E1599" i="56"/>
  <c r="E1764" i="56"/>
  <c r="E554" i="56"/>
  <c r="E774" i="56"/>
  <c r="E2363" i="56"/>
  <c r="E22" i="56"/>
  <c r="E1000" i="56"/>
  <c r="E835" i="56"/>
  <c r="E1955" i="56"/>
  <c r="E1385" i="56"/>
  <c r="E560" i="56"/>
  <c r="E615" i="56"/>
  <c r="E42" i="56"/>
  <c r="E1715" i="56"/>
  <c r="E450" i="56"/>
  <c r="E1550" i="56"/>
  <c r="E176" i="56"/>
  <c r="E1330" i="56"/>
  <c r="E890" i="56"/>
  <c r="E1605" i="56"/>
  <c r="E395" i="56"/>
  <c r="E725" i="56"/>
  <c r="E1220" i="56"/>
  <c r="E228" i="56"/>
  <c r="E332" i="56"/>
  <c r="E1660" i="56"/>
  <c r="E2369" i="56"/>
  <c r="E780" i="56"/>
  <c r="E2010" i="56"/>
  <c r="E1770" i="56"/>
  <c r="E1440" i="56"/>
  <c r="E1055" i="56"/>
  <c r="E945" i="56"/>
  <c r="F570" i="5"/>
  <c r="F85" i="56"/>
  <c r="O85" i="48"/>
  <c r="G971" i="47"/>
  <c r="F83" i="5"/>
  <c r="F84" i="5" s="1"/>
  <c r="G974" i="47"/>
  <c r="Z225" i="48"/>
  <c r="AB225" i="48"/>
  <c r="H188" i="49"/>
  <c r="C185" i="5"/>
  <c r="F408" i="56"/>
  <c r="I404" i="56"/>
  <c r="F405" i="56"/>
  <c r="H404" i="56"/>
  <c r="O6" i="48"/>
  <c r="O291" i="48"/>
  <c r="O135" i="48"/>
  <c r="O213" i="48"/>
  <c r="AA5" i="48"/>
  <c r="E93" i="48"/>
  <c r="C94" i="48"/>
  <c r="C275" i="48"/>
  <c r="E275" i="48" s="1"/>
  <c r="C171" i="48"/>
  <c r="H162" i="50"/>
  <c r="H161" i="50"/>
  <c r="F1592" i="56"/>
  <c r="F1576" i="56"/>
  <c r="F1555" i="56"/>
  <c r="I1555" i="56" s="1"/>
  <c r="K212" i="48"/>
  <c r="K745" i="48" s="1"/>
  <c r="K554" i="48"/>
  <c r="M554" i="48" s="1"/>
  <c r="N554" i="48" s="1"/>
  <c r="K32" i="48"/>
  <c r="K46" i="48"/>
  <c r="K1269" i="48"/>
  <c r="K1104" i="48"/>
  <c r="K1159" i="48"/>
  <c r="K2603" i="48"/>
  <c r="K719" i="48"/>
  <c r="K444" i="48"/>
  <c r="M444" i="48" s="1"/>
  <c r="N444" i="48" s="1"/>
  <c r="K389" i="48"/>
  <c r="M389" i="48" s="1"/>
  <c r="N389" i="48" s="1"/>
  <c r="K1379" i="48"/>
  <c r="K37" i="48"/>
  <c r="K939" i="48"/>
  <c r="AA939" i="48" s="1"/>
  <c r="AC939" i="48" s="1"/>
  <c r="K1929" i="48"/>
  <c r="K609" i="48"/>
  <c r="M609" i="48" s="1"/>
  <c r="N609" i="48" s="1"/>
  <c r="K499" i="48"/>
  <c r="K1544" i="48"/>
  <c r="M1544" i="48" s="1"/>
  <c r="N1544" i="48" s="1"/>
  <c r="K1874" i="48"/>
  <c r="M1874" i="48" s="1"/>
  <c r="N1874" i="48" s="1"/>
  <c r="K1049" i="48"/>
  <c r="K2039" i="48"/>
  <c r="M2039" i="48" s="1"/>
  <c r="N2039" i="48" s="1"/>
  <c r="K664" i="48"/>
  <c r="AA664" i="48" s="1"/>
  <c r="K316" i="48"/>
  <c r="K1641" i="48" s="1"/>
  <c r="K2554" i="48"/>
  <c r="K2505" i="48"/>
  <c r="K2094" i="48"/>
  <c r="K1709" i="48"/>
  <c r="M1709" i="48" s="1"/>
  <c r="N1709" i="48" s="1"/>
  <c r="K829" i="48"/>
  <c r="K1819" i="48"/>
  <c r="K2149" i="48"/>
  <c r="K2352" i="48"/>
  <c r="M2352" i="48" s="1"/>
  <c r="N2352" i="48" s="1"/>
  <c r="K2254" i="48"/>
  <c r="M2254" i="48" s="1"/>
  <c r="N2254" i="48" s="1"/>
  <c r="K160" i="48"/>
  <c r="K906" i="48" s="1"/>
  <c r="K1764" i="48"/>
  <c r="M1764" i="48" s="1"/>
  <c r="N1764" i="48" s="1"/>
  <c r="K2401" i="48"/>
  <c r="K884" i="48"/>
  <c r="K2303" i="48"/>
  <c r="M2303" i="48" s="1"/>
  <c r="N2303" i="48" s="1"/>
  <c r="K994" i="48"/>
  <c r="K1984" i="48"/>
  <c r="M1984" i="48" s="1"/>
  <c r="N1984" i="48" s="1"/>
  <c r="K1324" i="48"/>
  <c r="M1324" i="48" s="1"/>
  <c r="N1324" i="48" s="1"/>
  <c r="K2209" i="48"/>
  <c r="M2209" i="48" s="1"/>
  <c r="N2209" i="48" s="1"/>
  <c r="O21" i="48"/>
  <c r="O29" i="48" s="1"/>
  <c r="Q7" i="48"/>
  <c r="O293" i="48"/>
  <c r="C249" i="48"/>
  <c r="C197" i="48"/>
  <c r="C353" i="48"/>
  <c r="C68" i="48"/>
  <c r="C2711" i="48"/>
  <c r="E2711" i="48" s="1"/>
  <c r="F2711" i="48" s="1"/>
  <c r="I919" i="5"/>
  <c r="M87" i="48"/>
  <c r="K100" i="48"/>
  <c r="M100" i="48" s="1"/>
  <c r="G120" i="5"/>
  <c r="C7" i="48"/>
  <c r="B852" i="22"/>
  <c r="B848" i="22"/>
  <c r="B851" i="22"/>
  <c r="C5" i="5"/>
  <c r="C6" i="5" s="1"/>
  <c r="F92" i="5"/>
  <c r="F273" i="5"/>
  <c r="F274" i="5" s="1"/>
  <c r="I11" i="5"/>
  <c r="D219" i="5"/>
  <c r="D220" i="5" s="1"/>
  <c r="C98" i="5"/>
  <c r="C137" i="5"/>
  <c r="C267" i="5"/>
  <c r="C84" i="48"/>
  <c r="G291" i="48"/>
  <c r="G317" i="48"/>
  <c r="G318" i="48" s="1"/>
  <c r="G110" i="48"/>
  <c r="G265" i="48"/>
  <c r="I109" i="48"/>
  <c r="C36" i="48"/>
  <c r="F2380" i="5"/>
  <c r="E1872" i="5"/>
  <c r="H1524" i="5"/>
  <c r="I534" i="5"/>
  <c r="W2191" i="48"/>
  <c r="W2192" i="48"/>
  <c r="W2193" i="48"/>
  <c r="C97" i="5"/>
  <c r="C100" i="5"/>
  <c r="C161" i="5"/>
  <c r="C175" i="5" s="1"/>
  <c r="O460" i="48"/>
  <c r="Q460" i="48" s="1"/>
  <c r="R460" i="48" s="1"/>
  <c r="O485" i="48"/>
  <c r="O477" i="48"/>
  <c r="O457" i="48"/>
  <c r="Q457" i="48" s="1"/>
  <c r="R457" i="48" s="1"/>
  <c r="AA456" i="48"/>
  <c r="AC456" i="48" s="1"/>
  <c r="G199" i="48"/>
  <c r="G200" i="48" s="1"/>
  <c r="G70" i="48"/>
  <c r="G355" i="48"/>
  <c r="E85" i="56"/>
  <c r="E86" i="56" s="1"/>
  <c r="K85" i="48"/>
  <c r="G795" i="29"/>
  <c r="G796" i="29"/>
  <c r="E83" i="5"/>
  <c r="E84" i="5" s="1"/>
  <c r="G792" i="29"/>
  <c r="F1092" i="5"/>
  <c r="F1076" i="5"/>
  <c r="F1055" i="5"/>
  <c r="I1051" i="5"/>
  <c r="H1051" i="5"/>
  <c r="H1092" i="5" s="1"/>
  <c r="H1661" i="56"/>
  <c r="I1661" i="56"/>
  <c r="F1702" i="56"/>
  <c r="F1665" i="56"/>
  <c r="I1665" i="56" s="1"/>
  <c r="F1686" i="56"/>
  <c r="H2066" i="56"/>
  <c r="F2107" i="56"/>
  <c r="I2066" i="56"/>
  <c r="F2091" i="56"/>
  <c r="F2070" i="56"/>
  <c r="F2252" i="5"/>
  <c r="F1927" i="5"/>
  <c r="F607" i="5"/>
  <c r="F1267" i="5"/>
  <c r="F1432" i="5"/>
  <c r="F1157" i="5"/>
  <c r="F158" i="5"/>
  <c r="F1872" i="5"/>
  <c r="F2650" i="5"/>
  <c r="F2301" i="5"/>
  <c r="F1102" i="5"/>
  <c r="F2454" i="5"/>
  <c r="F2037" i="5"/>
  <c r="F717" i="5"/>
  <c r="F2092" i="5"/>
  <c r="F1377" i="5"/>
  <c r="F552" i="5"/>
  <c r="F1707" i="5"/>
  <c r="F772" i="5"/>
  <c r="F1762" i="5"/>
  <c r="F662" i="5"/>
  <c r="F2207" i="5"/>
  <c r="F992" i="5"/>
  <c r="F387" i="5"/>
  <c r="F1047" i="5"/>
  <c r="F210" i="5"/>
  <c r="F882" i="5"/>
  <c r="F1322" i="5"/>
  <c r="F2552" i="5"/>
  <c r="F1597" i="5"/>
  <c r="F1212" i="5"/>
  <c r="F442" i="5"/>
  <c r="F2601" i="5"/>
  <c r="F2147" i="5"/>
  <c r="F497" i="5"/>
  <c r="F2350" i="5"/>
  <c r="F2399" i="5"/>
  <c r="F2503" i="5"/>
  <c r="F30" i="5"/>
  <c r="F1817" i="5"/>
  <c r="F1487" i="5"/>
  <c r="F314" i="5"/>
  <c r="F1652" i="5"/>
  <c r="F1542" i="5"/>
  <c r="F827" i="5"/>
  <c r="F937" i="5"/>
  <c r="H44" i="50"/>
  <c r="H96" i="50"/>
  <c r="H249" i="50"/>
  <c r="D173" i="5"/>
  <c r="C2650" i="5"/>
  <c r="C497" i="5"/>
  <c r="C1872" i="5"/>
  <c r="C2552" i="5"/>
  <c r="C1707" i="5"/>
  <c r="C1927" i="5"/>
  <c r="C1487" i="5"/>
  <c r="C717" i="5"/>
  <c r="C2252" i="5"/>
  <c r="C2207" i="5"/>
  <c r="C35" i="5"/>
  <c r="C165" i="5" s="1"/>
  <c r="C2092" i="5"/>
  <c r="C1377" i="5"/>
  <c r="C827" i="5"/>
  <c r="C662" i="5"/>
  <c r="C552" i="5"/>
  <c r="C40" i="5"/>
  <c r="C2301" i="5"/>
  <c r="C1047" i="5"/>
  <c r="C1267" i="5"/>
  <c r="C2147" i="5"/>
  <c r="C772" i="5"/>
  <c r="C442" i="5"/>
  <c r="C387" i="5"/>
  <c r="C44" i="5"/>
  <c r="C1652" i="5"/>
  <c r="C1597" i="5"/>
  <c r="C1432" i="5"/>
  <c r="C1542" i="5"/>
  <c r="C2399" i="5"/>
  <c r="C184" i="5"/>
  <c r="C1322" i="5"/>
  <c r="C1157" i="5"/>
  <c r="C1102" i="5"/>
  <c r="C314" i="5"/>
  <c r="C992" i="5"/>
  <c r="C210" i="5"/>
  <c r="C882" i="5"/>
  <c r="C607" i="5"/>
  <c r="C2454" i="5"/>
  <c r="I2454" i="5" s="1"/>
  <c r="C1212" i="5"/>
  <c r="H28" i="5"/>
  <c r="C1762" i="5"/>
  <c r="C1982" i="5"/>
  <c r="C176" i="5"/>
  <c r="K1987" i="48"/>
  <c r="M1987" i="48" s="1"/>
  <c r="N1987" i="48" s="1"/>
  <c r="C225" i="48"/>
  <c r="C226" i="48" s="1"/>
  <c r="C147" i="48"/>
  <c r="C303" i="48"/>
  <c r="C18" i="48"/>
  <c r="H216" i="49"/>
  <c r="K161" i="48"/>
  <c r="K135" i="48"/>
  <c r="K343" i="48"/>
  <c r="K265" i="48"/>
  <c r="K84" i="48"/>
  <c r="D497" i="5"/>
  <c r="D1817" i="5"/>
  <c r="D2301" i="5"/>
  <c r="O567" i="48"/>
  <c r="Q567" i="48" s="1"/>
  <c r="R567" i="48" s="1"/>
  <c r="Q108" i="48"/>
  <c r="R108" i="48" s="1"/>
  <c r="O1942" i="48"/>
  <c r="O1612" i="48"/>
  <c r="O1062" i="48"/>
  <c r="Q1062" i="48" s="1"/>
  <c r="R1062" i="48" s="1"/>
  <c r="O1667" i="48"/>
  <c r="O2516" i="48"/>
  <c r="O1282" i="48"/>
  <c r="O1172" i="48"/>
  <c r="O1007" i="48"/>
  <c r="O2052" i="48"/>
  <c r="Q2052" i="48" s="1"/>
  <c r="R2052" i="48" s="1"/>
  <c r="O2107" i="48"/>
  <c r="O842" i="48"/>
  <c r="O732" i="48"/>
  <c r="O2217" i="48"/>
  <c r="Q2217" i="48" s="1"/>
  <c r="R2217" i="48" s="1"/>
  <c r="O512" i="48"/>
  <c r="O1887" i="48"/>
  <c r="Q1887" i="48" s="1"/>
  <c r="R1887" i="48" s="1"/>
  <c r="O2363" i="48"/>
  <c r="Q2363" i="48" s="1"/>
  <c r="R2363" i="48" s="1"/>
  <c r="O622" i="48"/>
  <c r="Q622" i="48" s="1"/>
  <c r="R622" i="48" s="1"/>
  <c r="O2162" i="48"/>
  <c r="O2565" i="48"/>
  <c r="O124" i="48"/>
  <c r="O1997" i="48"/>
  <c r="Q1997" i="48" s="1"/>
  <c r="R1997" i="48" s="1"/>
  <c r="O897" i="48"/>
  <c r="O1722" i="48"/>
  <c r="Q1722" i="48" s="1"/>
  <c r="R1722" i="48" s="1"/>
  <c r="O122" i="48"/>
  <c r="O1557" i="48"/>
  <c r="Q1557" i="48" s="1"/>
  <c r="R1557" i="48" s="1"/>
  <c r="O1117" i="48"/>
  <c r="O787" i="48"/>
  <c r="Q787" i="48" s="1"/>
  <c r="R787" i="48" s="1"/>
  <c r="O2265" i="48"/>
  <c r="Q2265" i="48" s="1"/>
  <c r="R2265" i="48" s="1"/>
  <c r="O2412" i="48"/>
  <c r="O677" i="48"/>
  <c r="O2467" i="48"/>
  <c r="O1832" i="48"/>
  <c r="O2314" i="48"/>
  <c r="Q2314" i="48" s="1"/>
  <c r="R2314" i="48" s="1"/>
  <c r="F254" i="56"/>
  <c r="F202" i="56"/>
  <c r="F358" i="56"/>
  <c r="M1552" i="48"/>
  <c r="N1552" i="48" s="1"/>
  <c r="C34" i="48"/>
  <c r="H824" i="5"/>
  <c r="H20" i="5"/>
  <c r="H1484" i="5"/>
  <c r="H1374" i="5"/>
  <c r="H1429" i="5"/>
  <c r="H2089" i="5"/>
  <c r="H714" i="5"/>
  <c r="H659" i="5"/>
  <c r="D971" i="47"/>
  <c r="D974" i="47"/>
  <c r="F118" i="5"/>
  <c r="F1228" i="5"/>
  <c r="F1008" i="5"/>
  <c r="F2108" i="5"/>
  <c r="F2053" i="5"/>
  <c r="F1118" i="5"/>
  <c r="F1723" i="5"/>
  <c r="F1778" i="5"/>
  <c r="F568" i="5"/>
  <c r="F1063" i="5"/>
  <c r="F898" i="5"/>
  <c r="F1448" i="5"/>
  <c r="F1283" i="5"/>
  <c r="F1888" i="5"/>
  <c r="F1833" i="5"/>
  <c r="F623" i="5"/>
  <c r="F1338" i="5"/>
  <c r="F1998" i="5"/>
  <c r="F513" i="5"/>
  <c r="F1173" i="5"/>
  <c r="F1613" i="5"/>
  <c r="F843" i="5"/>
  <c r="F2163" i="5"/>
  <c r="F1558" i="5"/>
  <c r="F1503" i="5"/>
  <c r="F1943" i="5"/>
  <c r="F678" i="5"/>
  <c r="F1393" i="5"/>
  <c r="F733" i="5"/>
  <c r="F788" i="5"/>
  <c r="S26" i="48"/>
  <c r="H279" i="50"/>
  <c r="H192" i="50"/>
  <c r="H267" i="50"/>
  <c r="H49" i="50"/>
  <c r="H62" i="50"/>
  <c r="H218" i="50"/>
  <c r="H101" i="50"/>
  <c r="H140" i="50"/>
  <c r="H36" i="50"/>
  <c r="H205" i="50"/>
  <c r="H231" i="50"/>
  <c r="H75" i="50"/>
  <c r="H153" i="50"/>
  <c r="H255" i="50"/>
  <c r="H127" i="50"/>
  <c r="H88" i="50"/>
  <c r="H166" i="50"/>
  <c r="H114" i="50"/>
  <c r="F145" i="5"/>
  <c r="F146" i="5" s="1"/>
  <c r="Z217" i="48"/>
  <c r="AB217" i="48"/>
  <c r="AB165" i="48"/>
  <c r="Z223" i="48"/>
  <c r="AB223" i="48"/>
  <c r="AQ83" i="57"/>
  <c r="AQ82" i="57"/>
  <c r="AQ81" i="57"/>
  <c r="W651" i="48"/>
  <c r="W652" i="48"/>
  <c r="W653" i="48"/>
  <c r="W1315" i="48"/>
  <c r="W1317" i="48"/>
  <c r="W1316" i="48"/>
  <c r="W2676" i="48"/>
  <c r="I2432" i="5"/>
  <c r="I384" i="5"/>
  <c r="AB808" i="48"/>
  <c r="X1777" i="48"/>
  <c r="Q1734" i="48"/>
  <c r="R1734" i="48" s="1"/>
  <c r="AB1734" i="48"/>
  <c r="AC1734" i="48" s="1"/>
  <c r="Z167" i="48"/>
  <c r="AQ84" i="57"/>
  <c r="H241" i="48"/>
  <c r="H8" i="48"/>
  <c r="H5" i="48"/>
  <c r="I7" i="48"/>
  <c r="H137" i="48"/>
  <c r="H293" i="48"/>
  <c r="L2239" i="48"/>
  <c r="L2241" i="48"/>
  <c r="I648" i="5"/>
  <c r="AB1577" i="48"/>
  <c r="AC1577" i="48" s="1"/>
  <c r="D1578" i="48"/>
  <c r="I1131" i="5"/>
  <c r="D1297" i="5"/>
  <c r="D1022" i="5"/>
  <c r="D747" i="5"/>
  <c r="D1132" i="5"/>
  <c r="D527" i="5"/>
  <c r="D1957" i="5"/>
  <c r="D637" i="5"/>
  <c r="D1077" i="5"/>
  <c r="X1979" i="48"/>
  <c r="W773" i="48"/>
  <c r="X111" i="48"/>
  <c r="X458" i="48" s="1"/>
  <c r="AA575" i="48"/>
  <c r="X2349" i="48"/>
  <c r="AB2013" i="48"/>
  <c r="AB567" i="48"/>
  <c r="I583" i="48"/>
  <c r="J583" i="48" s="1"/>
  <c r="AB788" i="48"/>
  <c r="M2021" i="48"/>
  <c r="N2021" i="48" s="1"/>
  <c r="AC603" i="48"/>
  <c r="Y948" i="48"/>
  <c r="Z948" i="48" s="1"/>
  <c r="M2238" i="48"/>
  <c r="N2238" i="48" s="1"/>
  <c r="AQ85" i="57"/>
  <c r="W1337" i="48"/>
  <c r="W1282" i="48"/>
  <c r="S552" i="48"/>
  <c r="S145" i="48"/>
  <c r="U145" i="48" s="1"/>
  <c r="U15" i="48"/>
  <c r="S1432" i="48"/>
  <c r="S2037" i="48"/>
  <c r="S1872" i="48"/>
  <c r="S1047" i="48"/>
  <c r="S1707" i="48"/>
  <c r="S301" i="48"/>
  <c r="S2147" i="48"/>
  <c r="S1487" i="48"/>
  <c r="S1652" i="48"/>
  <c r="S2092" i="48"/>
  <c r="S442" i="48"/>
  <c r="U442" i="48" s="1"/>
  <c r="V442" i="48" s="1"/>
  <c r="S1377" i="48"/>
  <c r="S387" i="48"/>
  <c r="S1817" i="48"/>
  <c r="S1982" i="48"/>
  <c r="S992" i="48"/>
  <c r="AA992" i="48" s="1"/>
  <c r="S1927" i="48"/>
  <c r="S1597" i="48"/>
  <c r="S497" i="48"/>
  <c r="S1542" i="48"/>
  <c r="S1157" i="48"/>
  <c r="S1102" i="48"/>
  <c r="S16" i="48"/>
  <c r="AA15" i="48"/>
  <c r="AC15" i="48" s="1"/>
  <c r="S355" i="48"/>
  <c r="S251" i="48"/>
  <c r="S70" i="48"/>
  <c r="H1931" i="5"/>
  <c r="H1972" i="5" s="1"/>
  <c r="G1752" i="5"/>
  <c r="I1752" i="5" s="1"/>
  <c r="I1711" i="5"/>
  <c r="G45" i="5"/>
  <c r="G48" i="5"/>
  <c r="G145" i="5"/>
  <c r="H15" i="5"/>
  <c r="G249" i="5"/>
  <c r="I15" i="5"/>
  <c r="G1782" i="56"/>
  <c r="G1967" i="56"/>
  <c r="G1012" i="56"/>
  <c r="G126" i="56"/>
  <c r="G572" i="56"/>
  <c r="G1912" i="56"/>
  <c r="G1562" i="56"/>
  <c r="G462" i="56"/>
  <c r="G1507" i="56"/>
  <c r="G1727" i="56"/>
  <c r="G2022" i="56"/>
  <c r="G1067" i="56"/>
  <c r="G957" i="56"/>
  <c r="G2381" i="56"/>
  <c r="I1432" i="56"/>
  <c r="G1707" i="56"/>
  <c r="I4" i="56"/>
  <c r="G2396" i="56"/>
  <c r="G2002" i="56"/>
  <c r="G1892" i="56"/>
  <c r="G1542" i="56"/>
  <c r="G1047" i="56"/>
  <c r="G1947" i="56"/>
  <c r="G2312" i="56"/>
  <c r="H4" i="56"/>
  <c r="H662" i="56" s="1"/>
  <c r="G11" i="56"/>
  <c r="G552" i="56"/>
  <c r="G139" i="56"/>
  <c r="G2445" i="56"/>
  <c r="G2214" i="56"/>
  <c r="G1487" i="56"/>
  <c r="G992" i="56"/>
  <c r="G295" i="56"/>
  <c r="G2170" i="56"/>
  <c r="G2263" i="56"/>
  <c r="G442" i="56"/>
  <c r="G2361" i="56"/>
  <c r="G22" i="56"/>
  <c r="G23" i="56" s="1"/>
  <c r="H9" i="56"/>
  <c r="H664" i="56" s="1"/>
  <c r="G1544" i="56"/>
  <c r="G1489" i="56"/>
  <c r="G1894" i="56"/>
  <c r="G994" i="56"/>
  <c r="I9" i="56"/>
  <c r="I22" i="56" s="1"/>
  <c r="G554" i="56"/>
  <c r="G300" i="56"/>
  <c r="G1709" i="56"/>
  <c r="G444" i="56"/>
  <c r="G2004" i="56"/>
  <c r="G144" i="56"/>
  <c r="O141" i="56" s="1"/>
  <c r="G1949" i="56"/>
  <c r="G1049" i="56"/>
  <c r="G2363" i="56"/>
  <c r="S173" i="48"/>
  <c r="AA43" i="48"/>
  <c r="S329" i="48"/>
  <c r="S225" i="48"/>
  <c r="S44" i="48"/>
  <c r="W43" i="48"/>
  <c r="S277" i="48"/>
  <c r="S96" i="48"/>
  <c r="S147" i="48"/>
  <c r="AA95" i="48"/>
  <c r="W95" i="48"/>
  <c r="S102" i="48"/>
  <c r="S99" i="48"/>
  <c r="S105" i="48" s="1"/>
  <c r="S267" i="48"/>
  <c r="S128" i="48"/>
  <c r="S310" i="48" s="1"/>
  <c r="S125" i="48"/>
  <c r="S403" i="48"/>
  <c r="U87" i="48"/>
  <c r="S100" i="48"/>
  <c r="S269" i="48"/>
  <c r="S243" i="48"/>
  <c r="S347" i="48"/>
  <c r="S74" i="48"/>
  <c r="S191" i="48"/>
  <c r="S223" i="48"/>
  <c r="S557" i="48"/>
  <c r="S2042" i="48"/>
  <c r="U2042" i="48" s="1"/>
  <c r="V2042" i="48" s="1"/>
  <c r="S997" i="48"/>
  <c r="S171" i="48"/>
  <c r="S1162" i="48"/>
  <c r="S1877" i="48"/>
  <c r="S502" i="48"/>
  <c r="S1602" i="48"/>
  <c r="AA1602" i="48" s="1"/>
  <c r="S1492" i="48"/>
  <c r="S1657" i="48"/>
  <c r="S1987" i="48"/>
  <c r="S1437" i="48"/>
  <c r="S1547" i="48"/>
  <c r="S42" i="48"/>
  <c r="W41" i="48"/>
  <c r="S327" i="48"/>
  <c r="S1052" i="48"/>
  <c r="S1107" i="48"/>
  <c r="S1712" i="48"/>
  <c r="S447" i="48"/>
  <c r="S2097" i="48"/>
  <c r="S1932" i="48"/>
  <c r="S392" i="48"/>
  <c r="S1822" i="48"/>
  <c r="S1382" i="48"/>
  <c r="S2152" i="48"/>
  <c r="AA41" i="48"/>
  <c r="G1820" i="5"/>
  <c r="G2040" i="5"/>
  <c r="G1215" i="5"/>
  <c r="I1215" i="5" s="1"/>
  <c r="G665" i="5"/>
  <c r="I665" i="5" s="1"/>
  <c r="H39" i="5"/>
  <c r="H1215" i="5" s="1"/>
  <c r="G1930" i="5"/>
  <c r="G1490" i="5"/>
  <c r="G610" i="5"/>
  <c r="G830" i="5"/>
  <c r="G500" i="5"/>
  <c r="I500" i="5" s="1"/>
  <c r="G195" i="5"/>
  <c r="G40" i="5"/>
  <c r="G221" i="5"/>
  <c r="G222" i="5" s="1"/>
  <c r="G89" i="56"/>
  <c r="G457" i="56"/>
  <c r="G1062" i="56"/>
  <c r="G1557" i="56"/>
  <c r="G2407" i="56"/>
  <c r="G2274" i="56"/>
  <c r="I2274" i="56" s="1"/>
  <c r="G1722" i="56"/>
  <c r="G2017" i="56"/>
  <c r="I1282" i="56"/>
  <c r="I1117" i="56"/>
  <c r="G1502" i="56"/>
  <c r="G269" i="56"/>
  <c r="G2178" i="56"/>
  <c r="G567" i="56"/>
  <c r="G2376" i="56"/>
  <c r="G1007" i="56"/>
  <c r="G1907" i="56"/>
  <c r="G2225" i="56"/>
  <c r="G1962" i="56"/>
  <c r="G2323" i="56"/>
  <c r="G2456" i="56"/>
  <c r="G324" i="56"/>
  <c r="G47" i="56"/>
  <c r="G50" i="56"/>
  <c r="G168" i="56"/>
  <c r="G2397" i="56"/>
  <c r="G2003" i="56"/>
  <c r="G2215" i="56"/>
  <c r="G1488" i="56"/>
  <c r="G1048" i="56"/>
  <c r="G993" i="56"/>
  <c r="G1948" i="56"/>
  <c r="G2446" i="56"/>
  <c r="G443" i="56"/>
  <c r="G2264" i="56"/>
  <c r="G1893" i="56"/>
  <c r="G1543" i="56"/>
  <c r="G553" i="56"/>
  <c r="G1708" i="56"/>
  <c r="G2313" i="56"/>
  <c r="G2362" i="56"/>
  <c r="G2023" i="56"/>
  <c r="G1728" i="56"/>
  <c r="G573" i="56"/>
  <c r="G1068" i="56"/>
  <c r="G463" i="56"/>
  <c r="G958" i="56"/>
  <c r="G1013" i="56"/>
  <c r="G1783" i="56"/>
  <c r="G1563" i="56"/>
  <c r="G1913" i="56"/>
  <c r="G1968" i="56"/>
  <c r="G120" i="56"/>
  <c r="H119" i="56"/>
  <c r="G1508" i="56"/>
  <c r="G2382" i="56"/>
  <c r="S275" i="48"/>
  <c r="U93" i="48"/>
  <c r="S94" i="48"/>
  <c r="S186" i="48"/>
  <c r="S200" i="48" s="1"/>
  <c r="S559" i="48"/>
  <c r="U559" i="48" s="1"/>
  <c r="V559" i="48" s="1"/>
  <c r="S2606" i="48"/>
  <c r="S1604" i="48"/>
  <c r="S2099" i="48"/>
  <c r="S1659" i="48"/>
  <c r="S342" i="48"/>
  <c r="S1095" i="48" s="1"/>
  <c r="S2211" i="48"/>
  <c r="U2211" i="48" s="1"/>
  <c r="V2211" i="48" s="1"/>
  <c r="S1989" i="48"/>
  <c r="U1989" i="48" s="1"/>
  <c r="V1989" i="48" s="1"/>
  <c r="S1879" i="48"/>
  <c r="S1054" i="48"/>
  <c r="U1054" i="48" s="1"/>
  <c r="V1054" i="48" s="1"/>
  <c r="S2154" i="48"/>
  <c r="S2355" i="48"/>
  <c r="U2355" i="48" s="1"/>
  <c r="V2355" i="48" s="1"/>
  <c r="S1714" i="48"/>
  <c r="S63" i="48"/>
  <c r="S2257" i="48"/>
  <c r="S2459" i="48"/>
  <c r="S1824" i="48"/>
  <c r="S2557" i="48"/>
  <c r="S504" i="48"/>
  <c r="S1164" i="48"/>
  <c r="S449" i="48"/>
  <c r="S1439" i="48"/>
  <c r="S1384" i="48"/>
  <c r="S1109" i="48"/>
  <c r="S1494" i="48"/>
  <c r="S2508" i="48"/>
  <c r="S999" i="48"/>
  <c r="S394" i="48"/>
  <c r="S1549" i="48"/>
  <c r="S59" i="48"/>
  <c r="G486" i="32"/>
  <c r="G57" i="5"/>
  <c r="W1797" i="48"/>
  <c r="G360" i="56"/>
  <c r="G217" i="56"/>
  <c r="G222" i="56"/>
  <c r="G326" i="56"/>
  <c r="G98" i="56"/>
  <c r="G20" i="56"/>
  <c r="G28" i="56"/>
  <c r="S293" i="48"/>
  <c r="S137" i="48"/>
  <c r="S573" i="48" s="1"/>
  <c r="S299" i="48"/>
  <c r="S50" i="48"/>
  <c r="S232" i="48" s="1"/>
  <c r="S556" i="48"/>
  <c r="AA35" i="48"/>
  <c r="S1161" i="48"/>
  <c r="S1381" i="48"/>
  <c r="S1106" i="48"/>
  <c r="S996" i="48"/>
  <c r="S2041" i="48"/>
  <c r="S217" i="48"/>
  <c r="S1491" i="48"/>
  <c r="S1711" i="48"/>
  <c r="S321" i="48"/>
  <c r="S1986" i="48"/>
  <c r="S2096" i="48"/>
  <c r="S501" i="48"/>
  <c r="S165" i="48"/>
  <c r="S391" i="48"/>
  <c r="W35" i="48"/>
  <c r="W1821" i="48" s="1"/>
  <c r="S2151" i="48"/>
  <c r="S48" i="48"/>
  <c r="S1821" i="48"/>
  <c r="S1436" i="48"/>
  <c r="S1656" i="48"/>
  <c r="S1931" i="48"/>
  <c r="S1876" i="48"/>
  <c r="S446" i="48"/>
  <c r="S1051" i="48"/>
  <c r="U1051" i="48" s="1"/>
  <c r="V1051" i="48" s="1"/>
  <c r="S1601" i="48"/>
  <c r="S1546" i="48"/>
  <c r="G1894" i="5"/>
  <c r="I446" i="5"/>
  <c r="H446" i="5"/>
  <c r="G133" i="5"/>
  <c r="G289" i="5"/>
  <c r="G143" i="5"/>
  <c r="G351" i="5"/>
  <c r="S1614" i="48"/>
  <c r="S1669" i="48"/>
  <c r="S404" i="48"/>
  <c r="S1559" i="48"/>
  <c r="S2164" i="48"/>
  <c r="S1779" i="48"/>
  <c r="S1064" i="48"/>
  <c r="S459" i="48"/>
  <c r="S514" i="48"/>
  <c r="S1944" i="48"/>
  <c r="S1834" i="48"/>
  <c r="S1174" i="48"/>
  <c r="S1504" i="48"/>
  <c r="S1999" i="48"/>
  <c r="S569" i="48"/>
  <c r="S126" i="48"/>
  <c r="S1009" i="48"/>
  <c r="S954" i="48"/>
  <c r="U954" i="48" s="1"/>
  <c r="V954" i="48" s="1"/>
  <c r="S1449" i="48"/>
  <c r="S1119" i="48"/>
  <c r="S2109" i="48"/>
  <c r="U113" i="48"/>
  <c r="S1724" i="48"/>
  <c r="S2054" i="48"/>
  <c r="S1394" i="48"/>
  <c r="S494" i="48"/>
  <c r="S989" i="48"/>
  <c r="S18" i="48"/>
  <c r="S2349" i="48"/>
  <c r="S2453" i="48"/>
  <c r="S2502" i="48"/>
  <c r="S134" i="48"/>
  <c r="S2470" i="48" s="1"/>
  <c r="S2300" i="48"/>
  <c r="U2300" i="48" s="1"/>
  <c r="V2300" i="48" s="1"/>
  <c r="S1594" i="48"/>
  <c r="S2600" i="48"/>
  <c r="S2034" i="48"/>
  <c r="S1429" i="48"/>
  <c r="S1044" i="48"/>
  <c r="S1979" i="48"/>
  <c r="S549" i="48"/>
  <c r="S2398" i="48"/>
  <c r="S2207" i="48"/>
  <c r="S1539" i="48"/>
  <c r="AA4" i="48"/>
  <c r="AC4" i="48" s="1"/>
  <c r="S2551" i="48"/>
  <c r="S2089" i="48"/>
  <c r="S290" i="48"/>
  <c r="S2239" i="48" s="1"/>
  <c r="U2239" i="48" s="1"/>
  <c r="V2239" i="48" s="1"/>
  <c r="S2251" i="48"/>
  <c r="S1649" i="48"/>
  <c r="U4" i="48"/>
  <c r="V4" i="48" s="1"/>
  <c r="S1374" i="48"/>
  <c r="S2144" i="48"/>
  <c r="S1924" i="48"/>
  <c r="S11" i="48"/>
  <c r="S1704" i="48"/>
  <c r="S1814" i="48"/>
  <c r="S1484" i="48"/>
  <c r="S1099" i="48"/>
  <c r="S1869" i="48"/>
  <c r="S1154" i="48"/>
  <c r="S439" i="48"/>
  <c r="S384" i="48"/>
  <c r="S6" i="48"/>
  <c r="S1981" i="48"/>
  <c r="S1541" i="48"/>
  <c r="U1541" i="48" s="1"/>
  <c r="V1541" i="48" s="1"/>
  <c r="S22" i="48"/>
  <c r="S23" i="48" s="1"/>
  <c r="S1816" i="48"/>
  <c r="S1871" i="48"/>
  <c r="S551" i="48"/>
  <c r="S2091" i="48"/>
  <c r="S496" i="48"/>
  <c r="S1046" i="48"/>
  <c r="S441" i="48"/>
  <c r="U441" i="48" s="1"/>
  <c r="V441" i="48" s="1"/>
  <c r="S1156" i="48"/>
  <c r="S1706" i="48"/>
  <c r="S2146" i="48"/>
  <c r="S1376" i="48"/>
  <c r="S1101" i="48"/>
  <c r="S386" i="48"/>
  <c r="S2036" i="48"/>
  <c r="S991" i="48"/>
  <c r="S1431" i="48"/>
  <c r="S139" i="48"/>
  <c r="S1596" i="48"/>
  <c r="U9" i="48"/>
  <c r="S1651" i="48"/>
  <c r="S1926" i="48"/>
  <c r="S1486" i="48"/>
  <c r="U1486" i="48" s="1"/>
  <c r="V1486" i="48" s="1"/>
  <c r="S295" i="48"/>
  <c r="I43" i="56"/>
  <c r="G230" i="56"/>
  <c r="G44" i="56"/>
  <c r="G178" i="56"/>
  <c r="G334" i="56"/>
  <c r="H43" i="56"/>
  <c r="I95" i="56"/>
  <c r="H95" i="56"/>
  <c r="G282" i="56"/>
  <c r="G96" i="56"/>
  <c r="G272" i="56"/>
  <c r="G102" i="56"/>
  <c r="G99" i="56"/>
  <c r="S1007" i="48"/>
  <c r="S1447" i="48"/>
  <c r="S512" i="48"/>
  <c r="S2516" i="48"/>
  <c r="S1667" i="48"/>
  <c r="U108" i="48"/>
  <c r="V108" i="48" s="1"/>
  <c r="S1502" i="48"/>
  <c r="S2467" i="48"/>
  <c r="S457" i="48"/>
  <c r="S2162" i="48"/>
  <c r="S115" i="48"/>
  <c r="S1062" i="48"/>
  <c r="S1997" i="48"/>
  <c r="S1887" i="48"/>
  <c r="S2614" i="48"/>
  <c r="S1172" i="48"/>
  <c r="S2314" i="48"/>
  <c r="U2314" i="48" s="1"/>
  <c r="V2314" i="48" s="1"/>
  <c r="S1612" i="48"/>
  <c r="S567" i="48"/>
  <c r="S2412" i="48"/>
  <c r="S2107" i="48"/>
  <c r="S110" i="48"/>
  <c r="AA108" i="48"/>
  <c r="AC108" i="48" s="1"/>
  <c r="S1722" i="48"/>
  <c r="S2265" i="48"/>
  <c r="S402" i="48"/>
  <c r="S1942" i="48"/>
  <c r="S124" i="48"/>
  <c r="S122" i="48"/>
  <c r="S2052" i="48"/>
  <c r="S1557" i="48"/>
  <c r="AA1337" i="48"/>
  <c r="AC1337" i="48" s="1"/>
  <c r="S2217" i="48"/>
  <c r="S952" i="48"/>
  <c r="U952" i="48" s="1"/>
  <c r="V952" i="48" s="1"/>
  <c r="S1392" i="48"/>
  <c r="S1832" i="48"/>
  <c r="S1117" i="48"/>
  <c r="S2565" i="48"/>
  <c r="S1777" i="48"/>
  <c r="S212" i="48"/>
  <c r="S554" i="48"/>
  <c r="S2303" i="48"/>
  <c r="S2209" i="48"/>
  <c r="U2209" i="48" s="1"/>
  <c r="V2209" i="48" s="1"/>
  <c r="S389" i="48"/>
  <c r="S1379" i="48"/>
  <c r="S2554" i="48"/>
  <c r="S1654" i="48"/>
  <c r="S2039" i="48"/>
  <c r="U2039" i="48" s="1"/>
  <c r="V2039" i="48" s="1"/>
  <c r="S1984" i="48"/>
  <c r="U1984" i="48" s="1"/>
  <c r="V1984" i="48" s="1"/>
  <c r="S2456" i="48"/>
  <c r="S1599" i="48"/>
  <c r="S1489" i="48"/>
  <c r="S2401" i="48"/>
  <c r="S1929" i="48"/>
  <c r="S1049" i="48"/>
  <c r="U1049" i="48" s="1"/>
  <c r="V1049" i="48" s="1"/>
  <c r="S1709" i="48"/>
  <c r="S2603" i="48"/>
  <c r="S32" i="48"/>
  <c r="S2505" i="48"/>
  <c r="S316" i="48"/>
  <c r="S1036" i="48" s="1"/>
  <c r="S1159" i="48"/>
  <c r="S2149" i="48"/>
  <c r="S37" i="48"/>
  <c r="S1819" i="48"/>
  <c r="AA1819" i="48" s="1"/>
  <c r="S1104" i="48"/>
  <c r="S2254" i="48"/>
  <c r="U2254" i="48" s="1"/>
  <c r="V2254" i="48" s="1"/>
  <c r="S2094" i="48"/>
  <c r="S1544" i="48"/>
  <c r="S1874" i="48"/>
  <c r="U1874" i="48" s="1"/>
  <c r="V1874" i="48" s="1"/>
  <c r="S1434" i="48"/>
  <c r="S2352" i="48"/>
  <c r="U2352" i="48" s="1"/>
  <c r="V2352" i="48" s="1"/>
  <c r="S499" i="48"/>
  <c r="S444" i="48"/>
  <c r="U444" i="48" s="1"/>
  <c r="V444" i="48" s="1"/>
  <c r="S160" i="48"/>
  <c r="S89" i="48"/>
  <c r="S1719" i="48"/>
  <c r="U1719" i="48" s="1"/>
  <c r="V1719" i="48" s="1"/>
  <c r="S2409" i="48"/>
  <c r="S2159" i="48"/>
  <c r="S2049" i="48"/>
  <c r="U2049" i="48" s="1"/>
  <c r="V2049" i="48" s="1"/>
  <c r="S1609" i="48"/>
  <c r="S1499" i="48"/>
  <c r="U1499" i="48" s="1"/>
  <c r="V1499" i="48" s="1"/>
  <c r="S509" i="48"/>
  <c r="S2562" i="48"/>
  <c r="S2262" i="48"/>
  <c r="U2262" i="48" s="1"/>
  <c r="V2262" i="48" s="1"/>
  <c r="S1114" i="48"/>
  <c r="S1444" i="48"/>
  <c r="S454" i="48"/>
  <c r="U454" i="48" s="1"/>
  <c r="V454" i="48" s="1"/>
  <c r="S264" i="48"/>
  <c r="S2311" i="48"/>
  <c r="U82" i="48"/>
  <c r="V82" i="48" s="1"/>
  <c r="S564" i="48"/>
  <c r="U564" i="48" s="1"/>
  <c r="V564" i="48" s="1"/>
  <c r="S2611" i="48"/>
  <c r="S1389" i="48"/>
  <c r="S399" i="48"/>
  <c r="S2360" i="48"/>
  <c r="U2360" i="48" s="1"/>
  <c r="V2360" i="48" s="1"/>
  <c r="S2215" i="48"/>
  <c r="U2215" i="48" s="1"/>
  <c r="V2215" i="48" s="1"/>
  <c r="S1554" i="48"/>
  <c r="U1554" i="48" s="1"/>
  <c r="V1554" i="48" s="1"/>
  <c r="S1884" i="48"/>
  <c r="U1884" i="48" s="1"/>
  <c r="V1884" i="48" s="1"/>
  <c r="S2104" i="48"/>
  <c r="S1059" i="48"/>
  <c r="U1059" i="48" s="1"/>
  <c r="V1059" i="48" s="1"/>
  <c r="S1829" i="48"/>
  <c r="S1994" i="48"/>
  <c r="U1994" i="48" s="1"/>
  <c r="V1994" i="48" s="1"/>
  <c r="S2513" i="48"/>
  <c r="S2464" i="48"/>
  <c r="S1664" i="48"/>
  <c r="S1169" i="48"/>
  <c r="S47" i="48"/>
  <c r="S319" i="48"/>
  <c r="S163" i="48"/>
  <c r="S1670" i="48"/>
  <c r="S120" i="48"/>
  <c r="S570" i="48"/>
  <c r="S515" i="48"/>
  <c r="S460" i="48"/>
  <c r="S955" i="48"/>
  <c r="U955" i="48" s="1"/>
  <c r="V955" i="48" s="1"/>
  <c r="S1010" i="48"/>
  <c r="S405" i="48"/>
  <c r="S1560" i="48"/>
  <c r="S1780" i="48"/>
  <c r="S2000" i="48"/>
  <c r="S1505" i="48"/>
  <c r="S1835" i="48"/>
  <c r="S2110" i="48"/>
  <c r="S1175" i="48"/>
  <c r="AA1175" i="48" s="1"/>
  <c r="S1615" i="48"/>
  <c r="S1725" i="48"/>
  <c r="S2055" i="48"/>
  <c r="S1945" i="48"/>
  <c r="S1065" i="48"/>
  <c r="U119" i="48"/>
  <c r="S2165" i="48"/>
  <c r="S1120" i="48"/>
  <c r="S1450" i="48"/>
  <c r="S1395" i="48"/>
  <c r="AA119" i="48"/>
  <c r="AC119" i="48" s="1"/>
  <c r="S131" i="48"/>
  <c r="G94" i="56"/>
  <c r="G280" i="56"/>
  <c r="G174" i="56"/>
  <c r="G330" i="56"/>
  <c r="G243" i="56"/>
  <c r="G347" i="56"/>
  <c r="G191" i="56"/>
  <c r="G237" i="5"/>
  <c r="G185" i="5"/>
  <c r="G341" i="5"/>
  <c r="G244" i="56"/>
  <c r="I57" i="56"/>
  <c r="H57" i="56"/>
  <c r="G348" i="56"/>
  <c r="G58" i="56"/>
  <c r="G192" i="56"/>
  <c r="AA1031" i="48"/>
  <c r="W2349" i="48"/>
  <c r="AA1911" i="48"/>
  <c r="G16" i="56"/>
  <c r="G204" i="56"/>
  <c r="H1905" i="56"/>
  <c r="W2614" i="48"/>
  <c r="G165" i="56"/>
  <c r="T53" i="57" s="1"/>
  <c r="G6" i="56"/>
  <c r="G24" i="56"/>
  <c r="G29" i="56"/>
  <c r="G18" i="56"/>
  <c r="G128" i="56"/>
  <c r="G1902" i="56"/>
  <c r="H2758" i="56"/>
  <c r="AQ65" i="57" s="1"/>
  <c r="H2764" i="56"/>
  <c r="AQ71" i="57" s="1"/>
  <c r="H2759" i="56"/>
  <c r="AQ66" i="57" s="1"/>
  <c r="H2763" i="56"/>
  <c r="AQ70" i="57" s="1"/>
  <c r="H2762" i="56"/>
  <c r="AQ69" i="57" s="1"/>
  <c r="H2761" i="56"/>
  <c r="AQ68" i="57" s="1"/>
  <c r="H2760" i="56"/>
  <c r="AQ67" i="57" s="1"/>
  <c r="H2709" i="56"/>
  <c r="AQ9" i="57" s="1"/>
  <c r="H2707" i="56"/>
  <c r="AQ8" i="57" s="1"/>
  <c r="H2708" i="56"/>
  <c r="D181" i="56"/>
  <c r="H2742" i="56"/>
  <c r="AQ46" i="57" s="1"/>
  <c r="H2738" i="56"/>
  <c r="AQ42" i="57" s="1"/>
  <c r="H2736" i="56"/>
  <c r="AQ41" i="57" s="1"/>
  <c r="H2735" i="56"/>
  <c r="AQ40" i="57" s="1"/>
  <c r="H2734" i="56"/>
  <c r="AQ39" i="57" s="1"/>
  <c r="H2733" i="56"/>
  <c r="AQ38" i="57" s="1"/>
  <c r="H2737" i="56"/>
  <c r="D799" i="56"/>
  <c r="D2084" i="56"/>
  <c r="D2235" i="56"/>
  <c r="D2564" i="56"/>
  <c r="D1593" i="56"/>
  <c r="D1483" i="56"/>
  <c r="D2613" i="56"/>
  <c r="D2466" i="56"/>
  <c r="D2053" i="56"/>
  <c r="D548" i="56"/>
  <c r="D2539" i="56"/>
  <c r="D2637" i="56"/>
  <c r="D713" i="56"/>
  <c r="D2108" i="56"/>
  <c r="D988" i="56"/>
  <c r="D768" i="56"/>
  <c r="D2588" i="56"/>
  <c r="H2741" i="56"/>
  <c r="AQ45" i="57" s="1"/>
  <c r="H2740" i="56"/>
  <c r="AQ44" i="57" s="1"/>
  <c r="H2739" i="56"/>
  <c r="AQ43" i="57" s="1"/>
  <c r="D493" i="56"/>
  <c r="D1428" i="56"/>
  <c r="D1758" i="56"/>
  <c r="D2029" i="56"/>
  <c r="D1318" i="56"/>
  <c r="D1538" i="56"/>
  <c r="D1943" i="56"/>
  <c r="D1098" i="56"/>
  <c r="D2333" i="56"/>
  <c r="D2284" i="56"/>
  <c r="D2417" i="56"/>
  <c r="D1624" i="56"/>
  <c r="D1734" i="56"/>
  <c r="D1526" i="56"/>
  <c r="D414" i="56"/>
  <c r="D1679" i="56"/>
  <c r="D1974" i="56"/>
  <c r="H2706" i="56"/>
  <c r="AQ7" i="57" s="1"/>
  <c r="H1062" i="56"/>
  <c r="C2196" i="56"/>
  <c r="H2554" i="56"/>
  <c r="C2245" i="56"/>
  <c r="H2376" i="56"/>
  <c r="D1868" i="56"/>
  <c r="D1043" i="56"/>
  <c r="D1813" i="56"/>
  <c r="D1888" i="56"/>
  <c r="D1208" i="56"/>
  <c r="D1373" i="56"/>
  <c r="D1153" i="56"/>
  <c r="D2686" i="56"/>
  <c r="D603" i="56"/>
  <c r="D823" i="56"/>
  <c r="D658" i="56"/>
  <c r="D1648" i="56"/>
  <c r="D2357" i="56"/>
  <c r="D438" i="56"/>
  <c r="D878" i="56"/>
  <c r="D933" i="56"/>
  <c r="D1703" i="56"/>
  <c r="D1251" i="56"/>
  <c r="D2625" i="56"/>
  <c r="D1636" i="56"/>
  <c r="D2041" i="56"/>
  <c r="D2247" i="56"/>
  <c r="D1986" i="56"/>
  <c r="D976" i="56"/>
  <c r="D1856" i="56"/>
  <c r="G2623" i="48"/>
  <c r="D1729" i="5"/>
  <c r="D866" i="56"/>
  <c r="H1587" i="5"/>
  <c r="H1575" i="5"/>
  <c r="H1552" i="5"/>
  <c r="D1454" i="5"/>
  <c r="D1361" i="56"/>
  <c r="H1772" i="5"/>
  <c r="H2157" i="5"/>
  <c r="H617" i="5"/>
  <c r="H672" i="5"/>
  <c r="H727" i="5"/>
  <c r="H1442" i="5"/>
  <c r="H2358" i="5"/>
  <c r="H1112" i="5"/>
  <c r="H892" i="5"/>
  <c r="H1497" i="5"/>
  <c r="H1662" i="5"/>
  <c r="H507" i="5"/>
  <c r="H1222" i="5"/>
  <c r="H1387" i="5"/>
  <c r="H1607" i="5"/>
  <c r="H2213" i="5"/>
  <c r="H1882" i="5"/>
  <c r="H1277" i="5"/>
  <c r="H947" i="5"/>
  <c r="H132" i="5"/>
  <c r="H1835" i="5" s="1"/>
  <c r="H837" i="5"/>
  <c r="H452" i="5"/>
  <c r="H1992" i="5"/>
  <c r="H1167" i="5"/>
  <c r="D2025" i="56"/>
  <c r="D410" i="56"/>
  <c r="D155" i="56"/>
  <c r="D2059" i="5"/>
  <c r="D143" i="5"/>
  <c r="D169" i="5"/>
  <c r="H91" i="5"/>
  <c r="I91" i="5"/>
  <c r="D92" i="5"/>
  <c r="G509" i="48"/>
  <c r="G949" i="48"/>
  <c r="G2049" i="48"/>
  <c r="G2104" i="48"/>
  <c r="G2311" i="48"/>
  <c r="I2311" i="48" s="1"/>
  <c r="J2311" i="48" s="1"/>
  <c r="G1829" i="48"/>
  <c r="G674" i="48"/>
  <c r="G1444" i="48"/>
  <c r="G839" i="48"/>
  <c r="G1884" i="48"/>
  <c r="G2611" i="48"/>
  <c r="W82" i="48"/>
  <c r="G89" i="48"/>
  <c r="G564" i="48"/>
  <c r="G784" i="48"/>
  <c r="G1004" i="48"/>
  <c r="G1169" i="48"/>
  <c r="G2513" i="48"/>
  <c r="G134" i="48"/>
  <c r="G1939" i="48"/>
  <c r="G1114" i="48"/>
  <c r="G729" i="48"/>
  <c r="G1719" i="48"/>
  <c r="I82" i="48"/>
  <c r="J82" i="48" s="1"/>
  <c r="G98" i="48"/>
  <c r="AA98" i="48" s="1"/>
  <c r="G454" i="48"/>
  <c r="AA82" i="48"/>
  <c r="AC82" i="48" s="1"/>
  <c r="G342" i="48"/>
  <c r="G96" i="48"/>
  <c r="G2464" i="48"/>
  <c r="G1994" i="48"/>
  <c r="G1279" i="48"/>
  <c r="G2159" i="48"/>
  <c r="G399" i="48"/>
  <c r="G1664" i="48"/>
  <c r="G1389" i="48"/>
  <c r="G894" i="48"/>
  <c r="G2562" i="48"/>
  <c r="G2262" i="48"/>
  <c r="G1774" i="48"/>
  <c r="G264" i="48"/>
  <c r="G2486" i="48" s="1"/>
  <c r="G1609" i="48"/>
  <c r="D280" i="56"/>
  <c r="D176" i="56"/>
  <c r="D177" i="56" s="1"/>
  <c r="D150" i="56"/>
  <c r="I93" i="56"/>
  <c r="H93" i="56"/>
  <c r="D358" i="56"/>
  <c r="D94" i="56"/>
  <c r="D2181" i="5"/>
  <c r="D1851" i="5"/>
  <c r="D1136" i="5"/>
  <c r="D1741" i="5"/>
  <c r="D916" i="5"/>
  <c r="D1686" i="5"/>
  <c r="D2126" i="5"/>
  <c r="D1411" i="5"/>
  <c r="D971" i="5"/>
  <c r="D806" i="5"/>
  <c r="D2484" i="5"/>
  <c r="G2666" i="48" s="1"/>
  <c r="I2666" i="48" s="1"/>
  <c r="J2666" i="48" s="1"/>
  <c r="D476" i="5"/>
  <c r="D696" i="5"/>
  <c r="D1466" i="5"/>
  <c r="I101" i="48"/>
  <c r="J101" i="48" s="1"/>
  <c r="J100" i="48"/>
  <c r="D1576" i="5"/>
  <c r="D2163" i="56"/>
  <c r="D1998" i="56"/>
  <c r="D2308" i="56"/>
  <c r="D2441" i="56"/>
  <c r="D1263" i="56"/>
  <c r="D2490" i="56"/>
  <c r="D2259" i="56"/>
  <c r="G353" i="48"/>
  <c r="G94" i="48"/>
  <c r="G275" i="48"/>
  <c r="G171" i="48"/>
  <c r="I93" i="48"/>
  <c r="AA93" i="48"/>
  <c r="AC93" i="48" s="1"/>
  <c r="G145" i="48"/>
  <c r="D983" i="5"/>
  <c r="D873" i="5"/>
  <c r="D1863" i="5"/>
  <c r="D1368" i="5"/>
  <c r="D1478" i="5"/>
  <c r="D2138" i="5"/>
  <c r="D1533" i="5"/>
  <c r="D1093" i="5"/>
  <c r="D763" i="5"/>
  <c r="D1698" i="5"/>
  <c r="D818" i="5"/>
  <c r="D653" i="5"/>
  <c r="D2594" i="5"/>
  <c r="D1753" i="5"/>
  <c r="D2083" i="5"/>
  <c r="G1554" i="48"/>
  <c r="G137" i="48"/>
  <c r="G1013" i="48" s="1"/>
  <c r="D100" i="56"/>
  <c r="D352" i="56"/>
  <c r="H87" i="56"/>
  <c r="H88" i="56" s="1"/>
  <c r="D144" i="56"/>
  <c r="D170" i="56"/>
  <c r="I87" i="56"/>
  <c r="I100" i="56" s="1"/>
  <c r="D89" i="56"/>
  <c r="D274" i="56"/>
  <c r="D350" i="56"/>
  <c r="D142" i="56"/>
  <c r="D102" i="56"/>
  <c r="D2257" i="56"/>
  <c r="G2237" i="56"/>
  <c r="G2523" i="56"/>
  <c r="G1852" i="56"/>
  <c r="G1467" i="56"/>
  <c r="G1192" i="56"/>
  <c r="G807" i="56"/>
  <c r="G422" i="56"/>
  <c r="G697" i="56"/>
  <c r="G2037" i="56"/>
  <c r="G2425" i="56"/>
  <c r="D1632" i="56"/>
  <c r="D1302" i="56"/>
  <c r="D862" i="56"/>
  <c r="D477" i="56"/>
  <c r="D2523" i="56"/>
  <c r="D2243" i="56"/>
  <c r="D2670" i="56"/>
  <c r="C1137" i="56"/>
  <c r="G2419" i="56"/>
  <c r="G2286" i="56"/>
  <c r="G2188" i="56"/>
  <c r="D1247" i="56"/>
  <c r="C2427" i="56"/>
  <c r="D2586" i="56"/>
  <c r="D2684" i="56"/>
  <c r="C2623" i="56"/>
  <c r="H31" i="49"/>
  <c r="H30" i="49"/>
  <c r="H28" i="49"/>
  <c r="J852" i="55"/>
  <c r="J850" i="55"/>
  <c r="X2353" i="48"/>
  <c r="X2373" i="48"/>
  <c r="X2374" i="48" s="1"/>
  <c r="H2071" i="48"/>
  <c r="H1796" i="48"/>
  <c r="Y2038" i="48"/>
  <c r="Z2038" i="48" s="1"/>
  <c r="W2042" i="48"/>
  <c r="Y2042" i="48" s="1"/>
  <c r="Z2042" i="48" s="1"/>
  <c r="W2736" i="48"/>
  <c r="Y2736" i="48" s="1"/>
  <c r="Z2736" i="48" s="1"/>
  <c r="AB2230" i="48"/>
  <c r="AA2381" i="48"/>
  <c r="AB2021" i="48"/>
  <c r="AC2021" i="48" s="1"/>
  <c r="H180" i="48"/>
  <c r="H578" i="48" s="1"/>
  <c r="P1582" i="48"/>
  <c r="X2060" i="48"/>
  <c r="P1739" i="48"/>
  <c r="AB1738" i="48"/>
  <c r="X1738" i="48"/>
  <c r="AB1581" i="48"/>
  <c r="AC1581" i="48" s="1"/>
  <c r="H1582" i="48"/>
  <c r="I1581" i="48"/>
  <c r="J1581" i="48" s="1"/>
  <c r="W290" i="48"/>
  <c r="W989" i="48"/>
  <c r="W1099" i="48"/>
  <c r="W714" i="48"/>
  <c r="X1505" i="48"/>
  <c r="Y1501" i="48"/>
  <c r="Z1501" i="48" s="1"/>
  <c r="X952" i="48"/>
  <c r="X955" i="48"/>
  <c r="U1726" i="48"/>
  <c r="V1726" i="48" s="1"/>
  <c r="T2333" i="48"/>
  <c r="T2335" i="48"/>
  <c r="M575" i="48"/>
  <c r="N575" i="48" s="1"/>
  <c r="AB2349" i="48"/>
  <c r="H2323" i="48"/>
  <c r="H2321" i="48"/>
  <c r="X2265" i="48"/>
  <c r="AB2262" i="48"/>
  <c r="M2060" i="48"/>
  <c r="N2060" i="48" s="1"/>
  <c r="AB131" i="48"/>
  <c r="U2238" i="48"/>
  <c r="V2238" i="48" s="1"/>
  <c r="U1565" i="48"/>
  <c r="V1565" i="48" s="1"/>
  <c r="S1566" i="48"/>
  <c r="AA901" i="48"/>
  <c r="AA1966" i="48"/>
  <c r="U1730" i="48"/>
  <c r="V1730" i="48" s="1"/>
  <c r="S1731" i="48"/>
  <c r="U1078" i="48"/>
  <c r="V1078" i="48" s="1"/>
  <c r="Q1738" i="48"/>
  <c r="R1738" i="48" s="1"/>
  <c r="W2632" i="48"/>
  <c r="C2637" i="48"/>
  <c r="AA2591" i="48"/>
  <c r="AA2567" i="48"/>
  <c r="W2538" i="48"/>
  <c r="W2518" i="48"/>
  <c r="W2351" i="48"/>
  <c r="W2389" i="48" s="1"/>
  <c r="I2320" i="48"/>
  <c r="J2320" i="48" s="1"/>
  <c r="G2321" i="48"/>
  <c r="Q2324" i="48"/>
  <c r="R2324" i="48" s="1"/>
  <c r="AA2111" i="48"/>
  <c r="Q1235" i="48"/>
  <c r="R1235" i="48" s="1"/>
  <c r="O1236" i="48"/>
  <c r="Q1236" i="48" s="1"/>
  <c r="R1236" i="48" s="1"/>
  <c r="AA540" i="48"/>
  <c r="E2316" i="48"/>
  <c r="F2316" i="48" s="1"/>
  <c r="I410" i="48"/>
  <c r="J410" i="48" s="1"/>
  <c r="G411" i="48"/>
  <c r="I411" i="48" s="1"/>
  <c r="J411" i="48" s="1"/>
  <c r="E11" i="48"/>
  <c r="F11" i="48" s="1"/>
  <c r="C12" i="48"/>
  <c r="C256" i="48"/>
  <c r="C2380" i="48" s="1"/>
  <c r="P647" i="48"/>
  <c r="H580" i="48"/>
  <c r="P576" i="48"/>
  <c r="H415" i="48"/>
  <c r="E1889" i="48"/>
  <c r="F1889" i="48" s="1"/>
  <c r="Y1776" i="48"/>
  <c r="Z1776" i="48" s="1"/>
  <c r="M1781" i="48"/>
  <c r="N1781" i="48" s="1"/>
  <c r="W1427" i="48"/>
  <c r="W1425" i="48"/>
  <c r="W1426" i="48"/>
  <c r="G580" i="48"/>
  <c r="G218" i="48"/>
  <c r="G1130" i="48"/>
  <c r="G910" i="48"/>
  <c r="G2576" i="48"/>
  <c r="G690" i="48"/>
  <c r="G1460" i="48"/>
  <c r="G1680" i="48"/>
  <c r="G470" i="48"/>
  <c r="G1295" i="48"/>
  <c r="G224" i="48"/>
  <c r="G1845" i="48"/>
  <c r="G1405" i="48"/>
  <c r="G1955" i="48"/>
  <c r="G1185" i="48"/>
  <c r="G2010" i="48"/>
  <c r="G1240" i="48"/>
  <c r="G965" i="48"/>
  <c r="G2120" i="48"/>
  <c r="G214" i="48"/>
  <c r="G1900" i="48"/>
  <c r="I1900" i="48" s="1"/>
  <c r="J1900" i="48" s="1"/>
  <c r="G745" i="48"/>
  <c r="G2065" i="48"/>
  <c r="I2065" i="48" s="1"/>
  <c r="J2065" i="48" s="1"/>
  <c r="G855" i="48"/>
  <c r="G525" i="48"/>
  <c r="G1735" i="48"/>
  <c r="G2276" i="48"/>
  <c r="G1570" i="48"/>
  <c r="E968" i="48"/>
  <c r="F968" i="48" s="1"/>
  <c r="I1235" i="48"/>
  <c r="J1235" i="48" s="1"/>
  <c r="G1236" i="48"/>
  <c r="I1236" i="48" s="1"/>
  <c r="J1236" i="48" s="1"/>
  <c r="AA1070" i="48"/>
  <c r="AC1070" i="48" s="1"/>
  <c r="E1070" i="48"/>
  <c r="F1070" i="48" s="1"/>
  <c r="T2374" i="48"/>
  <c r="T2376" i="48"/>
  <c r="M803" i="48"/>
  <c r="N803" i="48" s="1"/>
  <c r="I2349" i="48"/>
  <c r="J2349" i="48" s="1"/>
  <c r="I299" i="48"/>
  <c r="G2292" i="48"/>
  <c r="G1641" i="48"/>
  <c r="G1036" i="48"/>
  <c r="G926" i="48"/>
  <c r="G596" i="48"/>
  <c r="G816" i="48"/>
  <c r="G1146" i="48"/>
  <c r="G1201" i="48"/>
  <c r="G2543" i="48"/>
  <c r="G1861" i="48"/>
  <c r="G1751" i="48"/>
  <c r="G1366" i="48"/>
  <c r="G651" i="48"/>
  <c r="G1421" i="48"/>
  <c r="G1531" i="48"/>
  <c r="G1476" i="48"/>
  <c r="G1091" i="48"/>
  <c r="G1311" i="48"/>
  <c r="G2341" i="48"/>
  <c r="G486" i="48"/>
  <c r="G1971" i="48"/>
  <c r="G2191" i="48"/>
  <c r="G1696" i="48"/>
  <c r="G871" i="48"/>
  <c r="G2641" i="48"/>
  <c r="G541" i="48"/>
  <c r="G706" i="48"/>
  <c r="G2136" i="48"/>
  <c r="G2592" i="48"/>
  <c r="G1625" i="48"/>
  <c r="F622" i="48"/>
  <c r="AB622" i="48"/>
  <c r="P478" i="48"/>
  <c r="AB455" i="48"/>
  <c r="M1907" i="48"/>
  <c r="N1907" i="48" s="1"/>
  <c r="I1762" i="48"/>
  <c r="J1762" i="48" s="1"/>
  <c r="W1422" i="48"/>
  <c r="W1421" i="48"/>
  <c r="W1423" i="48"/>
  <c r="Q2254" i="48"/>
  <c r="R2254" i="48" s="1"/>
  <c r="Q956" i="48"/>
  <c r="R956" i="48" s="1"/>
  <c r="O957" i="48"/>
  <c r="Q957" i="48" s="1"/>
  <c r="R957" i="48" s="1"/>
  <c r="AA748" i="48"/>
  <c r="I414" i="48"/>
  <c r="J414" i="48" s="1"/>
  <c r="AA414" i="48"/>
  <c r="AC414" i="48" s="1"/>
  <c r="G415" i="48"/>
  <c r="U2068" i="48"/>
  <c r="V2068" i="48" s="1"/>
  <c r="M2013" i="48"/>
  <c r="N2013" i="48" s="1"/>
  <c r="G2527" i="48"/>
  <c r="T2769" i="48"/>
  <c r="H2775" i="48"/>
  <c r="K2760" i="48"/>
  <c r="K2761" i="48" s="1"/>
  <c r="M2761" i="48" s="1"/>
  <c r="N2761" i="48" s="1"/>
  <c r="I2653" i="48"/>
  <c r="J2653" i="48" s="1"/>
  <c r="X1884" i="48"/>
  <c r="Q1801" i="48"/>
  <c r="R1801" i="48" s="1"/>
  <c r="D2016" i="48"/>
  <c r="AB2016" i="48" s="1"/>
  <c r="X1484" i="48"/>
  <c r="X1502" i="48"/>
  <c r="W1997" i="48"/>
  <c r="P584" i="48"/>
  <c r="X584" i="48" s="1"/>
  <c r="AB2377" i="48"/>
  <c r="U591" i="48"/>
  <c r="V591" i="48" s="1"/>
  <c r="H172" i="48"/>
  <c r="J172" i="48" s="1"/>
  <c r="AB2300" i="48"/>
  <c r="X414" i="48"/>
  <c r="T2337" i="48"/>
  <c r="AB957" i="48"/>
  <c r="X2267" i="48"/>
  <c r="X203" i="48"/>
  <c r="AB1727" i="48"/>
  <c r="W1754" i="48"/>
  <c r="W1756" i="48" s="1"/>
  <c r="AB591" i="48"/>
  <c r="W2001" i="48"/>
  <c r="AB2215" i="48"/>
  <c r="H2286" i="48"/>
  <c r="AA1671" i="48"/>
  <c r="T2368" i="48"/>
  <c r="AA2462" i="48"/>
  <c r="W2442" i="48"/>
  <c r="W2443" i="48" s="1"/>
  <c r="W2426" i="48"/>
  <c r="AA1801" i="48"/>
  <c r="AA2320" i="48"/>
  <c r="I2068" i="48"/>
  <c r="J2068" i="48" s="1"/>
  <c r="O2572" i="48"/>
  <c r="O851" i="48"/>
  <c r="O1016" i="48"/>
  <c r="G2006" i="48"/>
  <c r="I2006" i="48" s="1"/>
  <c r="J2006" i="48" s="1"/>
  <c r="G977" i="48"/>
  <c r="I977" i="48" s="1"/>
  <c r="J977" i="48" s="1"/>
  <c r="W1856" i="48"/>
  <c r="W1832" i="48"/>
  <c r="G25" i="48"/>
  <c r="W1864" i="48"/>
  <c r="W1836" i="48"/>
  <c r="AB2076" i="48"/>
  <c r="AC2076" i="48" s="1"/>
  <c r="H2077" i="48"/>
  <c r="W905" i="48"/>
  <c r="W929" i="48"/>
  <c r="W1860" i="48"/>
  <c r="W1840" i="48"/>
  <c r="W1844" i="48"/>
  <c r="W1822" i="48"/>
  <c r="W1819" i="48"/>
  <c r="AB2009" i="48"/>
  <c r="AB1726" i="48"/>
  <c r="AC1726" i="48" s="1"/>
  <c r="X1569" i="48"/>
  <c r="AB1569" i="48"/>
  <c r="AC1569" i="48" s="1"/>
  <c r="X1522" i="48"/>
  <c r="Y1522" i="48" s="1"/>
  <c r="Z1522" i="48" s="1"/>
  <c r="Y1498" i="48"/>
  <c r="Z1498" i="48" s="1"/>
  <c r="H2069" i="48"/>
  <c r="X2069" i="48" s="1"/>
  <c r="Q1907" i="48"/>
  <c r="R1907" i="48" s="1"/>
  <c r="W422" i="48"/>
  <c r="Y422" i="48" s="1"/>
  <c r="Z422" i="48" s="1"/>
  <c r="Y398" i="48"/>
  <c r="Z398" i="48" s="1"/>
  <c r="H2290" i="48"/>
  <c r="AB2287" i="48"/>
  <c r="H2288" i="48"/>
  <c r="T211" i="48"/>
  <c r="V211" i="48" s="1"/>
  <c r="V203" i="48"/>
  <c r="T210" i="48"/>
  <c r="V210" i="48" s="1"/>
  <c r="T2327" i="48"/>
  <c r="T2325" i="48"/>
  <c r="H2386" i="48"/>
  <c r="H2388" i="48"/>
  <c r="X2320" i="48"/>
  <c r="X2312" i="48"/>
  <c r="D2273" i="48"/>
  <c r="D2274" i="48"/>
  <c r="AB2274" i="48" s="1"/>
  <c r="D2272" i="48"/>
  <c r="T146" i="48"/>
  <c r="E2009" i="48"/>
  <c r="F2009" i="48" s="1"/>
  <c r="AA1129" i="48"/>
  <c r="C1130" i="48"/>
  <c r="AA465" i="48"/>
  <c r="Q1581" i="48"/>
  <c r="R1581" i="48" s="1"/>
  <c r="U1522" i="48"/>
  <c r="V1522" i="48" s="1"/>
  <c r="E2013" i="48"/>
  <c r="F2013" i="48" s="1"/>
  <c r="T205" i="48"/>
  <c r="V205" i="48" s="1"/>
  <c r="G1916" i="48"/>
  <c r="U1569" i="48"/>
  <c r="V1569" i="48" s="1"/>
  <c r="AA854" i="48"/>
  <c r="W536" i="48"/>
  <c r="E2271" i="48"/>
  <c r="F2271" i="48" s="1"/>
  <c r="F2210" i="48"/>
  <c r="W2565" i="48"/>
  <c r="W2560" i="48"/>
  <c r="W2534" i="48"/>
  <c r="K2474" i="48"/>
  <c r="Q1051" i="48"/>
  <c r="R1051" i="48" s="1"/>
  <c r="R626" i="48"/>
  <c r="Q2328" i="48"/>
  <c r="R2328" i="48" s="1"/>
  <c r="E2328" i="48"/>
  <c r="F2328" i="48" s="1"/>
  <c r="W2254" i="48"/>
  <c r="W2291" i="48"/>
  <c r="W2127" i="48"/>
  <c r="W2111" i="48"/>
  <c r="W2115" i="48"/>
  <c r="AA520" i="48"/>
  <c r="C521" i="48"/>
  <c r="Q1569" i="48"/>
  <c r="R1569" i="48" s="1"/>
  <c r="AA1620" i="48"/>
  <c r="Q1066" i="48"/>
  <c r="R1066" i="48" s="1"/>
  <c r="O1067" i="48"/>
  <c r="Q1067" i="48" s="1"/>
  <c r="R1067" i="48" s="1"/>
  <c r="E84" i="48"/>
  <c r="F84" i="48" s="1"/>
  <c r="F83" i="48"/>
  <c r="AB626" i="48"/>
  <c r="AB627" i="48"/>
  <c r="E1890" i="48"/>
  <c r="F1890" i="48" s="1"/>
  <c r="AA1890" i="48"/>
  <c r="AC1890" i="48" s="1"/>
  <c r="S1912" i="48"/>
  <c r="U1912" i="48" s="1"/>
  <c r="V1912" i="48" s="1"/>
  <c r="Q1793" i="48"/>
  <c r="R1793" i="48" s="1"/>
  <c r="G2572" i="48"/>
  <c r="G1016" i="48"/>
  <c r="G1456" i="48"/>
  <c r="G1841" i="48"/>
  <c r="G961" i="48"/>
  <c r="I961" i="48" s="1"/>
  <c r="J961" i="48" s="1"/>
  <c r="G466" i="48"/>
  <c r="G686" i="48"/>
  <c r="G1181" i="48"/>
  <c r="G1126" i="48"/>
  <c r="G1291" i="48"/>
  <c r="G1731" i="48"/>
  <c r="G2171" i="48"/>
  <c r="G1676" i="48"/>
  <c r="G1401" i="48"/>
  <c r="G1951" i="48"/>
  <c r="G796" i="48"/>
  <c r="I796" i="48" s="1"/>
  <c r="J796" i="48" s="1"/>
  <c r="G1621" i="48"/>
  <c r="G2116" i="48"/>
  <c r="G851" i="48"/>
  <c r="G1566" i="48"/>
  <c r="I1566" i="48" s="1"/>
  <c r="J1566" i="48" s="1"/>
  <c r="G906" i="48"/>
  <c r="G2272" i="48"/>
  <c r="I2272" i="48" s="1"/>
  <c r="J2272" i="48" s="1"/>
  <c r="G2621" i="48"/>
  <c r="G521" i="48"/>
  <c r="G166" i="48"/>
  <c r="G741" i="48"/>
  <c r="G167" i="48"/>
  <c r="G38" i="48"/>
  <c r="G323" i="48"/>
  <c r="G324" i="48" s="1"/>
  <c r="AA976" i="48"/>
  <c r="E976" i="48"/>
  <c r="F976" i="48" s="1"/>
  <c r="C977" i="48"/>
  <c r="E977" i="48" s="1"/>
  <c r="F977" i="48" s="1"/>
  <c r="C965" i="48"/>
  <c r="E965" i="48" s="1"/>
  <c r="F965" i="48" s="1"/>
  <c r="E964" i="48"/>
  <c r="F964" i="48" s="1"/>
  <c r="I1231" i="48"/>
  <c r="J1231" i="48" s="1"/>
  <c r="I1247" i="48"/>
  <c r="J1247" i="48" s="1"/>
  <c r="AA1247" i="48"/>
  <c r="Q972" i="48"/>
  <c r="R972" i="48" s="1"/>
  <c r="Q579" i="48"/>
  <c r="R579" i="48" s="1"/>
  <c r="T2378" i="48"/>
  <c r="T2380" i="48"/>
  <c r="P2325" i="48"/>
  <c r="W2102" i="48"/>
  <c r="W2123" i="48"/>
  <c r="W2139" i="48"/>
  <c r="Q968" i="48"/>
  <c r="R968" i="48" s="1"/>
  <c r="G322" i="48"/>
  <c r="AA1628" i="48"/>
  <c r="AA1369" i="48"/>
  <c r="M1353" i="48"/>
  <c r="N1353" i="48" s="1"/>
  <c r="AA1353" i="48"/>
  <c r="AC1353" i="48" s="1"/>
  <c r="AA756" i="48"/>
  <c r="G981" i="48"/>
  <c r="X646" i="48"/>
  <c r="X625" i="48"/>
  <c r="Y621" i="48"/>
  <c r="Z621" i="48" s="1"/>
  <c r="X622" i="48"/>
  <c r="P592" i="48"/>
  <c r="X575" i="48"/>
  <c r="H576" i="48"/>
  <c r="AB575" i="48"/>
  <c r="X460" i="48"/>
  <c r="R406" i="48"/>
  <c r="P407" i="48"/>
  <c r="R407" i="48" s="1"/>
  <c r="R426" i="48"/>
  <c r="P427" i="48"/>
  <c r="R427" i="48" s="1"/>
  <c r="C2229" i="48"/>
  <c r="AA1805" i="48"/>
  <c r="G1806" i="48"/>
  <c r="X1519" i="48"/>
  <c r="AB1519" i="48"/>
  <c r="M646" i="48"/>
  <c r="N646" i="48" s="1"/>
  <c r="AA646" i="48"/>
  <c r="K647" i="48"/>
  <c r="M795" i="48"/>
  <c r="N795" i="48" s="1"/>
  <c r="W2641" i="48"/>
  <c r="W2642" i="48"/>
  <c r="W2643" i="48"/>
  <c r="W2530" i="48"/>
  <c r="W2546" i="48"/>
  <c r="U567" i="48"/>
  <c r="V567" i="48" s="1"/>
  <c r="AB2001" i="48"/>
  <c r="AC2001" i="48" s="1"/>
  <c r="I2001" i="48"/>
  <c r="J2001" i="48" s="1"/>
  <c r="H2002" i="48"/>
  <c r="X1065" i="48"/>
  <c r="X1062" i="48"/>
  <c r="W1816" i="48"/>
  <c r="W2146" i="48"/>
  <c r="AB2056" i="48"/>
  <c r="P2061" i="48"/>
  <c r="AB2060" i="48"/>
  <c r="T1743" i="48"/>
  <c r="AB1743" i="48" s="1"/>
  <c r="U1742" i="48"/>
  <c r="V1742" i="48" s="1"/>
  <c r="P2077" i="48"/>
  <c r="X1730" i="48"/>
  <c r="AB1730" i="48"/>
  <c r="H25" i="48"/>
  <c r="W606" i="48"/>
  <c r="W634" i="48"/>
  <c r="Y603" i="48"/>
  <c r="Z603" i="48" s="1"/>
  <c r="W638" i="48"/>
  <c r="Y638" i="48" s="1"/>
  <c r="Z638" i="48" s="1"/>
  <c r="D1896" i="48"/>
  <c r="X1895" i="48"/>
  <c r="AB1895" i="48"/>
  <c r="C51" i="48"/>
  <c r="P1912" i="48"/>
  <c r="H1252" i="48"/>
  <c r="W921" i="48"/>
  <c r="W909" i="48"/>
  <c r="W901" i="48"/>
  <c r="W1002" i="48"/>
  <c r="W1023" i="48"/>
  <c r="W1039" i="48"/>
  <c r="P2323" i="48"/>
  <c r="P2321" i="48"/>
  <c r="P2272" i="48"/>
  <c r="P2274" i="48"/>
  <c r="G2525" i="48"/>
  <c r="G2523" i="48"/>
  <c r="W1697" i="48"/>
  <c r="W2040" i="48" s="1"/>
  <c r="Y2040" i="48" s="1"/>
  <c r="Z2040" i="48" s="1"/>
  <c r="W1696" i="48"/>
  <c r="W1698" i="48"/>
  <c r="AB2320" i="48"/>
  <c r="M579" i="48"/>
  <c r="N579" i="48" s="1"/>
  <c r="K580" i="48"/>
  <c r="M580" i="48" s="1"/>
  <c r="N580" i="48" s="1"/>
  <c r="H2378" i="48"/>
  <c r="I2377" i="48"/>
  <c r="J2377" i="48" s="1"/>
  <c r="D2227" i="48"/>
  <c r="D2229" i="48"/>
  <c r="AB2229" i="48" s="1"/>
  <c r="V256" i="48"/>
  <c r="T2282" i="48"/>
  <c r="AA697" i="48"/>
  <c r="O698" i="48"/>
  <c r="W1125" i="48"/>
  <c r="W1104" i="48"/>
  <c r="R178" i="48"/>
  <c r="I2287" i="48"/>
  <c r="J2287" i="48" s="1"/>
  <c r="AA2287" i="48"/>
  <c r="AC2287" i="48" s="1"/>
  <c r="E2021" i="48"/>
  <c r="F2021" i="48" s="1"/>
  <c r="I2056" i="48"/>
  <c r="J2056" i="48" s="1"/>
  <c r="M473" i="48"/>
  <c r="N473" i="48" s="1"/>
  <c r="U2005" i="48"/>
  <c r="V2005" i="48" s="1"/>
  <c r="S2006" i="48"/>
  <c r="S1948" i="48"/>
  <c r="AA1946" i="48"/>
  <c r="M1903" i="48"/>
  <c r="N1903" i="48" s="1"/>
  <c r="AA1903" i="48"/>
  <c r="AC1903" i="48" s="1"/>
  <c r="S2498" i="48"/>
  <c r="U1891" i="48"/>
  <c r="V1891" i="48" s="1"/>
  <c r="AA2640" i="48"/>
  <c r="AA2587" i="48"/>
  <c r="AA2571" i="48"/>
  <c r="W2567" i="48"/>
  <c r="W2587" i="48"/>
  <c r="W2575" i="48"/>
  <c r="C2539" i="48"/>
  <c r="K2478" i="48"/>
  <c r="Y2264" i="48"/>
  <c r="Z2264" i="48" s="1"/>
  <c r="C2337" i="48"/>
  <c r="Q1239" i="48"/>
  <c r="R1239" i="48" s="1"/>
  <c r="AA1695" i="48"/>
  <c r="AA1019" i="48"/>
  <c r="AB646" i="48"/>
  <c r="L647" i="48"/>
  <c r="I591" i="48"/>
  <c r="J591" i="48" s="1"/>
  <c r="H592" i="48"/>
  <c r="P588" i="48"/>
  <c r="H419" i="48"/>
  <c r="AB418" i="48"/>
  <c r="X418" i="48"/>
  <c r="E1907" i="48"/>
  <c r="F1907" i="48" s="1"/>
  <c r="C1908" i="48"/>
  <c r="AA1915" i="48"/>
  <c r="M1785" i="48"/>
  <c r="N1785" i="48" s="1"/>
  <c r="E1793" i="48"/>
  <c r="F1793" i="48" s="1"/>
  <c r="AA1793" i="48"/>
  <c r="AC1793" i="48" s="1"/>
  <c r="E956" i="48"/>
  <c r="F956" i="48" s="1"/>
  <c r="AA956" i="48"/>
  <c r="Q481" i="48"/>
  <c r="R481" i="48" s="1"/>
  <c r="AA481" i="48"/>
  <c r="AC481" i="48" s="1"/>
  <c r="O482" i="48"/>
  <c r="I1229" i="48"/>
  <c r="J1229" i="48" s="1"/>
  <c r="I1251" i="48"/>
  <c r="J1251" i="48" s="1"/>
  <c r="AA1251" i="48"/>
  <c r="E1066" i="48"/>
  <c r="F1066" i="48" s="1"/>
  <c r="AA1066" i="48"/>
  <c r="AC1066" i="48" s="1"/>
  <c r="O981" i="48"/>
  <c r="AA819" i="48"/>
  <c r="Q2076" i="48"/>
  <c r="R2076" i="48" s="1"/>
  <c r="Q638" i="48"/>
  <c r="R638" i="48" s="1"/>
  <c r="AA2139" i="48"/>
  <c r="G2549" i="48"/>
  <c r="G2643" i="48"/>
  <c r="G2594" i="48"/>
  <c r="G2496" i="48"/>
  <c r="AA1636" i="48"/>
  <c r="AA984" i="48"/>
  <c r="P631" i="48"/>
  <c r="M1911" i="48"/>
  <c r="N1911" i="48" s="1"/>
  <c r="E771" i="48"/>
  <c r="F771" i="48" s="1"/>
  <c r="C308" i="48"/>
  <c r="C2492" i="48" s="1"/>
  <c r="E10" i="48"/>
  <c r="F10" i="48" s="1"/>
  <c r="I1797" i="48"/>
  <c r="J1797" i="48" s="1"/>
  <c r="AA1781" i="48"/>
  <c r="E1781" i="48"/>
  <c r="F1781" i="48" s="1"/>
  <c r="I1793" i="48"/>
  <c r="J1793" i="48" s="1"/>
  <c r="O170" i="48"/>
  <c r="O1786" i="48"/>
  <c r="O174" i="48"/>
  <c r="O1126" i="48"/>
  <c r="AA626" i="48"/>
  <c r="M799" i="48"/>
  <c r="N799" i="48" s="1"/>
  <c r="I389" i="48"/>
  <c r="J389" i="48" s="1"/>
  <c r="G2423" i="48"/>
  <c r="W2620" i="48"/>
  <c r="G2494" i="48"/>
  <c r="W2697" i="48"/>
  <c r="M2654" i="48"/>
  <c r="N2654" i="48" s="1"/>
  <c r="W2655" i="48"/>
  <c r="Y2655" i="48" s="1"/>
  <c r="Z2655" i="48" s="1"/>
  <c r="D1898" i="48"/>
  <c r="AB1898" i="48" s="1"/>
  <c r="W1763" i="48"/>
  <c r="W1767" i="48" s="1"/>
  <c r="Y1767" i="48" s="1"/>
  <c r="Z1767" i="48" s="1"/>
  <c r="W1768" i="48"/>
  <c r="Y1768" i="48" s="1"/>
  <c r="Z1768" i="48" s="1"/>
  <c r="D2015" i="48"/>
  <c r="AB2015" i="48" s="1"/>
  <c r="W1543" i="48"/>
  <c r="W1213" i="48"/>
  <c r="W1217" i="48" s="1"/>
  <c r="Y1217" i="48" s="1"/>
  <c r="Z1217" i="48" s="1"/>
  <c r="X976" i="48"/>
  <c r="X1526" i="48"/>
  <c r="W1777" i="48"/>
  <c r="W1328" i="48"/>
  <c r="W1369" i="48" s="1"/>
  <c r="W393" i="48"/>
  <c r="W418" i="48" s="1"/>
  <c r="AB2226" i="48"/>
  <c r="X969" i="48"/>
  <c r="X2365" i="48"/>
  <c r="W1094" i="48"/>
  <c r="W1097" i="48" s="1"/>
  <c r="W388" i="48"/>
  <c r="D2319" i="48"/>
  <c r="AB2271" i="48"/>
  <c r="AC2271" i="48" s="1"/>
  <c r="X171" i="48"/>
  <c r="AB2207" i="48"/>
  <c r="W1801" i="48"/>
  <c r="AB2363" i="48"/>
  <c r="AB2314" i="48"/>
  <c r="AB423" i="48"/>
  <c r="AA2530" i="48"/>
  <c r="G2298" i="48"/>
  <c r="E591" i="48"/>
  <c r="F591" i="48" s="1"/>
  <c r="AC2056" i="48"/>
  <c r="W2583" i="48"/>
  <c r="AC2362" i="48"/>
  <c r="AA774" i="48"/>
  <c r="AC774" i="48" s="1"/>
  <c r="Q473" i="48"/>
  <c r="R473" i="48" s="1"/>
  <c r="E295" i="48"/>
  <c r="F295" i="48" s="1"/>
  <c r="AA803" i="48"/>
  <c r="AC803" i="48" s="1"/>
  <c r="AA1730" i="48"/>
  <c r="AA1907" i="48"/>
  <c r="K2435" i="48"/>
  <c r="AA1518" i="48"/>
  <c r="O631" i="48"/>
  <c r="O1291" i="48"/>
  <c r="O1181" i="48"/>
  <c r="O2419" i="48"/>
  <c r="O2116" i="48"/>
  <c r="I2005" i="48"/>
  <c r="J2005" i="48" s="1"/>
  <c r="W1781" i="48"/>
  <c r="AB2064" i="48"/>
  <c r="X2064" i="48"/>
  <c r="Y768" i="48"/>
  <c r="Z768" i="48" s="1"/>
  <c r="W716" i="48"/>
  <c r="W1054" i="48" s="1"/>
  <c r="Y1054" i="48" s="1"/>
  <c r="Z1054" i="48" s="1"/>
  <c r="P2057" i="48"/>
  <c r="P1735" i="48"/>
  <c r="AB1742" i="48"/>
  <c r="AC1742" i="48" s="1"/>
  <c r="X1722" i="48"/>
  <c r="X1337" i="48"/>
  <c r="W1149" i="48"/>
  <c r="D2018" i="48"/>
  <c r="D2019" i="48"/>
  <c r="AB1907" i="48"/>
  <c r="D1908" i="48"/>
  <c r="P163" i="48"/>
  <c r="P102" i="48"/>
  <c r="P103" i="48" s="1"/>
  <c r="P86" i="48"/>
  <c r="P137" i="48"/>
  <c r="P83" i="48"/>
  <c r="P267" i="48"/>
  <c r="H800" i="48"/>
  <c r="H965" i="48"/>
  <c r="X965" i="48" s="1"/>
  <c r="J212" i="48"/>
  <c r="H220" i="48"/>
  <c r="H228" i="48"/>
  <c r="X212" i="48"/>
  <c r="H216" i="48"/>
  <c r="H222" i="48"/>
  <c r="H226" i="48"/>
  <c r="AB624" i="48"/>
  <c r="AB1891" i="48"/>
  <c r="AC1891" i="48" s="1"/>
  <c r="AB1526" i="48"/>
  <c r="AC1526" i="48" s="1"/>
  <c r="T1527" i="48"/>
  <c r="X120" i="48"/>
  <c r="X131" i="48"/>
  <c r="M562" i="48"/>
  <c r="N562" i="48" s="1"/>
  <c r="AA562" i="48"/>
  <c r="AC562" i="48" s="1"/>
  <c r="L2325" i="48"/>
  <c r="M2324" i="48"/>
  <c r="N2324" i="48" s="1"/>
  <c r="P2225" i="48"/>
  <c r="P2223" i="48"/>
  <c r="L2386" i="48"/>
  <c r="L2388" i="48"/>
  <c r="H276" i="48"/>
  <c r="T2329" i="48"/>
  <c r="T2331" i="48"/>
  <c r="AA1679" i="48"/>
  <c r="AA705" i="48"/>
  <c r="O706" i="48"/>
  <c r="Q2271" i="48"/>
  <c r="R2271" i="48" s="1"/>
  <c r="M1738" i="48"/>
  <c r="N1738" i="48" s="1"/>
  <c r="AA1738" i="48"/>
  <c r="M1573" i="48"/>
  <c r="N1573" i="48" s="1"/>
  <c r="AA752" i="48"/>
  <c r="E1891" i="48"/>
  <c r="F1891" i="48" s="1"/>
  <c r="AA532" i="48"/>
  <c r="AC426" i="48"/>
  <c r="AA1534" i="48"/>
  <c r="S1535" i="48"/>
  <c r="M1742" i="48"/>
  <c r="N1742" i="48" s="1"/>
  <c r="I418" i="48"/>
  <c r="J418" i="48" s="1"/>
  <c r="M2267" i="48"/>
  <c r="N2267" i="48" s="1"/>
  <c r="O162" i="48"/>
  <c r="AA2583" i="48"/>
  <c r="AA2595" i="48"/>
  <c r="AA2575" i="48"/>
  <c r="W2516" i="48"/>
  <c r="AA2518" i="48"/>
  <c r="G2500" i="48"/>
  <c r="Q2373" i="48"/>
  <c r="R2373" i="48" s="1"/>
  <c r="AA1011" i="48"/>
  <c r="E2230" i="48"/>
  <c r="F2230" i="48" s="1"/>
  <c r="I2385" i="48"/>
  <c r="J2385" i="48" s="1"/>
  <c r="E2320" i="48"/>
  <c r="F2320" i="48" s="1"/>
  <c r="Q2316" i="48"/>
  <c r="R2316" i="48" s="1"/>
  <c r="O2317" i="48"/>
  <c r="Q2317" i="48" s="1"/>
  <c r="R2317" i="48" s="1"/>
  <c r="W524" i="48"/>
  <c r="W540" i="48"/>
  <c r="W507" i="48"/>
  <c r="W499" i="48"/>
  <c r="Q646" i="48"/>
  <c r="R646" i="48" s="1"/>
  <c r="U1526" i="48"/>
  <c r="V1526" i="48" s="1"/>
  <c r="AA1475" i="48"/>
  <c r="AA1565" i="48"/>
  <c r="AC1565" i="48" s="1"/>
  <c r="E1541" i="48"/>
  <c r="F1541" i="48" s="1"/>
  <c r="X634" i="48"/>
  <c r="L635" i="48"/>
  <c r="AB634" i="48"/>
  <c r="D588" i="48"/>
  <c r="AB587" i="48"/>
  <c r="D589" i="48"/>
  <c r="E587" i="48"/>
  <c r="F587" i="48" s="1"/>
  <c r="H427" i="48"/>
  <c r="C1912" i="48"/>
  <c r="E1772" i="48"/>
  <c r="F1772" i="48" s="1"/>
  <c r="AA1772" i="48"/>
  <c r="AC1772" i="48" s="1"/>
  <c r="W1269" i="48"/>
  <c r="W2554" i="48"/>
  <c r="W1599" i="48"/>
  <c r="W884" i="48"/>
  <c r="W1434" i="48"/>
  <c r="W829" i="48"/>
  <c r="W2149" i="48"/>
  <c r="W664" i="48"/>
  <c r="W1379" i="48"/>
  <c r="W719" i="48"/>
  <c r="W1159" i="48"/>
  <c r="W2094" i="48"/>
  <c r="W1654" i="48"/>
  <c r="W994" i="48"/>
  <c r="G198" i="48"/>
  <c r="G202" i="48"/>
  <c r="Q461" i="48"/>
  <c r="R461" i="48" s="1"/>
  <c r="Q462" i="48"/>
  <c r="R462" i="48" s="1"/>
  <c r="AA980" i="48"/>
  <c r="G1256" i="48"/>
  <c r="AA1259" i="48"/>
  <c r="AA1094" i="48"/>
  <c r="U2021" i="48"/>
  <c r="V2021" i="48" s="1"/>
  <c r="G2026" i="48"/>
  <c r="U2001" i="48"/>
  <c r="V2001" i="48" s="1"/>
  <c r="AA1616" i="48"/>
  <c r="G1020" i="48"/>
  <c r="AA1027" i="48"/>
  <c r="U118" i="48"/>
  <c r="V118" i="48" s="1"/>
  <c r="V117" i="48"/>
  <c r="G2175" i="48"/>
  <c r="AB625" i="48"/>
  <c r="AB642" i="48"/>
  <c r="AC642" i="48" s="1"/>
  <c r="P482" i="48"/>
  <c r="AB482" i="48" s="1"/>
  <c r="I1779" i="48"/>
  <c r="J1779" i="48" s="1"/>
  <c r="E1797" i="48"/>
  <c r="F1797" i="48" s="1"/>
  <c r="AA1797" i="48"/>
  <c r="I1789" i="48"/>
  <c r="J1789" i="48" s="1"/>
  <c r="AA1789" i="48"/>
  <c r="G1790" i="48"/>
  <c r="I1790" i="48" s="1"/>
  <c r="J1790" i="48" s="1"/>
  <c r="O2439" i="48"/>
  <c r="O541" i="48"/>
  <c r="O871" i="48"/>
  <c r="O2243" i="48"/>
  <c r="O1311" i="48"/>
  <c r="O431" i="48"/>
  <c r="O1146" i="48"/>
  <c r="O2191" i="48"/>
  <c r="O2592" i="48"/>
  <c r="O1861" i="48"/>
  <c r="O926" i="48"/>
  <c r="O596" i="48"/>
  <c r="O1971" i="48"/>
  <c r="O1201" i="48"/>
  <c r="O2543" i="48"/>
  <c r="O1036" i="48"/>
  <c r="AB2068" i="48"/>
  <c r="G431" i="48"/>
  <c r="AA1624" i="48"/>
  <c r="Q2320" i="48"/>
  <c r="R2320" i="48" s="1"/>
  <c r="Y587" i="48"/>
  <c r="Z587" i="48" s="1"/>
  <c r="W1142" i="48"/>
  <c r="W1070" i="48"/>
  <c r="W1052" i="48"/>
  <c r="Y1052" i="48" s="1"/>
  <c r="Z1052" i="48" s="1"/>
  <c r="W1074" i="48"/>
  <c r="Y1048" i="48"/>
  <c r="Z1048" i="48" s="1"/>
  <c r="W1090" i="48"/>
  <c r="W1057" i="48"/>
  <c r="Y1057" i="48" s="1"/>
  <c r="Z1057" i="48" s="1"/>
  <c r="Y1251" i="48"/>
  <c r="Z1251" i="48" s="1"/>
  <c r="W1349" i="48"/>
  <c r="W1345" i="48"/>
  <c r="W1365" i="48"/>
  <c r="Y1323" i="48"/>
  <c r="Z1323" i="48" s="1"/>
  <c r="Y473" i="48"/>
  <c r="Z473" i="48" s="1"/>
  <c r="X2017" i="48"/>
  <c r="X1994" i="48"/>
  <c r="X1995" i="48"/>
  <c r="Y1993" i="48"/>
  <c r="Z1993" i="48" s="1"/>
  <c r="AB1801" i="48"/>
  <c r="H1802" i="48"/>
  <c r="P1790" i="48"/>
  <c r="AB1789" i="48"/>
  <c r="P1791" i="48"/>
  <c r="AB1790" i="48"/>
  <c r="O580" i="48"/>
  <c r="O2227" i="48"/>
  <c r="O2325" i="48"/>
  <c r="O1185" i="48"/>
  <c r="O1790" i="48"/>
  <c r="O1020" i="48"/>
  <c r="AB1900" i="48"/>
  <c r="W1247" i="48"/>
  <c r="W1259" i="48"/>
  <c r="Y1223" i="48"/>
  <c r="Z1223" i="48" s="1"/>
  <c r="X2001" i="48"/>
  <c r="X1345" i="48"/>
  <c r="D1348" i="48"/>
  <c r="D1347" i="48"/>
  <c r="D1346" i="48"/>
  <c r="AB1345" i="48"/>
  <c r="AC1345" i="48" s="1"/>
  <c r="E1345" i="48"/>
  <c r="F1345" i="48" s="1"/>
  <c r="Y1518" i="48"/>
  <c r="Z1518" i="48" s="1"/>
  <c r="W1062" i="48"/>
  <c r="W1082" i="48"/>
  <c r="Y1061" i="48"/>
  <c r="Z1061" i="48" s="1"/>
  <c r="D1244" i="48"/>
  <c r="D1246" i="48"/>
  <c r="D1245" i="48"/>
  <c r="X1243" i="48"/>
  <c r="AB1243" i="48"/>
  <c r="X961" i="48"/>
  <c r="AB961" i="48"/>
  <c r="W1642" i="48"/>
  <c r="W1641" i="48"/>
  <c r="W1643" i="48"/>
  <c r="H2374" i="48"/>
  <c r="H2376" i="48"/>
  <c r="AB2373" i="48"/>
  <c r="AB2381" i="48"/>
  <c r="D2384" i="48"/>
  <c r="D2383" i="48"/>
  <c r="D2382" i="48"/>
  <c r="AB2332" i="48"/>
  <c r="D2333" i="48"/>
  <c r="D2334" i="48"/>
  <c r="D2335" i="48"/>
  <c r="O576" i="48"/>
  <c r="Q575" i="48"/>
  <c r="R575" i="48" s="1"/>
  <c r="L2384" i="48"/>
  <c r="L2382" i="48"/>
  <c r="H2337" i="48"/>
  <c r="H2339" i="48"/>
  <c r="X639" i="48"/>
  <c r="AB2281" i="48"/>
  <c r="H272" i="48"/>
  <c r="P2337" i="48"/>
  <c r="P2339" i="48"/>
  <c r="P2241" i="48"/>
  <c r="P2239" i="48"/>
  <c r="D2224" i="48"/>
  <c r="D2225" i="48"/>
  <c r="AB2225" i="48" s="1"/>
  <c r="AB2222" i="48"/>
  <c r="D2223" i="48"/>
  <c r="I2336" i="48"/>
  <c r="J2336" i="48" s="1"/>
  <c r="D266" i="48"/>
  <c r="E2385" i="48"/>
  <c r="F2385" i="48" s="1"/>
  <c r="AA2385" i="48"/>
  <c r="AC2385" i="48" s="1"/>
  <c r="M2377" i="48"/>
  <c r="N2377" i="48" s="1"/>
  <c r="Q583" i="48"/>
  <c r="R583" i="48" s="1"/>
  <c r="G2625" i="48"/>
  <c r="G2627" i="48"/>
  <c r="AA2624" i="48"/>
  <c r="AA2493" i="48"/>
  <c r="K2494" i="48"/>
  <c r="W2412" i="48"/>
  <c r="AA2426" i="48"/>
  <c r="I2365" i="48"/>
  <c r="J2365" i="48" s="1"/>
  <c r="AA2365" i="48"/>
  <c r="M1239" i="48"/>
  <c r="N1239" i="48" s="1"/>
  <c r="AA1239" i="48"/>
  <c r="AA815" i="48"/>
  <c r="I2213" i="48"/>
  <c r="J2213" i="48" s="1"/>
  <c r="AA2246" i="48"/>
  <c r="G2249" i="48"/>
  <c r="T2773" i="48"/>
  <c r="E2679" i="48"/>
  <c r="F2679" i="48" s="1"/>
  <c r="Q2695" i="48"/>
  <c r="R2695" i="48" s="1"/>
  <c r="X1911" i="48"/>
  <c r="Y1911" i="48" s="1"/>
  <c r="Z1911" i="48" s="1"/>
  <c r="X1891" i="48"/>
  <c r="Y1891" i="48" s="1"/>
  <c r="Z1891" i="48" s="1"/>
  <c r="X1871" i="48"/>
  <c r="X1869" i="48"/>
  <c r="Y1868" i="48"/>
  <c r="Z1868" i="48" s="1"/>
  <c r="X1742" i="48"/>
  <c r="X1720" i="48"/>
  <c r="X1719" i="48"/>
  <c r="Y1718" i="48"/>
  <c r="Z1718" i="48" s="1"/>
  <c r="D2772" i="48"/>
  <c r="D2771" i="48"/>
  <c r="D2773" i="48"/>
  <c r="X1887" i="48"/>
  <c r="X1889" i="48"/>
  <c r="Y1886" i="48"/>
  <c r="Z1886" i="48" s="1"/>
  <c r="H1782" i="48"/>
  <c r="AB1781" i="48"/>
  <c r="X1082" i="48"/>
  <c r="X1060" i="48"/>
  <c r="X1059" i="48"/>
  <c r="Y1058" i="48"/>
  <c r="Z1058" i="48" s="1"/>
  <c r="L102" i="48"/>
  <c r="L103" i="48" s="1"/>
  <c r="L86" i="48"/>
  <c r="L83" i="48"/>
  <c r="L163" i="48"/>
  <c r="AB85" i="48"/>
  <c r="X85" i="48"/>
  <c r="L267" i="48"/>
  <c r="T229" i="48"/>
  <c r="T2228" i="48" s="1"/>
  <c r="V215" i="48"/>
  <c r="T216" i="48"/>
  <c r="V216" i="48" s="1"/>
  <c r="AB1905" i="48"/>
  <c r="Y119" i="48"/>
  <c r="W1175" i="48"/>
  <c r="W405" i="48"/>
  <c r="Y405" i="48" s="1"/>
  <c r="Z405" i="48" s="1"/>
  <c r="W1450" i="48"/>
  <c r="W2110" i="48"/>
  <c r="W2165" i="48"/>
  <c r="P1782" i="48"/>
  <c r="X1341" i="48"/>
  <c r="W1541" i="48"/>
  <c r="W1542" i="48"/>
  <c r="W1581" i="48"/>
  <c r="Y1538" i="48"/>
  <c r="Z1538" i="48" s="1"/>
  <c r="W1561" i="48"/>
  <c r="X1789" i="48"/>
  <c r="AB1787" i="48"/>
  <c r="W2043" i="48"/>
  <c r="X2737" i="48"/>
  <c r="X2716" i="48"/>
  <c r="X2674" i="48"/>
  <c r="X2695" i="48"/>
  <c r="X134" i="48"/>
  <c r="X1319" i="48"/>
  <c r="X439" i="48"/>
  <c r="X384" i="48"/>
  <c r="X934" i="48"/>
  <c r="X290" i="48"/>
  <c r="X604" i="48"/>
  <c r="X1704" i="48"/>
  <c r="X1044" i="48"/>
  <c r="X2251" i="48"/>
  <c r="X16" i="48"/>
  <c r="X769" i="48"/>
  <c r="Y4" i="48"/>
  <c r="Z4" i="48" s="1"/>
  <c r="K550" i="48"/>
  <c r="K1815" i="48"/>
  <c r="K605" i="48"/>
  <c r="K825" i="48"/>
  <c r="K2252" i="48"/>
  <c r="K2454" i="48"/>
  <c r="M21" i="48"/>
  <c r="N21" i="48" s="1"/>
  <c r="K28" i="48"/>
  <c r="K660" i="48"/>
  <c r="K1375" i="48"/>
  <c r="K1870" i="48"/>
  <c r="K1540" i="48"/>
  <c r="K1980" i="48"/>
  <c r="K990" i="48"/>
  <c r="K1705" i="48"/>
  <c r="K1155" i="48"/>
  <c r="K1760" i="48"/>
  <c r="K1265" i="48"/>
  <c r="K1650" i="48"/>
  <c r="K2301" i="48"/>
  <c r="K2035" i="48"/>
  <c r="K1595" i="48"/>
  <c r="K2503" i="48"/>
  <c r="K1320" i="48"/>
  <c r="K29" i="48"/>
  <c r="K495" i="48"/>
  <c r="K2399" i="48"/>
  <c r="K880" i="48"/>
  <c r="K2145" i="48"/>
  <c r="K770" i="48"/>
  <c r="K385" i="48"/>
  <c r="K1100" i="48"/>
  <c r="K2090" i="48"/>
  <c r="K27" i="48"/>
  <c r="K2350" i="48"/>
  <c r="K1045" i="48"/>
  <c r="K715" i="48"/>
  <c r="K1430" i="48"/>
  <c r="K440" i="48"/>
  <c r="K2552" i="48"/>
  <c r="K2601" i="48"/>
  <c r="K1925" i="48"/>
  <c r="K1210" i="48"/>
  <c r="W2076" i="48"/>
  <c r="W2056" i="48"/>
  <c r="W2034" i="48"/>
  <c r="W2037" i="48"/>
  <c r="W2064" i="48"/>
  <c r="Y2033" i="48"/>
  <c r="Z2033" i="48" s="1"/>
  <c r="AB2070" i="48"/>
  <c r="AB1902" i="48"/>
  <c r="W1487" i="48"/>
  <c r="W607" i="48"/>
  <c r="Y607" i="48" s="1"/>
  <c r="Z607" i="48" s="1"/>
  <c r="W662" i="48"/>
  <c r="W2092" i="48"/>
  <c r="W827" i="48"/>
  <c r="W992" i="48"/>
  <c r="W1102" i="48"/>
  <c r="Y15" i="48"/>
  <c r="W1817" i="48"/>
  <c r="W1652" i="48"/>
  <c r="W1157" i="48"/>
  <c r="W1597" i="48"/>
  <c r="W882" i="48"/>
  <c r="W1377" i="48"/>
  <c r="W1432" i="48"/>
  <c r="W497" i="48"/>
  <c r="W1267" i="48"/>
  <c r="W1927" i="48"/>
  <c r="W2147" i="48"/>
  <c r="W717" i="48"/>
  <c r="W1988" i="48"/>
  <c r="W1983" i="48"/>
  <c r="AB1352" i="48"/>
  <c r="AB1355" i="48"/>
  <c r="D1359" i="48"/>
  <c r="AB1357" i="48"/>
  <c r="AC1357" i="48" s="1"/>
  <c r="D1358" i="48"/>
  <c r="X591" i="48"/>
  <c r="X551" i="48"/>
  <c r="X549" i="48"/>
  <c r="X571" i="48"/>
  <c r="X2698" i="48"/>
  <c r="X2677" i="48"/>
  <c r="X2656" i="48"/>
  <c r="X2740" i="48"/>
  <c r="X1554" i="48"/>
  <c r="X784" i="48"/>
  <c r="X1499" i="48"/>
  <c r="X399" i="48"/>
  <c r="X2311" i="48"/>
  <c r="X949" i="48"/>
  <c r="X619" i="48"/>
  <c r="X264" i="48"/>
  <c r="X2729" i="48" s="1"/>
  <c r="X564" i="48"/>
  <c r="X88" i="48"/>
  <c r="W943" i="48"/>
  <c r="AB804" i="48"/>
  <c r="AB584" i="48"/>
  <c r="W558" i="48"/>
  <c r="L478" i="48"/>
  <c r="AB477" i="48"/>
  <c r="M477" i="48"/>
  <c r="N477" i="48" s="1"/>
  <c r="H1242" i="48"/>
  <c r="H1572" i="48"/>
  <c r="H802" i="48"/>
  <c r="H582" i="48"/>
  <c r="H417" i="48"/>
  <c r="W1573" i="48"/>
  <c r="W807" i="48"/>
  <c r="W791" i="48"/>
  <c r="Y783" i="48"/>
  <c r="Z783" i="48" s="1"/>
  <c r="W275" i="48"/>
  <c r="AA275" i="48" s="1"/>
  <c r="Y93" i="48"/>
  <c r="W1202" i="48"/>
  <c r="W1201" i="48"/>
  <c r="W1203" i="48"/>
  <c r="W1708" i="48"/>
  <c r="W762" i="48"/>
  <c r="W761" i="48"/>
  <c r="W763" i="48"/>
  <c r="AB962" i="48"/>
  <c r="M591" i="48"/>
  <c r="N591" i="48" s="1"/>
  <c r="U579" i="48"/>
  <c r="V579" i="48" s="1"/>
  <c r="AA579" i="48"/>
  <c r="P2284" i="48"/>
  <c r="P2286" i="48"/>
  <c r="Q2283" i="48"/>
  <c r="R2283" i="48" s="1"/>
  <c r="L2233" i="48"/>
  <c r="L2231" i="48"/>
  <c r="W457" i="48"/>
  <c r="Y457" i="48" s="1"/>
  <c r="Z457" i="48" s="1"/>
  <c r="Y456" i="48"/>
  <c r="Z456" i="48" s="1"/>
  <c r="W485" i="48"/>
  <c r="D2372" i="48"/>
  <c r="AB2372" i="48" s="1"/>
  <c r="D2371" i="48"/>
  <c r="AB2369" i="48"/>
  <c r="D2370" i="48"/>
  <c r="E2369" i="48"/>
  <c r="F2369" i="48" s="1"/>
  <c r="D2325" i="48"/>
  <c r="AB2324" i="48"/>
  <c r="D2326" i="48"/>
  <c r="AB2326" i="48" s="1"/>
  <c r="D2327" i="48"/>
  <c r="E2324" i="48"/>
  <c r="F2324" i="48" s="1"/>
  <c r="X2283" i="48"/>
  <c r="X2262" i="48"/>
  <c r="T2221" i="48"/>
  <c r="T2219" i="48"/>
  <c r="AB2275" i="48"/>
  <c r="AC2275" i="48" s="1"/>
  <c r="H2278" i="48"/>
  <c r="H2276" i="48"/>
  <c r="I2275" i="48"/>
  <c r="J2275" i="48" s="1"/>
  <c r="AB966" i="48"/>
  <c r="Q571" i="48"/>
  <c r="R571" i="48" s="1"/>
  <c r="O572" i="48"/>
  <c r="Q572" i="48" s="1"/>
  <c r="R572" i="48" s="1"/>
  <c r="W544" i="48"/>
  <c r="W532" i="48"/>
  <c r="W516" i="48"/>
  <c r="W520" i="48"/>
  <c r="L272" i="48"/>
  <c r="R245" i="48"/>
  <c r="N220" i="48"/>
  <c r="L2006" i="48"/>
  <c r="AB2360" i="48"/>
  <c r="L2366" i="48"/>
  <c r="L2368" i="48"/>
  <c r="H2327" i="48"/>
  <c r="H2325" i="48"/>
  <c r="H2227" i="48"/>
  <c r="H2228" i="48"/>
  <c r="H2229" i="48"/>
  <c r="H2219" i="48"/>
  <c r="H2221" i="48"/>
  <c r="L2370" i="48"/>
  <c r="X1075" i="48"/>
  <c r="AB1075" i="48"/>
  <c r="I587" i="48"/>
  <c r="J587" i="48" s="1"/>
  <c r="P2290" i="48"/>
  <c r="AB2006" i="48"/>
  <c r="T2006" i="48"/>
  <c r="X94" i="48"/>
  <c r="AB94" i="48"/>
  <c r="D298" i="48"/>
  <c r="AB90" i="48"/>
  <c r="P2278" i="48"/>
  <c r="P2327" i="48"/>
  <c r="R230" i="48"/>
  <c r="P231" i="48"/>
  <c r="R231" i="48" s="1"/>
  <c r="T142" i="48"/>
  <c r="L168" i="48"/>
  <c r="N168" i="48" s="1"/>
  <c r="P2333" i="48"/>
  <c r="P2335" i="48"/>
  <c r="Q2332" i="48"/>
  <c r="R2332" i="48" s="1"/>
  <c r="L2333" i="48"/>
  <c r="L2335" i="48"/>
  <c r="P2231" i="48"/>
  <c r="H2235" i="48"/>
  <c r="H2237" i="48"/>
  <c r="X2234" i="48"/>
  <c r="X2215" i="48"/>
  <c r="AA2546" i="48"/>
  <c r="AA2084" i="48"/>
  <c r="AA654" i="48"/>
  <c r="AA516" i="48"/>
  <c r="C517" i="48"/>
  <c r="AC2348" i="48"/>
  <c r="AA2080" i="48"/>
  <c r="G2081" i="48"/>
  <c r="E2222" i="48"/>
  <c r="F2222" i="48" s="1"/>
  <c r="U2324" i="48"/>
  <c r="V2324" i="48" s="1"/>
  <c r="U2377" i="48"/>
  <c r="V2377" i="48" s="1"/>
  <c r="Q1070" i="48"/>
  <c r="R1070" i="48" s="1"/>
  <c r="AA430" i="48"/>
  <c r="I1781" i="48"/>
  <c r="J1781" i="48" s="1"/>
  <c r="W135" i="48"/>
  <c r="AA135" i="48" s="1"/>
  <c r="AA587" i="48"/>
  <c r="E1243" i="48"/>
  <c r="F1243" i="48" s="1"/>
  <c r="W2594" i="48"/>
  <c r="W2593" i="48"/>
  <c r="W2592" i="48"/>
  <c r="I2238" i="48"/>
  <c r="J2238" i="48" s="1"/>
  <c r="AA2238" i="48"/>
  <c r="Y2362" i="48"/>
  <c r="Z2362" i="48" s="1"/>
  <c r="E2358" i="48"/>
  <c r="F2358" i="48" s="1"/>
  <c r="AA2358" i="48"/>
  <c r="AC2358" i="48" s="1"/>
  <c r="Q2060" i="48"/>
  <c r="R2060" i="48" s="1"/>
  <c r="O2061" i="48"/>
  <c r="AC1074" i="48"/>
  <c r="S176" i="48"/>
  <c r="Y2214" i="48"/>
  <c r="Z2214" i="48" s="1"/>
  <c r="AA2123" i="48"/>
  <c r="AA2616" i="48"/>
  <c r="AA2511" i="48"/>
  <c r="W2542" i="48"/>
  <c r="W2522" i="48"/>
  <c r="W2526" i="48"/>
  <c r="W2511" i="48"/>
  <c r="W2505" i="48"/>
  <c r="AA2485" i="48"/>
  <c r="K2486" i="48"/>
  <c r="O2494" i="48"/>
  <c r="AA2469" i="48"/>
  <c r="C2470" i="48"/>
  <c r="AA2430" i="48"/>
  <c r="AA2414" i="48"/>
  <c r="G2443" i="48"/>
  <c r="AA2442" i="48"/>
  <c r="G2445" i="48"/>
  <c r="U2363" i="48"/>
  <c r="V2363" i="48" s="1"/>
  <c r="I2369" i="48"/>
  <c r="J2369" i="48" s="1"/>
  <c r="AA2369" i="48"/>
  <c r="G2370" i="48"/>
  <c r="I2306" i="48"/>
  <c r="J2306" i="48" s="1"/>
  <c r="M1235" i="48"/>
  <c r="N1235" i="48" s="1"/>
  <c r="AA1235" i="48"/>
  <c r="AC1235" i="48" s="1"/>
  <c r="AA909" i="48"/>
  <c r="Q795" i="48"/>
  <c r="R795" i="48" s="1"/>
  <c r="O796" i="48"/>
  <c r="Q796" i="48" s="1"/>
  <c r="R796" i="48" s="1"/>
  <c r="AA795" i="48"/>
  <c r="M634" i="48"/>
  <c r="N634" i="48" s="1"/>
  <c r="AA634" i="48"/>
  <c r="W149" i="48"/>
  <c r="AA149" i="48" s="1"/>
  <c r="G2223" i="48"/>
  <c r="I2222" i="48"/>
  <c r="J2222" i="48" s="1"/>
  <c r="Q2377" i="48"/>
  <c r="R2377" i="48" s="1"/>
  <c r="V178" i="48"/>
  <c r="T2225" i="48"/>
  <c r="T2372" i="48"/>
  <c r="T2274" i="48"/>
  <c r="T2323" i="48"/>
  <c r="L411" i="48"/>
  <c r="X411" i="48" s="1"/>
  <c r="R228" i="48"/>
  <c r="X194" i="48"/>
  <c r="J194" i="48"/>
  <c r="AC1561" i="48"/>
  <c r="R100" i="48"/>
  <c r="M2314" i="48"/>
  <c r="N2314" i="48" s="1"/>
  <c r="W227" i="48"/>
  <c r="AA227" i="48" s="1"/>
  <c r="O1249" i="48"/>
  <c r="D1912" i="48"/>
  <c r="AB1911" i="48"/>
  <c r="AC1911" i="48" s="1"/>
  <c r="E1911" i="48"/>
  <c r="F1911" i="48" s="1"/>
  <c r="T102" i="48"/>
  <c r="T103" i="48" s="1"/>
  <c r="T163" i="48"/>
  <c r="T86" i="48"/>
  <c r="T83" i="48"/>
  <c r="T267" i="48"/>
  <c r="U85" i="48"/>
  <c r="L24" i="48"/>
  <c r="M24" i="48" s="1"/>
  <c r="L241" i="48"/>
  <c r="X7" i="48"/>
  <c r="L137" i="48"/>
  <c r="L958" i="48" s="1"/>
  <c r="L5" i="48"/>
  <c r="AB7" i="48"/>
  <c r="L8" i="48"/>
  <c r="M7" i="48"/>
  <c r="L293" i="48"/>
  <c r="W1725" i="48"/>
  <c r="Y1725" i="48" s="1"/>
  <c r="Z1725" i="48" s="1"/>
  <c r="Y1721" i="48"/>
  <c r="Z1721" i="48" s="1"/>
  <c r="L1798" i="48"/>
  <c r="AB1797" i="48"/>
  <c r="X1338" i="48"/>
  <c r="X788" i="48"/>
  <c r="X953" i="48"/>
  <c r="X112" i="48"/>
  <c r="S215" i="48"/>
  <c r="S550" i="48"/>
  <c r="U550" i="48" s="1"/>
  <c r="V550" i="48" s="1"/>
  <c r="S2301" i="48"/>
  <c r="U2301" i="48" s="1"/>
  <c r="V2301" i="48" s="1"/>
  <c r="S2552" i="48"/>
  <c r="S1375" i="48"/>
  <c r="S2601" i="48"/>
  <c r="S1925" i="48"/>
  <c r="S2399" i="48"/>
  <c r="S1980" i="48"/>
  <c r="U1980" i="48" s="1"/>
  <c r="V1980" i="48" s="1"/>
  <c r="S495" i="48"/>
  <c r="S1430" i="48"/>
  <c r="S1870" i="48"/>
  <c r="U1870" i="48" s="1"/>
  <c r="V1870" i="48" s="1"/>
  <c r="S27" i="48"/>
  <c r="U21" i="48"/>
  <c r="V21" i="48" s="1"/>
  <c r="S1100" i="48"/>
  <c r="S2350" i="48"/>
  <c r="U2350" i="48" s="1"/>
  <c r="V2350" i="48" s="1"/>
  <c r="S1705" i="48"/>
  <c r="U1705" i="48" s="1"/>
  <c r="V1705" i="48" s="1"/>
  <c r="S1595" i="48"/>
  <c r="S440" i="48"/>
  <c r="U440" i="48" s="1"/>
  <c r="V440" i="48" s="1"/>
  <c r="S1485" i="48"/>
  <c r="U1485" i="48" s="1"/>
  <c r="V1485" i="48" s="1"/>
  <c r="S1815" i="48"/>
  <c r="S1045" i="48"/>
  <c r="U1045" i="48" s="1"/>
  <c r="V1045" i="48" s="1"/>
  <c r="S2503" i="48"/>
  <c r="S385" i="48"/>
  <c r="S1650" i="48"/>
  <c r="S2090" i="48"/>
  <c r="S2035" i="48"/>
  <c r="U2035" i="48" s="1"/>
  <c r="V2035" i="48" s="1"/>
  <c r="S2252" i="48"/>
  <c r="U2252" i="48" s="1"/>
  <c r="V2252" i="48" s="1"/>
  <c r="S28" i="48"/>
  <c r="S2145" i="48"/>
  <c r="S990" i="48"/>
  <c r="S1155" i="48"/>
  <c r="S1540" i="48"/>
  <c r="U1540" i="48" s="1"/>
  <c r="V1540" i="48" s="1"/>
  <c r="S29" i="48"/>
  <c r="D572" i="48"/>
  <c r="D573" i="48"/>
  <c r="AB571" i="48"/>
  <c r="AB2012" i="48"/>
  <c r="W820" i="48"/>
  <c r="W821" i="48"/>
  <c r="W822" i="48"/>
  <c r="W567" i="48"/>
  <c r="W595" i="48"/>
  <c r="Y566" i="48"/>
  <c r="Z566" i="48" s="1"/>
  <c r="W707" i="48"/>
  <c r="W1050" i="48" s="1"/>
  <c r="Y1050" i="48" s="1"/>
  <c r="Z1050" i="48" s="1"/>
  <c r="W706" i="48"/>
  <c r="W708" i="48"/>
  <c r="P2268" i="48"/>
  <c r="P2270" i="48"/>
  <c r="AB965" i="48"/>
  <c r="I571" i="48"/>
  <c r="J571" i="48" s="1"/>
  <c r="AA571" i="48"/>
  <c r="AB2007" i="48"/>
  <c r="J208" i="48"/>
  <c r="X141" i="48"/>
  <c r="X297" i="48"/>
  <c r="X2363" i="48"/>
  <c r="AB470" i="48"/>
  <c r="I2047" i="48"/>
  <c r="J2047" i="48" s="1"/>
  <c r="AA2047" i="48"/>
  <c r="AC2047" i="48" s="1"/>
  <c r="J168" i="48"/>
  <c r="F286" i="48"/>
  <c r="Y2299" i="48"/>
  <c r="Z2299" i="48" s="1"/>
  <c r="W2316" i="48"/>
  <c r="W2300" i="48"/>
  <c r="W2328" i="48"/>
  <c r="W2336" i="48"/>
  <c r="Q2238" i="48"/>
  <c r="R2238" i="48" s="1"/>
  <c r="E2332" i="48"/>
  <c r="F2332" i="48" s="1"/>
  <c r="U2332" i="48"/>
  <c r="V2332" i="48" s="1"/>
  <c r="X248" i="48"/>
  <c r="U2373" i="48"/>
  <c r="V2373" i="48" s="1"/>
  <c r="M2385" i="48"/>
  <c r="N2385" i="48" s="1"/>
  <c r="K2386" i="48"/>
  <c r="M2386" i="48" s="1"/>
  <c r="N2386" i="48" s="1"/>
  <c r="AA2526" i="48"/>
  <c r="C2527" i="48"/>
  <c r="O2474" i="48"/>
  <c r="AA2438" i="48"/>
  <c r="G2441" i="48"/>
  <c r="G2439" i="48"/>
  <c r="U2381" i="48"/>
  <c r="V2381" i="48" s="1"/>
  <c r="Y2359" i="48"/>
  <c r="Z2359" i="48" s="1"/>
  <c r="W2381" i="48"/>
  <c r="W2365" i="48"/>
  <c r="I2309" i="48"/>
  <c r="J2309" i="48" s="1"/>
  <c r="AA921" i="48"/>
  <c r="K922" i="48"/>
  <c r="AA905" i="48"/>
  <c r="AA630" i="48"/>
  <c r="AC630" i="48" s="1"/>
  <c r="M630" i="48"/>
  <c r="N630" i="48" s="1"/>
  <c r="AA2644" i="48"/>
  <c r="Q2013" i="48"/>
  <c r="R2013" i="48" s="1"/>
  <c r="AA2013" i="48"/>
  <c r="AC2013" i="48" s="1"/>
  <c r="AA2473" i="48"/>
  <c r="E2736" i="48"/>
  <c r="F2736" i="48" s="1"/>
  <c r="H2769" i="48"/>
  <c r="E2716" i="48"/>
  <c r="F2716" i="48" s="1"/>
  <c r="D2775" i="48"/>
  <c r="D2777" i="48"/>
  <c r="X2758" i="48"/>
  <c r="X1561" i="48"/>
  <c r="X1541" i="48"/>
  <c r="X1581" i="48"/>
  <c r="X1542" i="48"/>
  <c r="X1539" i="48"/>
  <c r="X1801" i="48"/>
  <c r="X1781" i="48"/>
  <c r="X1759" i="48"/>
  <c r="X1761" i="48"/>
  <c r="Y1758" i="48"/>
  <c r="Z1758" i="48" s="1"/>
  <c r="X1779" i="48"/>
  <c r="X1339" i="48"/>
  <c r="X1724" i="48"/>
  <c r="X789" i="48"/>
  <c r="X1504" i="48"/>
  <c r="X954" i="48"/>
  <c r="X624" i="48"/>
  <c r="X1064" i="48"/>
  <c r="X269" i="48"/>
  <c r="AB269" i="48" s="1"/>
  <c r="X114" i="48"/>
  <c r="D310" i="48"/>
  <c r="D1914" i="48" s="1"/>
  <c r="D25" i="48"/>
  <c r="T241" i="48"/>
  <c r="T24" i="48"/>
  <c r="T8" i="48"/>
  <c r="T137" i="48"/>
  <c r="T573" i="48" s="1"/>
  <c r="U573" i="48" s="1"/>
  <c r="V573" i="48" s="1"/>
  <c r="T5" i="48"/>
  <c r="T293" i="48"/>
  <c r="U7" i="48"/>
  <c r="X1904" i="48"/>
  <c r="AB1904" i="48"/>
  <c r="P1802" i="48"/>
  <c r="T128" i="48"/>
  <c r="T129" i="48" s="1"/>
  <c r="T109" i="48"/>
  <c r="T112" i="48"/>
  <c r="U111" i="48"/>
  <c r="W1899" i="48"/>
  <c r="W1874" i="48"/>
  <c r="Y1874" i="48" s="1"/>
  <c r="Z1874" i="48" s="1"/>
  <c r="W1875" i="48"/>
  <c r="Y1875" i="48" s="1"/>
  <c r="Z1875" i="48" s="1"/>
  <c r="Y1873" i="48"/>
  <c r="Z1873" i="48" s="1"/>
  <c r="W1915" i="48"/>
  <c r="AB1795" i="48"/>
  <c r="AB1791" i="48"/>
  <c r="AB1788" i="48"/>
  <c r="W1707" i="48"/>
  <c r="Y1707" i="48" s="1"/>
  <c r="Z1707" i="48" s="1"/>
  <c r="W1746" i="48"/>
  <c r="W1726" i="48"/>
  <c r="Y1703" i="48"/>
  <c r="Z1703" i="48" s="1"/>
  <c r="AB2069" i="48"/>
  <c r="X1981" i="48"/>
  <c r="AB2017" i="48"/>
  <c r="AC2017" i="48" s="1"/>
  <c r="P2018" i="48"/>
  <c r="Q2017" i="48"/>
  <c r="R2017" i="48" s="1"/>
  <c r="AB1515" i="48"/>
  <c r="W1086" i="48"/>
  <c r="W1046" i="48"/>
  <c r="W1047" i="48"/>
  <c r="W1066" i="48"/>
  <c r="Y1043" i="48"/>
  <c r="Z1043" i="48" s="1"/>
  <c r="X1357" i="48"/>
  <c r="X1335" i="48"/>
  <c r="X1334" i="48"/>
  <c r="T581" i="48"/>
  <c r="T580" i="48"/>
  <c r="X459" i="48"/>
  <c r="T2061" i="48"/>
  <c r="T1896" i="48"/>
  <c r="T1731" i="48"/>
  <c r="T1566" i="48"/>
  <c r="T576" i="48"/>
  <c r="T466" i="48"/>
  <c r="T2223" i="48"/>
  <c r="T176" i="48"/>
  <c r="V176" i="48" s="1"/>
  <c r="T170" i="48"/>
  <c r="V170" i="48" s="1"/>
  <c r="T174" i="48"/>
  <c r="V174" i="48" s="1"/>
  <c r="V160" i="48"/>
  <c r="T172" i="48"/>
  <c r="V172" i="48" s="1"/>
  <c r="T2321" i="48"/>
  <c r="T166" i="48"/>
  <c r="V166" i="48" s="1"/>
  <c r="T2272" i="48"/>
  <c r="W872" i="48"/>
  <c r="W871" i="48"/>
  <c r="W873" i="48"/>
  <c r="AB806" i="48"/>
  <c r="AB586" i="48"/>
  <c r="D1232" i="48"/>
  <c r="AB1232" i="48" s="1"/>
  <c r="AB1231" i="48"/>
  <c r="D1233" i="48"/>
  <c r="P1250" i="48"/>
  <c r="AB1247" i="48"/>
  <c r="P1249" i="48"/>
  <c r="P1248" i="48"/>
  <c r="Q1247" i="48"/>
  <c r="R1247" i="48" s="1"/>
  <c r="X477" i="48"/>
  <c r="X455" i="48"/>
  <c r="X454" i="48"/>
  <c r="H1246" i="48"/>
  <c r="H971" i="48"/>
  <c r="H1576" i="48"/>
  <c r="H806" i="48"/>
  <c r="H421" i="48"/>
  <c r="W2072" i="48"/>
  <c r="W2060" i="48"/>
  <c r="Y2048" i="48"/>
  <c r="Z2048" i="48" s="1"/>
  <c r="AB2011" i="48"/>
  <c r="W384" i="48"/>
  <c r="W406" i="48"/>
  <c r="W426" i="48"/>
  <c r="Y383" i="48"/>
  <c r="Z383" i="48" s="1"/>
  <c r="W387" i="48"/>
  <c r="Y387" i="48" s="1"/>
  <c r="Z387" i="48" s="1"/>
  <c r="W1027" i="48"/>
  <c r="W1031" i="48"/>
  <c r="W1007" i="48"/>
  <c r="AB963" i="48"/>
  <c r="M571" i="48"/>
  <c r="N571" i="48" s="1"/>
  <c r="L2227" i="48"/>
  <c r="L2229" i="48"/>
  <c r="M2226" i="48"/>
  <c r="N2226" i="48" s="1"/>
  <c r="W571" i="48"/>
  <c r="W591" i="48"/>
  <c r="W549" i="48"/>
  <c r="Y548" i="48"/>
  <c r="Z548" i="48" s="1"/>
  <c r="AB2365" i="48"/>
  <c r="D2366" i="48"/>
  <c r="D2368" i="48"/>
  <c r="D2367" i="48"/>
  <c r="X2336" i="48"/>
  <c r="X2316" i="48"/>
  <c r="X2300" i="48"/>
  <c r="X2324" i="48"/>
  <c r="AB2267" i="48"/>
  <c r="AC2267" i="48" s="1"/>
  <c r="D2268" i="48"/>
  <c r="D2270" i="48"/>
  <c r="E2267" i="48"/>
  <c r="F2267" i="48" s="1"/>
  <c r="D2269" i="48"/>
  <c r="T2229" i="48"/>
  <c r="T2227" i="48"/>
  <c r="P2237" i="48"/>
  <c r="P2235" i="48"/>
  <c r="W1560" i="48"/>
  <c r="W1557" i="48"/>
  <c r="Y1556" i="48"/>
  <c r="Z1556" i="48" s="1"/>
  <c r="W1322" i="48"/>
  <c r="Y1322" i="48" s="1"/>
  <c r="Z1322" i="48" s="1"/>
  <c r="W1361" i="48"/>
  <c r="W1341" i="48"/>
  <c r="Y1318" i="48"/>
  <c r="Z1318" i="48" s="1"/>
  <c r="W937" i="48"/>
  <c r="Y937" i="48" s="1"/>
  <c r="Z937" i="48" s="1"/>
  <c r="W956" i="48"/>
  <c r="W934" i="48"/>
  <c r="Y934" i="48" s="1"/>
  <c r="Z934" i="48" s="1"/>
  <c r="W976" i="48"/>
  <c r="W1327" i="48" s="1"/>
  <c r="Y1327" i="48" s="1"/>
  <c r="Z1327" i="48" s="1"/>
  <c r="Y933" i="48"/>
  <c r="Z933" i="48" s="1"/>
  <c r="W481" i="48"/>
  <c r="W461" i="48"/>
  <c r="W439" i="48"/>
  <c r="W442" i="48"/>
  <c r="W469" i="48"/>
  <c r="Y438" i="48"/>
  <c r="Z438" i="48" s="1"/>
  <c r="N210" i="48"/>
  <c r="X198" i="48"/>
  <c r="J198" i="48"/>
  <c r="J218" i="48"/>
  <c r="X218" i="48"/>
  <c r="J192" i="48"/>
  <c r="X192" i="48"/>
  <c r="J244" i="48"/>
  <c r="X244" i="48"/>
  <c r="P298" i="48"/>
  <c r="H2016" i="48"/>
  <c r="T1071" i="48"/>
  <c r="P2382" i="48"/>
  <c r="P2384" i="48"/>
  <c r="H2331" i="48"/>
  <c r="H2329" i="48"/>
  <c r="L2235" i="48"/>
  <c r="L2237" i="48"/>
  <c r="J207" i="48"/>
  <c r="X207" i="48"/>
  <c r="N205" i="48"/>
  <c r="X144" i="48"/>
  <c r="AB144" i="48" s="1"/>
  <c r="AB1076" i="48"/>
  <c r="J174" i="48"/>
  <c r="J196" i="48"/>
  <c r="X196" i="48"/>
  <c r="D146" i="48"/>
  <c r="X90" i="48"/>
  <c r="X271" i="48"/>
  <c r="AB474" i="48"/>
  <c r="X474" i="48"/>
  <c r="W1982" i="48"/>
  <c r="Y1982" i="48" s="1"/>
  <c r="Z1982" i="48" s="1"/>
  <c r="Y2021" i="48"/>
  <c r="Z2021" i="48" s="1"/>
  <c r="T2382" i="48"/>
  <c r="T2384" i="48"/>
  <c r="H2333" i="48"/>
  <c r="H2335" i="48"/>
  <c r="P2219" i="48"/>
  <c r="P2221" i="48"/>
  <c r="AB2217" i="48"/>
  <c r="D2219" i="48"/>
  <c r="AB2218" i="48"/>
  <c r="D2221" i="48"/>
  <c r="D2220" i="48"/>
  <c r="AB1908" i="48"/>
  <c r="O2621" i="48"/>
  <c r="W2320" i="48"/>
  <c r="W2309" i="48"/>
  <c r="Y2309" i="48" s="1"/>
  <c r="Z2309" i="48" s="1"/>
  <c r="W2324" i="48"/>
  <c r="Y2302" i="48"/>
  <c r="Z2302" i="48" s="1"/>
  <c r="W2340" i="48"/>
  <c r="W2303" i="48"/>
  <c r="Y2303" i="48" s="1"/>
  <c r="Z2303" i="48" s="1"/>
  <c r="I2324" i="48"/>
  <c r="J2324" i="48" s="1"/>
  <c r="AA2324" i="48"/>
  <c r="G2325" i="48"/>
  <c r="G2327" i="48"/>
  <c r="AA1954" i="48"/>
  <c r="U2218" i="48"/>
  <c r="V2218" i="48" s="1"/>
  <c r="I2332" i="48"/>
  <c r="J2332" i="48" s="1"/>
  <c r="W1231" i="48"/>
  <c r="U2320" i="48"/>
  <c r="V2320" i="48" s="1"/>
  <c r="S2321" i="48"/>
  <c r="N230" i="48"/>
  <c r="L2327" i="48"/>
  <c r="X230" i="48"/>
  <c r="M2381" i="48"/>
  <c r="N2381" i="48" s="1"/>
  <c r="Q1074" i="48"/>
  <c r="R1074" i="48" s="1"/>
  <c r="AA410" i="48"/>
  <c r="M410" i="48"/>
  <c r="N410" i="48" s="1"/>
  <c r="Q2381" i="48"/>
  <c r="R2381" i="48" s="1"/>
  <c r="U2226" i="48"/>
  <c r="V2226" i="48" s="1"/>
  <c r="AC964" i="48"/>
  <c r="W239" i="48"/>
  <c r="AA239" i="48" s="1"/>
  <c r="E2215" i="48"/>
  <c r="F2215" i="48" s="1"/>
  <c r="Q2230" i="48"/>
  <c r="R2230" i="48" s="1"/>
  <c r="Q1789" i="48"/>
  <c r="R1789" i="48" s="1"/>
  <c r="E2363" i="48"/>
  <c r="F2363" i="48" s="1"/>
  <c r="M2365" i="48"/>
  <c r="N2365" i="48" s="1"/>
  <c r="O2081" i="48"/>
  <c r="I2215" i="48"/>
  <c r="J2215" i="48" s="1"/>
  <c r="K23" i="48"/>
  <c r="AA2628" i="48"/>
  <c r="AA2538" i="48"/>
  <c r="O2478" i="48"/>
  <c r="S2454" i="48"/>
  <c r="W2469" i="48"/>
  <c r="W2489" i="48"/>
  <c r="AA2489" i="48"/>
  <c r="C2490" i="48"/>
  <c r="AA2434" i="48"/>
  <c r="K2431" i="48"/>
  <c r="W2422" i="48"/>
  <c r="W2418" i="48"/>
  <c r="W2438" i="48"/>
  <c r="W2401" i="48"/>
  <c r="I2381" i="48"/>
  <c r="J2381" i="48" s="1"/>
  <c r="I2373" i="48"/>
  <c r="J2373" i="48" s="1"/>
  <c r="G2376" i="48"/>
  <c r="I2376" i="48" s="1"/>
  <c r="J2376" i="48" s="1"/>
  <c r="G2374" i="48"/>
  <c r="G2347" i="48"/>
  <c r="G2345" i="48"/>
  <c r="AA2344" i="48"/>
  <c r="AA776" i="48"/>
  <c r="AC776" i="48" s="1"/>
  <c r="Q799" i="48"/>
  <c r="R799" i="48" s="1"/>
  <c r="AA740" i="48"/>
  <c r="W2385" i="48"/>
  <c r="AC469" i="48"/>
  <c r="J91" i="48"/>
  <c r="I92" i="48"/>
  <c r="J92" i="48" s="1"/>
  <c r="E296" i="48"/>
  <c r="F296" i="48" s="1"/>
  <c r="M2234" i="48"/>
  <c r="N2234" i="48" s="1"/>
  <c r="W1976" i="48"/>
  <c r="W1975" i="48"/>
  <c r="W1977" i="48"/>
  <c r="L2274" i="48"/>
  <c r="N178" i="48"/>
  <c r="L2323" i="48"/>
  <c r="X178" i="48"/>
  <c r="AB178" i="48" s="1"/>
  <c r="J170" i="48"/>
  <c r="J202" i="48"/>
  <c r="X202" i="48"/>
  <c r="I2230" i="48"/>
  <c r="J2230" i="48" s="1"/>
  <c r="AA2230" i="48"/>
  <c r="AC2230" i="48" s="1"/>
  <c r="Q1992" i="48"/>
  <c r="R1992" i="48" s="1"/>
  <c r="AA1992" i="48"/>
  <c r="AC1992" i="48" s="1"/>
  <c r="U2328" i="48"/>
  <c r="V2328" i="48" s="1"/>
  <c r="Q2336" i="48"/>
  <c r="R2336" i="48" s="1"/>
  <c r="X2076" i="48"/>
  <c r="X2056" i="48"/>
  <c r="X2034" i="48"/>
  <c r="X2037" i="48"/>
  <c r="X2036" i="48"/>
  <c r="X402" i="48"/>
  <c r="X404" i="48"/>
  <c r="X426" i="48"/>
  <c r="Y401" i="48"/>
  <c r="Z401" i="48" s="1"/>
  <c r="X1224" i="48"/>
  <c r="X1225" i="48"/>
  <c r="L1236" i="48"/>
  <c r="L1896" i="48"/>
  <c r="L796" i="48"/>
  <c r="L631" i="48"/>
  <c r="L2061" i="48"/>
  <c r="L1731" i="48"/>
  <c r="L1786" i="48"/>
  <c r="L1566" i="48"/>
  <c r="L576" i="48"/>
  <c r="N160" i="48"/>
  <c r="L174" i="48"/>
  <c r="N174" i="48" s="1"/>
  <c r="L170" i="48"/>
  <c r="N170" i="48" s="1"/>
  <c r="X160" i="48"/>
  <c r="AB160" i="48" s="1"/>
  <c r="L2272" i="48"/>
  <c r="L172" i="48"/>
  <c r="N172" i="48" s="1"/>
  <c r="L176" i="48"/>
  <c r="L2321" i="48"/>
  <c r="K25" i="48"/>
  <c r="X2014" i="48"/>
  <c r="AB2014" i="48"/>
  <c r="Y1526" i="48"/>
  <c r="Z1526" i="48" s="1"/>
  <c r="Y811" i="48"/>
  <c r="Z811" i="48" s="1"/>
  <c r="AB585" i="48"/>
  <c r="L466" i="48"/>
  <c r="X465" i="48"/>
  <c r="Y465" i="48" s="1"/>
  <c r="Z465" i="48" s="1"/>
  <c r="AB465" i="48"/>
  <c r="W630" i="48"/>
  <c r="W642" i="48"/>
  <c r="Y618" i="48"/>
  <c r="Z618" i="48" s="1"/>
  <c r="W654" i="48"/>
  <c r="Y646" i="48"/>
  <c r="Z646" i="48" s="1"/>
  <c r="H2270" i="48"/>
  <c r="H2268" i="48"/>
  <c r="I2267" i="48"/>
  <c r="J2267" i="48" s="1"/>
  <c r="T2231" i="48"/>
  <c r="T2233" i="48"/>
  <c r="U2230" i="48"/>
  <c r="V2230" i="48" s="1"/>
  <c r="P2372" i="48"/>
  <c r="P2370" i="48"/>
  <c r="H2384" i="48"/>
  <c r="H2382" i="48"/>
  <c r="AB2238" i="48"/>
  <c r="H2239" i="48"/>
  <c r="H2241" i="48"/>
  <c r="X190" i="48"/>
  <c r="J190" i="48"/>
  <c r="X2332" i="48"/>
  <c r="X2314" i="48"/>
  <c r="X2315" i="48"/>
  <c r="Y2313" i="48"/>
  <c r="Z2313" i="48" s="1"/>
  <c r="D276" i="48"/>
  <c r="D287" i="48"/>
  <c r="AA2579" i="48"/>
  <c r="H2664" i="48"/>
  <c r="H2685" i="48"/>
  <c r="H2727" i="48"/>
  <c r="H2748" i="48"/>
  <c r="AA524" i="48"/>
  <c r="C525" i="48"/>
  <c r="U2316" i="48"/>
  <c r="V2316" i="48" s="1"/>
  <c r="M465" i="48"/>
  <c r="N465" i="48" s="1"/>
  <c r="E2377" i="48"/>
  <c r="F2377" i="48" s="1"/>
  <c r="AA2377" i="48"/>
  <c r="Q2064" i="48"/>
  <c r="R2064" i="48" s="1"/>
  <c r="AA2522" i="48"/>
  <c r="C2523" i="48"/>
  <c r="O2486" i="48"/>
  <c r="AA744" i="48"/>
  <c r="E98" i="48"/>
  <c r="F98" i="48" s="1"/>
  <c r="F97" i="48"/>
  <c r="G2243" i="48"/>
  <c r="G2245" i="48"/>
  <c r="AA2242" i="48"/>
  <c r="J211" i="48"/>
  <c r="W2481" i="48"/>
  <c r="W2462" i="48"/>
  <c r="W2497" i="48"/>
  <c r="E2673" i="48"/>
  <c r="F2673" i="48" s="1"/>
  <c r="C2757" i="48"/>
  <c r="E2757" i="48" s="1"/>
  <c r="F2757" i="48" s="1"/>
  <c r="D2768" i="48"/>
  <c r="D2767" i="48"/>
  <c r="D2769" i="48"/>
  <c r="X1227" i="48"/>
  <c r="X1229" i="48"/>
  <c r="X1228" i="48"/>
  <c r="X1230" i="48"/>
  <c r="AB1897" i="48"/>
  <c r="X1559" i="48"/>
  <c r="X1560" i="48"/>
  <c r="X1557" i="48"/>
  <c r="X1558" i="48"/>
  <c r="L229" i="48"/>
  <c r="L2228" i="48" s="1"/>
  <c r="L216" i="48"/>
  <c r="N215" i="48"/>
  <c r="X215" i="48"/>
  <c r="AB1906" i="48"/>
  <c r="W2055" i="48"/>
  <c r="Y2051" i="48"/>
  <c r="Z2051" i="48" s="1"/>
  <c r="W2080" i="48"/>
  <c r="X1797" i="48"/>
  <c r="X1774" i="48"/>
  <c r="X1775" i="48"/>
  <c r="Y1773" i="48"/>
  <c r="Z1773" i="48" s="1"/>
  <c r="X567" i="48"/>
  <c r="X568" i="48"/>
  <c r="X569" i="48"/>
  <c r="X1706" i="48"/>
  <c r="X386" i="48"/>
  <c r="X441" i="48"/>
  <c r="X606" i="48"/>
  <c r="X1321" i="48"/>
  <c r="X1046" i="48"/>
  <c r="X1486" i="48"/>
  <c r="X771" i="48"/>
  <c r="X139" i="48"/>
  <c r="AB139" i="48" s="1"/>
  <c r="X295" i="48"/>
  <c r="AB295" i="48" s="1"/>
  <c r="X936" i="48"/>
  <c r="X10" i="48"/>
  <c r="AB1796" i="48"/>
  <c r="AB1792" i="48"/>
  <c r="X2054" i="48"/>
  <c r="X2052" i="48"/>
  <c r="X2055" i="48"/>
  <c r="X2053" i="48"/>
  <c r="H284" i="48"/>
  <c r="H310" i="48"/>
  <c r="H1804" i="48" s="1"/>
  <c r="S154" i="48"/>
  <c r="AB2071" i="48"/>
  <c r="W1577" i="48"/>
  <c r="Y1553" i="48"/>
  <c r="Z1553" i="48" s="1"/>
  <c r="W1589" i="48"/>
  <c r="W1137" i="48"/>
  <c r="W1117" i="48"/>
  <c r="X1997" i="48"/>
  <c r="X2000" i="48"/>
  <c r="X1999" i="48"/>
  <c r="X1998" i="48"/>
  <c r="Y1996" i="48"/>
  <c r="Z1996" i="48" s="1"/>
  <c r="W1878" i="48"/>
  <c r="Y1506" i="48"/>
  <c r="Z1506" i="48" s="1"/>
  <c r="AB579" i="48"/>
  <c r="X579" i="48"/>
  <c r="D581" i="48"/>
  <c r="D582" i="48"/>
  <c r="D580" i="48"/>
  <c r="E579" i="48"/>
  <c r="F579" i="48" s="1"/>
  <c r="U571" i="48"/>
  <c r="V571" i="48" s="1"/>
  <c r="T572" i="48"/>
  <c r="W1907" i="48"/>
  <c r="Y1883" i="48"/>
  <c r="Z1883" i="48" s="1"/>
  <c r="Y2017" i="48"/>
  <c r="Z2017" i="48" s="1"/>
  <c r="D1240" i="48"/>
  <c r="X1239" i="48"/>
  <c r="D1242" i="48"/>
  <c r="D1241" i="48"/>
  <c r="AB1239" i="48"/>
  <c r="AB1251" i="48"/>
  <c r="P1252" i="48"/>
  <c r="L128" i="48"/>
  <c r="L109" i="48"/>
  <c r="L112" i="48"/>
  <c r="L403" i="48"/>
  <c r="AB111" i="48"/>
  <c r="W955" i="48"/>
  <c r="W952" i="48"/>
  <c r="Y951" i="48"/>
  <c r="Z951" i="48" s="1"/>
  <c r="W477" i="48"/>
  <c r="Y453" i="48"/>
  <c r="Z453" i="48" s="1"/>
  <c r="W489" i="48"/>
  <c r="W972" i="48"/>
  <c r="W577" i="48"/>
  <c r="W578" i="48"/>
  <c r="H2366" i="48"/>
  <c r="H2368" i="48"/>
  <c r="H2367" i="48"/>
  <c r="H2280" i="48"/>
  <c r="H2282" i="48"/>
  <c r="W1230" i="48"/>
  <c r="Y1226" i="48"/>
  <c r="Z1226" i="48" s="1"/>
  <c r="X2381" i="48"/>
  <c r="X2360" i="48"/>
  <c r="X2361" i="48"/>
  <c r="D2337" i="48"/>
  <c r="D2339" i="48"/>
  <c r="AB2336" i="48"/>
  <c r="E2336" i="48"/>
  <c r="F2336" i="48" s="1"/>
  <c r="AB2283" i="48"/>
  <c r="AC2283" i="48" s="1"/>
  <c r="D2286" i="48"/>
  <c r="D2285" i="48"/>
  <c r="D2284" i="48"/>
  <c r="L2284" i="48"/>
  <c r="M2283" i="48"/>
  <c r="N2283" i="48" s="1"/>
  <c r="L2286" i="48"/>
  <c r="W1078" i="48"/>
  <c r="Q587" i="48"/>
  <c r="R587" i="48" s="1"/>
  <c r="W1145" i="48"/>
  <c r="R203" i="48"/>
  <c r="P208" i="48"/>
  <c r="R208" i="48" s="1"/>
  <c r="P210" i="48"/>
  <c r="R210" i="48" s="1"/>
  <c r="P209" i="48"/>
  <c r="P211" i="48"/>
  <c r="R211" i="48" s="1"/>
  <c r="P220" i="48"/>
  <c r="R220" i="48" s="1"/>
  <c r="R219" i="48"/>
  <c r="W2332" i="48"/>
  <c r="Y2310" i="48"/>
  <c r="Z2310" i="48" s="1"/>
  <c r="W2344" i="48"/>
  <c r="T2370" i="48"/>
  <c r="P2366" i="48"/>
  <c r="P2368" i="48"/>
  <c r="H2370" i="48"/>
  <c r="H2372" i="48"/>
  <c r="H2317" i="48"/>
  <c r="H2319" i="48"/>
  <c r="AB2319" i="48" s="1"/>
  <c r="H2318" i="48"/>
  <c r="L2223" i="48"/>
  <c r="L2225" i="48"/>
  <c r="M2222" i="48"/>
  <c r="N2222" i="48" s="1"/>
  <c r="H2231" i="48"/>
  <c r="H2233" i="48"/>
  <c r="Y2287" i="48"/>
  <c r="Z2287" i="48" s="1"/>
  <c r="P205" i="48"/>
  <c r="R205" i="48" s="1"/>
  <c r="X204" i="48"/>
  <c r="R204" i="48"/>
  <c r="X252" i="48"/>
  <c r="J252" i="48"/>
  <c r="AB1562" i="48"/>
  <c r="Y1243" i="48"/>
  <c r="Z1243" i="48" s="1"/>
  <c r="AB1077" i="48"/>
  <c r="I575" i="48"/>
  <c r="J575" i="48" s="1"/>
  <c r="G576" i="48"/>
  <c r="W1035" i="48"/>
  <c r="AB2279" i="48"/>
  <c r="AC2279" i="48" s="1"/>
  <c r="M482" i="48"/>
  <c r="N482" i="48" s="1"/>
  <c r="F280" i="48"/>
  <c r="D1250" i="48"/>
  <c r="AB1250" i="48" s="1"/>
  <c r="X275" i="48"/>
  <c r="AB275" i="48" s="1"/>
  <c r="X145" i="48"/>
  <c r="AB145" i="48" s="1"/>
  <c r="X105" i="48"/>
  <c r="T2386" i="48"/>
  <c r="T2388" i="48"/>
  <c r="L2339" i="48"/>
  <c r="L2337" i="48"/>
  <c r="M2336" i="48"/>
  <c r="N2336" i="48" s="1"/>
  <c r="X2218" i="48"/>
  <c r="Y2218" i="48" s="1"/>
  <c r="Z2218" i="48" s="1"/>
  <c r="X2238" i="48"/>
  <c r="X2207" i="48"/>
  <c r="P2227" i="48"/>
  <c r="P2228" i="48"/>
  <c r="P2229" i="48"/>
  <c r="AB2234" i="48"/>
  <c r="D2235" i="48"/>
  <c r="D2236" i="48"/>
  <c r="D2237" i="48"/>
  <c r="X2385" i="48"/>
  <c r="P2735" i="48"/>
  <c r="P2672" i="48"/>
  <c r="P2693" i="48"/>
  <c r="P2388" i="48"/>
  <c r="L1250" i="48"/>
  <c r="N280" i="48"/>
  <c r="AA736" i="48"/>
  <c r="M638" i="48"/>
  <c r="N638" i="48" s="1"/>
  <c r="AA638" i="48"/>
  <c r="AC638" i="48" s="1"/>
  <c r="Q2267" i="48"/>
  <c r="R2267" i="48" s="1"/>
  <c r="L166" i="48"/>
  <c r="F288" i="48"/>
  <c r="I2316" i="48"/>
  <c r="J2316" i="48" s="1"/>
  <c r="AA2316" i="48"/>
  <c r="M1797" i="48"/>
  <c r="N1797" i="48" s="1"/>
  <c r="M2230" i="48"/>
  <c r="N2230" i="48" s="1"/>
  <c r="Q2365" i="48"/>
  <c r="R2365" i="48" s="1"/>
  <c r="O2366" i="48"/>
  <c r="E2373" i="48"/>
  <c r="F2373" i="48" s="1"/>
  <c r="AA2373" i="48"/>
  <c r="C2374" i="48"/>
  <c r="C2376" i="48"/>
  <c r="AA2060" i="48"/>
  <c r="G2061" i="48"/>
  <c r="I2061" i="48" s="1"/>
  <c r="J2061" i="48" s="1"/>
  <c r="I2060" i="48"/>
  <c r="J2060" i="48" s="1"/>
  <c r="X2369" i="48"/>
  <c r="AA2332" i="48"/>
  <c r="Q1251" i="48"/>
  <c r="R1251" i="48" s="1"/>
  <c r="U2336" i="48"/>
  <c r="V2336" i="48" s="1"/>
  <c r="S2337" i="48"/>
  <c r="L1071" i="48"/>
  <c r="U2385" i="48"/>
  <c r="V2385" i="48" s="1"/>
  <c r="I1801" i="48"/>
  <c r="J1801" i="48" s="1"/>
  <c r="E2283" i="48"/>
  <c r="F2283" i="48" s="1"/>
  <c r="AC1231" i="48"/>
  <c r="AA591" i="48"/>
  <c r="AC591" i="48" s="1"/>
  <c r="AC791" i="48"/>
  <c r="Q782" i="48"/>
  <c r="R782" i="48" s="1"/>
  <c r="AA782" i="48"/>
  <c r="AC782" i="48" s="1"/>
  <c r="AA2389" i="48"/>
  <c r="C2390" i="48"/>
  <c r="F2354" i="48"/>
  <c r="W2354" i="48" s="1"/>
  <c r="M2373" i="48"/>
  <c r="N2373" i="48" s="1"/>
  <c r="I2218" i="48"/>
  <c r="J2218" i="48" s="1"/>
  <c r="AA2218" i="48"/>
  <c r="M23" i="48"/>
  <c r="N23" i="48" s="1"/>
  <c r="W2624" i="48"/>
  <c r="W2636" i="48"/>
  <c r="W2616" i="48"/>
  <c r="W2600" i="48"/>
  <c r="G2637" i="48"/>
  <c r="AA2636" i="48"/>
  <c r="AA2542" i="48"/>
  <c r="K2490" i="48"/>
  <c r="W2485" i="48"/>
  <c r="W2493" i="48"/>
  <c r="W2473" i="48"/>
  <c r="W2456" i="48"/>
  <c r="W2477" i="48"/>
  <c r="AA2477" i="48"/>
  <c r="C2478" i="48"/>
  <c r="W2430" i="48"/>
  <c r="AA2407" i="48"/>
  <c r="AA2418" i="48"/>
  <c r="W2434" i="48"/>
  <c r="W2414" i="48"/>
  <c r="W2398" i="48"/>
  <c r="AC2359" i="48"/>
  <c r="G2390" i="48"/>
  <c r="AA2328" i="48"/>
  <c r="AC2328" i="48" s="1"/>
  <c r="I2328" i="48"/>
  <c r="J2328" i="48" s="1"/>
  <c r="M1222" i="48"/>
  <c r="N1222" i="48" s="1"/>
  <c r="AA1222" i="48"/>
  <c r="AC1222" i="48" s="1"/>
  <c r="K918" i="48"/>
  <c r="AA925" i="48"/>
  <c r="AA760" i="48"/>
  <c r="K761" i="48"/>
  <c r="AA761" i="48" s="1"/>
  <c r="AA650" i="48"/>
  <c r="K651" i="48"/>
  <c r="M418" i="48"/>
  <c r="N418" i="48" s="1"/>
  <c r="AA418" i="48"/>
  <c r="O470" i="48"/>
  <c r="Q470" i="48" s="1"/>
  <c r="R470" i="48" s="1"/>
  <c r="E2218" i="48"/>
  <c r="F2218" i="48" s="1"/>
  <c r="W1971" i="48"/>
  <c r="W1973" i="48"/>
  <c r="W1972" i="48"/>
  <c r="G2229" i="48"/>
  <c r="I2226" i="48"/>
  <c r="J2226" i="48" s="1"/>
  <c r="G2227" i="48"/>
  <c r="AA2226" i="48"/>
  <c r="W2628" i="48"/>
  <c r="W2644" i="48"/>
  <c r="W2609" i="48"/>
  <c r="Q1078" i="48"/>
  <c r="R1078" i="48" s="1"/>
  <c r="AA2422" i="48"/>
  <c r="X254" i="48"/>
  <c r="J254" i="48"/>
  <c r="AC1785" i="48"/>
  <c r="K1249" i="48"/>
  <c r="AA2029" i="48"/>
  <c r="X2328" i="48"/>
  <c r="AA1750" i="48"/>
  <c r="AA2620" i="48"/>
  <c r="S150" i="48"/>
  <c r="E2381" i="48"/>
  <c r="F2381" i="48" s="1"/>
  <c r="C2419" i="5"/>
  <c r="G2386" i="5"/>
  <c r="I2391" i="5"/>
  <c r="O2753" i="48"/>
  <c r="Q2753" i="48" s="1"/>
  <c r="R2753" i="48" s="1"/>
  <c r="F2684" i="5"/>
  <c r="O2754" i="48" s="1"/>
  <c r="Q2754" i="48" s="1"/>
  <c r="R2754" i="48" s="1"/>
  <c r="D2388" i="5"/>
  <c r="D2390" i="5"/>
  <c r="G2661" i="48"/>
  <c r="I2661" i="48" s="1"/>
  <c r="J2661" i="48" s="1"/>
  <c r="D2468" i="5"/>
  <c r="G2662" i="48" s="1"/>
  <c r="I2662" i="48" s="1"/>
  <c r="J2662" i="48" s="1"/>
  <c r="G2274" i="5"/>
  <c r="G2276" i="5"/>
  <c r="D2672" i="5"/>
  <c r="F1568" i="5"/>
  <c r="I1339" i="5"/>
  <c r="E1340" i="5"/>
  <c r="G461" i="5"/>
  <c r="C2629" i="5"/>
  <c r="I2626" i="5"/>
  <c r="C2627" i="5"/>
  <c r="D134" i="5"/>
  <c r="G326" i="5"/>
  <c r="D429" i="5"/>
  <c r="G174" i="5"/>
  <c r="D10" i="5"/>
  <c r="D295" i="5"/>
  <c r="D296" i="5" s="1"/>
  <c r="F36" i="5"/>
  <c r="I2671" i="5"/>
  <c r="I2650" i="5"/>
  <c r="G2757" i="48"/>
  <c r="I2757" i="48" s="1"/>
  <c r="J2757" i="48" s="1"/>
  <c r="K2757" i="48"/>
  <c r="K2759" i="48" s="1"/>
  <c r="M2759" i="48" s="1"/>
  <c r="N2759" i="48" s="1"/>
  <c r="I1269" i="5"/>
  <c r="F1906" i="5"/>
  <c r="K2745" i="48"/>
  <c r="M2745" i="48" s="1"/>
  <c r="N2745" i="48" s="1"/>
  <c r="E2666" i="5"/>
  <c r="K2748" i="48" s="1"/>
  <c r="M2748" i="48" s="1"/>
  <c r="N2748" i="48" s="1"/>
  <c r="E2664" i="5"/>
  <c r="K2746" i="48" s="1"/>
  <c r="M2746" i="48" s="1"/>
  <c r="N2746" i="48" s="1"/>
  <c r="C2753" i="48"/>
  <c r="E2753" i="48" s="1"/>
  <c r="F2753" i="48" s="1"/>
  <c r="C2684" i="5"/>
  <c r="C2754" i="48" s="1"/>
  <c r="E2754" i="48" s="1"/>
  <c r="F2754" i="48" s="1"/>
  <c r="C2686" i="5"/>
  <c r="C2756" i="48" s="1"/>
  <c r="E2756" i="48" s="1"/>
  <c r="F2756" i="48" s="1"/>
  <c r="H2607" i="5"/>
  <c r="C2482" i="5"/>
  <c r="C2480" i="5"/>
  <c r="H2436" i="5"/>
  <c r="E2317" i="5"/>
  <c r="E2315" i="5"/>
  <c r="I2277" i="5"/>
  <c r="C2280" i="5"/>
  <c r="C2278" i="5"/>
  <c r="C2686" i="48"/>
  <c r="E2686" i="48" s="1"/>
  <c r="F2686" i="48" s="1"/>
  <c r="C2682" i="48"/>
  <c r="E2682" i="48" s="1"/>
  <c r="F2682" i="48" s="1"/>
  <c r="I2516" i="5"/>
  <c r="F2384" i="5"/>
  <c r="C2384" i="5"/>
  <c r="C2386" i="5"/>
  <c r="D1918" i="5"/>
  <c r="G578" i="5"/>
  <c r="D594" i="5"/>
  <c r="H2540" i="5"/>
  <c r="H2509" i="5"/>
  <c r="K2665" i="48"/>
  <c r="M2665" i="48" s="1"/>
  <c r="N2665" i="48" s="1"/>
  <c r="H2330" i="5"/>
  <c r="H2309" i="5"/>
  <c r="I2330" i="5"/>
  <c r="G2272" i="5"/>
  <c r="G2270" i="5"/>
  <c r="D2676" i="5"/>
  <c r="F2266" i="5"/>
  <c r="G2241" i="5"/>
  <c r="I2188" i="5"/>
  <c r="D2189" i="5"/>
  <c r="E2000" i="5"/>
  <c r="H1948" i="5"/>
  <c r="H1944" i="5"/>
  <c r="H1937" i="5"/>
  <c r="I1693" i="5"/>
  <c r="F1584" i="5"/>
  <c r="H1355" i="5"/>
  <c r="H1332" i="5"/>
  <c r="C1352" i="5"/>
  <c r="C1238" i="5"/>
  <c r="E1065" i="5"/>
  <c r="I1064" i="5"/>
  <c r="D306" i="5"/>
  <c r="D2490" i="5" s="1"/>
  <c r="G2672" i="48" s="1"/>
  <c r="I2672" i="48" s="1"/>
  <c r="J2672" i="48" s="1"/>
  <c r="E405" i="5"/>
  <c r="I412" i="5"/>
  <c r="D413" i="5"/>
  <c r="G2674" i="48"/>
  <c r="I2674" i="48" s="1"/>
  <c r="J2674" i="48" s="1"/>
  <c r="I2150" i="5"/>
  <c r="H2647" i="5"/>
  <c r="D216" i="5"/>
  <c r="D1183" i="5"/>
  <c r="D1458" i="5"/>
  <c r="D798" i="5"/>
  <c r="D1953" i="5"/>
  <c r="D1403" i="5"/>
  <c r="D688" i="5"/>
  <c r="D2323" i="5"/>
  <c r="D468" i="5"/>
  <c r="D2525" i="5"/>
  <c r="D280" i="5"/>
  <c r="E1247" i="5"/>
  <c r="D2543" i="5"/>
  <c r="D2341" i="5"/>
  <c r="D2592" i="5"/>
  <c r="D2439" i="5"/>
  <c r="D2243" i="5"/>
  <c r="D2690" i="5"/>
  <c r="F2619" i="5"/>
  <c r="C2623" i="5"/>
  <c r="D2494" i="5"/>
  <c r="G2315" i="5"/>
  <c r="C2378" i="5"/>
  <c r="F578" i="5"/>
  <c r="K2661" i="48"/>
  <c r="M2661" i="48" s="1"/>
  <c r="N2661" i="48" s="1"/>
  <c r="E2470" i="5"/>
  <c r="K2664" i="48" s="1"/>
  <c r="M2664" i="48" s="1"/>
  <c r="N2664" i="48" s="1"/>
  <c r="E2468" i="5"/>
  <c r="K2662" i="48" s="1"/>
  <c r="M2662" i="48" s="1"/>
  <c r="N2662" i="48" s="1"/>
  <c r="F2437" i="5"/>
  <c r="D2343" i="5"/>
  <c r="I2117" i="5"/>
  <c r="D2024" i="5"/>
  <c r="G1065" i="5"/>
  <c r="D342" i="5"/>
  <c r="K2707" i="48"/>
  <c r="M2707" i="48" s="1"/>
  <c r="N2707" i="48" s="1"/>
  <c r="G268" i="5"/>
  <c r="D755" i="5"/>
  <c r="D1195" i="5"/>
  <c r="D1855" i="5"/>
  <c r="D1305" i="5"/>
  <c r="D2020" i="5"/>
  <c r="D1745" i="5"/>
  <c r="D2537" i="5"/>
  <c r="G2691" i="48" s="1"/>
  <c r="I2691" i="48" s="1"/>
  <c r="J2691" i="48" s="1"/>
  <c r="D920" i="5"/>
  <c r="D645" i="5"/>
  <c r="D1470" i="5"/>
  <c r="D865" i="5"/>
  <c r="D2130" i="5"/>
  <c r="D1580" i="5"/>
  <c r="D1250" i="5"/>
  <c r="D1800" i="5"/>
  <c r="D2335" i="5"/>
  <c r="D1360" i="5"/>
  <c r="D302" i="5"/>
  <c r="D1140" i="5"/>
  <c r="H1736" i="5"/>
  <c r="H1752" i="5"/>
  <c r="C2547" i="5"/>
  <c r="C2345" i="5"/>
  <c r="C2247" i="5"/>
  <c r="D1419" i="5"/>
  <c r="D869" i="5"/>
  <c r="D1144" i="5"/>
  <c r="D1639" i="5"/>
  <c r="D1034" i="5"/>
  <c r="D704" i="5"/>
  <c r="D1859" i="5"/>
  <c r="D2134" i="5"/>
  <c r="D1254" i="5"/>
  <c r="D1969" i="5"/>
  <c r="D1199" i="5"/>
  <c r="D484" i="5"/>
  <c r="D2437" i="5"/>
  <c r="D2590" i="5"/>
  <c r="D2079" i="5"/>
  <c r="D2339" i="5"/>
  <c r="D2688" i="5"/>
  <c r="D316" i="5"/>
  <c r="D1694" i="5"/>
  <c r="D1749" i="5"/>
  <c r="D649" i="5"/>
  <c r="D1309" i="5"/>
  <c r="D924" i="5"/>
  <c r="D88" i="5"/>
  <c r="D269" i="5"/>
  <c r="D270" i="5" s="1"/>
  <c r="C196" i="5"/>
  <c r="C2012" i="5"/>
  <c r="C1297" i="5"/>
  <c r="C2177" i="5"/>
  <c r="C1022" i="5"/>
  <c r="C637" i="5"/>
  <c r="C252" i="5"/>
  <c r="C1847" i="5"/>
  <c r="C1187" i="5"/>
  <c r="C1132" i="5"/>
  <c r="C2122" i="5"/>
  <c r="C1572" i="5"/>
  <c r="C747" i="5"/>
  <c r="C242" i="5"/>
  <c r="C1792" i="5"/>
  <c r="C2067" i="5"/>
  <c r="C1682" i="5"/>
  <c r="C472" i="5"/>
  <c r="C857" i="5"/>
  <c r="C1517" i="5"/>
  <c r="C1957" i="5"/>
  <c r="G2763" i="48"/>
  <c r="I2763" i="48" s="1"/>
  <c r="J2763" i="48" s="1"/>
  <c r="I2356" i="5"/>
  <c r="I2420" i="5"/>
  <c r="G2384" i="5"/>
  <c r="I1434" i="5"/>
  <c r="I719" i="5"/>
  <c r="H1795" i="5"/>
  <c r="S2665" i="48"/>
  <c r="U2665" i="48" s="1"/>
  <c r="V2665" i="48" s="1"/>
  <c r="C2498" i="5"/>
  <c r="I2436" i="5"/>
  <c r="C2437" i="5"/>
  <c r="O2745" i="48"/>
  <c r="Q2745" i="48" s="1"/>
  <c r="R2745" i="48" s="1"/>
  <c r="F2664" i="5"/>
  <c r="O2746" i="48" s="1"/>
  <c r="Q2746" i="48" s="1"/>
  <c r="R2746" i="48" s="1"/>
  <c r="F2364" i="5"/>
  <c r="C1895" i="5"/>
  <c r="O2749" i="48"/>
  <c r="Q2749" i="48" s="1"/>
  <c r="R2749" i="48" s="1"/>
  <c r="F2680" i="5"/>
  <c r="O2750" i="48" s="1"/>
  <c r="Q2750" i="48" s="1"/>
  <c r="R2750" i="48" s="1"/>
  <c r="C2541" i="5"/>
  <c r="D2364" i="5"/>
  <c r="O2665" i="48"/>
  <c r="Q2665" i="48" s="1"/>
  <c r="R2665" i="48" s="1"/>
  <c r="F2484" i="5"/>
  <c r="O2666" i="48" s="1"/>
  <c r="Q2666" i="48" s="1"/>
  <c r="R2666" i="48" s="1"/>
  <c r="H2483" i="5"/>
  <c r="H2462" i="5"/>
  <c r="G2437" i="5"/>
  <c r="I2322" i="5"/>
  <c r="G2325" i="5"/>
  <c r="H2675" i="5"/>
  <c r="I2074" i="5"/>
  <c r="G2075" i="5"/>
  <c r="H1999" i="5"/>
  <c r="H2019" i="5"/>
  <c r="H1979" i="5"/>
  <c r="H2011" i="5"/>
  <c r="I1948" i="5"/>
  <c r="G1949" i="5"/>
  <c r="G1729" i="5"/>
  <c r="H1724" i="5"/>
  <c r="H1717" i="5"/>
  <c r="I1418" i="5"/>
  <c r="I1355" i="5"/>
  <c r="C1250" i="5"/>
  <c r="H1064" i="5"/>
  <c r="H1080" i="5"/>
  <c r="H1057" i="5"/>
  <c r="H940" i="5"/>
  <c r="H945" i="5"/>
  <c r="I522" i="5"/>
  <c r="K2724" i="48"/>
  <c r="M2724" i="48" s="1"/>
  <c r="N2724" i="48" s="1"/>
  <c r="E2617" i="5"/>
  <c r="K2727" i="48" s="1"/>
  <c r="M2727" i="48" s="1"/>
  <c r="N2727" i="48" s="1"/>
  <c r="E2615" i="5"/>
  <c r="K2725" i="48" s="1"/>
  <c r="M2725" i="48" s="1"/>
  <c r="N2725" i="48" s="1"/>
  <c r="E2566" i="5"/>
  <c r="K2704" i="48" s="1"/>
  <c r="M2704" i="48" s="1"/>
  <c r="N2704" i="48" s="1"/>
  <c r="G328" i="5"/>
  <c r="I424" i="5"/>
  <c r="H428" i="5"/>
  <c r="H412" i="5"/>
  <c r="H408" i="5"/>
  <c r="H390" i="5"/>
  <c r="H395" i="5"/>
  <c r="H416" i="5"/>
  <c r="H432" i="5"/>
  <c r="G330" i="5"/>
  <c r="I2095" i="5"/>
  <c r="H2405" i="5"/>
  <c r="C250" i="5"/>
  <c r="D36" i="5"/>
  <c r="D217" i="5"/>
  <c r="D218" i="5" s="1"/>
  <c r="D150" i="5"/>
  <c r="D2666" i="5" s="1"/>
  <c r="G2748" i="48" s="1"/>
  <c r="C2678" i="5"/>
  <c r="D2292" i="5"/>
  <c r="C2690" i="48"/>
  <c r="E2690" i="48" s="1"/>
  <c r="F2690" i="48" s="1"/>
  <c r="I2536" i="5"/>
  <c r="C2539" i="5"/>
  <c r="C2693" i="48" s="1"/>
  <c r="E2693" i="48" s="1"/>
  <c r="F2693" i="48" s="1"/>
  <c r="C2537" i="5"/>
  <c r="C2691" i="48" s="1"/>
  <c r="D1902" i="5"/>
  <c r="C2688" i="5"/>
  <c r="F1804" i="5"/>
  <c r="D963" i="5"/>
  <c r="H275" i="5"/>
  <c r="I275" i="5" s="1"/>
  <c r="H94" i="5"/>
  <c r="I416" i="5"/>
  <c r="C417" i="5"/>
  <c r="C248" i="5"/>
  <c r="I2491" i="5"/>
  <c r="O2763" i="48"/>
  <c r="Q2763" i="48" s="1"/>
  <c r="R2763" i="48" s="1"/>
  <c r="D1085" i="5"/>
  <c r="D2674" i="5"/>
  <c r="I2039" i="5"/>
  <c r="H329" i="5"/>
  <c r="I2289" i="5"/>
  <c r="G2724" i="48"/>
  <c r="I2724" i="48" s="1"/>
  <c r="J2724" i="48" s="1"/>
  <c r="H2569" i="5"/>
  <c r="H2565" i="5"/>
  <c r="H2560" i="5"/>
  <c r="F2492" i="5"/>
  <c r="G2331" i="5"/>
  <c r="C2531" i="5"/>
  <c r="C2529" i="5"/>
  <c r="I2379" i="5"/>
  <c r="I560" i="5"/>
  <c r="I2675" i="5"/>
  <c r="H2379" i="5"/>
  <c r="G2474" i="5"/>
  <c r="G2472" i="5"/>
  <c r="D2476" i="5"/>
  <c r="D2478" i="5"/>
  <c r="G2417" i="5"/>
  <c r="G2419" i="5"/>
  <c r="G2321" i="5"/>
  <c r="G2319" i="5"/>
  <c r="D2331" i="5"/>
  <c r="G2753" i="48"/>
  <c r="I2753" i="48" s="1"/>
  <c r="J2753" i="48" s="1"/>
  <c r="C2272" i="5"/>
  <c r="I2129" i="5"/>
  <c r="G2063" i="5"/>
  <c r="H1889" i="5"/>
  <c r="H1869" i="5"/>
  <c r="H1867" i="5"/>
  <c r="H1901" i="5"/>
  <c r="I1642" i="5"/>
  <c r="H1402" i="5"/>
  <c r="H1398" i="5"/>
  <c r="H1380" i="5"/>
  <c r="H1377" i="5"/>
  <c r="I1300" i="5"/>
  <c r="G1069" i="5"/>
  <c r="D975" i="5"/>
  <c r="I526" i="5"/>
  <c r="C527" i="5"/>
  <c r="K2732" i="48"/>
  <c r="M2732" i="48" s="1"/>
  <c r="N2732" i="48" s="1"/>
  <c r="I2607" i="5"/>
  <c r="I2569" i="5"/>
  <c r="C238" i="5"/>
  <c r="F144" i="5"/>
  <c r="I432" i="5"/>
  <c r="G170" i="5"/>
  <c r="G295" i="5"/>
  <c r="G296" i="5" s="1"/>
  <c r="G321" i="5"/>
  <c r="C1965" i="5"/>
  <c r="C2185" i="5"/>
  <c r="C425" i="5"/>
  <c r="C865" i="5"/>
  <c r="C1525" i="5"/>
  <c r="C1195" i="5"/>
  <c r="C700" i="5"/>
  <c r="C1690" i="5"/>
  <c r="C755" i="5"/>
  <c r="C2130" i="5"/>
  <c r="C1360" i="5"/>
  <c r="C535" i="5"/>
  <c r="C1305" i="5"/>
  <c r="C1415" i="5"/>
  <c r="C1085" i="5"/>
  <c r="C1470" i="5"/>
  <c r="C1635" i="5"/>
  <c r="C1910" i="5"/>
  <c r="C1580" i="5"/>
  <c r="C2286" i="5"/>
  <c r="C2237" i="5"/>
  <c r="C645" i="5"/>
  <c r="C1030" i="5"/>
  <c r="C920" i="5"/>
  <c r="C1745" i="5"/>
  <c r="C2075" i="5"/>
  <c r="C2635" i="5"/>
  <c r="C2733" i="48" s="1"/>
  <c r="E2733" i="48" s="1"/>
  <c r="F2733" i="48" s="1"/>
  <c r="C1800" i="5"/>
  <c r="C1140" i="5"/>
  <c r="C1855" i="5"/>
  <c r="C300" i="5"/>
  <c r="C2586" i="5"/>
  <c r="C2712" i="48" s="1"/>
  <c r="I2142" i="5"/>
  <c r="I2205" i="5"/>
  <c r="D1175" i="5"/>
  <c r="D680" i="5"/>
  <c r="D735" i="5"/>
  <c r="D2413" i="5"/>
  <c r="D1945" i="5"/>
  <c r="D1560" i="5"/>
  <c r="D1450" i="5"/>
  <c r="D2110" i="5"/>
  <c r="D405" i="5"/>
  <c r="D845" i="5"/>
  <c r="D1780" i="5"/>
  <c r="D1065" i="5"/>
  <c r="D1505" i="5"/>
  <c r="D1835" i="5"/>
  <c r="D1010" i="5"/>
  <c r="D1615" i="5"/>
  <c r="D142" i="5"/>
  <c r="I1435" i="5"/>
  <c r="D330" i="5"/>
  <c r="F228" i="5"/>
  <c r="F2576" i="5" s="1"/>
  <c r="F216" i="5"/>
  <c r="D959" i="5"/>
  <c r="D1289" i="5"/>
  <c r="D186" i="5"/>
  <c r="D196" i="5"/>
  <c r="D200" i="5"/>
  <c r="D198" i="5"/>
  <c r="H98" i="5"/>
  <c r="E2268" i="5"/>
  <c r="E2415" i="5"/>
  <c r="E2519" i="5"/>
  <c r="K2685" i="48" s="1"/>
  <c r="M2685" i="48" s="1"/>
  <c r="N2685" i="48" s="1"/>
  <c r="E2366" i="5"/>
  <c r="D328" i="5"/>
  <c r="G2760" i="48"/>
  <c r="I2739" i="48"/>
  <c r="J2739" i="48" s="1"/>
  <c r="G2707" i="48"/>
  <c r="I2707" i="48" s="1"/>
  <c r="J2707" i="48" s="1"/>
  <c r="I2581" i="5"/>
  <c r="D2582" i="5"/>
  <c r="I2509" i="5"/>
  <c r="H2371" i="5"/>
  <c r="H2367" i="5"/>
  <c r="H2387" i="5"/>
  <c r="H2350" i="5"/>
  <c r="H2356" i="5"/>
  <c r="C2661" i="48"/>
  <c r="E2661" i="48" s="1"/>
  <c r="F2661" i="48" s="1"/>
  <c r="I2467" i="5"/>
  <c r="C2468" i="5"/>
  <c r="I2314" i="5"/>
  <c r="C2231" i="5"/>
  <c r="C2229" i="5"/>
  <c r="I2228" i="5"/>
  <c r="F2055" i="5"/>
  <c r="I1795" i="5"/>
  <c r="C1796" i="5"/>
  <c r="C1753" i="5"/>
  <c r="G1561" i="5"/>
  <c r="I1233" i="5"/>
  <c r="C1234" i="5"/>
  <c r="I1088" i="5"/>
  <c r="D1089" i="5"/>
  <c r="H1017" i="5"/>
  <c r="H1033" i="5"/>
  <c r="H1013" i="5"/>
  <c r="H994" i="5"/>
  <c r="I954" i="5"/>
  <c r="G476" i="5"/>
  <c r="F594" i="5"/>
  <c r="D202" i="5"/>
  <c r="D190" i="5"/>
  <c r="H405" i="5"/>
  <c r="H2683" i="5"/>
  <c r="H2517" i="5"/>
  <c r="L2775" i="48"/>
  <c r="L2777" i="48"/>
  <c r="F2525" i="5"/>
  <c r="I2334" i="5"/>
  <c r="C2335" i="5"/>
  <c r="C2337" i="5"/>
  <c r="G2059" i="5"/>
  <c r="I2023" i="5"/>
  <c r="G1745" i="5"/>
  <c r="I1673" i="5"/>
  <c r="I1367" i="5"/>
  <c r="I1245" i="5"/>
  <c r="H1029" i="5"/>
  <c r="H1009" i="5"/>
  <c r="H989" i="5"/>
  <c r="H987" i="5"/>
  <c r="F971" i="5"/>
  <c r="H899" i="5"/>
  <c r="H919" i="5"/>
  <c r="H877" i="5"/>
  <c r="I797" i="5"/>
  <c r="D352" i="5"/>
  <c r="S2669" i="48"/>
  <c r="U2669" i="48" s="1"/>
  <c r="V2669" i="48" s="1"/>
  <c r="G2490" i="5"/>
  <c r="S2672" i="48" s="1"/>
  <c r="U2672" i="48" s="1"/>
  <c r="V2672" i="48" s="1"/>
  <c r="H2475" i="5"/>
  <c r="H2471" i="5"/>
  <c r="H2491" i="5"/>
  <c r="H2454" i="5"/>
  <c r="H2281" i="5"/>
  <c r="H2260" i="5"/>
  <c r="H2293" i="5"/>
  <c r="E228" i="5"/>
  <c r="X2770" i="48"/>
  <c r="X2766" i="48"/>
  <c r="X2762" i="48"/>
  <c r="X2761" i="48"/>
  <c r="O2757" i="48"/>
  <c r="I2667" i="5"/>
  <c r="C2668" i="5"/>
  <c r="C2669" i="5"/>
  <c r="H2532" i="5"/>
  <c r="H2520" i="5"/>
  <c r="H2544" i="5"/>
  <c r="H2511" i="5"/>
  <c r="I2524" i="5"/>
  <c r="F2388" i="5"/>
  <c r="H2383" i="5"/>
  <c r="H2363" i="5"/>
  <c r="H2375" i="5"/>
  <c r="H2347" i="5"/>
  <c r="H2432" i="5"/>
  <c r="H2412" i="5"/>
  <c r="H2420" i="5"/>
  <c r="H2424" i="5"/>
  <c r="H2396" i="5"/>
  <c r="O2716" i="48"/>
  <c r="Q2716" i="48" s="1"/>
  <c r="R2716" i="48" s="1"/>
  <c r="I2598" i="5"/>
  <c r="O2732" i="48"/>
  <c r="Q2732" i="48" s="1"/>
  <c r="R2732" i="48" s="1"/>
  <c r="F2635" i="5"/>
  <c r="G2728" i="48"/>
  <c r="I2728" i="48" s="1"/>
  <c r="J2728" i="48" s="1"/>
  <c r="D2631" i="5"/>
  <c r="G2729" i="48" s="1"/>
  <c r="I2729" i="48" s="1"/>
  <c r="J2729" i="48" s="1"/>
  <c r="I2622" i="5"/>
  <c r="D2623" i="5"/>
  <c r="D2625" i="5"/>
  <c r="I2428" i="5"/>
  <c r="D2429" i="5"/>
  <c r="D2441" i="5"/>
  <c r="I1559" i="5"/>
  <c r="I2687" i="5"/>
  <c r="O2703" i="48"/>
  <c r="Q2703" i="48" s="1"/>
  <c r="R2703" i="48" s="1"/>
  <c r="F2566" i="5"/>
  <c r="O2704" i="48" s="1"/>
  <c r="Q2704" i="48" s="1"/>
  <c r="R2704" i="48" s="1"/>
  <c r="W2700" i="48"/>
  <c r="W2658" i="48"/>
  <c r="E2658" i="48"/>
  <c r="F2658" i="48" s="1"/>
  <c r="H2467" i="5"/>
  <c r="H2451" i="5"/>
  <c r="H2487" i="5"/>
  <c r="I2412" i="5"/>
  <c r="F2335" i="5"/>
  <c r="H2322" i="5"/>
  <c r="H2318" i="5"/>
  <c r="H2338" i="5"/>
  <c r="H2307" i="5"/>
  <c r="H2334" i="5"/>
  <c r="H2314" i="5"/>
  <c r="H2326" i="5"/>
  <c r="F2270" i="5"/>
  <c r="D2276" i="5"/>
  <c r="I2273" i="5"/>
  <c r="C2274" i="5"/>
  <c r="F806" i="5"/>
  <c r="I2176" i="5"/>
  <c r="D2177" i="5"/>
  <c r="H2113" i="5"/>
  <c r="H2125" i="5"/>
  <c r="H2109" i="5"/>
  <c r="H2102" i="5"/>
  <c r="H2137" i="5"/>
  <c r="E2055" i="5"/>
  <c r="H2054" i="5"/>
  <c r="H2062" i="5"/>
  <c r="H2074" i="5"/>
  <c r="H2034" i="5"/>
  <c r="H2032" i="5"/>
  <c r="I2078" i="5"/>
  <c r="I2007" i="5"/>
  <c r="F2004" i="5"/>
  <c r="I2027" i="5"/>
  <c r="I2003" i="5"/>
  <c r="I1956" i="5"/>
  <c r="I1893" i="5"/>
  <c r="I1905" i="5"/>
  <c r="I1897" i="5"/>
  <c r="C1898" i="5"/>
  <c r="H1893" i="5"/>
  <c r="H1913" i="5"/>
  <c r="H1872" i="5"/>
  <c r="H1874" i="5"/>
  <c r="H1875" i="5"/>
  <c r="H1897" i="5"/>
  <c r="H1880" i="5"/>
  <c r="I1838" i="5"/>
  <c r="C1839" i="5"/>
  <c r="D1808" i="5"/>
  <c r="H1740" i="5"/>
  <c r="H1744" i="5"/>
  <c r="I1732" i="5"/>
  <c r="F1733" i="5"/>
  <c r="I1748" i="5"/>
  <c r="H1614" i="5"/>
  <c r="H1626" i="5"/>
  <c r="H1594" i="5"/>
  <c r="H1634" i="5"/>
  <c r="I1504" i="5"/>
  <c r="I1473" i="5"/>
  <c r="H1330" i="5"/>
  <c r="H1351" i="5"/>
  <c r="H1367" i="5"/>
  <c r="I1347" i="5"/>
  <c r="H1237" i="5"/>
  <c r="H1233" i="5"/>
  <c r="H1214" i="5"/>
  <c r="H1253" i="5"/>
  <c r="C1258" i="5"/>
  <c r="I1257" i="5"/>
  <c r="G1073" i="5"/>
  <c r="I1072" i="5"/>
  <c r="D1073" i="5"/>
  <c r="I1092" i="5"/>
  <c r="C1093" i="5"/>
  <c r="I1093" i="5" s="1"/>
  <c r="I1037" i="5"/>
  <c r="I1029" i="5"/>
  <c r="D1030" i="5"/>
  <c r="I1013" i="5"/>
  <c r="C1014" i="5"/>
  <c r="F959" i="5"/>
  <c r="I958" i="5"/>
  <c r="I970" i="5"/>
  <c r="I966" i="5"/>
  <c r="C967" i="5"/>
  <c r="F900" i="5"/>
  <c r="I903" i="5"/>
  <c r="I852" i="5"/>
  <c r="H805" i="5"/>
  <c r="H793" i="5"/>
  <c r="H782" i="5"/>
  <c r="H817" i="5"/>
  <c r="H813" i="5"/>
  <c r="I801" i="5"/>
  <c r="H742" i="5"/>
  <c r="H725" i="5"/>
  <c r="H738" i="5"/>
  <c r="H758" i="5"/>
  <c r="H720" i="5"/>
  <c r="H719" i="5"/>
  <c r="F645" i="5"/>
  <c r="I644" i="5"/>
  <c r="G480" i="5"/>
  <c r="I479" i="5"/>
  <c r="G586" i="5"/>
  <c r="I597" i="5"/>
  <c r="I585" i="5"/>
  <c r="I589" i="5"/>
  <c r="C590" i="5"/>
  <c r="F10" i="5"/>
  <c r="I9" i="5"/>
  <c r="F217" i="5"/>
  <c r="E134" i="5"/>
  <c r="D191" i="5"/>
  <c r="D192" i="5" s="1"/>
  <c r="C2677" i="48"/>
  <c r="E2677" i="48" s="1"/>
  <c r="F2677" i="48" s="1"/>
  <c r="C1670" i="5"/>
  <c r="C146" i="5"/>
  <c r="C460" i="5"/>
  <c r="C1615" i="5"/>
  <c r="C2364" i="5"/>
  <c r="C1725" i="5"/>
  <c r="C2055" i="5"/>
  <c r="C1340" i="5"/>
  <c r="C1065" i="5"/>
  <c r="I1065" i="5" s="1"/>
  <c r="C1010" i="5"/>
  <c r="C1560" i="5"/>
  <c r="C1285" i="5"/>
  <c r="C2266" i="5"/>
  <c r="C2413" i="5"/>
  <c r="I1681" i="5"/>
  <c r="I2618" i="5"/>
  <c r="C2619" i="5"/>
  <c r="O2669" i="48"/>
  <c r="Q2669" i="48" s="1"/>
  <c r="R2669" i="48" s="1"/>
  <c r="E2472" i="5"/>
  <c r="I2471" i="5"/>
  <c r="D2496" i="5"/>
  <c r="I2269" i="5"/>
  <c r="I2281" i="5"/>
  <c r="D2282" i="5"/>
  <c r="C224" i="5"/>
  <c r="K2763" i="48"/>
  <c r="M2742" i="48"/>
  <c r="N2742" i="48" s="1"/>
  <c r="W2742" i="48"/>
  <c r="H1434" i="5"/>
  <c r="H609" i="5"/>
  <c r="H1819" i="5"/>
  <c r="H1159" i="5"/>
  <c r="H1929" i="5"/>
  <c r="H2094" i="5"/>
  <c r="H215" i="5"/>
  <c r="I215" i="5" s="1"/>
  <c r="H554" i="5"/>
  <c r="H939" i="5"/>
  <c r="H1104" i="5"/>
  <c r="H1379" i="5"/>
  <c r="H829" i="5"/>
  <c r="H1269" i="5"/>
  <c r="H46" i="5"/>
  <c r="H2149" i="5"/>
  <c r="H1489" i="5"/>
  <c r="H664" i="5"/>
  <c r="H444" i="5"/>
  <c r="H1544" i="5"/>
  <c r="H389" i="5"/>
  <c r="H774" i="5"/>
  <c r="H163" i="5"/>
  <c r="H499" i="5"/>
  <c r="H2039" i="5"/>
  <c r="P2775" i="48"/>
  <c r="P2777" i="48"/>
  <c r="U2760" i="48"/>
  <c r="V2760" i="48" s="1"/>
  <c r="S2762" i="48"/>
  <c r="U2762" i="48" s="1"/>
  <c r="V2762" i="48" s="1"/>
  <c r="S2761" i="48"/>
  <c r="U2761" i="48" s="1"/>
  <c r="V2761" i="48" s="1"/>
  <c r="H2663" i="5"/>
  <c r="H2691" i="5"/>
  <c r="H2679" i="5"/>
  <c r="H2658" i="5"/>
  <c r="I2375" i="5"/>
  <c r="H2416" i="5"/>
  <c r="H2428" i="5"/>
  <c r="H2407" i="5"/>
  <c r="H2440" i="5"/>
  <c r="D300" i="5"/>
  <c r="F2433" i="5"/>
  <c r="H2058" i="5"/>
  <c r="H2047" i="5"/>
  <c r="H2070" i="5"/>
  <c r="H2082" i="5"/>
  <c r="I1999" i="5"/>
  <c r="I1889" i="5"/>
  <c r="D1890" i="5"/>
  <c r="I1783" i="5"/>
  <c r="C1784" i="5"/>
  <c r="I1618" i="5"/>
  <c r="E1619" i="5"/>
  <c r="H1249" i="5"/>
  <c r="H1229" i="5"/>
  <c r="H1207" i="5"/>
  <c r="H1241" i="5"/>
  <c r="I1127" i="5"/>
  <c r="C1128" i="5"/>
  <c r="I1076" i="5"/>
  <c r="C1077" i="5"/>
  <c r="H903" i="5"/>
  <c r="H923" i="5"/>
  <c r="H907" i="5"/>
  <c r="H884" i="5"/>
  <c r="I809" i="5"/>
  <c r="C810" i="5"/>
  <c r="I2342" i="5"/>
  <c r="D358" i="5"/>
  <c r="D2694" i="5" s="1"/>
  <c r="D346" i="5"/>
  <c r="C354" i="5"/>
  <c r="C488" i="5"/>
  <c r="C1203" i="5"/>
  <c r="C2245" i="5"/>
  <c r="C433" i="5"/>
  <c r="C1478" i="5"/>
  <c r="C1918" i="5"/>
  <c r="C2343" i="5"/>
  <c r="C708" i="5"/>
  <c r="C1038" i="5"/>
  <c r="C1313" i="5"/>
  <c r="C346" i="5"/>
  <c r="C2294" i="5"/>
  <c r="C653" i="5"/>
  <c r="C1148" i="5"/>
  <c r="I1148" i="5" s="1"/>
  <c r="C356" i="5"/>
  <c r="C1698" i="5"/>
  <c r="C1423" i="5"/>
  <c r="C818" i="5"/>
  <c r="C1973" i="5"/>
  <c r="C873" i="5"/>
  <c r="C2028" i="5"/>
  <c r="C2138" i="5"/>
  <c r="C1588" i="5"/>
  <c r="C2496" i="5"/>
  <c r="C983" i="5"/>
  <c r="C1643" i="5"/>
  <c r="C763" i="5"/>
  <c r="C598" i="5"/>
  <c r="C543" i="5"/>
  <c r="C2545" i="5"/>
  <c r="C2193" i="5"/>
  <c r="C1368" i="5"/>
  <c r="C2392" i="5"/>
  <c r="C2083" i="5"/>
  <c r="C1533" i="5"/>
  <c r="W2718" i="48"/>
  <c r="E2718" i="48"/>
  <c r="F2718" i="48" s="1"/>
  <c r="O2661" i="48"/>
  <c r="Q2661" i="48" s="1"/>
  <c r="R2661" i="48" s="1"/>
  <c r="F2468" i="5"/>
  <c r="O2662" i="48" s="1"/>
  <c r="Q2662" i="48" s="1"/>
  <c r="R2662" i="48" s="1"/>
  <c r="I2424" i="5"/>
  <c r="C2427" i="5"/>
  <c r="C2425" i="5"/>
  <c r="H171" i="5"/>
  <c r="I171" i="5" s="1"/>
  <c r="H35" i="5"/>
  <c r="E165" i="5"/>
  <c r="E36" i="5"/>
  <c r="E217" i="5"/>
  <c r="K2753" i="48"/>
  <c r="M2753" i="48" s="1"/>
  <c r="N2753" i="48" s="1"/>
  <c r="I2683" i="5"/>
  <c r="U2757" i="48"/>
  <c r="V2757" i="48" s="1"/>
  <c r="S2759" i="48"/>
  <c r="U2759" i="48" s="1"/>
  <c r="V2759" i="48" s="1"/>
  <c r="S2758" i="48"/>
  <c r="U2758" i="48" s="1"/>
  <c r="V2758" i="48" s="1"/>
  <c r="S2766" i="48"/>
  <c r="S2764" i="48"/>
  <c r="U2764" i="48" s="1"/>
  <c r="V2764" i="48" s="1"/>
  <c r="S2765" i="48"/>
  <c r="U2765" i="48" s="1"/>
  <c r="V2765" i="48" s="1"/>
  <c r="I2691" i="5"/>
  <c r="C2692" i="5"/>
  <c r="H2581" i="5"/>
  <c r="H2589" i="5"/>
  <c r="I2577" i="5"/>
  <c r="C2580" i="5"/>
  <c r="C2578" i="5"/>
  <c r="I2528" i="5"/>
  <c r="D2545" i="5"/>
  <c r="I2544" i="5"/>
  <c r="I2520" i="5"/>
  <c r="C2521" i="5"/>
  <c r="C2523" i="5"/>
  <c r="G2370" i="5"/>
  <c r="G2368" i="5"/>
  <c r="I2371" i="5"/>
  <c r="D2425" i="5"/>
  <c r="D1725" i="5"/>
  <c r="G2749" i="48"/>
  <c r="I2749" i="48" s="1"/>
  <c r="J2749" i="48" s="1"/>
  <c r="D2680" i="5"/>
  <c r="G2750" i="48" s="1"/>
  <c r="I2750" i="48" s="1"/>
  <c r="J2750" i="48" s="1"/>
  <c r="O2724" i="48"/>
  <c r="Q2724" i="48" s="1"/>
  <c r="R2724" i="48" s="1"/>
  <c r="F2615" i="5"/>
  <c r="O2725" i="48" s="1"/>
  <c r="Q2725" i="48" s="1"/>
  <c r="R2725" i="48" s="1"/>
  <c r="I2638" i="5"/>
  <c r="D2639" i="5"/>
  <c r="D2641" i="5"/>
  <c r="I2416" i="5"/>
  <c r="F300" i="5"/>
  <c r="C342" i="5"/>
  <c r="I2475" i="5"/>
  <c r="C2476" i="5"/>
  <c r="E2652" i="48"/>
  <c r="F2652" i="48" s="1"/>
  <c r="W2652" i="48"/>
  <c r="G2435" i="5"/>
  <c r="G2433" i="5"/>
  <c r="F2315" i="5"/>
  <c r="C2329" i="5"/>
  <c r="C2327" i="5"/>
  <c r="F2282" i="5"/>
  <c r="I2265" i="5"/>
  <c r="I2224" i="5"/>
  <c r="E2219" i="5"/>
  <c r="E2217" i="5"/>
  <c r="I2192" i="5"/>
  <c r="D2193" i="5"/>
  <c r="I2109" i="5"/>
  <c r="F2110" i="5"/>
  <c r="I2058" i="5"/>
  <c r="I2062" i="5"/>
  <c r="D2016" i="5"/>
  <c r="I2019" i="5"/>
  <c r="C2020" i="5"/>
  <c r="E1890" i="5"/>
  <c r="I1917" i="5"/>
  <c r="I1909" i="5"/>
  <c r="D1910" i="5"/>
  <c r="I1880" i="5"/>
  <c r="I1862" i="5"/>
  <c r="C1863" i="5"/>
  <c r="I1850" i="5"/>
  <c r="F1780" i="5"/>
  <c r="I1791" i="5"/>
  <c r="C1808" i="5"/>
  <c r="I1807" i="5"/>
  <c r="G1733" i="5"/>
  <c r="F1725" i="5"/>
  <c r="I1685" i="5"/>
  <c r="F1686" i="5"/>
  <c r="H1673" i="5"/>
  <c r="H1677" i="5"/>
  <c r="H1693" i="5"/>
  <c r="H1652" i="5"/>
  <c r="H1654" i="5"/>
  <c r="H1655" i="5"/>
  <c r="I1638" i="5"/>
  <c r="I1622" i="5"/>
  <c r="I1583" i="5"/>
  <c r="I1567" i="5"/>
  <c r="D1568" i="5"/>
  <c r="I1520" i="5"/>
  <c r="H1410" i="5"/>
  <c r="H1414" i="5"/>
  <c r="H1343" i="5"/>
  <c r="H1363" i="5"/>
  <c r="H1347" i="5"/>
  <c r="H1324" i="5"/>
  <c r="H1292" i="5"/>
  <c r="H1304" i="5"/>
  <c r="H1284" i="5"/>
  <c r="H1296" i="5"/>
  <c r="H1262" i="5"/>
  <c r="H1265" i="5"/>
  <c r="F1230" i="5"/>
  <c r="H1198" i="5"/>
  <c r="H1190" i="5"/>
  <c r="H1194" i="5"/>
  <c r="I1123" i="5"/>
  <c r="C1124" i="5"/>
  <c r="I1124" i="5" s="1"/>
  <c r="I1055" i="5"/>
  <c r="H1025" i="5"/>
  <c r="H1002" i="5"/>
  <c r="D1018" i="5"/>
  <c r="I1017" i="5"/>
  <c r="F955" i="5"/>
  <c r="C975" i="5"/>
  <c r="I974" i="5"/>
  <c r="I962" i="5"/>
  <c r="C963" i="5"/>
  <c r="I923" i="5"/>
  <c r="C928" i="5"/>
  <c r="I793" i="5"/>
  <c r="I813" i="5"/>
  <c r="D814" i="5"/>
  <c r="I805" i="5"/>
  <c r="H789" i="5"/>
  <c r="H797" i="5"/>
  <c r="H809" i="5"/>
  <c r="H770" i="5"/>
  <c r="H767" i="5"/>
  <c r="H801" i="5"/>
  <c r="I632" i="5"/>
  <c r="F633" i="5"/>
  <c r="G484" i="5"/>
  <c r="I459" i="5"/>
  <c r="E460" i="5"/>
  <c r="H585" i="5"/>
  <c r="H573" i="5"/>
  <c r="H597" i="5"/>
  <c r="H562" i="5"/>
  <c r="D586" i="5"/>
  <c r="H593" i="5"/>
  <c r="H577" i="5"/>
  <c r="H569" i="5"/>
  <c r="H550" i="5"/>
  <c r="H549" i="5"/>
  <c r="H589" i="5"/>
  <c r="H581" i="5"/>
  <c r="H1418" i="5"/>
  <c r="I1724" i="5"/>
  <c r="C2059" i="5"/>
  <c r="C174" i="5"/>
  <c r="C519" i="5"/>
  <c r="C409" i="5"/>
  <c r="C2114" i="5"/>
  <c r="C1289" i="5"/>
  <c r="C1619" i="5"/>
  <c r="C2169" i="5"/>
  <c r="C574" i="5"/>
  <c r="C1509" i="5"/>
  <c r="C1894" i="5"/>
  <c r="C2472" i="5"/>
  <c r="C2221" i="5"/>
  <c r="C1399" i="5"/>
  <c r="C2319" i="5"/>
  <c r="C2417" i="5"/>
  <c r="C1069" i="5"/>
  <c r="I1069" i="5" s="1"/>
  <c r="C904" i="5"/>
  <c r="C1179" i="5"/>
  <c r="C170" i="5"/>
  <c r="C172" i="5"/>
  <c r="C1674" i="5"/>
  <c r="C464" i="5"/>
  <c r="C2570" i="5"/>
  <c r="C684" i="5"/>
  <c r="C1454" i="5"/>
  <c r="C739" i="5"/>
  <c r="C1564" i="5"/>
  <c r="C794" i="5"/>
  <c r="C1949" i="5"/>
  <c r="C2270" i="5"/>
  <c r="C849" i="5"/>
  <c r="C2004" i="5"/>
  <c r="C1729" i="5"/>
  <c r="C629" i="5"/>
  <c r="C959" i="5"/>
  <c r="C2698" i="48"/>
  <c r="E2698" i="48" s="1"/>
  <c r="F2698" i="48" s="1"/>
  <c r="I2560" i="5"/>
  <c r="C88" i="5"/>
  <c r="C139" i="5"/>
  <c r="C347" i="5"/>
  <c r="I1697" i="5"/>
  <c r="C2719" i="48"/>
  <c r="E2719" i="48" s="1"/>
  <c r="F2719" i="48" s="1"/>
  <c r="I2609" i="5"/>
  <c r="I2614" i="5"/>
  <c r="C2724" i="48"/>
  <c r="E2724" i="48" s="1"/>
  <c r="F2724" i="48" s="1"/>
  <c r="O2711" i="48"/>
  <c r="Q2711" i="48" s="1"/>
  <c r="R2711" i="48" s="1"/>
  <c r="I2585" i="5"/>
  <c r="G2476" i="5"/>
  <c r="G2478" i="5"/>
  <c r="H2495" i="5"/>
  <c r="H2460" i="5"/>
  <c r="H2479" i="5"/>
  <c r="D2294" i="5"/>
  <c r="I2293" i="5"/>
  <c r="I463" i="5"/>
  <c r="I1571" i="5"/>
  <c r="D354" i="5"/>
  <c r="K2749" i="48"/>
  <c r="M2749" i="48" s="1"/>
  <c r="N2749" i="48" s="1"/>
  <c r="C2763" i="48"/>
  <c r="D326" i="5"/>
  <c r="I483" i="5"/>
  <c r="C164" i="5"/>
  <c r="Y2676" i="48"/>
  <c r="Z2676" i="48" s="1"/>
  <c r="W2686" i="48"/>
  <c r="I2679" i="5"/>
  <c r="C2749" i="48"/>
  <c r="E2749" i="48" s="1"/>
  <c r="F2749" i="48" s="1"/>
  <c r="C2680" i="5"/>
  <c r="I2367" i="5"/>
  <c r="C2368" i="5"/>
  <c r="C2369" i="5"/>
  <c r="I1901" i="5"/>
  <c r="D2692" i="5"/>
  <c r="H2656" i="5"/>
  <c r="H2667" i="5"/>
  <c r="H2687" i="5"/>
  <c r="H2671" i="5"/>
  <c r="C2665" i="48"/>
  <c r="E2665" i="48" s="1"/>
  <c r="F2665" i="48" s="1"/>
  <c r="I2483" i="5"/>
  <c r="C2484" i="5"/>
  <c r="I2318" i="5"/>
  <c r="H2289" i="5"/>
  <c r="H2273" i="5"/>
  <c r="H2269" i="5"/>
  <c r="H2258" i="5"/>
  <c r="G2008" i="5"/>
  <c r="H1803" i="5"/>
  <c r="H1787" i="5"/>
  <c r="H1783" i="5"/>
  <c r="H1765" i="5"/>
  <c r="H1762" i="5"/>
  <c r="H1770" i="5"/>
  <c r="H1764" i="5"/>
  <c r="I1744" i="5"/>
  <c r="F1745" i="5"/>
  <c r="H1689" i="5"/>
  <c r="H1669" i="5"/>
  <c r="H1647" i="5"/>
  <c r="H1650" i="5"/>
  <c r="H1649" i="5"/>
  <c r="D1635" i="5"/>
  <c r="I1634" i="5"/>
  <c r="H1579" i="5"/>
  <c r="H1539" i="5"/>
  <c r="H1559" i="5"/>
  <c r="H1537" i="5"/>
  <c r="I1009" i="5"/>
  <c r="H978" i="5"/>
  <c r="I868" i="5"/>
  <c r="I742" i="5"/>
  <c r="G594" i="5"/>
  <c r="F134" i="5"/>
  <c r="E212" i="5"/>
  <c r="I2630" i="5"/>
  <c r="C2728" i="48"/>
  <c r="E2728" i="48" s="1"/>
  <c r="F2728" i="48" s="1"/>
  <c r="T2775" i="48"/>
  <c r="T2777" i="48"/>
  <c r="W2680" i="48"/>
  <c r="Y2680" i="48" s="1"/>
  <c r="Z2680" i="48" s="1"/>
  <c r="W2682" i="48"/>
  <c r="P2771" i="48"/>
  <c r="P2773" i="48"/>
  <c r="H2771" i="48"/>
  <c r="H2773" i="48"/>
  <c r="X2774" i="48"/>
  <c r="X2765" i="48"/>
  <c r="X2764" i="48"/>
  <c r="L2771" i="48"/>
  <c r="L2773" i="48"/>
  <c r="W2690" i="48"/>
  <c r="G2669" i="48"/>
  <c r="I2669" i="48" s="1"/>
  <c r="J2669" i="48" s="1"/>
  <c r="D2488" i="5"/>
  <c r="G2670" i="48" s="1"/>
  <c r="I2663" i="5"/>
  <c r="C2745" i="48"/>
  <c r="E2745" i="48" s="1"/>
  <c r="F2745" i="48" s="1"/>
  <c r="C2760" i="48"/>
  <c r="W2739" i="48"/>
  <c r="E2739" i="48"/>
  <c r="F2739" i="48" s="1"/>
  <c r="C2594" i="5"/>
  <c r="C2596" i="5"/>
  <c r="G2686" i="48"/>
  <c r="I2686" i="48" s="1"/>
  <c r="J2686" i="48" s="1"/>
  <c r="I2532" i="5"/>
  <c r="D2533" i="5"/>
  <c r="G2372" i="5"/>
  <c r="G2374" i="5"/>
  <c r="I2383" i="5"/>
  <c r="D2384" i="5"/>
  <c r="I2387" i="5"/>
  <c r="C2388" i="5"/>
  <c r="D2433" i="5"/>
  <c r="I577" i="5"/>
  <c r="C160" i="5"/>
  <c r="G2745" i="48"/>
  <c r="I2745" i="48" s="1"/>
  <c r="J2745" i="48" s="1"/>
  <c r="D2664" i="5"/>
  <c r="G2746" i="48" s="1"/>
  <c r="I2746" i="48" s="1"/>
  <c r="J2746" i="48" s="1"/>
  <c r="H2638" i="5"/>
  <c r="H2634" i="5"/>
  <c r="H2614" i="5"/>
  <c r="H2622" i="5"/>
  <c r="H2626" i="5"/>
  <c r="H2598" i="5"/>
  <c r="I2589" i="5"/>
  <c r="F2590" i="5"/>
  <c r="K2706" i="48"/>
  <c r="M2706" i="48" s="1"/>
  <c r="N2706" i="48" s="1"/>
  <c r="W2721" i="48"/>
  <c r="W2715" i="48"/>
  <c r="I2573" i="5"/>
  <c r="F2574" i="5"/>
  <c r="W2694" i="48"/>
  <c r="C2669" i="48"/>
  <c r="E2669" i="48" s="1"/>
  <c r="F2669" i="48" s="1"/>
  <c r="I2487" i="5"/>
  <c r="C2488" i="5"/>
  <c r="C2490" i="5"/>
  <c r="G2421" i="5"/>
  <c r="G2423" i="5"/>
  <c r="F2421" i="5"/>
  <c r="H2265" i="5"/>
  <c r="H2249" i="5"/>
  <c r="H2285" i="5"/>
  <c r="H2277" i="5"/>
  <c r="I2285" i="5"/>
  <c r="D2286" i="5"/>
  <c r="I2240" i="5"/>
  <c r="F790" i="5"/>
  <c r="H2176" i="5"/>
  <c r="H2192" i="5"/>
  <c r="H2155" i="5"/>
  <c r="F2071" i="5"/>
  <c r="I2054" i="5"/>
  <c r="H2007" i="5"/>
  <c r="H2023" i="5"/>
  <c r="H2003" i="5"/>
  <c r="H1990" i="5"/>
  <c r="H1984" i="5"/>
  <c r="I2015" i="5"/>
  <c r="I1972" i="5"/>
  <c r="H1905" i="5"/>
  <c r="H1909" i="5"/>
  <c r="D1898" i="5"/>
  <c r="I1913" i="5"/>
  <c r="I1834" i="5"/>
  <c r="H1779" i="5"/>
  <c r="H1760" i="5"/>
  <c r="H1799" i="5"/>
  <c r="H1759" i="5"/>
  <c r="H1757" i="5"/>
  <c r="H1791" i="5"/>
  <c r="I1787" i="5"/>
  <c r="I1779" i="5"/>
  <c r="G1749" i="5"/>
  <c r="G1726" i="5"/>
  <c r="H1748" i="5"/>
  <c r="H1728" i="5"/>
  <c r="H1732" i="5"/>
  <c r="H1710" i="5"/>
  <c r="H1709" i="5"/>
  <c r="H1715" i="5"/>
  <c r="I1736" i="5"/>
  <c r="C1737" i="5"/>
  <c r="F1670" i="5"/>
  <c r="I1669" i="5"/>
  <c r="H1622" i="5"/>
  <c r="H1638" i="5"/>
  <c r="H1618" i="5"/>
  <c r="H1599" i="5"/>
  <c r="G1568" i="5"/>
  <c r="I1579" i="5"/>
  <c r="I1563" i="5"/>
  <c r="I1414" i="5"/>
  <c r="I1351" i="5"/>
  <c r="I1343" i="5"/>
  <c r="C1344" i="5"/>
  <c r="I1249" i="5"/>
  <c r="F1250" i="5"/>
  <c r="I1237" i="5"/>
  <c r="I1229" i="5"/>
  <c r="C1230" i="5"/>
  <c r="I1143" i="5"/>
  <c r="H1088" i="5"/>
  <c r="H1072" i="5"/>
  <c r="H1068" i="5"/>
  <c r="H1049" i="5"/>
  <c r="G1014" i="5"/>
  <c r="I1033" i="5"/>
  <c r="C1034" i="5"/>
  <c r="I982" i="5"/>
  <c r="I978" i="5"/>
  <c r="C979" i="5"/>
  <c r="H962" i="5"/>
  <c r="H974" i="5"/>
  <c r="H954" i="5"/>
  <c r="H934" i="5"/>
  <c r="H966" i="5"/>
  <c r="E790" i="5"/>
  <c r="I789" i="5"/>
  <c r="I738" i="5"/>
  <c r="F460" i="5"/>
  <c r="F590" i="5"/>
  <c r="E570" i="5"/>
  <c r="I573" i="5"/>
  <c r="C594" i="5"/>
  <c r="I593" i="5"/>
  <c r="I569" i="5"/>
  <c r="C570" i="5"/>
  <c r="O2737" i="48"/>
  <c r="Q2737" i="48" s="1"/>
  <c r="R2737" i="48" s="1"/>
  <c r="H1567" i="5"/>
  <c r="H4" i="5"/>
  <c r="H211" i="5"/>
  <c r="I2070" i="5"/>
  <c r="D254" i="5"/>
  <c r="D2427" i="5" s="1"/>
  <c r="D242" i="5"/>
  <c r="C2740" i="48"/>
  <c r="E2740" i="48" s="1"/>
  <c r="F2740" i="48" s="1"/>
  <c r="C2656" i="48"/>
  <c r="E2656" i="48" s="1"/>
  <c r="F2656" i="48" s="1"/>
  <c r="H2630" i="5"/>
  <c r="H2618" i="5"/>
  <c r="H2609" i="5"/>
  <c r="H2642" i="5"/>
  <c r="C2643" i="5"/>
  <c r="I2642" i="5"/>
  <c r="C2645" i="5"/>
  <c r="O2707" i="48"/>
  <c r="Q2707" i="48" s="1"/>
  <c r="R2707" i="48" s="1"/>
  <c r="F2582" i="5"/>
  <c r="O2708" i="48" s="1"/>
  <c r="Q2708" i="48" s="1"/>
  <c r="R2708" i="48" s="1"/>
  <c r="S2661" i="48"/>
  <c r="U2661" i="48" s="1"/>
  <c r="V2661" i="48" s="1"/>
  <c r="G2469" i="5"/>
  <c r="S2663" i="48" s="1"/>
  <c r="C2441" i="5"/>
  <c r="I2440" i="5"/>
  <c r="C2443" i="5"/>
  <c r="H970" i="5"/>
  <c r="I2066" i="5"/>
  <c r="D276" i="5"/>
  <c r="F224" i="5"/>
  <c r="H1340" i="5"/>
  <c r="I1253" i="5"/>
  <c r="Q2760" i="48"/>
  <c r="R2760" i="48" s="1"/>
  <c r="C2690" i="5" l="1"/>
  <c r="C2390" i="5"/>
  <c r="D2523" i="5"/>
  <c r="D2621" i="5"/>
  <c r="D2321" i="5"/>
  <c r="D2572" i="5"/>
  <c r="D2272" i="5"/>
  <c r="D2370" i="5"/>
  <c r="D2223" i="5"/>
  <c r="D2474" i="5"/>
  <c r="D2419" i="5"/>
  <c r="D2670" i="5"/>
  <c r="D2431" i="5"/>
  <c r="D2633" i="5"/>
  <c r="G2731" i="48" s="1"/>
  <c r="I2731" i="48" s="1"/>
  <c r="J2731" i="48" s="1"/>
  <c r="S2333" i="48"/>
  <c r="S1028" i="48"/>
  <c r="F2114" i="5"/>
  <c r="F2472" i="5"/>
  <c r="F464" i="5"/>
  <c r="C2571" i="5"/>
  <c r="C2418" i="5"/>
  <c r="C1565" i="5"/>
  <c r="C2271" i="5"/>
  <c r="C960" i="5"/>
  <c r="C1840" i="5"/>
  <c r="C1345" i="5"/>
  <c r="G138" i="5"/>
  <c r="G2055" i="5"/>
  <c r="G1725" i="5"/>
  <c r="I1725" i="5" s="1"/>
  <c r="O1232" i="48"/>
  <c r="Q1232" i="48" s="1"/>
  <c r="R1232" i="48" s="1"/>
  <c r="O2568" i="48"/>
  <c r="O150" i="48"/>
  <c r="O2519" i="48"/>
  <c r="C140" i="48"/>
  <c r="E139" i="48"/>
  <c r="F139" i="48" s="1"/>
  <c r="F557" i="5"/>
  <c r="F1547" i="5"/>
  <c r="Q607" i="48"/>
  <c r="R607" i="48" s="1"/>
  <c r="AA607" i="48"/>
  <c r="AC607" i="48" s="1"/>
  <c r="W991" i="48"/>
  <c r="W1329" i="48" s="1"/>
  <c r="W1516" i="48" s="1"/>
  <c r="W1266" i="48"/>
  <c r="W496" i="48"/>
  <c r="W10" i="48"/>
  <c r="W881" i="48"/>
  <c r="W1219" i="48" s="1"/>
  <c r="Y1219" i="48" s="1"/>
  <c r="Z1219" i="48" s="1"/>
  <c r="W551" i="48"/>
  <c r="W1321" i="48"/>
  <c r="W441" i="48"/>
  <c r="W1211" i="48"/>
  <c r="W1761" i="48"/>
  <c r="H1000" i="5"/>
  <c r="H1037" i="5"/>
  <c r="H1960" i="56"/>
  <c r="H1997" i="56"/>
  <c r="G110" i="5"/>
  <c r="G291" i="5"/>
  <c r="G317" i="5"/>
  <c r="G331" i="5" s="1"/>
  <c r="D1400" i="56"/>
  <c r="D2280" i="56"/>
  <c r="D1565" i="56"/>
  <c r="D2413" i="56"/>
  <c r="D1290" i="56"/>
  <c r="D960" i="56"/>
  <c r="D2560" i="56"/>
  <c r="D153" i="56"/>
  <c r="D2511" i="56"/>
  <c r="D2080" i="56"/>
  <c r="D2462" i="56"/>
  <c r="D2135" i="56"/>
  <c r="D2329" i="56"/>
  <c r="D575" i="56"/>
  <c r="D1345" i="56"/>
  <c r="D1235" i="56"/>
  <c r="D2609" i="56"/>
  <c r="D1015" i="56"/>
  <c r="H1592" i="56"/>
  <c r="H1576" i="56"/>
  <c r="H1555" i="56"/>
  <c r="AN76" i="57"/>
  <c r="AN77" i="57"/>
  <c r="AN71" i="57"/>
  <c r="AN69" i="57"/>
  <c r="AN67" i="57"/>
  <c r="D103" i="48"/>
  <c r="D284" i="48"/>
  <c r="D1360" i="48" s="1"/>
  <c r="D154" i="48"/>
  <c r="W927" i="48"/>
  <c r="W928" i="48"/>
  <c r="D19" i="5"/>
  <c r="D27" i="5" s="1"/>
  <c r="D6" i="5"/>
  <c r="D22" i="5"/>
  <c r="D152" i="5" s="1"/>
  <c r="R256" i="48"/>
  <c r="P2282" i="48"/>
  <c r="D1839" i="5"/>
  <c r="D409" i="5"/>
  <c r="D1179" i="5"/>
  <c r="D2521" i="5"/>
  <c r="D1344" i="5"/>
  <c r="D2368" i="5"/>
  <c r="D1069" i="5"/>
  <c r="D684" i="5"/>
  <c r="D1234" i="5"/>
  <c r="D2570" i="5"/>
  <c r="D2004" i="5"/>
  <c r="D519" i="5"/>
  <c r="D2417" i="5"/>
  <c r="D574" i="5"/>
  <c r="D629" i="5"/>
  <c r="D2619" i="5"/>
  <c r="D2472" i="5"/>
  <c r="D1619" i="5"/>
  <c r="I1619" i="5" s="1"/>
  <c r="D1894" i="5"/>
  <c r="I1270" i="5"/>
  <c r="H251" i="49"/>
  <c r="H202" i="49"/>
  <c r="H215" i="49"/>
  <c r="H72" i="49"/>
  <c r="H111" i="49"/>
  <c r="H124" i="49"/>
  <c r="H228" i="49"/>
  <c r="H189" i="49"/>
  <c r="H29" i="49"/>
  <c r="H176" i="49"/>
  <c r="H98" i="49"/>
  <c r="H59" i="49"/>
  <c r="H163" i="49"/>
  <c r="H288" i="49"/>
  <c r="H971" i="56"/>
  <c r="H950" i="56"/>
  <c r="H987" i="56"/>
  <c r="H133" i="5"/>
  <c r="H134" i="5" s="1"/>
  <c r="I134" i="5" s="1"/>
  <c r="F172" i="5"/>
  <c r="C162" i="5"/>
  <c r="C1125" i="5"/>
  <c r="I1125" i="5" s="1"/>
  <c r="F2059" i="5"/>
  <c r="C2522" i="5"/>
  <c r="C1785" i="5"/>
  <c r="D2270" i="5"/>
  <c r="D347" i="5"/>
  <c r="D348" i="5" s="1"/>
  <c r="F139" i="5"/>
  <c r="F140" i="5" s="1"/>
  <c r="C1015" i="5"/>
  <c r="G1505" i="5"/>
  <c r="G2415" i="5"/>
  <c r="D160" i="5"/>
  <c r="D2169" i="5"/>
  <c r="D1949" i="5"/>
  <c r="C2005" i="5"/>
  <c r="C2480" i="48"/>
  <c r="W1096" i="48"/>
  <c r="O2415" i="48"/>
  <c r="W386" i="48"/>
  <c r="Y386" i="48" s="1"/>
  <c r="Z386" i="48" s="1"/>
  <c r="W1706" i="48"/>
  <c r="X2364" i="48"/>
  <c r="P2233" i="48"/>
  <c r="W1981" i="48"/>
  <c r="Y1981" i="48" s="1"/>
  <c r="Z1981" i="48" s="1"/>
  <c r="W1101" i="48"/>
  <c r="W661" i="48"/>
  <c r="C152" i="48"/>
  <c r="W1156" i="48"/>
  <c r="W1494" i="48" s="1"/>
  <c r="Y1494" i="48" s="1"/>
  <c r="Z1494" i="48" s="1"/>
  <c r="D1620" i="56"/>
  <c r="D1014" i="5"/>
  <c r="D2658" i="56"/>
  <c r="D795" i="56"/>
  <c r="D2384" i="56"/>
  <c r="D2319" i="5"/>
  <c r="D1399" i="5"/>
  <c r="H573" i="48"/>
  <c r="H2269" i="48"/>
  <c r="T22" i="57"/>
  <c r="H34" i="5"/>
  <c r="H387" i="5"/>
  <c r="H992" i="5"/>
  <c r="H2650" i="5"/>
  <c r="H1597" i="5"/>
  <c r="F649" i="5"/>
  <c r="F2339" i="5"/>
  <c r="F1254" i="5"/>
  <c r="F2688" i="5"/>
  <c r="F2541" i="5"/>
  <c r="F212" i="5"/>
  <c r="F2623" i="5"/>
  <c r="F2008" i="5"/>
  <c r="F2476" i="5"/>
  <c r="G2317" i="5"/>
  <c r="Q2309" i="48"/>
  <c r="R2309" i="48" s="1"/>
  <c r="AA2309" i="48"/>
  <c r="AC2309" i="48" s="1"/>
  <c r="G2267" i="5"/>
  <c r="G1066" i="5"/>
  <c r="G2414" i="5"/>
  <c r="G1506" i="5"/>
  <c r="H150" i="49"/>
  <c r="O2175" i="48"/>
  <c r="O2625" i="48"/>
  <c r="O1955" i="48"/>
  <c r="O855" i="48"/>
  <c r="O2423" i="48"/>
  <c r="O2065" i="48"/>
  <c r="Q2065" i="48" s="1"/>
  <c r="R2065" i="48" s="1"/>
  <c r="X256" i="48"/>
  <c r="H85" i="49"/>
  <c r="C114" i="5"/>
  <c r="C269" i="5"/>
  <c r="X224" i="48"/>
  <c r="H1870" i="5"/>
  <c r="H2035" i="5"/>
  <c r="H1540" i="5"/>
  <c r="I2176" i="56"/>
  <c r="C2315" i="5"/>
  <c r="C1175" i="5"/>
  <c r="C148" i="5"/>
  <c r="C625" i="5"/>
  <c r="C1890" i="5"/>
  <c r="I1890" i="5" s="1"/>
  <c r="C2566" i="5"/>
  <c r="C1395" i="5"/>
  <c r="C1120" i="5"/>
  <c r="I1120" i="5" s="1"/>
  <c r="C1945" i="5"/>
  <c r="C2000" i="5"/>
  <c r="C2664" i="5"/>
  <c r="I2664" i="5" s="1"/>
  <c r="H240" i="49"/>
  <c r="H264" i="49"/>
  <c r="G1521" i="5"/>
  <c r="G264" i="5"/>
  <c r="AA667" i="48"/>
  <c r="I10" i="56"/>
  <c r="G26" i="56"/>
  <c r="G226" i="56"/>
  <c r="C263" i="5"/>
  <c r="C108" i="5"/>
  <c r="H107" i="5"/>
  <c r="H289" i="5" s="1"/>
  <c r="D1572" i="5"/>
  <c r="D472" i="5"/>
  <c r="D250" i="5"/>
  <c r="D417" i="5"/>
  <c r="D2578" i="5"/>
  <c r="D2122" i="5"/>
  <c r="D857" i="5"/>
  <c r="D692" i="5"/>
  <c r="D2376" i="5"/>
  <c r="D1792" i="5"/>
  <c r="D2278" i="5"/>
  <c r="D2012" i="5"/>
  <c r="D2067" i="5"/>
  <c r="D967" i="5"/>
  <c r="D1407" i="5"/>
  <c r="D1627" i="5"/>
  <c r="D1187" i="5"/>
  <c r="D1517" i="5"/>
  <c r="H2272" i="56"/>
  <c r="H2291" i="56"/>
  <c r="H276" i="49"/>
  <c r="H274" i="50"/>
  <c r="H83" i="50"/>
  <c r="H286" i="50"/>
  <c r="H200" i="50"/>
  <c r="H174" i="50"/>
  <c r="H122" i="50"/>
  <c r="H70" i="50"/>
  <c r="H213" i="50"/>
  <c r="H226" i="50"/>
  <c r="H262" i="50"/>
  <c r="H109" i="50"/>
  <c r="H135" i="50"/>
  <c r="H238" i="50"/>
  <c r="V219" i="48"/>
  <c r="T220" i="48"/>
  <c r="V220" i="48" s="1"/>
  <c r="X1900" i="48"/>
  <c r="D166" i="5"/>
  <c r="X245" i="48"/>
  <c r="Z245" i="48" s="1"/>
  <c r="F1073" i="5"/>
  <c r="D1242" i="5"/>
  <c r="C1780" i="5"/>
  <c r="C2217" i="5"/>
  <c r="I2670" i="48"/>
  <c r="J2670" i="48" s="1"/>
  <c r="G1011" i="5"/>
  <c r="C2615" i="5"/>
  <c r="I87" i="5"/>
  <c r="F2368" i="5"/>
  <c r="C134" i="5"/>
  <c r="C405" i="5"/>
  <c r="C680" i="5"/>
  <c r="C2110" i="5"/>
  <c r="C2165" i="5"/>
  <c r="C735" i="5"/>
  <c r="F1238" i="5"/>
  <c r="F1788" i="5"/>
  <c r="G2071" i="5"/>
  <c r="D1737" i="5"/>
  <c r="H880" i="5"/>
  <c r="H990" i="5"/>
  <c r="F1674" i="5"/>
  <c r="C955" i="5"/>
  <c r="C1235" i="5"/>
  <c r="G1560" i="5"/>
  <c r="F2024" i="5"/>
  <c r="D2668" i="5"/>
  <c r="D1674" i="5"/>
  <c r="D739" i="5"/>
  <c r="E2712" i="48"/>
  <c r="F2712" i="48" s="1"/>
  <c r="C2674" i="5"/>
  <c r="G269" i="5"/>
  <c r="G270" i="5" s="1"/>
  <c r="F2274" i="5"/>
  <c r="F2639" i="5"/>
  <c r="D321" i="5"/>
  <c r="G274" i="5"/>
  <c r="C2320" i="5"/>
  <c r="F2118" i="5"/>
  <c r="F326" i="5"/>
  <c r="C2473" i="5"/>
  <c r="G460" i="5"/>
  <c r="J224" i="48"/>
  <c r="AB2317" i="48"/>
  <c r="O800" i="48"/>
  <c r="Q800" i="48" s="1"/>
  <c r="R800" i="48" s="1"/>
  <c r="O2470" i="48"/>
  <c r="Q2382" i="48"/>
  <c r="R2382" i="48" s="1"/>
  <c r="Y1761" i="48"/>
  <c r="Z1761" i="48" s="1"/>
  <c r="C2529" i="48"/>
  <c r="X2280" i="48"/>
  <c r="K910" i="48"/>
  <c r="P246" i="48"/>
  <c r="W2036" i="48"/>
  <c r="Y2036" i="48" s="1"/>
  <c r="Z2036" i="48" s="1"/>
  <c r="O2374" i="48"/>
  <c r="Q2374" i="48" s="1"/>
  <c r="R2374" i="48" s="1"/>
  <c r="O2120" i="48"/>
  <c r="O2010" i="48"/>
  <c r="Q2010" i="48" s="1"/>
  <c r="R2010" i="48" s="1"/>
  <c r="W1431" i="48"/>
  <c r="P2269" i="48"/>
  <c r="P1783" i="48"/>
  <c r="X1735" i="48"/>
  <c r="Q1786" i="48"/>
  <c r="R1786" i="48" s="1"/>
  <c r="W1926" i="48"/>
  <c r="W1596" i="48"/>
  <c r="W1486" i="48"/>
  <c r="Y1486" i="48" s="1"/>
  <c r="Z1486" i="48" s="1"/>
  <c r="S1975" i="48"/>
  <c r="K1621" i="48"/>
  <c r="AA1621" i="48" s="1"/>
  <c r="AA947" i="48"/>
  <c r="AC947" i="48" s="1"/>
  <c r="O2539" i="48"/>
  <c r="W1376" i="48"/>
  <c r="W1714" i="48" s="1"/>
  <c r="Y1714" i="48" s="1"/>
  <c r="Z1714" i="48" s="1"/>
  <c r="O219" i="48"/>
  <c r="O220" i="48" s="1"/>
  <c r="O2112" i="48"/>
  <c r="G1982" i="56"/>
  <c r="D149" i="56"/>
  <c r="D1124" i="5"/>
  <c r="D2231" i="56"/>
  <c r="D1675" i="56"/>
  <c r="D168" i="5"/>
  <c r="O219" i="56"/>
  <c r="G58" i="5"/>
  <c r="AA1767" i="48"/>
  <c r="AC1767" i="48" s="1"/>
  <c r="H145" i="5"/>
  <c r="H223" i="5"/>
  <c r="I223" i="5" s="1"/>
  <c r="D582" i="5"/>
  <c r="D802" i="5"/>
  <c r="D1462" i="5"/>
  <c r="L5" i="57"/>
  <c r="L17" i="57" s="1"/>
  <c r="C2572" i="5"/>
  <c r="C2670" i="5"/>
  <c r="C2621" i="5"/>
  <c r="C2370" i="5"/>
  <c r="C1568" i="5"/>
  <c r="C2525" i="5"/>
  <c r="C2372" i="5"/>
  <c r="H57" i="50"/>
  <c r="H1660" i="5"/>
  <c r="H1681" i="5"/>
  <c r="E578" i="5"/>
  <c r="E2672" i="5"/>
  <c r="G1802" i="48"/>
  <c r="G2435" i="48"/>
  <c r="O221" i="48"/>
  <c r="AA13" i="48"/>
  <c r="AC13" i="48" s="1"/>
  <c r="AC14" i="48" s="1"/>
  <c r="P2380" i="48"/>
  <c r="G169" i="48"/>
  <c r="G170" i="48" s="1"/>
  <c r="F290" i="5"/>
  <c r="F2537" i="5"/>
  <c r="O2691" i="48" s="1"/>
  <c r="Q2691" i="48" s="1"/>
  <c r="R2691" i="48" s="1"/>
  <c r="F302" i="5"/>
  <c r="F2488" i="5"/>
  <c r="O2670" i="48" s="1"/>
  <c r="Q2670" i="48" s="1"/>
  <c r="R2670" i="48" s="1"/>
  <c r="F2586" i="5"/>
  <c r="F1580" i="5"/>
  <c r="AC2005" i="48"/>
  <c r="I1320" i="5"/>
  <c r="I1210" i="5"/>
  <c r="I770" i="5"/>
  <c r="D2245" i="5"/>
  <c r="I2244" i="5"/>
  <c r="C315" i="5"/>
  <c r="K1802" i="48"/>
  <c r="M1802" i="48" s="1"/>
  <c r="N1802" i="48" s="1"/>
  <c r="K757" i="48"/>
  <c r="K1637" i="48"/>
  <c r="C344" i="48"/>
  <c r="C2596" i="48"/>
  <c r="C2366" i="48"/>
  <c r="C150" i="48"/>
  <c r="C2219" i="48"/>
  <c r="C1782" i="48"/>
  <c r="E1782" i="48" s="1"/>
  <c r="F1782" i="48" s="1"/>
  <c r="C262" i="56"/>
  <c r="C2574" i="56"/>
  <c r="C2525" i="56"/>
  <c r="C2343" i="56"/>
  <c r="I2089" i="5"/>
  <c r="D2221" i="5"/>
  <c r="I2221" i="5" s="1"/>
  <c r="G100" i="5"/>
  <c r="G161" i="5"/>
  <c r="G175" i="5" s="1"/>
  <c r="AN70" i="57"/>
  <c r="U13" i="48"/>
  <c r="U14" i="48" s="1"/>
  <c r="V14" i="48" s="1"/>
  <c r="S221" i="48"/>
  <c r="D294" i="5"/>
  <c r="D590" i="5"/>
  <c r="D2635" i="5"/>
  <c r="G2733" i="48" s="1"/>
  <c r="I2733" i="48" s="1"/>
  <c r="J2733" i="48" s="1"/>
  <c r="D2586" i="5"/>
  <c r="G2712" i="48" s="1"/>
  <c r="I2712" i="48" s="1"/>
  <c r="J2712" i="48" s="1"/>
  <c r="D1525" i="5"/>
  <c r="D1690" i="5"/>
  <c r="D304" i="5"/>
  <c r="D1415" i="5"/>
  <c r="D810" i="5"/>
  <c r="D955" i="5"/>
  <c r="D2615" i="5"/>
  <c r="G2725" i="48" s="1"/>
  <c r="I2725" i="48" s="1"/>
  <c r="J2725" i="48" s="1"/>
  <c r="D900" i="5"/>
  <c r="D790" i="5"/>
  <c r="D2566" i="5"/>
  <c r="G2704" i="48" s="1"/>
  <c r="I2704" i="48" s="1"/>
  <c r="J2704" i="48" s="1"/>
  <c r="D515" i="5"/>
  <c r="D2315" i="5"/>
  <c r="D1395" i="5"/>
  <c r="D2165" i="5"/>
  <c r="D460" i="5"/>
  <c r="D570" i="5"/>
  <c r="D2266" i="5"/>
  <c r="D2055" i="5"/>
  <c r="D1670" i="5"/>
  <c r="D1348" i="5"/>
  <c r="D1513" i="5"/>
  <c r="D212" i="5"/>
  <c r="D1678" i="5"/>
  <c r="D1733" i="5"/>
  <c r="D1843" i="5"/>
  <c r="D2421" i="5"/>
  <c r="D2008" i="5"/>
  <c r="D2063" i="5"/>
  <c r="D1623" i="5"/>
  <c r="H1257" i="5"/>
  <c r="H1220" i="5"/>
  <c r="AB1342" i="48"/>
  <c r="H251" i="50"/>
  <c r="H163" i="50"/>
  <c r="G1479" i="56"/>
  <c r="G819" i="56"/>
  <c r="G1149" i="56"/>
  <c r="G1589" i="56"/>
  <c r="G544" i="56"/>
  <c r="G2682" i="56"/>
  <c r="G984" i="56"/>
  <c r="G2049" i="56"/>
  <c r="G2633" i="56"/>
  <c r="G874" i="56"/>
  <c r="G1864" i="56"/>
  <c r="G1039" i="56"/>
  <c r="G1939" i="56"/>
  <c r="G709" i="56"/>
  <c r="G489" i="56"/>
  <c r="G2486" i="56"/>
  <c r="G1699" i="56"/>
  <c r="G2535" i="56"/>
  <c r="G599" i="56"/>
  <c r="G1809" i="56"/>
  <c r="D433" i="5"/>
  <c r="D2643" i="5"/>
  <c r="D543" i="5"/>
  <c r="D488" i="5"/>
  <c r="D1313" i="5"/>
  <c r="D1423" i="5"/>
  <c r="D928" i="5"/>
  <c r="D1038" i="5"/>
  <c r="D2392" i="5"/>
  <c r="D1258" i="5"/>
  <c r="D164" i="5"/>
  <c r="D146" i="5"/>
  <c r="G2468" i="5"/>
  <c r="S2662" i="48" s="1"/>
  <c r="U2662" i="48" s="1"/>
  <c r="V2662" i="48" s="1"/>
  <c r="C790" i="5"/>
  <c r="H935" i="5"/>
  <c r="D1564" i="5"/>
  <c r="C1835" i="5"/>
  <c r="F2241" i="5"/>
  <c r="D2327" i="5"/>
  <c r="G1010" i="5"/>
  <c r="C1018" i="5"/>
  <c r="C2063" i="5"/>
  <c r="F794" i="5"/>
  <c r="F2225" i="5"/>
  <c r="H1021" i="5"/>
  <c r="H1210" i="5"/>
  <c r="D2000" i="5"/>
  <c r="D172" i="5"/>
  <c r="C2620" i="5"/>
  <c r="C1450" i="5"/>
  <c r="C138" i="5"/>
  <c r="C900" i="5"/>
  <c r="C515" i="5"/>
  <c r="C845" i="5"/>
  <c r="C1505" i="5"/>
  <c r="C2517" i="5"/>
  <c r="D62" i="5"/>
  <c r="F218" i="5"/>
  <c r="D598" i="5"/>
  <c r="C1348" i="5"/>
  <c r="H1595" i="5"/>
  <c r="D2028" i="5"/>
  <c r="C2276" i="5"/>
  <c r="D2274" i="5"/>
  <c r="G2413" i="5"/>
  <c r="F138" i="5"/>
  <c r="F2521" i="5"/>
  <c r="C798" i="5"/>
  <c r="F1069" i="5"/>
  <c r="I2220" i="5"/>
  <c r="F2372" i="5"/>
  <c r="D174" i="5"/>
  <c r="D1784" i="5"/>
  <c r="D904" i="5"/>
  <c r="D2217" i="5"/>
  <c r="D1120" i="5"/>
  <c r="D1340" i="5"/>
  <c r="D625" i="5"/>
  <c r="D2517" i="5"/>
  <c r="G2683" i="48" s="1"/>
  <c r="I2683" i="48" s="1"/>
  <c r="J2683" i="48" s="1"/>
  <c r="D1285" i="5"/>
  <c r="F330" i="5"/>
  <c r="D1230" i="5"/>
  <c r="F2130" i="5"/>
  <c r="C2008" i="5"/>
  <c r="D578" i="5"/>
  <c r="D138" i="5"/>
  <c r="C523" i="5"/>
  <c r="G2484" i="5"/>
  <c r="S2666" i="48" s="1"/>
  <c r="U2666" i="48" s="1"/>
  <c r="V2666" i="48" s="1"/>
  <c r="C2321" i="5"/>
  <c r="D1965" i="5"/>
  <c r="D535" i="5"/>
  <c r="D2185" i="5"/>
  <c r="D2075" i="5"/>
  <c r="D425" i="5"/>
  <c r="D700" i="5"/>
  <c r="D2684" i="5"/>
  <c r="G2754" i="48" s="1"/>
  <c r="I2754" i="48" s="1"/>
  <c r="J2754" i="48" s="1"/>
  <c r="F924" i="5"/>
  <c r="G2316" i="5"/>
  <c r="D2225" i="5"/>
  <c r="D1128" i="5"/>
  <c r="D853" i="5"/>
  <c r="D633" i="5"/>
  <c r="I2500" i="5"/>
  <c r="G2056" i="5"/>
  <c r="C2474" i="5"/>
  <c r="M1249" i="48"/>
  <c r="N1249" i="48" s="1"/>
  <c r="C2543" i="48"/>
  <c r="U2337" i="48"/>
  <c r="V2337" i="48" s="1"/>
  <c r="AC2332" i="48"/>
  <c r="AC2234" i="48"/>
  <c r="I576" i="48"/>
  <c r="J576" i="48" s="1"/>
  <c r="W1757" i="48"/>
  <c r="O588" i="48"/>
  <c r="Q588" i="48" s="1"/>
  <c r="R588" i="48" s="1"/>
  <c r="Y9" i="48"/>
  <c r="C2582" i="48"/>
  <c r="AB2239" i="48"/>
  <c r="K2539" i="48"/>
  <c r="W936" i="48"/>
  <c r="Q1248" i="48"/>
  <c r="R1248" i="48" s="1"/>
  <c r="U1566" i="48"/>
  <c r="V1566" i="48" s="1"/>
  <c r="X1511" i="48"/>
  <c r="V245" i="48"/>
  <c r="G2239" i="48"/>
  <c r="K592" i="48"/>
  <c r="M592" i="48" s="1"/>
  <c r="N592" i="48" s="1"/>
  <c r="F150" i="48"/>
  <c r="O1240" i="48"/>
  <c r="Q1240" i="48" s="1"/>
  <c r="R1240" i="48" s="1"/>
  <c r="O910" i="48"/>
  <c r="O1735" i="48"/>
  <c r="I1802" i="48"/>
  <c r="J1802" i="48" s="1"/>
  <c r="AC2068" i="48"/>
  <c r="C981" i="48"/>
  <c r="AB2057" i="48"/>
  <c r="W139" i="48"/>
  <c r="AA139" i="48" s="1"/>
  <c r="K1912" i="48"/>
  <c r="M1912" i="48" s="1"/>
  <c r="N1912" i="48" s="1"/>
  <c r="C2443" i="48"/>
  <c r="W2091" i="48"/>
  <c r="W826" i="48"/>
  <c r="C2327" i="48"/>
  <c r="AA777" i="48"/>
  <c r="AC777" i="48" s="1"/>
  <c r="W2595" i="48"/>
  <c r="G1032" i="48"/>
  <c r="AA1762" i="48"/>
  <c r="AC1762" i="48" s="1"/>
  <c r="O1782" i="48"/>
  <c r="C1810" i="48"/>
  <c r="C2592" i="48"/>
  <c r="X2266" i="48"/>
  <c r="Y1738" i="48"/>
  <c r="Z1738" i="48" s="1"/>
  <c r="C2476" i="56"/>
  <c r="D1203" i="5"/>
  <c r="D1973" i="5"/>
  <c r="D708" i="5"/>
  <c r="D1643" i="5"/>
  <c r="D1148" i="5"/>
  <c r="D1588" i="5"/>
  <c r="D794" i="5"/>
  <c r="D1970" i="56"/>
  <c r="D1730" i="56"/>
  <c r="D1785" i="56"/>
  <c r="D849" i="5"/>
  <c r="D464" i="5"/>
  <c r="C2672" i="56"/>
  <c r="AA2401" i="48"/>
  <c r="AA1007" i="48"/>
  <c r="AA1816" i="48"/>
  <c r="AA989" i="48"/>
  <c r="W13" i="48"/>
  <c r="Y13" i="48" s="1"/>
  <c r="Y14" i="48" s="1"/>
  <c r="Z14" i="48" s="1"/>
  <c r="I2376" i="56"/>
  <c r="I610" i="5"/>
  <c r="AA392" i="48"/>
  <c r="AC392" i="48" s="1"/>
  <c r="D1352" i="5"/>
  <c r="D1847" i="5"/>
  <c r="D912" i="5"/>
  <c r="D1682" i="5"/>
  <c r="H148" i="50"/>
  <c r="I2181" i="56"/>
  <c r="G2545" i="48"/>
  <c r="G2294" i="48"/>
  <c r="G2343" i="48"/>
  <c r="G2392" i="48"/>
  <c r="H199" i="5"/>
  <c r="H124" i="50"/>
  <c r="I2272" i="56"/>
  <c r="AA887" i="48"/>
  <c r="H2577" i="5"/>
  <c r="G68" i="5"/>
  <c r="D2198" i="56"/>
  <c r="D1471" i="56"/>
  <c r="D921" i="56"/>
  <c r="D1141" i="56"/>
  <c r="D2345" i="56"/>
  <c r="D1416" i="56"/>
  <c r="D1801" i="56"/>
  <c r="D2151" i="56"/>
  <c r="D1306" i="56"/>
  <c r="D1691" i="56"/>
  <c r="D481" i="56"/>
  <c r="P2331" i="48"/>
  <c r="W402" i="48"/>
  <c r="W677" i="48"/>
  <c r="W512" i="48"/>
  <c r="Y108" i="48"/>
  <c r="Z108" i="48" s="1"/>
  <c r="W2363" i="48"/>
  <c r="W1722" i="48"/>
  <c r="Y1722" i="48" s="1"/>
  <c r="Z1722" i="48" s="1"/>
  <c r="W2052" i="48"/>
  <c r="W1227" i="48"/>
  <c r="W842" i="48"/>
  <c r="F2598" i="56"/>
  <c r="F68" i="56"/>
  <c r="G2255" i="56"/>
  <c r="D2529" i="5"/>
  <c r="G1424" i="56"/>
  <c r="G2159" i="56"/>
  <c r="W1340" i="48"/>
  <c r="Y1340" i="48" s="1"/>
  <c r="Z1340" i="48" s="1"/>
  <c r="W1670" i="48"/>
  <c r="W1120" i="48"/>
  <c r="H2307" i="56"/>
  <c r="D222" i="5"/>
  <c r="H2558" i="5"/>
  <c r="C2435" i="48"/>
  <c r="C2588" i="48"/>
  <c r="C2386" i="48"/>
  <c r="E2386" i="48" s="1"/>
  <c r="F2386" i="48" s="1"/>
  <c r="G1314" i="56"/>
  <c r="X470" i="48"/>
  <c r="W1871" i="48"/>
  <c r="Y1871" i="48" s="1"/>
  <c r="Z1871" i="48" s="1"/>
  <c r="D86" i="56"/>
  <c r="D99" i="56"/>
  <c r="D2073" i="56" s="1"/>
  <c r="D2114" i="5"/>
  <c r="H187" i="50"/>
  <c r="G333" i="56"/>
  <c r="I88" i="56"/>
  <c r="C117" i="48"/>
  <c r="J850" i="22"/>
  <c r="AN65" i="57"/>
  <c r="AN66" i="57"/>
  <c r="AB785" i="48"/>
  <c r="I549" i="5"/>
  <c r="I1814" i="5"/>
  <c r="H1319" i="5"/>
  <c r="H1154" i="5"/>
  <c r="H604" i="5"/>
  <c r="H2144" i="5"/>
  <c r="H1814" i="5"/>
  <c r="H879" i="5"/>
  <c r="H1209" i="5"/>
  <c r="H1264" i="5"/>
  <c r="H769" i="5"/>
  <c r="H439" i="5"/>
  <c r="H1099" i="5"/>
  <c r="H494" i="5"/>
  <c r="H1704" i="5"/>
  <c r="H1924" i="5"/>
  <c r="H137" i="5"/>
  <c r="X2257" i="48"/>
  <c r="X2258" i="48"/>
  <c r="X400" i="48"/>
  <c r="X1555" i="48"/>
  <c r="X2263" i="48"/>
  <c r="I14" i="5"/>
  <c r="C329" i="48"/>
  <c r="C122" i="48"/>
  <c r="W122" i="48" s="1"/>
  <c r="C99" i="48"/>
  <c r="E85" i="48"/>
  <c r="H1902" i="48"/>
  <c r="H2012" i="48"/>
  <c r="H1792" i="48"/>
  <c r="H2067" i="48"/>
  <c r="J232" i="48"/>
  <c r="H967" i="48"/>
  <c r="F148" i="48"/>
  <c r="X148" i="48"/>
  <c r="H59" i="50"/>
  <c r="D421" i="5"/>
  <c r="D1026" i="5"/>
  <c r="D2071" i="5"/>
  <c r="D1246" i="5"/>
  <c r="D641" i="5"/>
  <c r="D1796" i="5"/>
  <c r="D1961" i="5"/>
  <c r="D531" i="5"/>
  <c r="D2380" i="5"/>
  <c r="D264" i="5"/>
  <c r="D268" i="5"/>
  <c r="D1301" i="5"/>
  <c r="D274" i="5"/>
  <c r="D1906" i="5"/>
  <c r="D1521" i="5"/>
  <c r="D861" i="5"/>
  <c r="D1631" i="5"/>
  <c r="D751" i="5"/>
  <c r="D1356" i="5"/>
  <c r="D1191" i="5"/>
  <c r="D1081" i="5"/>
  <c r="G2695" i="48"/>
  <c r="I2695" i="48" s="1"/>
  <c r="J2695" i="48" s="1"/>
  <c r="I2549" i="5"/>
  <c r="I1539" i="5"/>
  <c r="I2034" i="5"/>
  <c r="I82" i="5"/>
  <c r="R250" i="48"/>
  <c r="X250" i="48"/>
  <c r="H137" i="49"/>
  <c r="O1586" i="48"/>
  <c r="O2341" i="48"/>
  <c r="O2026" i="48"/>
  <c r="O2136" i="48"/>
  <c r="O1641" i="48"/>
  <c r="O1916" i="48"/>
  <c r="O2292" i="48"/>
  <c r="O1531" i="48"/>
  <c r="O816" i="48"/>
  <c r="O2390" i="48"/>
  <c r="O2641" i="48"/>
  <c r="O651" i="48"/>
  <c r="O1696" i="48"/>
  <c r="O1806" i="48"/>
  <c r="O1256" i="48"/>
  <c r="G490" i="32"/>
  <c r="G59" i="56"/>
  <c r="G60" i="56" s="1"/>
  <c r="G489" i="32"/>
  <c r="J1338" i="48"/>
  <c r="AB1338" i="48"/>
  <c r="H2440" i="56"/>
  <c r="H2405" i="56"/>
  <c r="H2424" i="56"/>
  <c r="D8" i="56"/>
  <c r="D24" i="56"/>
  <c r="D25" i="56" s="1"/>
  <c r="D21" i="56"/>
  <c r="AA2215" i="48"/>
  <c r="AA1279" i="48"/>
  <c r="AA1780" i="48"/>
  <c r="AC1780" i="48" s="1"/>
  <c r="AA1599" i="48"/>
  <c r="AA1654" i="48"/>
  <c r="I2040" i="5"/>
  <c r="AA1382" i="48"/>
  <c r="W161" i="48"/>
  <c r="AA161" i="48" s="1"/>
  <c r="AA884" i="48"/>
  <c r="W46" i="48"/>
  <c r="D168" i="56"/>
  <c r="D169" i="56" s="1"/>
  <c r="I1870" i="5"/>
  <c r="AA10" i="48"/>
  <c r="O318" i="48"/>
  <c r="D238" i="5"/>
  <c r="F62" i="56"/>
  <c r="C352" i="48"/>
  <c r="I2460" i="5"/>
  <c r="I1650" i="5"/>
  <c r="I1757" i="5"/>
  <c r="I1042" i="5"/>
  <c r="I2347" i="5"/>
  <c r="I1380" i="5"/>
  <c r="H8" i="5"/>
  <c r="X2065" i="48"/>
  <c r="C252" i="56"/>
  <c r="C265" i="56" s="1"/>
  <c r="I1704" i="5"/>
  <c r="I1379" i="5"/>
  <c r="AB400" i="48"/>
  <c r="AB1995" i="48"/>
  <c r="Z243" i="48"/>
  <c r="AB243" i="48"/>
  <c r="H161" i="48"/>
  <c r="H84" i="48"/>
  <c r="H265" i="48"/>
  <c r="H266" i="48" s="1"/>
  <c r="G282" i="48"/>
  <c r="I269" i="48"/>
  <c r="C582" i="5"/>
  <c r="H932" i="5"/>
  <c r="G1089" i="5"/>
  <c r="H547" i="5"/>
  <c r="C2694" i="5"/>
  <c r="U2763" i="48"/>
  <c r="V2763" i="48" s="1"/>
  <c r="S2774" i="48"/>
  <c r="C802" i="5"/>
  <c r="H1592" i="5"/>
  <c r="H2298" i="5"/>
  <c r="D1914" i="5"/>
  <c r="E2221" i="5"/>
  <c r="C912" i="5"/>
  <c r="G2290" i="5"/>
  <c r="E2691" i="48"/>
  <c r="F2691" i="48" s="1"/>
  <c r="D2290" i="5"/>
  <c r="C1902" i="5"/>
  <c r="H1977" i="5"/>
  <c r="G2024" i="5"/>
  <c r="C692" i="5"/>
  <c r="C1407" i="5"/>
  <c r="C1462" i="5"/>
  <c r="C1242" i="5"/>
  <c r="C1627" i="5"/>
  <c r="C2676" i="5"/>
  <c r="D1584" i="5"/>
  <c r="D1474" i="5"/>
  <c r="D2541" i="5"/>
  <c r="D979" i="5"/>
  <c r="D539" i="5"/>
  <c r="D1364" i="5"/>
  <c r="D1804" i="5"/>
  <c r="D1529" i="5"/>
  <c r="D2237" i="5"/>
  <c r="D2492" i="5"/>
  <c r="AC2316" i="48"/>
  <c r="X219" i="48"/>
  <c r="AC2336" i="48"/>
  <c r="X1236" i="48"/>
  <c r="AC410" i="48"/>
  <c r="J258" i="48"/>
  <c r="H1906" i="48"/>
  <c r="W1895" i="48"/>
  <c r="X1778" i="48"/>
  <c r="AC795" i="48"/>
  <c r="AC587" i="48"/>
  <c r="O1071" i="48"/>
  <c r="Q1071" i="48" s="1"/>
  <c r="R1071" i="48" s="1"/>
  <c r="U2006" i="48"/>
  <c r="V2006" i="48" s="1"/>
  <c r="W16" i="48"/>
  <c r="X302" i="48"/>
  <c r="AB302" i="48" s="1"/>
  <c r="AC1243" i="48"/>
  <c r="K1798" i="48"/>
  <c r="M1798" i="48" s="1"/>
  <c r="N1798" i="48" s="1"/>
  <c r="X228" i="48"/>
  <c r="I800" i="48"/>
  <c r="J800" i="48" s="1"/>
  <c r="P1736" i="48"/>
  <c r="O686" i="48"/>
  <c r="AC1518" i="48"/>
  <c r="O906" i="48"/>
  <c r="AC956" i="48"/>
  <c r="AC1895" i="48"/>
  <c r="H154" i="48"/>
  <c r="H2059" i="48" s="1"/>
  <c r="AB1063" i="48"/>
  <c r="Y575" i="48"/>
  <c r="Z575" i="48" s="1"/>
  <c r="P2326" i="48"/>
  <c r="AC976" i="48"/>
  <c r="AC2009" i="48"/>
  <c r="O2223" i="48"/>
  <c r="O1841" i="48"/>
  <c r="K1908" i="48"/>
  <c r="M1908" i="48" s="1"/>
  <c r="N1908" i="48" s="1"/>
  <c r="X1739" i="48"/>
  <c r="G2335" i="56"/>
  <c r="D245" i="56"/>
  <c r="G1872" i="56"/>
  <c r="L141" i="56"/>
  <c r="H1777" i="56"/>
  <c r="AA1596" i="48"/>
  <c r="AA2146" i="48"/>
  <c r="I119" i="56"/>
  <c r="I830" i="5"/>
  <c r="AA1657" i="48"/>
  <c r="AB1578" i="48"/>
  <c r="I1338" i="5"/>
  <c r="K266" i="48"/>
  <c r="C320" i="5"/>
  <c r="C198" i="5"/>
  <c r="O136" i="48"/>
  <c r="AA599" i="48"/>
  <c r="L219" i="56"/>
  <c r="F229" i="56"/>
  <c r="F21" i="5"/>
  <c r="E628" i="56"/>
  <c r="E1068" i="56"/>
  <c r="E848" i="56"/>
  <c r="E1783" i="56"/>
  <c r="I1783" i="56" s="1"/>
  <c r="E1013" i="56"/>
  <c r="E738" i="56"/>
  <c r="E408" i="56"/>
  <c r="AA661" i="48"/>
  <c r="F60" i="5"/>
  <c r="I622" i="56"/>
  <c r="I1485" i="5"/>
  <c r="I2249" i="5"/>
  <c r="H110" i="50"/>
  <c r="I1710" i="5"/>
  <c r="I555" i="5"/>
  <c r="Q2683" i="48"/>
  <c r="R2683" i="48" s="1"/>
  <c r="H310" i="56"/>
  <c r="I310" i="56" s="1"/>
  <c r="O332" i="48"/>
  <c r="D2229" i="5"/>
  <c r="H188" i="50"/>
  <c r="H214" i="50"/>
  <c r="H84" i="50"/>
  <c r="H149" i="50"/>
  <c r="I1325" i="5"/>
  <c r="I995" i="5"/>
  <c r="AA2213" i="48"/>
  <c r="AC2213" i="48" s="1"/>
  <c r="G12" i="5"/>
  <c r="C78" i="56"/>
  <c r="I989" i="5"/>
  <c r="G2183" i="56"/>
  <c r="G323" i="56"/>
  <c r="AN46" i="57"/>
  <c r="AB812" i="48"/>
  <c r="AB1555" i="48"/>
  <c r="H2587" i="56"/>
  <c r="H2571" i="56"/>
  <c r="Y2256" i="48"/>
  <c r="Z2256" i="48" s="1"/>
  <c r="W2295" i="48"/>
  <c r="W2296" i="48" s="1"/>
  <c r="W2260" i="48"/>
  <c r="W2279" i="48"/>
  <c r="Y2279" i="48" s="1"/>
  <c r="Z2279" i="48" s="1"/>
  <c r="Y2349" i="48"/>
  <c r="Z2349" i="48" s="1"/>
  <c r="E739" i="5"/>
  <c r="I739" i="5" s="1"/>
  <c r="H1047" i="5"/>
  <c r="E1238" i="5"/>
  <c r="E1568" i="5"/>
  <c r="H1707" i="5"/>
  <c r="E1788" i="5"/>
  <c r="H1982" i="5"/>
  <c r="E743" i="5"/>
  <c r="H2252" i="5"/>
  <c r="E2319" i="5"/>
  <c r="H1322" i="5"/>
  <c r="E1623" i="5"/>
  <c r="E2270" i="5"/>
  <c r="I2270" i="5" s="1"/>
  <c r="E166" i="5"/>
  <c r="H42" i="5"/>
  <c r="I42" i="5" s="1"/>
  <c r="H882" i="5"/>
  <c r="H717" i="5"/>
  <c r="E853" i="5"/>
  <c r="E904" i="5"/>
  <c r="H1212" i="5"/>
  <c r="E1894" i="5"/>
  <c r="H2301" i="5"/>
  <c r="E2274" i="5"/>
  <c r="E216" i="5"/>
  <c r="H937" i="5"/>
  <c r="E1069" i="5"/>
  <c r="H44" i="5"/>
  <c r="I44" i="5" s="1"/>
  <c r="H2503" i="5"/>
  <c r="H2399" i="5"/>
  <c r="H2601" i="5"/>
  <c r="AA2554" i="48"/>
  <c r="E335" i="56"/>
  <c r="H321" i="56"/>
  <c r="H1369" i="56" s="1"/>
  <c r="I604" i="5"/>
  <c r="H36" i="56"/>
  <c r="H669" i="56"/>
  <c r="H2546" i="56"/>
  <c r="H667" i="56"/>
  <c r="I1714" i="56"/>
  <c r="D1401" i="56"/>
  <c r="D1291" i="56"/>
  <c r="G1754" i="56"/>
  <c r="G1259" i="56"/>
  <c r="G434" i="56"/>
  <c r="X1527" i="48"/>
  <c r="AA1264" i="48"/>
  <c r="S2345" i="48"/>
  <c r="S2386" i="48"/>
  <c r="P2367" i="48"/>
  <c r="AC2377" i="48"/>
  <c r="X403" i="48"/>
  <c r="AA2209" i="48"/>
  <c r="AC2209" i="48" s="1"/>
  <c r="S306" i="48"/>
  <c r="G2382" i="48"/>
  <c r="AC2215" i="48"/>
  <c r="X1063" i="48"/>
  <c r="X623" i="48"/>
  <c r="X1503" i="48"/>
  <c r="X1723" i="48"/>
  <c r="G2431" i="48"/>
  <c r="Q2061" i="48"/>
  <c r="R2061" i="48" s="1"/>
  <c r="G588" i="48"/>
  <c r="X1888" i="48"/>
  <c r="S2490" i="48"/>
  <c r="S2085" i="48"/>
  <c r="AB647" i="48"/>
  <c r="S2435" i="48"/>
  <c r="S1032" i="48"/>
  <c r="S1967" i="48"/>
  <c r="U2333" i="48"/>
  <c r="V2333" i="48" s="1"/>
  <c r="AA897" i="48"/>
  <c r="AA290" i="48"/>
  <c r="W867" i="48"/>
  <c r="W1252" i="48"/>
  <c r="S1020" i="48"/>
  <c r="S1570" i="48"/>
  <c r="U1570" i="48" s="1"/>
  <c r="V1570" i="48" s="1"/>
  <c r="S580" i="48"/>
  <c r="U580" i="48" s="1"/>
  <c r="V580" i="48" s="1"/>
  <c r="H147" i="5"/>
  <c r="H148" i="5" s="1"/>
  <c r="I148" i="5" s="1"/>
  <c r="H96" i="5"/>
  <c r="C2576" i="5"/>
  <c r="C2227" i="5"/>
  <c r="C90" i="5"/>
  <c r="C349" i="5"/>
  <c r="C350" i="5" s="1"/>
  <c r="O2606" i="48"/>
  <c r="O1659" i="48"/>
  <c r="O68" i="48"/>
  <c r="Q1761" i="48"/>
  <c r="R1761" i="48" s="1"/>
  <c r="AA1761" i="48"/>
  <c r="AC1761" i="48" s="1"/>
  <c r="C2527" i="5"/>
  <c r="S1751" i="48"/>
  <c r="S2390" i="48"/>
  <c r="S2382" i="48"/>
  <c r="S2374" i="48"/>
  <c r="U2374" i="48" s="1"/>
  <c r="V2374" i="48" s="1"/>
  <c r="S2325" i="48"/>
  <c r="U2325" i="48" s="1"/>
  <c r="V2325" i="48" s="1"/>
  <c r="X957" i="48"/>
  <c r="X1727" i="48"/>
  <c r="H1784" i="48"/>
  <c r="W1759" i="48"/>
  <c r="W659" i="48"/>
  <c r="W2089" i="48"/>
  <c r="W1594" i="48"/>
  <c r="W1649" i="48"/>
  <c r="W2502" i="48"/>
  <c r="W879" i="48"/>
  <c r="W1869" i="48"/>
  <c r="Y1869" i="48" s="1"/>
  <c r="Z1869" i="48" s="1"/>
  <c r="W1539" i="48"/>
  <c r="W6" i="48"/>
  <c r="W1319" i="48"/>
  <c r="Y1319" i="48" s="1"/>
  <c r="Z1319" i="48" s="1"/>
  <c r="W1484" i="48"/>
  <c r="Y1484" i="48" s="1"/>
  <c r="Z1484" i="48" s="1"/>
  <c r="W1814" i="48"/>
  <c r="W2251" i="48"/>
  <c r="Y2251" i="48" s="1"/>
  <c r="Z2251" i="48" s="1"/>
  <c r="W1924" i="48"/>
  <c r="W824" i="48"/>
  <c r="W1209" i="48"/>
  <c r="Y1209" i="48" s="1"/>
  <c r="Z1209" i="48" s="1"/>
  <c r="W2207" i="48"/>
  <c r="Y2207" i="48" s="1"/>
  <c r="Z2207" i="48" s="1"/>
  <c r="W604" i="48"/>
  <c r="M2760" i="48"/>
  <c r="N2760" i="48" s="1"/>
  <c r="K2770" i="48"/>
  <c r="W1912" i="48"/>
  <c r="S2317" i="48"/>
  <c r="U2317" i="48" s="1"/>
  <c r="V2317" i="48" s="1"/>
  <c r="W2453" i="48"/>
  <c r="W1044" i="48"/>
  <c r="W1704" i="48"/>
  <c r="Y1704" i="48" s="1"/>
  <c r="Z1704" i="48" s="1"/>
  <c r="AC2222" i="48"/>
  <c r="S266" i="48"/>
  <c r="S136" i="48"/>
  <c r="S1947" i="48"/>
  <c r="W2551" i="48"/>
  <c r="W494" i="48"/>
  <c r="W2144" i="48"/>
  <c r="W1264" i="48"/>
  <c r="AA1926" i="48"/>
  <c r="O137" i="48"/>
  <c r="O151" i="48" s="1"/>
  <c r="Q85" i="48"/>
  <c r="O889" i="48"/>
  <c r="I2228" i="56"/>
  <c r="S249" i="48"/>
  <c r="S197" i="48"/>
  <c r="S68" i="48"/>
  <c r="W1979" i="48"/>
  <c r="Y1979" i="48" s="1"/>
  <c r="Z1979" i="48" s="1"/>
  <c r="W2275" i="48"/>
  <c r="W2271" i="48"/>
  <c r="I440" i="5"/>
  <c r="C541" i="48"/>
  <c r="C2641" i="48"/>
  <c r="C1916" i="48"/>
  <c r="C2243" i="48"/>
  <c r="G1052" i="5"/>
  <c r="G1877" i="5"/>
  <c r="G1932" i="5"/>
  <c r="G2457" i="5"/>
  <c r="G447" i="5"/>
  <c r="G56" i="5"/>
  <c r="I18" i="5"/>
  <c r="I2178" i="56"/>
  <c r="W1065" i="48"/>
  <c r="W1835" i="48"/>
  <c r="W120" i="48"/>
  <c r="I475" i="5"/>
  <c r="C2478" i="5"/>
  <c r="C2374" i="5"/>
  <c r="Z13" i="48"/>
  <c r="S228" i="48"/>
  <c r="W212" i="48"/>
  <c r="W1625" i="48" s="1"/>
  <c r="O25" i="48"/>
  <c r="AA2363" i="48"/>
  <c r="AC2363" i="48" s="1"/>
  <c r="S1955" i="48"/>
  <c r="Y1759" i="48"/>
  <c r="Z1759" i="48" s="1"/>
  <c r="S2478" i="48"/>
  <c r="AA2478" i="48" s="1"/>
  <c r="W702" i="48"/>
  <c r="W1154" i="48"/>
  <c r="W1429" i="48"/>
  <c r="AA1217" i="48"/>
  <c r="AC1217" i="48" s="1"/>
  <c r="K137" i="48"/>
  <c r="K1728" i="48" s="1"/>
  <c r="M85" i="48"/>
  <c r="N85" i="48" s="1"/>
  <c r="D297" i="5"/>
  <c r="D298" i="5" s="1"/>
  <c r="H1227" i="56"/>
  <c r="H1392" i="56"/>
  <c r="H2407" i="56"/>
  <c r="H787" i="56"/>
  <c r="H2456" i="56"/>
  <c r="H1447" i="56"/>
  <c r="H2323" i="56"/>
  <c r="H84" i="56"/>
  <c r="D183" i="56"/>
  <c r="D2468" i="56" s="1"/>
  <c r="AA1777" i="48"/>
  <c r="AC1777" i="48" s="1"/>
  <c r="AA1821" i="48"/>
  <c r="I573" i="56"/>
  <c r="I1490" i="5"/>
  <c r="H139" i="56"/>
  <c r="H850" i="56" s="1"/>
  <c r="AA387" i="48"/>
  <c r="AC387" i="48" s="1"/>
  <c r="I555" i="56"/>
  <c r="G2365" i="5"/>
  <c r="G60" i="5"/>
  <c r="I4" i="5"/>
  <c r="I2315" i="56"/>
  <c r="I1382" i="56"/>
  <c r="C1075" i="48"/>
  <c r="E1075" i="48" s="1"/>
  <c r="F1075" i="48" s="1"/>
  <c r="G278" i="5"/>
  <c r="G1248" i="5" s="1"/>
  <c r="G2670" i="5"/>
  <c r="H1720" i="56"/>
  <c r="D743" i="5"/>
  <c r="D2372" i="5"/>
  <c r="I2372" i="5" s="1"/>
  <c r="G576" i="56"/>
  <c r="G1971" i="56"/>
  <c r="G466" i="56"/>
  <c r="G156" i="56"/>
  <c r="G1566" i="56"/>
  <c r="AN43" i="57"/>
  <c r="AN42" i="57"/>
  <c r="E953" i="5"/>
  <c r="I953" i="5" s="1"/>
  <c r="E2053" i="5"/>
  <c r="I2053" i="5" s="1"/>
  <c r="E1833" i="5"/>
  <c r="I1833" i="5" s="1"/>
  <c r="E1943" i="5"/>
  <c r="I1943" i="5" s="1"/>
  <c r="E1063" i="5"/>
  <c r="I1063" i="5" s="1"/>
  <c r="E1723" i="5"/>
  <c r="I1723" i="5" s="1"/>
  <c r="E1503" i="5"/>
  <c r="I1503" i="5" s="1"/>
  <c r="E1118" i="5"/>
  <c r="I1118" i="5" s="1"/>
  <c r="E513" i="5"/>
  <c r="I513" i="5" s="1"/>
  <c r="E325" i="5"/>
  <c r="E1558" i="5"/>
  <c r="E2163" i="5"/>
  <c r="E568" i="5"/>
  <c r="I568" i="5" s="1"/>
  <c r="E1778" i="5"/>
  <c r="E1393" i="5"/>
  <c r="I1393" i="5" s="1"/>
  <c r="E1173" i="5"/>
  <c r="E403" i="5"/>
  <c r="I403" i="5" s="1"/>
  <c r="E1613" i="5"/>
  <c r="I1613" i="5" s="1"/>
  <c r="E678" i="5"/>
  <c r="E273" i="5"/>
  <c r="E898" i="5"/>
  <c r="I898" i="5" s="1"/>
  <c r="E1283" i="5"/>
  <c r="I1283" i="5" s="1"/>
  <c r="E843" i="5"/>
  <c r="I843" i="5" s="1"/>
  <c r="E1668" i="5"/>
  <c r="I1668" i="5" s="1"/>
  <c r="E1228" i="5"/>
  <c r="I1228" i="5" s="1"/>
  <c r="E733" i="5"/>
  <c r="I733" i="5" s="1"/>
  <c r="E458" i="5"/>
  <c r="I458" i="5" s="1"/>
  <c r="I117" i="5"/>
  <c r="E2108" i="5"/>
  <c r="I2108" i="5" s="1"/>
  <c r="E299" i="5"/>
  <c r="E623" i="5"/>
  <c r="E1998" i="5"/>
  <c r="I1998" i="5" s="1"/>
  <c r="E788" i="5"/>
  <c r="I788" i="5" s="1"/>
  <c r="E1888" i="5"/>
  <c r="I1888" i="5" s="1"/>
  <c r="E1008" i="5"/>
  <c r="E1448" i="5"/>
  <c r="H117" i="5"/>
  <c r="Q1782" i="48"/>
  <c r="R1782" i="48" s="1"/>
  <c r="W391" i="48"/>
  <c r="Y391" i="48" s="1"/>
  <c r="Z391" i="48" s="1"/>
  <c r="H408" i="48"/>
  <c r="AA1004" i="48"/>
  <c r="W134" i="48"/>
  <c r="W1892" i="48" s="1"/>
  <c r="AA1434" i="48"/>
  <c r="AA2149" i="48"/>
  <c r="AA32" i="48"/>
  <c r="AA1101" i="48"/>
  <c r="I1558" i="5"/>
  <c r="I1173" i="5"/>
  <c r="I623" i="5"/>
  <c r="I1448" i="5"/>
  <c r="I1778" i="5"/>
  <c r="I71" i="56"/>
  <c r="D6" i="48"/>
  <c r="D135" i="48"/>
  <c r="D291" i="48"/>
  <c r="D292" i="48" s="1"/>
  <c r="E5" i="48"/>
  <c r="D1293" i="5"/>
  <c r="D2118" i="5"/>
  <c r="D908" i="5"/>
  <c r="H202" i="50"/>
  <c r="H150" i="50"/>
  <c r="H85" i="50"/>
  <c r="H264" i="50"/>
  <c r="H240" i="50"/>
  <c r="H72" i="50"/>
  <c r="H276" i="50"/>
  <c r="H288" i="50"/>
  <c r="H98" i="50"/>
  <c r="H137" i="50"/>
  <c r="H215" i="50"/>
  <c r="H46" i="50"/>
  <c r="H228" i="50"/>
  <c r="AA122" i="48"/>
  <c r="AA497" i="48"/>
  <c r="I678" i="5"/>
  <c r="I2163" i="5"/>
  <c r="I1008" i="5"/>
  <c r="I605" i="5"/>
  <c r="X2010" i="48"/>
  <c r="D1788" i="5"/>
  <c r="X1350" i="48"/>
  <c r="D2574" i="5"/>
  <c r="G2281" i="56"/>
  <c r="G2330" i="56"/>
  <c r="G1731" i="56"/>
  <c r="AN45" i="57"/>
  <c r="AN40" i="57"/>
  <c r="AN41" i="57"/>
  <c r="O167" i="56"/>
  <c r="D2663" i="48"/>
  <c r="D793" i="48"/>
  <c r="D2058" i="48"/>
  <c r="D408" i="48"/>
  <c r="D2705" i="48"/>
  <c r="D1563" i="48"/>
  <c r="D1893" i="48"/>
  <c r="D1783" i="48"/>
  <c r="D1343" i="48"/>
  <c r="D138" i="48"/>
  <c r="D151" i="48"/>
  <c r="D1068" i="48"/>
  <c r="AB1068" i="48" s="1"/>
  <c r="D2684" i="48"/>
  <c r="D2747" i="48"/>
  <c r="D958" i="48"/>
  <c r="D1728" i="48"/>
  <c r="D2726" i="48"/>
  <c r="G19" i="5"/>
  <c r="G24" i="5" s="1"/>
  <c r="G22" i="5"/>
  <c r="X2699" i="48"/>
  <c r="X950" i="48"/>
  <c r="X785" i="48"/>
  <c r="X2741" i="48"/>
  <c r="X2678" i="48"/>
  <c r="X2657" i="48"/>
  <c r="X2720" i="48"/>
  <c r="X620" i="48"/>
  <c r="AA121" i="48"/>
  <c r="W121" i="48"/>
  <c r="H189" i="50"/>
  <c r="H1741" i="56"/>
  <c r="D2173" i="5"/>
  <c r="D523" i="5"/>
  <c r="G2463" i="56"/>
  <c r="G1016" i="56"/>
  <c r="G1916" i="56"/>
  <c r="G2385" i="56"/>
  <c r="AN49" i="57"/>
  <c r="AN44" i="57"/>
  <c r="G328" i="56"/>
  <c r="G329" i="56" s="1"/>
  <c r="X2681" i="48"/>
  <c r="X2660" i="48"/>
  <c r="X2744" i="48"/>
  <c r="X2723" i="48"/>
  <c r="X2702" i="48"/>
  <c r="D294" i="48"/>
  <c r="D307" i="48"/>
  <c r="D2675" i="48"/>
  <c r="D1870" i="48"/>
  <c r="AB1870" i="48" s="1"/>
  <c r="D1760" i="48"/>
  <c r="AB1760" i="48" s="1"/>
  <c r="D1210" i="48"/>
  <c r="AB1210" i="48" s="1"/>
  <c r="D385" i="48"/>
  <c r="AB385" i="48" s="1"/>
  <c r="D935" i="48"/>
  <c r="AB935" i="48" s="1"/>
  <c r="D2035" i="48"/>
  <c r="AB2035" i="48" s="1"/>
  <c r="D1705" i="48"/>
  <c r="AB1705" i="48" s="1"/>
  <c r="D27" i="48"/>
  <c r="AB27" i="48" s="1"/>
  <c r="D1320" i="48"/>
  <c r="AB1320" i="48" s="1"/>
  <c r="D550" i="48"/>
  <c r="AB550" i="48" s="1"/>
  <c r="D770" i="48"/>
  <c r="AB770" i="48" s="1"/>
  <c r="D2252" i="48"/>
  <c r="AB2252" i="48" s="1"/>
  <c r="AB21" i="48"/>
  <c r="D1540" i="48"/>
  <c r="AB1540" i="48" s="1"/>
  <c r="D2301" i="48"/>
  <c r="AB2301" i="48" s="1"/>
  <c r="D1980" i="48"/>
  <c r="AB1980" i="48" s="1"/>
  <c r="D1045" i="48"/>
  <c r="AB1045" i="48" s="1"/>
  <c r="X21" i="48"/>
  <c r="D23" i="48"/>
  <c r="AB23" i="48" s="1"/>
  <c r="D2696" i="48"/>
  <c r="D2738" i="48"/>
  <c r="D2717" i="48"/>
  <c r="D2350" i="48"/>
  <c r="AB2350" i="48" s="1"/>
  <c r="D2759" i="48"/>
  <c r="D2654" i="48"/>
  <c r="I2448" i="56"/>
  <c r="I1602" i="56"/>
  <c r="I502" i="56"/>
  <c r="F233" i="56"/>
  <c r="H1500" i="56"/>
  <c r="C241" i="56"/>
  <c r="H2869" i="56"/>
  <c r="AQ110" i="57" s="1"/>
  <c r="D2480" i="5"/>
  <c r="H492" i="56"/>
  <c r="H455" i="56"/>
  <c r="H476" i="56"/>
  <c r="D248" i="5"/>
  <c r="AB249" i="48"/>
  <c r="Z249" i="48"/>
  <c r="D2386" i="5"/>
  <c r="I2748" i="48"/>
  <c r="J2748" i="48" s="1"/>
  <c r="AB1248" i="48"/>
  <c r="X168" i="48"/>
  <c r="Z168" i="48" s="1"/>
  <c r="C289" i="5"/>
  <c r="C290" i="5" s="1"/>
  <c r="AB1362" i="48"/>
  <c r="H173" i="5"/>
  <c r="I173" i="5" s="1"/>
  <c r="AA955" i="48"/>
  <c r="AC955" i="48" s="1"/>
  <c r="S143" i="48"/>
  <c r="S353" i="48"/>
  <c r="S354" i="48" s="1"/>
  <c r="G125" i="56"/>
  <c r="G127" i="56" s="1"/>
  <c r="G298" i="56"/>
  <c r="G312" i="56" s="1"/>
  <c r="G112" i="56"/>
  <c r="G123" i="5"/>
  <c r="G125" i="5" s="1"/>
  <c r="G126" i="5"/>
  <c r="G401" i="5"/>
  <c r="I16" i="5"/>
  <c r="I1105" i="5"/>
  <c r="I445" i="5"/>
  <c r="W1235" i="48"/>
  <c r="Y1235" i="48" s="1"/>
  <c r="Z1235" i="48" s="1"/>
  <c r="AA1230" i="48"/>
  <c r="AC1230" i="48" s="1"/>
  <c r="AA1120" i="48"/>
  <c r="AA1835" i="48"/>
  <c r="AA1651" i="48"/>
  <c r="AA386" i="48"/>
  <c r="AC386" i="48" s="1"/>
  <c r="AA1766" i="48"/>
  <c r="AC1766" i="48" s="1"/>
  <c r="W1392" i="48"/>
  <c r="I1453" i="56"/>
  <c r="I40" i="5"/>
  <c r="AA1822" i="48"/>
  <c r="W2162" i="48"/>
  <c r="W1172" i="48"/>
  <c r="W2107" i="48"/>
  <c r="I1600" i="56"/>
  <c r="E148" i="56"/>
  <c r="E149" i="56" s="1"/>
  <c r="AA832" i="48"/>
  <c r="H2549" i="5"/>
  <c r="I2606" i="56"/>
  <c r="E314" i="5"/>
  <c r="E320" i="5" s="1"/>
  <c r="E285" i="56"/>
  <c r="E1253" i="56" s="1"/>
  <c r="I2396" i="5"/>
  <c r="I1097" i="5"/>
  <c r="W1887" i="48"/>
  <c r="Y1887" i="48" s="1"/>
  <c r="Z1887" i="48" s="1"/>
  <c r="W771" i="48"/>
  <c r="Y771" i="48" s="1"/>
  <c r="Z771" i="48" s="1"/>
  <c r="W1651" i="48"/>
  <c r="I1765" i="5"/>
  <c r="C322" i="56"/>
  <c r="C323" i="56" s="1"/>
  <c r="C270" i="56"/>
  <c r="C271" i="56" s="1"/>
  <c r="H109" i="56"/>
  <c r="C110" i="56"/>
  <c r="I110" i="56" s="1"/>
  <c r="I109" i="56"/>
  <c r="C331" i="48"/>
  <c r="C305" i="48"/>
  <c r="C306" i="48" s="1"/>
  <c r="AA123" i="48"/>
  <c r="W123" i="48"/>
  <c r="C279" i="48"/>
  <c r="C280" i="48" s="1"/>
  <c r="C1250" i="48" s="1"/>
  <c r="E123" i="48"/>
  <c r="AA109" i="48"/>
  <c r="E109" i="48"/>
  <c r="C317" i="48"/>
  <c r="C318" i="48" s="1"/>
  <c r="W109" i="48"/>
  <c r="C291" i="48"/>
  <c r="C265" i="48"/>
  <c r="E265" i="48" s="1"/>
  <c r="C303" i="5"/>
  <c r="C304" i="5" s="1"/>
  <c r="C329" i="5"/>
  <c r="H270" i="56"/>
  <c r="I270" i="56" s="1"/>
  <c r="M141" i="56"/>
  <c r="N141" i="56"/>
  <c r="N219" i="56"/>
  <c r="F219" i="56"/>
  <c r="AF63" i="57"/>
  <c r="AF18" i="57"/>
  <c r="AF17" i="57"/>
  <c r="P46" i="57"/>
  <c r="P49" i="57"/>
  <c r="P48" i="57"/>
  <c r="C157" i="56"/>
  <c r="K141" i="56"/>
  <c r="H77" i="57"/>
  <c r="H76" i="57"/>
  <c r="H18" i="57"/>
  <c r="H17" i="57"/>
  <c r="X15" i="57"/>
  <c r="X12" i="57"/>
  <c r="X11" i="57"/>
  <c r="X8" i="57"/>
  <c r="AF14" i="57"/>
  <c r="AF11" i="57"/>
  <c r="AF9" i="57"/>
  <c r="X40" i="57"/>
  <c r="X43" i="57"/>
  <c r="X42" i="57"/>
  <c r="P45" i="57"/>
  <c r="P42" i="57"/>
  <c r="P41" i="57"/>
  <c r="P40" i="57"/>
  <c r="AF12" i="57"/>
  <c r="H68" i="57"/>
  <c r="H71" i="57"/>
  <c r="H8" i="57"/>
  <c r="H12" i="57"/>
  <c r="H10" i="57"/>
  <c r="H15" i="57"/>
  <c r="F271" i="56"/>
  <c r="N167" i="56"/>
  <c r="M219" i="56"/>
  <c r="M167" i="56"/>
  <c r="D141" i="56"/>
  <c r="P5" i="57"/>
  <c r="X18" i="57"/>
  <c r="X17" i="57"/>
  <c r="P76" i="57"/>
  <c r="P77" i="57"/>
  <c r="X46" i="57"/>
  <c r="X48" i="57"/>
  <c r="X49" i="57"/>
  <c r="C235" i="56"/>
  <c r="C236" i="56" s="1"/>
  <c r="K219" i="56"/>
  <c r="C171" i="56"/>
  <c r="K167" i="56"/>
  <c r="K171" i="56"/>
  <c r="G349" i="56"/>
  <c r="I1212" i="5"/>
  <c r="I1047" i="5"/>
  <c r="I662" i="5"/>
  <c r="I1487" i="5"/>
  <c r="I387" i="56"/>
  <c r="H66" i="57"/>
  <c r="P71" i="57"/>
  <c r="P65" i="57"/>
  <c r="P68" i="57"/>
  <c r="P72" i="57"/>
  <c r="H67" i="57"/>
  <c r="H65" i="57"/>
  <c r="P70" i="57"/>
  <c r="P69" i="57"/>
  <c r="P67" i="57"/>
  <c r="P66" i="57"/>
  <c r="X14" i="57"/>
  <c r="X10" i="57"/>
  <c r="X13" i="57"/>
  <c r="X9" i="57"/>
  <c r="AF15" i="57"/>
  <c r="AF7" i="57"/>
  <c r="AF10" i="57"/>
  <c r="AF8" i="57"/>
  <c r="X44" i="57"/>
  <c r="X41" i="57"/>
  <c r="X39" i="57"/>
  <c r="X45" i="57"/>
  <c r="P44" i="57"/>
  <c r="P43" i="57"/>
  <c r="P39" i="57"/>
  <c r="H72" i="57"/>
  <c r="AF13" i="57"/>
  <c r="H69" i="57"/>
  <c r="H70" i="57"/>
  <c r="P38" i="57"/>
  <c r="H14" i="57"/>
  <c r="H13" i="57"/>
  <c r="H11" i="57"/>
  <c r="H9" i="57"/>
  <c r="H7" i="57"/>
  <c r="Y442" i="48"/>
  <c r="Z442" i="48" s="1"/>
  <c r="Y1047" i="48"/>
  <c r="Z1047" i="48" s="1"/>
  <c r="Y1487" i="48"/>
  <c r="Z1487" i="48" s="1"/>
  <c r="G287" i="56"/>
  <c r="G2200" i="56" s="1"/>
  <c r="S2227" i="48"/>
  <c r="U2227" i="48" s="1"/>
  <c r="V2227" i="48" s="1"/>
  <c r="G97" i="5"/>
  <c r="G84" i="5"/>
  <c r="G265" i="5"/>
  <c r="S101" i="48"/>
  <c r="G101" i="5"/>
  <c r="S86" i="48"/>
  <c r="D171" i="56"/>
  <c r="L167" i="56"/>
  <c r="H2497" i="56"/>
  <c r="C268" i="56"/>
  <c r="C173" i="56"/>
  <c r="F36" i="57"/>
  <c r="G63" i="56"/>
  <c r="G64" i="56" s="1"/>
  <c r="H39" i="56"/>
  <c r="H40" i="56" s="1"/>
  <c r="I120" i="56"/>
  <c r="I1343" i="56"/>
  <c r="I952" i="56"/>
  <c r="I500" i="56"/>
  <c r="E141" i="56"/>
  <c r="H2062" i="56"/>
  <c r="I1434" i="56"/>
  <c r="I442" i="56"/>
  <c r="I2543" i="56"/>
  <c r="I827" i="56"/>
  <c r="H2117" i="56"/>
  <c r="F2012" i="56"/>
  <c r="I2266" i="56"/>
  <c r="I1492" i="56"/>
  <c r="I1272" i="56"/>
  <c r="I2366" i="56"/>
  <c r="I1547" i="56"/>
  <c r="I2497" i="56"/>
  <c r="H1382" i="56"/>
  <c r="H1437" i="56"/>
  <c r="H2266" i="56"/>
  <c r="C23" i="56"/>
  <c r="H942" i="56"/>
  <c r="H1897" i="56"/>
  <c r="H1602" i="56"/>
  <c r="H1952" i="56"/>
  <c r="H2315" i="56"/>
  <c r="H447" i="56"/>
  <c r="H502" i="56"/>
  <c r="H1217" i="56"/>
  <c r="H1272" i="56"/>
  <c r="H2448" i="56"/>
  <c r="C14" i="56"/>
  <c r="G2431" i="56"/>
  <c r="C266" i="56"/>
  <c r="C300" i="56"/>
  <c r="C313" i="56" s="1"/>
  <c r="C2294" i="56"/>
  <c r="G304" i="56"/>
  <c r="C242" i="56"/>
  <c r="I2059" i="56"/>
  <c r="I2170" i="56"/>
  <c r="H997" i="56"/>
  <c r="H392" i="56"/>
  <c r="H1327" i="56"/>
  <c r="H2399" i="56"/>
  <c r="W2737" i="48"/>
  <c r="Y2737" i="48" s="1"/>
  <c r="Z2737" i="48" s="1"/>
  <c r="W1417" i="48"/>
  <c r="X2375" i="48"/>
  <c r="W2022" i="48"/>
  <c r="W894" i="48"/>
  <c r="AA1340" i="48"/>
  <c r="AC1340" i="48" s="1"/>
  <c r="AA609" i="48"/>
  <c r="AC609" i="48" s="1"/>
  <c r="AA1104" i="48"/>
  <c r="AA2603" i="48"/>
  <c r="AA1379" i="48"/>
  <c r="AA991" i="48"/>
  <c r="AA1376" i="48"/>
  <c r="I1322" i="5"/>
  <c r="K150" i="48"/>
  <c r="G332" i="5"/>
  <c r="G14" i="56"/>
  <c r="G38" i="5"/>
  <c r="G219" i="5"/>
  <c r="S40" i="48"/>
  <c r="J83" i="48"/>
  <c r="I84" i="48"/>
  <c r="J84" i="48" s="1"/>
  <c r="D38" i="5"/>
  <c r="H2216" i="5"/>
  <c r="H2217" i="5" s="1"/>
  <c r="H2220" i="5"/>
  <c r="G40" i="48"/>
  <c r="M92" i="48"/>
  <c r="N92" i="48" s="1"/>
  <c r="N91" i="48"/>
  <c r="I39" i="56"/>
  <c r="I31" i="5"/>
  <c r="I45" i="5" s="1"/>
  <c r="F195" i="5"/>
  <c r="F247" i="5"/>
  <c r="F351" i="5"/>
  <c r="I2010" i="56"/>
  <c r="I2120" i="56"/>
  <c r="I395" i="56"/>
  <c r="I1495" i="56"/>
  <c r="I1955" i="56"/>
  <c r="I1000" i="56"/>
  <c r="O222" i="48"/>
  <c r="O1802" i="48"/>
  <c r="F700" i="5"/>
  <c r="O8" i="48"/>
  <c r="F113" i="5"/>
  <c r="W414" i="48"/>
  <c r="Y414" i="48" s="1"/>
  <c r="Z414" i="48" s="1"/>
  <c r="W501" i="48"/>
  <c r="W1106" i="48"/>
  <c r="AA2562" i="48"/>
  <c r="AA1444" i="48"/>
  <c r="I1949" i="56"/>
  <c r="I1654" i="56"/>
  <c r="I1489" i="56"/>
  <c r="E120" i="5"/>
  <c r="E113" i="5"/>
  <c r="AA1272" i="48"/>
  <c r="W1307" i="48"/>
  <c r="Y393" i="48"/>
  <c r="Z393" i="48" s="1"/>
  <c r="W1805" i="48"/>
  <c r="W1806" i="48" s="1"/>
  <c r="C324" i="56"/>
  <c r="C112" i="56"/>
  <c r="C125" i="56"/>
  <c r="C130" i="56" s="1"/>
  <c r="C128" i="56"/>
  <c r="C315" i="56" s="1"/>
  <c r="C203" i="56"/>
  <c r="C183" i="56"/>
  <c r="C168" i="56"/>
  <c r="C86" i="56"/>
  <c r="C99" i="56"/>
  <c r="C403" i="56" s="1"/>
  <c r="C102" i="56"/>
  <c r="C367" i="56" s="1"/>
  <c r="C272" i="56"/>
  <c r="C142" i="56"/>
  <c r="C156" i="56" s="1"/>
  <c r="C163" i="56" s="1"/>
  <c r="C29" i="56"/>
  <c r="C27" i="56"/>
  <c r="C337" i="56"/>
  <c r="C126" i="56"/>
  <c r="C114" i="56"/>
  <c r="C326" i="56"/>
  <c r="C115" i="56"/>
  <c r="C302" i="56" s="1"/>
  <c r="C303" i="56" s="1"/>
  <c r="C365" i="56"/>
  <c r="C353" i="56"/>
  <c r="C175" i="56"/>
  <c r="C350" i="56"/>
  <c r="C195" i="56"/>
  <c r="C208" i="56"/>
  <c r="C214" i="56" s="1"/>
  <c r="C81" i="56"/>
  <c r="C80" i="56"/>
  <c r="H87" i="5"/>
  <c r="H139" i="5" s="1"/>
  <c r="H86" i="5"/>
  <c r="C357" i="56"/>
  <c r="C201" i="56"/>
  <c r="C359" i="56"/>
  <c r="C287" i="56"/>
  <c r="C275" i="56"/>
  <c r="C298" i="56"/>
  <c r="C312" i="56" s="1"/>
  <c r="C318" i="56" s="1"/>
  <c r="C25" i="56"/>
  <c r="C237" i="56"/>
  <c r="C238" i="56" s="1"/>
  <c r="C333" i="56"/>
  <c r="C118" i="56"/>
  <c r="C330" i="56"/>
  <c r="C197" i="56"/>
  <c r="C209" i="56"/>
  <c r="C26" i="56"/>
  <c r="C304" i="56"/>
  <c r="C305" i="56" s="1"/>
  <c r="C148" i="56"/>
  <c r="C149" i="56" s="1"/>
  <c r="C226" i="56"/>
  <c r="C239" i="56" s="1"/>
  <c r="C278" i="56"/>
  <c r="C77" i="56"/>
  <c r="C263" i="56"/>
  <c r="C264" i="56" s="1"/>
  <c r="C211" i="56"/>
  <c r="C297" i="5"/>
  <c r="C298" i="5" s="1"/>
  <c r="C116" i="5"/>
  <c r="G292" i="48"/>
  <c r="H10" i="56"/>
  <c r="H777" i="56"/>
  <c r="H1052" i="56"/>
  <c r="H887" i="56"/>
  <c r="H2595" i="56"/>
  <c r="H1767" i="56"/>
  <c r="H2644" i="56"/>
  <c r="H2366" i="56"/>
  <c r="H1162" i="56"/>
  <c r="H1822" i="56"/>
  <c r="H1712" i="56"/>
  <c r="H557" i="56"/>
  <c r="H1492" i="56"/>
  <c r="H612" i="56"/>
  <c r="H2007" i="56"/>
  <c r="H722" i="56"/>
  <c r="H2217" i="56"/>
  <c r="H1107" i="56"/>
  <c r="H1547" i="56"/>
  <c r="H832" i="56"/>
  <c r="H1657" i="56"/>
  <c r="H46" i="56"/>
  <c r="I46" i="56" s="1"/>
  <c r="I94" i="56"/>
  <c r="G193" i="56"/>
  <c r="I1673" i="56"/>
  <c r="I848" i="56"/>
  <c r="I995" i="56"/>
  <c r="I1895" i="56"/>
  <c r="I2060" i="56"/>
  <c r="I1710" i="56"/>
  <c r="I390" i="56"/>
  <c r="D298" i="56"/>
  <c r="D312" i="56" s="1"/>
  <c r="D112" i="56"/>
  <c r="F220" i="56"/>
  <c r="F34" i="56"/>
  <c r="F23" i="56"/>
  <c r="I2020" i="56"/>
  <c r="I900" i="56"/>
  <c r="E153" i="56"/>
  <c r="I1767" i="56"/>
  <c r="I2399" i="56"/>
  <c r="I2117" i="56"/>
  <c r="I1712" i="56"/>
  <c r="I1952" i="56"/>
  <c r="I2062" i="56"/>
  <c r="E220" i="56"/>
  <c r="E34" i="56"/>
  <c r="C145" i="56"/>
  <c r="C151" i="56"/>
  <c r="C153" i="56"/>
  <c r="C155" i="56"/>
  <c r="C141" i="56"/>
  <c r="C12" i="56"/>
  <c r="C146" i="56"/>
  <c r="K145" i="56" s="1"/>
  <c r="C250" i="56"/>
  <c r="C251" i="56" s="1"/>
  <c r="C224" i="56"/>
  <c r="K223" i="56" s="1"/>
  <c r="F142" i="56"/>
  <c r="F156" i="56" s="1"/>
  <c r="F86" i="56"/>
  <c r="D220" i="56"/>
  <c r="D34" i="56"/>
  <c r="F274" i="56"/>
  <c r="F114" i="56"/>
  <c r="D304" i="56"/>
  <c r="D118" i="56"/>
  <c r="I92" i="56"/>
  <c r="C257" i="56"/>
  <c r="C253" i="56"/>
  <c r="C247" i="56"/>
  <c r="C249" i="56"/>
  <c r="C255" i="56"/>
  <c r="C259" i="56"/>
  <c r="C245" i="56"/>
  <c r="C223" i="56"/>
  <c r="C231" i="56"/>
  <c r="C233" i="56"/>
  <c r="C229" i="56"/>
  <c r="C221" i="56"/>
  <c r="C219" i="56"/>
  <c r="C311" i="56"/>
  <c r="C309" i="56"/>
  <c r="C307" i="56"/>
  <c r="C297" i="56"/>
  <c r="F2374" i="5"/>
  <c r="AC465" i="48"/>
  <c r="W1809" i="48"/>
  <c r="AA2412" i="48"/>
  <c r="AA6" i="48"/>
  <c r="I842" i="56"/>
  <c r="I1722" i="56"/>
  <c r="AA2152" i="48"/>
  <c r="O115" i="48"/>
  <c r="O323" i="48" s="1"/>
  <c r="O324" i="48" s="1"/>
  <c r="O214" i="48"/>
  <c r="I945" i="56"/>
  <c r="I1660" i="56"/>
  <c r="I1110" i="56"/>
  <c r="I1765" i="56"/>
  <c r="I1820" i="56"/>
  <c r="I1270" i="56"/>
  <c r="I1545" i="56"/>
  <c r="I2364" i="56"/>
  <c r="O2490" i="48"/>
  <c r="F975" i="5"/>
  <c r="I845" i="56"/>
  <c r="I2075" i="56"/>
  <c r="O1549" i="48"/>
  <c r="Q1549" i="48" s="1"/>
  <c r="R1549" i="48" s="1"/>
  <c r="F2429" i="5"/>
  <c r="W787" i="48"/>
  <c r="Y787" i="48" s="1"/>
  <c r="Z787" i="48" s="1"/>
  <c r="F237" i="5"/>
  <c r="F185" i="5"/>
  <c r="I55" i="5"/>
  <c r="F341" i="5"/>
  <c r="H55" i="5"/>
  <c r="D2296" i="5"/>
  <c r="H409" i="48"/>
  <c r="W1857" i="48"/>
  <c r="G245" i="56"/>
  <c r="I1817" i="5"/>
  <c r="I1762" i="5"/>
  <c r="I442" i="5"/>
  <c r="I2147" i="5"/>
  <c r="I1377" i="5"/>
  <c r="I2252" i="5"/>
  <c r="I1770" i="56"/>
  <c r="I1605" i="56"/>
  <c r="I1330" i="56"/>
  <c r="I835" i="56"/>
  <c r="I2217" i="56"/>
  <c r="I2595" i="56"/>
  <c r="C118" i="48"/>
  <c r="M402" i="48"/>
  <c r="N402" i="48" s="1"/>
  <c r="W1095" i="48"/>
  <c r="W1222" i="48"/>
  <c r="Y1222" i="48" s="1"/>
  <c r="Z1222" i="48" s="1"/>
  <c r="W1215" i="48"/>
  <c r="Y1215" i="48" s="1"/>
  <c r="Z1215" i="48" s="1"/>
  <c r="W1255" i="48"/>
  <c r="W1256" i="48" s="1"/>
  <c r="W1239" i="48"/>
  <c r="W160" i="48"/>
  <c r="W741" i="48" s="1"/>
  <c r="M949" i="48"/>
  <c r="N949" i="48" s="1"/>
  <c r="M952" i="48"/>
  <c r="N952" i="48" s="1"/>
  <c r="D2572" i="56"/>
  <c r="D1577" i="56"/>
  <c r="E2323" i="5"/>
  <c r="E963" i="5"/>
  <c r="I2369" i="56"/>
  <c r="I1550" i="56"/>
  <c r="I1900" i="56"/>
  <c r="I1275" i="56"/>
  <c r="E144" i="5"/>
  <c r="E160" i="5"/>
  <c r="C2225" i="5"/>
  <c r="I387" i="5"/>
  <c r="E413" i="5"/>
  <c r="E122" i="5"/>
  <c r="I122" i="5" s="1"/>
  <c r="E1720" i="5"/>
  <c r="E1445" i="5"/>
  <c r="I1445" i="5" s="1"/>
  <c r="E1995" i="5"/>
  <c r="I1995" i="5" s="1"/>
  <c r="E785" i="5"/>
  <c r="I785" i="5" s="1"/>
  <c r="E1390" i="5"/>
  <c r="E2661" i="5"/>
  <c r="K2743" i="48" s="1"/>
  <c r="M2743" i="48" s="1"/>
  <c r="N2743" i="48" s="1"/>
  <c r="E1555" i="5"/>
  <c r="E2263" i="5"/>
  <c r="I2263" i="5" s="1"/>
  <c r="E1500" i="5"/>
  <c r="E1060" i="5"/>
  <c r="E400" i="5"/>
  <c r="E2312" i="5"/>
  <c r="I2312" i="5" s="1"/>
  <c r="E620" i="5"/>
  <c r="E895" i="5"/>
  <c r="I895" i="5" s="1"/>
  <c r="E1830" i="5"/>
  <c r="E1335" i="5"/>
  <c r="I1335" i="5" s="1"/>
  <c r="E1170" i="5"/>
  <c r="E2105" i="5"/>
  <c r="I2105" i="5" s="1"/>
  <c r="E950" i="5"/>
  <c r="E1005" i="5"/>
  <c r="I1005" i="5" s="1"/>
  <c r="E2410" i="5"/>
  <c r="I2410" i="5" s="1"/>
  <c r="E2465" i="5"/>
  <c r="K2659" i="48" s="1"/>
  <c r="M2659" i="48" s="1"/>
  <c r="N2659" i="48" s="1"/>
  <c r="E565" i="5"/>
  <c r="I565" i="5" s="1"/>
  <c r="E455" i="5"/>
  <c r="I455" i="5" s="1"/>
  <c r="E1885" i="5"/>
  <c r="E1940" i="5"/>
  <c r="I1940" i="5" s="1"/>
  <c r="E262" i="5"/>
  <c r="E2612" i="5"/>
  <c r="K2722" i="48" s="1"/>
  <c r="M2722" i="48" s="1"/>
  <c r="N2722" i="48" s="1"/>
  <c r="E2361" i="5"/>
  <c r="E675" i="5"/>
  <c r="I675" i="5" s="1"/>
  <c r="E1115" i="5"/>
  <c r="E510" i="5"/>
  <c r="E2514" i="5"/>
  <c r="K2680" i="48" s="1"/>
  <c r="M2680" i="48" s="1"/>
  <c r="N2680" i="48" s="1"/>
  <c r="E2563" i="5"/>
  <c r="E118" i="5"/>
  <c r="I118" i="5" s="1"/>
  <c r="E2215" i="5"/>
  <c r="I2215" i="5" s="1"/>
  <c r="E1280" i="5"/>
  <c r="E2160" i="5"/>
  <c r="I2160" i="5" s="1"/>
  <c r="E1775" i="5"/>
  <c r="E108" i="5"/>
  <c r="E730" i="5"/>
  <c r="H106" i="5"/>
  <c r="H108" i="5" s="1"/>
  <c r="E1225" i="5"/>
  <c r="I1225" i="5" s="1"/>
  <c r="E840" i="5"/>
  <c r="I840" i="5" s="1"/>
  <c r="E2050" i="5"/>
  <c r="I2050" i="5" s="1"/>
  <c r="E1665" i="5"/>
  <c r="I1665" i="5" s="1"/>
  <c r="E1610" i="5"/>
  <c r="I1610" i="5" s="1"/>
  <c r="E288" i="5"/>
  <c r="E975" i="5" s="1"/>
  <c r="E109" i="5"/>
  <c r="E110" i="5" s="1"/>
  <c r="K111" i="48"/>
  <c r="K128" i="48" s="1"/>
  <c r="E111" i="56"/>
  <c r="E112" i="56" s="1"/>
  <c r="J792" i="29"/>
  <c r="H1081" i="56"/>
  <c r="X2354" i="48"/>
  <c r="X2358" i="48" s="1"/>
  <c r="I2603" i="56"/>
  <c r="I1392" i="56"/>
  <c r="I1172" i="56"/>
  <c r="AC1251" i="48"/>
  <c r="X1908" i="48"/>
  <c r="X643" i="48"/>
  <c r="Y1213" i="48"/>
  <c r="Z1213" i="48" s="1"/>
  <c r="D1192" i="56"/>
  <c r="AA1159" i="48"/>
  <c r="AA842" i="48"/>
  <c r="AA2516" i="48"/>
  <c r="AA2551" i="48"/>
  <c r="AA2453" i="48"/>
  <c r="AA886" i="48"/>
  <c r="AA831" i="48"/>
  <c r="I1214" i="56"/>
  <c r="I1379" i="56"/>
  <c r="I884" i="56"/>
  <c r="I2361" i="56"/>
  <c r="I717" i="56"/>
  <c r="I2396" i="56"/>
  <c r="AA1817" i="48"/>
  <c r="AA937" i="48"/>
  <c r="AC937" i="48" s="1"/>
  <c r="H385" i="5"/>
  <c r="I735" i="56"/>
  <c r="I1560" i="56"/>
  <c r="I1670" i="56"/>
  <c r="I1910" i="56"/>
  <c r="D227" i="56"/>
  <c r="W2745" i="48"/>
  <c r="Y2745" i="48" s="1"/>
  <c r="Z2745" i="48" s="1"/>
  <c r="Y952" i="48"/>
  <c r="Z952" i="48" s="1"/>
  <c r="Y88" i="48"/>
  <c r="Z88" i="48" s="1"/>
  <c r="W647" i="48"/>
  <c r="Y402" i="48"/>
  <c r="Z402" i="48" s="1"/>
  <c r="W1793" i="48"/>
  <c r="W2369" i="48"/>
  <c r="AC1797" i="48"/>
  <c r="W84" i="48"/>
  <c r="I2276" i="48"/>
  <c r="J2276" i="48" s="1"/>
  <c r="W784" i="48"/>
  <c r="Y784" i="48" s="1"/>
  <c r="Z784" i="48" s="1"/>
  <c r="AC1781" i="48"/>
  <c r="Y1062" i="48"/>
  <c r="Z1062" i="48" s="1"/>
  <c r="Y2001" i="48"/>
  <c r="Z2001" i="48" s="1"/>
  <c r="W1769" i="48"/>
  <c r="Y1769" i="48" s="1"/>
  <c r="Z1769" i="48" s="1"/>
  <c r="W922" i="48"/>
  <c r="AC575" i="48"/>
  <c r="D2425" i="56"/>
  <c r="D1872" i="56"/>
  <c r="D2194" i="56"/>
  <c r="D255" i="56"/>
  <c r="D1357" i="56"/>
  <c r="D532" i="56"/>
  <c r="D917" i="56"/>
  <c r="D1412" i="56"/>
  <c r="D1467" i="56"/>
  <c r="D272" i="56"/>
  <c r="L13" i="57"/>
  <c r="I6" i="56"/>
  <c r="AA1832" i="48"/>
  <c r="AA2107" i="48"/>
  <c r="AA1172" i="48"/>
  <c r="AA677" i="48"/>
  <c r="AA659" i="48"/>
  <c r="AA2398" i="48"/>
  <c r="AA879" i="48"/>
  <c r="AA721" i="48"/>
  <c r="AA2151" i="48"/>
  <c r="AA501" i="48"/>
  <c r="I2078" i="56"/>
  <c r="I1104" i="56"/>
  <c r="I1599" i="56"/>
  <c r="I882" i="56"/>
  <c r="I1157" i="56"/>
  <c r="I772" i="56"/>
  <c r="AA1102" i="48"/>
  <c r="AA2092" i="48"/>
  <c r="AA1432" i="48"/>
  <c r="W897" i="48"/>
  <c r="W732" i="48"/>
  <c r="W1667" i="48"/>
  <c r="W2265" i="48"/>
  <c r="Y2265" i="48" s="1"/>
  <c r="Z2265" i="48" s="1"/>
  <c r="W1447" i="48"/>
  <c r="W1612" i="48"/>
  <c r="W1942" i="48"/>
  <c r="I1065" i="56"/>
  <c r="I1780" i="56"/>
  <c r="D333" i="56"/>
  <c r="W98" i="48"/>
  <c r="E164" i="5"/>
  <c r="E2668" i="5"/>
  <c r="E1234" i="5"/>
  <c r="W2677" i="48"/>
  <c r="Y2677" i="48" s="1"/>
  <c r="Z2677" i="48" s="1"/>
  <c r="E794" i="5"/>
  <c r="I2511" i="5"/>
  <c r="E959" i="5"/>
  <c r="E170" i="5"/>
  <c r="E2570" i="5"/>
  <c r="H138" i="5"/>
  <c r="I138" i="5" s="1"/>
  <c r="K278" i="48"/>
  <c r="W2409" i="48"/>
  <c r="W2464" i="48"/>
  <c r="K2523" i="48"/>
  <c r="K741" i="48"/>
  <c r="K2382" i="48"/>
  <c r="AA2382" i="48" s="1"/>
  <c r="K572" i="48"/>
  <c r="M572" i="48" s="1"/>
  <c r="N572" i="48" s="1"/>
  <c r="K631" i="48"/>
  <c r="M631" i="48" s="1"/>
  <c r="N631" i="48" s="1"/>
  <c r="K176" i="48"/>
  <c r="K1236" i="48"/>
  <c r="M1236" i="48" s="1"/>
  <c r="N1236" i="48" s="1"/>
  <c r="W1224" i="48"/>
  <c r="Y1224" i="48" s="1"/>
  <c r="Z1224" i="48" s="1"/>
  <c r="K796" i="48"/>
  <c r="AA1939" i="48"/>
  <c r="AA1334" i="48"/>
  <c r="AC1334" i="48" s="1"/>
  <c r="H622" i="56"/>
  <c r="H2505" i="56"/>
  <c r="H1337" i="56"/>
  <c r="H512" i="56"/>
  <c r="H2603" i="56"/>
  <c r="H2652" i="56"/>
  <c r="H2274" i="56"/>
  <c r="AA2409" i="48"/>
  <c r="I2456" i="56"/>
  <c r="I2225" i="56"/>
  <c r="I607" i="5"/>
  <c r="G227" i="56"/>
  <c r="I2503" i="5"/>
  <c r="I449" i="56"/>
  <c r="I1925" i="5"/>
  <c r="E271" i="56"/>
  <c r="G231" i="56"/>
  <c r="I1652" i="5"/>
  <c r="I1267" i="5"/>
  <c r="I552" i="5"/>
  <c r="I827" i="5"/>
  <c r="I2092" i="5"/>
  <c r="I1927" i="5"/>
  <c r="I2552" i="5"/>
  <c r="I1815" i="5"/>
  <c r="H1534" i="56"/>
  <c r="H654" i="56"/>
  <c r="F2423" i="5"/>
  <c r="D2268" i="5"/>
  <c r="AC1789" i="48"/>
  <c r="X977" i="48"/>
  <c r="AC1801" i="48"/>
  <c r="I882" i="5"/>
  <c r="I1102" i="5"/>
  <c r="I772" i="5"/>
  <c r="I2207" i="5"/>
  <c r="AA1051" i="48"/>
  <c r="AC1051" i="48" s="1"/>
  <c r="I1165" i="56"/>
  <c r="W2208" i="48"/>
  <c r="E142" i="56"/>
  <c r="E961" i="56" s="1"/>
  <c r="I1777" i="56"/>
  <c r="I1667" i="56"/>
  <c r="I1962" i="56"/>
  <c r="C216" i="5"/>
  <c r="C1749" i="5"/>
  <c r="F326" i="56"/>
  <c r="F327" i="56" s="1"/>
  <c r="I1954" i="56"/>
  <c r="G1945" i="5"/>
  <c r="G325" i="48"/>
  <c r="G326" i="48" s="1"/>
  <c r="I1555" i="5"/>
  <c r="I1500" i="5"/>
  <c r="K178" i="48"/>
  <c r="K2323" i="48" s="1"/>
  <c r="M2323" i="48" s="1"/>
  <c r="N2323" i="48" s="1"/>
  <c r="G2490" i="48"/>
  <c r="AA2490" i="48" s="1"/>
  <c r="I2035" i="5"/>
  <c r="I550" i="5"/>
  <c r="I2145" i="5"/>
  <c r="O2219" i="48"/>
  <c r="Q2219" i="48" s="1"/>
  <c r="R2219" i="48" s="1"/>
  <c r="C212" i="5"/>
  <c r="I1262" i="5"/>
  <c r="I2032" i="5"/>
  <c r="I1537" i="5"/>
  <c r="AA604" i="48"/>
  <c r="AC604" i="48" s="1"/>
  <c r="I402" i="56"/>
  <c r="I2323" i="56"/>
  <c r="I677" i="56"/>
  <c r="E2521" i="5"/>
  <c r="I2065" i="56"/>
  <c r="F2286" i="5"/>
  <c r="AA88" i="48"/>
  <c r="AA826" i="48"/>
  <c r="AA85" i="48"/>
  <c r="AC85" i="48" s="1"/>
  <c r="AC86" i="48" s="1"/>
  <c r="H232" i="56"/>
  <c r="I232" i="56" s="1"/>
  <c r="H1097" i="56"/>
  <c r="F2227" i="5"/>
  <c r="F2527" i="5"/>
  <c r="W2002" i="48"/>
  <c r="W32" i="48"/>
  <c r="I1597" i="5"/>
  <c r="H33" i="56"/>
  <c r="E2364" i="5"/>
  <c r="I405" i="56"/>
  <c r="I937" i="5"/>
  <c r="I2601" i="5"/>
  <c r="I1982" i="5"/>
  <c r="I1707" i="5"/>
  <c r="E1784" i="5"/>
  <c r="C905" i="5"/>
  <c r="C1843" i="5"/>
  <c r="I834" i="56"/>
  <c r="I669" i="56"/>
  <c r="F1898" i="5"/>
  <c r="AA44" i="48"/>
  <c r="E146" i="5"/>
  <c r="D259" i="56"/>
  <c r="I385" i="5"/>
  <c r="I1155" i="5"/>
  <c r="I1595" i="5"/>
  <c r="AA829" i="48"/>
  <c r="F2097" i="5"/>
  <c r="I1502" i="56"/>
  <c r="I2505" i="56"/>
  <c r="I567" i="56"/>
  <c r="I457" i="56"/>
  <c r="I1447" i="56"/>
  <c r="I2127" i="56"/>
  <c r="D323" i="56"/>
  <c r="C218" i="48"/>
  <c r="F164" i="5"/>
  <c r="C1733" i="5"/>
  <c r="I36" i="56"/>
  <c r="K2766" i="48"/>
  <c r="F2478" i="5"/>
  <c r="O2764" i="48"/>
  <c r="Q2764" i="48" s="1"/>
  <c r="R2764" i="48" s="1"/>
  <c r="E1908" i="48"/>
  <c r="F1908" i="48" s="1"/>
  <c r="AA84" i="48"/>
  <c r="AA1929" i="48"/>
  <c r="AC2064" i="48"/>
  <c r="C2590" i="5"/>
  <c r="AA952" i="48"/>
  <c r="AC952" i="48" s="1"/>
  <c r="AA2565" i="48"/>
  <c r="I614" i="56"/>
  <c r="I504" i="56"/>
  <c r="G1417" i="48"/>
  <c r="O178" i="48"/>
  <c r="O2476" i="48" s="1"/>
  <c r="F115" i="56"/>
  <c r="F116" i="56" s="1"/>
  <c r="O141" i="48"/>
  <c r="Q141" i="48" s="1"/>
  <c r="I495" i="5"/>
  <c r="I1430" i="5"/>
  <c r="I1705" i="5"/>
  <c r="I1760" i="5"/>
  <c r="AA2094" i="48"/>
  <c r="I1372" i="5"/>
  <c r="I2298" i="5"/>
  <c r="I1977" i="5"/>
  <c r="C1073" i="5"/>
  <c r="K280" i="48"/>
  <c r="K1250" i="48" s="1"/>
  <c r="I2652" i="56"/>
  <c r="I1007" i="56"/>
  <c r="G2386" i="48"/>
  <c r="I2386" i="48" s="1"/>
  <c r="J2386" i="48" s="1"/>
  <c r="D193" i="56"/>
  <c r="G220" i="5"/>
  <c r="G1252" i="48"/>
  <c r="I1252" i="48" s="1"/>
  <c r="J1252" i="48" s="1"/>
  <c r="I775" i="5"/>
  <c r="F170" i="5"/>
  <c r="AA717" i="48"/>
  <c r="E429" i="5"/>
  <c r="E224" i="5"/>
  <c r="I86" i="5"/>
  <c r="AA1156" i="48"/>
  <c r="AA1486" i="48"/>
  <c r="AC1486" i="48" s="1"/>
  <c r="W769" i="48"/>
  <c r="Y769" i="48" s="1"/>
  <c r="Z769" i="48" s="1"/>
  <c r="C183" i="5"/>
  <c r="C1859" i="5"/>
  <c r="S188" i="48"/>
  <c r="G300" i="48"/>
  <c r="I1769" i="56"/>
  <c r="I1439" i="56"/>
  <c r="I779" i="56"/>
  <c r="I2119" i="56"/>
  <c r="I2361" i="5"/>
  <c r="I510" i="5"/>
  <c r="AB407" i="48"/>
  <c r="I822" i="5"/>
  <c r="I2554" i="56"/>
  <c r="I1227" i="56"/>
  <c r="I512" i="56"/>
  <c r="E1364" i="5"/>
  <c r="E151" i="56"/>
  <c r="I1600" i="5"/>
  <c r="F174" i="5"/>
  <c r="I2234" i="48"/>
  <c r="J2234" i="48" s="1"/>
  <c r="D2544" i="56"/>
  <c r="D29" i="56"/>
  <c r="D27" i="56"/>
  <c r="D1763" i="56"/>
  <c r="D1213" i="56"/>
  <c r="D1948" i="56"/>
  <c r="D553" i="56"/>
  <c r="D1543" i="56"/>
  <c r="D2593" i="56"/>
  <c r="D1708" i="56"/>
  <c r="D2642" i="56"/>
  <c r="D26" i="56"/>
  <c r="D28" i="56"/>
  <c r="D2264" i="56"/>
  <c r="D1323" i="56"/>
  <c r="D938" i="56"/>
  <c r="D2362" i="56"/>
  <c r="D773" i="56"/>
  <c r="D2313" i="56"/>
  <c r="D2003" i="56"/>
  <c r="D1268" i="56"/>
  <c r="D1048" i="56"/>
  <c r="D2058" i="56"/>
  <c r="D2215" i="56"/>
  <c r="D388" i="56"/>
  <c r="D2397" i="56"/>
  <c r="D2446" i="56"/>
  <c r="D993" i="56"/>
  <c r="D1378" i="56"/>
  <c r="D1598" i="56"/>
  <c r="D2113" i="56"/>
  <c r="D2495" i="56"/>
  <c r="D1653" i="56"/>
  <c r="G49" i="48"/>
  <c r="F112" i="5"/>
  <c r="O114" i="48"/>
  <c r="Z207" i="48"/>
  <c r="AB207" i="48"/>
  <c r="G307" i="48"/>
  <c r="G313" i="48" s="1"/>
  <c r="G294" i="48"/>
  <c r="K144" i="48"/>
  <c r="M143" i="48"/>
  <c r="H2244" i="5"/>
  <c r="H2228" i="5"/>
  <c r="H2211" i="5"/>
  <c r="AB2388" i="48"/>
  <c r="S104" i="48"/>
  <c r="E2276" i="5"/>
  <c r="E2674" i="5"/>
  <c r="I1597" i="56"/>
  <c r="K172" i="48"/>
  <c r="C144" i="5"/>
  <c r="M442" i="48"/>
  <c r="N442" i="48" s="1"/>
  <c r="AA442" i="48"/>
  <c r="AC442" i="48" s="1"/>
  <c r="Q2366" i="48"/>
  <c r="R2366" i="48" s="1"/>
  <c r="C1797" i="56"/>
  <c r="H1479" i="56"/>
  <c r="I2312" i="56"/>
  <c r="I147" i="5"/>
  <c r="E1216" i="48"/>
  <c r="F1216" i="48" s="1"/>
  <c r="AA1216" i="48"/>
  <c r="AC1216" i="48" s="1"/>
  <c r="G66" i="48"/>
  <c r="E957" i="56"/>
  <c r="E792" i="56"/>
  <c r="E462" i="56"/>
  <c r="E126" i="56"/>
  <c r="E572" i="56"/>
  <c r="E627" i="56"/>
  <c r="E2381" i="56"/>
  <c r="E1067" i="56"/>
  <c r="E1782" i="56"/>
  <c r="E1342" i="56"/>
  <c r="E1727" i="56"/>
  <c r="E407" i="56"/>
  <c r="I407" i="56" s="1"/>
  <c r="E1232" i="56"/>
  <c r="E1617" i="56"/>
  <c r="E1397" i="56"/>
  <c r="E1967" i="56"/>
  <c r="E2022" i="56"/>
  <c r="E1012" i="56"/>
  <c r="E1452" i="56"/>
  <c r="I1452" i="56" s="1"/>
  <c r="E1562" i="56"/>
  <c r="E902" i="56"/>
  <c r="E1837" i="56"/>
  <c r="E737" i="56"/>
  <c r="E1177" i="56"/>
  <c r="I1177" i="56" s="1"/>
  <c r="E1672" i="56"/>
  <c r="E847" i="56"/>
  <c r="E274" i="56"/>
  <c r="E300" i="56"/>
  <c r="E128" i="56"/>
  <c r="H113" i="56"/>
  <c r="H114" i="56" s="1"/>
  <c r="E115" i="56"/>
  <c r="E328" i="56" s="1"/>
  <c r="E329" i="56" s="1"/>
  <c r="E326" i="56"/>
  <c r="I113" i="56"/>
  <c r="I126" i="56" s="1"/>
  <c r="H2454" i="56"/>
  <c r="H2489" i="56"/>
  <c r="H2473" i="56"/>
  <c r="Y938" i="48"/>
  <c r="Z938" i="48" s="1"/>
  <c r="W960" i="48"/>
  <c r="W980" i="48"/>
  <c r="W964" i="48"/>
  <c r="W965" i="48" s="1"/>
  <c r="F311" i="56"/>
  <c r="S2659" i="48"/>
  <c r="U2659" i="48" s="1"/>
  <c r="V2659" i="48" s="1"/>
  <c r="Z204" i="48"/>
  <c r="AB204" i="48"/>
  <c r="C78" i="48"/>
  <c r="C238" i="48" s="1"/>
  <c r="C252" i="48" s="1"/>
  <c r="O296" i="48"/>
  <c r="Q295" i="48"/>
  <c r="O308" i="48"/>
  <c r="O2480" i="48"/>
  <c r="O2425" i="48"/>
  <c r="O2327" i="48"/>
  <c r="Q2327" i="48" s="1"/>
  <c r="R2327" i="48" s="1"/>
  <c r="O2278" i="48"/>
  <c r="Q2278" i="48" s="1"/>
  <c r="R2278" i="48" s="1"/>
  <c r="O2229" i="48"/>
  <c r="Q2229" i="48" s="1"/>
  <c r="R2229" i="48" s="1"/>
  <c r="O2376" i="48"/>
  <c r="Q2376" i="48" s="1"/>
  <c r="R2376" i="48" s="1"/>
  <c r="O2578" i="48"/>
  <c r="M89" i="48"/>
  <c r="K90" i="48"/>
  <c r="E2254" i="48"/>
  <c r="F2254" i="48" s="1"/>
  <c r="AA2254" i="48"/>
  <c r="AC2254" i="48" s="1"/>
  <c r="I2209" i="56"/>
  <c r="D2210" i="56"/>
  <c r="K12" i="48"/>
  <c r="M11" i="48"/>
  <c r="K141" i="48"/>
  <c r="R9" i="48"/>
  <c r="Q10" i="48"/>
  <c r="R10" i="48" s="1"/>
  <c r="E45" i="5"/>
  <c r="E50" i="5" s="1"/>
  <c r="E161" i="5"/>
  <c r="E317" i="5"/>
  <c r="E48" i="5"/>
  <c r="E213" i="5"/>
  <c r="H31" i="5"/>
  <c r="H32" i="5" s="1"/>
  <c r="G1233" i="48"/>
  <c r="G2367" i="48"/>
  <c r="I2367" i="48" s="1"/>
  <c r="J2367" i="48" s="1"/>
  <c r="G573" i="48"/>
  <c r="G2318" i="48"/>
  <c r="I2318" i="48" s="1"/>
  <c r="J2318" i="48" s="1"/>
  <c r="G2618" i="48"/>
  <c r="G2220" i="48"/>
  <c r="M441" i="48"/>
  <c r="N441" i="48" s="1"/>
  <c r="AA441" i="48"/>
  <c r="AC441" i="48" s="1"/>
  <c r="C422" i="56"/>
  <c r="C917" i="56"/>
  <c r="C1927" i="56"/>
  <c r="C1192" i="56"/>
  <c r="C972" i="56"/>
  <c r="C2341" i="56"/>
  <c r="C807" i="56"/>
  <c r="C1687" i="56"/>
  <c r="C697" i="56"/>
  <c r="C587" i="56"/>
  <c r="C1742" i="56"/>
  <c r="C1247" i="56"/>
  <c r="C1302" i="56"/>
  <c r="C752" i="56"/>
  <c r="C1027" i="56"/>
  <c r="C2292" i="56"/>
  <c r="C2243" i="56"/>
  <c r="C1467" i="56"/>
  <c r="C2037" i="56"/>
  <c r="C2425" i="56"/>
  <c r="C1522" i="56"/>
  <c r="C2523" i="56"/>
  <c r="C1982" i="56"/>
  <c r="C1357" i="56"/>
  <c r="C862" i="56"/>
  <c r="C642" i="56"/>
  <c r="C477" i="56"/>
  <c r="C2670" i="56"/>
  <c r="C1082" i="56"/>
  <c r="C1852" i="56"/>
  <c r="C1632" i="56"/>
  <c r="C1872" i="56"/>
  <c r="C2621" i="56"/>
  <c r="C2194" i="56"/>
  <c r="C2572" i="56"/>
  <c r="C1412" i="56"/>
  <c r="C2474" i="56"/>
  <c r="M94" i="48"/>
  <c r="N94" i="48" s="1"/>
  <c r="M105" i="48"/>
  <c r="N105" i="48" s="1"/>
  <c r="N93" i="48"/>
  <c r="O218" i="48"/>
  <c r="K2656" i="48"/>
  <c r="M2656" i="48" s="1"/>
  <c r="N2656" i="48" s="1"/>
  <c r="I2462" i="5"/>
  <c r="G2333" i="5"/>
  <c r="G2486" i="5"/>
  <c r="S2668" i="48" s="1"/>
  <c r="U2668" i="48" s="1"/>
  <c r="V2668" i="48" s="1"/>
  <c r="E102" i="48"/>
  <c r="E103" i="48" s="1"/>
  <c r="F103" i="48" s="1"/>
  <c r="W1565" i="48"/>
  <c r="Y1565" i="48" s="1"/>
  <c r="Z1565" i="48" s="1"/>
  <c r="W1569" i="48"/>
  <c r="W1572" i="48" s="1"/>
  <c r="W1552" i="48"/>
  <c r="Y1552" i="48" s="1"/>
  <c r="Z1552" i="48" s="1"/>
  <c r="W1547" i="48"/>
  <c r="Y1547" i="48" s="1"/>
  <c r="Z1547" i="48" s="1"/>
  <c r="W2698" i="48"/>
  <c r="Y2698" i="48" s="1"/>
  <c r="Z2698" i="48" s="1"/>
  <c r="Y2697" i="48"/>
  <c r="Z2697" i="48" s="1"/>
  <c r="AB2288" i="48"/>
  <c r="I2072" i="56"/>
  <c r="E265" i="5"/>
  <c r="E97" i="5"/>
  <c r="E838" i="5" s="1"/>
  <c r="E135" i="5"/>
  <c r="E956" i="5" s="1"/>
  <c r="E100" i="5"/>
  <c r="H83" i="5"/>
  <c r="H84" i="5" s="1"/>
  <c r="F121" i="48"/>
  <c r="E122" i="48"/>
  <c r="F122" i="48" s="1"/>
  <c r="E2659" i="56"/>
  <c r="E2385" i="56"/>
  <c r="G247" i="48"/>
  <c r="G195" i="48"/>
  <c r="G351" i="48"/>
  <c r="G352" i="48" s="1"/>
  <c r="C2737" i="48"/>
  <c r="E2737" i="48" s="1"/>
  <c r="F2737" i="48" s="1"/>
  <c r="I2647" i="5"/>
  <c r="C200" i="48"/>
  <c r="C202" i="48"/>
  <c r="E2300" i="48"/>
  <c r="F2300" i="48" s="1"/>
  <c r="AA2300" i="48"/>
  <c r="AC2300" i="48" s="1"/>
  <c r="E1759" i="48"/>
  <c r="F1759" i="48" s="1"/>
  <c r="AA1759" i="48"/>
  <c r="AC1759" i="48" s="1"/>
  <c r="Q275" i="48"/>
  <c r="O276" i="48"/>
  <c r="G2292" i="56"/>
  <c r="K462" i="48"/>
  <c r="M462" i="48" s="1"/>
  <c r="N462" i="48" s="1"/>
  <c r="K1452" i="48"/>
  <c r="K1672" i="48"/>
  <c r="K1122" i="48"/>
  <c r="K2057" i="48"/>
  <c r="M2057" i="48" s="1"/>
  <c r="N2057" i="48" s="1"/>
  <c r="K1232" i="48"/>
  <c r="M1232" i="48" s="1"/>
  <c r="N1232" i="48" s="1"/>
  <c r="K2112" i="48"/>
  <c r="K2167" i="48"/>
  <c r="K1177" i="48"/>
  <c r="K1012" i="48"/>
  <c r="K1837" i="48"/>
  <c r="K1342" i="48"/>
  <c r="M1342" i="48" s="1"/>
  <c r="N1342" i="48" s="1"/>
  <c r="K1727" i="48"/>
  <c r="M1727" i="48" s="1"/>
  <c r="N1727" i="48" s="1"/>
  <c r="K517" i="48"/>
  <c r="K682" i="48"/>
  <c r="K1067" i="48"/>
  <c r="M1067" i="48" s="1"/>
  <c r="N1067" i="48" s="1"/>
  <c r="M134" i="48"/>
  <c r="N134" i="48" s="1"/>
  <c r="K2268" i="48"/>
  <c r="M2268" i="48" s="1"/>
  <c r="N2268" i="48" s="1"/>
  <c r="K2617" i="48"/>
  <c r="K2568" i="48"/>
  <c r="K847" i="48"/>
  <c r="K1562" i="48"/>
  <c r="M1562" i="48" s="1"/>
  <c r="N1562" i="48" s="1"/>
  <c r="K2002" i="48"/>
  <c r="M2002" i="48" s="1"/>
  <c r="N2002" i="48" s="1"/>
  <c r="K1397" i="48"/>
  <c r="K792" i="48"/>
  <c r="M792" i="48" s="1"/>
  <c r="N792" i="48" s="1"/>
  <c r="K1287" i="48"/>
  <c r="K957" i="48"/>
  <c r="M957" i="48" s="1"/>
  <c r="N957" i="48" s="1"/>
  <c r="K1892" i="48"/>
  <c r="M1892" i="48" s="1"/>
  <c r="N1892" i="48" s="1"/>
  <c r="K407" i="48"/>
  <c r="M407" i="48" s="1"/>
  <c r="N407" i="48" s="1"/>
  <c r="K2219" i="48"/>
  <c r="K1947" i="48"/>
  <c r="K2317" i="48"/>
  <c r="M2317" i="48" s="1"/>
  <c r="N2317" i="48" s="1"/>
  <c r="K902" i="48"/>
  <c r="K1617" i="48"/>
  <c r="K1782" i="48"/>
  <c r="M1782" i="48" s="1"/>
  <c r="N1782" i="48" s="1"/>
  <c r="K2519" i="48"/>
  <c r="K2366" i="48"/>
  <c r="M2366" i="48" s="1"/>
  <c r="N2366" i="48" s="1"/>
  <c r="F280" i="5"/>
  <c r="F268" i="5"/>
  <c r="E115" i="48"/>
  <c r="C116" i="48"/>
  <c r="C297" i="48"/>
  <c r="C298" i="48" s="1"/>
  <c r="K737" i="48"/>
  <c r="W799" i="48"/>
  <c r="Y799" i="48" s="1"/>
  <c r="Z799" i="48" s="1"/>
  <c r="Y773" i="48"/>
  <c r="Z773" i="48" s="1"/>
  <c r="W795" i="48"/>
  <c r="W782" i="48"/>
  <c r="Y782" i="48" s="1"/>
  <c r="Z782" i="48" s="1"/>
  <c r="W815" i="48"/>
  <c r="W817" i="48" s="1"/>
  <c r="C1443" i="5"/>
  <c r="C2659" i="5"/>
  <c r="C2741" i="48" s="1"/>
  <c r="E2741" i="48" s="1"/>
  <c r="F2741" i="48" s="1"/>
  <c r="C508" i="5"/>
  <c r="C2561" i="5"/>
  <c r="C1608" i="5"/>
  <c r="C2261" i="5"/>
  <c r="C1498" i="5"/>
  <c r="C893" i="5"/>
  <c r="C2103" i="5"/>
  <c r="C1003" i="5"/>
  <c r="C618" i="5"/>
  <c r="C1718" i="5"/>
  <c r="C103" i="5"/>
  <c r="C1278" i="5"/>
  <c r="C1388" i="5"/>
  <c r="C783" i="5"/>
  <c r="C1168" i="5"/>
  <c r="C948" i="5"/>
  <c r="C2359" i="5"/>
  <c r="C2048" i="5"/>
  <c r="C2408" i="5"/>
  <c r="C1333" i="5"/>
  <c r="C398" i="5"/>
  <c r="C1223" i="5"/>
  <c r="C1993" i="5"/>
  <c r="C2158" i="5"/>
  <c r="C453" i="5"/>
  <c r="C1828" i="5"/>
  <c r="C2310" i="5"/>
  <c r="C673" i="5"/>
  <c r="C1938" i="5"/>
  <c r="C563" i="5"/>
  <c r="C1553" i="5"/>
  <c r="C838" i="5"/>
  <c r="C1113" i="5"/>
  <c r="C2512" i="5"/>
  <c r="C728" i="5"/>
  <c r="C1058" i="5"/>
  <c r="C104" i="5"/>
  <c r="C2463" i="5"/>
  <c r="C1883" i="5"/>
  <c r="C1773" i="5"/>
  <c r="C1663" i="5"/>
  <c r="C2610" i="5"/>
  <c r="C105" i="5"/>
  <c r="M1541" i="48"/>
  <c r="N1541" i="48" s="1"/>
  <c r="AA1541" i="48"/>
  <c r="AC1541" i="48" s="1"/>
  <c r="O2529" i="48"/>
  <c r="O34" i="48"/>
  <c r="N9" i="48"/>
  <c r="M10" i="48"/>
  <c r="N10" i="48" s="1"/>
  <c r="K569" i="48"/>
  <c r="M569" i="48" s="1"/>
  <c r="N569" i="48" s="1"/>
  <c r="K789" i="48"/>
  <c r="K2164" i="48"/>
  <c r="K2109" i="48"/>
  <c r="K1394" i="48"/>
  <c r="K1339" i="48"/>
  <c r="K1119" i="48"/>
  <c r="K1064" i="48"/>
  <c r="M1064" i="48" s="1"/>
  <c r="N1064" i="48" s="1"/>
  <c r="K1999" i="48"/>
  <c r="M1999" i="48" s="1"/>
  <c r="N1999" i="48" s="1"/>
  <c r="K679" i="48"/>
  <c r="K2054" i="48"/>
  <c r="M2054" i="48" s="1"/>
  <c r="N2054" i="48" s="1"/>
  <c r="K844" i="48"/>
  <c r="K1559" i="48"/>
  <c r="M1559" i="48" s="1"/>
  <c r="N1559" i="48" s="1"/>
  <c r="K1284" i="48"/>
  <c r="K1724" i="48"/>
  <c r="M1724" i="48" s="1"/>
  <c r="N1724" i="48" s="1"/>
  <c r="M113" i="48"/>
  <c r="M954" i="48" s="1"/>
  <c r="N954" i="48" s="1"/>
  <c r="K1174" i="48"/>
  <c r="K459" i="48"/>
  <c r="M459" i="48" s="1"/>
  <c r="N459" i="48" s="1"/>
  <c r="K1009" i="48"/>
  <c r="AA1009" i="48" s="1"/>
  <c r="K1449" i="48"/>
  <c r="K1944" i="48"/>
  <c r="K1614" i="48"/>
  <c r="K1834" i="48"/>
  <c r="K954" i="48"/>
  <c r="K1229" i="48"/>
  <c r="K1779" i="48"/>
  <c r="K404" i="48"/>
  <c r="K126" i="48"/>
  <c r="M126" i="48" s="1"/>
  <c r="K624" i="48"/>
  <c r="K514" i="48"/>
  <c r="K899" i="48"/>
  <c r="K734" i="48"/>
  <c r="K1889" i="48"/>
  <c r="K1669" i="48"/>
  <c r="W113" i="48"/>
  <c r="K115" i="48"/>
  <c r="K297" i="48" s="1"/>
  <c r="AA113" i="48"/>
  <c r="AC113" i="48" s="1"/>
  <c r="AC114" i="48" s="1"/>
  <c r="K295" i="48"/>
  <c r="K269" i="48"/>
  <c r="M275" i="48"/>
  <c r="K276" i="48"/>
  <c r="Z252" i="48"/>
  <c r="AB252" i="48"/>
  <c r="Z192" i="48"/>
  <c r="AB192" i="48"/>
  <c r="Y2037" i="48"/>
  <c r="Z2037" i="48" s="1"/>
  <c r="C180" i="48"/>
  <c r="C2521" i="48"/>
  <c r="C2472" i="48"/>
  <c r="Y2267" i="48"/>
  <c r="Z2267" i="48" s="1"/>
  <c r="X2268" i="48"/>
  <c r="I958" i="56"/>
  <c r="I628" i="56"/>
  <c r="I2091" i="56"/>
  <c r="H1686" i="56"/>
  <c r="H1665" i="56"/>
  <c r="H1702" i="56"/>
  <c r="C186" i="5"/>
  <c r="I2201" i="56"/>
  <c r="D2202" i="56"/>
  <c r="Y2208" i="48"/>
  <c r="Z2208" i="48" s="1"/>
  <c r="E167" i="5"/>
  <c r="E219" i="5"/>
  <c r="E220" i="5" s="1"/>
  <c r="C188" i="48"/>
  <c r="W187" i="48"/>
  <c r="AA187" i="48" s="1"/>
  <c r="E155" i="56"/>
  <c r="I1274" i="56"/>
  <c r="I1219" i="56"/>
  <c r="I480" i="56"/>
  <c r="F481" i="56"/>
  <c r="O142" i="48"/>
  <c r="I2326" i="5"/>
  <c r="D2233" i="5"/>
  <c r="I2232" i="5"/>
  <c r="C111" i="48"/>
  <c r="C293" i="48" s="1"/>
  <c r="C109" i="5"/>
  <c r="C110" i="5" s="1"/>
  <c r="J848" i="22"/>
  <c r="J851" i="22"/>
  <c r="J852" i="22"/>
  <c r="I2137" i="5"/>
  <c r="G104" i="48"/>
  <c r="W1401" i="48"/>
  <c r="U2311" i="48"/>
  <c r="V2311" i="48" s="1"/>
  <c r="AA2311" i="48"/>
  <c r="AC2311" i="48" s="1"/>
  <c r="I114" i="48"/>
  <c r="J114" i="48" s="1"/>
  <c r="J113" i="48"/>
  <c r="H284" i="56"/>
  <c r="I284" i="56" s="1"/>
  <c r="H154" i="56"/>
  <c r="I154" i="56" s="1"/>
  <c r="H98" i="56"/>
  <c r="H180" i="56"/>
  <c r="I180" i="56" s="1"/>
  <c r="I1109" i="56"/>
  <c r="Z188" i="48"/>
  <c r="AB188" i="48"/>
  <c r="C302" i="5"/>
  <c r="Z196" i="48"/>
  <c r="AB196" i="48"/>
  <c r="G112" i="48"/>
  <c r="E1067" i="48"/>
  <c r="F1067" i="48" s="1"/>
  <c r="AA1067" i="48"/>
  <c r="AC1067" i="48" s="1"/>
  <c r="M1059" i="48"/>
  <c r="N1059" i="48" s="1"/>
  <c r="AA1059" i="48"/>
  <c r="AC1059" i="48" s="1"/>
  <c r="K334" i="48"/>
  <c r="K322" i="48"/>
  <c r="O112" i="48"/>
  <c r="K2569" i="48"/>
  <c r="K2168" i="48"/>
  <c r="K1398" i="48"/>
  <c r="K1948" i="48"/>
  <c r="K1013" i="48"/>
  <c r="K793" i="48"/>
  <c r="K2220" i="48"/>
  <c r="K151" i="48"/>
  <c r="K1783" i="48"/>
  <c r="K2416" i="48"/>
  <c r="K573" i="48"/>
  <c r="O152" i="48"/>
  <c r="O140" i="48"/>
  <c r="Q139" i="48"/>
  <c r="I321" i="56"/>
  <c r="H1094" i="56"/>
  <c r="H1939" i="56"/>
  <c r="H599" i="56"/>
  <c r="H1259" i="56"/>
  <c r="H1204" i="56"/>
  <c r="H819" i="56"/>
  <c r="H2535" i="56"/>
  <c r="H1884" i="56"/>
  <c r="H2682" i="56"/>
  <c r="H1589" i="56"/>
  <c r="H2584" i="56"/>
  <c r="H1809" i="56"/>
  <c r="H1699" i="56"/>
  <c r="H1424" i="56"/>
  <c r="H2159" i="56"/>
  <c r="H2437" i="56"/>
  <c r="F2568" i="5"/>
  <c r="O2706" i="48" s="1"/>
  <c r="Q2706" i="48" s="1"/>
  <c r="R2706" i="48" s="1"/>
  <c r="F2617" i="5"/>
  <c r="O2727" i="48" s="1"/>
  <c r="Q2727" i="48" s="1"/>
  <c r="R2727" i="48" s="1"/>
  <c r="K2470" i="48"/>
  <c r="I1894" i="56"/>
  <c r="I2641" i="56"/>
  <c r="C21" i="48"/>
  <c r="C2759" i="48" s="1"/>
  <c r="E7" i="48"/>
  <c r="C137" i="48"/>
  <c r="C24" i="48"/>
  <c r="W7" i="48"/>
  <c r="AA7" i="48"/>
  <c r="AC7" i="48" s="1"/>
  <c r="AC8" i="48" s="1"/>
  <c r="F25" i="56"/>
  <c r="C1026" i="5"/>
  <c r="C2181" i="5"/>
  <c r="C1356" i="5"/>
  <c r="C476" i="5"/>
  <c r="C274" i="5"/>
  <c r="C1686" i="5"/>
  <c r="C2126" i="5"/>
  <c r="C1301" i="5"/>
  <c r="C641" i="5"/>
  <c r="C751" i="5"/>
  <c r="C1466" i="5"/>
  <c r="C861" i="5"/>
  <c r="C1191" i="5"/>
  <c r="C421" i="5"/>
  <c r="C696" i="5"/>
  <c r="C1411" i="5"/>
  <c r="C1961" i="5"/>
  <c r="C2582" i="5"/>
  <c r="C2708" i="48" s="1"/>
  <c r="E2708" i="48" s="1"/>
  <c r="F2708" i="48" s="1"/>
  <c r="C1576" i="5"/>
  <c r="C2071" i="5"/>
  <c r="C1741" i="5"/>
  <c r="C1631" i="5"/>
  <c r="C1521" i="5"/>
  <c r="C531" i="5"/>
  <c r="C1081" i="5"/>
  <c r="C264" i="5"/>
  <c r="C916" i="5"/>
  <c r="C2380" i="5"/>
  <c r="C2233" i="5"/>
  <c r="C2429" i="5"/>
  <c r="C1906" i="5"/>
  <c r="C586" i="5"/>
  <c r="C1851" i="5"/>
  <c r="C806" i="5"/>
  <c r="C1136" i="5"/>
  <c r="C2282" i="5"/>
  <c r="C2631" i="5"/>
  <c r="C2729" i="48" s="1"/>
  <c r="E2729" i="48" s="1"/>
  <c r="F2729" i="48" s="1"/>
  <c r="C2016" i="5"/>
  <c r="C971" i="5"/>
  <c r="C2533" i="5"/>
  <c r="C2687" i="48" s="1"/>
  <c r="E2687" i="48" s="1"/>
  <c r="F2687" i="48" s="1"/>
  <c r="C1246" i="5"/>
  <c r="I144" i="48"/>
  <c r="J144" i="48" s="1"/>
  <c r="J143" i="48"/>
  <c r="I940" i="5"/>
  <c r="I2658" i="5"/>
  <c r="W430" i="48"/>
  <c r="W431" i="48" s="1"/>
  <c r="W410" i="48"/>
  <c r="W1332" i="48"/>
  <c r="Y1332" i="48" s="1"/>
  <c r="Z1332" i="48" s="1"/>
  <c r="H1754" i="56"/>
  <c r="AA790" i="48"/>
  <c r="AC790" i="48" s="1"/>
  <c r="I1123" i="56"/>
  <c r="I463" i="56"/>
  <c r="O1948" i="48"/>
  <c r="O1563" i="48"/>
  <c r="O2003" i="48"/>
  <c r="O138" i="48"/>
  <c r="O848" i="48"/>
  <c r="O408" i="48"/>
  <c r="O738" i="48"/>
  <c r="O2168" i="48"/>
  <c r="O518" i="48"/>
  <c r="O793" i="48"/>
  <c r="O683" i="48"/>
  <c r="O1618" i="48"/>
  <c r="O2569" i="48"/>
  <c r="O2220" i="48"/>
  <c r="O2520" i="48"/>
  <c r="O1783" i="48"/>
  <c r="Q1783" i="48" s="1"/>
  <c r="R1783" i="48" s="1"/>
  <c r="O1068" i="48"/>
  <c r="O2367" i="48"/>
  <c r="Q2367" i="48" s="1"/>
  <c r="R2367" i="48" s="1"/>
  <c r="K1531" i="48"/>
  <c r="K2341" i="48"/>
  <c r="K706" i="48"/>
  <c r="K1421" i="48"/>
  <c r="K1201" i="48"/>
  <c r="K1476" i="48"/>
  <c r="K2592" i="48"/>
  <c r="K1971" i="48"/>
  <c r="K1366" i="48"/>
  <c r="K486" i="48"/>
  <c r="K1146" i="48"/>
  <c r="K2136" i="48"/>
  <c r="K1091" i="48"/>
  <c r="K2026" i="48"/>
  <c r="K871" i="48"/>
  <c r="K1806" i="48"/>
  <c r="K332" i="48"/>
  <c r="K2292" i="48"/>
  <c r="K1751" i="48"/>
  <c r="K1311" i="48"/>
  <c r="K1861" i="48"/>
  <c r="K1036" i="48"/>
  <c r="AA1036" i="48" s="1"/>
  <c r="K596" i="48"/>
  <c r="K1586" i="48"/>
  <c r="K1256" i="48"/>
  <c r="K816" i="48"/>
  <c r="K541" i="48"/>
  <c r="K2641" i="48"/>
  <c r="K2191" i="48"/>
  <c r="K981" i="48"/>
  <c r="K1916" i="48"/>
  <c r="K2390" i="48"/>
  <c r="AA2390" i="48" s="1"/>
  <c r="K431" i="48"/>
  <c r="K2243" i="48"/>
  <c r="K2081" i="48"/>
  <c r="K1696" i="48"/>
  <c r="K330" i="48"/>
  <c r="K318" i="48"/>
  <c r="K2543" i="48"/>
  <c r="K2439" i="48"/>
  <c r="K926" i="48"/>
  <c r="E332" i="5"/>
  <c r="D299" i="56"/>
  <c r="F23" i="5"/>
  <c r="D2648" i="5"/>
  <c r="G2738" i="48" s="1"/>
  <c r="I2738" i="48" s="1"/>
  <c r="J2738" i="48" s="1"/>
  <c r="D1593" i="5"/>
  <c r="D1153" i="5"/>
  <c r="D1318" i="5"/>
  <c r="D2033" i="5"/>
  <c r="D1373" i="5"/>
  <c r="D823" i="5"/>
  <c r="D2452" i="5"/>
  <c r="G2654" i="48" s="1"/>
  <c r="I2654" i="48" s="1"/>
  <c r="J2654" i="48" s="1"/>
  <c r="D713" i="5"/>
  <c r="D1483" i="5"/>
  <c r="D2599" i="5"/>
  <c r="G2717" i="48" s="1"/>
  <c r="I2717" i="48" s="1"/>
  <c r="J2717" i="48" s="1"/>
  <c r="D1098" i="5"/>
  <c r="D1538" i="5"/>
  <c r="D1813" i="5"/>
  <c r="D25" i="5"/>
  <c r="D2397" i="5"/>
  <c r="D768" i="5"/>
  <c r="D1868" i="5"/>
  <c r="D988" i="5"/>
  <c r="D1703" i="5"/>
  <c r="D383" i="5"/>
  <c r="D1648" i="5"/>
  <c r="D24" i="5"/>
  <c r="G358" i="56"/>
  <c r="G359" i="56" s="1"/>
  <c r="G202" i="56"/>
  <c r="G68" i="56"/>
  <c r="G254" i="56"/>
  <c r="C328" i="5"/>
  <c r="I30" i="5"/>
  <c r="Q301" i="48"/>
  <c r="O302" i="48"/>
  <c r="C2653" i="56"/>
  <c r="C1963" i="56"/>
  <c r="C1778" i="56"/>
  <c r="C1228" i="56"/>
  <c r="C513" i="56"/>
  <c r="C1558" i="56"/>
  <c r="C2275" i="56"/>
  <c r="T56" i="57"/>
  <c r="F2564" i="56"/>
  <c r="F2084" i="56"/>
  <c r="F1569" i="56"/>
  <c r="F1789" i="56"/>
  <c r="F167" i="56"/>
  <c r="F2029" i="56"/>
  <c r="F1734" i="56"/>
  <c r="F2466" i="56"/>
  <c r="AB36" i="57"/>
  <c r="F1679" i="56"/>
  <c r="I1679" i="56" s="1"/>
  <c r="F964" i="56"/>
  <c r="F1974" i="56"/>
  <c r="F2388" i="56"/>
  <c r="F2333" i="56"/>
  <c r="F2417" i="56"/>
  <c r="F2284" i="56"/>
  <c r="F2613" i="56"/>
  <c r="F799" i="56"/>
  <c r="F579" i="56"/>
  <c r="F2235" i="56"/>
  <c r="F2186" i="56"/>
  <c r="F1239" i="56"/>
  <c r="F2515" i="56"/>
  <c r="AA2159" i="48"/>
  <c r="I2023" i="56"/>
  <c r="W42" i="48"/>
  <c r="AA42" i="48"/>
  <c r="I499" i="56"/>
  <c r="I994" i="56"/>
  <c r="I1544" i="56"/>
  <c r="I1322" i="56"/>
  <c r="I1817" i="56"/>
  <c r="I2002" i="56"/>
  <c r="K99" i="48"/>
  <c r="K102" i="48"/>
  <c r="M102" i="48" s="1"/>
  <c r="C26" i="48"/>
  <c r="C250" i="48"/>
  <c r="K1401" i="48"/>
  <c r="K521" i="48"/>
  <c r="K2572" i="48"/>
  <c r="K851" i="48"/>
  <c r="K1181" i="48"/>
  <c r="K1291" i="48"/>
  <c r="K1016" i="48"/>
  <c r="K1456" i="48"/>
  <c r="K686" i="48"/>
  <c r="K1951" i="48"/>
  <c r="K2171" i="48"/>
  <c r="K2621" i="48"/>
  <c r="K1731" i="48"/>
  <c r="M1731" i="48" s="1"/>
  <c r="N1731" i="48" s="1"/>
  <c r="K2116" i="48"/>
  <c r="K1126" i="48"/>
  <c r="K1346" i="48"/>
  <c r="M1346" i="48" s="1"/>
  <c r="N1346" i="48" s="1"/>
  <c r="K1071" i="48"/>
  <c r="M1071" i="48" s="1"/>
  <c r="N1071" i="48" s="1"/>
  <c r="K2370" i="48"/>
  <c r="M2370" i="48" s="1"/>
  <c r="N2370" i="48" s="1"/>
  <c r="K1896" i="48"/>
  <c r="M1896" i="48" s="1"/>
  <c r="N1896" i="48" s="1"/>
  <c r="K1676" i="48"/>
  <c r="K1841" i="48"/>
  <c r="K1566" i="48"/>
  <c r="M1566" i="48" s="1"/>
  <c r="N1566" i="48" s="1"/>
  <c r="K2223" i="48"/>
  <c r="K2061" i="48"/>
  <c r="M2061" i="48" s="1"/>
  <c r="N2061" i="48" s="1"/>
  <c r="K466" i="48"/>
  <c r="M466" i="48" s="1"/>
  <c r="N466" i="48" s="1"/>
  <c r="K961" i="48"/>
  <c r="K576" i="48"/>
  <c r="K2321" i="48"/>
  <c r="K1786" i="48"/>
  <c r="M1786" i="48" s="1"/>
  <c r="N1786" i="48" s="1"/>
  <c r="K2272" i="48"/>
  <c r="M2272" i="48" s="1"/>
  <c r="N2272" i="48" s="1"/>
  <c r="K1075" i="48"/>
  <c r="M1075" i="48" s="1"/>
  <c r="N1075" i="48" s="1"/>
  <c r="K2175" i="48"/>
  <c r="K1845" i="48"/>
  <c r="K1460" i="48"/>
  <c r="K1185" i="48"/>
  <c r="K2065" i="48"/>
  <c r="M2065" i="48" s="1"/>
  <c r="N2065" i="48" s="1"/>
  <c r="K1295" i="48"/>
  <c r="K1680" i="48"/>
  <c r="K2625" i="48"/>
  <c r="K415" i="48"/>
  <c r="K1900" i="48"/>
  <c r="M1900" i="48" s="1"/>
  <c r="N1900" i="48" s="1"/>
  <c r="K1955" i="48"/>
  <c r="K525" i="48"/>
  <c r="K214" i="48"/>
  <c r="K1735" i="48"/>
  <c r="M1735" i="48" s="1"/>
  <c r="N1735" i="48" s="1"/>
  <c r="K1405" i="48"/>
  <c r="K1020" i="48"/>
  <c r="K2227" i="48"/>
  <c r="M2227" i="48" s="1"/>
  <c r="N2227" i="48" s="1"/>
  <c r="K690" i="48"/>
  <c r="K1350" i="48"/>
  <c r="M1350" i="48" s="1"/>
  <c r="N1350" i="48" s="1"/>
  <c r="K1130" i="48"/>
  <c r="K965" i="48"/>
  <c r="K2120" i="48"/>
  <c r="K2576" i="48"/>
  <c r="K470" i="48"/>
  <c r="M470" i="48" s="1"/>
  <c r="N470" i="48" s="1"/>
  <c r="K2527" i="48"/>
  <c r="K2010" i="48"/>
  <c r="K2276" i="48"/>
  <c r="M2276" i="48" s="1"/>
  <c r="N2276" i="48" s="1"/>
  <c r="K1790" i="48"/>
  <c r="M1790" i="48" s="1"/>
  <c r="N1790" i="48" s="1"/>
  <c r="K2423" i="48"/>
  <c r="K800" i="48"/>
  <c r="M800" i="48" s="1"/>
  <c r="N800" i="48" s="1"/>
  <c r="O99" i="48"/>
  <c r="O102" i="48"/>
  <c r="Q102" i="48" s="1"/>
  <c r="O267" i="48"/>
  <c r="Q267" i="48" s="1"/>
  <c r="C1303" i="48"/>
  <c r="C423" i="48"/>
  <c r="E423" i="48" s="1"/>
  <c r="F423" i="48" s="1"/>
  <c r="C2183" i="48"/>
  <c r="C808" i="48"/>
  <c r="E808" i="48" s="1"/>
  <c r="F808" i="48" s="1"/>
  <c r="C2235" i="48"/>
  <c r="E2235" i="48" s="1"/>
  <c r="F2235" i="48" s="1"/>
  <c r="C918" i="48"/>
  <c r="C1743" i="48"/>
  <c r="E1743" i="48" s="1"/>
  <c r="F1743" i="48" s="1"/>
  <c r="C2018" i="48"/>
  <c r="E2018" i="48" s="1"/>
  <c r="F2018" i="48" s="1"/>
  <c r="C698" i="48"/>
  <c r="C1963" i="48"/>
  <c r="C588" i="48"/>
  <c r="E588" i="48" s="1"/>
  <c r="F588" i="48" s="1"/>
  <c r="C1193" i="48"/>
  <c r="C1578" i="48"/>
  <c r="E1578" i="48" s="1"/>
  <c r="F1578" i="48" s="1"/>
  <c r="C1083" i="48"/>
  <c r="E1083" i="48" s="1"/>
  <c r="F1083" i="48" s="1"/>
  <c r="C1853" i="48"/>
  <c r="C973" i="48"/>
  <c r="E973" i="48" s="1"/>
  <c r="F973" i="48" s="1"/>
  <c r="C2382" i="48"/>
  <c r="E2382" i="48" s="1"/>
  <c r="F2382" i="48" s="1"/>
  <c r="C753" i="48"/>
  <c r="C2073" i="48"/>
  <c r="E2073" i="48" s="1"/>
  <c r="F2073" i="48" s="1"/>
  <c r="C1028" i="48"/>
  <c r="C1248" i="48"/>
  <c r="E1248" i="48" s="1"/>
  <c r="F1248" i="48" s="1"/>
  <c r="E264" i="48"/>
  <c r="F264" i="48" s="1"/>
  <c r="C1138" i="48"/>
  <c r="C1468" i="48"/>
  <c r="C2535" i="48"/>
  <c r="C2486" i="48"/>
  <c r="C478" i="48"/>
  <c r="C1358" i="48"/>
  <c r="E1358" i="48" s="1"/>
  <c r="F1358" i="48" s="1"/>
  <c r="C1688" i="48"/>
  <c r="C2128" i="48"/>
  <c r="C1633" i="48"/>
  <c r="C2284" i="48"/>
  <c r="E2284" i="48" s="1"/>
  <c r="F2284" i="48" s="1"/>
  <c r="C1413" i="48"/>
  <c r="C863" i="48"/>
  <c r="C2431" i="48"/>
  <c r="C2333" i="48"/>
  <c r="C533" i="48"/>
  <c r="C1798" i="48"/>
  <c r="E1798" i="48" s="1"/>
  <c r="F1798" i="48" s="1"/>
  <c r="F309" i="56"/>
  <c r="K2006" i="48"/>
  <c r="M2006" i="48" s="1"/>
  <c r="N2006" i="48" s="1"/>
  <c r="K169" i="48"/>
  <c r="K221" i="48"/>
  <c r="K222" i="48" s="1"/>
  <c r="AA39" i="48"/>
  <c r="W39" i="48"/>
  <c r="J15" i="48"/>
  <c r="I27" i="48"/>
  <c r="J27" i="48" s="1"/>
  <c r="I16" i="48"/>
  <c r="J16" i="48" s="1"/>
  <c r="F183" i="56"/>
  <c r="G300" i="5"/>
  <c r="G590" i="5"/>
  <c r="G535" i="5"/>
  <c r="G1140" i="5"/>
  <c r="G2185" i="5"/>
  <c r="G1635" i="5"/>
  <c r="G810" i="5"/>
  <c r="G920" i="5"/>
  <c r="G1250" i="5"/>
  <c r="G1195" i="5"/>
  <c r="G1525" i="5"/>
  <c r="G1470" i="5"/>
  <c r="G1690" i="5"/>
  <c r="G1855" i="5"/>
  <c r="G1305" i="5"/>
  <c r="G975" i="5"/>
  <c r="G425" i="5"/>
  <c r="G2635" i="5"/>
  <c r="S2733" i="48" s="1"/>
  <c r="U2733" i="48" s="1"/>
  <c r="V2733" i="48" s="1"/>
  <c r="G1415" i="5"/>
  <c r="G1910" i="5"/>
  <c r="G2586" i="5"/>
  <c r="S2712" i="48" s="1"/>
  <c r="U2712" i="48" s="1"/>
  <c r="V2712" i="48" s="1"/>
  <c r="G1360" i="5"/>
  <c r="G865" i="5"/>
  <c r="G2130" i="5"/>
  <c r="G700" i="5"/>
  <c r="G302" i="5"/>
  <c r="G2537" i="5"/>
  <c r="S2691" i="48" s="1"/>
  <c r="U2691" i="48" s="1"/>
  <c r="V2691" i="48" s="1"/>
  <c r="G2020" i="5"/>
  <c r="G1800" i="5"/>
  <c r="G1965" i="5"/>
  <c r="G2684" i="5"/>
  <c r="S2754" i="48" s="1"/>
  <c r="U2754" i="48" s="1"/>
  <c r="V2754" i="48" s="1"/>
  <c r="G755" i="5"/>
  <c r="G2286" i="5"/>
  <c r="G1030" i="5"/>
  <c r="G645" i="5"/>
  <c r="G294" i="5"/>
  <c r="G1085" i="5"/>
  <c r="G298" i="5"/>
  <c r="E235" i="56"/>
  <c r="E223" i="56"/>
  <c r="I1054" i="56"/>
  <c r="H231" i="48"/>
  <c r="J231" i="48" s="1"/>
  <c r="H801" i="48"/>
  <c r="J229" i="48"/>
  <c r="H235" i="48"/>
  <c r="J235" i="48" s="1"/>
  <c r="H236" i="48"/>
  <c r="J236" i="48" s="1"/>
  <c r="H1241" i="48"/>
  <c r="H1791" i="48"/>
  <c r="H966" i="48"/>
  <c r="H1901" i="48"/>
  <c r="H237" i="48"/>
  <c r="J237" i="48" s="1"/>
  <c r="H2011" i="48"/>
  <c r="H234" i="48"/>
  <c r="J234" i="48" s="1"/>
  <c r="H2066" i="48"/>
  <c r="H2375" i="48"/>
  <c r="H233" i="48"/>
  <c r="J233" i="48" s="1"/>
  <c r="H2326" i="48"/>
  <c r="H2277" i="48"/>
  <c r="H581" i="48"/>
  <c r="H1571" i="48"/>
  <c r="D245" i="5"/>
  <c r="D193" i="5"/>
  <c r="D349" i="5"/>
  <c r="H122" i="56"/>
  <c r="G2335" i="5"/>
  <c r="H308" i="56"/>
  <c r="I308" i="56" s="1"/>
  <c r="E677" i="5"/>
  <c r="E952" i="5"/>
  <c r="E1062" i="5"/>
  <c r="E1007" i="5"/>
  <c r="E293" i="5"/>
  <c r="E2162" i="5"/>
  <c r="E1227" i="5"/>
  <c r="E457" i="5"/>
  <c r="E1667" i="5"/>
  <c r="E1722" i="5"/>
  <c r="E787" i="5"/>
  <c r="E622" i="5"/>
  <c r="E1832" i="5"/>
  <c r="E1557" i="5"/>
  <c r="E1997" i="5"/>
  <c r="E1887" i="5"/>
  <c r="E1282" i="5"/>
  <c r="E1777" i="5"/>
  <c r="E1612" i="5"/>
  <c r="E1447" i="5"/>
  <c r="E402" i="5"/>
  <c r="E1942" i="5"/>
  <c r="E897" i="5"/>
  <c r="H111" i="5"/>
  <c r="E1117" i="5"/>
  <c r="E1172" i="5"/>
  <c r="E1392" i="5"/>
  <c r="E2052" i="5"/>
  <c r="E124" i="5"/>
  <c r="E512" i="5"/>
  <c r="I111" i="5"/>
  <c r="I124" i="5" s="1"/>
  <c r="E567" i="5"/>
  <c r="E126" i="5"/>
  <c r="E2107" i="5"/>
  <c r="E732" i="5"/>
  <c r="E1502" i="5"/>
  <c r="E842" i="5"/>
  <c r="E1337" i="5"/>
  <c r="E267" i="5"/>
  <c r="I84" i="56"/>
  <c r="E2433" i="56"/>
  <c r="E2629" i="56"/>
  <c r="E1880" i="56"/>
  <c r="E1935" i="56"/>
  <c r="E1310" i="56"/>
  <c r="E1585" i="56"/>
  <c r="E1255" i="56"/>
  <c r="E2100" i="56"/>
  <c r="E705" i="56"/>
  <c r="E595" i="56"/>
  <c r="E2482" i="56"/>
  <c r="E650" i="56"/>
  <c r="E1090" i="56"/>
  <c r="E1860" i="56"/>
  <c r="E540" i="56"/>
  <c r="E1365" i="56"/>
  <c r="E925" i="56"/>
  <c r="E1805" i="56"/>
  <c r="E760" i="56"/>
  <c r="E2251" i="56"/>
  <c r="E2580" i="56"/>
  <c r="E2202" i="56"/>
  <c r="E1420" i="56"/>
  <c r="E2349" i="56"/>
  <c r="E2531" i="56"/>
  <c r="E430" i="56"/>
  <c r="E2300" i="56"/>
  <c r="E2045" i="56"/>
  <c r="E1640" i="56"/>
  <c r="E1695" i="56"/>
  <c r="E1200" i="56"/>
  <c r="E870" i="56"/>
  <c r="E1035" i="56"/>
  <c r="E1750" i="56"/>
  <c r="E2155" i="56"/>
  <c r="E1145" i="56"/>
  <c r="E2678" i="56"/>
  <c r="E1530" i="56"/>
  <c r="E1990" i="56"/>
  <c r="E1475" i="56"/>
  <c r="E815" i="56"/>
  <c r="E297" i="56"/>
  <c r="X1790" i="48"/>
  <c r="I2636" i="56"/>
  <c r="O176" i="48"/>
  <c r="H159" i="5"/>
  <c r="H315" i="5"/>
  <c r="H30" i="5"/>
  <c r="I1062" i="56"/>
  <c r="AA1919" i="48"/>
  <c r="S1920" i="48"/>
  <c r="C328" i="48"/>
  <c r="G241" i="48"/>
  <c r="G189" i="48"/>
  <c r="G73" i="48"/>
  <c r="G76" i="48"/>
  <c r="G345" i="48"/>
  <c r="G359" i="48" s="1"/>
  <c r="G365" i="48" s="1"/>
  <c r="E2211" i="48"/>
  <c r="F2211" i="48" s="1"/>
  <c r="D203" i="56"/>
  <c r="O148" i="48"/>
  <c r="F85" i="48"/>
  <c r="E86" i="48"/>
  <c r="F86" i="48" s="1"/>
  <c r="F12" i="56"/>
  <c r="F146" i="56"/>
  <c r="N145" i="56" s="1"/>
  <c r="T23" i="57"/>
  <c r="F2329" i="56"/>
  <c r="F2025" i="56"/>
  <c r="F1730" i="56"/>
  <c r="F2511" i="56"/>
  <c r="F795" i="56"/>
  <c r="F2384" i="56"/>
  <c r="F960" i="56"/>
  <c r="F2560" i="56"/>
  <c r="F2609" i="56"/>
  <c r="F1235" i="56"/>
  <c r="F1565" i="56"/>
  <c r="F2080" i="56"/>
  <c r="F1675" i="56"/>
  <c r="F2413" i="56"/>
  <c r="F575" i="56"/>
  <c r="F2280" i="56"/>
  <c r="F1785" i="56"/>
  <c r="F2231" i="56"/>
  <c r="F2462" i="56"/>
  <c r="F1970" i="56"/>
  <c r="AB5" i="57"/>
  <c r="F2182" i="56"/>
  <c r="K49" i="48"/>
  <c r="C266" i="48"/>
  <c r="G86" i="48"/>
  <c r="H263" i="5"/>
  <c r="I263" i="5" s="1"/>
  <c r="O2770" i="48"/>
  <c r="Q2770" i="48" s="1"/>
  <c r="R2770" i="48" s="1"/>
  <c r="G1580" i="5"/>
  <c r="G2488" i="5"/>
  <c r="S2670" i="48" s="1"/>
  <c r="U2670" i="48" s="1"/>
  <c r="V2670" i="48" s="1"/>
  <c r="C2024" i="5"/>
  <c r="K2374" i="48"/>
  <c r="Y1230" i="48"/>
  <c r="Z1230" i="48" s="1"/>
  <c r="X1507" i="48"/>
  <c r="Q631" i="48"/>
  <c r="R631" i="48" s="1"/>
  <c r="K855" i="48"/>
  <c r="Z203" i="48"/>
  <c r="AB203" i="48"/>
  <c r="M604" i="48"/>
  <c r="N604" i="48" s="1"/>
  <c r="I1570" i="48"/>
  <c r="J1570" i="48" s="1"/>
  <c r="I2010" i="48"/>
  <c r="J2010" i="48" s="1"/>
  <c r="D2186" i="56"/>
  <c r="AA1612" i="48"/>
  <c r="AA1924" i="48"/>
  <c r="AA1319" i="48"/>
  <c r="AC1319" i="48" s="1"/>
  <c r="G290" i="5"/>
  <c r="AA391" i="48"/>
  <c r="AC391" i="48" s="1"/>
  <c r="I20" i="56"/>
  <c r="AA502" i="48"/>
  <c r="AA16" i="48"/>
  <c r="AA1927" i="48"/>
  <c r="AA882" i="48"/>
  <c r="F328" i="5"/>
  <c r="K162" i="48"/>
  <c r="I2399" i="5"/>
  <c r="E99" i="56"/>
  <c r="E272" i="56"/>
  <c r="E102" i="56"/>
  <c r="H85" i="56"/>
  <c r="H86" i="56" s="1"/>
  <c r="I85" i="56"/>
  <c r="I99" i="56" s="1"/>
  <c r="C276" i="48"/>
  <c r="O292" i="48"/>
  <c r="I1220" i="56"/>
  <c r="I1825" i="56"/>
  <c r="C998" i="56"/>
  <c r="C2367" i="56"/>
  <c r="C1218" i="56"/>
  <c r="C2498" i="56"/>
  <c r="C503" i="56"/>
  <c r="C778" i="56"/>
  <c r="C2218" i="56"/>
  <c r="C393" i="56"/>
  <c r="C2596" i="56"/>
  <c r="C2547" i="56"/>
  <c r="C2449" i="56"/>
  <c r="C1953" i="56"/>
  <c r="C943" i="56"/>
  <c r="C1713" i="56"/>
  <c r="C888" i="56"/>
  <c r="C2316" i="56"/>
  <c r="C2267" i="56"/>
  <c r="C2645" i="56"/>
  <c r="C1548" i="56"/>
  <c r="C2400" i="56"/>
  <c r="C1053" i="56"/>
  <c r="C1108" i="56"/>
  <c r="C1328" i="56"/>
  <c r="C1823" i="56"/>
  <c r="C558" i="56"/>
  <c r="C2008" i="56"/>
  <c r="C1768" i="56"/>
  <c r="I1215" i="56"/>
  <c r="I1160" i="56"/>
  <c r="F1657" i="5"/>
  <c r="F484" i="5"/>
  <c r="D123" i="5"/>
  <c r="D128" i="5" s="1"/>
  <c r="D401" i="5"/>
  <c r="D126" i="5"/>
  <c r="X2209" i="48"/>
  <c r="X2222" i="48"/>
  <c r="X2225" i="48" s="1"/>
  <c r="E174" i="56"/>
  <c r="E226" i="56"/>
  <c r="E227" i="56" s="1"/>
  <c r="M771" i="48"/>
  <c r="N771" i="48" s="1"/>
  <c r="AA771" i="48"/>
  <c r="AC771" i="48" s="1"/>
  <c r="D1255" i="56"/>
  <c r="D2678" i="56"/>
  <c r="D2251" i="56"/>
  <c r="D1310" i="56"/>
  <c r="D2100" i="56"/>
  <c r="D870" i="56"/>
  <c r="D980" i="56"/>
  <c r="D1860" i="56"/>
  <c r="D760" i="56"/>
  <c r="D1420" i="56"/>
  <c r="D815" i="56"/>
  <c r="D1990" i="56"/>
  <c r="D1750" i="56"/>
  <c r="D540" i="56"/>
  <c r="D1880" i="56"/>
  <c r="D2580" i="56"/>
  <c r="D1145" i="56"/>
  <c r="D925" i="56"/>
  <c r="D1695" i="56"/>
  <c r="D650" i="56"/>
  <c r="D1365" i="56"/>
  <c r="D1935" i="56"/>
  <c r="D430" i="56"/>
  <c r="D1640" i="56"/>
  <c r="D1035" i="56"/>
  <c r="D1475" i="56"/>
  <c r="D2045" i="56"/>
  <c r="D2531" i="56"/>
  <c r="D2155" i="56"/>
  <c r="D1090" i="56"/>
  <c r="D2349" i="56"/>
  <c r="D705" i="56"/>
  <c r="D2629" i="56"/>
  <c r="D2433" i="56"/>
  <c r="D1585" i="56"/>
  <c r="D2300" i="56"/>
  <c r="D1805" i="56"/>
  <c r="D595" i="56"/>
  <c r="D1530" i="56"/>
  <c r="D2482" i="56"/>
  <c r="D1200" i="56"/>
  <c r="D309" i="56"/>
  <c r="F512" i="5"/>
  <c r="F2052" i="5"/>
  <c r="F1392" i="5"/>
  <c r="F1172" i="5"/>
  <c r="F1722" i="5"/>
  <c r="F402" i="5"/>
  <c r="F1777" i="5"/>
  <c r="F1227" i="5"/>
  <c r="F1007" i="5"/>
  <c r="F1117" i="5"/>
  <c r="F1502" i="5"/>
  <c r="F1337" i="5"/>
  <c r="F2162" i="5"/>
  <c r="F732" i="5"/>
  <c r="F1997" i="5"/>
  <c r="F622" i="5"/>
  <c r="F1887" i="5"/>
  <c r="F1282" i="5"/>
  <c r="F567" i="5"/>
  <c r="F897" i="5"/>
  <c r="F1942" i="5"/>
  <c r="F1062" i="5"/>
  <c r="F842" i="5"/>
  <c r="F787" i="5"/>
  <c r="F1557" i="5"/>
  <c r="F124" i="5"/>
  <c r="F293" i="5"/>
  <c r="F1612" i="5"/>
  <c r="F1667" i="5"/>
  <c r="F1447" i="5"/>
  <c r="F1832" i="5"/>
  <c r="F2107" i="5"/>
  <c r="F677" i="5"/>
  <c r="F952" i="5"/>
  <c r="F319" i="5"/>
  <c r="F457" i="5"/>
  <c r="F241" i="5"/>
  <c r="F72" i="5"/>
  <c r="F345" i="5"/>
  <c r="F189" i="5"/>
  <c r="D2292" i="56"/>
  <c r="D1797" i="56"/>
  <c r="D972" i="56"/>
  <c r="D587" i="56"/>
  <c r="D422" i="56"/>
  <c r="D2621" i="56"/>
  <c r="D2092" i="56"/>
  <c r="D1027" i="56"/>
  <c r="D1522" i="56"/>
  <c r="D1742" i="56"/>
  <c r="D1927" i="56"/>
  <c r="D1082" i="56"/>
  <c r="D1687" i="56"/>
  <c r="D2037" i="56"/>
  <c r="D1852" i="56"/>
  <c r="D752" i="56"/>
  <c r="D697" i="56"/>
  <c r="D2147" i="56"/>
  <c r="D2474" i="56"/>
  <c r="D1137" i="56"/>
  <c r="D807" i="56"/>
  <c r="D2341" i="56"/>
  <c r="D1982" i="56"/>
  <c r="I126" i="48"/>
  <c r="T24" i="57"/>
  <c r="C575" i="56"/>
  <c r="C2231" i="56"/>
  <c r="C520" i="56"/>
  <c r="C2560" i="56"/>
  <c r="C1970" i="56"/>
  <c r="C2658" i="56"/>
  <c r="C410" i="56"/>
  <c r="C795" i="56"/>
  <c r="C1345" i="56"/>
  <c r="C1730" i="56"/>
  <c r="C1785" i="56"/>
  <c r="C2511" i="56"/>
  <c r="C1840" i="56"/>
  <c r="C1235" i="56"/>
  <c r="C1015" i="56"/>
  <c r="D5" i="57"/>
  <c r="C2609" i="56"/>
  <c r="C2462" i="56"/>
  <c r="C2384" i="56"/>
  <c r="C2329" i="56"/>
  <c r="C2413" i="56"/>
  <c r="C905" i="56"/>
  <c r="C2280" i="56"/>
  <c r="C960" i="56"/>
  <c r="I960" i="56" s="1"/>
  <c r="C2025" i="56"/>
  <c r="C1565" i="56"/>
  <c r="C2182" i="56"/>
  <c r="C330" i="48"/>
  <c r="I1835" i="56"/>
  <c r="I460" i="56"/>
  <c r="I2350" i="5"/>
  <c r="E1018" i="5"/>
  <c r="E2173" i="5"/>
  <c r="E908" i="5"/>
  <c r="E2225" i="5"/>
  <c r="E1128" i="5"/>
  <c r="E1073" i="5"/>
  <c r="E1843" i="5"/>
  <c r="E1513" i="5"/>
  <c r="E1403" i="5"/>
  <c r="E633" i="5"/>
  <c r="E2421" i="5"/>
  <c r="E2118" i="5"/>
  <c r="E1293" i="5"/>
  <c r="E2623" i="5"/>
  <c r="E1458" i="5"/>
  <c r="E1733" i="5"/>
  <c r="E688" i="5"/>
  <c r="E2525" i="5"/>
  <c r="E523" i="5"/>
  <c r="E1678" i="5"/>
  <c r="E2008" i="5"/>
  <c r="I2008" i="5" s="1"/>
  <c r="E1953" i="5"/>
  <c r="E1183" i="5"/>
  <c r="E2063" i="5"/>
  <c r="E2476" i="5"/>
  <c r="I2476" i="5" s="1"/>
  <c r="E2574" i="5"/>
  <c r="E226" i="5"/>
  <c r="E798" i="5"/>
  <c r="E222" i="5"/>
  <c r="E468" i="5"/>
  <c r="E2372" i="5"/>
  <c r="E28" i="56"/>
  <c r="E2362" i="56"/>
  <c r="E883" i="56"/>
  <c r="E2264" i="56"/>
  <c r="E2446" i="56"/>
  <c r="E1763" i="56"/>
  <c r="E2003" i="56"/>
  <c r="E2397" i="56"/>
  <c r="E1048" i="56"/>
  <c r="E1213" i="56"/>
  <c r="E828" i="56"/>
  <c r="E2215" i="56"/>
  <c r="E2642" i="56"/>
  <c r="E1708" i="56"/>
  <c r="E773" i="56"/>
  <c r="E718" i="56"/>
  <c r="E1598" i="56"/>
  <c r="E2544" i="56"/>
  <c r="E2593" i="56"/>
  <c r="E1323" i="56"/>
  <c r="E608" i="56"/>
  <c r="E553" i="56"/>
  <c r="E1948" i="56"/>
  <c r="E26" i="56"/>
  <c r="E29" i="56"/>
  <c r="E2313" i="56"/>
  <c r="E1543" i="56"/>
  <c r="E2495" i="56"/>
  <c r="E388" i="56"/>
  <c r="E443" i="56"/>
  <c r="E27" i="56"/>
  <c r="I897" i="56"/>
  <c r="D291" i="5"/>
  <c r="I586" i="56"/>
  <c r="R93" i="48"/>
  <c r="Q105" i="48"/>
  <c r="R105" i="48" s="1"/>
  <c r="Q94" i="48"/>
  <c r="R94" i="48" s="1"/>
  <c r="K2325" i="48"/>
  <c r="M2325" i="48" s="1"/>
  <c r="N2325" i="48" s="1"/>
  <c r="O26" i="48"/>
  <c r="F2042" i="5"/>
  <c r="Q11" i="48"/>
  <c r="O12" i="48"/>
  <c r="O297" i="48"/>
  <c r="I944" i="56"/>
  <c r="I999" i="56"/>
  <c r="I2064" i="56"/>
  <c r="X2255" i="48"/>
  <c r="X2254" i="48"/>
  <c r="Y2254" i="48" s="1"/>
  <c r="Z2254" i="48" s="1"/>
  <c r="X2275" i="48"/>
  <c r="X2260" i="48"/>
  <c r="Y2260" i="48" s="1"/>
  <c r="Z2260" i="48" s="1"/>
  <c r="X2271" i="48"/>
  <c r="Y2253" i="48"/>
  <c r="Z2253" i="48" s="1"/>
  <c r="E100" i="48"/>
  <c r="H560" i="5"/>
  <c r="F2463" i="56"/>
  <c r="F2081" i="56"/>
  <c r="F961" i="56"/>
  <c r="F1731" i="56"/>
  <c r="F2512" i="56"/>
  <c r="F796" i="56"/>
  <c r="F2414" i="56"/>
  <c r="F2281" i="56"/>
  <c r="F2183" i="56"/>
  <c r="F1236" i="56"/>
  <c r="F2232" i="56"/>
  <c r="F2561" i="56"/>
  <c r="F576" i="56"/>
  <c r="F1971" i="56"/>
  <c r="F1566" i="56"/>
  <c r="F2330" i="56"/>
  <c r="F143" i="56"/>
  <c r="E309" i="56"/>
  <c r="K2274" i="48"/>
  <c r="M2274" i="48" s="1"/>
  <c r="N2274" i="48" s="1"/>
  <c r="K2476" i="48"/>
  <c r="H1007" i="56"/>
  <c r="H1117" i="56"/>
  <c r="H897" i="56"/>
  <c r="H2225" i="56"/>
  <c r="H1907" i="56"/>
  <c r="H1667" i="56"/>
  <c r="H952" i="56"/>
  <c r="H2072" i="56"/>
  <c r="H1832" i="56"/>
  <c r="H2127" i="56"/>
  <c r="H1502" i="56"/>
  <c r="H1962" i="56"/>
  <c r="H842" i="56"/>
  <c r="H1282" i="56"/>
  <c r="H402" i="56"/>
  <c r="H1557" i="56"/>
  <c r="H1722" i="56"/>
  <c r="H1612" i="56"/>
  <c r="H567" i="56"/>
  <c r="H457" i="56"/>
  <c r="H2178" i="56"/>
  <c r="H165" i="56"/>
  <c r="H2662" i="56" s="1"/>
  <c r="H2017" i="56"/>
  <c r="H732" i="56"/>
  <c r="H269" i="56"/>
  <c r="H2625" i="56" s="1"/>
  <c r="H1172" i="56"/>
  <c r="I1327" i="56"/>
  <c r="I1437" i="56"/>
  <c r="D328" i="56"/>
  <c r="D329" i="56" s="1"/>
  <c r="I37" i="56"/>
  <c r="H37" i="56"/>
  <c r="H38" i="56" s="1"/>
  <c r="D38" i="56"/>
  <c r="D224" i="56"/>
  <c r="L223" i="56" s="1"/>
  <c r="R104" i="48"/>
  <c r="AB104" i="48"/>
  <c r="X104" i="48"/>
  <c r="Z104" i="48" s="1"/>
  <c r="F243" i="56"/>
  <c r="F1082" i="56" s="1"/>
  <c r="F63" i="56"/>
  <c r="F347" i="56"/>
  <c r="F191" i="56"/>
  <c r="F193" i="56" s="1"/>
  <c r="F452" i="56"/>
  <c r="F2371" i="56"/>
  <c r="F2402" i="56"/>
  <c r="F1772" i="56"/>
  <c r="F1717" i="56"/>
  <c r="F2174" i="56"/>
  <c r="F2451" i="56"/>
  <c r="F1957" i="56"/>
  <c r="F2318" i="56"/>
  <c r="F947" i="56"/>
  <c r="F782" i="56"/>
  <c r="F1222" i="56"/>
  <c r="F2549" i="56"/>
  <c r="F617" i="56"/>
  <c r="F2220" i="56"/>
  <c r="F562" i="56"/>
  <c r="F1662" i="56"/>
  <c r="F58" i="56"/>
  <c r="F1552" i="56"/>
  <c r="F2500" i="56"/>
  <c r="F1057" i="56"/>
  <c r="F892" i="56"/>
  <c r="F2067" i="56"/>
  <c r="K1570" i="48"/>
  <c r="E1214" i="48"/>
  <c r="F1214" i="48" s="1"/>
  <c r="AA1214" i="48"/>
  <c r="AC1214" i="48" s="1"/>
  <c r="E2352" i="48"/>
  <c r="F2352" i="48" s="1"/>
  <c r="AA2352" i="48"/>
  <c r="AC2352" i="48" s="1"/>
  <c r="E389" i="48"/>
  <c r="F389" i="48" s="1"/>
  <c r="AA389" i="48"/>
  <c r="AC389" i="48" s="1"/>
  <c r="F126" i="5"/>
  <c r="F401" i="5"/>
  <c r="F123" i="5"/>
  <c r="F291" i="5"/>
  <c r="D311" i="56"/>
  <c r="F887" i="5"/>
  <c r="E2388" i="56"/>
  <c r="E2564" i="56"/>
  <c r="E579" i="56"/>
  <c r="E2333" i="56"/>
  <c r="E964" i="56"/>
  <c r="E1789" i="56"/>
  <c r="E799" i="56"/>
  <c r="E1569" i="56"/>
  <c r="E2613" i="56"/>
  <c r="E2515" i="56"/>
  <c r="E2417" i="56"/>
  <c r="E414" i="56"/>
  <c r="E2662" i="56"/>
  <c r="E2186" i="56"/>
  <c r="E469" i="56"/>
  <c r="E2235" i="56"/>
  <c r="E1734" i="56"/>
  <c r="E1239" i="56"/>
  <c r="E2466" i="56"/>
  <c r="T57" i="57"/>
  <c r="T36" i="57"/>
  <c r="E1349" i="56"/>
  <c r="E854" i="56"/>
  <c r="I854" i="56" s="1"/>
  <c r="E2284" i="56"/>
  <c r="E1974" i="56"/>
  <c r="E2029" i="56"/>
  <c r="D356" i="5"/>
  <c r="I1832" i="56"/>
  <c r="E90" i="56"/>
  <c r="F176" i="5"/>
  <c r="O92" i="48"/>
  <c r="AC418" i="48"/>
  <c r="AB2386" i="48"/>
  <c r="X2746" i="48"/>
  <c r="X2704" i="48"/>
  <c r="AC626" i="48"/>
  <c r="AB1582" i="48"/>
  <c r="AA824" i="48"/>
  <c r="AA1429" i="48"/>
  <c r="AA1157" i="48"/>
  <c r="C278" i="48"/>
  <c r="C1249" i="48"/>
  <c r="E1249" i="48" s="1"/>
  <c r="F1249" i="48" s="1"/>
  <c r="G345" i="5"/>
  <c r="G241" i="5"/>
  <c r="G72" i="5"/>
  <c r="G189" i="5"/>
  <c r="O1064" i="48"/>
  <c r="Q1064" i="48" s="1"/>
  <c r="R1064" i="48" s="1"/>
  <c r="O899" i="48"/>
  <c r="O1724" i="48"/>
  <c r="Q1724" i="48" s="1"/>
  <c r="R1724" i="48" s="1"/>
  <c r="O624" i="48"/>
  <c r="Q624" i="48" s="1"/>
  <c r="R624" i="48" s="1"/>
  <c r="O1889" i="48"/>
  <c r="Q1889" i="48" s="1"/>
  <c r="R1889" i="48" s="1"/>
  <c r="O1999" i="48"/>
  <c r="Q1999" i="48" s="1"/>
  <c r="R1999" i="48" s="1"/>
  <c r="O2164" i="48"/>
  <c r="AA2164" i="48" s="1"/>
  <c r="O514" i="48"/>
  <c r="O569" i="48"/>
  <c r="Q569" i="48" s="1"/>
  <c r="R569" i="48" s="1"/>
  <c r="O789" i="48"/>
  <c r="Q789" i="48" s="1"/>
  <c r="R789" i="48" s="1"/>
  <c r="O1614" i="48"/>
  <c r="AA1614" i="48" s="1"/>
  <c r="O2109" i="48"/>
  <c r="Q113" i="48"/>
  <c r="O844" i="48"/>
  <c r="O1284" i="48"/>
  <c r="O1559" i="48"/>
  <c r="Q1559" i="48" s="1"/>
  <c r="R1559" i="48" s="1"/>
  <c r="O1944" i="48"/>
  <c r="O1174" i="48"/>
  <c r="O734" i="48"/>
  <c r="O1834" i="48"/>
  <c r="O2054" i="48"/>
  <c r="Q2054" i="48" s="1"/>
  <c r="R2054" i="48" s="1"/>
  <c r="O1009" i="48"/>
  <c r="O954" i="48"/>
  <c r="Q954" i="48" s="1"/>
  <c r="R954" i="48" s="1"/>
  <c r="O1669" i="48"/>
  <c r="O126" i="48"/>
  <c r="Q126" i="48" s="1"/>
  <c r="O1119" i="48"/>
  <c r="O1229" i="48"/>
  <c r="Q1229" i="48" s="1"/>
  <c r="R1229" i="48" s="1"/>
  <c r="O1779" i="48"/>
  <c r="Q1779" i="48" s="1"/>
  <c r="R1779" i="48" s="1"/>
  <c r="O679" i="48"/>
  <c r="O459" i="48"/>
  <c r="Q459" i="48" s="1"/>
  <c r="R459" i="48" s="1"/>
  <c r="I1725" i="56"/>
  <c r="I680" i="56"/>
  <c r="H140" i="56"/>
  <c r="H296" i="56"/>
  <c r="I296" i="56" s="1"/>
  <c r="K230" i="48"/>
  <c r="K218" i="48"/>
  <c r="Q89" i="48"/>
  <c r="O271" i="48"/>
  <c r="O90" i="48"/>
  <c r="O167" i="48"/>
  <c r="O168" i="48" s="1"/>
  <c r="I1822" i="56"/>
  <c r="D489" i="56"/>
  <c r="D544" i="56"/>
  <c r="D654" i="56"/>
  <c r="D434" i="56"/>
  <c r="D1149" i="56"/>
  <c r="D709" i="56"/>
  <c r="D2682" i="56"/>
  <c r="D984" i="56"/>
  <c r="D335" i="56"/>
  <c r="D1314" i="56"/>
  <c r="D1534" i="56"/>
  <c r="D1479" i="56"/>
  <c r="D929" i="56"/>
  <c r="D2584" i="56"/>
  <c r="D1424" i="56"/>
  <c r="D1939" i="56"/>
  <c r="D2159" i="56"/>
  <c r="D874" i="56"/>
  <c r="D1369" i="56"/>
  <c r="D1039" i="56"/>
  <c r="D1994" i="56"/>
  <c r="D1204" i="56"/>
  <c r="D599" i="56"/>
  <c r="D2535" i="56"/>
  <c r="D1699" i="56"/>
  <c r="D337" i="56"/>
  <c r="D2049" i="56"/>
  <c r="D1259" i="56"/>
  <c r="D2104" i="56"/>
  <c r="D2304" i="56"/>
  <c r="D1884" i="56"/>
  <c r="D1094" i="56"/>
  <c r="D2633" i="56"/>
  <c r="D2353" i="56"/>
  <c r="D2486" i="56"/>
  <c r="D819" i="56"/>
  <c r="D1754" i="56"/>
  <c r="D1864" i="56"/>
  <c r="D1644" i="56"/>
  <c r="D1589" i="56"/>
  <c r="D2437" i="56"/>
  <c r="D2255" i="56"/>
  <c r="D1809" i="56"/>
  <c r="D327" i="56"/>
  <c r="C1621" i="48"/>
  <c r="C1896" i="48"/>
  <c r="E1896" i="48" s="1"/>
  <c r="F1896" i="48" s="1"/>
  <c r="C1731" i="48"/>
  <c r="E1731" i="48" s="1"/>
  <c r="F1731" i="48" s="1"/>
  <c r="C411" i="48"/>
  <c r="C741" i="48"/>
  <c r="C1456" i="48"/>
  <c r="C2419" i="48"/>
  <c r="C2370" i="48"/>
  <c r="E2370" i="48" s="1"/>
  <c r="F2370" i="48" s="1"/>
  <c r="C1346" i="48"/>
  <c r="C1181" i="48"/>
  <c r="C1291" i="48"/>
  <c r="C2116" i="48"/>
  <c r="C906" i="48"/>
  <c r="AA906" i="48" s="1"/>
  <c r="C686" i="48"/>
  <c r="C1676" i="48"/>
  <c r="C2171" i="48"/>
  <c r="C1401" i="48"/>
  <c r="C466" i="48"/>
  <c r="C576" i="48"/>
  <c r="C1016" i="48"/>
  <c r="C960" i="48"/>
  <c r="C1236" i="48"/>
  <c r="E1236" i="48" s="1"/>
  <c r="F1236" i="48" s="1"/>
  <c r="C2061" i="48"/>
  <c r="E2061" i="48" s="1"/>
  <c r="F2061" i="48" s="1"/>
  <c r="C1951" i="48"/>
  <c r="C1786" i="48"/>
  <c r="E1786" i="48" s="1"/>
  <c r="F1786" i="48" s="1"/>
  <c r="C2321" i="48"/>
  <c r="E2321" i="48" s="1"/>
  <c r="F2321" i="48" s="1"/>
  <c r="C851" i="48"/>
  <c r="C1126" i="48"/>
  <c r="AA1126" i="48" s="1"/>
  <c r="C1566" i="48"/>
  <c r="E1566" i="48" s="1"/>
  <c r="F1566" i="48" s="1"/>
  <c r="C1841" i="48"/>
  <c r="C1071" i="48"/>
  <c r="C2474" i="48"/>
  <c r="C796" i="48"/>
  <c r="E796" i="48" s="1"/>
  <c r="F796" i="48" s="1"/>
  <c r="C2006" i="48"/>
  <c r="C2223" i="48"/>
  <c r="E2223" i="48" s="1"/>
  <c r="F2223" i="48" s="1"/>
  <c r="C2572" i="48"/>
  <c r="C38" i="48"/>
  <c r="C167" i="48"/>
  <c r="C168" i="48" s="1"/>
  <c r="C323" i="48"/>
  <c r="C324" i="48" s="1"/>
  <c r="C219" i="48"/>
  <c r="C220" i="48" s="1"/>
  <c r="C2292" i="5"/>
  <c r="C2243" i="5"/>
  <c r="C2592" i="5"/>
  <c r="C2341" i="5"/>
  <c r="C1144" i="5"/>
  <c r="H327" i="5"/>
  <c r="H885" i="5"/>
  <c r="H995" i="5"/>
  <c r="I2451" i="5"/>
  <c r="G2237" i="5"/>
  <c r="Z254" i="48"/>
  <c r="AB254" i="48"/>
  <c r="U2386" i="48"/>
  <c r="V2386" i="48" s="1"/>
  <c r="Z190" i="48"/>
  <c r="AB190" i="48"/>
  <c r="W175" i="48"/>
  <c r="AA175" i="48" s="1"/>
  <c r="AA1324" i="48"/>
  <c r="AC1324" i="48" s="1"/>
  <c r="W906" i="48"/>
  <c r="AA1389" i="48"/>
  <c r="G2498" i="48"/>
  <c r="G2030" i="48"/>
  <c r="G2247" i="48"/>
  <c r="G1260" i="48"/>
  <c r="G2085" i="48"/>
  <c r="G2621" i="56"/>
  <c r="G1357" i="56"/>
  <c r="G257" i="56"/>
  <c r="G587" i="56"/>
  <c r="G1632" i="56"/>
  <c r="G2572" i="56"/>
  <c r="G1302" i="56"/>
  <c r="G917" i="56"/>
  <c r="AA680" i="48"/>
  <c r="AA405" i="48"/>
  <c r="AC405" i="48" s="1"/>
  <c r="AA900" i="48"/>
  <c r="S2443" i="48"/>
  <c r="S1040" i="48"/>
  <c r="I2382" i="56"/>
  <c r="I1728" i="56"/>
  <c r="I1049" i="56"/>
  <c r="I664" i="56"/>
  <c r="I1487" i="56"/>
  <c r="I552" i="56"/>
  <c r="I1047" i="56"/>
  <c r="I1542" i="56"/>
  <c r="AA485" i="48"/>
  <c r="O486" i="48"/>
  <c r="C150" i="5"/>
  <c r="C22" i="5"/>
  <c r="C291" i="5"/>
  <c r="H5" i="5"/>
  <c r="H6" i="5" s="1"/>
  <c r="C19" i="5"/>
  <c r="I5" i="5"/>
  <c r="I19" i="5" s="1"/>
  <c r="C135" i="5"/>
  <c r="M1049" i="48"/>
  <c r="N1049" i="48" s="1"/>
  <c r="AA1049" i="48"/>
  <c r="AC1049" i="48" s="1"/>
  <c r="C360" i="48"/>
  <c r="C348" i="48"/>
  <c r="U583" i="48"/>
  <c r="V583" i="48" s="1"/>
  <c r="AA583" i="48"/>
  <c r="AC583" i="48" s="1"/>
  <c r="AA611" i="48"/>
  <c r="AC611" i="48" s="1"/>
  <c r="H355" i="5"/>
  <c r="H251" i="5"/>
  <c r="G319" i="48"/>
  <c r="G47" i="48"/>
  <c r="G50" i="48"/>
  <c r="G215" i="48"/>
  <c r="W33" i="48"/>
  <c r="AA33" i="48"/>
  <c r="C539" i="5"/>
  <c r="P26" i="48"/>
  <c r="O52" i="48"/>
  <c r="E176" i="5"/>
  <c r="D261" i="56"/>
  <c r="D2196" i="56" s="1"/>
  <c r="D249" i="56"/>
  <c r="I2037" i="5"/>
  <c r="I96" i="5"/>
  <c r="I301" i="48"/>
  <c r="G302" i="48"/>
  <c r="C104" i="48"/>
  <c r="F199" i="5"/>
  <c r="F251" i="5"/>
  <c r="F355" i="5"/>
  <c r="F70" i="5"/>
  <c r="E337" i="56"/>
  <c r="F339" i="56"/>
  <c r="G1450" i="5"/>
  <c r="G1230" i="5"/>
  <c r="G845" i="5"/>
  <c r="G790" i="5"/>
  <c r="G2566" i="5"/>
  <c r="G1835" i="5"/>
  <c r="G1175" i="5"/>
  <c r="G1615" i="5"/>
  <c r="G2517" i="5"/>
  <c r="S2683" i="48" s="1"/>
  <c r="U2683" i="48" s="1"/>
  <c r="V2683" i="48" s="1"/>
  <c r="G2000" i="5"/>
  <c r="G1340" i="5"/>
  <c r="G735" i="5"/>
  <c r="G955" i="5"/>
  <c r="G900" i="5"/>
  <c r="G1670" i="5"/>
  <c r="G2615" i="5"/>
  <c r="S2725" i="48" s="1"/>
  <c r="U2725" i="48" s="1"/>
  <c r="V2725" i="48" s="1"/>
  <c r="G625" i="5"/>
  <c r="G148" i="5"/>
  <c r="G2165" i="5"/>
  <c r="G1120" i="5"/>
  <c r="G1395" i="5"/>
  <c r="G2217" i="5"/>
  <c r="I2217" i="5" s="1"/>
  <c r="G1780" i="5"/>
  <c r="G515" i="5"/>
  <c r="G405" i="5"/>
  <c r="G570" i="5"/>
  <c r="I570" i="5" s="1"/>
  <c r="G1285" i="5"/>
  <c r="G2110" i="5"/>
  <c r="I2110" i="5" s="1"/>
  <c r="G2664" i="5"/>
  <c r="S2746" i="48" s="1"/>
  <c r="U2746" i="48" s="1"/>
  <c r="V2746" i="48" s="1"/>
  <c r="G680" i="5"/>
  <c r="G1890" i="5"/>
  <c r="G2364" i="5"/>
  <c r="G130" i="48"/>
  <c r="I889" i="56"/>
  <c r="G2288" i="5"/>
  <c r="G2239" i="5"/>
  <c r="G2686" i="5"/>
  <c r="S2756" i="48" s="1"/>
  <c r="U2756" i="48" s="1"/>
  <c r="V2756" i="48" s="1"/>
  <c r="G2588" i="5"/>
  <c r="S2714" i="48" s="1"/>
  <c r="U2714" i="48" s="1"/>
  <c r="V2714" i="48" s="1"/>
  <c r="G2539" i="5"/>
  <c r="S2693" i="48" s="1"/>
  <c r="U2693" i="48" s="1"/>
  <c r="V2693" i="48" s="1"/>
  <c r="G2637" i="5"/>
  <c r="S2735" i="48" s="1"/>
  <c r="U2735" i="48" s="1"/>
  <c r="V2735" i="48" s="1"/>
  <c r="G2337" i="5"/>
  <c r="E1898" i="5"/>
  <c r="O321" i="48"/>
  <c r="F269" i="5"/>
  <c r="F270" i="5" s="1"/>
  <c r="K127" i="48"/>
  <c r="I1280" i="5"/>
  <c r="C2722" i="48"/>
  <c r="E2722" i="48" s="1"/>
  <c r="F2722" i="48" s="1"/>
  <c r="C2680" i="48"/>
  <c r="E2680" i="48" s="1"/>
  <c r="F2680" i="48" s="1"/>
  <c r="I2514" i="5"/>
  <c r="I1775" i="5"/>
  <c r="C2743" i="48"/>
  <c r="E2743" i="48" s="1"/>
  <c r="F2743" i="48" s="1"/>
  <c r="F181" i="56"/>
  <c r="D207" i="56"/>
  <c r="I1265" i="5"/>
  <c r="H2100" i="5"/>
  <c r="H2121" i="5"/>
  <c r="I1427" i="5"/>
  <c r="C71" i="5"/>
  <c r="C343" i="5"/>
  <c r="C187" i="5"/>
  <c r="C239" i="5"/>
  <c r="C74" i="5"/>
  <c r="I2172" i="56"/>
  <c r="AB1794" i="48"/>
  <c r="X1794" i="48"/>
  <c r="H945" i="56"/>
  <c r="H1550" i="56"/>
  <c r="H890" i="56"/>
  <c r="H505" i="56"/>
  <c r="H560" i="56"/>
  <c r="H780" i="56"/>
  <c r="H1660" i="56"/>
  <c r="H450" i="56"/>
  <c r="H1275" i="56"/>
  <c r="H1385" i="56"/>
  <c r="H1955" i="56"/>
  <c r="H1715" i="56"/>
  <c r="H1220" i="56"/>
  <c r="H1440" i="56"/>
  <c r="H725" i="56"/>
  <c r="H615" i="56"/>
  <c r="H1900" i="56"/>
  <c r="H1825" i="56"/>
  <c r="H2065" i="56"/>
  <c r="H395" i="56"/>
  <c r="H1330" i="56"/>
  <c r="H2120" i="56"/>
  <c r="H42" i="56"/>
  <c r="H2369" i="56"/>
  <c r="H2010" i="56"/>
  <c r="H1055" i="56"/>
  <c r="H1605" i="56"/>
  <c r="H1770" i="56"/>
  <c r="H1165" i="56"/>
  <c r="H835" i="56"/>
  <c r="H1495" i="56"/>
  <c r="H1110" i="56"/>
  <c r="H1000" i="56"/>
  <c r="H228" i="56"/>
  <c r="I228" i="56" s="1"/>
  <c r="H281" i="48"/>
  <c r="H268" i="48"/>
  <c r="S92" i="48"/>
  <c r="G75" i="48"/>
  <c r="U1882" i="48"/>
  <c r="V1882" i="48" s="1"/>
  <c r="AA1882" i="48"/>
  <c r="AC1882" i="48" s="1"/>
  <c r="F226" i="5"/>
  <c r="F155" i="56"/>
  <c r="M301" i="48"/>
  <c r="K302" i="48"/>
  <c r="M16" i="48"/>
  <c r="N16" i="48" s="1"/>
  <c r="M27" i="48"/>
  <c r="N27" i="48" s="1"/>
  <c r="N15" i="48"/>
  <c r="G256" i="48"/>
  <c r="F1255" i="56"/>
  <c r="F1420" i="56"/>
  <c r="F760" i="56"/>
  <c r="F2629" i="56"/>
  <c r="F1310" i="56"/>
  <c r="F595" i="56"/>
  <c r="F2100" i="56"/>
  <c r="F705" i="56"/>
  <c r="F2300" i="56"/>
  <c r="F1200" i="56"/>
  <c r="F1035" i="56"/>
  <c r="F2531" i="56"/>
  <c r="F2349" i="56"/>
  <c r="F1585" i="56"/>
  <c r="F2202" i="56"/>
  <c r="F2251" i="56"/>
  <c r="F1935" i="56"/>
  <c r="F1365" i="56"/>
  <c r="F980" i="56"/>
  <c r="F2045" i="56"/>
  <c r="F815" i="56"/>
  <c r="F1640" i="56"/>
  <c r="F2155" i="56"/>
  <c r="F1090" i="56"/>
  <c r="F1805" i="56"/>
  <c r="F2433" i="56"/>
  <c r="F1530" i="56"/>
  <c r="F1750" i="56"/>
  <c r="F925" i="56"/>
  <c r="F1695" i="56"/>
  <c r="F1880" i="56"/>
  <c r="F1475" i="56"/>
  <c r="F1145" i="56"/>
  <c r="F650" i="56"/>
  <c r="F540" i="56"/>
  <c r="F2482" i="56"/>
  <c r="F2678" i="56"/>
  <c r="F870" i="56"/>
  <c r="F1860" i="56"/>
  <c r="F430" i="56"/>
  <c r="F2580" i="56"/>
  <c r="F1990" i="56"/>
  <c r="K34" i="48"/>
  <c r="G971" i="5"/>
  <c r="G751" i="5"/>
  <c r="G2680" i="5"/>
  <c r="S2750" i="48" s="1"/>
  <c r="U2750" i="48" s="1"/>
  <c r="V2750" i="48" s="1"/>
  <c r="G1081" i="5"/>
  <c r="G1246" i="5"/>
  <c r="G1301" i="5"/>
  <c r="G2181" i="5"/>
  <c r="G696" i="5"/>
  <c r="G916" i="5"/>
  <c r="G1466" i="5"/>
  <c r="G1631" i="5"/>
  <c r="G2016" i="5"/>
  <c r="G1851" i="5"/>
  <c r="G1356" i="5"/>
  <c r="G1411" i="5"/>
  <c r="G1741" i="5"/>
  <c r="G1136" i="5"/>
  <c r="G2582" i="5"/>
  <c r="S2708" i="48" s="1"/>
  <c r="U2708" i="48" s="1"/>
  <c r="V2708" i="48" s="1"/>
  <c r="G641" i="5"/>
  <c r="G2533" i="5"/>
  <c r="S2687" i="48" s="1"/>
  <c r="U2687" i="48" s="1"/>
  <c r="V2687" i="48" s="1"/>
  <c r="G2631" i="5"/>
  <c r="S2729" i="48" s="1"/>
  <c r="U2729" i="48" s="1"/>
  <c r="V2729" i="48" s="1"/>
  <c r="G2126" i="5"/>
  <c r="G2282" i="5"/>
  <c r="G1796" i="5"/>
  <c r="G421" i="5"/>
  <c r="G1961" i="5"/>
  <c r="G1191" i="5"/>
  <c r="G2233" i="5"/>
  <c r="G2380" i="5"/>
  <c r="G806" i="5"/>
  <c r="G861" i="5"/>
  <c r="G1686" i="5"/>
  <c r="G531" i="5"/>
  <c r="G1576" i="5"/>
  <c r="G276" i="5"/>
  <c r="G1026" i="5"/>
  <c r="G1906" i="5"/>
  <c r="G2429" i="5"/>
  <c r="AA2360" i="48"/>
  <c r="AC2360" i="48" s="1"/>
  <c r="Q2360" i="48"/>
  <c r="R2360" i="48" s="1"/>
  <c r="I2472" i="5"/>
  <c r="Z202" i="48"/>
  <c r="AB202" i="48"/>
  <c r="AA384" i="48"/>
  <c r="AC384" i="48" s="1"/>
  <c r="I1907" i="56"/>
  <c r="O116" i="48"/>
  <c r="Q115" i="48"/>
  <c r="C1529" i="5"/>
  <c r="C1364" i="5"/>
  <c r="C1419" i="5"/>
  <c r="C1694" i="5"/>
  <c r="C484" i="5"/>
  <c r="C2339" i="5"/>
  <c r="C649" i="5"/>
  <c r="C1639" i="5"/>
  <c r="C2241" i="5"/>
  <c r="C704" i="5"/>
  <c r="C869" i="5"/>
  <c r="C2189" i="5"/>
  <c r="C1804" i="5"/>
  <c r="C1969" i="5"/>
  <c r="C330" i="5"/>
  <c r="C1309" i="5"/>
  <c r="C1474" i="5"/>
  <c r="C1199" i="5"/>
  <c r="C2134" i="5"/>
  <c r="C1254" i="5"/>
  <c r="C1584" i="5"/>
  <c r="C2290" i="5"/>
  <c r="C814" i="5"/>
  <c r="C429" i="5"/>
  <c r="I1872" i="5"/>
  <c r="H1076" i="5"/>
  <c r="F47" i="56"/>
  <c r="F50" i="56"/>
  <c r="F324" i="56"/>
  <c r="F168" i="56"/>
  <c r="I33" i="56"/>
  <c r="I47" i="56" s="1"/>
  <c r="I1120" i="56"/>
  <c r="H735" i="56"/>
  <c r="H1505" i="56"/>
  <c r="H1120" i="56"/>
  <c r="H2606" i="56"/>
  <c r="H2410" i="56"/>
  <c r="H1395" i="56"/>
  <c r="H2020" i="56"/>
  <c r="H625" i="56"/>
  <c r="H2508" i="56"/>
  <c r="H1230" i="56"/>
  <c r="H1670" i="56"/>
  <c r="H2075" i="56"/>
  <c r="H2379" i="56"/>
  <c r="H1615" i="56"/>
  <c r="H1285" i="56"/>
  <c r="H1010" i="56"/>
  <c r="H1835" i="56"/>
  <c r="H2459" i="56"/>
  <c r="H1560" i="56"/>
  <c r="H845" i="56"/>
  <c r="H570" i="56"/>
  <c r="H2655" i="56"/>
  <c r="H1065" i="56"/>
  <c r="H2557" i="56"/>
  <c r="H1340" i="56"/>
  <c r="H955" i="56"/>
  <c r="H2228" i="56"/>
  <c r="H900" i="56"/>
  <c r="H1175" i="56"/>
  <c r="H1965" i="56"/>
  <c r="H680" i="56"/>
  <c r="H1780" i="56"/>
  <c r="H515" i="56"/>
  <c r="H2130" i="56"/>
  <c r="H1910" i="56"/>
  <c r="H2326" i="56"/>
  <c r="H2277" i="56"/>
  <c r="H1450" i="56"/>
  <c r="H110" i="56"/>
  <c r="H790" i="56"/>
  <c r="H1725" i="56"/>
  <c r="I1081" i="56"/>
  <c r="E2039" i="48"/>
  <c r="F2039" i="48" s="1"/>
  <c r="AA2039" i="48"/>
  <c r="AC2039" i="48" s="1"/>
  <c r="C75" i="48"/>
  <c r="E2337" i="56"/>
  <c r="E583" i="56"/>
  <c r="E858" i="56"/>
  <c r="E1793" i="56"/>
  <c r="E2033" i="56"/>
  <c r="E2617" i="56"/>
  <c r="E418" i="56"/>
  <c r="E1353" i="56"/>
  <c r="E748" i="56"/>
  <c r="E2190" i="56"/>
  <c r="T63" i="57"/>
  <c r="E2666" i="56"/>
  <c r="E1738" i="56"/>
  <c r="E2392" i="56"/>
  <c r="T84" i="57"/>
  <c r="E1243" i="56"/>
  <c r="E2519" i="56"/>
  <c r="E2568" i="56"/>
  <c r="E1573" i="56"/>
  <c r="E638" i="56"/>
  <c r="E803" i="56"/>
  <c r="E2239" i="56"/>
  <c r="E1978" i="56"/>
  <c r="E2470" i="56"/>
  <c r="E2421" i="56"/>
  <c r="E473" i="56"/>
  <c r="E2288" i="56"/>
  <c r="I2407" i="56"/>
  <c r="H1950" i="56"/>
  <c r="H2005" i="56"/>
  <c r="H940" i="56"/>
  <c r="H2364" i="56"/>
  <c r="H1820" i="56"/>
  <c r="H555" i="56"/>
  <c r="H1270" i="56"/>
  <c r="H720" i="56"/>
  <c r="H1105" i="56"/>
  <c r="H1710" i="56"/>
  <c r="H1325" i="56"/>
  <c r="H1655" i="56"/>
  <c r="H1050" i="56"/>
  <c r="H995" i="56"/>
  <c r="H1380" i="56"/>
  <c r="H1490" i="56"/>
  <c r="H1215" i="56"/>
  <c r="H830" i="56"/>
  <c r="H885" i="56"/>
  <c r="H610" i="56"/>
  <c r="H1545" i="56"/>
  <c r="H1765" i="56"/>
  <c r="H390" i="56"/>
  <c r="H775" i="56"/>
  <c r="H2115" i="56"/>
  <c r="H1600" i="56"/>
  <c r="H445" i="56"/>
  <c r="H1435" i="56"/>
  <c r="H2060" i="56"/>
  <c r="H1160" i="56"/>
  <c r="H500" i="56"/>
  <c r="H1895" i="56"/>
  <c r="H2180" i="56"/>
  <c r="P307" i="48"/>
  <c r="P294" i="48"/>
  <c r="G102" i="48"/>
  <c r="I85" i="48"/>
  <c r="W85" i="48"/>
  <c r="Y85" i="48" s="1"/>
  <c r="H1050" i="5"/>
  <c r="C1914" i="5"/>
  <c r="C2494" i="5"/>
  <c r="C2641" i="5"/>
  <c r="K2419" i="48"/>
  <c r="S2471" i="48"/>
  <c r="Y579" i="48"/>
  <c r="Z579" i="48" s="1"/>
  <c r="X462" i="48"/>
  <c r="S2318" i="48"/>
  <c r="Z194" i="48"/>
  <c r="AB194" i="48"/>
  <c r="K1240" i="48"/>
  <c r="M1240" i="48" s="1"/>
  <c r="N1240" i="48" s="1"/>
  <c r="C2584" i="48"/>
  <c r="P2220" i="48"/>
  <c r="P2058" i="48"/>
  <c r="AA1211" i="48"/>
  <c r="AC1211" i="48" s="1"/>
  <c r="W2444" i="48"/>
  <c r="W2445" i="48"/>
  <c r="G99" i="48"/>
  <c r="G105" i="48" s="1"/>
  <c r="S1916" i="48"/>
  <c r="AA1916" i="48" s="1"/>
  <c r="S2026" i="48"/>
  <c r="S2439" i="48"/>
  <c r="AA1392" i="48"/>
  <c r="AA1942" i="48"/>
  <c r="AA2614" i="48"/>
  <c r="AA2162" i="48"/>
  <c r="AA1447" i="48"/>
  <c r="AA496" i="48"/>
  <c r="AA1209" i="48"/>
  <c r="AC1209" i="48" s="1"/>
  <c r="AA2600" i="48"/>
  <c r="AA1931" i="48"/>
  <c r="AA996" i="48"/>
  <c r="H2058" i="48"/>
  <c r="H1783" i="48"/>
  <c r="H2220" i="48"/>
  <c r="I2220" i="48" s="1"/>
  <c r="J2220" i="48" s="1"/>
  <c r="AA1552" i="48"/>
  <c r="AC1552" i="48" s="1"/>
  <c r="I1157" i="5"/>
  <c r="I497" i="5"/>
  <c r="H2070" i="56"/>
  <c r="H2091" i="56"/>
  <c r="H2107" i="56"/>
  <c r="K101" i="48"/>
  <c r="I34" i="5"/>
  <c r="I890" i="56"/>
  <c r="E1224" i="48"/>
  <c r="F1224" i="48" s="1"/>
  <c r="AA1224" i="48"/>
  <c r="AC1224" i="48" s="1"/>
  <c r="G2323" i="48"/>
  <c r="I2323" i="48" s="1"/>
  <c r="J2323" i="48" s="1"/>
  <c r="G2225" i="48"/>
  <c r="I2225" i="48" s="1"/>
  <c r="J2225" i="48" s="1"/>
  <c r="G2372" i="48"/>
  <c r="I2372" i="48" s="1"/>
  <c r="J2372" i="48" s="1"/>
  <c r="G2574" i="48"/>
  <c r="G2476" i="48"/>
  <c r="G2274" i="48"/>
  <c r="I2274" i="48" s="1"/>
  <c r="J2274" i="48" s="1"/>
  <c r="F177" i="56"/>
  <c r="I720" i="56"/>
  <c r="I1325" i="56"/>
  <c r="E88" i="5"/>
  <c r="E139" i="5"/>
  <c r="E140" i="5" s="1"/>
  <c r="G125" i="48"/>
  <c r="G127" i="48" s="1"/>
  <c r="G403" i="48"/>
  <c r="I403" i="48" s="1"/>
  <c r="J403" i="48" s="1"/>
  <c r="I111" i="48"/>
  <c r="G128" i="48"/>
  <c r="H277" i="5"/>
  <c r="I277" i="5" s="1"/>
  <c r="C326" i="5"/>
  <c r="E174" i="5"/>
  <c r="O404" i="48"/>
  <c r="Q404" i="48" s="1"/>
  <c r="R404" i="48" s="1"/>
  <c r="K224" i="48"/>
  <c r="M606" i="48"/>
  <c r="N606" i="48" s="1"/>
  <c r="AA606" i="48"/>
  <c r="AC606" i="48" s="1"/>
  <c r="C174" i="48"/>
  <c r="D12" i="56"/>
  <c r="D302" i="56"/>
  <c r="D303" i="56" s="1"/>
  <c r="E301" i="48"/>
  <c r="C302" i="48"/>
  <c r="Q110" i="48"/>
  <c r="R110" i="48" s="1"/>
  <c r="R109" i="48"/>
  <c r="O127" i="48"/>
  <c r="F74" i="56"/>
  <c r="F248" i="56"/>
  <c r="F352" i="56"/>
  <c r="F196" i="56"/>
  <c r="C2617" i="56"/>
  <c r="C2239" i="56"/>
  <c r="C2568" i="56"/>
  <c r="C2288" i="56"/>
  <c r="C803" i="56"/>
  <c r="C1978" i="56"/>
  <c r="C2470" i="56"/>
  <c r="C2392" i="56"/>
  <c r="C1738" i="56"/>
  <c r="C418" i="56"/>
  <c r="D63" i="57"/>
  <c r="C2666" i="56"/>
  <c r="C2337" i="56"/>
  <c r="C913" i="56"/>
  <c r="C1243" i="56"/>
  <c r="C1133" i="56"/>
  <c r="C528" i="56"/>
  <c r="C1848" i="56"/>
  <c r="C2190" i="56"/>
  <c r="C2421" i="56"/>
  <c r="C2519" i="56"/>
  <c r="C1353" i="56"/>
  <c r="C2033" i="56"/>
  <c r="C1023" i="56"/>
  <c r="C968" i="56"/>
  <c r="C1573" i="56"/>
  <c r="C583" i="56"/>
  <c r="C1793" i="56"/>
  <c r="T83" i="57"/>
  <c r="C1078" i="56"/>
  <c r="I1285" i="56"/>
  <c r="I1505" i="56"/>
  <c r="E1089" i="5"/>
  <c r="E1859" i="5"/>
  <c r="E979" i="5"/>
  <c r="E2339" i="5"/>
  <c r="E704" i="5"/>
  <c r="E2639" i="5"/>
  <c r="D278" i="5"/>
  <c r="D1248" i="5" s="1"/>
  <c r="C1435" i="48"/>
  <c r="C1160" i="48"/>
  <c r="C555" i="48"/>
  <c r="E555" i="48" s="1"/>
  <c r="F555" i="48" s="1"/>
  <c r="C55" i="48"/>
  <c r="C665" i="48"/>
  <c r="C720" i="48"/>
  <c r="C2604" i="48"/>
  <c r="C2095" i="48"/>
  <c r="C1600" i="48"/>
  <c r="C1545" i="48"/>
  <c r="E1545" i="48" s="1"/>
  <c r="F1545" i="48" s="1"/>
  <c r="C1380" i="48"/>
  <c r="C390" i="48"/>
  <c r="E390" i="48" s="1"/>
  <c r="F390" i="48" s="1"/>
  <c r="C775" i="48"/>
  <c r="E775" i="48" s="1"/>
  <c r="F775" i="48" s="1"/>
  <c r="C610" i="48"/>
  <c r="C2555" i="48"/>
  <c r="C2255" i="48"/>
  <c r="E2255" i="48" s="1"/>
  <c r="F2255" i="48" s="1"/>
  <c r="C1820" i="48"/>
  <c r="C1270" i="48"/>
  <c r="C2457" i="48"/>
  <c r="C1050" i="48"/>
  <c r="E1050" i="48" s="1"/>
  <c r="F1050" i="48" s="1"/>
  <c r="C1105" i="48"/>
  <c r="C500" i="48"/>
  <c r="C1985" i="48"/>
  <c r="E1985" i="48" s="1"/>
  <c r="F1985" i="48" s="1"/>
  <c r="C1325" i="48"/>
  <c r="E1325" i="48" s="1"/>
  <c r="F1325" i="48" s="1"/>
  <c r="C53" i="48"/>
  <c r="C2506" i="48"/>
  <c r="C1655" i="48"/>
  <c r="C2150" i="48"/>
  <c r="C830" i="48"/>
  <c r="C445" i="48"/>
  <c r="C2353" i="48"/>
  <c r="E2353" i="48" s="1"/>
  <c r="F2353" i="48" s="1"/>
  <c r="C940" i="48"/>
  <c r="E940" i="48" s="1"/>
  <c r="F940" i="48" s="1"/>
  <c r="C1930" i="48"/>
  <c r="C995" i="48"/>
  <c r="C885" i="48"/>
  <c r="C1215" i="48"/>
  <c r="E1215" i="48" s="1"/>
  <c r="F1215" i="48" s="1"/>
  <c r="C1710" i="48"/>
  <c r="E1710" i="48" s="1"/>
  <c r="F1710" i="48" s="1"/>
  <c r="C1765" i="48"/>
  <c r="E1765" i="48" s="1"/>
  <c r="F1765" i="48" s="1"/>
  <c r="C2402" i="48"/>
  <c r="C54" i="48"/>
  <c r="C2040" i="48"/>
  <c r="E2040" i="48" s="1"/>
  <c r="F2040" i="48" s="1"/>
  <c r="C1875" i="48"/>
  <c r="E1875" i="48" s="1"/>
  <c r="F1875" i="48" s="1"/>
  <c r="C2304" i="48"/>
  <c r="E2304" i="48" s="1"/>
  <c r="F2304" i="48" s="1"/>
  <c r="O269" i="48"/>
  <c r="F148" i="56"/>
  <c r="F26" i="56"/>
  <c r="I13" i="56"/>
  <c r="H13" i="56"/>
  <c r="H14" i="56" s="1"/>
  <c r="D23" i="56"/>
  <c r="G118" i="48"/>
  <c r="I98" i="56"/>
  <c r="O2576" i="48"/>
  <c r="O1295" i="48"/>
  <c r="O1570" i="48"/>
  <c r="Q1570" i="48" s="1"/>
  <c r="R1570" i="48" s="1"/>
  <c r="O226" i="48"/>
  <c r="O1845" i="48"/>
  <c r="O1900" i="48"/>
  <c r="Q1900" i="48" s="1"/>
  <c r="R1900" i="48" s="1"/>
  <c r="O690" i="48"/>
  <c r="O2527" i="48"/>
  <c r="O525" i="48"/>
  <c r="O1075" i="48"/>
  <c r="Q1075" i="48" s="1"/>
  <c r="R1075" i="48" s="1"/>
  <c r="O745" i="48"/>
  <c r="O1625" i="48"/>
  <c r="O1130" i="48"/>
  <c r="O635" i="48"/>
  <c r="Q635" i="48" s="1"/>
  <c r="R635" i="48" s="1"/>
  <c r="O224" i="48"/>
  <c r="O415" i="48"/>
  <c r="O1680" i="48"/>
  <c r="O2276" i="48"/>
  <c r="O965" i="48"/>
  <c r="Q965" i="48" s="1"/>
  <c r="R965" i="48" s="1"/>
  <c r="I2052" i="56"/>
  <c r="H1274" i="56"/>
  <c r="H614" i="56"/>
  <c r="H2009" i="56"/>
  <c r="H724" i="56"/>
  <c r="H1954" i="56"/>
  <c r="H1714" i="56"/>
  <c r="H1769" i="56"/>
  <c r="H1109" i="56"/>
  <c r="H449" i="56"/>
  <c r="H1439" i="56"/>
  <c r="H1824" i="56"/>
  <c r="H889" i="56"/>
  <c r="H1384" i="56"/>
  <c r="H1164" i="56"/>
  <c r="H48" i="56"/>
  <c r="H1659" i="56"/>
  <c r="H1329" i="56"/>
  <c r="H779" i="56"/>
  <c r="H2368" i="56"/>
  <c r="H1604" i="56"/>
  <c r="H559" i="56"/>
  <c r="H834" i="56"/>
  <c r="H1899" i="56"/>
  <c r="H2119" i="56"/>
  <c r="H1549" i="56"/>
  <c r="H394" i="56"/>
  <c r="H1054" i="56"/>
  <c r="H944" i="56"/>
  <c r="H504" i="56"/>
  <c r="H999" i="56"/>
  <c r="H1494" i="56"/>
  <c r="H1219" i="56"/>
  <c r="H2064" i="56"/>
  <c r="I1549" i="56"/>
  <c r="G316" i="5"/>
  <c r="D1031" i="56"/>
  <c r="D2296" i="56"/>
  <c r="D2576" i="56"/>
  <c r="D426" i="56"/>
  <c r="D646" i="56"/>
  <c r="D2527" i="56"/>
  <c r="D2478" i="56"/>
  <c r="D1931" i="56"/>
  <c r="D591" i="56"/>
  <c r="D2096" i="56"/>
  <c r="D811" i="56"/>
  <c r="D283" i="56"/>
  <c r="D285" i="56"/>
  <c r="D1253" i="56" s="1"/>
  <c r="D1581" i="56"/>
  <c r="D1086" i="56"/>
  <c r="D1746" i="56"/>
  <c r="D2674" i="56"/>
  <c r="D536" i="56"/>
  <c r="D2429" i="56"/>
  <c r="D701" i="56"/>
  <c r="D756" i="56"/>
  <c r="D1196" i="56"/>
  <c r="D271" i="56"/>
  <c r="D1876" i="56"/>
  <c r="F256" i="56"/>
  <c r="F360" i="56"/>
  <c r="F70" i="56"/>
  <c r="F204" i="56"/>
  <c r="G251" i="5"/>
  <c r="G355" i="5"/>
  <c r="G70" i="5"/>
  <c r="G199" i="5"/>
  <c r="F337" i="56"/>
  <c r="AA444" i="48"/>
  <c r="AC444" i="48" s="1"/>
  <c r="E1984" i="48"/>
  <c r="F1984" i="48" s="1"/>
  <c r="AA1984" i="48"/>
  <c r="AC1984" i="48" s="1"/>
  <c r="F128" i="56"/>
  <c r="F125" i="56"/>
  <c r="F406" i="56" s="1"/>
  <c r="F298" i="56"/>
  <c r="I2193" i="56"/>
  <c r="J13" i="48"/>
  <c r="I14" i="48"/>
  <c r="J14" i="48" s="1"/>
  <c r="D167" i="56"/>
  <c r="W625" i="48"/>
  <c r="Y625" i="48" s="1"/>
  <c r="Z625" i="48" s="1"/>
  <c r="W680" i="48"/>
  <c r="W735" i="48"/>
  <c r="W460" i="48"/>
  <c r="Y460" i="48" s="1"/>
  <c r="Z460" i="48" s="1"/>
  <c r="W515" i="48"/>
  <c r="W2356" i="48" s="1"/>
  <c r="W845" i="48"/>
  <c r="W1010" i="48"/>
  <c r="W1505" i="48"/>
  <c r="Y1505" i="48" s="1"/>
  <c r="Z1505" i="48" s="1"/>
  <c r="W1615" i="48"/>
  <c r="W1285" i="48"/>
  <c r="W301" i="48"/>
  <c r="W1945" i="48"/>
  <c r="W1395" i="48"/>
  <c r="W900" i="48"/>
  <c r="W2000" i="48"/>
  <c r="Y2000" i="48" s="1"/>
  <c r="Z2000" i="48" s="1"/>
  <c r="E307" i="56"/>
  <c r="C1920" i="48"/>
  <c r="C1370" i="48"/>
  <c r="C1150" i="48"/>
  <c r="AA1150" i="48" s="1"/>
  <c r="C820" i="48"/>
  <c r="C1700" i="48"/>
  <c r="C1975" i="48"/>
  <c r="C1425" i="48"/>
  <c r="C1865" i="48"/>
  <c r="C1260" i="48"/>
  <c r="C2195" i="48"/>
  <c r="C1645" i="48"/>
  <c r="C1535" i="48"/>
  <c r="C1590" i="48"/>
  <c r="C2498" i="48"/>
  <c r="C710" i="48"/>
  <c r="C1205" i="48"/>
  <c r="C1480" i="48"/>
  <c r="C930" i="48"/>
  <c r="C435" i="48"/>
  <c r="C2140" i="48"/>
  <c r="C765" i="48"/>
  <c r="C1040" i="48"/>
  <c r="C1315" i="48"/>
  <c r="C2547" i="48"/>
  <c r="C2030" i="48"/>
  <c r="C655" i="48"/>
  <c r="C490" i="48"/>
  <c r="C875" i="48"/>
  <c r="C2085" i="48"/>
  <c r="C1755" i="48"/>
  <c r="C2645" i="48"/>
  <c r="C985" i="48"/>
  <c r="C2247" i="48"/>
  <c r="C2394" i="48"/>
  <c r="C600" i="48"/>
  <c r="C1095" i="48"/>
  <c r="AA1095" i="48" s="1"/>
  <c r="C2296" i="48"/>
  <c r="E2296" i="48" s="1"/>
  <c r="F2296" i="48" s="1"/>
  <c r="C2345" i="48"/>
  <c r="K148" i="48"/>
  <c r="C2296" i="5"/>
  <c r="F174" i="56"/>
  <c r="O2018" i="48"/>
  <c r="Q2018" i="48" s="1"/>
  <c r="R2018" i="48" s="1"/>
  <c r="O2584" i="48"/>
  <c r="O2073" i="48"/>
  <c r="Q2073" i="48" s="1"/>
  <c r="R2073" i="48" s="1"/>
  <c r="O2535" i="48"/>
  <c r="O1743" i="48"/>
  <c r="Q1743" i="48" s="1"/>
  <c r="R1743" i="48" s="1"/>
  <c r="Q264" i="48"/>
  <c r="R264" i="48" s="1"/>
  <c r="O973" i="48"/>
  <c r="Q973" i="48" s="1"/>
  <c r="R973" i="48" s="1"/>
  <c r="O808" i="48"/>
  <c r="Q808" i="48" s="1"/>
  <c r="R808" i="48" s="1"/>
  <c r="O918" i="48"/>
  <c r="O2183" i="48"/>
  <c r="O1963" i="48"/>
  <c r="O423" i="48"/>
  <c r="O753" i="48"/>
  <c r="O1578" i="48"/>
  <c r="Q1578" i="48" s="1"/>
  <c r="R1578" i="48" s="1"/>
  <c r="O863" i="48"/>
  <c r="O2431" i="48"/>
  <c r="O1908" i="48"/>
  <c r="Q1908" i="48" s="1"/>
  <c r="R1908" i="48" s="1"/>
  <c r="O2333" i="48"/>
  <c r="Q2333" i="48" s="1"/>
  <c r="R2333" i="48" s="1"/>
  <c r="O1633" i="48"/>
  <c r="O1193" i="48"/>
  <c r="O280" i="48"/>
  <c r="O1250" i="48" s="1"/>
  <c r="Q1250" i="48" s="1"/>
  <c r="R1250" i="48" s="1"/>
  <c r="O2284" i="48"/>
  <c r="Q2284" i="48" s="1"/>
  <c r="R2284" i="48" s="1"/>
  <c r="O2235" i="48"/>
  <c r="Q2235" i="48" s="1"/>
  <c r="R2235" i="48" s="1"/>
  <c r="O1853" i="48"/>
  <c r="O1688" i="48"/>
  <c r="O1798" i="48"/>
  <c r="Q1798" i="48" s="1"/>
  <c r="R1798" i="48" s="1"/>
  <c r="O1028" i="48"/>
  <c r="O533" i="48"/>
  <c r="O1303" i="48"/>
  <c r="O643" i="48"/>
  <c r="Q643" i="48" s="1"/>
  <c r="R643" i="48" s="1"/>
  <c r="O2633" i="48"/>
  <c r="O1138" i="48"/>
  <c r="O2128" i="48"/>
  <c r="O278" i="48"/>
  <c r="O1083" i="48"/>
  <c r="Q1083" i="48" s="1"/>
  <c r="R1083" i="48" s="1"/>
  <c r="P6" i="48"/>
  <c r="P239" i="48"/>
  <c r="P213" i="48"/>
  <c r="P291" i="48"/>
  <c r="P292" i="48" s="1"/>
  <c r="Q5" i="48"/>
  <c r="C2633" i="48"/>
  <c r="C2621" i="48"/>
  <c r="C2541" i="48"/>
  <c r="C2639" i="48"/>
  <c r="C2388" i="48"/>
  <c r="C142" i="48"/>
  <c r="E141" i="48"/>
  <c r="F141" i="48" s="1"/>
  <c r="D2182" i="56"/>
  <c r="AA1615" i="48"/>
  <c r="AA662" i="48"/>
  <c r="C304" i="48"/>
  <c r="C217" i="5"/>
  <c r="C218" i="5" s="1"/>
  <c r="C36" i="5"/>
  <c r="I36" i="5" s="1"/>
  <c r="C191" i="5"/>
  <c r="C192" i="5" s="1"/>
  <c r="C321" i="5"/>
  <c r="F480" i="5"/>
  <c r="I480" i="5" s="1"/>
  <c r="E25" i="56"/>
  <c r="F276" i="56"/>
  <c r="F90" i="56"/>
  <c r="C143" i="48"/>
  <c r="E91" i="48"/>
  <c r="AA91" i="48"/>
  <c r="AC91" i="48" s="1"/>
  <c r="AC92" i="48" s="1"/>
  <c r="W91" i="48"/>
  <c r="Y91" i="48" s="1"/>
  <c r="K166" i="48"/>
  <c r="C1089" i="5"/>
  <c r="F236" i="5"/>
  <c r="F2653" i="5"/>
  <c r="F61" i="5"/>
  <c r="F1162" i="5"/>
  <c r="F1437" i="5"/>
  <c r="F997" i="5"/>
  <c r="F722" i="5"/>
  <c r="F392" i="5"/>
  <c r="F2152" i="5"/>
  <c r="F2402" i="5"/>
  <c r="F2353" i="5"/>
  <c r="F1877" i="5"/>
  <c r="F1987" i="5"/>
  <c r="F832" i="5"/>
  <c r="F56" i="5"/>
  <c r="F2604" i="5"/>
  <c r="F502" i="5"/>
  <c r="F1932" i="5"/>
  <c r="F2255" i="5"/>
  <c r="F2555" i="5"/>
  <c r="F184" i="5"/>
  <c r="F1327" i="5"/>
  <c r="F340" i="5"/>
  <c r="F2138" i="5" s="1"/>
  <c r="F612" i="5"/>
  <c r="F1822" i="5"/>
  <c r="F1712" i="5"/>
  <c r="F1767" i="5"/>
  <c r="F667" i="5"/>
  <c r="F2506" i="5"/>
  <c r="F1382" i="5"/>
  <c r="F1492" i="5"/>
  <c r="F1217" i="5"/>
  <c r="F1107" i="5"/>
  <c r="F942" i="5"/>
  <c r="F1272" i="5"/>
  <c r="F2457" i="5"/>
  <c r="F447" i="5"/>
  <c r="F2209" i="5"/>
  <c r="F1602" i="5"/>
  <c r="F777" i="5"/>
  <c r="F66" i="5"/>
  <c r="F2304" i="5"/>
  <c r="F1052" i="5"/>
  <c r="I2090" i="5"/>
  <c r="K228" i="48"/>
  <c r="H2522" i="56"/>
  <c r="H2503" i="56"/>
  <c r="H2538" i="56"/>
  <c r="H1055" i="5"/>
  <c r="H1600" i="5"/>
  <c r="H1985" i="5"/>
  <c r="H1325" i="5"/>
  <c r="I35" i="5"/>
  <c r="H325" i="5"/>
  <c r="C2079" i="5"/>
  <c r="C2492" i="5"/>
  <c r="C2543" i="5"/>
  <c r="C2439" i="5"/>
  <c r="C2639" i="5"/>
  <c r="H185" i="5"/>
  <c r="I185" i="5" s="1"/>
  <c r="AC2218" i="48"/>
  <c r="AA612" i="48"/>
  <c r="AC612" i="48" s="1"/>
  <c r="K411" i="48"/>
  <c r="M411" i="48" s="1"/>
  <c r="N411" i="48" s="1"/>
  <c r="K635" i="48"/>
  <c r="M635" i="48" s="1"/>
  <c r="N635" i="48" s="1"/>
  <c r="AA934" i="48"/>
  <c r="AC934" i="48" s="1"/>
  <c r="W37" i="48"/>
  <c r="AA1874" i="48"/>
  <c r="AC1874" i="48" s="1"/>
  <c r="AA2042" i="48"/>
  <c r="AC2042" i="48" s="1"/>
  <c r="I1240" i="48"/>
  <c r="J1240" i="48" s="1"/>
  <c r="AA454" i="48"/>
  <c r="AC454" i="48" s="1"/>
  <c r="AA2611" i="48"/>
  <c r="AA1395" i="48"/>
  <c r="AA625" i="48"/>
  <c r="AC625" i="48" s="1"/>
  <c r="AA120" i="48"/>
  <c r="AA499" i="48"/>
  <c r="AA2505" i="48"/>
  <c r="AA1269" i="48"/>
  <c r="AA402" i="48"/>
  <c r="AC402" i="48" s="1"/>
  <c r="AA2091" i="48"/>
  <c r="AA1154" i="48"/>
  <c r="AA714" i="48"/>
  <c r="AA1649" i="48"/>
  <c r="AA1594" i="48"/>
  <c r="AA1656" i="48"/>
  <c r="AA941" i="48"/>
  <c r="AC941" i="48" s="1"/>
  <c r="AA827" i="48"/>
  <c r="D252" i="5"/>
  <c r="I717" i="5"/>
  <c r="F2189" i="5"/>
  <c r="F1529" i="5"/>
  <c r="F1309" i="5"/>
  <c r="F1034" i="5"/>
  <c r="F869" i="5"/>
  <c r="F1089" i="5"/>
  <c r="F1419" i="5"/>
  <c r="F429" i="5"/>
  <c r="F1144" i="5"/>
  <c r="F1474" i="5"/>
  <c r="F1859" i="5"/>
  <c r="F2134" i="5"/>
  <c r="F1969" i="5"/>
  <c r="F2290" i="5"/>
  <c r="F1199" i="5"/>
  <c r="F2079" i="5"/>
  <c r="F1914" i="5"/>
  <c r="F814" i="5"/>
  <c r="F1364" i="5"/>
  <c r="F539" i="5"/>
  <c r="F1639" i="5"/>
  <c r="F1749" i="5"/>
  <c r="F1694" i="5"/>
  <c r="F979" i="5"/>
  <c r="F2672" i="5"/>
  <c r="F853" i="5"/>
  <c r="F2063" i="5"/>
  <c r="F1293" i="5"/>
  <c r="F2173" i="5"/>
  <c r="F743" i="5"/>
  <c r="F1458" i="5"/>
  <c r="F1843" i="5"/>
  <c r="F1623" i="5"/>
  <c r="F523" i="5"/>
  <c r="F1348" i="5"/>
  <c r="F2323" i="5"/>
  <c r="F1513" i="5"/>
  <c r="F963" i="5"/>
  <c r="F413" i="5"/>
  <c r="F1128" i="5"/>
  <c r="F1678" i="5"/>
  <c r="F908" i="5"/>
  <c r="F1953" i="5"/>
  <c r="F468" i="5"/>
  <c r="F688" i="5"/>
  <c r="F798" i="5"/>
  <c r="F1183" i="5"/>
  <c r="F1403" i="5"/>
  <c r="F1018" i="5"/>
  <c r="J109" i="48"/>
  <c r="I110" i="48"/>
  <c r="J110" i="48" s="1"/>
  <c r="C198" i="48"/>
  <c r="I1055" i="56"/>
  <c r="E333" i="56"/>
  <c r="H483" i="5"/>
  <c r="H475" i="5"/>
  <c r="C146" i="48"/>
  <c r="E145" i="48"/>
  <c r="E157" i="48" s="1"/>
  <c r="F157" i="56"/>
  <c r="F145" i="56"/>
  <c r="I2277" i="56"/>
  <c r="I2655" i="56"/>
  <c r="E1949" i="5"/>
  <c r="E1839" i="5"/>
  <c r="E1564" i="5"/>
  <c r="E464" i="5"/>
  <c r="I464" i="5" s="1"/>
  <c r="E2059" i="5"/>
  <c r="E1179" i="5"/>
  <c r="E574" i="5"/>
  <c r="E2114" i="5"/>
  <c r="I2114" i="5" s="1"/>
  <c r="E1454" i="5"/>
  <c r="E1124" i="5"/>
  <c r="E1509" i="5"/>
  <c r="E1729" i="5"/>
  <c r="E2004" i="5"/>
  <c r="I2004" i="5" s="1"/>
  <c r="E1399" i="5"/>
  <c r="E2169" i="5"/>
  <c r="E1289" i="5"/>
  <c r="E1674" i="5"/>
  <c r="E1014" i="5"/>
  <c r="E519" i="5"/>
  <c r="E684" i="5"/>
  <c r="E629" i="5"/>
  <c r="I629" i="5" s="1"/>
  <c r="E409" i="5"/>
  <c r="E2619" i="5"/>
  <c r="E172" i="5"/>
  <c r="E2417" i="5"/>
  <c r="E2368" i="5"/>
  <c r="I2368" i="5" s="1"/>
  <c r="E1252" i="56"/>
  <c r="E283" i="56"/>
  <c r="C2325" i="5"/>
  <c r="C2423" i="5"/>
  <c r="F704" i="5"/>
  <c r="E1348" i="5"/>
  <c r="T54" i="57"/>
  <c r="D1294" i="56"/>
  <c r="D1349" i="56"/>
  <c r="D2139" i="56"/>
  <c r="D579" i="56"/>
  <c r="D1569" i="56"/>
  <c r="D1019" i="56"/>
  <c r="D1404" i="56"/>
  <c r="D179" i="56"/>
  <c r="L36" i="57"/>
  <c r="D1789" i="56"/>
  <c r="D2515" i="56"/>
  <c r="D964" i="56"/>
  <c r="D2388" i="56"/>
  <c r="D2662" i="56"/>
  <c r="D1239" i="56"/>
  <c r="K1625" i="48"/>
  <c r="G206" i="56"/>
  <c r="G207" i="56" s="1"/>
  <c r="G72" i="56"/>
  <c r="G362" i="56"/>
  <c r="G363" i="56" s="1"/>
  <c r="G258" i="56"/>
  <c r="I1885" i="5"/>
  <c r="I2242" i="56"/>
  <c r="I1107" i="56"/>
  <c r="F287" i="56"/>
  <c r="F275" i="56"/>
  <c r="I1317" i="5"/>
  <c r="C295" i="5"/>
  <c r="C296" i="5" s="1"/>
  <c r="C10" i="5"/>
  <c r="C243" i="5"/>
  <c r="C244" i="5" s="1"/>
  <c r="F226" i="56"/>
  <c r="C924" i="5"/>
  <c r="I1557" i="56"/>
  <c r="H177" i="48"/>
  <c r="H181" i="48" s="1"/>
  <c r="J163" i="48"/>
  <c r="H164" i="48"/>
  <c r="J164" i="48" s="1"/>
  <c r="G328" i="48"/>
  <c r="C2239" i="5"/>
  <c r="C2637" i="5"/>
  <c r="C2735" i="48" s="1"/>
  <c r="E2735" i="48" s="1"/>
  <c r="F2735" i="48" s="1"/>
  <c r="C2435" i="5"/>
  <c r="C2588" i="5"/>
  <c r="C2714" i="48" s="1"/>
  <c r="E2714" i="48" s="1"/>
  <c r="F2714" i="48" s="1"/>
  <c r="R119" i="48"/>
  <c r="Q120" i="48"/>
  <c r="R120" i="48" s="1"/>
  <c r="Q131" i="48"/>
  <c r="R131" i="48" s="1"/>
  <c r="W2238" i="48"/>
  <c r="Y2238" i="48" s="1"/>
  <c r="Z2238" i="48" s="1"/>
  <c r="W2217" i="48"/>
  <c r="Y2217" i="48" s="1"/>
  <c r="Z2217" i="48" s="1"/>
  <c r="Y2216" i="48"/>
  <c r="Z2216" i="48" s="1"/>
  <c r="W2234" i="48"/>
  <c r="Y2234" i="48" s="1"/>
  <c r="Z2234" i="48" s="1"/>
  <c r="C40" i="48"/>
  <c r="D2355" i="56"/>
  <c r="D2306" i="56"/>
  <c r="D2208" i="56"/>
  <c r="D2488" i="56"/>
  <c r="D2635" i="56"/>
  <c r="D2537" i="56"/>
  <c r="G2598" i="48"/>
  <c r="G2396" i="48"/>
  <c r="G2647" i="48"/>
  <c r="AA732" i="48"/>
  <c r="P255" i="48"/>
  <c r="R241" i="48"/>
  <c r="P242" i="48"/>
  <c r="R242" i="48" s="1"/>
  <c r="Z200" i="48"/>
  <c r="AB200" i="48"/>
  <c r="G2266" i="5"/>
  <c r="E219" i="56"/>
  <c r="Y551" i="48"/>
  <c r="Z551" i="48" s="1"/>
  <c r="Q1802" i="48"/>
  <c r="R1802" i="48" s="1"/>
  <c r="W397" i="48"/>
  <c r="Y397" i="48" s="1"/>
  <c r="Z397" i="48" s="1"/>
  <c r="D281" i="56"/>
  <c r="AA2165" i="48"/>
  <c r="AA515" i="48"/>
  <c r="AA1764" i="48"/>
  <c r="AC1764" i="48" s="1"/>
  <c r="AA787" i="48"/>
  <c r="AC787" i="48" s="1"/>
  <c r="AA1227" i="48"/>
  <c r="AC1227" i="48" s="1"/>
  <c r="AA1282" i="48"/>
  <c r="AA512" i="48"/>
  <c r="H96" i="56"/>
  <c r="AA1266" i="48"/>
  <c r="AA1814" i="48"/>
  <c r="AA2349" i="48"/>
  <c r="AC2349" i="48" s="1"/>
  <c r="AA1271" i="48"/>
  <c r="AA2096" i="48"/>
  <c r="I793" i="56"/>
  <c r="I1968" i="56"/>
  <c r="I1013" i="56"/>
  <c r="I1233" i="56"/>
  <c r="I903" i="56"/>
  <c r="I1612" i="56"/>
  <c r="I1930" i="5"/>
  <c r="AA997" i="48"/>
  <c r="I1324" i="56"/>
  <c r="I1709" i="56"/>
  <c r="I609" i="56"/>
  <c r="I1159" i="56"/>
  <c r="I992" i="56"/>
  <c r="I2445" i="56"/>
  <c r="I937" i="56"/>
  <c r="I607" i="56"/>
  <c r="I2112" i="56"/>
  <c r="AA1597" i="48"/>
  <c r="AA1322" i="48"/>
  <c r="AC1322" i="48" s="1"/>
  <c r="AA1212" i="48"/>
  <c r="AC1212" i="48" s="1"/>
  <c r="C148" i="48"/>
  <c r="H2207" i="5"/>
  <c r="H210" i="5"/>
  <c r="H963" i="5" s="1"/>
  <c r="H1817" i="5"/>
  <c r="H2147" i="5"/>
  <c r="H1432" i="5"/>
  <c r="H1267" i="5"/>
  <c r="H442" i="5"/>
  <c r="H1542" i="5"/>
  <c r="H2037" i="5"/>
  <c r="H1927" i="5"/>
  <c r="H1487" i="5"/>
  <c r="H607" i="5"/>
  <c r="H2092" i="5"/>
  <c r="H1157" i="5"/>
  <c r="H158" i="5"/>
  <c r="H172" i="5" s="1"/>
  <c r="I172" i="5" s="1"/>
  <c r="H1102" i="5"/>
  <c r="H772" i="5"/>
  <c r="H827" i="5"/>
  <c r="H662" i="5"/>
  <c r="H552" i="5"/>
  <c r="H497" i="5"/>
  <c r="I2301" i="5"/>
  <c r="F519" i="5"/>
  <c r="F1124" i="5"/>
  <c r="F849" i="5"/>
  <c r="F160" i="5"/>
  <c r="F2668" i="5"/>
  <c r="I2668" i="5" s="1"/>
  <c r="F1619" i="5"/>
  <c r="F1729" i="5"/>
  <c r="F1949" i="5"/>
  <c r="F1509" i="5"/>
  <c r="F2221" i="5"/>
  <c r="F1234" i="5"/>
  <c r="I1234" i="5" s="1"/>
  <c r="F1289" i="5"/>
  <c r="F684" i="5"/>
  <c r="F2169" i="5"/>
  <c r="F1454" i="5"/>
  <c r="F1399" i="5"/>
  <c r="F904" i="5"/>
  <c r="F1564" i="5"/>
  <c r="F1839" i="5"/>
  <c r="F1179" i="5"/>
  <c r="F739" i="5"/>
  <c r="F2570" i="5"/>
  <c r="F2319" i="5"/>
  <c r="I2319" i="5" s="1"/>
  <c r="F1014" i="5"/>
  <c r="F2417" i="5"/>
  <c r="F1344" i="5"/>
  <c r="F1894" i="5"/>
  <c r="I1894" i="5" s="1"/>
  <c r="F629" i="5"/>
  <c r="F1784" i="5"/>
  <c r="I1784" i="5" s="1"/>
  <c r="F409" i="5"/>
  <c r="I1702" i="56"/>
  <c r="AA477" i="48"/>
  <c r="Q477" i="48"/>
  <c r="R477" i="48" s="1"/>
  <c r="O478" i="48"/>
  <c r="Q478" i="48" s="1"/>
  <c r="R478" i="48" s="1"/>
  <c r="W36" i="48"/>
  <c r="AA36" i="48"/>
  <c r="I122" i="56"/>
  <c r="C354" i="48"/>
  <c r="H429" i="56"/>
  <c r="H405" i="56"/>
  <c r="H433" i="56"/>
  <c r="H434" i="56" s="1"/>
  <c r="H425" i="56"/>
  <c r="F99" i="56"/>
  <c r="F101" i="56" s="1"/>
  <c r="F272" i="56"/>
  <c r="F102" i="56"/>
  <c r="I505" i="56"/>
  <c r="C204" i="48"/>
  <c r="C192" i="48"/>
  <c r="D235" i="56"/>
  <c r="D223" i="56"/>
  <c r="I1380" i="56"/>
  <c r="I2005" i="56"/>
  <c r="I1950" i="56"/>
  <c r="I1435" i="56"/>
  <c r="F153" i="56"/>
  <c r="G34" i="48"/>
  <c r="G65" i="56"/>
  <c r="G66" i="56" s="1"/>
  <c r="G488" i="32"/>
  <c r="G63" i="5"/>
  <c r="G64" i="5" s="1"/>
  <c r="S65" i="48"/>
  <c r="O215" i="48"/>
  <c r="O50" i="48"/>
  <c r="O47" i="48"/>
  <c r="O319" i="48"/>
  <c r="O163" i="48"/>
  <c r="K52" i="48"/>
  <c r="K328" i="48"/>
  <c r="G2399" i="48"/>
  <c r="G1760" i="48"/>
  <c r="I1760" i="48" s="1"/>
  <c r="J1760" i="48" s="1"/>
  <c r="G1320" i="48"/>
  <c r="G550" i="48"/>
  <c r="I550" i="48" s="1"/>
  <c r="J550" i="48" s="1"/>
  <c r="G1210" i="48"/>
  <c r="I1210" i="48" s="1"/>
  <c r="J1210" i="48" s="1"/>
  <c r="G1100" i="48"/>
  <c r="G2090" i="48"/>
  <c r="G2350" i="48"/>
  <c r="I2350" i="48" s="1"/>
  <c r="J2350" i="48" s="1"/>
  <c r="G28" i="48"/>
  <c r="G1540" i="48"/>
  <c r="I1540" i="48" s="1"/>
  <c r="J1540" i="48" s="1"/>
  <c r="G1815" i="48"/>
  <c r="G770" i="48"/>
  <c r="I770" i="48" s="1"/>
  <c r="J770" i="48" s="1"/>
  <c r="I21" i="48"/>
  <c r="J21" i="48" s="1"/>
  <c r="G29" i="48"/>
  <c r="G2503" i="48"/>
  <c r="G1705" i="48"/>
  <c r="G2145" i="48"/>
  <c r="G1650" i="48"/>
  <c r="G1155" i="48"/>
  <c r="G27" i="48"/>
  <c r="G1265" i="48"/>
  <c r="G2252" i="48"/>
  <c r="I2252" i="48" s="1"/>
  <c r="J2252" i="48" s="1"/>
  <c r="G495" i="48"/>
  <c r="G880" i="48"/>
  <c r="G1595" i="48"/>
  <c r="G1870" i="48"/>
  <c r="I1870" i="48" s="1"/>
  <c r="J1870" i="48" s="1"/>
  <c r="G2301" i="48"/>
  <c r="I2301" i="48" s="1"/>
  <c r="J2301" i="48" s="1"/>
  <c r="G1980" i="48"/>
  <c r="I1980" i="48" s="1"/>
  <c r="J1980" i="48" s="1"/>
  <c r="G935" i="48"/>
  <c r="I935" i="48" s="1"/>
  <c r="J935" i="48" s="1"/>
  <c r="G1430" i="48"/>
  <c r="G1925" i="48"/>
  <c r="G990" i="48"/>
  <c r="G2454" i="48"/>
  <c r="G2552" i="48"/>
  <c r="G385" i="48"/>
  <c r="I385" i="48" s="1"/>
  <c r="J385" i="48" s="1"/>
  <c r="G1045" i="48"/>
  <c r="I1045" i="48" s="1"/>
  <c r="J1045" i="48" s="1"/>
  <c r="G440" i="48"/>
  <c r="G1375" i="48"/>
  <c r="G660" i="48"/>
  <c r="G2035" i="48"/>
  <c r="I2035" i="48" s="1"/>
  <c r="J2035" i="48" s="1"/>
  <c r="G715" i="48"/>
  <c r="G825" i="48"/>
  <c r="G2601" i="48"/>
  <c r="F316" i="5"/>
  <c r="F117" i="56"/>
  <c r="J973" i="47"/>
  <c r="J975" i="47"/>
  <c r="F115" i="5"/>
  <c r="F116" i="5" s="1"/>
  <c r="O117" i="48"/>
  <c r="O299" i="48" s="1"/>
  <c r="O75" i="48"/>
  <c r="E311" i="56"/>
  <c r="E114" i="48"/>
  <c r="F114" i="48" s="1"/>
  <c r="F113" i="48"/>
  <c r="I955" i="56"/>
  <c r="I2508" i="56"/>
  <c r="I2459" i="56"/>
  <c r="I790" i="56"/>
  <c r="I1230" i="56"/>
  <c r="I570" i="56"/>
  <c r="N119" i="48"/>
  <c r="M120" i="48"/>
  <c r="N120" i="48" s="1"/>
  <c r="M131" i="48"/>
  <c r="N131" i="48" s="1"/>
  <c r="E22" i="48"/>
  <c r="C23" i="48"/>
  <c r="E2266" i="5"/>
  <c r="D23" i="5"/>
  <c r="D308" i="5"/>
  <c r="C102" i="5"/>
  <c r="H89" i="5"/>
  <c r="H90" i="5" s="1"/>
  <c r="C141" i="5"/>
  <c r="I89" i="5"/>
  <c r="C271" i="5"/>
  <c r="O201" i="48"/>
  <c r="O253" i="48"/>
  <c r="O72" i="48"/>
  <c r="O357" i="48"/>
  <c r="H1917" i="5"/>
  <c r="C178" i="48"/>
  <c r="Q13" i="48"/>
  <c r="O143" i="48"/>
  <c r="E181" i="56"/>
  <c r="D323" i="5"/>
  <c r="D271" i="5"/>
  <c r="D272" i="5" s="1"/>
  <c r="I2368" i="56"/>
  <c r="I1329" i="56"/>
  <c r="E171" i="56"/>
  <c r="I1164" i="56"/>
  <c r="G152" i="48"/>
  <c r="I139" i="48"/>
  <c r="F87" i="48"/>
  <c r="E88" i="48"/>
  <c r="F88" i="48" s="1"/>
  <c r="G78" i="48"/>
  <c r="G238" i="48" s="1"/>
  <c r="G250" i="48" s="1"/>
  <c r="F249" i="5"/>
  <c r="F197" i="5"/>
  <c r="F353" i="5"/>
  <c r="F68" i="5"/>
  <c r="D307" i="56"/>
  <c r="F916" i="5"/>
  <c r="F1136" i="5"/>
  <c r="F2233" i="5"/>
  <c r="F2331" i="5"/>
  <c r="F2016" i="5"/>
  <c r="F1851" i="5"/>
  <c r="F2533" i="5"/>
  <c r="F1961" i="5"/>
  <c r="F861" i="5"/>
  <c r="F1466" i="5"/>
  <c r="F1026" i="5"/>
  <c r="F1246" i="5"/>
  <c r="F1631" i="5"/>
  <c r="F1356" i="5"/>
  <c r="F1741" i="5"/>
  <c r="F1576" i="5"/>
  <c r="F641" i="5"/>
  <c r="F531" i="5"/>
  <c r="F278" i="5"/>
  <c r="F1248" i="5" s="1"/>
  <c r="F2631" i="5"/>
  <c r="O2729" i="48" s="1"/>
  <c r="Q2729" i="48" s="1"/>
  <c r="R2729" i="48" s="1"/>
  <c r="F1191" i="5"/>
  <c r="F1521" i="5"/>
  <c r="F1796" i="5"/>
  <c r="F1411" i="5"/>
  <c r="F751" i="5"/>
  <c r="F586" i="5"/>
  <c r="F421" i="5"/>
  <c r="F1301" i="5"/>
  <c r="F2181" i="5"/>
  <c r="F2126" i="5"/>
  <c r="I488" i="56"/>
  <c r="F489" i="56"/>
  <c r="K114" i="48"/>
  <c r="AA114" i="48" s="1"/>
  <c r="E112" i="5"/>
  <c r="I400" i="5"/>
  <c r="I1720" i="5"/>
  <c r="W622" i="48"/>
  <c r="Y622" i="48" s="1"/>
  <c r="Z622" i="48" s="1"/>
  <c r="W2314" i="48"/>
  <c r="Y2314" i="48" s="1"/>
  <c r="Z2314" i="48" s="1"/>
  <c r="W1502" i="48"/>
  <c r="Y1502" i="48" s="1"/>
  <c r="Z1502" i="48" s="1"/>
  <c r="W2467" i="48"/>
  <c r="I2644" i="56"/>
  <c r="I557" i="56"/>
  <c r="I392" i="56"/>
  <c r="I832" i="56"/>
  <c r="I2007" i="56"/>
  <c r="I2620" i="56"/>
  <c r="O2459" i="48"/>
  <c r="O1219" i="48"/>
  <c r="Q1219" i="48" s="1"/>
  <c r="R1219" i="48" s="1"/>
  <c r="O342" i="48"/>
  <c r="O669" i="48"/>
  <c r="O449" i="48"/>
  <c r="Q449" i="48" s="1"/>
  <c r="R449" i="48" s="1"/>
  <c r="O394" i="48"/>
  <c r="O1604" i="48"/>
  <c r="O2257" i="48"/>
  <c r="Q2257" i="48" s="1"/>
  <c r="R2257" i="48" s="1"/>
  <c r="O1769" i="48"/>
  <c r="O1824" i="48"/>
  <c r="O834" i="48"/>
  <c r="O1714" i="48"/>
  <c r="Q1714" i="48" s="1"/>
  <c r="R1714" i="48" s="1"/>
  <c r="O724" i="48"/>
  <c r="O2211" i="48"/>
  <c r="Q2211" i="48" s="1"/>
  <c r="R2211" i="48" s="1"/>
  <c r="O1109" i="48"/>
  <c r="O63" i="48"/>
  <c r="O1164" i="48"/>
  <c r="O1879" i="48"/>
  <c r="Q1879" i="48" s="1"/>
  <c r="R1879" i="48" s="1"/>
  <c r="O1934" i="48"/>
  <c r="O999" i="48"/>
  <c r="O504" i="48"/>
  <c r="O2154" i="48"/>
  <c r="O1274" i="48"/>
  <c r="O2044" i="48"/>
  <c r="Q2044" i="48" s="1"/>
  <c r="R2044" i="48" s="1"/>
  <c r="O614" i="48"/>
  <c r="O944" i="48"/>
  <c r="O2557" i="48"/>
  <c r="O2508" i="48"/>
  <c r="O2404" i="48"/>
  <c r="O2099" i="48"/>
  <c r="O559" i="48"/>
  <c r="O2355" i="48"/>
  <c r="Q2355" i="48" s="1"/>
  <c r="R2355" i="48" s="1"/>
  <c r="O2306" i="48"/>
  <c r="Q2306" i="48" s="1"/>
  <c r="R2306" i="48" s="1"/>
  <c r="O58" i="48"/>
  <c r="O1989" i="48"/>
  <c r="O186" i="48"/>
  <c r="O779" i="48"/>
  <c r="C222" i="5"/>
  <c r="I1207" i="5"/>
  <c r="I932" i="5"/>
  <c r="H1427" i="5"/>
  <c r="H492" i="5"/>
  <c r="H712" i="5"/>
  <c r="H602" i="5"/>
  <c r="H2087" i="5"/>
  <c r="H1097" i="5"/>
  <c r="H2205" i="5"/>
  <c r="H1317" i="5"/>
  <c r="H2500" i="5"/>
  <c r="H657" i="5"/>
  <c r="H1812" i="5"/>
  <c r="H1922" i="5"/>
  <c r="H1372" i="5"/>
  <c r="H2142" i="5"/>
  <c r="H1042" i="5"/>
  <c r="H1702" i="5"/>
  <c r="H1482" i="5"/>
  <c r="H822" i="5"/>
  <c r="H382" i="5"/>
  <c r="H1152" i="5"/>
  <c r="H437" i="5"/>
  <c r="C908" i="5"/>
  <c r="C60" i="48"/>
  <c r="H322" i="56"/>
  <c r="H218" i="56"/>
  <c r="H166" i="56"/>
  <c r="H32" i="56"/>
  <c r="O146" i="48"/>
  <c r="Q145" i="48"/>
  <c r="C2578" i="48"/>
  <c r="C2278" i="48"/>
  <c r="E2278" i="48" s="1"/>
  <c r="F2278" i="48" s="1"/>
  <c r="C2425" i="48"/>
  <c r="E167" i="56"/>
  <c r="G278" i="56"/>
  <c r="G279" i="56" s="1"/>
  <c r="G148" i="56"/>
  <c r="F88" i="5"/>
  <c r="F283" i="56"/>
  <c r="F1252" i="56"/>
  <c r="C221" i="48"/>
  <c r="C169" i="48"/>
  <c r="O1054" i="48"/>
  <c r="I295" i="48"/>
  <c r="G308" i="48"/>
  <c r="G296" i="48"/>
  <c r="F38" i="56"/>
  <c r="F224" i="56"/>
  <c r="N223" i="56" s="1"/>
  <c r="F328" i="56"/>
  <c r="F329" i="56" s="1"/>
  <c r="F172" i="56"/>
  <c r="N171" i="56" s="1"/>
  <c r="H18" i="5"/>
  <c r="AC1247" i="48"/>
  <c r="Y1044" i="48"/>
  <c r="Z1044" i="48" s="1"/>
  <c r="Y1515" i="48"/>
  <c r="Z1515" i="48" s="1"/>
  <c r="Z248" i="48"/>
  <c r="AB248" i="48"/>
  <c r="Y1777" i="48"/>
  <c r="Z1777" i="48" s="1"/>
  <c r="AA1169" i="48"/>
  <c r="AA839" i="48"/>
  <c r="AA509" i="48"/>
  <c r="AA2110" i="48"/>
  <c r="AA1010" i="48"/>
  <c r="AA845" i="48"/>
  <c r="AA567" i="48"/>
  <c r="AC567" i="48" s="1"/>
  <c r="AA2467" i="48"/>
  <c r="AA1431" i="48"/>
  <c r="AA494" i="48"/>
  <c r="AA1601" i="48"/>
  <c r="AA1436" i="48"/>
  <c r="AA1106" i="48"/>
  <c r="I518" i="56"/>
  <c r="I683" i="56"/>
  <c r="I1068" i="56"/>
  <c r="I1178" i="56"/>
  <c r="AA1327" i="48"/>
  <c r="AC1327" i="48" s="1"/>
  <c r="AA1107" i="48"/>
  <c r="AA1437" i="48"/>
  <c r="I2363" i="56"/>
  <c r="I2114" i="56"/>
  <c r="I1764" i="56"/>
  <c r="I389" i="56"/>
  <c r="I1819" i="56"/>
  <c r="I2263" i="56"/>
  <c r="I2057" i="56"/>
  <c r="I1947" i="56"/>
  <c r="I1267" i="56"/>
  <c r="I2592" i="56"/>
  <c r="AA1652" i="48"/>
  <c r="AA772" i="48"/>
  <c r="AC772" i="48" s="1"/>
  <c r="K136" i="48"/>
  <c r="C190" i="5"/>
  <c r="I2107" i="56"/>
  <c r="K86" i="48"/>
  <c r="C2115" i="5"/>
  <c r="C1455" i="5"/>
  <c r="C2222" i="5"/>
  <c r="C2060" i="5"/>
  <c r="C1180" i="5"/>
  <c r="C575" i="5"/>
  <c r="C465" i="5"/>
  <c r="C1730" i="5"/>
  <c r="C795" i="5"/>
  <c r="C630" i="5"/>
  <c r="C1950" i="5"/>
  <c r="C740" i="5"/>
  <c r="C685" i="5"/>
  <c r="C1510" i="5"/>
  <c r="C520" i="5"/>
  <c r="C1290" i="5"/>
  <c r="C850" i="5"/>
  <c r="C1400" i="5"/>
  <c r="C181" i="5"/>
  <c r="C2170" i="5"/>
  <c r="C1070" i="5"/>
  <c r="I1070" i="5" s="1"/>
  <c r="C1620" i="5"/>
  <c r="C1675" i="5"/>
  <c r="C410" i="5"/>
  <c r="C268" i="5"/>
  <c r="C280" i="5"/>
  <c r="I7" i="56"/>
  <c r="I21" i="56" s="1"/>
  <c r="H7" i="56"/>
  <c r="H142" i="56" s="1"/>
  <c r="H851" i="56" s="1"/>
  <c r="N100" i="48"/>
  <c r="M101" i="48"/>
  <c r="N101" i="48" s="1"/>
  <c r="O307" i="48"/>
  <c r="Q293" i="48"/>
  <c r="O294" i="48"/>
  <c r="C172" i="48"/>
  <c r="O101" i="48"/>
  <c r="I1440" i="56"/>
  <c r="E229" i="56"/>
  <c r="E177" i="56"/>
  <c r="I615" i="56"/>
  <c r="I670" i="56"/>
  <c r="E145" i="56"/>
  <c r="E157" i="56"/>
  <c r="C90" i="48"/>
  <c r="E89" i="48"/>
  <c r="C271" i="48"/>
  <c r="P471" i="48"/>
  <c r="P2277" i="48"/>
  <c r="P236" i="48"/>
  <c r="R236" i="48" s="1"/>
  <c r="P234" i="48"/>
  <c r="R234" i="48" s="1"/>
  <c r="P235" i="48"/>
  <c r="R235" i="48" s="1"/>
  <c r="R229" i="48"/>
  <c r="P1241" i="48"/>
  <c r="P1076" i="48"/>
  <c r="P2011" i="48"/>
  <c r="P966" i="48"/>
  <c r="P801" i="48"/>
  <c r="P1901" i="48"/>
  <c r="P636" i="48"/>
  <c r="P1571" i="48"/>
  <c r="P237" i="48"/>
  <c r="R237" i="48" s="1"/>
  <c r="I775" i="56"/>
  <c r="I830" i="56"/>
  <c r="I1105" i="56"/>
  <c r="I445" i="56"/>
  <c r="D213" i="5"/>
  <c r="D317" i="5"/>
  <c r="D161" i="5"/>
  <c r="D45" i="5"/>
  <c r="D48" i="5"/>
  <c r="H1697" i="5"/>
  <c r="W2195" i="48"/>
  <c r="W2197" i="48"/>
  <c r="W2196" i="48"/>
  <c r="O266" i="48"/>
  <c r="S62" i="48"/>
  <c r="N13" i="48"/>
  <c r="M14" i="48"/>
  <c r="N14" i="48" s="1"/>
  <c r="F1067" i="56"/>
  <c r="I847" i="56"/>
  <c r="F2077" i="56"/>
  <c r="F1967" i="56"/>
  <c r="F126" i="56"/>
  <c r="F1672" i="56"/>
  <c r="F1727" i="56"/>
  <c r="I1617" i="56"/>
  <c r="F682" i="56"/>
  <c r="F792" i="56"/>
  <c r="I517" i="56"/>
  <c r="F1232" i="56"/>
  <c r="F572" i="56"/>
  <c r="F1562" i="56"/>
  <c r="F957" i="56"/>
  <c r="F1782" i="56"/>
  <c r="F627" i="56"/>
  <c r="F2022" i="56"/>
  <c r="I1912" i="56"/>
  <c r="F2381" i="56"/>
  <c r="F902" i="56"/>
  <c r="O191" i="48"/>
  <c r="O243" i="48"/>
  <c r="O347" i="48"/>
  <c r="O74" i="48"/>
  <c r="D250" i="56"/>
  <c r="D251" i="56" s="1"/>
  <c r="D198" i="56"/>
  <c r="D199" i="56" s="1"/>
  <c r="D64" i="56"/>
  <c r="C162" i="48"/>
  <c r="C1860" i="56"/>
  <c r="C2045" i="56"/>
  <c r="C815" i="56"/>
  <c r="C1935" i="56"/>
  <c r="C925" i="56"/>
  <c r="C2580" i="56"/>
  <c r="C1035" i="56"/>
  <c r="C540" i="56"/>
  <c r="C1640" i="56"/>
  <c r="C870" i="56"/>
  <c r="C1880" i="56"/>
  <c r="C2482" i="56"/>
  <c r="C2251" i="56"/>
  <c r="C1695" i="56"/>
  <c r="C705" i="56"/>
  <c r="C2678" i="56"/>
  <c r="C2155" i="56"/>
  <c r="C1310" i="56"/>
  <c r="C1255" i="56"/>
  <c r="C430" i="56"/>
  <c r="C1365" i="56"/>
  <c r="C2202" i="56"/>
  <c r="C1420" i="56"/>
  <c r="C1750" i="56"/>
  <c r="C980" i="56"/>
  <c r="C1145" i="56"/>
  <c r="C2349" i="56"/>
  <c r="C1200" i="56"/>
  <c r="C650" i="56"/>
  <c r="C2433" i="56"/>
  <c r="C1090" i="56"/>
  <c r="C1990" i="56"/>
  <c r="C760" i="56"/>
  <c r="C2629" i="56"/>
  <c r="C1585" i="56"/>
  <c r="C2100" i="56"/>
  <c r="C595" i="56"/>
  <c r="C2300" i="56"/>
  <c r="C1805" i="56"/>
  <c r="C1530" i="56"/>
  <c r="C2531" i="56"/>
  <c r="C1475" i="56"/>
  <c r="I2180" i="56"/>
  <c r="I1615" i="56"/>
  <c r="I1450" i="56"/>
  <c r="I625" i="56"/>
  <c r="I1175" i="56"/>
  <c r="Q1573" i="48"/>
  <c r="R1573" i="48" s="1"/>
  <c r="F2198" i="56"/>
  <c r="F1306" i="56"/>
  <c r="F646" i="56"/>
  <c r="F1856" i="56"/>
  <c r="F1196" i="56"/>
  <c r="F2625" i="56"/>
  <c r="F2478" i="56"/>
  <c r="F2296" i="56"/>
  <c r="F2429" i="56"/>
  <c r="F1691" i="56"/>
  <c r="F811" i="56"/>
  <c r="F1931" i="56"/>
  <c r="F536" i="56"/>
  <c r="F976" i="56"/>
  <c r="F2041" i="56"/>
  <c r="F1986" i="56"/>
  <c r="F1361" i="56"/>
  <c r="F1141" i="56"/>
  <c r="F2576" i="56"/>
  <c r="F426" i="56"/>
  <c r="F2096" i="56"/>
  <c r="F1746" i="56"/>
  <c r="F1251" i="56"/>
  <c r="F921" i="56"/>
  <c r="F1581" i="56"/>
  <c r="F2345" i="56"/>
  <c r="F1876" i="56"/>
  <c r="F1636" i="56"/>
  <c r="F1801" i="56"/>
  <c r="F1526" i="56"/>
  <c r="F1471" i="56"/>
  <c r="F591" i="56"/>
  <c r="F2674" i="56"/>
  <c r="F701" i="56"/>
  <c r="F2247" i="56"/>
  <c r="F1416" i="56"/>
  <c r="F866" i="56"/>
  <c r="F2527" i="56"/>
  <c r="F756" i="56"/>
  <c r="F1086" i="56"/>
  <c r="F1031" i="56"/>
  <c r="G12" i="48"/>
  <c r="G297" i="48"/>
  <c r="I11" i="48"/>
  <c r="F179" i="56"/>
  <c r="C92" i="48"/>
  <c r="F258" i="56"/>
  <c r="F72" i="56"/>
  <c r="F362" i="56"/>
  <c r="F206" i="56"/>
  <c r="H71" i="56"/>
  <c r="C176" i="48"/>
  <c r="F219" i="5"/>
  <c r="F220" i="5" s="1"/>
  <c r="F141" i="5"/>
  <c r="F24" i="5"/>
  <c r="H11" i="5"/>
  <c r="H12" i="5" s="1"/>
  <c r="F307" i="56"/>
  <c r="I115" i="48"/>
  <c r="G116" i="48"/>
  <c r="E231" i="56"/>
  <c r="D301" i="56"/>
  <c r="D313" i="56"/>
  <c r="D2204" i="56" s="1"/>
  <c r="O1637" i="48"/>
  <c r="O537" i="48"/>
  <c r="O2239" i="48"/>
  <c r="Q2239" i="48" s="1"/>
  <c r="R2239" i="48" s="1"/>
  <c r="O2435" i="48"/>
  <c r="O977" i="48"/>
  <c r="Q977" i="48" s="1"/>
  <c r="R977" i="48" s="1"/>
  <c r="O922" i="48"/>
  <c r="O757" i="48"/>
  <c r="O1307" i="48"/>
  <c r="O812" i="48"/>
  <c r="Q812" i="48" s="1"/>
  <c r="R812" i="48" s="1"/>
  <c r="O647" i="48"/>
  <c r="Q647" i="48" s="1"/>
  <c r="R647" i="48" s="1"/>
  <c r="O2187" i="48"/>
  <c r="O1692" i="48"/>
  <c r="O1857" i="48"/>
  <c r="O1087" i="48"/>
  <c r="Q1087" i="48" s="1"/>
  <c r="R1087" i="48" s="1"/>
  <c r="O2386" i="48"/>
  <c r="Q2386" i="48" s="1"/>
  <c r="R2386" i="48" s="1"/>
  <c r="O1912" i="48"/>
  <c r="Q1912" i="48" s="1"/>
  <c r="R1912" i="48" s="1"/>
  <c r="O1747" i="48"/>
  <c r="Q1747" i="48" s="1"/>
  <c r="R1747" i="48" s="1"/>
  <c r="O1142" i="48"/>
  <c r="O592" i="48"/>
  <c r="Q592" i="48" s="1"/>
  <c r="R592" i="48" s="1"/>
  <c r="O1582" i="48"/>
  <c r="Q1582" i="48" s="1"/>
  <c r="R1582" i="48" s="1"/>
  <c r="O2132" i="48"/>
  <c r="O1197" i="48"/>
  <c r="O1032" i="48"/>
  <c r="O2288" i="48"/>
  <c r="Q2288" i="48" s="1"/>
  <c r="R2288" i="48" s="1"/>
  <c r="Q290" i="48"/>
  <c r="R290" i="48" s="1"/>
  <c r="O2022" i="48"/>
  <c r="Q2022" i="48" s="1"/>
  <c r="R2022" i="48" s="1"/>
  <c r="O702" i="48"/>
  <c r="O427" i="48"/>
  <c r="O2588" i="48"/>
  <c r="O2077" i="48"/>
  <c r="Q2077" i="48" s="1"/>
  <c r="R2077" i="48" s="1"/>
  <c r="O1967" i="48"/>
  <c r="O867" i="48"/>
  <c r="H2036" i="56"/>
  <c r="H2052" i="56"/>
  <c r="H2015" i="56"/>
  <c r="H1550" i="5"/>
  <c r="G247" i="5"/>
  <c r="G66" i="5"/>
  <c r="I1659" i="56"/>
  <c r="I1384" i="56"/>
  <c r="I1899" i="56"/>
  <c r="I1824" i="56"/>
  <c r="I724" i="56"/>
  <c r="I42" i="56"/>
  <c r="O1252" i="48"/>
  <c r="Q1252" i="48" s="1"/>
  <c r="R1252" i="48" s="1"/>
  <c r="D200" i="56"/>
  <c r="D201" i="56" s="1"/>
  <c r="D252" i="56"/>
  <c r="D356" i="56"/>
  <c r="D357" i="56" s="1"/>
  <c r="F553" i="56"/>
  <c r="F2544" i="56"/>
  <c r="F2446" i="56"/>
  <c r="F443" i="56"/>
  <c r="F2058" i="56"/>
  <c r="F773" i="56"/>
  <c r="F608" i="56"/>
  <c r="F2495" i="56"/>
  <c r="F1708" i="56"/>
  <c r="F1763" i="56"/>
  <c r="F2362" i="56"/>
  <c r="F2397" i="56"/>
  <c r="F2313" i="56"/>
  <c r="F1543" i="56"/>
  <c r="F2264" i="56"/>
  <c r="F1213" i="56"/>
  <c r="F2003" i="56"/>
  <c r="F2215" i="56"/>
  <c r="F938" i="56"/>
  <c r="F1048" i="56"/>
  <c r="F2593" i="56"/>
  <c r="F1948" i="56"/>
  <c r="F883" i="56"/>
  <c r="F1653" i="56"/>
  <c r="G1946" i="5"/>
  <c r="O199" i="48"/>
  <c r="O355" i="48"/>
  <c r="O70" i="48"/>
  <c r="O251" i="48"/>
  <c r="H488" i="56"/>
  <c r="H480" i="56"/>
  <c r="H484" i="56"/>
  <c r="H460" i="56"/>
  <c r="I1390" i="5"/>
  <c r="I620" i="5"/>
  <c r="I950" i="5"/>
  <c r="H2242" i="56"/>
  <c r="H2223" i="56"/>
  <c r="H2258" i="56"/>
  <c r="H124" i="56"/>
  <c r="I887" i="56"/>
  <c r="I1657" i="56"/>
  <c r="I942" i="56"/>
  <c r="I2546" i="56"/>
  <c r="I667" i="56"/>
  <c r="I777" i="56"/>
  <c r="D226" i="5"/>
  <c r="H1815" i="5"/>
  <c r="H825" i="5"/>
  <c r="H715" i="5"/>
  <c r="H2145" i="5"/>
  <c r="H2090" i="5"/>
  <c r="H1925" i="5"/>
  <c r="H1375" i="5"/>
  <c r="H1100" i="5"/>
  <c r="H660" i="5"/>
  <c r="H1485" i="5"/>
  <c r="H1155" i="5"/>
  <c r="H1980" i="5"/>
  <c r="H605" i="5"/>
  <c r="H1430" i="5"/>
  <c r="H1045" i="5"/>
  <c r="H1320" i="5"/>
  <c r="H14" i="5"/>
  <c r="H495" i="5"/>
  <c r="H1705" i="5"/>
  <c r="H440" i="5"/>
  <c r="I715" i="5"/>
  <c r="O125" i="48"/>
  <c r="O2765" i="48" s="1"/>
  <c r="Q2765" i="48" s="1"/>
  <c r="R2765" i="48" s="1"/>
  <c r="Q111" i="48"/>
  <c r="O128" i="48"/>
  <c r="C316" i="5"/>
  <c r="I1592" i="5"/>
  <c r="I2087" i="5"/>
  <c r="I2538" i="56"/>
  <c r="F2539" i="56"/>
  <c r="D2190" i="56"/>
  <c r="I2189" i="56"/>
  <c r="T55" i="57"/>
  <c r="C2417" i="56"/>
  <c r="C2284" i="56"/>
  <c r="C2235" i="56"/>
  <c r="C579" i="56"/>
  <c r="C2613" i="56"/>
  <c r="C2564" i="56"/>
  <c r="C2515" i="56"/>
  <c r="C799" i="56"/>
  <c r="C414" i="56"/>
  <c r="C2388" i="56"/>
  <c r="C2333" i="56"/>
  <c r="C1734" i="56"/>
  <c r="C1789" i="56"/>
  <c r="C1239" i="56"/>
  <c r="C964" i="56"/>
  <c r="C524" i="56"/>
  <c r="C1019" i="56"/>
  <c r="C1844" i="56"/>
  <c r="C2466" i="56"/>
  <c r="C2029" i="56"/>
  <c r="C2186" i="56"/>
  <c r="D36" i="57"/>
  <c r="C2662" i="56"/>
  <c r="C1974" i="56"/>
  <c r="C909" i="56"/>
  <c r="C1349" i="56"/>
  <c r="C1569" i="56"/>
  <c r="AA71" i="48"/>
  <c r="G64" i="48"/>
  <c r="G245" i="48"/>
  <c r="G193" i="48"/>
  <c r="G194" i="48" s="1"/>
  <c r="D219" i="56"/>
  <c r="F119" i="48"/>
  <c r="E131" i="48"/>
  <c r="F131" i="48" s="1"/>
  <c r="E120" i="48"/>
  <c r="F120" i="48" s="1"/>
  <c r="G271" i="5"/>
  <c r="G272" i="5" s="1"/>
  <c r="G167" i="5"/>
  <c r="G168" i="5" s="1"/>
  <c r="G102" i="5"/>
  <c r="G141" i="5"/>
  <c r="P2066" i="48"/>
  <c r="D246" i="56"/>
  <c r="D194" i="56"/>
  <c r="D73" i="56"/>
  <c r="D76" i="56"/>
  <c r="D367" i="56" s="1"/>
  <c r="F222" i="5"/>
  <c r="F696" i="5"/>
  <c r="C52" i="48"/>
  <c r="E290" i="48"/>
  <c r="F290" i="48" s="1"/>
  <c r="C1967" i="48"/>
  <c r="C2288" i="48"/>
  <c r="E2288" i="48" s="1"/>
  <c r="F2288" i="48" s="1"/>
  <c r="C1417" i="48"/>
  <c r="C1142" i="48"/>
  <c r="C757" i="48"/>
  <c r="C2187" i="48"/>
  <c r="C1802" i="48"/>
  <c r="E1802" i="48" s="1"/>
  <c r="F1802" i="48" s="1"/>
  <c r="C592" i="48"/>
  <c r="E592" i="48" s="1"/>
  <c r="F592" i="48" s="1"/>
  <c r="C1197" i="48"/>
  <c r="C1857" i="48"/>
  <c r="C922" i="48"/>
  <c r="C1032" i="48"/>
  <c r="C2077" i="48"/>
  <c r="E2077" i="48" s="1"/>
  <c r="F2077" i="48" s="1"/>
  <c r="C812" i="48"/>
  <c r="E812" i="48" s="1"/>
  <c r="F812" i="48" s="1"/>
  <c r="C2022" i="48"/>
  <c r="E2022" i="48" s="1"/>
  <c r="F2022" i="48" s="1"/>
  <c r="C702" i="48"/>
  <c r="C1307" i="48"/>
  <c r="C1252" i="48"/>
  <c r="E1252" i="48" s="1"/>
  <c r="F1252" i="48" s="1"/>
  <c r="C1582" i="48"/>
  <c r="E1582" i="48" s="1"/>
  <c r="F1582" i="48" s="1"/>
  <c r="C1637" i="48"/>
  <c r="C1747" i="48"/>
  <c r="E1747" i="48" s="1"/>
  <c r="F1747" i="48" s="1"/>
  <c r="C867" i="48"/>
  <c r="C1362" i="48"/>
  <c r="E1362" i="48" s="1"/>
  <c r="F1362" i="48" s="1"/>
  <c r="C1472" i="48"/>
  <c r="C1087" i="48"/>
  <c r="E1087" i="48" s="1"/>
  <c r="F1087" i="48" s="1"/>
  <c r="C1692" i="48"/>
  <c r="C2132" i="48"/>
  <c r="C427" i="48"/>
  <c r="E427" i="48" s="1"/>
  <c r="F427" i="48" s="1"/>
  <c r="C537" i="48"/>
  <c r="F29" i="56"/>
  <c r="M145" i="48"/>
  <c r="K146" i="48"/>
  <c r="O28" i="48"/>
  <c r="C1005" i="48"/>
  <c r="C895" i="48"/>
  <c r="C1885" i="48"/>
  <c r="E1885" i="48" s="1"/>
  <c r="F1885" i="48" s="1"/>
  <c r="C2312" i="48"/>
  <c r="E2312" i="48" s="1"/>
  <c r="F2312" i="48" s="1"/>
  <c r="C2361" i="48"/>
  <c r="E2361" i="48" s="1"/>
  <c r="F2361" i="48" s="1"/>
  <c r="C2612" i="48"/>
  <c r="C2410" i="48"/>
  <c r="C565" i="48"/>
  <c r="E565" i="48" s="1"/>
  <c r="F565" i="48" s="1"/>
  <c r="C1720" i="48"/>
  <c r="E1720" i="48" s="1"/>
  <c r="F1720" i="48" s="1"/>
  <c r="C1115" i="48"/>
  <c r="C675" i="48"/>
  <c r="C455" i="48"/>
  <c r="C1335" i="48"/>
  <c r="E1335" i="48" s="1"/>
  <c r="F1335" i="48" s="1"/>
  <c r="C2514" i="48"/>
  <c r="C950" i="48"/>
  <c r="E950" i="48" s="1"/>
  <c r="F950" i="48" s="1"/>
  <c r="C1445" i="48"/>
  <c r="C1170" i="48"/>
  <c r="C1225" i="48"/>
  <c r="E1225" i="48" s="1"/>
  <c r="F1225" i="48" s="1"/>
  <c r="C1775" i="48"/>
  <c r="E1775" i="48" s="1"/>
  <c r="F1775" i="48" s="1"/>
  <c r="C2563" i="48"/>
  <c r="G204" i="48"/>
  <c r="G192" i="48"/>
  <c r="O104" i="48"/>
  <c r="K50" i="48"/>
  <c r="K232" i="48" s="1"/>
  <c r="K47" i="48"/>
  <c r="K163" i="48"/>
  <c r="P232" i="48"/>
  <c r="P258" i="48"/>
  <c r="P25" i="48"/>
  <c r="P310" i="48"/>
  <c r="I22" i="48"/>
  <c r="G23" i="48"/>
  <c r="H336" i="56"/>
  <c r="C182" i="5"/>
  <c r="AC477" i="48"/>
  <c r="Q2337" i="48"/>
  <c r="R2337" i="48" s="1"/>
  <c r="Q576" i="48"/>
  <c r="R576" i="48" s="1"/>
  <c r="Y1337" i="48"/>
  <c r="Z1337" i="48" s="1"/>
  <c r="AA1499" i="48"/>
  <c r="AC1499" i="48" s="1"/>
  <c r="AA2464" i="48"/>
  <c r="AA729" i="48"/>
  <c r="AA674" i="48"/>
  <c r="I92" i="5"/>
  <c r="G205" i="56"/>
  <c r="AA1285" i="48"/>
  <c r="AA735" i="48"/>
  <c r="AA1670" i="48"/>
  <c r="AA622" i="48"/>
  <c r="AC622" i="48" s="1"/>
  <c r="AA716" i="48"/>
  <c r="AA1321" i="48"/>
  <c r="AC1321" i="48" s="1"/>
  <c r="AA769" i="48"/>
  <c r="AC769" i="48" s="1"/>
  <c r="AA1099" i="48"/>
  <c r="AA2144" i="48"/>
  <c r="AA666" i="48"/>
  <c r="AA1326" i="48"/>
  <c r="AC1326" i="48" s="1"/>
  <c r="AA1381" i="48"/>
  <c r="I1508" i="56"/>
  <c r="I1398" i="56"/>
  <c r="I1913" i="56"/>
  <c r="I408" i="56"/>
  <c r="I1618" i="56"/>
  <c r="I1820" i="5"/>
  <c r="AA1932" i="48"/>
  <c r="AA1162" i="48"/>
  <c r="I774" i="56"/>
  <c r="I2004" i="56"/>
  <c r="I554" i="56"/>
  <c r="I1269" i="56"/>
  <c r="I719" i="56"/>
  <c r="I1762" i="56"/>
  <c r="I1377" i="56"/>
  <c r="I1652" i="56"/>
  <c r="I1707" i="56"/>
  <c r="C2223" i="5"/>
  <c r="C177" i="5"/>
  <c r="C1678" i="5"/>
  <c r="C1623" i="5"/>
  <c r="C1183" i="5"/>
  <c r="C1513" i="5"/>
  <c r="C853" i="5"/>
  <c r="C2173" i="5"/>
  <c r="C2118" i="5"/>
  <c r="C1293" i="5"/>
  <c r="C1403" i="5"/>
  <c r="C1953" i="5"/>
  <c r="C1788" i="5"/>
  <c r="C743" i="5"/>
  <c r="C2421" i="5"/>
  <c r="I2421" i="5" s="1"/>
  <c r="C468" i="5"/>
  <c r="C413" i="5"/>
  <c r="C633" i="5"/>
  <c r="C2323" i="5"/>
  <c r="C578" i="5"/>
  <c r="C688" i="5"/>
  <c r="C1458" i="5"/>
  <c r="C226" i="5"/>
  <c r="I1542" i="5"/>
  <c r="K104" i="48"/>
  <c r="C99" i="5"/>
  <c r="N87" i="48"/>
  <c r="M88" i="48"/>
  <c r="N88" i="48" s="1"/>
  <c r="R7" i="48"/>
  <c r="Q8" i="48"/>
  <c r="R8" i="48" s="1"/>
  <c r="I1576" i="56"/>
  <c r="F100" i="5"/>
  <c r="F265" i="5"/>
  <c r="F97" i="5"/>
  <c r="F99" i="5" s="1"/>
  <c r="F135" i="5"/>
  <c r="I725" i="56"/>
  <c r="I450" i="56"/>
  <c r="I560" i="56"/>
  <c r="I34" i="56"/>
  <c r="F333" i="56"/>
  <c r="C200" i="5"/>
  <c r="I665" i="56"/>
  <c r="I1490" i="56"/>
  <c r="I1655" i="56"/>
  <c r="I2115" i="56"/>
  <c r="I610" i="56"/>
  <c r="D324" i="56"/>
  <c r="D50" i="56"/>
  <c r="D47" i="56"/>
  <c r="I2307" i="56"/>
  <c r="F2308" i="56"/>
  <c r="D128" i="56"/>
  <c r="D289" i="56" s="1"/>
  <c r="D125" i="56"/>
  <c r="O49" i="48"/>
  <c r="K40" i="48"/>
  <c r="K152" i="48"/>
  <c r="M139" i="48"/>
  <c r="K140" i="48"/>
  <c r="F95" i="48"/>
  <c r="E96" i="48"/>
  <c r="F96" i="48" s="1"/>
  <c r="O328" i="48"/>
  <c r="AA1683" i="48"/>
  <c r="F65" i="56"/>
  <c r="F66" i="56" s="1"/>
  <c r="O65" i="48"/>
  <c r="F63" i="5"/>
  <c r="F64" i="5" s="1"/>
  <c r="F975" i="47"/>
  <c r="F973" i="47"/>
  <c r="C2255" i="56"/>
  <c r="C599" i="56"/>
  <c r="C2584" i="56"/>
  <c r="C2206" i="56"/>
  <c r="C1809" i="56"/>
  <c r="C2633" i="56"/>
  <c r="C544" i="56"/>
  <c r="C1699" i="56"/>
  <c r="C874" i="56"/>
  <c r="C1094" i="56"/>
  <c r="C1754" i="56"/>
  <c r="C1424" i="56"/>
  <c r="C1864" i="56"/>
  <c r="C2535" i="56"/>
  <c r="C1039" i="56"/>
  <c r="C1534" i="56"/>
  <c r="C984" i="56"/>
  <c r="C1644" i="56"/>
  <c r="C489" i="56"/>
  <c r="C1884" i="56"/>
  <c r="C2304" i="56"/>
  <c r="C2104" i="56"/>
  <c r="C1314" i="56"/>
  <c r="C2682" i="56"/>
  <c r="C2486" i="56"/>
  <c r="C709" i="56"/>
  <c r="C434" i="56"/>
  <c r="C2049" i="56"/>
  <c r="C1939" i="56"/>
  <c r="C819" i="56"/>
  <c r="C1259" i="56"/>
  <c r="C2353" i="56"/>
  <c r="C1479" i="56"/>
  <c r="C1149" i="56"/>
  <c r="C929" i="56"/>
  <c r="C1204" i="56"/>
  <c r="C1369" i="56"/>
  <c r="C654" i="56"/>
  <c r="C1994" i="56"/>
  <c r="C1589" i="56"/>
  <c r="C2437" i="56"/>
  <c r="C2159" i="56"/>
  <c r="I1340" i="56"/>
  <c r="I2379" i="56"/>
  <c r="I1395" i="56"/>
  <c r="I1010" i="56"/>
  <c r="AA1589" i="48"/>
  <c r="G1087" i="48"/>
  <c r="G2187" i="48"/>
  <c r="G1362" i="48"/>
  <c r="G537" i="48"/>
  <c r="G1857" i="48"/>
  <c r="G304" i="48"/>
  <c r="G867" i="48"/>
  <c r="G1912" i="48"/>
  <c r="I1912" i="48" s="1"/>
  <c r="J1912" i="48" s="1"/>
  <c r="G1747" i="48"/>
  <c r="G757" i="48"/>
  <c r="G2288" i="48"/>
  <c r="I2288" i="48" s="1"/>
  <c r="J2288" i="48" s="1"/>
  <c r="G1692" i="48"/>
  <c r="G1142" i="48"/>
  <c r="G2588" i="48"/>
  <c r="I290" i="48"/>
  <c r="J290" i="48" s="1"/>
  <c r="G592" i="48"/>
  <c r="I592" i="48" s="1"/>
  <c r="J592" i="48" s="1"/>
  <c r="G812" i="48"/>
  <c r="I812" i="48" s="1"/>
  <c r="J812" i="48" s="1"/>
  <c r="G1582" i="48"/>
  <c r="I1582" i="48" s="1"/>
  <c r="J1582" i="48" s="1"/>
  <c r="G306" i="48"/>
  <c r="G1967" i="48"/>
  <c r="G2022" i="48"/>
  <c r="I2022" i="48" s="1"/>
  <c r="J2022" i="48" s="1"/>
  <c r="G1637" i="48"/>
  <c r="G702" i="48"/>
  <c r="G1197" i="48"/>
  <c r="G2077" i="48"/>
  <c r="I2077" i="48" s="1"/>
  <c r="J2077" i="48" s="1"/>
  <c r="G2337" i="48"/>
  <c r="I2337" i="48" s="1"/>
  <c r="J2337" i="48" s="1"/>
  <c r="G922" i="48"/>
  <c r="G1307" i="48"/>
  <c r="G427" i="48"/>
  <c r="I427" i="48" s="1"/>
  <c r="J427" i="48" s="1"/>
  <c r="G2539" i="48"/>
  <c r="G2132" i="48"/>
  <c r="G1472" i="48"/>
  <c r="G305" i="5"/>
  <c r="G307" i="5" s="1"/>
  <c r="G292" i="5"/>
  <c r="F335" i="56"/>
  <c r="C166" i="48"/>
  <c r="R87" i="48"/>
  <c r="Q88" i="48"/>
  <c r="R88" i="48" s="1"/>
  <c r="I12" i="5"/>
  <c r="O14" i="48"/>
  <c r="AA14" i="48" s="1"/>
  <c r="H2045" i="5"/>
  <c r="F235" i="56"/>
  <c r="F223" i="56"/>
  <c r="E179" i="56"/>
  <c r="C248" i="48"/>
  <c r="G273" i="48"/>
  <c r="I117" i="48"/>
  <c r="F281" i="56"/>
  <c r="I2036" i="56"/>
  <c r="I2009" i="56"/>
  <c r="I1494" i="56"/>
  <c r="I394" i="56"/>
  <c r="G212" i="5"/>
  <c r="D297" i="56"/>
  <c r="G219" i="48"/>
  <c r="G220" i="48" s="1"/>
  <c r="F598" i="5"/>
  <c r="F13" i="48"/>
  <c r="E14" i="48"/>
  <c r="F14" i="48" s="1"/>
  <c r="K2584" i="48"/>
  <c r="K863" i="48"/>
  <c r="K1303" i="48"/>
  <c r="K1028" i="48"/>
  <c r="K973" i="48"/>
  <c r="M973" i="48" s="1"/>
  <c r="N973" i="48" s="1"/>
  <c r="K1468" i="48"/>
  <c r="K1743" i="48"/>
  <c r="M1743" i="48" s="1"/>
  <c r="N1743" i="48" s="1"/>
  <c r="K1688" i="48"/>
  <c r="K478" i="48"/>
  <c r="M478" i="48" s="1"/>
  <c r="N478" i="48" s="1"/>
  <c r="K2333" i="48"/>
  <c r="K643" i="48"/>
  <c r="M643" i="48" s="1"/>
  <c r="N643" i="48" s="1"/>
  <c r="K1083" i="48"/>
  <c r="M1083" i="48" s="1"/>
  <c r="N1083" i="48" s="1"/>
  <c r="K1138" i="48"/>
  <c r="K588" i="48"/>
  <c r="K2128" i="48"/>
  <c r="K1963" i="48"/>
  <c r="M264" i="48"/>
  <c r="N264" i="48" s="1"/>
  <c r="K1853" i="48"/>
  <c r="K1248" i="48"/>
  <c r="M1248" i="48" s="1"/>
  <c r="N1248" i="48" s="1"/>
  <c r="K533" i="48"/>
  <c r="K698" i="48"/>
  <c r="K2535" i="48"/>
  <c r="K2018" i="48"/>
  <c r="M2018" i="48" s="1"/>
  <c r="N2018" i="48" s="1"/>
  <c r="K1413" i="48"/>
  <c r="K808" i="48"/>
  <c r="M808" i="48" s="1"/>
  <c r="N808" i="48" s="1"/>
  <c r="K2073" i="48"/>
  <c r="M2073" i="48" s="1"/>
  <c r="N2073" i="48" s="1"/>
  <c r="K2235" i="48"/>
  <c r="M2235" i="48" s="1"/>
  <c r="N2235" i="48" s="1"/>
  <c r="K1578" i="48"/>
  <c r="M1578" i="48" s="1"/>
  <c r="N1578" i="48" s="1"/>
  <c r="K2284" i="48"/>
  <c r="M2284" i="48" s="1"/>
  <c r="N2284" i="48" s="1"/>
  <c r="K2183" i="48"/>
  <c r="K1358" i="48"/>
  <c r="M1358" i="48" s="1"/>
  <c r="N1358" i="48" s="1"/>
  <c r="K1633" i="48"/>
  <c r="K423" i="48"/>
  <c r="M423" i="48" s="1"/>
  <c r="N423" i="48" s="1"/>
  <c r="K1193" i="48"/>
  <c r="K2633" i="48"/>
  <c r="F485" i="56"/>
  <c r="I485" i="56" s="1"/>
  <c r="I484" i="56"/>
  <c r="I1060" i="5"/>
  <c r="I1115" i="5"/>
  <c r="I730" i="5"/>
  <c r="F285" i="56"/>
  <c r="F1253" i="56" s="1"/>
  <c r="E12" i="56"/>
  <c r="E146" i="56"/>
  <c r="M145" i="56" s="1"/>
  <c r="E2462" i="56"/>
  <c r="E410" i="56"/>
  <c r="T5" i="57"/>
  <c r="E2413" i="56"/>
  <c r="E575" i="56"/>
  <c r="E2025" i="56"/>
  <c r="E850" i="56"/>
  <c r="E1235" i="56"/>
  <c r="T26" i="57"/>
  <c r="E1345" i="56"/>
  <c r="E2609" i="56"/>
  <c r="E2329" i="56"/>
  <c r="E1970" i="56"/>
  <c r="E2384" i="56"/>
  <c r="E2231" i="56"/>
  <c r="E1730" i="56"/>
  <c r="E2280" i="56"/>
  <c r="E1785" i="56"/>
  <c r="E2182" i="56"/>
  <c r="E465" i="56"/>
  <c r="E795" i="56"/>
  <c r="E2658" i="56"/>
  <c r="E2560" i="56"/>
  <c r="E1565" i="56"/>
  <c r="E2511" i="56"/>
  <c r="K226" i="48"/>
  <c r="O232" i="48"/>
  <c r="I1217" i="56"/>
  <c r="I612" i="56"/>
  <c r="H2232" i="5"/>
  <c r="H2236" i="5"/>
  <c r="H2240" i="5"/>
  <c r="U473" i="48"/>
  <c r="V473" i="48" s="1"/>
  <c r="AA473" i="48"/>
  <c r="AC473" i="48" s="1"/>
  <c r="C276" i="5"/>
  <c r="F297" i="56"/>
  <c r="F59" i="56"/>
  <c r="F60" i="56" s="1"/>
  <c r="O59" i="48"/>
  <c r="F971" i="47"/>
  <c r="F57" i="5"/>
  <c r="F58" i="5" s="1"/>
  <c r="I2121" i="5"/>
  <c r="I1482" i="5"/>
  <c r="I767" i="5"/>
  <c r="I1867" i="5"/>
  <c r="C73" i="48"/>
  <c r="C345" i="48"/>
  <c r="C241" i="48"/>
  <c r="C189" i="48"/>
  <c r="C76" i="48"/>
  <c r="I2522" i="56"/>
  <c r="H2185" i="56"/>
  <c r="J1238" i="56" s="1"/>
  <c r="H2189" i="56"/>
  <c r="H2176" i="56"/>
  <c r="H2172" i="56"/>
  <c r="H2205" i="56"/>
  <c r="H2206" i="56" s="1"/>
  <c r="K427" i="48"/>
  <c r="M427" i="48" s="1"/>
  <c r="N427" i="48" s="1"/>
  <c r="K2132" i="48"/>
  <c r="K1417" i="48"/>
  <c r="K1087" i="48"/>
  <c r="M1087" i="48" s="1"/>
  <c r="N1087" i="48" s="1"/>
  <c r="K1307" i="48"/>
  <c r="K2337" i="48"/>
  <c r="M2337" i="48" s="1"/>
  <c r="N2337" i="48" s="1"/>
  <c r="K2288" i="48"/>
  <c r="M2288" i="48" s="1"/>
  <c r="N2288" i="48" s="1"/>
  <c r="K2077" i="48"/>
  <c r="M2077" i="48" s="1"/>
  <c r="N2077" i="48" s="1"/>
  <c r="K2588" i="48"/>
  <c r="K2637" i="48"/>
  <c r="K977" i="48"/>
  <c r="M977" i="48" s="1"/>
  <c r="N977" i="48" s="1"/>
  <c r="M290" i="48"/>
  <c r="N290" i="48" s="1"/>
  <c r="K1252" i="48"/>
  <c r="M1252" i="48" s="1"/>
  <c r="N1252" i="48" s="1"/>
  <c r="K1967" i="48"/>
  <c r="K2022" i="48"/>
  <c r="M2022" i="48" s="1"/>
  <c r="N2022" i="48" s="1"/>
  <c r="K1692" i="48"/>
  <c r="K1197" i="48"/>
  <c r="K1472" i="48"/>
  <c r="K537" i="48"/>
  <c r="K1032" i="48"/>
  <c r="K1582" i="48"/>
  <c r="M1582" i="48" s="1"/>
  <c r="N1582" i="48" s="1"/>
  <c r="K1857" i="48"/>
  <c r="K2187" i="48"/>
  <c r="K292" i="48"/>
  <c r="K2239" i="48"/>
  <c r="K1747" i="48"/>
  <c r="M1747" i="48" s="1"/>
  <c r="N1747" i="48" s="1"/>
  <c r="K1362" i="48"/>
  <c r="M1362" i="48" s="1"/>
  <c r="N1362" i="48" s="1"/>
  <c r="K867" i="48"/>
  <c r="K1142" i="48"/>
  <c r="K812" i="48"/>
  <c r="M812" i="48" s="1"/>
  <c r="N812" i="48" s="1"/>
  <c r="K702" i="48"/>
  <c r="K306" i="48"/>
  <c r="O1731" i="48"/>
  <c r="Q1731" i="48" s="1"/>
  <c r="R1731" i="48" s="1"/>
  <c r="O1566" i="48"/>
  <c r="Q1566" i="48" s="1"/>
  <c r="R1566" i="48" s="1"/>
  <c r="O1621" i="48"/>
  <c r="O1676" i="48"/>
  <c r="O961" i="48"/>
  <c r="Q961" i="48" s="1"/>
  <c r="R961" i="48" s="1"/>
  <c r="O521" i="48"/>
  <c r="O2006" i="48"/>
  <c r="Q2006" i="48" s="1"/>
  <c r="R2006" i="48" s="1"/>
  <c r="O1896" i="48"/>
  <c r="Q1896" i="48" s="1"/>
  <c r="R1896" i="48" s="1"/>
  <c r="O466" i="48"/>
  <c r="Q466" i="48" s="1"/>
  <c r="R466" i="48" s="1"/>
  <c r="O741" i="48"/>
  <c r="O1951" i="48"/>
  <c r="O2370" i="48"/>
  <c r="Q2370" i="48" s="1"/>
  <c r="R2370" i="48" s="1"/>
  <c r="O2171" i="48"/>
  <c r="O2321" i="48"/>
  <c r="Q2321" i="48" s="1"/>
  <c r="R2321" i="48" s="1"/>
  <c r="O411" i="48"/>
  <c r="O2272" i="48"/>
  <c r="Q2272" i="48" s="1"/>
  <c r="R2272" i="48" s="1"/>
  <c r="G2617" i="5"/>
  <c r="S2727" i="48" s="1"/>
  <c r="U2727" i="48" s="1"/>
  <c r="V2727" i="48" s="1"/>
  <c r="G2219" i="5"/>
  <c r="G2568" i="5"/>
  <c r="S2706" i="48" s="1"/>
  <c r="U2706" i="48" s="1"/>
  <c r="V2706" i="48" s="1"/>
  <c r="G2666" i="5"/>
  <c r="S2748" i="48" s="1"/>
  <c r="U2748" i="48" s="1"/>
  <c r="V2748" i="48" s="1"/>
  <c r="G2519" i="5"/>
  <c r="S2685" i="48" s="1"/>
  <c r="U2685" i="48" s="1"/>
  <c r="V2685" i="48" s="1"/>
  <c r="G2366" i="5"/>
  <c r="E172" i="56"/>
  <c r="M171" i="56" s="1"/>
  <c r="E224" i="56"/>
  <c r="M223" i="56" s="1"/>
  <c r="E38" i="56"/>
  <c r="I32" i="56"/>
  <c r="E1196" i="56"/>
  <c r="E1801" i="56"/>
  <c r="E701" i="56"/>
  <c r="E1856" i="56"/>
  <c r="E1746" i="56"/>
  <c r="E2674" i="56"/>
  <c r="E2247" i="56"/>
  <c r="E811" i="56"/>
  <c r="E1636" i="56"/>
  <c r="E591" i="56"/>
  <c r="E2041" i="56"/>
  <c r="E756" i="56"/>
  <c r="E866" i="56"/>
  <c r="E1361" i="56"/>
  <c r="E976" i="56"/>
  <c r="E2576" i="56"/>
  <c r="E1986" i="56"/>
  <c r="E1306" i="56"/>
  <c r="E1471" i="56"/>
  <c r="E1526" i="56"/>
  <c r="E921" i="56"/>
  <c r="E426" i="56"/>
  <c r="E1031" i="56"/>
  <c r="E536" i="56"/>
  <c r="E1141" i="56"/>
  <c r="E646" i="56"/>
  <c r="E2198" i="56"/>
  <c r="E1251" i="56"/>
  <c r="E481" i="56"/>
  <c r="E1931" i="56"/>
  <c r="E2478" i="56"/>
  <c r="E2345" i="56"/>
  <c r="E1691" i="56"/>
  <c r="E1876" i="56"/>
  <c r="E1086" i="56"/>
  <c r="E2625" i="56"/>
  <c r="E1416" i="56"/>
  <c r="E2296" i="56"/>
  <c r="E2429" i="56"/>
  <c r="E1581" i="56"/>
  <c r="E2527" i="56"/>
  <c r="H2374" i="56"/>
  <c r="H1871" i="56"/>
  <c r="H1887" i="56"/>
  <c r="R15" i="48"/>
  <c r="Q16" i="48"/>
  <c r="R16" i="48" s="1"/>
  <c r="Q27" i="48"/>
  <c r="R27" i="48" s="1"/>
  <c r="U91" i="48"/>
  <c r="S273" i="48"/>
  <c r="M2010" i="48"/>
  <c r="N2010" i="48" s="1"/>
  <c r="G60" i="48"/>
  <c r="K304" i="48"/>
  <c r="C737" i="48"/>
  <c r="C2268" i="48"/>
  <c r="E2268" i="48" s="1"/>
  <c r="F2268" i="48" s="1"/>
  <c r="C1727" i="48"/>
  <c r="E1727" i="48" s="1"/>
  <c r="F1727" i="48" s="1"/>
  <c r="C792" i="48"/>
  <c r="E792" i="48" s="1"/>
  <c r="F792" i="48" s="1"/>
  <c r="C2002" i="48"/>
  <c r="E2002" i="48" s="1"/>
  <c r="F2002" i="48" s="1"/>
  <c r="C1837" i="48"/>
  <c r="C2415" i="48"/>
  <c r="C2112" i="48"/>
  <c r="C462" i="48"/>
  <c r="E134" i="48"/>
  <c r="F134" i="48" s="1"/>
  <c r="C1232" i="48"/>
  <c r="C572" i="48"/>
  <c r="E572" i="48" s="1"/>
  <c r="F572" i="48" s="1"/>
  <c r="C2617" i="48"/>
  <c r="C1617" i="48"/>
  <c r="C2057" i="48"/>
  <c r="E2057" i="48" s="1"/>
  <c r="F2057" i="48" s="1"/>
  <c r="C407" i="48"/>
  <c r="E407" i="48" s="1"/>
  <c r="F407" i="48" s="1"/>
  <c r="C1177" i="48"/>
  <c r="C1562" i="48"/>
  <c r="E1562" i="48" s="1"/>
  <c r="F1562" i="48" s="1"/>
  <c r="C1342" i="48"/>
  <c r="E1342" i="48" s="1"/>
  <c r="F1342" i="48" s="1"/>
  <c r="C957" i="48"/>
  <c r="E957" i="48" s="1"/>
  <c r="F957" i="48" s="1"/>
  <c r="C1122" i="48"/>
  <c r="AA1122" i="48" s="1"/>
  <c r="C2167" i="48"/>
  <c r="C2568" i="48"/>
  <c r="C1672" i="48"/>
  <c r="C1892" i="48"/>
  <c r="E1892" i="48" s="1"/>
  <c r="F1892" i="48" s="1"/>
  <c r="C1287" i="48"/>
  <c r="C1947" i="48"/>
  <c r="C682" i="48"/>
  <c r="C847" i="48"/>
  <c r="C1452" i="48"/>
  <c r="C1397" i="48"/>
  <c r="C2317" i="48"/>
  <c r="E2317" i="48" s="1"/>
  <c r="F2317" i="48" s="1"/>
  <c r="C1012" i="48"/>
  <c r="C902" i="48"/>
  <c r="C2519" i="48"/>
  <c r="F167" i="5"/>
  <c r="O23" i="48"/>
  <c r="Q22" i="48"/>
  <c r="E168" i="56"/>
  <c r="E47" i="56"/>
  <c r="E49" i="56" s="1"/>
  <c r="E50" i="56"/>
  <c r="H50" i="56" s="1"/>
  <c r="E324" i="56"/>
  <c r="Z198" i="48"/>
  <c r="AB198" i="48"/>
  <c r="Y384" i="48"/>
  <c r="Z384" i="48" s="1"/>
  <c r="X800" i="48"/>
  <c r="AA1114" i="48"/>
  <c r="I18" i="56"/>
  <c r="I16" i="56"/>
  <c r="AA1450" i="48"/>
  <c r="AA1945" i="48"/>
  <c r="AA2513" i="48"/>
  <c r="AA2456" i="48"/>
  <c r="AA719" i="48"/>
  <c r="AA1117" i="48"/>
  <c r="AA110" i="48"/>
  <c r="AA2314" i="48"/>
  <c r="AC2314" i="48" s="1"/>
  <c r="AA1667" i="48"/>
  <c r="I96" i="56"/>
  <c r="AA936" i="48"/>
  <c r="AC936" i="48" s="1"/>
  <c r="AA1374" i="48"/>
  <c r="AA2089" i="48"/>
  <c r="AA2502" i="48"/>
  <c r="AA1161" i="48"/>
  <c r="I1288" i="56"/>
  <c r="I1563" i="56"/>
  <c r="I738" i="56"/>
  <c r="I1838" i="56"/>
  <c r="I1337" i="56"/>
  <c r="I732" i="56"/>
  <c r="I2017" i="56"/>
  <c r="I787" i="56"/>
  <c r="AA2097" i="48"/>
  <c r="AA942" i="48"/>
  <c r="AC942" i="48" s="1"/>
  <c r="W44" i="48"/>
  <c r="I829" i="56"/>
  <c r="I444" i="56"/>
  <c r="I939" i="56"/>
  <c r="I1102" i="56"/>
  <c r="I2214" i="56"/>
  <c r="I662" i="56"/>
  <c r="I1892" i="56"/>
  <c r="I497" i="56"/>
  <c r="I1012" i="56"/>
  <c r="AA1267" i="48"/>
  <c r="AA1377" i="48"/>
  <c r="AA2147" i="48"/>
  <c r="I992" i="5"/>
  <c r="I1432" i="5"/>
  <c r="I1686" i="56"/>
  <c r="C101" i="5"/>
  <c r="C178" i="5"/>
  <c r="I8" i="56"/>
  <c r="C8" i="48"/>
  <c r="I6" i="5"/>
  <c r="O990" i="48"/>
  <c r="O1925" i="48"/>
  <c r="O715" i="48"/>
  <c r="O605" i="48"/>
  <c r="Q605" i="48" s="1"/>
  <c r="R605" i="48" s="1"/>
  <c r="O2350" i="48"/>
  <c r="Q2350" i="48" s="1"/>
  <c r="R2350" i="48" s="1"/>
  <c r="O1045" i="48"/>
  <c r="Q1045" i="48" s="1"/>
  <c r="R1045" i="48" s="1"/>
  <c r="O2301" i="48"/>
  <c r="Q2301" i="48" s="1"/>
  <c r="R2301" i="48" s="1"/>
  <c r="O1540" i="48"/>
  <c r="Q1540" i="48" s="1"/>
  <c r="R1540" i="48" s="1"/>
  <c r="O2503" i="48"/>
  <c r="O660" i="48"/>
  <c r="O2035" i="48"/>
  <c r="Q2035" i="48" s="1"/>
  <c r="R2035" i="48" s="1"/>
  <c r="O1650" i="48"/>
  <c r="O550" i="48"/>
  <c r="Q550" i="48" s="1"/>
  <c r="R550" i="48" s="1"/>
  <c r="O1870" i="48"/>
  <c r="Q1870" i="48" s="1"/>
  <c r="R1870" i="48" s="1"/>
  <c r="O770" i="48"/>
  <c r="Q770" i="48" s="1"/>
  <c r="R770" i="48" s="1"/>
  <c r="O2145" i="48"/>
  <c r="O1155" i="48"/>
  <c r="O1815" i="48"/>
  <c r="O825" i="48"/>
  <c r="O1265" i="48"/>
  <c r="O495" i="48"/>
  <c r="O2552" i="48"/>
  <c r="O1705" i="48"/>
  <c r="Q1705" i="48" s="1"/>
  <c r="R1705" i="48" s="1"/>
  <c r="O1210" i="48"/>
  <c r="Q1210" i="48" s="1"/>
  <c r="R1210" i="48" s="1"/>
  <c r="O1980" i="48"/>
  <c r="Q1980" i="48" s="1"/>
  <c r="R1980" i="48" s="1"/>
  <c r="O385" i="48"/>
  <c r="O2454" i="48"/>
  <c r="O1595" i="48"/>
  <c r="O880" i="48"/>
  <c r="O2252" i="48"/>
  <c r="Q2252" i="48" s="1"/>
  <c r="R2252" i="48" s="1"/>
  <c r="O2601" i="48"/>
  <c r="O1100" i="48"/>
  <c r="Q21" i="48"/>
  <c r="R21" i="48" s="1"/>
  <c r="O2090" i="48"/>
  <c r="O440" i="48"/>
  <c r="Q440" i="48" s="1"/>
  <c r="R440" i="48" s="1"/>
  <c r="O1760" i="48"/>
  <c r="Q1760" i="48" s="1"/>
  <c r="R1760" i="48" s="1"/>
  <c r="O935" i="48"/>
  <c r="Q935" i="48" s="1"/>
  <c r="R935" i="48" s="1"/>
  <c r="O2399" i="48"/>
  <c r="K38" i="48"/>
  <c r="K167" i="48"/>
  <c r="K168" i="48" s="1"/>
  <c r="K219" i="48"/>
  <c r="K220" i="48" s="1"/>
  <c r="K323" i="48"/>
  <c r="K324" i="48" s="1"/>
  <c r="I1592" i="56"/>
  <c r="E105" i="48"/>
  <c r="F105" i="48" s="1"/>
  <c r="F93" i="48"/>
  <c r="E94" i="48"/>
  <c r="F94" i="48" s="1"/>
  <c r="O86" i="48"/>
  <c r="I780" i="56"/>
  <c r="I1715" i="56"/>
  <c r="I1385" i="56"/>
  <c r="E23" i="56"/>
  <c r="C1252" i="56"/>
  <c r="H2181" i="56"/>
  <c r="H2182" i="56" s="1"/>
  <c r="H2201" i="56"/>
  <c r="G2278" i="48"/>
  <c r="I2278" i="48" s="1"/>
  <c r="J2278" i="48" s="1"/>
  <c r="G2578" i="48"/>
  <c r="G2480" i="48"/>
  <c r="G2529" i="48"/>
  <c r="I940" i="56"/>
  <c r="I1050" i="56"/>
  <c r="I885" i="56"/>
  <c r="I2291" i="56"/>
  <c r="E1670" i="5"/>
  <c r="E1395" i="5"/>
  <c r="E625" i="5"/>
  <c r="I625" i="5" s="1"/>
  <c r="E2517" i="5"/>
  <c r="K2683" i="48" s="1"/>
  <c r="M2683" i="48" s="1"/>
  <c r="N2683" i="48" s="1"/>
  <c r="E735" i="5"/>
  <c r="I735" i="5" s="1"/>
  <c r="E1560" i="5"/>
  <c r="I1560" i="5" s="1"/>
  <c r="E1285" i="5"/>
  <c r="I1285" i="5" s="1"/>
  <c r="E1505" i="5"/>
  <c r="E1835" i="5"/>
  <c r="I1835" i="5" s="1"/>
  <c r="E2165" i="5"/>
  <c r="E1120" i="5"/>
  <c r="E2110" i="5"/>
  <c r="E1450" i="5"/>
  <c r="E515" i="5"/>
  <c r="E1230" i="5"/>
  <c r="I1230" i="5" s="1"/>
  <c r="E1725" i="5"/>
  <c r="E680" i="5"/>
  <c r="I680" i="5" s="1"/>
  <c r="E1175" i="5"/>
  <c r="E2413" i="5"/>
  <c r="I2413" i="5" s="1"/>
  <c r="E1945" i="5"/>
  <c r="E900" i="5"/>
  <c r="I900" i="5" s="1"/>
  <c r="E1615" i="5"/>
  <c r="I1615" i="5" s="1"/>
  <c r="E1010" i="5"/>
  <c r="I1010" i="5" s="1"/>
  <c r="E148" i="5"/>
  <c r="E1780" i="5"/>
  <c r="E138" i="5"/>
  <c r="F45" i="5"/>
  <c r="F317" i="5"/>
  <c r="F161" i="5"/>
  <c r="F48" i="5"/>
  <c r="F213" i="5"/>
  <c r="C278" i="5"/>
  <c r="C1248" i="5" s="1"/>
  <c r="F917" i="56"/>
  <c r="F2143" i="5"/>
  <c r="F2033" i="5"/>
  <c r="F768" i="5"/>
  <c r="F823" i="5"/>
  <c r="F988" i="5"/>
  <c r="F1043" i="5"/>
  <c r="F1098" i="5"/>
  <c r="F1703" i="5"/>
  <c r="F1758" i="5"/>
  <c r="F493" i="5"/>
  <c r="F1978" i="5"/>
  <c r="F1263" i="5"/>
  <c r="F1318" i="5"/>
  <c r="F438" i="5"/>
  <c r="F1428" i="5"/>
  <c r="F548" i="5"/>
  <c r="F1593" i="5"/>
  <c r="F2250" i="5"/>
  <c r="F878" i="5"/>
  <c r="F1868" i="5"/>
  <c r="F383" i="5"/>
  <c r="F1373" i="5"/>
  <c r="F25" i="5"/>
  <c r="F2550" i="5"/>
  <c r="O2696" i="48" s="1"/>
  <c r="Q2696" i="48" s="1"/>
  <c r="R2696" i="48" s="1"/>
  <c r="F713" i="5"/>
  <c r="F1923" i="5"/>
  <c r="F1153" i="5"/>
  <c r="F1208" i="5"/>
  <c r="F2599" i="5"/>
  <c r="O2717" i="48" s="1"/>
  <c r="Q2717" i="48" s="1"/>
  <c r="R2717" i="48" s="1"/>
  <c r="F2397" i="5"/>
  <c r="F603" i="5"/>
  <c r="F2648" i="5"/>
  <c r="O2738" i="48" s="1"/>
  <c r="Q2738" i="48" s="1"/>
  <c r="R2738" i="48" s="1"/>
  <c r="F1483" i="5"/>
  <c r="F1538" i="5"/>
  <c r="F2348" i="5"/>
  <c r="F658" i="5"/>
  <c r="F2299" i="5"/>
  <c r="F1648" i="5"/>
  <c r="F2501" i="5"/>
  <c r="O2675" i="48" s="1"/>
  <c r="Q2675" i="48" s="1"/>
  <c r="R2675" i="48" s="1"/>
  <c r="F2088" i="5"/>
  <c r="F933" i="5"/>
  <c r="F27" i="5"/>
  <c r="F2452" i="5"/>
  <c r="O2654" i="48" s="1"/>
  <c r="Q2654" i="48" s="1"/>
  <c r="R2654" i="48" s="1"/>
  <c r="F26" i="5"/>
  <c r="F1813" i="5"/>
  <c r="C2672" i="5"/>
  <c r="F15" i="48"/>
  <c r="E27" i="48"/>
  <c r="E16" i="48"/>
  <c r="F16" i="48" s="1"/>
  <c r="F1247" i="5"/>
  <c r="I1247" i="5" s="1"/>
  <c r="F276" i="5"/>
  <c r="G196" i="56"/>
  <c r="G209" i="56" s="1"/>
  <c r="G248" i="56"/>
  <c r="G74" i="56"/>
  <c r="G352" i="56"/>
  <c r="O1700" i="48"/>
  <c r="AA1699" i="48"/>
  <c r="O62" i="48"/>
  <c r="C214" i="48"/>
  <c r="W213" i="48"/>
  <c r="AA213" i="48" s="1"/>
  <c r="D209" i="56"/>
  <c r="D197" i="56"/>
  <c r="E127" i="48"/>
  <c r="F127" i="48" s="1"/>
  <c r="F126" i="48"/>
  <c r="F300" i="56"/>
  <c r="I1965" i="56"/>
  <c r="I2557" i="56"/>
  <c r="I2410" i="56"/>
  <c r="I2130" i="56"/>
  <c r="I515" i="56"/>
  <c r="I2326" i="56"/>
  <c r="Y2673" i="48"/>
  <c r="Z2673" i="48" s="1"/>
  <c r="W2674" i="48"/>
  <c r="Y2674" i="48" s="1"/>
  <c r="Z2674" i="48" s="1"/>
  <c r="G2665" i="5"/>
  <c r="S2747" i="48" s="1"/>
  <c r="U2747" i="48" s="1"/>
  <c r="V2747" i="48" s="1"/>
  <c r="G1671" i="5"/>
  <c r="G791" i="5"/>
  <c r="G2111" i="5"/>
  <c r="G136" i="5"/>
  <c r="G516" i="5"/>
  <c r="G681" i="5"/>
  <c r="G1121" i="5"/>
  <c r="G1176" i="5"/>
  <c r="G2001" i="5"/>
  <c r="G1231" i="5"/>
  <c r="G1616" i="5"/>
  <c r="G571" i="5"/>
  <c r="G1341" i="5"/>
  <c r="G846" i="5"/>
  <c r="G901" i="5"/>
  <c r="G2218" i="5"/>
  <c r="G1396" i="5"/>
  <c r="G2518" i="5"/>
  <c r="S2684" i="48" s="1"/>
  <c r="U2684" i="48" s="1"/>
  <c r="V2684" i="48" s="1"/>
  <c r="G1286" i="5"/>
  <c r="G406" i="5"/>
  <c r="G956" i="5"/>
  <c r="G2567" i="5"/>
  <c r="S2705" i="48" s="1"/>
  <c r="U2705" i="48" s="1"/>
  <c r="V2705" i="48" s="1"/>
  <c r="G149" i="5"/>
  <c r="G157" i="5" s="1"/>
  <c r="G2616" i="5"/>
  <c r="S2726" i="48" s="1"/>
  <c r="U2726" i="48" s="1"/>
  <c r="V2726" i="48" s="1"/>
  <c r="G1451" i="5"/>
  <c r="G626" i="5"/>
  <c r="G1891" i="5"/>
  <c r="G1836" i="5"/>
  <c r="G736" i="5"/>
  <c r="G1781" i="5"/>
  <c r="G2166" i="5"/>
  <c r="C164" i="48"/>
  <c r="C177" i="48"/>
  <c r="C184" i="48" s="1"/>
  <c r="H91" i="56"/>
  <c r="I91" i="56"/>
  <c r="F603" i="56"/>
  <c r="I602" i="56"/>
  <c r="C334" i="48"/>
  <c r="C322" i="48"/>
  <c r="D305" i="56"/>
  <c r="O306" i="48"/>
  <c r="C2539" i="56"/>
  <c r="C1998" i="56"/>
  <c r="C933" i="56"/>
  <c r="C1483" i="56"/>
  <c r="C713" i="56"/>
  <c r="C2259" i="56"/>
  <c r="C1263" i="56"/>
  <c r="C1373" i="56"/>
  <c r="C2308" i="56"/>
  <c r="C1428" i="56"/>
  <c r="C768" i="56"/>
  <c r="C548" i="56"/>
  <c r="C2357" i="56"/>
  <c r="C1888" i="56"/>
  <c r="C2637" i="56"/>
  <c r="C2490" i="56"/>
  <c r="C1208" i="56"/>
  <c r="C1868" i="56"/>
  <c r="C1648" i="56"/>
  <c r="C658" i="56"/>
  <c r="C1593" i="56"/>
  <c r="C2588" i="56"/>
  <c r="C2053" i="56"/>
  <c r="C1538" i="56"/>
  <c r="C1813" i="56"/>
  <c r="C2108" i="56"/>
  <c r="C1943" i="56"/>
  <c r="C2686" i="56"/>
  <c r="C603" i="56"/>
  <c r="C1098" i="56"/>
  <c r="I1098" i="56" s="1"/>
  <c r="C1758" i="56"/>
  <c r="C1153" i="56"/>
  <c r="I1153" i="56" s="1"/>
  <c r="C493" i="56"/>
  <c r="C1043" i="56"/>
  <c r="C878" i="56"/>
  <c r="C2163" i="56"/>
  <c r="C2210" i="56"/>
  <c r="C988" i="56"/>
  <c r="C2441" i="56"/>
  <c r="C823" i="56"/>
  <c r="C1703" i="56"/>
  <c r="C438" i="56"/>
  <c r="C1318" i="56"/>
  <c r="F151" i="56"/>
  <c r="F171" i="56"/>
  <c r="C356" i="48"/>
  <c r="C196" i="48"/>
  <c r="G10" i="5"/>
  <c r="G139" i="5"/>
  <c r="G140" i="5" s="1"/>
  <c r="G217" i="5"/>
  <c r="G218" i="5" s="1"/>
  <c r="G1788" i="5"/>
  <c r="G743" i="5"/>
  <c r="G908" i="5"/>
  <c r="G798" i="5"/>
  <c r="G413" i="5"/>
  <c r="G688" i="5"/>
  <c r="G633" i="5"/>
  <c r="G216" i="5"/>
  <c r="G1238" i="5"/>
  <c r="I1238" i="5" s="1"/>
  <c r="G1623" i="5"/>
  <c r="G224" i="5"/>
  <c r="G1458" i="5"/>
  <c r="G2173" i="5"/>
  <c r="G1898" i="5"/>
  <c r="G1293" i="5"/>
  <c r="G853" i="5"/>
  <c r="G2672" i="5"/>
  <c r="G1678" i="5"/>
  <c r="G468" i="5"/>
  <c r="G2118" i="5"/>
  <c r="G2623" i="5"/>
  <c r="G523" i="5"/>
  <c r="G1348" i="5"/>
  <c r="G1953" i="5"/>
  <c r="G1183" i="5"/>
  <c r="G1513" i="5"/>
  <c r="G1018" i="5"/>
  <c r="G2574" i="5"/>
  <c r="G963" i="5"/>
  <c r="G1128" i="5"/>
  <c r="G2525" i="5"/>
  <c r="G1843" i="5"/>
  <c r="G1403" i="5"/>
  <c r="D331" i="56"/>
  <c r="D278" i="56"/>
  <c r="D279" i="56" s="1"/>
  <c r="C1253" i="56"/>
  <c r="O902" i="48"/>
  <c r="O1617" i="48"/>
  <c r="O792" i="48"/>
  <c r="Q792" i="48" s="1"/>
  <c r="R792" i="48" s="1"/>
  <c r="O682" i="48"/>
  <c r="O1892" i="48"/>
  <c r="Q1892" i="48" s="1"/>
  <c r="R1892" i="48" s="1"/>
  <c r="R627" i="48"/>
  <c r="O1727" i="48"/>
  <c r="Q1727" i="48" s="1"/>
  <c r="R1727" i="48" s="1"/>
  <c r="O1947" i="48"/>
  <c r="O407" i="48"/>
  <c r="O2002" i="48"/>
  <c r="Q2002" i="48" s="1"/>
  <c r="R2002" i="48" s="1"/>
  <c r="Q134" i="48"/>
  <c r="R134" i="48" s="1"/>
  <c r="O847" i="48"/>
  <c r="O517" i="48"/>
  <c r="O1122" i="48"/>
  <c r="O1672" i="48"/>
  <c r="O1562" i="48"/>
  <c r="Q1562" i="48" s="1"/>
  <c r="R1562" i="48" s="1"/>
  <c r="O2268" i="48"/>
  <c r="Q2268" i="48" s="1"/>
  <c r="R2268" i="48" s="1"/>
  <c r="O1177" i="48"/>
  <c r="O2057" i="48"/>
  <c r="Q2057" i="48" s="1"/>
  <c r="R2057" i="48" s="1"/>
  <c r="O1287" i="48"/>
  <c r="O2167" i="48"/>
  <c r="O737" i="48"/>
  <c r="O1837" i="48"/>
  <c r="O1012" i="48"/>
  <c r="O2617" i="48"/>
  <c r="I2015" i="56"/>
  <c r="I1604" i="56"/>
  <c r="I559" i="56"/>
  <c r="E183" i="56"/>
  <c r="H2197" i="56"/>
  <c r="C282" i="48"/>
  <c r="C270" i="48"/>
  <c r="E269" i="48"/>
  <c r="S357" i="48"/>
  <c r="S201" i="48"/>
  <c r="S202" i="48" s="1"/>
  <c r="S253" i="48"/>
  <c r="F2237" i="5"/>
  <c r="F1305" i="5"/>
  <c r="F1525" i="5"/>
  <c r="F1030" i="5"/>
  <c r="F755" i="5"/>
  <c r="F1085" i="5"/>
  <c r="F2020" i="5"/>
  <c r="F1360" i="5"/>
  <c r="F920" i="5"/>
  <c r="F1195" i="5"/>
  <c r="F1910" i="5"/>
  <c r="F535" i="5"/>
  <c r="F1855" i="5"/>
  <c r="F1965" i="5"/>
  <c r="F1415" i="5"/>
  <c r="F425" i="5"/>
  <c r="F1470" i="5"/>
  <c r="F2185" i="5"/>
  <c r="F1800" i="5"/>
  <c r="F1635" i="5"/>
  <c r="F865" i="5"/>
  <c r="F1690" i="5"/>
  <c r="F1140" i="5"/>
  <c r="F2075" i="5"/>
  <c r="F810" i="5"/>
  <c r="F462" i="56"/>
  <c r="E117" i="56"/>
  <c r="J796" i="29"/>
  <c r="J794" i="29"/>
  <c r="K117" i="48"/>
  <c r="K325" i="48" s="1"/>
  <c r="E115" i="5"/>
  <c r="I1830" i="5"/>
  <c r="I1170" i="5"/>
  <c r="I2258" i="56"/>
  <c r="I124" i="56"/>
  <c r="O344" i="48"/>
  <c r="K174" i="48"/>
  <c r="AA1573" i="48"/>
  <c r="AC1573" i="48" s="1"/>
  <c r="F574" i="5"/>
  <c r="I1897" i="56"/>
  <c r="I447" i="56"/>
  <c r="T82" i="57"/>
  <c r="D418" i="56"/>
  <c r="D1628" i="56"/>
  <c r="L63" i="57"/>
  <c r="D229" i="56"/>
  <c r="D2288" i="56"/>
  <c r="D1738" i="56"/>
  <c r="D1408" i="56"/>
  <c r="D2421" i="56"/>
  <c r="D1793" i="56"/>
  <c r="D583" i="56"/>
  <c r="D231" i="56"/>
  <c r="D2568" i="56"/>
  <c r="D1298" i="56"/>
  <c r="D2337" i="56"/>
  <c r="D1023" i="56"/>
  <c r="D1978" i="56"/>
  <c r="D968" i="56"/>
  <c r="D2666" i="56"/>
  <c r="D2239" i="56"/>
  <c r="D1353" i="56"/>
  <c r="D2033" i="56"/>
  <c r="D1683" i="56"/>
  <c r="D2617" i="56"/>
  <c r="D2392" i="56"/>
  <c r="D1573" i="56"/>
  <c r="D2470" i="56"/>
  <c r="D1243" i="56"/>
  <c r="D803" i="56"/>
  <c r="D1078" i="56"/>
  <c r="D233" i="56"/>
  <c r="D2088" i="56"/>
  <c r="D2143" i="56"/>
  <c r="D2519" i="56"/>
  <c r="H2601" i="56"/>
  <c r="H2636" i="56"/>
  <c r="H2620" i="56"/>
  <c r="I120" i="5"/>
  <c r="F141" i="56"/>
  <c r="I14" i="56"/>
  <c r="I1100" i="5"/>
  <c r="C1201" i="48"/>
  <c r="C2026" i="48"/>
  <c r="C596" i="48"/>
  <c r="C1036" i="48"/>
  <c r="C926" i="48"/>
  <c r="C1311" i="48"/>
  <c r="C1531" i="48"/>
  <c r="C2439" i="48"/>
  <c r="C2136" i="48"/>
  <c r="C1256" i="48"/>
  <c r="C816" i="48"/>
  <c r="C651" i="48"/>
  <c r="AA651" i="48" s="1"/>
  <c r="C1641" i="48"/>
  <c r="C1146" i="48"/>
  <c r="C2191" i="48"/>
  <c r="C1421" i="48"/>
  <c r="C431" i="48"/>
  <c r="C1091" i="48"/>
  <c r="C1586" i="48"/>
  <c r="C1751" i="48"/>
  <c r="C2081" i="48"/>
  <c r="C1971" i="48"/>
  <c r="C1806" i="48"/>
  <c r="C871" i="48"/>
  <c r="C332" i="48"/>
  <c r="C1861" i="48"/>
  <c r="C1696" i="48"/>
  <c r="C1476" i="48"/>
  <c r="C706" i="48"/>
  <c r="C2494" i="48"/>
  <c r="C1366" i="48"/>
  <c r="C2292" i="48"/>
  <c r="E2292" i="48" s="1"/>
  <c r="F2292" i="48" s="1"/>
  <c r="C486" i="48"/>
  <c r="AA994" i="48"/>
  <c r="C1295" i="48"/>
  <c r="C1350" i="48"/>
  <c r="E1350" i="48" s="1"/>
  <c r="F1350" i="48" s="1"/>
  <c r="C2120" i="48"/>
  <c r="C2175" i="48"/>
  <c r="C415" i="48"/>
  <c r="E415" i="48" s="1"/>
  <c r="F415" i="48" s="1"/>
  <c r="C1900" i="48"/>
  <c r="E1900" i="48" s="1"/>
  <c r="F1900" i="48" s="1"/>
  <c r="C745" i="48"/>
  <c r="C690" i="48"/>
  <c r="C1625" i="48"/>
  <c r="C1955" i="48"/>
  <c r="C910" i="48"/>
  <c r="AA910" i="48" s="1"/>
  <c r="C1735" i="48"/>
  <c r="E1735" i="48" s="1"/>
  <c r="F1735" i="48" s="1"/>
  <c r="C1185" i="48"/>
  <c r="C1680" i="48"/>
  <c r="C1020" i="48"/>
  <c r="C1460" i="48"/>
  <c r="C1845" i="48"/>
  <c r="C855" i="48"/>
  <c r="C2010" i="48"/>
  <c r="E2010" i="48" s="1"/>
  <c r="F2010" i="48" s="1"/>
  <c r="C1405" i="48"/>
  <c r="C470" i="48"/>
  <c r="C1240" i="48"/>
  <c r="E1240" i="48" s="1"/>
  <c r="F1240" i="48" s="1"/>
  <c r="C1790" i="48"/>
  <c r="C800" i="48"/>
  <c r="E800" i="48" s="1"/>
  <c r="F800" i="48" s="1"/>
  <c r="C2227" i="48"/>
  <c r="AA2227" i="48" s="1"/>
  <c r="C580" i="48"/>
  <c r="C2065" i="48"/>
  <c r="E2065" i="48" s="1"/>
  <c r="F2065" i="48" s="1"/>
  <c r="C2423" i="48"/>
  <c r="C1570" i="48"/>
  <c r="E1570" i="48" s="1"/>
  <c r="F1570" i="48" s="1"/>
  <c r="C2325" i="48"/>
  <c r="E2325" i="48" s="1"/>
  <c r="F2325" i="48" s="1"/>
  <c r="G2506" i="5"/>
  <c r="G1382" i="5"/>
  <c r="G2209" i="5"/>
  <c r="G2152" i="5"/>
  <c r="G2042" i="5"/>
  <c r="G2604" i="5"/>
  <c r="G777" i="5"/>
  <c r="G1492" i="5"/>
  <c r="G942" i="5"/>
  <c r="G1107" i="5"/>
  <c r="G1547" i="5"/>
  <c r="G1327" i="5"/>
  <c r="G1602" i="5"/>
  <c r="G2304" i="5"/>
  <c r="G887" i="5"/>
  <c r="G502" i="5"/>
  <c r="G1767" i="5"/>
  <c r="G392" i="5"/>
  <c r="G340" i="5"/>
  <c r="G354" i="5" s="1"/>
  <c r="G1437" i="5"/>
  <c r="G1272" i="5"/>
  <c r="G184" i="5"/>
  <c r="G196" i="5" s="1"/>
  <c r="G612" i="5"/>
  <c r="G1162" i="5"/>
  <c r="G61" i="5"/>
  <c r="G557" i="5"/>
  <c r="G832" i="5"/>
  <c r="G722" i="5"/>
  <c r="G667" i="5"/>
  <c r="G1987" i="5"/>
  <c r="G1822" i="5"/>
  <c r="G2097" i="5"/>
  <c r="G1657" i="5"/>
  <c r="G997" i="5"/>
  <c r="G2353" i="5"/>
  <c r="G2255" i="5"/>
  <c r="G2402" i="5"/>
  <c r="G1217" i="5"/>
  <c r="G2555" i="5"/>
  <c r="G2653" i="5"/>
  <c r="G236" i="5"/>
  <c r="I1812" i="5"/>
  <c r="I1647" i="5"/>
  <c r="I987" i="5"/>
  <c r="I2205" i="56"/>
  <c r="D2206" i="56"/>
  <c r="C1691" i="56"/>
  <c r="C1416" i="56"/>
  <c r="C481" i="56"/>
  <c r="C426" i="56"/>
  <c r="C1986" i="56"/>
  <c r="C2429" i="56"/>
  <c r="C1581" i="56"/>
  <c r="C2674" i="56"/>
  <c r="C2576" i="56"/>
  <c r="C646" i="56"/>
  <c r="C921" i="56"/>
  <c r="C2345" i="56"/>
  <c r="C1801" i="56"/>
  <c r="C536" i="56"/>
  <c r="C1196" i="56"/>
  <c r="C591" i="56"/>
  <c r="C2478" i="56"/>
  <c r="C976" i="56"/>
  <c r="C1746" i="56"/>
  <c r="C1856" i="56"/>
  <c r="C2296" i="56"/>
  <c r="C2527" i="56"/>
  <c r="C1361" i="56"/>
  <c r="C1636" i="56"/>
  <c r="C701" i="56"/>
  <c r="C811" i="56"/>
  <c r="C1251" i="56"/>
  <c r="C1876" i="56"/>
  <c r="C1526" i="56"/>
  <c r="C2625" i="56"/>
  <c r="C866" i="56"/>
  <c r="C2198" i="56"/>
  <c r="C1306" i="56"/>
  <c r="C1031" i="56"/>
  <c r="C1931" i="56"/>
  <c r="C1086" i="56"/>
  <c r="C2041" i="56"/>
  <c r="C1141" i="56"/>
  <c r="C1471" i="56"/>
  <c r="C2247" i="56"/>
  <c r="C756" i="56"/>
  <c r="P2375" i="48"/>
  <c r="D205" i="56"/>
  <c r="E1644" i="56"/>
  <c r="E2159" i="56"/>
  <c r="E764" i="56"/>
  <c r="I764" i="56" s="1"/>
  <c r="E2584" i="56"/>
  <c r="E2255" i="56"/>
  <c r="E1809" i="56"/>
  <c r="E599" i="56"/>
  <c r="E489" i="56"/>
  <c r="E874" i="56"/>
  <c r="E1864" i="56"/>
  <c r="E984" i="56"/>
  <c r="E1094" i="56"/>
  <c r="E1534" i="56"/>
  <c r="E1589" i="56"/>
  <c r="E929" i="56"/>
  <c r="E2304" i="56"/>
  <c r="E2104" i="56"/>
  <c r="E1149" i="56"/>
  <c r="E1039" i="56"/>
  <c r="E1884" i="56"/>
  <c r="E2206" i="56"/>
  <c r="E1754" i="56"/>
  <c r="E1939" i="56"/>
  <c r="E819" i="56"/>
  <c r="E1259" i="56"/>
  <c r="E1369" i="56"/>
  <c r="E1314" i="56"/>
  <c r="E2486" i="56"/>
  <c r="E2633" i="56"/>
  <c r="E323" i="56"/>
  <c r="E1204" i="56"/>
  <c r="E2353" i="56"/>
  <c r="E1699" i="56"/>
  <c r="E2049" i="56"/>
  <c r="E709" i="56"/>
  <c r="E2437" i="56"/>
  <c r="E1424" i="56"/>
  <c r="E434" i="56"/>
  <c r="E654" i="56"/>
  <c r="E544" i="56"/>
  <c r="E2682" i="56"/>
  <c r="E1479" i="56"/>
  <c r="E2535" i="56"/>
  <c r="E1994" i="56"/>
  <c r="O27" i="48"/>
  <c r="O2637" i="48"/>
  <c r="J119" i="48"/>
  <c r="I131" i="48"/>
  <c r="J131" i="48" s="1"/>
  <c r="I120" i="48"/>
  <c r="J120" i="48" s="1"/>
  <c r="D74" i="5"/>
  <c r="D71" i="5"/>
  <c r="D343" i="5"/>
  <c r="D239" i="5"/>
  <c r="D187" i="5"/>
  <c r="C349" i="48"/>
  <c r="C350" i="48" s="1"/>
  <c r="C245" i="48"/>
  <c r="C64" i="48"/>
  <c r="C193" i="48"/>
  <c r="C194" i="48" s="1"/>
  <c r="H2552" i="5"/>
  <c r="C219" i="5"/>
  <c r="C167" i="5"/>
  <c r="H37" i="5"/>
  <c r="H38" i="5" s="1"/>
  <c r="C323" i="5"/>
  <c r="I37" i="5"/>
  <c r="C50" i="5"/>
  <c r="C193" i="5"/>
  <c r="W20" i="48"/>
  <c r="E281" i="56"/>
  <c r="G2268" i="5"/>
  <c r="G226" i="5"/>
  <c r="Q91" i="48"/>
  <c r="C2574" i="5"/>
  <c r="G2688" i="5"/>
  <c r="G1474" i="5"/>
  <c r="G1199" i="5"/>
  <c r="G1584" i="5"/>
  <c r="G2492" i="5"/>
  <c r="G2189" i="5"/>
  <c r="G2134" i="5"/>
  <c r="G1144" i="5"/>
  <c r="G2339" i="5"/>
  <c r="G1969" i="5"/>
  <c r="G2079" i="5"/>
  <c r="G924" i="5"/>
  <c r="G1804" i="5"/>
  <c r="G869" i="5"/>
  <c r="G1694" i="5"/>
  <c r="G814" i="5"/>
  <c r="G2639" i="5"/>
  <c r="G1419" i="5"/>
  <c r="G2590" i="5"/>
  <c r="G1364" i="5"/>
  <c r="G2388" i="5"/>
  <c r="G704" i="5"/>
  <c r="G1254" i="5"/>
  <c r="G539" i="5"/>
  <c r="G649" i="5"/>
  <c r="G979" i="5"/>
  <c r="G429" i="5"/>
  <c r="G2541" i="5"/>
  <c r="G1859" i="5"/>
  <c r="G1309" i="5"/>
  <c r="G1914" i="5"/>
  <c r="G1639" i="5"/>
  <c r="G320" i="5"/>
  <c r="G1034" i="5"/>
  <c r="I10" i="48"/>
  <c r="J10" i="48" s="1"/>
  <c r="J9" i="48"/>
  <c r="F2437" i="56"/>
  <c r="F2255" i="56"/>
  <c r="F929" i="56"/>
  <c r="F2159" i="56"/>
  <c r="F1149" i="56"/>
  <c r="F1699" i="56"/>
  <c r="F654" i="56"/>
  <c r="F709" i="56"/>
  <c r="F2049" i="56"/>
  <c r="F2486" i="56"/>
  <c r="F1864" i="56"/>
  <c r="F544" i="56"/>
  <c r="F2584" i="56"/>
  <c r="F1884" i="56"/>
  <c r="F1939" i="56"/>
  <c r="F1204" i="56"/>
  <c r="F2206" i="56"/>
  <c r="F1094" i="56"/>
  <c r="F1369" i="56"/>
  <c r="F1039" i="56"/>
  <c r="F1259" i="56"/>
  <c r="F2104" i="56"/>
  <c r="F434" i="56"/>
  <c r="F984" i="56"/>
  <c r="F1809" i="56"/>
  <c r="F2535" i="56"/>
  <c r="F874" i="56"/>
  <c r="F1589" i="56"/>
  <c r="F1479" i="56"/>
  <c r="F2633" i="56"/>
  <c r="F1534" i="56"/>
  <c r="F2304" i="56"/>
  <c r="F2353" i="56"/>
  <c r="F1644" i="56"/>
  <c r="F599" i="56"/>
  <c r="F1994" i="56"/>
  <c r="F2682" i="56"/>
  <c r="F1754" i="56"/>
  <c r="F819" i="56"/>
  <c r="F1424" i="56"/>
  <c r="F1314" i="56"/>
  <c r="F323" i="56"/>
  <c r="F1243" i="56"/>
  <c r="F1353" i="56"/>
  <c r="F968" i="56"/>
  <c r="F473" i="56"/>
  <c r="F2519" i="56"/>
  <c r="F1738" i="56"/>
  <c r="F2568" i="56"/>
  <c r="F1573" i="56"/>
  <c r="F2288" i="56"/>
  <c r="F2190" i="56"/>
  <c r="F2392" i="56"/>
  <c r="F2421" i="56"/>
  <c r="F913" i="56"/>
  <c r="F2470" i="56"/>
  <c r="F2088" i="56"/>
  <c r="F1793" i="56"/>
  <c r="F803" i="56"/>
  <c r="F1078" i="56"/>
  <c r="F2337" i="56"/>
  <c r="F2239" i="56"/>
  <c r="F583" i="56"/>
  <c r="F2033" i="56"/>
  <c r="F1683" i="56"/>
  <c r="F1978" i="56"/>
  <c r="AB63" i="57"/>
  <c r="F2617" i="56"/>
  <c r="T85" i="57"/>
  <c r="F638" i="56"/>
  <c r="D135" i="5"/>
  <c r="D265" i="5"/>
  <c r="I83" i="5"/>
  <c r="I97" i="5" s="1"/>
  <c r="D97" i="5"/>
  <c r="D2103" i="5" s="1"/>
  <c r="Z219" i="48"/>
  <c r="AB219" i="48"/>
  <c r="Z215" i="48"/>
  <c r="AB215" i="48"/>
  <c r="X142" i="48"/>
  <c r="AB142" i="48" s="1"/>
  <c r="AB141" i="48"/>
  <c r="Z228" i="48"/>
  <c r="AB228" i="48"/>
  <c r="X1747" i="48"/>
  <c r="AB290" i="48"/>
  <c r="Z150" i="48"/>
  <c r="AB150" i="48"/>
  <c r="Z212" i="48"/>
  <c r="AB212" i="48"/>
  <c r="H307" i="48"/>
  <c r="H311" i="48" s="1"/>
  <c r="H294" i="48"/>
  <c r="I293" i="48"/>
  <c r="J7" i="48"/>
  <c r="I8" i="48"/>
  <c r="J8" i="48" s="1"/>
  <c r="AC579" i="48"/>
  <c r="X2712" i="48"/>
  <c r="I965" i="48"/>
  <c r="J965" i="48" s="1"/>
  <c r="G2416" i="48"/>
  <c r="X128" i="48"/>
  <c r="X129" i="48" s="1"/>
  <c r="L129" i="48"/>
  <c r="AB129" i="48" s="1"/>
  <c r="X272" i="48"/>
  <c r="AB272" i="48" s="1"/>
  <c r="AB271" i="48"/>
  <c r="Z224" i="48"/>
  <c r="AB224" i="48"/>
  <c r="Z148" i="48"/>
  <c r="AB148" i="48"/>
  <c r="Z230" i="48"/>
  <c r="AB230" i="48"/>
  <c r="Z244" i="48"/>
  <c r="AB244" i="48"/>
  <c r="Z218" i="48"/>
  <c r="AB218" i="48"/>
  <c r="AB168" i="48"/>
  <c r="X298" i="48"/>
  <c r="AB298" i="48" s="1"/>
  <c r="AB297" i="48"/>
  <c r="AB245" i="48"/>
  <c r="X423" i="48"/>
  <c r="AB264" i="48"/>
  <c r="X2366" i="48"/>
  <c r="AB134" i="48"/>
  <c r="Z171" i="48"/>
  <c r="AB171" i="48"/>
  <c r="H151" i="48"/>
  <c r="H155" i="48" s="1"/>
  <c r="H1893" i="48"/>
  <c r="H138" i="48"/>
  <c r="H1563" i="48"/>
  <c r="H2747" i="48"/>
  <c r="H2663" i="48"/>
  <c r="H958" i="48"/>
  <c r="H2003" i="48"/>
  <c r="H2726" i="48"/>
  <c r="H2684" i="48"/>
  <c r="H793" i="48"/>
  <c r="H1233" i="48"/>
  <c r="H2705" i="48"/>
  <c r="H2768" i="48"/>
  <c r="H213" i="48"/>
  <c r="H6" i="48"/>
  <c r="H239" i="48"/>
  <c r="H291" i="48"/>
  <c r="H135" i="48"/>
  <c r="I5" i="48"/>
  <c r="H255" i="48"/>
  <c r="J241" i="48"/>
  <c r="H242" i="48"/>
  <c r="J242" i="48" s="1"/>
  <c r="I1344" i="5"/>
  <c r="I959" i="5"/>
  <c r="I1949" i="5"/>
  <c r="I2225" i="5"/>
  <c r="D2547" i="5"/>
  <c r="G2764" i="48"/>
  <c r="I2764" i="48" s="1"/>
  <c r="J2764" i="48" s="1"/>
  <c r="I405" i="5"/>
  <c r="AC2226" i="48"/>
  <c r="AC2060" i="48"/>
  <c r="W1755" i="48"/>
  <c r="X2288" i="48"/>
  <c r="AB2241" i="48"/>
  <c r="Y1227" i="48"/>
  <c r="Z1227" i="48" s="1"/>
  <c r="AB1252" i="48"/>
  <c r="Y1997" i="48"/>
  <c r="Z1997" i="48" s="1"/>
  <c r="X1087" i="48"/>
  <c r="W1456" i="48"/>
  <c r="W1621" i="48"/>
  <c r="W392" i="48"/>
  <c r="Y392" i="48" s="1"/>
  <c r="Z392" i="48" s="1"/>
  <c r="W389" i="48"/>
  <c r="Y389" i="48" s="1"/>
  <c r="Z389" i="48" s="1"/>
  <c r="Y388" i="48"/>
  <c r="Z388" i="48" s="1"/>
  <c r="Y1328" i="48"/>
  <c r="Z1328" i="48" s="1"/>
  <c r="W1353" i="48"/>
  <c r="Y1353" i="48" s="1"/>
  <c r="Z1353" i="48" s="1"/>
  <c r="W1951" i="48"/>
  <c r="U1731" i="48"/>
  <c r="V1731" i="48" s="1"/>
  <c r="Y1543" i="48"/>
  <c r="Z1543" i="48" s="1"/>
  <c r="W1585" i="48"/>
  <c r="W1586" i="48" s="1"/>
  <c r="X812" i="48"/>
  <c r="X1362" i="48"/>
  <c r="X482" i="48"/>
  <c r="X1252" i="48"/>
  <c r="Y1252" i="48" s="1"/>
  <c r="Z1252" i="48" s="1"/>
  <c r="AC634" i="48"/>
  <c r="X2276" i="48"/>
  <c r="X2006" i="48"/>
  <c r="W1545" i="48"/>
  <c r="Y1545" i="48" s="1"/>
  <c r="Z1545" i="48" s="1"/>
  <c r="Y604" i="48"/>
  <c r="Z604" i="48" s="1"/>
  <c r="W434" i="48"/>
  <c r="Y1065" i="48"/>
  <c r="Z1065" i="48" s="1"/>
  <c r="AC1738" i="48"/>
  <c r="Y2271" i="48"/>
  <c r="Z2271" i="48" s="1"/>
  <c r="P573" i="48"/>
  <c r="AC2320" i="48"/>
  <c r="I2321" i="48"/>
  <c r="J2321" i="48" s="1"/>
  <c r="G2474" i="56"/>
  <c r="G1577" i="56"/>
  <c r="G2243" i="56"/>
  <c r="G1027" i="56"/>
  <c r="G1082" i="56"/>
  <c r="G532" i="56"/>
  <c r="G862" i="56"/>
  <c r="G642" i="56"/>
  <c r="G752" i="56"/>
  <c r="G972" i="56"/>
  <c r="G1137" i="56"/>
  <c r="G1247" i="56"/>
  <c r="G1412" i="56"/>
  <c r="G1797" i="56"/>
  <c r="G1687" i="56"/>
  <c r="G2670" i="56"/>
  <c r="AA619" i="48"/>
  <c r="AC619" i="48" s="1"/>
  <c r="AA1609" i="48"/>
  <c r="AA894" i="48"/>
  <c r="AA1664" i="48"/>
  <c r="AA1719" i="48"/>
  <c r="AC1719" i="48" s="1"/>
  <c r="AA1829" i="48"/>
  <c r="AA2104" i="48"/>
  <c r="L10" i="57"/>
  <c r="L11" i="57"/>
  <c r="L9" i="57"/>
  <c r="L8" i="57"/>
  <c r="I329" i="5"/>
  <c r="I145" i="5"/>
  <c r="H146" i="5"/>
  <c r="I146" i="5" s="1"/>
  <c r="H212" i="5"/>
  <c r="I212" i="5" s="1"/>
  <c r="I211" i="5"/>
  <c r="I289" i="5"/>
  <c r="H176" i="5"/>
  <c r="I176" i="5" s="1"/>
  <c r="I199" i="5"/>
  <c r="G25" i="56"/>
  <c r="G159" i="56"/>
  <c r="G315" i="56"/>
  <c r="AJ36" i="57"/>
  <c r="G2417" i="56"/>
  <c r="G1734" i="56"/>
  <c r="G171" i="56"/>
  <c r="G2388" i="56"/>
  <c r="G2235" i="56"/>
  <c r="G579" i="56"/>
  <c r="G1514" i="56"/>
  <c r="G1019" i="56"/>
  <c r="G181" i="56"/>
  <c r="I2084" i="56"/>
  <c r="G1919" i="56"/>
  <c r="I634" i="56"/>
  <c r="G167" i="56"/>
  <c r="G2284" i="56"/>
  <c r="G1974" i="56"/>
  <c r="G2186" i="56"/>
  <c r="G469" i="56"/>
  <c r="G177" i="56"/>
  <c r="G1569" i="56"/>
  <c r="G2466" i="56"/>
  <c r="G2333" i="56"/>
  <c r="G2029" i="56"/>
  <c r="I414" i="56"/>
  <c r="H192" i="56"/>
  <c r="H244" i="56"/>
  <c r="H348" i="56"/>
  <c r="I348" i="56" s="1"/>
  <c r="G1593" i="56"/>
  <c r="G2588" i="56"/>
  <c r="G2308" i="56"/>
  <c r="G2637" i="56"/>
  <c r="G2108" i="56"/>
  <c r="G1648" i="56"/>
  <c r="G1483" i="56"/>
  <c r="G1373" i="56"/>
  <c r="G1153" i="56"/>
  <c r="G768" i="56"/>
  <c r="G438" i="56"/>
  <c r="G1263" i="56"/>
  <c r="G933" i="56"/>
  <c r="G548" i="56"/>
  <c r="G1943" i="56"/>
  <c r="G2210" i="56"/>
  <c r="G1998" i="56"/>
  <c r="G1888" i="56"/>
  <c r="G2357" i="56"/>
  <c r="G493" i="56"/>
  <c r="G1538" i="56"/>
  <c r="G1043" i="56"/>
  <c r="G2053" i="56"/>
  <c r="G603" i="56"/>
  <c r="G2259" i="56"/>
  <c r="G2441" i="56"/>
  <c r="G2686" i="56"/>
  <c r="G2539" i="56"/>
  <c r="G2163" i="56"/>
  <c r="G1813" i="56"/>
  <c r="G1868" i="56"/>
  <c r="G1703" i="56"/>
  <c r="G1428" i="56"/>
  <c r="G1208" i="56"/>
  <c r="G823" i="56"/>
  <c r="G713" i="56"/>
  <c r="G988" i="56"/>
  <c r="G878" i="56"/>
  <c r="G658" i="56"/>
  <c r="G1318" i="56"/>
  <c r="G1758" i="56"/>
  <c r="G1098" i="56"/>
  <c r="G2490" i="56"/>
  <c r="G331" i="56"/>
  <c r="AC120" i="48"/>
  <c r="AC131" i="48"/>
  <c r="U120" i="48"/>
  <c r="V120" i="48" s="1"/>
  <c r="U131" i="48"/>
  <c r="V131" i="48" s="1"/>
  <c r="V119" i="48"/>
  <c r="U1065" i="48"/>
  <c r="V1065" i="48" s="1"/>
  <c r="AA1065" i="48"/>
  <c r="AC1065" i="48" s="1"/>
  <c r="U2055" i="48"/>
  <c r="V2055" i="48" s="1"/>
  <c r="AA2055" i="48"/>
  <c r="AC2055" i="48" s="1"/>
  <c r="U2000" i="48"/>
  <c r="V2000" i="48" s="1"/>
  <c r="AA2000" i="48"/>
  <c r="AC2000" i="48" s="1"/>
  <c r="U1560" i="48"/>
  <c r="V1560" i="48" s="1"/>
  <c r="AA1560" i="48"/>
  <c r="AC1560" i="48" s="1"/>
  <c r="U570" i="48"/>
  <c r="V570" i="48" s="1"/>
  <c r="AA570" i="48"/>
  <c r="AC570" i="48" s="1"/>
  <c r="S164" i="48"/>
  <c r="S177" i="48"/>
  <c r="S183" i="48" s="1"/>
  <c r="S333" i="48"/>
  <c r="S340" i="48" s="1"/>
  <c r="S320" i="48"/>
  <c r="S2633" i="48"/>
  <c r="S2284" i="48"/>
  <c r="U2284" i="48" s="1"/>
  <c r="V2284" i="48" s="1"/>
  <c r="S1523" i="48"/>
  <c r="U1523" i="48" s="1"/>
  <c r="V1523" i="48" s="1"/>
  <c r="S1743" i="48"/>
  <c r="S1468" i="48"/>
  <c r="S2584" i="48"/>
  <c r="S280" i="48"/>
  <c r="S1083" i="48"/>
  <c r="U1083" i="48" s="1"/>
  <c r="V1083" i="48" s="1"/>
  <c r="S2235" i="48"/>
  <c r="U2235" i="48" s="1"/>
  <c r="V2235" i="48" s="1"/>
  <c r="U264" i="48"/>
  <c r="V264" i="48" s="1"/>
  <c r="S2486" i="48"/>
  <c r="AA2486" i="48" s="1"/>
  <c r="S2535" i="48"/>
  <c r="S588" i="48"/>
  <c r="U588" i="48" s="1"/>
  <c r="V588" i="48" s="1"/>
  <c r="S1413" i="48"/>
  <c r="S478" i="48"/>
  <c r="U478" i="48" s="1"/>
  <c r="V478" i="48" s="1"/>
  <c r="S1193" i="48"/>
  <c r="S423" i="48"/>
  <c r="S1138" i="48"/>
  <c r="S2128" i="48"/>
  <c r="S2073" i="48"/>
  <c r="U2073" i="48" s="1"/>
  <c r="V2073" i="48" s="1"/>
  <c r="S2018" i="48"/>
  <c r="U2018" i="48" s="1"/>
  <c r="V2018" i="48" s="1"/>
  <c r="S533" i="48"/>
  <c r="S1853" i="48"/>
  <c r="S1578" i="48"/>
  <c r="U1578" i="48" s="1"/>
  <c r="V1578" i="48" s="1"/>
  <c r="S2183" i="48"/>
  <c r="S1633" i="48"/>
  <c r="S1688" i="48"/>
  <c r="S1963" i="48"/>
  <c r="S1908" i="48"/>
  <c r="U1908" i="48" s="1"/>
  <c r="V1908" i="48" s="1"/>
  <c r="S2431" i="48"/>
  <c r="U89" i="48"/>
  <c r="S90" i="48"/>
  <c r="S271" i="48"/>
  <c r="S38" i="48"/>
  <c r="AA38" i="48" s="1"/>
  <c r="S167" i="48"/>
  <c r="S168" i="48" s="1"/>
  <c r="S219" i="48"/>
  <c r="S220" i="48" s="1"/>
  <c r="AA37" i="48"/>
  <c r="S323" i="48"/>
  <c r="S324" i="48" s="1"/>
  <c r="S1146" i="48"/>
  <c r="S2081" i="48"/>
  <c r="S2136" i="48"/>
  <c r="S332" i="48"/>
  <c r="S2592" i="48"/>
  <c r="S318" i="48"/>
  <c r="S1366" i="48"/>
  <c r="S1806" i="48"/>
  <c r="S1641" i="48"/>
  <c r="S1421" i="48"/>
  <c r="S2543" i="48"/>
  <c r="S2341" i="48"/>
  <c r="S1696" i="48"/>
  <c r="S981" i="48"/>
  <c r="S2494" i="48"/>
  <c r="AA2494" i="48" s="1"/>
  <c r="S1586" i="48"/>
  <c r="S1476" i="48"/>
  <c r="AA1476" i="48" s="1"/>
  <c r="S1091" i="48"/>
  <c r="S1971" i="48"/>
  <c r="S1201" i="48"/>
  <c r="S2191" i="48"/>
  <c r="S486" i="48"/>
  <c r="S596" i="48"/>
  <c r="S1861" i="48"/>
  <c r="S2243" i="48"/>
  <c r="AA2243" i="48" s="1"/>
  <c r="S431" i="48"/>
  <c r="S2641" i="48"/>
  <c r="S541" i="48"/>
  <c r="S2292" i="48"/>
  <c r="S1531" i="48"/>
  <c r="U1709" i="48"/>
  <c r="V1709" i="48" s="1"/>
  <c r="AA1709" i="48"/>
  <c r="AC1709" i="48" s="1"/>
  <c r="U1489" i="48"/>
  <c r="V1489" i="48" s="1"/>
  <c r="AA1489" i="48"/>
  <c r="AC1489" i="48" s="1"/>
  <c r="U2303" i="48"/>
  <c r="V2303" i="48" s="1"/>
  <c r="AA2303" i="48"/>
  <c r="AC2303" i="48" s="1"/>
  <c r="S2276" i="48"/>
  <c r="U2276" i="48" s="1"/>
  <c r="V2276" i="48" s="1"/>
  <c r="S1515" i="48"/>
  <c r="U1515" i="48" s="1"/>
  <c r="V1515" i="48" s="1"/>
  <c r="S2010" i="48"/>
  <c r="S1460" i="48"/>
  <c r="S525" i="48"/>
  <c r="S1405" i="48"/>
  <c r="S2120" i="48"/>
  <c r="S1845" i="48"/>
  <c r="S1185" i="48"/>
  <c r="S1075" i="48"/>
  <c r="U1075" i="48" s="1"/>
  <c r="V1075" i="48" s="1"/>
  <c r="S2527" i="48"/>
  <c r="S2175" i="48"/>
  <c r="S470" i="48"/>
  <c r="S2625" i="48"/>
  <c r="S2576" i="48"/>
  <c r="S1130" i="48"/>
  <c r="S1680" i="48"/>
  <c r="S1625" i="48"/>
  <c r="S214" i="48"/>
  <c r="S1900" i="48"/>
  <c r="U1900" i="48" s="1"/>
  <c r="V1900" i="48" s="1"/>
  <c r="S415" i="48"/>
  <c r="S2423" i="48"/>
  <c r="S1735" i="48"/>
  <c r="S2065" i="48"/>
  <c r="U2065" i="48" s="1"/>
  <c r="V2065" i="48" s="1"/>
  <c r="U2217" i="48"/>
  <c r="V2217" i="48" s="1"/>
  <c r="AA2217" i="48"/>
  <c r="AC2217" i="48" s="1"/>
  <c r="U1557" i="48"/>
  <c r="V1557" i="48" s="1"/>
  <c r="AA1557" i="48"/>
  <c r="AC1557" i="48" s="1"/>
  <c r="U2265" i="48"/>
  <c r="V2265" i="48" s="1"/>
  <c r="AA2265" i="48"/>
  <c r="AC2265" i="48" s="1"/>
  <c r="U1997" i="48"/>
  <c r="V1997" i="48" s="1"/>
  <c r="AA1997" i="48"/>
  <c r="AC1997" i="48" s="1"/>
  <c r="S116" i="48"/>
  <c r="U115" i="48"/>
  <c r="G2408" i="56"/>
  <c r="G2018" i="56"/>
  <c r="G105" i="56"/>
  <c r="G2324" i="56"/>
  <c r="G106" i="56"/>
  <c r="G2275" i="56"/>
  <c r="G1723" i="56"/>
  <c r="G1008" i="56"/>
  <c r="G1503" i="56"/>
  <c r="G107" i="56"/>
  <c r="G1558" i="56"/>
  <c r="G2377" i="56"/>
  <c r="G104" i="56"/>
  <c r="G2457" i="56"/>
  <c r="G1908" i="56"/>
  <c r="G101" i="56"/>
  <c r="G1963" i="56"/>
  <c r="G1063" i="56"/>
  <c r="G2226" i="56"/>
  <c r="G458" i="56"/>
  <c r="G568" i="56"/>
  <c r="G286" i="56"/>
  <c r="G293" i="56" s="1"/>
  <c r="G273" i="56"/>
  <c r="G1252" i="56"/>
  <c r="G283" i="56"/>
  <c r="G335" i="56"/>
  <c r="U295" i="48"/>
  <c r="S308" i="48"/>
  <c r="S2777" i="48" s="1"/>
  <c r="U2777" i="48" s="1"/>
  <c r="V2777" i="48" s="1"/>
  <c r="S296" i="48"/>
  <c r="U1871" i="48"/>
  <c r="V1871" i="48" s="1"/>
  <c r="AA1871" i="48"/>
  <c r="AC1871" i="48" s="1"/>
  <c r="U1869" i="48"/>
  <c r="V1869" i="48" s="1"/>
  <c r="AA1869" i="48"/>
  <c r="AC1869" i="48" s="1"/>
  <c r="U1704" i="48"/>
  <c r="V1704" i="48" s="1"/>
  <c r="AA1704" i="48"/>
  <c r="AC1704" i="48" s="1"/>
  <c r="S141" i="48"/>
  <c r="AA11" i="48"/>
  <c r="AC11" i="48" s="1"/>
  <c r="AC12" i="48" s="1"/>
  <c r="U11" i="48"/>
  <c r="W11" i="48"/>
  <c r="S12" i="48"/>
  <c r="S297" i="48"/>
  <c r="S1692" i="48"/>
  <c r="S304" i="48"/>
  <c r="S592" i="48"/>
  <c r="S2539" i="48"/>
  <c r="U290" i="48"/>
  <c r="V290" i="48" s="1"/>
  <c r="S1637" i="48"/>
  <c r="S1087" i="48"/>
  <c r="S1417" i="48"/>
  <c r="S2288" i="48"/>
  <c r="S2588" i="48"/>
  <c r="S427" i="48"/>
  <c r="S2132" i="48"/>
  <c r="S1747" i="48"/>
  <c r="S2022" i="48"/>
  <c r="S2077" i="48"/>
  <c r="S537" i="48"/>
  <c r="S1582" i="48"/>
  <c r="S1472" i="48"/>
  <c r="S1142" i="48"/>
  <c r="S2637" i="48"/>
  <c r="S1527" i="48"/>
  <c r="S1197" i="48"/>
  <c r="AA1197" i="48" s="1"/>
  <c r="S2187" i="48"/>
  <c r="S1857" i="48"/>
  <c r="S292" i="48"/>
  <c r="U1539" i="48"/>
  <c r="V1539" i="48" s="1"/>
  <c r="AA1539" i="48"/>
  <c r="AC1539" i="48" s="1"/>
  <c r="U1979" i="48"/>
  <c r="V1979" i="48" s="1"/>
  <c r="AA1979" i="48"/>
  <c r="AC1979" i="48" s="1"/>
  <c r="S2568" i="48"/>
  <c r="S1397" i="48"/>
  <c r="S1067" i="48"/>
  <c r="U1067" i="48" s="1"/>
  <c r="V1067" i="48" s="1"/>
  <c r="S1727" i="48"/>
  <c r="U1727" i="48" s="1"/>
  <c r="V1727" i="48" s="1"/>
  <c r="S1562" i="48"/>
  <c r="U1562" i="48" s="1"/>
  <c r="V1562" i="48" s="1"/>
  <c r="S572" i="48"/>
  <c r="U572" i="48" s="1"/>
  <c r="V572" i="48" s="1"/>
  <c r="S1837" i="48"/>
  <c r="S2519" i="48"/>
  <c r="S1452" i="48"/>
  <c r="S2002" i="48"/>
  <c r="U2002" i="48" s="1"/>
  <c r="V2002" i="48" s="1"/>
  <c r="S2219" i="48"/>
  <c r="S1507" i="48"/>
  <c r="U1507" i="48" s="1"/>
  <c r="V1507" i="48" s="1"/>
  <c r="S462" i="48"/>
  <c r="U462" i="48" s="1"/>
  <c r="V462" i="48" s="1"/>
  <c r="S1177" i="48"/>
  <c r="S1012" i="48"/>
  <c r="S2366" i="48"/>
  <c r="U2366" i="48" s="1"/>
  <c r="V2366" i="48" s="1"/>
  <c r="S1122" i="48"/>
  <c r="S1892" i="48"/>
  <c r="U1892" i="48" s="1"/>
  <c r="V1892" i="48" s="1"/>
  <c r="S1617" i="48"/>
  <c r="S2112" i="48"/>
  <c r="U134" i="48"/>
  <c r="V134" i="48" s="1"/>
  <c r="S2415" i="48"/>
  <c r="S2617" i="48"/>
  <c r="S407" i="48"/>
  <c r="S517" i="48"/>
  <c r="S2167" i="48"/>
  <c r="S1672" i="48"/>
  <c r="S2057" i="48"/>
  <c r="U2057" i="48" s="1"/>
  <c r="V2057" i="48" s="1"/>
  <c r="S2268" i="48"/>
  <c r="U2268" i="48" s="1"/>
  <c r="V2268" i="48" s="1"/>
  <c r="W18" i="48"/>
  <c r="AA18" i="48"/>
  <c r="U2054" i="48"/>
  <c r="V2054" i="48" s="1"/>
  <c r="AA2054" i="48"/>
  <c r="AC2054" i="48" s="1"/>
  <c r="U1724" i="48"/>
  <c r="V1724" i="48" s="1"/>
  <c r="U569" i="48"/>
  <c r="V569" i="48" s="1"/>
  <c r="U1504" i="48"/>
  <c r="V1504" i="48" s="1"/>
  <c r="U459" i="48"/>
  <c r="V459" i="48" s="1"/>
  <c r="U1559" i="48"/>
  <c r="V1559" i="48" s="1"/>
  <c r="G144" i="5"/>
  <c r="G134" i="5"/>
  <c r="U1876" i="48"/>
  <c r="V1876" i="48" s="1"/>
  <c r="AA1876" i="48"/>
  <c r="AC1876" i="48" s="1"/>
  <c r="S178" i="48"/>
  <c r="W48" i="48"/>
  <c r="AA48" i="48"/>
  <c r="W2096" i="48"/>
  <c r="W1656" i="48"/>
  <c r="W2151" i="48"/>
  <c r="W1381" i="48"/>
  <c r="W1161" i="48"/>
  <c r="W721" i="48"/>
  <c r="W996" i="48"/>
  <c r="W1601" i="48"/>
  <c r="W666" i="48"/>
  <c r="W1271" i="48"/>
  <c r="W1436" i="48"/>
  <c r="W831" i="48"/>
  <c r="W886" i="48"/>
  <c r="W1931" i="48"/>
  <c r="S166" i="48"/>
  <c r="W165" i="48"/>
  <c r="AA165" i="48" s="1"/>
  <c r="U1986" i="48"/>
  <c r="V1986" i="48" s="1"/>
  <c r="AA1986" i="48"/>
  <c r="AC1986" i="48" s="1"/>
  <c r="S334" i="48"/>
  <c r="S322" i="48"/>
  <c r="U1491" i="48"/>
  <c r="V1491" i="48" s="1"/>
  <c r="AA1491" i="48"/>
  <c r="AC1491" i="48" s="1"/>
  <c r="U2041" i="48"/>
  <c r="V2041" i="48" s="1"/>
  <c r="AA2041" i="48"/>
  <c r="AC2041" i="48" s="1"/>
  <c r="S51" i="48"/>
  <c r="S336" i="48"/>
  <c r="S180" i="48"/>
  <c r="U299" i="48"/>
  <c r="S300" i="48"/>
  <c r="S1563" i="48"/>
  <c r="S1893" i="48"/>
  <c r="S463" i="48"/>
  <c r="S1728" i="48"/>
  <c r="S1673" i="48"/>
  <c r="S1618" i="48"/>
  <c r="S408" i="48"/>
  <c r="S2269" i="48"/>
  <c r="S1178" i="48"/>
  <c r="S1123" i="48"/>
  <c r="S2520" i="48"/>
  <c r="S1398" i="48"/>
  <c r="S1068" i="48"/>
  <c r="S1453" i="48"/>
  <c r="S2058" i="48"/>
  <c r="S1508" i="48"/>
  <c r="S2416" i="48"/>
  <c r="S2618" i="48"/>
  <c r="S2569" i="48"/>
  <c r="S518" i="48"/>
  <c r="S2367" i="48"/>
  <c r="S1838" i="48"/>
  <c r="S151" i="48"/>
  <c r="S159" i="48" s="1"/>
  <c r="S138" i="48"/>
  <c r="S2168" i="48"/>
  <c r="S2113" i="48"/>
  <c r="S2003" i="48"/>
  <c r="G223" i="56"/>
  <c r="G235" i="56"/>
  <c r="S75" i="48"/>
  <c r="S60" i="48"/>
  <c r="G246" i="56"/>
  <c r="G76" i="56"/>
  <c r="G350" i="56"/>
  <c r="U1549" i="48"/>
  <c r="V1549" i="48" s="1"/>
  <c r="U2257" i="48"/>
  <c r="V2257" i="48" s="1"/>
  <c r="U1714" i="48"/>
  <c r="V1714" i="48" s="1"/>
  <c r="U1879" i="48"/>
  <c r="V1879" i="48" s="1"/>
  <c r="U275" i="48"/>
  <c r="S276" i="48"/>
  <c r="G182" i="56"/>
  <c r="G169" i="56"/>
  <c r="G237" i="56"/>
  <c r="G185" i="56"/>
  <c r="O184" i="56" s="1"/>
  <c r="G341" i="56"/>
  <c r="G51" i="56"/>
  <c r="G221" i="56"/>
  <c r="G234" i="56"/>
  <c r="G338" i="56"/>
  <c r="G325" i="56"/>
  <c r="H2095" i="5"/>
  <c r="H1820" i="5"/>
  <c r="H1160" i="5"/>
  <c r="H1930" i="5"/>
  <c r="H775" i="5"/>
  <c r="H610" i="5"/>
  <c r="H1270" i="5"/>
  <c r="H1435" i="5"/>
  <c r="H445" i="5"/>
  <c r="H2150" i="5"/>
  <c r="H500" i="5"/>
  <c r="H665" i="5"/>
  <c r="H1105" i="5"/>
  <c r="H555" i="5"/>
  <c r="H1490" i="5"/>
  <c r="H830" i="5"/>
  <c r="H1545" i="5"/>
  <c r="H40" i="5"/>
  <c r="H2040" i="5"/>
  <c r="H221" i="5"/>
  <c r="U447" i="48"/>
  <c r="V447" i="48" s="1"/>
  <c r="AA447" i="48"/>
  <c r="AC447" i="48" s="1"/>
  <c r="U1052" i="48"/>
  <c r="V1052" i="48" s="1"/>
  <c r="AA1052" i="48"/>
  <c r="AC1052" i="48" s="1"/>
  <c r="U1877" i="48"/>
  <c r="V1877" i="48" s="1"/>
  <c r="AA1877" i="48"/>
  <c r="AC1877" i="48" s="1"/>
  <c r="S172" i="48"/>
  <c r="U557" i="48"/>
  <c r="V557" i="48" s="1"/>
  <c r="AA557" i="48"/>
  <c r="AC557" i="48" s="1"/>
  <c r="S204" i="48"/>
  <c r="S192" i="48"/>
  <c r="S360" i="48"/>
  <c r="S348" i="48"/>
  <c r="S270" i="48"/>
  <c r="U269" i="48"/>
  <c r="S282" i="48"/>
  <c r="S2773" i="48" s="1"/>
  <c r="U2773" i="48" s="1"/>
  <c r="V2773" i="48" s="1"/>
  <c r="U88" i="48"/>
  <c r="V88" i="48" s="1"/>
  <c r="V87" i="48"/>
  <c r="S568" i="48"/>
  <c r="S1778" i="48"/>
  <c r="S2413" i="48"/>
  <c r="S2468" i="48"/>
  <c r="S2566" i="48"/>
  <c r="S2615" i="48"/>
  <c r="S1613" i="48"/>
  <c r="S1668" i="48"/>
  <c r="S1833" i="48"/>
  <c r="S1448" i="48"/>
  <c r="S1118" i="48"/>
  <c r="S1723" i="48"/>
  <c r="S2315" i="48"/>
  <c r="U125" i="48"/>
  <c r="V125" i="48" s="1"/>
  <c r="S133" i="48"/>
  <c r="S1063" i="48"/>
  <c r="S1998" i="48"/>
  <c r="S458" i="48"/>
  <c r="S2266" i="48"/>
  <c r="S1503" i="48"/>
  <c r="S1558" i="48"/>
  <c r="S2053" i="48"/>
  <c r="S1008" i="48"/>
  <c r="S2163" i="48"/>
  <c r="S2108" i="48"/>
  <c r="S1393" i="48"/>
  <c r="S2517" i="48"/>
  <c r="S953" i="48"/>
  <c r="U953" i="48" s="1"/>
  <c r="V953" i="48" s="1"/>
  <c r="S1943" i="48"/>
  <c r="S513" i="48"/>
  <c r="S1173" i="48"/>
  <c r="S2364" i="48"/>
  <c r="S132" i="48"/>
  <c r="S1888" i="48"/>
  <c r="S281" i="48"/>
  <c r="S288" i="48" s="1"/>
  <c r="S268" i="48"/>
  <c r="S103" i="48"/>
  <c r="S284" i="48"/>
  <c r="W147" i="48"/>
  <c r="AA147" i="48" s="1"/>
  <c r="S148" i="48"/>
  <c r="AA1249" i="48"/>
  <c r="AC1249" i="48" s="1"/>
  <c r="S278" i="48"/>
  <c r="S330" i="48"/>
  <c r="S184" i="48"/>
  <c r="S174" i="48"/>
  <c r="W173" i="48"/>
  <c r="AA173" i="48" s="1"/>
  <c r="G145" i="56"/>
  <c r="G157" i="56"/>
  <c r="O158" i="56" s="1"/>
  <c r="G313" i="56"/>
  <c r="G301" i="56"/>
  <c r="H1159" i="56"/>
  <c r="H2363" i="56"/>
  <c r="H774" i="56"/>
  <c r="H1214" i="56"/>
  <c r="H2059" i="56"/>
  <c r="H1544" i="56"/>
  <c r="H1764" i="56"/>
  <c r="H1379" i="56"/>
  <c r="H1819" i="56"/>
  <c r="H22" i="56"/>
  <c r="H499" i="56"/>
  <c r="H389" i="56"/>
  <c r="H554" i="56"/>
  <c r="H939" i="56"/>
  <c r="H1489" i="56"/>
  <c r="H609" i="56"/>
  <c r="H1049" i="56"/>
  <c r="H994" i="56"/>
  <c r="H1949" i="56"/>
  <c r="H2004" i="56"/>
  <c r="H1599" i="56"/>
  <c r="H1104" i="56"/>
  <c r="H1434" i="56"/>
  <c r="H1709" i="56"/>
  <c r="H222" i="56"/>
  <c r="H2114" i="56"/>
  <c r="H829" i="56"/>
  <c r="H1324" i="56"/>
  <c r="H884" i="56"/>
  <c r="H1894" i="56"/>
  <c r="H1654" i="56"/>
  <c r="H1269" i="56"/>
  <c r="H444" i="56"/>
  <c r="H719" i="56"/>
  <c r="G146" i="5"/>
  <c r="G318" i="5"/>
  <c r="H1956" i="5"/>
  <c r="H1935" i="5"/>
  <c r="AC16" i="48"/>
  <c r="AC27" i="48"/>
  <c r="U1707" i="48"/>
  <c r="V1707" i="48" s="1"/>
  <c r="AA1707" i="48"/>
  <c r="AC1707" i="48" s="1"/>
  <c r="U1872" i="48"/>
  <c r="V1872" i="48" s="1"/>
  <c r="AA1872" i="48"/>
  <c r="AC1872" i="48" s="1"/>
  <c r="S146" i="48"/>
  <c r="U2219" i="48"/>
  <c r="V2219" i="48" s="1"/>
  <c r="U1743" i="48"/>
  <c r="V1743" i="48" s="1"/>
  <c r="G175" i="56"/>
  <c r="S326" i="48"/>
  <c r="S2220" i="48"/>
  <c r="S1013" i="48"/>
  <c r="S222" i="48"/>
  <c r="W221" i="48"/>
  <c r="W1295" i="48"/>
  <c r="AA212" i="48"/>
  <c r="I133" i="5"/>
  <c r="G186" i="5"/>
  <c r="G203" i="56"/>
  <c r="G198" i="56"/>
  <c r="G199" i="56" s="1"/>
  <c r="G354" i="56"/>
  <c r="G355" i="56" s="1"/>
  <c r="G1742" i="56"/>
  <c r="G477" i="56"/>
  <c r="G259" i="56"/>
  <c r="G1927" i="56"/>
  <c r="G2341" i="56"/>
  <c r="G255" i="56"/>
  <c r="G281" i="56"/>
  <c r="U1725" i="48"/>
  <c r="V1725" i="48" s="1"/>
  <c r="AA1725" i="48"/>
  <c r="AC1725" i="48" s="1"/>
  <c r="U1505" i="48"/>
  <c r="V1505" i="48" s="1"/>
  <c r="AA1505" i="48"/>
  <c r="AC1505" i="48" s="1"/>
  <c r="U460" i="48"/>
  <c r="V460" i="48" s="1"/>
  <c r="AA460" i="48"/>
  <c r="AC460" i="48" s="1"/>
  <c r="S1160" i="48"/>
  <c r="S2040" i="48"/>
  <c r="S1050" i="48"/>
  <c r="S1600" i="48"/>
  <c r="S55" i="48"/>
  <c r="S1435" i="48"/>
  <c r="S445" i="48"/>
  <c r="S2457" i="48"/>
  <c r="S1380" i="48"/>
  <c r="S1710" i="48"/>
  <c r="S1985" i="48"/>
  <c r="S1655" i="48"/>
  <c r="S1820" i="48"/>
  <c r="S53" i="48"/>
  <c r="S2150" i="48"/>
  <c r="S1930" i="48"/>
  <c r="S2255" i="48"/>
  <c r="S1545" i="48"/>
  <c r="S2506" i="48"/>
  <c r="S2304" i="48"/>
  <c r="S2555" i="48"/>
  <c r="S995" i="48"/>
  <c r="S2402" i="48"/>
  <c r="S2353" i="48"/>
  <c r="S54" i="48"/>
  <c r="S390" i="48"/>
  <c r="S1490" i="48"/>
  <c r="S2095" i="48"/>
  <c r="S2604" i="48"/>
  <c r="S500" i="48"/>
  <c r="S555" i="48"/>
  <c r="S1875" i="48"/>
  <c r="S1105" i="48"/>
  <c r="S576" i="48"/>
  <c r="U576" i="48" s="1"/>
  <c r="V576" i="48" s="1"/>
  <c r="S1841" i="48"/>
  <c r="S1621" i="48"/>
  <c r="S2272" i="48"/>
  <c r="S2171" i="48"/>
  <c r="S1676" i="48"/>
  <c r="S2370" i="48"/>
  <c r="U2370" i="48" s="1"/>
  <c r="V2370" i="48" s="1"/>
  <c r="S1456" i="48"/>
  <c r="S521" i="48"/>
  <c r="S1126" i="48"/>
  <c r="AA796" i="48"/>
  <c r="AC796" i="48" s="1"/>
  <c r="S1071" i="48"/>
  <c r="U1071" i="48" s="1"/>
  <c r="V1071" i="48" s="1"/>
  <c r="S1181" i="48"/>
  <c r="S2474" i="48"/>
  <c r="S2061" i="48"/>
  <c r="U2061" i="48" s="1"/>
  <c r="V2061" i="48" s="1"/>
  <c r="S1401" i="48"/>
  <c r="S2116" i="48"/>
  <c r="S411" i="48"/>
  <c r="S1896" i="48"/>
  <c r="U1896" i="48" s="1"/>
  <c r="V1896" i="48" s="1"/>
  <c r="S2523" i="48"/>
  <c r="S2572" i="48"/>
  <c r="S2621" i="48"/>
  <c r="S2419" i="48"/>
  <c r="S2223" i="48"/>
  <c r="U2223" i="48" s="1"/>
  <c r="V2223" i="48" s="1"/>
  <c r="S1511" i="48"/>
  <c r="S466" i="48"/>
  <c r="U466" i="48" s="1"/>
  <c r="V466" i="48" s="1"/>
  <c r="S1951" i="48"/>
  <c r="U1544" i="48"/>
  <c r="V1544" i="48" s="1"/>
  <c r="AA1544" i="48"/>
  <c r="AC1544" i="48" s="1"/>
  <c r="U554" i="48"/>
  <c r="V554" i="48" s="1"/>
  <c r="AA554" i="48"/>
  <c r="AC554" i="48" s="1"/>
  <c r="U2052" i="48"/>
  <c r="V2052" i="48" s="1"/>
  <c r="AA2052" i="48"/>
  <c r="AC2052" i="48" s="1"/>
  <c r="AA124" i="48"/>
  <c r="W124" i="48"/>
  <c r="U1722" i="48"/>
  <c r="V1722" i="48" s="1"/>
  <c r="AA1722" i="48"/>
  <c r="AC1722" i="48" s="1"/>
  <c r="U1887" i="48"/>
  <c r="V1887" i="48" s="1"/>
  <c r="AA1887" i="48"/>
  <c r="AC1887" i="48" s="1"/>
  <c r="U1062" i="48"/>
  <c r="V1062" i="48" s="1"/>
  <c r="AA1062" i="48"/>
  <c r="AC1062" i="48" s="1"/>
  <c r="U457" i="48"/>
  <c r="V457" i="48" s="1"/>
  <c r="AA457" i="48"/>
  <c r="AC457" i="48" s="1"/>
  <c r="U1502" i="48"/>
  <c r="V1502" i="48" s="1"/>
  <c r="AA1502" i="48"/>
  <c r="AC1502" i="48" s="1"/>
  <c r="G289" i="56"/>
  <c r="G103" i="56"/>
  <c r="H152" i="56"/>
  <c r="H282" i="56"/>
  <c r="H283" i="56" s="1"/>
  <c r="I283" i="56" s="1"/>
  <c r="H334" i="56"/>
  <c r="H178" i="56"/>
  <c r="I178" i="56" s="1"/>
  <c r="H230" i="56"/>
  <c r="H44" i="56"/>
  <c r="I44" i="56" s="1"/>
  <c r="V9" i="48"/>
  <c r="U10" i="48"/>
  <c r="V10" i="48" s="1"/>
  <c r="S152" i="48"/>
  <c r="S2769" i="48" s="1"/>
  <c r="U2769" i="48" s="1"/>
  <c r="V2769" i="48" s="1"/>
  <c r="S140" i="48"/>
  <c r="U139" i="48"/>
  <c r="U2036" i="48"/>
  <c r="V2036" i="48" s="1"/>
  <c r="AA2036" i="48"/>
  <c r="AC2036" i="48" s="1"/>
  <c r="U1706" i="48"/>
  <c r="V1706" i="48" s="1"/>
  <c r="AA1706" i="48"/>
  <c r="AC1706" i="48" s="1"/>
  <c r="U1046" i="48"/>
  <c r="V1046" i="48" s="1"/>
  <c r="AA1046" i="48"/>
  <c r="AC1046" i="48" s="1"/>
  <c r="U551" i="48"/>
  <c r="V551" i="48" s="1"/>
  <c r="AA551" i="48"/>
  <c r="AC551" i="48" s="1"/>
  <c r="U22" i="48"/>
  <c r="W22" i="48"/>
  <c r="AA22" i="48"/>
  <c r="AC22" i="48" s="1"/>
  <c r="AC23" i="48" s="1"/>
  <c r="AA1981" i="48"/>
  <c r="AC1981" i="48" s="1"/>
  <c r="U1981" i="48"/>
  <c r="V1981" i="48" s="1"/>
  <c r="U439" i="48"/>
  <c r="V439" i="48" s="1"/>
  <c r="AA439" i="48"/>
  <c r="AC439" i="48" s="1"/>
  <c r="U1484" i="48"/>
  <c r="V1484" i="48" s="1"/>
  <c r="AA1484" i="48"/>
  <c r="AC1484" i="48" s="1"/>
  <c r="U2251" i="48"/>
  <c r="V2251" i="48" s="1"/>
  <c r="AA2251" i="48"/>
  <c r="AC2251" i="48" s="1"/>
  <c r="U2207" i="48"/>
  <c r="V2207" i="48" s="1"/>
  <c r="AA2207" i="48"/>
  <c r="AC2207" i="48" s="1"/>
  <c r="U549" i="48"/>
  <c r="V549" i="48" s="1"/>
  <c r="AA549" i="48"/>
  <c r="AC549" i="48" s="1"/>
  <c r="U1044" i="48"/>
  <c r="V1044" i="48" s="1"/>
  <c r="AA1044" i="48"/>
  <c r="AC1044" i="48" s="1"/>
  <c r="U2034" i="48"/>
  <c r="V2034" i="48" s="1"/>
  <c r="AA2034" i="48"/>
  <c r="AC2034" i="48" s="1"/>
  <c r="U114" i="48"/>
  <c r="V114" i="48" s="1"/>
  <c r="V113" i="48"/>
  <c r="U126" i="48"/>
  <c r="U1999" i="48"/>
  <c r="V1999" i="48" s="1"/>
  <c r="U1064" i="48"/>
  <c r="V1064" i="48" s="1"/>
  <c r="H450" i="5"/>
  <c r="H487" i="5"/>
  <c r="H471" i="5"/>
  <c r="U1546" i="48"/>
  <c r="V1546" i="48" s="1"/>
  <c r="AA1546" i="48"/>
  <c r="AC1546" i="48" s="1"/>
  <c r="U446" i="48"/>
  <c r="V446" i="48" s="1"/>
  <c r="AA446" i="48"/>
  <c r="AC446" i="48" s="1"/>
  <c r="U1711" i="48"/>
  <c r="V1711" i="48" s="1"/>
  <c r="AA1711" i="48"/>
  <c r="AC1711" i="48" s="1"/>
  <c r="S230" i="48"/>
  <c r="S218" i="48"/>
  <c r="W217" i="48"/>
  <c r="AA217" i="48" s="1"/>
  <c r="U556" i="48"/>
  <c r="V556" i="48" s="1"/>
  <c r="AA556" i="48"/>
  <c r="AC556" i="48" s="1"/>
  <c r="V13" i="48"/>
  <c r="U143" i="48"/>
  <c r="S144" i="48"/>
  <c r="S307" i="48"/>
  <c r="S311" i="48" s="1"/>
  <c r="S294" i="48"/>
  <c r="G327" i="56"/>
  <c r="G339" i="56"/>
  <c r="AJ63" i="57"/>
  <c r="T81" i="57"/>
  <c r="G2421" i="56"/>
  <c r="G1353" i="56"/>
  <c r="G219" i="56"/>
  <c r="G2288" i="56"/>
  <c r="G233" i="56"/>
  <c r="G2033" i="56"/>
  <c r="G2392" i="56"/>
  <c r="G1738" i="56"/>
  <c r="G1023" i="56"/>
  <c r="G583" i="56"/>
  <c r="G1573" i="56"/>
  <c r="G229" i="56"/>
  <c r="G2337" i="56"/>
  <c r="G1923" i="56"/>
  <c r="G2190" i="56"/>
  <c r="G2470" i="56"/>
  <c r="G1978" i="56"/>
  <c r="G2239" i="56"/>
  <c r="G1078" i="56"/>
  <c r="G343" i="5"/>
  <c r="G74" i="5"/>
  <c r="G187" i="5"/>
  <c r="G71" i="5"/>
  <c r="G239" i="5"/>
  <c r="S78" i="48"/>
  <c r="S189" i="48"/>
  <c r="S76" i="48"/>
  <c r="S345" i="48"/>
  <c r="S73" i="48"/>
  <c r="S241" i="48"/>
  <c r="U1494" i="48"/>
  <c r="V1494" i="48" s="1"/>
  <c r="U449" i="48"/>
  <c r="V449" i="48" s="1"/>
  <c r="S64" i="48"/>
  <c r="S349" i="48"/>
  <c r="S350" i="48" s="1"/>
  <c r="S245" i="48"/>
  <c r="S193" i="48"/>
  <c r="S1700" i="48"/>
  <c r="S435" i="48"/>
  <c r="S1150" i="48"/>
  <c r="S2140" i="48"/>
  <c r="S1865" i="48"/>
  <c r="S600" i="48"/>
  <c r="S2394" i="48"/>
  <c r="S1810" i="48"/>
  <c r="S1370" i="48"/>
  <c r="S2296" i="48"/>
  <c r="S358" i="48"/>
  <c r="S1205" i="48"/>
  <c r="S1480" i="48"/>
  <c r="S985" i="48"/>
  <c r="S1425" i="48"/>
  <c r="S2030" i="48"/>
  <c r="S2547" i="48"/>
  <c r="S2195" i="48"/>
  <c r="S2645" i="48"/>
  <c r="S1590" i="48"/>
  <c r="S2596" i="48"/>
  <c r="S545" i="48"/>
  <c r="S490" i="48"/>
  <c r="S1645" i="48"/>
  <c r="S2247" i="48"/>
  <c r="S1755" i="48"/>
  <c r="S170" i="48"/>
  <c r="U94" i="48"/>
  <c r="V94" i="48" s="1"/>
  <c r="V93" i="48"/>
  <c r="U105" i="48"/>
  <c r="V105" i="48" s="1"/>
  <c r="H1453" i="56"/>
  <c r="H1913" i="56"/>
  <c r="H2023" i="56"/>
  <c r="H1618" i="56"/>
  <c r="H306" i="56"/>
  <c r="H1838" i="56"/>
  <c r="H1673" i="56"/>
  <c r="H848" i="56"/>
  <c r="H463" i="56"/>
  <c r="H1398" i="56"/>
  <c r="H1563" i="56"/>
  <c r="H1178" i="56"/>
  <c r="H2133" i="56"/>
  <c r="H903" i="56"/>
  <c r="H1233" i="56"/>
  <c r="H793" i="56"/>
  <c r="H958" i="56"/>
  <c r="H1728" i="56"/>
  <c r="H1068" i="56"/>
  <c r="H332" i="56"/>
  <c r="H518" i="56"/>
  <c r="H2382" i="56"/>
  <c r="H1968" i="56"/>
  <c r="H2078" i="56"/>
  <c r="H628" i="56"/>
  <c r="H1343" i="56"/>
  <c r="H120" i="56"/>
  <c r="H683" i="56"/>
  <c r="H1123" i="56"/>
  <c r="H1508" i="56"/>
  <c r="H408" i="56"/>
  <c r="H1783" i="56"/>
  <c r="H1288" i="56"/>
  <c r="H738" i="56"/>
  <c r="H1013" i="56"/>
  <c r="H573" i="56"/>
  <c r="H47" i="56"/>
  <c r="H668" i="56" s="1"/>
  <c r="G1713" i="56"/>
  <c r="G52" i="56"/>
  <c r="G2267" i="56"/>
  <c r="G998" i="56"/>
  <c r="G448" i="56"/>
  <c r="G2400" i="56"/>
  <c r="G2367" i="56"/>
  <c r="G1053" i="56"/>
  <c r="G1953" i="56"/>
  <c r="G2218" i="56"/>
  <c r="G55" i="56"/>
  <c r="G558" i="56"/>
  <c r="G2316" i="56"/>
  <c r="G1493" i="56"/>
  <c r="G1548" i="56"/>
  <c r="G2449" i="56"/>
  <c r="G1898" i="56"/>
  <c r="G49" i="56"/>
  <c r="G2008" i="56"/>
  <c r="G53" i="56"/>
  <c r="G54" i="56"/>
  <c r="G1031" i="56"/>
  <c r="G1986" i="56"/>
  <c r="G2198" i="56"/>
  <c r="G1931" i="56"/>
  <c r="G2625" i="56"/>
  <c r="G2527" i="56"/>
  <c r="G1691" i="56"/>
  <c r="G1361" i="56"/>
  <c r="G1636" i="56"/>
  <c r="G1306" i="56"/>
  <c r="G866" i="56"/>
  <c r="G811" i="56"/>
  <c r="G976" i="56"/>
  <c r="G1141" i="56"/>
  <c r="G646" i="56"/>
  <c r="G481" i="56"/>
  <c r="G1876" i="56"/>
  <c r="G2041" i="56"/>
  <c r="G1526" i="56"/>
  <c r="G271" i="56"/>
  <c r="G275" i="56"/>
  <c r="G2478" i="56"/>
  <c r="G1581" i="56"/>
  <c r="G2674" i="56"/>
  <c r="G2576" i="56"/>
  <c r="G1856" i="56"/>
  <c r="G1471" i="56"/>
  <c r="G1801" i="56"/>
  <c r="G1251" i="56"/>
  <c r="G1416" i="56"/>
  <c r="G921" i="56"/>
  <c r="G756" i="56"/>
  <c r="G1196" i="56"/>
  <c r="G701" i="56"/>
  <c r="G536" i="56"/>
  <c r="G285" i="56"/>
  <c r="G1253" i="56" s="1"/>
  <c r="G2247" i="56"/>
  <c r="G2345" i="56"/>
  <c r="G2429" i="56"/>
  <c r="G2296" i="56"/>
  <c r="G1086" i="56"/>
  <c r="G1746" i="56"/>
  <c r="G591" i="56"/>
  <c r="G90" i="56"/>
  <c r="G172" i="56"/>
  <c r="O171" i="56" s="1"/>
  <c r="G276" i="56"/>
  <c r="U1712" i="48"/>
  <c r="V1712" i="48" s="1"/>
  <c r="AA1712" i="48"/>
  <c r="AC1712" i="48" s="1"/>
  <c r="S328" i="48"/>
  <c r="W1162" i="48"/>
  <c r="W1602" i="48"/>
  <c r="W887" i="48"/>
  <c r="W1932" i="48"/>
  <c r="W1657" i="48"/>
  <c r="W722" i="48"/>
  <c r="W1382" i="48"/>
  <c r="W667" i="48"/>
  <c r="W502" i="48"/>
  <c r="W997" i="48"/>
  <c r="W1437" i="48"/>
  <c r="W1107" i="48"/>
  <c r="W2097" i="48"/>
  <c r="W2152" i="48"/>
  <c r="W1272" i="48"/>
  <c r="W832" i="48"/>
  <c r="U1547" i="48"/>
  <c r="V1547" i="48" s="1"/>
  <c r="AA1547" i="48"/>
  <c r="AC1547" i="48" s="1"/>
  <c r="U1987" i="48"/>
  <c r="V1987" i="48" s="1"/>
  <c r="AA1987" i="48"/>
  <c r="AC1987" i="48" s="1"/>
  <c r="U1492" i="48"/>
  <c r="V1492" i="48" s="1"/>
  <c r="AA1492" i="48"/>
  <c r="AC1492" i="48" s="1"/>
  <c r="S224" i="48"/>
  <c r="W223" i="48"/>
  <c r="AA223" i="48" s="1"/>
  <c r="S256" i="48"/>
  <c r="U100" i="48"/>
  <c r="W100" i="48"/>
  <c r="Y100" i="48" s="1"/>
  <c r="AA100" i="48"/>
  <c r="AC100" i="48" s="1"/>
  <c r="AC101" i="48" s="1"/>
  <c r="S2312" i="48"/>
  <c r="U2312" i="48" s="1"/>
  <c r="V2312" i="48" s="1"/>
  <c r="U99" i="48"/>
  <c r="V99" i="48" s="1"/>
  <c r="S1665" i="48"/>
  <c r="S455" i="48"/>
  <c r="U455" i="48" s="1"/>
  <c r="V455" i="48" s="1"/>
  <c r="S2105" i="48"/>
  <c r="S1170" i="48"/>
  <c r="S2612" i="48"/>
  <c r="S2563" i="48"/>
  <c r="S2160" i="48"/>
  <c r="S1500" i="48"/>
  <c r="U1500" i="48" s="1"/>
  <c r="V1500" i="48" s="1"/>
  <c r="S1995" i="48"/>
  <c r="U1995" i="48" s="1"/>
  <c r="V1995" i="48" s="1"/>
  <c r="S1060" i="48"/>
  <c r="U1060" i="48" s="1"/>
  <c r="V1060" i="48" s="1"/>
  <c r="S1445" i="48"/>
  <c r="S1005" i="48"/>
  <c r="S2263" i="48"/>
  <c r="U2263" i="48" s="1"/>
  <c r="V2263" i="48" s="1"/>
  <c r="S107" i="48"/>
  <c r="S565" i="48"/>
  <c r="U565" i="48" s="1"/>
  <c r="V565" i="48" s="1"/>
  <c r="S1885" i="48"/>
  <c r="U1885" i="48" s="1"/>
  <c r="V1885" i="48" s="1"/>
  <c r="S1830" i="48"/>
  <c r="S1115" i="48"/>
  <c r="S1555" i="48"/>
  <c r="U1555" i="48" s="1"/>
  <c r="V1555" i="48" s="1"/>
  <c r="S2514" i="48"/>
  <c r="S510" i="48"/>
  <c r="S1390" i="48"/>
  <c r="S1610" i="48"/>
  <c r="S1720" i="48"/>
  <c r="U1720" i="48" s="1"/>
  <c r="V1720" i="48" s="1"/>
  <c r="S400" i="48"/>
  <c r="S1940" i="48"/>
  <c r="S2050" i="48"/>
  <c r="U2050" i="48" s="1"/>
  <c r="V2050" i="48" s="1"/>
  <c r="S2361" i="48"/>
  <c r="U2361" i="48" s="1"/>
  <c r="V2361" i="48" s="1"/>
  <c r="S2410" i="48"/>
  <c r="S2465" i="48"/>
  <c r="S226" i="48"/>
  <c r="W225" i="48"/>
  <c r="AA225" i="48" s="1"/>
  <c r="G2349" i="56"/>
  <c r="G1530" i="56"/>
  <c r="G307" i="56"/>
  <c r="G2300" i="56"/>
  <c r="G2202" i="56"/>
  <c r="G297" i="56"/>
  <c r="G2482" i="56"/>
  <c r="G2629" i="56"/>
  <c r="G2531" i="56"/>
  <c r="G1695" i="56"/>
  <c r="G1805" i="56"/>
  <c r="G1860" i="56"/>
  <c r="G870" i="56"/>
  <c r="G2100" i="56"/>
  <c r="G925" i="56"/>
  <c r="G650" i="56"/>
  <c r="G1090" i="56"/>
  <c r="G1420" i="56"/>
  <c r="G1310" i="56"/>
  <c r="G430" i="56"/>
  <c r="G309" i="56"/>
  <c r="G1935" i="56"/>
  <c r="G2045" i="56"/>
  <c r="G2433" i="56"/>
  <c r="G1035" i="56"/>
  <c r="G2251" i="56"/>
  <c r="G1585" i="56"/>
  <c r="G299" i="56"/>
  <c r="G1750" i="56"/>
  <c r="G595" i="56"/>
  <c r="G1990" i="56"/>
  <c r="G2678" i="56"/>
  <c r="G2580" i="56"/>
  <c r="G2155" i="56"/>
  <c r="G1475" i="56"/>
  <c r="G1255" i="56"/>
  <c r="G1365" i="56"/>
  <c r="G815" i="56"/>
  <c r="G1200" i="56"/>
  <c r="G760" i="56"/>
  <c r="G1145" i="56"/>
  <c r="G1640" i="56"/>
  <c r="G980" i="56"/>
  <c r="G540" i="56"/>
  <c r="G705" i="56"/>
  <c r="G1880" i="56"/>
  <c r="G311" i="56"/>
  <c r="AJ5" i="57"/>
  <c r="T25" i="57"/>
  <c r="G1510" i="56"/>
  <c r="G2280" i="56"/>
  <c r="I630" i="56"/>
  <c r="G1565" i="56"/>
  <c r="G2413" i="56"/>
  <c r="G1015" i="56"/>
  <c r="G2384" i="56"/>
  <c r="G2329" i="56"/>
  <c r="G1915" i="56"/>
  <c r="G2025" i="56"/>
  <c r="G465" i="56"/>
  <c r="G155" i="56"/>
  <c r="G143" i="56"/>
  <c r="G1970" i="56"/>
  <c r="G141" i="56"/>
  <c r="G2182" i="56"/>
  <c r="G575" i="56"/>
  <c r="G2462" i="56"/>
  <c r="G1730" i="56"/>
  <c r="G2231" i="56"/>
  <c r="G151" i="56"/>
  <c r="G12" i="56"/>
  <c r="G302" i="56"/>
  <c r="G303" i="56" s="1"/>
  <c r="G146" i="56"/>
  <c r="O145" i="56" s="1"/>
  <c r="G224" i="56"/>
  <c r="O223" i="56" s="1"/>
  <c r="I11" i="56"/>
  <c r="H11" i="56"/>
  <c r="H1157" i="56"/>
  <c r="H497" i="56"/>
  <c r="H1432" i="56"/>
  <c r="H1892" i="56"/>
  <c r="H2263" i="56"/>
  <c r="H2002" i="56"/>
  <c r="H1487" i="56"/>
  <c r="H1047" i="56"/>
  <c r="H827" i="56"/>
  <c r="H2361" i="56"/>
  <c r="H1947" i="56"/>
  <c r="H1597" i="56"/>
  <c r="H1102" i="56"/>
  <c r="H2057" i="56"/>
  <c r="H2112" i="56"/>
  <c r="H1322" i="56"/>
  <c r="H882" i="56"/>
  <c r="H6" i="56"/>
  <c r="H2592" i="56"/>
  <c r="H2312" i="56"/>
  <c r="H1652" i="56"/>
  <c r="H18" i="56"/>
  <c r="H1267" i="56"/>
  <c r="H20" i="56"/>
  <c r="H2494" i="56"/>
  <c r="H2396" i="56"/>
  <c r="H2214" i="56"/>
  <c r="H442" i="56"/>
  <c r="H1817" i="56"/>
  <c r="H295" i="56"/>
  <c r="H2641" i="56"/>
  <c r="H1377" i="56"/>
  <c r="H217" i="56"/>
  <c r="H992" i="56"/>
  <c r="H16" i="56"/>
  <c r="H772" i="56"/>
  <c r="H1212" i="56"/>
  <c r="H1707" i="56"/>
  <c r="H2445" i="56"/>
  <c r="H1542" i="56"/>
  <c r="H1762" i="56"/>
  <c r="H2543" i="56"/>
  <c r="H387" i="56"/>
  <c r="H552" i="56"/>
  <c r="H937" i="56"/>
  <c r="H2170" i="56"/>
  <c r="H607" i="56"/>
  <c r="H717" i="56"/>
  <c r="H2132" i="56"/>
  <c r="H1342" i="56"/>
  <c r="H407" i="56"/>
  <c r="H1012" i="56"/>
  <c r="H572" i="56"/>
  <c r="H126" i="56"/>
  <c r="H847" i="56"/>
  <c r="H1287" i="56"/>
  <c r="H957" i="56"/>
  <c r="H16" i="5"/>
  <c r="H301" i="5"/>
  <c r="G162" i="5"/>
  <c r="G49" i="5"/>
  <c r="G178" i="5"/>
  <c r="G2651" i="5"/>
  <c r="G2602" i="5"/>
  <c r="G443" i="5"/>
  <c r="G2455" i="5"/>
  <c r="G2148" i="5"/>
  <c r="G1928" i="5"/>
  <c r="G1818" i="5"/>
  <c r="G1708" i="5"/>
  <c r="G1598" i="5"/>
  <c r="G1488" i="5"/>
  <c r="G2038" i="5"/>
  <c r="G1323" i="5"/>
  <c r="G993" i="5"/>
  <c r="G608" i="5"/>
  <c r="G1213" i="5"/>
  <c r="G1103" i="5"/>
  <c r="G938" i="5"/>
  <c r="G828" i="5"/>
  <c r="G663" i="5"/>
  <c r="G498" i="5"/>
  <c r="G2400" i="5"/>
  <c r="G2253" i="5"/>
  <c r="G553" i="5"/>
  <c r="G1983" i="5"/>
  <c r="G1873" i="5"/>
  <c r="G1763" i="5"/>
  <c r="G1653" i="5"/>
  <c r="G1543" i="5"/>
  <c r="G2093" i="5"/>
  <c r="G1433" i="5"/>
  <c r="G1268" i="5"/>
  <c r="G718" i="5"/>
  <c r="G1378" i="5"/>
  <c r="G1158" i="5"/>
  <c r="G1048" i="5"/>
  <c r="G883" i="5"/>
  <c r="G773" i="5"/>
  <c r="G50" i="5"/>
  <c r="G47" i="5"/>
  <c r="G2553" i="5"/>
  <c r="G51" i="5"/>
  <c r="G2504" i="5"/>
  <c r="G388" i="5"/>
  <c r="G2302" i="5"/>
  <c r="G52" i="5"/>
  <c r="G53" i="5"/>
  <c r="G2351" i="5"/>
  <c r="S198" i="48"/>
  <c r="U1542" i="48"/>
  <c r="V1542" i="48" s="1"/>
  <c r="AA1542" i="48"/>
  <c r="AC1542" i="48" s="1"/>
  <c r="U1982" i="48"/>
  <c r="V1982" i="48" s="1"/>
  <c r="AA1982" i="48"/>
  <c r="AC1982" i="48" s="1"/>
  <c r="U1487" i="48"/>
  <c r="V1487" i="48" s="1"/>
  <c r="AA1487" i="48"/>
  <c r="AC1487" i="48" s="1"/>
  <c r="U301" i="48"/>
  <c r="S302" i="48"/>
  <c r="U1047" i="48"/>
  <c r="V1047" i="48" s="1"/>
  <c r="AA1047" i="48"/>
  <c r="AC1047" i="48" s="1"/>
  <c r="U2037" i="48"/>
  <c r="V2037" i="48" s="1"/>
  <c r="AA2037" i="48"/>
  <c r="AC2037" i="48" s="1"/>
  <c r="V15" i="48"/>
  <c r="U27" i="48"/>
  <c r="V27" i="48" s="1"/>
  <c r="U16" i="48"/>
  <c r="V16" i="48" s="1"/>
  <c r="U552" i="48"/>
  <c r="V552" i="48" s="1"/>
  <c r="AA552" i="48"/>
  <c r="AC552" i="48" s="1"/>
  <c r="I578" i="5"/>
  <c r="W2239" i="48"/>
  <c r="W1692" i="48"/>
  <c r="Y955" i="48"/>
  <c r="Z955" i="48" s="1"/>
  <c r="W855" i="48"/>
  <c r="W1214" i="48" s="1"/>
  <c r="Y1214" i="48" s="1"/>
  <c r="Z1214" i="48" s="1"/>
  <c r="Y606" i="48"/>
  <c r="Z606" i="48" s="1"/>
  <c r="W2116" i="48"/>
  <c r="W686" i="48"/>
  <c r="W1181" i="48"/>
  <c r="W2171" i="48"/>
  <c r="W812" i="48"/>
  <c r="X2376" i="48"/>
  <c r="W1637" i="48"/>
  <c r="AC2381" i="48"/>
  <c r="W1802" i="48"/>
  <c r="W2588" i="48"/>
  <c r="W537" i="48"/>
  <c r="W2288" i="48"/>
  <c r="G179" i="56"/>
  <c r="G361" i="56"/>
  <c r="U2349" i="48"/>
  <c r="V2349" i="48" s="1"/>
  <c r="S1016" i="48"/>
  <c r="S129" i="48"/>
  <c r="S106" i="48"/>
  <c r="S356" i="48"/>
  <c r="S162" i="48"/>
  <c r="W162" i="48" s="1"/>
  <c r="AA162" i="48" s="1"/>
  <c r="G153" i="56"/>
  <c r="S344" i="48"/>
  <c r="L49" i="57"/>
  <c r="AC36" i="57"/>
  <c r="H2231" i="56"/>
  <c r="AR5" i="57"/>
  <c r="U5" i="57"/>
  <c r="AK5" i="57"/>
  <c r="M5" i="57"/>
  <c r="AC5" i="57"/>
  <c r="E5" i="57"/>
  <c r="H2511" i="56"/>
  <c r="H2658" i="56"/>
  <c r="D2664" i="56"/>
  <c r="H2080" i="56"/>
  <c r="H520" i="56"/>
  <c r="H905" i="56"/>
  <c r="H2609" i="56"/>
  <c r="H575" i="56"/>
  <c r="H2025" i="56"/>
  <c r="D2517" i="56"/>
  <c r="H2384" i="56"/>
  <c r="H141" i="56"/>
  <c r="I141" i="56" s="1"/>
  <c r="I139" i="56"/>
  <c r="H1970" i="56"/>
  <c r="H1675" i="56"/>
  <c r="H2388" i="56"/>
  <c r="H2329" i="56"/>
  <c r="D2237" i="56"/>
  <c r="H2560" i="56"/>
  <c r="H2284" i="56"/>
  <c r="H1785" i="56"/>
  <c r="H960" i="56"/>
  <c r="D2419" i="56"/>
  <c r="D2188" i="56"/>
  <c r="D2615" i="56"/>
  <c r="H2466" i="56"/>
  <c r="H1235" i="56"/>
  <c r="H1840" i="56"/>
  <c r="H155" i="56"/>
  <c r="I155" i="56" s="1"/>
  <c r="I165" i="56"/>
  <c r="H1915" i="56"/>
  <c r="H1565" i="56"/>
  <c r="H1015" i="56"/>
  <c r="H524" i="56"/>
  <c r="H795" i="56"/>
  <c r="H2280" i="56"/>
  <c r="H1730" i="56"/>
  <c r="H2462" i="56"/>
  <c r="H1345" i="56"/>
  <c r="H410" i="56"/>
  <c r="H2413" i="56"/>
  <c r="H2135" i="56"/>
  <c r="H1510" i="56"/>
  <c r="H1290" i="56"/>
  <c r="H465" i="56"/>
  <c r="W1287" i="48"/>
  <c r="W2219" i="48"/>
  <c r="D2535" i="5"/>
  <c r="G2689" i="48" s="1"/>
  <c r="I2689" i="48" s="1"/>
  <c r="J2689" i="48" s="1"/>
  <c r="I904" i="5"/>
  <c r="I163" i="5"/>
  <c r="D2584" i="5"/>
  <c r="G2710" i="48" s="1"/>
  <c r="I2710" i="48" s="1"/>
  <c r="J2710" i="48" s="1"/>
  <c r="D2333" i="5"/>
  <c r="D286" i="56"/>
  <c r="D273" i="56"/>
  <c r="D364" i="56"/>
  <c r="D370" i="56" s="1"/>
  <c r="D351" i="56"/>
  <c r="D365" i="56"/>
  <c r="D353" i="56"/>
  <c r="W171" i="48"/>
  <c r="AA171" i="48" s="1"/>
  <c r="G172" i="48"/>
  <c r="I1994" i="48"/>
  <c r="J1994" i="48" s="1"/>
  <c r="AA1994" i="48"/>
  <c r="AC1994" i="48" s="1"/>
  <c r="G1287" i="48"/>
  <c r="G2112" i="48"/>
  <c r="G682" i="48"/>
  <c r="G1397" i="48"/>
  <c r="G902" i="48"/>
  <c r="G148" i="48"/>
  <c r="G136" i="48"/>
  <c r="G1727" i="48"/>
  <c r="G1122" i="48"/>
  <c r="G1947" i="48"/>
  <c r="G1892" i="48"/>
  <c r="G2568" i="48"/>
  <c r="G2002" i="48"/>
  <c r="I2002" i="48" s="1"/>
  <c r="J2002" i="48" s="1"/>
  <c r="G1177" i="48"/>
  <c r="G737" i="48"/>
  <c r="G462" i="48"/>
  <c r="G2415" i="48"/>
  <c r="G2519" i="48"/>
  <c r="G140" i="48"/>
  <c r="G407" i="48"/>
  <c r="G2268" i="48"/>
  <c r="I2268" i="48" s="1"/>
  <c r="J2268" i="48" s="1"/>
  <c r="G2470" i="48"/>
  <c r="G1782" i="48"/>
  <c r="G957" i="48"/>
  <c r="G1452" i="48"/>
  <c r="G792" i="48"/>
  <c r="G1232" i="48"/>
  <c r="G150" i="48"/>
  <c r="G847" i="48"/>
  <c r="G144" i="48"/>
  <c r="G1012" i="48"/>
  <c r="G2057" i="48"/>
  <c r="G517" i="48"/>
  <c r="G1617" i="48"/>
  <c r="G2167" i="48"/>
  <c r="G1562" i="48"/>
  <c r="I134" i="48"/>
  <c r="J134" i="48" s="1"/>
  <c r="G1837" i="48"/>
  <c r="G1672" i="48"/>
  <c r="G2617" i="48"/>
  <c r="G2366" i="48"/>
  <c r="I2366" i="48" s="1"/>
  <c r="J2366" i="48" s="1"/>
  <c r="G572" i="48"/>
  <c r="I572" i="48" s="1"/>
  <c r="J572" i="48" s="1"/>
  <c r="G2317" i="48"/>
  <c r="G2219" i="48"/>
  <c r="I2219" i="48" s="1"/>
  <c r="J2219" i="48" s="1"/>
  <c r="W2159" i="48"/>
  <c r="W1664" i="48"/>
  <c r="W1004" i="48"/>
  <c r="W1279" i="48"/>
  <c r="W2262" i="48"/>
  <c r="Y2262" i="48" s="1"/>
  <c r="Z2262" i="48" s="1"/>
  <c r="W1444" i="48"/>
  <c r="W1114" i="48"/>
  <c r="W1609" i="48"/>
  <c r="W1169" i="48"/>
  <c r="W1939" i="48"/>
  <c r="W674" i="48"/>
  <c r="W729" i="48"/>
  <c r="W839" i="48"/>
  <c r="W1389" i="48"/>
  <c r="W949" i="48"/>
  <c r="Y949" i="48" s="1"/>
  <c r="Z949" i="48" s="1"/>
  <c r="W264" i="48"/>
  <c r="W2333" i="48" s="1"/>
  <c r="W1719" i="48"/>
  <c r="Y1719" i="48" s="1"/>
  <c r="Z1719" i="48" s="1"/>
  <c r="W1774" i="48"/>
  <c r="Y1774" i="48" s="1"/>
  <c r="Z1774" i="48" s="1"/>
  <c r="W564" i="48"/>
  <c r="Y564" i="48" s="1"/>
  <c r="Z564" i="48" s="1"/>
  <c r="W1499" i="48"/>
  <c r="Y1499" i="48" s="1"/>
  <c r="Z1499" i="48" s="1"/>
  <c r="W1334" i="48"/>
  <c r="Y1334" i="48" s="1"/>
  <c r="Z1334" i="48" s="1"/>
  <c r="W1059" i="48"/>
  <c r="Y1059" i="48" s="1"/>
  <c r="Z1059" i="48" s="1"/>
  <c r="W399" i="48"/>
  <c r="Y399" i="48" s="1"/>
  <c r="Z399" i="48" s="1"/>
  <c r="W2513" i="48"/>
  <c r="Y82" i="48"/>
  <c r="Z82" i="48" s="1"/>
  <c r="W2049" i="48"/>
  <c r="Y2049" i="48" s="1"/>
  <c r="Z2049" i="48" s="1"/>
  <c r="W1554" i="48"/>
  <c r="Y1554" i="48" s="1"/>
  <c r="Z1554" i="48" s="1"/>
  <c r="W1884" i="48"/>
  <c r="Y1884" i="48" s="1"/>
  <c r="Z1884" i="48" s="1"/>
  <c r="W1994" i="48"/>
  <c r="Y1994" i="48" s="1"/>
  <c r="Z1994" i="48" s="1"/>
  <c r="W2611" i="48"/>
  <c r="W1829" i="48"/>
  <c r="W2215" i="48"/>
  <c r="Y2215" i="48" s="1"/>
  <c r="Z2215" i="48" s="1"/>
  <c r="W2360" i="48"/>
  <c r="Y2360" i="48" s="1"/>
  <c r="Z2360" i="48" s="1"/>
  <c r="W619" i="48"/>
  <c r="W2371" i="48" s="1"/>
  <c r="W454" i="48"/>
  <c r="Y454" i="48" s="1"/>
  <c r="Z454" i="48" s="1"/>
  <c r="W88" i="48"/>
  <c r="W2562" i="48"/>
  <c r="W2104" i="48"/>
  <c r="W509" i="48"/>
  <c r="W2311" i="48"/>
  <c r="Y2311" i="48" s="1"/>
  <c r="Z2311" i="48" s="1"/>
  <c r="I2169" i="5"/>
  <c r="D2682" i="5"/>
  <c r="G2752" i="48" s="1"/>
  <c r="I2752" i="48" s="1"/>
  <c r="J2752" i="48" s="1"/>
  <c r="AC105" i="48"/>
  <c r="AC94" i="48"/>
  <c r="D2284" i="5"/>
  <c r="AA741" i="48"/>
  <c r="W1291" i="48"/>
  <c r="D182" i="56"/>
  <c r="D156" i="56"/>
  <c r="D162" i="56" s="1"/>
  <c r="D2561" i="56"/>
  <c r="D2385" i="56"/>
  <c r="D2136" i="56"/>
  <c r="D2081" i="56"/>
  <c r="D1346" i="56"/>
  <c r="D2026" i="56"/>
  <c r="D796" i="56"/>
  <c r="D1621" i="56"/>
  <c r="D2414" i="56"/>
  <c r="D2659" i="56"/>
  <c r="D2183" i="56"/>
  <c r="D1236" i="56"/>
  <c r="D1786" i="56"/>
  <c r="D143" i="56"/>
  <c r="D1566" i="56"/>
  <c r="D2463" i="56"/>
  <c r="D1016" i="56"/>
  <c r="D576" i="56"/>
  <c r="D2330" i="56"/>
  <c r="D2281" i="56"/>
  <c r="D1731" i="56"/>
  <c r="D961" i="56"/>
  <c r="D1971" i="56"/>
  <c r="D1676" i="56"/>
  <c r="D411" i="56"/>
  <c r="D2232" i="56"/>
  <c r="D2512" i="56"/>
  <c r="D2610" i="56"/>
  <c r="D146" i="56"/>
  <c r="L145" i="56" s="1"/>
  <c r="I89" i="56"/>
  <c r="D90" i="56"/>
  <c r="D172" i="56"/>
  <c r="L171" i="56" s="1"/>
  <c r="D354" i="56"/>
  <c r="D355" i="56" s="1"/>
  <c r="D276" i="56"/>
  <c r="H170" i="56"/>
  <c r="H100" i="56"/>
  <c r="H144" i="56"/>
  <c r="H89" i="56"/>
  <c r="G793" i="48"/>
  <c r="G1948" i="48"/>
  <c r="G2113" i="48"/>
  <c r="G1178" i="48"/>
  <c r="G1728" i="48"/>
  <c r="G738" i="48"/>
  <c r="G518" i="48"/>
  <c r="G2269" i="48"/>
  <c r="G2003" i="48"/>
  <c r="G2471" i="48"/>
  <c r="G408" i="48"/>
  <c r="G151" i="48"/>
  <c r="G157" i="48" s="1"/>
  <c r="G463" i="48"/>
  <c r="G2058" i="48"/>
  <c r="I137" i="48"/>
  <c r="G903" i="48"/>
  <c r="G1123" i="48"/>
  <c r="G2569" i="48"/>
  <c r="G958" i="48"/>
  <c r="G1288" i="48"/>
  <c r="G2168" i="48"/>
  <c r="G1838" i="48"/>
  <c r="G2520" i="48"/>
  <c r="G848" i="48"/>
  <c r="G683" i="48"/>
  <c r="G1618" i="48"/>
  <c r="G1453" i="48"/>
  <c r="G1398" i="48"/>
  <c r="G1893" i="48"/>
  <c r="G138" i="48"/>
  <c r="G1563" i="48"/>
  <c r="G103" i="48"/>
  <c r="I94" i="48"/>
  <c r="J94" i="48" s="1"/>
  <c r="J93" i="48"/>
  <c r="I105" i="48"/>
  <c r="J105" i="48" s="1"/>
  <c r="G354" i="48"/>
  <c r="H280" i="56"/>
  <c r="H94" i="56"/>
  <c r="H176" i="56"/>
  <c r="H150" i="56"/>
  <c r="I2262" i="48"/>
  <c r="J2262" i="48" s="1"/>
  <c r="AA2262" i="48"/>
  <c r="AC2262" i="48" s="1"/>
  <c r="G1040" i="48"/>
  <c r="G1975" i="48"/>
  <c r="G600" i="48"/>
  <c r="G2140" i="48"/>
  <c r="G710" i="48"/>
  <c r="G1920" i="48"/>
  <c r="G435" i="48"/>
  <c r="G2296" i="48"/>
  <c r="G1755" i="48"/>
  <c r="G2547" i="48"/>
  <c r="G1370" i="48"/>
  <c r="G1810" i="48"/>
  <c r="G1590" i="48"/>
  <c r="G765" i="48"/>
  <c r="G930" i="48"/>
  <c r="G1095" i="48"/>
  <c r="G348" i="48"/>
  <c r="G1645" i="48"/>
  <c r="G1535" i="48"/>
  <c r="G358" i="48"/>
  <c r="G1865" i="48"/>
  <c r="G1205" i="48"/>
  <c r="G356" i="48"/>
  <c r="G1700" i="48"/>
  <c r="G1480" i="48"/>
  <c r="G2596" i="48"/>
  <c r="G875" i="48"/>
  <c r="G490" i="48"/>
  <c r="G2645" i="48"/>
  <c r="G2394" i="48"/>
  <c r="G1150" i="48"/>
  <c r="G545" i="48"/>
  <c r="G655" i="48"/>
  <c r="G2195" i="48"/>
  <c r="G1425" i="48"/>
  <c r="G985" i="48"/>
  <c r="G820" i="48"/>
  <c r="G1315" i="48"/>
  <c r="W89" i="48"/>
  <c r="I89" i="48"/>
  <c r="G349" i="48"/>
  <c r="G350" i="48" s="1"/>
  <c r="AA89" i="48"/>
  <c r="AC89" i="48" s="1"/>
  <c r="AC90" i="48" s="1"/>
  <c r="G90" i="48"/>
  <c r="G271" i="48"/>
  <c r="G141" i="48"/>
  <c r="D144" i="5"/>
  <c r="G1783" i="48"/>
  <c r="G344" i="48"/>
  <c r="H1120" i="5"/>
  <c r="I132" i="5"/>
  <c r="H845" i="5"/>
  <c r="H1505" i="5"/>
  <c r="H2165" i="5"/>
  <c r="H1175" i="5"/>
  <c r="H515" i="5"/>
  <c r="H735" i="5"/>
  <c r="H680" i="5"/>
  <c r="H1450" i="5"/>
  <c r="H460" i="5"/>
  <c r="H625" i="5"/>
  <c r="H1395" i="5"/>
  <c r="W902" i="48"/>
  <c r="D159" i="56"/>
  <c r="D1402" i="56" s="1"/>
  <c r="D185" i="56"/>
  <c r="D103" i="56"/>
  <c r="I267" i="48"/>
  <c r="G281" i="48"/>
  <c r="G268" i="48"/>
  <c r="I1554" i="48"/>
  <c r="J1554" i="48" s="1"/>
  <c r="AA1554" i="48"/>
  <c r="AC1554" i="48" s="1"/>
  <c r="I145" i="48"/>
  <c r="G146" i="48"/>
  <c r="I275" i="48"/>
  <c r="G276" i="48"/>
  <c r="G1673" i="48"/>
  <c r="D151" i="56"/>
  <c r="G1193" i="48"/>
  <c r="G2235" i="48"/>
  <c r="G1963" i="48"/>
  <c r="G1303" i="48"/>
  <c r="G1468" i="48"/>
  <c r="G423" i="48"/>
  <c r="G2284" i="48"/>
  <c r="G1743" i="48"/>
  <c r="G2535" i="48"/>
  <c r="G2073" i="48"/>
  <c r="G2018" i="48"/>
  <c r="G1028" i="48"/>
  <c r="G918" i="48"/>
  <c r="G1138" i="48"/>
  <c r="G270" i="48"/>
  <c r="G478" i="48"/>
  <c r="G1578" i="48"/>
  <c r="G266" i="48"/>
  <c r="G1633" i="48"/>
  <c r="G278" i="48"/>
  <c r="G753" i="48"/>
  <c r="G698" i="48"/>
  <c r="G863" i="48"/>
  <c r="G2333" i="48"/>
  <c r="I2333" i="48" s="1"/>
  <c r="J2333" i="48" s="1"/>
  <c r="G1248" i="48"/>
  <c r="G280" i="48"/>
  <c r="G1250" i="48" s="1"/>
  <c r="I1250" i="48" s="1"/>
  <c r="J1250" i="48" s="1"/>
  <c r="G2633" i="48"/>
  <c r="I264" i="48"/>
  <c r="J264" i="48" s="1"/>
  <c r="G1413" i="48"/>
  <c r="G1908" i="48"/>
  <c r="G2183" i="48"/>
  <c r="G808" i="48"/>
  <c r="G973" i="48"/>
  <c r="G1688" i="48"/>
  <c r="G1853" i="48"/>
  <c r="G1798" i="48"/>
  <c r="G533" i="48"/>
  <c r="G2128" i="48"/>
  <c r="G2584" i="48"/>
  <c r="AA399" i="48"/>
  <c r="AC399" i="48" s="1"/>
  <c r="I399" i="48"/>
  <c r="J399" i="48" s="1"/>
  <c r="I784" i="48"/>
  <c r="J784" i="48" s="1"/>
  <c r="AA784" i="48"/>
  <c r="AC784" i="48" s="1"/>
  <c r="I2049" i="48"/>
  <c r="J2049" i="48" s="1"/>
  <c r="AA2049" i="48"/>
  <c r="AC2049" i="48" s="1"/>
  <c r="H169" i="5"/>
  <c r="H143" i="5"/>
  <c r="H92" i="5"/>
  <c r="W2656" i="48"/>
  <c r="Y2656" i="48" s="1"/>
  <c r="Z2656" i="48" s="1"/>
  <c r="D101" i="56"/>
  <c r="D2457" i="56"/>
  <c r="D953" i="56"/>
  <c r="D1668" i="56"/>
  <c r="D2128" i="56"/>
  <c r="D2226" i="56"/>
  <c r="D2604" i="56"/>
  <c r="D2555" i="56"/>
  <c r="D1008" i="56"/>
  <c r="D2275" i="56"/>
  <c r="D2408" i="56"/>
  <c r="D568" i="56"/>
  <c r="D1723" i="56"/>
  <c r="D1338" i="56"/>
  <c r="D1063" i="56"/>
  <c r="D788" i="56"/>
  <c r="D104" i="56"/>
  <c r="D1778" i="56"/>
  <c r="D2018" i="56"/>
  <c r="D1283" i="56"/>
  <c r="D403" i="56"/>
  <c r="D105" i="56"/>
  <c r="D2377" i="56"/>
  <c r="D2324" i="56"/>
  <c r="D2506" i="56"/>
  <c r="D1613" i="56"/>
  <c r="D107" i="56"/>
  <c r="D2653" i="56"/>
  <c r="D1963" i="56"/>
  <c r="D1228" i="56"/>
  <c r="D106" i="56"/>
  <c r="D1558" i="56"/>
  <c r="D1393" i="56"/>
  <c r="D287" i="56"/>
  <c r="D275" i="56"/>
  <c r="D145" i="56"/>
  <c r="D157" i="56"/>
  <c r="L158" i="56" s="1"/>
  <c r="G177" i="48"/>
  <c r="G183" i="48" s="1"/>
  <c r="G164" i="48"/>
  <c r="J85" i="48"/>
  <c r="I86" i="48"/>
  <c r="J86" i="48" s="1"/>
  <c r="G107" i="48"/>
  <c r="G950" i="48"/>
  <c r="G400" i="48"/>
  <c r="G675" i="48"/>
  <c r="G1555" i="48"/>
  <c r="G565" i="48"/>
  <c r="G2563" i="48"/>
  <c r="G1940" i="48"/>
  <c r="G730" i="48"/>
  <c r="G785" i="48"/>
  <c r="W94" i="48"/>
  <c r="AA94" i="48"/>
  <c r="D359" i="56"/>
  <c r="I1774" i="48"/>
  <c r="J1774" i="48" s="1"/>
  <c r="AA1774" i="48"/>
  <c r="AC1774" i="48" s="1"/>
  <c r="AA96" i="48"/>
  <c r="W96" i="48"/>
  <c r="W447" i="48" s="1"/>
  <c r="Y447" i="48" s="1"/>
  <c r="Z447" i="48" s="1"/>
  <c r="I564" i="48"/>
  <c r="J564" i="48" s="1"/>
  <c r="AA564" i="48"/>
  <c r="AC564" i="48" s="1"/>
  <c r="I1884" i="48"/>
  <c r="J1884" i="48" s="1"/>
  <c r="AA1884" i="48"/>
  <c r="AC1884" i="48" s="1"/>
  <c r="AA949" i="48"/>
  <c r="AC949" i="48" s="1"/>
  <c r="I949" i="48"/>
  <c r="J949" i="48" s="1"/>
  <c r="D170" i="5"/>
  <c r="AB1527" i="48"/>
  <c r="P281" i="48"/>
  <c r="P268" i="48"/>
  <c r="W1865" i="48"/>
  <c r="W1866" i="48"/>
  <c r="W1867" i="48"/>
  <c r="X1248" i="48"/>
  <c r="I2374" i="48"/>
  <c r="J2374" i="48" s="1"/>
  <c r="Y1541" i="48"/>
  <c r="Z1541" i="48" s="1"/>
  <c r="Y1763" i="48"/>
  <c r="Z1763" i="48" s="1"/>
  <c r="AA981" i="48"/>
  <c r="AB588" i="48"/>
  <c r="W542" i="48"/>
  <c r="W541" i="48"/>
  <c r="W543" i="48"/>
  <c r="Q482" i="48"/>
  <c r="R482" i="48" s="1"/>
  <c r="AA482" i="48"/>
  <c r="AC482" i="48" s="1"/>
  <c r="M647" i="48"/>
  <c r="N647" i="48" s="1"/>
  <c r="W2292" i="48"/>
  <c r="W2294" i="48"/>
  <c r="W2293" i="48"/>
  <c r="J299" i="48"/>
  <c r="I300" i="48"/>
  <c r="J300" i="48" s="1"/>
  <c r="Y2351" i="48"/>
  <c r="Z2351" i="48" s="1"/>
  <c r="W2373" i="48"/>
  <c r="AB592" i="48"/>
  <c r="P180" i="48"/>
  <c r="P284" i="48"/>
  <c r="P154" i="48"/>
  <c r="W930" i="48"/>
  <c r="W931" i="48"/>
  <c r="W932" i="48"/>
  <c r="K2774" i="48"/>
  <c r="AB2221" i="48"/>
  <c r="K2758" i="48"/>
  <c r="M2758" i="48" s="1"/>
  <c r="N2758" i="48" s="1"/>
  <c r="M2757" i="48"/>
  <c r="N2757" i="48" s="1"/>
  <c r="C2766" i="48"/>
  <c r="C2767" i="48" s="1"/>
  <c r="E2767" i="48" s="1"/>
  <c r="F2767" i="48" s="1"/>
  <c r="C2758" i="48"/>
  <c r="E2758" i="48" s="1"/>
  <c r="F2758" i="48" s="1"/>
  <c r="X808" i="48"/>
  <c r="Y2055" i="48"/>
  <c r="Z2055" i="48" s="1"/>
  <c r="X210" i="48"/>
  <c r="Y936" i="48"/>
  <c r="Z936" i="48" s="1"/>
  <c r="X2708" i="48"/>
  <c r="U2382" i="48"/>
  <c r="V2382" i="48" s="1"/>
  <c r="X208" i="48"/>
  <c r="AC1907" i="48"/>
  <c r="AC1730" i="48"/>
  <c r="U146" i="48"/>
  <c r="V146" i="48" s="1"/>
  <c r="V145" i="48"/>
  <c r="AB2273" i="48"/>
  <c r="AB2002" i="48"/>
  <c r="W2298" i="48"/>
  <c r="W2297" i="48"/>
  <c r="W1765" i="48"/>
  <c r="Y1765" i="48" s="1"/>
  <c r="Z1765" i="48" s="1"/>
  <c r="W1789" i="48"/>
  <c r="Y1789" i="48" s="1"/>
  <c r="Z1789" i="48" s="1"/>
  <c r="E140" i="48"/>
  <c r="F140" i="48" s="1"/>
  <c r="X2210" i="48"/>
  <c r="W2210" i="48"/>
  <c r="AB2077" i="48"/>
  <c r="AB415" i="48"/>
  <c r="X415" i="48"/>
  <c r="X174" i="48"/>
  <c r="AB112" i="48"/>
  <c r="X2750" i="48"/>
  <c r="AB2018" i="48"/>
  <c r="M2321" i="48"/>
  <c r="N2321" i="48" s="1"/>
  <c r="W1772" i="48"/>
  <c r="Y1772" i="48" s="1"/>
  <c r="Z1772" i="48" s="1"/>
  <c r="X172" i="48"/>
  <c r="X792" i="48"/>
  <c r="AC1239" i="48"/>
  <c r="W1785" i="48"/>
  <c r="Y1785" i="48" s="1"/>
  <c r="Z1785" i="48" s="1"/>
  <c r="X2073" i="48"/>
  <c r="J216" i="48"/>
  <c r="R85" i="48"/>
  <c r="Q86" i="48"/>
  <c r="R86" i="48" s="1"/>
  <c r="W1150" i="48"/>
  <c r="W1152" i="48"/>
  <c r="W1151" i="48"/>
  <c r="X419" i="48"/>
  <c r="AB419" i="48"/>
  <c r="AB2227" i="48"/>
  <c r="W1040" i="48"/>
  <c r="W1042" i="48"/>
  <c r="W1041" i="48"/>
  <c r="AB1896" i="48"/>
  <c r="Y634" i="48"/>
  <c r="Z634" i="48" s="1"/>
  <c r="W637" i="48"/>
  <c r="H1894" i="48"/>
  <c r="H1564" i="48"/>
  <c r="H959" i="48"/>
  <c r="H794" i="48"/>
  <c r="H1234" i="48"/>
  <c r="H2004" i="48"/>
  <c r="H574" i="48"/>
  <c r="W2140" i="48"/>
  <c r="W2141" i="48"/>
  <c r="W2142" i="48"/>
  <c r="W1780" i="48"/>
  <c r="Y1780" i="48" s="1"/>
  <c r="Z1780" i="48" s="1"/>
  <c r="W1507" i="48"/>
  <c r="W1617" i="48"/>
  <c r="W1947" i="48"/>
  <c r="W1122" i="48"/>
  <c r="W737" i="48"/>
  <c r="W2268" i="48"/>
  <c r="Y2268" i="48" s="1"/>
  <c r="Z2268" i="48" s="1"/>
  <c r="W682" i="48"/>
  <c r="X226" i="48"/>
  <c r="J226" i="48"/>
  <c r="J228" i="48"/>
  <c r="P84" i="48"/>
  <c r="P265" i="48"/>
  <c r="Q83" i="48"/>
  <c r="P161" i="48"/>
  <c r="P135" i="48"/>
  <c r="P177" i="48"/>
  <c r="P164" i="48"/>
  <c r="R164" i="48" s="1"/>
  <c r="R163" i="48"/>
  <c r="E308" i="48"/>
  <c r="C2290" i="48"/>
  <c r="C2241" i="48"/>
  <c r="E2241" i="48" s="1"/>
  <c r="F2241" i="48" s="1"/>
  <c r="P2318" i="48"/>
  <c r="C2339" i="48"/>
  <c r="E2339" i="48" s="1"/>
  <c r="F2339" i="48" s="1"/>
  <c r="W2549" i="48"/>
  <c r="W2548" i="48"/>
  <c r="W2547" i="48"/>
  <c r="AC646" i="48"/>
  <c r="E2229" i="48"/>
  <c r="F2229" i="48" s="1"/>
  <c r="G168" i="48"/>
  <c r="AB2272" i="48"/>
  <c r="E2272" i="48"/>
  <c r="F2272" i="48" s="1"/>
  <c r="W1837" i="48"/>
  <c r="Q2223" i="48"/>
  <c r="R2223" i="48" s="1"/>
  <c r="W2539" i="48"/>
  <c r="H798" i="48"/>
  <c r="J180" i="48"/>
  <c r="H413" i="48"/>
  <c r="AB413" i="48" s="1"/>
  <c r="H1238" i="48"/>
  <c r="H2008" i="48"/>
  <c r="H2063" i="48"/>
  <c r="H1568" i="48"/>
  <c r="H963" i="48"/>
  <c r="H1898" i="48"/>
  <c r="H1788" i="48"/>
  <c r="Q2325" i="48"/>
  <c r="R2325" i="48" s="1"/>
  <c r="AB427" i="48"/>
  <c r="AB635" i="48"/>
  <c r="X635" i="48"/>
  <c r="J222" i="48"/>
  <c r="X222" i="48"/>
  <c r="J220" i="48"/>
  <c r="P2003" i="48"/>
  <c r="P1728" i="48"/>
  <c r="P793" i="48"/>
  <c r="P138" i="48"/>
  <c r="P1893" i="48"/>
  <c r="Q137" i="48"/>
  <c r="P958" i="48"/>
  <c r="P463" i="48"/>
  <c r="Q463" i="48" s="1"/>
  <c r="R463" i="48" s="1"/>
  <c r="P151" i="48"/>
  <c r="P1068" i="48"/>
  <c r="Q1068" i="48" s="1"/>
  <c r="R1068" i="48" s="1"/>
  <c r="P1563" i="48"/>
  <c r="P1233" i="48"/>
  <c r="P2726" i="48"/>
  <c r="P2663" i="48"/>
  <c r="P2684" i="48"/>
  <c r="P2705" i="48"/>
  <c r="P2768" i="48"/>
  <c r="W1782" i="48"/>
  <c r="C2590" i="48"/>
  <c r="C2319" i="48"/>
  <c r="E2319" i="48" s="1"/>
  <c r="F2319" i="48" s="1"/>
  <c r="C2270" i="48"/>
  <c r="E2270" i="48" s="1"/>
  <c r="F2270" i="48" s="1"/>
  <c r="C2368" i="48"/>
  <c r="E152" i="48"/>
  <c r="C2619" i="48"/>
  <c r="C2417" i="48"/>
  <c r="C2570" i="48"/>
  <c r="C2221" i="48"/>
  <c r="P408" i="48"/>
  <c r="R408" i="48" s="1"/>
  <c r="W2597" i="48"/>
  <c r="W2598" i="48"/>
  <c r="W2596" i="48"/>
  <c r="W1862" i="48"/>
  <c r="W2065" i="48" s="1"/>
  <c r="W1861" i="48"/>
  <c r="W1863" i="48"/>
  <c r="I25" i="48"/>
  <c r="J25" i="48" s="1"/>
  <c r="J24" i="48"/>
  <c r="AA1346" i="48"/>
  <c r="I415" i="48"/>
  <c r="J415" i="48" s="1"/>
  <c r="I580" i="48"/>
  <c r="J580" i="48" s="1"/>
  <c r="C2429" i="48"/>
  <c r="C2233" i="48"/>
  <c r="E2233" i="48" s="1"/>
  <c r="F2233" i="48" s="1"/>
  <c r="C2484" i="48"/>
  <c r="C2631" i="48"/>
  <c r="C2282" i="48"/>
  <c r="E2282" i="48" s="1"/>
  <c r="F2282" i="48" s="1"/>
  <c r="C2533" i="48"/>
  <c r="C2331" i="48"/>
  <c r="E2331" i="48" s="1"/>
  <c r="F2331" i="48" s="1"/>
  <c r="E12" i="48"/>
  <c r="F12" i="48" s="1"/>
  <c r="C2437" i="48"/>
  <c r="W1527" i="48"/>
  <c r="W2187" i="48"/>
  <c r="W1967" i="48"/>
  <c r="W2132" i="48"/>
  <c r="W757" i="48"/>
  <c r="W1197" i="48"/>
  <c r="W1472" i="48"/>
  <c r="Y2354" i="48"/>
  <c r="Z2354" i="48" s="1"/>
  <c r="W2355" i="48"/>
  <c r="W2393" i="48"/>
  <c r="W2377" i="48"/>
  <c r="W2358" i="48"/>
  <c r="X2377" i="48"/>
  <c r="X2356" i="48"/>
  <c r="E2374" i="48"/>
  <c r="F2374" i="48" s="1"/>
  <c r="X2227" i="48"/>
  <c r="X2229" i="48"/>
  <c r="AB1242" i="48"/>
  <c r="Z9" i="48"/>
  <c r="Y10" i="48"/>
  <c r="Z10" i="48" s="1"/>
  <c r="W631" i="48"/>
  <c r="Y630" i="48"/>
  <c r="Z630" i="48" s="1"/>
  <c r="N24" i="48"/>
  <c r="M25" i="48"/>
  <c r="X1566" i="48"/>
  <c r="Z178" i="48"/>
  <c r="X2323" i="48"/>
  <c r="Y2320" i="48"/>
  <c r="Z2320" i="48" s="1"/>
  <c r="W2321" i="48"/>
  <c r="X2325" i="48"/>
  <c r="X2327" i="48"/>
  <c r="W427" i="48"/>
  <c r="Y426" i="48"/>
  <c r="Z426" i="48" s="1"/>
  <c r="Y1066" i="48"/>
  <c r="Z1066" i="48" s="1"/>
  <c r="W1811" i="48"/>
  <c r="W1810" i="48"/>
  <c r="W2061" i="48" s="1"/>
  <c r="W1812" i="48"/>
  <c r="W1747" i="48"/>
  <c r="Y1746" i="48"/>
  <c r="Z1746" i="48" s="1"/>
  <c r="W1896" i="48"/>
  <c r="W1897" i="48"/>
  <c r="Y1895" i="48"/>
  <c r="Z1895" i="48" s="1"/>
  <c r="Y2365" i="48"/>
  <c r="Z2365" i="48" s="1"/>
  <c r="W2366" i="48"/>
  <c r="Y2366" i="48" s="1"/>
  <c r="Z2366" i="48" s="1"/>
  <c r="L294" i="48"/>
  <c r="L307" i="48"/>
  <c r="L978" i="48" s="1"/>
  <c r="L258" i="48"/>
  <c r="L232" i="48"/>
  <c r="L310" i="48"/>
  <c r="L979" i="48" s="1"/>
  <c r="L154" i="48"/>
  <c r="L959" i="48" s="1"/>
  <c r="L25" i="48"/>
  <c r="I2239" i="48"/>
  <c r="J2239" i="48" s="1"/>
  <c r="X2284" i="48"/>
  <c r="Y2283" i="48"/>
  <c r="Z2283" i="48" s="1"/>
  <c r="W2057" i="48"/>
  <c r="Y2056" i="48"/>
  <c r="Z2056" i="48" s="1"/>
  <c r="K229" i="48"/>
  <c r="K216" i="48"/>
  <c r="W816" i="48"/>
  <c r="W1352" i="48"/>
  <c r="Y1349" i="48"/>
  <c r="Z1349" i="48" s="1"/>
  <c r="W939" i="48"/>
  <c r="Y939" i="48" s="1"/>
  <c r="Z939" i="48" s="1"/>
  <c r="X2331" i="48"/>
  <c r="X2329" i="48"/>
  <c r="I2229" i="48"/>
  <c r="J2229" i="48" s="1"/>
  <c r="W2474" i="48"/>
  <c r="X2372" i="48"/>
  <c r="X2370" i="48"/>
  <c r="X2371" i="48"/>
  <c r="AC2373" i="48"/>
  <c r="I2317" i="48"/>
  <c r="J2317" i="48" s="1"/>
  <c r="AB2237" i="48"/>
  <c r="Y2332" i="48"/>
  <c r="Z2332" i="48" s="1"/>
  <c r="R209" i="48"/>
  <c r="X209" i="48"/>
  <c r="AB2286" i="48"/>
  <c r="W490" i="48"/>
  <c r="W491" i="48"/>
  <c r="W2353" i="48"/>
  <c r="Y2353" i="48" s="1"/>
  <c r="Z2353" i="48" s="1"/>
  <c r="W492" i="48"/>
  <c r="Y1907" i="48"/>
  <c r="Z1907" i="48" s="1"/>
  <c r="S1674" i="48"/>
  <c r="S2004" i="48"/>
  <c r="S2169" i="48"/>
  <c r="S1399" i="48"/>
  <c r="S464" i="48"/>
  <c r="S1729" i="48"/>
  <c r="S1894" i="48"/>
  <c r="S1949" i="48"/>
  <c r="S1454" i="48"/>
  <c r="S1619" i="48"/>
  <c r="S574" i="48"/>
  <c r="S1509" i="48"/>
  <c r="S409" i="48"/>
  <c r="S2059" i="48"/>
  <c r="S1124" i="48"/>
  <c r="S519" i="48"/>
  <c r="S1069" i="48"/>
  <c r="S1839" i="48"/>
  <c r="S1014" i="48"/>
  <c r="S1564" i="48"/>
  <c r="S2114" i="48"/>
  <c r="S1179" i="48"/>
  <c r="H594" i="48"/>
  <c r="H979" i="48"/>
  <c r="H429" i="48"/>
  <c r="H1254" i="48"/>
  <c r="H1914" i="48"/>
  <c r="H2024" i="48"/>
  <c r="H814" i="48"/>
  <c r="H2079" i="48"/>
  <c r="H1584" i="48"/>
  <c r="H1089" i="48"/>
  <c r="J1089" i="48" s="1"/>
  <c r="W2500" i="48"/>
  <c r="W2499" i="48"/>
  <c r="W2498" i="48"/>
  <c r="E2380" i="48"/>
  <c r="F2380" i="48" s="1"/>
  <c r="W433" i="48"/>
  <c r="W657" i="48"/>
  <c r="W655" i="48"/>
  <c r="W656" i="48"/>
  <c r="Z626" i="48"/>
  <c r="X796" i="48"/>
  <c r="M796" i="48"/>
  <c r="N796" i="48" s="1"/>
  <c r="X170" i="48"/>
  <c r="E1232" i="48"/>
  <c r="F1232" i="48" s="1"/>
  <c r="AA1236" i="48"/>
  <c r="AC1236" i="48" s="1"/>
  <c r="AC2324" i="48"/>
  <c r="Y439" i="48"/>
  <c r="Z439" i="48" s="1"/>
  <c r="AB2268" i="48"/>
  <c r="AB2368" i="48"/>
  <c r="Y571" i="48"/>
  <c r="Z571" i="48" s="1"/>
  <c r="Y406" i="48"/>
  <c r="Z406" i="48" s="1"/>
  <c r="W2062" i="48"/>
  <c r="Y2060" i="48"/>
  <c r="Z2060" i="48" s="1"/>
  <c r="X478" i="48"/>
  <c r="X1358" i="48"/>
  <c r="Y1793" i="48"/>
  <c r="Z1793" i="48" s="1"/>
  <c r="Y1706" i="48"/>
  <c r="Z1706" i="48" s="1"/>
  <c r="U128" i="48"/>
  <c r="T239" i="48"/>
  <c r="T6" i="48"/>
  <c r="T213" i="48"/>
  <c r="U5" i="48"/>
  <c r="T291" i="48"/>
  <c r="T135" i="48"/>
  <c r="T255" i="48"/>
  <c r="V241" i="48"/>
  <c r="T242" i="48"/>
  <c r="V242" i="48" s="1"/>
  <c r="D794" i="48"/>
  <c r="D2004" i="48"/>
  <c r="D1729" i="48"/>
  <c r="D1069" i="48"/>
  <c r="D1564" i="48"/>
  <c r="D2059" i="48"/>
  <c r="D409" i="48"/>
  <c r="D1344" i="48"/>
  <c r="D1784" i="48"/>
  <c r="D155" i="48"/>
  <c r="D959" i="48"/>
  <c r="D1894" i="48"/>
  <c r="X282" i="48"/>
  <c r="AB282" i="48" s="1"/>
  <c r="X270" i="48"/>
  <c r="AB270" i="48" s="1"/>
  <c r="X1782" i="48"/>
  <c r="Y1781" i="48"/>
  <c r="Z1781" i="48" s="1"/>
  <c r="Y2369" i="48"/>
  <c r="Z2369" i="48" s="1"/>
  <c r="W2372" i="48"/>
  <c r="Y2300" i="48"/>
  <c r="Z2300" i="48" s="1"/>
  <c r="W597" i="48"/>
  <c r="W940" i="48" s="1"/>
  <c r="Y940" i="48" s="1"/>
  <c r="Z940" i="48" s="1"/>
  <c r="W598" i="48"/>
  <c r="W596" i="48"/>
  <c r="M8" i="48"/>
  <c r="N8" i="48" s="1"/>
  <c r="N7" i="48"/>
  <c r="L2705" i="48"/>
  <c r="L1783" i="48"/>
  <c r="L1728" i="48"/>
  <c r="L1233" i="48"/>
  <c r="L2318" i="48"/>
  <c r="L793" i="48"/>
  <c r="L151" i="48"/>
  <c r="L2003" i="48"/>
  <c r="L573" i="48"/>
  <c r="AB573" i="48" s="1"/>
  <c r="L2220" i="48"/>
  <c r="L1563" i="48"/>
  <c r="L463" i="48"/>
  <c r="L2058" i="48"/>
  <c r="L138" i="48"/>
  <c r="L1343" i="48"/>
  <c r="M137" i="48"/>
  <c r="L1893" i="48"/>
  <c r="L2269" i="48"/>
  <c r="L2726" i="48"/>
  <c r="L2747" i="48"/>
  <c r="L2663" i="48"/>
  <c r="L2768" i="48"/>
  <c r="L1068" i="48"/>
  <c r="L408" i="48"/>
  <c r="L2684" i="48"/>
  <c r="U86" i="48"/>
  <c r="V86" i="48" s="1"/>
  <c r="V85" i="48"/>
  <c r="T177" i="48"/>
  <c r="V163" i="48"/>
  <c r="T164" i="48"/>
  <c r="V164" i="48" s="1"/>
  <c r="I2370" i="48"/>
  <c r="J2370" i="48" s="1"/>
  <c r="W2392" i="48"/>
  <c r="W2391" i="48"/>
  <c r="W2390" i="48"/>
  <c r="AB2290" i="48"/>
  <c r="I588" i="48"/>
  <c r="J588" i="48" s="1"/>
  <c r="L2367" i="48"/>
  <c r="R246" i="48"/>
  <c r="X246" i="48"/>
  <c r="AB2325" i="48"/>
  <c r="AB2371" i="48"/>
  <c r="W1730" i="48"/>
  <c r="W1712" i="48"/>
  <c r="Y1712" i="48" s="1"/>
  <c r="Z1712" i="48" s="1"/>
  <c r="W1734" i="48"/>
  <c r="Y1708" i="48"/>
  <c r="Z1708" i="48" s="1"/>
  <c r="W1750" i="48"/>
  <c r="W1717" i="48"/>
  <c r="Y1717" i="48" s="1"/>
  <c r="Z1717" i="48" s="1"/>
  <c r="W792" i="48"/>
  <c r="Y792" i="48" s="1"/>
  <c r="Z792" i="48" s="1"/>
  <c r="Y791" i="48"/>
  <c r="Z791" i="48" s="1"/>
  <c r="Y1573" i="48"/>
  <c r="Z1573" i="48" s="1"/>
  <c r="W562" i="48"/>
  <c r="Y562" i="48" s="1"/>
  <c r="Z562" i="48" s="1"/>
  <c r="W583" i="48"/>
  <c r="Y558" i="48"/>
  <c r="Z558" i="48" s="1"/>
  <c r="W599" i="48"/>
  <c r="AB1358" i="48"/>
  <c r="W2005" i="48"/>
  <c r="W1985" i="48"/>
  <c r="Y1985" i="48" s="1"/>
  <c r="Z1985" i="48" s="1"/>
  <c r="W1984" i="48"/>
  <c r="Y1984" i="48" s="1"/>
  <c r="Z1984" i="48" s="1"/>
  <c r="W1987" i="48"/>
  <c r="Y1987" i="48" s="1"/>
  <c r="Z1987" i="48" s="1"/>
  <c r="W2009" i="48"/>
  <c r="Y1983" i="48"/>
  <c r="Z1983" i="48" s="1"/>
  <c r="W2025" i="48"/>
  <c r="Y2034" i="48"/>
  <c r="Z2034" i="48" s="1"/>
  <c r="W2077" i="48"/>
  <c r="Y2076" i="48"/>
  <c r="Z2076" i="48" s="1"/>
  <c r="M1045" i="48"/>
  <c r="N1045" i="48" s="1"/>
  <c r="M1705" i="48"/>
  <c r="N1705" i="48" s="1"/>
  <c r="M1870" i="48"/>
  <c r="N1870" i="48" s="1"/>
  <c r="M605" i="48"/>
  <c r="N605" i="48" s="1"/>
  <c r="X647" i="48"/>
  <c r="Y290" i="48"/>
  <c r="X2754" i="48"/>
  <c r="X2691" i="48"/>
  <c r="X2670" i="48"/>
  <c r="X2733" i="48"/>
  <c r="W1582" i="48"/>
  <c r="Y1581" i="48"/>
  <c r="Z1581" i="48" s="1"/>
  <c r="X1342" i="48"/>
  <c r="X267" i="48"/>
  <c r="AB267" i="48" s="1"/>
  <c r="X86" i="48"/>
  <c r="AB86" i="48"/>
  <c r="D1745" i="48"/>
  <c r="D1910" i="48"/>
  <c r="D810" i="48"/>
  <c r="D975" i="48"/>
  <c r="D425" i="48"/>
  <c r="D285" i="48"/>
  <c r="AC2365" i="48"/>
  <c r="Y1357" i="48"/>
  <c r="Z1357" i="48" s="1"/>
  <c r="Y418" i="48"/>
  <c r="Z418" i="48" s="1"/>
  <c r="AB1246" i="48"/>
  <c r="Q1790" i="48"/>
  <c r="R1790" i="48" s="1"/>
  <c r="Q580" i="48"/>
  <c r="R580" i="48" s="1"/>
  <c r="W1807" i="48"/>
  <c r="W1808" i="48"/>
  <c r="X2018" i="48"/>
  <c r="X588" i="48"/>
  <c r="X2022" i="48"/>
  <c r="W2625" i="48"/>
  <c r="X1071" i="48"/>
  <c r="N166" i="48"/>
  <c r="X166" i="48"/>
  <c r="X2386" i="48"/>
  <c r="X2219" i="48"/>
  <c r="Y972" i="48"/>
  <c r="Z972" i="48" s="1"/>
  <c r="L110" i="48"/>
  <c r="X109" i="48"/>
  <c r="M109" i="48"/>
  <c r="AB109" i="48"/>
  <c r="W1903" i="48"/>
  <c r="W1879" i="48"/>
  <c r="Y1879" i="48" s="1"/>
  <c r="Z1879" i="48" s="1"/>
  <c r="W1882" i="48"/>
  <c r="Y1882" i="48" s="1"/>
  <c r="Z1882" i="48" s="1"/>
  <c r="Y1878" i="48"/>
  <c r="Z1878" i="48" s="1"/>
  <c r="W1919" i="48"/>
  <c r="S1627" i="48"/>
  <c r="S1572" i="48"/>
  <c r="S2177" i="48"/>
  <c r="S2067" i="48"/>
  <c r="S1132" i="48"/>
  <c r="S472" i="48"/>
  <c r="S1902" i="48"/>
  <c r="S2012" i="48"/>
  <c r="S1462" i="48"/>
  <c r="S1847" i="48"/>
  <c r="S1022" i="48"/>
  <c r="S1517" i="48"/>
  <c r="S1187" i="48"/>
  <c r="S1737" i="48"/>
  <c r="S2122" i="48"/>
  <c r="S1407" i="48"/>
  <c r="S1682" i="48"/>
  <c r="S527" i="48"/>
  <c r="S417" i="48"/>
  <c r="S1077" i="48"/>
  <c r="X2333" i="48"/>
  <c r="N176" i="48"/>
  <c r="X176" i="48"/>
  <c r="X631" i="48"/>
  <c r="AB631" i="48"/>
  <c r="X427" i="48"/>
  <c r="X2077" i="48"/>
  <c r="S1957" i="48"/>
  <c r="AB2270" i="48"/>
  <c r="W592" i="48"/>
  <c r="Y591" i="48"/>
  <c r="Z591" i="48" s="1"/>
  <c r="W942" i="48"/>
  <c r="Y942" i="48" s="1"/>
  <c r="Z942" i="48" s="1"/>
  <c r="Y2072" i="48"/>
  <c r="Z2072" i="48" s="1"/>
  <c r="W1087" i="48"/>
  <c r="Y1086" i="48"/>
  <c r="Z1086" i="48" s="1"/>
  <c r="T110" i="48"/>
  <c r="U109" i="48"/>
  <c r="T294" i="48"/>
  <c r="T307" i="48"/>
  <c r="U293" i="48"/>
  <c r="I573" i="48"/>
  <c r="J573" i="48" s="1"/>
  <c r="L135" i="48"/>
  <c r="L291" i="48"/>
  <c r="L239" i="48"/>
  <c r="L213" i="48"/>
  <c r="AB5" i="48"/>
  <c r="AC5" i="48" s="1"/>
  <c r="AC6" i="48" s="1"/>
  <c r="M5" i="48"/>
  <c r="X5" i="48"/>
  <c r="L6" i="48"/>
  <c r="M1250" i="48"/>
  <c r="N1250" i="48" s="1"/>
  <c r="AB417" i="48"/>
  <c r="L84" i="48"/>
  <c r="AB83" i="48"/>
  <c r="AC83" i="48" s="1"/>
  <c r="AC84" i="48" s="1"/>
  <c r="L265" i="48"/>
  <c r="L161" i="48"/>
  <c r="X83" i="48"/>
  <c r="M83" i="48"/>
  <c r="X2274" i="48"/>
  <c r="AB2335" i="48"/>
  <c r="AB1245" i="48"/>
  <c r="Y795" i="48"/>
  <c r="Z795" i="48" s="1"/>
  <c r="W1260" i="48"/>
  <c r="W1511" i="48" s="1"/>
  <c r="W1262" i="48"/>
  <c r="W1261" i="48"/>
  <c r="W1091" i="48"/>
  <c r="W1092" i="48"/>
  <c r="W1093" i="48"/>
  <c r="G2758" i="48"/>
  <c r="I2758" i="48" s="1"/>
  <c r="J2758" i="48" s="1"/>
  <c r="W2435" i="48"/>
  <c r="W2478" i="48"/>
  <c r="W2495" i="48"/>
  <c r="W2496" i="48"/>
  <c r="W2494" i="48"/>
  <c r="W2617" i="48"/>
  <c r="X146" i="48"/>
  <c r="AB146" i="48" s="1"/>
  <c r="W1147" i="48"/>
  <c r="W1490" i="48" s="1"/>
  <c r="Y1490" i="48" s="1"/>
  <c r="Z1490" i="48" s="1"/>
  <c r="W1146" i="48"/>
  <c r="W1148" i="48"/>
  <c r="AB2339" i="48"/>
  <c r="X2382" i="48"/>
  <c r="AB403" i="48"/>
  <c r="X1240" i="48"/>
  <c r="AB1240" i="48"/>
  <c r="X580" i="48"/>
  <c r="Y580" i="48" s="1"/>
  <c r="Z580" i="48" s="1"/>
  <c r="AB580" i="48"/>
  <c r="E580" i="48"/>
  <c r="F580" i="48" s="1"/>
  <c r="W1590" i="48"/>
  <c r="W1592" i="48"/>
  <c r="W1591" i="48"/>
  <c r="Y1577" i="48"/>
  <c r="Z1577" i="48" s="1"/>
  <c r="W2120" i="48"/>
  <c r="W2576" i="48"/>
  <c r="W910" i="48"/>
  <c r="W525" i="48"/>
  <c r="W1845" i="48"/>
  <c r="W1460" i="48"/>
  <c r="W2175" i="48"/>
  <c r="W745" i="48"/>
  <c r="W2276" i="48"/>
  <c r="W690" i="48"/>
  <c r="W1049" i="48" s="1"/>
  <c r="Y1049" i="48" s="1"/>
  <c r="Z1049" i="48" s="1"/>
  <c r="W555" i="48"/>
  <c r="Y555" i="48" s="1"/>
  <c r="Z555" i="48" s="1"/>
  <c r="W1020" i="48"/>
  <c r="W1955" i="48"/>
  <c r="W1405" i="48"/>
  <c r="W1764" i="48" s="1"/>
  <c r="Y1764" i="48" s="1"/>
  <c r="Z1764" i="48" s="1"/>
  <c r="S1584" i="48"/>
  <c r="S1089" i="48"/>
  <c r="S1969" i="48"/>
  <c r="S1419" i="48"/>
  <c r="S2079" i="48"/>
  <c r="S1749" i="48"/>
  <c r="S1529" i="48"/>
  <c r="S2189" i="48"/>
  <c r="S1694" i="48"/>
  <c r="S1144" i="48"/>
  <c r="S484" i="48"/>
  <c r="S1639" i="48"/>
  <c r="S1199" i="48"/>
  <c r="S2134" i="48"/>
  <c r="S1914" i="48"/>
  <c r="S429" i="48"/>
  <c r="S2024" i="48"/>
  <c r="S594" i="48"/>
  <c r="S1859" i="48"/>
  <c r="S539" i="48"/>
  <c r="S1034" i="48"/>
  <c r="S1474" i="48"/>
  <c r="H810" i="48"/>
  <c r="H1800" i="48"/>
  <c r="H590" i="48"/>
  <c r="H2020" i="48"/>
  <c r="H1580" i="48"/>
  <c r="H975" i="48"/>
  <c r="H1910" i="48"/>
  <c r="H425" i="48"/>
  <c r="H2075" i="48"/>
  <c r="X296" i="48"/>
  <c r="AB296" i="48" s="1"/>
  <c r="X308" i="48"/>
  <c r="X1798" i="48"/>
  <c r="AB128" i="48"/>
  <c r="E276" i="48"/>
  <c r="F276" i="48" s="1"/>
  <c r="F275" i="48"/>
  <c r="E287" i="48"/>
  <c r="F287" i="48" s="1"/>
  <c r="X1731" i="48"/>
  <c r="X1896" i="48"/>
  <c r="I2382" i="48"/>
  <c r="J2382" i="48" s="1"/>
  <c r="W2439" i="48"/>
  <c r="W2441" i="48"/>
  <c r="W2440" i="48"/>
  <c r="M2382" i="48"/>
  <c r="N2382" i="48" s="1"/>
  <c r="Y1231" i="48"/>
  <c r="Z1231" i="48" s="1"/>
  <c r="W2325" i="48"/>
  <c r="Y2324" i="48"/>
  <c r="Z2324" i="48" s="1"/>
  <c r="AB2219" i="48"/>
  <c r="E2219" i="48"/>
  <c r="F2219" i="48" s="1"/>
  <c r="X205" i="48"/>
  <c r="W462" i="48"/>
  <c r="Y462" i="48" s="1"/>
  <c r="Z462" i="48" s="1"/>
  <c r="Y461" i="48"/>
  <c r="Z461" i="48" s="1"/>
  <c r="W957" i="48"/>
  <c r="Y957" i="48" s="1"/>
  <c r="Z957" i="48" s="1"/>
  <c r="Y956" i="48"/>
  <c r="Z956" i="48" s="1"/>
  <c r="W1362" i="48"/>
  <c r="Y1361" i="48"/>
  <c r="Z1361" i="48" s="1"/>
  <c r="Y1557" i="48"/>
  <c r="Z1557" i="48" s="1"/>
  <c r="X2317" i="48"/>
  <c r="AB2366" i="48"/>
  <c r="E2366" i="48"/>
  <c r="F2366" i="48" s="1"/>
  <c r="Y1569" i="48"/>
  <c r="Z1569" i="48" s="1"/>
  <c r="W1916" i="48"/>
  <c r="W1918" i="48"/>
  <c r="W1917" i="48"/>
  <c r="V111" i="48"/>
  <c r="U112" i="48"/>
  <c r="V112" i="48" s="1"/>
  <c r="T2058" i="48"/>
  <c r="T1893" i="48"/>
  <c r="T1068" i="48"/>
  <c r="U1068" i="48" s="1"/>
  <c r="V1068" i="48" s="1"/>
  <c r="T2003" i="48"/>
  <c r="T1508" i="48"/>
  <c r="T1728" i="48"/>
  <c r="T138" i="48"/>
  <c r="T2269" i="48"/>
  <c r="T1563" i="48"/>
  <c r="T463" i="48"/>
  <c r="T2367" i="48"/>
  <c r="U2367" i="48" s="1"/>
  <c r="V2367" i="48" s="1"/>
  <c r="T2318" i="48"/>
  <c r="U137" i="48"/>
  <c r="T151" i="48"/>
  <c r="T2768" i="48"/>
  <c r="T2663" i="48"/>
  <c r="U2663" i="48" s="1"/>
  <c r="V2663" i="48" s="1"/>
  <c r="D594" i="48"/>
  <c r="D1254" i="48"/>
  <c r="D1089" i="48"/>
  <c r="D979" i="48"/>
  <c r="D1804" i="48"/>
  <c r="D2079" i="48"/>
  <c r="D2024" i="48"/>
  <c r="D1364" i="48"/>
  <c r="D429" i="48"/>
  <c r="D1584" i="48"/>
  <c r="D311" i="48"/>
  <c r="D1749" i="48"/>
  <c r="D814" i="48"/>
  <c r="X1802" i="48"/>
  <c r="X1582" i="48"/>
  <c r="Y2381" i="48"/>
  <c r="Z2381" i="48" s="1"/>
  <c r="Y2316" i="48"/>
  <c r="Z2316" i="48" s="1"/>
  <c r="AC571" i="48"/>
  <c r="W1185" i="48"/>
  <c r="W1544" i="48" s="1"/>
  <c r="Y1544" i="48" s="1"/>
  <c r="Z1544" i="48" s="1"/>
  <c r="Y567" i="48"/>
  <c r="Z567" i="48" s="1"/>
  <c r="AB572" i="48"/>
  <c r="AB8" i="48"/>
  <c r="X293" i="48"/>
  <c r="AB293" i="48" s="1"/>
  <c r="X137" i="48"/>
  <c r="X1563" i="48" s="1"/>
  <c r="X8" i="48"/>
  <c r="Y7" i="48"/>
  <c r="T281" i="48"/>
  <c r="T268" i="48"/>
  <c r="U267" i="48"/>
  <c r="T180" i="48"/>
  <c r="AB103" i="48"/>
  <c r="T284" i="48"/>
  <c r="U102" i="48"/>
  <c r="AC2369" i="48"/>
  <c r="W2543" i="48"/>
  <c r="W2545" i="48"/>
  <c r="W2544" i="48"/>
  <c r="AB2327" i="48"/>
  <c r="E2327" i="48"/>
  <c r="F2327" i="48" s="1"/>
  <c r="S582" i="48"/>
  <c r="Z93" i="48"/>
  <c r="Y94" i="48"/>
  <c r="Z94" i="48" s="1"/>
  <c r="Y105" i="48"/>
  <c r="Z105" i="48" s="1"/>
  <c r="AB478" i="48"/>
  <c r="X1786" i="48"/>
  <c r="W2013" i="48"/>
  <c r="W1989" i="48"/>
  <c r="Y1989" i="48" s="1"/>
  <c r="Z1989" i="48" s="1"/>
  <c r="W1992" i="48"/>
  <c r="Y1992" i="48" s="1"/>
  <c r="Z1992" i="48" s="1"/>
  <c r="W2029" i="48"/>
  <c r="Y1988" i="48"/>
  <c r="Z1988" i="48" s="1"/>
  <c r="W302" i="48"/>
  <c r="AA302" i="48" s="1"/>
  <c r="M1210" i="48"/>
  <c r="N1210" i="48" s="1"/>
  <c r="M440" i="48"/>
  <c r="N440" i="48" s="1"/>
  <c r="M2350" i="48"/>
  <c r="N2350" i="48" s="1"/>
  <c r="M385" i="48"/>
  <c r="N385" i="48" s="1"/>
  <c r="M2035" i="48"/>
  <c r="N2035" i="48" s="1"/>
  <c r="M1760" i="48"/>
  <c r="N1760" i="48" s="1"/>
  <c r="X2683" i="48"/>
  <c r="X407" i="48"/>
  <c r="W2044" i="48"/>
  <c r="Y2044" i="48" s="1"/>
  <c r="Z2044" i="48" s="1"/>
  <c r="W2068" i="48"/>
  <c r="Y2043" i="48"/>
  <c r="Z2043" i="48" s="1"/>
  <c r="W2047" i="48"/>
  <c r="Y2047" i="48" s="1"/>
  <c r="Z2047" i="48" s="1"/>
  <c r="W2084" i="48"/>
  <c r="Y1561" i="48"/>
  <c r="Z1561" i="48" s="1"/>
  <c r="Y1539" i="48"/>
  <c r="Z1539" i="48" s="1"/>
  <c r="T1901" i="48"/>
  <c r="T1736" i="48"/>
  <c r="T2066" i="48"/>
  <c r="T1571" i="48"/>
  <c r="T1076" i="48"/>
  <c r="T471" i="48"/>
  <c r="T2375" i="48"/>
  <c r="V229" i="48"/>
  <c r="T237" i="48"/>
  <c r="V237" i="48" s="1"/>
  <c r="T235" i="48"/>
  <c r="V235" i="48" s="1"/>
  <c r="T236" i="48"/>
  <c r="V236" i="48" s="1"/>
  <c r="T234" i="48"/>
  <c r="V234" i="48" s="1"/>
  <c r="T231" i="48"/>
  <c r="V231" i="48" s="1"/>
  <c r="T2277" i="48"/>
  <c r="T2326" i="48"/>
  <c r="T2011" i="48"/>
  <c r="T1516" i="48"/>
  <c r="L180" i="48"/>
  <c r="L284" i="48"/>
  <c r="X1743" i="48"/>
  <c r="X1892" i="48"/>
  <c r="E266" i="48"/>
  <c r="F266" i="48" s="1"/>
  <c r="F265" i="48"/>
  <c r="AB2224" i="48"/>
  <c r="AB2333" i="48"/>
  <c r="E2333" i="48"/>
  <c r="F2333" i="48" s="1"/>
  <c r="AB2384" i="48"/>
  <c r="W436" i="48"/>
  <c r="X1244" i="48"/>
  <c r="AB1244" i="48"/>
  <c r="W777" i="48"/>
  <c r="Y777" i="48" s="1"/>
  <c r="Z777" i="48" s="1"/>
  <c r="W802" i="48"/>
  <c r="Y1082" i="48"/>
  <c r="Z1082" i="48" s="1"/>
  <c r="AB1346" i="48"/>
  <c r="X1346" i="48"/>
  <c r="E1346" i="48"/>
  <c r="F1346" i="48" s="1"/>
  <c r="X2002" i="48"/>
  <c r="AB1802" i="48"/>
  <c r="Y1742" i="48"/>
  <c r="Z1742" i="48" s="1"/>
  <c r="X1232" i="48"/>
  <c r="AB1798" i="48"/>
  <c r="W1077" i="48"/>
  <c r="W1075" i="48"/>
  <c r="Y1075" i="48" s="1"/>
  <c r="Z1075" i="48" s="1"/>
  <c r="Y1074" i="48"/>
  <c r="Z1074" i="48" s="1"/>
  <c r="Y477" i="48"/>
  <c r="Z477" i="48" s="1"/>
  <c r="AB581" i="48"/>
  <c r="L1901" i="48"/>
  <c r="L1736" i="48"/>
  <c r="L1076" i="48"/>
  <c r="L801" i="48"/>
  <c r="L636" i="48"/>
  <c r="L2066" i="48"/>
  <c r="L1571" i="48"/>
  <c r="L1241" i="48"/>
  <c r="L581" i="48"/>
  <c r="L237" i="48"/>
  <c r="L235" i="48"/>
  <c r="L416" i="48"/>
  <c r="X416" i="48" s="1"/>
  <c r="N229" i="48"/>
  <c r="L2326" i="48"/>
  <c r="L236" i="48"/>
  <c r="X229" i="48"/>
  <c r="L471" i="48"/>
  <c r="L234" i="48"/>
  <c r="L2277" i="48"/>
  <c r="L2375" i="48"/>
  <c r="L2011" i="48"/>
  <c r="L1791" i="48"/>
  <c r="L1351" i="48"/>
  <c r="X1351" i="48" s="1"/>
  <c r="W415" i="48"/>
  <c r="W2423" i="48"/>
  <c r="W2490" i="48"/>
  <c r="AA2325" i="48"/>
  <c r="I2325" i="48"/>
  <c r="J2325" i="48" s="1"/>
  <c r="W2341" i="48"/>
  <c r="W2342" i="48"/>
  <c r="W2343" i="48"/>
  <c r="W779" i="48"/>
  <c r="Y441" i="48"/>
  <c r="Z441" i="48" s="1"/>
  <c r="Y1341" i="48"/>
  <c r="Z1341" i="48" s="1"/>
  <c r="W1242" i="48"/>
  <c r="W1241" i="48"/>
  <c r="Y1239" i="48"/>
  <c r="Z1239" i="48" s="1"/>
  <c r="W1566" i="48"/>
  <c r="T258" i="48"/>
  <c r="T232" i="48"/>
  <c r="T154" i="48"/>
  <c r="U154" i="48" s="1"/>
  <c r="T310" i="48"/>
  <c r="T25" i="48"/>
  <c r="X1562" i="48"/>
  <c r="Y2328" i="48"/>
  <c r="Z2328" i="48" s="1"/>
  <c r="W2527" i="48"/>
  <c r="Y807" i="48"/>
  <c r="Z807" i="48" s="1"/>
  <c r="W968" i="48"/>
  <c r="W947" i="48"/>
  <c r="Y947" i="48" s="1"/>
  <c r="Z947" i="48" s="1"/>
  <c r="W944" i="48"/>
  <c r="Y944" i="48" s="1"/>
  <c r="Z944" i="48" s="1"/>
  <c r="W984" i="48"/>
  <c r="Y943" i="48"/>
  <c r="Z943" i="48" s="1"/>
  <c r="Z15" i="48"/>
  <c r="Y16" i="48"/>
  <c r="Z16" i="48" s="1"/>
  <c r="Y27" i="48"/>
  <c r="M1540" i="48"/>
  <c r="N1540" i="48" s="1"/>
  <c r="L281" i="48"/>
  <c r="L268" i="48"/>
  <c r="AB2382" i="48"/>
  <c r="AB1348" i="48"/>
  <c r="Q1735" i="48"/>
  <c r="R1735" i="48" s="1"/>
  <c r="W1346" i="48"/>
  <c r="W1347" i="48"/>
  <c r="Y1345" i="48"/>
  <c r="Z1345" i="48" s="1"/>
  <c r="G2774" i="48"/>
  <c r="W2647" i="48"/>
  <c r="W2645" i="48"/>
  <c r="W2646" i="48"/>
  <c r="I2227" i="48"/>
  <c r="J2227" i="48" s="1"/>
  <c r="W2637" i="48"/>
  <c r="E2376" i="48"/>
  <c r="F2376" i="48" s="1"/>
  <c r="AB2235" i="48"/>
  <c r="X2239" i="48"/>
  <c r="X276" i="48"/>
  <c r="AB276" i="48" s="1"/>
  <c r="W1037" i="48"/>
  <c r="W1240" i="48" s="1"/>
  <c r="W1036" i="48"/>
  <c r="W1038" i="48"/>
  <c r="W2347" i="48"/>
  <c r="W2345" i="48"/>
  <c r="W2346" i="48"/>
  <c r="Y1078" i="48"/>
  <c r="Z1078" i="48" s="1"/>
  <c r="AB2284" i="48"/>
  <c r="AB2337" i="48"/>
  <c r="E2337" i="48"/>
  <c r="F2337" i="48" s="1"/>
  <c r="AB1241" i="48"/>
  <c r="AB582" i="48"/>
  <c r="U24" i="48"/>
  <c r="X152" i="48"/>
  <c r="X140" i="48"/>
  <c r="AB140" i="48" s="1"/>
  <c r="W2082" i="48"/>
  <c r="W2083" i="48"/>
  <c r="W2081" i="48"/>
  <c r="Y2052" i="48"/>
  <c r="Z2052" i="48" s="1"/>
  <c r="Q25" i="48"/>
  <c r="R25" i="48" s="1"/>
  <c r="R24" i="48"/>
  <c r="N216" i="48"/>
  <c r="X216" i="48"/>
  <c r="X211" i="48"/>
  <c r="Y642" i="48"/>
  <c r="Z642" i="48" s="1"/>
  <c r="X466" i="48"/>
  <c r="AB466" i="48"/>
  <c r="W1371" i="48"/>
  <c r="W1370" i="48"/>
  <c r="W1372" i="48"/>
  <c r="Z160" i="48"/>
  <c r="X2321" i="48"/>
  <c r="M576" i="48"/>
  <c r="N576" i="48" s="1"/>
  <c r="X576" i="48"/>
  <c r="Y576" i="48" s="1"/>
  <c r="Z576" i="48" s="1"/>
  <c r="X2061" i="48"/>
  <c r="X2057" i="48"/>
  <c r="Y139" i="48"/>
  <c r="AC139" i="48" s="1"/>
  <c r="Y2385" i="48"/>
  <c r="Z2385" i="48" s="1"/>
  <c r="W2386" i="48"/>
  <c r="W2419" i="48"/>
  <c r="L231" i="48"/>
  <c r="U2321" i="48"/>
  <c r="V2321" i="48" s="1"/>
  <c r="I2327" i="48"/>
  <c r="J2327" i="48" s="1"/>
  <c r="W1130" i="48"/>
  <c r="W1489" i="48" s="1"/>
  <c r="Y1489" i="48" s="1"/>
  <c r="Z1489" i="48" s="1"/>
  <c r="Y469" i="48"/>
  <c r="Z469" i="48" s="1"/>
  <c r="W482" i="48"/>
  <c r="Y481" i="48"/>
  <c r="Z481" i="48" s="1"/>
  <c r="W977" i="48"/>
  <c r="Y977" i="48" s="1"/>
  <c r="Z977" i="48" s="1"/>
  <c r="Y976" i="48"/>
  <c r="Z976" i="48" s="1"/>
  <c r="Y1321" i="48"/>
  <c r="Z1321" i="48" s="1"/>
  <c r="Y1560" i="48"/>
  <c r="Z1560" i="48" s="1"/>
  <c r="W1680" i="48"/>
  <c r="W2039" i="48" s="1"/>
  <c r="Y2039" i="48" s="1"/>
  <c r="Z2039" i="48" s="1"/>
  <c r="X2337" i="48"/>
  <c r="Y549" i="48"/>
  <c r="Z549" i="48" s="1"/>
  <c r="W1032" i="48"/>
  <c r="AB421" i="48"/>
  <c r="Y1046" i="48"/>
  <c r="Z1046" i="48" s="1"/>
  <c r="W1237" i="48"/>
  <c r="W1727" i="48"/>
  <c r="Y1727" i="48" s="1"/>
  <c r="Z1727" i="48" s="1"/>
  <c r="Y1726" i="48"/>
  <c r="Z1726" i="48" s="1"/>
  <c r="W1901" i="48"/>
  <c r="W1900" i="48"/>
  <c r="Y1899" i="48"/>
  <c r="Z1899" i="48" s="1"/>
  <c r="U8" i="48"/>
  <c r="V8" i="48" s="1"/>
  <c r="V7" i="48"/>
  <c r="AB24" i="48"/>
  <c r="X24" i="48"/>
  <c r="AA631" i="48"/>
  <c r="Y2336" i="48"/>
  <c r="Z2336" i="48" s="1"/>
  <c r="W2337" i="48"/>
  <c r="Y1801" i="48"/>
  <c r="Z1801" i="48" s="1"/>
  <c r="S229" i="48"/>
  <c r="S216" i="48"/>
  <c r="L255" i="48"/>
  <c r="N241" i="48"/>
  <c r="L242" i="48"/>
  <c r="X241" i="48"/>
  <c r="T84" i="48"/>
  <c r="T161" i="48"/>
  <c r="T265" i="48"/>
  <c r="U83" i="48"/>
  <c r="AB1912" i="48"/>
  <c r="E1912" i="48"/>
  <c r="F1912" i="48" s="1"/>
  <c r="Q1249" i="48"/>
  <c r="R1249" i="48" s="1"/>
  <c r="I2223" i="48"/>
  <c r="J2223" i="48" s="1"/>
  <c r="Y2363" i="48"/>
  <c r="Z2363" i="48" s="1"/>
  <c r="AC2238" i="48"/>
  <c r="X2235" i="48"/>
  <c r="X220" i="48"/>
  <c r="W545" i="48"/>
  <c r="W796" i="48" s="1"/>
  <c r="W546" i="48"/>
  <c r="W547" i="48"/>
  <c r="T2220" i="48"/>
  <c r="AB2370" i="48"/>
  <c r="W488" i="48"/>
  <c r="W486" i="48"/>
  <c r="W487" i="48"/>
  <c r="Y275" i="48"/>
  <c r="AC275" i="48" s="1"/>
  <c r="X973" i="48"/>
  <c r="X1523" i="48"/>
  <c r="X2687" i="48"/>
  <c r="X572" i="48"/>
  <c r="X592" i="48"/>
  <c r="Y145" i="48"/>
  <c r="AC145" i="48" s="1"/>
  <c r="Y2064" i="48"/>
  <c r="Z2064" i="48" s="1"/>
  <c r="M770" i="48"/>
  <c r="N770" i="48" s="1"/>
  <c r="M1320" i="48"/>
  <c r="N1320" i="48" s="1"/>
  <c r="M2301" i="48"/>
  <c r="N2301" i="48" s="1"/>
  <c r="M1980" i="48"/>
  <c r="N1980" i="48" s="1"/>
  <c r="M2252" i="48"/>
  <c r="N2252" i="48" s="1"/>
  <c r="M550" i="48"/>
  <c r="N550" i="48" s="1"/>
  <c r="Y1542" i="48"/>
  <c r="Z1542" i="48" s="1"/>
  <c r="Z119" i="48"/>
  <c r="Y120" i="48"/>
  <c r="Z120" i="48" s="1"/>
  <c r="Y131" i="48"/>
  <c r="Z131" i="48" s="1"/>
  <c r="M86" i="48"/>
  <c r="N86" i="48" s="1"/>
  <c r="L177" i="48"/>
  <c r="L164" i="48"/>
  <c r="X163" i="48"/>
  <c r="N163" i="48"/>
  <c r="AB102" i="48"/>
  <c r="X102" i="48"/>
  <c r="X1083" i="48"/>
  <c r="AB1782" i="48"/>
  <c r="X2725" i="48"/>
  <c r="X1912" i="48"/>
  <c r="X2662" i="48"/>
  <c r="X2272" i="48"/>
  <c r="E2388" i="48"/>
  <c r="F2388" i="48" s="1"/>
  <c r="AB2223" i="48"/>
  <c r="Y1797" i="48"/>
  <c r="Z1797" i="48" s="1"/>
  <c r="AB1347" i="48"/>
  <c r="Y1247" i="48"/>
  <c r="Z1247" i="48" s="1"/>
  <c r="Q2276" i="48"/>
  <c r="R2276" i="48" s="1"/>
  <c r="Q2227" i="48"/>
  <c r="R2227" i="48" s="1"/>
  <c r="X1067" i="48"/>
  <c r="X2666" i="48"/>
  <c r="W1367" i="48"/>
  <c r="W1710" i="48" s="1"/>
  <c r="Y1710" i="48" s="1"/>
  <c r="Z1710" i="48" s="1"/>
  <c r="W1366" i="48"/>
  <c r="W1368" i="48"/>
  <c r="X1578" i="48"/>
  <c r="W1071" i="48"/>
  <c r="W1072" i="48"/>
  <c r="Y1070" i="48"/>
  <c r="Z1070" i="48" s="1"/>
  <c r="H413" i="5"/>
  <c r="D2686" i="5"/>
  <c r="G2756" i="48" s="1"/>
  <c r="I2756" i="48" s="1"/>
  <c r="J2756" i="48" s="1"/>
  <c r="D2588" i="5"/>
  <c r="G2714" i="48" s="1"/>
  <c r="I2714" i="48" s="1"/>
  <c r="J2714" i="48" s="1"/>
  <c r="D2539" i="5"/>
  <c r="D2637" i="5"/>
  <c r="G2735" i="48" s="1"/>
  <c r="I2735" i="48" s="1"/>
  <c r="J2735" i="48" s="1"/>
  <c r="D2337" i="5"/>
  <c r="D2239" i="5"/>
  <c r="D2288" i="5"/>
  <c r="D2435" i="5"/>
  <c r="G2766" i="48"/>
  <c r="G2767" i="48" s="1"/>
  <c r="I2767" i="48" s="1"/>
  <c r="J2767" i="48" s="1"/>
  <c r="F2470" i="5"/>
  <c r="O2664" i="48" s="1"/>
  <c r="Q2664" i="48" s="1"/>
  <c r="R2664" i="48" s="1"/>
  <c r="D2317" i="5"/>
  <c r="D2219" i="5"/>
  <c r="D2568" i="5"/>
  <c r="D2519" i="5"/>
  <c r="G2685" i="48" s="1"/>
  <c r="I2685" i="48" s="1"/>
  <c r="J2685" i="48" s="1"/>
  <c r="D2415" i="5"/>
  <c r="D2366" i="5"/>
  <c r="D2617" i="5"/>
  <c r="G2727" i="48" s="1"/>
  <c r="I2727" i="48" s="1"/>
  <c r="J2727" i="48" s="1"/>
  <c r="D322" i="5"/>
  <c r="D2470" i="5"/>
  <c r="G2664" i="48" s="1"/>
  <c r="I2664" i="48" s="1"/>
  <c r="J2664" i="48" s="1"/>
  <c r="I794" i="5"/>
  <c r="H1725" i="5"/>
  <c r="H2000" i="5"/>
  <c r="G2759" i="48"/>
  <c r="I2759" i="48" s="1"/>
  <c r="J2759" i="48" s="1"/>
  <c r="I2059" i="5"/>
  <c r="F2317" i="5"/>
  <c r="W2757" i="48"/>
  <c r="Y2757" i="48" s="1"/>
  <c r="Z2757" i="48" s="1"/>
  <c r="H2566" i="5"/>
  <c r="H1247" i="5"/>
  <c r="F2674" i="5"/>
  <c r="I2674" i="5" s="1"/>
  <c r="F2325" i="5"/>
  <c r="F2276" i="5"/>
  <c r="G2682" i="5"/>
  <c r="S2752" i="48" s="1"/>
  <c r="U2752" i="48" s="1"/>
  <c r="V2752" i="48" s="1"/>
  <c r="G2535" i="5"/>
  <c r="S2689" i="48" s="1"/>
  <c r="U2689" i="48" s="1"/>
  <c r="V2689" i="48" s="1"/>
  <c r="G2633" i="5"/>
  <c r="S2731" i="48" s="1"/>
  <c r="U2731" i="48" s="1"/>
  <c r="V2731" i="48" s="1"/>
  <c r="G2235" i="5"/>
  <c r="G2584" i="5"/>
  <c r="S2710" i="48" s="1"/>
  <c r="U2710" i="48" s="1"/>
  <c r="V2710" i="48" s="1"/>
  <c r="G2382" i="5"/>
  <c r="G2431" i="5"/>
  <c r="G2284" i="5"/>
  <c r="D2486" i="5"/>
  <c r="G2668" i="48" s="1"/>
  <c r="I2668" i="48" s="1"/>
  <c r="J2668" i="48" s="1"/>
  <c r="D2235" i="5"/>
  <c r="I2274" i="5"/>
  <c r="H1890" i="5"/>
  <c r="F2625" i="5"/>
  <c r="H88" i="5"/>
  <c r="G322" i="5"/>
  <c r="H1065" i="5"/>
  <c r="H1945" i="5"/>
  <c r="D2382" i="5"/>
  <c r="W2746" i="48"/>
  <c r="Y2746" i="48" s="1"/>
  <c r="Z2746" i="48" s="1"/>
  <c r="H1568" i="5"/>
  <c r="C2672" i="48"/>
  <c r="E2672" i="48" s="1"/>
  <c r="F2672" i="48" s="1"/>
  <c r="G2768" i="48"/>
  <c r="H1670" i="5"/>
  <c r="H1788" i="5"/>
  <c r="H2270" i="5"/>
  <c r="H2670" i="5"/>
  <c r="W2763" i="48"/>
  <c r="C2764" i="48"/>
  <c r="E2764" i="48" s="1"/>
  <c r="F2764" i="48" s="1"/>
  <c r="E2763" i="48"/>
  <c r="F2763" i="48" s="1"/>
  <c r="C2725" i="48"/>
  <c r="E2725" i="48" s="1"/>
  <c r="F2725" i="48" s="1"/>
  <c r="C166" i="5"/>
  <c r="H790" i="5"/>
  <c r="E218" i="5"/>
  <c r="H228" i="5"/>
  <c r="H2423" i="5" s="1"/>
  <c r="H216" i="5"/>
  <c r="I216" i="5" s="1"/>
  <c r="W2743" i="48"/>
  <c r="Y2743" i="48" s="1"/>
  <c r="Z2743" i="48" s="1"/>
  <c r="Y2742" i="48"/>
  <c r="Z2742" i="48" s="1"/>
  <c r="C2704" i="48"/>
  <c r="E2704" i="48" s="1"/>
  <c r="F2704" i="48" s="1"/>
  <c r="H10" i="5"/>
  <c r="H743" i="5"/>
  <c r="H1615" i="5"/>
  <c r="H2315" i="5"/>
  <c r="Y2658" i="48"/>
  <c r="Z2658" i="48" s="1"/>
  <c r="W2659" i="48"/>
  <c r="Y2659" i="48" s="1"/>
  <c r="Z2659" i="48" s="1"/>
  <c r="W2665" i="48"/>
  <c r="G2708" i="48"/>
  <c r="I2708" i="48" s="1"/>
  <c r="J2708" i="48" s="1"/>
  <c r="H2619" i="5"/>
  <c r="H2621" i="5"/>
  <c r="D2329" i="5"/>
  <c r="W2711" i="48"/>
  <c r="W2703" i="48"/>
  <c r="W2695" i="48"/>
  <c r="Y2695" i="48" s="1"/>
  <c r="Z2695" i="48" s="1"/>
  <c r="Y2694" i="48"/>
  <c r="Z2694" i="48" s="1"/>
  <c r="C2746" i="48"/>
  <c r="E2746" i="48" s="1"/>
  <c r="F2746" i="48" s="1"/>
  <c r="W2691" i="48"/>
  <c r="Y2690" i="48"/>
  <c r="Z2690" i="48" s="1"/>
  <c r="I2774" i="48"/>
  <c r="J2774" i="48" s="1"/>
  <c r="C2666" i="48"/>
  <c r="E2666" i="48" s="1"/>
  <c r="F2666" i="48" s="1"/>
  <c r="H1285" i="5"/>
  <c r="U2774" i="48"/>
  <c r="V2774" i="48" s="1"/>
  <c r="S2775" i="48"/>
  <c r="U2775" i="48" s="1"/>
  <c r="V2775" i="48" s="1"/>
  <c r="H217" i="5"/>
  <c r="H36" i="5"/>
  <c r="W2719" i="48"/>
  <c r="Y2719" i="48" s="1"/>
  <c r="Z2719" i="48" s="1"/>
  <c r="Y2718" i="48"/>
  <c r="Z2718" i="48" s="1"/>
  <c r="W2728" i="48"/>
  <c r="D2247" i="5"/>
  <c r="D2394" i="5"/>
  <c r="D2345" i="5"/>
  <c r="D2596" i="5"/>
  <c r="D2645" i="5"/>
  <c r="H1230" i="5"/>
  <c r="D2378" i="5"/>
  <c r="U2770" i="48"/>
  <c r="V2770" i="48" s="1"/>
  <c r="S2772" i="48"/>
  <c r="S2771" i="48"/>
  <c r="U2771" i="48" s="1"/>
  <c r="V2771" i="48" s="1"/>
  <c r="H759" i="5"/>
  <c r="H2110" i="5"/>
  <c r="W2701" i="48"/>
  <c r="Y2701" i="48" s="1"/>
  <c r="Z2701" i="48" s="1"/>
  <c r="Y2700" i="48"/>
  <c r="Z2700" i="48" s="1"/>
  <c r="O2733" i="48"/>
  <c r="Q2733" i="48" s="1"/>
  <c r="R2733" i="48" s="1"/>
  <c r="F2666" i="5"/>
  <c r="O2748" i="48" s="1"/>
  <c r="Q2748" i="48" s="1"/>
  <c r="R2748" i="48" s="1"/>
  <c r="F2415" i="5"/>
  <c r="F2268" i="5"/>
  <c r="F2219" i="5"/>
  <c r="F2366" i="5"/>
  <c r="F2519" i="5"/>
  <c r="H2413" i="5"/>
  <c r="X2767" i="48"/>
  <c r="E2576" i="5"/>
  <c r="I2576" i="5" s="1"/>
  <c r="E2227" i="5"/>
  <c r="I2227" i="5" s="1"/>
  <c r="E2625" i="5"/>
  <c r="E2325" i="5"/>
  <c r="I2325" i="5" s="1"/>
  <c r="E2527" i="5"/>
  <c r="E2423" i="5"/>
  <c r="I2423" i="5" s="1"/>
  <c r="E2374" i="5"/>
  <c r="E2478" i="5"/>
  <c r="H900" i="5"/>
  <c r="H1010" i="5"/>
  <c r="H2372" i="5"/>
  <c r="I2760" i="48"/>
  <c r="J2760" i="48" s="1"/>
  <c r="G2770" i="48"/>
  <c r="G2761" i="48"/>
  <c r="I2761" i="48" s="1"/>
  <c r="J2761" i="48" s="1"/>
  <c r="M2766" i="48"/>
  <c r="N2766" i="48" s="1"/>
  <c r="K2767" i="48"/>
  <c r="M2767" i="48" s="1"/>
  <c r="N2767" i="48" s="1"/>
  <c r="H955" i="5"/>
  <c r="H1780" i="5"/>
  <c r="H2266" i="5"/>
  <c r="C2670" i="48"/>
  <c r="E2670" i="48" s="1"/>
  <c r="F2670" i="48" s="1"/>
  <c r="W2732" i="48"/>
  <c r="W2724" i="48"/>
  <c r="W2716" i="48"/>
  <c r="Y2716" i="48" s="1"/>
  <c r="Z2716" i="48" s="1"/>
  <c r="Y2715" i="48"/>
  <c r="Z2715" i="48" s="1"/>
  <c r="W2722" i="48"/>
  <c r="Y2722" i="48" s="1"/>
  <c r="Z2722" i="48" s="1"/>
  <c r="Y2721" i="48"/>
  <c r="Z2721" i="48" s="1"/>
  <c r="H2615" i="5"/>
  <c r="G2687" i="48"/>
  <c r="I2687" i="48" s="1"/>
  <c r="J2687" i="48" s="1"/>
  <c r="W2749" i="48"/>
  <c r="Y2739" i="48"/>
  <c r="Z2739" i="48" s="1"/>
  <c r="W2740" i="48"/>
  <c r="Y2740" i="48" s="1"/>
  <c r="Z2740" i="48" s="1"/>
  <c r="W2683" i="48"/>
  <c r="Y2682" i="48"/>
  <c r="Z2682" i="48" s="1"/>
  <c r="H2672" i="5"/>
  <c r="O2712" i="48"/>
  <c r="Q2712" i="48" s="1"/>
  <c r="R2712" i="48" s="1"/>
  <c r="C348" i="5"/>
  <c r="C270" i="5"/>
  <c r="H570" i="5"/>
  <c r="Y2652" i="48"/>
  <c r="Z2652" i="48" s="1"/>
  <c r="W2653" i="48"/>
  <c r="Y2653" i="48" s="1"/>
  <c r="Z2653" i="48" s="1"/>
  <c r="W2669" i="48"/>
  <c r="W2661" i="48"/>
  <c r="M2770" i="48"/>
  <c r="N2770" i="48" s="1"/>
  <c r="K2771" i="48"/>
  <c r="M2771" i="48" s="1"/>
  <c r="N2771" i="48" s="1"/>
  <c r="U2766" i="48"/>
  <c r="V2766" i="48" s="1"/>
  <c r="S2768" i="48"/>
  <c r="S2767" i="48"/>
  <c r="U2767" i="48" s="1"/>
  <c r="V2767" i="48" s="1"/>
  <c r="H224" i="5"/>
  <c r="I224" i="5" s="1"/>
  <c r="H2664" i="5"/>
  <c r="M2763" i="48"/>
  <c r="N2763" i="48" s="1"/>
  <c r="K2764" i="48"/>
  <c r="M2764" i="48" s="1"/>
  <c r="N2764" i="48" s="1"/>
  <c r="D2498" i="5"/>
  <c r="I460" i="5"/>
  <c r="H2063" i="5"/>
  <c r="H2319" i="5"/>
  <c r="H2468" i="5"/>
  <c r="H2364" i="5"/>
  <c r="Q2757" i="48"/>
  <c r="R2757" i="48" s="1"/>
  <c r="O2766" i="48"/>
  <c r="O2759" i="48"/>
  <c r="Q2759" i="48" s="1"/>
  <c r="R2759" i="48" s="1"/>
  <c r="O2774" i="48"/>
  <c r="O2758" i="48"/>
  <c r="Q2758" i="48" s="1"/>
  <c r="R2758" i="48" s="1"/>
  <c r="X2771" i="48"/>
  <c r="W2753" i="48"/>
  <c r="H2474" i="5"/>
  <c r="I955" i="5"/>
  <c r="I2315" i="5"/>
  <c r="C2662" i="48"/>
  <c r="E2662" i="48" s="1"/>
  <c r="F2662" i="48" s="1"/>
  <c r="I2468" i="5"/>
  <c r="C2774" i="48"/>
  <c r="D2531" i="5"/>
  <c r="D2482" i="5"/>
  <c r="D2629" i="5"/>
  <c r="D2678" i="5"/>
  <c r="D2580" i="5"/>
  <c r="D2280" i="5"/>
  <c r="D2231" i="5"/>
  <c r="W2760" i="48"/>
  <c r="E2760" i="48"/>
  <c r="F2760" i="48" s="1"/>
  <c r="C2770" i="48"/>
  <c r="C2761" i="48"/>
  <c r="E2761" i="48" s="1"/>
  <c r="F2761" i="48" s="1"/>
  <c r="X2775" i="48"/>
  <c r="H1560" i="5"/>
  <c r="C2750" i="48"/>
  <c r="E2750" i="48" s="1"/>
  <c r="F2750" i="48" s="1"/>
  <c r="Y2686" i="48"/>
  <c r="Z2686" i="48" s="1"/>
  <c r="C140" i="5"/>
  <c r="I1568" i="5"/>
  <c r="I2055" i="5"/>
  <c r="C2683" i="48"/>
  <c r="E2683" i="48" s="1"/>
  <c r="F2683" i="48" s="1"/>
  <c r="I1014" i="5"/>
  <c r="H1238" i="5"/>
  <c r="H1894" i="5"/>
  <c r="H2055" i="5"/>
  <c r="D2443" i="5"/>
  <c r="H2476" i="5"/>
  <c r="W2707" i="48"/>
  <c r="G2777" i="48" l="1"/>
  <c r="I2777" i="48" s="1"/>
  <c r="J2777" i="48" s="1"/>
  <c r="F145" i="48"/>
  <c r="AA1452" i="48"/>
  <c r="AA1724" i="48"/>
  <c r="AC1724" i="48" s="1"/>
  <c r="U1735" i="48"/>
  <c r="V1735" i="48" s="1"/>
  <c r="AA1735" i="48"/>
  <c r="AC1735" i="48" s="1"/>
  <c r="M588" i="48"/>
  <c r="N588" i="48" s="1"/>
  <c r="AA588" i="48"/>
  <c r="AC588" i="48" s="1"/>
  <c r="Q90" i="48"/>
  <c r="R90" i="48" s="1"/>
  <c r="R89" i="48"/>
  <c r="F359" i="56"/>
  <c r="F2259" i="56"/>
  <c r="F1593" i="56"/>
  <c r="O157" i="48"/>
  <c r="O158" i="48"/>
  <c r="I2000" i="5"/>
  <c r="I790" i="5"/>
  <c r="X2339" i="48"/>
  <c r="X2241" i="48"/>
  <c r="Q2318" i="48"/>
  <c r="R2318" i="48" s="1"/>
  <c r="AA1413" i="48"/>
  <c r="H1619" i="5"/>
  <c r="H1784" i="5"/>
  <c r="H574" i="5"/>
  <c r="H2059" i="5"/>
  <c r="H739" i="5"/>
  <c r="H2521" i="5"/>
  <c r="H2472" i="5"/>
  <c r="H1674" i="5"/>
  <c r="H1234" i="5"/>
  <c r="H1344" i="5"/>
  <c r="H1069" i="5"/>
  <c r="H1014" i="5"/>
  <c r="H2114" i="5"/>
  <c r="AA2276" i="48"/>
  <c r="AC2276" i="48" s="1"/>
  <c r="Y1329" i="48"/>
  <c r="Z1329" i="48" s="1"/>
  <c r="H102" i="56"/>
  <c r="I1530" i="56"/>
  <c r="G1753" i="5"/>
  <c r="L45" i="57"/>
  <c r="L42" i="57"/>
  <c r="C106" i="48"/>
  <c r="C105" i="48"/>
  <c r="C107" i="48"/>
  <c r="I2374" i="5"/>
  <c r="W521" i="48"/>
  <c r="Y1900" i="48"/>
  <c r="Z1900" i="48" s="1"/>
  <c r="W2470" i="48"/>
  <c r="W1342" i="48"/>
  <c r="Y1342" i="48" s="1"/>
  <c r="Z1342" i="48" s="1"/>
  <c r="W1562" i="48"/>
  <c r="Y134" i="48"/>
  <c r="Y1511" i="48"/>
  <c r="Z1511" i="48" s="1"/>
  <c r="D2020" i="48"/>
  <c r="D2075" i="48"/>
  <c r="D1085" i="48"/>
  <c r="W2523" i="48"/>
  <c r="W1258" i="48"/>
  <c r="W572" i="48"/>
  <c r="W2415" i="48"/>
  <c r="W818" i="48"/>
  <c r="W136" i="48"/>
  <c r="AA136" i="48" s="1"/>
  <c r="W1067" i="48"/>
  <c r="X2355" i="48"/>
  <c r="Y1527" i="48"/>
  <c r="Z1527" i="48" s="1"/>
  <c r="Q1893" i="48"/>
  <c r="R1893" i="48" s="1"/>
  <c r="Q2003" i="48"/>
  <c r="R2003" i="48" s="1"/>
  <c r="W1012" i="48"/>
  <c r="W1177" i="48"/>
  <c r="W1672" i="48"/>
  <c r="L184" i="56"/>
  <c r="P141" i="56"/>
  <c r="AA160" i="48"/>
  <c r="W140" i="48"/>
  <c r="AA140" i="48" s="1"/>
  <c r="AA1947" i="48"/>
  <c r="AA134" i="48"/>
  <c r="D2566" i="56"/>
  <c r="H1361" i="56"/>
  <c r="W2272" i="48"/>
  <c r="W1676" i="48"/>
  <c r="I1015" i="56"/>
  <c r="AA2523" i="48"/>
  <c r="G250" i="56"/>
  <c r="G251" i="56" s="1"/>
  <c r="G73" i="56"/>
  <c r="AA1201" i="48"/>
  <c r="AA2341" i="48"/>
  <c r="I469" i="56"/>
  <c r="L15" i="57"/>
  <c r="L7" i="57"/>
  <c r="E297" i="48"/>
  <c r="AA2026" i="48"/>
  <c r="I462" i="56"/>
  <c r="I1945" i="5"/>
  <c r="I1505" i="5"/>
  <c r="F2037" i="56"/>
  <c r="F282" i="5"/>
  <c r="I1623" i="5"/>
  <c r="C2050" i="48"/>
  <c r="E2050" i="48" s="1"/>
  <c r="F2050" i="48" s="1"/>
  <c r="C400" i="48"/>
  <c r="E400" i="48" s="1"/>
  <c r="F400" i="48" s="1"/>
  <c r="C2263" i="48"/>
  <c r="E2263" i="48" s="1"/>
  <c r="F2263" i="48" s="1"/>
  <c r="C1390" i="48"/>
  <c r="C1995" i="48"/>
  <c r="E1995" i="48" s="1"/>
  <c r="F1995" i="48" s="1"/>
  <c r="C510" i="48"/>
  <c r="C2105" i="48"/>
  <c r="C1555" i="48"/>
  <c r="E1555" i="48" s="1"/>
  <c r="F1555" i="48" s="1"/>
  <c r="C730" i="48"/>
  <c r="E99" i="48"/>
  <c r="F99" i="48" s="1"/>
  <c r="H489" i="56"/>
  <c r="I2619" i="5"/>
  <c r="W228" i="48"/>
  <c r="AA228" i="48" s="1"/>
  <c r="I2612" i="5"/>
  <c r="AA851" i="48"/>
  <c r="AA1291" i="48"/>
  <c r="C101" i="48"/>
  <c r="AA101" i="48" s="1"/>
  <c r="Y2275" i="48"/>
  <c r="Z2275" i="48" s="1"/>
  <c r="C788" i="56"/>
  <c r="C2018" i="56"/>
  <c r="C898" i="56"/>
  <c r="C1118" i="56"/>
  <c r="D1428" i="5"/>
  <c r="D1978" i="5"/>
  <c r="D1263" i="5"/>
  <c r="D2550" i="5"/>
  <c r="G2696" i="48" s="1"/>
  <c r="I2696" i="48" s="1"/>
  <c r="J2696" i="48" s="1"/>
  <c r="D603" i="5"/>
  <c r="D2088" i="5"/>
  <c r="D26" i="5"/>
  <c r="D493" i="5"/>
  <c r="D2348" i="5"/>
  <c r="D933" i="5"/>
  <c r="D1923" i="5"/>
  <c r="O2471" i="48"/>
  <c r="O2269" i="48"/>
  <c r="Q2269" i="48" s="1"/>
  <c r="R2269" i="48" s="1"/>
  <c r="O1728" i="48"/>
  <c r="Q1728" i="48" s="1"/>
  <c r="R1728" i="48" s="1"/>
  <c r="O2618" i="48"/>
  <c r="O1838" i="48"/>
  <c r="O1178" i="48"/>
  <c r="O1893" i="48"/>
  <c r="O1123" i="48"/>
  <c r="W2572" i="48"/>
  <c r="E2759" i="48"/>
  <c r="F2759" i="48" s="1"/>
  <c r="H1994" i="56"/>
  <c r="H984" i="56"/>
  <c r="H1039" i="56"/>
  <c r="H1149" i="56"/>
  <c r="H709" i="56"/>
  <c r="H1314" i="56"/>
  <c r="H2486" i="56"/>
  <c r="H2633" i="56"/>
  <c r="W1126" i="48"/>
  <c r="W1016" i="48"/>
  <c r="H2304" i="56"/>
  <c r="G2578" i="56"/>
  <c r="I137" i="5"/>
  <c r="H150" i="5"/>
  <c r="AB256" i="48"/>
  <c r="Z256" i="48"/>
  <c r="D574" i="48"/>
  <c r="D1234" i="48"/>
  <c r="X2282" i="48"/>
  <c r="I265" i="48"/>
  <c r="I270" i="48"/>
  <c r="J270" i="48" s="1"/>
  <c r="J269" i="48"/>
  <c r="H162" i="48"/>
  <c r="J162" i="48" s="1"/>
  <c r="J161" i="48"/>
  <c r="Z250" i="48"/>
  <c r="AB250" i="48"/>
  <c r="E117" i="48"/>
  <c r="C299" i="48"/>
  <c r="W1549" i="48"/>
  <c r="Y1549" i="48" s="1"/>
  <c r="Z1549" i="48" s="1"/>
  <c r="Y1211" i="48"/>
  <c r="Z1211" i="48" s="1"/>
  <c r="C2762" i="48"/>
  <c r="E2762" i="48" s="1"/>
  <c r="F2762" i="48" s="1"/>
  <c r="I2527" i="5"/>
  <c r="Y1912" i="48"/>
  <c r="Z1912" i="48" s="1"/>
  <c r="W146" i="48"/>
  <c r="AA146" i="48" s="1"/>
  <c r="W2317" i="48"/>
  <c r="U1893" i="48"/>
  <c r="V1893" i="48" s="1"/>
  <c r="W1232" i="48"/>
  <c r="Y1232" i="48" s="1"/>
  <c r="Z1232" i="48" s="1"/>
  <c r="Y2022" i="48"/>
  <c r="Z2022" i="48" s="1"/>
  <c r="D1800" i="48"/>
  <c r="D590" i="48"/>
  <c r="D1580" i="48"/>
  <c r="W517" i="48"/>
  <c r="W407" i="48"/>
  <c r="W432" i="48"/>
  <c r="Y2065" i="48"/>
  <c r="Z2065" i="48" s="1"/>
  <c r="W2112" i="48"/>
  <c r="W2568" i="48"/>
  <c r="Q793" i="48"/>
  <c r="R793" i="48" s="1"/>
  <c r="W1397" i="48"/>
  <c r="W2167" i="48"/>
  <c r="W1452" i="48"/>
  <c r="W847" i="48"/>
  <c r="W2519" i="48"/>
  <c r="P167" i="56"/>
  <c r="W150" i="48"/>
  <c r="AA150" i="48" s="1"/>
  <c r="D2335" i="56"/>
  <c r="D2286" i="56"/>
  <c r="H921" i="56"/>
  <c r="W1841" i="48"/>
  <c r="W2621" i="48"/>
  <c r="AA2474" i="48"/>
  <c r="AA1841" i="48"/>
  <c r="G194" i="56"/>
  <c r="I24" i="56"/>
  <c r="L12" i="57"/>
  <c r="L14" i="57"/>
  <c r="W851" i="48"/>
  <c r="AA580" i="48"/>
  <c r="AA1955" i="48"/>
  <c r="I2165" i="5"/>
  <c r="I1395" i="5"/>
  <c r="C1060" i="48"/>
  <c r="E1060" i="48" s="1"/>
  <c r="F1060" i="48" s="1"/>
  <c r="C1940" i="48"/>
  <c r="C1665" i="48"/>
  <c r="C1610" i="48"/>
  <c r="C785" i="48"/>
  <c r="E785" i="48" s="1"/>
  <c r="F785" i="48" s="1"/>
  <c r="C840" i="48"/>
  <c r="C2465" i="48"/>
  <c r="C1280" i="48"/>
  <c r="C1830" i="48"/>
  <c r="C2160" i="48"/>
  <c r="AA2435" i="48"/>
  <c r="C325" i="48"/>
  <c r="I1674" i="5"/>
  <c r="C273" i="48"/>
  <c r="C274" i="48" s="1"/>
  <c r="I1340" i="5"/>
  <c r="AA1119" i="48"/>
  <c r="I1073" i="5"/>
  <c r="C568" i="56"/>
  <c r="C1833" i="56"/>
  <c r="C2457" i="56"/>
  <c r="D21" i="5"/>
  <c r="D1758" i="5"/>
  <c r="D2143" i="5"/>
  <c r="D438" i="5"/>
  <c r="D548" i="5"/>
  <c r="D1208" i="5"/>
  <c r="D2250" i="5"/>
  <c r="D2299" i="5"/>
  <c r="D878" i="5"/>
  <c r="D1043" i="5"/>
  <c r="D658" i="5"/>
  <c r="D2501" i="5"/>
  <c r="G2675" i="48" s="1"/>
  <c r="I2675" i="48" s="1"/>
  <c r="J2675" i="48" s="1"/>
  <c r="O2113" i="48"/>
  <c r="O2416" i="48"/>
  <c r="O2318" i="48"/>
  <c r="O1673" i="48"/>
  <c r="O1013" i="48"/>
  <c r="O2058" i="48"/>
  <c r="Q2058" i="48" s="1"/>
  <c r="R2058" i="48" s="1"/>
  <c r="O1288" i="48"/>
  <c r="O903" i="48"/>
  <c r="W411" i="48"/>
  <c r="Y411" i="48" s="1"/>
  <c r="Z411" i="48" s="1"/>
  <c r="H929" i="56"/>
  <c r="H1644" i="56"/>
  <c r="H2049" i="56"/>
  <c r="H874" i="56"/>
  <c r="H544" i="56"/>
  <c r="H2255" i="56"/>
  <c r="H2104" i="56"/>
  <c r="H2353" i="56"/>
  <c r="H1864" i="56"/>
  <c r="C103" i="48"/>
  <c r="I2521" i="5"/>
  <c r="L18" i="57"/>
  <c r="W152" i="48"/>
  <c r="W2570" i="48" s="1"/>
  <c r="G317" i="56"/>
  <c r="G2537" i="48"/>
  <c r="G2488" i="48"/>
  <c r="G2384" i="48"/>
  <c r="I2384" i="48" s="1"/>
  <c r="J2384" i="48" s="1"/>
  <c r="G2335" i="48"/>
  <c r="I2335" i="48" s="1"/>
  <c r="J2335" i="48" s="1"/>
  <c r="G2635" i="48"/>
  <c r="G2237" i="48"/>
  <c r="I2237" i="48" s="1"/>
  <c r="J2237" i="48" s="1"/>
  <c r="I282" i="48"/>
  <c r="G2433" i="48"/>
  <c r="G2586" i="48"/>
  <c r="G2286" i="48"/>
  <c r="I2286" i="48" s="1"/>
  <c r="J2286" i="48" s="1"/>
  <c r="Y2219" i="48"/>
  <c r="Z2219" i="48" s="1"/>
  <c r="Y1566" i="48"/>
  <c r="Z1566" i="48" s="1"/>
  <c r="U2003" i="48"/>
  <c r="V2003" i="48" s="1"/>
  <c r="AA1900" i="48"/>
  <c r="AC1900" i="48" s="1"/>
  <c r="S155" i="48"/>
  <c r="AA1617" i="48"/>
  <c r="Y812" i="48"/>
  <c r="Z812" i="48" s="1"/>
  <c r="I12" i="56"/>
  <c r="S182" i="48"/>
  <c r="G197" i="56"/>
  <c r="S157" i="48"/>
  <c r="AA1185" i="48"/>
  <c r="AA1696" i="48"/>
  <c r="AA1641" i="48"/>
  <c r="G2627" i="56"/>
  <c r="D1553" i="56"/>
  <c r="D1058" i="56"/>
  <c r="W47" i="48"/>
  <c r="W1435" i="48" s="1"/>
  <c r="I1729" i="5"/>
  <c r="W143" i="48"/>
  <c r="AA2136" i="48"/>
  <c r="AA1146" i="48"/>
  <c r="W38" i="48"/>
  <c r="AA12" i="48"/>
  <c r="I1089" i="5"/>
  <c r="I1734" i="56"/>
  <c r="I1840" i="56"/>
  <c r="I1345" i="56"/>
  <c r="AA1669" i="48"/>
  <c r="AA1999" i="48"/>
  <c r="AC1999" i="48" s="1"/>
  <c r="AA459" i="48"/>
  <c r="AC459" i="48" s="1"/>
  <c r="AA569" i="48"/>
  <c r="AC569" i="48" s="1"/>
  <c r="AA514" i="48"/>
  <c r="I2381" i="56"/>
  <c r="W1324" i="48"/>
  <c r="Y1324" i="48" s="1"/>
  <c r="Z1324" i="48" s="1"/>
  <c r="Y965" i="48"/>
  <c r="Z965" i="48" s="1"/>
  <c r="U2269" i="48"/>
  <c r="V2269" i="48" s="1"/>
  <c r="AA2061" i="48"/>
  <c r="AC2061" i="48" s="1"/>
  <c r="E146" i="48"/>
  <c r="F146" i="48" s="1"/>
  <c r="W167" i="48"/>
  <c r="AA167" i="48" s="1"/>
  <c r="G2410" i="48"/>
  <c r="G2465" i="48"/>
  <c r="G455" i="48"/>
  <c r="G1885" i="48"/>
  <c r="G1445" i="48"/>
  <c r="G1720" i="48"/>
  <c r="G2361" i="48"/>
  <c r="I2361" i="48" s="1"/>
  <c r="J2361" i="48" s="1"/>
  <c r="G1390" i="48"/>
  <c r="G2105" i="48"/>
  <c r="G840" i="48"/>
  <c r="AA863" i="48"/>
  <c r="AA1633" i="48"/>
  <c r="AA2112" i="48"/>
  <c r="H2515" i="56"/>
  <c r="H414" i="56"/>
  <c r="H469" i="56"/>
  <c r="H1514" i="56"/>
  <c r="H1294" i="56"/>
  <c r="AK36" i="57"/>
  <c r="AK49" i="57" s="1"/>
  <c r="S313" i="48"/>
  <c r="I1145" i="56"/>
  <c r="I2580" i="56"/>
  <c r="G305" i="56"/>
  <c r="I1420" i="56"/>
  <c r="I1695" i="56"/>
  <c r="AA1676" i="48"/>
  <c r="H226" i="56"/>
  <c r="I226" i="56" s="1"/>
  <c r="AA427" i="48"/>
  <c r="AA115" i="48"/>
  <c r="AC115" i="48" s="1"/>
  <c r="AC116" i="48" s="1"/>
  <c r="AA2625" i="48"/>
  <c r="G342" i="5"/>
  <c r="AA1421" i="48"/>
  <c r="AA8" i="48"/>
  <c r="AA1032" i="48"/>
  <c r="F203" i="56"/>
  <c r="E1034" i="5"/>
  <c r="E2024" i="5"/>
  <c r="I2024" i="5" s="1"/>
  <c r="E2134" i="5"/>
  <c r="I2134" i="5" s="1"/>
  <c r="E2189" i="5"/>
  <c r="I2189" i="5" s="1"/>
  <c r="E2541" i="5"/>
  <c r="E1529" i="5"/>
  <c r="E759" i="5"/>
  <c r="I759" i="5" s="1"/>
  <c r="AA102" i="48"/>
  <c r="E2590" i="5"/>
  <c r="O2623" i="48"/>
  <c r="K738" i="48"/>
  <c r="K2367" i="48"/>
  <c r="M2367" i="48" s="1"/>
  <c r="N2367" i="48" s="1"/>
  <c r="K2318" i="48"/>
  <c r="K1068" i="48"/>
  <c r="K683" i="48"/>
  <c r="K1673" i="48"/>
  <c r="K2618" i="48"/>
  <c r="K958" i="48"/>
  <c r="M958" i="48" s="1"/>
  <c r="N958" i="48" s="1"/>
  <c r="K1838" i="48"/>
  <c r="K1563" i="48"/>
  <c r="K1453" i="48"/>
  <c r="D136" i="48"/>
  <c r="E135" i="48"/>
  <c r="H1723" i="5"/>
  <c r="H733" i="5"/>
  <c r="H678" i="5"/>
  <c r="H898" i="5"/>
  <c r="H1943" i="5"/>
  <c r="H2053" i="5"/>
  <c r="H788" i="5"/>
  <c r="H1998" i="5"/>
  <c r="H1063" i="5"/>
  <c r="H843" i="5"/>
  <c r="H1613" i="5"/>
  <c r="H1283" i="5"/>
  <c r="H1778" i="5"/>
  <c r="H2163" i="5"/>
  <c r="H1888" i="5"/>
  <c r="H1228" i="5"/>
  <c r="H2108" i="5"/>
  <c r="H1008" i="5"/>
  <c r="H1118" i="5"/>
  <c r="H1503" i="5"/>
  <c r="H1833" i="5"/>
  <c r="H513" i="5"/>
  <c r="H1173" i="5"/>
  <c r="H568" i="5"/>
  <c r="H1448" i="5"/>
  <c r="H403" i="5"/>
  <c r="H1558" i="5"/>
  <c r="H1668" i="5"/>
  <c r="H458" i="5"/>
  <c r="H623" i="5"/>
  <c r="H1338" i="5"/>
  <c r="H1393" i="5"/>
  <c r="H953" i="5"/>
  <c r="H299" i="5"/>
  <c r="I299" i="5" s="1"/>
  <c r="I2478" i="5"/>
  <c r="X2223" i="48"/>
  <c r="W1257" i="48"/>
  <c r="G1665" i="48"/>
  <c r="G1115" i="48"/>
  <c r="H579" i="56"/>
  <c r="H909" i="56"/>
  <c r="I2433" i="56"/>
  <c r="AA1806" i="48"/>
  <c r="AA2431" i="48"/>
  <c r="I853" i="5"/>
  <c r="I515" i="5"/>
  <c r="K319" i="48"/>
  <c r="K333" i="48" s="1"/>
  <c r="K335" i="48" s="1"/>
  <c r="F928" i="5"/>
  <c r="I2570" i="5"/>
  <c r="E2079" i="5"/>
  <c r="E2290" i="5"/>
  <c r="I2290" i="5" s="1"/>
  <c r="E539" i="5"/>
  <c r="E2388" i="5"/>
  <c r="I2388" i="5" s="1"/>
  <c r="E814" i="5"/>
  <c r="E484" i="5"/>
  <c r="I484" i="5" s="1"/>
  <c r="E1969" i="5"/>
  <c r="I1969" i="5" s="1"/>
  <c r="E2241" i="5"/>
  <c r="I2241" i="5" s="1"/>
  <c r="K2225" i="48"/>
  <c r="M2225" i="48" s="1"/>
  <c r="N2225" i="48" s="1"/>
  <c r="I1733" i="5"/>
  <c r="K267" i="48"/>
  <c r="M267" i="48" s="1"/>
  <c r="C1063" i="56"/>
  <c r="C953" i="56"/>
  <c r="C2226" i="56"/>
  <c r="C2506" i="56"/>
  <c r="C2555" i="56"/>
  <c r="C1723" i="56"/>
  <c r="O2225" i="48"/>
  <c r="Q2225" i="48" s="1"/>
  <c r="R2225" i="48" s="1"/>
  <c r="K903" i="48"/>
  <c r="K2520" i="48"/>
  <c r="K2269" i="48"/>
  <c r="M2269" i="48" s="1"/>
  <c r="N2269" i="48" s="1"/>
  <c r="K1178" i="48"/>
  <c r="K1123" i="48"/>
  <c r="K1288" i="48"/>
  <c r="K518" i="48"/>
  <c r="K463" i="48"/>
  <c r="K2113" i="48"/>
  <c r="K1343" i="48"/>
  <c r="M1343" i="48" s="1"/>
  <c r="N1343" i="48" s="1"/>
  <c r="K2768" i="48"/>
  <c r="M2768" i="48" s="1"/>
  <c r="N2768" i="48" s="1"/>
  <c r="E330" i="5"/>
  <c r="E1914" i="5"/>
  <c r="I1914" i="5" s="1"/>
  <c r="D2671" i="48"/>
  <c r="D978" i="48"/>
  <c r="D312" i="48"/>
  <c r="F312" i="48" s="1"/>
  <c r="D2692" i="48"/>
  <c r="D309" i="48"/>
  <c r="D2713" i="48"/>
  <c r="D1253" i="48"/>
  <c r="D2240" i="48"/>
  <c r="D1088" i="48"/>
  <c r="D1748" i="48"/>
  <c r="D2734" i="48"/>
  <c r="D1803" i="48"/>
  <c r="D428" i="48"/>
  <c r="D2078" i="48"/>
  <c r="D313" i="48"/>
  <c r="D2755" i="48"/>
  <c r="D2289" i="48"/>
  <c r="D813" i="48"/>
  <c r="D1363" i="48"/>
  <c r="D1913" i="48"/>
  <c r="D2776" i="48"/>
  <c r="D593" i="48"/>
  <c r="D1583" i="48"/>
  <c r="D2387" i="48"/>
  <c r="D2338" i="48"/>
  <c r="D2023" i="48"/>
  <c r="G152" i="5"/>
  <c r="G23" i="5"/>
  <c r="G230" i="5"/>
  <c r="D159" i="48"/>
  <c r="F159" i="48" s="1"/>
  <c r="D158" i="48"/>
  <c r="F158" i="48" s="1"/>
  <c r="D153" i="48"/>
  <c r="D157" i="48"/>
  <c r="F157" i="48" s="1"/>
  <c r="D156" i="48"/>
  <c r="F156" i="48" s="1"/>
  <c r="F5" i="48"/>
  <c r="E6" i="48"/>
  <c r="F6" i="48" s="1"/>
  <c r="H273" i="5"/>
  <c r="I273" i="5" s="1"/>
  <c r="G163" i="56"/>
  <c r="G164" i="56"/>
  <c r="H2523" i="5"/>
  <c r="G2762" i="48"/>
  <c r="I2762" i="48" s="1"/>
  <c r="J2762" i="48" s="1"/>
  <c r="H165" i="5"/>
  <c r="S2776" i="48"/>
  <c r="U2220" i="48"/>
  <c r="V2220" i="48" s="1"/>
  <c r="Y1346" i="48"/>
  <c r="Z1346" i="48" s="1"/>
  <c r="Y1087" i="48"/>
  <c r="Z1087" i="48" s="1"/>
  <c r="AC109" i="48"/>
  <c r="AC110" i="48" s="1"/>
  <c r="M1068" i="48"/>
  <c r="N1068" i="48" s="1"/>
  <c r="G1225" i="48"/>
  <c r="I1225" i="48" s="1"/>
  <c r="J1225" i="48" s="1"/>
  <c r="G1005" i="48"/>
  <c r="G1610" i="48"/>
  <c r="G106" i="48"/>
  <c r="G1830" i="48"/>
  <c r="G1170" i="48"/>
  <c r="G2160" i="48"/>
  <c r="G1995" i="48"/>
  <c r="G346" i="48"/>
  <c r="H2417" i="56"/>
  <c r="H1734" i="56"/>
  <c r="H2333" i="56"/>
  <c r="H167" i="56"/>
  <c r="I167" i="56" s="1"/>
  <c r="E36" i="57"/>
  <c r="E41" i="57" s="1"/>
  <c r="I1200" i="56"/>
  <c r="H2572" i="5"/>
  <c r="I2615" i="5"/>
  <c r="F1523" i="5"/>
  <c r="F753" i="5"/>
  <c r="F1028" i="5"/>
  <c r="F478" i="5"/>
  <c r="F2183" i="5"/>
  <c r="F1963" i="5"/>
  <c r="F1578" i="5"/>
  <c r="AA2337" i="48"/>
  <c r="W1517" i="48"/>
  <c r="W1567" i="48"/>
  <c r="X581" i="48"/>
  <c r="Y2002" i="48"/>
  <c r="Z2002" i="48" s="1"/>
  <c r="X2278" i="48"/>
  <c r="U1563" i="48"/>
  <c r="V1563" i="48" s="1"/>
  <c r="U2058" i="48"/>
  <c r="V2058" i="48" s="1"/>
  <c r="M2220" i="48"/>
  <c r="N2220" i="48" s="1"/>
  <c r="M1783" i="48"/>
  <c r="N1783" i="48" s="1"/>
  <c r="E2227" i="48"/>
  <c r="F2227" i="48" s="1"/>
  <c r="AA1350" i="48"/>
  <c r="AC1350" i="48" s="1"/>
  <c r="W220" i="48"/>
  <c r="AA220" i="48" s="1"/>
  <c r="F808" i="5"/>
  <c r="G510" i="48"/>
  <c r="G2050" i="48"/>
  <c r="I2050" i="48" s="1"/>
  <c r="J2050" i="48" s="1"/>
  <c r="G1280" i="48"/>
  <c r="G1775" i="48"/>
  <c r="I1775" i="48" s="1"/>
  <c r="J1775" i="48" s="1"/>
  <c r="G2612" i="48"/>
  <c r="G2263" i="48"/>
  <c r="G2514" i="48"/>
  <c r="G895" i="48"/>
  <c r="I99" i="48"/>
  <c r="J99" i="48" s="1"/>
  <c r="G2312" i="48"/>
  <c r="AA1303" i="48"/>
  <c r="AA2167" i="48"/>
  <c r="H181" i="56"/>
  <c r="I181" i="56" s="1"/>
  <c r="H799" i="56"/>
  <c r="H2564" i="56"/>
  <c r="H1349" i="56"/>
  <c r="H2084" i="56"/>
  <c r="I1310" i="56"/>
  <c r="S156" i="48"/>
  <c r="AA2621" i="48"/>
  <c r="G129" i="56"/>
  <c r="AA2539" i="48"/>
  <c r="AA1971" i="48"/>
  <c r="I2590" i="5"/>
  <c r="O273" i="48"/>
  <c r="O274" i="48" s="1"/>
  <c r="AA1020" i="48"/>
  <c r="F27" i="48"/>
  <c r="I1450" i="5"/>
  <c r="W176" i="48"/>
  <c r="AA176" i="48" s="1"/>
  <c r="G161" i="56"/>
  <c r="E649" i="5"/>
  <c r="E1199" i="5"/>
  <c r="I1199" i="5" s="1"/>
  <c r="E1804" i="5"/>
  <c r="E2437" i="5"/>
  <c r="I2437" i="5" s="1"/>
  <c r="E1144" i="5"/>
  <c r="E1309" i="5"/>
  <c r="I1309" i="5" s="1"/>
  <c r="E316" i="5"/>
  <c r="F933" i="56"/>
  <c r="AA1174" i="48"/>
  <c r="F2026" i="56"/>
  <c r="F1786" i="56"/>
  <c r="F2610" i="56"/>
  <c r="F1676" i="56"/>
  <c r="F2385" i="56"/>
  <c r="C2324" i="56"/>
  <c r="C1338" i="56"/>
  <c r="C2604" i="56"/>
  <c r="C1008" i="56"/>
  <c r="C2408" i="56"/>
  <c r="C2377" i="56"/>
  <c r="O2574" i="48"/>
  <c r="K1618" i="48"/>
  <c r="K2471" i="48"/>
  <c r="K138" i="48"/>
  <c r="K1233" i="48"/>
  <c r="K1893" i="48"/>
  <c r="AA1893" i="48" s="1"/>
  <c r="K2003" i="48"/>
  <c r="M2003" i="48" s="1"/>
  <c r="N2003" i="48" s="1"/>
  <c r="K408" i="48"/>
  <c r="K2058" i="48"/>
  <c r="M2058" i="48" s="1"/>
  <c r="N2058" i="48" s="1"/>
  <c r="K848" i="48"/>
  <c r="C143" i="56"/>
  <c r="G2480" i="56"/>
  <c r="X2654" i="48"/>
  <c r="X550" i="48"/>
  <c r="X2675" i="48"/>
  <c r="X770" i="48"/>
  <c r="X1705" i="48"/>
  <c r="X27" i="48"/>
  <c r="Z27" i="48" s="1"/>
  <c r="X2301" i="48"/>
  <c r="X2350" i="48"/>
  <c r="X2696" i="48"/>
  <c r="X23" i="48"/>
  <c r="X2717" i="48"/>
  <c r="X1045" i="48"/>
  <c r="X1320" i="48"/>
  <c r="X2759" i="48"/>
  <c r="X1760" i="48"/>
  <c r="X440" i="48"/>
  <c r="X935" i="48"/>
  <c r="X2252" i="48"/>
  <c r="X1870" i="48"/>
  <c r="X1980" i="48"/>
  <c r="X605" i="48"/>
  <c r="X1210" i="48"/>
  <c r="X1540" i="48"/>
  <c r="X2738" i="48"/>
  <c r="X1485" i="48"/>
  <c r="X385" i="48"/>
  <c r="X2035" i="48"/>
  <c r="G603" i="5"/>
  <c r="G988" i="5"/>
  <c r="G2397" i="5"/>
  <c r="G213" i="5"/>
  <c r="G2250" i="5"/>
  <c r="G2143" i="5"/>
  <c r="G2452" i="5"/>
  <c r="S2654" i="48" s="1"/>
  <c r="U2654" i="48" s="1"/>
  <c r="V2654" i="48" s="1"/>
  <c r="G2299" i="5"/>
  <c r="G823" i="5"/>
  <c r="G1428" i="5"/>
  <c r="G1703" i="5"/>
  <c r="G2550" i="5"/>
  <c r="S2696" i="48" s="1"/>
  <c r="U2696" i="48" s="1"/>
  <c r="V2696" i="48" s="1"/>
  <c r="G878" i="5"/>
  <c r="G768" i="5"/>
  <c r="G1263" i="5"/>
  <c r="G26" i="5"/>
  <c r="G27" i="5"/>
  <c r="G1098" i="5"/>
  <c r="G438" i="5"/>
  <c r="G1373" i="5"/>
  <c r="G1978" i="5"/>
  <c r="G2599" i="5"/>
  <c r="S2717" i="48" s="1"/>
  <c r="U2717" i="48" s="1"/>
  <c r="V2717" i="48" s="1"/>
  <c r="G25" i="5"/>
  <c r="G2648" i="5"/>
  <c r="S2738" i="48" s="1"/>
  <c r="U2738" i="48" s="1"/>
  <c r="V2738" i="48" s="1"/>
  <c r="G2088" i="5"/>
  <c r="G1813" i="5"/>
  <c r="G1593" i="5"/>
  <c r="G548" i="5"/>
  <c r="G658" i="5"/>
  <c r="G21" i="5"/>
  <c r="G1208" i="5"/>
  <c r="G933" i="5"/>
  <c r="G1923" i="5"/>
  <c r="G1318" i="5"/>
  <c r="G493" i="5"/>
  <c r="G1868" i="5"/>
  <c r="G1043" i="5"/>
  <c r="G1538" i="5"/>
  <c r="G713" i="5"/>
  <c r="G2501" i="5"/>
  <c r="S2675" i="48" s="1"/>
  <c r="U2675" i="48" s="1"/>
  <c r="V2675" i="48" s="1"/>
  <c r="G1483" i="5"/>
  <c r="G1153" i="5"/>
  <c r="G2348" i="5"/>
  <c r="G1648" i="5"/>
  <c r="G2033" i="5"/>
  <c r="G1758" i="5"/>
  <c r="G383" i="5"/>
  <c r="O1233" i="48"/>
  <c r="Q1233" i="48" s="1"/>
  <c r="R1233" i="48" s="1"/>
  <c r="O958" i="48"/>
  <c r="O573" i="48"/>
  <c r="Q573" i="48" s="1"/>
  <c r="R573" i="48" s="1"/>
  <c r="G162" i="56"/>
  <c r="X1901" i="48"/>
  <c r="Y1901" i="48" s="1"/>
  <c r="Z1901" i="48" s="1"/>
  <c r="I88" i="5"/>
  <c r="Q2220" i="48"/>
  <c r="R2220" i="48" s="1"/>
  <c r="F1098" i="56"/>
  <c r="E99" i="5"/>
  <c r="O2372" i="48"/>
  <c r="Q2372" i="48" s="1"/>
  <c r="R2372" i="48" s="1"/>
  <c r="O2421" i="48"/>
  <c r="E2561" i="56"/>
  <c r="E466" i="56"/>
  <c r="I466" i="56" s="1"/>
  <c r="E1731" i="56"/>
  <c r="G149" i="56"/>
  <c r="I1785" i="56"/>
  <c r="I1640" i="56"/>
  <c r="I1035" i="56"/>
  <c r="I2296" i="56"/>
  <c r="E1346" i="56"/>
  <c r="E2183" i="56"/>
  <c r="E2281" i="56"/>
  <c r="E1971" i="56"/>
  <c r="E411" i="56"/>
  <c r="E2026" i="56"/>
  <c r="E2463" i="56"/>
  <c r="E851" i="56"/>
  <c r="I851" i="56" s="1"/>
  <c r="E156" i="56"/>
  <c r="E164" i="56" s="1"/>
  <c r="G2676" i="56"/>
  <c r="G2249" i="56"/>
  <c r="K236" i="56"/>
  <c r="O236" i="56"/>
  <c r="I701" i="56"/>
  <c r="I2613" i="56"/>
  <c r="G1776" i="5"/>
  <c r="G951" i="5"/>
  <c r="G1171" i="5"/>
  <c r="G2662" i="5"/>
  <c r="S2744" i="48" s="1"/>
  <c r="U2744" i="48" s="1"/>
  <c r="V2744" i="48" s="1"/>
  <c r="G2264" i="5"/>
  <c r="G2411" i="5"/>
  <c r="G456" i="5"/>
  <c r="G2313" i="5"/>
  <c r="G2051" i="5"/>
  <c r="G786" i="5"/>
  <c r="G1611" i="5"/>
  <c r="G1006" i="5"/>
  <c r="G128" i="5"/>
  <c r="G1281" i="5"/>
  <c r="G896" i="5"/>
  <c r="G1886" i="5"/>
  <c r="G1336" i="5"/>
  <c r="G1996" i="5"/>
  <c r="G1446" i="5"/>
  <c r="G841" i="5"/>
  <c r="G2613" i="5"/>
  <c r="S2723" i="48" s="1"/>
  <c r="U2723" i="48" s="1"/>
  <c r="V2723" i="48" s="1"/>
  <c r="G1556" i="5"/>
  <c r="G621" i="5"/>
  <c r="G129" i="5"/>
  <c r="G1226" i="5"/>
  <c r="G2161" i="5"/>
  <c r="G2466" i="5"/>
  <c r="S2660" i="48" s="1"/>
  <c r="U2660" i="48" s="1"/>
  <c r="V2660" i="48" s="1"/>
  <c r="G1721" i="5"/>
  <c r="G2362" i="5"/>
  <c r="G1501" i="5"/>
  <c r="G1666" i="5"/>
  <c r="G1831" i="5"/>
  <c r="G511" i="5"/>
  <c r="G131" i="5"/>
  <c r="G130" i="5"/>
  <c r="G2564" i="5"/>
  <c r="S2702" i="48" s="1"/>
  <c r="U2702" i="48" s="1"/>
  <c r="V2702" i="48" s="1"/>
  <c r="G2106" i="5"/>
  <c r="G1941" i="5"/>
  <c r="G731" i="5"/>
  <c r="G566" i="5"/>
  <c r="G676" i="5"/>
  <c r="G1116" i="5"/>
  <c r="G2515" i="5"/>
  <c r="S2681" i="48" s="1"/>
  <c r="U2681" i="48" s="1"/>
  <c r="V2681" i="48" s="1"/>
  <c r="G1391" i="5"/>
  <c r="G1061" i="5"/>
  <c r="G132" i="56"/>
  <c r="G130" i="56"/>
  <c r="G133" i="56"/>
  <c r="G1966" i="56"/>
  <c r="G571" i="56"/>
  <c r="G1066" i="56"/>
  <c r="G2229" i="56"/>
  <c r="G1726" i="56"/>
  <c r="G461" i="56"/>
  <c r="G2021" i="56"/>
  <c r="G1561" i="56"/>
  <c r="G956" i="56"/>
  <c r="G131" i="56"/>
  <c r="G2460" i="56"/>
  <c r="G1911" i="56"/>
  <c r="G1506" i="56"/>
  <c r="G1011" i="56"/>
  <c r="G2411" i="56"/>
  <c r="G2380" i="56"/>
  <c r="G2278" i="56"/>
  <c r="G2327" i="56"/>
  <c r="G1781" i="56"/>
  <c r="H2674" i="5"/>
  <c r="G127" i="5"/>
  <c r="G282" i="5"/>
  <c r="G308" i="5"/>
  <c r="G334" i="5"/>
  <c r="G1586" i="56"/>
  <c r="G1036" i="56"/>
  <c r="G1936" i="56"/>
  <c r="G2301" i="56"/>
  <c r="G1751" i="56"/>
  <c r="G318" i="56"/>
  <c r="G1531" i="56"/>
  <c r="G2679" i="56"/>
  <c r="G2630" i="56"/>
  <c r="G2156" i="56"/>
  <c r="G1861" i="56"/>
  <c r="G1696" i="56"/>
  <c r="G1421" i="56"/>
  <c r="G1201" i="56"/>
  <c r="G1366" i="56"/>
  <c r="G706" i="56"/>
  <c r="G1146" i="56"/>
  <c r="G761" i="56"/>
  <c r="G431" i="56"/>
  <c r="G1256" i="56"/>
  <c r="G651" i="56"/>
  <c r="G486" i="56"/>
  <c r="G2350" i="56"/>
  <c r="G2203" i="56"/>
  <c r="G596" i="56"/>
  <c r="G320" i="56"/>
  <c r="G1991" i="56"/>
  <c r="G2434" i="56"/>
  <c r="G2483" i="56"/>
  <c r="G2252" i="56"/>
  <c r="G2532" i="56"/>
  <c r="G2581" i="56"/>
  <c r="G2101" i="56"/>
  <c r="G1806" i="56"/>
  <c r="G1476" i="56"/>
  <c r="G1311" i="56"/>
  <c r="G1641" i="56"/>
  <c r="G981" i="56"/>
  <c r="G541" i="56"/>
  <c r="G871" i="56"/>
  <c r="G1091" i="56"/>
  <c r="G816" i="56"/>
  <c r="G926" i="56"/>
  <c r="G319" i="56"/>
  <c r="G2046" i="56"/>
  <c r="G1881" i="56"/>
  <c r="E594" i="5"/>
  <c r="I594" i="5" s="1"/>
  <c r="E1694" i="5"/>
  <c r="I1694" i="5" s="1"/>
  <c r="E1474" i="5"/>
  <c r="I1474" i="5" s="1"/>
  <c r="E1584" i="5"/>
  <c r="I1584" i="5" s="1"/>
  <c r="E924" i="5"/>
  <c r="E328" i="5"/>
  <c r="E326" i="5"/>
  <c r="E2688" i="5"/>
  <c r="I2688" i="5" s="1"/>
  <c r="E1749" i="5"/>
  <c r="I1749" i="5" s="1"/>
  <c r="E1254" i="5"/>
  <c r="I1254" i="5" s="1"/>
  <c r="E1639" i="5"/>
  <c r="E869" i="5"/>
  <c r="I869" i="5" s="1"/>
  <c r="E1419" i="5"/>
  <c r="I1419" i="5" s="1"/>
  <c r="E2492" i="5"/>
  <c r="I1639" i="5"/>
  <c r="I924" i="5"/>
  <c r="E291" i="48"/>
  <c r="C292" i="48"/>
  <c r="E124" i="48"/>
  <c r="F124" i="48" s="1"/>
  <c r="F123" i="48"/>
  <c r="W291" i="48"/>
  <c r="W265" i="48"/>
  <c r="AA265" i="48" s="1"/>
  <c r="W110" i="48"/>
  <c r="F109" i="48"/>
  <c r="E110" i="48"/>
  <c r="F110" i="48" s="1"/>
  <c r="I218" i="56"/>
  <c r="I63" i="57"/>
  <c r="AT63" i="57"/>
  <c r="F277" i="56"/>
  <c r="I140" i="56"/>
  <c r="I5" i="57"/>
  <c r="AT5" i="57"/>
  <c r="P18" i="57"/>
  <c r="P17" i="57"/>
  <c r="P12" i="57"/>
  <c r="P11" i="57"/>
  <c r="P14" i="57"/>
  <c r="P15" i="57"/>
  <c r="P13" i="57"/>
  <c r="P7" i="57"/>
  <c r="P8" i="57"/>
  <c r="P9" i="57"/>
  <c r="P10" i="57"/>
  <c r="I166" i="56"/>
  <c r="I36" i="57"/>
  <c r="AT36" i="57"/>
  <c r="AF77" i="57"/>
  <c r="AF76" i="57"/>
  <c r="AF66" i="57"/>
  <c r="AF68" i="57"/>
  <c r="AF65" i="57"/>
  <c r="AF70" i="57"/>
  <c r="AF67" i="57"/>
  <c r="AF69" i="57"/>
  <c r="AF71" i="57"/>
  <c r="Y647" i="48"/>
  <c r="Z647" i="48" s="1"/>
  <c r="G2298" i="56"/>
  <c r="G2529" i="56"/>
  <c r="G2347" i="56"/>
  <c r="G279" i="5"/>
  <c r="G266" i="5"/>
  <c r="G99" i="5"/>
  <c r="G2659" i="5"/>
  <c r="S2741" i="48" s="1"/>
  <c r="U2741" i="48" s="1"/>
  <c r="V2741" i="48" s="1"/>
  <c r="G1278" i="5"/>
  <c r="G1388" i="5"/>
  <c r="G2158" i="5"/>
  <c r="G893" i="5"/>
  <c r="G1333" i="5"/>
  <c r="G1608" i="5"/>
  <c r="G2610" i="5"/>
  <c r="S2720" i="48" s="1"/>
  <c r="U2720" i="48" s="1"/>
  <c r="V2720" i="48" s="1"/>
  <c r="G838" i="5"/>
  <c r="G1113" i="5"/>
  <c r="G1938" i="5"/>
  <c r="G1443" i="5"/>
  <c r="G2310" i="5"/>
  <c r="G1058" i="5"/>
  <c r="G1223" i="5"/>
  <c r="G2512" i="5"/>
  <c r="S2678" i="48" s="1"/>
  <c r="U2678" i="48" s="1"/>
  <c r="V2678" i="48" s="1"/>
  <c r="G104" i="5"/>
  <c r="G728" i="5"/>
  <c r="G2048" i="5"/>
  <c r="G2463" i="5"/>
  <c r="S2657" i="48" s="1"/>
  <c r="U2657" i="48" s="1"/>
  <c r="V2657" i="48" s="1"/>
  <c r="G563" i="5"/>
  <c r="G508" i="5"/>
  <c r="G1553" i="5"/>
  <c r="G2561" i="5"/>
  <c r="S2699" i="48" s="1"/>
  <c r="U2699" i="48" s="1"/>
  <c r="V2699" i="48" s="1"/>
  <c r="G2103" i="5"/>
  <c r="G2261" i="5"/>
  <c r="G1993" i="5"/>
  <c r="G1773" i="5"/>
  <c r="G2408" i="5"/>
  <c r="G948" i="5"/>
  <c r="G105" i="5"/>
  <c r="G783" i="5"/>
  <c r="G398" i="5"/>
  <c r="G1828" i="5"/>
  <c r="G618" i="5"/>
  <c r="G1168" i="5"/>
  <c r="G1718" i="5"/>
  <c r="G1883" i="5"/>
  <c r="G673" i="5"/>
  <c r="G1498" i="5"/>
  <c r="G1663" i="5"/>
  <c r="G453" i="5"/>
  <c r="G2359" i="5"/>
  <c r="G1003" i="5"/>
  <c r="G103" i="5"/>
  <c r="G277" i="56"/>
  <c r="D277" i="56"/>
  <c r="P219" i="56"/>
  <c r="D173" i="56"/>
  <c r="N36" i="57"/>
  <c r="G225" i="56"/>
  <c r="AL63" i="57"/>
  <c r="E173" i="56"/>
  <c r="V36" i="57"/>
  <c r="D225" i="56"/>
  <c r="N63" i="57"/>
  <c r="F147" i="56"/>
  <c r="AD5" i="57"/>
  <c r="F49" i="57"/>
  <c r="F48" i="57"/>
  <c r="F40" i="57"/>
  <c r="F43" i="57"/>
  <c r="F38" i="57"/>
  <c r="F45" i="57"/>
  <c r="F41" i="57"/>
  <c r="F42" i="57"/>
  <c r="F44" i="57"/>
  <c r="F39" i="57"/>
  <c r="D147" i="56"/>
  <c r="N5" i="57"/>
  <c r="G147" i="56"/>
  <c r="AL5" i="57"/>
  <c r="G173" i="56"/>
  <c r="AL36" i="57"/>
  <c r="E225" i="56"/>
  <c r="V63" i="57"/>
  <c r="E147" i="56"/>
  <c r="V5" i="57"/>
  <c r="F173" i="56"/>
  <c r="AD36" i="57"/>
  <c r="F225" i="56"/>
  <c r="AD63" i="57"/>
  <c r="C225" i="56"/>
  <c r="F63" i="57"/>
  <c r="C147" i="56"/>
  <c r="F5" i="57"/>
  <c r="E1786" i="56"/>
  <c r="E796" i="56"/>
  <c r="E1566" i="56"/>
  <c r="E143" i="56"/>
  <c r="E2232" i="56"/>
  <c r="E2330" i="56"/>
  <c r="E2512" i="56"/>
  <c r="E2414" i="56"/>
  <c r="E1236" i="56"/>
  <c r="E2610" i="56"/>
  <c r="E576" i="56"/>
  <c r="C299" i="56"/>
  <c r="C301" i="56"/>
  <c r="G292" i="56"/>
  <c r="I1471" i="56"/>
  <c r="I2337" i="56"/>
  <c r="I1738" i="56"/>
  <c r="I2421" i="56"/>
  <c r="I1086" i="56"/>
  <c r="I2198" i="56"/>
  <c r="F2108" i="56"/>
  <c r="F349" i="56"/>
  <c r="F1703" i="56"/>
  <c r="F2053" i="56"/>
  <c r="F302" i="56"/>
  <c r="F303" i="56" s="1"/>
  <c r="C227" i="56"/>
  <c r="C317" i="56"/>
  <c r="I1078" i="56"/>
  <c r="T12" i="57"/>
  <c r="T11" i="57"/>
  <c r="T15" i="57"/>
  <c r="T10" i="57"/>
  <c r="T14" i="57"/>
  <c r="T9" i="57"/>
  <c r="T13" i="57"/>
  <c r="T8" i="57"/>
  <c r="U9" i="57"/>
  <c r="U13" i="57"/>
  <c r="U11" i="57"/>
  <c r="U15" i="57"/>
  <c r="U12" i="57"/>
  <c r="U8" i="57"/>
  <c r="AR26" i="57" s="1"/>
  <c r="U14" i="57"/>
  <c r="U10" i="57"/>
  <c r="C316" i="56"/>
  <c r="C159" i="56"/>
  <c r="C160" i="56" s="1"/>
  <c r="C161" i="56"/>
  <c r="I2323" i="5"/>
  <c r="F127" i="56"/>
  <c r="G2641" i="5"/>
  <c r="G2592" i="5"/>
  <c r="G2690" i="5"/>
  <c r="G2390" i="5"/>
  <c r="G2543" i="5"/>
  <c r="G2494" i="5"/>
  <c r="G2341" i="5"/>
  <c r="G2243" i="5"/>
  <c r="G2439" i="5"/>
  <c r="G2292" i="5"/>
  <c r="I1408" i="56"/>
  <c r="G2765" i="48"/>
  <c r="I2765" i="48" s="1"/>
  <c r="J2765" i="48" s="1"/>
  <c r="AA954" i="48"/>
  <c r="AC954" i="48" s="1"/>
  <c r="AA702" i="48"/>
  <c r="H115" i="5"/>
  <c r="H116" i="5" s="1"/>
  <c r="E116" i="5"/>
  <c r="C127" i="56"/>
  <c r="C212" i="56"/>
  <c r="C210" i="56"/>
  <c r="C213" i="56"/>
  <c r="H113" i="5"/>
  <c r="C279" i="56"/>
  <c r="C320" i="56"/>
  <c r="C314" i="56"/>
  <c r="C116" i="56"/>
  <c r="C328" i="56"/>
  <c r="C329" i="56" s="1"/>
  <c r="C276" i="56"/>
  <c r="C162" i="56"/>
  <c r="C164" i="56"/>
  <c r="C103" i="56"/>
  <c r="C185" i="56"/>
  <c r="K184" i="56" s="1"/>
  <c r="C289" i="56"/>
  <c r="C158" i="56"/>
  <c r="C129" i="56"/>
  <c r="C341" i="56"/>
  <c r="C331" i="56"/>
  <c r="C215" i="56"/>
  <c r="C216" i="56"/>
  <c r="C364" i="56"/>
  <c r="C351" i="56"/>
  <c r="C366" i="56"/>
  <c r="C339" i="56"/>
  <c r="C2635" i="56" s="1"/>
  <c r="C327" i="56"/>
  <c r="C286" i="56"/>
  <c r="C273" i="56"/>
  <c r="C105" i="56"/>
  <c r="C106" i="56"/>
  <c r="C107" i="56"/>
  <c r="C104" i="56"/>
  <c r="C169" i="56"/>
  <c r="C182" i="56"/>
  <c r="C1790" i="56" s="1"/>
  <c r="C101" i="56"/>
  <c r="C319" i="56"/>
  <c r="C132" i="56"/>
  <c r="C133" i="56"/>
  <c r="C131" i="56"/>
  <c r="C338" i="56"/>
  <c r="C325" i="56"/>
  <c r="W2066" i="48"/>
  <c r="H2478" i="5"/>
  <c r="I2766" i="48"/>
  <c r="J2766" i="48" s="1"/>
  <c r="I1628" i="56"/>
  <c r="I1133" i="56"/>
  <c r="D127" i="56"/>
  <c r="D406" i="56"/>
  <c r="F278" i="56"/>
  <c r="F279" i="56" s="1"/>
  <c r="F118" i="56"/>
  <c r="H34" i="56"/>
  <c r="H220" i="56"/>
  <c r="I117" i="56"/>
  <c r="E118" i="56"/>
  <c r="H8" i="56"/>
  <c r="H24" i="56"/>
  <c r="H237" i="56" s="1"/>
  <c r="H174" i="56"/>
  <c r="I174" i="56" s="1"/>
  <c r="H92" i="56"/>
  <c r="AA2584" i="48"/>
  <c r="AA2633" i="48"/>
  <c r="H1196" i="56"/>
  <c r="H1581" i="56"/>
  <c r="H2674" i="56"/>
  <c r="H1251" i="56"/>
  <c r="H1636" i="56"/>
  <c r="I756" i="56"/>
  <c r="I2576" i="56"/>
  <c r="I1876" i="56"/>
  <c r="I1361" i="56"/>
  <c r="H481" i="56"/>
  <c r="I1562" i="56"/>
  <c r="I572" i="56"/>
  <c r="I682" i="56"/>
  <c r="I1397" i="56"/>
  <c r="I1122" i="56"/>
  <c r="I1067" i="56"/>
  <c r="I2661" i="5"/>
  <c r="AA734" i="48"/>
  <c r="I2465" i="5"/>
  <c r="Y1782" i="48"/>
  <c r="Z1782" i="48" s="1"/>
  <c r="S158" i="48"/>
  <c r="H341" i="5"/>
  <c r="H237" i="5"/>
  <c r="I237" i="5" s="1"/>
  <c r="H2325" i="5"/>
  <c r="H2374" i="5"/>
  <c r="I2266" i="5"/>
  <c r="I795" i="56"/>
  <c r="I1915" i="56"/>
  <c r="AA965" i="48"/>
  <c r="AC965" i="48" s="1"/>
  <c r="AA1504" i="48"/>
  <c r="AC1504" i="48" s="1"/>
  <c r="AA844" i="48"/>
  <c r="I792" i="56"/>
  <c r="D76" i="5"/>
  <c r="D1548" i="5"/>
  <c r="I2364" i="5"/>
  <c r="E298" i="56"/>
  <c r="E125" i="56"/>
  <c r="E129" i="56" s="1"/>
  <c r="E123" i="5"/>
  <c r="E125" i="5" s="1"/>
  <c r="E291" i="5"/>
  <c r="E401" i="5"/>
  <c r="E2484" i="5"/>
  <c r="E2071" i="5"/>
  <c r="I2071" i="5" s="1"/>
  <c r="E696" i="5"/>
  <c r="E751" i="5"/>
  <c r="I751" i="5" s="1"/>
  <c r="E1026" i="5"/>
  <c r="I1026" i="5" s="1"/>
  <c r="E531" i="5"/>
  <c r="E806" i="5"/>
  <c r="E861" i="5"/>
  <c r="I861" i="5" s="1"/>
  <c r="E641" i="5"/>
  <c r="I641" i="5" s="1"/>
  <c r="E1246" i="5"/>
  <c r="I1246" i="5" s="1"/>
  <c r="E1576" i="5"/>
  <c r="E586" i="5"/>
  <c r="I586" i="5" s="1"/>
  <c r="E1136" i="5"/>
  <c r="I1136" i="5" s="1"/>
  <c r="E2233" i="5"/>
  <c r="I2233" i="5" s="1"/>
  <c r="E1961" i="5"/>
  <c r="E1081" i="5"/>
  <c r="I1081" i="5" s="1"/>
  <c r="E916" i="5"/>
  <c r="I916" i="5" s="1"/>
  <c r="E2533" i="5"/>
  <c r="K2687" i="48" s="1"/>
  <c r="M2687" i="48" s="1"/>
  <c r="N2687" i="48" s="1"/>
  <c r="E2582" i="5"/>
  <c r="K2708" i="48" s="1"/>
  <c r="M2708" i="48" s="1"/>
  <c r="N2708" i="48" s="1"/>
  <c r="E2331" i="5"/>
  <c r="I2331" i="5" s="1"/>
  <c r="E264" i="5"/>
  <c r="E971" i="5"/>
  <c r="I971" i="5" s="1"/>
  <c r="E2680" i="5"/>
  <c r="E476" i="5"/>
  <c r="I476" i="5" s="1"/>
  <c r="E2429" i="5"/>
  <c r="I2429" i="5" s="1"/>
  <c r="E1466" i="5"/>
  <c r="I1466" i="5" s="1"/>
  <c r="E1411" i="5"/>
  <c r="E1521" i="5"/>
  <c r="E278" i="5"/>
  <c r="E1248" i="5" s="1"/>
  <c r="I1248" i="5" s="1"/>
  <c r="E1301" i="5"/>
  <c r="I1301" i="5" s="1"/>
  <c r="E2016" i="5"/>
  <c r="E1796" i="5"/>
  <c r="I1796" i="5" s="1"/>
  <c r="E2126" i="5"/>
  <c r="I2126" i="5" s="1"/>
  <c r="E1191" i="5"/>
  <c r="I1191" i="5" s="1"/>
  <c r="E1686" i="5"/>
  <c r="E2631" i="5"/>
  <c r="E1851" i="5"/>
  <c r="E1741" i="5"/>
  <c r="I1741" i="5" s="1"/>
  <c r="E2282" i="5"/>
  <c r="E1631" i="5"/>
  <c r="I1631" i="5" s="1"/>
  <c r="E2181" i="5"/>
  <c r="I2181" i="5" s="1"/>
  <c r="E2380" i="5"/>
  <c r="I2380" i="5" s="1"/>
  <c r="E276" i="5"/>
  <c r="E274" i="5"/>
  <c r="E1356" i="5"/>
  <c r="E421" i="5"/>
  <c r="I421" i="5" s="1"/>
  <c r="E1906" i="5"/>
  <c r="I1906" i="5" s="1"/>
  <c r="I531" i="5"/>
  <c r="I1356" i="5"/>
  <c r="K112" i="48"/>
  <c r="K293" i="48"/>
  <c r="K125" i="48"/>
  <c r="K129" i="48" s="1"/>
  <c r="M111" i="48"/>
  <c r="K403" i="48"/>
  <c r="M403" i="48" s="1"/>
  <c r="N403" i="48" s="1"/>
  <c r="E1690" i="5"/>
  <c r="I1690" i="5" s="1"/>
  <c r="E2237" i="5"/>
  <c r="I2237" i="5" s="1"/>
  <c r="E2537" i="5"/>
  <c r="E1580" i="5"/>
  <c r="I1580" i="5" s="1"/>
  <c r="E2075" i="5"/>
  <c r="I2075" i="5" s="1"/>
  <c r="E1635" i="5"/>
  <c r="E865" i="5"/>
  <c r="E810" i="5"/>
  <c r="I810" i="5" s="1"/>
  <c r="E2586" i="5"/>
  <c r="E700" i="5"/>
  <c r="I700" i="5" s="1"/>
  <c r="E2130" i="5"/>
  <c r="I2130" i="5" s="1"/>
  <c r="E1910" i="5"/>
  <c r="I1910" i="5" s="1"/>
  <c r="E2433" i="5"/>
  <c r="I2433" i="5" s="1"/>
  <c r="E2384" i="5"/>
  <c r="I2384" i="5" s="1"/>
  <c r="E1250" i="5"/>
  <c r="I1250" i="5" s="1"/>
  <c r="E1965" i="5"/>
  <c r="I1965" i="5" s="1"/>
  <c r="E1855" i="5"/>
  <c r="I1855" i="5" s="1"/>
  <c r="E304" i="5"/>
  <c r="E302" i="5"/>
  <c r="E290" i="5"/>
  <c r="E2684" i="5"/>
  <c r="E2286" i="5"/>
  <c r="I2286" i="5" s="1"/>
  <c r="E590" i="5"/>
  <c r="I590" i="5" s="1"/>
  <c r="E1525" i="5"/>
  <c r="I1525" i="5" s="1"/>
  <c r="E1085" i="5"/>
  <c r="I1085" i="5" s="1"/>
  <c r="E1140" i="5"/>
  <c r="I1140" i="5" s="1"/>
  <c r="E1470" i="5"/>
  <c r="I1470" i="5" s="1"/>
  <c r="E645" i="5"/>
  <c r="I645" i="5" s="1"/>
  <c r="E1195" i="5"/>
  <c r="I1195" i="5" s="1"/>
  <c r="E1030" i="5"/>
  <c r="I1030" i="5" s="1"/>
  <c r="E2488" i="5"/>
  <c r="E1360" i="5"/>
  <c r="I1360" i="5" s="1"/>
  <c r="E2335" i="5"/>
  <c r="I2335" i="5" s="1"/>
  <c r="E755" i="5"/>
  <c r="I755" i="5" s="1"/>
  <c r="E1745" i="5"/>
  <c r="I1745" i="5" s="1"/>
  <c r="E1415" i="5"/>
  <c r="I1415" i="5" s="1"/>
  <c r="E1305" i="5"/>
  <c r="I1305" i="5" s="1"/>
  <c r="E535" i="5"/>
  <c r="I535" i="5" s="1"/>
  <c r="E2185" i="5"/>
  <c r="I2185" i="5" s="1"/>
  <c r="E920" i="5"/>
  <c r="I920" i="5" s="1"/>
  <c r="E300" i="5"/>
  <c r="E425" i="5"/>
  <c r="I425" i="5" s="1"/>
  <c r="E1800" i="5"/>
  <c r="I1800" i="5" s="1"/>
  <c r="E2020" i="5"/>
  <c r="I2020" i="5" s="1"/>
  <c r="E2635" i="5"/>
  <c r="H1005" i="5"/>
  <c r="H1445" i="5"/>
  <c r="H2160" i="5"/>
  <c r="H840" i="5"/>
  <c r="H2105" i="5"/>
  <c r="H510" i="5"/>
  <c r="H400" i="5"/>
  <c r="H1060" i="5"/>
  <c r="H2312" i="5"/>
  <c r="H1830" i="5"/>
  <c r="H1280" i="5"/>
  <c r="H895" i="5"/>
  <c r="H122" i="5"/>
  <c r="H120" i="5"/>
  <c r="H1335" i="5"/>
  <c r="H1940" i="5"/>
  <c r="H1665" i="5"/>
  <c r="H1775" i="5"/>
  <c r="H314" i="5"/>
  <c r="H2410" i="5"/>
  <c r="H2661" i="5"/>
  <c r="H1720" i="5"/>
  <c r="H785" i="5"/>
  <c r="H1390" i="5"/>
  <c r="H2612" i="5"/>
  <c r="H118" i="5"/>
  <c r="H2563" i="5"/>
  <c r="H2263" i="5"/>
  <c r="H1170" i="5"/>
  <c r="H565" i="5"/>
  <c r="H950" i="5"/>
  <c r="H1885" i="5"/>
  <c r="H2465" i="5"/>
  <c r="H2050" i="5"/>
  <c r="H2514" i="5"/>
  <c r="H1500" i="5"/>
  <c r="H675" i="5"/>
  <c r="H620" i="5"/>
  <c r="H1610" i="5"/>
  <c r="H262" i="5"/>
  <c r="H476" i="5" s="1"/>
  <c r="H1555" i="5"/>
  <c r="H1225" i="5"/>
  <c r="H1115" i="5"/>
  <c r="H288" i="5"/>
  <c r="H730" i="5"/>
  <c r="H455" i="5"/>
  <c r="H1995" i="5"/>
  <c r="H2215" i="5"/>
  <c r="H2361" i="5"/>
  <c r="K2701" i="48"/>
  <c r="M2701" i="48" s="1"/>
  <c r="N2701" i="48" s="1"/>
  <c r="I2563" i="5"/>
  <c r="I865" i="5"/>
  <c r="I2016" i="5"/>
  <c r="I975" i="5"/>
  <c r="E101" i="56"/>
  <c r="I101" i="56" s="1"/>
  <c r="I2151" i="56"/>
  <c r="I1253" i="56"/>
  <c r="AA2191" i="48"/>
  <c r="I1569" i="56"/>
  <c r="I799" i="56"/>
  <c r="AA2423" i="48"/>
  <c r="AA1405" i="48"/>
  <c r="AA1181" i="48"/>
  <c r="W2687" i="48"/>
  <c r="Y2687" i="48" s="1"/>
  <c r="Z2687" i="48" s="1"/>
  <c r="Y2272" i="48"/>
  <c r="Z2272" i="48" s="1"/>
  <c r="W808" i="48"/>
  <c r="Y808" i="48" s="1"/>
  <c r="Z808" i="48" s="1"/>
  <c r="W478" i="48"/>
  <c r="W1578" i="48"/>
  <c r="W1028" i="48"/>
  <c r="W2382" i="48"/>
  <c r="Y619" i="48"/>
  <c r="Z619" i="48" s="1"/>
  <c r="W2073" i="48"/>
  <c r="Y2073" i="48" s="1"/>
  <c r="Z2073" i="48" s="1"/>
  <c r="W1786" i="48"/>
  <c r="Y2288" i="48"/>
  <c r="Z2288" i="48" s="1"/>
  <c r="I1970" i="56"/>
  <c r="I2609" i="56"/>
  <c r="I1923" i="56"/>
  <c r="I1353" i="56"/>
  <c r="AA2132" i="48"/>
  <c r="AA757" i="48"/>
  <c r="D130" i="56"/>
  <c r="I689" i="56"/>
  <c r="W99" i="48"/>
  <c r="Y2372" i="48"/>
  <c r="Z2372" i="48" s="1"/>
  <c r="M2239" i="48"/>
  <c r="N2239" i="48" s="1"/>
  <c r="AA2239" i="48"/>
  <c r="AC2239" i="48" s="1"/>
  <c r="H409" i="5"/>
  <c r="H174" i="5"/>
  <c r="I174" i="5" s="1"/>
  <c r="H164" i="5"/>
  <c r="I164" i="5" s="1"/>
  <c r="H1729" i="5"/>
  <c r="H2004" i="5"/>
  <c r="H2668" i="5"/>
  <c r="H904" i="5"/>
  <c r="H2368" i="5"/>
  <c r="H794" i="5"/>
  <c r="H2417" i="5"/>
  <c r="M2374" i="48"/>
  <c r="N2374" i="48" s="1"/>
  <c r="AA2374" i="48"/>
  <c r="AC2374" i="48" s="1"/>
  <c r="M2223" i="48"/>
  <c r="N2223" i="48" s="1"/>
  <c r="AA2223" i="48"/>
  <c r="AC2223" i="48" s="1"/>
  <c r="E116" i="56"/>
  <c r="I115" i="56"/>
  <c r="E302" i="56"/>
  <c r="E303" i="56" s="1"/>
  <c r="W2242" i="48"/>
  <c r="W2244" i="48" s="1"/>
  <c r="W2226" i="48"/>
  <c r="W2222" i="48"/>
  <c r="W1138" i="48"/>
  <c r="W973" i="48"/>
  <c r="Y973" i="48" s="1"/>
  <c r="Z973" i="48" s="1"/>
  <c r="W1083" i="48"/>
  <c r="W1246" i="48" s="1"/>
  <c r="W643" i="48"/>
  <c r="W276" i="48"/>
  <c r="AA276" i="48" s="1"/>
  <c r="I152" i="56"/>
  <c r="H153" i="56"/>
  <c r="I153" i="56" s="1"/>
  <c r="W435" i="48"/>
  <c r="W437" i="48"/>
  <c r="W1587" i="48"/>
  <c r="W1790" i="48" s="1"/>
  <c r="Y1790" i="48" s="1"/>
  <c r="Z1790" i="48" s="1"/>
  <c r="W1588" i="48"/>
  <c r="M2333" i="48"/>
  <c r="N2333" i="48" s="1"/>
  <c r="AA2333" i="48"/>
  <c r="O2687" i="48"/>
  <c r="Q2687" i="48" s="1"/>
  <c r="R2687" i="48" s="1"/>
  <c r="AA301" i="48"/>
  <c r="Y301" i="48"/>
  <c r="AC301" i="48" s="1"/>
  <c r="M1570" i="48"/>
  <c r="N1570" i="48" s="1"/>
  <c r="AA1570" i="48"/>
  <c r="AC1570" i="48" s="1"/>
  <c r="U36" i="57"/>
  <c r="U53" i="57" s="1"/>
  <c r="AR36" i="57"/>
  <c r="M36" i="57"/>
  <c r="H2139" i="56"/>
  <c r="H1239" i="56"/>
  <c r="H1974" i="56"/>
  <c r="H2613" i="56"/>
  <c r="H2029" i="56"/>
  <c r="H1569" i="56"/>
  <c r="H1019" i="56"/>
  <c r="H1919" i="56"/>
  <c r="H1789" i="56"/>
  <c r="H964" i="56"/>
  <c r="H1844" i="56"/>
  <c r="H1679" i="56"/>
  <c r="H2235" i="56"/>
  <c r="H99" i="56"/>
  <c r="H623" i="56" s="1"/>
  <c r="H168" i="56"/>
  <c r="M404" i="48"/>
  <c r="N404" i="48" s="1"/>
  <c r="AA404" i="48"/>
  <c r="AC404" i="48" s="1"/>
  <c r="M789" i="48"/>
  <c r="N789" i="48" s="1"/>
  <c r="AA789" i="48"/>
  <c r="AC789" i="48" s="1"/>
  <c r="M2219" i="48"/>
  <c r="N2219" i="48" s="1"/>
  <c r="AA2219" i="48"/>
  <c r="AC2219" i="48" s="1"/>
  <c r="E276" i="56"/>
  <c r="W2209" i="48"/>
  <c r="I2625" i="5"/>
  <c r="Y1802" i="48"/>
  <c r="Z1802" i="48" s="1"/>
  <c r="Y1747" i="48"/>
  <c r="Z1747" i="48" s="1"/>
  <c r="AA1688" i="48"/>
  <c r="AA1028" i="48"/>
  <c r="AA1672" i="48"/>
  <c r="AA1016" i="48"/>
  <c r="I1730" i="56"/>
  <c r="I2511" i="56"/>
  <c r="I2413" i="56"/>
  <c r="I1235" i="56"/>
  <c r="I1675" i="56"/>
  <c r="I2155" i="56"/>
  <c r="I2251" i="56"/>
  <c r="I1805" i="56"/>
  <c r="I2202" i="56"/>
  <c r="W226" i="48"/>
  <c r="AA226" i="48" s="1"/>
  <c r="I2429" i="56"/>
  <c r="I921" i="56"/>
  <c r="I481" i="56"/>
  <c r="I976" i="56"/>
  <c r="I866" i="56"/>
  <c r="I1573" i="56"/>
  <c r="I803" i="56"/>
  <c r="I638" i="56"/>
  <c r="I968" i="56"/>
  <c r="AA2419" i="48"/>
  <c r="AA2187" i="48"/>
  <c r="AA1362" i="48"/>
  <c r="AC1362" i="48" s="1"/>
  <c r="AA706" i="48"/>
  <c r="AA541" i="48"/>
  <c r="AA431" i="48"/>
  <c r="AA871" i="48"/>
  <c r="AA2543" i="48"/>
  <c r="AA2592" i="48"/>
  <c r="I524" i="56"/>
  <c r="I2574" i="5"/>
  <c r="AA1625" i="48"/>
  <c r="AA1751" i="48"/>
  <c r="I2623" i="5"/>
  <c r="H2186" i="56"/>
  <c r="I2662" i="56"/>
  <c r="I957" i="56"/>
  <c r="I1232" i="56"/>
  <c r="I737" i="56"/>
  <c r="I1727" i="56"/>
  <c r="I1672" i="56"/>
  <c r="I1287" i="56"/>
  <c r="R628" i="48"/>
  <c r="AA679" i="48"/>
  <c r="I468" i="5"/>
  <c r="I743" i="5"/>
  <c r="I1399" i="5"/>
  <c r="I1454" i="5"/>
  <c r="I2077" i="56"/>
  <c r="AA1861" i="48"/>
  <c r="AA1091" i="48"/>
  <c r="I1788" i="5"/>
  <c r="I849" i="5"/>
  <c r="I1843" i="5"/>
  <c r="I704" i="5"/>
  <c r="I1411" i="5"/>
  <c r="O2323" i="48"/>
  <c r="Q2323" i="48" s="1"/>
  <c r="R2323" i="48" s="1"/>
  <c r="O2274" i="48"/>
  <c r="Q2274" i="48" s="1"/>
  <c r="R2274" i="48" s="1"/>
  <c r="O2525" i="48"/>
  <c r="X2769" i="48"/>
  <c r="AC2325" i="48"/>
  <c r="W2486" i="48"/>
  <c r="W533" i="48"/>
  <c r="W2431" i="48"/>
  <c r="W2128" i="48"/>
  <c r="I2568" i="56"/>
  <c r="I858" i="56"/>
  <c r="AA1460" i="48"/>
  <c r="AA1295" i="48"/>
  <c r="AA596" i="48"/>
  <c r="I579" i="56"/>
  <c r="I10" i="5"/>
  <c r="I1509" i="5"/>
  <c r="I574" i="5"/>
  <c r="I1564" i="5"/>
  <c r="I963" i="5"/>
  <c r="I2674" i="56"/>
  <c r="W224" i="48"/>
  <c r="AA224" i="48" s="1"/>
  <c r="G1093" i="5"/>
  <c r="I1859" i="5"/>
  <c r="I1804" i="5"/>
  <c r="I1898" i="5"/>
  <c r="I2029" i="56"/>
  <c r="I2515" i="56"/>
  <c r="I2182" i="56"/>
  <c r="E330" i="56"/>
  <c r="E331" i="56" s="1"/>
  <c r="D127" i="5"/>
  <c r="I685" i="56"/>
  <c r="I1172" i="5"/>
  <c r="I1942" i="5"/>
  <c r="I1777" i="5"/>
  <c r="I1722" i="5"/>
  <c r="I2162" i="5"/>
  <c r="I952" i="5"/>
  <c r="X966" i="48"/>
  <c r="I1635" i="5"/>
  <c r="AA99" i="48"/>
  <c r="AC99" i="48" s="1"/>
  <c r="AA2576" i="48"/>
  <c r="AA2171" i="48"/>
  <c r="I2282" i="5"/>
  <c r="AA2470" i="48"/>
  <c r="AA1944" i="48"/>
  <c r="AA1284" i="48"/>
  <c r="I2345" i="56"/>
  <c r="AA462" i="48"/>
  <c r="AC462" i="48" s="1"/>
  <c r="I2096" i="56"/>
  <c r="I654" i="56"/>
  <c r="I819" i="56"/>
  <c r="I2104" i="56"/>
  <c r="I599" i="56"/>
  <c r="I1403" i="5"/>
  <c r="I1678" i="5"/>
  <c r="I909" i="56"/>
  <c r="I964" i="56"/>
  <c r="I519" i="5"/>
  <c r="I2639" i="5"/>
  <c r="G252" i="5"/>
  <c r="I2541" i="5"/>
  <c r="I2339" i="5"/>
  <c r="I1364" i="5"/>
  <c r="AA2572" i="48"/>
  <c r="I2462" i="56"/>
  <c r="I2658" i="56"/>
  <c r="E52" i="56"/>
  <c r="E838" i="56" s="1"/>
  <c r="I1337" i="5"/>
  <c r="I897" i="5"/>
  <c r="I1997" i="5"/>
  <c r="I2417" i="56"/>
  <c r="AA2439" i="48"/>
  <c r="AA2641" i="48"/>
  <c r="I1961" i="5"/>
  <c r="I2132" i="56"/>
  <c r="I1967" i="56"/>
  <c r="I1782" i="56"/>
  <c r="I627" i="56"/>
  <c r="W1248" i="48"/>
  <c r="Y1248" i="48" s="1"/>
  <c r="Z1248" i="48" s="1"/>
  <c r="Y2325" i="48"/>
  <c r="Z2325" i="48" s="1"/>
  <c r="AB6" i="48"/>
  <c r="W2235" i="48"/>
  <c r="Y2235" i="48" s="1"/>
  <c r="Z2235" i="48" s="1"/>
  <c r="W1908" i="48"/>
  <c r="Y1908" i="48" s="1"/>
  <c r="Z1908" i="48" s="1"/>
  <c r="H179" i="56"/>
  <c r="I179" i="56" s="1"/>
  <c r="S339" i="48"/>
  <c r="AA2637" i="48"/>
  <c r="AA1240" i="48"/>
  <c r="AC1240" i="48" s="1"/>
  <c r="AA855" i="48"/>
  <c r="AA1680" i="48"/>
  <c r="AA745" i="48"/>
  <c r="AA2120" i="48"/>
  <c r="AA2081" i="48"/>
  <c r="AA926" i="48"/>
  <c r="I1691" i="56"/>
  <c r="I1141" i="56"/>
  <c r="I929" i="56"/>
  <c r="I434" i="56"/>
  <c r="I489" i="56"/>
  <c r="I1754" i="56"/>
  <c r="I1953" i="5"/>
  <c r="I2173" i="5"/>
  <c r="W14" i="48"/>
  <c r="AA23" i="48"/>
  <c r="I1019" i="56"/>
  <c r="I684" i="5"/>
  <c r="I1289" i="5"/>
  <c r="I979" i="5"/>
  <c r="I2492" i="5"/>
  <c r="F129" i="56"/>
  <c r="I811" i="56"/>
  <c r="AA1130" i="48"/>
  <c r="AA525" i="48"/>
  <c r="I1034" i="5"/>
  <c r="I2666" i="56"/>
  <c r="I696" i="5"/>
  <c r="I1780" i="5"/>
  <c r="I1670" i="5"/>
  <c r="I1175" i="5"/>
  <c r="I845" i="5"/>
  <c r="I2284" i="56"/>
  <c r="I798" i="5"/>
  <c r="I2063" i="5"/>
  <c r="I1018" i="5"/>
  <c r="F2637" i="56"/>
  <c r="I567" i="5"/>
  <c r="I2052" i="5"/>
  <c r="I1887" i="5"/>
  <c r="I457" i="5"/>
  <c r="X1241" i="48"/>
  <c r="AA2527" i="48"/>
  <c r="AA2175" i="48"/>
  <c r="AA686" i="48"/>
  <c r="AA521" i="48"/>
  <c r="I1349" i="56"/>
  <c r="AA1366" i="48"/>
  <c r="AA1531" i="48"/>
  <c r="I806" i="5"/>
  <c r="I1686" i="5"/>
  <c r="AA899" i="48"/>
  <c r="AA2109" i="48"/>
  <c r="I902" i="56"/>
  <c r="I1507" i="56"/>
  <c r="I114" i="56"/>
  <c r="K2574" i="48"/>
  <c r="K2623" i="48"/>
  <c r="K2525" i="48"/>
  <c r="K2421" i="48"/>
  <c r="K2372" i="48"/>
  <c r="M2372" i="48" s="1"/>
  <c r="N2372" i="48" s="1"/>
  <c r="X2335" i="48"/>
  <c r="AA1963" i="48"/>
  <c r="AA2415" i="48"/>
  <c r="I2527" i="56"/>
  <c r="I536" i="56"/>
  <c r="I1581" i="56"/>
  <c r="I2560" i="56"/>
  <c r="I1204" i="56"/>
  <c r="I1884" i="56"/>
  <c r="I1424" i="56"/>
  <c r="I413" i="5"/>
  <c r="I2118" i="5"/>
  <c r="I1514" i="56"/>
  <c r="I2186" i="56"/>
  <c r="I1844" i="56"/>
  <c r="I2333" i="56"/>
  <c r="I2564" i="56"/>
  <c r="I2417" i="5"/>
  <c r="I1179" i="5"/>
  <c r="I1839" i="5"/>
  <c r="I2672" i="5"/>
  <c r="I1746" i="56"/>
  <c r="I539" i="5"/>
  <c r="I429" i="5"/>
  <c r="I1529" i="5"/>
  <c r="G244" i="48"/>
  <c r="W104" i="48"/>
  <c r="I1974" i="56"/>
  <c r="I2384" i="56"/>
  <c r="Q291" i="48"/>
  <c r="R291" i="48" s="1"/>
  <c r="D282" i="5"/>
  <c r="D808" i="5" s="1"/>
  <c r="F152" i="5"/>
  <c r="AA2292" i="48"/>
  <c r="I1576" i="5"/>
  <c r="AA1449" i="48"/>
  <c r="AA1394" i="48"/>
  <c r="I1233" i="48"/>
  <c r="J1233" i="48" s="1"/>
  <c r="I1837" i="56"/>
  <c r="I1342" i="56"/>
  <c r="H468" i="5"/>
  <c r="Z209" i="48"/>
  <c r="AB209" i="48"/>
  <c r="W1792" i="48"/>
  <c r="Z210" i="48"/>
  <c r="AB210" i="48"/>
  <c r="AA517" i="48"/>
  <c r="AA2519" i="48"/>
  <c r="AA682" i="48"/>
  <c r="D266" i="5"/>
  <c r="D279" i="5"/>
  <c r="G347" i="5"/>
  <c r="G191" i="5"/>
  <c r="G192" i="5" s="1"/>
  <c r="G243" i="5"/>
  <c r="G244" i="5" s="1"/>
  <c r="G62" i="5"/>
  <c r="AA690" i="48"/>
  <c r="C576" i="5"/>
  <c r="C1181" i="5"/>
  <c r="C2116" i="5"/>
  <c r="C1951" i="5"/>
  <c r="C631" i="5"/>
  <c r="C686" i="5"/>
  <c r="C2171" i="5"/>
  <c r="C179" i="5"/>
  <c r="C1456" i="5"/>
  <c r="C1676" i="5"/>
  <c r="C1291" i="5"/>
  <c r="C1511" i="5"/>
  <c r="C1731" i="5"/>
  <c r="C1071" i="5"/>
  <c r="I1071" i="5" s="1"/>
  <c r="C466" i="5"/>
  <c r="C1401" i="5"/>
  <c r="C1621" i="5"/>
  <c r="C851" i="5"/>
  <c r="C741" i="5"/>
  <c r="C796" i="5"/>
  <c r="C521" i="5"/>
  <c r="C411" i="5"/>
  <c r="C2061" i="5"/>
  <c r="C906" i="5"/>
  <c r="C2006" i="5"/>
  <c r="C1126" i="5"/>
  <c r="I1126" i="5" s="1"/>
  <c r="C1016" i="5"/>
  <c r="C961" i="5"/>
  <c r="C1896" i="5"/>
  <c r="C1841" i="5"/>
  <c r="C1346" i="5"/>
  <c r="C1236" i="5"/>
  <c r="C1566" i="5"/>
  <c r="C1786" i="5"/>
  <c r="I1919" i="56"/>
  <c r="I23" i="56"/>
  <c r="I2235" i="56"/>
  <c r="Z211" i="48"/>
  <c r="AB211" i="48"/>
  <c r="Y22" i="48"/>
  <c r="W214" i="48"/>
  <c r="AA214" i="48" s="1"/>
  <c r="Q142" i="48"/>
  <c r="R142" i="48" s="1"/>
  <c r="R141" i="48"/>
  <c r="K310" i="48"/>
  <c r="M128" i="48"/>
  <c r="M129" i="48" s="1"/>
  <c r="N129" i="48" s="1"/>
  <c r="M624" i="48"/>
  <c r="N624" i="48" s="1"/>
  <c r="AA624" i="48"/>
  <c r="AC624" i="48" s="1"/>
  <c r="M1339" i="48"/>
  <c r="N1339" i="48" s="1"/>
  <c r="AA1339" i="48"/>
  <c r="AC1339" i="48" s="1"/>
  <c r="I32" i="5"/>
  <c r="K326" i="48"/>
  <c r="O177" i="48"/>
  <c r="O164" i="48"/>
  <c r="M297" i="48"/>
  <c r="K298" i="48"/>
  <c r="X2058" i="48"/>
  <c r="X573" i="48"/>
  <c r="X2768" i="48"/>
  <c r="X1893" i="48"/>
  <c r="I322" i="56"/>
  <c r="H323" i="56"/>
  <c r="I323" i="56" s="1"/>
  <c r="Y2691" i="48"/>
  <c r="Z2691" i="48" s="1"/>
  <c r="W444" i="48"/>
  <c r="Y444" i="48" s="1"/>
  <c r="Z444" i="48" s="1"/>
  <c r="W86" i="48"/>
  <c r="W137" i="48"/>
  <c r="E103" i="56"/>
  <c r="E289" i="56"/>
  <c r="E159" i="56"/>
  <c r="E962" i="56" s="1"/>
  <c r="I102" i="56"/>
  <c r="W218" i="48"/>
  <c r="AA218" i="48" s="1"/>
  <c r="E282" i="48"/>
  <c r="C2537" i="48"/>
  <c r="C2286" i="48"/>
  <c r="E2286" i="48" s="1"/>
  <c r="F2286" i="48" s="1"/>
  <c r="C2488" i="48"/>
  <c r="C2237" i="48"/>
  <c r="E2237" i="48" s="1"/>
  <c r="F2237" i="48" s="1"/>
  <c r="C2433" i="48"/>
  <c r="C2335" i="48"/>
  <c r="E2335" i="48" s="1"/>
  <c r="F2335" i="48" s="1"/>
  <c r="C2384" i="48"/>
  <c r="E2384" i="48" s="1"/>
  <c r="F2384" i="48" s="1"/>
  <c r="C2586" i="48"/>
  <c r="C2635" i="48"/>
  <c r="I2049" i="56"/>
  <c r="I2206" i="56"/>
  <c r="I633" i="5"/>
  <c r="I1789" i="56"/>
  <c r="H1141" i="56"/>
  <c r="H2198" i="56"/>
  <c r="H2247" i="56"/>
  <c r="H1801" i="56"/>
  <c r="H1306" i="56"/>
  <c r="H701" i="56"/>
  <c r="H2151" i="56"/>
  <c r="H426" i="56"/>
  <c r="H2345" i="56"/>
  <c r="H1526" i="56"/>
  <c r="H1031" i="56"/>
  <c r="H1931" i="56"/>
  <c r="H2296" i="56"/>
  <c r="H1086" i="56"/>
  <c r="H2478" i="56"/>
  <c r="H1416" i="56"/>
  <c r="H646" i="56"/>
  <c r="H1691" i="56"/>
  <c r="H2527" i="56"/>
  <c r="H591" i="56"/>
  <c r="H866" i="56"/>
  <c r="H1746" i="56"/>
  <c r="H2576" i="56"/>
  <c r="H536" i="56"/>
  <c r="H1876" i="56"/>
  <c r="H756" i="56"/>
  <c r="H2429" i="56"/>
  <c r="I269" i="56"/>
  <c r="H271" i="56"/>
  <c r="I271" i="56" s="1"/>
  <c r="H811" i="56"/>
  <c r="H2096" i="56"/>
  <c r="H976" i="56"/>
  <c r="H2041" i="56"/>
  <c r="H1856" i="56"/>
  <c r="H1471" i="56"/>
  <c r="H1986" i="56"/>
  <c r="H1062" i="5"/>
  <c r="H622" i="5"/>
  <c r="H897" i="5"/>
  <c r="H1942" i="5"/>
  <c r="H1282" i="5"/>
  <c r="H2107" i="5"/>
  <c r="H2052" i="5"/>
  <c r="H402" i="5"/>
  <c r="H1557" i="5"/>
  <c r="H1447" i="5"/>
  <c r="H124" i="5"/>
  <c r="H677" i="5"/>
  <c r="H1612" i="5"/>
  <c r="H1997" i="5"/>
  <c r="H732" i="5"/>
  <c r="H1832" i="5"/>
  <c r="H2162" i="5"/>
  <c r="H1007" i="5"/>
  <c r="H1227" i="5"/>
  <c r="H1502" i="5"/>
  <c r="H293" i="5"/>
  <c r="H952" i="5"/>
  <c r="H1392" i="5"/>
  <c r="H1337" i="5"/>
  <c r="H319" i="5"/>
  <c r="H267" i="5"/>
  <c r="H112" i="5"/>
  <c r="H787" i="5"/>
  <c r="H1117" i="5"/>
  <c r="H1667" i="5"/>
  <c r="H512" i="5"/>
  <c r="H1777" i="5"/>
  <c r="H1722" i="5"/>
  <c r="H1172" i="5"/>
  <c r="H842" i="5"/>
  <c r="H567" i="5"/>
  <c r="H1887" i="5"/>
  <c r="H457" i="5"/>
  <c r="X2003" i="48"/>
  <c r="Y1362" i="48"/>
  <c r="Z1362" i="48" s="1"/>
  <c r="AA2317" i="48"/>
  <c r="AC2317" i="48" s="1"/>
  <c r="I2190" i="56"/>
  <c r="C324" i="5"/>
  <c r="C346" i="48"/>
  <c r="C359" i="48"/>
  <c r="D2651" i="5"/>
  <c r="D2553" i="5"/>
  <c r="D1433" i="5"/>
  <c r="D2455" i="5"/>
  <c r="D2400" i="5"/>
  <c r="D1103" i="5"/>
  <c r="D2038" i="5"/>
  <c r="D2602" i="5"/>
  <c r="D883" i="5"/>
  <c r="D938" i="5"/>
  <c r="D1488" i="5"/>
  <c r="D1598" i="5"/>
  <c r="D1708" i="5"/>
  <c r="D2351" i="5"/>
  <c r="D2253" i="5"/>
  <c r="D773" i="5"/>
  <c r="D2148" i="5"/>
  <c r="D828" i="5"/>
  <c r="D1268" i="5"/>
  <c r="D1158" i="5"/>
  <c r="D663" i="5"/>
  <c r="D1983" i="5"/>
  <c r="D443" i="5"/>
  <c r="D608" i="5"/>
  <c r="D1763" i="5"/>
  <c r="D1653" i="5"/>
  <c r="D1928" i="5"/>
  <c r="D993" i="5"/>
  <c r="D1818" i="5"/>
  <c r="D553" i="5"/>
  <c r="D1213" i="5"/>
  <c r="D2093" i="5"/>
  <c r="D388" i="5"/>
  <c r="I388" i="5" s="1"/>
  <c r="D53" i="5"/>
  <c r="D51" i="5"/>
  <c r="D2302" i="5"/>
  <c r="D1378" i="5"/>
  <c r="D718" i="5"/>
  <c r="D52" i="5"/>
  <c r="D498" i="5"/>
  <c r="D1323" i="5"/>
  <c r="D1873" i="5"/>
  <c r="D1048" i="5"/>
  <c r="D2504" i="5"/>
  <c r="D1543" i="5"/>
  <c r="D47" i="5"/>
  <c r="D50" i="5"/>
  <c r="Q559" i="48"/>
  <c r="R559" i="48" s="1"/>
  <c r="Q1769" i="48"/>
  <c r="R1769" i="48" s="1"/>
  <c r="I325" i="5"/>
  <c r="H326" i="5"/>
  <c r="D318" i="56"/>
  <c r="D596" i="56"/>
  <c r="D1036" i="56"/>
  <c r="D1201" i="56"/>
  <c r="D651" i="56"/>
  <c r="D2350" i="56"/>
  <c r="D2301" i="56"/>
  <c r="D2630" i="56"/>
  <c r="D2581" i="56"/>
  <c r="D871" i="56"/>
  <c r="D317" i="56"/>
  <c r="D2046" i="56"/>
  <c r="D1806" i="56"/>
  <c r="D981" i="56"/>
  <c r="D1936" i="56"/>
  <c r="D541" i="56"/>
  <c r="D320" i="56"/>
  <c r="D816" i="56"/>
  <c r="D1696" i="56"/>
  <c r="D1531" i="56"/>
  <c r="D926" i="56"/>
  <c r="D1256" i="56"/>
  <c r="D2434" i="56"/>
  <c r="D2252" i="56"/>
  <c r="D1881" i="56"/>
  <c r="D706" i="56"/>
  <c r="D2532" i="56"/>
  <c r="D486" i="56"/>
  <c r="D2156" i="56"/>
  <c r="D761" i="56"/>
  <c r="D1146" i="56"/>
  <c r="D2483" i="56"/>
  <c r="D1421" i="56"/>
  <c r="D1366" i="56"/>
  <c r="D1586" i="56"/>
  <c r="D1861" i="56"/>
  <c r="D1091" i="56"/>
  <c r="D1476" i="56"/>
  <c r="D431" i="56"/>
  <c r="D1311" i="56"/>
  <c r="D2679" i="56"/>
  <c r="D2101" i="56"/>
  <c r="D1641" i="56"/>
  <c r="D1751" i="56"/>
  <c r="D319" i="56"/>
  <c r="D1991" i="56"/>
  <c r="D2203" i="56"/>
  <c r="C232" i="48"/>
  <c r="C154" i="48"/>
  <c r="C25" i="48"/>
  <c r="AA25" i="48" s="1"/>
  <c r="E24" i="48"/>
  <c r="W24" i="48"/>
  <c r="Y24" i="48" s="1"/>
  <c r="AA24" i="48"/>
  <c r="AC24" i="48" s="1"/>
  <c r="AC25" i="48" s="1"/>
  <c r="K157" i="48"/>
  <c r="K158" i="48"/>
  <c r="K156" i="48"/>
  <c r="K159" i="48"/>
  <c r="G365" i="56"/>
  <c r="G353" i="56"/>
  <c r="E280" i="5"/>
  <c r="E268" i="5"/>
  <c r="Z100" i="48"/>
  <c r="Y101" i="48"/>
  <c r="Z101" i="48" s="1"/>
  <c r="AB308" i="48"/>
  <c r="X2777" i="48"/>
  <c r="E2766" i="48"/>
  <c r="F2766" i="48" s="1"/>
  <c r="C2768" i="48"/>
  <c r="E2768" i="48" s="1"/>
  <c r="F2768" i="48" s="1"/>
  <c r="C2769" i="48"/>
  <c r="E2769" i="48" s="1"/>
  <c r="F2769" i="48" s="1"/>
  <c r="I2519" i="56"/>
  <c r="I591" i="56"/>
  <c r="O1693" i="48"/>
  <c r="O813" i="48"/>
  <c r="O1748" i="48"/>
  <c r="O428" i="48"/>
  <c r="O2023" i="48"/>
  <c r="O1968" i="48"/>
  <c r="O648" i="48"/>
  <c r="O2289" i="48"/>
  <c r="O703" i="48"/>
  <c r="O2436" i="48"/>
  <c r="O2589" i="48"/>
  <c r="O538" i="48"/>
  <c r="O758" i="48"/>
  <c r="O1033" i="48"/>
  <c r="O1858" i="48"/>
  <c r="O2188" i="48"/>
  <c r="O1583" i="48"/>
  <c r="O1143" i="48"/>
  <c r="O1308" i="48"/>
  <c r="O868" i="48"/>
  <c r="O2078" i="48"/>
  <c r="O1638" i="48"/>
  <c r="O1088" i="48"/>
  <c r="O1253" i="48"/>
  <c r="O1913" i="48"/>
  <c r="O1803" i="48"/>
  <c r="O1198" i="48"/>
  <c r="O593" i="48"/>
  <c r="O2491" i="48"/>
  <c r="O978" i="48"/>
  <c r="O2387" i="48"/>
  <c r="Q307" i="48"/>
  <c r="R307" i="48" s="1"/>
  <c r="O923" i="48"/>
  <c r="O2240" i="48"/>
  <c r="O2638" i="48"/>
  <c r="O2133" i="48"/>
  <c r="O2540" i="48"/>
  <c r="O2338" i="48"/>
  <c r="O483" i="48"/>
  <c r="O314" i="48"/>
  <c r="O315" i="48"/>
  <c r="O313" i="48"/>
  <c r="C1346" i="56"/>
  <c r="C1786" i="56"/>
  <c r="I741" i="56"/>
  <c r="C2026" i="56"/>
  <c r="I1401" i="56"/>
  <c r="C521" i="56"/>
  <c r="I521" i="56" s="1"/>
  <c r="C1236" i="56"/>
  <c r="I1236" i="56" s="1"/>
  <c r="C1971" i="56"/>
  <c r="C1566" i="56"/>
  <c r="C2385" i="56"/>
  <c r="C2281" i="56"/>
  <c r="C2561" i="56"/>
  <c r="I1511" i="56"/>
  <c r="C2463" i="56"/>
  <c r="I2463" i="56" s="1"/>
  <c r="C1016" i="56"/>
  <c r="C796" i="56"/>
  <c r="C2232" i="56"/>
  <c r="I631" i="56"/>
  <c r="C411" i="56"/>
  <c r="C2659" i="56"/>
  <c r="I2659" i="56" s="1"/>
  <c r="C2183" i="56"/>
  <c r="I2081" i="56"/>
  <c r="C1841" i="56"/>
  <c r="C2414" i="56"/>
  <c r="C1731" i="56"/>
  <c r="I1731" i="56" s="1"/>
  <c r="C2610" i="56"/>
  <c r="I1916" i="56"/>
  <c r="C576" i="56"/>
  <c r="C961" i="56"/>
  <c r="I961" i="56" s="1"/>
  <c r="C2330" i="56"/>
  <c r="C906" i="56"/>
  <c r="I906" i="56" s="1"/>
  <c r="C2512" i="56"/>
  <c r="AB48" i="57"/>
  <c r="AB49" i="57"/>
  <c r="AB42" i="57"/>
  <c r="AB41" i="57"/>
  <c r="AB38" i="57"/>
  <c r="AB43" i="57"/>
  <c r="AB40" i="57"/>
  <c r="AB45" i="57"/>
  <c r="AB44" i="57"/>
  <c r="AB39" i="57"/>
  <c r="Q313" i="48"/>
  <c r="Q302" i="48"/>
  <c r="R302" i="48" s="1"/>
  <c r="R301" i="48"/>
  <c r="AA1342" i="48"/>
  <c r="AC1342" i="48" s="1"/>
  <c r="I2041" i="56"/>
  <c r="I1931" i="56"/>
  <c r="AA221" i="48"/>
  <c r="W559" i="48"/>
  <c r="Y559" i="48" s="1"/>
  <c r="Z559" i="48" s="1"/>
  <c r="U2010" i="48"/>
  <c r="V2010" i="48" s="1"/>
  <c r="AA2010" i="48"/>
  <c r="AC2010" i="48" s="1"/>
  <c r="L77" i="57"/>
  <c r="L76" i="57"/>
  <c r="L68" i="57"/>
  <c r="L70" i="57"/>
  <c r="L65" i="57"/>
  <c r="L71" i="57"/>
  <c r="L66" i="57"/>
  <c r="L72" i="57"/>
  <c r="L67" i="57"/>
  <c r="L69" i="57"/>
  <c r="K118" i="48"/>
  <c r="AA922" i="48"/>
  <c r="I2388" i="56"/>
  <c r="H485" i="56"/>
  <c r="I308" i="48"/>
  <c r="G309" i="48"/>
  <c r="G2339" i="48"/>
  <c r="I2339" i="48" s="1"/>
  <c r="J2339" i="48" s="1"/>
  <c r="G2590" i="48"/>
  <c r="G2541" i="48"/>
  <c r="G2241" i="48"/>
  <c r="I2241" i="48" s="1"/>
  <c r="J2241" i="48" s="1"/>
  <c r="G2388" i="48"/>
  <c r="I2388" i="48" s="1"/>
  <c r="J2388" i="48" s="1"/>
  <c r="G2492" i="48"/>
  <c r="G2639" i="48"/>
  <c r="G2290" i="48"/>
  <c r="I2290" i="48" s="1"/>
  <c r="J2290" i="48" s="1"/>
  <c r="G2437" i="48"/>
  <c r="I1348" i="5"/>
  <c r="F361" i="56"/>
  <c r="I814" i="5"/>
  <c r="I649" i="5"/>
  <c r="AA1834" i="48"/>
  <c r="H1782" i="56"/>
  <c r="H1912" i="56"/>
  <c r="H1562" i="56"/>
  <c r="H1507" i="56"/>
  <c r="H274" i="56"/>
  <c r="H792" i="56"/>
  <c r="H902" i="56"/>
  <c r="H2022" i="56"/>
  <c r="H1177" i="56"/>
  <c r="H1067" i="56"/>
  <c r="H462" i="56"/>
  <c r="H1672" i="56"/>
  <c r="H517" i="56"/>
  <c r="H2077" i="56"/>
  <c r="H1617" i="56"/>
  <c r="H326" i="56"/>
  <c r="H339" i="56" s="1"/>
  <c r="H115" i="56"/>
  <c r="H328" i="56" s="1"/>
  <c r="H1452" i="56"/>
  <c r="H300" i="56"/>
  <c r="I300" i="56" s="1"/>
  <c r="H1397" i="56"/>
  <c r="H1122" i="56"/>
  <c r="H737" i="56"/>
  <c r="H1837" i="56"/>
  <c r="H1967" i="56"/>
  <c r="H2381" i="56"/>
  <c r="H1232" i="56"/>
  <c r="H682" i="56"/>
  <c r="H627" i="56"/>
  <c r="H1727" i="56"/>
  <c r="I2022" i="56"/>
  <c r="E1790" i="48"/>
  <c r="F1790" i="48" s="1"/>
  <c r="AA1790" i="48"/>
  <c r="AC1790" i="48" s="1"/>
  <c r="AA1515" i="48"/>
  <c r="AC1515" i="48" s="1"/>
  <c r="W34" i="48"/>
  <c r="AA34" i="48"/>
  <c r="I409" i="5"/>
  <c r="F261" i="56"/>
  <c r="F249" i="56"/>
  <c r="C2501" i="5"/>
  <c r="C1428" i="5"/>
  <c r="I1428" i="5" s="1"/>
  <c r="C2599" i="5"/>
  <c r="C1098" i="5"/>
  <c r="C1538" i="5"/>
  <c r="I1538" i="5" s="1"/>
  <c r="C2299" i="5"/>
  <c r="I2299" i="5" s="1"/>
  <c r="C26" i="5"/>
  <c r="C2088" i="5"/>
  <c r="C2550" i="5"/>
  <c r="C1923" i="5"/>
  <c r="I1923" i="5" s="1"/>
  <c r="C1868" i="5"/>
  <c r="C1813" i="5"/>
  <c r="C383" i="5"/>
  <c r="C548" i="5"/>
  <c r="I548" i="5" s="1"/>
  <c r="C878" i="5"/>
  <c r="C1373" i="5"/>
  <c r="C768" i="5"/>
  <c r="I768" i="5" s="1"/>
  <c r="C213" i="5"/>
  <c r="C1758" i="5"/>
  <c r="C603" i="5"/>
  <c r="I603" i="5" s="1"/>
  <c r="C2250" i="5"/>
  <c r="I2250" i="5" s="1"/>
  <c r="C1043" i="5"/>
  <c r="I1043" i="5" s="1"/>
  <c r="C1593" i="5"/>
  <c r="C823" i="5"/>
  <c r="I823" i="5" s="1"/>
  <c r="C2452" i="5"/>
  <c r="C1483" i="5"/>
  <c r="I1483" i="5" s="1"/>
  <c r="C1318" i="5"/>
  <c r="C438" i="5"/>
  <c r="C933" i="5"/>
  <c r="C713" i="5"/>
  <c r="I713" i="5" s="1"/>
  <c r="C27" i="5"/>
  <c r="I27" i="5" s="1"/>
  <c r="C21" i="5"/>
  <c r="C2033" i="5"/>
  <c r="I2033" i="5" s="1"/>
  <c r="C2648" i="5"/>
  <c r="C1703" i="5"/>
  <c r="C24" i="5"/>
  <c r="I24" i="5" s="1"/>
  <c r="C1648" i="5"/>
  <c r="C2397" i="5"/>
  <c r="I2397" i="5" s="1"/>
  <c r="C1263" i="5"/>
  <c r="C493" i="5"/>
  <c r="C2348" i="5"/>
  <c r="C2143" i="5"/>
  <c r="I2143" i="5" s="1"/>
  <c r="C1153" i="5"/>
  <c r="C1208" i="5"/>
  <c r="C988" i="5"/>
  <c r="I988" i="5" s="1"/>
  <c r="C658" i="5"/>
  <c r="I658" i="5" s="1"/>
  <c r="C1978" i="5"/>
  <c r="C25" i="5"/>
  <c r="I327" i="5"/>
  <c r="F305" i="5"/>
  <c r="F292" i="5"/>
  <c r="F642" i="56"/>
  <c r="F972" i="56"/>
  <c r="F1797" i="56"/>
  <c r="F2670" i="56"/>
  <c r="F1982" i="56"/>
  <c r="F1247" i="56"/>
  <c r="F2194" i="56"/>
  <c r="F862" i="56"/>
  <c r="F422" i="56"/>
  <c r="F2523" i="56"/>
  <c r="F1742" i="56"/>
  <c r="F1852" i="56"/>
  <c r="F1027" i="56"/>
  <c r="F1412" i="56"/>
  <c r="F2341" i="56"/>
  <c r="F1872" i="56"/>
  <c r="F1192" i="56"/>
  <c r="F1632" i="56"/>
  <c r="F532" i="56"/>
  <c r="F2474" i="56"/>
  <c r="F2425" i="56"/>
  <c r="F1522" i="56"/>
  <c r="F2243" i="56"/>
  <c r="F1302" i="56"/>
  <c r="F477" i="56"/>
  <c r="F1687" i="56"/>
  <c r="F807" i="56"/>
  <c r="F1357" i="56"/>
  <c r="F1467" i="56"/>
  <c r="F752" i="56"/>
  <c r="F1927" i="56"/>
  <c r="F587" i="56"/>
  <c r="F1137" i="56"/>
  <c r="F2572" i="56"/>
  <c r="F697" i="56"/>
  <c r="F1577" i="56"/>
  <c r="F245" i="56"/>
  <c r="F255" i="56"/>
  <c r="F2621" i="56"/>
  <c r="F2092" i="56"/>
  <c r="F2292" i="56"/>
  <c r="I1128" i="5"/>
  <c r="F202" i="5"/>
  <c r="F190" i="5"/>
  <c r="AA1311" i="48"/>
  <c r="I111" i="56"/>
  <c r="I125" i="56" s="1"/>
  <c r="I127" i="56" s="1"/>
  <c r="H111" i="56"/>
  <c r="H112" i="56" s="1"/>
  <c r="I1082" i="56"/>
  <c r="E341" i="56"/>
  <c r="E185" i="56"/>
  <c r="M184" i="56" s="1"/>
  <c r="E51" i="56"/>
  <c r="E237" i="56"/>
  <c r="E970" i="56" s="1"/>
  <c r="I50" i="56"/>
  <c r="W163" i="48"/>
  <c r="AA163" i="48" s="1"/>
  <c r="D2501" i="56"/>
  <c r="D2123" i="56"/>
  <c r="D2068" i="56"/>
  <c r="D1663" i="56"/>
  <c r="D2270" i="56"/>
  <c r="D1388" i="56"/>
  <c r="D2221" i="56"/>
  <c r="D1773" i="56"/>
  <c r="D1333" i="56"/>
  <c r="D1003" i="56"/>
  <c r="D1718" i="56"/>
  <c r="D948" i="56"/>
  <c r="D2550" i="56"/>
  <c r="D2013" i="56"/>
  <c r="D563" i="56"/>
  <c r="D783" i="56"/>
  <c r="D1278" i="56"/>
  <c r="D81" i="56"/>
  <c r="D398" i="56"/>
  <c r="D1223" i="56"/>
  <c r="D2599" i="56"/>
  <c r="D79" i="56"/>
  <c r="D2648" i="56"/>
  <c r="D2319" i="56"/>
  <c r="D1958" i="56"/>
  <c r="D1608" i="56"/>
  <c r="D2372" i="56"/>
  <c r="D2403" i="56"/>
  <c r="D2452" i="56"/>
  <c r="D80" i="56"/>
  <c r="D78" i="56"/>
  <c r="D257" i="56" s="1"/>
  <c r="D75" i="56"/>
  <c r="F323" i="5"/>
  <c r="F271" i="5"/>
  <c r="I115" i="5"/>
  <c r="F297" i="5"/>
  <c r="I38" i="5"/>
  <c r="AA1845" i="48"/>
  <c r="G500" i="48"/>
  <c r="G1160" i="48"/>
  <c r="G1270" i="48"/>
  <c r="G1545" i="48"/>
  <c r="I1545" i="48" s="1"/>
  <c r="J1545" i="48" s="1"/>
  <c r="G2255" i="48"/>
  <c r="I2255" i="48" s="1"/>
  <c r="J2255" i="48" s="1"/>
  <c r="G1105" i="48"/>
  <c r="G2150" i="48"/>
  <c r="G2304" i="48"/>
  <c r="I2304" i="48" s="1"/>
  <c r="J2304" i="48" s="1"/>
  <c r="G1050" i="48"/>
  <c r="G2506" i="48"/>
  <c r="G1655" i="48"/>
  <c r="G2555" i="48"/>
  <c r="G2402" i="48"/>
  <c r="G2604" i="48"/>
  <c r="G1380" i="48"/>
  <c r="G54" i="48"/>
  <c r="G1820" i="48"/>
  <c r="G445" i="48"/>
  <c r="G1985" i="48"/>
  <c r="I1985" i="48" s="1"/>
  <c r="J1985" i="48" s="1"/>
  <c r="G555" i="48"/>
  <c r="I555" i="48" s="1"/>
  <c r="J555" i="48" s="1"/>
  <c r="G665" i="48"/>
  <c r="G1765" i="48"/>
  <c r="I1765" i="48" s="1"/>
  <c r="J1765" i="48" s="1"/>
  <c r="G1600" i="48"/>
  <c r="G775" i="48"/>
  <c r="I775" i="48" s="1"/>
  <c r="J775" i="48" s="1"/>
  <c r="G1435" i="48"/>
  <c r="G720" i="48"/>
  <c r="G1325" i="48"/>
  <c r="G830" i="48"/>
  <c r="G2040" i="48"/>
  <c r="I2040" i="48" s="1"/>
  <c r="J2040" i="48" s="1"/>
  <c r="G1930" i="48"/>
  <c r="G2457" i="48"/>
  <c r="G55" i="48"/>
  <c r="G885" i="48"/>
  <c r="G995" i="48"/>
  <c r="G53" i="48"/>
  <c r="G2353" i="48"/>
  <c r="I2353" i="48" s="1"/>
  <c r="J2353" i="48" s="1"/>
  <c r="G1875" i="48"/>
  <c r="I1875" i="48" s="1"/>
  <c r="J1875" i="48" s="1"/>
  <c r="G940" i="48"/>
  <c r="I940" i="48" s="1"/>
  <c r="J940" i="48" s="1"/>
  <c r="G390" i="48"/>
  <c r="I390" i="48" s="1"/>
  <c r="J390" i="48" s="1"/>
  <c r="G1710" i="48"/>
  <c r="G1215" i="48"/>
  <c r="I1215" i="48" s="1"/>
  <c r="J1215" i="48" s="1"/>
  <c r="G2095" i="48"/>
  <c r="AA47" i="48"/>
  <c r="E2006" i="48"/>
  <c r="F2006" i="48" s="1"/>
  <c r="AA2006" i="48"/>
  <c r="AC2006" i="48" s="1"/>
  <c r="E576" i="48"/>
  <c r="F576" i="48" s="1"/>
  <c r="AA576" i="48"/>
  <c r="AC576" i="48" s="1"/>
  <c r="AA2116" i="48"/>
  <c r="E411" i="48"/>
  <c r="F411" i="48" s="1"/>
  <c r="AA411" i="48"/>
  <c r="AC411" i="48" s="1"/>
  <c r="I2139" i="56"/>
  <c r="F162" i="56"/>
  <c r="F163" i="56"/>
  <c r="F164" i="56"/>
  <c r="F100" i="48"/>
  <c r="E101" i="48"/>
  <c r="F101" i="48" s="1"/>
  <c r="O281" i="48"/>
  <c r="O268" i="48"/>
  <c r="M415" i="48"/>
  <c r="N415" i="48" s="1"/>
  <c r="AA415" i="48"/>
  <c r="AC415" i="48" s="1"/>
  <c r="C2351" i="56"/>
  <c r="C2484" i="56"/>
  <c r="C2680" i="56"/>
  <c r="C2631" i="56"/>
  <c r="C2253" i="56"/>
  <c r="C2435" i="56"/>
  <c r="C2582" i="56"/>
  <c r="C2302" i="56"/>
  <c r="C2533" i="56"/>
  <c r="C2204" i="56"/>
  <c r="M117" i="48"/>
  <c r="K273" i="48"/>
  <c r="K299" i="48"/>
  <c r="W117" i="48"/>
  <c r="Y117" i="48" s="1"/>
  <c r="AA117" i="48"/>
  <c r="AC117" i="48" s="1"/>
  <c r="AC118" i="48" s="1"/>
  <c r="F2093" i="5"/>
  <c r="F1653" i="5"/>
  <c r="F608" i="5"/>
  <c r="F718" i="5"/>
  <c r="F1433" i="5"/>
  <c r="F1213" i="5"/>
  <c r="F2651" i="5"/>
  <c r="F1983" i="5"/>
  <c r="F663" i="5"/>
  <c r="F1323" i="5"/>
  <c r="F2400" i="5"/>
  <c r="F2504" i="5"/>
  <c r="F1268" i="5"/>
  <c r="F2038" i="5"/>
  <c r="F1103" i="5"/>
  <c r="F773" i="5"/>
  <c r="F553" i="5"/>
  <c r="F1873" i="5"/>
  <c r="F993" i="5"/>
  <c r="F883" i="5"/>
  <c r="F1488" i="5"/>
  <c r="F938" i="5"/>
  <c r="F2602" i="5"/>
  <c r="F1818" i="5"/>
  <c r="F1928" i="5"/>
  <c r="F1598" i="5"/>
  <c r="F2253" i="5"/>
  <c r="F1048" i="5"/>
  <c r="F1158" i="5"/>
  <c r="F388" i="5"/>
  <c r="F2148" i="5"/>
  <c r="F1378" i="5"/>
  <c r="F1543" i="5"/>
  <c r="F2553" i="5"/>
  <c r="F1763" i="5"/>
  <c r="F498" i="5"/>
  <c r="F2302" i="5"/>
  <c r="F50" i="5"/>
  <c r="F828" i="5"/>
  <c r="F2455" i="5"/>
  <c r="F52" i="5"/>
  <c r="F443" i="5"/>
  <c r="F2351" i="5"/>
  <c r="F1708" i="5"/>
  <c r="F51" i="5"/>
  <c r="F53" i="5"/>
  <c r="F47" i="5"/>
  <c r="I1306" i="56"/>
  <c r="O129" i="48"/>
  <c r="Q128" i="48"/>
  <c r="O310" i="48"/>
  <c r="O360" i="48"/>
  <c r="O348" i="48"/>
  <c r="I86" i="56"/>
  <c r="O358" i="48"/>
  <c r="H148" i="56"/>
  <c r="S2704" i="48"/>
  <c r="U2704" i="48" s="1"/>
  <c r="V2704" i="48" s="1"/>
  <c r="I2566" i="5"/>
  <c r="G254" i="5"/>
  <c r="G242" i="5"/>
  <c r="I2525" i="5"/>
  <c r="I905" i="56"/>
  <c r="I1510" i="56"/>
  <c r="E101" i="5"/>
  <c r="E282" i="5"/>
  <c r="E152" i="5"/>
  <c r="E957" i="5" s="1"/>
  <c r="I100" i="5"/>
  <c r="H45" i="5"/>
  <c r="H1928" i="5" s="1"/>
  <c r="H161" i="5"/>
  <c r="I161" i="5" s="1"/>
  <c r="AC102" i="48"/>
  <c r="AC103" i="48" s="1"/>
  <c r="AA698" i="48"/>
  <c r="AA1138" i="48"/>
  <c r="AA2568" i="48"/>
  <c r="AA1397" i="48"/>
  <c r="L38" i="57"/>
  <c r="AA1731" i="48"/>
  <c r="AC1731" i="48" s="1"/>
  <c r="I575" i="56"/>
  <c r="I540" i="56"/>
  <c r="I1255" i="56"/>
  <c r="I870" i="56"/>
  <c r="I1856" i="56"/>
  <c r="I1978" i="56"/>
  <c r="I748" i="56"/>
  <c r="I693" i="56"/>
  <c r="I1243" i="56"/>
  <c r="AA1142" i="48"/>
  <c r="AA486" i="48"/>
  <c r="AA816" i="48"/>
  <c r="I2466" i="56"/>
  <c r="I1294" i="56"/>
  <c r="D75" i="5"/>
  <c r="D256" i="5"/>
  <c r="D204" i="5"/>
  <c r="D360" i="5"/>
  <c r="G818" i="5"/>
  <c r="G1643" i="5"/>
  <c r="G1148" i="5"/>
  <c r="G1808" i="5"/>
  <c r="G598" i="5"/>
  <c r="G1258" i="5"/>
  <c r="G2594" i="5"/>
  <c r="G708" i="5"/>
  <c r="G653" i="5"/>
  <c r="G1368" i="5"/>
  <c r="G2545" i="5"/>
  <c r="G983" i="5"/>
  <c r="G1313" i="5"/>
  <c r="G2643" i="5"/>
  <c r="G873" i="5"/>
  <c r="G1698" i="5"/>
  <c r="G1423" i="5"/>
  <c r="G1203" i="5"/>
  <c r="G543" i="5"/>
  <c r="G2392" i="5"/>
  <c r="G2441" i="5"/>
  <c r="G928" i="5"/>
  <c r="G2138" i="5"/>
  <c r="G1478" i="5"/>
  <c r="G433" i="5"/>
  <c r="G1863" i="5"/>
  <c r="G763" i="5"/>
  <c r="G2193" i="5"/>
  <c r="G2692" i="5"/>
  <c r="G1588" i="5"/>
  <c r="G2028" i="5"/>
  <c r="G2294" i="5"/>
  <c r="G1533" i="5"/>
  <c r="G488" i="5"/>
  <c r="G2083" i="5"/>
  <c r="G2343" i="5"/>
  <c r="G1918" i="5"/>
  <c r="G1038" i="5"/>
  <c r="G1973" i="5"/>
  <c r="G2245" i="5"/>
  <c r="E2468" i="56"/>
  <c r="E2517" i="56"/>
  <c r="E2566" i="56"/>
  <c r="E2664" i="56"/>
  <c r="E2188" i="56"/>
  <c r="E2615" i="56"/>
  <c r="E2237" i="56"/>
  <c r="E2335" i="56"/>
  <c r="E2286" i="56"/>
  <c r="E2419" i="56"/>
  <c r="F313" i="56"/>
  <c r="F301" i="56"/>
  <c r="C2339" i="56"/>
  <c r="C2521" i="56"/>
  <c r="C2570" i="56"/>
  <c r="C2241" i="56"/>
  <c r="C2290" i="56"/>
  <c r="C2423" i="56"/>
  <c r="C2472" i="56"/>
  <c r="C2619" i="56"/>
  <c r="C2192" i="56"/>
  <c r="C2668" i="56"/>
  <c r="F175" i="5"/>
  <c r="F177" i="5" s="1"/>
  <c r="F162" i="5"/>
  <c r="C1240" i="56"/>
  <c r="C2565" i="56"/>
  <c r="C2467" i="56"/>
  <c r="C1570" i="56"/>
  <c r="E234" i="56"/>
  <c r="E969" i="56" s="1"/>
  <c r="E221" i="56"/>
  <c r="F168" i="5"/>
  <c r="C203" i="48"/>
  <c r="C190" i="48"/>
  <c r="O241" i="48"/>
  <c r="O345" i="48"/>
  <c r="O73" i="48"/>
  <c r="O189" i="48"/>
  <c r="I2535" i="56"/>
  <c r="I2633" i="56"/>
  <c r="F349" i="5"/>
  <c r="F193" i="5"/>
  <c r="F245" i="5"/>
  <c r="F279" i="5"/>
  <c r="F266" i="5"/>
  <c r="P2016" i="48"/>
  <c r="P1796" i="48"/>
  <c r="P476" i="48"/>
  <c r="P586" i="48"/>
  <c r="P1081" i="48"/>
  <c r="P259" i="48"/>
  <c r="R259" i="48" s="1"/>
  <c r="P1906" i="48"/>
  <c r="P1741" i="48"/>
  <c r="P806" i="48"/>
  <c r="P2071" i="48"/>
  <c r="P1246" i="48"/>
  <c r="P971" i="48"/>
  <c r="X971" i="48" s="1"/>
  <c r="P1576" i="48"/>
  <c r="P641" i="48"/>
  <c r="R258" i="48"/>
  <c r="N145" i="48"/>
  <c r="M157" i="48"/>
  <c r="M146" i="48"/>
  <c r="N146" i="48" s="1"/>
  <c r="AA1967" i="48"/>
  <c r="F207" i="56"/>
  <c r="E2282" i="56"/>
  <c r="E2415" i="56"/>
  <c r="E2184" i="56"/>
  <c r="E2562" i="56"/>
  <c r="E2233" i="56"/>
  <c r="E2464" i="56"/>
  <c r="E2611" i="56"/>
  <c r="E2660" i="56"/>
  <c r="E2331" i="56"/>
  <c r="E2513" i="56"/>
  <c r="C182" i="48"/>
  <c r="C170" i="48"/>
  <c r="W169" i="48"/>
  <c r="AA169" i="48" s="1"/>
  <c r="Q614" i="48"/>
  <c r="R614" i="48" s="1"/>
  <c r="O2296" i="48"/>
  <c r="O1150" i="48"/>
  <c r="O710" i="48"/>
  <c r="O490" i="48"/>
  <c r="O2247" i="48"/>
  <c r="O2195" i="48"/>
  <c r="O1975" i="48"/>
  <c r="O1040" i="48"/>
  <c r="O545" i="48"/>
  <c r="O1755" i="48"/>
  <c r="O765" i="48"/>
  <c r="O2085" i="48"/>
  <c r="O1315" i="48"/>
  <c r="O435" i="48"/>
  <c r="O875" i="48"/>
  <c r="O1645" i="48"/>
  <c r="O1535" i="48"/>
  <c r="O1865" i="48"/>
  <c r="O1205" i="48"/>
  <c r="O1920" i="48"/>
  <c r="O985" i="48"/>
  <c r="O1810" i="48"/>
  <c r="O2596" i="48"/>
  <c r="O600" i="48"/>
  <c r="O655" i="48"/>
  <c r="O1260" i="48"/>
  <c r="O2443" i="48"/>
  <c r="O2394" i="48"/>
  <c r="O2140" i="48"/>
  <c r="O2498" i="48"/>
  <c r="O2030" i="48"/>
  <c r="O820" i="48"/>
  <c r="O2547" i="48"/>
  <c r="O2645" i="48"/>
  <c r="F198" i="5"/>
  <c r="G2417" i="48"/>
  <c r="I152" i="48"/>
  <c r="G2619" i="48"/>
  <c r="G2521" i="48"/>
  <c r="G2270" i="48"/>
  <c r="I2270" i="48" s="1"/>
  <c r="J2270" i="48" s="1"/>
  <c r="G2368" i="48"/>
  <c r="I2368" i="48" s="1"/>
  <c r="J2368" i="48" s="1"/>
  <c r="G2221" i="48"/>
  <c r="I2221" i="48" s="1"/>
  <c r="J2221" i="48" s="1"/>
  <c r="G2319" i="48"/>
  <c r="I2319" i="48" s="1"/>
  <c r="J2319" i="48" s="1"/>
  <c r="G2570" i="48"/>
  <c r="G2472" i="48"/>
  <c r="Q14" i="48"/>
  <c r="R14" i="48" s="1"/>
  <c r="R13" i="48"/>
  <c r="F22" i="48"/>
  <c r="E23" i="48"/>
  <c r="F23" i="48" s="1"/>
  <c r="S195" i="48"/>
  <c r="S196" i="48" s="1"/>
  <c r="S351" i="48"/>
  <c r="S352" i="48" s="1"/>
  <c r="S247" i="48"/>
  <c r="P1905" i="48"/>
  <c r="P475" i="48"/>
  <c r="P2379" i="48"/>
  <c r="R255" i="48"/>
  <c r="P262" i="48"/>
  <c r="R262" i="48" s="1"/>
  <c r="P263" i="48"/>
  <c r="R263" i="48" s="1"/>
  <c r="P261" i="48"/>
  <c r="R261" i="48" s="1"/>
  <c r="P260" i="48"/>
  <c r="R260" i="48" s="1"/>
  <c r="P970" i="48"/>
  <c r="P2015" i="48"/>
  <c r="P1080" i="48"/>
  <c r="P640" i="48"/>
  <c r="P805" i="48"/>
  <c r="P1795" i="48"/>
  <c r="P1575" i="48"/>
  <c r="P1245" i="48"/>
  <c r="P2070" i="48"/>
  <c r="P585" i="48"/>
  <c r="P1740" i="48"/>
  <c r="P2281" i="48"/>
  <c r="P2232" i="48"/>
  <c r="P2330" i="48"/>
  <c r="P257" i="48"/>
  <c r="R257" i="48" s="1"/>
  <c r="F2578" i="56"/>
  <c r="F2627" i="56"/>
  <c r="F2676" i="56"/>
  <c r="F2200" i="56"/>
  <c r="F2249" i="56"/>
  <c r="F2529" i="56"/>
  <c r="F2480" i="56"/>
  <c r="F2298" i="56"/>
  <c r="F2347" i="56"/>
  <c r="F2431" i="56"/>
  <c r="I84" i="5"/>
  <c r="F205" i="56"/>
  <c r="F197" i="56"/>
  <c r="F209" i="56"/>
  <c r="F51" i="56"/>
  <c r="F237" i="56"/>
  <c r="N236" i="56" s="1"/>
  <c r="F185" i="56"/>
  <c r="N184" i="56" s="1"/>
  <c r="F341" i="56"/>
  <c r="F252" i="5"/>
  <c r="G216" i="48"/>
  <c r="G229" i="48"/>
  <c r="I355" i="5"/>
  <c r="C2365" i="5"/>
  <c r="C2567" i="5"/>
  <c r="C2267" i="5"/>
  <c r="C1946" i="5"/>
  <c r="C1176" i="5"/>
  <c r="C1506" i="5"/>
  <c r="C1286" i="5"/>
  <c r="C1396" i="5"/>
  <c r="C1726" i="5"/>
  <c r="C1671" i="5"/>
  <c r="C626" i="5"/>
  <c r="C461" i="5"/>
  <c r="C2414" i="5"/>
  <c r="C1891" i="5"/>
  <c r="C2001" i="5"/>
  <c r="C2111" i="5"/>
  <c r="C1011" i="5"/>
  <c r="C2665" i="5"/>
  <c r="C1231" i="5"/>
  <c r="C736" i="5"/>
  <c r="C2469" i="5"/>
  <c r="C136" i="5"/>
  <c r="C1341" i="5"/>
  <c r="C846" i="5"/>
  <c r="C901" i="5"/>
  <c r="C406" i="5"/>
  <c r="C2166" i="5"/>
  <c r="C149" i="5"/>
  <c r="C2218" i="5"/>
  <c r="C1561" i="5"/>
  <c r="C1836" i="5"/>
  <c r="C571" i="5"/>
  <c r="C2518" i="5"/>
  <c r="C681" i="5"/>
  <c r="C1066" i="5"/>
  <c r="I1066" i="5" s="1"/>
  <c r="C1121" i="5"/>
  <c r="I1121" i="5" s="1"/>
  <c r="C2616" i="5"/>
  <c r="C516" i="5"/>
  <c r="C791" i="5"/>
  <c r="C956" i="5"/>
  <c r="C1781" i="5"/>
  <c r="C1451" i="5"/>
  <c r="C2056" i="5"/>
  <c r="C2316" i="5"/>
  <c r="C1616" i="5"/>
  <c r="AA960" i="48"/>
  <c r="AC960" i="48" s="1"/>
  <c r="C962" i="48"/>
  <c r="E962" i="48" s="1"/>
  <c r="F962" i="48" s="1"/>
  <c r="E960" i="48"/>
  <c r="F960" i="48" s="1"/>
  <c r="C961" i="48"/>
  <c r="C963" i="48"/>
  <c r="E963" i="48" s="1"/>
  <c r="F963" i="48" s="1"/>
  <c r="G202" i="5"/>
  <c r="Q12" i="48"/>
  <c r="R12" i="48" s="1"/>
  <c r="R11" i="48"/>
  <c r="I127" i="48"/>
  <c r="J127" i="48" s="1"/>
  <c r="J126" i="48"/>
  <c r="F320" i="5"/>
  <c r="F332" i="5"/>
  <c r="F306" i="5"/>
  <c r="F294" i="5"/>
  <c r="I315" i="5"/>
  <c r="E308" i="5"/>
  <c r="E977" i="5" s="1"/>
  <c r="G311" i="5"/>
  <c r="E2341" i="5"/>
  <c r="E2543" i="5"/>
  <c r="E2641" i="5"/>
  <c r="E2390" i="5"/>
  <c r="E2690" i="5"/>
  <c r="E2439" i="5"/>
  <c r="E2243" i="5"/>
  <c r="E2592" i="5"/>
  <c r="E2292" i="5"/>
  <c r="E2494" i="5"/>
  <c r="F315" i="56"/>
  <c r="M295" i="48"/>
  <c r="K308" i="48"/>
  <c r="K296" i="48"/>
  <c r="N113" i="48"/>
  <c r="M114" i="48"/>
  <c r="N114" i="48" s="1"/>
  <c r="E116" i="48"/>
  <c r="F116" i="48" s="1"/>
  <c r="F115" i="48"/>
  <c r="K142" i="48"/>
  <c r="M141" i="48"/>
  <c r="N89" i="48"/>
  <c r="M90" i="48"/>
  <c r="N90" i="48" s="1"/>
  <c r="C474" i="48"/>
  <c r="C1464" i="48"/>
  <c r="C1079" i="48"/>
  <c r="E1079" i="48" s="1"/>
  <c r="F1079" i="48" s="1"/>
  <c r="C1959" i="48"/>
  <c r="C1574" i="48"/>
  <c r="E1574" i="48" s="1"/>
  <c r="F1574" i="48" s="1"/>
  <c r="C419" i="48"/>
  <c r="E419" i="48" s="1"/>
  <c r="F419" i="48" s="1"/>
  <c r="C694" i="48"/>
  <c r="C1904" i="48"/>
  <c r="E1904" i="48" s="1"/>
  <c r="F1904" i="48" s="1"/>
  <c r="C2069" i="48"/>
  <c r="E2069" i="48" s="1"/>
  <c r="F2069" i="48" s="1"/>
  <c r="C1299" i="48"/>
  <c r="C859" i="48"/>
  <c r="C1244" i="48"/>
  <c r="E1244" i="48" s="1"/>
  <c r="F1244" i="48" s="1"/>
  <c r="C1134" i="48"/>
  <c r="C804" i="48"/>
  <c r="E804" i="48" s="1"/>
  <c r="F804" i="48" s="1"/>
  <c r="C749" i="48"/>
  <c r="C584" i="48"/>
  <c r="E584" i="48" s="1"/>
  <c r="F584" i="48" s="1"/>
  <c r="C2014" i="48"/>
  <c r="E2014" i="48" s="1"/>
  <c r="F2014" i="48" s="1"/>
  <c r="C1849" i="48"/>
  <c r="C2124" i="48"/>
  <c r="C1024" i="48"/>
  <c r="C1629" i="48"/>
  <c r="C914" i="48"/>
  <c r="C1189" i="48"/>
  <c r="C2629" i="48"/>
  <c r="C1354" i="48"/>
  <c r="E1354" i="48" s="1"/>
  <c r="F1354" i="48" s="1"/>
  <c r="C2179" i="48"/>
  <c r="C1739" i="48"/>
  <c r="E1739" i="48" s="1"/>
  <c r="F1739" i="48" s="1"/>
  <c r="C2231" i="48"/>
  <c r="E2231" i="48" s="1"/>
  <c r="F2231" i="48" s="1"/>
  <c r="C1409" i="48"/>
  <c r="C1684" i="48"/>
  <c r="C2482" i="48"/>
  <c r="C254" i="48"/>
  <c r="C2329" i="48"/>
  <c r="E2329" i="48" s="1"/>
  <c r="F2329" i="48" s="1"/>
  <c r="C1794" i="48"/>
  <c r="E1794" i="48" s="1"/>
  <c r="F1794" i="48" s="1"/>
  <c r="C240" i="48"/>
  <c r="C969" i="48"/>
  <c r="E969" i="48" s="1"/>
  <c r="F969" i="48" s="1"/>
  <c r="C2378" i="48"/>
  <c r="E2378" i="48" s="1"/>
  <c r="F2378" i="48" s="1"/>
  <c r="C2531" i="48"/>
  <c r="C244" i="48"/>
  <c r="C2580" i="48"/>
  <c r="C529" i="48"/>
  <c r="C2280" i="48"/>
  <c r="E2280" i="48" s="1"/>
  <c r="F2280" i="48" s="1"/>
  <c r="C2427" i="48"/>
  <c r="E339" i="56"/>
  <c r="E327" i="56"/>
  <c r="W49" i="48"/>
  <c r="AA49" i="48"/>
  <c r="I2517" i="5"/>
  <c r="H1293" i="5"/>
  <c r="H578" i="5"/>
  <c r="H2008" i="5"/>
  <c r="M2774" i="48"/>
  <c r="N2774" i="48" s="1"/>
  <c r="H1018" i="5"/>
  <c r="H2321" i="5"/>
  <c r="O2771" i="48"/>
  <c r="Q2771" i="48" s="1"/>
  <c r="R2771" i="48" s="1"/>
  <c r="H2223" i="5"/>
  <c r="H2623" i="5"/>
  <c r="G309" i="5"/>
  <c r="D698" i="5"/>
  <c r="F572" i="5"/>
  <c r="F737" i="5"/>
  <c r="F682" i="5"/>
  <c r="Y1240" i="48"/>
  <c r="Z1240" i="48" s="1"/>
  <c r="X1736" i="48"/>
  <c r="AA2386" i="48"/>
  <c r="AC2386" i="48" s="1"/>
  <c r="U463" i="48"/>
  <c r="V463" i="48" s="1"/>
  <c r="W1787" i="48"/>
  <c r="AA572" i="48"/>
  <c r="AC572" i="48" s="1"/>
  <c r="AB958" i="48"/>
  <c r="F792" i="5"/>
  <c r="AA1853" i="48"/>
  <c r="AA753" i="48"/>
  <c r="AA918" i="48"/>
  <c r="AA1468" i="48"/>
  <c r="AA90" i="48"/>
  <c r="AA2617" i="48"/>
  <c r="AA627" i="48"/>
  <c r="AC627" i="48" s="1"/>
  <c r="L48" i="57"/>
  <c r="I410" i="56"/>
  <c r="I2080" i="56"/>
  <c r="I740" i="56"/>
  <c r="I980" i="56"/>
  <c r="I1475" i="56"/>
  <c r="I1585" i="56"/>
  <c r="I430" i="56"/>
  <c r="I1860" i="56"/>
  <c r="I2300" i="56"/>
  <c r="I1196" i="56"/>
  <c r="I1526" i="56"/>
  <c r="I2625" i="56"/>
  <c r="I2470" i="56"/>
  <c r="I2617" i="56"/>
  <c r="I1023" i="56"/>
  <c r="I2143" i="56"/>
  <c r="AA1064" i="48"/>
  <c r="AC1064" i="48" s="1"/>
  <c r="AA1896" i="48"/>
  <c r="AC1896" i="48" s="1"/>
  <c r="AA1857" i="48"/>
  <c r="AA1472" i="48"/>
  <c r="AA1637" i="48"/>
  <c r="AA1692" i="48"/>
  <c r="W115" i="48"/>
  <c r="W297" i="48" s="1"/>
  <c r="D1443" i="5"/>
  <c r="D105" i="5"/>
  <c r="D1938" i="5"/>
  <c r="D948" i="5"/>
  <c r="D1003" i="5"/>
  <c r="D1058" i="5"/>
  <c r="D618" i="5"/>
  <c r="D2610" i="5"/>
  <c r="G2720" i="48" s="1"/>
  <c r="I2720" i="48" s="1"/>
  <c r="J2720" i="48" s="1"/>
  <c r="D1498" i="5"/>
  <c r="D1278" i="5"/>
  <c r="D1223" i="5"/>
  <c r="D673" i="5"/>
  <c r="D1553" i="5"/>
  <c r="D2158" i="5"/>
  <c r="D1993" i="5"/>
  <c r="D1663" i="5"/>
  <c r="D2561" i="5"/>
  <c r="G2699" i="48" s="1"/>
  <c r="I2699" i="48" s="1"/>
  <c r="J2699" i="48" s="1"/>
  <c r="D783" i="5"/>
  <c r="D1168" i="5"/>
  <c r="D453" i="5"/>
  <c r="D1773" i="5"/>
  <c r="D838" i="5"/>
  <c r="D398" i="5"/>
  <c r="D1333" i="5"/>
  <c r="D563" i="5"/>
  <c r="D1883" i="5"/>
  <c r="D2659" i="5"/>
  <c r="D104" i="5"/>
  <c r="D2048" i="5"/>
  <c r="D2463" i="5"/>
  <c r="G2657" i="48" s="1"/>
  <c r="I2657" i="48" s="1"/>
  <c r="J2657" i="48" s="1"/>
  <c r="D893" i="5"/>
  <c r="D2261" i="5"/>
  <c r="D102" i="5"/>
  <c r="D1608" i="5"/>
  <c r="D1718" i="5"/>
  <c r="D2512" i="5"/>
  <c r="G2678" i="48" s="1"/>
  <c r="I2678" i="48" s="1"/>
  <c r="J2678" i="48" s="1"/>
  <c r="D1828" i="5"/>
  <c r="D2359" i="5"/>
  <c r="D728" i="5"/>
  <c r="D1113" i="5"/>
  <c r="D508" i="5"/>
  <c r="D2408" i="5"/>
  <c r="D1388" i="5"/>
  <c r="D2310" i="5"/>
  <c r="D99" i="5"/>
  <c r="D103" i="5"/>
  <c r="G1792" i="5"/>
  <c r="G417" i="5"/>
  <c r="G2676" i="5"/>
  <c r="G912" i="5"/>
  <c r="G1627" i="5"/>
  <c r="G1847" i="5"/>
  <c r="G2578" i="5"/>
  <c r="G2278" i="5"/>
  <c r="G472" i="5"/>
  <c r="G1132" i="5"/>
  <c r="G637" i="5"/>
  <c r="G2529" i="5"/>
  <c r="G527" i="5"/>
  <c r="G1297" i="5"/>
  <c r="G250" i="5"/>
  <c r="G2177" i="5"/>
  <c r="G2376" i="5"/>
  <c r="G2012" i="5"/>
  <c r="G1187" i="5"/>
  <c r="G1517" i="5"/>
  <c r="G2425" i="5"/>
  <c r="G967" i="5"/>
  <c r="G1462" i="5"/>
  <c r="G692" i="5"/>
  <c r="G1957" i="5"/>
  <c r="G1902" i="5"/>
  <c r="G2067" i="5"/>
  <c r="G857" i="5"/>
  <c r="G747" i="5"/>
  <c r="G1242" i="5"/>
  <c r="G1682" i="5"/>
  <c r="G2229" i="5"/>
  <c r="G1022" i="5"/>
  <c r="G1407" i="5"/>
  <c r="G1737" i="5"/>
  <c r="G582" i="5"/>
  <c r="G1077" i="5"/>
  <c r="G2627" i="5"/>
  <c r="G2480" i="5"/>
  <c r="G1572" i="5"/>
  <c r="G2122" i="5"/>
  <c r="G2327" i="5"/>
  <c r="G802" i="5"/>
  <c r="G1352" i="5"/>
  <c r="F269" i="48"/>
  <c r="E270" i="48"/>
  <c r="F270" i="48" s="1"/>
  <c r="F331" i="5"/>
  <c r="F318" i="5"/>
  <c r="E338" i="56"/>
  <c r="E325" i="56"/>
  <c r="C242" i="48"/>
  <c r="C255" i="48"/>
  <c r="F246" i="56"/>
  <c r="F76" i="56"/>
  <c r="F194" i="56"/>
  <c r="F73" i="56"/>
  <c r="F75" i="56" s="1"/>
  <c r="F350" i="56"/>
  <c r="T18" i="57"/>
  <c r="T17" i="57"/>
  <c r="T7" i="57"/>
  <c r="I1369" i="56"/>
  <c r="I1939" i="56"/>
  <c r="I2304" i="56"/>
  <c r="I1864" i="56"/>
  <c r="I1809" i="56"/>
  <c r="D129" i="56"/>
  <c r="AA104" i="48"/>
  <c r="I1293" i="5"/>
  <c r="P967" i="48"/>
  <c r="X967" i="48" s="1"/>
  <c r="P1902" i="48"/>
  <c r="P1792" i="48"/>
  <c r="P802" i="48"/>
  <c r="P637" i="48"/>
  <c r="P582" i="48"/>
  <c r="P233" i="48"/>
  <c r="R233" i="48" s="1"/>
  <c r="P1077" i="48"/>
  <c r="P2067" i="48"/>
  <c r="P2012" i="48"/>
  <c r="P1737" i="48"/>
  <c r="P1572" i="48"/>
  <c r="P1242" i="48"/>
  <c r="R232" i="48"/>
  <c r="P472" i="48"/>
  <c r="D77" i="56"/>
  <c r="D263" i="56"/>
  <c r="D1579" i="56" s="1"/>
  <c r="D211" i="56"/>
  <c r="J115" i="48"/>
  <c r="I116" i="48"/>
  <c r="J116" i="48" s="1"/>
  <c r="H297" i="5"/>
  <c r="H141" i="5"/>
  <c r="C185" i="48"/>
  <c r="F363" i="56"/>
  <c r="O930" i="48"/>
  <c r="D49" i="5"/>
  <c r="D230" i="5"/>
  <c r="D334" i="5"/>
  <c r="H48" i="5"/>
  <c r="H49" i="5" s="1"/>
  <c r="I48" i="5"/>
  <c r="D178" i="5"/>
  <c r="Q294" i="48"/>
  <c r="R294" i="48" s="1"/>
  <c r="R293" i="48"/>
  <c r="C222" i="48"/>
  <c r="W222" i="48" s="1"/>
  <c r="AA222" i="48" s="1"/>
  <c r="R145" i="48"/>
  <c r="Q146" i="48"/>
  <c r="R146" i="48" s="1"/>
  <c r="O245" i="48"/>
  <c r="O193" i="48"/>
  <c r="O194" i="48" s="1"/>
  <c r="O64" i="48"/>
  <c r="O349" i="48"/>
  <c r="O350" i="48" s="1"/>
  <c r="F250" i="5"/>
  <c r="D324" i="5"/>
  <c r="C142" i="5"/>
  <c r="Q117" i="48"/>
  <c r="O325" i="48"/>
  <c r="G193" i="5"/>
  <c r="G349" i="5"/>
  <c r="G350" i="5" s="1"/>
  <c r="G245" i="5"/>
  <c r="G246" i="5" s="1"/>
  <c r="W40" i="48"/>
  <c r="AA40" i="48"/>
  <c r="F1957" i="5"/>
  <c r="F1407" i="5"/>
  <c r="F1737" i="5"/>
  <c r="F2229" i="5"/>
  <c r="F967" i="5"/>
  <c r="F2676" i="5"/>
  <c r="F692" i="5"/>
  <c r="F1792" i="5"/>
  <c r="F1847" i="5"/>
  <c r="F2529" i="5"/>
  <c r="F637" i="5"/>
  <c r="F1572" i="5"/>
  <c r="F1242" i="5"/>
  <c r="F417" i="5"/>
  <c r="F802" i="5"/>
  <c r="F2627" i="5"/>
  <c r="F248" i="5"/>
  <c r="F2578" i="5"/>
  <c r="F1517" i="5"/>
  <c r="F1462" i="5"/>
  <c r="F1682" i="5"/>
  <c r="F1022" i="5"/>
  <c r="F1902" i="5"/>
  <c r="F582" i="5"/>
  <c r="F1132" i="5"/>
  <c r="F1627" i="5"/>
  <c r="F2177" i="5"/>
  <c r="F912" i="5"/>
  <c r="F2376" i="5"/>
  <c r="F2278" i="5"/>
  <c r="F1187" i="5"/>
  <c r="F2122" i="5"/>
  <c r="F1352" i="5"/>
  <c r="F472" i="5"/>
  <c r="F2012" i="5"/>
  <c r="F747" i="5"/>
  <c r="F857" i="5"/>
  <c r="F527" i="5"/>
  <c r="F2067" i="5"/>
  <c r="F1297" i="5"/>
  <c r="F238" i="5"/>
  <c r="F1077" i="5"/>
  <c r="F2425" i="5"/>
  <c r="F2480" i="5"/>
  <c r="C322" i="5"/>
  <c r="G200" i="5"/>
  <c r="F365" i="56"/>
  <c r="F353" i="56"/>
  <c r="H2570" i="5"/>
  <c r="T76" i="57"/>
  <c r="T77" i="57"/>
  <c r="T71" i="57"/>
  <c r="T72" i="57"/>
  <c r="T70" i="57"/>
  <c r="T65" i="57"/>
  <c r="T69" i="57"/>
  <c r="T67" i="57"/>
  <c r="T66" i="57"/>
  <c r="T68" i="57"/>
  <c r="F2367" i="56"/>
  <c r="F2063" i="56"/>
  <c r="F2596" i="56"/>
  <c r="F778" i="56"/>
  <c r="F2449" i="56"/>
  <c r="F2008" i="56"/>
  <c r="F1218" i="56"/>
  <c r="F2400" i="56"/>
  <c r="F2267" i="56"/>
  <c r="F1953" i="56"/>
  <c r="F2547" i="56"/>
  <c r="F558" i="56"/>
  <c r="F1658" i="56"/>
  <c r="F448" i="56"/>
  <c r="F1713" i="56"/>
  <c r="F53" i="56"/>
  <c r="F2316" i="56"/>
  <c r="F52" i="56"/>
  <c r="F888" i="56"/>
  <c r="F2498" i="56"/>
  <c r="F1053" i="56"/>
  <c r="F54" i="56"/>
  <c r="F613" i="56"/>
  <c r="F943" i="56"/>
  <c r="F1768" i="56"/>
  <c r="F2218" i="56"/>
  <c r="F1548" i="56"/>
  <c r="F55" i="56"/>
  <c r="G2380" i="48"/>
  <c r="I2380" i="48" s="1"/>
  <c r="J2380" i="48" s="1"/>
  <c r="G2582" i="48"/>
  <c r="G2484" i="48"/>
  <c r="G2282" i="48"/>
  <c r="I2282" i="48" s="1"/>
  <c r="J2282" i="48" s="1"/>
  <c r="G2429" i="48"/>
  <c r="G2533" i="48"/>
  <c r="G2631" i="48"/>
  <c r="G2233" i="48"/>
  <c r="I2233" i="48" s="1"/>
  <c r="J2233" i="48" s="1"/>
  <c r="G2331" i="48"/>
  <c r="I2331" i="48" s="1"/>
  <c r="J2331" i="48" s="1"/>
  <c r="F200" i="5"/>
  <c r="G206" i="48"/>
  <c r="AA50" i="48"/>
  <c r="G180" i="48"/>
  <c r="W50" i="48"/>
  <c r="G232" i="48"/>
  <c r="G336" i="48"/>
  <c r="G51" i="48"/>
  <c r="H1949" i="5"/>
  <c r="Q114" i="48"/>
  <c r="R114" i="48" s="1"/>
  <c r="R113" i="48"/>
  <c r="T43" i="57"/>
  <c r="T44" i="57"/>
  <c r="T41" i="57"/>
  <c r="T40" i="57"/>
  <c r="T45" i="57"/>
  <c r="T42" i="57"/>
  <c r="T48" i="57"/>
  <c r="T49" i="57"/>
  <c r="T38" i="57"/>
  <c r="T39" i="57"/>
  <c r="F1943" i="56"/>
  <c r="F1208" i="56"/>
  <c r="F1758" i="56"/>
  <c r="F2210" i="56"/>
  <c r="F1648" i="56"/>
  <c r="F768" i="56"/>
  <c r="F988" i="56"/>
  <c r="F1538" i="56"/>
  <c r="F713" i="56"/>
  <c r="F2588" i="56"/>
  <c r="F2163" i="56"/>
  <c r="F1318" i="56"/>
  <c r="F1153" i="56"/>
  <c r="F1263" i="56"/>
  <c r="F2357" i="56"/>
  <c r="F1373" i="56"/>
  <c r="F2490" i="56"/>
  <c r="F438" i="56"/>
  <c r="F823" i="56"/>
  <c r="F1428" i="56"/>
  <c r="F878" i="56"/>
  <c r="F1043" i="56"/>
  <c r="F2686" i="56"/>
  <c r="F548" i="56"/>
  <c r="F1888" i="56"/>
  <c r="F493" i="56"/>
  <c r="F1813" i="56"/>
  <c r="F658" i="56"/>
  <c r="F1868" i="56"/>
  <c r="F1483" i="56"/>
  <c r="F2441" i="56"/>
  <c r="F1998" i="56"/>
  <c r="I523" i="5"/>
  <c r="F125" i="5"/>
  <c r="D1941" i="5"/>
  <c r="D2411" i="5"/>
  <c r="D1006" i="5"/>
  <c r="D1336" i="5"/>
  <c r="D1171" i="5"/>
  <c r="D2106" i="5"/>
  <c r="D2362" i="5"/>
  <c r="D2466" i="5"/>
  <c r="G2660" i="48" s="1"/>
  <c r="I2660" i="48" s="1"/>
  <c r="J2660" i="48" s="1"/>
  <c r="D1501" i="5"/>
  <c r="D841" i="5"/>
  <c r="D511" i="5"/>
  <c r="D1666" i="5"/>
  <c r="D621" i="5"/>
  <c r="D1281" i="5"/>
  <c r="D1721" i="5"/>
  <c r="D2161" i="5"/>
  <c r="D2264" i="5"/>
  <c r="D130" i="5"/>
  <c r="D1446" i="5"/>
  <c r="D1996" i="5"/>
  <c r="D2515" i="5"/>
  <c r="G2681" i="48" s="1"/>
  <c r="I2681" i="48" s="1"/>
  <c r="J2681" i="48" s="1"/>
  <c r="D951" i="5"/>
  <c r="D2051" i="5"/>
  <c r="D131" i="5"/>
  <c r="D2564" i="5"/>
  <c r="G2702" i="48" s="1"/>
  <c r="I2702" i="48" s="1"/>
  <c r="J2702" i="48" s="1"/>
  <c r="D1556" i="5"/>
  <c r="D129" i="5"/>
  <c r="D456" i="5"/>
  <c r="D1391" i="5"/>
  <c r="D1061" i="5"/>
  <c r="D1611" i="5"/>
  <c r="D566" i="5"/>
  <c r="D896" i="5"/>
  <c r="D1831" i="5"/>
  <c r="D731" i="5"/>
  <c r="D1116" i="5"/>
  <c r="D1776" i="5"/>
  <c r="D676" i="5"/>
  <c r="D1886" i="5"/>
  <c r="D786" i="5"/>
  <c r="D1226" i="5"/>
  <c r="D2313" i="5"/>
  <c r="D2613" i="5"/>
  <c r="G2723" i="48" s="1"/>
  <c r="I2723" i="48" s="1"/>
  <c r="J2723" i="48" s="1"/>
  <c r="D2662" i="5"/>
  <c r="G2744" i="48" s="1"/>
  <c r="I2744" i="48" s="1"/>
  <c r="J2744" i="48" s="1"/>
  <c r="D125" i="5"/>
  <c r="I159" i="5"/>
  <c r="H160" i="5"/>
  <c r="I160" i="5" s="1"/>
  <c r="E295" i="5"/>
  <c r="E296" i="5" s="1"/>
  <c r="E269" i="5"/>
  <c r="E270" i="5" s="1"/>
  <c r="E114" i="5"/>
  <c r="E321" i="5"/>
  <c r="I113" i="5"/>
  <c r="I1117" i="5"/>
  <c r="I1282" i="5"/>
  <c r="I1667" i="5"/>
  <c r="I677" i="5"/>
  <c r="W26" i="48"/>
  <c r="AA26" i="48"/>
  <c r="H1399" i="5"/>
  <c r="W8" i="48"/>
  <c r="C125" i="48"/>
  <c r="E111" i="48"/>
  <c r="C128" i="48"/>
  <c r="C310" i="48" s="1"/>
  <c r="W111" i="48"/>
  <c r="C319" i="48"/>
  <c r="C267" i="48"/>
  <c r="AA111" i="48"/>
  <c r="AC111" i="48" s="1"/>
  <c r="AC112" i="48" s="1"/>
  <c r="E323" i="5"/>
  <c r="H2169" i="5"/>
  <c r="H97" i="5"/>
  <c r="H102" i="5" s="1"/>
  <c r="H100" i="5"/>
  <c r="G238" i="5"/>
  <c r="E1818" i="5"/>
  <c r="E553" i="5"/>
  <c r="E1268" i="5"/>
  <c r="E1543" i="5"/>
  <c r="E52" i="5"/>
  <c r="E1983" i="5"/>
  <c r="E1763" i="5"/>
  <c r="E1378" i="5"/>
  <c r="E1158" i="5"/>
  <c r="E1598" i="5"/>
  <c r="E1653" i="5"/>
  <c r="E1708" i="5"/>
  <c r="E1488" i="5"/>
  <c r="E938" i="5"/>
  <c r="E1433" i="5"/>
  <c r="E2148" i="5"/>
  <c r="E2038" i="5"/>
  <c r="E773" i="5"/>
  <c r="E2093" i="5"/>
  <c r="E1928" i="5"/>
  <c r="E1323" i="5"/>
  <c r="E608" i="5"/>
  <c r="E2553" i="5"/>
  <c r="E1103" i="5"/>
  <c r="E443" i="5"/>
  <c r="E1213" i="5"/>
  <c r="E1873" i="5"/>
  <c r="E718" i="5"/>
  <c r="E388" i="5"/>
  <c r="E498" i="5"/>
  <c r="E663" i="5"/>
  <c r="E993" i="5"/>
  <c r="E2253" i="5"/>
  <c r="E828" i="5"/>
  <c r="E1048" i="5"/>
  <c r="E883" i="5"/>
  <c r="E2651" i="5"/>
  <c r="E2602" i="5"/>
  <c r="E2302" i="5"/>
  <c r="E2504" i="5"/>
  <c r="E2351" i="5"/>
  <c r="E51" i="5"/>
  <c r="E2400" i="5"/>
  <c r="I2400" i="5" s="1"/>
  <c r="E2455" i="5"/>
  <c r="E53" i="5"/>
  <c r="E47" i="5"/>
  <c r="M12" i="48"/>
  <c r="N12" i="48" s="1"/>
  <c r="N11" i="48"/>
  <c r="E2547" i="56"/>
  <c r="E998" i="56"/>
  <c r="E1383" i="56"/>
  <c r="E1053" i="56"/>
  <c r="E1713" i="56"/>
  <c r="E888" i="56"/>
  <c r="E1218" i="56"/>
  <c r="E2400" i="56"/>
  <c r="E2498" i="56"/>
  <c r="E1953" i="56"/>
  <c r="E723" i="56"/>
  <c r="E2218" i="56"/>
  <c r="E833" i="56"/>
  <c r="E943" i="56"/>
  <c r="E2645" i="56"/>
  <c r="E1658" i="56"/>
  <c r="E1328" i="56"/>
  <c r="E778" i="56"/>
  <c r="E2316" i="56"/>
  <c r="E1768" i="56"/>
  <c r="E2596" i="56"/>
  <c r="E2449" i="56"/>
  <c r="E558" i="56"/>
  <c r="E54" i="56"/>
  <c r="E613" i="56"/>
  <c r="E1438" i="56"/>
  <c r="E1603" i="56"/>
  <c r="E1548" i="56"/>
  <c r="E393" i="56"/>
  <c r="E2367" i="56"/>
  <c r="E53" i="56"/>
  <c r="E448" i="56"/>
  <c r="E55" i="56"/>
  <c r="E2267" i="56"/>
  <c r="E2008" i="56"/>
  <c r="I2584" i="56"/>
  <c r="D234" i="56"/>
  <c r="D221" i="56"/>
  <c r="W52" i="48"/>
  <c r="AA52" i="48"/>
  <c r="Q112" i="48"/>
  <c r="R112" i="48" s="1"/>
  <c r="R111" i="48"/>
  <c r="O356" i="48"/>
  <c r="D175" i="5"/>
  <c r="D162" i="5"/>
  <c r="O333" i="48"/>
  <c r="O320" i="48"/>
  <c r="F103" i="56"/>
  <c r="F289" i="56"/>
  <c r="AB26" i="48"/>
  <c r="R26" i="48"/>
  <c r="X26" i="48"/>
  <c r="Z26" i="48" s="1"/>
  <c r="H19" i="5"/>
  <c r="H213" i="5" s="1"/>
  <c r="H135" i="5"/>
  <c r="F128" i="5"/>
  <c r="F2662" i="5"/>
  <c r="O2744" i="48" s="1"/>
  <c r="Q2744" i="48" s="1"/>
  <c r="R2744" i="48" s="1"/>
  <c r="F1446" i="5"/>
  <c r="F1226" i="5"/>
  <c r="F786" i="5"/>
  <c r="F2411" i="5"/>
  <c r="F1006" i="5"/>
  <c r="F566" i="5"/>
  <c r="F2564" i="5"/>
  <c r="O2702" i="48" s="1"/>
  <c r="Q2702" i="48" s="1"/>
  <c r="R2702" i="48" s="1"/>
  <c r="F2515" i="5"/>
  <c r="O2681" i="48" s="1"/>
  <c r="Q2681" i="48" s="1"/>
  <c r="R2681" i="48" s="1"/>
  <c r="F1831" i="5"/>
  <c r="F1501" i="5"/>
  <c r="F731" i="5"/>
  <c r="F2362" i="5"/>
  <c r="F621" i="5"/>
  <c r="F2313" i="5"/>
  <c r="F2161" i="5"/>
  <c r="F951" i="5"/>
  <c r="F131" i="5"/>
  <c r="F1721" i="5"/>
  <c r="F456" i="5"/>
  <c r="F1061" i="5"/>
  <c r="F2466" i="5"/>
  <c r="O2660" i="48" s="1"/>
  <c r="Q2660" i="48" s="1"/>
  <c r="R2660" i="48" s="1"/>
  <c r="F1336" i="5"/>
  <c r="F130" i="5"/>
  <c r="F1281" i="5"/>
  <c r="F896" i="5"/>
  <c r="F1666" i="5"/>
  <c r="F129" i="5"/>
  <c r="F1116" i="5"/>
  <c r="F1996" i="5"/>
  <c r="F1886" i="5"/>
  <c r="F2613" i="5"/>
  <c r="O2723" i="48" s="1"/>
  <c r="Q2723" i="48" s="1"/>
  <c r="R2723" i="48" s="1"/>
  <c r="F1171" i="5"/>
  <c r="F2264" i="5"/>
  <c r="F1611" i="5"/>
  <c r="F2051" i="5"/>
  <c r="F1776" i="5"/>
  <c r="F1391" i="5"/>
  <c r="F1556" i="5"/>
  <c r="F841" i="5"/>
  <c r="F2106" i="5"/>
  <c r="F1941" i="5"/>
  <c r="F511" i="5"/>
  <c r="F676" i="5"/>
  <c r="E273" i="56"/>
  <c r="E286" i="56"/>
  <c r="D1303" i="5"/>
  <c r="G77" i="48"/>
  <c r="G258" i="48"/>
  <c r="I1227" i="5"/>
  <c r="O103" i="48"/>
  <c r="O154" i="48"/>
  <c r="O284" i="48"/>
  <c r="O156" i="48"/>
  <c r="O159" i="48"/>
  <c r="C1398" i="48"/>
  <c r="AA1398" i="48" s="1"/>
  <c r="C2058" i="48"/>
  <c r="E2058" i="48" s="1"/>
  <c r="F2058" i="48" s="1"/>
  <c r="C1453" i="48"/>
  <c r="AA1453" i="48" s="1"/>
  <c r="C1618" i="48"/>
  <c r="C1013" i="48"/>
  <c r="C1728" i="48"/>
  <c r="E1728" i="48" s="1"/>
  <c r="F1728" i="48" s="1"/>
  <c r="C683" i="48"/>
  <c r="AA683" i="48" s="1"/>
  <c r="C1893" i="48"/>
  <c r="E1893" i="48" s="1"/>
  <c r="F1893" i="48" s="1"/>
  <c r="C2113" i="48"/>
  <c r="C151" i="48"/>
  <c r="C156" i="48" s="1"/>
  <c r="C2416" i="48"/>
  <c r="AA2416" i="48" s="1"/>
  <c r="C463" i="48"/>
  <c r="AA463" i="48" s="1"/>
  <c r="C1673" i="48"/>
  <c r="C2269" i="48"/>
  <c r="E2269" i="48" s="1"/>
  <c r="F2269" i="48" s="1"/>
  <c r="C1563" i="48"/>
  <c r="E1563" i="48" s="1"/>
  <c r="F1563" i="48" s="1"/>
  <c r="C848" i="48"/>
  <c r="AA628" i="48"/>
  <c r="C1123" i="48"/>
  <c r="AA1123" i="48" s="1"/>
  <c r="C573" i="48"/>
  <c r="C138" i="48"/>
  <c r="C1838" i="48"/>
  <c r="C1948" i="48"/>
  <c r="AA1948" i="48" s="1"/>
  <c r="C2318" i="48"/>
  <c r="C1288" i="48"/>
  <c r="C2168" i="48"/>
  <c r="AA2168" i="48" s="1"/>
  <c r="C903" i="48"/>
  <c r="AA903" i="48" s="1"/>
  <c r="C2003" i="48"/>
  <c r="E2003" i="48" s="1"/>
  <c r="F2003" i="48" s="1"/>
  <c r="C793" i="48"/>
  <c r="E793" i="48" s="1"/>
  <c r="F793" i="48" s="1"/>
  <c r="C1343" i="48"/>
  <c r="E1343" i="48" s="1"/>
  <c r="F1343" i="48" s="1"/>
  <c r="C2569" i="48"/>
  <c r="AA2569" i="48" s="1"/>
  <c r="E137" i="48"/>
  <c r="AA1508" i="48"/>
  <c r="C408" i="48"/>
  <c r="E408" i="48" s="1"/>
  <c r="F408" i="48" s="1"/>
  <c r="C1233" i="48"/>
  <c r="C1178" i="48"/>
  <c r="AA1178" i="48" s="1"/>
  <c r="C738" i="48"/>
  <c r="C2220" i="48"/>
  <c r="C1068" i="48"/>
  <c r="C2471" i="48"/>
  <c r="AA2471" i="48" s="1"/>
  <c r="C1783" i="48"/>
  <c r="E1783" i="48" s="1"/>
  <c r="F1783" i="48" s="1"/>
  <c r="C2367" i="48"/>
  <c r="C958" i="48"/>
  <c r="C2520" i="48"/>
  <c r="AA2520" i="48" s="1"/>
  <c r="C518" i="48"/>
  <c r="C2618" i="48"/>
  <c r="F2535" i="5"/>
  <c r="O2689" i="48" s="1"/>
  <c r="Q2689" i="48" s="1"/>
  <c r="R2689" i="48" s="1"/>
  <c r="F2633" i="5"/>
  <c r="O2731" i="48" s="1"/>
  <c r="Q2731" i="48" s="1"/>
  <c r="R2731" i="48" s="1"/>
  <c r="F2235" i="5"/>
  <c r="F2333" i="5"/>
  <c r="F2431" i="5"/>
  <c r="F2382" i="5"/>
  <c r="F2682" i="5"/>
  <c r="O2752" i="48" s="1"/>
  <c r="Q2752" i="48" s="1"/>
  <c r="R2752" i="48" s="1"/>
  <c r="F2486" i="5"/>
  <c r="O2668" i="48" s="1"/>
  <c r="Q2668" i="48" s="1"/>
  <c r="R2668" i="48" s="1"/>
  <c r="F2284" i="5"/>
  <c r="F2584" i="5"/>
  <c r="O2710" i="48" s="1"/>
  <c r="Q2710" i="48" s="1"/>
  <c r="R2710" i="48" s="1"/>
  <c r="Q287" i="48"/>
  <c r="R275" i="48"/>
  <c r="Q276" i="48"/>
  <c r="R276" i="48" s="1"/>
  <c r="E214" i="5"/>
  <c r="E227" i="5"/>
  <c r="E964" i="5" s="1"/>
  <c r="Y2683" i="48"/>
  <c r="Z2683" i="48" s="1"/>
  <c r="G2775" i="48"/>
  <c r="I2775" i="48" s="1"/>
  <c r="J2775" i="48" s="1"/>
  <c r="D1633" i="5"/>
  <c r="I2276" i="5"/>
  <c r="F102" i="48"/>
  <c r="W632" i="48"/>
  <c r="Z208" i="48"/>
  <c r="AB208" i="48"/>
  <c r="AA1287" i="48"/>
  <c r="I1290" i="56"/>
  <c r="I2531" i="56"/>
  <c r="I1416" i="56"/>
  <c r="AA1527" i="48"/>
  <c r="AC1527" i="48" s="1"/>
  <c r="D1946" i="5"/>
  <c r="D736" i="5"/>
  <c r="D461" i="5"/>
  <c r="D791" i="5"/>
  <c r="D1561" i="5"/>
  <c r="D901" i="5"/>
  <c r="D1506" i="5"/>
  <c r="D1066" i="5"/>
  <c r="D1616" i="5"/>
  <c r="D149" i="5"/>
  <c r="D153" i="5" s="1"/>
  <c r="D1011" i="5"/>
  <c r="D846" i="5"/>
  <c r="D626" i="5"/>
  <c r="D1836" i="5"/>
  <c r="D2567" i="5"/>
  <c r="G2705" i="48" s="1"/>
  <c r="I2705" i="48" s="1"/>
  <c r="J2705" i="48" s="1"/>
  <c r="D1286" i="5"/>
  <c r="D406" i="5"/>
  <c r="D2166" i="5"/>
  <c r="D1451" i="5"/>
  <c r="D1341" i="5"/>
  <c r="D1121" i="5"/>
  <c r="D2218" i="5"/>
  <c r="D1176" i="5"/>
  <c r="D1396" i="5"/>
  <c r="D2316" i="5"/>
  <c r="D2616" i="5"/>
  <c r="G2726" i="48" s="1"/>
  <c r="I2726" i="48" s="1"/>
  <c r="J2726" i="48" s="1"/>
  <c r="D136" i="5"/>
  <c r="D1726" i="5"/>
  <c r="D2267" i="5"/>
  <c r="D2056" i="5"/>
  <c r="D516" i="5"/>
  <c r="D1231" i="5"/>
  <c r="D571" i="5"/>
  <c r="D1891" i="5"/>
  <c r="D2518" i="5"/>
  <c r="G2684" i="48" s="1"/>
  <c r="D2365" i="5"/>
  <c r="D1671" i="5"/>
  <c r="D2665" i="5"/>
  <c r="G2747" i="48" s="1"/>
  <c r="I2747" i="48" s="1"/>
  <c r="J2747" i="48" s="1"/>
  <c r="D2414" i="5"/>
  <c r="D2469" i="5"/>
  <c r="G2663" i="48" s="1"/>
  <c r="I2663" i="48" s="1"/>
  <c r="J2663" i="48" s="1"/>
  <c r="D2111" i="5"/>
  <c r="D681" i="5"/>
  <c r="D1781" i="5"/>
  <c r="D2001" i="5"/>
  <c r="D956" i="5"/>
  <c r="Q273" i="48"/>
  <c r="D188" i="5"/>
  <c r="D201" i="5"/>
  <c r="I1149" i="56"/>
  <c r="I1094" i="56"/>
  <c r="K2319" i="48"/>
  <c r="M2319" i="48" s="1"/>
  <c r="N2319" i="48" s="1"/>
  <c r="K2417" i="48"/>
  <c r="K2521" i="48"/>
  <c r="K2472" i="48"/>
  <c r="K2368" i="48"/>
  <c r="M2368" i="48" s="1"/>
  <c r="N2368" i="48" s="1"/>
  <c r="K2270" i="48"/>
  <c r="M2270" i="48" s="1"/>
  <c r="N2270" i="48" s="1"/>
  <c r="K153" i="48"/>
  <c r="K2570" i="48"/>
  <c r="M152" i="48"/>
  <c r="K2221" i="48"/>
  <c r="M2221" i="48" s="1"/>
  <c r="N2221" i="48" s="1"/>
  <c r="K2619" i="48"/>
  <c r="D260" i="56"/>
  <c r="D247" i="56"/>
  <c r="O568" i="48"/>
  <c r="Q568" i="48" s="1"/>
  <c r="R568" i="48" s="1"/>
  <c r="O843" i="48"/>
  <c r="O2413" i="48"/>
  <c r="O1558" i="48"/>
  <c r="Q1558" i="48" s="1"/>
  <c r="R1558" i="48" s="1"/>
  <c r="O2315" i="48"/>
  <c r="Q2315" i="48" s="1"/>
  <c r="R2315" i="48" s="1"/>
  <c r="O2266" i="48"/>
  <c r="Q2266" i="48" s="1"/>
  <c r="R2266" i="48" s="1"/>
  <c r="O513" i="48"/>
  <c r="O1723" i="48"/>
  <c r="Q1723" i="48" s="1"/>
  <c r="R1723" i="48" s="1"/>
  <c r="O2364" i="48"/>
  <c r="Q2364" i="48" s="1"/>
  <c r="R2364" i="48" s="1"/>
  <c r="O133" i="48"/>
  <c r="O1833" i="48"/>
  <c r="O1943" i="48"/>
  <c r="O2468" i="48"/>
  <c r="O1118" i="48"/>
  <c r="O1008" i="48"/>
  <c r="O1888" i="48"/>
  <c r="Q1888" i="48" s="1"/>
  <c r="R1888" i="48" s="1"/>
  <c r="O733" i="48"/>
  <c r="O623" i="48"/>
  <c r="Q623" i="48" s="1"/>
  <c r="R623" i="48" s="1"/>
  <c r="O678" i="48"/>
  <c r="O1063" i="48"/>
  <c r="Q1063" i="48" s="1"/>
  <c r="R1063" i="48" s="1"/>
  <c r="O1283" i="48"/>
  <c r="O898" i="48"/>
  <c r="O2108" i="48"/>
  <c r="O2615" i="48"/>
  <c r="O2517" i="48"/>
  <c r="O2566" i="48"/>
  <c r="O1173" i="48"/>
  <c r="Q125" i="48"/>
  <c r="R125" i="48" s="1"/>
  <c r="O2163" i="48"/>
  <c r="O1998" i="48"/>
  <c r="Q1998" i="48" s="1"/>
  <c r="R1998" i="48" s="1"/>
  <c r="O1668" i="48"/>
  <c r="O2053" i="48"/>
  <c r="Q2053" i="48" s="1"/>
  <c r="R2053" i="48" s="1"/>
  <c r="O1613" i="48"/>
  <c r="O788" i="48"/>
  <c r="Q788" i="48" s="1"/>
  <c r="R788" i="48" s="1"/>
  <c r="O1228" i="48"/>
  <c r="Q1228" i="48" s="1"/>
  <c r="R1228" i="48" s="1"/>
  <c r="O132" i="48"/>
  <c r="O1778" i="48"/>
  <c r="Q1778" i="48" s="1"/>
  <c r="R1778" i="48" s="1"/>
  <c r="O953" i="48"/>
  <c r="Q953" i="48" s="1"/>
  <c r="R953" i="48" s="1"/>
  <c r="O131" i="48"/>
  <c r="O458" i="48"/>
  <c r="Q458" i="48" s="1"/>
  <c r="R458" i="48" s="1"/>
  <c r="O200" i="48"/>
  <c r="D331" i="5"/>
  <c r="D336" i="5" s="1"/>
  <c r="D318" i="5"/>
  <c r="Q779" i="48"/>
  <c r="R779" i="48" s="1"/>
  <c r="C2476" i="48"/>
  <c r="C2323" i="48"/>
  <c r="E2323" i="48" s="1"/>
  <c r="F2323" i="48" s="1"/>
  <c r="C179" i="48"/>
  <c r="C2421" i="48"/>
  <c r="C2623" i="48"/>
  <c r="C2372" i="48"/>
  <c r="E2372" i="48" s="1"/>
  <c r="F2372" i="48" s="1"/>
  <c r="C2525" i="48"/>
  <c r="C2225" i="48"/>
  <c r="E2225" i="48" s="1"/>
  <c r="F2225" i="48" s="1"/>
  <c r="C2574" i="48"/>
  <c r="C2274" i="48"/>
  <c r="E2274" i="48" s="1"/>
  <c r="F2274" i="48" s="1"/>
  <c r="D1802" i="5"/>
  <c r="D1527" i="5"/>
  <c r="D1252" i="5"/>
  <c r="D1417" i="5"/>
  <c r="D702" i="5"/>
  <c r="D2077" i="5"/>
  <c r="D427" i="5"/>
  <c r="D2187" i="5"/>
  <c r="D977" i="5"/>
  <c r="D1637" i="5"/>
  <c r="D2132" i="5"/>
  <c r="D1967" i="5"/>
  <c r="D1307" i="5"/>
  <c r="D1912" i="5"/>
  <c r="D922" i="5"/>
  <c r="D1362" i="5"/>
  <c r="D1142" i="5"/>
  <c r="D1472" i="5"/>
  <c r="D482" i="5"/>
  <c r="D1087" i="5"/>
  <c r="D592" i="5"/>
  <c r="D867" i="5"/>
  <c r="D812" i="5"/>
  <c r="D757" i="5"/>
  <c r="D1582" i="5"/>
  <c r="D1747" i="5"/>
  <c r="D1692" i="5"/>
  <c r="D537" i="5"/>
  <c r="D647" i="5"/>
  <c r="D1197" i="5"/>
  <c r="D1032" i="5"/>
  <c r="D1857" i="5"/>
  <c r="D2022" i="5"/>
  <c r="S66" i="48"/>
  <c r="I210" i="5"/>
  <c r="H1513" i="5"/>
  <c r="H2118" i="5"/>
  <c r="H1458" i="5"/>
  <c r="H2574" i="5"/>
  <c r="H2525" i="5"/>
  <c r="H523" i="5"/>
  <c r="H2173" i="5"/>
  <c r="H1953" i="5"/>
  <c r="H2225" i="5"/>
  <c r="H853" i="5"/>
  <c r="H1128" i="5"/>
  <c r="H688" i="5"/>
  <c r="H1183" i="5"/>
  <c r="H1843" i="5"/>
  <c r="H633" i="5"/>
  <c r="Q6" i="48"/>
  <c r="R6" i="48" s="1"/>
  <c r="R5" i="48"/>
  <c r="F175" i="56"/>
  <c r="C2335" i="56"/>
  <c r="C2615" i="56"/>
  <c r="C2566" i="56"/>
  <c r="C2419" i="56"/>
  <c r="C2664" i="56"/>
  <c r="C2468" i="56"/>
  <c r="C2517" i="56"/>
  <c r="C2188" i="56"/>
  <c r="C2286" i="56"/>
  <c r="C2237" i="56"/>
  <c r="D2343" i="56"/>
  <c r="D2476" i="56"/>
  <c r="D2245" i="56"/>
  <c r="D2525" i="56"/>
  <c r="D2672" i="56"/>
  <c r="D2574" i="56"/>
  <c r="D2294" i="56"/>
  <c r="D2623" i="56"/>
  <c r="D2427" i="56"/>
  <c r="AA466" i="48"/>
  <c r="AC466" i="48" s="1"/>
  <c r="F2321" i="5"/>
  <c r="F2474" i="5"/>
  <c r="F2572" i="5"/>
  <c r="F2670" i="5"/>
  <c r="F2223" i="5"/>
  <c r="F2272" i="5"/>
  <c r="F2523" i="5"/>
  <c r="F2621" i="5"/>
  <c r="F2419" i="5"/>
  <c r="F2370" i="5"/>
  <c r="G1000" i="48"/>
  <c r="G1715" i="48"/>
  <c r="G1330" i="48"/>
  <c r="G2509" i="48"/>
  <c r="G1880" i="48"/>
  <c r="I1880" i="48" s="1"/>
  <c r="J1880" i="48" s="1"/>
  <c r="G2155" i="48"/>
  <c r="G2558" i="48"/>
  <c r="G2100" i="48"/>
  <c r="G835" i="48"/>
  <c r="G1935" i="48"/>
  <c r="G1990" i="48"/>
  <c r="I1990" i="48" s="1"/>
  <c r="J1990" i="48" s="1"/>
  <c r="G1440" i="48"/>
  <c r="G2460" i="48"/>
  <c r="G1825" i="48"/>
  <c r="G505" i="48"/>
  <c r="G1385" i="48"/>
  <c r="G395" i="48"/>
  <c r="I395" i="48" s="1"/>
  <c r="J395" i="48" s="1"/>
  <c r="G2307" i="48"/>
  <c r="I2307" i="48" s="1"/>
  <c r="J2307" i="48" s="1"/>
  <c r="G945" i="48"/>
  <c r="I945" i="48" s="1"/>
  <c r="J945" i="48" s="1"/>
  <c r="G2356" i="48"/>
  <c r="I2356" i="48" s="1"/>
  <c r="J2356" i="48" s="1"/>
  <c r="G1770" i="48"/>
  <c r="I1770" i="48" s="1"/>
  <c r="J1770" i="48" s="1"/>
  <c r="G1220" i="48"/>
  <c r="I1220" i="48" s="1"/>
  <c r="J1220" i="48" s="1"/>
  <c r="G1550" i="48"/>
  <c r="I1550" i="48" s="1"/>
  <c r="J1550" i="48" s="1"/>
  <c r="G450" i="48"/>
  <c r="G1110" i="48"/>
  <c r="G2045" i="48"/>
  <c r="I2045" i="48" s="1"/>
  <c r="J2045" i="48" s="1"/>
  <c r="G1055" i="48"/>
  <c r="G890" i="48"/>
  <c r="G1275" i="48"/>
  <c r="G780" i="48"/>
  <c r="I780" i="48" s="1"/>
  <c r="J780" i="48" s="1"/>
  <c r="G560" i="48"/>
  <c r="I560" i="48" s="1"/>
  <c r="J560" i="48" s="1"/>
  <c r="G1165" i="48"/>
  <c r="G1605" i="48"/>
  <c r="G670" i="48"/>
  <c r="G1660" i="48"/>
  <c r="G2258" i="48"/>
  <c r="I2258" i="48" s="1"/>
  <c r="J2258" i="48" s="1"/>
  <c r="G725" i="48"/>
  <c r="G2607" i="48"/>
  <c r="G2405" i="48"/>
  <c r="G79" i="48"/>
  <c r="G81" i="48"/>
  <c r="G80" i="48"/>
  <c r="I842" i="5"/>
  <c r="I1557" i="5"/>
  <c r="E1286" i="5"/>
  <c r="E136" i="5"/>
  <c r="E1396" i="5"/>
  <c r="E626" i="5"/>
  <c r="E2518" i="5"/>
  <c r="K2684" i="48" s="1"/>
  <c r="M2684" i="48" s="1"/>
  <c r="N2684" i="48" s="1"/>
  <c r="E736" i="5"/>
  <c r="E1616" i="5"/>
  <c r="E1011" i="5"/>
  <c r="E1836" i="5"/>
  <c r="E1671" i="5"/>
  <c r="E1121" i="5"/>
  <c r="E2111" i="5"/>
  <c r="E2414" i="5"/>
  <c r="E1451" i="5"/>
  <c r="E1506" i="5"/>
  <c r="E1781" i="5"/>
  <c r="E149" i="5"/>
  <c r="E1561" i="5"/>
  <c r="E681" i="5"/>
  <c r="E1726" i="5"/>
  <c r="E1176" i="5"/>
  <c r="E1231" i="5"/>
  <c r="E1946" i="5"/>
  <c r="E2166" i="5"/>
  <c r="E2365" i="5"/>
  <c r="E2267" i="5"/>
  <c r="E901" i="5"/>
  <c r="E516" i="5"/>
  <c r="E791" i="5"/>
  <c r="E571" i="5"/>
  <c r="E2616" i="5"/>
  <c r="K2726" i="48" s="1"/>
  <c r="M2726" i="48" s="1"/>
  <c r="N2726" i="48" s="1"/>
  <c r="E2316" i="5"/>
  <c r="E1066" i="5"/>
  <c r="E406" i="5"/>
  <c r="E2218" i="5"/>
  <c r="E1891" i="5"/>
  <c r="E1341" i="5"/>
  <c r="E2469" i="5"/>
  <c r="K2663" i="48" s="1"/>
  <c r="M2663" i="48" s="1"/>
  <c r="N2663" i="48" s="1"/>
  <c r="E2665" i="5"/>
  <c r="K2747" i="48" s="1"/>
  <c r="M2747" i="48" s="1"/>
  <c r="N2747" i="48" s="1"/>
  <c r="E2056" i="5"/>
  <c r="E461" i="5"/>
  <c r="E2001" i="5"/>
  <c r="E2567" i="5"/>
  <c r="K2705" i="48" s="1"/>
  <c r="M2705" i="48" s="1"/>
  <c r="N2705" i="48" s="1"/>
  <c r="E49" i="5"/>
  <c r="E230" i="5"/>
  <c r="E965" i="5" s="1"/>
  <c r="E178" i="5"/>
  <c r="E334" i="5"/>
  <c r="M144" i="48"/>
  <c r="N144" i="48" s="1"/>
  <c r="N143" i="48"/>
  <c r="H1898" i="5"/>
  <c r="H2419" i="5"/>
  <c r="H1623" i="5"/>
  <c r="G2776" i="48"/>
  <c r="I2582" i="5"/>
  <c r="H2421" i="5"/>
  <c r="I2768" i="48"/>
  <c r="J2768" i="48" s="1"/>
  <c r="H226" i="5"/>
  <c r="I226" i="5" s="1"/>
  <c r="D1578" i="5"/>
  <c r="D1083" i="5"/>
  <c r="D1853" i="5"/>
  <c r="F1892" i="5"/>
  <c r="F1177" i="5"/>
  <c r="F2167" i="5"/>
  <c r="H1403" i="5"/>
  <c r="AC631" i="48"/>
  <c r="Y482" i="48"/>
  <c r="Z482" i="48" s="1"/>
  <c r="Y2386" i="48"/>
  <c r="Z2386" i="48" s="1"/>
  <c r="X1791" i="48"/>
  <c r="X2066" i="48"/>
  <c r="AA635" i="48"/>
  <c r="AC635" i="48" s="1"/>
  <c r="U1728" i="48"/>
  <c r="V1728" i="48" s="1"/>
  <c r="Z205" i="48"/>
  <c r="AB205" i="48"/>
  <c r="Y410" i="48"/>
  <c r="Z410" i="48" s="1"/>
  <c r="AA2065" i="48"/>
  <c r="AC2065" i="48" s="1"/>
  <c r="AA2370" i="48"/>
  <c r="AC2370" i="48" s="1"/>
  <c r="M1233" i="48"/>
  <c r="N1233" i="48" s="1"/>
  <c r="E142" i="48"/>
  <c r="F142" i="48" s="1"/>
  <c r="Q1563" i="48"/>
  <c r="R1563" i="48" s="1"/>
  <c r="F2057" i="5"/>
  <c r="AA2128" i="48"/>
  <c r="AA2183" i="48"/>
  <c r="AA2535" i="48"/>
  <c r="AA1083" i="48"/>
  <c r="AC1083" i="48" s="1"/>
  <c r="W102" i="48"/>
  <c r="W445" i="48" s="1"/>
  <c r="Y445" i="48" s="1"/>
  <c r="Z445" i="48" s="1"/>
  <c r="I1291" i="56"/>
  <c r="AA737" i="48"/>
  <c r="H285" i="56"/>
  <c r="I285" i="56" s="1"/>
  <c r="L41" i="57"/>
  <c r="W219" i="48"/>
  <c r="AA219" i="48" s="1"/>
  <c r="I2231" i="56"/>
  <c r="I1400" i="56"/>
  <c r="I2025" i="56"/>
  <c r="I2280" i="56"/>
  <c r="I1990" i="56"/>
  <c r="I650" i="56"/>
  <c r="I2629" i="56"/>
  <c r="I2247" i="56"/>
  <c r="I1251" i="56"/>
  <c r="I2478" i="56"/>
  <c r="I646" i="56"/>
  <c r="I1031" i="56"/>
  <c r="I2088" i="56"/>
  <c r="I2033" i="56"/>
  <c r="I528" i="56"/>
  <c r="I1463" i="56"/>
  <c r="AA126" i="48"/>
  <c r="AC126" i="48" s="1"/>
  <c r="AC127" i="48" s="1"/>
  <c r="AA2272" i="48"/>
  <c r="AC2272" i="48" s="1"/>
  <c r="W166" i="48"/>
  <c r="AA166" i="48" s="1"/>
  <c r="G155" i="5"/>
  <c r="AA537" i="48"/>
  <c r="AA812" i="48"/>
  <c r="AC812" i="48" s="1"/>
  <c r="AA800" i="48"/>
  <c r="AC800" i="48" s="1"/>
  <c r="I744" i="56"/>
  <c r="I25" i="56"/>
  <c r="AA1566" i="48"/>
  <c r="AC1566" i="48" s="1"/>
  <c r="AB76" i="57"/>
  <c r="AB77" i="57"/>
  <c r="AB71" i="57"/>
  <c r="AB68" i="57"/>
  <c r="AB70" i="57"/>
  <c r="AB66" i="57"/>
  <c r="AB65" i="57"/>
  <c r="AB67" i="57"/>
  <c r="AB69" i="57"/>
  <c r="R91" i="48"/>
  <c r="Q92" i="48"/>
  <c r="R92" i="48" s="1"/>
  <c r="C180" i="5"/>
  <c r="C168" i="5"/>
  <c r="D253" i="5"/>
  <c r="D240" i="5"/>
  <c r="G190" i="5"/>
  <c r="G198" i="5"/>
  <c r="E278" i="56"/>
  <c r="E279" i="56" s="1"/>
  <c r="E304" i="56"/>
  <c r="H117" i="56"/>
  <c r="C907" i="48"/>
  <c r="C2117" i="48"/>
  <c r="C1842" i="48"/>
  <c r="C2062" i="48"/>
  <c r="E2062" i="48" s="1"/>
  <c r="F2062" i="48" s="1"/>
  <c r="C1237" i="48"/>
  <c r="E1237" i="48" s="1"/>
  <c r="F1237" i="48" s="1"/>
  <c r="C2007" i="48"/>
  <c r="E2007" i="48" s="1"/>
  <c r="F2007" i="48" s="1"/>
  <c r="C1897" i="48"/>
  <c r="E1897" i="48" s="1"/>
  <c r="F1897" i="48" s="1"/>
  <c r="C1622" i="48"/>
  <c r="C1347" i="48"/>
  <c r="E1347" i="48" s="1"/>
  <c r="F1347" i="48" s="1"/>
  <c r="C1292" i="48"/>
  <c r="C1402" i="48"/>
  <c r="C1952" i="48"/>
  <c r="C2172" i="48"/>
  <c r="C1457" i="48"/>
  <c r="C412" i="48"/>
  <c r="E412" i="48" s="1"/>
  <c r="F412" i="48" s="1"/>
  <c r="C1567" i="48"/>
  <c r="E1567" i="48" s="1"/>
  <c r="F1567" i="48" s="1"/>
  <c r="C742" i="48"/>
  <c r="C687" i="48"/>
  <c r="C852" i="48"/>
  <c r="C1732" i="48"/>
  <c r="E1732" i="48" s="1"/>
  <c r="F1732" i="48" s="1"/>
  <c r="C467" i="48"/>
  <c r="C2371" i="48"/>
  <c r="E2371" i="48" s="1"/>
  <c r="F2371" i="48" s="1"/>
  <c r="C2475" i="48"/>
  <c r="C577" i="48"/>
  <c r="E577" i="48" s="1"/>
  <c r="F577" i="48" s="1"/>
  <c r="C1677" i="48"/>
  <c r="C797" i="48"/>
  <c r="E797" i="48" s="1"/>
  <c r="F797" i="48" s="1"/>
  <c r="C2420" i="48"/>
  <c r="C1127" i="48"/>
  <c r="AA1127" i="48" s="1"/>
  <c r="C1017" i="48"/>
  <c r="C1182" i="48"/>
  <c r="C2622" i="48"/>
  <c r="C1787" i="48"/>
  <c r="E1787" i="48" s="1"/>
  <c r="F1787" i="48" s="1"/>
  <c r="C2273" i="48"/>
  <c r="E2273" i="48" s="1"/>
  <c r="F2273" i="48" s="1"/>
  <c r="C1072" i="48"/>
  <c r="C522" i="48"/>
  <c r="C2224" i="48"/>
  <c r="E2224" i="48" s="1"/>
  <c r="F2224" i="48" s="1"/>
  <c r="C2573" i="48"/>
  <c r="C2524" i="48"/>
  <c r="C2322" i="48"/>
  <c r="E2322" i="48" s="1"/>
  <c r="F2322" i="48" s="1"/>
  <c r="C2347" i="56"/>
  <c r="C2676" i="56"/>
  <c r="C2480" i="56"/>
  <c r="C2298" i="56"/>
  <c r="C2529" i="56"/>
  <c r="C2431" i="56"/>
  <c r="C2249" i="56"/>
  <c r="C2578" i="56"/>
  <c r="C2200" i="56"/>
  <c r="C2627" i="56"/>
  <c r="G261" i="56"/>
  <c r="G249" i="56"/>
  <c r="F227" i="5"/>
  <c r="F214" i="5"/>
  <c r="R22" i="48"/>
  <c r="Q23" i="48"/>
  <c r="R23" i="48" s="1"/>
  <c r="G151" i="5"/>
  <c r="F74" i="5"/>
  <c r="F343" i="5"/>
  <c r="F239" i="5"/>
  <c r="F187" i="5"/>
  <c r="F71" i="5"/>
  <c r="F76" i="5" s="1"/>
  <c r="I118" i="48"/>
  <c r="J118" i="48" s="1"/>
  <c r="J117" i="48"/>
  <c r="F2521" i="56"/>
  <c r="F2339" i="56"/>
  <c r="F2290" i="56"/>
  <c r="F2241" i="56"/>
  <c r="F2570" i="56"/>
  <c r="F2619" i="56"/>
  <c r="F2472" i="56"/>
  <c r="F2423" i="56"/>
  <c r="F2192" i="56"/>
  <c r="O1590" i="48"/>
  <c r="I2437" i="56"/>
  <c r="I1479" i="56"/>
  <c r="I2486" i="56"/>
  <c r="I984" i="56"/>
  <c r="I874" i="56"/>
  <c r="I2255" i="56"/>
  <c r="D237" i="56"/>
  <c r="L236" i="56" s="1"/>
  <c r="D51" i="56"/>
  <c r="D341" i="56"/>
  <c r="I1458" i="5"/>
  <c r="I1513" i="5"/>
  <c r="I336" i="56"/>
  <c r="H337" i="56"/>
  <c r="I337" i="56" s="1"/>
  <c r="I23" i="48"/>
  <c r="J23" i="48" s="1"/>
  <c r="J22" i="48"/>
  <c r="K320" i="48"/>
  <c r="J11" i="48"/>
  <c r="I12" i="48"/>
  <c r="J12" i="48" s="1"/>
  <c r="I2678" i="56"/>
  <c r="O76" i="48"/>
  <c r="D227" i="5"/>
  <c r="D214" i="5"/>
  <c r="E271" i="48"/>
  <c r="C272" i="48"/>
  <c r="C2584" i="5"/>
  <c r="C2431" i="5"/>
  <c r="C2333" i="5"/>
  <c r="C2382" i="5"/>
  <c r="C2486" i="5"/>
  <c r="C2668" i="48" s="1"/>
  <c r="E2668" i="48" s="1"/>
  <c r="F2668" i="48" s="1"/>
  <c r="C2284" i="5"/>
  <c r="C2633" i="5"/>
  <c r="C2731" i="48" s="1"/>
  <c r="E2731" i="48" s="1"/>
  <c r="F2731" i="48" s="1"/>
  <c r="C2682" i="5"/>
  <c r="C2535" i="5"/>
  <c r="C2235" i="5"/>
  <c r="O198" i="48"/>
  <c r="O188" i="48"/>
  <c r="D957" i="5"/>
  <c r="D682" i="5"/>
  <c r="D1067" i="5"/>
  <c r="D627" i="5"/>
  <c r="D1617" i="5"/>
  <c r="D1947" i="5"/>
  <c r="D1837" i="5"/>
  <c r="D462" i="5"/>
  <c r="D2057" i="5"/>
  <c r="D792" i="5"/>
  <c r="D1562" i="5"/>
  <c r="D1342" i="5"/>
  <c r="D902" i="5"/>
  <c r="D1892" i="5"/>
  <c r="D1727" i="5"/>
  <c r="D1122" i="5"/>
  <c r="D1672" i="5"/>
  <c r="D1452" i="5"/>
  <c r="D1507" i="5"/>
  <c r="D2112" i="5"/>
  <c r="D2167" i="5"/>
  <c r="D2002" i="5"/>
  <c r="D517" i="5"/>
  <c r="D572" i="5"/>
  <c r="D1782" i="5"/>
  <c r="D1287" i="5"/>
  <c r="D847" i="5"/>
  <c r="D1397" i="5"/>
  <c r="D1232" i="5"/>
  <c r="D1012" i="5"/>
  <c r="D407" i="5"/>
  <c r="D1177" i="5"/>
  <c r="D737" i="5"/>
  <c r="O51" i="48"/>
  <c r="O180" i="48"/>
  <c r="O336" i="48"/>
  <c r="G356" i="56"/>
  <c r="G357" i="56" s="1"/>
  <c r="G252" i="56"/>
  <c r="G253" i="56" s="1"/>
  <c r="G200" i="56"/>
  <c r="G201" i="56" s="1"/>
  <c r="F2506" i="56"/>
  <c r="F107" i="56"/>
  <c r="F2226" i="56"/>
  <c r="F2377" i="56"/>
  <c r="F2555" i="56"/>
  <c r="F788" i="56"/>
  <c r="F2457" i="56"/>
  <c r="F1063" i="56"/>
  <c r="F2408" i="56"/>
  <c r="F568" i="56"/>
  <c r="F2073" i="56"/>
  <c r="F898" i="56"/>
  <c r="F1558" i="56"/>
  <c r="F458" i="56"/>
  <c r="F2275" i="56"/>
  <c r="F623" i="56"/>
  <c r="F1228" i="56"/>
  <c r="F1723" i="56"/>
  <c r="F105" i="56"/>
  <c r="F1963" i="56"/>
  <c r="F2604" i="56"/>
  <c r="F953" i="56"/>
  <c r="F1778" i="56"/>
  <c r="F2324" i="56"/>
  <c r="F2018" i="56"/>
  <c r="F1668" i="56"/>
  <c r="F106" i="56"/>
  <c r="I40" i="56"/>
  <c r="F2513" i="56"/>
  <c r="F2233" i="56"/>
  <c r="F2415" i="56"/>
  <c r="F2331" i="56"/>
  <c r="F2562" i="56"/>
  <c r="F2282" i="56"/>
  <c r="F158" i="56"/>
  <c r="F2184" i="56"/>
  <c r="F2611" i="56"/>
  <c r="F2464" i="56"/>
  <c r="F186" i="5"/>
  <c r="F196" i="5"/>
  <c r="E92" i="48"/>
  <c r="F92" i="48" s="1"/>
  <c r="F91" i="48"/>
  <c r="E315" i="56"/>
  <c r="E982" i="56" s="1"/>
  <c r="F104" i="56"/>
  <c r="F312" i="56"/>
  <c r="F299" i="56"/>
  <c r="F304" i="56"/>
  <c r="I112" i="48"/>
  <c r="J112" i="48" s="1"/>
  <c r="J111" i="48"/>
  <c r="F182" i="56"/>
  <c r="F187" i="56" s="1"/>
  <c r="F169" i="56"/>
  <c r="O1095" i="48"/>
  <c r="C201" i="5"/>
  <c r="C188" i="5"/>
  <c r="E2223" i="5"/>
  <c r="I2223" i="5" s="1"/>
  <c r="E2419" i="5"/>
  <c r="E2670" i="5"/>
  <c r="E2321" i="5"/>
  <c r="E2621" i="5"/>
  <c r="E2474" i="5"/>
  <c r="E2523" i="5"/>
  <c r="E2370" i="5"/>
  <c r="E2272" i="5"/>
  <c r="E2572" i="5"/>
  <c r="C2549" i="48"/>
  <c r="C2500" i="48"/>
  <c r="C2647" i="48"/>
  <c r="C2445" i="48"/>
  <c r="C2396" i="48"/>
  <c r="C2598" i="48"/>
  <c r="C2298" i="48"/>
  <c r="E2298" i="48" s="1"/>
  <c r="F2298" i="48" s="1"/>
  <c r="C2347" i="48"/>
  <c r="C2249" i="48"/>
  <c r="C152" i="5"/>
  <c r="C230" i="5"/>
  <c r="C23" i="5"/>
  <c r="I22" i="5"/>
  <c r="H22" i="5"/>
  <c r="AA1071" i="48"/>
  <c r="AC1071" i="48" s="1"/>
  <c r="E1071" i="48"/>
  <c r="F1071" i="48" s="1"/>
  <c r="F127" i="5"/>
  <c r="D17" i="57"/>
  <c r="D13" i="57"/>
  <c r="D12" i="57"/>
  <c r="D9" i="57"/>
  <c r="D18" i="57"/>
  <c r="D14" i="57"/>
  <c r="D10" i="57"/>
  <c r="D11" i="57"/>
  <c r="D15" i="57"/>
  <c r="D8" i="57"/>
  <c r="D7" i="57"/>
  <c r="E175" i="56"/>
  <c r="AA86" i="48"/>
  <c r="G203" i="48"/>
  <c r="G205" i="48" s="1"/>
  <c r="G190" i="48"/>
  <c r="I1502" i="5"/>
  <c r="I402" i="5"/>
  <c r="I1832" i="5"/>
  <c r="E306" i="5"/>
  <c r="E294" i="5"/>
  <c r="D194" i="5"/>
  <c r="F2615" i="56"/>
  <c r="F2419" i="56"/>
  <c r="F2237" i="56"/>
  <c r="F2335" i="56"/>
  <c r="F2188" i="56"/>
  <c r="F2566" i="56"/>
  <c r="F2517" i="56"/>
  <c r="F2286" i="56"/>
  <c r="F2468" i="56"/>
  <c r="K565" i="48"/>
  <c r="M565" i="48" s="1"/>
  <c r="N565" i="48" s="1"/>
  <c r="K2105" i="48"/>
  <c r="K2160" i="48"/>
  <c r="K620" i="48"/>
  <c r="M620" i="48" s="1"/>
  <c r="N620" i="48" s="1"/>
  <c r="K1885" i="48"/>
  <c r="M1885" i="48" s="1"/>
  <c r="N1885" i="48" s="1"/>
  <c r="K1280" i="48"/>
  <c r="K1005" i="48"/>
  <c r="K1555" i="48"/>
  <c r="M1555" i="48" s="1"/>
  <c r="N1555" i="48" s="1"/>
  <c r="K2465" i="48"/>
  <c r="K2612" i="48"/>
  <c r="K1610" i="48"/>
  <c r="K1665" i="48"/>
  <c r="K510" i="48"/>
  <c r="K1830" i="48"/>
  <c r="K1390" i="48"/>
  <c r="K2410" i="48"/>
  <c r="K1170" i="48"/>
  <c r="K1940" i="48"/>
  <c r="K675" i="48"/>
  <c r="M99" i="48"/>
  <c r="K1995" i="48"/>
  <c r="M1995" i="48" s="1"/>
  <c r="N1995" i="48" s="1"/>
  <c r="K1115" i="48"/>
  <c r="K895" i="48"/>
  <c r="K1335" i="48"/>
  <c r="M1335" i="48" s="1"/>
  <c r="N1335" i="48" s="1"/>
  <c r="K2312" i="48"/>
  <c r="M2312" i="48" s="1"/>
  <c r="N2312" i="48" s="1"/>
  <c r="K1445" i="48"/>
  <c r="K1720" i="48"/>
  <c r="M1720" i="48" s="1"/>
  <c r="N1720" i="48" s="1"/>
  <c r="K2050" i="48"/>
  <c r="M2050" i="48" s="1"/>
  <c r="N2050" i="48" s="1"/>
  <c r="K2263" i="48"/>
  <c r="M2263" i="48" s="1"/>
  <c r="N2263" i="48" s="1"/>
  <c r="K455" i="48"/>
  <c r="M455" i="48" s="1"/>
  <c r="N455" i="48" s="1"/>
  <c r="K2361" i="48"/>
  <c r="M2361" i="48" s="1"/>
  <c r="N2361" i="48" s="1"/>
  <c r="K1060" i="48"/>
  <c r="M1060" i="48" s="1"/>
  <c r="N1060" i="48" s="1"/>
  <c r="K2514" i="48"/>
  <c r="K840" i="48"/>
  <c r="K730" i="48"/>
  <c r="K400" i="48"/>
  <c r="M400" i="48" s="1"/>
  <c r="N400" i="48" s="1"/>
  <c r="K950" i="48"/>
  <c r="K785" i="48"/>
  <c r="M785" i="48" s="1"/>
  <c r="N785" i="48" s="1"/>
  <c r="K1225" i="48"/>
  <c r="M1225" i="48" s="1"/>
  <c r="N1225" i="48" s="1"/>
  <c r="K2563" i="48"/>
  <c r="K1775" i="48"/>
  <c r="M1775" i="48" s="1"/>
  <c r="N1775" i="48" s="1"/>
  <c r="K107" i="48"/>
  <c r="K105" i="48"/>
  <c r="K106" i="48"/>
  <c r="K2762" i="48"/>
  <c r="M2762" i="48" s="1"/>
  <c r="N2762" i="48" s="1"/>
  <c r="F308" i="5"/>
  <c r="I1851" i="5"/>
  <c r="F7" i="48"/>
  <c r="E8" i="48"/>
  <c r="F8" i="48" s="1"/>
  <c r="O2270" i="48"/>
  <c r="Q2270" i="48" s="1"/>
  <c r="R2270" i="48" s="1"/>
  <c r="O153" i="48"/>
  <c r="Q152" i="48"/>
  <c r="O2619" i="48"/>
  <c r="O2221" i="48"/>
  <c r="Q2221" i="48" s="1"/>
  <c r="R2221" i="48" s="1"/>
  <c r="O2570" i="48"/>
  <c r="O2472" i="48"/>
  <c r="O2368" i="48"/>
  <c r="Q2368" i="48" s="1"/>
  <c r="R2368" i="48" s="1"/>
  <c r="O2521" i="48"/>
  <c r="O2417" i="48"/>
  <c r="O2319" i="48"/>
  <c r="Q2319" i="48" s="1"/>
  <c r="R2319" i="48" s="1"/>
  <c r="I112" i="56"/>
  <c r="I110" i="5"/>
  <c r="C112" i="48"/>
  <c r="AA112" i="48" s="1"/>
  <c r="C1788" i="48"/>
  <c r="E1788" i="48" s="1"/>
  <c r="F1788" i="48" s="1"/>
  <c r="C1898" i="48"/>
  <c r="E1898" i="48" s="1"/>
  <c r="F1898" i="48" s="1"/>
  <c r="C1953" i="48"/>
  <c r="C1348" i="48"/>
  <c r="E1348" i="48" s="1"/>
  <c r="F1348" i="48" s="1"/>
  <c r="C1018" i="48"/>
  <c r="C853" i="48"/>
  <c r="C1678" i="48"/>
  <c r="C578" i="48"/>
  <c r="E578" i="48" s="1"/>
  <c r="F578" i="48" s="1"/>
  <c r="C413" i="48"/>
  <c r="E413" i="48" s="1"/>
  <c r="F413" i="48" s="1"/>
  <c r="C1183" i="48"/>
  <c r="C688" i="48"/>
  <c r="C523" i="48"/>
  <c r="C1623" i="48"/>
  <c r="C1843" i="48"/>
  <c r="C1458" i="48"/>
  <c r="C181" i="48"/>
  <c r="C908" i="48"/>
  <c r="C1293" i="48"/>
  <c r="C1128" i="48"/>
  <c r="AA1128" i="48" s="1"/>
  <c r="C1568" i="48"/>
  <c r="E1568" i="48" s="1"/>
  <c r="F1568" i="48" s="1"/>
  <c r="C1238" i="48"/>
  <c r="E1238" i="48" s="1"/>
  <c r="F1238" i="48" s="1"/>
  <c r="C2063" i="48"/>
  <c r="E2063" i="48" s="1"/>
  <c r="F2063" i="48" s="1"/>
  <c r="C1403" i="48"/>
  <c r="C2173" i="48"/>
  <c r="C1733" i="48"/>
  <c r="E1733" i="48" s="1"/>
  <c r="F1733" i="48" s="1"/>
  <c r="C2008" i="48"/>
  <c r="E2008" i="48" s="1"/>
  <c r="F2008" i="48" s="1"/>
  <c r="C743" i="48"/>
  <c r="C798" i="48"/>
  <c r="E798" i="48" s="1"/>
  <c r="F798" i="48" s="1"/>
  <c r="C468" i="48"/>
  <c r="C2118" i="48"/>
  <c r="C1073" i="48"/>
  <c r="M1779" i="48"/>
  <c r="N1779" i="48" s="1"/>
  <c r="AA1779" i="48"/>
  <c r="AC1779" i="48" s="1"/>
  <c r="E1003" i="5"/>
  <c r="E1938" i="5"/>
  <c r="E948" i="5"/>
  <c r="E1058" i="5"/>
  <c r="E1278" i="5"/>
  <c r="E2103" i="5"/>
  <c r="E1718" i="5"/>
  <c r="E1663" i="5"/>
  <c r="E453" i="5"/>
  <c r="E2359" i="5"/>
  <c r="E2261" i="5"/>
  <c r="E105" i="5"/>
  <c r="E673" i="5"/>
  <c r="E103" i="5"/>
  <c r="E783" i="5"/>
  <c r="E104" i="5"/>
  <c r="E508" i="5"/>
  <c r="E2310" i="5"/>
  <c r="E2463" i="5"/>
  <c r="K2657" i="48" s="1"/>
  <c r="M2657" i="48" s="1"/>
  <c r="N2657" i="48" s="1"/>
  <c r="E618" i="5"/>
  <c r="E1773" i="5"/>
  <c r="E2408" i="5"/>
  <c r="E2512" i="5"/>
  <c r="K2678" i="48" s="1"/>
  <c r="M2678" i="48" s="1"/>
  <c r="N2678" i="48" s="1"/>
  <c r="E728" i="5"/>
  <c r="E2158" i="5"/>
  <c r="E1443" i="5"/>
  <c r="E2610" i="5"/>
  <c r="K2720" i="48" s="1"/>
  <c r="M2720" i="48" s="1"/>
  <c r="N2720" i="48" s="1"/>
  <c r="E563" i="5"/>
  <c r="E1388" i="5"/>
  <c r="E893" i="5"/>
  <c r="E1223" i="5"/>
  <c r="E1993" i="5"/>
  <c r="E1333" i="5"/>
  <c r="E1883" i="5"/>
  <c r="E1168" i="5"/>
  <c r="E2561" i="5"/>
  <c r="K2699" i="48" s="1"/>
  <c r="M2699" i="48" s="1"/>
  <c r="N2699" i="48" s="1"/>
  <c r="E1553" i="5"/>
  <c r="E2048" i="5"/>
  <c r="E102" i="5"/>
  <c r="E1828" i="5"/>
  <c r="E1498" i="5"/>
  <c r="E2659" i="5"/>
  <c r="K2741" i="48" s="1"/>
  <c r="M2741" i="48" s="1"/>
  <c r="N2741" i="48" s="1"/>
  <c r="E1113" i="5"/>
  <c r="E398" i="5"/>
  <c r="E1608" i="5"/>
  <c r="W967" i="48"/>
  <c r="Y964" i="48"/>
  <c r="Z964" i="48" s="1"/>
  <c r="E275" i="56"/>
  <c r="E287" i="56"/>
  <c r="C2356" i="48"/>
  <c r="E2356" i="48" s="1"/>
  <c r="F2356" i="48" s="1"/>
  <c r="C395" i="48"/>
  <c r="E395" i="48" s="1"/>
  <c r="F395" i="48" s="1"/>
  <c r="C2460" i="48"/>
  <c r="C1055" i="48"/>
  <c r="E1055" i="48" s="1"/>
  <c r="F1055" i="48" s="1"/>
  <c r="C1550" i="48"/>
  <c r="E1550" i="48" s="1"/>
  <c r="F1550" i="48" s="1"/>
  <c r="C2509" i="48"/>
  <c r="C505" i="48"/>
  <c r="C2258" i="48"/>
  <c r="E2258" i="48" s="1"/>
  <c r="F2258" i="48" s="1"/>
  <c r="C2307" i="48"/>
  <c r="E2307" i="48" s="1"/>
  <c r="F2307" i="48" s="1"/>
  <c r="C2155" i="48"/>
  <c r="C780" i="48"/>
  <c r="E780" i="48" s="1"/>
  <c r="F780" i="48" s="1"/>
  <c r="C1770" i="48"/>
  <c r="E1770" i="48" s="1"/>
  <c r="F1770" i="48" s="1"/>
  <c r="C79" i="48"/>
  <c r="C2607" i="48"/>
  <c r="C1330" i="48"/>
  <c r="E1330" i="48" s="1"/>
  <c r="F1330" i="48" s="1"/>
  <c r="C1880" i="48"/>
  <c r="E1880" i="48" s="1"/>
  <c r="F1880" i="48" s="1"/>
  <c r="C890" i="48"/>
  <c r="C2558" i="48"/>
  <c r="C1715" i="48"/>
  <c r="E1715" i="48" s="1"/>
  <c r="F1715" i="48" s="1"/>
  <c r="C1275" i="48"/>
  <c r="C2100" i="48"/>
  <c r="C1385" i="48"/>
  <c r="C1000" i="48"/>
  <c r="C1440" i="48"/>
  <c r="C670" i="48"/>
  <c r="C945" i="48"/>
  <c r="E945" i="48" s="1"/>
  <c r="F945" i="48" s="1"/>
  <c r="C725" i="48"/>
  <c r="C560" i="48"/>
  <c r="E560" i="48" s="1"/>
  <c r="F560" i="48" s="1"/>
  <c r="C835" i="48"/>
  <c r="C81" i="48"/>
  <c r="C1165" i="48"/>
  <c r="C80" i="48"/>
  <c r="C450" i="48"/>
  <c r="C615" i="48"/>
  <c r="C1605" i="48"/>
  <c r="C1220" i="48"/>
  <c r="E1220" i="48" s="1"/>
  <c r="F1220" i="48" s="1"/>
  <c r="C2405" i="48"/>
  <c r="C1825" i="48"/>
  <c r="C1110" i="48"/>
  <c r="C1660" i="48"/>
  <c r="C1935" i="48"/>
  <c r="C1990" i="48"/>
  <c r="E1990" i="48" s="1"/>
  <c r="F1990" i="48" s="1"/>
  <c r="C2045" i="48"/>
  <c r="E2045" i="48" s="1"/>
  <c r="F2045" i="48" s="1"/>
  <c r="O1572" i="48"/>
  <c r="O1847" i="48"/>
  <c r="O1792" i="48"/>
  <c r="O1682" i="48"/>
  <c r="O747" i="48"/>
  <c r="O2012" i="48"/>
  <c r="O912" i="48"/>
  <c r="O472" i="48"/>
  <c r="Q472" i="48" s="1"/>
  <c r="R472" i="48" s="1"/>
  <c r="O1022" i="48"/>
  <c r="O2122" i="48"/>
  <c r="O1077" i="48"/>
  <c r="Q1077" i="48" s="1"/>
  <c r="R1077" i="48" s="1"/>
  <c r="O1187" i="48"/>
  <c r="O692" i="48"/>
  <c r="O527" i="48"/>
  <c r="O967" i="48"/>
  <c r="Q967" i="48" s="1"/>
  <c r="R967" i="48" s="1"/>
  <c r="O857" i="48"/>
  <c r="O582" i="48"/>
  <c r="O2177" i="48"/>
  <c r="O1627" i="48"/>
  <c r="O1902" i="48"/>
  <c r="O1957" i="48"/>
  <c r="O417" i="48"/>
  <c r="O1297" i="48"/>
  <c r="O637" i="48"/>
  <c r="O2067" i="48"/>
  <c r="O802" i="48"/>
  <c r="O1132" i="48"/>
  <c r="O1242" i="48"/>
  <c r="O1737" i="48"/>
  <c r="G1361" i="5"/>
  <c r="G2186" i="5"/>
  <c r="G811" i="5"/>
  <c r="G1856" i="5"/>
  <c r="G1306" i="5"/>
  <c r="G646" i="5"/>
  <c r="G1966" i="5"/>
  <c r="G2636" i="5"/>
  <c r="S2734" i="48" s="1"/>
  <c r="U2734" i="48" s="1"/>
  <c r="V2734" i="48" s="1"/>
  <c r="G1636" i="5"/>
  <c r="G1416" i="5"/>
  <c r="G1141" i="5"/>
  <c r="G1691" i="5"/>
  <c r="G1471" i="5"/>
  <c r="G921" i="5"/>
  <c r="G312" i="5"/>
  <c r="G426" i="5"/>
  <c r="G536" i="5"/>
  <c r="G1031" i="5"/>
  <c r="G1196" i="5"/>
  <c r="G1251" i="5"/>
  <c r="G2538" i="5"/>
  <c r="S2692" i="48" s="1"/>
  <c r="U2692" i="48" s="1"/>
  <c r="V2692" i="48" s="1"/>
  <c r="G701" i="5"/>
  <c r="G1526" i="5"/>
  <c r="G1911" i="5"/>
  <c r="G2587" i="5"/>
  <c r="S2713" i="48" s="1"/>
  <c r="U2713" i="48" s="1"/>
  <c r="V2713" i="48" s="1"/>
  <c r="G976" i="5"/>
  <c r="G756" i="5"/>
  <c r="G313" i="5"/>
  <c r="G2238" i="5"/>
  <c r="G2287" i="5"/>
  <c r="G866" i="5"/>
  <c r="G2685" i="5"/>
  <c r="S2755" i="48" s="1"/>
  <c r="U2755" i="48" s="1"/>
  <c r="V2755" i="48" s="1"/>
  <c r="G1801" i="5"/>
  <c r="G591" i="5"/>
  <c r="G2131" i="5"/>
  <c r="G2076" i="5"/>
  <c r="G310" i="5"/>
  <c r="G2336" i="5"/>
  <c r="G2021" i="5"/>
  <c r="G2489" i="5"/>
  <c r="S2671" i="48" s="1"/>
  <c r="G2385" i="5"/>
  <c r="G1086" i="5"/>
  <c r="G2434" i="5"/>
  <c r="G1581" i="5"/>
  <c r="G1746" i="5"/>
  <c r="G481" i="5"/>
  <c r="O195" i="48"/>
  <c r="O351" i="48"/>
  <c r="O247" i="48"/>
  <c r="N139" i="48"/>
  <c r="M140" i="48"/>
  <c r="N140" i="48" s="1"/>
  <c r="D195" i="56"/>
  <c r="D208" i="56"/>
  <c r="D210" i="56" s="1"/>
  <c r="F259" i="56"/>
  <c r="O256" i="48"/>
  <c r="I296" i="48"/>
  <c r="J296" i="48" s="1"/>
  <c r="J295" i="48"/>
  <c r="I112" i="5"/>
  <c r="F1643" i="5"/>
  <c r="F1863" i="5"/>
  <c r="F488" i="5"/>
  <c r="F1148" i="5"/>
  <c r="F1423" i="5"/>
  <c r="F1203" i="5"/>
  <c r="F1313" i="5"/>
  <c r="F1918" i="5"/>
  <c r="F1808" i="5"/>
  <c r="F543" i="5"/>
  <c r="F1533" i="5"/>
  <c r="F708" i="5"/>
  <c r="F1478" i="5"/>
  <c r="F873" i="5"/>
  <c r="F433" i="5"/>
  <c r="F2496" i="5"/>
  <c r="F818" i="5"/>
  <c r="F763" i="5"/>
  <c r="F1368" i="5"/>
  <c r="F2441" i="5"/>
  <c r="F1973" i="5"/>
  <c r="F2245" i="5"/>
  <c r="F1258" i="5"/>
  <c r="F2193" i="5"/>
  <c r="F1038" i="5"/>
  <c r="F2028" i="5"/>
  <c r="F983" i="5"/>
  <c r="F2294" i="5"/>
  <c r="F653" i="5"/>
  <c r="F2594" i="5"/>
  <c r="F2545" i="5"/>
  <c r="F1588" i="5"/>
  <c r="F2392" i="5"/>
  <c r="F2643" i="5"/>
  <c r="F352" i="5"/>
  <c r="F2692" i="5"/>
  <c r="F2343" i="5"/>
  <c r="F1698" i="5"/>
  <c r="F342" i="5"/>
  <c r="F1753" i="5"/>
  <c r="F257" i="56"/>
  <c r="Q116" i="48"/>
  <c r="R116" i="48" s="1"/>
  <c r="R115" i="48"/>
  <c r="G333" i="48"/>
  <c r="G320" i="48"/>
  <c r="K2578" i="48"/>
  <c r="K2529" i="48"/>
  <c r="K2229" i="48"/>
  <c r="M2229" i="48" s="1"/>
  <c r="N2229" i="48" s="1"/>
  <c r="K2627" i="48"/>
  <c r="K2278" i="48"/>
  <c r="M2278" i="48" s="1"/>
  <c r="N2278" i="48" s="1"/>
  <c r="K2480" i="48"/>
  <c r="K2425" i="48"/>
  <c r="K2327" i="48"/>
  <c r="M2327" i="48" s="1"/>
  <c r="N2327" i="48" s="1"/>
  <c r="K2376" i="48"/>
  <c r="M2376" i="48" s="1"/>
  <c r="N2376" i="48" s="1"/>
  <c r="I38" i="56"/>
  <c r="D305" i="5"/>
  <c r="D309" i="5" s="1"/>
  <c r="D292" i="5"/>
  <c r="F358" i="5"/>
  <c r="F346" i="5"/>
  <c r="D350" i="5"/>
  <c r="C130" i="48"/>
  <c r="M115" i="48"/>
  <c r="K116" i="48"/>
  <c r="AA116" i="48" s="1"/>
  <c r="C2657" i="48"/>
  <c r="E2657" i="48" s="1"/>
  <c r="F2657" i="48" s="1"/>
  <c r="G196" i="48"/>
  <c r="G208" i="48"/>
  <c r="D918" i="5"/>
  <c r="Y2239" i="48"/>
  <c r="Z2239" i="48" s="1"/>
  <c r="AA1012" i="48"/>
  <c r="AA1727" i="48"/>
  <c r="AC1727" i="48" s="1"/>
  <c r="I465" i="56"/>
  <c r="I760" i="56"/>
  <c r="I1090" i="56"/>
  <c r="I1636" i="56"/>
  <c r="I2392" i="56"/>
  <c r="AA1401" i="48"/>
  <c r="W174" i="48"/>
  <c r="AA174" i="48" s="1"/>
  <c r="AA1252" i="48"/>
  <c r="AC1252" i="48" s="1"/>
  <c r="I1404" i="56"/>
  <c r="H167" i="5"/>
  <c r="H219" i="5"/>
  <c r="K130" i="48"/>
  <c r="U92" i="48"/>
  <c r="V92" i="48" s="1"/>
  <c r="V91" i="48"/>
  <c r="I709" i="56"/>
  <c r="O204" i="48"/>
  <c r="O192" i="48"/>
  <c r="C388" i="56"/>
  <c r="I388" i="56" s="1"/>
  <c r="C2264" i="56"/>
  <c r="I2264" i="56" s="1"/>
  <c r="C2003" i="56"/>
  <c r="I2003" i="56" s="1"/>
  <c r="C1708" i="56"/>
  <c r="I1708" i="56" s="1"/>
  <c r="C553" i="56"/>
  <c r="I553" i="56" s="1"/>
  <c r="C883" i="56"/>
  <c r="I883" i="56" s="1"/>
  <c r="C2642" i="56"/>
  <c r="I2642" i="56" s="1"/>
  <c r="C2362" i="56"/>
  <c r="I2362" i="56" s="1"/>
  <c r="C938" i="56"/>
  <c r="I938" i="56" s="1"/>
  <c r="C2544" i="56"/>
  <c r="I2544" i="56" s="1"/>
  <c r="I1653" i="56"/>
  <c r="C1543" i="56"/>
  <c r="I1543" i="56" s="1"/>
  <c r="C1103" i="56"/>
  <c r="I1103" i="56" s="1"/>
  <c r="I27" i="56"/>
  <c r="C2313" i="56"/>
  <c r="I2313" i="56" s="1"/>
  <c r="C1818" i="56"/>
  <c r="I1818" i="56" s="1"/>
  <c r="C2446" i="56"/>
  <c r="I2446" i="56" s="1"/>
  <c r="I1378" i="56"/>
  <c r="C993" i="56"/>
  <c r="I993" i="56" s="1"/>
  <c r="C1323" i="56"/>
  <c r="I1323" i="56" s="1"/>
  <c r="I2058" i="56"/>
  <c r="I828" i="56"/>
  <c r="I29" i="56"/>
  <c r="I718" i="56"/>
  <c r="I1893" i="56"/>
  <c r="I1268" i="56"/>
  <c r="I26" i="56"/>
  <c r="C498" i="56"/>
  <c r="I498" i="56" s="1"/>
  <c r="C2215" i="56"/>
  <c r="I2215" i="56" s="1"/>
  <c r="C2495" i="56"/>
  <c r="I2495" i="56" s="1"/>
  <c r="C1948" i="56"/>
  <c r="I1948" i="56" s="1"/>
  <c r="I663" i="56"/>
  <c r="C773" i="56"/>
  <c r="I773" i="56" s="1"/>
  <c r="C1213" i="56"/>
  <c r="I1213" i="56" s="1"/>
  <c r="C2593" i="56"/>
  <c r="I2593" i="56" s="1"/>
  <c r="I1598" i="56"/>
  <c r="I28" i="56"/>
  <c r="C1763" i="56"/>
  <c r="I1763" i="56" s="1"/>
  <c r="I1488" i="56"/>
  <c r="C1048" i="56"/>
  <c r="I1048" i="56" s="1"/>
  <c r="I1158" i="56"/>
  <c r="I608" i="56"/>
  <c r="C2397" i="56"/>
  <c r="I2397" i="56" s="1"/>
  <c r="I1433" i="56"/>
  <c r="I2113" i="56"/>
  <c r="I443" i="56"/>
  <c r="W253" i="48"/>
  <c r="AA253" i="48" s="1"/>
  <c r="O130" i="48"/>
  <c r="O445" i="48"/>
  <c r="Q445" i="48" s="1"/>
  <c r="R445" i="48" s="1"/>
  <c r="O2402" i="48"/>
  <c r="O1985" i="48"/>
  <c r="Q1985" i="48" s="1"/>
  <c r="R1985" i="48" s="1"/>
  <c r="O2555" i="48"/>
  <c r="O1050" i="48"/>
  <c r="Q1050" i="48" s="1"/>
  <c r="R1050" i="48" s="1"/>
  <c r="O555" i="48"/>
  <c r="Q555" i="48" s="1"/>
  <c r="R555" i="48" s="1"/>
  <c r="O1710" i="48"/>
  <c r="Q1710" i="48" s="1"/>
  <c r="R1710" i="48" s="1"/>
  <c r="O390" i="48"/>
  <c r="O940" i="48"/>
  <c r="Q940" i="48" s="1"/>
  <c r="R940" i="48" s="1"/>
  <c r="O2304" i="48"/>
  <c r="Q2304" i="48" s="1"/>
  <c r="R2304" i="48" s="1"/>
  <c r="O2604" i="48"/>
  <c r="O53" i="48"/>
  <c r="O610" i="48"/>
  <c r="Q610" i="48" s="1"/>
  <c r="R610" i="48" s="1"/>
  <c r="O2095" i="48"/>
  <c r="O1270" i="48"/>
  <c r="O775" i="48"/>
  <c r="Q775" i="48" s="1"/>
  <c r="R775" i="48" s="1"/>
  <c r="O830" i="48"/>
  <c r="O2457" i="48"/>
  <c r="O2353" i="48"/>
  <c r="Q2353" i="48" s="1"/>
  <c r="R2353" i="48" s="1"/>
  <c r="O1600" i="48"/>
  <c r="O2150" i="48"/>
  <c r="O665" i="48"/>
  <c r="O1105" i="48"/>
  <c r="O1545" i="48"/>
  <c r="Q1545" i="48" s="1"/>
  <c r="R1545" i="48" s="1"/>
  <c r="O1655" i="48"/>
  <c r="O1160" i="48"/>
  <c r="O1930" i="48"/>
  <c r="O995" i="48"/>
  <c r="O1215" i="48"/>
  <c r="Q1215" i="48" s="1"/>
  <c r="R1215" i="48" s="1"/>
  <c r="O2506" i="48"/>
  <c r="O1820" i="48"/>
  <c r="O2255" i="48"/>
  <c r="Q2255" i="48" s="1"/>
  <c r="R2255" i="48" s="1"/>
  <c r="O885" i="48"/>
  <c r="O2040" i="48"/>
  <c r="Q2040" i="48" s="1"/>
  <c r="R2040" i="48" s="1"/>
  <c r="O1765" i="48"/>
  <c r="Q1765" i="48" s="1"/>
  <c r="R1765" i="48" s="1"/>
  <c r="O500" i="48"/>
  <c r="O720" i="48"/>
  <c r="O1875" i="48"/>
  <c r="Q1875" i="48" s="1"/>
  <c r="R1875" i="48" s="1"/>
  <c r="O55" i="48"/>
  <c r="O54" i="48"/>
  <c r="F286" i="56"/>
  <c r="F273" i="56"/>
  <c r="F227" i="56"/>
  <c r="G129" i="48"/>
  <c r="G310" i="48"/>
  <c r="I128" i="48"/>
  <c r="R126" i="48"/>
  <c r="Q127" i="48"/>
  <c r="R127" i="48" s="1"/>
  <c r="G346" i="5"/>
  <c r="G358" i="5"/>
  <c r="F73" i="5"/>
  <c r="E458" i="56"/>
  <c r="E1723" i="56"/>
  <c r="E1338" i="56"/>
  <c r="E953" i="56"/>
  <c r="I1833" i="56"/>
  <c r="E1063" i="56"/>
  <c r="E403" i="56"/>
  <c r="E1963" i="56"/>
  <c r="E2377" i="56"/>
  <c r="E2408" i="56"/>
  <c r="E843" i="56"/>
  <c r="E2604" i="56"/>
  <c r="I1173" i="56"/>
  <c r="E898" i="56"/>
  <c r="E1228" i="56"/>
  <c r="I1228" i="56" s="1"/>
  <c r="E1778" i="56"/>
  <c r="E2226" i="56"/>
  <c r="E2457" i="56"/>
  <c r="E568" i="56"/>
  <c r="E2018" i="56"/>
  <c r="E623" i="56"/>
  <c r="E2555" i="56"/>
  <c r="E2506" i="56"/>
  <c r="I2506" i="56" s="1"/>
  <c r="E1613" i="56"/>
  <c r="E788" i="56"/>
  <c r="E2324" i="56"/>
  <c r="E2653" i="56"/>
  <c r="E1558" i="56"/>
  <c r="I1558" i="56" s="1"/>
  <c r="E2275" i="56"/>
  <c r="E733" i="56"/>
  <c r="E104" i="56"/>
  <c r="E106" i="56"/>
  <c r="E107" i="56"/>
  <c r="E105" i="56"/>
  <c r="I512" i="5"/>
  <c r="O1225" i="48"/>
  <c r="Q1225" i="48" s="1"/>
  <c r="R1225" i="48" s="1"/>
  <c r="AA1500" i="48"/>
  <c r="AC1500" i="48" s="1"/>
  <c r="O1995" i="48"/>
  <c r="Q1995" i="48" s="1"/>
  <c r="R1995" i="48" s="1"/>
  <c r="O2612" i="48"/>
  <c r="O2050" i="48"/>
  <c r="Q2050" i="48" s="1"/>
  <c r="R2050" i="48" s="1"/>
  <c r="O2263" i="48"/>
  <c r="Q2263" i="48" s="1"/>
  <c r="R2263" i="48" s="1"/>
  <c r="O1115" i="48"/>
  <c r="O400" i="48"/>
  <c r="O620" i="48"/>
  <c r="Q620" i="48" s="1"/>
  <c r="R620" i="48" s="1"/>
  <c r="O2105" i="48"/>
  <c r="O2514" i="48"/>
  <c r="O1610" i="48"/>
  <c r="O2410" i="48"/>
  <c r="O730" i="48"/>
  <c r="O785" i="48"/>
  <c r="Q785" i="48" s="1"/>
  <c r="R785" i="48" s="1"/>
  <c r="O2361" i="48"/>
  <c r="Q2361" i="48" s="1"/>
  <c r="R2361" i="48" s="1"/>
  <c r="O1940" i="48"/>
  <c r="O1005" i="48"/>
  <c r="O2312" i="48"/>
  <c r="Q2312" i="48" s="1"/>
  <c r="R2312" i="48" s="1"/>
  <c r="O1885" i="48"/>
  <c r="Q1885" i="48" s="1"/>
  <c r="R1885" i="48" s="1"/>
  <c r="O1830" i="48"/>
  <c r="O895" i="48"/>
  <c r="O1665" i="48"/>
  <c r="O510" i="48"/>
  <c r="AA510" i="48" s="1"/>
  <c r="Q99" i="48"/>
  <c r="R99" i="48" s="1"/>
  <c r="O1280" i="48"/>
  <c r="O2563" i="48"/>
  <c r="O565" i="48"/>
  <c r="Q565" i="48" s="1"/>
  <c r="R565" i="48" s="1"/>
  <c r="O107" i="48"/>
  <c r="W107" i="48" s="1"/>
  <c r="O455" i="48"/>
  <c r="Q455" i="48" s="1"/>
  <c r="R455" i="48" s="1"/>
  <c r="O1775" i="48"/>
  <c r="Q1775" i="48" s="1"/>
  <c r="R1775" i="48" s="1"/>
  <c r="O1720" i="48"/>
  <c r="Q1720" i="48" s="1"/>
  <c r="R1720" i="48" s="1"/>
  <c r="O2160" i="48"/>
  <c r="O950" i="48"/>
  <c r="Q950" i="48" s="1"/>
  <c r="R950" i="48" s="1"/>
  <c r="O840" i="48"/>
  <c r="O1170" i="48"/>
  <c r="O675" i="48"/>
  <c r="O1555" i="48"/>
  <c r="Q1555" i="48" s="1"/>
  <c r="R1555" i="48" s="1"/>
  <c r="O2465" i="48"/>
  <c r="O1060" i="48"/>
  <c r="Q1060" i="48" s="1"/>
  <c r="R1060" i="48" s="1"/>
  <c r="O105" i="48"/>
  <c r="O106" i="48"/>
  <c r="O2762" i="48"/>
  <c r="Q2762" i="48" s="1"/>
  <c r="R2762" i="48" s="1"/>
  <c r="K103" i="48"/>
  <c r="AA103" i="48" s="1"/>
  <c r="K284" i="48"/>
  <c r="M284" i="48" s="1"/>
  <c r="K154" i="48"/>
  <c r="E293" i="48"/>
  <c r="C307" i="48"/>
  <c r="C2776" i="48" s="1"/>
  <c r="C294" i="48"/>
  <c r="W1339" i="48"/>
  <c r="Y1339" i="48" s="1"/>
  <c r="Z1339" i="48" s="1"/>
  <c r="W1504" i="48"/>
  <c r="Y1504" i="48" s="1"/>
  <c r="Z1504" i="48" s="1"/>
  <c r="W2109" i="48"/>
  <c r="W679" i="48"/>
  <c r="W1999" i="48"/>
  <c r="Y1999" i="48" s="1"/>
  <c r="Z1999" i="48" s="1"/>
  <c r="W459" i="48"/>
  <c r="Y459" i="48" s="1"/>
  <c r="Z459" i="48" s="1"/>
  <c r="W1834" i="48"/>
  <c r="W114" i="48"/>
  <c r="W789" i="48"/>
  <c r="Y789" i="48" s="1"/>
  <c r="Z789" i="48" s="1"/>
  <c r="W844" i="48"/>
  <c r="W1174" i="48"/>
  <c r="W1064" i="48"/>
  <c r="Y1064" i="48" s="1"/>
  <c r="Z1064" i="48" s="1"/>
  <c r="W1724" i="48"/>
  <c r="Y1724" i="48" s="1"/>
  <c r="Z1724" i="48" s="1"/>
  <c r="W569" i="48"/>
  <c r="Y569" i="48" s="1"/>
  <c r="Z569" i="48" s="1"/>
  <c r="W1284" i="48"/>
  <c r="W514" i="48"/>
  <c r="W269" i="48"/>
  <c r="W1889" i="48"/>
  <c r="Y1889" i="48" s="1"/>
  <c r="Z1889" i="48" s="1"/>
  <c r="Y113" i="48"/>
  <c r="W899" i="48"/>
  <c r="W404" i="48"/>
  <c r="Y404" i="48" s="1"/>
  <c r="Z404" i="48" s="1"/>
  <c r="W734" i="48"/>
  <c r="W1779" i="48"/>
  <c r="Y1779" i="48" s="1"/>
  <c r="Z1779" i="48" s="1"/>
  <c r="W954" i="48"/>
  <c r="Y954" i="48" s="1"/>
  <c r="Z954" i="48" s="1"/>
  <c r="W2164" i="48"/>
  <c r="W624" i="48"/>
  <c r="Y624" i="48" s="1"/>
  <c r="Z624" i="48" s="1"/>
  <c r="W1669" i="48"/>
  <c r="W1449" i="48"/>
  <c r="W1559" i="48"/>
  <c r="Y1559" i="48" s="1"/>
  <c r="Z1559" i="48" s="1"/>
  <c r="W1119" i="48"/>
  <c r="W2054" i="48"/>
  <c r="Y2054" i="48" s="1"/>
  <c r="Z2054" i="48" s="1"/>
  <c r="W1394" i="48"/>
  <c r="W1614" i="48"/>
  <c r="W295" i="48"/>
  <c r="W1229" i="48"/>
  <c r="Y1229" i="48" s="1"/>
  <c r="Z1229" i="48" s="1"/>
  <c r="W1944" i="48"/>
  <c r="W1009" i="48"/>
  <c r="Q296" i="48"/>
  <c r="R296" i="48" s="1"/>
  <c r="R295" i="48"/>
  <c r="O354" i="48"/>
  <c r="E301" i="56"/>
  <c r="E313" i="56"/>
  <c r="H2323" i="5"/>
  <c r="H798" i="5"/>
  <c r="H1733" i="5"/>
  <c r="K2775" i="48"/>
  <c r="M2775" i="48" s="1"/>
  <c r="N2775" i="48" s="1"/>
  <c r="H1678" i="5"/>
  <c r="H2274" i="5"/>
  <c r="H1348" i="5"/>
  <c r="G2769" i="48"/>
  <c r="I2769" i="48" s="1"/>
  <c r="J2769" i="48" s="1"/>
  <c r="D1963" i="5"/>
  <c r="D863" i="5"/>
  <c r="D1743" i="5"/>
  <c r="F1067" i="5"/>
  <c r="F1012" i="5"/>
  <c r="F1122" i="5"/>
  <c r="Y796" i="48"/>
  <c r="Z796" i="48" s="1"/>
  <c r="X2011" i="48"/>
  <c r="Y2276" i="48"/>
  <c r="Z2276" i="48" s="1"/>
  <c r="U1527" i="48"/>
  <c r="V1527" i="48" s="1"/>
  <c r="D588" i="5"/>
  <c r="D1908" i="5"/>
  <c r="AA533" i="48"/>
  <c r="AA1523" i="48"/>
  <c r="AC1523" i="48" s="1"/>
  <c r="AA478" i="48"/>
  <c r="AC478" i="48" s="1"/>
  <c r="AA1743" i="48"/>
  <c r="AC1743" i="48" s="1"/>
  <c r="AA1193" i="48"/>
  <c r="I958" i="48"/>
  <c r="J958" i="48" s="1"/>
  <c r="I90" i="56"/>
  <c r="I1676" i="56"/>
  <c r="I1456" i="56"/>
  <c r="AA847" i="48"/>
  <c r="AA1177" i="48"/>
  <c r="W148" i="48"/>
  <c r="AA148" i="48" s="1"/>
  <c r="L43" i="57"/>
  <c r="L44" i="57"/>
  <c r="L39" i="57"/>
  <c r="AA1912" i="48"/>
  <c r="AC1912" i="48" s="1"/>
  <c r="I1455" i="56"/>
  <c r="I1880" i="56"/>
  <c r="I815" i="56"/>
  <c r="I595" i="56"/>
  <c r="I2045" i="56"/>
  <c r="I925" i="56"/>
  <c r="I2482" i="56"/>
  <c r="I1801" i="56"/>
  <c r="I1793" i="56"/>
  <c r="I1848" i="56"/>
  <c r="I418" i="56"/>
  <c r="W126" i="48"/>
  <c r="Y126" i="48" s="1"/>
  <c r="AA1951" i="48"/>
  <c r="AA1559" i="48"/>
  <c r="AC1559" i="48" s="1"/>
  <c r="AA1307" i="48"/>
  <c r="AA1802" i="48"/>
  <c r="AC1802" i="48" s="1"/>
  <c r="I1252" i="56"/>
  <c r="I1239" i="56"/>
  <c r="C220" i="5"/>
  <c r="D357" i="5"/>
  <c r="D344" i="5"/>
  <c r="K417" i="48"/>
  <c r="K1297" i="48"/>
  <c r="K1022" i="48"/>
  <c r="K1957" i="48"/>
  <c r="K802" i="48"/>
  <c r="K1187" i="48"/>
  <c r="K1462" i="48"/>
  <c r="K527" i="48"/>
  <c r="K2067" i="48"/>
  <c r="K2177" i="48"/>
  <c r="K2012" i="48"/>
  <c r="K1242" i="48"/>
  <c r="K912" i="48"/>
  <c r="K1792" i="48"/>
  <c r="K1627" i="48"/>
  <c r="K1572" i="48"/>
  <c r="K637" i="48"/>
  <c r="K1737" i="48"/>
  <c r="K747" i="48"/>
  <c r="K1847" i="48"/>
  <c r="K1902" i="48"/>
  <c r="K1132" i="48"/>
  <c r="K472" i="48"/>
  <c r="K967" i="48"/>
  <c r="K2122" i="48"/>
  <c r="K1077" i="48"/>
  <c r="K1352" i="48"/>
  <c r="K1682" i="48"/>
  <c r="K692" i="48"/>
  <c r="K857" i="48"/>
  <c r="K582" i="48"/>
  <c r="K1407" i="48"/>
  <c r="O60" i="48"/>
  <c r="G274" i="48"/>
  <c r="I273" i="48"/>
  <c r="I1589" i="56"/>
  <c r="I2353" i="56"/>
  <c r="I2682" i="56"/>
  <c r="I1534" i="56"/>
  <c r="I1699" i="56"/>
  <c r="O66" i="48"/>
  <c r="C2233" i="56"/>
  <c r="C2184" i="56"/>
  <c r="C2331" i="56"/>
  <c r="C2513" i="56"/>
  <c r="C2562" i="56"/>
  <c r="C2611" i="56"/>
  <c r="C2415" i="56"/>
  <c r="C2464" i="56"/>
  <c r="C2282" i="56"/>
  <c r="C2660" i="56"/>
  <c r="D338" i="56"/>
  <c r="D325" i="56"/>
  <c r="F1561" i="5"/>
  <c r="F2365" i="5"/>
  <c r="F571" i="5"/>
  <c r="F1121" i="5"/>
  <c r="F516" i="5"/>
  <c r="F2567" i="5"/>
  <c r="O2705" i="48" s="1"/>
  <c r="Q2705" i="48" s="1"/>
  <c r="R2705" i="48" s="1"/>
  <c r="F2469" i="5"/>
  <c r="O2663" i="48" s="1"/>
  <c r="Q2663" i="48" s="1"/>
  <c r="R2663" i="48" s="1"/>
  <c r="F149" i="5"/>
  <c r="F154" i="5" s="1"/>
  <c r="F1451" i="5"/>
  <c r="F681" i="5"/>
  <c r="F406" i="5"/>
  <c r="F1726" i="5"/>
  <c r="F956" i="5"/>
  <c r="F1506" i="5"/>
  <c r="F1011" i="5"/>
  <c r="F2218" i="5"/>
  <c r="F1616" i="5"/>
  <c r="F901" i="5"/>
  <c r="F2111" i="5"/>
  <c r="F1341" i="5"/>
  <c r="F2267" i="5"/>
  <c r="F2665" i="5"/>
  <c r="O2747" i="48" s="1"/>
  <c r="Q2747" i="48" s="1"/>
  <c r="R2747" i="48" s="1"/>
  <c r="F1396" i="5"/>
  <c r="F626" i="5"/>
  <c r="F1176" i="5"/>
  <c r="F136" i="5"/>
  <c r="F2316" i="5"/>
  <c r="F791" i="5"/>
  <c r="F1671" i="5"/>
  <c r="F461" i="5"/>
  <c r="F2414" i="5"/>
  <c r="F2518" i="5"/>
  <c r="O2684" i="48" s="1"/>
  <c r="Q2684" i="48" s="1"/>
  <c r="R2684" i="48" s="1"/>
  <c r="F2616" i="5"/>
  <c r="O2726" i="48" s="1"/>
  <c r="Q2726" i="48" s="1"/>
  <c r="R2726" i="48" s="1"/>
  <c r="F846" i="5"/>
  <c r="F1286" i="5"/>
  <c r="F1231" i="5"/>
  <c r="F1946" i="5"/>
  <c r="F2166" i="5"/>
  <c r="F1891" i="5"/>
  <c r="F2056" i="5"/>
  <c r="F2001" i="5"/>
  <c r="F1781" i="5"/>
  <c r="F736" i="5"/>
  <c r="F1066" i="5"/>
  <c r="F1836" i="5"/>
  <c r="I688" i="5"/>
  <c r="I1183" i="5"/>
  <c r="P311" i="48"/>
  <c r="P2079" i="48"/>
  <c r="P1089" i="48"/>
  <c r="P979" i="48"/>
  <c r="P1584" i="48"/>
  <c r="P814" i="48"/>
  <c r="P594" i="48"/>
  <c r="P1914" i="48"/>
  <c r="P649" i="48"/>
  <c r="P429" i="48"/>
  <c r="R429" i="48" s="1"/>
  <c r="P1749" i="48"/>
  <c r="P484" i="48"/>
  <c r="P2024" i="48"/>
  <c r="P1804" i="48"/>
  <c r="P1254" i="48"/>
  <c r="K940" i="48"/>
  <c r="K1435" i="48"/>
  <c r="K1160" i="48"/>
  <c r="K775" i="48"/>
  <c r="M775" i="48" s="1"/>
  <c r="N775" i="48" s="1"/>
  <c r="K390" i="48"/>
  <c r="M390" i="48" s="1"/>
  <c r="N390" i="48" s="1"/>
  <c r="K1765" i="48"/>
  <c r="M1765" i="48" s="1"/>
  <c r="N1765" i="48" s="1"/>
  <c r="K1050" i="48"/>
  <c r="M1050" i="48" s="1"/>
  <c r="N1050" i="48" s="1"/>
  <c r="K1600" i="48"/>
  <c r="K2095" i="48"/>
  <c r="K1820" i="48"/>
  <c r="K2255" i="48"/>
  <c r="M2255" i="48" s="1"/>
  <c r="N2255" i="48" s="1"/>
  <c r="K2555" i="48"/>
  <c r="K55" i="48"/>
  <c r="K1105" i="48"/>
  <c r="K1215" i="48"/>
  <c r="M1215" i="48" s="1"/>
  <c r="N1215" i="48" s="1"/>
  <c r="K2040" i="48"/>
  <c r="M2040" i="48" s="1"/>
  <c r="N2040" i="48" s="1"/>
  <c r="K2150" i="48"/>
  <c r="K720" i="48"/>
  <c r="K1710" i="48"/>
  <c r="M1710" i="48" s="1"/>
  <c r="N1710" i="48" s="1"/>
  <c r="K1875" i="48"/>
  <c r="M1875" i="48" s="1"/>
  <c r="N1875" i="48" s="1"/>
  <c r="K2304" i="48"/>
  <c r="M2304" i="48" s="1"/>
  <c r="N2304" i="48" s="1"/>
  <c r="K665" i="48"/>
  <c r="K830" i="48"/>
  <c r="K500" i="48"/>
  <c r="K1325" i="48"/>
  <c r="M1325" i="48" s="1"/>
  <c r="N1325" i="48" s="1"/>
  <c r="K2506" i="48"/>
  <c r="K2402" i="48"/>
  <c r="K885" i="48"/>
  <c r="K995" i="48"/>
  <c r="K53" i="48"/>
  <c r="K2353" i="48"/>
  <c r="M2353" i="48" s="1"/>
  <c r="N2353" i="48" s="1"/>
  <c r="K1930" i="48"/>
  <c r="K555" i="48"/>
  <c r="M555" i="48" s="1"/>
  <c r="N555" i="48" s="1"/>
  <c r="K1270" i="48"/>
  <c r="K1985" i="48"/>
  <c r="M1985" i="48" s="1"/>
  <c r="N1985" i="48" s="1"/>
  <c r="K54" i="48"/>
  <c r="K2604" i="48"/>
  <c r="K1545" i="48"/>
  <c r="M1545" i="48" s="1"/>
  <c r="N1545" i="48" s="1"/>
  <c r="K610" i="48"/>
  <c r="M610" i="48" s="1"/>
  <c r="N610" i="48" s="1"/>
  <c r="K2457" i="48"/>
  <c r="K445" i="48"/>
  <c r="M445" i="48" s="1"/>
  <c r="N445" i="48" s="1"/>
  <c r="K1380" i="48"/>
  <c r="K1655" i="48"/>
  <c r="G246" i="48"/>
  <c r="D253" i="56"/>
  <c r="G248" i="5"/>
  <c r="G2496" i="5"/>
  <c r="W92" i="48"/>
  <c r="AA92" i="48"/>
  <c r="G298" i="48"/>
  <c r="I297" i="48"/>
  <c r="F89" i="48"/>
  <c r="E90" i="48"/>
  <c r="F90" i="48" s="1"/>
  <c r="C183" i="48"/>
  <c r="Q1054" i="48"/>
  <c r="R1054" i="48" s="1"/>
  <c r="Q1989" i="48"/>
  <c r="R1989" i="48" s="1"/>
  <c r="Q299" i="48"/>
  <c r="O312" i="48"/>
  <c r="O300" i="48"/>
  <c r="O202" i="48"/>
  <c r="W201" i="48"/>
  <c r="AA201" i="48" s="1"/>
  <c r="O118" i="48"/>
  <c r="O229" i="48"/>
  <c r="O233" i="48" s="1"/>
  <c r="O216" i="48"/>
  <c r="H2007" i="48"/>
  <c r="H797" i="48"/>
  <c r="H412" i="48"/>
  <c r="AB412" i="48" s="1"/>
  <c r="J177" i="48"/>
  <c r="H184" i="48"/>
  <c r="J184" i="48" s="1"/>
  <c r="H179" i="48"/>
  <c r="J179" i="48" s="1"/>
  <c r="H185" i="48"/>
  <c r="J185" i="48" s="1"/>
  <c r="H1567" i="48"/>
  <c r="H1787" i="48"/>
  <c r="H1237" i="48"/>
  <c r="H962" i="48"/>
  <c r="H1897" i="48"/>
  <c r="H2273" i="48"/>
  <c r="H2062" i="48"/>
  <c r="H2224" i="48"/>
  <c r="H182" i="48"/>
  <c r="J182" i="48" s="1"/>
  <c r="H183" i="48"/>
  <c r="J183" i="48" s="1"/>
  <c r="H577" i="48"/>
  <c r="H2322" i="48"/>
  <c r="H2371" i="48"/>
  <c r="E273" i="48"/>
  <c r="R213" i="48"/>
  <c r="P214" i="48"/>
  <c r="R214" i="48" s="1"/>
  <c r="F149" i="56"/>
  <c r="F161" i="56"/>
  <c r="E313" i="48"/>
  <c r="F313" i="48" s="1"/>
  <c r="F301" i="48"/>
  <c r="E302" i="48"/>
  <c r="F302" i="48" s="1"/>
  <c r="P313" i="48"/>
  <c r="P1748" i="48"/>
  <c r="P2387" i="48"/>
  <c r="P978" i="48"/>
  <c r="P1088" i="48"/>
  <c r="P2023" i="48"/>
  <c r="Q2023" i="48" s="1"/>
  <c r="R2023" i="48" s="1"/>
  <c r="P2289" i="48"/>
  <c r="P2734" i="48"/>
  <c r="P2692" i="48"/>
  <c r="P2671" i="48"/>
  <c r="P312" i="48"/>
  <c r="R312" i="48" s="1"/>
  <c r="P813" i="48"/>
  <c r="P2713" i="48"/>
  <c r="P483" i="48"/>
  <c r="P1803" i="48"/>
  <c r="P428" i="48"/>
  <c r="R428" i="48" s="1"/>
  <c r="P2078" i="48"/>
  <c r="P2240" i="48"/>
  <c r="P648" i="48"/>
  <c r="P593" i="48"/>
  <c r="P1253" i="48"/>
  <c r="P2338" i="48"/>
  <c r="P2776" i="48"/>
  <c r="P1583" i="48"/>
  <c r="P1913" i="48"/>
  <c r="P309" i="48"/>
  <c r="F221" i="56"/>
  <c r="F234" i="56"/>
  <c r="F239" i="56" s="1"/>
  <c r="C357" i="5"/>
  <c r="C344" i="5"/>
  <c r="O334" i="48"/>
  <c r="O322" i="48"/>
  <c r="O298" i="48"/>
  <c r="Q297" i="48"/>
  <c r="F254" i="5"/>
  <c r="F242" i="5"/>
  <c r="G255" i="48"/>
  <c r="G257" i="48" s="1"/>
  <c r="G242" i="48"/>
  <c r="I732" i="5"/>
  <c r="I1447" i="5"/>
  <c r="I622" i="5"/>
  <c r="I1007" i="5"/>
  <c r="D246" i="5"/>
  <c r="E2570" i="56"/>
  <c r="E2241" i="56"/>
  <c r="E2619" i="56"/>
  <c r="E2472" i="56"/>
  <c r="E2290" i="56"/>
  <c r="E2668" i="56"/>
  <c r="E2423" i="56"/>
  <c r="E2521" i="56"/>
  <c r="E2192" i="56"/>
  <c r="E2339" i="56"/>
  <c r="F49" i="56"/>
  <c r="D101" i="5"/>
  <c r="F159" i="56"/>
  <c r="N158" i="56" s="1"/>
  <c r="C1540" i="48"/>
  <c r="C2601" i="48"/>
  <c r="AA2601" i="48" s="1"/>
  <c r="C1320" i="48"/>
  <c r="AA1485" i="48"/>
  <c r="AC1485" i="48" s="1"/>
  <c r="C2399" i="48"/>
  <c r="AA2399" i="48" s="1"/>
  <c r="C825" i="48"/>
  <c r="AA825" i="48" s="1"/>
  <c r="C495" i="48"/>
  <c r="AA495" i="48" s="1"/>
  <c r="C715" i="48"/>
  <c r="AA715" i="48" s="1"/>
  <c r="C1100" i="48"/>
  <c r="AA1100" i="48" s="1"/>
  <c r="C2035" i="48"/>
  <c r="C2454" i="48"/>
  <c r="AA2454" i="48" s="1"/>
  <c r="C1595" i="48"/>
  <c r="AA1595" i="48" s="1"/>
  <c r="C2552" i="48"/>
  <c r="AA2552" i="48" s="1"/>
  <c r="C1705" i="48"/>
  <c r="C1760" i="48"/>
  <c r="C2503" i="48"/>
  <c r="AA2503" i="48" s="1"/>
  <c r="C1265" i="48"/>
  <c r="AA1265" i="48" s="1"/>
  <c r="C1815" i="48"/>
  <c r="AA1815" i="48" s="1"/>
  <c r="AA605" i="48"/>
  <c r="AC605" i="48" s="1"/>
  <c r="C660" i="48"/>
  <c r="AA660" i="48" s="1"/>
  <c r="C550" i="48"/>
  <c r="C385" i="48"/>
  <c r="C880" i="48"/>
  <c r="AA880" i="48" s="1"/>
  <c r="C1155" i="48"/>
  <c r="AA1155" i="48" s="1"/>
  <c r="C440" i="48"/>
  <c r="AA440" i="48" s="1"/>
  <c r="AC440" i="48" s="1"/>
  <c r="C2301" i="48"/>
  <c r="C2090" i="48"/>
  <c r="AA2090" i="48" s="1"/>
  <c r="C2350" i="48"/>
  <c r="C1650" i="48"/>
  <c r="AA1650" i="48" s="1"/>
  <c r="C1925" i="48"/>
  <c r="AA1925" i="48" s="1"/>
  <c r="C1375" i="48"/>
  <c r="AA1375" i="48" s="1"/>
  <c r="C2252" i="48"/>
  <c r="C1210" i="48"/>
  <c r="C1430" i="48"/>
  <c r="AA1430" i="48" s="1"/>
  <c r="C1870" i="48"/>
  <c r="E21" i="48"/>
  <c r="F21" i="48" s="1"/>
  <c r="C1980" i="48"/>
  <c r="C990" i="48"/>
  <c r="AA990" i="48" s="1"/>
  <c r="C1045" i="48"/>
  <c r="C770" i="48"/>
  <c r="C2145" i="48"/>
  <c r="AA2145" i="48" s="1"/>
  <c r="C29" i="48"/>
  <c r="C935" i="48"/>
  <c r="C27" i="48"/>
  <c r="AA27" i="48" s="1"/>
  <c r="C215" i="48"/>
  <c r="C28" i="48"/>
  <c r="W21" i="48"/>
  <c r="W23" i="48" s="1"/>
  <c r="AA21" i="48"/>
  <c r="AC21" i="48" s="1"/>
  <c r="C126" i="5"/>
  <c r="C308" i="5" s="1"/>
  <c r="H109" i="5"/>
  <c r="H110" i="5" s="1"/>
  <c r="C317" i="5"/>
  <c r="I109" i="5"/>
  <c r="I123" i="5" s="1"/>
  <c r="C123" i="5"/>
  <c r="C265" i="5"/>
  <c r="F2327" i="5"/>
  <c r="N275" i="48"/>
  <c r="M276" i="48"/>
  <c r="N276" i="48" s="1"/>
  <c r="M287" i="48"/>
  <c r="M1889" i="48"/>
  <c r="N1889" i="48" s="1"/>
  <c r="AA1889" i="48"/>
  <c r="AC1889" i="48" s="1"/>
  <c r="M1229" i="48"/>
  <c r="N1229" i="48" s="1"/>
  <c r="AA1229" i="48"/>
  <c r="AC1229" i="48" s="1"/>
  <c r="E279" i="5"/>
  <c r="E266" i="5"/>
  <c r="E331" i="5"/>
  <c r="E333" i="5" s="1"/>
  <c r="E318" i="5"/>
  <c r="K271" i="48"/>
  <c r="W983" i="48"/>
  <c r="W982" i="48"/>
  <c r="W1325" i="48" s="1"/>
  <c r="Y1325" i="48" s="1"/>
  <c r="Z1325" i="48" s="1"/>
  <c r="W981" i="48"/>
  <c r="U273" i="48"/>
  <c r="S274" i="48"/>
  <c r="C2212" i="56"/>
  <c r="C2541" i="56"/>
  <c r="C2492" i="56"/>
  <c r="C2359" i="56"/>
  <c r="C2688" i="56"/>
  <c r="C2590" i="56"/>
  <c r="C2261" i="56"/>
  <c r="C2639" i="56"/>
  <c r="C2310" i="56"/>
  <c r="C2443" i="56"/>
  <c r="F142" i="5"/>
  <c r="D2241" i="56"/>
  <c r="D2668" i="56"/>
  <c r="D2570" i="56"/>
  <c r="D2290" i="56"/>
  <c r="D2423" i="56"/>
  <c r="D2521" i="56"/>
  <c r="D2472" i="56"/>
  <c r="D2619" i="56"/>
  <c r="D2339" i="56"/>
  <c r="D2192" i="56"/>
  <c r="Y92" i="48"/>
  <c r="Z92" i="48" s="1"/>
  <c r="Z91" i="48"/>
  <c r="G356" i="5"/>
  <c r="I473" i="56"/>
  <c r="H288" i="48"/>
  <c r="J288" i="48" s="1"/>
  <c r="H286" i="48"/>
  <c r="J286" i="48" s="1"/>
  <c r="H809" i="48"/>
  <c r="H2074" i="48"/>
  <c r="H424" i="48"/>
  <c r="H1579" i="48"/>
  <c r="H2688" i="48"/>
  <c r="H2667" i="48"/>
  <c r="H2730" i="48"/>
  <c r="H289" i="48"/>
  <c r="J289" i="48" s="1"/>
  <c r="H2709" i="48"/>
  <c r="H1909" i="48"/>
  <c r="H2019" i="48"/>
  <c r="H2751" i="48"/>
  <c r="H283" i="48"/>
  <c r="H974" i="48"/>
  <c r="H2285" i="48"/>
  <c r="H287" i="48"/>
  <c r="H589" i="48"/>
  <c r="H2334" i="48"/>
  <c r="H1799" i="48"/>
  <c r="H2383" i="48"/>
  <c r="H2236" i="48"/>
  <c r="H2772" i="48"/>
  <c r="C360" i="5"/>
  <c r="C204" i="5"/>
  <c r="C205" i="5" s="1"/>
  <c r="C256" i="5"/>
  <c r="C75" i="5"/>
  <c r="F114" i="5"/>
  <c r="F295" i="5"/>
  <c r="F296" i="5" s="1"/>
  <c r="F321" i="5"/>
  <c r="K170" i="48"/>
  <c r="Q140" i="48"/>
  <c r="R140" i="48" s="1"/>
  <c r="R139" i="48"/>
  <c r="N126" i="48"/>
  <c r="M127" i="48"/>
  <c r="N127" i="48" s="1"/>
  <c r="O309" i="48"/>
  <c r="O2388" i="48"/>
  <c r="Q2388" i="48" s="1"/>
  <c r="R2388" i="48" s="1"/>
  <c r="O2492" i="48"/>
  <c r="O2437" i="48"/>
  <c r="O2590" i="48"/>
  <c r="O2339" i="48"/>
  <c r="Q2339" i="48" s="1"/>
  <c r="R2339" i="48" s="1"/>
  <c r="O2290" i="48"/>
  <c r="Q2290" i="48" s="1"/>
  <c r="R2290" i="48" s="1"/>
  <c r="O2541" i="48"/>
  <c r="Q308" i="48"/>
  <c r="O2639" i="48"/>
  <c r="O2241" i="48"/>
  <c r="Q2241" i="48" s="1"/>
  <c r="R2241" i="48" s="1"/>
  <c r="X1571" i="48"/>
  <c r="H285" i="48"/>
  <c r="W582" i="48"/>
  <c r="AA2235" i="48"/>
  <c r="AC2235" i="48" s="1"/>
  <c r="AA1837" i="48"/>
  <c r="L40" i="57"/>
  <c r="I1565" i="56"/>
  <c r="I2349" i="56"/>
  <c r="I1986" i="56"/>
  <c r="I1298" i="56"/>
  <c r="AA2588" i="48"/>
  <c r="E182" i="56"/>
  <c r="E184" i="56" s="1"/>
  <c r="E169" i="56"/>
  <c r="I2159" i="56"/>
  <c r="I1644" i="56"/>
  <c r="F200" i="56"/>
  <c r="F201" i="56" s="1"/>
  <c r="F356" i="56"/>
  <c r="F252" i="56"/>
  <c r="D943" i="56"/>
  <c r="D55" i="56"/>
  <c r="D2218" i="56"/>
  <c r="D53" i="56"/>
  <c r="D2400" i="56"/>
  <c r="D1713" i="56"/>
  <c r="D998" i="56"/>
  <c r="D393" i="56"/>
  <c r="D1053" i="56"/>
  <c r="D2008" i="56"/>
  <c r="D54" i="56"/>
  <c r="D1953" i="56"/>
  <c r="D2063" i="56"/>
  <c r="D1328" i="56"/>
  <c r="D2645" i="56"/>
  <c r="D2547" i="56"/>
  <c r="D1658" i="56"/>
  <c r="D558" i="56"/>
  <c r="D1383" i="56"/>
  <c r="D2316" i="56"/>
  <c r="D1548" i="56"/>
  <c r="D1273" i="56"/>
  <c r="D2267" i="56"/>
  <c r="D2596" i="56"/>
  <c r="D1603" i="56"/>
  <c r="D49" i="56"/>
  <c r="D2367" i="56"/>
  <c r="D2498" i="56"/>
  <c r="D2118" i="56"/>
  <c r="D1768" i="56"/>
  <c r="D778" i="56"/>
  <c r="D2449" i="56"/>
  <c r="D1218" i="56"/>
  <c r="D52" i="56"/>
  <c r="K177" i="48"/>
  <c r="K182" i="48" s="1"/>
  <c r="K164" i="48"/>
  <c r="W164" i="48" s="1"/>
  <c r="AA164" i="48" s="1"/>
  <c r="G2069" i="48"/>
  <c r="I2069" i="48" s="1"/>
  <c r="J2069" i="48" s="1"/>
  <c r="G1904" i="48"/>
  <c r="I1904" i="48" s="1"/>
  <c r="J1904" i="48" s="1"/>
  <c r="G1959" i="48"/>
  <c r="G969" i="48"/>
  <c r="I969" i="48" s="1"/>
  <c r="J969" i="48" s="1"/>
  <c r="G2629" i="48"/>
  <c r="G2531" i="48"/>
  <c r="G2124" i="48"/>
  <c r="G2280" i="48"/>
  <c r="I2280" i="48" s="1"/>
  <c r="J2280" i="48" s="1"/>
  <c r="G1574" i="48"/>
  <c r="I1574" i="48" s="1"/>
  <c r="J1574" i="48" s="1"/>
  <c r="G2378" i="48"/>
  <c r="I2378" i="48" s="1"/>
  <c r="J2378" i="48" s="1"/>
  <c r="G240" i="48"/>
  <c r="G2482" i="48"/>
  <c r="G1299" i="48"/>
  <c r="G419" i="48"/>
  <c r="I419" i="48" s="1"/>
  <c r="J419" i="48" s="1"/>
  <c r="G1189" i="48"/>
  <c r="G2427" i="48"/>
  <c r="G474" i="48"/>
  <c r="G254" i="48"/>
  <c r="G694" i="48"/>
  <c r="G749" i="48"/>
  <c r="G1629" i="48"/>
  <c r="G1024" i="48"/>
  <c r="G804" i="48"/>
  <c r="I804" i="48" s="1"/>
  <c r="J804" i="48" s="1"/>
  <c r="G1684" i="48"/>
  <c r="G584" i="48"/>
  <c r="I584" i="48" s="1"/>
  <c r="J584" i="48" s="1"/>
  <c r="G2231" i="48"/>
  <c r="I2231" i="48" s="1"/>
  <c r="J2231" i="48" s="1"/>
  <c r="G2580" i="48"/>
  <c r="G2014" i="48"/>
  <c r="I2014" i="48" s="1"/>
  <c r="J2014" i="48" s="1"/>
  <c r="G1464" i="48"/>
  <c r="G1794" i="48"/>
  <c r="I1794" i="48" s="1"/>
  <c r="J1794" i="48" s="1"/>
  <c r="G859" i="48"/>
  <c r="G529" i="48"/>
  <c r="G252" i="48"/>
  <c r="G1739" i="48"/>
  <c r="G1134" i="48"/>
  <c r="G2179" i="48"/>
  <c r="G1244" i="48"/>
  <c r="I1244" i="48" s="1"/>
  <c r="J1244" i="48" s="1"/>
  <c r="G1409" i="48"/>
  <c r="G1849" i="48"/>
  <c r="G2329" i="48"/>
  <c r="I2329" i="48" s="1"/>
  <c r="J2329" i="48" s="1"/>
  <c r="G914" i="48"/>
  <c r="D76" i="57"/>
  <c r="D77" i="57"/>
  <c r="D71" i="57"/>
  <c r="D65" i="57"/>
  <c r="D70" i="57"/>
  <c r="D66" i="57"/>
  <c r="D67" i="57"/>
  <c r="D72" i="57"/>
  <c r="D69" i="57"/>
  <c r="D68" i="57"/>
  <c r="G154" i="48"/>
  <c r="I102" i="48"/>
  <c r="G284" i="48"/>
  <c r="C253" i="5"/>
  <c r="C240" i="5"/>
  <c r="C305" i="5"/>
  <c r="C292" i="5"/>
  <c r="C127" i="48"/>
  <c r="AA127" i="48" s="1"/>
  <c r="E168" i="5"/>
  <c r="G248" i="48"/>
  <c r="H1073" i="5"/>
  <c r="K2769" i="48"/>
  <c r="M2769" i="48" s="1"/>
  <c r="N2769" i="48" s="1"/>
  <c r="H2370" i="5"/>
  <c r="H908" i="5"/>
  <c r="H2272" i="5"/>
  <c r="D1138" i="5"/>
  <c r="D2183" i="5"/>
  <c r="D643" i="5"/>
  <c r="F1287" i="5"/>
  <c r="F517" i="5"/>
  <c r="F1507" i="5"/>
  <c r="H316" i="5"/>
  <c r="I316" i="5" s="1"/>
  <c r="M573" i="48"/>
  <c r="N573" i="48" s="1"/>
  <c r="X801" i="48"/>
  <c r="U2318" i="48"/>
  <c r="V2318" i="48" s="1"/>
  <c r="AC427" i="48"/>
  <c r="Y1507" i="48"/>
  <c r="Z1507" i="48" s="1"/>
  <c r="D2018" i="5"/>
  <c r="F462" i="5"/>
  <c r="F1232" i="5"/>
  <c r="AA1358" i="48"/>
  <c r="AC1358" i="48" s="1"/>
  <c r="AA643" i="48"/>
  <c r="AC643" i="48" s="1"/>
  <c r="G362" i="48"/>
  <c r="G2142" i="48" s="1"/>
  <c r="I1971" i="56"/>
  <c r="AA1507" i="48"/>
  <c r="AC1507" i="48" s="1"/>
  <c r="AA2268" i="48"/>
  <c r="AC2268" i="48" s="1"/>
  <c r="AA2002" i="48"/>
  <c r="AC2002" i="48" s="1"/>
  <c r="AA902" i="48"/>
  <c r="W172" i="48"/>
  <c r="AA172" i="48" s="1"/>
  <c r="AA2321" i="48"/>
  <c r="AC2321" i="48" s="1"/>
  <c r="I520" i="56"/>
  <c r="I2329" i="56"/>
  <c r="I850" i="56"/>
  <c r="I2135" i="56"/>
  <c r="I705" i="56"/>
  <c r="I1365" i="56"/>
  <c r="I1750" i="56"/>
  <c r="I1935" i="56"/>
  <c r="I2100" i="56"/>
  <c r="I426" i="56"/>
  <c r="I2239" i="56"/>
  <c r="I583" i="56"/>
  <c r="I2288" i="56"/>
  <c r="I1683" i="56"/>
  <c r="I913" i="56"/>
  <c r="G352" i="5"/>
  <c r="AA1786" i="48"/>
  <c r="AC1786" i="48" s="1"/>
  <c r="AA1456" i="48"/>
  <c r="G156" i="5"/>
  <c r="AA977" i="48"/>
  <c r="AC977" i="48" s="1"/>
  <c r="AA867" i="48"/>
  <c r="AA1417" i="48"/>
  <c r="AA647" i="48"/>
  <c r="AC647" i="48" s="1"/>
  <c r="AA1586" i="48"/>
  <c r="AA1256" i="48"/>
  <c r="I1459" i="56"/>
  <c r="I2684" i="48"/>
  <c r="J2684" i="48" s="1"/>
  <c r="C194" i="5"/>
  <c r="C246" i="48"/>
  <c r="D1493" i="5"/>
  <c r="D2458" i="5"/>
  <c r="D2305" i="5"/>
  <c r="D1988" i="5"/>
  <c r="D2043" i="5"/>
  <c r="D613" i="5"/>
  <c r="D723" i="5"/>
  <c r="D2654" i="5"/>
  <c r="D778" i="5"/>
  <c r="D1823" i="5"/>
  <c r="D2153" i="5"/>
  <c r="D2507" i="5"/>
  <c r="D1768" i="5"/>
  <c r="D888" i="5"/>
  <c r="D78" i="5"/>
  <c r="D1878" i="5"/>
  <c r="D1108" i="5"/>
  <c r="D1328" i="5"/>
  <c r="D833" i="5"/>
  <c r="D1273" i="5"/>
  <c r="D2256" i="5"/>
  <c r="D503" i="5"/>
  <c r="D1603" i="5"/>
  <c r="D1383" i="5"/>
  <c r="D2098" i="5"/>
  <c r="D1053" i="5"/>
  <c r="D558" i="5"/>
  <c r="D1218" i="5"/>
  <c r="D1438" i="5"/>
  <c r="D2605" i="5"/>
  <c r="D1713" i="5"/>
  <c r="D668" i="5"/>
  <c r="D943" i="5"/>
  <c r="D1933" i="5"/>
  <c r="D2354" i="5"/>
  <c r="D2403" i="5"/>
  <c r="D448" i="5"/>
  <c r="D393" i="5"/>
  <c r="D77" i="5"/>
  <c r="D2556" i="5"/>
  <c r="D1658" i="5"/>
  <c r="D1163" i="5"/>
  <c r="D998" i="5"/>
  <c r="D79" i="5"/>
  <c r="D73" i="5"/>
  <c r="C563" i="56"/>
  <c r="C2550" i="56"/>
  <c r="C1003" i="56"/>
  <c r="C783" i="56"/>
  <c r="C2599" i="56"/>
  <c r="C1058" i="56"/>
  <c r="C398" i="56"/>
  <c r="C1958" i="56"/>
  <c r="C1333" i="56"/>
  <c r="C2403" i="56"/>
  <c r="C948" i="56"/>
  <c r="C2319" i="56"/>
  <c r="C893" i="56"/>
  <c r="C1223" i="56"/>
  <c r="C1828" i="56"/>
  <c r="C508" i="56"/>
  <c r="C1113" i="56"/>
  <c r="C2270" i="56"/>
  <c r="C2452" i="56"/>
  <c r="C1718" i="56"/>
  <c r="C2372" i="56"/>
  <c r="C2501" i="56"/>
  <c r="C1773" i="56"/>
  <c r="C2221" i="56"/>
  <c r="C1553" i="56"/>
  <c r="C2013" i="56"/>
  <c r="C2648" i="56"/>
  <c r="E297" i="5"/>
  <c r="E128" i="5"/>
  <c r="E271" i="5"/>
  <c r="C2441" i="48"/>
  <c r="C2496" i="48"/>
  <c r="C2294" i="48"/>
  <c r="E2294" i="48" s="1"/>
  <c r="F2294" i="48" s="1"/>
  <c r="C2245" i="48"/>
  <c r="C2643" i="48"/>
  <c r="C2545" i="48"/>
  <c r="C2343" i="48"/>
  <c r="C2392" i="48"/>
  <c r="C2594" i="48"/>
  <c r="F49" i="5"/>
  <c r="F178" i="5"/>
  <c r="F334" i="5"/>
  <c r="F230" i="5"/>
  <c r="C526" i="56"/>
  <c r="C2031" i="56"/>
  <c r="C581" i="56"/>
  <c r="C1571" i="56"/>
  <c r="C1736" i="56"/>
  <c r="C1241" i="56"/>
  <c r="C2390" i="56"/>
  <c r="C1351" i="56"/>
  <c r="C258" i="48"/>
  <c r="C77" i="48"/>
  <c r="C206" i="48"/>
  <c r="C362" i="48"/>
  <c r="I1994" i="56"/>
  <c r="I1259" i="56"/>
  <c r="I1314" i="56"/>
  <c r="I1039" i="56"/>
  <c r="I544" i="56"/>
  <c r="O78" i="48"/>
  <c r="O238" i="48" s="1"/>
  <c r="O244" i="48" s="1"/>
  <c r="D571" i="56"/>
  <c r="D1286" i="56"/>
  <c r="D956" i="56"/>
  <c r="D1781" i="56"/>
  <c r="D1966" i="56"/>
  <c r="D1616" i="56"/>
  <c r="D1451" i="56"/>
  <c r="D1396" i="56"/>
  <c r="D2509" i="56"/>
  <c r="D2656" i="56"/>
  <c r="D2229" i="56"/>
  <c r="D2607" i="56"/>
  <c r="D1011" i="56"/>
  <c r="D1231" i="56"/>
  <c r="D2411" i="56"/>
  <c r="D2380" i="56"/>
  <c r="D1066" i="56"/>
  <c r="D2278" i="56"/>
  <c r="D2460" i="56"/>
  <c r="D132" i="56"/>
  <c r="D1341" i="56"/>
  <c r="D2131" i="56"/>
  <c r="D1671" i="56"/>
  <c r="D2021" i="56"/>
  <c r="D133" i="56"/>
  <c r="D1561" i="56"/>
  <c r="D791" i="56"/>
  <c r="D2558" i="56"/>
  <c r="D2327" i="56"/>
  <c r="D131" i="56"/>
  <c r="F101" i="5"/>
  <c r="F2561" i="5"/>
  <c r="O2699" i="48" s="1"/>
  <c r="Q2699" i="48" s="1"/>
  <c r="R2699" i="48" s="1"/>
  <c r="F2512" i="5"/>
  <c r="O2678" i="48" s="1"/>
  <c r="Q2678" i="48" s="1"/>
  <c r="R2678" i="48" s="1"/>
  <c r="F1058" i="5"/>
  <c r="F673" i="5"/>
  <c r="F1223" i="5"/>
  <c r="F1663" i="5"/>
  <c r="F1003" i="5"/>
  <c r="F1828" i="5"/>
  <c r="F728" i="5"/>
  <c r="F2048" i="5"/>
  <c r="F1553" i="5"/>
  <c r="F1278" i="5"/>
  <c r="F2158" i="5"/>
  <c r="F1883" i="5"/>
  <c r="F1938" i="5"/>
  <c r="F2359" i="5"/>
  <c r="F1333" i="5"/>
  <c r="F1443" i="5"/>
  <c r="F1993" i="5"/>
  <c r="F783" i="5"/>
  <c r="F1388" i="5"/>
  <c r="F103" i="5"/>
  <c r="F1608" i="5"/>
  <c r="F2261" i="5"/>
  <c r="F1773" i="5"/>
  <c r="F2610" i="5"/>
  <c r="O2720" i="48" s="1"/>
  <c r="Q2720" i="48" s="1"/>
  <c r="R2720" i="48" s="1"/>
  <c r="F2103" i="5"/>
  <c r="F105" i="5"/>
  <c r="F893" i="5"/>
  <c r="F2463" i="5"/>
  <c r="O2657" i="48" s="1"/>
  <c r="Q2657" i="48" s="1"/>
  <c r="R2657" i="48" s="1"/>
  <c r="F838" i="5"/>
  <c r="I838" i="5" s="1"/>
  <c r="F1718" i="5"/>
  <c r="F1498" i="5"/>
  <c r="F104" i="5"/>
  <c r="F2408" i="5"/>
  <c r="F2310" i="5"/>
  <c r="F1168" i="5"/>
  <c r="F102" i="5"/>
  <c r="F453" i="5"/>
  <c r="F508" i="5"/>
  <c r="F563" i="5"/>
  <c r="F398" i="5"/>
  <c r="F2659" i="5"/>
  <c r="O2741" i="48" s="1"/>
  <c r="Q2741" i="48" s="1"/>
  <c r="R2741" i="48" s="1"/>
  <c r="F948" i="5"/>
  <c r="F618" i="5"/>
  <c r="F1113" i="5"/>
  <c r="AA1075" i="48"/>
  <c r="AC1075" i="48" s="1"/>
  <c r="K51" i="48"/>
  <c r="K336" i="48"/>
  <c r="K180" i="48"/>
  <c r="G154" i="5"/>
  <c r="G142" i="5"/>
  <c r="D44" i="57"/>
  <c r="D49" i="57"/>
  <c r="D42" i="57"/>
  <c r="D45" i="57"/>
  <c r="D39" i="57"/>
  <c r="D43" i="57"/>
  <c r="D40" i="57"/>
  <c r="D41" i="57"/>
  <c r="D38" i="57"/>
  <c r="D48" i="57"/>
  <c r="D314" i="56"/>
  <c r="D2435" i="56"/>
  <c r="D2631" i="56"/>
  <c r="D2680" i="56"/>
  <c r="D2582" i="56"/>
  <c r="D2253" i="56"/>
  <c r="D2533" i="56"/>
  <c r="D2302" i="56"/>
  <c r="D2351" i="56"/>
  <c r="D2484" i="56"/>
  <c r="F2083" i="5"/>
  <c r="H206" i="56"/>
  <c r="I206" i="56" s="1"/>
  <c r="H362" i="56"/>
  <c r="H258" i="56"/>
  <c r="I258" i="56" s="1"/>
  <c r="I90" i="5"/>
  <c r="D315" i="56"/>
  <c r="H21" i="56"/>
  <c r="C326" i="48"/>
  <c r="I908" i="5"/>
  <c r="Q944" i="48"/>
  <c r="R944" i="48" s="1"/>
  <c r="F354" i="5"/>
  <c r="I140" i="48"/>
  <c r="J140" i="48" s="1"/>
  <c r="J139" i="48"/>
  <c r="Q143" i="48"/>
  <c r="O144" i="48"/>
  <c r="C272" i="5"/>
  <c r="F130" i="56"/>
  <c r="F330" i="56"/>
  <c r="I158" i="5"/>
  <c r="H2221" i="5"/>
  <c r="H1454" i="5"/>
  <c r="H519" i="5"/>
  <c r="H464" i="5"/>
  <c r="H629" i="5"/>
  <c r="H1564" i="5"/>
  <c r="H1289" i="5"/>
  <c r="H1839" i="5"/>
  <c r="H684" i="5"/>
  <c r="H1124" i="5"/>
  <c r="H1509" i="5"/>
  <c r="H849" i="5"/>
  <c r="H959" i="5"/>
  <c r="H1179" i="5"/>
  <c r="I2079" i="5"/>
  <c r="F62" i="5"/>
  <c r="F347" i="5"/>
  <c r="F243" i="5"/>
  <c r="F244" i="5" s="1"/>
  <c r="F191" i="5"/>
  <c r="F192" i="5" s="1"/>
  <c r="C144" i="48"/>
  <c r="E143" i="48"/>
  <c r="P240" i="48"/>
  <c r="R240" i="48" s="1"/>
  <c r="R239" i="48"/>
  <c r="F901" i="56"/>
  <c r="F2607" i="56"/>
  <c r="F2380" i="56"/>
  <c r="F626" i="56"/>
  <c r="F133" i="56"/>
  <c r="F2558" i="56"/>
  <c r="F2278" i="56"/>
  <c r="F791" i="56"/>
  <c r="F1231" i="56"/>
  <c r="F2460" i="56"/>
  <c r="F1726" i="56"/>
  <c r="F132" i="56"/>
  <c r="F2076" i="56"/>
  <c r="F2327" i="56"/>
  <c r="F1066" i="56"/>
  <c r="F461" i="56"/>
  <c r="F1966" i="56"/>
  <c r="F1561" i="56"/>
  <c r="F1781" i="56"/>
  <c r="F131" i="56"/>
  <c r="F1671" i="56"/>
  <c r="F681" i="56"/>
  <c r="F571" i="56"/>
  <c r="F2509" i="56"/>
  <c r="F2021" i="56"/>
  <c r="F2411" i="56"/>
  <c r="F2229" i="56"/>
  <c r="F956" i="56"/>
  <c r="O282" i="48"/>
  <c r="O270" i="48"/>
  <c r="Q269" i="48"/>
  <c r="G678" i="48"/>
  <c r="G788" i="48"/>
  <c r="I788" i="48" s="1"/>
  <c r="J788" i="48" s="1"/>
  <c r="G1063" i="48"/>
  <c r="G733" i="48"/>
  <c r="G1613" i="48"/>
  <c r="G1558" i="48"/>
  <c r="I1558" i="48" s="1"/>
  <c r="J1558" i="48" s="1"/>
  <c r="G458" i="48"/>
  <c r="G513" i="48"/>
  <c r="G568" i="48"/>
  <c r="I568" i="48" s="1"/>
  <c r="J568" i="48" s="1"/>
  <c r="G2266" i="48"/>
  <c r="I2266" i="48" s="1"/>
  <c r="J2266" i="48" s="1"/>
  <c r="G1338" i="48"/>
  <c r="G2364" i="48"/>
  <c r="I2364" i="48" s="1"/>
  <c r="J2364" i="48" s="1"/>
  <c r="G2315" i="48"/>
  <c r="I2315" i="48" s="1"/>
  <c r="J2315" i="48" s="1"/>
  <c r="G2413" i="48"/>
  <c r="G1888" i="48"/>
  <c r="I1888" i="48" s="1"/>
  <c r="J1888" i="48" s="1"/>
  <c r="G2108" i="48"/>
  <c r="G1173" i="48"/>
  <c r="G1668" i="48"/>
  <c r="G843" i="48"/>
  <c r="I125" i="48"/>
  <c r="J125" i="48" s="1"/>
  <c r="G132" i="48"/>
  <c r="G1283" i="48"/>
  <c r="G898" i="48"/>
  <c r="G1943" i="48"/>
  <c r="G2517" i="48"/>
  <c r="G1393" i="48"/>
  <c r="G2566" i="48"/>
  <c r="G1118" i="48"/>
  <c r="G1833" i="48"/>
  <c r="G1008" i="48"/>
  <c r="G953" i="48"/>
  <c r="I953" i="48" s="1"/>
  <c r="J953" i="48" s="1"/>
  <c r="G133" i="48"/>
  <c r="G2615" i="48"/>
  <c r="G2053" i="48"/>
  <c r="I2053" i="48" s="1"/>
  <c r="J2053" i="48" s="1"/>
  <c r="G2468" i="48"/>
  <c r="G1723" i="48"/>
  <c r="G1448" i="48"/>
  <c r="G2163" i="48"/>
  <c r="G1998" i="48"/>
  <c r="I1998" i="48" s="1"/>
  <c r="J1998" i="48" s="1"/>
  <c r="G1228" i="48"/>
  <c r="I1228" i="48" s="1"/>
  <c r="J1228" i="48" s="1"/>
  <c r="G1778" i="48"/>
  <c r="I1778" i="48" s="1"/>
  <c r="J1778" i="48" s="1"/>
  <c r="G131" i="48"/>
  <c r="O2345" i="48"/>
  <c r="F338" i="56"/>
  <c r="F325" i="56"/>
  <c r="M302" i="48"/>
  <c r="N302" i="48" s="1"/>
  <c r="M313" i="48"/>
  <c r="N301" i="48"/>
  <c r="C833" i="5"/>
  <c r="C1383" i="5"/>
  <c r="C998" i="5"/>
  <c r="C1713" i="5"/>
  <c r="C78" i="5"/>
  <c r="C503" i="5"/>
  <c r="C1108" i="5"/>
  <c r="C1328" i="5"/>
  <c r="C888" i="5"/>
  <c r="C1438" i="5"/>
  <c r="C1273" i="5"/>
  <c r="C2403" i="5"/>
  <c r="C1603" i="5"/>
  <c r="C393" i="5"/>
  <c r="C613" i="5"/>
  <c r="C778" i="5"/>
  <c r="C2043" i="5"/>
  <c r="C2354" i="5"/>
  <c r="C1658" i="5"/>
  <c r="C668" i="5"/>
  <c r="C1218" i="5"/>
  <c r="C73" i="5"/>
  <c r="C77" i="5"/>
  <c r="C1493" i="5"/>
  <c r="C2556" i="5"/>
  <c r="C1933" i="5"/>
  <c r="C1768" i="5"/>
  <c r="C448" i="5"/>
  <c r="C2654" i="5"/>
  <c r="C2507" i="5"/>
  <c r="C1878" i="5"/>
  <c r="C1053" i="5"/>
  <c r="C723" i="5"/>
  <c r="C943" i="5"/>
  <c r="C558" i="5"/>
  <c r="C1823" i="5"/>
  <c r="C2098" i="5"/>
  <c r="C2305" i="5"/>
  <c r="C2256" i="5"/>
  <c r="C1988" i="5"/>
  <c r="C2458" i="5"/>
  <c r="C1548" i="5"/>
  <c r="C2605" i="5"/>
  <c r="C2153" i="5"/>
  <c r="C1163" i="5"/>
  <c r="C79" i="5"/>
  <c r="C76" i="5"/>
  <c r="F2355" i="56"/>
  <c r="F2537" i="56"/>
  <c r="F2488" i="56"/>
  <c r="F2439" i="56"/>
  <c r="F2257" i="56"/>
  <c r="F2684" i="56"/>
  <c r="F2208" i="56"/>
  <c r="F2306" i="56"/>
  <c r="F2635" i="56"/>
  <c r="F2586" i="56"/>
  <c r="F356" i="5"/>
  <c r="I313" i="48"/>
  <c r="J301" i="48"/>
  <c r="I302" i="48"/>
  <c r="J302" i="48" s="1"/>
  <c r="I251" i="5"/>
  <c r="C2366" i="5"/>
  <c r="I2366" i="5" s="1"/>
  <c r="C2568" i="5"/>
  <c r="C2706" i="48" s="1"/>
  <c r="E2706" i="48" s="1"/>
  <c r="F2706" i="48" s="1"/>
  <c r="C2415" i="5"/>
  <c r="I2415" i="5" s="1"/>
  <c r="C2470" i="5"/>
  <c r="C2219" i="5"/>
  <c r="I2219" i="5" s="1"/>
  <c r="C2519" i="5"/>
  <c r="C2685" i="48" s="1"/>
  <c r="E2685" i="48" s="1"/>
  <c r="F2685" i="48" s="1"/>
  <c r="C2317" i="5"/>
  <c r="I2317" i="5" s="1"/>
  <c r="C2617" i="5"/>
  <c r="C2666" i="5"/>
  <c r="C2268" i="5"/>
  <c r="I2268" i="5" s="1"/>
  <c r="I1144" i="5"/>
  <c r="O272" i="48"/>
  <c r="Q271" i="48"/>
  <c r="F198" i="56"/>
  <c r="F199" i="56" s="1"/>
  <c r="F354" i="56"/>
  <c r="F355" i="56" s="1"/>
  <c r="F250" i="56"/>
  <c r="F251" i="56" s="1"/>
  <c r="F64" i="56"/>
  <c r="AB9" i="57"/>
  <c r="AB10" i="57"/>
  <c r="AB14" i="57"/>
  <c r="AB17" i="57"/>
  <c r="AB18" i="57"/>
  <c r="AB12" i="57"/>
  <c r="AB11" i="57"/>
  <c r="AB8" i="57"/>
  <c r="AB15" i="57"/>
  <c r="AB7" i="57"/>
  <c r="AB13" i="57"/>
  <c r="I2107" i="5"/>
  <c r="I1392" i="5"/>
  <c r="I1612" i="5"/>
  <c r="I787" i="5"/>
  <c r="I1062" i="5"/>
  <c r="F1093" i="5"/>
  <c r="I1521" i="5"/>
  <c r="K2594" i="48"/>
  <c r="K2343" i="48"/>
  <c r="K2294" i="48"/>
  <c r="K2496" i="48"/>
  <c r="K2643" i="48"/>
  <c r="K2545" i="48"/>
  <c r="K2441" i="48"/>
  <c r="K2245" i="48"/>
  <c r="K2392" i="48"/>
  <c r="Y2209" i="48"/>
  <c r="Z2209" i="48" s="1"/>
  <c r="M269" i="48"/>
  <c r="K282" i="48"/>
  <c r="K270" i="48"/>
  <c r="C2720" i="48"/>
  <c r="E2720" i="48" s="1"/>
  <c r="F2720" i="48" s="1"/>
  <c r="C2678" i="48"/>
  <c r="E2678" i="48" s="1"/>
  <c r="F2678" i="48" s="1"/>
  <c r="C2699" i="48"/>
  <c r="E2699" i="48" s="1"/>
  <c r="F2699" i="48" s="1"/>
  <c r="E175" i="5"/>
  <c r="E162" i="5"/>
  <c r="W961" i="48"/>
  <c r="Y961" i="48" s="1"/>
  <c r="Z961" i="48" s="1"/>
  <c r="Y960" i="48"/>
  <c r="Z960" i="48" s="1"/>
  <c r="W962" i="48"/>
  <c r="G1638" i="48"/>
  <c r="G2023" i="48"/>
  <c r="G1858" i="48"/>
  <c r="G428" i="48"/>
  <c r="G868" i="48"/>
  <c r="G1583" i="48"/>
  <c r="G1088" i="48"/>
  <c r="G538" i="48"/>
  <c r="G593" i="48"/>
  <c r="G2133" i="48"/>
  <c r="G2589" i="48"/>
  <c r="G2078" i="48"/>
  <c r="G2540" i="48"/>
  <c r="G978" i="48"/>
  <c r="G758" i="48"/>
  <c r="G1473" i="48"/>
  <c r="G1363" i="48"/>
  <c r="G1143" i="48"/>
  <c r="G1968" i="48"/>
  <c r="G1748" i="48"/>
  <c r="G2338" i="48"/>
  <c r="G2491" i="48"/>
  <c r="G2188" i="48"/>
  <c r="G1913" i="48"/>
  <c r="G923" i="48"/>
  <c r="G703" i="48"/>
  <c r="G483" i="48"/>
  <c r="G813" i="48"/>
  <c r="G1308" i="48"/>
  <c r="G1693" i="48"/>
  <c r="G1198" i="48"/>
  <c r="G315" i="48"/>
  <c r="G1803" i="48"/>
  <c r="G2289" i="48"/>
  <c r="G1418" i="48"/>
  <c r="G1033" i="48"/>
  <c r="G314" i="48"/>
  <c r="G2387" i="48"/>
  <c r="G312" i="48"/>
  <c r="G2240" i="48"/>
  <c r="G1253" i="48"/>
  <c r="G2436" i="48"/>
  <c r="G2638" i="48"/>
  <c r="Z163" i="48"/>
  <c r="AB163" i="48"/>
  <c r="Z216" i="48"/>
  <c r="AB216" i="48"/>
  <c r="X2326" i="48"/>
  <c r="AB229" i="48"/>
  <c r="Z176" i="48"/>
  <c r="AB176" i="48"/>
  <c r="Z166" i="48"/>
  <c r="AB166" i="48"/>
  <c r="Z246" i="48"/>
  <c r="AB246" i="48"/>
  <c r="Z226" i="48"/>
  <c r="AB226" i="48"/>
  <c r="Z172" i="48"/>
  <c r="AB172" i="48"/>
  <c r="Z174" i="48"/>
  <c r="AB174" i="48"/>
  <c r="J255" i="48"/>
  <c r="H262" i="48"/>
  <c r="J262" i="48" s="1"/>
  <c r="H261" i="48"/>
  <c r="J261" i="48" s="1"/>
  <c r="H260" i="48"/>
  <c r="J260" i="48" s="1"/>
  <c r="H263" i="48"/>
  <c r="J263" i="48" s="1"/>
  <c r="H1245" i="48"/>
  <c r="H970" i="48"/>
  <c r="H257" i="48"/>
  <c r="J257" i="48" s="1"/>
  <c r="H2015" i="48"/>
  <c r="H585" i="48"/>
  <c r="H1795" i="48"/>
  <c r="H1575" i="48"/>
  <c r="H805" i="48"/>
  <c r="H1905" i="48"/>
  <c r="H420" i="48"/>
  <c r="H2330" i="48"/>
  <c r="H2281" i="48"/>
  <c r="H2232" i="48"/>
  <c r="H2070" i="48"/>
  <c r="H2379" i="48"/>
  <c r="H259" i="48"/>
  <c r="J259" i="48" s="1"/>
  <c r="H136" i="48"/>
  <c r="I135" i="48"/>
  <c r="J239" i="48"/>
  <c r="H240" i="48"/>
  <c r="J240" i="48" s="1"/>
  <c r="J213" i="48"/>
  <c r="H214" i="48"/>
  <c r="J214" i="48" s="1"/>
  <c r="H157" i="48"/>
  <c r="H156" i="48"/>
  <c r="J156" i="48" s="1"/>
  <c r="H158" i="48"/>
  <c r="J158" i="48" s="1"/>
  <c r="H159" i="48"/>
  <c r="J159" i="48" s="1"/>
  <c r="H153" i="48"/>
  <c r="Y572" i="48"/>
  <c r="Z572" i="48" s="1"/>
  <c r="Z220" i="48"/>
  <c r="AB220" i="48"/>
  <c r="Z241" i="48"/>
  <c r="AB241" i="48"/>
  <c r="X2221" i="48"/>
  <c r="AB152" i="48"/>
  <c r="X1783" i="48"/>
  <c r="AB137" i="48"/>
  <c r="Z170" i="48"/>
  <c r="AB170" i="48"/>
  <c r="Z222" i="48"/>
  <c r="AB222" i="48"/>
  <c r="I6" i="48"/>
  <c r="J6" i="48" s="1"/>
  <c r="J5" i="48"/>
  <c r="H292" i="48"/>
  <c r="I291" i="48"/>
  <c r="J293" i="48"/>
  <c r="I294" i="48"/>
  <c r="J294" i="48" s="1"/>
  <c r="H1088" i="48"/>
  <c r="J1088" i="48" s="1"/>
  <c r="H813" i="48"/>
  <c r="H1913" i="48"/>
  <c r="H978" i="48"/>
  <c r="H2023" i="48"/>
  <c r="I2023" i="48" s="1"/>
  <c r="J2023" i="48" s="1"/>
  <c r="H313" i="48"/>
  <c r="H309" i="48"/>
  <c r="H2755" i="48"/>
  <c r="H2692" i="48"/>
  <c r="H2713" i="48"/>
  <c r="I307" i="48"/>
  <c r="J307" i="48" s="1"/>
  <c r="H312" i="48"/>
  <c r="J312" i="48" s="1"/>
  <c r="H2734" i="48"/>
  <c r="H2671" i="48"/>
  <c r="H2776" i="48"/>
  <c r="H2289" i="48"/>
  <c r="H2387" i="48"/>
  <c r="I2387" i="48" s="1"/>
  <c r="J2387" i="48" s="1"/>
  <c r="H1253" i="48"/>
  <c r="H593" i="48"/>
  <c r="H1803" i="48"/>
  <c r="H2240" i="48"/>
  <c r="H1583" i="48"/>
  <c r="H2078" i="48"/>
  <c r="H428" i="48"/>
  <c r="H2338" i="48"/>
  <c r="W1570" i="48"/>
  <c r="Y1570" i="48" s="1"/>
  <c r="Z1570" i="48" s="1"/>
  <c r="I2235" i="48"/>
  <c r="J2235" i="48" s="1"/>
  <c r="Y1892" i="48"/>
  <c r="Z1892" i="48" s="1"/>
  <c r="H2625" i="5"/>
  <c r="I228" i="5"/>
  <c r="Z290" i="48"/>
  <c r="AC290" i="48"/>
  <c r="I50" i="5"/>
  <c r="G1566" i="5"/>
  <c r="G1456" i="5"/>
  <c r="G2006" i="5"/>
  <c r="G631" i="5"/>
  <c r="G1841" i="5"/>
  <c r="G741" i="5"/>
  <c r="G1621" i="5"/>
  <c r="G796" i="5"/>
  <c r="G961" i="5"/>
  <c r="G1786" i="5"/>
  <c r="G851" i="5"/>
  <c r="G1126" i="5"/>
  <c r="G2116" i="5"/>
  <c r="G576" i="5"/>
  <c r="G2171" i="5"/>
  <c r="G466" i="5"/>
  <c r="G521" i="5"/>
  <c r="G1291" i="5"/>
  <c r="G411" i="5"/>
  <c r="G1401" i="5"/>
  <c r="G1511" i="5"/>
  <c r="G1676" i="5"/>
  <c r="G1181" i="5"/>
  <c r="G686" i="5"/>
  <c r="G1346" i="5"/>
  <c r="G906" i="5"/>
  <c r="G1236" i="5"/>
  <c r="G1896" i="5"/>
  <c r="G179" i="5"/>
  <c r="G1731" i="5"/>
  <c r="G1071" i="5"/>
  <c r="G2061" i="5"/>
  <c r="G1951" i="5"/>
  <c r="G1016" i="5"/>
  <c r="H498" i="5"/>
  <c r="H443" i="5"/>
  <c r="H1543" i="5"/>
  <c r="H1158" i="5"/>
  <c r="H2553" i="5"/>
  <c r="H608" i="5"/>
  <c r="H773" i="5"/>
  <c r="H1488" i="5"/>
  <c r="H663" i="5"/>
  <c r="H50" i="5"/>
  <c r="H2400" i="5"/>
  <c r="H1378" i="5"/>
  <c r="H2302" i="5"/>
  <c r="H1763" i="5"/>
  <c r="H2351" i="5"/>
  <c r="H1213" i="5"/>
  <c r="H2651" i="5"/>
  <c r="H1983" i="5"/>
  <c r="H938" i="5"/>
  <c r="H1598" i="5"/>
  <c r="H1873" i="5"/>
  <c r="H883" i="5"/>
  <c r="I301" i="5"/>
  <c r="H116" i="56"/>
  <c r="H723" i="56"/>
  <c r="H1053" i="56"/>
  <c r="H2118" i="56"/>
  <c r="H2267" i="56"/>
  <c r="H1493" i="56"/>
  <c r="H1383" i="56"/>
  <c r="H55" i="56"/>
  <c r="H1823" i="56"/>
  <c r="H1163" i="56"/>
  <c r="H2400" i="56"/>
  <c r="H2063" i="56"/>
  <c r="H393" i="56"/>
  <c r="H1898" i="56"/>
  <c r="H1713" i="56"/>
  <c r="H2449" i="56"/>
  <c r="H1658" i="56"/>
  <c r="H1603" i="56"/>
  <c r="H1328" i="56"/>
  <c r="H1108" i="56"/>
  <c r="H448" i="56"/>
  <c r="H53" i="56"/>
  <c r="H613" i="56"/>
  <c r="H943" i="56"/>
  <c r="H2547" i="56"/>
  <c r="H1548" i="56"/>
  <c r="H2367" i="56"/>
  <c r="H888" i="56"/>
  <c r="H2008" i="56"/>
  <c r="H1273" i="56"/>
  <c r="H833" i="56"/>
  <c r="H2596" i="56"/>
  <c r="H2316" i="56"/>
  <c r="H1953" i="56"/>
  <c r="H1218" i="56"/>
  <c r="H2645" i="56"/>
  <c r="H2218" i="56"/>
  <c r="H1768" i="56"/>
  <c r="H503" i="56"/>
  <c r="H2498" i="56"/>
  <c r="H558" i="56"/>
  <c r="H778" i="56"/>
  <c r="H998" i="56"/>
  <c r="H1438" i="56"/>
  <c r="H49" i="56"/>
  <c r="H307" i="56"/>
  <c r="I307" i="56" s="1"/>
  <c r="I306" i="56"/>
  <c r="S255" i="48"/>
  <c r="S359" i="48"/>
  <c r="S346" i="48"/>
  <c r="S206" i="48"/>
  <c r="S362" i="48"/>
  <c r="S258" i="48"/>
  <c r="S77" i="48"/>
  <c r="S203" i="48"/>
  <c r="S205" i="48" s="1"/>
  <c r="S190" i="48"/>
  <c r="G253" i="5"/>
  <c r="G240" i="5"/>
  <c r="G188" i="5"/>
  <c r="G201" i="5"/>
  <c r="G357" i="5"/>
  <c r="G344" i="5"/>
  <c r="S2540" i="48"/>
  <c r="S538" i="48"/>
  <c r="S2078" i="48"/>
  <c r="S2589" i="48"/>
  <c r="S1858" i="48"/>
  <c r="S1143" i="48"/>
  <c r="S483" i="48"/>
  <c r="S1473" i="48"/>
  <c r="S314" i="48"/>
  <c r="S2023" i="48"/>
  <c r="S1583" i="48"/>
  <c r="S1528" i="48"/>
  <c r="S1198" i="48"/>
  <c r="S593" i="48"/>
  <c r="S2188" i="48"/>
  <c r="S2638" i="48"/>
  <c r="S2289" i="48"/>
  <c r="S1693" i="48"/>
  <c r="S428" i="48"/>
  <c r="S1418" i="48"/>
  <c r="S2133" i="48"/>
  <c r="S1748" i="48"/>
  <c r="S1088" i="48"/>
  <c r="S1638" i="48"/>
  <c r="S2240" i="48"/>
  <c r="S1968" i="48"/>
  <c r="S1033" i="48"/>
  <c r="S2436" i="48"/>
  <c r="S1913" i="48"/>
  <c r="S315" i="48"/>
  <c r="S2338" i="48"/>
  <c r="S2491" i="48"/>
  <c r="S2387" i="48"/>
  <c r="V143" i="48"/>
  <c r="U144" i="48"/>
  <c r="V144" i="48" s="1"/>
  <c r="V126" i="48"/>
  <c r="U127" i="48"/>
  <c r="V127" i="48" s="1"/>
  <c r="V139" i="48"/>
  <c r="U140" i="48"/>
  <c r="V140" i="48" s="1"/>
  <c r="S153" i="48"/>
  <c r="S2368" i="48"/>
  <c r="U2368" i="48" s="1"/>
  <c r="V2368" i="48" s="1"/>
  <c r="S2221" i="48"/>
  <c r="U2221" i="48" s="1"/>
  <c r="V2221" i="48" s="1"/>
  <c r="U152" i="48"/>
  <c r="S2570" i="48"/>
  <c r="S2417" i="48"/>
  <c r="S2270" i="48"/>
  <c r="S2619" i="48"/>
  <c r="S2521" i="48"/>
  <c r="AA2521" i="48" s="1"/>
  <c r="S2472" i="48"/>
  <c r="S2319" i="48"/>
  <c r="U2319" i="48" s="1"/>
  <c r="V2319" i="48" s="1"/>
  <c r="H231" i="56"/>
  <c r="I231" i="56" s="1"/>
  <c r="I230" i="56"/>
  <c r="H1252" i="56"/>
  <c r="I282" i="56"/>
  <c r="U1511" i="48"/>
  <c r="V1511" i="48" s="1"/>
  <c r="AA1511" i="48"/>
  <c r="AC1511" i="48" s="1"/>
  <c r="U555" i="48"/>
  <c r="V555" i="48" s="1"/>
  <c r="U2353" i="48"/>
  <c r="V2353" i="48" s="1"/>
  <c r="U2304" i="48"/>
  <c r="V2304" i="48" s="1"/>
  <c r="U1545" i="48"/>
  <c r="V1545" i="48" s="1"/>
  <c r="U1710" i="48"/>
  <c r="V1710" i="48" s="1"/>
  <c r="W1160" i="48"/>
  <c r="W2604" i="48"/>
  <c r="W1270" i="48"/>
  <c r="W2255" i="48"/>
  <c r="Y2255" i="48" s="1"/>
  <c r="Z2255" i="48" s="1"/>
  <c r="W1600" i="48"/>
  <c r="W2150" i="48"/>
  <c r="W2506" i="48"/>
  <c r="W390" i="48"/>
  <c r="Y390" i="48" s="1"/>
  <c r="Z390" i="48" s="1"/>
  <c r="W830" i="48"/>
  <c r="W2555" i="48"/>
  <c r="W500" i="48"/>
  <c r="W2304" i="48"/>
  <c r="Y2304" i="48" s="1"/>
  <c r="Z2304" i="48" s="1"/>
  <c r="U1050" i="48"/>
  <c r="V1050" i="48" s="1"/>
  <c r="AA1050" i="48"/>
  <c r="AC1050" i="48" s="1"/>
  <c r="G2689" i="5"/>
  <c r="G333" i="5"/>
  <c r="G2190" i="5"/>
  <c r="G2389" i="5"/>
  <c r="G1695" i="5"/>
  <c r="G870" i="5"/>
  <c r="G2135" i="5"/>
  <c r="G650" i="5"/>
  <c r="G430" i="5"/>
  <c r="G2340" i="5"/>
  <c r="G1475" i="5"/>
  <c r="G336" i="5"/>
  <c r="G2640" i="5"/>
  <c r="G1530" i="5"/>
  <c r="G1365" i="5"/>
  <c r="G1035" i="5"/>
  <c r="G1860" i="5"/>
  <c r="G1310" i="5"/>
  <c r="G1420" i="5"/>
  <c r="G1200" i="5"/>
  <c r="G1145" i="5"/>
  <c r="G1970" i="5"/>
  <c r="G980" i="5"/>
  <c r="G1915" i="5"/>
  <c r="G815" i="5"/>
  <c r="G2493" i="5"/>
  <c r="G1255" i="5"/>
  <c r="G2591" i="5"/>
  <c r="G705" i="5"/>
  <c r="G1805" i="5"/>
  <c r="G760" i="5"/>
  <c r="G2080" i="5"/>
  <c r="G2542" i="5"/>
  <c r="G925" i="5"/>
  <c r="G1640" i="5"/>
  <c r="G1585" i="5"/>
  <c r="G540" i="5"/>
  <c r="G2438" i="5"/>
  <c r="G2025" i="5"/>
  <c r="G338" i="5"/>
  <c r="G339" i="5"/>
  <c r="G2291" i="5"/>
  <c r="G485" i="5"/>
  <c r="G337" i="5"/>
  <c r="G2242" i="5"/>
  <c r="G1090" i="5"/>
  <c r="G595" i="5"/>
  <c r="G1750" i="5"/>
  <c r="I222" i="56"/>
  <c r="H223" i="56"/>
  <c r="I223" i="56" s="1"/>
  <c r="H235" i="56"/>
  <c r="G2204" i="56"/>
  <c r="G2435" i="56"/>
  <c r="G2631" i="56"/>
  <c r="G2582" i="56"/>
  <c r="G314" i="56"/>
  <c r="G2484" i="56"/>
  <c r="G2253" i="56"/>
  <c r="G2680" i="56"/>
  <c r="G2533" i="56"/>
  <c r="G2351" i="56"/>
  <c r="G2302" i="56"/>
  <c r="S1965" i="48"/>
  <c r="S1690" i="48"/>
  <c r="S1855" i="48"/>
  <c r="S1745" i="48"/>
  <c r="S2130" i="48"/>
  <c r="S1195" i="48"/>
  <c r="S1525" i="48"/>
  <c r="S425" i="48"/>
  <c r="S285" i="48"/>
  <c r="S1580" i="48"/>
  <c r="S2075" i="48"/>
  <c r="S2020" i="48"/>
  <c r="S1415" i="48"/>
  <c r="S1470" i="48"/>
  <c r="S590" i="48"/>
  <c r="S2185" i="48"/>
  <c r="S1030" i="48"/>
  <c r="S1085" i="48"/>
  <c r="S1635" i="48"/>
  <c r="S535" i="48"/>
  <c r="S1140" i="48"/>
  <c r="S480" i="48"/>
  <c r="S1910" i="48"/>
  <c r="U1558" i="48"/>
  <c r="V1558" i="48" s="1"/>
  <c r="U2266" i="48"/>
  <c r="V2266" i="48" s="1"/>
  <c r="U1998" i="48"/>
  <c r="V1998" i="48" s="1"/>
  <c r="U2315" i="48"/>
  <c r="V2315" i="48" s="1"/>
  <c r="U568" i="48"/>
  <c r="V568" i="48" s="1"/>
  <c r="V269" i="48"/>
  <c r="U270" i="48"/>
  <c r="V270" i="48" s="1"/>
  <c r="G1995" i="56"/>
  <c r="G600" i="56"/>
  <c r="G2050" i="56"/>
  <c r="G2354" i="56"/>
  <c r="G2256" i="56"/>
  <c r="G2438" i="56"/>
  <c r="G2487" i="56"/>
  <c r="G1590" i="56"/>
  <c r="G1755" i="56"/>
  <c r="G1040" i="56"/>
  <c r="G490" i="56"/>
  <c r="G2536" i="56"/>
  <c r="G2683" i="56"/>
  <c r="G2105" i="56"/>
  <c r="G1810" i="56"/>
  <c r="G1425" i="56"/>
  <c r="G1370" i="56"/>
  <c r="G985" i="56"/>
  <c r="G710" i="56"/>
  <c r="G545" i="56"/>
  <c r="G820" i="56"/>
  <c r="G435" i="56"/>
  <c r="G930" i="56"/>
  <c r="G875" i="56"/>
  <c r="G1885" i="56"/>
  <c r="G1940" i="56"/>
  <c r="G2305" i="56"/>
  <c r="G2207" i="56"/>
  <c r="G1535" i="56"/>
  <c r="G344" i="56"/>
  <c r="G346" i="56"/>
  <c r="G1095" i="56"/>
  <c r="G2634" i="56"/>
  <c r="G2585" i="56"/>
  <c r="G2160" i="56"/>
  <c r="G1865" i="56"/>
  <c r="G1260" i="56"/>
  <c r="G1645" i="56"/>
  <c r="G1150" i="56"/>
  <c r="G1205" i="56"/>
  <c r="G655" i="56"/>
  <c r="G1480" i="56"/>
  <c r="G765" i="56"/>
  <c r="G1315" i="56"/>
  <c r="G1700" i="56"/>
  <c r="G1886" i="56"/>
  <c r="G1096" i="56"/>
  <c r="G1041" i="56"/>
  <c r="G1941" i="56"/>
  <c r="G2161" i="56"/>
  <c r="G1701" i="56"/>
  <c r="G1866" i="56"/>
  <c r="G1261" i="56"/>
  <c r="G1151" i="56"/>
  <c r="G711" i="56"/>
  <c r="G546" i="56"/>
  <c r="G986" i="56"/>
  <c r="G766" i="56"/>
  <c r="G876" i="56"/>
  <c r="G1316" i="56"/>
  <c r="G1426" i="56"/>
  <c r="G1996" i="56"/>
  <c r="G1756" i="56"/>
  <c r="G491" i="56"/>
  <c r="G1591" i="56"/>
  <c r="G2051" i="56"/>
  <c r="G2106" i="56"/>
  <c r="G1811" i="56"/>
  <c r="G1646" i="56"/>
  <c r="G1371" i="56"/>
  <c r="G931" i="56"/>
  <c r="G656" i="56"/>
  <c r="G436" i="56"/>
  <c r="G342" i="56"/>
  <c r="G1481" i="56"/>
  <c r="G1206" i="56"/>
  <c r="G821" i="56"/>
  <c r="G601" i="56"/>
  <c r="G1536" i="56"/>
  <c r="G581" i="56"/>
  <c r="G1736" i="56"/>
  <c r="G1921" i="56"/>
  <c r="G1516" i="56"/>
  <c r="G471" i="56"/>
  <c r="G1021" i="56"/>
  <c r="G186" i="56"/>
  <c r="G1976" i="56"/>
  <c r="G1571" i="56"/>
  <c r="G2390" i="56"/>
  <c r="G2031" i="56"/>
  <c r="H51" i="56"/>
  <c r="G2236" i="56"/>
  <c r="G470" i="56"/>
  <c r="G2030" i="56"/>
  <c r="G188" i="56"/>
  <c r="G2187" i="56"/>
  <c r="G2467" i="56"/>
  <c r="G189" i="56"/>
  <c r="G1735" i="56"/>
  <c r="G2418" i="56"/>
  <c r="G2334" i="56"/>
  <c r="G1570" i="56"/>
  <c r="G1515" i="56"/>
  <c r="G190" i="56"/>
  <c r="G1020" i="56"/>
  <c r="G2389" i="56"/>
  <c r="G184" i="56"/>
  <c r="G580" i="56"/>
  <c r="G1920" i="56"/>
  <c r="G2285" i="56"/>
  <c r="G1975" i="56"/>
  <c r="G187" i="56"/>
  <c r="V275" i="48"/>
  <c r="U276" i="48"/>
  <c r="V276" i="48" s="1"/>
  <c r="U287" i="48"/>
  <c r="G351" i="56"/>
  <c r="G364" i="56"/>
  <c r="G208" i="56"/>
  <c r="G195" i="56"/>
  <c r="G2013" i="56"/>
  <c r="G2319" i="56"/>
  <c r="G563" i="56"/>
  <c r="G79" i="56"/>
  <c r="G1553" i="56"/>
  <c r="G2452" i="56"/>
  <c r="G75" i="56"/>
  <c r="G2372" i="56"/>
  <c r="G1718" i="56"/>
  <c r="G81" i="56"/>
  <c r="G1058" i="56"/>
  <c r="G80" i="56"/>
  <c r="G2403" i="56"/>
  <c r="G1498" i="56"/>
  <c r="G2221" i="56"/>
  <c r="G2270" i="56"/>
  <c r="G1958" i="56"/>
  <c r="G1903" i="56"/>
  <c r="G453" i="56"/>
  <c r="G1003" i="56"/>
  <c r="G78" i="56"/>
  <c r="G260" i="56"/>
  <c r="G247" i="56"/>
  <c r="G2241" i="56"/>
  <c r="G236" i="56"/>
  <c r="G2472" i="56"/>
  <c r="G2290" i="56"/>
  <c r="G2423" i="56"/>
  <c r="G2339" i="56"/>
  <c r="G2192" i="56"/>
  <c r="V299" i="48"/>
  <c r="U300" i="48"/>
  <c r="V300" i="48" s="1"/>
  <c r="S2083" i="48"/>
  <c r="S433" i="48"/>
  <c r="S983" i="48"/>
  <c r="S1588" i="48"/>
  <c r="S1808" i="48"/>
  <c r="S1478" i="48"/>
  <c r="S2138" i="48"/>
  <c r="S488" i="48"/>
  <c r="S1643" i="48"/>
  <c r="S2193" i="48"/>
  <c r="S598" i="48"/>
  <c r="S1423" i="48"/>
  <c r="S1368" i="48"/>
  <c r="S1148" i="48"/>
  <c r="S543" i="48"/>
  <c r="S337" i="48"/>
  <c r="S1203" i="48"/>
  <c r="S1973" i="48"/>
  <c r="S1863" i="48"/>
  <c r="S1698" i="48"/>
  <c r="S1093" i="48"/>
  <c r="S1533" i="48"/>
  <c r="S1918" i="48"/>
  <c r="S1038" i="48"/>
  <c r="S1753" i="48"/>
  <c r="S2028" i="48"/>
  <c r="W178" i="48"/>
  <c r="S2274" i="48"/>
  <c r="S2525" i="48"/>
  <c r="S2372" i="48"/>
  <c r="S2421" i="48"/>
  <c r="S2476" i="48"/>
  <c r="AA2476" i="48" s="1"/>
  <c r="S2574" i="48"/>
  <c r="AA2574" i="48" s="1"/>
  <c r="S179" i="48"/>
  <c r="S2623" i="48"/>
  <c r="AA2623" i="48" s="1"/>
  <c r="S2225" i="48"/>
  <c r="S2323" i="48"/>
  <c r="U2077" i="48"/>
  <c r="V2077" i="48" s="1"/>
  <c r="AA2077" i="48"/>
  <c r="AC2077" i="48" s="1"/>
  <c r="U2022" i="48"/>
  <c r="V2022" i="48" s="1"/>
  <c r="AA2022" i="48"/>
  <c r="AC2022" i="48" s="1"/>
  <c r="U2288" i="48"/>
  <c r="V2288" i="48" s="1"/>
  <c r="AA2288" i="48"/>
  <c r="AC2288" i="48" s="1"/>
  <c r="U1087" i="48"/>
  <c r="V1087" i="48" s="1"/>
  <c r="AA1087" i="48"/>
  <c r="AC1087" i="48" s="1"/>
  <c r="U297" i="48"/>
  <c r="S298" i="48"/>
  <c r="Y11" i="48"/>
  <c r="W12" i="48"/>
  <c r="V295" i="48"/>
  <c r="U296" i="48"/>
  <c r="V296" i="48" s="1"/>
  <c r="U470" i="48"/>
  <c r="V470" i="48" s="1"/>
  <c r="AA470" i="48"/>
  <c r="AC470" i="48" s="1"/>
  <c r="U271" i="48"/>
  <c r="S272" i="48"/>
  <c r="V89" i="48"/>
  <c r="U90" i="48"/>
  <c r="V90" i="48" s="1"/>
  <c r="S1127" i="48"/>
  <c r="S1897" i="48"/>
  <c r="S1182" i="48"/>
  <c r="S2524" i="48"/>
  <c r="S2062" i="48"/>
  <c r="S1677" i="48"/>
  <c r="S2172" i="48"/>
  <c r="S1622" i="48"/>
  <c r="S2622" i="48"/>
  <c r="S2371" i="48"/>
  <c r="S1402" i="48"/>
  <c r="S2273" i="48"/>
  <c r="S2224" i="48"/>
  <c r="S2573" i="48"/>
  <c r="S1017" i="48"/>
  <c r="S1072" i="48"/>
  <c r="S522" i="48"/>
  <c r="S1512" i="48"/>
  <c r="S577" i="48"/>
  <c r="S1842" i="48"/>
  <c r="S2420" i="48"/>
  <c r="S1457" i="48"/>
  <c r="S2475" i="48"/>
  <c r="S2117" i="48"/>
  <c r="S467" i="48"/>
  <c r="S412" i="48"/>
  <c r="S1952" i="48"/>
  <c r="S2007" i="48"/>
  <c r="S1732" i="48"/>
  <c r="S185" i="48"/>
  <c r="S2322" i="48"/>
  <c r="S1567" i="48"/>
  <c r="I244" i="56"/>
  <c r="I192" i="56"/>
  <c r="AJ48" i="57"/>
  <c r="AJ49" i="57"/>
  <c r="AJ38" i="57"/>
  <c r="AJ40" i="57"/>
  <c r="AJ39" i="57"/>
  <c r="AJ42" i="57"/>
  <c r="AJ41" i="57"/>
  <c r="G1917" i="56"/>
  <c r="G577" i="56"/>
  <c r="G1017" i="56"/>
  <c r="G2027" i="56"/>
  <c r="G1567" i="56"/>
  <c r="G1732" i="56"/>
  <c r="G467" i="56"/>
  <c r="G2386" i="56"/>
  <c r="G1512" i="56"/>
  <c r="G1972" i="56"/>
  <c r="G160" i="56"/>
  <c r="U2272" i="48"/>
  <c r="V2272" i="48" s="1"/>
  <c r="H51" i="5"/>
  <c r="I51" i="5" s="1"/>
  <c r="S312" i="48"/>
  <c r="H218" i="5"/>
  <c r="I218" i="5" s="1"/>
  <c r="I217" i="5"/>
  <c r="U313" i="48"/>
  <c r="V301" i="48"/>
  <c r="U302" i="48"/>
  <c r="V302" i="48" s="1"/>
  <c r="G2669" i="5"/>
  <c r="G2571" i="5"/>
  <c r="G960" i="5"/>
  <c r="G740" i="5"/>
  <c r="G1840" i="5"/>
  <c r="G1620" i="5"/>
  <c r="G1345" i="5"/>
  <c r="G1455" i="5"/>
  <c r="G2170" i="5"/>
  <c r="G177" i="5"/>
  <c r="G180" i="5"/>
  <c r="G2620" i="5"/>
  <c r="G1785" i="5"/>
  <c r="G2222" i="5"/>
  <c r="G1125" i="5"/>
  <c r="G575" i="5"/>
  <c r="G520" i="5"/>
  <c r="G1565" i="5"/>
  <c r="G795" i="5"/>
  <c r="G182" i="5"/>
  <c r="G685" i="5"/>
  <c r="G630" i="5"/>
  <c r="G905" i="5"/>
  <c r="G2522" i="5"/>
  <c r="G2115" i="5"/>
  <c r="G1400" i="5"/>
  <c r="G1180" i="5"/>
  <c r="G410" i="5"/>
  <c r="G1235" i="5"/>
  <c r="G850" i="5"/>
  <c r="G2005" i="5"/>
  <c r="G1510" i="5"/>
  <c r="G465" i="5"/>
  <c r="G1675" i="5"/>
  <c r="G1290" i="5"/>
  <c r="G1895" i="5"/>
  <c r="G2271" i="5"/>
  <c r="G1950" i="5"/>
  <c r="G2320" i="5"/>
  <c r="G181" i="5"/>
  <c r="G2369" i="5"/>
  <c r="G1015" i="5"/>
  <c r="G183" i="5"/>
  <c r="G1730" i="5"/>
  <c r="G2473" i="5"/>
  <c r="G1070" i="5"/>
  <c r="G2060" i="5"/>
  <c r="G2418" i="5"/>
  <c r="I217" i="56"/>
  <c r="AR63" i="57"/>
  <c r="AK63" i="57"/>
  <c r="AC63" i="57"/>
  <c r="U63" i="57"/>
  <c r="M63" i="57"/>
  <c r="E63" i="57"/>
  <c r="H858" i="56"/>
  <c r="H1628" i="56"/>
  <c r="H1023" i="56"/>
  <c r="H233" i="56"/>
  <c r="I233" i="56" s="1"/>
  <c r="H803" i="56"/>
  <c r="H1133" i="56"/>
  <c r="H2421" i="56"/>
  <c r="H418" i="56"/>
  <c r="H2337" i="56"/>
  <c r="H2519" i="56"/>
  <c r="H2239" i="56"/>
  <c r="H1683" i="56"/>
  <c r="H1353" i="56"/>
  <c r="H1793" i="56"/>
  <c r="H1923" i="56"/>
  <c r="H2288" i="56"/>
  <c r="H1738" i="56"/>
  <c r="H968" i="56"/>
  <c r="H1243" i="56"/>
  <c r="H638" i="56"/>
  <c r="H2190" i="56"/>
  <c r="H1848" i="56"/>
  <c r="H1078" i="56"/>
  <c r="H748" i="56"/>
  <c r="H229" i="56"/>
  <c r="I229" i="56" s="1"/>
  <c r="H473" i="56"/>
  <c r="H2088" i="56"/>
  <c r="H1298" i="56"/>
  <c r="H2666" i="56"/>
  <c r="H528" i="56"/>
  <c r="H1408" i="56"/>
  <c r="H2143" i="56"/>
  <c r="H2033" i="56"/>
  <c r="H1573" i="56"/>
  <c r="H583" i="56"/>
  <c r="H1978" i="56"/>
  <c r="H2392" i="56"/>
  <c r="H2568" i="56"/>
  <c r="H2470" i="56"/>
  <c r="H2617" i="56"/>
  <c r="H913" i="56"/>
  <c r="H219" i="56"/>
  <c r="I219" i="56" s="1"/>
  <c r="H1530" i="56"/>
  <c r="H1090" i="56"/>
  <c r="H705" i="56"/>
  <c r="H870" i="56"/>
  <c r="H540" i="56"/>
  <c r="H1860" i="56"/>
  <c r="H2349" i="56"/>
  <c r="H2251" i="56"/>
  <c r="H980" i="56"/>
  <c r="H309" i="56"/>
  <c r="I309" i="56" s="1"/>
  <c r="H815" i="56"/>
  <c r="H2045" i="56"/>
  <c r="H1805" i="56"/>
  <c r="H1935" i="56"/>
  <c r="H2433" i="56"/>
  <c r="H311" i="56"/>
  <c r="I311" i="56" s="1"/>
  <c r="H925" i="56"/>
  <c r="H1585" i="56"/>
  <c r="H2482" i="56"/>
  <c r="H1750" i="56"/>
  <c r="H1145" i="56"/>
  <c r="H1255" i="56"/>
  <c r="H1990" i="56"/>
  <c r="H2629" i="56"/>
  <c r="H1200" i="56"/>
  <c r="I295" i="56"/>
  <c r="H1475" i="56"/>
  <c r="H1420" i="56"/>
  <c r="H760" i="56"/>
  <c r="H2300" i="56"/>
  <c r="H1365" i="56"/>
  <c r="H2531" i="56"/>
  <c r="H297" i="56"/>
  <c r="I297" i="56" s="1"/>
  <c r="H1640" i="56"/>
  <c r="H1310" i="56"/>
  <c r="H2100" i="56"/>
  <c r="H1695" i="56"/>
  <c r="H650" i="56"/>
  <c r="H1035" i="56"/>
  <c r="H1880" i="56"/>
  <c r="H2202" i="56"/>
  <c r="H430" i="56"/>
  <c r="H2580" i="56"/>
  <c r="H595" i="56"/>
  <c r="H2155" i="56"/>
  <c r="H2678" i="56"/>
  <c r="H224" i="56"/>
  <c r="P223" i="56" s="1"/>
  <c r="H12" i="56"/>
  <c r="AJ17" i="57"/>
  <c r="AJ18" i="57"/>
  <c r="AJ7" i="57"/>
  <c r="AJ8" i="57"/>
  <c r="AJ10" i="57"/>
  <c r="AJ12" i="57"/>
  <c r="AJ13" i="57"/>
  <c r="AJ9" i="57"/>
  <c r="AJ11" i="57"/>
  <c r="U101" i="48"/>
  <c r="V101" i="48" s="1"/>
  <c r="V100" i="48"/>
  <c r="S2484" i="48"/>
  <c r="S2429" i="48"/>
  <c r="S2533" i="48"/>
  <c r="S2282" i="48"/>
  <c r="S2233" i="48"/>
  <c r="U2233" i="48" s="1"/>
  <c r="V2233" i="48" s="1"/>
  <c r="S2380" i="48"/>
  <c r="S2331" i="48"/>
  <c r="S2582" i="48"/>
  <c r="S257" i="48"/>
  <c r="S2631" i="48"/>
  <c r="H333" i="56"/>
  <c r="I333" i="56" s="1"/>
  <c r="I332" i="56"/>
  <c r="S194" i="48"/>
  <c r="S1440" i="48"/>
  <c r="S2100" i="48"/>
  <c r="S2307" i="48"/>
  <c r="S395" i="48"/>
  <c r="S505" i="48"/>
  <c r="S2558" i="48"/>
  <c r="S1990" i="48"/>
  <c r="S1385" i="48"/>
  <c r="S80" i="48"/>
  <c r="S1605" i="48"/>
  <c r="S79" i="48"/>
  <c r="S2405" i="48"/>
  <c r="S81" i="48"/>
  <c r="S2045" i="48"/>
  <c r="S1055" i="48"/>
  <c r="S2258" i="48"/>
  <c r="S450" i="48"/>
  <c r="S560" i="48"/>
  <c r="S1935" i="48"/>
  <c r="S2356" i="48"/>
  <c r="S1550" i="48"/>
  <c r="S1660" i="48"/>
  <c r="S1110" i="48"/>
  <c r="S1880" i="48"/>
  <c r="S1165" i="48"/>
  <c r="S2509" i="48"/>
  <c r="S2460" i="48"/>
  <c r="S2155" i="48"/>
  <c r="S1825" i="48"/>
  <c r="S1715" i="48"/>
  <c r="S2607" i="48"/>
  <c r="S1000" i="48"/>
  <c r="S1495" i="48"/>
  <c r="S238" i="48"/>
  <c r="G2403" i="5"/>
  <c r="G558" i="5"/>
  <c r="G77" i="5"/>
  <c r="G2458" i="5"/>
  <c r="G1383" i="5"/>
  <c r="G778" i="5"/>
  <c r="G79" i="5"/>
  <c r="G1603" i="5"/>
  <c r="G1273" i="5"/>
  <c r="G1493" i="5"/>
  <c r="G888" i="5"/>
  <c r="G2654" i="5"/>
  <c r="G78" i="5"/>
  <c r="G1878" i="5"/>
  <c r="G393" i="5"/>
  <c r="G1438" i="5"/>
  <c r="G1053" i="5"/>
  <c r="G2605" i="5"/>
  <c r="G2507" i="5"/>
  <c r="G1548" i="5"/>
  <c r="G1163" i="5"/>
  <c r="G833" i="5"/>
  <c r="G73" i="5"/>
  <c r="G76" i="5"/>
  <c r="G2354" i="5"/>
  <c r="G1658" i="5"/>
  <c r="G503" i="5"/>
  <c r="G1933" i="5"/>
  <c r="G723" i="5"/>
  <c r="G2556" i="5"/>
  <c r="G943" i="5"/>
  <c r="G2305" i="5"/>
  <c r="G1768" i="5"/>
  <c r="G2153" i="5"/>
  <c r="G613" i="5"/>
  <c r="G998" i="5"/>
  <c r="G668" i="5"/>
  <c r="G1988" i="5"/>
  <c r="G2256" i="5"/>
  <c r="G1218" i="5"/>
  <c r="G1713" i="5"/>
  <c r="G2043" i="5"/>
  <c r="G2098" i="5"/>
  <c r="G1823" i="5"/>
  <c r="G1328" i="5"/>
  <c r="G1108" i="5"/>
  <c r="G448" i="5"/>
  <c r="G75" i="5"/>
  <c r="G204" i="5"/>
  <c r="G205" i="5" s="1"/>
  <c r="G360" i="5"/>
  <c r="G256" i="5"/>
  <c r="AJ77" i="57"/>
  <c r="AJ76" i="57"/>
  <c r="AJ67" i="57"/>
  <c r="AJ69" i="57"/>
  <c r="AJ68" i="57"/>
  <c r="AJ66" i="57"/>
  <c r="AJ65" i="57"/>
  <c r="AJ71" i="57"/>
  <c r="AJ70" i="57"/>
  <c r="G2439" i="56"/>
  <c r="G2586" i="56"/>
  <c r="G2537" i="56"/>
  <c r="G2306" i="56"/>
  <c r="G2208" i="56"/>
  <c r="G2488" i="56"/>
  <c r="G2257" i="56"/>
  <c r="G2635" i="56"/>
  <c r="G2684" i="56"/>
  <c r="G340" i="56"/>
  <c r="G2355" i="56"/>
  <c r="AA143" i="48"/>
  <c r="Y143" i="48"/>
  <c r="S2578" i="48"/>
  <c r="S2627" i="48"/>
  <c r="S2529" i="48"/>
  <c r="S2425" i="48"/>
  <c r="S2278" i="48"/>
  <c r="S2229" i="48"/>
  <c r="S2480" i="48"/>
  <c r="S2327" i="48"/>
  <c r="S2376" i="48"/>
  <c r="W230" i="48"/>
  <c r="U23" i="48"/>
  <c r="V23" i="48" s="1"/>
  <c r="V22" i="48"/>
  <c r="I334" i="56"/>
  <c r="H335" i="56"/>
  <c r="I335" i="56" s="1"/>
  <c r="G593" i="56"/>
  <c r="G1693" i="56"/>
  <c r="G1638" i="56"/>
  <c r="G978" i="56"/>
  <c r="G703" i="56"/>
  <c r="G1363" i="56"/>
  <c r="G1308" i="56"/>
  <c r="G868" i="56"/>
  <c r="G813" i="56"/>
  <c r="G758" i="56"/>
  <c r="G483" i="56"/>
  <c r="G2043" i="56"/>
  <c r="G1033" i="56"/>
  <c r="G1878" i="56"/>
  <c r="G1583" i="56"/>
  <c r="G1858" i="56"/>
  <c r="G1803" i="56"/>
  <c r="G1198" i="56"/>
  <c r="G1473" i="56"/>
  <c r="G1418" i="56"/>
  <c r="G538" i="56"/>
  <c r="G290" i="56"/>
  <c r="G923" i="56"/>
  <c r="G1143" i="56"/>
  <c r="G648" i="56"/>
  <c r="G1748" i="56"/>
  <c r="G1088" i="56"/>
  <c r="G1988" i="56"/>
  <c r="G1528" i="56"/>
  <c r="G1933" i="56"/>
  <c r="U1875" i="48"/>
  <c r="V1875" i="48" s="1"/>
  <c r="U1490" i="48"/>
  <c r="V1490" i="48" s="1"/>
  <c r="U2255" i="48"/>
  <c r="V2255" i="48" s="1"/>
  <c r="U1985" i="48"/>
  <c r="V1985" i="48" s="1"/>
  <c r="U445" i="48"/>
  <c r="V445" i="48" s="1"/>
  <c r="U2040" i="48"/>
  <c r="V2040" i="48" s="1"/>
  <c r="G2184" i="56"/>
  <c r="G2331" i="56"/>
  <c r="G158" i="56"/>
  <c r="G2415" i="56"/>
  <c r="G2464" i="56"/>
  <c r="G2282" i="56"/>
  <c r="G2233" i="56"/>
  <c r="S2285" i="48"/>
  <c r="S1744" i="48"/>
  <c r="S1689" i="48"/>
  <c r="S1414" i="48"/>
  <c r="S2236" i="48"/>
  <c r="S289" i="48"/>
  <c r="S1084" i="48"/>
  <c r="S1854" i="48"/>
  <c r="S2585" i="48"/>
  <c r="S534" i="48"/>
  <c r="S1634" i="48"/>
  <c r="S2487" i="48"/>
  <c r="S589" i="48"/>
  <c r="S2129" i="48"/>
  <c r="S1964" i="48"/>
  <c r="S1194" i="48"/>
  <c r="S2536" i="48"/>
  <c r="S1139" i="48"/>
  <c r="S1579" i="48"/>
  <c r="S2184" i="48"/>
  <c r="S1524" i="48"/>
  <c r="S424" i="48"/>
  <c r="S1469" i="48"/>
  <c r="S2634" i="48"/>
  <c r="S2074" i="48"/>
  <c r="S479" i="48"/>
  <c r="S2019" i="48"/>
  <c r="S1909" i="48"/>
  <c r="S286" i="48"/>
  <c r="S2383" i="48"/>
  <c r="S2432" i="48"/>
  <c r="S1029" i="48"/>
  <c r="S2334" i="48"/>
  <c r="U1888" i="48"/>
  <c r="V1888" i="48" s="1"/>
  <c r="U2364" i="48"/>
  <c r="V2364" i="48" s="1"/>
  <c r="U2053" i="48"/>
  <c r="V2053" i="48" s="1"/>
  <c r="U1503" i="48"/>
  <c r="V1503" i="48" s="1"/>
  <c r="U458" i="48"/>
  <c r="V458" i="48" s="1"/>
  <c r="U1063" i="48"/>
  <c r="V1063" i="48" s="1"/>
  <c r="U1723" i="48"/>
  <c r="V1723" i="48" s="1"/>
  <c r="S2433" i="48"/>
  <c r="U282" i="48"/>
  <c r="S2488" i="48"/>
  <c r="S2537" i="48"/>
  <c r="S283" i="48"/>
  <c r="S2635" i="48"/>
  <c r="S2237" i="48"/>
  <c r="S2586" i="48"/>
  <c r="S2286" i="48"/>
  <c r="S2335" i="48"/>
  <c r="S2384" i="48"/>
  <c r="S2396" i="48"/>
  <c r="S2598" i="48"/>
  <c r="S2298" i="48"/>
  <c r="S2647" i="48"/>
  <c r="S2549" i="48"/>
  <c r="S2249" i="48"/>
  <c r="S2445" i="48"/>
  <c r="S2500" i="48"/>
  <c r="S2347" i="48"/>
  <c r="I221" i="5"/>
  <c r="H222" i="5"/>
  <c r="I222" i="5" s="1"/>
  <c r="G2393" i="56"/>
  <c r="G239" i="56"/>
  <c r="G1079" i="56"/>
  <c r="G2289" i="56"/>
  <c r="G240" i="56"/>
  <c r="G1739" i="56"/>
  <c r="G1574" i="56"/>
  <c r="G2471" i="56"/>
  <c r="G242" i="56"/>
  <c r="G2338" i="56"/>
  <c r="G2034" i="56"/>
  <c r="G1924" i="56"/>
  <c r="G1354" i="56"/>
  <c r="G584" i="56"/>
  <c r="G1024" i="56"/>
  <c r="G2422" i="56"/>
  <c r="G241" i="56"/>
  <c r="G2240" i="56"/>
  <c r="G1979" i="56"/>
  <c r="G2191" i="56"/>
  <c r="G1080" i="56"/>
  <c r="G2394" i="56"/>
  <c r="G1355" i="56"/>
  <c r="G1025" i="56"/>
  <c r="G585" i="56"/>
  <c r="G1980" i="56"/>
  <c r="G2035" i="56"/>
  <c r="G238" i="56"/>
  <c r="G1740" i="56"/>
  <c r="G1575" i="56"/>
  <c r="G1925" i="56"/>
  <c r="G367" i="56"/>
  <c r="G77" i="56"/>
  <c r="G263" i="56"/>
  <c r="G211" i="56"/>
  <c r="S2008" i="48"/>
  <c r="S1623" i="48"/>
  <c r="S1403" i="48"/>
  <c r="S1568" i="48"/>
  <c r="S1843" i="48"/>
  <c r="S2118" i="48"/>
  <c r="S1733" i="48"/>
  <c r="S1073" i="48"/>
  <c r="S1953" i="48"/>
  <c r="S578" i="48"/>
  <c r="S1018" i="48"/>
  <c r="S2173" i="48"/>
  <c r="S181" i="48"/>
  <c r="S1513" i="48"/>
  <c r="S468" i="48"/>
  <c r="S1458" i="48"/>
  <c r="S1128" i="48"/>
  <c r="S2063" i="48"/>
  <c r="S523" i="48"/>
  <c r="S1678" i="48"/>
  <c r="S1898" i="48"/>
  <c r="S413" i="48"/>
  <c r="S1183" i="48"/>
  <c r="S2245" i="48"/>
  <c r="S335" i="48"/>
  <c r="S2594" i="48"/>
  <c r="S2441" i="48"/>
  <c r="S2392" i="48"/>
  <c r="S2294" i="48"/>
  <c r="S2545" i="48"/>
  <c r="S2496" i="48"/>
  <c r="S2343" i="48"/>
  <c r="S2643" i="48"/>
  <c r="U1582" i="48"/>
  <c r="V1582" i="48" s="1"/>
  <c r="AA1582" i="48"/>
  <c r="AC1582" i="48" s="1"/>
  <c r="AA1747" i="48"/>
  <c r="AC1747" i="48" s="1"/>
  <c r="U1747" i="48"/>
  <c r="V1747" i="48" s="1"/>
  <c r="U592" i="48"/>
  <c r="V592" i="48" s="1"/>
  <c r="AA592" i="48"/>
  <c r="AC592" i="48" s="1"/>
  <c r="V11" i="48"/>
  <c r="U12" i="48"/>
  <c r="V12" i="48" s="1"/>
  <c r="S142" i="48"/>
  <c r="U141" i="48"/>
  <c r="S2541" i="48"/>
  <c r="S2590" i="48"/>
  <c r="S2290" i="48"/>
  <c r="U2290" i="48" s="1"/>
  <c r="V2290" i="48" s="1"/>
  <c r="S2639" i="48"/>
  <c r="U308" i="48"/>
  <c r="S309" i="48"/>
  <c r="S2492" i="48"/>
  <c r="S2388" i="48"/>
  <c r="S2339" i="48"/>
  <c r="U2339" i="48" s="1"/>
  <c r="V2339" i="48" s="1"/>
  <c r="S2241" i="48"/>
  <c r="S2437" i="48"/>
  <c r="G2626" i="56"/>
  <c r="G647" i="56"/>
  <c r="G867" i="56"/>
  <c r="G1472" i="56"/>
  <c r="G2528" i="56"/>
  <c r="G757" i="56"/>
  <c r="G288" i="56"/>
  <c r="G977" i="56"/>
  <c r="G1747" i="56"/>
  <c r="G702" i="56"/>
  <c r="G482" i="56"/>
  <c r="G1692" i="56"/>
  <c r="G812" i="56"/>
  <c r="G1987" i="56"/>
  <c r="G1362" i="56"/>
  <c r="G294" i="56"/>
  <c r="G2297" i="56"/>
  <c r="G1197" i="56"/>
  <c r="G1637" i="56"/>
  <c r="G1032" i="56"/>
  <c r="G1527" i="56"/>
  <c r="G2479" i="56"/>
  <c r="G1582" i="56"/>
  <c r="G2248" i="56"/>
  <c r="G2346" i="56"/>
  <c r="G592" i="56"/>
  <c r="G2042" i="56"/>
  <c r="G1857" i="56"/>
  <c r="G1142" i="56"/>
  <c r="G1802" i="56"/>
  <c r="G2675" i="56"/>
  <c r="G537" i="56"/>
  <c r="G2577" i="56"/>
  <c r="G922" i="56"/>
  <c r="G1087" i="56"/>
  <c r="G1307" i="56"/>
  <c r="G1417" i="56"/>
  <c r="G291" i="56"/>
  <c r="G2199" i="56"/>
  <c r="G1932" i="56"/>
  <c r="G1877" i="56"/>
  <c r="G2430" i="56"/>
  <c r="V115" i="48"/>
  <c r="U116" i="48"/>
  <c r="V116" i="48" s="1"/>
  <c r="S2192" i="48"/>
  <c r="S2244" i="48"/>
  <c r="S1532" i="48"/>
  <c r="S487" i="48"/>
  <c r="S1147" i="48"/>
  <c r="S1862" i="48"/>
  <c r="S1807" i="48"/>
  <c r="S1587" i="48"/>
  <c r="S1972" i="48"/>
  <c r="S2027" i="48"/>
  <c r="S597" i="48"/>
  <c r="S2293" i="48"/>
  <c r="S982" i="48"/>
  <c r="S1202" i="48"/>
  <c r="S1697" i="48"/>
  <c r="S2593" i="48"/>
  <c r="S1092" i="48"/>
  <c r="S542" i="48"/>
  <c r="S338" i="48"/>
  <c r="S2137" i="48"/>
  <c r="S2342" i="48"/>
  <c r="S2544" i="48"/>
  <c r="S1422" i="48"/>
  <c r="S2642" i="48"/>
  <c r="S432" i="48"/>
  <c r="S2082" i="48"/>
  <c r="S341" i="48"/>
  <c r="S1917" i="48"/>
  <c r="S2495" i="48"/>
  <c r="S1367" i="48"/>
  <c r="S1477" i="48"/>
  <c r="S1037" i="48"/>
  <c r="S1642" i="48"/>
  <c r="S2440" i="48"/>
  <c r="S2391" i="48"/>
  <c r="S1752" i="48"/>
  <c r="G1587" i="56"/>
  <c r="G597" i="56"/>
  <c r="G2157" i="56"/>
  <c r="G2102" i="56"/>
  <c r="G2047" i="56"/>
  <c r="G1862" i="56"/>
  <c r="G1147" i="56"/>
  <c r="G1202" i="56"/>
  <c r="G817" i="56"/>
  <c r="G707" i="56"/>
  <c r="G1642" i="56"/>
  <c r="G432" i="56"/>
  <c r="G927" i="56"/>
  <c r="G1477" i="56"/>
  <c r="G872" i="56"/>
  <c r="G1882" i="56"/>
  <c r="G1937" i="56"/>
  <c r="G1037" i="56"/>
  <c r="G1992" i="56"/>
  <c r="G1807" i="56"/>
  <c r="G1697" i="56"/>
  <c r="G1367" i="56"/>
  <c r="G1422" i="56"/>
  <c r="G1257" i="56"/>
  <c r="G1312" i="56"/>
  <c r="G1092" i="56"/>
  <c r="G542" i="56"/>
  <c r="G652" i="56"/>
  <c r="G982" i="56"/>
  <c r="G762" i="56"/>
  <c r="G316" i="56"/>
  <c r="G487" i="56"/>
  <c r="G1532" i="56"/>
  <c r="G1752" i="56"/>
  <c r="Y2356" i="48"/>
  <c r="Z2356" i="48" s="1"/>
  <c r="H54" i="56"/>
  <c r="H52" i="56"/>
  <c r="S287" i="48"/>
  <c r="G345" i="56"/>
  <c r="G343" i="56"/>
  <c r="U57" i="57"/>
  <c r="U23" i="57"/>
  <c r="U25" i="57"/>
  <c r="U22" i="57"/>
  <c r="U24" i="57"/>
  <c r="U26" i="57"/>
  <c r="AR7" i="57"/>
  <c r="AR17" i="57"/>
  <c r="AR18" i="57"/>
  <c r="U49" i="57"/>
  <c r="M17" i="57"/>
  <c r="M18" i="57"/>
  <c r="AC48" i="57"/>
  <c r="AC49" i="57"/>
  <c r="E17" i="57"/>
  <c r="E18" i="57"/>
  <c r="M49" i="57"/>
  <c r="M48" i="57"/>
  <c r="AK18" i="57"/>
  <c r="AK17" i="57"/>
  <c r="AR45" i="57"/>
  <c r="AR48" i="57"/>
  <c r="AC17" i="57"/>
  <c r="AC18" i="57"/>
  <c r="U17" i="57"/>
  <c r="U18" i="57"/>
  <c r="E49" i="57"/>
  <c r="E48" i="57"/>
  <c r="AR12" i="57"/>
  <c r="AR46" i="57"/>
  <c r="AR14" i="57"/>
  <c r="AR11" i="57"/>
  <c r="U7" i="57"/>
  <c r="AK41" i="57"/>
  <c r="M42" i="57"/>
  <c r="M44" i="57"/>
  <c r="M39" i="57"/>
  <c r="M40" i="57"/>
  <c r="M41" i="57"/>
  <c r="M43" i="57"/>
  <c r="M38" i="57"/>
  <c r="AR53" i="57" s="1"/>
  <c r="M45" i="57"/>
  <c r="AR8" i="57"/>
  <c r="AC42" i="57"/>
  <c r="AC38" i="57"/>
  <c r="AC39" i="57"/>
  <c r="AC45" i="57"/>
  <c r="AC43" i="57"/>
  <c r="AC44" i="57"/>
  <c r="AC41" i="57"/>
  <c r="AC40" i="57"/>
  <c r="AR40" i="57"/>
  <c r="AR10" i="57"/>
  <c r="AR13" i="57"/>
  <c r="AC8" i="57"/>
  <c r="AC15" i="57"/>
  <c r="AC9" i="57"/>
  <c r="AC14" i="57"/>
  <c r="AC13" i="57"/>
  <c r="AC7" i="57"/>
  <c r="AR24" i="57" s="1"/>
  <c r="AC10" i="57"/>
  <c r="AC11" i="57"/>
  <c r="AC12" i="57"/>
  <c r="AR15" i="57"/>
  <c r="U40" i="57"/>
  <c r="U41" i="57"/>
  <c r="AR9" i="57"/>
  <c r="E40" i="57"/>
  <c r="E38" i="57"/>
  <c r="AR54" i="57" s="1"/>
  <c r="E44" i="57"/>
  <c r="E39" i="57"/>
  <c r="M11" i="57"/>
  <c r="M10" i="57"/>
  <c r="M8" i="57"/>
  <c r="AR25" i="57" s="1"/>
  <c r="M12" i="57"/>
  <c r="M13" i="57"/>
  <c r="M9" i="57"/>
  <c r="M15" i="57"/>
  <c r="M14" i="57"/>
  <c r="M7" i="57"/>
  <c r="AR22" i="57" s="1"/>
  <c r="AR41" i="57"/>
  <c r="E8" i="57"/>
  <c r="E13" i="57"/>
  <c r="E12" i="57"/>
  <c r="E15" i="57"/>
  <c r="E9" i="57"/>
  <c r="E7" i="57"/>
  <c r="AR23" i="57" s="1"/>
  <c r="E14" i="57"/>
  <c r="E10" i="57"/>
  <c r="E11" i="57"/>
  <c r="AK12" i="57"/>
  <c r="AK9" i="57"/>
  <c r="AK8" i="57"/>
  <c r="AK11" i="57"/>
  <c r="AK10" i="57"/>
  <c r="AK13" i="57"/>
  <c r="AK7" i="57"/>
  <c r="W614" i="48"/>
  <c r="Y614" i="48" s="1"/>
  <c r="Z614" i="48" s="1"/>
  <c r="W1005" i="48"/>
  <c r="W1238" i="48" s="1"/>
  <c r="W1665" i="48"/>
  <c r="W1898" i="48" s="1"/>
  <c r="W1390" i="48"/>
  <c r="W1762" i="48" s="1"/>
  <c r="Y1762" i="48" s="1"/>
  <c r="Z1762" i="48" s="1"/>
  <c r="W950" i="48"/>
  <c r="Y950" i="48" s="1"/>
  <c r="Z950" i="48" s="1"/>
  <c r="W2105" i="48"/>
  <c r="W2514" i="48"/>
  <c r="W2563" i="48"/>
  <c r="Y99" i="48"/>
  <c r="Z99" i="48" s="1"/>
  <c r="W620" i="48"/>
  <c r="Y620" i="48" s="1"/>
  <c r="Z620" i="48" s="1"/>
  <c r="W785" i="48"/>
  <c r="Y785" i="48" s="1"/>
  <c r="Z785" i="48" s="1"/>
  <c r="W510" i="48"/>
  <c r="W1720" i="48"/>
  <c r="Y1720" i="48" s="1"/>
  <c r="Z1720" i="48" s="1"/>
  <c r="W1280" i="48"/>
  <c r="W1513" i="48" s="1"/>
  <c r="W2160" i="48"/>
  <c r="W1940" i="48"/>
  <c r="W675" i="48"/>
  <c r="W2050" i="48"/>
  <c r="Y2050" i="48" s="1"/>
  <c r="Z2050" i="48" s="1"/>
  <c r="W840" i="48"/>
  <c r="W1073" i="48" s="1"/>
  <c r="W565" i="48"/>
  <c r="W1225" i="48"/>
  <c r="Y1225" i="48" s="1"/>
  <c r="Z1225" i="48" s="1"/>
  <c r="W400" i="48"/>
  <c r="W105" i="48"/>
  <c r="W1995" i="48"/>
  <c r="Y1995" i="48" s="1"/>
  <c r="Z1995" i="48" s="1"/>
  <c r="W1060" i="48"/>
  <c r="Y1060" i="48" s="1"/>
  <c r="Z1060" i="48" s="1"/>
  <c r="W895" i="48"/>
  <c r="W2263" i="48"/>
  <c r="Y2263" i="48" s="1"/>
  <c r="Z2263" i="48" s="1"/>
  <c r="W1170" i="48"/>
  <c r="W1335" i="48"/>
  <c r="W101" i="48"/>
  <c r="W1555" i="48"/>
  <c r="W455" i="48"/>
  <c r="Y455" i="48" s="1"/>
  <c r="Z455" i="48" s="1"/>
  <c r="W1830" i="48"/>
  <c r="W2063" i="48" s="1"/>
  <c r="W1115" i="48"/>
  <c r="W1348" i="48" s="1"/>
  <c r="W2465" i="48"/>
  <c r="W1500" i="48"/>
  <c r="W1733" i="48" s="1"/>
  <c r="W1610" i="48"/>
  <c r="W2657" i="48"/>
  <c r="Y2657" i="48" s="1"/>
  <c r="Z2657" i="48" s="1"/>
  <c r="W1775" i="48"/>
  <c r="Y1775" i="48" s="1"/>
  <c r="Z1775" i="48" s="1"/>
  <c r="W2612" i="48"/>
  <c r="W730" i="48"/>
  <c r="W963" i="48" s="1"/>
  <c r="W1885" i="48"/>
  <c r="Y1885" i="48" s="1"/>
  <c r="Z1885" i="48" s="1"/>
  <c r="W2699" i="48"/>
  <c r="Y2699" i="48" s="1"/>
  <c r="Z2699" i="48" s="1"/>
  <c r="W1445" i="48"/>
  <c r="W2361" i="48"/>
  <c r="Y2361" i="48" s="1"/>
  <c r="Z2361" i="48" s="1"/>
  <c r="W2312" i="48"/>
  <c r="Y2312" i="48" s="1"/>
  <c r="Z2312" i="48" s="1"/>
  <c r="W2678" i="48"/>
  <c r="Y2678" i="48" s="1"/>
  <c r="Z2678" i="48" s="1"/>
  <c r="W2410" i="48"/>
  <c r="I785" i="48"/>
  <c r="J785" i="48" s="1"/>
  <c r="I565" i="48"/>
  <c r="J565" i="48" s="1"/>
  <c r="I400" i="48"/>
  <c r="J400" i="48" s="1"/>
  <c r="W90" i="48"/>
  <c r="W446" i="48" s="1"/>
  <c r="Y446" i="48" s="1"/>
  <c r="Z446" i="48" s="1"/>
  <c r="Y89" i="48"/>
  <c r="W141" i="48"/>
  <c r="I957" i="48"/>
  <c r="J957" i="48" s="1"/>
  <c r="AA957" i="48"/>
  <c r="AC957" i="48" s="1"/>
  <c r="W2720" i="48"/>
  <c r="Y2720" i="48" s="1"/>
  <c r="Z2720" i="48" s="1"/>
  <c r="H166" i="5"/>
  <c r="I166" i="5" s="1"/>
  <c r="I165" i="5"/>
  <c r="Z134" i="48"/>
  <c r="AC134" i="48"/>
  <c r="I2312" i="48"/>
  <c r="J2312" i="48" s="1"/>
  <c r="D2282" i="56"/>
  <c r="D2233" i="56"/>
  <c r="D2513" i="56"/>
  <c r="D2415" i="56"/>
  <c r="D2660" i="56"/>
  <c r="D2184" i="56"/>
  <c r="D2464" i="56"/>
  <c r="D158" i="56"/>
  <c r="D2331" i="56"/>
  <c r="D2562" i="56"/>
  <c r="D2611" i="56"/>
  <c r="H182" i="56"/>
  <c r="I168" i="56"/>
  <c r="H169" i="56"/>
  <c r="I169" i="56" s="1"/>
  <c r="H1916" i="56"/>
  <c r="H156" i="56"/>
  <c r="H162" i="56" s="1"/>
  <c r="I162" i="56" s="1"/>
  <c r="H2512" i="56"/>
  <c r="H1016" i="56"/>
  <c r="H2183" i="56"/>
  <c r="H1566" i="56"/>
  <c r="H2232" i="56"/>
  <c r="H961" i="56"/>
  <c r="H2136" i="56"/>
  <c r="H2414" i="56"/>
  <c r="H1346" i="56"/>
  <c r="H796" i="56"/>
  <c r="I142" i="56"/>
  <c r="H2659" i="56"/>
  <c r="H2610" i="56"/>
  <c r="H1731" i="56"/>
  <c r="H411" i="56"/>
  <c r="H1236" i="56"/>
  <c r="H2385" i="56"/>
  <c r="H143" i="56"/>
  <c r="I143" i="56" s="1"/>
  <c r="H2281" i="56"/>
  <c r="H576" i="56"/>
  <c r="H2026" i="56"/>
  <c r="H1786" i="56"/>
  <c r="H1676" i="56"/>
  <c r="H2561" i="56"/>
  <c r="H1841" i="56"/>
  <c r="H2330" i="56"/>
  <c r="H2463" i="56"/>
  <c r="H1291" i="56"/>
  <c r="H1971" i="56"/>
  <c r="H466" i="56"/>
  <c r="H2081" i="56"/>
  <c r="H1511" i="56"/>
  <c r="H521" i="56"/>
  <c r="H906" i="56"/>
  <c r="I169" i="5"/>
  <c r="H170" i="5"/>
  <c r="I170" i="5" s="1"/>
  <c r="I1248" i="48"/>
  <c r="J1248" i="48" s="1"/>
  <c r="AA1248" i="48"/>
  <c r="AC1248" i="48" s="1"/>
  <c r="AA1578" i="48"/>
  <c r="AC1578" i="48" s="1"/>
  <c r="I1578" i="48"/>
  <c r="J1578" i="48" s="1"/>
  <c r="I276" i="48"/>
  <c r="J276" i="48" s="1"/>
  <c r="I287" i="48"/>
  <c r="J275" i="48"/>
  <c r="AA137" i="48"/>
  <c r="W1013" i="48"/>
  <c r="W848" i="48"/>
  <c r="W151" i="48"/>
  <c r="W1673" i="48"/>
  <c r="W738" i="48"/>
  <c r="W2569" i="48"/>
  <c r="W683" i="48"/>
  <c r="W2378" i="48" s="1"/>
  <c r="W1123" i="48"/>
  <c r="W2269" i="48"/>
  <c r="W1618" i="48"/>
  <c r="W1453" i="48"/>
  <c r="W2003" i="48"/>
  <c r="W1288" i="48"/>
  <c r="W1508" i="48"/>
  <c r="W2520" i="48"/>
  <c r="W1178" i="48"/>
  <c r="W2168" i="48"/>
  <c r="W1398" i="48"/>
  <c r="W2113" i="48"/>
  <c r="W1948" i="48"/>
  <c r="W138" i="48"/>
  <c r="AA138" i="48" s="1"/>
  <c r="W1893" i="48"/>
  <c r="W903" i="48"/>
  <c r="W2220" i="48"/>
  <c r="W1838" i="48"/>
  <c r="I268" i="48"/>
  <c r="J268" i="48" s="1"/>
  <c r="J267" i="48"/>
  <c r="D1033" i="56"/>
  <c r="D1988" i="56"/>
  <c r="D1528" i="56"/>
  <c r="D1418" i="56"/>
  <c r="D1473" i="56"/>
  <c r="D703" i="56"/>
  <c r="D758" i="56"/>
  <c r="D1693" i="56"/>
  <c r="D1803" i="56"/>
  <c r="D1308" i="56"/>
  <c r="D978" i="56"/>
  <c r="D1933" i="56"/>
  <c r="D2098" i="56"/>
  <c r="D1143" i="56"/>
  <c r="D290" i="56"/>
  <c r="D1638" i="56"/>
  <c r="D1583" i="56"/>
  <c r="D2043" i="56"/>
  <c r="D1748" i="56"/>
  <c r="D1363" i="56"/>
  <c r="D868" i="56"/>
  <c r="D648" i="56"/>
  <c r="D538" i="56"/>
  <c r="D593" i="56"/>
  <c r="D1878" i="56"/>
  <c r="D813" i="56"/>
  <c r="D1198" i="56"/>
  <c r="D428" i="56"/>
  <c r="D923" i="56"/>
  <c r="D2153" i="56"/>
  <c r="D1858" i="56"/>
  <c r="D483" i="56"/>
  <c r="D1088" i="56"/>
  <c r="D1732" i="56"/>
  <c r="D577" i="56"/>
  <c r="D1237" i="56"/>
  <c r="D412" i="56"/>
  <c r="D1292" i="56"/>
  <c r="D1622" i="56"/>
  <c r="D1347" i="56"/>
  <c r="D2137" i="56"/>
  <c r="D962" i="56"/>
  <c r="D1567" i="56"/>
  <c r="D2082" i="56"/>
  <c r="D1017" i="56"/>
  <c r="D160" i="56"/>
  <c r="D2027" i="56"/>
  <c r="D1972" i="56"/>
  <c r="D1677" i="56"/>
  <c r="D797" i="56"/>
  <c r="D2386" i="56"/>
  <c r="D1787" i="56"/>
  <c r="G272" i="48"/>
  <c r="I271" i="48"/>
  <c r="I90" i="48"/>
  <c r="J90" i="48" s="1"/>
  <c r="J89" i="48"/>
  <c r="I176" i="56"/>
  <c r="H177" i="56"/>
  <c r="I177" i="56" s="1"/>
  <c r="G1427" i="48"/>
  <c r="G767" i="48"/>
  <c r="G363" i="48"/>
  <c r="G1317" i="48"/>
  <c r="G1757" i="48"/>
  <c r="G657" i="48"/>
  <c r="I1893" i="48"/>
  <c r="J1893" i="48" s="1"/>
  <c r="I138" i="48"/>
  <c r="J138" i="48" s="1"/>
  <c r="J137" i="48"/>
  <c r="I151" i="48"/>
  <c r="J151" i="48" s="1"/>
  <c r="G156" i="48"/>
  <c r="G159" i="48"/>
  <c r="G158" i="48"/>
  <c r="G153" i="48"/>
  <c r="I2003" i="48"/>
  <c r="J2003" i="48" s="1"/>
  <c r="AA793" i="48"/>
  <c r="I793" i="48"/>
  <c r="J793" i="48" s="1"/>
  <c r="D1680" i="56"/>
  <c r="D965" i="56"/>
  <c r="D2236" i="56"/>
  <c r="D1020" i="56"/>
  <c r="D2565" i="56"/>
  <c r="D1625" i="56"/>
  <c r="D2285" i="56"/>
  <c r="D2663" i="56"/>
  <c r="D1240" i="56"/>
  <c r="D2389" i="56"/>
  <c r="D187" i="56"/>
  <c r="D189" i="56"/>
  <c r="D2030" i="56"/>
  <c r="D190" i="56"/>
  <c r="D2418" i="56"/>
  <c r="D1975" i="56"/>
  <c r="D2467" i="56"/>
  <c r="D1570" i="56"/>
  <c r="D2614" i="56"/>
  <c r="D800" i="56"/>
  <c r="D1405" i="56"/>
  <c r="D1350" i="56"/>
  <c r="D1790" i="56"/>
  <c r="D2187" i="56"/>
  <c r="D2140" i="56"/>
  <c r="D580" i="56"/>
  <c r="D188" i="56"/>
  <c r="D1295" i="56"/>
  <c r="D1735" i="56"/>
  <c r="D2516" i="56"/>
  <c r="D2085" i="56"/>
  <c r="D2334" i="56"/>
  <c r="D184" i="56"/>
  <c r="D415" i="56"/>
  <c r="I2057" i="48"/>
  <c r="J2057" i="48" s="1"/>
  <c r="AA2057" i="48"/>
  <c r="AC2057" i="48" s="1"/>
  <c r="D2212" i="56"/>
  <c r="D366" i="56"/>
  <c r="D2261" i="56"/>
  <c r="D2310" i="56"/>
  <c r="D2443" i="56"/>
  <c r="D2688" i="56"/>
  <c r="D2492" i="56"/>
  <c r="D2359" i="56"/>
  <c r="D2590" i="56"/>
  <c r="D2639" i="56"/>
  <c r="D2541" i="56"/>
  <c r="H140" i="5"/>
  <c r="I140" i="5" s="1"/>
  <c r="I139" i="5"/>
  <c r="I144" i="56"/>
  <c r="H145" i="56"/>
  <c r="I145" i="56" s="1"/>
  <c r="H157" i="56"/>
  <c r="I407" i="48"/>
  <c r="J407" i="48" s="1"/>
  <c r="AA407" i="48"/>
  <c r="AC407" i="48" s="1"/>
  <c r="AA2366" i="48"/>
  <c r="AC2366" i="48" s="1"/>
  <c r="I950" i="48"/>
  <c r="J950" i="48" s="1"/>
  <c r="I973" i="48"/>
  <c r="J973" i="48" s="1"/>
  <c r="AA973" i="48"/>
  <c r="AC973" i="48" s="1"/>
  <c r="I2018" i="48"/>
  <c r="J2018" i="48" s="1"/>
  <c r="AA2018" i="48"/>
  <c r="AC2018" i="48" s="1"/>
  <c r="I2284" i="48"/>
  <c r="J2284" i="48" s="1"/>
  <c r="AA2284" i="48"/>
  <c r="AC2284" i="48" s="1"/>
  <c r="H281" i="56"/>
  <c r="I281" i="56" s="1"/>
  <c r="I280" i="56"/>
  <c r="I1563" i="48"/>
  <c r="J1563" i="48" s="1"/>
  <c r="H101" i="56"/>
  <c r="H183" i="56"/>
  <c r="D163" i="56"/>
  <c r="D161" i="56"/>
  <c r="D164" i="56"/>
  <c r="W1633" i="48"/>
  <c r="W1796" i="48" s="1"/>
  <c r="AA264" i="48"/>
  <c r="W1523" i="48"/>
  <c r="Y1523" i="48" s="1"/>
  <c r="Z1523" i="48" s="1"/>
  <c r="W2535" i="48"/>
  <c r="W2183" i="48"/>
  <c r="W2018" i="48"/>
  <c r="Y2018" i="48" s="1"/>
  <c r="Z2018" i="48" s="1"/>
  <c r="W1743" i="48"/>
  <c r="Y1743" i="48" s="1"/>
  <c r="Z1743" i="48" s="1"/>
  <c r="W863" i="48"/>
  <c r="W1468" i="48"/>
  <c r="W2633" i="48"/>
  <c r="W1413" i="48"/>
  <c r="W1576" i="48" s="1"/>
  <c r="W588" i="48"/>
  <c r="Y588" i="48" s="1"/>
  <c r="Z588" i="48" s="1"/>
  <c r="W1358" i="48"/>
  <c r="W1521" i="48" s="1"/>
  <c r="W918" i="48"/>
  <c r="W1081" i="48" s="1"/>
  <c r="Y264" i="48"/>
  <c r="W1688" i="48"/>
  <c r="W753" i="48"/>
  <c r="W1303" i="48"/>
  <c r="W1963" i="48"/>
  <c r="W2584" i="48"/>
  <c r="W423" i="48"/>
  <c r="Y423" i="48" s="1"/>
  <c r="Z423" i="48" s="1"/>
  <c r="W1193" i="48"/>
  <c r="W1356" i="48" s="1"/>
  <c r="W1853" i="48"/>
  <c r="W2016" i="48" s="1"/>
  <c r="W1798" i="48"/>
  <c r="Y1798" i="48" s="1"/>
  <c r="Z1798" i="48" s="1"/>
  <c r="W698" i="48"/>
  <c r="W2284" i="48"/>
  <c r="Y2284" i="48" s="1"/>
  <c r="Z2284" i="48" s="1"/>
  <c r="AA1232" i="48"/>
  <c r="AC1232" i="48" s="1"/>
  <c r="I1232" i="48"/>
  <c r="J1232" i="48" s="1"/>
  <c r="AA1782" i="48"/>
  <c r="AC1782" i="48" s="1"/>
  <c r="I1782" i="48"/>
  <c r="J1782" i="48" s="1"/>
  <c r="AA1892" i="48"/>
  <c r="AC1892" i="48" s="1"/>
  <c r="I1892" i="48"/>
  <c r="J1892" i="48" s="1"/>
  <c r="G2297" i="48"/>
  <c r="G2646" i="48"/>
  <c r="G1481" i="48"/>
  <c r="G1976" i="48"/>
  <c r="G2597" i="48"/>
  <c r="G766" i="48"/>
  <c r="G1206" i="48"/>
  <c r="G2196" i="48"/>
  <c r="G1536" i="48"/>
  <c r="G1426" i="48"/>
  <c r="G2395" i="48"/>
  <c r="G1646" i="48"/>
  <c r="G1866" i="48"/>
  <c r="G366" i="48"/>
  <c r="G491" i="48"/>
  <c r="G2548" i="48"/>
  <c r="G1371" i="48"/>
  <c r="G931" i="48"/>
  <c r="G601" i="48"/>
  <c r="G1096" i="48"/>
  <c r="G711" i="48"/>
  <c r="G1921" i="48"/>
  <c r="G1701" i="48"/>
  <c r="G876" i="48"/>
  <c r="G436" i="48"/>
  <c r="G367" i="48"/>
  <c r="G1756" i="48"/>
  <c r="G1151" i="48"/>
  <c r="G986" i="48"/>
  <c r="G1811" i="48"/>
  <c r="G1591" i="48"/>
  <c r="G546" i="48"/>
  <c r="G1041" i="48"/>
  <c r="G2141" i="48"/>
  <c r="G1316" i="48"/>
  <c r="G656" i="48"/>
  <c r="G821" i="48"/>
  <c r="G2499" i="48"/>
  <c r="G2031" i="48"/>
  <c r="G364" i="48"/>
  <c r="G2444" i="48"/>
  <c r="G361" i="48"/>
  <c r="G2248" i="48"/>
  <c r="G2346" i="48"/>
  <c r="G1261" i="48"/>
  <c r="G2086" i="48"/>
  <c r="I2058" i="48"/>
  <c r="J2058" i="48" s="1"/>
  <c r="W106" i="48"/>
  <c r="I1555" i="48"/>
  <c r="J1555" i="48" s="1"/>
  <c r="H1008" i="56"/>
  <c r="H105" i="56"/>
  <c r="H2555" i="56"/>
  <c r="H2018" i="56"/>
  <c r="H2653" i="56"/>
  <c r="D1877" i="56"/>
  <c r="D1747" i="56"/>
  <c r="D1142" i="56"/>
  <c r="D537" i="56"/>
  <c r="D867" i="56"/>
  <c r="D922" i="56"/>
  <c r="D592" i="56"/>
  <c r="D2199" i="56"/>
  <c r="D2042" i="56"/>
  <c r="D977" i="56"/>
  <c r="D292" i="56"/>
  <c r="D1307" i="56"/>
  <c r="D2346" i="56"/>
  <c r="D2577" i="56"/>
  <c r="D2097" i="56"/>
  <c r="D1472" i="56"/>
  <c r="D1637" i="56"/>
  <c r="D647" i="56"/>
  <c r="D757" i="56"/>
  <c r="D1582" i="56"/>
  <c r="D2152" i="56"/>
  <c r="D291" i="56"/>
  <c r="D2626" i="56"/>
  <c r="D812" i="56"/>
  <c r="D2297" i="56"/>
  <c r="D1032" i="56"/>
  <c r="D1857" i="56"/>
  <c r="D1417" i="56"/>
  <c r="D702" i="56"/>
  <c r="D1197" i="56"/>
  <c r="D1527" i="56"/>
  <c r="D294" i="56"/>
  <c r="D2528" i="56"/>
  <c r="D2675" i="56"/>
  <c r="D1802" i="56"/>
  <c r="D293" i="56"/>
  <c r="D1932" i="56"/>
  <c r="D427" i="56"/>
  <c r="D2479" i="56"/>
  <c r="D1692" i="56"/>
  <c r="D482" i="56"/>
  <c r="D2430" i="56"/>
  <c r="D1362" i="56"/>
  <c r="D1987" i="56"/>
  <c r="D1087" i="56"/>
  <c r="D2248" i="56"/>
  <c r="W2741" i="48"/>
  <c r="Y2741" i="48" s="1"/>
  <c r="Z2741" i="48" s="1"/>
  <c r="I1885" i="48"/>
  <c r="J1885" i="48" s="1"/>
  <c r="AA1885" i="48"/>
  <c r="AC1885" i="48" s="1"/>
  <c r="I1995" i="48"/>
  <c r="J1995" i="48" s="1"/>
  <c r="G467" i="48"/>
  <c r="G1017" i="48"/>
  <c r="G1622" i="48"/>
  <c r="G1567" i="48"/>
  <c r="G1842" i="48"/>
  <c r="G2622" i="48"/>
  <c r="G185" i="48"/>
  <c r="G742" i="48"/>
  <c r="G522" i="48"/>
  <c r="G907" i="48"/>
  <c r="G687" i="48"/>
  <c r="G2273" i="48"/>
  <c r="G2573" i="48"/>
  <c r="G1457" i="48"/>
  <c r="G2322" i="48"/>
  <c r="G852" i="48"/>
  <c r="G1897" i="48"/>
  <c r="G1127" i="48"/>
  <c r="G962" i="48"/>
  <c r="G1677" i="48"/>
  <c r="G1182" i="48"/>
  <c r="G797" i="48"/>
  <c r="G2420" i="48"/>
  <c r="G184" i="48"/>
  <c r="G2475" i="48"/>
  <c r="G1952" i="48"/>
  <c r="G1292" i="48"/>
  <c r="G1402" i="48"/>
  <c r="G1787" i="48"/>
  <c r="G1732" i="48"/>
  <c r="G2117" i="48"/>
  <c r="G2172" i="48"/>
  <c r="G577" i="48"/>
  <c r="G2524" i="48"/>
  <c r="G2371" i="48"/>
  <c r="G182" i="48"/>
  <c r="G2062" i="48"/>
  <c r="G412" i="48"/>
  <c r="G1237" i="48"/>
  <c r="G179" i="48"/>
  <c r="G2007" i="48"/>
  <c r="G2224" i="48"/>
  <c r="D2480" i="56"/>
  <c r="D2676" i="56"/>
  <c r="D2347" i="56"/>
  <c r="D2529" i="56"/>
  <c r="D2200" i="56"/>
  <c r="D288" i="56"/>
  <c r="D2627" i="56"/>
  <c r="D2298" i="56"/>
  <c r="D2578" i="56"/>
  <c r="D2249" i="56"/>
  <c r="D2431" i="56"/>
  <c r="H185" i="56"/>
  <c r="I1783" i="48"/>
  <c r="J1783" i="48" s="1"/>
  <c r="I143" i="5"/>
  <c r="H144" i="5"/>
  <c r="I144" i="5" s="1"/>
  <c r="I1798" i="48"/>
  <c r="J1798" i="48" s="1"/>
  <c r="AA1798" i="48"/>
  <c r="AC1798" i="48" s="1"/>
  <c r="AA808" i="48"/>
  <c r="AC808" i="48" s="1"/>
  <c r="I808" i="48"/>
  <c r="J808" i="48" s="1"/>
  <c r="I1908" i="48"/>
  <c r="J1908" i="48" s="1"/>
  <c r="AA1908" i="48"/>
  <c r="AC1908" i="48" s="1"/>
  <c r="I2073" i="48"/>
  <c r="J2073" i="48" s="1"/>
  <c r="AA2073" i="48"/>
  <c r="AC2073" i="48" s="1"/>
  <c r="I423" i="48"/>
  <c r="J423" i="48" s="1"/>
  <c r="AA423" i="48"/>
  <c r="AC423" i="48" s="1"/>
  <c r="I146" i="48"/>
  <c r="J146" i="48" s="1"/>
  <c r="I157" i="48"/>
  <c r="J145" i="48"/>
  <c r="G2184" i="48"/>
  <c r="G2019" i="48"/>
  <c r="G1689" i="48"/>
  <c r="G2334" i="48"/>
  <c r="G1304" i="48"/>
  <c r="G1854" i="48"/>
  <c r="G1414" i="48"/>
  <c r="I281" i="48"/>
  <c r="J281" i="48" s="1"/>
  <c r="G1744" i="48"/>
  <c r="G2634" i="48"/>
  <c r="G1909" i="48"/>
  <c r="G479" i="48"/>
  <c r="G2536" i="48"/>
  <c r="G1469" i="48"/>
  <c r="G2285" i="48"/>
  <c r="G1194" i="48"/>
  <c r="G1029" i="48"/>
  <c r="G1634" i="48"/>
  <c r="G974" i="48"/>
  <c r="G589" i="48"/>
  <c r="G283" i="48"/>
  <c r="G2236" i="48"/>
  <c r="G289" i="48"/>
  <c r="G2487" i="48"/>
  <c r="G1964" i="48"/>
  <c r="G288" i="48"/>
  <c r="G809" i="48"/>
  <c r="G919" i="48"/>
  <c r="G2074" i="48"/>
  <c r="G2129" i="48"/>
  <c r="G287" i="48"/>
  <c r="G864" i="48"/>
  <c r="G1799" i="48"/>
  <c r="G2383" i="48"/>
  <c r="G424" i="48"/>
  <c r="G754" i="48"/>
  <c r="G1579" i="48"/>
  <c r="G534" i="48"/>
  <c r="G699" i="48"/>
  <c r="G2432" i="48"/>
  <c r="G2585" i="48"/>
  <c r="G286" i="48"/>
  <c r="G1139" i="48"/>
  <c r="D1760" i="56"/>
  <c r="D2055" i="56"/>
  <c r="D605" i="56"/>
  <c r="D1945" i="56"/>
  <c r="D1595" i="56"/>
  <c r="D1485" i="56"/>
  <c r="D1155" i="56"/>
  <c r="D660" i="56"/>
  <c r="D495" i="56"/>
  <c r="D2165" i="56"/>
  <c r="D990" i="56"/>
  <c r="D440" i="56"/>
  <c r="D1870" i="56"/>
  <c r="D1430" i="56"/>
  <c r="D1540" i="56"/>
  <c r="D1100" i="56"/>
  <c r="D770" i="56"/>
  <c r="D368" i="56"/>
  <c r="D2000" i="56"/>
  <c r="D2110" i="56"/>
  <c r="D1705" i="56"/>
  <c r="D1320" i="56"/>
  <c r="D825" i="56"/>
  <c r="D880" i="56"/>
  <c r="D550" i="56"/>
  <c r="D715" i="56"/>
  <c r="D1890" i="56"/>
  <c r="D1265" i="56"/>
  <c r="D1650" i="56"/>
  <c r="D1045" i="56"/>
  <c r="D935" i="56"/>
  <c r="D1210" i="56"/>
  <c r="D1815" i="56"/>
  <c r="D1375" i="56"/>
  <c r="D1571" i="56"/>
  <c r="D2086" i="56"/>
  <c r="D1406" i="56"/>
  <c r="D1791" i="56"/>
  <c r="D2141" i="56"/>
  <c r="D966" i="56"/>
  <c r="D1626" i="56"/>
  <c r="D1736" i="56"/>
  <c r="D801" i="56"/>
  <c r="D581" i="56"/>
  <c r="D1351" i="56"/>
  <c r="D1296" i="56"/>
  <c r="D1976" i="56"/>
  <c r="D1021" i="56"/>
  <c r="D416" i="56"/>
  <c r="D1681" i="56"/>
  <c r="D2390" i="56"/>
  <c r="D1241" i="56"/>
  <c r="D2031" i="56"/>
  <c r="D186" i="56"/>
  <c r="G142" i="48"/>
  <c r="I141" i="48"/>
  <c r="I150" i="56"/>
  <c r="H151" i="56"/>
  <c r="I151" i="56" s="1"/>
  <c r="H146" i="56"/>
  <c r="P145" i="56" s="1"/>
  <c r="H276" i="56"/>
  <c r="H90" i="56"/>
  <c r="H172" i="56"/>
  <c r="P171" i="56" s="1"/>
  <c r="I170" i="56"/>
  <c r="H171" i="56"/>
  <c r="I171" i="56" s="1"/>
  <c r="I408" i="48"/>
  <c r="J408" i="48" s="1"/>
  <c r="AA1562" i="48"/>
  <c r="AC1562" i="48" s="1"/>
  <c r="I1562" i="48"/>
  <c r="J1562" i="48" s="1"/>
  <c r="I792" i="48"/>
  <c r="J792" i="48" s="1"/>
  <c r="AA792" i="48"/>
  <c r="AC792" i="48" s="1"/>
  <c r="D2442" i="56"/>
  <c r="D2164" i="56"/>
  <c r="D1999" i="56"/>
  <c r="D2491" i="56"/>
  <c r="D1264" i="56"/>
  <c r="D1889" i="56"/>
  <c r="D1869" i="56"/>
  <c r="D1374" i="56"/>
  <c r="D1044" i="56"/>
  <c r="D934" i="56"/>
  <c r="D1539" i="56"/>
  <c r="D1429" i="56"/>
  <c r="D2638" i="56"/>
  <c r="D1759" i="56"/>
  <c r="D372" i="56"/>
  <c r="D2540" i="56"/>
  <c r="D2687" i="56"/>
  <c r="D1944" i="56"/>
  <c r="D1319" i="56"/>
  <c r="D1154" i="56"/>
  <c r="D1814" i="56"/>
  <c r="D549" i="56"/>
  <c r="D769" i="56"/>
  <c r="D2260" i="56"/>
  <c r="D369" i="56"/>
  <c r="D604" i="56"/>
  <c r="D2309" i="56"/>
  <c r="D2109" i="56"/>
  <c r="D1484" i="56"/>
  <c r="D1209" i="56"/>
  <c r="D1704" i="56"/>
  <c r="D824" i="56"/>
  <c r="D714" i="56"/>
  <c r="D2211" i="56"/>
  <c r="D989" i="56"/>
  <c r="D1099" i="56"/>
  <c r="D2589" i="56"/>
  <c r="D879" i="56"/>
  <c r="D2358" i="56"/>
  <c r="D439" i="56"/>
  <c r="D494" i="56"/>
  <c r="D1594" i="56"/>
  <c r="D659" i="56"/>
  <c r="D371" i="56"/>
  <c r="D1649" i="56"/>
  <c r="D2054" i="56"/>
  <c r="I2269" i="48"/>
  <c r="J2269" i="48" s="1"/>
  <c r="E153" i="48"/>
  <c r="F152" i="48"/>
  <c r="F308" i="48"/>
  <c r="E309" i="48"/>
  <c r="P266" i="48"/>
  <c r="Q265" i="48"/>
  <c r="P155" i="48"/>
  <c r="P959" i="48"/>
  <c r="AB959" i="48" s="1"/>
  <c r="P1894" i="48"/>
  <c r="P1564" i="48"/>
  <c r="P1729" i="48"/>
  <c r="P1069" i="48"/>
  <c r="P2059" i="48"/>
  <c r="P1234" i="48"/>
  <c r="P2004" i="48"/>
  <c r="P794" i="48"/>
  <c r="P464" i="48"/>
  <c r="P409" i="48"/>
  <c r="R409" i="48" s="1"/>
  <c r="P574" i="48"/>
  <c r="P1784" i="48"/>
  <c r="P468" i="48"/>
  <c r="R180" i="48"/>
  <c r="P181" i="48"/>
  <c r="R181" i="48" s="1"/>
  <c r="P1073" i="48"/>
  <c r="P1733" i="48"/>
  <c r="P798" i="48"/>
  <c r="P963" i="48"/>
  <c r="X963" i="48" s="1"/>
  <c r="P1238" i="48"/>
  <c r="P1568" i="48"/>
  <c r="P2008" i="48"/>
  <c r="P1788" i="48"/>
  <c r="P1898" i="48"/>
  <c r="P2063" i="48"/>
  <c r="P578" i="48"/>
  <c r="P633" i="48"/>
  <c r="W2376" i="48"/>
  <c r="Y2376" i="48" s="1"/>
  <c r="Z2376" i="48" s="1"/>
  <c r="Y2373" i="48"/>
  <c r="Z2373" i="48" s="1"/>
  <c r="W2375" i="48"/>
  <c r="Y2375" i="48" s="1"/>
  <c r="Z2375" i="48" s="1"/>
  <c r="Y2337" i="48"/>
  <c r="Z2337" i="48" s="1"/>
  <c r="W1902" i="48"/>
  <c r="E2221" i="48"/>
  <c r="F2221" i="48" s="1"/>
  <c r="Y2317" i="48"/>
  <c r="Z2317" i="48" s="1"/>
  <c r="Y2382" i="48"/>
  <c r="Z2382" i="48" s="1"/>
  <c r="AB2367" i="48"/>
  <c r="Y2061" i="48"/>
  <c r="Z2061" i="48" s="1"/>
  <c r="W2374" i="48"/>
  <c r="Y2374" i="48" s="1"/>
  <c r="Z2374" i="48" s="1"/>
  <c r="W1350" i="48"/>
  <c r="Y1350" i="48" s="1"/>
  <c r="Z1350" i="48" s="1"/>
  <c r="AB25" i="48"/>
  <c r="E2368" i="48"/>
  <c r="F2368" i="48" s="1"/>
  <c r="J181" i="48"/>
  <c r="P136" i="48"/>
  <c r="Q135" i="48"/>
  <c r="Y2210" i="48"/>
  <c r="Z2210" i="48" s="1"/>
  <c r="W2213" i="48"/>
  <c r="W2230" i="48"/>
  <c r="W2246" i="48"/>
  <c r="P153" i="48"/>
  <c r="P158" i="48"/>
  <c r="R158" i="48" s="1"/>
  <c r="P159" i="48"/>
  <c r="R159" i="48" s="1"/>
  <c r="P156" i="48"/>
  <c r="R156" i="48" s="1"/>
  <c r="Q151" i="48"/>
  <c r="R151" i="48" s="1"/>
  <c r="P157" i="48"/>
  <c r="R157" i="48" s="1"/>
  <c r="P2062" i="48"/>
  <c r="P467" i="48"/>
  <c r="R177" i="48"/>
  <c r="P1072" i="48"/>
  <c r="P185" i="48"/>
  <c r="R185" i="48" s="1"/>
  <c r="P184" i="48"/>
  <c r="R184" i="48" s="1"/>
  <c r="P183" i="48"/>
  <c r="R183" i="48" s="1"/>
  <c r="P182" i="48"/>
  <c r="R182" i="48" s="1"/>
  <c r="P2007" i="48"/>
  <c r="P1732" i="48"/>
  <c r="P1787" i="48"/>
  <c r="P1567" i="48"/>
  <c r="P962" i="48"/>
  <c r="P1897" i="48"/>
  <c r="P1237" i="48"/>
  <c r="P797" i="48"/>
  <c r="P577" i="48"/>
  <c r="P2322" i="48"/>
  <c r="P179" i="48"/>
  <c r="R179" i="48" s="1"/>
  <c r="P2224" i="48"/>
  <c r="P632" i="48"/>
  <c r="P2273" i="48"/>
  <c r="P2371" i="48"/>
  <c r="AC2227" i="48"/>
  <c r="AA2319" i="48"/>
  <c r="AC2319" i="48" s="1"/>
  <c r="AB110" i="48"/>
  <c r="R161" i="48"/>
  <c r="P162" i="48"/>
  <c r="R162" i="48" s="1"/>
  <c r="Q958" i="48"/>
  <c r="R958" i="48" s="1"/>
  <c r="X2211" i="48"/>
  <c r="X2213" i="48"/>
  <c r="X2230" i="48"/>
  <c r="Q103" i="48"/>
  <c r="R103" i="48" s="1"/>
  <c r="R102" i="48"/>
  <c r="Q268" i="48"/>
  <c r="R268" i="48" s="1"/>
  <c r="R267" i="48"/>
  <c r="P974" i="48"/>
  <c r="P1744" i="48"/>
  <c r="P1084" i="48"/>
  <c r="P809" i="48"/>
  <c r="P2074" i="48"/>
  <c r="P1579" i="48"/>
  <c r="P289" i="48"/>
  <c r="R289" i="48" s="1"/>
  <c r="P288" i="48"/>
  <c r="R288" i="48" s="1"/>
  <c r="P287" i="48"/>
  <c r="R287" i="48" s="1"/>
  <c r="P424" i="48"/>
  <c r="R424" i="48" s="1"/>
  <c r="P286" i="48"/>
  <c r="R286" i="48" s="1"/>
  <c r="P1799" i="48"/>
  <c r="P2667" i="48"/>
  <c r="P2688" i="48"/>
  <c r="P2709" i="48"/>
  <c r="P283" i="48"/>
  <c r="P2730" i="48"/>
  <c r="P1909" i="48"/>
  <c r="P589" i="48"/>
  <c r="P2236" i="48"/>
  <c r="P644" i="48"/>
  <c r="P479" i="48"/>
  <c r="P2019" i="48"/>
  <c r="P2383" i="48"/>
  <c r="P2772" i="48"/>
  <c r="P2285" i="48"/>
  <c r="P2334" i="48"/>
  <c r="AC1346" i="48"/>
  <c r="X2319" i="48"/>
  <c r="Q154" i="48"/>
  <c r="R154" i="48" s="1"/>
  <c r="W797" i="48"/>
  <c r="Y1786" i="48"/>
  <c r="Z1786" i="48" s="1"/>
  <c r="AC580" i="48"/>
  <c r="Q138" i="48"/>
  <c r="R138" i="48" s="1"/>
  <c r="R137" i="48"/>
  <c r="W168" i="48"/>
  <c r="AA168" i="48" s="1"/>
  <c r="E2290" i="48"/>
  <c r="F2290" i="48" s="1"/>
  <c r="R83" i="48"/>
  <c r="Q84" i="48"/>
  <c r="R84" i="48" s="1"/>
  <c r="P2075" i="48"/>
  <c r="P1580" i="48"/>
  <c r="P425" i="48"/>
  <c r="R425" i="48" s="1"/>
  <c r="P810" i="48"/>
  <c r="P975" i="48"/>
  <c r="P1745" i="48"/>
  <c r="P285" i="48"/>
  <c r="P1085" i="48"/>
  <c r="P1800" i="48"/>
  <c r="P480" i="48"/>
  <c r="P1910" i="48"/>
  <c r="P2020" i="48"/>
  <c r="P590" i="48"/>
  <c r="P645" i="48"/>
  <c r="X164" i="48"/>
  <c r="N164" i="48"/>
  <c r="T266" i="48"/>
  <c r="U265" i="48"/>
  <c r="AB2220" i="48"/>
  <c r="U25" i="48"/>
  <c r="V25" i="48" s="1"/>
  <c r="V24" i="48"/>
  <c r="L2709" i="48"/>
  <c r="L1744" i="48"/>
  <c r="L589" i="48"/>
  <c r="L974" i="48"/>
  <c r="L2019" i="48"/>
  <c r="L1909" i="48"/>
  <c r="L1359" i="48"/>
  <c r="L283" i="48"/>
  <c r="L1579" i="48"/>
  <c r="L644" i="48"/>
  <c r="L287" i="48"/>
  <c r="L1084" i="48"/>
  <c r="L288" i="48"/>
  <c r="N288" i="48" s="1"/>
  <c r="L809" i="48"/>
  <c r="L289" i="48"/>
  <c r="N289" i="48" s="1"/>
  <c r="L2074" i="48"/>
  <c r="L424" i="48"/>
  <c r="L2667" i="48"/>
  <c r="L2751" i="48"/>
  <c r="L2730" i="48"/>
  <c r="L2688" i="48"/>
  <c r="L286" i="48"/>
  <c r="N286" i="48" s="1"/>
  <c r="L2383" i="48"/>
  <c r="L1799" i="48"/>
  <c r="L2772" i="48"/>
  <c r="L479" i="48"/>
  <c r="L2236" i="48"/>
  <c r="L2285" i="48"/>
  <c r="L2334" i="48"/>
  <c r="T594" i="48"/>
  <c r="U594" i="48" s="1"/>
  <c r="V594" i="48" s="1"/>
  <c r="T1089" i="48"/>
  <c r="U1089" i="48" s="1"/>
  <c r="V1089" i="48" s="1"/>
  <c r="T2024" i="48"/>
  <c r="U2024" i="48" s="1"/>
  <c r="V2024" i="48" s="1"/>
  <c r="T2079" i="48"/>
  <c r="U2079" i="48" s="1"/>
  <c r="V2079" i="48" s="1"/>
  <c r="T1749" i="48"/>
  <c r="U1749" i="48" s="1"/>
  <c r="V1749" i="48" s="1"/>
  <c r="T311" i="48"/>
  <c r="T484" i="48"/>
  <c r="U484" i="48" s="1"/>
  <c r="V484" i="48" s="1"/>
  <c r="T1529" i="48"/>
  <c r="AB1529" i="48" s="1"/>
  <c r="T1584" i="48"/>
  <c r="U1584" i="48" s="1"/>
  <c r="V1584" i="48" s="1"/>
  <c r="T1914" i="48"/>
  <c r="U1914" i="48" s="1"/>
  <c r="V1914" i="48" s="1"/>
  <c r="AB471" i="48"/>
  <c r="X471" i="48"/>
  <c r="M103" i="48"/>
  <c r="N103" i="48" s="1"/>
  <c r="N102" i="48"/>
  <c r="W2031" i="48"/>
  <c r="W2030" i="48"/>
  <c r="W2032" i="48"/>
  <c r="X307" i="48"/>
  <c r="X294" i="48"/>
  <c r="AB294" i="48" s="1"/>
  <c r="N5" i="48"/>
  <c r="M6" i="48"/>
  <c r="N6" i="48" s="1"/>
  <c r="Y1582" i="48"/>
  <c r="Z1582" i="48" s="1"/>
  <c r="W1737" i="48"/>
  <c r="W1735" i="48"/>
  <c r="Y1735" i="48" s="1"/>
  <c r="Z1735" i="48" s="1"/>
  <c r="Y1734" i="48"/>
  <c r="Z1734" i="48" s="1"/>
  <c r="AB1343" i="48"/>
  <c r="AB463" i="48"/>
  <c r="AC463" i="48" s="1"/>
  <c r="M463" i="48"/>
  <c r="N463" i="48" s="1"/>
  <c r="X2689" i="48"/>
  <c r="X2710" i="48"/>
  <c r="X2731" i="48"/>
  <c r="X2668" i="48"/>
  <c r="X2752" i="48"/>
  <c r="U6" i="48"/>
  <c r="V6" i="48" s="1"/>
  <c r="V5" i="48"/>
  <c r="V128" i="48"/>
  <c r="U129" i="48"/>
  <c r="V129" i="48" s="1"/>
  <c r="V154" i="48"/>
  <c r="U155" i="48"/>
  <c r="L1246" i="48"/>
  <c r="L1081" i="48"/>
  <c r="L1741" i="48"/>
  <c r="L1576" i="48"/>
  <c r="L806" i="48"/>
  <c r="L476" i="48"/>
  <c r="N258" i="48"/>
  <c r="L421" i="48"/>
  <c r="L259" i="48"/>
  <c r="L641" i="48"/>
  <c r="L1356" i="48"/>
  <c r="X1356" i="48" s="1"/>
  <c r="L2016" i="48"/>
  <c r="L586" i="48"/>
  <c r="L1796" i="48"/>
  <c r="X1796" i="48" s="1"/>
  <c r="L2071" i="48"/>
  <c r="L1906" i="48"/>
  <c r="X258" i="48"/>
  <c r="W2758" i="48"/>
  <c r="Y2758" i="48" s="1"/>
  <c r="Z2758" i="48" s="1"/>
  <c r="L1897" i="48"/>
  <c r="L1732" i="48"/>
  <c r="L1567" i="48"/>
  <c r="L1237" i="48"/>
  <c r="L2062" i="48"/>
  <c r="L577" i="48"/>
  <c r="L184" i="48"/>
  <c r="L632" i="48"/>
  <c r="L2322" i="48"/>
  <c r="L182" i="48"/>
  <c r="L797" i="48"/>
  <c r="L185" i="48"/>
  <c r="L183" i="48"/>
  <c r="N177" i="48"/>
  <c r="L2273" i="48"/>
  <c r="X177" i="48"/>
  <c r="AB177" i="48" s="1"/>
  <c r="L2371" i="48"/>
  <c r="L2007" i="48"/>
  <c r="L412" i="48"/>
  <c r="L1072" i="48"/>
  <c r="L1347" i="48"/>
  <c r="L1787" i="48"/>
  <c r="L179" i="48"/>
  <c r="L467" i="48"/>
  <c r="L2224" i="48"/>
  <c r="Y146" i="48"/>
  <c r="Z145" i="48"/>
  <c r="T162" i="48"/>
  <c r="V162" i="48" s="1"/>
  <c r="V161" i="48"/>
  <c r="N242" i="48"/>
  <c r="X242" i="48"/>
  <c r="S235" i="48"/>
  <c r="S236" i="48"/>
  <c r="S1736" i="48"/>
  <c r="U1736" i="48" s="1"/>
  <c r="V1736" i="48" s="1"/>
  <c r="S2176" i="48"/>
  <c r="S526" i="48"/>
  <c r="S234" i="48"/>
  <c r="S2121" i="48"/>
  <c r="S2066" i="48"/>
  <c r="U2066" i="48" s="1"/>
  <c r="V2066" i="48" s="1"/>
  <c r="S2424" i="48"/>
  <c r="S1461" i="48"/>
  <c r="S1681" i="48"/>
  <c r="S471" i="48"/>
  <c r="U471" i="48" s="1"/>
  <c r="V471" i="48" s="1"/>
  <c r="S2277" i="48"/>
  <c r="U2277" i="48" s="1"/>
  <c r="V2277" i="48" s="1"/>
  <c r="S1516" i="48"/>
  <c r="U1516" i="48" s="1"/>
  <c r="V1516" i="48" s="1"/>
  <c r="S1076" i="48"/>
  <c r="U1076" i="48" s="1"/>
  <c r="V1076" i="48" s="1"/>
  <c r="S1131" i="48"/>
  <c r="S1571" i="48"/>
  <c r="U1571" i="48" s="1"/>
  <c r="V1571" i="48" s="1"/>
  <c r="S2228" i="48"/>
  <c r="U2228" i="48" s="1"/>
  <c r="V2228" i="48" s="1"/>
  <c r="S1406" i="48"/>
  <c r="S1186" i="48"/>
  <c r="S1901" i="48"/>
  <c r="U1901" i="48" s="1"/>
  <c r="V1901" i="48" s="1"/>
  <c r="S1846" i="48"/>
  <c r="S2011" i="48"/>
  <c r="U2011" i="48" s="1"/>
  <c r="V2011" i="48" s="1"/>
  <c r="S2577" i="48"/>
  <c r="S1626" i="48"/>
  <c r="S2626" i="48"/>
  <c r="S2528" i="48"/>
  <c r="S1021" i="48"/>
  <c r="S416" i="48"/>
  <c r="S231" i="48"/>
  <c r="S1956" i="48"/>
  <c r="S2479" i="48"/>
  <c r="S2375" i="48"/>
  <c r="U2375" i="48" s="1"/>
  <c r="V2375" i="48" s="1"/>
  <c r="S581" i="48"/>
  <c r="U581" i="48" s="1"/>
  <c r="V581" i="48" s="1"/>
  <c r="S2326" i="48"/>
  <c r="U2326" i="48" s="1"/>
  <c r="V2326" i="48" s="1"/>
  <c r="S237" i="48"/>
  <c r="N231" i="48"/>
  <c r="X231" i="48"/>
  <c r="Z139" i="48"/>
  <c r="Y140" i="48"/>
  <c r="M268" i="48"/>
  <c r="N268" i="48" s="1"/>
  <c r="N267" i="48"/>
  <c r="W985" i="48"/>
  <c r="W1236" i="48" s="1"/>
  <c r="Y1236" i="48" s="1"/>
  <c r="Z1236" i="48" s="1"/>
  <c r="W986" i="48"/>
  <c r="W987" i="48"/>
  <c r="W971" i="48"/>
  <c r="Y968" i="48"/>
  <c r="Z968" i="48" s="1"/>
  <c r="T2059" i="48"/>
  <c r="U2059" i="48" s="1"/>
  <c r="V2059" i="48" s="1"/>
  <c r="T1564" i="48"/>
  <c r="U1564" i="48" s="1"/>
  <c r="V1564" i="48" s="1"/>
  <c r="T2004" i="48"/>
  <c r="U2004" i="48" s="1"/>
  <c r="V2004" i="48" s="1"/>
  <c r="T1069" i="48"/>
  <c r="U1069" i="48" s="1"/>
  <c r="V1069" i="48" s="1"/>
  <c r="T1729" i="48"/>
  <c r="U1729" i="48" s="1"/>
  <c r="V1729" i="48" s="1"/>
  <c r="T1894" i="48"/>
  <c r="U1894" i="48" s="1"/>
  <c r="V1894" i="48" s="1"/>
  <c r="T155" i="48"/>
  <c r="T1509" i="48"/>
  <c r="AB1509" i="48" s="1"/>
  <c r="T464" i="48"/>
  <c r="T574" i="48"/>
  <c r="U574" i="48" s="1"/>
  <c r="V574" i="48" s="1"/>
  <c r="Y1241" i="48"/>
  <c r="Z1241" i="48" s="1"/>
  <c r="Y779" i="48"/>
  <c r="Z779" i="48" s="1"/>
  <c r="W966" i="48"/>
  <c r="Z229" i="48"/>
  <c r="X2277" i="48"/>
  <c r="W641" i="48"/>
  <c r="Y478" i="48"/>
  <c r="Z478" i="48" s="1"/>
  <c r="AC2333" i="48"/>
  <c r="Y1562" i="48"/>
  <c r="Z1562" i="48" s="1"/>
  <c r="Y2068" i="48"/>
  <c r="Z2068" i="48" s="1"/>
  <c r="Z301" i="48"/>
  <c r="Y313" i="48"/>
  <c r="AC313" i="48" s="1"/>
  <c r="Y302" i="48"/>
  <c r="T1898" i="48"/>
  <c r="T2063" i="48"/>
  <c r="T1568" i="48"/>
  <c r="T1733" i="48"/>
  <c r="T578" i="48"/>
  <c r="T468" i="48"/>
  <c r="T1073" i="48"/>
  <c r="V180" i="48"/>
  <c r="T181" i="48"/>
  <c r="V181" i="48" s="1"/>
  <c r="T1513" i="48"/>
  <c r="T2008" i="48"/>
  <c r="Y8" i="48"/>
  <c r="Z8" i="48" s="1"/>
  <c r="Z7" i="48"/>
  <c r="AB979" i="48"/>
  <c r="T159" i="48"/>
  <c r="V159" i="48" s="1"/>
  <c r="T157" i="48"/>
  <c r="V157" i="48" s="1"/>
  <c r="T158" i="48"/>
  <c r="V158" i="48" s="1"/>
  <c r="U151" i="48"/>
  <c r="V151" i="48" s="1"/>
  <c r="T156" i="48"/>
  <c r="V156" i="48" s="1"/>
  <c r="T153" i="48"/>
  <c r="AC2382" i="48"/>
  <c r="X2735" i="48"/>
  <c r="X2693" i="48"/>
  <c r="X2672" i="48"/>
  <c r="X2756" i="48"/>
  <c r="X2290" i="48"/>
  <c r="X2714" i="48"/>
  <c r="X2384" i="48"/>
  <c r="L266" i="48"/>
  <c r="M265" i="48"/>
  <c r="L136" i="48"/>
  <c r="M135" i="48"/>
  <c r="U294" i="48"/>
  <c r="V294" i="48" s="1"/>
  <c r="V293" i="48"/>
  <c r="Y592" i="48"/>
  <c r="Z592" i="48" s="1"/>
  <c r="S233" i="48"/>
  <c r="W1920" i="48"/>
  <c r="W1922" i="48"/>
  <c r="W1921" i="48"/>
  <c r="X110" i="48"/>
  <c r="Y109" i="48"/>
  <c r="X2220" i="48"/>
  <c r="X2388" i="48"/>
  <c r="Y86" i="48"/>
  <c r="Z86" i="48" s="1"/>
  <c r="Z85" i="48"/>
  <c r="X1343" i="48"/>
  <c r="Y583" i="48"/>
  <c r="Z583" i="48" s="1"/>
  <c r="AB1783" i="48"/>
  <c r="AB628" i="48"/>
  <c r="M1563" i="48"/>
  <c r="N1563" i="48" s="1"/>
  <c r="AB1563" i="48"/>
  <c r="L156" i="48"/>
  <c r="L159" i="48"/>
  <c r="L158" i="48"/>
  <c r="L157" i="48"/>
  <c r="L153" i="48"/>
  <c r="M151" i="48"/>
  <c r="N151" i="48" s="1"/>
  <c r="M1728" i="48"/>
  <c r="N1728" i="48" s="1"/>
  <c r="AB1728" i="48"/>
  <c r="T1905" i="48"/>
  <c r="T1740" i="48"/>
  <c r="T1080" i="48"/>
  <c r="T1520" i="48"/>
  <c r="T1575" i="48"/>
  <c r="T2330" i="48"/>
  <c r="T2281" i="48"/>
  <c r="T262" i="48"/>
  <c r="V262" i="48" s="1"/>
  <c r="T263" i="48"/>
  <c r="V263" i="48" s="1"/>
  <c r="T257" i="48"/>
  <c r="V257" i="48" s="1"/>
  <c r="T2379" i="48"/>
  <c r="T260" i="48"/>
  <c r="V260" i="48" s="1"/>
  <c r="V255" i="48"/>
  <c r="T475" i="48"/>
  <c r="T261" i="48"/>
  <c r="V261" i="48" s="1"/>
  <c r="T585" i="48"/>
  <c r="T2015" i="48"/>
  <c r="T2070" i="48"/>
  <c r="T2232" i="48"/>
  <c r="V213" i="48"/>
  <c r="T214" i="48"/>
  <c r="V214" i="48" s="1"/>
  <c r="Y407" i="48"/>
  <c r="Z407" i="48" s="1"/>
  <c r="Z627" i="48"/>
  <c r="U464" i="48"/>
  <c r="V464" i="48" s="1"/>
  <c r="Y2333" i="48"/>
  <c r="Z2333" i="48" s="1"/>
  <c r="L1729" i="48"/>
  <c r="L2059" i="48"/>
  <c r="L2004" i="48"/>
  <c r="L1069" i="48"/>
  <c r="L1234" i="48"/>
  <c r="L464" i="48"/>
  <c r="L794" i="48"/>
  <c r="L1344" i="48"/>
  <c r="L1894" i="48"/>
  <c r="L155" i="48"/>
  <c r="L1784" i="48"/>
  <c r="L574" i="48"/>
  <c r="L409" i="48"/>
  <c r="AB629" i="48"/>
  <c r="L1564" i="48"/>
  <c r="N25" i="48"/>
  <c r="Y631" i="48"/>
  <c r="Z631" i="48" s="1"/>
  <c r="X2228" i="48"/>
  <c r="X2380" i="48"/>
  <c r="X2379" i="48"/>
  <c r="X2378" i="48"/>
  <c r="W2396" i="48"/>
  <c r="W2394" i="48"/>
  <c r="X636" i="48"/>
  <c r="AB636" i="48"/>
  <c r="Y2013" i="48"/>
  <c r="Z2013" i="48" s="1"/>
  <c r="N161" i="48"/>
  <c r="X161" i="48"/>
  <c r="L162" i="48"/>
  <c r="L292" i="48"/>
  <c r="M291" i="48"/>
  <c r="U110" i="48"/>
  <c r="V110" i="48" s="1"/>
  <c r="V109" i="48"/>
  <c r="N109" i="48"/>
  <c r="M110" i="48"/>
  <c r="N110" i="48" s="1"/>
  <c r="Y2077" i="48"/>
  <c r="Z2077" i="48" s="1"/>
  <c r="W1732" i="48"/>
  <c r="W1731" i="48"/>
  <c r="Y1731" i="48" s="1"/>
  <c r="Z1731" i="48" s="1"/>
  <c r="Y1730" i="48"/>
  <c r="Z1730" i="48" s="1"/>
  <c r="AB2003" i="48"/>
  <c r="W2067" i="48"/>
  <c r="Y287" i="48"/>
  <c r="AC287" i="48" s="1"/>
  <c r="Y276" i="48"/>
  <c r="Z275" i="48"/>
  <c r="X2237" i="48"/>
  <c r="X310" i="48"/>
  <c r="AB310" i="48" s="1"/>
  <c r="X154" i="48"/>
  <c r="X25" i="48"/>
  <c r="E1250" i="48"/>
  <c r="F1250" i="48" s="1"/>
  <c r="AA1250" i="48"/>
  <c r="AC1250" i="48" s="1"/>
  <c r="AC2337" i="48"/>
  <c r="Y643" i="48"/>
  <c r="Z643" i="48" s="1"/>
  <c r="W806" i="48"/>
  <c r="T1902" i="48"/>
  <c r="U1902" i="48" s="1"/>
  <c r="V1902" i="48" s="1"/>
  <c r="T1737" i="48"/>
  <c r="T1572" i="48"/>
  <c r="U1572" i="48" s="1"/>
  <c r="V1572" i="48" s="1"/>
  <c r="T2067" i="48"/>
  <c r="U2067" i="48" s="1"/>
  <c r="V2067" i="48" s="1"/>
  <c r="V232" i="48"/>
  <c r="T233" i="48"/>
  <c r="V233" i="48" s="1"/>
  <c r="T472" i="48"/>
  <c r="T1077" i="48"/>
  <c r="U1077" i="48" s="1"/>
  <c r="V1077" i="48" s="1"/>
  <c r="T1517" i="48"/>
  <c r="T2012" i="48"/>
  <c r="U2012" i="48" s="1"/>
  <c r="V2012" i="48" s="1"/>
  <c r="T582" i="48"/>
  <c r="U582" i="48" s="1"/>
  <c r="V582" i="48" s="1"/>
  <c r="N234" i="48"/>
  <c r="X234" i="48"/>
  <c r="N236" i="48"/>
  <c r="X236" i="48"/>
  <c r="N235" i="48"/>
  <c r="X235" i="48"/>
  <c r="X1076" i="48"/>
  <c r="L1745" i="48"/>
  <c r="L2075" i="48"/>
  <c r="L2020" i="48"/>
  <c r="L425" i="48"/>
  <c r="L1580" i="48"/>
  <c r="L1360" i="48"/>
  <c r="L1085" i="48"/>
  <c r="L1910" i="48"/>
  <c r="L590" i="48"/>
  <c r="L810" i="48"/>
  <c r="L285" i="48"/>
  <c r="L645" i="48"/>
  <c r="L975" i="48"/>
  <c r="L480" i="48"/>
  <c r="L1800" i="48"/>
  <c r="W2087" i="48"/>
  <c r="W2086" i="48"/>
  <c r="W2085" i="48"/>
  <c r="U103" i="48"/>
  <c r="V103" i="48" s="1"/>
  <c r="V102" i="48"/>
  <c r="V267" i="48"/>
  <c r="U268" i="48"/>
  <c r="V268" i="48" s="1"/>
  <c r="U138" i="48"/>
  <c r="V138" i="48" s="1"/>
  <c r="V137" i="48"/>
  <c r="AB1508" i="48"/>
  <c r="U1508" i="48"/>
  <c r="V1508" i="48" s="1"/>
  <c r="Y1578" i="48"/>
  <c r="Z1578" i="48" s="1"/>
  <c r="W1741" i="48"/>
  <c r="N83" i="48"/>
  <c r="M84" i="48"/>
  <c r="N84" i="48" s="1"/>
  <c r="L214" i="48"/>
  <c r="N213" i="48"/>
  <c r="X213" i="48"/>
  <c r="T593" i="48"/>
  <c r="U593" i="48" s="1"/>
  <c r="V593" i="48" s="1"/>
  <c r="T2078" i="48"/>
  <c r="T2023" i="48"/>
  <c r="U2023" i="48" s="1"/>
  <c r="V2023" i="48" s="1"/>
  <c r="T1748" i="48"/>
  <c r="U1748" i="48" s="1"/>
  <c r="V1748" i="48" s="1"/>
  <c r="T309" i="48"/>
  <c r="T2338" i="48"/>
  <c r="T1583" i="48"/>
  <c r="U1583" i="48" s="1"/>
  <c r="V1583" i="48" s="1"/>
  <c r="T313" i="48"/>
  <c r="T2289" i="48"/>
  <c r="U2289" i="48" s="1"/>
  <c r="V2289" i="48" s="1"/>
  <c r="T483" i="48"/>
  <c r="T1913" i="48"/>
  <c r="U1913" i="48" s="1"/>
  <c r="V1913" i="48" s="1"/>
  <c r="T312" i="48"/>
  <c r="V312" i="48" s="1"/>
  <c r="U307" i="48"/>
  <c r="V307" i="48" s="1"/>
  <c r="T1088" i="48"/>
  <c r="U1088" i="48" s="1"/>
  <c r="V1088" i="48" s="1"/>
  <c r="T1528" i="48"/>
  <c r="T2240" i="48"/>
  <c r="T2671" i="48"/>
  <c r="U2671" i="48" s="1"/>
  <c r="V2671" i="48" s="1"/>
  <c r="T2776" i="48"/>
  <c r="U2776" i="48" s="1"/>
  <c r="V2776" i="48" s="1"/>
  <c r="T2387" i="48"/>
  <c r="U1737" i="48"/>
  <c r="V1737" i="48" s="1"/>
  <c r="U472" i="48"/>
  <c r="V472" i="48" s="1"/>
  <c r="Y1903" i="48"/>
  <c r="Z1903" i="48" s="1"/>
  <c r="W2012" i="48"/>
  <c r="Y2009" i="48"/>
  <c r="Z2009" i="48" s="1"/>
  <c r="W2010" i="48"/>
  <c r="Y2010" i="48" s="1"/>
  <c r="Z2010" i="48" s="1"/>
  <c r="W2006" i="48"/>
  <c r="Y2006" i="48" s="1"/>
  <c r="Z2006" i="48" s="1"/>
  <c r="W2007" i="48"/>
  <c r="Y2005" i="48"/>
  <c r="Z2005" i="48" s="1"/>
  <c r="W1751" i="48"/>
  <c r="W1752" i="48"/>
  <c r="W1753" i="48"/>
  <c r="T2062" i="48"/>
  <c r="U2062" i="48" s="1"/>
  <c r="V2062" i="48" s="1"/>
  <c r="T1732" i="48"/>
  <c r="T1897" i="48"/>
  <c r="U1897" i="48" s="1"/>
  <c r="V1897" i="48" s="1"/>
  <c r="T1567" i="48"/>
  <c r="T577" i="48"/>
  <c r="V177" i="48"/>
  <c r="T2273" i="48"/>
  <c r="T467" i="48"/>
  <c r="T185" i="48"/>
  <c r="V185" i="48" s="1"/>
  <c r="T182" i="48"/>
  <c r="V182" i="48" s="1"/>
  <c r="T2224" i="48"/>
  <c r="T184" i="48"/>
  <c r="V184" i="48" s="1"/>
  <c r="T2322" i="48"/>
  <c r="T2371" i="48"/>
  <c r="T1072" i="48"/>
  <c r="T183" i="48"/>
  <c r="V183" i="48" s="1"/>
  <c r="T2007" i="48"/>
  <c r="T1512" i="48"/>
  <c r="T179" i="48"/>
  <c r="V179" i="48" s="1"/>
  <c r="M408" i="48"/>
  <c r="N408" i="48" s="1"/>
  <c r="AB408" i="48"/>
  <c r="AB1893" i="48"/>
  <c r="M793" i="48"/>
  <c r="N793" i="48" s="1"/>
  <c r="AB793" i="48"/>
  <c r="T136" i="48"/>
  <c r="U135" i="48"/>
  <c r="K235" i="48"/>
  <c r="K1076" i="48"/>
  <c r="K416" i="48"/>
  <c r="K471" i="48"/>
  <c r="K1296" i="48"/>
  <c r="K2528" i="48"/>
  <c r="K2626" i="48"/>
  <c r="K856" i="48"/>
  <c r="K1791" i="48"/>
  <c r="K1406" i="48"/>
  <c r="K2326" i="48"/>
  <c r="K1956" i="48"/>
  <c r="K1681" i="48"/>
  <c r="K2479" i="48"/>
  <c r="K231" i="48"/>
  <c r="K1021" i="48"/>
  <c r="K2176" i="48"/>
  <c r="K1571" i="48"/>
  <c r="K1736" i="48"/>
  <c r="K966" i="48"/>
  <c r="K691" i="48"/>
  <c r="K236" i="48"/>
  <c r="K1626" i="48"/>
  <c r="K234" i="48"/>
  <c r="K1461" i="48"/>
  <c r="K1186" i="48"/>
  <c r="K237" i="48"/>
  <c r="K2277" i="48"/>
  <c r="K2066" i="48"/>
  <c r="K1901" i="48"/>
  <c r="K2228" i="48"/>
  <c r="K2011" i="48"/>
  <c r="K1351" i="48"/>
  <c r="K2577" i="48"/>
  <c r="K801" i="48"/>
  <c r="K526" i="48"/>
  <c r="K581" i="48"/>
  <c r="K1131" i="48"/>
  <c r="K1846" i="48"/>
  <c r="K2121" i="48"/>
  <c r="K233" i="48"/>
  <c r="K1241" i="48"/>
  <c r="K2375" i="48"/>
  <c r="K2424" i="48"/>
  <c r="K911" i="48"/>
  <c r="K636" i="48"/>
  <c r="K746" i="48"/>
  <c r="Y2057" i="48"/>
  <c r="Z2057" i="48" s="1"/>
  <c r="X2286" i="48"/>
  <c r="L484" i="48"/>
  <c r="L429" i="48"/>
  <c r="L814" i="48"/>
  <c r="L1089" i="48"/>
  <c r="L1914" i="48"/>
  <c r="L1254" i="48"/>
  <c r="AB1254" i="48" s="1"/>
  <c r="L1584" i="48"/>
  <c r="L1749" i="48"/>
  <c r="L594" i="48"/>
  <c r="L649" i="48"/>
  <c r="L1804" i="48"/>
  <c r="L1364" i="48"/>
  <c r="AB1364" i="48" s="1"/>
  <c r="L2079" i="48"/>
  <c r="L2024" i="48"/>
  <c r="L311" i="48"/>
  <c r="L2713" i="48"/>
  <c r="L2387" i="48"/>
  <c r="L1913" i="48"/>
  <c r="L2240" i="48"/>
  <c r="L648" i="48"/>
  <c r="L2023" i="48"/>
  <c r="L2289" i="48"/>
  <c r="L312" i="48"/>
  <c r="N312" i="48" s="1"/>
  <c r="L1803" i="48"/>
  <c r="L1253" i="48"/>
  <c r="L1363" i="48"/>
  <c r="L813" i="48"/>
  <c r="L483" i="48"/>
  <c r="L428" i="48"/>
  <c r="L309" i="48"/>
  <c r="L593" i="48"/>
  <c r="L313" i="48"/>
  <c r="L1748" i="48"/>
  <c r="L2078" i="48"/>
  <c r="L1583" i="48"/>
  <c r="L1088" i="48"/>
  <c r="L2692" i="48"/>
  <c r="L2734" i="48"/>
  <c r="L2671" i="48"/>
  <c r="L2755" i="48"/>
  <c r="L2338" i="48"/>
  <c r="L2776" i="48"/>
  <c r="Y427" i="48"/>
  <c r="Z427" i="48" s="1"/>
  <c r="Y2358" i="48"/>
  <c r="Z2358" i="48" s="1"/>
  <c r="Y2355" i="48"/>
  <c r="Z2355" i="48" s="1"/>
  <c r="X1516" i="48"/>
  <c r="Y1516" i="48" s="1"/>
  <c r="Z1516" i="48" s="1"/>
  <c r="AB1516" i="48"/>
  <c r="T1524" i="48"/>
  <c r="T2236" i="48"/>
  <c r="T1084" i="48"/>
  <c r="T2019" i="48"/>
  <c r="T1909" i="48"/>
  <c r="T479" i="48"/>
  <c r="T283" i="48"/>
  <c r="T2334" i="48"/>
  <c r="T1579" i="48"/>
  <c r="U1579" i="48" s="1"/>
  <c r="V1579" i="48" s="1"/>
  <c r="T589" i="48"/>
  <c r="T289" i="48"/>
  <c r="V289" i="48" s="1"/>
  <c r="T2285" i="48"/>
  <c r="U2285" i="48" s="1"/>
  <c r="V2285" i="48" s="1"/>
  <c r="T286" i="48"/>
  <c r="V286" i="48" s="1"/>
  <c r="T1744" i="48"/>
  <c r="T2074" i="48"/>
  <c r="T287" i="48"/>
  <c r="V287" i="48" s="1"/>
  <c r="U281" i="48"/>
  <c r="V281" i="48" s="1"/>
  <c r="T288" i="48"/>
  <c r="V288" i="48" s="1"/>
  <c r="T2667" i="48"/>
  <c r="T2772" i="48"/>
  <c r="U2772" i="48" s="1"/>
  <c r="V2772" i="48" s="1"/>
  <c r="T2383" i="48"/>
  <c r="X2773" i="48"/>
  <c r="U2768" i="48"/>
  <c r="V2768" i="48" s="1"/>
  <c r="Y1071" i="48"/>
  <c r="Z1071" i="48" s="1"/>
  <c r="X284" i="48"/>
  <c r="AB284" i="48" s="1"/>
  <c r="X103" i="48"/>
  <c r="U84" i="48"/>
  <c r="V84" i="48" s="1"/>
  <c r="V83" i="48"/>
  <c r="L1905" i="48"/>
  <c r="L1080" i="48"/>
  <c r="L1740" i="48"/>
  <c r="L1245" i="48"/>
  <c r="L1355" i="48"/>
  <c r="X1355" i="48" s="1"/>
  <c r="L805" i="48"/>
  <c r="L1575" i="48"/>
  <c r="L475" i="48"/>
  <c r="L2379" i="48"/>
  <c r="L260" i="48"/>
  <c r="L257" i="48"/>
  <c r="L261" i="48"/>
  <c r="N255" i="48"/>
  <c r="L2281" i="48"/>
  <c r="L262" i="48"/>
  <c r="L263" i="48"/>
  <c r="L420" i="48"/>
  <c r="L2330" i="48"/>
  <c r="X255" i="48"/>
  <c r="AB255" i="48" s="1"/>
  <c r="L2015" i="48"/>
  <c r="L640" i="48"/>
  <c r="L585" i="48"/>
  <c r="L1795" i="48"/>
  <c r="L2070" i="48"/>
  <c r="L2232" i="48"/>
  <c r="X2685" i="48"/>
  <c r="X2270" i="48"/>
  <c r="X2748" i="48"/>
  <c r="X2727" i="48"/>
  <c r="X2664" i="48"/>
  <c r="X2706" i="48"/>
  <c r="X2368" i="48"/>
  <c r="T1906" i="48"/>
  <c r="T1521" i="48"/>
  <c r="T1081" i="48"/>
  <c r="T1741" i="48"/>
  <c r="T1576" i="48"/>
  <c r="V258" i="48"/>
  <c r="T476" i="48"/>
  <c r="T259" i="48"/>
  <c r="V259" i="48" s="1"/>
  <c r="T2071" i="48"/>
  <c r="T2016" i="48"/>
  <c r="T586" i="48"/>
  <c r="Y415" i="48"/>
  <c r="Z415" i="48" s="1"/>
  <c r="W774" i="48"/>
  <c r="Y774" i="48" s="1"/>
  <c r="Z774" i="48" s="1"/>
  <c r="N237" i="48"/>
  <c r="X237" i="48"/>
  <c r="W800" i="48"/>
  <c r="Y800" i="48" s="1"/>
  <c r="Z800" i="48" s="1"/>
  <c r="L2063" i="48"/>
  <c r="L1568" i="48"/>
  <c r="L1733" i="48"/>
  <c r="L1238" i="48"/>
  <c r="L633" i="48"/>
  <c r="L578" i="48"/>
  <c r="L798" i="48"/>
  <c r="N180" i="48"/>
  <c r="L1073" i="48"/>
  <c r="X180" i="48"/>
  <c r="L181" i="48"/>
  <c r="L1348" i="48"/>
  <c r="L1898" i="48"/>
  <c r="L1788" i="48"/>
  <c r="L413" i="48"/>
  <c r="L2008" i="48"/>
  <c r="L468" i="48"/>
  <c r="T590" i="48"/>
  <c r="U590" i="48" s="1"/>
  <c r="V590" i="48" s="1"/>
  <c r="T1580" i="48"/>
  <c r="T1525" i="48"/>
  <c r="T2020" i="48"/>
  <c r="U2020" i="48" s="1"/>
  <c r="V2020" i="48" s="1"/>
  <c r="T1910" i="48"/>
  <c r="U1910" i="48" s="1"/>
  <c r="V1910" i="48" s="1"/>
  <c r="T480" i="48"/>
  <c r="T1085" i="48"/>
  <c r="T2075" i="48"/>
  <c r="U2075" i="48" s="1"/>
  <c r="V2075" i="48" s="1"/>
  <c r="T285" i="48"/>
  <c r="T1745" i="48"/>
  <c r="U284" i="48"/>
  <c r="X408" i="48"/>
  <c r="X138" i="48"/>
  <c r="AB138" i="48" s="1"/>
  <c r="X151" i="48"/>
  <c r="X2684" i="48"/>
  <c r="X2367" i="48"/>
  <c r="X1233" i="48"/>
  <c r="X793" i="48"/>
  <c r="Y137" i="48"/>
  <c r="AC137" i="48" s="1"/>
  <c r="X1728" i="48"/>
  <c r="X1068" i="48"/>
  <c r="X2663" i="48"/>
  <c r="X2726" i="48"/>
  <c r="X958" i="48"/>
  <c r="X2705" i="48"/>
  <c r="X2747" i="48"/>
  <c r="X2269" i="48"/>
  <c r="X463" i="48"/>
  <c r="X1508" i="48"/>
  <c r="X2318" i="48"/>
  <c r="AB2269" i="48"/>
  <c r="Q155" i="48"/>
  <c r="U310" i="48"/>
  <c r="X84" i="48"/>
  <c r="X265" i="48"/>
  <c r="AB265" i="48" s="1"/>
  <c r="Y83" i="48"/>
  <c r="AB84" i="48"/>
  <c r="X6" i="48"/>
  <c r="X291" i="48"/>
  <c r="AB291" i="48" s="1"/>
  <c r="X135" i="48"/>
  <c r="AB135" i="48" s="1"/>
  <c r="Y5" i="48"/>
  <c r="N239" i="48"/>
  <c r="L240" i="48"/>
  <c r="X239" i="48"/>
  <c r="X281" i="48"/>
  <c r="AB281" i="48" s="1"/>
  <c r="X268" i="48"/>
  <c r="AB268" i="48" s="1"/>
  <c r="W2026" i="48"/>
  <c r="W2028" i="48"/>
  <c r="W2027" i="48"/>
  <c r="W601" i="48"/>
  <c r="W602" i="48"/>
  <c r="W2370" i="48" s="1"/>
  <c r="Y2370" i="48" s="1"/>
  <c r="Z2370" i="48" s="1"/>
  <c r="W600" i="48"/>
  <c r="N137" i="48"/>
  <c r="M138" i="48"/>
  <c r="N138" i="48" s="1"/>
  <c r="AB2058" i="48"/>
  <c r="AB2318" i="48"/>
  <c r="M2318" i="48"/>
  <c r="N2318" i="48" s="1"/>
  <c r="Y2371" i="48"/>
  <c r="Z2371" i="48" s="1"/>
  <c r="AB1069" i="48"/>
  <c r="T292" i="48"/>
  <c r="U291" i="48"/>
  <c r="V239" i="48"/>
  <c r="T240" i="48"/>
  <c r="V240" i="48" s="1"/>
  <c r="W635" i="48"/>
  <c r="Y635" i="48" s="1"/>
  <c r="Z635" i="48" s="1"/>
  <c r="W775" i="48"/>
  <c r="Y775" i="48" s="1"/>
  <c r="Z775" i="48" s="1"/>
  <c r="L1242" i="48"/>
  <c r="L1737" i="48"/>
  <c r="L1572" i="48"/>
  <c r="L2067" i="48"/>
  <c r="L637" i="48"/>
  <c r="L582" i="48"/>
  <c r="L802" i="48"/>
  <c r="N232" i="48"/>
  <c r="L472" i="48"/>
  <c r="L417" i="48"/>
  <c r="L233" i="48"/>
  <c r="L1352" i="48"/>
  <c r="L1077" i="48"/>
  <c r="L1792" i="48"/>
  <c r="L1902" i="48"/>
  <c r="L2012" i="48"/>
  <c r="X232" i="48"/>
  <c r="Y1896" i="48"/>
  <c r="Z1896" i="48" s="1"/>
  <c r="Y1067" i="48"/>
  <c r="Z1067" i="48" s="1"/>
  <c r="AB1233" i="48"/>
  <c r="Y2321" i="48"/>
  <c r="Z2321" i="48" s="1"/>
  <c r="Y2377" i="48"/>
  <c r="Z2377" i="48" s="1"/>
  <c r="G2693" i="48"/>
  <c r="I2693" i="48" s="1"/>
  <c r="J2693" i="48" s="1"/>
  <c r="H2276" i="5"/>
  <c r="G2706" i="48"/>
  <c r="I2706" i="48" s="1"/>
  <c r="J2706" i="48" s="1"/>
  <c r="I2568" i="5"/>
  <c r="W2762" i="48"/>
  <c r="Y2762" i="48" s="1"/>
  <c r="Z2762" i="48" s="1"/>
  <c r="W2761" i="48"/>
  <c r="Y2761" i="48" s="1"/>
  <c r="Z2761" i="48" s="1"/>
  <c r="Y2760" i="48"/>
  <c r="Z2760" i="48" s="1"/>
  <c r="W2770" i="48"/>
  <c r="E2774" i="48"/>
  <c r="F2774" i="48" s="1"/>
  <c r="C2777" i="48"/>
  <c r="E2777" i="48" s="1"/>
  <c r="F2777" i="48" s="1"/>
  <c r="C2775" i="48"/>
  <c r="E2775" i="48" s="1"/>
  <c r="F2775" i="48" s="1"/>
  <c r="Q2766" i="48"/>
  <c r="R2766" i="48" s="1"/>
  <c r="O2769" i="48"/>
  <c r="Q2769" i="48" s="1"/>
  <c r="R2769" i="48" s="1"/>
  <c r="O2768" i="48"/>
  <c r="Q2768" i="48" s="1"/>
  <c r="R2768" i="48" s="1"/>
  <c r="O2767" i="48"/>
  <c r="Q2767" i="48" s="1"/>
  <c r="R2767" i="48" s="1"/>
  <c r="W2670" i="48"/>
  <c r="Y2670" i="48" s="1"/>
  <c r="Z2670" i="48" s="1"/>
  <c r="Y2669" i="48"/>
  <c r="Z2669" i="48" s="1"/>
  <c r="H2227" i="5"/>
  <c r="H2576" i="5"/>
  <c r="H2527" i="5"/>
  <c r="W2726" i="48"/>
  <c r="Y2726" i="48" s="1"/>
  <c r="Z2726" i="48" s="1"/>
  <c r="W2725" i="48"/>
  <c r="Y2725" i="48" s="1"/>
  <c r="Z2725" i="48" s="1"/>
  <c r="Y2724" i="48"/>
  <c r="Z2724" i="48" s="1"/>
  <c r="W2705" i="48"/>
  <c r="W2704" i="48"/>
  <c r="Y2704" i="48" s="1"/>
  <c r="Z2704" i="48" s="1"/>
  <c r="Y2703" i="48"/>
  <c r="Z2703" i="48" s="1"/>
  <c r="W2666" i="48"/>
  <c r="Y2666" i="48" s="1"/>
  <c r="Z2666" i="48" s="1"/>
  <c r="Y2665" i="48"/>
  <c r="Z2665" i="48" s="1"/>
  <c r="E2770" i="48"/>
  <c r="F2770" i="48" s="1"/>
  <c r="C2773" i="48"/>
  <c r="E2773" i="48" s="1"/>
  <c r="F2773" i="48" s="1"/>
  <c r="C2771" i="48"/>
  <c r="E2771" i="48" s="1"/>
  <c r="F2771" i="48" s="1"/>
  <c r="Q2774" i="48"/>
  <c r="R2774" i="48" s="1"/>
  <c r="O2777" i="48"/>
  <c r="Q2777" i="48" s="1"/>
  <c r="R2777" i="48" s="1"/>
  <c r="O2776" i="48"/>
  <c r="O2775" i="48"/>
  <c r="Q2775" i="48" s="1"/>
  <c r="R2775" i="48" s="1"/>
  <c r="Y2749" i="48"/>
  <c r="Z2749" i="48" s="1"/>
  <c r="W2750" i="48"/>
  <c r="Y2750" i="48" s="1"/>
  <c r="Z2750" i="48" s="1"/>
  <c r="W2733" i="48"/>
  <c r="Y2733" i="48" s="1"/>
  <c r="Z2733" i="48" s="1"/>
  <c r="Y2732" i="48"/>
  <c r="Z2732" i="48" s="1"/>
  <c r="I2770" i="48"/>
  <c r="J2770" i="48" s="1"/>
  <c r="G2773" i="48"/>
  <c r="I2773" i="48" s="1"/>
  <c r="J2773" i="48" s="1"/>
  <c r="G2772" i="48"/>
  <c r="G2771" i="48"/>
  <c r="I2771" i="48" s="1"/>
  <c r="J2771" i="48" s="1"/>
  <c r="O2685" i="48"/>
  <c r="Q2685" i="48" s="1"/>
  <c r="R2685" i="48" s="1"/>
  <c r="W2712" i="48"/>
  <c r="Y2712" i="48" s="1"/>
  <c r="Z2712" i="48" s="1"/>
  <c r="Y2711" i="48"/>
  <c r="Z2711" i="48" s="1"/>
  <c r="W2764" i="48"/>
  <c r="Y2764" i="48" s="1"/>
  <c r="Z2764" i="48" s="1"/>
  <c r="Y2763" i="48"/>
  <c r="Z2763" i="48" s="1"/>
  <c r="W2766" i="48"/>
  <c r="W2708" i="48"/>
  <c r="Y2708" i="48" s="1"/>
  <c r="Z2708" i="48" s="1"/>
  <c r="Y2707" i="48"/>
  <c r="Z2707" i="48" s="1"/>
  <c r="W2754" i="48"/>
  <c r="Y2754" i="48" s="1"/>
  <c r="Z2754" i="48" s="1"/>
  <c r="Y2753" i="48"/>
  <c r="Z2753" i="48" s="1"/>
  <c r="W2663" i="48"/>
  <c r="W2662" i="48"/>
  <c r="Y2662" i="48" s="1"/>
  <c r="Z2662" i="48" s="1"/>
  <c r="Y2661" i="48"/>
  <c r="Z2661" i="48" s="1"/>
  <c r="W2729" i="48"/>
  <c r="Y2729" i="48" s="1"/>
  <c r="Z2729" i="48" s="1"/>
  <c r="Y2728" i="48"/>
  <c r="Z2728" i="48" s="1"/>
  <c r="W2774" i="48"/>
  <c r="J282" i="48" l="1"/>
  <c r="I283" i="48"/>
  <c r="J283" i="48" s="1"/>
  <c r="H2377" i="56"/>
  <c r="H2275" i="56"/>
  <c r="H1833" i="56"/>
  <c r="U44" i="57"/>
  <c r="U48" i="57"/>
  <c r="U54" i="57"/>
  <c r="W116" i="48"/>
  <c r="C2257" i="56"/>
  <c r="Q1913" i="48"/>
  <c r="R1913" i="48" s="1"/>
  <c r="E2776" i="48"/>
  <c r="F2776" i="48" s="1"/>
  <c r="I2348" i="5"/>
  <c r="W2748" i="48"/>
  <c r="Y2748" i="48" s="1"/>
  <c r="Z2748" i="48" s="1"/>
  <c r="W2706" i="48"/>
  <c r="W2727" i="48"/>
  <c r="M1893" i="48"/>
  <c r="N1893" i="48" s="1"/>
  <c r="U2371" i="48"/>
  <c r="V2371" i="48" s="1"/>
  <c r="Y966" i="48"/>
  <c r="Z966" i="48" s="1"/>
  <c r="W1736" i="48"/>
  <c r="F153" i="48"/>
  <c r="H103" i="56"/>
  <c r="AA1995" i="48"/>
  <c r="AC1995" i="48" s="1"/>
  <c r="H2324" i="56"/>
  <c r="H2604" i="56"/>
  <c r="H458" i="56"/>
  <c r="H898" i="56"/>
  <c r="H2408" i="56"/>
  <c r="H1778" i="56"/>
  <c r="G1867" i="48"/>
  <c r="G1592" i="48"/>
  <c r="G1977" i="48"/>
  <c r="W271" i="48"/>
  <c r="Y271" i="48" s="1"/>
  <c r="E43" i="57"/>
  <c r="E42" i="57"/>
  <c r="U43" i="57"/>
  <c r="U38" i="57"/>
  <c r="AK38" i="57"/>
  <c r="AK42" i="57"/>
  <c r="AK48" i="57"/>
  <c r="U56" i="57"/>
  <c r="U55" i="57"/>
  <c r="H227" i="56"/>
  <c r="I227" i="56" s="1"/>
  <c r="H162" i="5"/>
  <c r="I162" i="5" s="1"/>
  <c r="AA2421" i="48"/>
  <c r="W2457" i="48"/>
  <c r="W1655" i="48"/>
  <c r="W1380" i="48"/>
  <c r="W2095" i="48"/>
  <c r="W1820" i="48"/>
  <c r="W665" i="48"/>
  <c r="W995" i="48"/>
  <c r="C207" i="48"/>
  <c r="C2439" i="56"/>
  <c r="E161" i="56"/>
  <c r="K281" i="48"/>
  <c r="M281" i="48" s="1"/>
  <c r="N281" i="48" s="1"/>
  <c r="I23" i="5"/>
  <c r="AA2618" i="48"/>
  <c r="AA1673" i="48"/>
  <c r="AA2113" i="48"/>
  <c r="AA1013" i="48"/>
  <c r="Q292" i="48"/>
  <c r="R292" i="48" s="1"/>
  <c r="I1323" i="5"/>
  <c r="I25" i="5"/>
  <c r="I1208" i="5"/>
  <c r="I493" i="5"/>
  <c r="I21" i="5"/>
  <c r="I438" i="5"/>
  <c r="I1813" i="5"/>
  <c r="I2088" i="5"/>
  <c r="I1098" i="5"/>
  <c r="E299" i="48"/>
  <c r="C300" i="48"/>
  <c r="J265" i="48"/>
  <c r="I266" i="48"/>
  <c r="J266" i="48" s="1"/>
  <c r="F973" i="5"/>
  <c r="F2073" i="5"/>
  <c r="F1853" i="5"/>
  <c r="F643" i="5"/>
  <c r="F1303" i="5"/>
  <c r="F1138" i="5"/>
  <c r="F1083" i="5"/>
  <c r="F588" i="5"/>
  <c r="F1743" i="5"/>
  <c r="F2018" i="5"/>
  <c r="F2128" i="5"/>
  <c r="F423" i="5"/>
  <c r="F1358" i="5"/>
  <c r="F918" i="5"/>
  <c r="F1633" i="5"/>
  <c r="F1908" i="5"/>
  <c r="F863" i="5"/>
  <c r="F1468" i="5"/>
  <c r="F698" i="5"/>
  <c r="F533" i="5"/>
  <c r="F1688" i="5"/>
  <c r="F1413" i="5"/>
  <c r="F1193" i="5"/>
  <c r="F1798" i="5"/>
  <c r="AA152" i="48"/>
  <c r="W2619" i="48"/>
  <c r="W2319" i="48"/>
  <c r="Y2319" i="48" s="1"/>
  <c r="Z2319" i="48" s="1"/>
  <c r="W2270" i="48"/>
  <c r="Y2270" i="48" s="1"/>
  <c r="Z2270" i="48" s="1"/>
  <c r="W2221" i="48"/>
  <c r="Y2221" i="48" s="1"/>
  <c r="Z2221" i="48" s="1"/>
  <c r="W2417" i="48"/>
  <c r="W2472" i="48"/>
  <c r="W2685" i="48"/>
  <c r="H2519" i="5"/>
  <c r="H2666" i="5"/>
  <c r="I150" i="5"/>
  <c r="H2268" i="5"/>
  <c r="H2470" i="5"/>
  <c r="H2366" i="5"/>
  <c r="H2568" i="5"/>
  <c r="H2617" i="5"/>
  <c r="H2317" i="5"/>
  <c r="H2415" i="5"/>
  <c r="E298" i="48"/>
  <c r="F298" i="48" s="1"/>
  <c r="F297" i="48"/>
  <c r="H2219" i="5"/>
  <c r="Y152" i="48"/>
  <c r="Y1083" i="48"/>
  <c r="Z1083" i="48" s="1"/>
  <c r="Y2368" i="48"/>
  <c r="Z2368" i="48" s="1"/>
  <c r="H2073" i="56"/>
  <c r="H107" i="56"/>
  <c r="H568" i="56"/>
  <c r="U42" i="57"/>
  <c r="AK39" i="57"/>
  <c r="Q2078" i="48"/>
  <c r="R2078" i="48" s="1"/>
  <c r="Q2012" i="48"/>
  <c r="R2012" i="48" s="1"/>
  <c r="I383" i="5"/>
  <c r="I2385" i="56"/>
  <c r="W2664" i="48"/>
  <c r="Y2664" i="48" s="1"/>
  <c r="Z2664" i="48" s="1"/>
  <c r="Y2685" i="48"/>
  <c r="Z2685" i="48" s="1"/>
  <c r="X805" i="48"/>
  <c r="U479" i="48"/>
  <c r="V479" i="48" s="1"/>
  <c r="U577" i="48"/>
  <c r="V577" i="48" s="1"/>
  <c r="F309" i="48"/>
  <c r="H159" i="56"/>
  <c r="H852" i="56" s="1"/>
  <c r="H2128" i="56"/>
  <c r="H1228" i="56"/>
  <c r="H1338" i="56"/>
  <c r="H513" i="56"/>
  <c r="G2087" i="48"/>
  <c r="G987" i="48"/>
  <c r="G877" i="48"/>
  <c r="G1152" i="48"/>
  <c r="E45" i="57"/>
  <c r="U45" i="57"/>
  <c r="U39" i="57"/>
  <c r="AK40" i="57"/>
  <c r="AA2529" i="48"/>
  <c r="W2402" i="48"/>
  <c r="W720" i="48"/>
  <c r="W1930" i="48"/>
  <c r="W885" i="48"/>
  <c r="W1105" i="48"/>
  <c r="I2240" i="48"/>
  <c r="J2240" i="48" s="1"/>
  <c r="K268" i="48"/>
  <c r="Q1902" i="48"/>
  <c r="R1902" i="48" s="1"/>
  <c r="AA1288" i="48"/>
  <c r="AA848" i="48"/>
  <c r="AA1618" i="48"/>
  <c r="I2455" i="5"/>
  <c r="I2504" i="5"/>
  <c r="I883" i="5"/>
  <c r="I2148" i="5"/>
  <c r="I1708" i="5"/>
  <c r="I1378" i="5"/>
  <c r="I1978" i="5"/>
  <c r="I1153" i="5"/>
  <c r="I1263" i="5"/>
  <c r="I1703" i="5"/>
  <c r="I1318" i="5"/>
  <c r="I1593" i="5"/>
  <c r="I1758" i="5"/>
  <c r="I878" i="5"/>
  <c r="I796" i="56"/>
  <c r="I2561" i="56"/>
  <c r="I2026" i="56"/>
  <c r="W2368" i="48"/>
  <c r="W2521" i="48"/>
  <c r="F117" i="48"/>
  <c r="E118" i="48"/>
  <c r="F118" i="48" s="1"/>
  <c r="H1253" i="56"/>
  <c r="H301" i="56"/>
  <c r="I301" i="56" s="1"/>
  <c r="I55" i="56"/>
  <c r="C1976" i="56"/>
  <c r="C1021" i="56"/>
  <c r="C966" i="56"/>
  <c r="C801" i="56"/>
  <c r="C911" i="56"/>
  <c r="C416" i="56"/>
  <c r="C1791" i="56"/>
  <c r="C1846" i="56"/>
  <c r="F78" i="56"/>
  <c r="I104" i="56"/>
  <c r="I1338" i="56"/>
  <c r="C1735" i="56"/>
  <c r="C1975" i="56"/>
  <c r="I2281" i="56"/>
  <c r="I1346" i="56"/>
  <c r="H26" i="56"/>
  <c r="H663" i="56"/>
  <c r="H733" i="56"/>
  <c r="H678" i="56"/>
  <c r="I1566" i="56"/>
  <c r="AA2263" i="48"/>
  <c r="AC2263" i="48" s="1"/>
  <c r="N128" i="48"/>
  <c r="H313" i="56"/>
  <c r="H2253" i="56" s="1"/>
  <c r="U480" i="48"/>
  <c r="V480" i="48" s="1"/>
  <c r="U1073" i="48"/>
  <c r="V1073" i="48" s="1"/>
  <c r="X806" i="48"/>
  <c r="Y806" i="48" s="1"/>
  <c r="Z806" i="48" s="1"/>
  <c r="I2263" i="48"/>
  <c r="J2263" i="48" s="1"/>
  <c r="W103" i="48"/>
  <c r="J313" i="48"/>
  <c r="C2355" i="56"/>
  <c r="C2306" i="56"/>
  <c r="AA1600" i="48"/>
  <c r="E163" i="56"/>
  <c r="Q1242" i="48"/>
  <c r="R1242" i="48" s="1"/>
  <c r="Q637" i="48"/>
  <c r="R637" i="48" s="1"/>
  <c r="AA518" i="48"/>
  <c r="AA738" i="48"/>
  <c r="I1818" i="5"/>
  <c r="W2243" i="48"/>
  <c r="I1868" i="5"/>
  <c r="I26" i="5"/>
  <c r="I2512" i="56"/>
  <c r="I576" i="56"/>
  <c r="W266" i="48"/>
  <c r="AA266" i="48" s="1"/>
  <c r="G1735" i="5"/>
  <c r="G1075" i="5"/>
  <c r="G2065" i="5"/>
  <c r="G635" i="5"/>
  <c r="G1900" i="5"/>
  <c r="G1515" i="5"/>
  <c r="G855" i="5"/>
  <c r="G1020" i="5"/>
  <c r="G1240" i="5"/>
  <c r="G690" i="5"/>
  <c r="G1130" i="5"/>
  <c r="G1790" i="5"/>
  <c r="G470" i="5"/>
  <c r="G525" i="5"/>
  <c r="G1955" i="5"/>
  <c r="G800" i="5"/>
  <c r="G745" i="5"/>
  <c r="G1295" i="5"/>
  <c r="G910" i="5"/>
  <c r="G1185" i="5"/>
  <c r="G1680" i="5"/>
  <c r="G415" i="5"/>
  <c r="G965" i="5"/>
  <c r="G1350" i="5"/>
  <c r="G1405" i="5"/>
  <c r="G1625" i="5"/>
  <c r="G2175" i="5"/>
  <c r="G2010" i="5"/>
  <c r="G1460" i="5"/>
  <c r="G2120" i="5"/>
  <c r="G580" i="5"/>
  <c r="G1845" i="5"/>
  <c r="G1570" i="5"/>
  <c r="E136" i="48"/>
  <c r="F136" i="48" s="1"/>
  <c r="F135" i="48"/>
  <c r="J157" i="48"/>
  <c r="AA2425" i="48"/>
  <c r="I52" i="56"/>
  <c r="I49" i="56"/>
  <c r="C2586" i="56"/>
  <c r="C2208" i="56"/>
  <c r="C2684" i="56"/>
  <c r="AA118" i="48"/>
  <c r="AA1380" i="48"/>
  <c r="AA2506" i="48"/>
  <c r="AA665" i="48"/>
  <c r="E162" i="56"/>
  <c r="F291" i="56"/>
  <c r="Y967" i="48"/>
  <c r="Z967" i="48" s="1"/>
  <c r="E130" i="56"/>
  <c r="I130" i="56" s="1"/>
  <c r="I1048" i="5"/>
  <c r="H264" i="5"/>
  <c r="I264" i="5" s="1"/>
  <c r="I1648" i="5"/>
  <c r="I933" i="5"/>
  <c r="I411" i="56"/>
  <c r="I1016" i="56"/>
  <c r="G214" i="5"/>
  <c r="G227" i="5"/>
  <c r="X1795" i="48"/>
  <c r="X1575" i="48"/>
  <c r="U2019" i="48"/>
  <c r="V2019" i="48" s="1"/>
  <c r="AB1804" i="48"/>
  <c r="AB814" i="48"/>
  <c r="U467" i="48"/>
  <c r="V467" i="48" s="1"/>
  <c r="Y2705" i="48"/>
  <c r="Z2705" i="48" s="1"/>
  <c r="U1085" i="48"/>
  <c r="V1085" i="48" s="1"/>
  <c r="Y102" i="48"/>
  <c r="Y103" i="48" s="1"/>
  <c r="Z103" i="48" s="1"/>
  <c r="W2071" i="48"/>
  <c r="Y1736" i="48"/>
  <c r="Z1736" i="48" s="1"/>
  <c r="AA2003" i="48"/>
  <c r="AA2040" i="48"/>
  <c r="AC2040" i="48" s="1"/>
  <c r="I2776" i="48"/>
  <c r="J2776" i="48" s="1"/>
  <c r="H298" i="56"/>
  <c r="H299" i="56" s="1"/>
  <c r="I299" i="56" s="1"/>
  <c r="C2537" i="56"/>
  <c r="C2488" i="56"/>
  <c r="I1286" i="5"/>
  <c r="I2275" i="56"/>
  <c r="Q2067" i="48"/>
  <c r="R2067" i="48" s="1"/>
  <c r="F184" i="56"/>
  <c r="AA2058" i="48"/>
  <c r="AC2058" i="48" s="1"/>
  <c r="AA1838" i="48"/>
  <c r="I2602" i="5"/>
  <c r="I1598" i="5"/>
  <c r="I1983" i="5"/>
  <c r="I99" i="5"/>
  <c r="E158" i="56"/>
  <c r="W2245" i="48"/>
  <c r="I1373" i="5"/>
  <c r="H175" i="56"/>
  <c r="I175" i="56" s="1"/>
  <c r="G462" i="5"/>
  <c r="G1012" i="5"/>
  <c r="G1562" i="5"/>
  <c r="G737" i="5"/>
  <c r="G517" i="5"/>
  <c r="G1892" i="5"/>
  <c r="G1397" i="5"/>
  <c r="G1177" i="5"/>
  <c r="G792" i="5"/>
  <c r="G407" i="5"/>
  <c r="G1507" i="5"/>
  <c r="G1617" i="5"/>
  <c r="G957" i="5"/>
  <c r="G572" i="5"/>
  <c r="G847" i="5"/>
  <c r="G1837" i="5"/>
  <c r="G1947" i="5"/>
  <c r="G1232" i="5"/>
  <c r="G1782" i="5"/>
  <c r="G1342" i="5"/>
  <c r="G902" i="5"/>
  <c r="G1672" i="5"/>
  <c r="G2167" i="5"/>
  <c r="G627" i="5"/>
  <c r="G2002" i="5"/>
  <c r="G153" i="5"/>
  <c r="G1122" i="5"/>
  <c r="G682" i="5"/>
  <c r="G2057" i="5"/>
  <c r="G1287" i="5"/>
  <c r="G1452" i="5"/>
  <c r="G2112" i="5"/>
  <c r="G1727" i="5"/>
  <c r="G1067" i="5"/>
  <c r="I116" i="56"/>
  <c r="I636" i="56"/>
  <c r="I2331" i="56"/>
  <c r="I326" i="56"/>
  <c r="I503" i="56"/>
  <c r="I1953" i="56"/>
  <c r="I833" i="56"/>
  <c r="I105" i="56"/>
  <c r="I733" i="56"/>
  <c r="I1613" i="56"/>
  <c r="I2555" i="56"/>
  <c r="I898" i="56"/>
  <c r="I1668" i="56"/>
  <c r="I458" i="56"/>
  <c r="I103" i="56"/>
  <c r="C415" i="56"/>
  <c r="I415" i="56" s="1"/>
  <c r="C1350" i="56"/>
  <c r="C2418" i="56"/>
  <c r="C580" i="56"/>
  <c r="C1020" i="56"/>
  <c r="C1845" i="56"/>
  <c r="I2330" i="56"/>
  <c r="I2610" i="56"/>
  <c r="I686" i="56"/>
  <c r="I2183" i="56"/>
  <c r="I1786" i="56"/>
  <c r="K158" i="56"/>
  <c r="M236" i="56"/>
  <c r="M158" i="56"/>
  <c r="P184" i="56"/>
  <c r="P158" i="56"/>
  <c r="P236" i="56"/>
  <c r="I2414" i="56"/>
  <c r="H271" i="5"/>
  <c r="I271" i="5" s="1"/>
  <c r="G596" i="5"/>
  <c r="G2026" i="5"/>
  <c r="G486" i="5"/>
  <c r="G1531" i="5"/>
  <c r="G816" i="5"/>
  <c r="G1586" i="5"/>
  <c r="G2081" i="5"/>
  <c r="G1806" i="5"/>
  <c r="G1696" i="5"/>
  <c r="G1971" i="5"/>
  <c r="G431" i="5"/>
  <c r="G1476" i="5"/>
  <c r="G761" i="5"/>
  <c r="G2136" i="5"/>
  <c r="G335" i="5"/>
  <c r="G981" i="5"/>
  <c r="G706" i="5"/>
  <c r="G1366" i="5"/>
  <c r="G1751" i="5"/>
  <c r="G1091" i="5"/>
  <c r="G651" i="5"/>
  <c r="G1641" i="5"/>
  <c r="G1201" i="5"/>
  <c r="G1311" i="5"/>
  <c r="G2191" i="5"/>
  <c r="G1036" i="5"/>
  <c r="G1861" i="5"/>
  <c r="G1916" i="5"/>
  <c r="G926" i="5"/>
  <c r="G1146" i="5"/>
  <c r="G541" i="5"/>
  <c r="G1256" i="5"/>
  <c r="G871" i="5"/>
  <c r="G1421" i="5"/>
  <c r="G478" i="5"/>
  <c r="G588" i="5"/>
  <c r="G1633" i="5"/>
  <c r="G533" i="5"/>
  <c r="G423" i="5"/>
  <c r="G1743" i="5"/>
  <c r="G1358" i="5"/>
  <c r="G1688" i="5"/>
  <c r="G2018" i="5"/>
  <c r="G2073" i="5"/>
  <c r="G1523" i="5"/>
  <c r="G1413" i="5"/>
  <c r="G2128" i="5"/>
  <c r="G1578" i="5"/>
  <c r="G1303" i="5"/>
  <c r="G2183" i="5"/>
  <c r="G1798" i="5"/>
  <c r="G1853" i="5"/>
  <c r="G1083" i="5"/>
  <c r="G973" i="5"/>
  <c r="G753" i="5"/>
  <c r="G918" i="5"/>
  <c r="G1138" i="5"/>
  <c r="G808" i="5"/>
  <c r="G863" i="5"/>
  <c r="G643" i="5"/>
  <c r="G1028" i="5"/>
  <c r="G1468" i="5"/>
  <c r="G698" i="5"/>
  <c r="G1193" i="5"/>
  <c r="G1963" i="5"/>
  <c r="G1908" i="5"/>
  <c r="G2077" i="5"/>
  <c r="G2022" i="5"/>
  <c r="G1747" i="5"/>
  <c r="G1912" i="5"/>
  <c r="G1582" i="5"/>
  <c r="G482" i="5"/>
  <c r="G1802" i="5"/>
  <c r="G867" i="5"/>
  <c r="G702" i="5"/>
  <c r="G1307" i="5"/>
  <c r="G2132" i="5"/>
  <c r="G1857" i="5"/>
  <c r="G1252" i="5"/>
  <c r="G1417" i="5"/>
  <c r="G812" i="5"/>
  <c r="G2187" i="5"/>
  <c r="G1637" i="5"/>
  <c r="G427" i="5"/>
  <c r="G977" i="5"/>
  <c r="G1967" i="5"/>
  <c r="G1527" i="5"/>
  <c r="G1472" i="5"/>
  <c r="G537" i="5"/>
  <c r="G1142" i="5"/>
  <c r="G1032" i="5"/>
  <c r="G922" i="5"/>
  <c r="G1362" i="5"/>
  <c r="G647" i="5"/>
  <c r="G1197" i="5"/>
  <c r="G592" i="5"/>
  <c r="G1692" i="5"/>
  <c r="G757" i="5"/>
  <c r="G1087" i="5"/>
  <c r="U1909" i="48"/>
  <c r="V1909" i="48" s="1"/>
  <c r="U1733" i="48"/>
  <c r="V1733" i="48" s="1"/>
  <c r="I2184" i="56"/>
  <c r="AA106" i="48"/>
  <c r="AA107" i="48"/>
  <c r="Y963" i="48"/>
  <c r="Z963" i="48" s="1"/>
  <c r="AA2050" i="48"/>
  <c r="AC2050" i="48" s="1"/>
  <c r="AA400" i="48"/>
  <c r="AC400" i="48" s="1"/>
  <c r="H175" i="5"/>
  <c r="H181" i="5" s="1"/>
  <c r="I181" i="5" s="1"/>
  <c r="H327" i="56"/>
  <c r="I327" i="56" s="1"/>
  <c r="I563" i="5"/>
  <c r="I2408" i="5"/>
  <c r="I49" i="5"/>
  <c r="I1768" i="56"/>
  <c r="I2316" i="56"/>
  <c r="I1493" i="56"/>
  <c r="I393" i="56"/>
  <c r="H278" i="5"/>
  <c r="H1248" i="5" s="1"/>
  <c r="H323" i="5"/>
  <c r="H324" i="5" s="1"/>
  <c r="Y2066" i="48"/>
  <c r="Z2066" i="48" s="1"/>
  <c r="E127" i="5"/>
  <c r="W1709" i="48"/>
  <c r="Y1709" i="48" s="1"/>
  <c r="Z1709" i="48" s="1"/>
  <c r="AA291" i="48"/>
  <c r="W292" i="48"/>
  <c r="AA292" i="48" s="1"/>
  <c r="E292" i="48"/>
  <c r="F292" i="48" s="1"/>
  <c r="F291" i="48"/>
  <c r="C277" i="56"/>
  <c r="I46" i="57"/>
  <c r="Q36" i="57"/>
  <c r="I49" i="57"/>
  <c r="I48" i="57"/>
  <c r="I40" i="57"/>
  <c r="I43" i="57"/>
  <c r="I38" i="57"/>
  <c r="I41" i="57"/>
  <c r="I45" i="57"/>
  <c r="I42" i="57"/>
  <c r="I44" i="57"/>
  <c r="I39" i="57"/>
  <c r="Q5" i="57"/>
  <c r="I18" i="57"/>
  <c r="I17" i="57"/>
  <c r="I15" i="57"/>
  <c r="I10" i="57"/>
  <c r="I12" i="57"/>
  <c r="I8" i="57"/>
  <c r="I7" i="57"/>
  <c r="I9" i="57"/>
  <c r="I11" i="57"/>
  <c r="I13" i="57"/>
  <c r="I14" i="57"/>
  <c r="AT77" i="57"/>
  <c r="AT76" i="57"/>
  <c r="AT70" i="57"/>
  <c r="AT73" i="57"/>
  <c r="AT67" i="57"/>
  <c r="AT66" i="57"/>
  <c r="AT68" i="57"/>
  <c r="AT71" i="57"/>
  <c r="AT72" i="57"/>
  <c r="AT69" i="57"/>
  <c r="AT65" i="57"/>
  <c r="E277" i="56"/>
  <c r="AT49" i="57"/>
  <c r="AT48" i="57"/>
  <c r="AT44" i="57"/>
  <c r="AT40" i="57"/>
  <c r="AT43" i="57"/>
  <c r="AT39" i="57"/>
  <c r="AT42" i="57"/>
  <c r="AT38" i="57"/>
  <c r="AT46" i="57"/>
  <c r="AT45" i="57"/>
  <c r="AT41" i="57"/>
  <c r="AT18" i="57"/>
  <c r="AT17" i="57"/>
  <c r="AT9" i="57"/>
  <c r="AT13" i="57"/>
  <c r="AT14" i="57"/>
  <c r="AT12" i="57"/>
  <c r="AT10" i="57"/>
  <c r="AT7" i="57"/>
  <c r="AT8" i="57"/>
  <c r="AT15" i="57"/>
  <c r="AT11" i="57"/>
  <c r="Q63" i="57"/>
  <c r="I77" i="57"/>
  <c r="I76" i="57"/>
  <c r="I71" i="57"/>
  <c r="I68" i="57"/>
  <c r="I70" i="57"/>
  <c r="I69" i="57"/>
  <c r="I72" i="57"/>
  <c r="I65" i="57"/>
  <c r="I67" i="57"/>
  <c r="I66" i="57"/>
  <c r="G2072" i="5"/>
  <c r="G1522" i="5"/>
  <c r="G477" i="5"/>
  <c r="G281" i="5"/>
  <c r="G2681" i="5"/>
  <c r="S2751" i="48" s="1"/>
  <c r="U2751" i="48" s="1"/>
  <c r="V2751" i="48" s="1"/>
  <c r="G286" i="5"/>
  <c r="G1962" i="5"/>
  <c r="G2182" i="5"/>
  <c r="G1357" i="5"/>
  <c r="G532" i="5"/>
  <c r="G2534" i="5"/>
  <c r="S2688" i="48" s="1"/>
  <c r="U2688" i="48" s="1"/>
  <c r="V2688" i="48" s="1"/>
  <c r="G807" i="5"/>
  <c r="G2430" i="5"/>
  <c r="G1302" i="5"/>
  <c r="G1412" i="5"/>
  <c r="G2583" i="5"/>
  <c r="S2709" i="48" s="1"/>
  <c r="U2709" i="48" s="1"/>
  <c r="V2709" i="48" s="1"/>
  <c r="G1577" i="5"/>
  <c r="G284" i="5"/>
  <c r="G422" i="5"/>
  <c r="G2632" i="5"/>
  <c r="S2730" i="48" s="1"/>
  <c r="U2730" i="48" s="1"/>
  <c r="V2730" i="48" s="1"/>
  <c r="G972" i="5"/>
  <c r="G1907" i="5"/>
  <c r="G752" i="5"/>
  <c r="G1192" i="5"/>
  <c r="G2485" i="5"/>
  <c r="S2667" i="48" s="1"/>
  <c r="G283" i="5"/>
  <c r="G2332" i="5"/>
  <c r="G587" i="5"/>
  <c r="G2381" i="5"/>
  <c r="G2017" i="5"/>
  <c r="G1797" i="5"/>
  <c r="G1632" i="5"/>
  <c r="G1082" i="5"/>
  <c r="G1687" i="5"/>
  <c r="G287" i="5"/>
  <c r="G1742" i="5"/>
  <c r="G697" i="5"/>
  <c r="G2127" i="5"/>
  <c r="G1467" i="5"/>
  <c r="G1137" i="5"/>
  <c r="G1852" i="5"/>
  <c r="G862" i="5"/>
  <c r="G2234" i="5"/>
  <c r="G2283" i="5"/>
  <c r="G642" i="5"/>
  <c r="G917" i="5"/>
  <c r="G1027" i="5"/>
  <c r="G285" i="5"/>
  <c r="U2667" i="48"/>
  <c r="V2667" i="48" s="1"/>
  <c r="AR49" i="57"/>
  <c r="AR55" i="57"/>
  <c r="I274" i="56"/>
  <c r="I2136" i="56"/>
  <c r="I1841" i="56"/>
  <c r="I2232" i="56"/>
  <c r="AS36" i="57"/>
  <c r="AS55" i="57" s="1"/>
  <c r="AM36" i="57"/>
  <c r="AE36" i="57"/>
  <c r="W36" i="57"/>
  <c r="O36" i="57"/>
  <c r="G36" i="57"/>
  <c r="AM63" i="57"/>
  <c r="AE63" i="57"/>
  <c r="W63" i="57"/>
  <c r="O63" i="57"/>
  <c r="G63" i="57"/>
  <c r="AS63" i="57"/>
  <c r="F18" i="57"/>
  <c r="F17" i="57"/>
  <c r="F9" i="57"/>
  <c r="F11" i="57"/>
  <c r="F13" i="57"/>
  <c r="F14" i="57"/>
  <c r="F15" i="57"/>
  <c r="F10" i="57"/>
  <c r="F12" i="57"/>
  <c r="F8" i="57"/>
  <c r="F7" i="57"/>
  <c r="F77" i="57"/>
  <c r="F76" i="57"/>
  <c r="F70" i="57"/>
  <c r="F67" i="57"/>
  <c r="F69" i="57"/>
  <c r="F72" i="57"/>
  <c r="F71" i="57"/>
  <c r="F66" i="57"/>
  <c r="F68" i="57"/>
  <c r="F65" i="57"/>
  <c r="AD76" i="57"/>
  <c r="AD77" i="57"/>
  <c r="AD66" i="57"/>
  <c r="AD68" i="57"/>
  <c r="AD70" i="57"/>
  <c r="AD67" i="57"/>
  <c r="AD69" i="57"/>
  <c r="AD71" i="57"/>
  <c r="AD65" i="57"/>
  <c r="AD49" i="57"/>
  <c r="AD48" i="57"/>
  <c r="AD38" i="57"/>
  <c r="AD42" i="57"/>
  <c r="AD44" i="57"/>
  <c r="AD39" i="57"/>
  <c r="AD41" i="57"/>
  <c r="AD43" i="57"/>
  <c r="AD45" i="57"/>
  <c r="AD40" i="57"/>
  <c r="V18" i="57"/>
  <c r="V17" i="57"/>
  <c r="V7" i="57"/>
  <c r="V9" i="57"/>
  <c r="V13" i="57"/>
  <c r="V10" i="57"/>
  <c r="V14" i="57"/>
  <c r="V8" i="57"/>
  <c r="V11" i="57"/>
  <c r="V12" i="57"/>
  <c r="V15" i="57"/>
  <c r="V76" i="57"/>
  <c r="V77" i="57"/>
  <c r="V66" i="57"/>
  <c r="V68" i="57"/>
  <c r="V71" i="57"/>
  <c r="V70" i="57"/>
  <c r="V67" i="57"/>
  <c r="V69" i="57"/>
  <c r="V72" i="57"/>
  <c r="V65" i="57"/>
  <c r="AL48" i="57"/>
  <c r="AL49" i="57"/>
  <c r="AL38" i="57"/>
  <c r="AL40" i="57"/>
  <c r="AL39" i="57"/>
  <c r="AL41" i="57"/>
  <c r="AL42" i="57"/>
  <c r="AL18" i="57"/>
  <c r="AL17" i="57"/>
  <c r="AL8" i="57"/>
  <c r="AL9" i="57"/>
  <c r="AL11" i="57"/>
  <c r="AL12" i="57"/>
  <c r="AL7" i="57"/>
  <c r="AL13" i="57"/>
  <c r="AL10" i="57"/>
  <c r="N18" i="57"/>
  <c r="N17" i="57"/>
  <c r="N13" i="57"/>
  <c r="N7" i="57"/>
  <c r="N9" i="57"/>
  <c r="N12" i="57"/>
  <c r="N14" i="57"/>
  <c r="N8" i="57"/>
  <c r="N10" i="57"/>
  <c r="N11" i="57"/>
  <c r="N15" i="57"/>
  <c r="AD17" i="57"/>
  <c r="AD18" i="57"/>
  <c r="AD12" i="57"/>
  <c r="AD15" i="57"/>
  <c r="AD9" i="57"/>
  <c r="AD11" i="57"/>
  <c r="AD14" i="57"/>
  <c r="AD13" i="57"/>
  <c r="AD8" i="57"/>
  <c r="AD10" i="57"/>
  <c r="AD7" i="57"/>
  <c r="N76" i="57"/>
  <c r="N77" i="57"/>
  <c r="N65" i="57"/>
  <c r="N66" i="57"/>
  <c r="N67" i="57"/>
  <c r="N69" i="57"/>
  <c r="N70" i="57"/>
  <c r="N72" i="57"/>
  <c r="N68" i="57"/>
  <c r="N71" i="57"/>
  <c r="V49" i="57"/>
  <c r="V48" i="57"/>
  <c r="V38" i="57"/>
  <c r="V42" i="57"/>
  <c r="V43" i="57"/>
  <c r="V40" i="57"/>
  <c r="V39" i="57"/>
  <c r="V41" i="57"/>
  <c r="V44" i="57"/>
  <c r="V45" i="57"/>
  <c r="AL77" i="57"/>
  <c r="AL76" i="57"/>
  <c r="AL65" i="57"/>
  <c r="AL68" i="57"/>
  <c r="AL66" i="57"/>
  <c r="AL71" i="57"/>
  <c r="AL69" i="57"/>
  <c r="AL67" i="57"/>
  <c r="AL70" i="57"/>
  <c r="N49" i="57"/>
  <c r="N48" i="57"/>
  <c r="N40" i="57"/>
  <c r="N41" i="57"/>
  <c r="N42" i="57"/>
  <c r="N45" i="57"/>
  <c r="N38" i="57"/>
  <c r="N39" i="57"/>
  <c r="N43" i="57"/>
  <c r="N44" i="57"/>
  <c r="AM5" i="57"/>
  <c r="AE5" i="57"/>
  <c r="W5" i="57"/>
  <c r="O5" i="57"/>
  <c r="G5" i="57"/>
  <c r="AS5" i="57"/>
  <c r="I2449" i="56"/>
  <c r="I1163" i="56"/>
  <c r="I2008" i="56"/>
  <c r="I1438" i="56"/>
  <c r="I723" i="56"/>
  <c r="I2645" i="56"/>
  <c r="I2286" i="56"/>
  <c r="C965" i="56"/>
  <c r="C2187" i="56"/>
  <c r="C2236" i="56"/>
  <c r="C2614" i="56"/>
  <c r="C2516" i="56"/>
  <c r="C2334" i="56"/>
  <c r="I635" i="56"/>
  <c r="C2389" i="56"/>
  <c r="C2030" i="56"/>
  <c r="C2663" i="56"/>
  <c r="C525" i="56"/>
  <c r="C910" i="56"/>
  <c r="C2285" i="56"/>
  <c r="C800" i="56"/>
  <c r="I910" i="56"/>
  <c r="AR72" i="57"/>
  <c r="AR73" i="57"/>
  <c r="I778" i="56"/>
  <c r="I2367" i="56"/>
  <c r="I1603" i="56"/>
  <c r="I2267" i="56"/>
  <c r="I1383" i="56"/>
  <c r="I1898" i="56"/>
  <c r="I668" i="56"/>
  <c r="I448" i="56"/>
  <c r="I2653" i="56"/>
  <c r="I1283" i="56"/>
  <c r="I1448" i="56"/>
  <c r="I2457" i="56"/>
  <c r="I2408" i="56"/>
  <c r="I1503" i="56"/>
  <c r="I1063" i="56"/>
  <c r="I1008" i="56"/>
  <c r="I51" i="56"/>
  <c r="AB2079" i="48"/>
  <c r="AB1914" i="48"/>
  <c r="U2063" i="48"/>
  <c r="V2063" i="48" s="1"/>
  <c r="AB409" i="48"/>
  <c r="AB794" i="48"/>
  <c r="AB1234" i="48"/>
  <c r="AA1105" i="48"/>
  <c r="I107" i="56"/>
  <c r="I2324" i="56"/>
  <c r="I788" i="56"/>
  <c r="I623" i="56"/>
  <c r="I568" i="56"/>
  <c r="I2226" i="56"/>
  <c r="I1963" i="56"/>
  <c r="I403" i="56"/>
  <c r="I1393" i="56"/>
  <c r="I1723" i="56"/>
  <c r="I2302" i="5"/>
  <c r="I2651" i="5"/>
  <c r="I663" i="5"/>
  <c r="I1433" i="5"/>
  <c r="I1488" i="5"/>
  <c r="I1763" i="5"/>
  <c r="I1268" i="5"/>
  <c r="C345" i="56"/>
  <c r="C346" i="56"/>
  <c r="C344" i="56"/>
  <c r="C189" i="56"/>
  <c r="C190" i="56"/>
  <c r="C188" i="56"/>
  <c r="C187" i="56"/>
  <c r="C371" i="56"/>
  <c r="C372" i="56"/>
  <c r="C369" i="56"/>
  <c r="C370" i="56"/>
  <c r="C342" i="56"/>
  <c r="C290" i="56"/>
  <c r="C368" i="56"/>
  <c r="C294" i="56"/>
  <c r="C293" i="56"/>
  <c r="C292" i="56"/>
  <c r="C340" i="56"/>
  <c r="C288" i="56"/>
  <c r="C343" i="56"/>
  <c r="C184" i="56"/>
  <c r="C186" i="56"/>
  <c r="C291" i="56"/>
  <c r="I2338" i="48"/>
  <c r="J2338" i="48" s="1"/>
  <c r="E127" i="56"/>
  <c r="E406" i="56"/>
  <c r="H278" i="56"/>
  <c r="I278" i="56" s="1"/>
  <c r="H118" i="56"/>
  <c r="AA1610" i="48"/>
  <c r="AA1225" i="48"/>
  <c r="AC1225" i="48" s="1"/>
  <c r="AA1985" i="48"/>
  <c r="AC1985" i="48" s="1"/>
  <c r="I1498" i="5"/>
  <c r="I1388" i="5"/>
  <c r="AA675" i="48"/>
  <c r="AA2160" i="48"/>
  <c r="I341" i="5"/>
  <c r="F180" i="5"/>
  <c r="G260" i="48"/>
  <c r="AA995" i="48"/>
  <c r="AA2402" i="48"/>
  <c r="I1908" i="56"/>
  <c r="I1118" i="56"/>
  <c r="I2272" i="5"/>
  <c r="I2621" i="5"/>
  <c r="I2670" i="5"/>
  <c r="N99" i="48"/>
  <c r="M950" i="48"/>
  <c r="N950" i="48" s="1"/>
  <c r="D1574" i="5"/>
  <c r="D969" i="5"/>
  <c r="AA950" i="48"/>
  <c r="AC950" i="48" s="1"/>
  <c r="AA895" i="48"/>
  <c r="AA2410" i="48"/>
  <c r="D262" i="56"/>
  <c r="D1578" i="56"/>
  <c r="E180" i="5"/>
  <c r="D258" i="5"/>
  <c r="D1573" i="5"/>
  <c r="I2533" i="5"/>
  <c r="H1470" i="5"/>
  <c r="H865" i="5"/>
  <c r="H290" i="5"/>
  <c r="I290" i="5" s="1"/>
  <c r="I288" i="5"/>
  <c r="H535" i="5"/>
  <c r="H1965" i="5"/>
  <c r="H1360" i="5"/>
  <c r="H300" i="5"/>
  <c r="I300" i="5" s="1"/>
  <c r="H2130" i="5"/>
  <c r="H1085" i="5"/>
  <c r="H700" i="5"/>
  <c r="H1800" i="5"/>
  <c r="H1745" i="5"/>
  <c r="H2488" i="5"/>
  <c r="H1635" i="5"/>
  <c r="H1910" i="5"/>
  <c r="H1580" i="5"/>
  <c r="H1305" i="5"/>
  <c r="H1030" i="5"/>
  <c r="H975" i="5"/>
  <c r="H590" i="5"/>
  <c r="H1195" i="5"/>
  <c r="H2384" i="5"/>
  <c r="H2185" i="5"/>
  <c r="H2586" i="5"/>
  <c r="H2537" i="5"/>
  <c r="H1855" i="5"/>
  <c r="H1140" i="5"/>
  <c r="H645" i="5"/>
  <c r="H304" i="5"/>
  <c r="I304" i="5" s="1"/>
  <c r="H2020" i="5"/>
  <c r="H2237" i="5"/>
  <c r="H755" i="5"/>
  <c r="H425" i="5"/>
  <c r="H1525" i="5"/>
  <c r="H2286" i="5"/>
  <c r="H920" i="5"/>
  <c r="H1690" i="5"/>
  <c r="H2075" i="5"/>
  <c r="H2335" i="5"/>
  <c r="H810" i="5"/>
  <c r="H1250" i="5"/>
  <c r="H2433" i="5"/>
  <c r="H2684" i="5"/>
  <c r="H2635" i="5"/>
  <c r="H1415" i="5"/>
  <c r="I262" i="5"/>
  <c r="H1961" i="5"/>
  <c r="H421" i="5"/>
  <c r="H1521" i="5"/>
  <c r="H1686" i="5"/>
  <c r="H696" i="5"/>
  <c r="H2380" i="5"/>
  <c r="H1246" i="5"/>
  <c r="H641" i="5"/>
  <c r="H1631" i="5"/>
  <c r="H2016" i="5"/>
  <c r="H1136" i="5"/>
  <c r="H2484" i="5"/>
  <c r="H1356" i="5"/>
  <c r="H1411" i="5"/>
  <c r="H274" i="5"/>
  <c r="I274" i="5" s="1"/>
  <c r="H2429" i="5"/>
  <c r="H1741" i="5"/>
  <c r="H806" i="5"/>
  <c r="H971" i="5"/>
  <c r="H1906" i="5"/>
  <c r="H2181" i="5"/>
  <c r="H861" i="5"/>
  <c r="H1851" i="5"/>
  <c r="H916" i="5"/>
  <c r="H276" i="5"/>
  <c r="I276" i="5" s="1"/>
  <c r="H2331" i="5"/>
  <c r="H1301" i="5"/>
  <c r="H531" i="5"/>
  <c r="H1576" i="5"/>
  <c r="H751" i="5"/>
  <c r="H1466" i="5"/>
  <c r="H1081" i="5"/>
  <c r="H1796" i="5"/>
  <c r="H586" i="5"/>
  <c r="H1191" i="5"/>
  <c r="H2680" i="5"/>
  <c r="H1026" i="5"/>
  <c r="H2071" i="5"/>
  <c r="H2631" i="5"/>
  <c r="H2126" i="5"/>
  <c r="H2282" i="5"/>
  <c r="H2582" i="5"/>
  <c r="H2533" i="5"/>
  <c r="K2733" i="48"/>
  <c r="M2733" i="48" s="1"/>
  <c r="N2733" i="48" s="1"/>
  <c r="I2635" i="5"/>
  <c r="K2670" i="48"/>
  <c r="M2670" i="48" s="1"/>
  <c r="N2670" i="48" s="1"/>
  <c r="I2488" i="5"/>
  <c r="I2684" i="5"/>
  <c r="K2754" i="48"/>
  <c r="M2754" i="48" s="1"/>
  <c r="N2754" i="48" s="1"/>
  <c r="N111" i="48"/>
  <c r="M112" i="48"/>
  <c r="N112" i="48" s="1"/>
  <c r="K307" i="48"/>
  <c r="K311" i="48" s="1"/>
  <c r="M293" i="48"/>
  <c r="K294" i="48"/>
  <c r="K2750" i="48"/>
  <c r="M2750" i="48" s="1"/>
  <c r="N2750" i="48" s="1"/>
  <c r="I2680" i="5"/>
  <c r="K2666" i="48"/>
  <c r="M2666" i="48" s="1"/>
  <c r="N2666" i="48" s="1"/>
  <c r="I2484" i="5"/>
  <c r="E1446" i="5"/>
  <c r="E1281" i="5"/>
  <c r="E1226" i="5"/>
  <c r="E2264" i="5"/>
  <c r="E1116" i="5"/>
  <c r="E1061" i="5"/>
  <c r="E1666" i="5"/>
  <c r="E2106" i="5"/>
  <c r="E841" i="5"/>
  <c r="E1886" i="5"/>
  <c r="E1611" i="5"/>
  <c r="E131" i="5"/>
  <c r="E1776" i="5"/>
  <c r="E2662" i="5"/>
  <c r="K2744" i="48" s="1"/>
  <c r="M2744" i="48" s="1"/>
  <c r="N2744" i="48" s="1"/>
  <c r="E1556" i="5"/>
  <c r="E1336" i="5"/>
  <c r="E566" i="5"/>
  <c r="E1171" i="5"/>
  <c r="E1006" i="5"/>
  <c r="E731" i="5"/>
  <c r="E1996" i="5"/>
  <c r="E896" i="5"/>
  <c r="E676" i="5"/>
  <c r="E1721" i="5"/>
  <c r="E2613" i="5"/>
  <c r="K2723" i="48" s="1"/>
  <c r="M2723" i="48" s="1"/>
  <c r="N2723" i="48" s="1"/>
  <c r="E1391" i="5"/>
  <c r="E2313" i="5"/>
  <c r="E511" i="5"/>
  <c r="E129" i="5"/>
  <c r="E1831" i="5"/>
  <c r="E1941" i="5"/>
  <c r="E456" i="5"/>
  <c r="E2564" i="5"/>
  <c r="K2702" i="48" s="1"/>
  <c r="M2702" i="48" s="1"/>
  <c r="N2702" i="48" s="1"/>
  <c r="E786" i="5"/>
  <c r="E2466" i="5"/>
  <c r="K2660" i="48" s="1"/>
  <c r="M2660" i="48" s="1"/>
  <c r="N2660" i="48" s="1"/>
  <c r="E1501" i="5"/>
  <c r="E2411" i="5"/>
  <c r="E2362" i="5"/>
  <c r="E2161" i="5"/>
  <c r="E2515" i="5"/>
  <c r="K2681" i="48" s="1"/>
  <c r="M2681" i="48" s="1"/>
  <c r="N2681" i="48" s="1"/>
  <c r="E2051" i="5"/>
  <c r="E621" i="5"/>
  <c r="E951" i="5"/>
  <c r="E130" i="5"/>
  <c r="H2233" i="5"/>
  <c r="H2189" i="5"/>
  <c r="H1474" i="5"/>
  <c r="H869" i="5"/>
  <c r="H1969" i="5"/>
  <c r="I314" i="5"/>
  <c r="H1309" i="5"/>
  <c r="H1144" i="5"/>
  <c r="H539" i="5"/>
  <c r="H2134" i="5"/>
  <c r="H1584" i="5"/>
  <c r="H649" i="5"/>
  <c r="H2541" i="5"/>
  <c r="H594" i="5"/>
  <c r="H1639" i="5"/>
  <c r="H2024" i="5"/>
  <c r="H1804" i="5"/>
  <c r="H1199" i="5"/>
  <c r="H1364" i="5"/>
  <c r="H2590" i="5"/>
  <c r="H1914" i="5"/>
  <c r="H2688" i="5"/>
  <c r="H330" i="5"/>
  <c r="H2079" i="5"/>
  <c r="H704" i="5"/>
  <c r="H1859" i="5"/>
  <c r="H2241" i="5"/>
  <c r="H1529" i="5"/>
  <c r="H429" i="5"/>
  <c r="H2437" i="5"/>
  <c r="H2339" i="5"/>
  <c r="H1749" i="5"/>
  <c r="H1694" i="5"/>
  <c r="H814" i="5"/>
  <c r="H2492" i="5"/>
  <c r="H1034" i="5"/>
  <c r="H2639" i="5"/>
  <c r="H979" i="5"/>
  <c r="H2290" i="5"/>
  <c r="H328" i="5"/>
  <c r="H1089" i="5"/>
  <c r="H1419" i="5"/>
  <c r="H924" i="5"/>
  <c r="H1254" i="5"/>
  <c r="H2388" i="5"/>
  <c r="K2712" i="48"/>
  <c r="M2712" i="48" s="1"/>
  <c r="N2712" i="48" s="1"/>
  <c r="I2586" i="5"/>
  <c r="K2691" i="48"/>
  <c r="M2691" i="48" s="1"/>
  <c r="N2691" i="48" s="1"/>
  <c r="I2537" i="5"/>
  <c r="K2517" i="48"/>
  <c r="K1063" i="48"/>
  <c r="M1063" i="48" s="1"/>
  <c r="N1063" i="48" s="1"/>
  <c r="M125" i="48"/>
  <c r="K1393" i="48"/>
  <c r="K513" i="48"/>
  <c r="K458" i="48"/>
  <c r="M458" i="48" s="1"/>
  <c r="N458" i="48" s="1"/>
  <c r="K2364" i="48"/>
  <c r="M2364" i="48" s="1"/>
  <c r="N2364" i="48" s="1"/>
  <c r="K1668" i="48"/>
  <c r="K1448" i="48"/>
  <c r="K623" i="48"/>
  <c r="M623" i="48" s="1"/>
  <c r="N623" i="48" s="1"/>
  <c r="K953" i="48"/>
  <c r="K568" i="48"/>
  <c r="M568" i="48" s="1"/>
  <c r="N568" i="48" s="1"/>
  <c r="K133" i="48"/>
  <c r="K2108" i="48"/>
  <c r="K1943" i="48"/>
  <c r="K1888" i="48"/>
  <c r="M1888" i="48" s="1"/>
  <c r="N1888" i="48" s="1"/>
  <c r="K2163" i="48"/>
  <c r="K1558" i="48"/>
  <c r="M1558" i="48" s="1"/>
  <c r="N1558" i="48" s="1"/>
  <c r="K1613" i="48"/>
  <c r="K1283" i="48"/>
  <c r="K1338" i="48"/>
  <c r="M1338" i="48" s="1"/>
  <c r="N1338" i="48" s="1"/>
  <c r="K733" i="48"/>
  <c r="K1008" i="48"/>
  <c r="K1118" i="48"/>
  <c r="K2566" i="48"/>
  <c r="K2315" i="48"/>
  <c r="M2315" i="48" s="1"/>
  <c r="N2315" i="48" s="1"/>
  <c r="K678" i="48"/>
  <c r="K2468" i="48"/>
  <c r="K843" i="48"/>
  <c r="K1998" i="48"/>
  <c r="M1998" i="48" s="1"/>
  <c r="N1998" i="48" s="1"/>
  <c r="K898" i="48"/>
  <c r="K1723" i="48"/>
  <c r="M1723" i="48" s="1"/>
  <c r="N1723" i="48" s="1"/>
  <c r="K1833" i="48"/>
  <c r="K2053" i="48"/>
  <c r="M2053" i="48" s="1"/>
  <c r="N2053" i="48" s="1"/>
  <c r="K1228" i="48"/>
  <c r="M1228" i="48" s="1"/>
  <c r="N1228" i="48" s="1"/>
  <c r="K1173" i="48"/>
  <c r="K788" i="48"/>
  <c r="M788" i="48" s="1"/>
  <c r="N788" i="48" s="1"/>
  <c r="K1778" i="48"/>
  <c r="M1778" i="48" s="1"/>
  <c r="N1778" i="48" s="1"/>
  <c r="K2413" i="48"/>
  <c r="K2615" i="48"/>
  <c r="K2266" i="48"/>
  <c r="M2266" i="48" s="1"/>
  <c r="N2266" i="48" s="1"/>
  <c r="K132" i="48"/>
  <c r="K131" i="48"/>
  <c r="K2765" i="48"/>
  <c r="M2765" i="48" s="1"/>
  <c r="N2765" i="48" s="1"/>
  <c r="K2729" i="48"/>
  <c r="M2729" i="48" s="1"/>
  <c r="N2729" i="48" s="1"/>
  <c r="I2631" i="5"/>
  <c r="E305" i="5"/>
  <c r="E976" i="5" s="1"/>
  <c r="E292" i="5"/>
  <c r="E132" i="56"/>
  <c r="I132" i="56" s="1"/>
  <c r="E131" i="56"/>
  <c r="E1341" i="56"/>
  <c r="E2558" i="56"/>
  <c r="E956" i="56"/>
  <c r="E791" i="56"/>
  <c r="E2278" i="56"/>
  <c r="E461" i="56"/>
  <c r="E626" i="56"/>
  <c r="E1066" i="56"/>
  <c r="E1176" i="56"/>
  <c r="E1451" i="56"/>
  <c r="E2229" i="56"/>
  <c r="E1781" i="56"/>
  <c r="E1616" i="56"/>
  <c r="E2509" i="56"/>
  <c r="E2380" i="56"/>
  <c r="E1671" i="56"/>
  <c r="I1671" i="56" s="1"/>
  <c r="E133" i="56"/>
  <c r="I133" i="56" s="1"/>
  <c r="E736" i="56"/>
  <c r="E1726" i="56"/>
  <c r="E846" i="56"/>
  <c r="E1396" i="56"/>
  <c r="E571" i="56"/>
  <c r="E2607" i="56"/>
  <c r="E2460" i="56"/>
  <c r="E1836" i="56"/>
  <c r="E1561" i="56"/>
  <c r="E1011" i="56"/>
  <c r="E901" i="56"/>
  <c r="E2327" i="56"/>
  <c r="E2411" i="56"/>
  <c r="E1966" i="56"/>
  <c r="E1231" i="56"/>
  <c r="E2021" i="56"/>
  <c r="E2656" i="56"/>
  <c r="E312" i="56"/>
  <c r="E981" i="56" s="1"/>
  <c r="E299" i="56"/>
  <c r="H484" i="5"/>
  <c r="H302" i="5"/>
  <c r="I302" i="5" s="1"/>
  <c r="W53" i="48"/>
  <c r="I993" i="5"/>
  <c r="AA2472" i="48"/>
  <c r="I1583" i="48"/>
  <c r="J1583" i="48" s="1"/>
  <c r="I813" i="48"/>
  <c r="J813" i="48" s="1"/>
  <c r="I508" i="5"/>
  <c r="I1718" i="5"/>
  <c r="AA2150" i="48"/>
  <c r="I2267" i="5"/>
  <c r="I406" i="5"/>
  <c r="D478" i="5"/>
  <c r="D423" i="5"/>
  <c r="I2553" i="5"/>
  <c r="I1653" i="5"/>
  <c r="I1158" i="5"/>
  <c r="D2128" i="5"/>
  <c r="AC793" i="48"/>
  <c r="H287" i="56"/>
  <c r="H953" i="56"/>
  <c r="H1063" i="56"/>
  <c r="H1668" i="56"/>
  <c r="H1118" i="56"/>
  <c r="H1613" i="56"/>
  <c r="H403" i="56"/>
  <c r="H1558" i="56"/>
  <c r="H1448" i="56"/>
  <c r="H1908" i="56"/>
  <c r="H843" i="56"/>
  <c r="H2457" i="56"/>
  <c r="H1723" i="56"/>
  <c r="H106" i="56"/>
  <c r="H1283" i="56"/>
  <c r="H1393" i="56"/>
  <c r="H1173" i="56"/>
  <c r="H2226" i="56"/>
  <c r="H104" i="56"/>
  <c r="H1963" i="56"/>
  <c r="H1503" i="56"/>
  <c r="H2506" i="56"/>
  <c r="H788" i="56"/>
  <c r="I2464" i="56"/>
  <c r="I2282" i="56"/>
  <c r="AA2312" i="48"/>
  <c r="AC2312" i="48" s="1"/>
  <c r="AR38" i="57"/>
  <c r="AR42" i="57"/>
  <c r="AR43" i="57"/>
  <c r="AR39" i="57"/>
  <c r="AR44" i="57"/>
  <c r="H47" i="5"/>
  <c r="AA2221" i="48"/>
  <c r="AC2221" i="48" s="1"/>
  <c r="AA1875" i="48"/>
  <c r="AC1875" i="48" s="1"/>
  <c r="AA2578" i="48"/>
  <c r="H302" i="56"/>
  <c r="H303" i="56" s="1"/>
  <c r="I303" i="56" s="1"/>
  <c r="Y115" i="48"/>
  <c r="I2472" i="56"/>
  <c r="H1653" i="5"/>
  <c r="H718" i="5"/>
  <c r="H1048" i="5"/>
  <c r="H1708" i="5"/>
  <c r="H2504" i="5"/>
  <c r="H2253" i="5"/>
  <c r="H1323" i="5"/>
  <c r="H993" i="5"/>
  <c r="H53" i="5"/>
  <c r="H52" i="5"/>
  <c r="I52" i="5" s="1"/>
  <c r="H2455" i="5"/>
  <c r="H388" i="5"/>
  <c r="H2602" i="5"/>
  <c r="H1433" i="5"/>
  <c r="H1103" i="5"/>
  <c r="H1268" i="5"/>
  <c r="H1818" i="5"/>
  <c r="H828" i="5"/>
  <c r="H2148" i="5"/>
  <c r="H2038" i="5"/>
  <c r="H2093" i="5"/>
  <c r="H553" i="5"/>
  <c r="AA1720" i="48"/>
  <c r="AC1720" i="48" s="1"/>
  <c r="I1218" i="56"/>
  <c r="I2498" i="56"/>
  <c r="I2596" i="56"/>
  <c r="I1273" i="56"/>
  <c r="I558" i="56"/>
  <c r="I1658" i="56"/>
  <c r="I613" i="56"/>
  <c r="I2400" i="56"/>
  <c r="I1108" i="56"/>
  <c r="I2218" i="56"/>
  <c r="I1946" i="5"/>
  <c r="I2111" i="5"/>
  <c r="W2227" i="48"/>
  <c r="Y2227" i="48" s="1"/>
  <c r="Z2227" i="48" s="1"/>
  <c r="Y2226" i="48"/>
  <c r="Z2226" i="48" s="1"/>
  <c r="Y2222" i="48"/>
  <c r="Z2222" i="48" s="1"/>
  <c r="W2223" i="48"/>
  <c r="Y2223" i="48" s="1"/>
  <c r="Z2223" i="48" s="1"/>
  <c r="E343" i="56"/>
  <c r="W1906" i="48"/>
  <c r="I1113" i="5"/>
  <c r="I105" i="5"/>
  <c r="I1548" i="56"/>
  <c r="I1328" i="56"/>
  <c r="I2063" i="56"/>
  <c r="I1053" i="56"/>
  <c r="I998" i="56"/>
  <c r="I888" i="56"/>
  <c r="I943" i="56"/>
  <c r="I2523" i="5"/>
  <c r="Y2269" i="48"/>
  <c r="Z2269" i="48" s="1"/>
  <c r="W2008" i="48"/>
  <c r="W801" i="48"/>
  <c r="Y801" i="48" s="1"/>
  <c r="Z801" i="48" s="1"/>
  <c r="I101" i="5"/>
  <c r="AA2457" i="48"/>
  <c r="AA1830" i="48"/>
  <c r="I1928" i="5"/>
  <c r="I398" i="5"/>
  <c r="I1223" i="5"/>
  <c r="I2158" i="5"/>
  <c r="I783" i="5"/>
  <c r="I2261" i="5"/>
  <c r="AA840" i="48"/>
  <c r="AA1115" i="48"/>
  <c r="AA1390" i="48"/>
  <c r="AA1005" i="48"/>
  <c r="I2018" i="56"/>
  <c r="I953" i="56"/>
  <c r="I678" i="56"/>
  <c r="I2468" i="56"/>
  <c r="I2615" i="56"/>
  <c r="AA2095" i="48"/>
  <c r="Y2663" i="48"/>
  <c r="Z2663" i="48" s="1"/>
  <c r="Y2706" i="48"/>
  <c r="Z2706" i="48" s="1"/>
  <c r="U1744" i="48"/>
  <c r="V1744" i="48" s="1"/>
  <c r="AB2004" i="48"/>
  <c r="I2078" i="48"/>
  <c r="J2078" i="48" s="1"/>
  <c r="W144" i="48"/>
  <c r="AA144" i="48" s="1"/>
  <c r="AA1490" i="48"/>
  <c r="AC1490" i="48" s="1"/>
  <c r="W54" i="48"/>
  <c r="I1828" i="5"/>
  <c r="I728" i="5"/>
  <c r="I1058" i="5"/>
  <c r="AA105" i="48"/>
  <c r="AA730" i="48"/>
  <c r="AA1665" i="48"/>
  <c r="I1778" i="56"/>
  <c r="I2073" i="56"/>
  <c r="I2377" i="56"/>
  <c r="I2517" i="56"/>
  <c r="W118" i="48"/>
  <c r="I453" i="5"/>
  <c r="I1663" i="5"/>
  <c r="I673" i="5"/>
  <c r="I948" i="5"/>
  <c r="AA1783" i="48"/>
  <c r="AC1783" i="48" s="1"/>
  <c r="I1341" i="5"/>
  <c r="I2335" i="56"/>
  <c r="I2664" i="56"/>
  <c r="AA885" i="48"/>
  <c r="AA1930" i="48"/>
  <c r="AA720" i="48"/>
  <c r="AA445" i="48"/>
  <c r="AC445" i="48" s="1"/>
  <c r="AA1270" i="48"/>
  <c r="F1672" i="5"/>
  <c r="F1782" i="5"/>
  <c r="F627" i="5"/>
  <c r="F957" i="5"/>
  <c r="F1727" i="5"/>
  <c r="F1397" i="5"/>
  <c r="F2002" i="5"/>
  <c r="F1617" i="5"/>
  <c r="F2112" i="5"/>
  <c r="F902" i="5"/>
  <c r="F847" i="5"/>
  <c r="F407" i="5"/>
  <c r="F1562" i="5"/>
  <c r="F1342" i="5"/>
  <c r="F1837" i="5"/>
  <c r="F1452" i="5"/>
  <c r="F1947" i="5"/>
  <c r="D1468" i="5"/>
  <c r="D753" i="5"/>
  <c r="D533" i="5"/>
  <c r="D1413" i="5"/>
  <c r="D1523" i="5"/>
  <c r="D1358" i="5"/>
  <c r="D973" i="5"/>
  <c r="D1798" i="5"/>
  <c r="D1028" i="5"/>
  <c r="D1193" i="5"/>
  <c r="D1688" i="5"/>
  <c r="D2073" i="5"/>
  <c r="U1567" i="48"/>
  <c r="V1567" i="48" s="1"/>
  <c r="V313" i="48"/>
  <c r="AB1580" i="48"/>
  <c r="I428" i="48"/>
  <c r="J428" i="48" s="1"/>
  <c r="I2289" i="48"/>
  <c r="J2289" i="48" s="1"/>
  <c r="I2610" i="5"/>
  <c r="I2128" i="56"/>
  <c r="I843" i="56"/>
  <c r="O254" i="48"/>
  <c r="I1333" i="5"/>
  <c r="I1278" i="5"/>
  <c r="AA2570" i="48"/>
  <c r="AA2563" i="48"/>
  <c r="AA1170" i="48"/>
  <c r="AA2465" i="48"/>
  <c r="I2188" i="56"/>
  <c r="O246" i="48"/>
  <c r="O252" i="48"/>
  <c r="I2310" i="5"/>
  <c r="I2103" i="5"/>
  <c r="I1773" i="5"/>
  <c r="I1553" i="5"/>
  <c r="I1003" i="5"/>
  <c r="I736" i="5"/>
  <c r="D205" i="5"/>
  <c r="I1543" i="5"/>
  <c r="AA610" i="48"/>
  <c r="AC610" i="48" s="1"/>
  <c r="AA1655" i="48"/>
  <c r="Q978" i="48"/>
  <c r="R978" i="48" s="1"/>
  <c r="I1873" i="5"/>
  <c r="I718" i="5"/>
  <c r="I53" i="5"/>
  <c r="I553" i="5"/>
  <c r="I828" i="5"/>
  <c r="I2351" i="5"/>
  <c r="I1103" i="5"/>
  <c r="AC1508" i="48"/>
  <c r="U2334" i="48"/>
  <c r="V2334" i="48" s="1"/>
  <c r="U2007" i="48"/>
  <c r="V2007" i="48" s="1"/>
  <c r="U468" i="48"/>
  <c r="V468" i="48" s="1"/>
  <c r="Y1358" i="48"/>
  <c r="Z1358" i="48" s="1"/>
  <c r="AA2604" i="48"/>
  <c r="AA1820" i="48"/>
  <c r="I2048" i="5"/>
  <c r="AA2514" i="48"/>
  <c r="AA1940" i="48"/>
  <c r="AA2612" i="48"/>
  <c r="AA1280" i="48"/>
  <c r="AA2105" i="48"/>
  <c r="I2370" i="5"/>
  <c r="I106" i="56"/>
  <c r="I513" i="56"/>
  <c r="I2604" i="56"/>
  <c r="F236" i="56"/>
  <c r="I1713" i="56"/>
  <c r="I114" i="5"/>
  <c r="I1823" i="56"/>
  <c r="D212" i="56"/>
  <c r="I1883" i="5"/>
  <c r="I2218" i="5"/>
  <c r="I2419" i="56"/>
  <c r="I938" i="5"/>
  <c r="AA53" i="48"/>
  <c r="AA830" i="48"/>
  <c r="AA2555" i="48"/>
  <c r="AA500" i="48"/>
  <c r="I116" i="5"/>
  <c r="I118" i="56"/>
  <c r="Q1088" i="48"/>
  <c r="R1088" i="48" s="1"/>
  <c r="Q1748" i="48"/>
  <c r="R1748" i="48" s="1"/>
  <c r="I1213" i="5"/>
  <c r="I443" i="5"/>
  <c r="I2253" i="5"/>
  <c r="I2038" i="5"/>
  <c r="I102" i="5"/>
  <c r="AA1445" i="48"/>
  <c r="I2237" i="56"/>
  <c r="AA2619" i="48"/>
  <c r="G207" i="48"/>
  <c r="I53" i="56"/>
  <c r="I2547" i="56"/>
  <c r="I2118" i="56"/>
  <c r="I103" i="5"/>
  <c r="I2359" i="5"/>
  <c r="I1608" i="5"/>
  <c r="I1993" i="5"/>
  <c r="I1938" i="5"/>
  <c r="I2566" i="56"/>
  <c r="H304" i="56"/>
  <c r="I304" i="56" s="1"/>
  <c r="AA1710" i="48"/>
  <c r="AC1710" i="48" s="1"/>
  <c r="AA55" i="48"/>
  <c r="AA1435" i="48"/>
  <c r="AA1160" i="48"/>
  <c r="I498" i="5"/>
  <c r="I2093" i="5"/>
  <c r="I608" i="5"/>
  <c r="I773" i="5"/>
  <c r="C867" i="5"/>
  <c r="C1142" i="5"/>
  <c r="C1527" i="5"/>
  <c r="C427" i="5"/>
  <c r="C309" i="5"/>
  <c r="C2077" i="5"/>
  <c r="C1307" i="5"/>
  <c r="C1857" i="5"/>
  <c r="C2132" i="5"/>
  <c r="C1472" i="5"/>
  <c r="C1967" i="5"/>
  <c r="C1362" i="5"/>
  <c r="C1032" i="5"/>
  <c r="C1747" i="5"/>
  <c r="C2022" i="5"/>
  <c r="C977" i="5"/>
  <c r="C1197" i="5"/>
  <c r="C1582" i="5"/>
  <c r="C1252" i="5"/>
  <c r="C647" i="5"/>
  <c r="C1912" i="5"/>
  <c r="C537" i="5"/>
  <c r="C1692" i="5"/>
  <c r="C1087" i="5"/>
  <c r="C1637" i="5"/>
  <c r="C2187" i="5"/>
  <c r="C702" i="5"/>
  <c r="C482" i="5"/>
  <c r="C592" i="5"/>
  <c r="C1417" i="5"/>
  <c r="C757" i="5"/>
  <c r="C922" i="5"/>
  <c r="C812" i="5"/>
  <c r="C1802" i="5"/>
  <c r="I213" i="5"/>
  <c r="H214" i="5"/>
  <c r="I214" i="5" s="1"/>
  <c r="H227" i="5"/>
  <c r="H689" i="5" s="1"/>
  <c r="C814" i="48"/>
  <c r="C2189" i="48"/>
  <c r="C1584" i="48"/>
  <c r="C2079" i="48"/>
  <c r="C1749" i="48"/>
  <c r="C979" i="48"/>
  <c r="C1914" i="48"/>
  <c r="E310" i="48"/>
  <c r="C1474" i="48"/>
  <c r="C2134" i="48"/>
  <c r="C869" i="48"/>
  <c r="C924" i="48"/>
  <c r="C1804" i="48"/>
  <c r="C1969" i="48"/>
  <c r="C1089" i="48"/>
  <c r="C1419" i="48"/>
  <c r="C539" i="48"/>
  <c r="C1859" i="48"/>
  <c r="C311" i="48"/>
  <c r="C704" i="48"/>
  <c r="C484" i="48"/>
  <c r="C759" i="48"/>
  <c r="C1694" i="48"/>
  <c r="C1254" i="48"/>
  <c r="C1309" i="48"/>
  <c r="C594" i="48"/>
  <c r="C429" i="48"/>
  <c r="C2024" i="48"/>
  <c r="C1364" i="48"/>
  <c r="C1034" i="48"/>
  <c r="C1639" i="48"/>
  <c r="C1199" i="48"/>
  <c r="C1144" i="48"/>
  <c r="I2772" i="48"/>
  <c r="J2772" i="48" s="1"/>
  <c r="R155" i="48"/>
  <c r="X1905" i="48"/>
  <c r="U2224" i="48"/>
  <c r="V2224" i="48" s="1"/>
  <c r="U2387" i="48"/>
  <c r="V2387" i="48" s="1"/>
  <c r="AA1775" i="48"/>
  <c r="AC1775" i="48" s="1"/>
  <c r="I326" i="5"/>
  <c r="I2619" i="56"/>
  <c r="E2170" i="5"/>
  <c r="E520" i="5"/>
  <c r="E2115" i="5"/>
  <c r="E1125" i="5"/>
  <c r="E630" i="5"/>
  <c r="E1565" i="5"/>
  <c r="E2005" i="5"/>
  <c r="E1290" i="5"/>
  <c r="E1675" i="5"/>
  <c r="E1510" i="5"/>
  <c r="E1180" i="5"/>
  <c r="E685" i="5"/>
  <c r="E1950" i="5"/>
  <c r="E410" i="5"/>
  <c r="E465" i="5"/>
  <c r="E1400" i="5"/>
  <c r="E2060" i="5"/>
  <c r="E1455" i="5"/>
  <c r="E1015" i="5"/>
  <c r="E575" i="5"/>
  <c r="E1840" i="5"/>
  <c r="E1730" i="5"/>
  <c r="E1785" i="5"/>
  <c r="E2620" i="5"/>
  <c r="E2418" i="5"/>
  <c r="E181" i="5"/>
  <c r="E1895" i="5"/>
  <c r="E960" i="5"/>
  <c r="E1620" i="5"/>
  <c r="E1235" i="5"/>
  <c r="E182" i="5"/>
  <c r="E2222" i="5"/>
  <c r="E2369" i="5"/>
  <c r="E1345" i="5"/>
  <c r="E2669" i="5"/>
  <c r="E2522" i="5"/>
  <c r="E1070" i="5"/>
  <c r="E905" i="5"/>
  <c r="E2271" i="5"/>
  <c r="E2473" i="5"/>
  <c r="E740" i="5"/>
  <c r="E2320" i="5"/>
  <c r="E795" i="5"/>
  <c r="E2571" i="5"/>
  <c r="E183" i="5"/>
  <c r="I2512" i="5"/>
  <c r="C2748" i="48"/>
  <c r="E2748" i="48" s="1"/>
  <c r="F2748" i="48" s="1"/>
  <c r="I2666" i="5"/>
  <c r="F435" i="56"/>
  <c r="F545" i="56"/>
  <c r="F1755" i="56"/>
  <c r="F2050" i="56"/>
  <c r="F2487" i="56"/>
  <c r="F875" i="56"/>
  <c r="F1995" i="56"/>
  <c r="F2585" i="56"/>
  <c r="F2438" i="56"/>
  <c r="F2256" i="56"/>
  <c r="F1940" i="56"/>
  <c r="F1535" i="56"/>
  <c r="F2536" i="56"/>
  <c r="F655" i="56"/>
  <c r="F710" i="56"/>
  <c r="F1260" i="56"/>
  <c r="F1040" i="56"/>
  <c r="F1205" i="56"/>
  <c r="F1425" i="56"/>
  <c r="F2683" i="56"/>
  <c r="F2634" i="56"/>
  <c r="F2354" i="56"/>
  <c r="F1810" i="56"/>
  <c r="F1645" i="56"/>
  <c r="F600" i="56"/>
  <c r="F2207" i="56"/>
  <c r="F1700" i="56"/>
  <c r="F1095" i="56"/>
  <c r="F1865" i="56"/>
  <c r="F985" i="56"/>
  <c r="F2160" i="56"/>
  <c r="F1315" i="56"/>
  <c r="F1370" i="56"/>
  <c r="F2105" i="56"/>
  <c r="F1885" i="56"/>
  <c r="F2305" i="56"/>
  <c r="F1590" i="56"/>
  <c r="F1480" i="56"/>
  <c r="F820" i="56"/>
  <c r="F765" i="56"/>
  <c r="F1150" i="56"/>
  <c r="F930" i="56"/>
  <c r="F345" i="56"/>
  <c r="F490" i="56"/>
  <c r="F344" i="56"/>
  <c r="F346" i="56"/>
  <c r="O2586" i="48"/>
  <c r="O2433" i="48"/>
  <c r="Q282" i="48"/>
  <c r="O2237" i="48"/>
  <c r="Q2237" i="48" s="1"/>
  <c r="R2237" i="48" s="1"/>
  <c r="O283" i="48"/>
  <c r="O2286" i="48"/>
  <c r="Q2286" i="48" s="1"/>
  <c r="R2286" i="48" s="1"/>
  <c r="O2537" i="48"/>
  <c r="O2335" i="48"/>
  <c r="Q2335" i="48" s="1"/>
  <c r="R2335" i="48" s="1"/>
  <c r="O2488" i="48"/>
  <c r="O2384" i="48"/>
  <c r="Q2384" i="48" s="1"/>
  <c r="R2384" i="48" s="1"/>
  <c r="O2635" i="48"/>
  <c r="O2773" i="48"/>
  <c r="Q2773" i="48" s="1"/>
  <c r="R2773" i="48" s="1"/>
  <c r="F2026" i="5"/>
  <c r="F596" i="5"/>
  <c r="F486" i="5"/>
  <c r="F1421" i="5"/>
  <c r="F1641" i="5"/>
  <c r="F706" i="5"/>
  <c r="F1916" i="5"/>
  <c r="F2191" i="5"/>
  <c r="F761" i="5"/>
  <c r="F1696" i="5"/>
  <c r="F651" i="5"/>
  <c r="F1146" i="5"/>
  <c r="F335" i="5"/>
  <c r="F1751" i="5"/>
  <c r="F1476" i="5"/>
  <c r="F1366" i="5"/>
  <c r="F981" i="5"/>
  <c r="F1036" i="5"/>
  <c r="F2136" i="5"/>
  <c r="F926" i="5"/>
  <c r="F871" i="5"/>
  <c r="F1091" i="5"/>
  <c r="F431" i="5"/>
  <c r="F816" i="5"/>
  <c r="F1586" i="5"/>
  <c r="F2081" i="5"/>
  <c r="F1806" i="5"/>
  <c r="F1201" i="5"/>
  <c r="F1531" i="5"/>
  <c r="F1861" i="5"/>
  <c r="F1311" i="5"/>
  <c r="F1971" i="5"/>
  <c r="F1256" i="5"/>
  <c r="F541" i="5"/>
  <c r="C331" i="5"/>
  <c r="C318" i="5"/>
  <c r="E935" i="48"/>
  <c r="F935" i="48" s="1"/>
  <c r="AA935" i="48"/>
  <c r="AC935" i="48" s="1"/>
  <c r="E1870" i="48"/>
  <c r="F1870" i="48" s="1"/>
  <c r="AA1870" i="48"/>
  <c r="AC1870" i="48" s="1"/>
  <c r="E1320" i="48"/>
  <c r="F1320" i="48" s="1"/>
  <c r="AA1320" i="48"/>
  <c r="AC1320" i="48" s="1"/>
  <c r="C864" i="56"/>
  <c r="C534" i="56"/>
  <c r="C1634" i="56"/>
  <c r="C1029" i="56"/>
  <c r="C699" i="56"/>
  <c r="C1359" i="56"/>
  <c r="C1194" i="56"/>
  <c r="C1249" i="56"/>
  <c r="C2039" i="56"/>
  <c r="C1139" i="56"/>
  <c r="C1304" i="56"/>
  <c r="C1084" i="56"/>
  <c r="C809" i="56"/>
  <c r="C644" i="56"/>
  <c r="C1689" i="56"/>
  <c r="C1579" i="56"/>
  <c r="C1874" i="56"/>
  <c r="C919" i="56"/>
  <c r="C1799" i="56"/>
  <c r="C974" i="56"/>
  <c r="C479" i="56"/>
  <c r="C1929" i="56"/>
  <c r="C1984" i="56"/>
  <c r="C1414" i="56"/>
  <c r="C589" i="56"/>
  <c r="C1469" i="56"/>
  <c r="C424" i="56"/>
  <c r="C1854" i="56"/>
  <c r="C754" i="56"/>
  <c r="C1744" i="56"/>
  <c r="C1524" i="56"/>
  <c r="D2084" i="5"/>
  <c r="D1039" i="5"/>
  <c r="D1534" i="5"/>
  <c r="D2139" i="5"/>
  <c r="D1974" i="5"/>
  <c r="D1754" i="5"/>
  <c r="D1204" i="5"/>
  <c r="D544" i="5"/>
  <c r="D709" i="5"/>
  <c r="D1864" i="5"/>
  <c r="D1094" i="5"/>
  <c r="D1699" i="5"/>
  <c r="D2595" i="5"/>
  <c r="D2246" i="5"/>
  <c r="D1314" i="5"/>
  <c r="D764" i="5"/>
  <c r="D1479" i="5"/>
  <c r="D1809" i="5"/>
  <c r="D984" i="5"/>
  <c r="D874" i="5"/>
  <c r="D2693" i="5"/>
  <c r="D489" i="5"/>
  <c r="D2029" i="5"/>
  <c r="D1589" i="5"/>
  <c r="D1424" i="5"/>
  <c r="D819" i="5"/>
  <c r="D2644" i="5"/>
  <c r="D1369" i="5"/>
  <c r="D2442" i="5"/>
  <c r="D1259" i="5"/>
  <c r="D2295" i="5"/>
  <c r="D929" i="5"/>
  <c r="D434" i="5"/>
  <c r="D1149" i="5"/>
  <c r="D363" i="5"/>
  <c r="D2497" i="5"/>
  <c r="D654" i="5"/>
  <c r="D365" i="5"/>
  <c r="D1919" i="5"/>
  <c r="D364" i="5"/>
  <c r="D2546" i="5"/>
  <c r="D2194" i="5"/>
  <c r="D1644" i="5"/>
  <c r="D2393" i="5"/>
  <c r="D2344" i="5"/>
  <c r="D599" i="5"/>
  <c r="D359" i="5"/>
  <c r="I129" i="48"/>
  <c r="J129" i="48" s="1"/>
  <c r="J128" i="48"/>
  <c r="C1154" i="56"/>
  <c r="I1154" i="56" s="1"/>
  <c r="C1889" i="56"/>
  <c r="C1704" i="56"/>
  <c r="C879" i="56"/>
  <c r="C2260" i="56"/>
  <c r="C2442" i="56"/>
  <c r="C989" i="56"/>
  <c r="C1594" i="56"/>
  <c r="C1759" i="56"/>
  <c r="C2109" i="56"/>
  <c r="C659" i="56"/>
  <c r="C1264" i="56"/>
  <c r="C824" i="56"/>
  <c r="C1999" i="56"/>
  <c r="C1429" i="56"/>
  <c r="C769" i="56"/>
  <c r="C2687" i="56"/>
  <c r="C439" i="56"/>
  <c r="C1944" i="56"/>
  <c r="C1209" i="56"/>
  <c r="C604" i="56"/>
  <c r="C2054" i="56"/>
  <c r="C1484" i="56"/>
  <c r="C2211" i="56"/>
  <c r="C2638" i="56"/>
  <c r="C714" i="56"/>
  <c r="C1319" i="56"/>
  <c r="C2589" i="56"/>
  <c r="C934" i="56"/>
  <c r="C1099" i="56"/>
  <c r="I1099" i="56" s="1"/>
  <c r="C2358" i="56"/>
  <c r="C2309" i="56"/>
  <c r="C1869" i="56"/>
  <c r="C1649" i="56"/>
  <c r="C1044" i="56"/>
  <c r="C2540" i="56"/>
  <c r="C1539" i="56"/>
  <c r="C1374" i="56"/>
  <c r="C494" i="56"/>
  <c r="C2491" i="56"/>
  <c r="C2164" i="56"/>
  <c r="C549" i="56"/>
  <c r="C1814" i="56"/>
  <c r="D362" i="5"/>
  <c r="I2572" i="5"/>
  <c r="C208" i="5"/>
  <c r="C203" i="5"/>
  <c r="C207" i="5"/>
  <c r="C209" i="5"/>
  <c r="E305" i="56"/>
  <c r="AA2367" i="48"/>
  <c r="E2367" i="48"/>
  <c r="F2367" i="48" s="1"/>
  <c r="H516" i="5"/>
  <c r="H846" i="5"/>
  <c r="H1176" i="5"/>
  <c r="H1506" i="5"/>
  <c r="H2166" i="5"/>
  <c r="H1121" i="5"/>
  <c r="H149" i="5"/>
  <c r="H154" i="5" s="1"/>
  <c r="I154" i="5" s="1"/>
  <c r="H681" i="5"/>
  <c r="H736" i="5"/>
  <c r="H626" i="5"/>
  <c r="H1396" i="5"/>
  <c r="H1836" i="5"/>
  <c r="H1451" i="5"/>
  <c r="H461" i="5"/>
  <c r="I135" i="5"/>
  <c r="H2218" i="5"/>
  <c r="H406" i="5"/>
  <c r="H2518" i="5"/>
  <c r="H1341" i="5"/>
  <c r="H901" i="5"/>
  <c r="H1726" i="5"/>
  <c r="H1891" i="5"/>
  <c r="H1066" i="5"/>
  <c r="H2316" i="5"/>
  <c r="H1286" i="5"/>
  <c r="H2111" i="5"/>
  <c r="H2616" i="5"/>
  <c r="H2469" i="5"/>
  <c r="H2001" i="5"/>
  <c r="H1946" i="5"/>
  <c r="H1011" i="5"/>
  <c r="H1671" i="5"/>
  <c r="H1561" i="5"/>
  <c r="H2567" i="5"/>
  <c r="H956" i="5"/>
  <c r="H791" i="5"/>
  <c r="H2267" i="5"/>
  <c r="H571" i="5"/>
  <c r="H1231" i="5"/>
  <c r="H2665" i="5"/>
  <c r="H2414" i="5"/>
  <c r="H136" i="5"/>
  <c r="I136" i="5" s="1"/>
  <c r="H1781" i="5"/>
  <c r="H2365" i="5"/>
  <c r="H2056" i="5"/>
  <c r="H1616" i="5"/>
  <c r="D685" i="5"/>
  <c r="D2115" i="5"/>
  <c r="D1125" i="5"/>
  <c r="D2170" i="5"/>
  <c r="D960" i="5"/>
  <c r="D795" i="5"/>
  <c r="D1290" i="5"/>
  <c r="D1180" i="5"/>
  <c r="D520" i="5"/>
  <c r="D1620" i="5"/>
  <c r="D740" i="5"/>
  <c r="D2620" i="5"/>
  <c r="D1345" i="5"/>
  <c r="D1070" i="5"/>
  <c r="D630" i="5"/>
  <c r="D2005" i="5"/>
  <c r="D2669" i="5"/>
  <c r="D2222" i="5"/>
  <c r="D1400" i="5"/>
  <c r="D850" i="5"/>
  <c r="D2473" i="5"/>
  <c r="D2571" i="5"/>
  <c r="D1840" i="5"/>
  <c r="D905" i="5"/>
  <c r="D2320" i="5"/>
  <c r="D1785" i="5"/>
  <c r="D180" i="5"/>
  <c r="D465" i="5"/>
  <c r="D1895" i="5"/>
  <c r="D1455" i="5"/>
  <c r="D1675" i="5"/>
  <c r="D2060" i="5"/>
  <c r="D1510" i="5"/>
  <c r="D1730" i="5"/>
  <c r="D2369" i="5"/>
  <c r="D2522" i="5"/>
  <c r="D1950" i="5"/>
  <c r="D410" i="5"/>
  <c r="D575" i="5"/>
  <c r="D1015" i="5"/>
  <c r="D2418" i="5"/>
  <c r="D1235" i="5"/>
  <c r="D2271" i="5"/>
  <c r="D182" i="5"/>
  <c r="D177" i="5"/>
  <c r="D1565" i="5"/>
  <c r="D181" i="5"/>
  <c r="D183" i="5"/>
  <c r="D2034" i="56"/>
  <c r="D1024" i="56"/>
  <c r="D1979" i="56"/>
  <c r="D240" i="56"/>
  <c r="D969" i="56"/>
  <c r="D1684" i="56"/>
  <c r="D241" i="56"/>
  <c r="D2520" i="56"/>
  <c r="D2422" i="56"/>
  <c r="D804" i="56"/>
  <c r="D1079" i="56"/>
  <c r="D1244" i="56"/>
  <c r="D2569" i="56"/>
  <c r="D1409" i="56"/>
  <c r="D2618" i="56"/>
  <c r="D242" i="56"/>
  <c r="D1299" i="56"/>
  <c r="D2089" i="56"/>
  <c r="D2191" i="56"/>
  <c r="D584" i="56"/>
  <c r="D2393" i="56"/>
  <c r="D239" i="56"/>
  <c r="D1574" i="56"/>
  <c r="D2144" i="56"/>
  <c r="D2667" i="56"/>
  <c r="D1354" i="56"/>
  <c r="D2338" i="56"/>
  <c r="D1629" i="56"/>
  <c r="D1739" i="56"/>
  <c r="D2240" i="56"/>
  <c r="D419" i="56"/>
  <c r="D2289" i="56"/>
  <c r="D1794" i="56"/>
  <c r="D2471" i="56"/>
  <c r="C333" i="48"/>
  <c r="C320" i="48"/>
  <c r="O326" i="48"/>
  <c r="O338" i="48"/>
  <c r="C1850" i="56"/>
  <c r="C1980" i="56"/>
  <c r="C1245" i="56"/>
  <c r="C1355" i="56"/>
  <c r="C420" i="56"/>
  <c r="C1795" i="56"/>
  <c r="C1575" i="56"/>
  <c r="C805" i="56"/>
  <c r="C1080" i="56"/>
  <c r="C970" i="56"/>
  <c r="C1135" i="56"/>
  <c r="C2394" i="56"/>
  <c r="C1025" i="56"/>
  <c r="C915" i="56"/>
  <c r="C530" i="56"/>
  <c r="C585" i="56"/>
  <c r="C1740" i="56"/>
  <c r="C2035" i="56"/>
  <c r="F195" i="56"/>
  <c r="F208" i="56"/>
  <c r="F210" i="56" s="1"/>
  <c r="I516" i="5"/>
  <c r="I1561" i="5"/>
  <c r="F1795" i="56"/>
  <c r="F2035" i="56"/>
  <c r="F2394" i="56"/>
  <c r="F585" i="56"/>
  <c r="F475" i="56"/>
  <c r="F970" i="56"/>
  <c r="F915" i="56"/>
  <c r="F1980" i="56"/>
  <c r="F1685" i="56"/>
  <c r="F1740" i="56"/>
  <c r="F1355" i="56"/>
  <c r="F640" i="56"/>
  <c r="F805" i="56"/>
  <c r="F1080" i="56"/>
  <c r="F238" i="56"/>
  <c r="F2090" i="56"/>
  <c r="F1575" i="56"/>
  <c r="F1245" i="56"/>
  <c r="O1304" i="48"/>
  <c r="O1579" i="48"/>
  <c r="O2432" i="48"/>
  <c r="O1029" i="48"/>
  <c r="O754" i="48"/>
  <c r="O2184" i="48"/>
  <c r="O2236" i="48"/>
  <c r="O644" i="48"/>
  <c r="O2585" i="48"/>
  <c r="O2019" i="48"/>
  <c r="Q2019" i="48" s="1"/>
  <c r="R2019" i="48" s="1"/>
  <c r="O1744" i="48"/>
  <c r="Q1744" i="48" s="1"/>
  <c r="R1744" i="48" s="1"/>
  <c r="O2285" i="48"/>
  <c r="O424" i="48"/>
  <c r="O1799" i="48"/>
  <c r="Q1799" i="48" s="1"/>
  <c r="R1799" i="48" s="1"/>
  <c r="O534" i="48"/>
  <c r="O809" i="48"/>
  <c r="O1689" i="48"/>
  <c r="O864" i="48"/>
  <c r="O2536" i="48"/>
  <c r="O2074" i="48"/>
  <c r="Q2074" i="48" s="1"/>
  <c r="R2074" i="48" s="1"/>
  <c r="O919" i="48"/>
  <c r="O1139" i="48"/>
  <c r="O2129" i="48"/>
  <c r="O1194" i="48"/>
  <c r="O1854" i="48"/>
  <c r="O1909" i="48"/>
  <c r="Q1909" i="48" s="1"/>
  <c r="R1909" i="48" s="1"/>
  <c r="O2383" i="48"/>
  <c r="Q2383" i="48" s="1"/>
  <c r="R2383" i="48" s="1"/>
  <c r="O289" i="48"/>
  <c r="O1634" i="48"/>
  <c r="O1964" i="48"/>
  <c r="O2334" i="48"/>
  <c r="O699" i="48"/>
  <c r="O2634" i="48"/>
  <c r="O288" i="48"/>
  <c r="O1084" i="48"/>
  <c r="Q1084" i="48" s="1"/>
  <c r="R1084" i="48" s="1"/>
  <c r="O974" i="48"/>
  <c r="Q974" i="48" s="1"/>
  <c r="R974" i="48" s="1"/>
  <c r="O2487" i="48"/>
  <c r="O589" i="48"/>
  <c r="O479" i="48"/>
  <c r="Q479" i="48" s="1"/>
  <c r="R479" i="48" s="1"/>
  <c r="O287" i="48"/>
  <c r="O2772" i="48"/>
  <c r="Q2772" i="48" s="1"/>
  <c r="R2772" i="48" s="1"/>
  <c r="I1846" i="56"/>
  <c r="E1571" i="56"/>
  <c r="E416" i="56"/>
  <c r="E1351" i="56"/>
  <c r="E581" i="56"/>
  <c r="E471" i="56"/>
  <c r="E1736" i="56"/>
  <c r="E856" i="56"/>
  <c r="E1976" i="56"/>
  <c r="E186" i="56"/>
  <c r="E1241" i="56"/>
  <c r="E1791" i="56"/>
  <c r="E966" i="56"/>
  <c r="E801" i="56"/>
  <c r="E2390" i="56"/>
  <c r="E2031" i="56"/>
  <c r="C2509" i="56"/>
  <c r="I2509" i="56" s="1"/>
  <c r="C1231" i="56"/>
  <c r="I461" i="56"/>
  <c r="C2278" i="56"/>
  <c r="I1451" i="56"/>
  <c r="C2411" i="56"/>
  <c r="I2411" i="56" s="1"/>
  <c r="C571" i="56"/>
  <c r="I571" i="56" s="1"/>
  <c r="C956" i="56"/>
  <c r="I956" i="56" s="1"/>
  <c r="C2558" i="56"/>
  <c r="I1286" i="56"/>
  <c r="C2607" i="56"/>
  <c r="C1781" i="56"/>
  <c r="I1506" i="56"/>
  <c r="C406" i="56"/>
  <c r="C791" i="56"/>
  <c r="C2380" i="56"/>
  <c r="I736" i="56"/>
  <c r="C901" i="56"/>
  <c r="C1561" i="56"/>
  <c r="C2656" i="56"/>
  <c r="I2656" i="56" s="1"/>
  <c r="C1066" i="56"/>
  <c r="I1066" i="56" s="1"/>
  <c r="C1726" i="56"/>
  <c r="C1966" i="56"/>
  <c r="C2021" i="56"/>
  <c r="I2021" i="56" s="1"/>
  <c r="C2327" i="56"/>
  <c r="I2131" i="56"/>
  <c r="C1836" i="56"/>
  <c r="I2076" i="56"/>
  <c r="C516" i="56"/>
  <c r="C1121" i="56"/>
  <c r="I1121" i="56" s="1"/>
  <c r="C2460" i="56"/>
  <c r="C626" i="56"/>
  <c r="C1341" i="56"/>
  <c r="C1011" i="56"/>
  <c r="C2229" i="56"/>
  <c r="I131" i="56"/>
  <c r="J308" i="48"/>
  <c r="I309" i="48"/>
  <c r="J309" i="48" s="1"/>
  <c r="H114" i="5"/>
  <c r="H321" i="5"/>
  <c r="H295" i="5"/>
  <c r="H269" i="5"/>
  <c r="E577" i="56"/>
  <c r="E2386" i="56"/>
  <c r="E1787" i="56"/>
  <c r="E160" i="56"/>
  <c r="E1237" i="56"/>
  <c r="E1972" i="56"/>
  <c r="E852" i="56"/>
  <c r="E1347" i="56"/>
  <c r="E412" i="56"/>
  <c r="E467" i="56"/>
  <c r="I467" i="56" s="1"/>
  <c r="E1567" i="56"/>
  <c r="E1732" i="56"/>
  <c r="E797" i="56"/>
  <c r="E2027" i="56"/>
  <c r="K594" i="48"/>
  <c r="M594" i="48" s="1"/>
  <c r="N594" i="48" s="1"/>
  <c r="K2189" i="48"/>
  <c r="K1859" i="48"/>
  <c r="K1969" i="48"/>
  <c r="K924" i="48"/>
  <c r="K1474" i="48"/>
  <c r="K2079" i="48"/>
  <c r="M2079" i="48" s="1"/>
  <c r="N2079" i="48" s="1"/>
  <c r="K1584" i="48"/>
  <c r="M1584" i="48" s="1"/>
  <c r="N1584" i="48" s="1"/>
  <c r="K1199" i="48"/>
  <c r="K704" i="48"/>
  <c r="M310" i="48"/>
  <c r="K1309" i="48"/>
  <c r="K649" i="48"/>
  <c r="K759" i="48"/>
  <c r="K2024" i="48"/>
  <c r="M2024" i="48" s="1"/>
  <c r="N2024" i="48" s="1"/>
  <c r="K869" i="48"/>
  <c r="K814" i="48"/>
  <c r="M814" i="48" s="1"/>
  <c r="N814" i="48" s="1"/>
  <c r="K539" i="48"/>
  <c r="K1144" i="48"/>
  <c r="K429" i="48"/>
  <c r="M429" i="48" s="1"/>
  <c r="N429" i="48" s="1"/>
  <c r="K1914" i="48"/>
  <c r="M1914" i="48" s="1"/>
  <c r="N1914" i="48" s="1"/>
  <c r="K1639" i="48"/>
  <c r="K1804" i="48"/>
  <c r="M1804" i="48" s="1"/>
  <c r="N1804" i="48" s="1"/>
  <c r="K1419" i="48"/>
  <c r="K1034" i="48"/>
  <c r="K1694" i="48"/>
  <c r="K1364" i="48"/>
  <c r="M1364" i="48" s="1"/>
  <c r="N1364" i="48" s="1"/>
  <c r="K1749" i="48"/>
  <c r="M1749" i="48" s="1"/>
  <c r="N1749" i="48" s="1"/>
  <c r="K979" i="48"/>
  <c r="M979" i="48" s="1"/>
  <c r="N979" i="48" s="1"/>
  <c r="K1254" i="48"/>
  <c r="M1254" i="48" s="1"/>
  <c r="N1254" i="48" s="1"/>
  <c r="K1089" i="48"/>
  <c r="M1089" i="48" s="1"/>
  <c r="N1089" i="48" s="1"/>
  <c r="K484" i="48"/>
  <c r="K2134" i="48"/>
  <c r="G348" i="5"/>
  <c r="U2074" i="48"/>
  <c r="V2074" i="48" s="1"/>
  <c r="U1732" i="48"/>
  <c r="V1732" i="48" s="1"/>
  <c r="U483" i="48"/>
  <c r="V483" i="48" s="1"/>
  <c r="U2078" i="48"/>
  <c r="V2078" i="48" s="1"/>
  <c r="U1898" i="48"/>
  <c r="V1898" i="48" s="1"/>
  <c r="Y971" i="48"/>
  <c r="Z971" i="48" s="1"/>
  <c r="X1246" i="48"/>
  <c r="Y1246" i="48" s="1"/>
  <c r="Z1246" i="48" s="1"/>
  <c r="Q281" i="48"/>
  <c r="R281" i="48" s="1"/>
  <c r="G1922" i="48"/>
  <c r="G1537" i="48"/>
  <c r="G1207" i="48"/>
  <c r="G932" i="48"/>
  <c r="I54" i="56"/>
  <c r="G212" i="56"/>
  <c r="I2290" i="56"/>
  <c r="AA1545" i="48"/>
  <c r="AC1545" i="48" s="1"/>
  <c r="R271" i="48"/>
  <c r="Q272" i="48"/>
  <c r="R272" i="48" s="1"/>
  <c r="I2617" i="5"/>
  <c r="C2727" i="48"/>
  <c r="E2727" i="48" s="1"/>
  <c r="F2727" i="48" s="1"/>
  <c r="I298" i="56"/>
  <c r="K1238" i="48"/>
  <c r="M1238" i="48" s="1"/>
  <c r="N1238" i="48" s="1"/>
  <c r="K633" i="48"/>
  <c r="AA633" i="48" s="1"/>
  <c r="K908" i="48"/>
  <c r="K181" i="48"/>
  <c r="K1403" i="48"/>
  <c r="K1623" i="48"/>
  <c r="AA1623" i="48" s="1"/>
  <c r="K1128" i="48"/>
  <c r="K2118" i="48"/>
  <c r="K413" i="48"/>
  <c r="M413" i="48" s="1"/>
  <c r="N413" i="48" s="1"/>
  <c r="K1568" i="48"/>
  <c r="K523" i="48"/>
  <c r="K468" i="48"/>
  <c r="M468" i="48" s="1"/>
  <c r="N468" i="48" s="1"/>
  <c r="K798" i="48"/>
  <c r="K578" i="48"/>
  <c r="K1018" i="48"/>
  <c r="K1898" i="48"/>
  <c r="M1898" i="48" s="1"/>
  <c r="N1898" i="48" s="1"/>
  <c r="K1843" i="48"/>
  <c r="K1183" i="48"/>
  <c r="K2173" i="48"/>
  <c r="K2008" i="48"/>
  <c r="M2008" i="48" s="1"/>
  <c r="N2008" i="48" s="1"/>
  <c r="K1293" i="48"/>
  <c r="K743" i="48"/>
  <c r="K1953" i="48"/>
  <c r="K853" i="48"/>
  <c r="K1733" i="48"/>
  <c r="M1733" i="48" s="1"/>
  <c r="N1733" i="48" s="1"/>
  <c r="K1678" i="48"/>
  <c r="K1788" i="48"/>
  <c r="K1458" i="48"/>
  <c r="K1073" i="48"/>
  <c r="K963" i="48"/>
  <c r="K1348" i="48"/>
  <c r="M1348" i="48" s="1"/>
  <c r="N1348" i="48" s="1"/>
  <c r="K2063" i="48"/>
  <c r="M2063" i="48" s="1"/>
  <c r="N2063" i="48" s="1"/>
  <c r="K688" i="48"/>
  <c r="I104" i="5"/>
  <c r="I1443" i="5"/>
  <c r="F1676" i="5"/>
  <c r="F466" i="5"/>
  <c r="F2006" i="5"/>
  <c r="F1291" i="5"/>
  <c r="F411" i="5"/>
  <c r="F2171" i="5"/>
  <c r="F521" i="5"/>
  <c r="F1236" i="5"/>
  <c r="F906" i="5"/>
  <c r="F1896" i="5"/>
  <c r="F1786" i="5"/>
  <c r="F1841" i="5"/>
  <c r="F1071" i="5"/>
  <c r="F179" i="5"/>
  <c r="F1456" i="5"/>
  <c r="F1566" i="5"/>
  <c r="F1346" i="5"/>
  <c r="F741" i="5"/>
  <c r="F961" i="5"/>
  <c r="F1016" i="5"/>
  <c r="F1401" i="5"/>
  <c r="F1731" i="5"/>
  <c r="F2061" i="5"/>
  <c r="F686" i="5"/>
  <c r="F576" i="5"/>
  <c r="F2116" i="5"/>
  <c r="F1621" i="5"/>
  <c r="F1511" i="5"/>
  <c r="F631" i="5"/>
  <c r="F1181" i="5"/>
  <c r="F796" i="5"/>
  <c r="F851" i="5"/>
  <c r="F1951" i="5"/>
  <c r="F1126" i="5"/>
  <c r="E284" i="5"/>
  <c r="E272" i="5"/>
  <c r="C206" i="5"/>
  <c r="AA1325" i="48"/>
  <c r="AC1325" i="48" s="1"/>
  <c r="F253" i="56"/>
  <c r="C1755" i="5"/>
  <c r="C1700" i="5"/>
  <c r="C1425" i="5"/>
  <c r="C1370" i="5"/>
  <c r="C930" i="5"/>
  <c r="C820" i="5"/>
  <c r="C710" i="5"/>
  <c r="C985" i="5"/>
  <c r="C1480" i="5"/>
  <c r="C545" i="5"/>
  <c r="C1040" i="5"/>
  <c r="C1535" i="5"/>
  <c r="C361" i="5"/>
  <c r="C1590" i="5"/>
  <c r="C1975" i="5"/>
  <c r="C1150" i="5"/>
  <c r="I1150" i="5" s="1"/>
  <c r="C1810" i="5"/>
  <c r="C490" i="5"/>
  <c r="C655" i="5"/>
  <c r="C2140" i="5"/>
  <c r="C765" i="5"/>
  <c r="C1865" i="5"/>
  <c r="C1315" i="5"/>
  <c r="C600" i="5"/>
  <c r="C875" i="5"/>
  <c r="C1920" i="5"/>
  <c r="C2030" i="5"/>
  <c r="C1205" i="5"/>
  <c r="C435" i="5"/>
  <c r="C1260" i="5"/>
  <c r="C1645" i="5"/>
  <c r="C2195" i="5"/>
  <c r="C2085" i="5"/>
  <c r="C1095" i="5"/>
  <c r="I1095" i="5" s="1"/>
  <c r="E2182" i="5"/>
  <c r="E917" i="5"/>
  <c r="E807" i="5"/>
  <c r="E1082" i="5"/>
  <c r="E752" i="5"/>
  <c r="E1412" i="5"/>
  <c r="E1467" i="5"/>
  <c r="E1577" i="5"/>
  <c r="E532" i="5"/>
  <c r="E1687" i="5"/>
  <c r="E1742" i="5"/>
  <c r="E697" i="5"/>
  <c r="E862" i="5"/>
  <c r="E1027" i="5"/>
  <c r="E1137" i="5"/>
  <c r="E642" i="5"/>
  <c r="E2127" i="5"/>
  <c r="E1632" i="5"/>
  <c r="E1522" i="5"/>
  <c r="E1852" i="5"/>
  <c r="E1962" i="5"/>
  <c r="E1192" i="5"/>
  <c r="E2017" i="5"/>
  <c r="E2381" i="5"/>
  <c r="E587" i="5"/>
  <c r="E2072" i="5"/>
  <c r="E2283" i="5"/>
  <c r="E1302" i="5"/>
  <c r="E2632" i="5"/>
  <c r="K2730" i="48" s="1"/>
  <c r="M2730" i="48" s="1"/>
  <c r="N2730" i="48" s="1"/>
  <c r="E2234" i="5"/>
  <c r="E2534" i="5"/>
  <c r="K2688" i="48" s="1"/>
  <c r="M2688" i="48" s="1"/>
  <c r="N2688" i="48" s="1"/>
  <c r="E1797" i="5"/>
  <c r="E1357" i="5"/>
  <c r="E2583" i="5"/>
  <c r="K2709" i="48" s="1"/>
  <c r="E2332" i="5"/>
  <c r="E422" i="5"/>
  <c r="E2430" i="5"/>
  <c r="E972" i="5"/>
  <c r="E477" i="5"/>
  <c r="E285" i="5"/>
  <c r="E1907" i="5"/>
  <c r="E287" i="5"/>
  <c r="E2681" i="5"/>
  <c r="K2751" i="48" s="1"/>
  <c r="M2751" i="48" s="1"/>
  <c r="N2751" i="48" s="1"/>
  <c r="E2485" i="5"/>
  <c r="K2667" i="48" s="1"/>
  <c r="M2667" i="48" s="1"/>
  <c r="N2667" i="48" s="1"/>
  <c r="E286" i="5"/>
  <c r="H126" i="5"/>
  <c r="H308" i="5" s="1"/>
  <c r="H401" i="5"/>
  <c r="H123" i="5"/>
  <c r="H125" i="5" s="1"/>
  <c r="W29" i="48"/>
  <c r="AA29" i="48"/>
  <c r="E2301" i="48"/>
  <c r="F2301" i="48" s="1"/>
  <c r="AA2301" i="48"/>
  <c r="AC2301" i="48" s="1"/>
  <c r="E2035" i="48"/>
  <c r="F2035" i="48" s="1"/>
  <c r="AA2035" i="48"/>
  <c r="AC2035" i="48" s="1"/>
  <c r="F2531" i="5"/>
  <c r="F2580" i="5"/>
  <c r="F2629" i="5"/>
  <c r="F2678" i="5"/>
  <c r="F2280" i="5"/>
  <c r="F2482" i="5"/>
  <c r="F2231" i="5"/>
  <c r="F2427" i="5"/>
  <c r="F2378" i="5"/>
  <c r="F2329" i="5"/>
  <c r="O2441" i="48"/>
  <c r="AA2441" i="48" s="1"/>
  <c r="O2294" i="48"/>
  <c r="AA2294" i="48" s="1"/>
  <c r="O2594" i="48"/>
  <c r="AA2594" i="48" s="1"/>
  <c r="O335" i="48"/>
  <c r="O2343" i="48"/>
  <c r="O2245" i="48"/>
  <c r="AA2245" i="48" s="1"/>
  <c r="O2496" i="48"/>
  <c r="AA2496" i="48" s="1"/>
  <c r="O2545" i="48"/>
  <c r="AA2545" i="48" s="1"/>
  <c r="O2643" i="48"/>
  <c r="O2392" i="48"/>
  <c r="AA2392" i="48" s="1"/>
  <c r="Q2240" i="48"/>
  <c r="R2240" i="48" s="1"/>
  <c r="O1571" i="48"/>
  <c r="Q1571" i="48" s="1"/>
  <c r="R1571" i="48" s="1"/>
  <c r="O416" i="48"/>
  <c r="O1901" i="48"/>
  <c r="Q1901" i="48" s="1"/>
  <c r="R1901" i="48" s="1"/>
  <c r="O1626" i="48"/>
  <c r="O1021" i="48"/>
  <c r="O1131" i="48"/>
  <c r="O2121" i="48"/>
  <c r="O1736" i="48"/>
  <c r="Q1736" i="48" s="1"/>
  <c r="R1736" i="48" s="1"/>
  <c r="O1186" i="48"/>
  <c r="O2228" i="48"/>
  <c r="Q2228" i="48" s="1"/>
  <c r="R2228" i="48" s="1"/>
  <c r="O2176" i="48"/>
  <c r="O856" i="48"/>
  <c r="O2277" i="48"/>
  <c r="Q2277" i="48" s="1"/>
  <c r="R2277" i="48" s="1"/>
  <c r="O746" i="48"/>
  <c r="O1296" i="48"/>
  <c r="O691" i="48"/>
  <c r="O526" i="48"/>
  <c r="O1846" i="48"/>
  <c r="O1956" i="48"/>
  <c r="O636" i="48"/>
  <c r="Q636" i="48" s="1"/>
  <c r="R636" i="48" s="1"/>
  <c r="O911" i="48"/>
  <c r="O581" i="48"/>
  <c r="Q581" i="48" s="1"/>
  <c r="R581" i="48" s="1"/>
  <c r="O2326" i="48"/>
  <c r="Q2326" i="48" s="1"/>
  <c r="R2326" i="48" s="1"/>
  <c r="O2577" i="48"/>
  <c r="O2528" i="48"/>
  <c r="O2626" i="48"/>
  <c r="O966" i="48"/>
  <c r="Q966" i="48" s="1"/>
  <c r="R966" i="48" s="1"/>
  <c r="O1076" i="48"/>
  <c r="Q1076" i="48" s="1"/>
  <c r="R1076" i="48" s="1"/>
  <c r="O801" i="48"/>
  <c r="Q801" i="48" s="1"/>
  <c r="R801" i="48" s="1"/>
  <c r="O2066" i="48"/>
  <c r="Q2066" i="48" s="1"/>
  <c r="R2066" i="48" s="1"/>
  <c r="O2011" i="48"/>
  <c r="Q2011" i="48" s="1"/>
  <c r="R2011" i="48" s="1"/>
  <c r="O1681" i="48"/>
  <c r="O2375" i="48"/>
  <c r="Q2375" i="48" s="1"/>
  <c r="R2375" i="48" s="1"/>
  <c r="O1791" i="48"/>
  <c r="Q1791" i="48" s="1"/>
  <c r="R1791" i="48" s="1"/>
  <c r="O2479" i="48"/>
  <c r="O471" i="48"/>
  <c r="Q471" i="48" s="1"/>
  <c r="R471" i="48" s="1"/>
  <c r="O2424" i="48"/>
  <c r="O1241" i="48"/>
  <c r="Q1241" i="48" s="1"/>
  <c r="R1241" i="48" s="1"/>
  <c r="O237" i="48"/>
  <c r="O234" i="48"/>
  <c r="O236" i="48"/>
  <c r="O231" i="48"/>
  <c r="O235" i="48"/>
  <c r="D265" i="56"/>
  <c r="C1100" i="56"/>
  <c r="I1100" i="56" s="1"/>
  <c r="C825" i="56"/>
  <c r="C2055" i="56"/>
  <c r="C1155" i="56"/>
  <c r="I1155" i="56" s="1"/>
  <c r="C1650" i="56"/>
  <c r="C1870" i="56"/>
  <c r="C2110" i="56"/>
  <c r="C605" i="56"/>
  <c r="C1265" i="56"/>
  <c r="C495" i="56"/>
  <c r="C990" i="56"/>
  <c r="C2000" i="56"/>
  <c r="C1485" i="56"/>
  <c r="C550" i="56"/>
  <c r="C1705" i="56"/>
  <c r="C1760" i="56"/>
  <c r="C1945" i="56"/>
  <c r="C1430" i="56"/>
  <c r="C1540" i="56"/>
  <c r="C440" i="56"/>
  <c r="C1595" i="56"/>
  <c r="C935" i="56"/>
  <c r="C1320" i="56"/>
  <c r="C1045" i="56"/>
  <c r="C1375" i="56"/>
  <c r="C1890" i="56"/>
  <c r="C1210" i="56"/>
  <c r="C660" i="56"/>
  <c r="C1815" i="56"/>
  <c r="C2165" i="56"/>
  <c r="C880" i="56"/>
  <c r="C715" i="56"/>
  <c r="C770" i="56"/>
  <c r="C2078" i="48"/>
  <c r="E2078" i="48" s="1"/>
  <c r="F2078" i="48" s="1"/>
  <c r="C1803" i="48"/>
  <c r="E1803" i="48" s="1"/>
  <c r="F1803" i="48" s="1"/>
  <c r="C1858" i="48"/>
  <c r="C1748" i="48"/>
  <c r="E1748" i="48" s="1"/>
  <c r="F1748" i="48" s="1"/>
  <c r="C1253" i="48"/>
  <c r="E1253" i="48" s="1"/>
  <c r="F1253" i="48" s="1"/>
  <c r="C1143" i="48"/>
  <c r="C1583" i="48"/>
  <c r="E1583" i="48" s="1"/>
  <c r="F1583" i="48" s="1"/>
  <c r="C483" i="48"/>
  <c r="C1638" i="48"/>
  <c r="C1363" i="48"/>
  <c r="E1363" i="48" s="1"/>
  <c r="F1363" i="48" s="1"/>
  <c r="C2289" i="48"/>
  <c r="E2289" i="48" s="1"/>
  <c r="F2289" i="48" s="1"/>
  <c r="C2188" i="48"/>
  <c r="C2023" i="48"/>
  <c r="E2023" i="48" s="1"/>
  <c r="F2023" i="48" s="1"/>
  <c r="C868" i="48"/>
  <c r="C1968" i="48"/>
  <c r="C1418" i="48"/>
  <c r="C758" i="48"/>
  <c r="C1088" i="48"/>
  <c r="E1088" i="48" s="1"/>
  <c r="F1088" i="48" s="1"/>
  <c r="C1198" i="48"/>
  <c r="C428" i="48"/>
  <c r="E428" i="48" s="1"/>
  <c r="F428" i="48" s="1"/>
  <c r="C593" i="48"/>
  <c r="E593" i="48" s="1"/>
  <c r="F593" i="48" s="1"/>
  <c r="C1473" i="48"/>
  <c r="C2133" i="48"/>
  <c r="C1033" i="48"/>
  <c r="C703" i="48"/>
  <c r="E307" i="48"/>
  <c r="F307" i="48" s="1"/>
  <c r="C923" i="48"/>
  <c r="C1308" i="48"/>
  <c r="C813" i="48"/>
  <c r="E813" i="48" s="1"/>
  <c r="F813" i="48" s="1"/>
  <c r="C1693" i="48"/>
  <c r="C538" i="48"/>
  <c r="C2240" i="48"/>
  <c r="E2240" i="48" s="1"/>
  <c r="F2240" i="48" s="1"/>
  <c r="C2589" i="48"/>
  <c r="C978" i="48"/>
  <c r="E978" i="48" s="1"/>
  <c r="F978" i="48" s="1"/>
  <c r="C2436" i="48"/>
  <c r="C1913" i="48"/>
  <c r="E1913" i="48" s="1"/>
  <c r="F1913" i="48" s="1"/>
  <c r="C315" i="48"/>
  <c r="C2540" i="48"/>
  <c r="C2338" i="48"/>
  <c r="E2338" i="48" s="1"/>
  <c r="F2338" i="48" s="1"/>
  <c r="C2491" i="48"/>
  <c r="C2387" i="48"/>
  <c r="E2387" i="48" s="1"/>
  <c r="F2387" i="48" s="1"/>
  <c r="C2638" i="48"/>
  <c r="C312" i="48"/>
  <c r="C314" i="48"/>
  <c r="C313" i="48"/>
  <c r="C309" i="48"/>
  <c r="G2547" i="5"/>
  <c r="G2443" i="5"/>
  <c r="G2394" i="5"/>
  <c r="G2694" i="5"/>
  <c r="G2296" i="5"/>
  <c r="G2498" i="5"/>
  <c r="G2596" i="5"/>
  <c r="G2345" i="5"/>
  <c r="G2247" i="5"/>
  <c r="G2645" i="5"/>
  <c r="G1419" i="48"/>
  <c r="G924" i="48"/>
  <c r="G704" i="48"/>
  <c r="G1639" i="48"/>
  <c r="G484" i="48"/>
  <c r="G1034" i="48"/>
  <c r="G814" i="48"/>
  <c r="I814" i="48" s="1"/>
  <c r="J814" i="48" s="1"/>
  <c r="G311" i="48"/>
  <c r="G2189" i="48"/>
  <c r="G1694" i="48"/>
  <c r="G1914" i="48"/>
  <c r="I1914" i="48" s="1"/>
  <c r="J1914" i="48" s="1"/>
  <c r="G2024" i="48"/>
  <c r="I2024" i="48" s="1"/>
  <c r="J2024" i="48" s="1"/>
  <c r="G869" i="48"/>
  <c r="G539" i="48"/>
  <c r="G1749" i="48"/>
  <c r="G1584" i="48"/>
  <c r="I1584" i="48" s="1"/>
  <c r="J1584" i="48" s="1"/>
  <c r="G1969" i="48"/>
  <c r="G429" i="48"/>
  <c r="I429" i="48" s="1"/>
  <c r="J429" i="48" s="1"/>
  <c r="I310" i="48"/>
  <c r="G1254" i="48"/>
  <c r="I1254" i="48" s="1"/>
  <c r="J1254" i="48" s="1"/>
  <c r="G979" i="48"/>
  <c r="I979" i="48" s="1"/>
  <c r="J979" i="48" s="1"/>
  <c r="G1364" i="48"/>
  <c r="G759" i="48"/>
  <c r="G1144" i="48"/>
  <c r="G2134" i="48"/>
  <c r="G1199" i="48"/>
  <c r="G1859" i="48"/>
  <c r="G594" i="48"/>
  <c r="I594" i="48" s="1"/>
  <c r="J594" i="48" s="1"/>
  <c r="G1804" i="48"/>
  <c r="I1804" i="48" s="1"/>
  <c r="J1804" i="48" s="1"/>
  <c r="G1089" i="48"/>
  <c r="G1309" i="48"/>
  <c r="G2079" i="48"/>
  <c r="I2079" i="48" s="1"/>
  <c r="J2079" i="48" s="1"/>
  <c r="G1474" i="48"/>
  <c r="I219" i="5"/>
  <c r="H220" i="5"/>
  <c r="I220" i="5" s="1"/>
  <c r="Q1737" i="48"/>
  <c r="R1737" i="48" s="1"/>
  <c r="Q1572" i="48"/>
  <c r="R1572" i="48" s="1"/>
  <c r="E2490" i="5"/>
  <c r="E2435" i="5"/>
  <c r="E307" i="5"/>
  <c r="E2588" i="5"/>
  <c r="E2386" i="5"/>
  <c r="E2239" i="5"/>
  <c r="E2337" i="5"/>
  <c r="E2686" i="5"/>
  <c r="E2637" i="5"/>
  <c r="E2288" i="5"/>
  <c r="E2539" i="5"/>
  <c r="H23" i="5"/>
  <c r="H152" i="5"/>
  <c r="I2419" i="5"/>
  <c r="F2350" i="56"/>
  <c r="F1476" i="56"/>
  <c r="F486" i="56"/>
  <c r="F596" i="56"/>
  <c r="F2301" i="56"/>
  <c r="F2046" i="56"/>
  <c r="F1201" i="56"/>
  <c r="F1421" i="56"/>
  <c r="F2679" i="56"/>
  <c r="F1256" i="56"/>
  <c r="F2203" i="56"/>
  <c r="F318" i="56"/>
  <c r="F926" i="56"/>
  <c r="F2252" i="56"/>
  <c r="F1146" i="56"/>
  <c r="F761" i="56"/>
  <c r="F2630" i="56"/>
  <c r="F651" i="56"/>
  <c r="F1366" i="56"/>
  <c r="F431" i="56"/>
  <c r="F2101" i="56"/>
  <c r="F2156" i="56"/>
  <c r="F1751" i="56"/>
  <c r="F706" i="56"/>
  <c r="F871" i="56"/>
  <c r="F2434" i="56"/>
  <c r="F1806" i="56"/>
  <c r="F981" i="56"/>
  <c r="F1991" i="56"/>
  <c r="F1936" i="56"/>
  <c r="F1311" i="56"/>
  <c r="F1091" i="56"/>
  <c r="F2483" i="56"/>
  <c r="F816" i="56"/>
  <c r="F1641" i="56"/>
  <c r="F1036" i="56"/>
  <c r="F1696" i="56"/>
  <c r="F541" i="56"/>
  <c r="F2532" i="56"/>
  <c r="F1586" i="56"/>
  <c r="F1881" i="56"/>
  <c r="F1531" i="56"/>
  <c r="F2581" i="56"/>
  <c r="F1861" i="56"/>
  <c r="F319" i="56"/>
  <c r="F320" i="56"/>
  <c r="C2689" i="48"/>
  <c r="E2689" i="48" s="1"/>
  <c r="F2689" i="48" s="1"/>
  <c r="F2654" i="5"/>
  <c r="F1383" i="5"/>
  <c r="F778" i="5"/>
  <c r="F1768" i="5"/>
  <c r="F1713" i="5"/>
  <c r="F943" i="5"/>
  <c r="F2556" i="5"/>
  <c r="F998" i="5"/>
  <c r="F1438" i="5"/>
  <c r="F833" i="5"/>
  <c r="F2403" i="5"/>
  <c r="F668" i="5"/>
  <c r="F1933" i="5"/>
  <c r="F1493" i="5"/>
  <c r="F1163" i="5"/>
  <c r="F1328" i="5"/>
  <c r="F2507" i="5"/>
  <c r="F723" i="5"/>
  <c r="F393" i="5"/>
  <c r="F613" i="5"/>
  <c r="F1218" i="5"/>
  <c r="F2153" i="5"/>
  <c r="F1108" i="5"/>
  <c r="F503" i="5"/>
  <c r="F1823" i="5"/>
  <c r="F2605" i="5"/>
  <c r="F1603" i="5"/>
  <c r="F2256" i="5"/>
  <c r="F2354" i="5"/>
  <c r="F1878" i="5"/>
  <c r="F1988" i="5"/>
  <c r="F1273" i="5"/>
  <c r="F2458" i="5"/>
  <c r="F448" i="5"/>
  <c r="F77" i="5"/>
  <c r="F2305" i="5"/>
  <c r="F1053" i="5"/>
  <c r="F2098" i="5"/>
  <c r="F2043" i="5"/>
  <c r="F558" i="5"/>
  <c r="F1548" i="5"/>
  <c r="F888" i="5"/>
  <c r="F1658" i="5"/>
  <c r="F79" i="5"/>
  <c r="F78" i="5"/>
  <c r="I461" i="5"/>
  <c r="O286" i="48"/>
  <c r="AA2269" i="48"/>
  <c r="AC2269" i="48" s="1"/>
  <c r="W1888" i="48"/>
  <c r="W112" i="48"/>
  <c r="W1063" i="48"/>
  <c r="W1723" i="48"/>
  <c r="W568" i="48"/>
  <c r="Y568" i="48" s="1"/>
  <c r="Z568" i="48" s="1"/>
  <c r="W458" i="48"/>
  <c r="W1338" i="48"/>
  <c r="W1998" i="48"/>
  <c r="Y1998" i="48" s="1"/>
  <c r="Z1998" i="48" s="1"/>
  <c r="W403" i="48"/>
  <c r="W2053" i="48"/>
  <c r="Y2053" i="48" s="1"/>
  <c r="Z2053" i="48" s="1"/>
  <c r="W1558" i="48"/>
  <c r="W953" i="48"/>
  <c r="Y953" i="48" s="1"/>
  <c r="Z953" i="48" s="1"/>
  <c r="W788" i="48"/>
  <c r="W1778" i="48"/>
  <c r="Y1778" i="48" s="1"/>
  <c r="Z1778" i="48" s="1"/>
  <c r="Y111" i="48"/>
  <c r="W1228" i="48"/>
  <c r="W449" i="48"/>
  <c r="W1503" i="48"/>
  <c r="Y1503" i="48" s="1"/>
  <c r="Z1503" i="48" s="1"/>
  <c r="W623" i="48"/>
  <c r="R117" i="48"/>
  <c r="Q118" i="48"/>
  <c r="R118" i="48" s="1"/>
  <c r="F367" i="56"/>
  <c r="F77" i="56"/>
  <c r="F263" i="56"/>
  <c r="F211" i="56"/>
  <c r="AA1765" i="48"/>
  <c r="AC1765" i="48" s="1"/>
  <c r="I1616" i="5"/>
  <c r="C2726" i="48"/>
  <c r="E2726" i="48" s="1"/>
  <c r="F2726" i="48" s="1"/>
  <c r="I2616" i="5"/>
  <c r="I1891" i="5"/>
  <c r="I1506" i="5"/>
  <c r="F2435" i="56"/>
  <c r="F2351" i="56"/>
  <c r="F2204" i="56"/>
  <c r="F2533" i="56"/>
  <c r="F2680" i="56"/>
  <c r="F2631" i="56"/>
  <c r="F314" i="56"/>
  <c r="F2302" i="56"/>
  <c r="F2484" i="56"/>
  <c r="F2582" i="56"/>
  <c r="F2253" i="56"/>
  <c r="E1206" i="56"/>
  <c r="E2051" i="56"/>
  <c r="E986" i="56"/>
  <c r="E1866" i="56"/>
  <c r="E491" i="56"/>
  <c r="E1371" i="56"/>
  <c r="E1426" i="56"/>
  <c r="E601" i="56"/>
  <c r="E546" i="56"/>
  <c r="E821" i="56"/>
  <c r="E436" i="56"/>
  <c r="E1996" i="56"/>
  <c r="E1536" i="56"/>
  <c r="E1941" i="56"/>
  <c r="E876" i="56"/>
  <c r="E1096" i="56"/>
  <c r="E1701" i="56"/>
  <c r="E1041" i="56"/>
  <c r="E1261" i="56"/>
  <c r="E2161" i="56"/>
  <c r="E766" i="56"/>
  <c r="E931" i="56"/>
  <c r="E2106" i="56"/>
  <c r="E1591" i="56"/>
  <c r="E1811" i="56"/>
  <c r="E1481" i="56"/>
  <c r="E1316" i="56"/>
  <c r="E342" i="56"/>
  <c r="E1886" i="56"/>
  <c r="E1646" i="56"/>
  <c r="E656" i="56"/>
  <c r="E1151" i="56"/>
  <c r="E1756" i="56"/>
  <c r="E711" i="56"/>
  <c r="R313" i="48"/>
  <c r="K1093" i="48"/>
  <c r="K1038" i="48"/>
  <c r="K1753" i="48"/>
  <c r="K708" i="48"/>
  <c r="K873" i="48"/>
  <c r="K2193" i="48"/>
  <c r="K337" i="48"/>
  <c r="K1368" i="48"/>
  <c r="K543" i="48"/>
  <c r="K1808" i="48"/>
  <c r="K1533" i="48"/>
  <c r="K1148" i="48"/>
  <c r="K2138" i="48"/>
  <c r="K598" i="48"/>
  <c r="K1203" i="48"/>
  <c r="K1973" i="48"/>
  <c r="K488" i="48"/>
  <c r="K2028" i="48"/>
  <c r="K1863" i="48"/>
  <c r="K1258" i="48"/>
  <c r="K1423" i="48"/>
  <c r="K1313" i="48"/>
  <c r="K1588" i="48"/>
  <c r="K2083" i="48"/>
  <c r="K1478" i="48"/>
  <c r="K818" i="48"/>
  <c r="K653" i="48"/>
  <c r="K1643" i="48"/>
  <c r="K1918" i="48"/>
  <c r="K928" i="48"/>
  <c r="K433" i="48"/>
  <c r="K1698" i="48"/>
  <c r="K763" i="48"/>
  <c r="K983" i="48"/>
  <c r="E2334" i="56"/>
  <c r="E2285" i="56"/>
  <c r="E1350" i="56"/>
  <c r="E965" i="56"/>
  <c r="E1570" i="56"/>
  <c r="E2565" i="56"/>
  <c r="E1790" i="56"/>
  <c r="E470" i="56"/>
  <c r="I470" i="56" s="1"/>
  <c r="E855" i="56"/>
  <c r="I855" i="56" s="1"/>
  <c r="E2187" i="56"/>
  <c r="E2467" i="56"/>
  <c r="E2516" i="56"/>
  <c r="E2663" i="56"/>
  <c r="E1240" i="56"/>
  <c r="E1975" i="56"/>
  <c r="E2236" i="56"/>
  <c r="E1735" i="56"/>
  <c r="I1405" i="56"/>
  <c r="E580" i="56"/>
  <c r="E800" i="56"/>
  <c r="E2614" i="56"/>
  <c r="E415" i="56"/>
  <c r="E2418" i="56"/>
  <c r="E2030" i="56"/>
  <c r="E2389" i="56"/>
  <c r="E188" i="56"/>
  <c r="E190" i="56"/>
  <c r="E189" i="56"/>
  <c r="F1032" i="5"/>
  <c r="F1857" i="5"/>
  <c r="F812" i="5"/>
  <c r="F1087" i="5"/>
  <c r="F1967" i="5"/>
  <c r="F1307" i="5"/>
  <c r="F1637" i="5"/>
  <c r="F1472" i="5"/>
  <c r="F1197" i="5"/>
  <c r="F867" i="5"/>
  <c r="F1417" i="5"/>
  <c r="F427" i="5"/>
  <c r="F1912" i="5"/>
  <c r="F1527" i="5"/>
  <c r="F1692" i="5"/>
  <c r="F977" i="5"/>
  <c r="F922" i="5"/>
  <c r="F2022" i="5"/>
  <c r="F1142" i="5"/>
  <c r="F757" i="5"/>
  <c r="F1802" i="5"/>
  <c r="F2132" i="5"/>
  <c r="F537" i="5"/>
  <c r="F1362" i="5"/>
  <c r="F2077" i="5"/>
  <c r="F2187" i="5"/>
  <c r="F702" i="5"/>
  <c r="F647" i="5"/>
  <c r="F309" i="5"/>
  <c r="F1747" i="5"/>
  <c r="F1582" i="5"/>
  <c r="F1252" i="5"/>
  <c r="F592" i="5"/>
  <c r="F482" i="5"/>
  <c r="H2143" i="5"/>
  <c r="H603" i="5"/>
  <c r="H1703" i="5"/>
  <c r="H1153" i="5"/>
  <c r="H1813" i="5"/>
  <c r="H1923" i="5"/>
  <c r="H1318" i="5"/>
  <c r="H1483" i="5"/>
  <c r="H1373" i="5"/>
  <c r="H493" i="5"/>
  <c r="H823" i="5"/>
  <c r="H2088" i="5"/>
  <c r="H1043" i="5"/>
  <c r="H1098" i="5"/>
  <c r="H658" i="5"/>
  <c r="H1428" i="5"/>
  <c r="H713" i="5"/>
  <c r="H2501" i="5"/>
  <c r="H2550" i="5"/>
  <c r="H438" i="5"/>
  <c r="H27" i="5"/>
  <c r="H2397" i="5"/>
  <c r="H2299" i="5"/>
  <c r="H1208" i="5"/>
  <c r="H988" i="5"/>
  <c r="H2348" i="5"/>
  <c r="H1263" i="5"/>
  <c r="H2250" i="5"/>
  <c r="H878" i="5"/>
  <c r="H1868" i="5"/>
  <c r="H2033" i="5"/>
  <c r="H2599" i="5"/>
  <c r="H1758" i="5"/>
  <c r="H933" i="5"/>
  <c r="H548" i="5"/>
  <c r="H2648" i="5"/>
  <c r="H1648" i="5"/>
  <c r="H1538" i="5"/>
  <c r="H1978" i="5"/>
  <c r="H1593" i="5"/>
  <c r="H768" i="5"/>
  <c r="H383" i="5"/>
  <c r="H2452" i="5"/>
  <c r="H21" i="5"/>
  <c r="H25" i="5"/>
  <c r="H26" i="5"/>
  <c r="E322" i="5"/>
  <c r="F260" i="56"/>
  <c r="F262" i="56" s="1"/>
  <c r="F247" i="56"/>
  <c r="I2414" i="5"/>
  <c r="O2445" i="48"/>
  <c r="O2249" i="48"/>
  <c r="O2396" i="48"/>
  <c r="O2549" i="48"/>
  <c r="O2298" i="48"/>
  <c r="O2647" i="48"/>
  <c r="O2500" i="48"/>
  <c r="O2347" i="48"/>
  <c r="O2598" i="48"/>
  <c r="U2383" i="48"/>
  <c r="V2383" i="48" s="1"/>
  <c r="AC2367" i="48"/>
  <c r="E2252" i="48"/>
  <c r="F2252" i="48" s="1"/>
  <c r="AA2252" i="48"/>
  <c r="AC2252" i="48" s="1"/>
  <c r="I298" i="48"/>
  <c r="J298" i="48" s="1"/>
  <c r="J297" i="48"/>
  <c r="K574" i="48"/>
  <c r="M574" i="48" s="1"/>
  <c r="N574" i="48" s="1"/>
  <c r="K1069" i="48"/>
  <c r="M1069" i="48" s="1"/>
  <c r="N1069" i="48" s="1"/>
  <c r="K1784" i="48"/>
  <c r="M1784" i="48" s="1"/>
  <c r="N1784" i="48" s="1"/>
  <c r="K684" i="48"/>
  <c r="K1289" i="48"/>
  <c r="K794" i="48"/>
  <c r="M794" i="48" s="1"/>
  <c r="N794" i="48" s="1"/>
  <c r="K739" i="48"/>
  <c r="K409" i="48"/>
  <c r="M409" i="48" s="1"/>
  <c r="N409" i="48" s="1"/>
  <c r="K1949" i="48"/>
  <c r="K464" i="48"/>
  <c r="M464" i="48" s="1"/>
  <c r="N464" i="48" s="1"/>
  <c r="K1729" i="48"/>
  <c r="K849" i="48"/>
  <c r="K1179" i="48"/>
  <c r="K2059" i="48"/>
  <c r="M2059" i="48" s="1"/>
  <c r="N2059" i="48" s="1"/>
  <c r="K1454" i="48"/>
  <c r="K155" i="48"/>
  <c r="K1124" i="48"/>
  <c r="K2169" i="48"/>
  <c r="K1894" i="48"/>
  <c r="M1894" i="48" s="1"/>
  <c r="N1894" i="48" s="1"/>
  <c r="K959" i="48"/>
  <c r="M959" i="48" s="1"/>
  <c r="N959" i="48" s="1"/>
  <c r="K1564" i="48"/>
  <c r="M1564" i="48" s="1"/>
  <c r="N1564" i="48" s="1"/>
  <c r="K2114" i="48"/>
  <c r="K519" i="48"/>
  <c r="K1619" i="48"/>
  <c r="K1344" i="48"/>
  <c r="M1344" i="48" s="1"/>
  <c r="N1344" i="48" s="1"/>
  <c r="K1674" i="48"/>
  <c r="M154" i="48"/>
  <c r="K2004" i="48"/>
  <c r="M2004" i="48" s="1"/>
  <c r="N2004" i="48" s="1"/>
  <c r="K1014" i="48"/>
  <c r="K904" i="48"/>
  <c r="K1234" i="48"/>
  <c r="M1234" i="48" s="1"/>
  <c r="N1234" i="48" s="1"/>
  <c r="K1399" i="48"/>
  <c r="K1839" i="48"/>
  <c r="F111" i="48"/>
  <c r="E112" i="48"/>
  <c r="F112" i="48" s="1"/>
  <c r="K2437" i="48"/>
  <c r="AA2437" i="48" s="1"/>
  <c r="K2241" i="48"/>
  <c r="M2241" i="48" s="1"/>
  <c r="N2241" i="48" s="1"/>
  <c r="K2290" i="48"/>
  <c r="K2639" i="48"/>
  <c r="AA2639" i="48" s="1"/>
  <c r="K2339" i="48"/>
  <c r="K2590" i="48"/>
  <c r="AA2590" i="48" s="1"/>
  <c r="K2541" i="48"/>
  <c r="AA2541" i="48" s="1"/>
  <c r="K2492" i="48"/>
  <c r="M308" i="48"/>
  <c r="K2388" i="48"/>
  <c r="M2388" i="48" s="1"/>
  <c r="N2388" i="48" s="1"/>
  <c r="K2777" i="48"/>
  <c r="M2777" i="48" s="1"/>
  <c r="N2777" i="48" s="1"/>
  <c r="Y118" i="48"/>
  <c r="Z118" i="48" s="1"/>
  <c r="Z117" i="48"/>
  <c r="E2382" i="5"/>
  <c r="I2382" i="5" s="1"/>
  <c r="E2284" i="5"/>
  <c r="I2284" i="5" s="1"/>
  <c r="E281" i="5"/>
  <c r="E2633" i="5"/>
  <c r="E2235" i="5"/>
  <c r="I2235" i="5" s="1"/>
  <c r="E2535" i="5"/>
  <c r="K2689" i="48" s="1"/>
  <c r="M2689" i="48" s="1"/>
  <c r="N2689" i="48" s="1"/>
  <c r="E2431" i="5"/>
  <c r="I2431" i="5" s="1"/>
  <c r="E2486" i="5"/>
  <c r="E2584" i="5"/>
  <c r="K2710" i="48" s="1"/>
  <c r="M2710" i="48" s="1"/>
  <c r="N2710" i="48" s="1"/>
  <c r="E2333" i="5"/>
  <c r="I2333" i="5" s="1"/>
  <c r="E2682" i="5"/>
  <c r="K2752" i="48" s="1"/>
  <c r="M2752" i="48" s="1"/>
  <c r="N2752" i="48" s="1"/>
  <c r="I471" i="56"/>
  <c r="G1702" i="48"/>
  <c r="I2660" i="56"/>
  <c r="I1803" i="48"/>
  <c r="J1803" i="48" s="1"/>
  <c r="I362" i="56"/>
  <c r="C2238" i="5"/>
  <c r="C1581" i="5"/>
  <c r="C921" i="5"/>
  <c r="C1361" i="5"/>
  <c r="C1911" i="5"/>
  <c r="C866" i="5"/>
  <c r="C1416" i="5"/>
  <c r="C1196" i="5"/>
  <c r="C1691" i="5"/>
  <c r="C701" i="5"/>
  <c r="C1031" i="5"/>
  <c r="C1086" i="5"/>
  <c r="C2636" i="5"/>
  <c r="C2434" i="5"/>
  <c r="C756" i="5"/>
  <c r="C646" i="5"/>
  <c r="C481" i="5"/>
  <c r="C1746" i="5"/>
  <c r="C1801" i="5"/>
  <c r="C1966" i="5"/>
  <c r="C1471" i="5"/>
  <c r="C1306" i="5"/>
  <c r="C2131" i="5"/>
  <c r="C2186" i="5"/>
  <c r="C1636" i="5"/>
  <c r="C1526" i="5"/>
  <c r="C313" i="5"/>
  <c r="C2076" i="5"/>
  <c r="C2287" i="5"/>
  <c r="C426" i="5"/>
  <c r="C1141" i="5"/>
  <c r="C536" i="5"/>
  <c r="C310" i="5"/>
  <c r="C2538" i="5"/>
  <c r="C2685" i="5"/>
  <c r="C2385" i="5"/>
  <c r="C591" i="5"/>
  <c r="C811" i="5"/>
  <c r="C1856" i="5"/>
  <c r="C1251" i="5"/>
  <c r="C2021" i="5"/>
  <c r="C2336" i="5"/>
  <c r="C976" i="5"/>
  <c r="C2489" i="5"/>
  <c r="C2587" i="5"/>
  <c r="C307" i="5"/>
  <c r="C311" i="5"/>
  <c r="C312" i="5"/>
  <c r="G590" i="48"/>
  <c r="I590" i="48" s="1"/>
  <c r="J590" i="48" s="1"/>
  <c r="G2075" i="48"/>
  <c r="I2075" i="48" s="1"/>
  <c r="J2075" i="48" s="1"/>
  <c r="G1910" i="48"/>
  <c r="I1910" i="48" s="1"/>
  <c r="J1910" i="48" s="1"/>
  <c r="G285" i="48"/>
  <c r="G1195" i="48"/>
  <c r="G2020" i="48"/>
  <c r="I2020" i="48" s="1"/>
  <c r="J2020" i="48" s="1"/>
  <c r="I284" i="48"/>
  <c r="G1305" i="48"/>
  <c r="G920" i="48"/>
  <c r="G1470" i="48"/>
  <c r="G700" i="48"/>
  <c r="G865" i="48"/>
  <c r="G2130" i="48"/>
  <c r="G425" i="48"/>
  <c r="I425" i="48" s="1"/>
  <c r="J425" i="48" s="1"/>
  <c r="G1580" i="48"/>
  <c r="I1580" i="48" s="1"/>
  <c r="J1580" i="48" s="1"/>
  <c r="G1965" i="48"/>
  <c r="G1855" i="48"/>
  <c r="G1635" i="48"/>
  <c r="G1800" i="48"/>
  <c r="I1800" i="48" s="1"/>
  <c r="J1800" i="48" s="1"/>
  <c r="G1140" i="48"/>
  <c r="G1745" i="48"/>
  <c r="G975" i="48"/>
  <c r="I975" i="48" s="1"/>
  <c r="J975" i="48" s="1"/>
  <c r="G480" i="48"/>
  <c r="G2185" i="48"/>
  <c r="G1690" i="48"/>
  <c r="G1415" i="48"/>
  <c r="G810" i="48"/>
  <c r="I810" i="48" s="1"/>
  <c r="J810" i="48" s="1"/>
  <c r="G755" i="48"/>
  <c r="G1030" i="48"/>
  <c r="G535" i="48"/>
  <c r="K1402" i="48"/>
  <c r="K852" i="48"/>
  <c r="K2007" i="48"/>
  <c r="K1457" i="48"/>
  <c r="K1017" i="48"/>
  <c r="K2117" i="48"/>
  <c r="K1347" i="48"/>
  <c r="K2371" i="48"/>
  <c r="K1072" i="48"/>
  <c r="M1072" i="48" s="1"/>
  <c r="N1072" i="48" s="1"/>
  <c r="K1622" i="48"/>
  <c r="AA1622" i="48" s="1"/>
  <c r="K2573" i="48"/>
  <c r="K522" i="48"/>
  <c r="K1292" i="48"/>
  <c r="K1127" i="48"/>
  <c r="K687" i="48"/>
  <c r="K2475" i="48"/>
  <c r="K1182" i="48"/>
  <c r="K1952" i="48"/>
  <c r="K2622" i="48"/>
  <c r="K1842" i="48"/>
  <c r="K184" i="48"/>
  <c r="K1567" i="48"/>
  <c r="M1567" i="48" s="1"/>
  <c r="N1567" i="48" s="1"/>
  <c r="K467" i="48"/>
  <c r="M467" i="48" s="1"/>
  <c r="N467" i="48" s="1"/>
  <c r="K1732" i="48"/>
  <c r="M1732" i="48" s="1"/>
  <c r="N1732" i="48" s="1"/>
  <c r="K632" i="48"/>
  <c r="AA632" i="48" s="1"/>
  <c r="K962" i="48"/>
  <c r="K577" i="48"/>
  <c r="M577" i="48" s="1"/>
  <c r="N577" i="48" s="1"/>
  <c r="K797" i="48"/>
  <c r="AA797" i="48" s="1"/>
  <c r="AC797" i="48" s="1"/>
  <c r="K2172" i="48"/>
  <c r="K1237" i="48"/>
  <c r="M1237" i="48" s="1"/>
  <c r="N1237" i="48" s="1"/>
  <c r="K185" i="48"/>
  <c r="K412" i="48"/>
  <c r="K2062" i="48"/>
  <c r="K2322" i="48"/>
  <c r="M2322" i="48" s="1"/>
  <c r="N2322" i="48" s="1"/>
  <c r="K1677" i="48"/>
  <c r="K907" i="48"/>
  <c r="K2273" i="48"/>
  <c r="K1897" i="48"/>
  <c r="K2524" i="48"/>
  <c r="K2420" i="48"/>
  <c r="K1787" i="48"/>
  <c r="K2224" i="48"/>
  <c r="M2224" i="48" s="1"/>
  <c r="N2224" i="48" s="1"/>
  <c r="K742" i="48"/>
  <c r="AA742" i="48" s="1"/>
  <c r="K179" i="48"/>
  <c r="W179" i="48" s="1"/>
  <c r="AA179" i="48" s="1"/>
  <c r="K183" i="48"/>
  <c r="W1540" i="48"/>
  <c r="Y1540" i="48" s="1"/>
  <c r="Z1540" i="48" s="1"/>
  <c r="W2301" i="48"/>
  <c r="Y2301" i="48" s="1"/>
  <c r="Z2301" i="48" s="1"/>
  <c r="W2738" i="48"/>
  <c r="Y2738" i="48" s="1"/>
  <c r="Z2738" i="48" s="1"/>
  <c r="W27" i="48"/>
  <c r="W2035" i="48"/>
  <c r="Y2035" i="48" s="1"/>
  <c r="Z2035" i="48" s="1"/>
  <c r="Y21" i="48"/>
  <c r="Z21" i="48" s="1"/>
  <c r="W660" i="48"/>
  <c r="W1815" i="48"/>
  <c r="W1980" i="48"/>
  <c r="Y1980" i="48" s="1"/>
  <c r="Z1980" i="48" s="1"/>
  <c r="W2654" i="48"/>
  <c r="Y2654" i="48" s="1"/>
  <c r="Z2654" i="48" s="1"/>
  <c r="W1320" i="48"/>
  <c r="Y1320" i="48" s="1"/>
  <c r="Z1320" i="48" s="1"/>
  <c r="W1210" i="48"/>
  <c r="Y1210" i="48" s="1"/>
  <c r="Z1210" i="48" s="1"/>
  <c r="W1595" i="48"/>
  <c r="W825" i="48"/>
  <c r="W2145" i="48"/>
  <c r="W2717" i="48"/>
  <c r="Y2717" i="48" s="1"/>
  <c r="Z2717" i="48" s="1"/>
  <c r="W1485" i="48"/>
  <c r="Y1485" i="48" s="1"/>
  <c r="Z1485" i="48" s="1"/>
  <c r="W715" i="48"/>
  <c r="W2696" i="48"/>
  <c r="Y2696" i="48" s="1"/>
  <c r="Z2696" i="48" s="1"/>
  <c r="W935" i="48"/>
  <c r="Y935" i="48" s="1"/>
  <c r="Z935" i="48" s="1"/>
  <c r="W1705" i="48"/>
  <c r="Y1705" i="48" s="1"/>
  <c r="Z1705" i="48" s="1"/>
  <c r="W2454" i="48"/>
  <c r="W2503" i="48"/>
  <c r="W880" i="48"/>
  <c r="W1430" i="48"/>
  <c r="W1265" i="48"/>
  <c r="W1045" i="48"/>
  <c r="Y1045" i="48" s="1"/>
  <c r="Z1045" i="48" s="1"/>
  <c r="W2399" i="48"/>
  <c r="W1375" i="48"/>
  <c r="W1925" i="48"/>
  <c r="W2090" i="48"/>
  <c r="W2601" i="48"/>
  <c r="W385" i="48"/>
  <c r="Y385" i="48" s="1"/>
  <c r="Z385" i="48" s="1"/>
  <c r="W990" i="48"/>
  <c r="W1650" i="48"/>
  <c r="W1100" i="48"/>
  <c r="W2350" i="48"/>
  <c r="Y2350" i="48" s="1"/>
  <c r="Z2350" i="48" s="1"/>
  <c r="W440" i="48"/>
  <c r="Y440" i="48" s="1"/>
  <c r="Z440" i="48" s="1"/>
  <c r="W1155" i="48"/>
  <c r="W605" i="48"/>
  <c r="Y605" i="48" s="1"/>
  <c r="Z605" i="48" s="1"/>
  <c r="W2252" i="48"/>
  <c r="Y2252" i="48" s="1"/>
  <c r="Z2252" i="48" s="1"/>
  <c r="W2675" i="48"/>
  <c r="Y2675" i="48" s="1"/>
  <c r="Z2675" i="48" s="1"/>
  <c r="W1760" i="48"/>
  <c r="Y1760" i="48" s="1"/>
  <c r="Z1760" i="48" s="1"/>
  <c r="W770" i="48"/>
  <c r="Y770" i="48" s="1"/>
  <c r="Z770" i="48" s="1"/>
  <c r="W1870" i="48"/>
  <c r="Y1870" i="48" s="1"/>
  <c r="Z1870" i="48" s="1"/>
  <c r="W550" i="48"/>
  <c r="Y550" i="48" s="1"/>
  <c r="Z550" i="48" s="1"/>
  <c r="W495" i="48"/>
  <c r="W2552" i="48"/>
  <c r="E1760" i="48"/>
  <c r="F1760" i="48" s="1"/>
  <c r="AA1760" i="48"/>
  <c r="AC1760" i="48" s="1"/>
  <c r="C1699" i="5"/>
  <c r="C1424" i="5"/>
  <c r="C2084" i="5"/>
  <c r="C2246" i="5"/>
  <c r="C2344" i="5"/>
  <c r="C709" i="5"/>
  <c r="C1204" i="5"/>
  <c r="C2194" i="5"/>
  <c r="C819" i="5"/>
  <c r="C984" i="5"/>
  <c r="C874" i="5"/>
  <c r="C544" i="5"/>
  <c r="C654" i="5"/>
  <c r="C489" i="5"/>
  <c r="C1919" i="5"/>
  <c r="C1644" i="5"/>
  <c r="C1589" i="5"/>
  <c r="C2139" i="5"/>
  <c r="C2546" i="5"/>
  <c r="C2029" i="5"/>
  <c r="C1974" i="5"/>
  <c r="C2393" i="5"/>
  <c r="C1369" i="5"/>
  <c r="C1479" i="5"/>
  <c r="C1534" i="5"/>
  <c r="C1314" i="5"/>
  <c r="C764" i="5"/>
  <c r="C1039" i="5"/>
  <c r="C1149" i="5"/>
  <c r="I1149" i="5" s="1"/>
  <c r="C2497" i="5"/>
  <c r="C434" i="5"/>
  <c r="C599" i="5"/>
  <c r="C1754" i="5"/>
  <c r="C2644" i="5"/>
  <c r="C1094" i="5"/>
  <c r="I1094" i="5" s="1"/>
  <c r="C929" i="5"/>
  <c r="C2693" i="5"/>
  <c r="C363" i="5"/>
  <c r="C2295" i="5"/>
  <c r="C364" i="5"/>
  <c r="C1259" i="5"/>
  <c r="C2442" i="5"/>
  <c r="C2595" i="5"/>
  <c r="C1864" i="5"/>
  <c r="C1809" i="5"/>
  <c r="C362" i="5"/>
  <c r="C365" i="5"/>
  <c r="C359" i="5"/>
  <c r="Q1803" i="48"/>
  <c r="R1803" i="48" s="1"/>
  <c r="Q300" i="48"/>
  <c r="R300" i="48" s="1"/>
  <c r="R299" i="48"/>
  <c r="I1176" i="5"/>
  <c r="Z113" i="48"/>
  <c r="Y114" i="48"/>
  <c r="Z114" i="48" s="1"/>
  <c r="K590" i="48"/>
  <c r="M590" i="48" s="1"/>
  <c r="N590" i="48" s="1"/>
  <c r="K480" i="48"/>
  <c r="K2020" i="48"/>
  <c r="M2020" i="48" s="1"/>
  <c r="N2020" i="48" s="1"/>
  <c r="K2130" i="48"/>
  <c r="K1965" i="48"/>
  <c r="K1580" i="48"/>
  <c r="M1580" i="48" s="1"/>
  <c r="N1580" i="48" s="1"/>
  <c r="K810" i="48"/>
  <c r="M810" i="48" s="1"/>
  <c r="N810" i="48" s="1"/>
  <c r="K645" i="48"/>
  <c r="M645" i="48" s="1"/>
  <c r="N645" i="48" s="1"/>
  <c r="K425" i="48"/>
  <c r="M425" i="48" s="1"/>
  <c r="N425" i="48" s="1"/>
  <c r="K2075" i="48"/>
  <c r="M2075" i="48" s="1"/>
  <c r="N2075" i="48" s="1"/>
  <c r="K1305" i="48"/>
  <c r="K1470" i="48"/>
  <c r="K2185" i="48"/>
  <c r="K535" i="48"/>
  <c r="K1030" i="48"/>
  <c r="K1690" i="48"/>
  <c r="K1085" i="48"/>
  <c r="M1085" i="48" s="1"/>
  <c r="N1085" i="48" s="1"/>
  <c r="K1635" i="48"/>
  <c r="K1360" i="48"/>
  <c r="M1360" i="48" s="1"/>
  <c r="N1360" i="48" s="1"/>
  <c r="K700" i="48"/>
  <c r="K1415" i="48"/>
  <c r="K975" i="48"/>
  <c r="M975" i="48" s="1"/>
  <c r="N975" i="48" s="1"/>
  <c r="K1855" i="48"/>
  <c r="K1195" i="48"/>
  <c r="K1745" i="48"/>
  <c r="M1745" i="48" s="1"/>
  <c r="N1745" i="48" s="1"/>
  <c r="K865" i="48"/>
  <c r="K1140" i="48"/>
  <c r="K1910" i="48"/>
  <c r="M1910" i="48" s="1"/>
  <c r="N1910" i="48" s="1"/>
  <c r="K1800" i="48"/>
  <c r="M1800" i="48" s="1"/>
  <c r="N1800" i="48" s="1"/>
  <c r="K285" i="48"/>
  <c r="K755" i="48"/>
  <c r="K920" i="48"/>
  <c r="I167" i="5"/>
  <c r="H168" i="5"/>
  <c r="I168" i="5" s="1"/>
  <c r="I2463" i="5"/>
  <c r="AA130" i="48"/>
  <c r="W130" i="48"/>
  <c r="F2247" i="5"/>
  <c r="F2547" i="5"/>
  <c r="F2498" i="5"/>
  <c r="F2345" i="5"/>
  <c r="F2596" i="5"/>
  <c r="F2296" i="5"/>
  <c r="F2443" i="5"/>
  <c r="F2394" i="5"/>
  <c r="F2694" i="5"/>
  <c r="F2645" i="5"/>
  <c r="Q802" i="48"/>
  <c r="R802" i="48" s="1"/>
  <c r="I2474" i="5"/>
  <c r="F271" i="48"/>
  <c r="E272" i="48"/>
  <c r="F272" i="48" s="1"/>
  <c r="K2342" i="48"/>
  <c r="K542" i="48"/>
  <c r="K1312" i="48"/>
  <c r="K1147" i="48"/>
  <c r="K2192" i="48"/>
  <c r="K1367" i="48"/>
  <c r="K1587" i="48"/>
  <c r="K872" i="48"/>
  <c r="K1422" i="48"/>
  <c r="K2593" i="48"/>
  <c r="K1532" i="48"/>
  <c r="K2293" i="48"/>
  <c r="K1917" i="48"/>
  <c r="K1092" i="48"/>
  <c r="K487" i="48"/>
  <c r="K2137" i="48"/>
  <c r="K1037" i="48"/>
  <c r="K341" i="48"/>
  <c r="K1862" i="48"/>
  <c r="K597" i="48"/>
  <c r="K1257" i="48"/>
  <c r="K1202" i="48"/>
  <c r="K1807" i="48"/>
  <c r="K2027" i="48"/>
  <c r="K2642" i="48"/>
  <c r="K1972" i="48"/>
  <c r="K1477" i="48"/>
  <c r="K707" i="48"/>
  <c r="K1752" i="48"/>
  <c r="K2495" i="48"/>
  <c r="K2544" i="48"/>
  <c r="K982" i="48"/>
  <c r="K1697" i="48"/>
  <c r="K2082" i="48"/>
  <c r="K2391" i="48"/>
  <c r="K1642" i="48"/>
  <c r="K432" i="48"/>
  <c r="K762" i="48"/>
  <c r="K2440" i="48"/>
  <c r="K652" i="48"/>
  <c r="K817" i="48"/>
  <c r="K927" i="48"/>
  <c r="K2244" i="48"/>
  <c r="K340" i="48"/>
  <c r="K339" i="48"/>
  <c r="C1983" i="56"/>
  <c r="C2622" i="56"/>
  <c r="C1193" i="56"/>
  <c r="C588" i="56"/>
  <c r="C2293" i="56"/>
  <c r="C2195" i="56"/>
  <c r="C1688" i="56"/>
  <c r="C698" i="56"/>
  <c r="C2038" i="56"/>
  <c r="C1083" i="56"/>
  <c r="C1523" i="56"/>
  <c r="C753" i="56"/>
  <c r="C1578" i="56"/>
  <c r="C918" i="56"/>
  <c r="C2671" i="56"/>
  <c r="C643" i="56"/>
  <c r="C1798" i="56"/>
  <c r="C2426" i="56"/>
  <c r="C1743" i="56"/>
  <c r="C533" i="56"/>
  <c r="C2244" i="56"/>
  <c r="C478" i="56"/>
  <c r="C423" i="56"/>
  <c r="C1248" i="56"/>
  <c r="C2475" i="56"/>
  <c r="C1028" i="56"/>
  <c r="C1468" i="56"/>
  <c r="C2573" i="56"/>
  <c r="C1928" i="56"/>
  <c r="C973" i="56"/>
  <c r="C1853" i="56"/>
  <c r="C1138" i="56"/>
  <c r="C2524" i="56"/>
  <c r="C808" i="56"/>
  <c r="C1303" i="56"/>
  <c r="C2342" i="56"/>
  <c r="C863" i="56"/>
  <c r="C1413" i="56"/>
  <c r="C1633" i="56"/>
  <c r="C1873" i="56"/>
  <c r="C1358" i="56"/>
  <c r="W2759" i="48"/>
  <c r="Y2759" i="48" s="1"/>
  <c r="Z2759" i="48" s="1"/>
  <c r="E1236" i="5"/>
  <c r="E741" i="5"/>
  <c r="E2171" i="5"/>
  <c r="E1291" i="5"/>
  <c r="E631" i="5"/>
  <c r="E796" i="5"/>
  <c r="E906" i="5"/>
  <c r="E2116" i="5"/>
  <c r="E1896" i="5"/>
  <c r="E466" i="5"/>
  <c r="E1126" i="5"/>
  <c r="E179" i="5"/>
  <c r="E1621" i="5"/>
  <c r="E1456" i="5"/>
  <c r="E1016" i="5"/>
  <c r="E576" i="5"/>
  <c r="E1346" i="5"/>
  <c r="E686" i="5"/>
  <c r="E1731" i="5"/>
  <c r="E1951" i="5"/>
  <c r="E1841" i="5"/>
  <c r="E2061" i="5"/>
  <c r="E1071" i="5"/>
  <c r="E1511" i="5"/>
  <c r="E1676" i="5"/>
  <c r="E1566" i="5"/>
  <c r="E411" i="5"/>
  <c r="E1181" i="5"/>
  <c r="E1786" i="5"/>
  <c r="E1401" i="5"/>
  <c r="E2006" i="5"/>
  <c r="E961" i="5"/>
  <c r="E521" i="5"/>
  <c r="I2001" i="5"/>
  <c r="I1671" i="5"/>
  <c r="AA2220" i="48"/>
  <c r="AC2220" i="48" s="1"/>
  <c r="E2220" i="48"/>
  <c r="F2220" i="48" s="1"/>
  <c r="O1124" i="48"/>
  <c r="O2004" i="48"/>
  <c r="Q2004" i="48" s="1"/>
  <c r="R2004" i="48" s="1"/>
  <c r="O1674" i="48"/>
  <c r="O2169" i="48"/>
  <c r="O1179" i="48"/>
  <c r="O1894" i="48"/>
  <c r="Q1894" i="48" s="1"/>
  <c r="R1894" i="48" s="1"/>
  <c r="O155" i="48"/>
  <c r="O1014" i="48"/>
  <c r="O1729" i="48"/>
  <c r="Q1729" i="48" s="1"/>
  <c r="R1729" i="48" s="1"/>
  <c r="O959" i="48"/>
  <c r="Q959" i="48" s="1"/>
  <c r="R959" i="48" s="1"/>
  <c r="O849" i="48"/>
  <c r="O519" i="48"/>
  <c r="O2114" i="48"/>
  <c r="O1619" i="48"/>
  <c r="O1784" i="48"/>
  <c r="Q1784" i="48" s="1"/>
  <c r="R1784" i="48" s="1"/>
  <c r="O1564" i="48"/>
  <c r="Q1564" i="48" s="1"/>
  <c r="R1564" i="48" s="1"/>
  <c r="R629" i="48"/>
  <c r="O409" i="48"/>
  <c r="O904" i="48"/>
  <c r="O684" i="48"/>
  <c r="Q464" i="48"/>
  <c r="R464" i="48" s="1"/>
  <c r="O1839" i="48"/>
  <c r="O1234" i="48"/>
  <c r="Q1234" i="48" s="1"/>
  <c r="R1234" i="48" s="1"/>
  <c r="O2059" i="48"/>
  <c r="Q2059" i="48" s="1"/>
  <c r="R2059" i="48" s="1"/>
  <c r="O1069" i="48"/>
  <c r="Q1069" i="48" s="1"/>
  <c r="R1069" i="48" s="1"/>
  <c r="O739" i="48"/>
  <c r="O1949" i="48"/>
  <c r="O794" i="48"/>
  <c r="Q794" i="48" s="1"/>
  <c r="R794" i="48" s="1"/>
  <c r="O1289" i="48"/>
  <c r="O574" i="48"/>
  <c r="Q574" i="48" s="1"/>
  <c r="R574" i="48" s="1"/>
  <c r="C2615" i="48"/>
  <c r="AA2615" i="48" s="1"/>
  <c r="C1008" i="48"/>
  <c r="AA1008" i="48" s="1"/>
  <c r="C1943" i="48"/>
  <c r="C1613" i="48"/>
  <c r="AA1613" i="48" s="1"/>
  <c r="C2163" i="48"/>
  <c r="C568" i="48"/>
  <c r="C1173" i="48"/>
  <c r="AA1173" i="48" s="1"/>
  <c r="C1393" i="48"/>
  <c r="AA1393" i="48" s="1"/>
  <c r="C678" i="48"/>
  <c r="C458" i="48"/>
  <c r="C1998" i="48"/>
  <c r="C1338" i="48"/>
  <c r="C2517" i="48"/>
  <c r="C2413" i="48"/>
  <c r="AA2413" i="48" s="1"/>
  <c r="C2468" i="48"/>
  <c r="AA2468" i="48" s="1"/>
  <c r="C1448" i="48"/>
  <c r="AA1448" i="48" s="1"/>
  <c r="AA1503" i="48"/>
  <c r="AC1503" i="48" s="1"/>
  <c r="C133" i="48"/>
  <c r="C403" i="48"/>
  <c r="C1668" i="48"/>
  <c r="AA1668" i="48" s="1"/>
  <c r="C1833" i="48"/>
  <c r="C1063" i="48"/>
  <c r="C2108" i="48"/>
  <c r="C1723" i="48"/>
  <c r="C733" i="48"/>
  <c r="AA733" i="48" s="1"/>
  <c r="C1778" i="48"/>
  <c r="C2266" i="48"/>
  <c r="C1118" i="48"/>
  <c r="AA1118" i="48" s="1"/>
  <c r="C2315" i="48"/>
  <c r="C1283" i="48"/>
  <c r="AA1283" i="48" s="1"/>
  <c r="C898" i="48"/>
  <c r="C2566" i="48"/>
  <c r="AA2566" i="48" s="1"/>
  <c r="C513" i="48"/>
  <c r="C2053" i="48"/>
  <c r="E125" i="48"/>
  <c r="F125" i="48" s="1"/>
  <c r="C1558" i="48"/>
  <c r="C623" i="48"/>
  <c r="C843" i="48"/>
  <c r="C1228" i="48"/>
  <c r="C788" i="48"/>
  <c r="C953" i="48"/>
  <c r="C1888" i="48"/>
  <c r="C2364" i="48"/>
  <c r="C131" i="48"/>
  <c r="AA131" i="48" s="1"/>
  <c r="C132" i="48"/>
  <c r="C2765" i="48"/>
  <c r="E2765" i="48" s="1"/>
  <c r="F2765" i="48" s="1"/>
  <c r="AA125" i="48"/>
  <c r="AC125" i="48" s="1"/>
  <c r="W125" i="48"/>
  <c r="G692" i="48"/>
  <c r="G1187" i="48"/>
  <c r="G527" i="48"/>
  <c r="G1407" i="48"/>
  <c r="G472" i="48"/>
  <c r="G747" i="48"/>
  <c r="G1957" i="48"/>
  <c r="G1022" i="48"/>
  <c r="G1737" i="48"/>
  <c r="G1462" i="48"/>
  <c r="G582" i="48"/>
  <c r="I582" i="48" s="1"/>
  <c r="J582" i="48" s="1"/>
  <c r="G1902" i="48"/>
  <c r="I1902" i="48" s="1"/>
  <c r="J1902" i="48" s="1"/>
  <c r="G2177" i="48"/>
  <c r="G233" i="48"/>
  <c r="G2122" i="48"/>
  <c r="G967" i="48"/>
  <c r="I967" i="48" s="1"/>
  <c r="J967" i="48" s="1"/>
  <c r="G1242" i="48"/>
  <c r="I1242" i="48" s="1"/>
  <c r="J1242" i="48" s="1"/>
  <c r="G417" i="48"/>
  <c r="I417" i="48" s="1"/>
  <c r="J417" i="48" s="1"/>
  <c r="G1572" i="48"/>
  <c r="I1572" i="48" s="1"/>
  <c r="J1572" i="48" s="1"/>
  <c r="G1682" i="48"/>
  <c r="G2067" i="48"/>
  <c r="I2067" i="48" s="1"/>
  <c r="J2067" i="48" s="1"/>
  <c r="G857" i="48"/>
  <c r="G1847" i="48"/>
  <c r="G1132" i="48"/>
  <c r="G1297" i="48"/>
  <c r="G912" i="48"/>
  <c r="G1792" i="48"/>
  <c r="I1792" i="48" s="1"/>
  <c r="J1792" i="48" s="1"/>
  <c r="G1627" i="48"/>
  <c r="G802" i="48"/>
  <c r="I802" i="48" s="1"/>
  <c r="J802" i="48" s="1"/>
  <c r="G2012" i="48"/>
  <c r="I2012" i="48" s="1"/>
  <c r="J2012" i="48" s="1"/>
  <c r="C970" i="48"/>
  <c r="E970" i="48" s="1"/>
  <c r="F970" i="48" s="1"/>
  <c r="C2125" i="48"/>
  <c r="C1850" i="48"/>
  <c r="C1740" i="48"/>
  <c r="E1740" i="48" s="1"/>
  <c r="F1740" i="48" s="1"/>
  <c r="C750" i="48"/>
  <c r="C2483" i="48"/>
  <c r="C2379" i="48"/>
  <c r="E2379" i="48" s="1"/>
  <c r="F2379" i="48" s="1"/>
  <c r="C2015" i="48"/>
  <c r="E2015" i="48" s="1"/>
  <c r="F2015" i="48" s="1"/>
  <c r="C1795" i="48"/>
  <c r="E1795" i="48" s="1"/>
  <c r="F1795" i="48" s="1"/>
  <c r="C1245" i="48"/>
  <c r="E1245" i="48" s="1"/>
  <c r="F1245" i="48" s="1"/>
  <c r="C262" i="48"/>
  <c r="C1630" i="48"/>
  <c r="C261" i="48"/>
  <c r="C2581" i="48"/>
  <c r="C2532" i="48"/>
  <c r="C2232" i="48"/>
  <c r="E2232" i="48" s="1"/>
  <c r="F2232" i="48" s="1"/>
  <c r="C1135" i="48"/>
  <c r="C695" i="48"/>
  <c r="C420" i="48"/>
  <c r="E420" i="48" s="1"/>
  <c r="F420" i="48" s="1"/>
  <c r="C2630" i="48"/>
  <c r="C2330" i="48"/>
  <c r="E2330" i="48" s="1"/>
  <c r="F2330" i="48" s="1"/>
  <c r="C1575" i="48"/>
  <c r="E1575" i="48" s="1"/>
  <c r="F1575" i="48" s="1"/>
  <c r="C1355" i="48"/>
  <c r="E1355" i="48" s="1"/>
  <c r="F1355" i="48" s="1"/>
  <c r="C1685" i="48"/>
  <c r="C860" i="48"/>
  <c r="C1025" i="48"/>
  <c r="C475" i="48"/>
  <c r="C915" i="48"/>
  <c r="C1905" i="48"/>
  <c r="E1905" i="48" s="1"/>
  <c r="F1905" i="48" s="1"/>
  <c r="C530" i="48"/>
  <c r="C2180" i="48"/>
  <c r="C1410" i="48"/>
  <c r="C260" i="48"/>
  <c r="C585" i="48"/>
  <c r="E585" i="48" s="1"/>
  <c r="F585" i="48" s="1"/>
  <c r="C1465" i="48"/>
  <c r="C257" i="48"/>
  <c r="C2281" i="48"/>
  <c r="E2281" i="48" s="1"/>
  <c r="F2281" i="48" s="1"/>
  <c r="C263" i="48"/>
  <c r="C1080" i="48"/>
  <c r="C2428" i="48"/>
  <c r="C805" i="48"/>
  <c r="E805" i="48" s="1"/>
  <c r="F805" i="48" s="1"/>
  <c r="C1960" i="48"/>
  <c r="C1300" i="48"/>
  <c r="C2070" i="48"/>
  <c r="E2070" i="48" s="1"/>
  <c r="F2070" i="48" s="1"/>
  <c r="C1190" i="48"/>
  <c r="G2741" i="48"/>
  <c r="I2741" i="48" s="1"/>
  <c r="J2741" i="48" s="1"/>
  <c r="I2659" i="5"/>
  <c r="AA1215" i="48"/>
  <c r="AC1215" i="48" s="1"/>
  <c r="E2439" i="56"/>
  <c r="I2439" i="56" s="1"/>
  <c r="E2635" i="56"/>
  <c r="I2635" i="56" s="1"/>
  <c r="E2355" i="56"/>
  <c r="E2257" i="56"/>
  <c r="I2257" i="56" s="1"/>
  <c r="E2684" i="56"/>
  <c r="E2488" i="56"/>
  <c r="I2488" i="56" s="1"/>
  <c r="E340" i="56"/>
  <c r="E2586" i="56"/>
  <c r="I2586" i="56" s="1"/>
  <c r="E2537" i="56"/>
  <c r="E2306" i="56"/>
  <c r="I2306" i="56" s="1"/>
  <c r="E2208" i="56"/>
  <c r="N295" i="48"/>
  <c r="M296" i="48"/>
  <c r="N296" i="48" s="1"/>
  <c r="F1367" i="56"/>
  <c r="F316" i="56"/>
  <c r="F1882" i="56"/>
  <c r="F1697" i="56"/>
  <c r="F817" i="56"/>
  <c r="F1147" i="56"/>
  <c r="F542" i="56"/>
  <c r="F1257" i="56"/>
  <c r="F1807" i="56"/>
  <c r="F2157" i="56"/>
  <c r="F872" i="56"/>
  <c r="F432" i="56"/>
  <c r="F1587" i="56"/>
  <c r="F1752" i="56"/>
  <c r="F1642" i="56"/>
  <c r="F1037" i="56"/>
  <c r="F487" i="56"/>
  <c r="F927" i="56"/>
  <c r="F1862" i="56"/>
  <c r="F2102" i="56"/>
  <c r="F707" i="56"/>
  <c r="F2047" i="56"/>
  <c r="F1477" i="56"/>
  <c r="F597" i="56"/>
  <c r="F652" i="56"/>
  <c r="F1532" i="56"/>
  <c r="F1422" i="56"/>
  <c r="F1992" i="56"/>
  <c r="F1202" i="56"/>
  <c r="F1937" i="56"/>
  <c r="F982" i="56"/>
  <c r="F1092" i="56"/>
  <c r="F1312" i="56"/>
  <c r="F762" i="56"/>
  <c r="E961" i="48"/>
  <c r="F961" i="48" s="1"/>
  <c r="AA961" i="48"/>
  <c r="AC961" i="48" s="1"/>
  <c r="I1451" i="5"/>
  <c r="I681" i="5"/>
  <c r="I2166" i="5"/>
  <c r="I1231" i="5"/>
  <c r="I626" i="5"/>
  <c r="F350" i="5"/>
  <c r="O359" i="48"/>
  <c r="O361" i="48" s="1"/>
  <c r="O346" i="48"/>
  <c r="F2473" i="5"/>
  <c r="F795" i="5"/>
  <c r="F182" i="5"/>
  <c r="F2271" i="5"/>
  <c r="F1070" i="5"/>
  <c r="F2369" i="5"/>
  <c r="F960" i="5"/>
  <c r="F2060" i="5"/>
  <c r="F2522" i="5"/>
  <c r="I2522" i="5" s="1"/>
  <c r="F465" i="5"/>
  <c r="F905" i="5"/>
  <c r="F1235" i="5"/>
  <c r="F2571" i="5"/>
  <c r="F2669" i="5"/>
  <c r="F1125" i="5"/>
  <c r="F2115" i="5"/>
  <c r="F1290" i="5"/>
  <c r="F1455" i="5"/>
  <c r="F2320" i="5"/>
  <c r="F1510" i="5"/>
  <c r="F1180" i="5"/>
  <c r="F1950" i="5"/>
  <c r="F1840" i="5"/>
  <c r="F1675" i="5"/>
  <c r="F1785" i="5"/>
  <c r="F2418" i="5"/>
  <c r="F630" i="5"/>
  <c r="F850" i="5"/>
  <c r="F1620" i="5"/>
  <c r="F1565" i="5"/>
  <c r="F1895" i="5"/>
  <c r="I1895" i="5" s="1"/>
  <c r="F575" i="5"/>
  <c r="F181" i="5"/>
  <c r="F2170" i="5"/>
  <c r="F685" i="5"/>
  <c r="F2005" i="5"/>
  <c r="F1400" i="5"/>
  <c r="F740" i="5"/>
  <c r="F1015" i="5"/>
  <c r="F1345" i="5"/>
  <c r="F520" i="5"/>
  <c r="F183" i="5"/>
  <c r="F2620" i="5"/>
  <c r="F410" i="5"/>
  <c r="F2222" i="5"/>
  <c r="F1730" i="5"/>
  <c r="O1694" i="48"/>
  <c r="O1034" i="48"/>
  <c r="O1859" i="48"/>
  <c r="O2189" i="48"/>
  <c r="O814" i="48"/>
  <c r="Q814" i="48" s="1"/>
  <c r="R814" i="48" s="1"/>
  <c r="O594" i="48"/>
  <c r="Q594" i="48" s="1"/>
  <c r="R594" i="48" s="1"/>
  <c r="O924" i="48"/>
  <c r="O2079" i="48"/>
  <c r="Q2079" i="48" s="1"/>
  <c r="R2079" i="48" s="1"/>
  <c r="O869" i="48"/>
  <c r="Q310" i="48"/>
  <c r="O759" i="48"/>
  <c r="O1969" i="48"/>
  <c r="O484" i="48"/>
  <c r="Q484" i="48" s="1"/>
  <c r="R484" i="48" s="1"/>
  <c r="O1089" i="48"/>
  <c r="Q1089" i="48" s="1"/>
  <c r="R1089" i="48" s="1"/>
  <c r="O1309" i="48"/>
  <c r="O1144" i="48"/>
  <c r="O704" i="48"/>
  <c r="O429" i="48"/>
  <c r="O1804" i="48"/>
  <c r="Q1804" i="48" s="1"/>
  <c r="R1804" i="48" s="1"/>
  <c r="O979" i="48"/>
  <c r="Q979" i="48" s="1"/>
  <c r="R979" i="48" s="1"/>
  <c r="O1749" i="48"/>
  <c r="Q1749" i="48" s="1"/>
  <c r="R1749" i="48" s="1"/>
  <c r="O1914" i="48"/>
  <c r="Q1914" i="48" s="1"/>
  <c r="R1914" i="48" s="1"/>
  <c r="O1584" i="48"/>
  <c r="Q1584" i="48" s="1"/>
  <c r="R1584" i="48" s="1"/>
  <c r="O539" i="48"/>
  <c r="O1254" i="48"/>
  <c r="Q1254" i="48" s="1"/>
  <c r="R1254" i="48" s="1"/>
  <c r="O1639" i="48"/>
  <c r="O311" i="48"/>
  <c r="O1199" i="48"/>
  <c r="O649" i="48"/>
  <c r="Q649" i="48" s="1"/>
  <c r="R649" i="48" s="1"/>
  <c r="O2024" i="48"/>
  <c r="Q2024" i="48" s="1"/>
  <c r="R2024" i="48" s="1"/>
  <c r="O2134" i="48"/>
  <c r="M299" i="48"/>
  <c r="K300" i="48"/>
  <c r="F2489" i="5"/>
  <c r="O2671" i="48" s="1"/>
  <c r="Q2671" i="48" s="1"/>
  <c r="R2671" i="48" s="1"/>
  <c r="F1361" i="5"/>
  <c r="F1471" i="5"/>
  <c r="F1801" i="5"/>
  <c r="F536" i="5"/>
  <c r="F1691" i="5"/>
  <c r="F2385" i="5"/>
  <c r="F1416" i="5"/>
  <c r="F2287" i="5"/>
  <c r="F756" i="5"/>
  <c r="F1031" i="5"/>
  <c r="F976" i="5"/>
  <c r="F1251" i="5"/>
  <c r="F646" i="5"/>
  <c r="F1966" i="5"/>
  <c r="F1636" i="5"/>
  <c r="F1856" i="5"/>
  <c r="F313" i="5"/>
  <c r="F1141" i="5"/>
  <c r="F866" i="5"/>
  <c r="F2636" i="5"/>
  <c r="O2734" i="48" s="1"/>
  <c r="Q2734" i="48" s="1"/>
  <c r="R2734" i="48" s="1"/>
  <c r="F2336" i="5"/>
  <c r="F2021" i="5"/>
  <c r="F811" i="5"/>
  <c r="F2685" i="5"/>
  <c r="O2755" i="48" s="1"/>
  <c r="Q2755" i="48" s="1"/>
  <c r="R2755" i="48" s="1"/>
  <c r="F1911" i="5"/>
  <c r="F2238" i="5"/>
  <c r="F2434" i="5"/>
  <c r="F312" i="5"/>
  <c r="F1581" i="5"/>
  <c r="F2076" i="5"/>
  <c r="F311" i="5"/>
  <c r="F2587" i="5"/>
  <c r="O2713" i="48" s="1"/>
  <c r="Q2713" i="48" s="1"/>
  <c r="R2713" i="48" s="1"/>
  <c r="F2131" i="5"/>
  <c r="F701" i="5"/>
  <c r="F1746" i="5"/>
  <c r="F591" i="5"/>
  <c r="F1196" i="5"/>
  <c r="F921" i="5"/>
  <c r="F2186" i="5"/>
  <c r="F1526" i="5"/>
  <c r="F1086" i="5"/>
  <c r="F426" i="5"/>
  <c r="F1306" i="5"/>
  <c r="F2538" i="5"/>
  <c r="O2692" i="48" s="1"/>
  <c r="Q2692" i="48" s="1"/>
  <c r="R2692" i="48" s="1"/>
  <c r="F481" i="5"/>
  <c r="C2717" i="48"/>
  <c r="E2717" i="48" s="1"/>
  <c r="F2717" i="48" s="1"/>
  <c r="I2599" i="5"/>
  <c r="E25" i="48"/>
  <c r="F25" i="48" s="1"/>
  <c r="F24" i="48"/>
  <c r="E283" i="48"/>
  <c r="F283" i="48" s="1"/>
  <c r="F282" i="48"/>
  <c r="W573" i="48"/>
  <c r="Y573" i="48" s="1"/>
  <c r="Z573" i="48" s="1"/>
  <c r="W2747" i="48"/>
  <c r="W1343" i="48"/>
  <c r="Y1343" i="48" s="1"/>
  <c r="Z1343" i="48" s="1"/>
  <c r="W1783" i="48"/>
  <c r="Y1783" i="48" s="1"/>
  <c r="Z1783" i="48" s="1"/>
  <c r="W1068" i="48"/>
  <c r="Y1068" i="48" s="1"/>
  <c r="Z1068" i="48" s="1"/>
  <c r="W2416" i="48"/>
  <c r="W793" i="48"/>
  <c r="Y793" i="48" s="1"/>
  <c r="Z793" i="48" s="1"/>
  <c r="W958" i="48"/>
  <c r="Y958" i="48" s="1"/>
  <c r="Z958" i="48" s="1"/>
  <c r="W2684" i="48"/>
  <c r="Y2684" i="48" s="1"/>
  <c r="Z2684" i="48" s="1"/>
  <c r="W463" i="48"/>
  <c r="Y463" i="48" s="1"/>
  <c r="Z463" i="48" s="1"/>
  <c r="W1728" i="48"/>
  <c r="Y1728" i="48" s="1"/>
  <c r="Z1728" i="48" s="1"/>
  <c r="W2618" i="48"/>
  <c r="W1563" i="48"/>
  <c r="Y1563" i="48" s="1"/>
  <c r="Z1563" i="48" s="1"/>
  <c r="W408" i="48"/>
  <c r="Y408" i="48" s="1"/>
  <c r="Z408" i="48" s="1"/>
  <c r="W518" i="48"/>
  <c r="W1233" i="48"/>
  <c r="Y1233" i="48" s="1"/>
  <c r="Z1233" i="48" s="1"/>
  <c r="W2318" i="48"/>
  <c r="Y2318" i="48" s="1"/>
  <c r="Z2318" i="48" s="1"/>
  <c r="W2367" i="48"/>
  <c r="W2058" i="48"/>
  <c r="Y2058" i="48" s="1"/>
  <c r="Z2058" i="48" s="1"/>
  <c r="W2471" i="48"/>
  <c r="AA907" i="48"/>
  <c r="E144" i="48"/>
  <c r="F144" i="48" s="1"/>
  <c r="F143" i="48"/>
  <c r="C1796" i="48"/>
  <c r="E1796" i="48" s="1"/>
  <c r="F1796" i="48" s="1"/>
  <c r="C861" i="48"/>
  <c r="C916" i="48"/>
  <c r="C1961" i="48"/>
  <c r="C1081" i="48"/>
  <c r="C696" i="48"/>
  <c r="C1411" i="48"/>
  <c r="C586" i="48"/>
  <c r="E586" i="48" s="1"/>
  <c r="F586" i="48" s="1"/>
  <c r="C806" i="48"/>
  <c r="E806" i="48" s="1"/>
  <c r="F806" i="48" s="1"/>
  <c r="C1246" i="48"/>
  <c r="E1246" i="48" s="1"/>
  <c r="F1246" i="48" s="1"/>
  <c r="C259" i="48"/>
  <c r="C1851" i="48"/>
  <c r="C1686" i="48"/>
  <c r="C2126" i="48"/>
  <c r="C1136" i="48"/>
  <c r="C1301" i="48"/>
  <c r="C2016" i="48"/>
  <c r="E2016" i="48" s="1"/>
  <c r="F2016" i="48" s="1"/>
  <c r="C476" i="48"/>
  <c r="C1191" i="48"/>
  <c r="C2071" i="48"/>
  <c r="E2071" i="48" s="1"/>
  <c r="F2071" i="48" s="1"/>
  <c r="C1906" i="48"/>
  <c r="E1906" i="48" s="1"/>
  <c r="F1906" i="48" s="1"/>
  <c r="C1741" i="48"/>
  <c r="E1741" i="48" s="1"/>
  <c r="F1741" i="48" s="1"/>
  <c r="C1631" i="48"/>
  <c r="C751" i="48"/>
  <c r="C531" i="48"/>
  <c r="C1026" i="48"/>
  <c r="C421" i="48"/>
  <c r="E421" i="48" s="1"/>
  <c r="F421" i="48" s="1"/>
  <c r="C1356" i="48"/>
  <c r="E1356" i="48" s="1"/>
  <c r="F1356" i="48" s="1"/>
  <c r="C971" i="48"/>
  <c r="E971" i="48" s="1"/>
  <c r="F971" i="48" s="1"/>
  <c r="C1576" i="48"/>
  <c r="E1576" i="48" s="1"/>
  <c r="F1576" i="48" s="1"/>
  <c r="C2181" i="48"/>
  <c r="C1466" i="48"/>
  <c r="U274" i="48"/>
  <c r="V274" i="48" s="1"/>
  <c r="V273" i="48"/>
  <c r="C127" i="5"/>
  <c r="I126" i="5"/>
  <c r="C334" i="5"/>
  <c r="C282" i="5"/>
  <c r="I323" i="5"/>
  <c r="O2233" i="48"/>
  <c r="Q2233" i="48" s="1"/>
  <c r="R2233" i="48" s="1"/>
  <c r="O2282" i="48"/>
  <c r="Q2282" i="48" s="1"/>
  <c r="R2282" i="48" s="1"/>
  <c r="O2582" i="48"/>
  <c r="O2533" i="48"/>
  <c r="O2331" i="48"/>
  <c r="Q2331" i="48" s="1"/>
  <c r="R2331" i="48" s="1"/>
  <c r="O2484" i="48"/>
  <c r="O2429" i="48"/>
  <c r="O2380" i="48"/>
  <c r="Q2380" i="48" s="1"/>
  <c r="R2380" i="48" s="1"/>
  <c r="O2631" i="48"/>
  <c r="C2710" i="48"/>
  <c r="E2710" i="48" s="1"/>
  <c r="F2710" i="48" s="1"/>
  <c r="E154" i="5"/>
  <c r="E151" i="5"/>
  <c r="E157" i="5"/>
  <c r="E155" i="5"/>
  <c r="E156" i="5"/>
  <c r="R273" i="48"/>
  <c r="Q274" i="48"/>
  <c r="R274" i="48" s="1"/>
  <c r="E138" i="48"/>
  <c r="F138" i="48" s="1"/>
  <c r="F137" i="48"/>
  <c r="N141" i="48"/>
  <c r="M142" i="48"/>
  <c r="N142" i="48" s="1"/>
  <c r="I2316" i="5"/>
  <c r="I2469" i="5"/>
  <c r="C2663" i="48"/>
  <c r="E2663" i="48" s="1"/>
  <c r="F2663" i="48" s="1"/>
  <c r="O203" i="48"/>
  <c r="O208" i="48" s="1"/>
  <c r="O190" i="48"/>
  <c r="E978" i="56"/>
  <c r="E868" i="56"/>
  <c r="E1528" i="56"/>
  <c r="E2043" i="56"/>
  <c r="E538" i="56"/>
  <c r="E1803" i="56"/>
  <c r="E428" i="56"/>
  <c r="E1308" i="56"/>
  <c r="E1418" i="56"/>
  <c r="E1693" i="56"/>
  <c r="E1748" i="56"/>
  <c r="E483" i="56"/>
  <c r="E703" i="56"/>
  <c r="E1198" i="56"/>
  <c r="E1858" i="56"/>
  <c r="E1878" i="56"/>
  <c r="E1638" i="56"/>
  <c r="E1363" i="56"/>
  <c r="E1473" i="56"/>
  <c r="E813" i="56"/>
  <c r="E1033" i="56"/>
  <c r="E923" i="56"/>
  <c r="E1988" i="56"/>
  <c r="E648" i="56"/>
  <c r="E593" i="56"/>
  <c r="E1583" i="56"/>
  <c r="E1088" i="56"/>
  <c r="E1143" i="56"/>
  <c r="E758" i="56"/>
  <c r="E290" i="56"/>
  <c r="E1933" i="56"/>
  <c r="U2240" i="48"/>
  <c r="V2240" i="48" s="1"/>
  <c r="M2709" i="48"/>
  <c r="N2709" i="48" s="1"/>
  <c r="Q1579" i="48"/>
  <c r="R1579" i="48" s="1"/>
  <c r="AA2627" i="48"/>
  <c r="F322" i="5"/>
  <c r="E770" i="48"/>
  <c r="F770" i="48" s="1"/>
  <c r="AA770" i="48"/>
  <c r="AC770" i="48" s="1"/>
  <c r="E187" i="56"/>
  <c r="F253" i="5"/>
  <c r="F258" i="5" s="1"/>
  <c r="F240" i="5"/>
  <c r="E1072" i="48"/>
  <c r="F1072" i="48" s="1"/>
  <c r="AA1072" i="48"/>
  <c r="AC1072" i="48" s="1"/>
  <c r="AA1068" i="48"/>
  <c r="AC1068" i="48" s="1"/>
  <c r="E1068" i="48"/>
  <c r="F1068" i="48" s="1"/>
  <c r="G1906" i="48"/>
  <c r="I1906" i="48" s="1"/>
  <c r="J1906" i="48" s="1"/>
  <c r="G806" i="48"/>
  <c r="I806" i="48" s="1"/>
  <c r="J806" i="48" s="1"/>
  <c r="G476" i="48"/>
  <c r="G1136" i="48"/>
  <c r="G2016" i="48"/>
  <c r="I2016" i="48" s="1"/>
  <c r="J2016" i="48" s="1"/>
  <c r="G1961" i="48"/>
  <c r="G2181" i="48"/>
  <c r="G2126" i="48"/>
  <c r="G1796" i="48"/>
  <c r="I1796" i="48" s="1"/>
  <c r="J1796" i="48" s="1"/>
  <c r="G531" i="48"/>
  <c r="G1411" i="48"/>
  <c r="G421" i="48"/>
  <c r="I421" i="48" s="1"/>
  <c r="J421" i="48" s="1"/>
  <c r="G1741" i="48"/>
  <c r="G586" i="48"/>
  <c r="I586" i="48" s="1"/>
  <c r="J586" i="48" s="1"/>
  <c r="G1026" i="48"/>
  <c r="G1686" i="48"/>
  <c r="G259" i="48"/>
  <c r="G696" i="48"/>
  <c r="G1301" i="48"/>
  <c r="G2071" i="48"/>
  <c r="I2071" i="48" s="1"/>
  <c r="J2071" i="48" s="1"/>
  <c r="G861" i="48"/>
  <c r="G1576" i="48"/>
  <c r="I1576" i="48" s="1"/>
  <c r="J1576" i="48" s="1"/>
  <c r="G1191" i="48"/>
  <c r="G1631" i="48"/>
  <c r="G1466" i="48"/>
  <c r="G751" i="48"/>
  <c r="G1246" i="48"/>
  <c r="I1246" i="48" s="1"/>
  <c r="J1246" i="48" s="1"/>
  <c r="G916" i="48"/>
  <c r="G1851" i="48"/>
  <c r="G971" i="48"/>
  <c r="I971" i="48" s="1"/>
  <c r="J971" i="48" s="1"/>
  <c r="G1258" i="48"/>
  <c r="G543" i="48"/>
  <c r="G1808" i="48"/>
  <c r="G2193" i="48"/>
  <c r="G708" i="48"/>
  <c r="G1698" i="48"/>
  <c r="G1643" i="48"/>
  <c r="G488" i="48"/>
  <c r="G653" i="48"/>
  <c r="G1368" i="48"/>
  <c r="G598" i="48"/>
  <c r="G763" i="48"/>
  <c r="G2028" i="48"/>
  <c r="G1423" i="48"/>
  <c r="G1478" i="48"/>
  <c r="G2083" i="48"/>
  <c r="G1313" i="48"/>
  <c r="G337" i="48"/>
  <c r="G983" i="48"/>
  <c r="G1918" i="48"/>
  <c r="G1038" i="48"/>
  <c r="G1148" i="48"/>
  <c r="G1973" i="48"/>
  <c r="G1753" i="48"/>
  <c r="G1863" i="48"/>
  <c r="G818" i="48"/>
  <c r="G1203" i="48"/>
  <c r="G928" i="48"/>
  <c r="G1093" i="48"/>
  <c r="G1588" i="48"/>
  <c r="G1533" i="48"/>
  <c r="G873" i="48"/>
  <c r="G433" i="48"/>
  <c r="G2138" i="48"/>
  <c r="I2056" i="5"/>
  <c r="O2558" i="48"/>
  <c r="O1825" i="48"/>
  <c r="O670" i="48"/>
  <c r="O1165" i="48"/>
  <c r="O1275" i="48"/>
  <c r="O395" i="48"/>
  <c r="O1110" i="48"/>
  <c r="O450" i="48"/>
  <c r="Q450" i="48" s="1"/>
  <c r="R450" i="48" s="1"/>
  <c r="O1715" i="48"/>
  <c r="Q1715" i="48" s="1"/>
  <c r="R1715" i="48" s="1"/>
  <c r="O835" i="48"/>
  <c r="O945" i="48"/>
  <c r="Q945" i="48" s="1"/>
  <c r="R945" i="48" s="1"/>
  <c r="O2045" i="48"/>
  <c r="Q2045" i="48" s="1"/>
  <c r="R2045" i="48" s="1"/>
  <c r="O2460" i="48"/>
  <c r="O1000" i="48"/>
  <c r="O2356" i="48"/>
  <c r="Q2356" i="48" s="1"/>
  <c r="R2356" i="48" s="1"/>
  <c r="O2258" i="48"/>
  <c r="Q2258" i="48" s="1"/>
  <c r="R2258" i="48" s="1"/>
  <c r="O1660" i="48"/>
  <c r="O1220" i="48"/>
  <c r="Q1220" i="48" s="1"/>
  <c r="R1220" i="48" s="1"/>
  <c r="O2100" i="48"/>
  <c r="O615" i="48"/>
  <c r="Q615" i="48" s="1"/>
  <c r="R615" i="48" s="1"/>
  <c r="O725" i="48"/>
  <c r="O1990" i="48"/>
  <c r="Q1990" i="48" s="1"/>
  <c r="R1990" i="48" s="1"/>
  <c r="O1770" i="48"/>
  <c r="Q1770" i="48" s="1"/>
  <c r="R1770" i="48" s="1"/>
  <c r="O780" i="48"/>
  <c r="Q780" i="48" s="1"/>
  <c r="R780" i="48" s="1"/>
  <c r="O2405" i="48"/>
  <c r="O1880" i="48"/>
  <c r="Q1880" i="48" s="1"/>
  <c r="R1880" i="48" s="1"/>
  <c r="O2509" i="48"/>
  <c r="O1605" i="48"/>
  <c r="O1550" i="48"/>
  <c r="Q1550" i="48" s="1"/>
  <c r="R1550" i="48" s="1"/>
  <c r="O890" i="48"/>
  <c r="O560" i="48"/>
  <c r="Q560" i="48" s="1"/>
  <c r="R560" i="48" s="1"/>
  <c r="O79" i="48"/>
  <c r="O2155" i="48"/>
  <c r="O505" i="48"/>
  <c r="O1935" i="48"/>
  <c r="O2607" i="48"/>
  <c r="O1055" i="48"/>
  <c r="Q1055" i="48" s="1"/>
  <c r="R1055" i="48" s="1"/>
  <c r="O2307" i="48"/>
  <c r="Q2307" i="48" s="1"/>
  <c r="R2307" i="48" s="1"/>
  <c r="O81" i="48"/>
  <c r="O80" i="48"/>
  <c r="D1920" i="5"/>
  <c r="D1425" i="5"/>
  <c r="D765" i="5"/>
  <c r="D1480" i="5"/>
  <c r="D600" i="5"/>
  <c r="D1700" i="5"/>
  <c r="D2195" i="5"/>
  <c r="D1205" i="5"/>
  <c r="D1645" i="5"/>
  <c r="D710" i="5"/>
  <c r="D985" i="5"/>
  <c r="D1260" i="5"/>
  <c r="D875" i="5"/>
  <c r="D1095" i="5"/>
  <c r="D930" i="5"/>
  <c r="D1315" i="5"/>
  <c r="D361" i="5"/>
  <c r="D1535" i="5"/>
  <c r="D2140" i="5"/>
  <c r="D545" i="5"/>
  <c r="D2085" i="5"/>
  <c r="D1810" i="5"/>
  <c r="D1865" i="5"/>
  <c r="D820" i="5"/>
  <c r="D655" i="5"/>
  <c r="D1370" i="5"/>
  <c r="D1755" i="5"/>
  <c r="D1040" i="5"/>
  <c r="D490" i="5"/>
  <c r="D435" i="5"/>
  <c r="D1975" i="5"/>
  <c r="D1150" i="5"/>
  <c r="D2030" i="5"/>
  <c r="D1590" i="5"/>
  <c r="D284" i="5"/>
  <c r="D2182" i="5"/>
  <c r="D1027" i="5"/>
  <c r="D1192" i="5"/>
  <c r="D1742" i="5"/>
  <c r="D862" i="5"/>
  <c r="D1357" i="5"/>
  <c r="D2332" i="5"/>
  <c r="D1302" i="5"/>
  <c r="D807" i="5"/>
  <c r="D532" i="5"/>
  <c r="D697" i="5"/>
  <c r="D477" i="5"/>
  <c r="D2632" i="5"/>
  <c r="G2730" i="48" s="1"/>
  <c r="I2730" i="48" s="1"/>
  <c r="J2730" i="48" s="1"/>
  <c r="D286" i="5"/>
  <c r="D2072" i="5"/>
  <c r="D2534" i="5"/>
  <c r="G2688" i="48" s="1"/>
  <c r="I2688" i="48" s="1"/>
  <c r="J2688" i="48" s="1"/>
  <c r="D1137" i="5"/>
  <c r="D1467" i="5"/>
  <c r="D917" i="5"/>
  <c r="D587" i="5"/>
  <c r="D1687" i="5"/>
  <c r="D1962" i="5"/>
  <c r="D2017" i="5"/>
  <c r="D422" i="5"/>
  <c r="D752" i="5"/>
  <c r="D1577" i="5"/>
  <c r="D1082" i="5"/>
  <c r="D285" i="5"/>
  <c r="D2283" i="5"/>
  <c r="D2127" i="5"/>
  <c r="D1522" i="5"/>
  <c r="D2583" i="5"/>
  <c r="G2709" i="48" s="1"/>
  <c r="I2709" i="48" s="1"/>
  <c r="J2709" i="48" s="1"/>
  <c r="D972" i="5"/>
  <c r="D1632" i="5"/>
  <c r="D2430" i="5"/>
  <c r="D1412" i="5"/>
  <c r="D2681" i="5"/>
  <c r="G2751" i="48" s="1"/>
  <c r="I2751" i="48" s="1"/>
  <c r="J2751" i="48" s="1"/>
  <c r="D642" i="5"/>
  <c r="D1907" i="5"/>
  <c r="D2381" i="5"/>
  <c r="D1852" i="5"/>
  <c r="D2485" i="5"/>
  <c r="G2667" i="48" s="1"/>
  <c r="I2667" i="48" s="1"/>
  <c r="J2667" i="48" s="1"/>
  <c r="D1797" i="5"/>
  <c r="D287" i="5"/>
  <c r="D2234" i="5"/>
  <c r="D281" i="5"/>
  <c r="D283" i="5"/>
  <c r="U1072" i="48"/>
  <c r="V1072" i="48" s="1"/>
  <c r="G1262" i="48"/>
  <c r="G1372" i="48"/>
  <c r="J287" i="48"/>
  <c r="AA2492" i="48"/>
  <c r="AA2255" i="48"/>
  <c r="AC2255" i="48" s="1"/>
  <c r="D1037" i="56"/>
  <c r="D872" i="56"/>
  <c r="D1257" i="56"/>
  <c r="D1937" i="56"/>
  <c r="D1697" i="56"/>
  <c r="D927" i="56"/>
  <c r="D1147" i="56"/>
  <c r="D1587" i="56"/>
  <c r="D1312" i="56"/>
  <c r="D652" i="56"/>
  <c r="D982" i="56"/>
  <c r="D2047" i="56"/>
  <c r="D432" i="56"/>
  <c r="D316" i="56"/>
  <c r="D1367" i="56"/>
  <c r="D817" i="56"/>
  <c r="D1202" i="56"/>
  <c r="D1532" i="56"/>
  <c r="D762" i="56"/>
  <c r="D2102" i="56"/>
  <c r="D1422" i="56"/>
  <c r="D487" i="56"/>
  <c r="D1477" i="56"/>
  <c r="D1862" i="56"/>
  <c r="D1807" i="56"/>
  <c r="D542" i="56"/>
  <c r="D1992" i="56"/>
  <c r="D1882" i="56"/>
  <c r="D2157" i="56"/>
  <c r="D1642" i="56"/>
  <c r="D1752" i="56"/>
  <c r="D597" i="56"/>
  <c r="D707" i="56"/>
  <c r="D1092" i="56"/>
  <c r="Q2776" i="48"/>
  <c r="R2776" i="48" s="1"/>
  <c r="U1745" i="48"/>
  <c r="V1745" i="48" s="1"/>
  <c r="U1580" i="48"/>
  <c r="V1580" i="48" s="1"/>
  <c r="X2015" i="48"/>
  <c r="X1245" i="48"/>
  <c r="U1084" i="48"/>
  <c r="V1084" i="48" s="1"/>
  <c r="AB649" i="48"/>
  <c r="AB429" i="48"/>
  <c r="U2338" i="48"/>
  <c r="V2338" i="48" s="1"/>
  <c r="U578" i="48"/>
  <c r="V578" i="48" s="1"/>
  <c r="M2273" i="48"/>
  <c r="N2273" i="48" s="1"/>
  <c r="Q2334" i="48"/>
  <c r="R2334" i="48" s="1"/>
  <c r="Q589" i="48"/>
  <c r="R589" i="48" s="1"/>
  <c r="Q809" i="48"/>
  <c r="R809" i="48" s="1"/>
  <c r="AA2368" i="48"/>
  <c r="AC2368" i="48" s="1"/>
  <c r="I911" i="56"/>
  <c r="H275" i="56"/>
  <c r="I275" i="56" s="1"/>
  <c r="W156" i="48"/>
  <c r="AA156" i="48" s="1"/>
  <c r="G2032" i="48"/>
  <c r="G822" i="48"/>
  <c r="G1812" i="48"/>
  <c r="G1097" i="48"/>
  <c r="I2415" i="56"/>
  <c r="AA565" i="48"/>
  <c r="AC565" i="48" s="1"/>
  <c r="I278" i="5"/>
  <c r="AA2643" i="48"/>
  <c r="H305" i="56"/>
  <c r="I305" i="56" s="1"/>
  <c r="I47" i="5"/>
  <c r="AA2525" i="48"/>
  <c r="I2339" i="56"/>
  <c r="AA2353" i="48"/>
  <c r="AC2353" i="48" s="1"/>
  <c r="I593" i="48"/>
  <c r="J593" i="48" s="1"/>
  <c r="I1913" i="48"/>
  <c r="J1913" i="48" s="1"/>
  <c r="M282" i="48"/>
  <c r="K2335" i="48"/>
  <c r="M2335" i="48" s="1"/>
  <c r="N2335" i="48" s="1"/>
  <c r="K2286" i="48"/>
  <c r="M2286" i="48" s="1"/>
  <c r="N2286" i="48" s="1"/>
  <c r="K2586" i="48"/>
  <c r="K2537" i="48"/>
  <c r="AA2537" i="48" s="1"/>
  <c r="K2384" i="48"/>
  <c r="M2384" i="48" s="1"/>
  <c r="N2384" i="48" s="1"/>
  <c r="K2433" i="48"/>
  <c r="AA2433" i="48" s="1"/>
  <c r="K283" i="48"/>
  <c r="K2635" i="48"/>
  <c r="AA2635" i="48" s="1"/>
  <c r="K2237" i="48"/>
  <c r="M2237" i="48" s="1"/>
  <c r="N2237" i="48" s="1"/>
  <c r="K2488" i="48"/>
  <c r="K2773" i="48"/>
  <c r="M2773" i="48" s="1"/>
  <c r="N2773" i="48" s="1"/>
  <c r="C2664" i="48"/>
  <c r="E2664" i="48" s="1"/>
  <c r="F2664" i="48" s="1"/>
  <c r="I2470" i="5"/>
  <c r="Q144" i="48"/>
  <c r="R144" i="48" s="1"/>
  <c r="R143" i="48"/>
  <c r="O2629" i="48"/>
  <c r="O694" i="48"/>
  <c r="O2069" i="48"/>
  <c r="Q2069" i="48" s="1"/>
  <c r="R2069" i="48" s="1"/>
  <c r="O1024" i="48"/>
  <c r="O1904" i="48"/>
  <c r="Q1904" i="48" s="1"/>
  <c r="R1904" i="48" s="1"/>
  <c r="O584" i="48"/>
  <c r="Q584" i="48" s="1"/>
  <c r="R584" i="48" s="1"/>
  <c r="O250" i="48"/>
  <c r="O639" i="48"/>
  <c r="Q639" i="48" s="1"/>
  <c r="R639" i="48" s="1"/>
  <c r="O859" i="48"/>
  <c r="O969" i="48"/>
  <c r="Q969" i="48" s="1"/>
  <c r="R969" i="48" s="1"/>
  <c r="O2580" i="48"/>
  <c r="O2280" i="48"/>
  <c r="Q2280" i="48" s="1"/>
  <c r="R2280" i="48" s="1"/>
  <c r="O2124" i="48"/>
  <c r="O2014" i="48"/>
  <c r="Q2014" i="48" s="1"/>
  <c r="R2014" i="48" s="1"/>
  <c r="O1134" i="48"/>
  <c r="O1684" i="48"/>
  <c r="O1629" i="48"/>
  <c r="O1189" i="48"/>
  <c r="O2531" i="48"/>
  <c r="O419" i="48"/>
  <c r="O2427" i="48"/>
  <c r="O1079" i="48"/>
  <c r="Q1079" i="48" s="1"/>
  <c r="R1079" i="48" s="1"/>
  <c r="O2231" i="48"/>
  <c r="Q2231" i="48" s="1"/>
  <c r="R2231" i="48" s="1"/>
  <c r="O1739" i="48"/>
  <c r="Q1739" i="48" s="1"/>
  <c r="R1739" i="48" s="1"/>
  <c r="O1794" i="48"/>
  <c r="Q1794" i="48" s="1"/>
  <c r="R1794" i="48" s="1"/>
  <c r="O1959" i="48"/>
  <c r="O474" i="48"/>
  <c r="Q474" i="48" s="1"/>
  <c r="R474" i="48" s="1"/>
  <c r="O1244" i="48"/>
  <c r="Q1244" i="48" s="1"/>
  <c r="R1244" i="48" s="1"/>
  <c r="O1299" i="48"/>
  <c r="O914" i="48"/>
  <c r="O1574" i="48"/>
  <c r="Q1574" i="48" s="1"/>
  <c r="R1574" i="48" s="1"/>
  <c r="O749" i="48"/>
  <c r="O2378" i="48"/>
  <c r="Q2378" i="48" s="1"/>
  <c r="R2378" i="48" s="1"/>
  <c r="O2482" i="48"/>
  <c r="O240" i="48"/>
  <c r="O2179" i="48"/>
  <c r="O529" i="48"/>
  <c r="O2329" i="48"/>
  <c r="Q2329" i="48" s="1"/>
  <c r="R2329" i="48" s="1"/>
  <c r="O1849" i="48"/>
  <c r="O804" i="48"/>
  <c r="Q804" i="48" s="1"/>
  <c r="R804" i="48" s="1"/>
  <c r="I103" i="48"/>
  <c r="J103" i="48" s="1"/>
  <c r="J102" i="48"/>
  <c r="C279" i="5"/>
  <c r="C266" i="5"/>
  <c r="AA28" i="48"/>
  <c r="W28" i="48"/>
  <c r="E385" i="48"/>
  <c r="F385" i="48" s="1"/>
  <c r="AA385" i="48"/>
  <c r="AC385" i="48" s="1"/>
  <c r="E1705" i="48"/>
  <c r="F1705" i="48" s="1"/>
  <c r="AA1705" i="48"/>
  <c r="AC1705" i="48" s="1"/>
  <c r="Q2338" i="48"/>
  <c r="R2338" i="48" s="1"/>
  <c r="Q483" i="48"/>
  <c r="R483" i="48" s="1"/>
  <c r="F151" i="5"/>
  <c r="F155" i="5"/>
  <c r="F157" i="5"/>
  <c r="F153" i="5"/>
  <c r="F156" i="5"/>
  <c r="AA620" i="48"/>
  <c r="AC620" i="48" s="1"/>
  <c r="E2582" i="56"/>
  <c r="E2631" i="56"/>
  <c r="E2302" i="56"/>
  <c r="I2302" i="56" s="1"/>
  <c r="E2351" i="56"/>
  <c r="E2484" i="56"/>
  <c r="E2435" i="56"/>
  <c r="E2253" i="56"/>
  <c r="I2253" i="56" s="1"/>
  <c r="E2680" i="56"/>
  <c r="E2204" i="56"/>
  <c r="E2533" i="56"/>
  <c r="AA295" i="48"/>
  <c r="Y295" i="48"/>
  <c r="W296" i="48"/>
  <c r="AA296" i="48" s="1"/>
  <c r="W308" i="48"/>
  <c r="O248" i="48"/>
  <c r="Q582" i="48"/>
  <c r="R582" i="48" s="1"/>
  <c r="E2578" i="56"/>
  <c r="I2578" i="56" s="1"/>
  <c r="E2347" i="56"/>
  <c r="I2347" i="56" s="1"/>
  <c r="E2200" i="56"/>
  <c r="I2200" i="56" s="1"/>
  <c r="E2676" i="56"/>
  <c r="I2676" i="56" s="1"/>
  <c r="E2249" i="56"/>
  <c r="I2249" i="56" s="1"/>
  <c r="E2529" i="56"/>
  <c r="I2529" i="56" s="1"/>
  <c r="E2627" i="56"/>
  <c r="I2627" i="56" s="1"/>
  <c r="E2298" i="56"/>
  <c r="I2298" i="56" s="1"/>
  <c r="E288" i="56"/>
  <c r="E2480" i="56"/>
  <c r="I2480" i="56" s="1"/>
  <c r="E2431" i="56"/>
  <c r="I2431" i="56" s="1"/>
  <c r="AA1073" i="48"/>
  <c r="AC1073" i="48" s="1"/>
  <c r="E1073" i="48"/>
  <c r="F1073" i="48" s="1"/>
  <c r="C1790" i="5"/>
  <c r="C1405" i="5"/>
  <c r="C1625" i="5"/>
  <c r="C580" i="5"/>
  <c r="C1955" i="5"/>
  <c r="C745" i="5"/>
  <c r="C635" i="5"/>
  <c r="C470" i="5"/>
  <c r="C690" i="5"/>
  <c r="C2120" i="5"/>
  <c r="C2175" i="5"/>
  <c r="C1185" i="5"/>
  <c r="C1460" i="5"/>
  <c r="C855" i="5"/>
  <c r="C1295" i="5"/>
  <c r="C1680" i="5"/>
  <c r="C1515" i="5"/>
  <c r="C415" i="5"/>
  <c r="C1735" i="5"/>
  <c r="C2065" i="5"/>
  <c r="C1845" i="5"/>
  <c r="C2010" i="5"/>
  <c r="C965" i="5"/>
  <c r="C1130" i="5"/>
  <c r="C1075" i="5"/>
  <c r="C1240" i="5"/>
  <c r="C1350" i="5"/>
  <c r="C910" i="5"/>
  <c r="C1570" i="5"/>
  <c r="C1020" i="5"/>
  <c r="C525" i="5"/>
  <c r="C800" i="5"/>
  <c r="C1900" i="5"/>
  <c r="E1092" i="56"/>
  <c r="E817" i="56"/>
  <c r="E487" i="56"/>
  <c r="E1862" i="56"/>
  <c r="E1992" i="56"/>
  <c r="E872" i="56"/>
  <c r="E1257" i="56"/>
  <c r="E1642" i="56"/>
  <c r="E1697" i="56"/>
  <c r="E1477" i="56"/>
  <c r="E597" i="56"/>
  <c r="E1587" i="56"/>
  <c r="E1312" i="56"/>
  <c r="E542" i="56"/>
  <c r="E1807" i="56"/>
  <c r="E2102" i="56"/>
  <c r="E1037" i="56"/>
  <c r="E707" i="56"/>
  <c r="E1752" i="56"/>
  <c r="E432" i="56"/>
  <c r="E2047" i="56"/>
  <c r="E652" i="56"/>
  <c r="E1937" i="56"/>
  <c r="E2157" i="56"/>
  <c r="E1147" i="56"/>
  <c r="E1882" i="56"/>
  <c r="E1532" i="56"/>
  <c r="E927" i="56"/>
  <c r="E1422" i="56"/>
  <c r="E1202" i="56"/>
  <c r="E762" i="56"/>
  <c r="E1367" i="56"/>
  <c r="O818" i="48"/>
  <c r="O928" i="48"/>
  <c r="O1093" i="48"/>
  <c r="O2028" i="48"/>
  <c r="O1643" i="48"/>
  <c r="O2083" i="48"/>
  <c r="O1588" i="48"/>
  <c r="O1258" i="48"/>
  <c r="O1698" i="48"/>
  <c r="O1148" i="48"/>
  <c r="O1533" i="48"/>
  <c r="O337" i="48"/>
  <c r="O2193" i="48"/>
  <c r="O763" i="48"/>
  <c r="O708" i="48"/>
  <c r="O873" i="48"/>
  <c r="O1038" i="48"/>
  <c r="O543" i="48"/>
  <c r="O653" i="48"/>
  <c r="O1808" i="48"/>
  <c r="O1203" i="48"/>
  <c r="O598" i="48"/>
  <c r="O1753" i="48"/>
  <c r="O983" i="48"/>
  <c r="O1973" i="48"/>
  <c r="O488" i="48"/>
  <c r="O1863" i="48"/>
  <c r="O433" i="48"/>
  <c r="O1918" i="48"/>
  <c r="O2138" i="48"/>
  <c r="O1313" i="48"/>
  <c r="D585" i="56"/>
  <c r="D1025" i="56"/>
  <c r="D1355" i="56"/>
  <c r="D1630" i="56"/>
  <c r="I1630" i="56" s="1"/>
  <c r="D805" i="56"/>
  <c r="D1980" i="56"/>
  <c r="D1795" i="56"/>
  <c r="D1300" i="56"/>
  <c r="D1740" i="56"/>
  <c r="D1245" i="56"/>
  <c r="D1410" i="56"/>
  <c r="D238" i="56"/>
  <c r="D1080" i="56"/>
  <c r="D2035" i="56"/>
  <c r="D2394" i="56"/>
  <c r="D2145" i="56"/>
  <c r="I915" i="56"/>
  <c r="D1685" i="56"/>
  <c r="D420" i="56"/>
  <c r="D1575" i="56"/>
  <c r="D2090" i="56"/>
  <c r="D970" i="56"/>
  <c r="F357" i="5"/>
  <c r="F362" i="5" s="1"/>
  <c r="F344" i="5"/>
  <c r="F1569" i="5"/>
  <c r="F2275" i="5"/>
  <c r="F2624" i="5"/>
  <c r="F1239" i="5"/>
  <c r="F634" i="5"/>
  <c r="F2526" i="5"/>
  <c r="F2119" i="5"/>
  <c r="F1734" i="5"/>
  <c r="F2422" i="5"/>
  <c r="F2009" i="5"/>
  <c r="F2226" i="5"/>
  <c r="F1074" i="5"/>
  <c r="F2477" i="5"/>
  <c r="F2575" i="5"/>
  <c r="F579" i="5"/>
  <c r="F2373" i="5"/>
  <c r="F1789" i="5"/>
  <c r="F234" i="5"/>
  <c r="F2174" i="5"/>
  <c r="F1899" i="5"/>
  <c r="F909" i="5"/>
  <c r="F1459" i="5"/>
  <c r="F744" i="5"/>
  <c r="F232" i="5"/>
  <c r="F1954" i="5"/>
  <c r="F1404" i="5"/>
  <c r="F1129" i="5"/>
  <c r="F1294" i="5"/>
  <c r="F854" i="5"/>
  <c r="F1514" i="5"/>
  <c r="F1184" i="5"/>
  <c r="F1844" i="5"/>
  <c r="F414" i="5"/>
  <c r="F235" i="5"/>
  <c r="F799" i="5"/>
  <c r="F1349" i="5"/>
  <c r="F1624" i="5"/>
  <c r="F2673" i="5"/>
  <c r="F469" i="5"/>
  <c r="F689" i="5"/>
  <c r="F524" i="5"/>
  <c r="F2064" i="5"/>
  <c r="F1679" i="5"/>
  <c r="F2324" i="5"/>
  <c r="F229" i="5"/>
  <c r="F964" i="5"/>
  <c r="F1019" i="5"/>
  <c r="F233" i="5"/>
  <c r="AA390" i="48"/>
  <c r="AC390" i="48" s="1"/>
  <c r="E580" i="5"/>
  <c r="E855" i="5"/>
  <c r="E1625" i="5"/>
  <c r="E1570" i="5"/>
  <c r="E745" i="5"/>
  <c r="E1790" i="5"/>
  <c r="E1240" i="5"/>
  <c r="E800" i="5"/>
  <c r="E1185" i="5"/>
  <c r="E690" i="5"/>
  <c r="E470" i="5"/>
  <c r="E1955" i="5"/>
  <c r="E2120" i="5"/>
  <c r="E1845" i="5"/>
  <c r="E525" i="5"/>
  <c r="E910" i="5"/>
  <c r="E231" i="5"/>
  <c r="E415" i="5"/>
  <c r="E1515" i="5"/>
  <c r="E2010" i="5"/>
  <c r="E1460" i="5"/>
  <c r="E1020" i="5"/>
  <c r="E1295" i="5"/>
  <c r="E1075" i="5"/>
  <c r="E1680" i="5"/>
  <c r="E1735" i="5"/>
  <c r="E2065" i="5"/>
  <c r="E2175" i="5"/>
  <c r="E1405" i="5"/>
  <c r="E1350" i="5"/>
  <c r="E635" i="5"/>
  <c r="E1130" i="5"/>
  <c r="E1900" i="5"/>
  <c r="N152" i="48"/>
  <c r="M153" i="48"/>
  <c r="N153" i="48" s="1"/>
  <c r="D206" i="5"/>
  <c r="D208" i="5"/>
  <c r="D207" i="5"/>
  <c r="D209" i="5"/>
  <c r="D203" i="5"/>
  <c r="O542" i="48"/>
  <c r="O1587" i="48"/>
  <c r="O1862" i="48"/>
  <c r="O2593" i="48"/>
  <c r="O597" i="48"/>
  <c r="O2137" i="48"/>
  <c r="O1037" i="48"/>
  <c r="O1807" i="48"/>
  <c r="O2544" i="48"/>
  <c r="O927" i="48"/>
  <c r="O1972" i="48"/>
  <c r="O2440" i="48"/>
  <c r="O1532" i="48"/>
  <c r="O1642" i="48"/>
  <c r="O1147" i="48"/>
  <c r="O2293" i="48"/>
  <c r="O2642" i="48"/>
  <c r="O1202" i="48"/>
  <c r="O1917" i="48"/>
  <c r="O1312" i="48"/>
  <c r="O432" i="48"/>
  <c r="O1752" i="48"/>
  <c r="O762" i="48"/>
  <c r="O1257" i="48"/>
  <c r="O652" i="48"/>
  <c r="O2192" i="48"/>
  <c r="O872" i="48"/>
  <c r="O2244" i="48"/>
  <c r="O2495" i="48"/>
  <c r="O2082" i="48"/>
  <c r="O1697" i="48"/>
  <c r="O2391" i="48"/>
  <c r="O2027" i="48"/>
  <c r="O982" i="48"/>
  <c r="O340" i="48"/>
  <c r="O2342" i="48"/>
  <c r="O1092" i="48"/>
  <c r="O707" i="48"/>
  <c r="O817" i="48"/>
  <c r="O341" i="48"/>
  <c r="O339" i="48"/>
  <c r="O487" i="48"/>
  <c r="H101" i="5"/>
  <c r="C1092" i="56"/>
  <c r="C542" i="56"/>
  <c r="C1422" i="56"/>
  <c r="C1882" i="56"/>
  <c r="C1257" i="56"/>
  <c r="C1367" i="56"/>
  <c r="C982" i="56"/>
  <c r="C1312" i="56"/>
  <c r="C1477" i="56"/>
  <c r="C1587" i="56"/>
  <c r="C1202" i="56"/>
  <c r="C652" i="56"/>
  <c r="C2047" i="56"/>
  <c r="C1807" i="56"/>
  <c r="C1642" i="56"/>
  <c r="C762" i="56"/>
  <c r="C707" i="56"/>
  <c r="C432" i="56"/>
  <c r="C817" i="56"/>
  <c r="C487" i="56"/>
  <c r="C1037" i="56"/>
  <c r="C597" i="56"/>
  <c r="C927" i="56"/>
  <c r="C1752" i="56"/>
  <c r="C872" i="56"/>
  <c r="I872" i="56" s="1"/>
  <c r="C2157" i="56"/>
  <c r="C1937" i="56"/>
  <c r="C1147" i="56"/>
  <c r="C1532" i="56"/>
  <c r="C1992" i="56"/>
  <c r="C1862" i="56"/>
  <c r="C2102" i="56"/>
  <c r="C1697" i="56"/>
  <c r="H178" i="5"/>
  <c r="H230" i="5"/>
  <c r="H24" i="5"/>
  <c r="D589" i="56"/>
  <c r="D1689" i="56"/>
  <c r="D1304" i="56"/>
  <c r="D479" i="56"/>
  <c r="D424" i="56"/>
  <c r="D1249" i="56"/>
  <c r="D1874" i="56"/>
  <c r="D1469" i="56"/>
  <c r="D1194" i="56"/>
  <c r="D1524" i="56"/>
  <c r="D974" i="56"/>
  <c r="D644" i="56"/>
  <c r="D754" i="56"/>
  <c r="D1929" i="56"/>
  <c r="D1414" i="56"/>
  <c r="D1029" i="56"/>
  <c r="D1984" i="56"/>
  <c r="D1634" i="56"/>
  <c r="D534" i="56"/>
  <c r="D1744" i="56"/>
  <c r="D1359" i="56"/>
  <c r="D1084" i="56"/>
  <c r="D699" i="56"/>
  <c r="D2149" i="56"/>
  <c r="D264" i="56"/>
  <c r="D1799" i="56"/>
  <c r="D2094" i="56"/>
  <c r="D919" i="56"/>
  <c r="D1854" i="56"/>
  <c r="D809" i="56"/>
  <c r="D2039" i="56"/>
  <c r="D1139" i="56"/>
  <c r="D864" i="56"/>
  <c r="F2539" i="5"/>
  <c r="O2693" i="48" s="1"/>
  <c r="Q2693" i="48" s="1"/>
  <c r="R2693" i="48" s="1"/>
  <c r="F2239" i="5"/>
  <c r="F2686" i="5"/>
  <c r="O2756" i="48" s="1"/>
  <c r="Q2756" i="48" s="1"/>
  <c r="R2756" i="48" s="1"/>
  <c r="F2435" i="5"/>
  <c r="F2588" i="5"/>
  <c r="O2714" i="48" s="1"/>
  <c r="Q2714" i="48" s="1"/>
  <c r="R2714" i="48" s="1"/>
  <c r="F2288" i="5"/>
  <c r="F307" i="5"/>
  <c r="F2337" i="5"/>
  <c r="F2386" i="5"/>
  <c r="F2490" i="5"/>
  <c r="O2672" i="48" s="1"/>
  <c r="Q2672" i="48" s="1"/>
  <c r="R2672" i="48" s="1"/>
  <c r="F2637" i="5"/>
  <c r="O2735" i="48" s="1"/>
  <c r="Q2735" i="48" s="1"/>
  <c r="R2735" i="48" s="1"/>
  <c r="I1781" i="5"/>
  <c r="I2518" i="5"/>
  <c r="C2684" i="48"/>
  <c r="E2684" i="48" s="1"/>
  <c r="F2684" i="48" s="1"/>
  <c r="I2665" i="5"/>
  <c r="C2747" i="48"/>
  <c r="E2747" i="48" s="1"/>
  <c r="F2747" i="48" s="1"/>
  <c r="I2567" i="5"/>
  <c r="C2705" i="48"/>
  <c r="E2705" i="48" s="1"/>
  <c r="F2705" i="48" s="1"/>
  <c r="O255" i="48"/>
  <c r="O257" i="48" s="1"/>
  <c r="O242" i="48"/>
  <c r="I2668" i="56"/>
  <c r="D1904" i="5"/>
  <c r="D1794" i="5"/>
  <c r="D1244" i="5"/>
  <c r="D1739" i="5"/>
  <c r="D2179" i="5"/>
  <c r="D859" i="5"/>
  <c r="D639" i="5"/>
  <c r="D474" i="5"/>
  <c r="D1299" i="5"/>
  <c r="D1024" i="5"/>
  <c r="D1464" i="5"/>
  <c r="D1519" i="5"/>
  <c r="D419" i="5"/>
  <c r="D257" i="5"/>
  <c r="D529" i="5"/>
  <c r="D749" i="5"/>
  <c r="D1409" i="5"/>
  <c r="D1189" i="5"/>
  <c r="D584" i="5"/>
  <c r="D694" i="5"/>
  <c r="D2124" i="5"/>
  <c r="D1849" i="5"/>
  <c r="D2014" i="5"/>
  <c r="D1079" i="5"/>
  <c r="D2069" i="5"/>
  <c r="D1354" i="5"/>
  <c r="D1134" i="5"/>
  <c r="D1684" i="5"/>
  <c r="D804" i="5"/>
  <c r="D1629" i="5"/>
  <c r="D1959" i="5"/>
  <c r="D914" i="5"/>
  <c r="Q129" i="48"/>
  <c r="R129" i="48" s="1"/>
  <c r="R128" i="48"/>
  <c r="K274" i="48"/>
  <c r="M273" i="48"/>
  <c r="K286" i="48"/>
  <c r="F284" i="5"/>
  <c r="F272" i="5"/>
  <c r="H125" i="56"/>
  <c r="H406" i="56" s="1"/>
  <c r="H128" i="56"/>
  <c r="H324" i="56"/>
  <c r="H272" i="56"/>
  <c r="C2738" i="48"/>
  <c r="E2738" i="48" s="1"/>
  <c r="F2738" i="48" s="1"/>
  <c r="I2648" i="5"/>
  <c r="C214" i="5"/>
  <c r="C227" i="5"/>
  <c r="C231" i="5" s="1"/>
  <c r="C2395" i="48"/>
  <c r="C367" i="48"/>
  <c r="C1866" i="48"/>
  <c r="C1701" i="48"/>
  <c r="C2499" i="48"/>
  <c r="C546" i="48"/>
  <c r="C2031" i="48"/>
  <c r="C2444" i="48"/>
  <c r="C876" i="48"/>
  <c r="C364" i="48"/>
  <c r="C2248" i="48"/>
  <c r="C2297" i="48"/>
  <c r="E2297" i="48" s="1"/>
  <c r="F2297" i="48" s="1"/>
  <c r="C656" i="48"/>
  <c r="C1646" i="48"/>
  <c r="C365" i="48"/>
  <c r="C1756" i="48"/>
  <c r="C2141" i="48"/>
  <c r="C1206" i="48"/>
  <c r="C1261" i="48"/>
  <c r="C1591" i="48"/>
  <c r="C361" i="48"/>
  <c r="C711" i="48"/>
  <c r="C2646" i="48"/>
  <c r="C1481" i="48"/>
  <c r="C2346" i="48"/>
  <c r="C366" i="48"/>
  <c r="C1041" i="48"/>
  <c r="C1151" i="48"/>
  <c r="AA1151" i="48" s="1"/>
  <c r="C931" i="48"/>
  <c r="C2548" i="48"/>
  <c r="C2597" i="48"/>
  <c r="C986" i="48"/>
  <c r="C1976" i="48"/>
  <c r="C1316" i="48"/>
  <c r="C1536" i="48"/>
  <c r="C821" i="48"/>
  <c r="C1096" i="48"/>
  <c r="AA1096" i="48" s="1"/>
  <c r="C1921" i="48"/>
  <c r="C2086" i="48"/>
  <c r="C491" i="48"/>
  <c r="C436" i="48"/>
  <c r="C601" i="48"/>
  <c r="C1811" i="48"/>
  <c r="C1426" i="48"/>
  <c r="C2196" i="48"/>
  <c r="C1371" i="48"/>
  <c r="C766" i="48"/>
  <c r="AA1335" i="48"/>
  <c r="AC1335" i="48" s="1"/>
  <c r="O962" i="48"/>
  <c r="Q962" i="48" s="1"/>
  <c r="R962" i="48" s="1"/>
  <c r="O1567" i="48"/>
  <c r="Q1567" i="48" s="1"/>
  <c r="R1567" i="48" s="1"/>
  <c r="O852" i="48"/>
  <c r="O522" i="48"/>
  <c r="AA522" i="48" s="1"/>
  <c r="O1622" i="48"/>
  <c r="O2371" i="48"/>
  <c r="Q2371" i="48" s="1"/>
  <c r="R2371" i="48" s="1"/>
  <c r="O2573" i="48"/>
  <c r="O467" i="48"/>
  <c r="AA467" i="48" s="1"/>
  <c r="O1677" i="48"/>
  <c r="O687" i="48"/>
  <c r="O1292" i="48"/>
  <c r="AA1292" i="48" s="1"/>
  <c r="O2224" i="48"/>
  <c r="Q2224" i="48" s="1"/>
  <c r="R2224" i="48" s="1"/>
  <c r="O2007" i="48"/>
  <c r="Q2007" i="48" s="1"/>
  <c r="R2007" i="48" s="1"/>
  <c r="O1732" i="48"/>
  <c r="Q1732" i="48" s="1"/>
  <c r="R1732" i="48" s="1"/>
  <c r="O1897" i="48"/>
  <c r="O1952" i="48"/>
  <c r="O1842" i="48"/>
  <c r="O1237" i="48"/>
  <c r="Q1237" i="48" s="1"/>
  <c r="R1237" i="48" s="1"/>
  <c r="O632" i="48"/>
  <c r="Q632" i="48" s="1"/>
  <c r="R632" i="48" s="1"/>
  <c r="O1017" i="48"/>
  <c r="O2524" i="48"/>
  <c r="AA2524" i="48" s="1"/>
  <c r="O2273" i="48"/>
  <c r="Q2273" i="48" s="1"/>
  <c r="R2273" i="48" s="1"/>
  <c r="O907" i="48"/>
  <c r="O2322" i="48"/>
  <c r="AA2322" i="48" s="1"/>
  <c r="AC2322" i="48" s="1"/>
  <c r="O1127" i="48"/>
  <c r="O2172" i="48"/>
  <c r="AA2172" i="48" s="1"/>
  <c r="O1182" i="48"/>
  <c r="O2420" i="48"/>
  <c r="AA2420" i="48" s="1"/>
  <c r="O1787" i="48"/>
  <c r="Q1787" i="48" s="1"/>
  <c r="R1787" i="48" s="1"/>
  <c r="O742" i="48"/>
  <c r="O412" i="48"/>
  <c r="O2117" i="48"/>
  <c r="AA2117" i="48" s="1"/>
  <c r="O1072" i="48"/>
  <c r="Q1072" i="48" s="1"/>
  <c r="R1072" i="48" s="1"/>
  <c r="O2475" i="48"/>
  <c r="AA2475" i="48" s="1"/>
  <c r="O577" i="48"/>
  <c r="Q577" i="48" s="1"/>
  <c r="R577" i="48" s="1"/>
  <c r="O2622" i="48"/>
  <c r="O2062" i="48"/>
  <c r="O797" i="48"/>
  <c r="Q797" i="48" s="1"/>
  <c r="R797" i="48" s="1"/>
  <c r="O184" i="48"/>
  <c r="W184" i="48" s="1"/>
  <c r="AA184" i="48" s="1"/>
  <c r="O179" i="48"/>
  <c r="O183" i="48"/>
  <c r="O185" i="48"/>
  <c r="O182" i="48"/>
  <c r="W182" i="48" s="1"/>
  <c r="AA182" i="48" s="1"/>
  <c r="AA940" i="48"/>
  <c r="AC940" i="48" s="1"/>
  <c r="H498" i="56"/>
  <c r="H828" i="56"/>
  <c r="H1893" i="56"/>
  <c r="H993" i="56"/>
  <c r="H1763" i="56"/>
  <c r="H1323" i="56"/>
  <c r="H2544" i="56"/>
  <c r="H1378" i="56"/>
  <c r="H2642" i="56"/>
  <c r="H1488" i="56"/>
  <c r="H1103" i="56"/>
  <c r="H388" i="56"/>
  <c r="H2003" i="56"/>
  <c r="H773" i="56"/>
  <c r="H1948" i="56"/>
  <c r="H1543" i="56"/>
  <c r="H1268" i="56"/>
  <c r="H2495" i="56"/>
  <c r="H2397" i="56"/>
  <c r="H2113" i="56"/>
  <c r="H2593" i="56"/>
  <c r="H553" i="56"/>
  <c r="H443" i="56"/>
  <c r="H1598" i="56"/>
  <c r="H1433" i="56"/>
  <c r="H29" i="56"/>
  <c r="H1158" i="56"/>
  <c r="H2264" i="56"/>
  <c r="H2215" i="56"/>
  <c r="H608" i="56"/>
  <c r="H883" i="56"/>
  <c r="H938" i="56"/>
  <c r="H1213" i="56"/>
  <c r="H1818" i="56"/>
  <c r="H2446" i="56"/>
  <c r="H718" i="56"/>
  <c r="H1048" i="56"/>
  <c r="H1708" i="56"/>
  <c r="H1653" i="56"/>
  <c r="H2362" i="56"/>
  <c r="H2058" i="56"/>
  <c r="H2313" i="56"/>
  <c r="H28" i="56"/>
  <c r="H27" i="56"/>
  <c r="E1210" i="48"/>
  <c r="F1210" i="48" s="1"/>
  <c r="AA1210" i="48"/>
  <c r="AC1210" i="48" s="1"/>
  <c r="E1540" i="48"/>
  <c r="F1540" i="48" s="1"/>
  <c r="AA1540" i="48"/>
  <c r="AC1540" i="48" s="1"/>
  <c r="R297" i="48"/>
  <c r="Q298" i="48"/>
  <c r="R298" i="48" s="1"/>
  <c r="E1751" i="5"/>
  <c r="E1256" i="5"/>
  <c r="E1476" i="5"/>
  <c r="E486" i="5"/>
  <c r="E1091" i="5"/>
  <c r="E2191" i="5"/>
  <c r="E871" i="5"/>
  <c r="E981" i="5"/>
  <c r="E431" i="5"/>
  <c r="E335" i="5"/>
  <c r="E1366" i="5"/>
  <c r="E1861" i="5"/>
  <c r="E2081" i="5"/>
  <c r="E761" i="5"/>
  <c r="E816" i="5"/>
  <c r="E596" i="5"/>
  <c r="E1586" i="5"/>
  <c r="E1146" i="5"/>
  <c r="E651" i="5"/>
  <c r="E1201" i="5"/>
  <c r="E1036" i="5"/>
  <c r="E926" i="5"/>
  <c r="E1311" i="5"/>
  <c r="E1806" i="5"/>
  <c r="E2136" i="5"/>
  <c r="E1421" i="5"/>
  <c r="E1696" i="5"/>
  <c r="E1916" i="5"/>
  <c r="E1641" i="5"/>
  <c r="E2026" i="5"/>
  <c r="E541" i="5"/>
  <c r="E706" i="5"/>
  <c r="E1531" i="5"/>
  <c r="E1971" i="5"/>
  <c r="C129" i="48"/>
  <c r="AA129" i="48" s="1"/>
  <c r="C336" i="48"/>
  <c r="E128" i="48"/>
  <c r="AA128" i="48"/>
  <c r="AC128" i="48" s="1"/>
  <c r="AC129" i="48" s="1"/>
  <c r="C284" i="48"/>
  <c r="W128" i="48"/>
  <c r="W310" i="48" s="1"/>
  <c r="AA51" i="48"/>
  <c r="W51" i="48"/>
  <c r="I141" i="5"/>
  <c r="H142" i="5"/>
  <c r="I142" i="5" s="1"/>
  <c r="AA775" i="48"/>
  <c r="AC775" i="48" s="1"/>
  <c r="F246" i="5"/>
  <c r="F2343" i="56"/>
  <c r="F2672" i="56"/>
  <c r="F2427" i="56"/>
  <c r="F2196" i="56"/>
  <c r="F2574" i="56"/>
  <c r="F2476" i="56"/>
  <c r="F2623" i="56"/>
  <c r="F2525" i="56"/>
  <c r="F2294" i="56"/>
  <c r="F2245" i="56"/>
  <c r="I267" i="5"/>
  <c r="H280" i="5"/>
  <c r="H268" i="5"/>
  <c r="I268" i="5" s="1"/>
  <c r="X585" i="48"/>
  <c r="AA1347" i="48"/>
  <c r="AC1347" i="48" s="1"/>
  <c r="AA1563" i="48"/>
  <c r="D1261" i="56"/>
  <c r="D1151" i="56"/>
  <c r="D1536" i="56"/>
  <c r="D601" i="56"/>
  <c r="D821" i="56"/>
  <c r="D1591" i="56"/>
  <c r="D1426" i="56"/>
  <c r="D656" i="56"/>
  <c r="D1041" i="56"/>
  <c r="D1701" i="56"/>
  <c r="D1941" i="56"/>
  <c r="D931" i="56"/>
  <c r="D876" i="56"/>
  <c r="D1886" i="56"/>
  <c r="D1756" i="56"/>
  <c r="D491" i="56"/>
  <c r="D342" i="56"/>
  <c r="D1371" i="56"/>
  <c r="D1646" i="56"/>
  <c r="D1206" i="56"/>
  <c r="D2161" i="56"/>
  <c r="D1996" i="56"/>
  <c r="D711" i="56"/>
  <c r="D1096" i="56"/>
  <c r="D1316" i="56"/>
  <c r="D436" i="56"/>
  <c r="D1481" i="56"/>
  <c r="D2051" i="56"/>
  <c r="D986" i="56"/>
  <c r="D2106" i="56"/>
  <c r="D1811" i="56"/>
  <c r="D766" i="56"/>
  <c r="D546" i="56"/>
  <c r="D1866" i="56"/>
  <c r="F2688" i="56"/>
  <c r="F2541" i="56"/>
  <c r="F2443" i="56"/>
  <c r="F2212" i="56"/>
  <c r="F2590" i="56"/>
  <c r="F2359" i="56"/>
  <c r="F2261" i="56"/>
  <c r="F2310" i="56"/>
  <c r="F2492" i="56"/>
  <c r="F2639" i="56"/>
  <c r="F194" i="5"/>
  <c r="W25" i="48"/>
  <c r="W154" i="48"/>
  <c r="Y154" i="48" s="1"/>
  <c r="I2519" i="5"/>
  <c r="AB1729" i="48"/>
  <c r="G437" i="48"/>
  <c r="I2192" i="56"/>
  <c r="AB1894" i="48"/>
  <c r="U589" i="48"/>
  <c r="V589" i="48" s="1"/>
  <c r="U2322" i="48"/>
  <c r="V2322" i="48" s="1"/>
  <c r="Q2285" i="48"/>
  <c r="R2285" i="48" s="1"/>
  <c r="Q1897" i="48"/>
  <c r="R1897" i="48" s="1"/>
  <c r="W177" i="48"/>
  <c r="AA177" i="48" s="1"/>
  <c r="AA1555" i="48"/>
  <c r="AC1555" i="48" s="1"/>
  <c r="G492" i="48"/>
  <c r="G602" i="48"/>
  <c r="G1042" i="48"/>
  <c r="G2197" i="48"/>
  <c r="Y2003" i="48"/>
  <c r="Z2003" i="48" s="1"/>
  <c r="I2611" i="56"/>
  <c r="I2513" i="56"/>
  <c r="AA785" i="48"/>
  <c r="AC785" i="48" s="1"/>
  <c r="AA2343" i="48"/>
  <c r="W55" i="48"/>
  <c r="AA54" i="48"/>
  <c r="AA2480" i="48"/>
  <c r="I2423" i="56"/>
  <c r="I2241" i="56"/>
  <c r="AA2417" i="48"/>
  <c r="I1253" i="48"/>
  <c r="J1253" i="48" s="1"/>
  <c r="M270" i="48"/>
  <c r="N270" i="48" s="1"/>
  <c r="N269" i="48"/>
  <c r="Q270" i="48"/>
  <c r="R270" i="48" s="1"/>
  <c r="R269" i="48"/>
  <c r="F348" i="5"/>
  <c r="F343" i="56"/>
  <c r="F331" i="56"/>
  <c r="I618" i="5"/>
  <c r="I1168" i="5"/>
  <c r="I893" i="5"/>
  <c r="AA1728" i="48"/>
  <c r="AC1728" i="48" s="1"/>
  <c r="C2677" i="5"/>
  <c r="C968" i="5"/>
  <c r="C2328" i="5"/>
  <c r="C1738" i="5"/>
  <c r="C1903" i="5"/>
  <c r="C418" i="5"/>
  <c r="C2230" i="5"/>
  <c r="C2579" i="5"/>
  <c r="C583" i="5"/>
  <c r="C913" i="5"/>
  <c r="C2530" i="5"/>
  <c r="C803" i="5"/>
  <c r="C1078" i="5"/>
  <c r="C528" i="5"/>
  <c r="C2426" i="5"/>
  <c r="C693" i="5"/>
  <c r="C1958" i="5"/>
  <c r="C2123" i="5"/>
  <c r="C2178" i="5"/>
  <c r="C1518" i="5"/>
  <c r="C1353" i="5"/>
  <c r="C261" i="5"/>
  <c r="C260" i="5"/>
  <c r="C1408" i="5"/>
  <c r="C1628" i="5"/>
  <c r="C473" i="5"/>
  <c r="C2068" i="5"/>
  <c r="C1573" i="5"/>
  <c r="C748" i="5"/>
  <c r="C2481" i="5"/>
  <c r="C858" i="5"/>
  <c r="C2279" i="5"/>
  <c r="C1793" i="5"/>
  <c r="C638" i="5"/>
  <c r="C258" i="5"/>
  <c r="C2628" i="5"/>
  <c r="C2377" i="5"/>
  <c r="C1463" i="5"/>
  <c r="C255" i="5"/>
  <c r="C1243" i="5"/>
  <c r="C1298" i="5"/>
  <c r="C1188" i="5"/>
  <c r="C1683" i="5"/>
  <c r="C1133" i="5"/>
  <c r="C259" i="5"/>
  <c r="C1023" i="5"/>
  <c r="C1848" i="5"/>
  <c r="C2013" i="5"/>
  <c r="G574" i="48"/>
  <c r="I574" i="48" s="1"/>
  <c r="J574" i="48" s="1"/>
  <c r="G519" i="48"/>
  <c r="G409" i="48"/>
  <c r="I409" i="48" s="1"/>
  <c r="J409" i="48" s="1"/>
  <c r="G1784" i="48"/>
  <c r="I1784" i="48" s="1"/>
  <c r="J1784" i="48" s="1"/>
  <c r="G1564" i="48"/>
  <c r="I1564" i="48" s="1"/>
  <c r="J1564" i="48" s="1"/>
  <c r="G849" i="48"/>
  <c r="G739" i="48"/>
  <c r="G1014" i="48"/>
  <c r="G1619" i="48"/>
  <c r="G155" i="48"/>
  <c r="I154" i="48"/>
  <c r="G1454" i="48"/>
  <c r="G2169" i="48"/>
  <c r="G2004" i="48"/>
  <c r="I2004" i="48" s="1"/>
  <c r="J2004" i="48" s="1"/>
  <c r="G1289" i="48"/>
  <c r="G1399" i="48"/>
  <c r="G1729" i="48"/>
  <c r="G904" i="48"/>
  <c r="G1234" i="48"/>
  <c r="I1234" i="48" s="1"/>
  <c r="J1234" i="48" s="1"/>
  <c r="G1949" i="48"/>
  <c r="G1839" i="48"/>
  <c r="G2114" i="48"/>
  <c r="G1674" i="48"/>
  <c r="G2059" i="48"/>
  <c r="I2059" i="48" s="1"/>
  <c r="J2059" i="48" s="1"/>
  <c r="G1179" i="48"/>
  <c r="G1894" i="48"/>
  <c r="I1894" i="48" s="1"/>
  <c r="J1894" i="48" s="1"/>
  <c r="G684" i="48"/>
  <c r="G464" i="48"/>
  <c r="G959" i="48"/>
  <c r="I959" i="48" s="1"/>
  <c r="J959" i="48" s="1"/>
  <c r="G794" i="48"/>
  <c r="I794" i="48" s="1"/>
  <c r="J794" i="48" s="1"/>
  <c r="G1124" i="48"/>
  <c r="R308" i="48"/>
  <c r="Q309" i="48"/>
  <c r="R309" i="48" s="1"/>
  <c r="C2264" i="5"/>
  <c r="C456" i="5"/>
  <c r="I456" i="5" s="1"/>
  <c r="C1171" i="5"/>
  <c r="C1886" i="5"/>
  <c r="C1556" i="5"/>
  <c r="I1556" i="5" s="1"/>
  <c r="C731" i="5"/>
  <c r="I731" i="5" s="1"/>
  <c r="C401" i="5"/>
  <c r="I401" i="5" s="1"/>
  <c r="C1666" i="5"/>
  <c r="C1721" i="5"/>
  <c r="C1281" i="5"/>
  <c r="I1281" i="5" s="1"/>
  <c r="C621" i="5"/>
  <c r="C2362" i="5"/>
  <c r="C1061" i="5"/>
  <c r="C2051" i="5"/>
  <c r="I2051" i="5" s="1"/>
  <c r="C511" i="5"/>
  <c r="C2613" i="5"/>
  <c r="C2466" i="5"/>
  <c r="C896" i="5"/>
  <c r="I896" i="5" s="1"/>
  <c r="C1006" i="5"/>
  <c r="C2515" i="5"/>
  <c r="C129" i="5"/>
  <c r="I129" i="5" s="1"/>
  <c r="C786" i="5"/>
  <c r="C1501" i="5"/>
  <c r="C2564" i="5"/>
  <c r="C676" i="5"/>
  <c r="I676" i="5" s="1"/>
  <c r="C1336" i="5"/>
  <c r="I1336" i="5" s="1"/>
  <c r="C131" i="5"/>
  <c r="C2161" i="5"/>
  <c r="C1116" i="5"/>
  <c r="I1116" i="5" s="1"/>
  <c r="C1996" i="5"/>
  <c r="I1996" i="5" s="1"/>
  <c r="C1831" i="5"/>
  <c r="C951" i="5"/>
  <c r="C2411" i="5"/>
  <c r="I2411" i="5" s="1"/>
  <c r="C1941" i="5"/>
  <c r="I1941" i="5" s="1"/>
  <c r="C2313" i="5"/>
  <c r="C2106" i="5"/>
  <c r="I2106" i="5" s="1"/>
  <c r="C1611" i="5"/>
  <c r="I1611" i="5" s="1"/>
  <c r="C2662" i="5"/>
  <c r="C1226" i="5"/>
  <c r="C1776" i="5"/>
  <c r="I1776" i="5" s="1"/>
  <c r="C566" i="5"/>
  <c r="I566" i="5" s="1"/>
  <c r="C1446" i="5"/>
  <c r="I1446" i="5" s="1"/>
  <c r="C1391" i="5"/>
  <c r="C841" i="5"/>
  <c r="I841" i="5" s="1"/>
  <c r="C128" i="5"/>
  <c r="I128" i="5" s="1"/>
  <c r="C125" i="5"/>
  <c r="I125" i="5" s="1"/>
  <c r="C130" i="5"/>
  <c r="C216" i="48"/>
  <c r="W216" i="48" s="1"/>
  <c r="AA216" i="48" s="1"/>
  <c r="C229" i="48"/>
  <c r="C233" i="48" s="1"/>
  <c r="W215" i="48"/>
  <c r="E1980" i="48"/>
  <c r="F1980" i="48" s="1"/>
  <c r="AA1980" i="48"/>
  <c r="AC1980" i="48" s="1"/>
  <c r="E550" i="48"/>
  <c r="F550" i="48" s="1"/>
  <c r="AA550" i="48"/>
  <c r="AC550" i="48" s="1"/>
  <c r="G1905" i="48"/>
  <c r="I1905" i="48" s="1"/>
  <c r="J1905" i="48" s="1"/>
  <c r="G750" i="48"/>
  <c r="G915" i="48"/>
  <c r="G1685" i="48"/>
  <c r="G1630" i="48"/>
  <c r="G805" i="48"/>
  <c r="I805" i="48" s="1"/>
  <c r="J805" i="48" s="1"/>
  <c r="G2281" i="48"/>
  <c r="I2281" i="48" s="1"/>
  <c r="J2281" i="48" s="1"/>
  <c r="G475" i="48"/>
  <c r="G1025" i="48"/>
  <c r="G2125" i="48"/>
  <c r="G1300" i="48"/>
  <c r="G695" i="48"/>
  <c r="G1190" i="48"/>
  <c r="G420" i="48"/>
  <c r="I420" i="48" s="1"/>
  <c r="J420" i="48" s="1"/>
  <c r="G1575" i="48"/>
  <c r="I1575" i="48" s="1"/>
  <c r="J1575" i="48" s="1"/>
  <c r="G1960" i="48"/>
  <c r="G2015" i="48"/>
  <c r="I2015" i="48" s="1"/>
  <c r="J2015" i="48" s="1"/>
  <c r="G1465" i="48"/>
  <c r="G1135" i="48"/>
  <c r="G530" i="48"/>
  <c r="G1740" i="48"/>
  <c r="G1850" i="48"/>
  <c r="G860" i="48"/>
  <c r="G2581" i="48"/>
  <c r="G2379" i="48"/>
  <c r="I2379" i="48" s="1"/>
  <c r="J2379" i="48" s="1"/>
  <c r="G1410" i="48"/>
  <c r="G262" i="48"/>
  <c r="G585" i="48"/>
  <c r="I585" i="48" s="1"/>
  <c r="J585" i="48" s="1"/>
  <c r="G2070" i="48"/>
  <c r="I2070" i="48" s="1"/>
  <c r="J2070" i="48" s="1"/>
  <c r="G1245" i="48"/>
  <c r="I1245" i="48" s="1"/>
  <c r="J1245" i="48" s="1"/>
  <c r="G970" i="48"/>
  <c r="I970" i="48" s="1"/>
  <c r="J970" i="48" s="1"/>
  <c r="G2630" i="48"/>
  <c r="G2180" i="48"/>
  <c r="G1795" i="48"/>
  <c r="I1795" i="48" s="1"/>
  <c r="J1795" i="48" s="1"/>
  <c r="G2483" i="48"/>
  <c r="G2232" i="48"/>
  <c r="I2232" i="48" s="1"/>
  <c r="J2232" i="48" s="1"/>
  <c r="G2428" i="48"/>
  <c r="G2532" i="48"/>
  <c r="G2330" i="48"/>
  <c r="I2330" i="48" s="1"/>
  <c r="J2330" i="48" s="1"/>
  <c r="G261" i="48"/>
  <c r="G263" i="48"/>
  <c r="Q1253" i="48"/>
  <c r="R1253" i="48" s="1"/>
  <c r="F273" i="48"/>
  <c r="E274" i="48"/>
  <c r="F274" i="48" s="1"/>
  <c r="I1396" i="5"/>
  <c r="D820" i="56"/>
  <c r="D1700" i="56"/>
  <c r="D985" i="56"/>
  <c r="D1260" i="56"/>
  <c r="D1940" i="56"/>
  <c r="D710" i="56"/>
  <c r="D2634" i="56"/>
  <c r="D2683" i="56"/>
  <c r="D1370" i="56"/>
  <c r="D1095" i="56"/>
  <c r="D655" i="56"/>
  <c r="D1535" i="56"/>
  <c r="D345" i="56"/>
  <c r="D930" i="56"/>
  <c r="D343" i="56"/>
  <c r="D2050" i="56"/>
  <c r="D2438" i="56"/>
  <c r="D2487" i="56"/>
  <c r="D1885" i="56"/>
  <c r="D2256" i="56"/>
  <c r="D1865" i="56"/>
  <c r="D1205" i="56"/>
  <c r="D1315" i="56"/>
  <c r="D2354" i="56"/>
  <c r="D600" i="56"/>
  <c r="D545" i="56"/>
  <c r="D490" i="56"/>
  <c r="D1040" i="56"/>
  <c r="D2585" i="56"/>
  <c r="D346" i="56"/>
  <c r="D1755" i="56"/>
  <c r="D2305" i="56"/>
  <c r="D435" i="56"/>
  <c r="D1150" i="56"/>
  <c r="D2536" i="56"/>
  <c r="D2160" i="56"/>
  <c r="D1425" i="56"/>
  <c r="D2207" i="56"/>
  <c r="D1995" i="56"/>
  <c r="D1645" i="56"/>
  <c r="D1480" i="56"/>
  <c r="D1810" i="56"/>
  <c r="D875" i="56"/>
  <c r="D2105" i="56"/>
  <c r="D344" i="56"/>
  <c r="D765" i="56"/>
  <c r="D1590" i="56"/>
  <c r="D340" i="56"/>
  <c r="J273" i="48"/>
  <c r="I274" i="48"/>
  <c r="J274" i="48" s="1"/>
  <c r="AA1343" i="48"/>
  <c r="AC1343" i="48" s="1"/>
  <c r="AA269" i="48"/>
  <c r="W270" i="48"/>
  <c r="AA270" i="48" s="1"/>
  <c r="Y269" i="48"/>
  <c r="W282" i="48"/>
  <c r="W2773" i="48" s="1"/>
  <c r="Y2773" i="48" s="1"/>
  <c r="Z2773" i="48" s="1"/>
  <c r="K2236" i="48"/>
  <c r="M2236" i="48" s="1"/>
  <c r="N2236" i="48" s="1"/>
  <c r="K1689" i="48"/>
  <c r="K1579" i="48"/>
  <c r="K754" i="48"/>
  <c r="K2019" i="48"/>
  <c r="K1469" i="48"/>
  <c r="K1194" i="48"/>
  <c r="K2634" i="48"/>
  <c r="K1029" i="48"/>
  <c r="K534" i="48"/>
  <c r="K424" i="48"/>
  <c r="M424" i="48" s="1"/>
  <c r="N424" i="48" s="1"/>
  <c r="K2184" i="48"/>
  <c r="K2285" i="48"/>
  <c r="K2585" i="48"/>
  <c r="K2334" i="48"/>
  <c r="M2334" i="48" s="1"/>
  <c r="N2334" i="48" s="1"/>
  <c r="K2129" i="48"/>
  <c r="K288" i="48"/>
  <c r="K2432" i="48"/>
  <c r="K2536" i="48"/>
  <c r="K1964" i="48"/>
  <c r="K1139" i="48"/>
  <c r="K1909" i="48"/>
  <c r="M1909" i="48" s="1"/>
  <c r="N1909" i="48" s="1"/>
  <c r="K1414" i="48"/>
  <c r="K1084" i="48"/>
  <c r="M1084" i="48" s="1"/>
  <c r="N1084" i="48" s="1"/>
  <c r="K289" i="48"/>
  <c r="K699" i="48"/>
  <c r="K1744" i="48"/>
  <c r="M1744" i="48" s="1"/>
  <c r="N1744" i="48" s="1"/>
  <c r="K2487" i="48"/>
  <c r="K1304" i="48"/>
  <c r="K919" i="48"/>
  <c r="K479" i="48"/>
  <c r="K1854" i="48"/>
  <c r="K1359" i="48"/>
  <c r="K644" i="48"/>
  <c r="K2383" i="48"/>
  <c r="K809" i="48"/>
  <c r="K1799" i="48"/>
  <c r="K2074" i="48"/>
  <c r="M2074" i="48" s="1"/>
  <c r="N2074" i="48" s="1"/>
  <c r="K974" i="48"/>
  <c r="M974" i="48" s="1"/>
  <c r="N974" i="48" s="1"/>
  <c r="K864" i="48"/>
  <c r="K589" i="48"/>
  <c r="M589" i="48" s="1"/>
  <c r="N589" i="48" s="1"/>
  <c r="K1634" i="48"/>
  <c r="K287" i="48"/>
  <c r="K2772" i="48"/>
  <c r="M2772" i="48" s="1"/>
  <c r="N2772" i="48" s="1"/>
  <c r="D313" i="5"/>
  <c r="D1746" i="5"/>
  <c r="D2587" i="5"/>
  <c r="G2713" i="48" s="1"/>
  <c r="I2713" i="48" s="1"/>
  <c r="J2713" i="48" s="1"/>
  <c r="D1966" i="5"/>
  <c r="D976" i="5"/>
  <c r="D1636" i="5"/>
  <c r="D646" i="5"/>
  <c r="D1691" i="5"/>
  <c r="D811" i="5"/>
  <c r="D1526" i="5"/>
  <c r="D2636" i="5"/>
  <c r="G2734" i="48" s="1"/>
  <c r="I2734" i="48" s="1"/>
  <c r="J2734" i="48" s="1"/>
  <c r="D1361" i="5"/>
  <c r="D591" i="5"/>
  <c r="D1911" i="5"/>
  <c r="D2385" i="5"/>
  <c r="D2131" i="5"/>
  <c r="D1801" i="5"/>
  <c r="D2336" i="5"/>
  <c r="D2186" i="5"/>
  <c r="D1471" i="5"/>
  <c r="D2021" i="5"/>
  <c r="D311" i="5"/>
  <c r="D426" i="5"/>
  <c r="D2538" i="5"/>
  <c r="G2692" i="48" s="1"/>
  <c r="I2692" i="48" s="1"/>
  <c r="J2692" i="48" s="1"/>
  <c r="D2489" i="5"/>
  <c r="G2671" i="48" s="1"/>
  <c r="I2671" i="48" s="1"/>
  <c r="J2671" i="48" s="1"/>
  <c r="D1086" i="5"/>
  <c r="D536" i="5"/>
  <c r="D2076" i="5"/>
  <c r="D1251" i="5"/>
  <c r="D2238" i="5"/>
  <c r="D2685" i="5"/>
  <c r="G2755" i="48" s="1"/>
  <c r="I2755" i="48" s="1"/>
  <c r="J2755" i="48" s="1"/>
  <c r="D1031" i="5"/>
  <c r="D1141" i="5"/>
  <c r="D1196" i="5"/>
  <c r="D481" i="5"/>
  <c r="D2287" i="5"/>
  <c r="D1856" i="5"/>
  <c r="D866" i="5"/>
  <c r="D1306" i="5"/>
  <c r="D701" i="5"/>
  <c r="D312" i="5"/>
  <c r="D310" i="5"/>
  <c r="D2434" i="5"/>
  <c r="D756" i="5"/>
  <c r="D921" i="5"/>
  <c r="D1581" i="5"/>
  <c r="D1416" i="5"/>
  <c r="D307" i="5"/>
  <c r="O352" i="48"/>
  <c r="R152" i="48"/>
  <c r="Q153" i="48"/>
  <c r="R153" i="48" s="1"/>
  <c r="C1507" i="5"/>
  <c r="C1947" i="5"/>
  <c r="C682" i="5"/>
  <c r="C1562" i="5"/>
  <c r="C517" i="5"/>
  <c r="C737" i="5"/>
  <c r="C1452" i="5"/>
  <c r="C2112" i="5"/>
  <c r="C1177" i="5"/>
  <c r="C847" i="5"/>
  <c r="C1617" i="5"/>
  <c r="C1727" i="5"/>
  <c r="C1122" i="5"/>
  <c r="I1122" i="5" s="1"/>
  <c r="C902" i="5"/>
  <c r="C2167" i="5"/>
  <c r="C1397" i="5"/>
  <c r="C1672" i="5"/>
  <c r="C1287" i="5"/>
  <c r="C462" i="5"/>
  <c r="C2057" i="5"/>
  <c r="C627" i="5"/>
  <c r="C1342" i="5"/>
  <c r="C1012" i="5"/>
  <c r="C2002" i="5"/>
  <c r="C957" i="5"/>
  <c r="C792" i="5"/>
  <c r="C1892" i="5"/>
  <c r="C1782" i="5"/>
  <c r="C1232" i="5"/>
  <c r="C1837" i="5"/>
  <c r="C572" i="5"/>
  <c r="C407" i="5"/>
  <c r="C1067" i="5"/>
  <c r="I1067" i="5" s="1"/>
  <c r="C153" i="5"/>
  <c r="I2321" i="5"/>
  <c r="F305" i="56"/>
  <c r="F317" i="56"/>
  <c r="O1953" i="48"/>
  <c r="O1623" i="48"/>
  <c r="O2118" i="48"/>
  <c r="O743" i="48"/>
  <c r="O1183" i="48"/>
  <c r="O523" i="48"/>
  <c r="O2173" i="48"/>
  <c r="O468" i="48"/>
  <c r="Q468" i="48" s="1"/>
  <c r="R468" i="48" s="1"/>
  <c r="O1843" i="48"/>
  <c r="O1898" i="48"/>
  <c r="Q1898" i="48" s="1"/>
  <c r="R1898" i="48" s="1"/>
  <c r="O853" i="48"/>
  <c r="O1018" i="48"/>
  <c r="O1238" i="48"/>
  <c r="Q1238" i="48" s="1"/>
  <c r="R1238" i="48" s="1"/>
  <c r="O688" i="48"/>
  <c r="O2008" i="48"/>
  <c r="Q2008" i="48" s="1"/>
  <c r="R2008" i="48" s="1"/>
  <c r="O1073" i="48"/>
  <c r="Q1073" i="48" s="1"/>
  <c r="R1073" i="48" s="1"/>
  <c r="O1128" i="48"/>
  <c r="O1678" i="48"/>
  <c r="O633" i="48"/>
  <c r="Q633" i="48" s="1"/>
  <c r="R633" i="48" s="1"/>
  <c r="O2063" i="48"/>
  <c r="O798" i="48"/>
  <c r="Q798" i="48" s="1"/>
  <c r="R798" i="48" s="1"/>
  <c r="O1788" i="48"/>
  <c r="Q1788" i="48" s="1"/>
  <c r="R1788" i="48" s="1"/>
  <c r="O1293" i="48"/>
  <c r="O1568" i="48"/>
  <c r="Q1568" i="48" s="1"/>
  <c r="R1568" i="48" s="1"/>
  <c r="O963" i="48"/>
  <c r="Q963" i="48" s="1"/>
  <c r="R963" i="48" s="1"/>
  <c r="O181" i="48"/>
  <c r="O908" i="48"/>
  <c r="O1733" i="48"/>
  <c r="O413" i="48"/>
  <c r="O578" i="48"/>
  <c r="Q578" i="48" s="1"/>
  <c r="R578" i="48" s="1"/>
  <c r="O77" i="48"/>
  <c r="O362" i="48"/>
  <c r="O206" i="48"/>
  <c r="O258" i="48"/>
  <c r="F75" i="5"/>
  <c r="F204" i="5"/>
  <c r="F256" i="5"/>
  <c r="F360" i="5"/>
  <c r="D1298" i="5"/>
  <c r="D913" i="5"/>
  <c r="D1463" i="5"/>
  <c r="D1078" i="5"/>
  <c r="D1133" i="5"/>
  <c r="D418" i="5"/>
  <c r="D2628" i="5"/>
  <c r="D1628" i="5"/>
  <c r="D638" i="5"/>
  <c r="D1518" i="5"/>
  <c r="D260" i="5"/>
  <c r="D1958" i="5"/>
  <c r="D1023" i="5"/>
  <c r="D1683" i="5"/>
  <c r="D2481" i="5"/>
  <c r="D1408" i="5"/>
  <c r="D1188" i="5"/>
  <c r="D2279" i="5"/>
  <c r="D259" i="5"/>
  <c r="D1353" i="5"/>
  <c r="D748" i="5"/>
  <c r="D1738" i="5"/>
  <c r="D2377" i="5"/>
  <c r="D1793" i="5"/>
  <c r="D2068" i="5"/>
  <c r="D1243" i="5"/>
  <c r="D1848" i="5"/>
  <c r="D583" i="5"/>
  <c r="D2579" i="5"/>
  <c r="D803" i="5"/>
  <c r="D2178" i="5"/>
  <c r="D2426" i="5"/>
  <c r="D2123" i="5"/>
  <c r="D968" i="5"/>
  <c r="D693" i="5"/>
  <c r="D2677" i="5"/>
  <c r="D2013" i="5"/>
  <c r="D1903" i="5"/>
  <c r="D2328" i="5"/>
  <c r="D2530" i="5"/>
  <c r="D858" i="5"/>
  <c r="D528" i="5"/>
  <c r="D473" i="5"/>
  <c r="D261" i="5"/>
  <c r="D2230" i="5"/>
  <c r="D255" i="5"/>
  <c r="AA573" i="48"/>
  <c r="AC573" i="48" s="1"/>
  <c r="E573" i="48"/>
  <c r="F573" i="48" s="1"/>
  <c r="H265" i="5"/>
  <c r="E324" i="5"/>
  <c r="E336" i="5"/>
  <c r="W293" i="48"/>
  <c r="G1018" i="48"/>
  <c r="G468" i="48"/>
  <c r="G908" i="48"/>
  <c r="AA908" i="48" s="1"/>
  <c r="G1403" i="48"/>
  <c r="G1568" i="48"/>
  <c r="I1568" i="48" s="1"/>
  <c r="J1568" i="48" s="1"/>
  <c r="G1843" i="48"/>
  <c r="G1458" i="48"/>
  <c r="G688" i="48"/>
  <c r="G1623" i="48"/>
  <c r="G743" i="48"/>
  <c r="AA743" i="48" s="1"/>
  <c r="G853" i="48"/>
  <c r="G1678" i="48"/>
  <c r="G1953" i="48"/>
  <c r="G2063" i="48"/>
  <c r="I2063" i="48" s="1"/>
  <c r="J2063" i="48" s="1"/>
  <c r="AA1513" i="48"/>
  <c r="G1128" i="48"/>
  <c r="W180" i="48"/>
  <c r="G1183" i="48"/>
  <c r="G523" i="48"/>
  <c r="G1238" i="48"/>
  <c r="G2008" i="48"/>
  <c r="I2008" i="48" s="1"/>
  <c r="J2008" i="48" s="1"/>
  <c r="G963" i="48"/>
  <c r="I963" i="48" s="1"/>
  <c r="J963" i="48" s="1"/>
  <c r="G798" i="48"/>
  <c r="I798" i="48" s="1"/>
  <c r="J798" i="48" s="1"/>
  <c r="G1788" i="48"/>
  <c r="G1898" i="48"/>
  <c r="G1733" i="48"/>
  <c r="G578" i="48"/>
  <c r="I578" i="48" s="1"/>
  <c r="J578" i="48" s="1"/>
  <c r="G413" i="48"/>
  <c r="I413" i="48" s="1"/>
  <c r="J413" i="48" s="1"/>
  <c r="G2118" i="48"/>
  <c r="G1293" i="48"/>
  <c r="G181" i="48"/>
  <c r="G2173" i="48"/>
  <c r="G194" i="5"/>
  <c r="C797" i="56"/>
  <c r="C1347" i="56"/>
  <c r="C1842" i="56"/>
  <c r="C577" i="56"/>
  <c r="C907" i="56"/>
  <c r="I907" i="56" s="1"/>
  <c r="C1787" i="56"/>
  <c r="C1237" i="56"/>
  <c r="C2386" i="56"/>
  <c r="I632" i="56"/>
  <c r="C2027" i="56"/>
  <c r="C962" i="56"/>
  <c r="C1567" i="56"/>
  <c r="C1017" i="56"/>
  <c r="C522" i="56"/>
  <c r="C1972" i="56"/>
  <c r="C1732" i="56"/>
  <c r="C412" i="56"/>
  <c r="D1916" i="5"/>
  <c r="D596" i="5"/>
  <c r="D2026" i="5"/>
  <c r="D816" i="5"/>
  <c r="D2191" i="5"/>
  <c r="D431" i="5"/>
  <c r="D1091" i="5"/>
  <c r="D651" i="5"/>
  <c r="D1421" i="5"/>
  <c r="D1641" i="5"/>
  <c r="D1696" i="5"/>
  <c r="D1201" i="5"/>
  <c r="D1036" i="5"/>
  <c r="D1586" i="5"/>
  <c r="D2136" i="5"/>
  <c r="D1366" i="5"/>
  <c r="D926" i="5"/>
  <c r="D1476" i="5"/>
  <c r="D1146" i="5"/>
  <c r="D1256" i="5"/>
  <c r="D486" i="5"/>
  <c r="D1751" i="5"/>
  <c r="D761" i="5"/>
  <c r="D1806" i="5"/>
  <c r="D2081" i="5"/>
  <c r="D706" i="5"/>
  <c r="D335" i="5"/>
  <c r="D1861" i="5"/>
  <c r="D541" i="5"/>
  <c r="D1531" i="5"/>
  <c r="D871" i="5"/>
  <c r="D1971" i="5"/>
  <c r="D1311" i="5"/>
  <c r="D981" i="5"/>
  <c r="F364" i="56"/>
  <c r="F366" i="56" s="1"/>
  <c r="F351" i="56"/>
  <c r="F2340" i="5"/>
  <c r="F2242" i="5"/>
  <c r="F1805" i="5"/>
  <c r="F2591" i="5"/>
  <c r="F2389" i="5"/>
  <c r="F2542" i="5"/>
  <c r="F2438" i="5"/>
  <c r="F2493" i="5"/>
  <c r="F595" i="5"/>
  <c r="F2025" i="5"/>
  <c r="F339" i="5"/>
  <c r="F870" i="5"/>
  <c r="F1970" i="5"/>
  <c r="F338" i="5"/>
  <c r="F2190" i="5"/>
  <c r="F925" i="5"/>
  <c r="F1255" i="5"/>
  <c r="F2135" i="5"/>
  <c r="F485" i="5"/>
  <c r="F1915" i="5"/>
  <c r="F1310" i="5"/>
  <c r="F430" i="5"/>
  <c r="F1035" i="5"/>
  <c r="F815" i="5"/>
  <c r="F1090" i="5"/>
  <c r="F2689" i="5"/>
  <c r="F1365" i="5"/>
  <c r="F760" i="5"/>
  <c r="F705" i="5"/>
  <c r="F650" i="5"/>
  <c r="F1860" i="5"/>
  <c r="F1585" i="5"/>
  <c r="F2080" i="5"/>
  <c r="F2291" i="5"/>
  <c r="F1530" i="5"/>
  <c r="F1750" i="5"/>
  <c r="F337" i="5"/>
  <c r="F1200" i="5"/>
  <c r="F540" i="5"/>
  <c r="F2640" i="5"/>
  <c r="F1640" i="5"/>
  <c r="F1695" i="5"/>
  <c r="F980" i="5"/>
  <c r="F1475" i="5"/>
  <c r="F1145" i="5"/>
  <c r="F1420" i="5"/>
  <c r="AA1060" i="48"/>
  <c r="AC1060" i="48" s="1"/>
  <c r="E1252" i="5"/>
  <c r="E1142" i="5"/>
  <c r="E1857" i="5"/>
  <c r="E2187" i="5"/>
  <c r="E1802" i="5"/>
  <c r="E1527" i="5"/>
  <c r="E647" i="5"/>
  <c r="E1087" i="5"/>
  <c r="E537" i="5"/>
  <c r="E309" i="5"/>
  <c r="E702" i="5"/>
  <c r="E1307" i="5"/>
  <c r="E1912" i="5"/>
  <c r="E1362" i="5"/>
  <c r="E1582" i="5"/>
  <c r="E1472" i="5"/>
  <c r="E1197" i="5"/>
  <c r="E922" i="5"/>
  <c r="E482" i="5"/>
  <c r="E1032" i="5"/>
  <c r="E867" i="5"/>
  <c r="E2132" i="5"/>
  <c r="E1692" i="5"/>
  <c r="E1417" i="5"/>
  <c r="E812" i="5"/>
  <c r="E2077" i="5"/>
  <c r="E1637" i="5"/>
  <c r="E1747" i="5"/>
  <c r="E757" i="5"/>
  <c r="E1967" i="5"/>
  <c r="E592" i="5"/>
  <c r="E2022" i="5"/>
  <c r="E427" i="5"/>
  <c r="F2341" i="5"/>
  <c r="I2341" i="5" s="1"/>
  <c r="F2390" i="5"/>
  <c r="I2390" i="5" s="1"/>
  <c r="F2543" i="5"/>
  <c r="I2543" i="5" s="1"/>
  <c r="F2243" i="5"/>
  <c r="I2243" i="5" s="1"/>
  <c r="F2641" i="5"/>
  <c r="I2641" i="5" s="1"/>
  <c r="F2690" i="5"/>
  <c r="I2690" i="5" s="1"/>
  <c r="F2292" i="5"/>
  <c r="I2292" i="5" s="1"/>
  <c r="F2592" i="5"/>
  <c r="I2592" i="5" s="1"/>
  <c r="F2439" i="5"/>
  <c r="I2439" i="5" s="1"/>
  <c r="F2494" i="5"/>
  <c r="I2494" i="5" s="1"/>
  <c r="F333" i="5"/>
  <c r="I956" i="5"/>
  <c r="I571" i="5"/>
  <c r="I901" i="5"/>
  <c r="I1011" i="5"/>
  <c r="I1726" i="5"/>
  <c r="I2365" i="5"/>
  <c r="F1866" i="56"/>
  <c r="F601" i="56"/>
  <c r="F342" i="56"/>
  <c r="F766" i="56"/>
  <c r="F1316" i="56"/>
  <c r="F1481" i="56"/>
  <c r="F986" i="56"/>
  <c r="F1886" i="56"/>
  <c r="F1941" i="56"/>
  <c r="F436" i="56"/>
  <c r="F546" i="56"/>
  <c r="F876" i="56"/>
  <c r="F1591" i="56"/>
  <c r="F1426" i="56"/>
  <c r="F491" i="56"/>
  <c r="F1206" i="56"/>
  <c r="F931" i="56"/>
  <c r="F1096" i="56"/>
  <c r="F2051" i="56"/>
  <c r="F1261" i="56"/>
  <c r="F656" i="56"/>
  <c r="F1536" i="56"/>
  <c r="F711" i="56"/>
  <c r="F1701" i="56"/>
  <c r="F821" i="56"/>
  <c r="F1646" i="56"/>
  <c r="F1996" i="56"/>
  <c r="F2161" i="56"/>
  <c r="F2106" i="56"/>
  <c r="F1756" i="56"/>
  <c r="F1811" i="56"/>
  <c r="F1041" i="56"/>
  <c r="F1371" i="56"/>
  <c r="F1151" i="56"/>
  <c r="I153" i="48"/>
  <c r="J153" i="48" s="1"/>
  <c r="J152" i="48"/>
  <c r="E2002" i="5"/>
  <c r="E792" i="5"/>
  <c r="E1067" i="5"/>
  <c r="E407" i="5"/>
  <c r="E1892" i="5"/>
  <c r="E2057" i="5"/>
  <c r="E462" i="5"/>
  <c r="E153" i="5"/>
  <c r="E572" i="5"/>
  <c r="E1342" i="5"/>
  <c r="E1507" i="5"/>
  <c r="E1672" i="5"/>
  <c r="E1177" i="5"/>
  <c r="E2112" i="5"/>
  <c r="E1837" i="5"/>
  <c r="E1782" i="5"/>
  <c r="E1562" i="5"/>
  <c r="E1452" i="5"/>
  <c r="E682" i="5"/>
  <c r="E1727" i="5"/>
  <c r="E1617" i="5"/>
  <c r="E737" i="5"/>
  <c r="E1232" i="5"/>
  <c r="E1397" i="5"/>
  <c r="E1287" i="5"/>
  <c r="E1012" i="5"/>
  <c r="E517" i="5"/>
  <c r="E2167" i="5"/>
  <c r="E1122" i="5"/>
  <c r="E902" i="5"/>
  <c r="E1947" i="5"/>
  <c r="E627" i="5"/>
  <c r="N117" i="48"/>
  <c r="M118" i="48"/>
  <c r="N118" i="48" s="1"/>
  <c r="F324" i="5"/>
  <c r="F336" i="5"/>
  <c r="E2035" i="56"/>
  <c r="E2394" i="56"/>
  <c r="E420" i="56"/>
  <c r="E475" i="56"/>
  <c r="E1980" i="56"/>
  <c r="E805" i="56"/>
  <c r="E750" i="56"/>
  <c r="E1575" i="56"/>
  <c r="E1245" i="56"/>
  <c r="E1740" i="56"/>
  <c r="E1795" i="56"/>
  <c r="E585" i="56"/>
  <c r="I585" i="56" s="1"/>
  <c r="E640" i="56"/>
  <c r="E1355" i="56"/>
  <c r="E860" i="56"/>
  <c r="E238" i="56"/>
  <c r="C2654" i="48"/>
  <c r="E2654" i="48" s="1"/>
  <c r="F2654" i="48" s="1"/>
  <c r="I2452" i="5"/>
  <c r="C2696" i="48"/>
  <c r="E2696" i="48" s="1"/>
  <c r="F2696" i="48" s="1"/>
  <c r="I2550" i="5"/>
  <c r="C2675" i="48"/>
  <c r="E2675" i="48" s="1"/>
  <c r="F2675" i="48" s="1"/>
  <c r="I2501" i="5"/>
  <c r="Q593" i="48"/>
  <c r="R593" i="48" s="1"/>
  <c r="Q2289" i="48"/>
  <c r="R2289" i="48" s="1"/>
  <c r="G2639" i="56"/>
  <c r="G2541" i="56"/>
  <c r="G2590" i="56"/>
  <c r="G2688" i="56"/>
  <c r="G2212" i="56"/>
  <c r="G2359" i="56"/>
  <c r="G2261" i="56"/>
  <c r="G2492" i="56"/>
  <c r="G2443" i="56"/>
  <c r="G2310" i="56"/>
  <c r="C519" i="48"/>
  <c r="C1399" i="48"/>
  <c r="C1949" i="48"/>
  <c r="C1454" i="48"/>
  <c r="C1289" i="48"/>
  <c r="C1124" i="48"/>
  <c r="AA1124" i="48" s="1"/>
  <c r="C904" i="48"/>
  <c r="C1674" i="48"/>
  <c r="C409" i="48"/>
  <c r="C2059" i="48"/>
  <c r="C464" i="48"/>
  <c r="C155" i="48"/>
  <c r="C1729" i="48"/>
  <c r="C849" i="48"/>
  <c r="C1784" i="48"/>
  <c r="C1069" i="48"/>
  <c r="C739" i="48"/>
  <c r="C1894" i="48"/>
  <c r="C1564" i="48"/>
  <c r="C2004" i="48"/>
  <c r="E154" i="48"/>
  <c r="C794" i="48"/>
  <c r="C1234" i="48"/>
  <c r="C1839" i="48"/>
  <c r="C2114" i="48"/>
  <c r="C1014" i="48"/>
  <c r="C574" i="48"/>
  <c r="C2169" i="48"/>
  <c r="C1179" i="48"/>
  <c r="C1619" i="48"/>
  <c r="C959" i="48"/>
  <c r="C1344" i="48"/>
  <c r="C684" i="48"/>
  <c r="AA455" i="48"/>
  <c r="AC455" i="48" s="1"/>
  <c r="W267" i="48"/>
  <c r="K338" i="48"/>
  <c r="AC628" i="48"/>
  <c r="AA1512" i="48"/>
  <c r="F357" i="56"/>
  <c r="E294" i="48"/>
  <c r="F294" i="48" s="1"/>
  <c r="F293" i="48"/>
  <c r="C2752" i="48"/>
  <c r="E2752" i="48" s="1"/>
  <c r="F2752" i="48" s="1"/>
  <c r="F188" i="5"/>
  <c r="F201" i="5"/>
  <c r="H23" i="56"/>
  <c r="E2318" i="48"/>
  <c r="F2318" i="48" s="1"/>
  <c r="AA2318" i="48"/>
  <c r="AC2318" i="48" s="1"/>
  <c r="F703" i="56"/>
  <c r="F1583" i="56"/>
  <c r="F1988" i="56"/>
  <c r="F1528" i="56"/>
  <c r="F1418" i="56"/>
  <c r="F1693" i="56"/>
  <c r="F1473" i="56"/>
  <c r="F290" i="56"/>
  <c r="F1748" i="56"/>
  <c r="F1638" i="56"/>
  <c r="F1033" i="56"/>
  <c r="F538" i="56"/>
  <c r="F1088" i="56"/>
  <c r="F1143" i="56"/>
  <c r="F428" i="56"/>
  <c r="F593" i="56"/>
  <c r="F1803" i="56"/>
  <c r="F978" i="56"/>
  <c r="F1878" i="56"/>
  <c r="F2043" i="56"/>
  <c r="F1858" i="56"/>
  <c r="F648" i="56"/>
  <c r="F1363" i="56"/>
  <c r="F1933" i="56"/>
  <c r="F2098" i="56"/>
  <c r="F1198" i="56"/>
  <c r="F923" i="56"/>
  <c r="F758" i="56"/>
  <c r="F868" i="56"/>
  <c r="F1308" i="56"/>
  <c r="F813" i="56"/>
  <c r="F483" i="56"/>
  <c r="Z22" i="48"/>
  <c r="Y23" i="48"/>
  <c r="Z23" i="48" s="1"/>
  <c r="Z628" i="48"/>
  <c r="Q644" i="48"/>
  <c r="R644" i="48" s="1"/>
  <c r="Q2062" i="48"/>
  <c r="R2062" i="48" s="1"/>
  <c r="AA2304" i="48"/>
  <c r="AC2304" i="48" s="1"/>
  <c r="E310" i="5"/>
  <c r="E298" i="5"/>
  <c r="F577" i="56"/>
  <c r="F2082" i="56"/>
  <c r="F1787" i="56"/>
  <c r="F962" i="56"/>
  <c r="F1237" i="56"/>
  <c r="F1567" i="56"/>
  <c r="F2386" i="56"/>
  <c r="F797" i="56"/>
  <c r="F2027" i="56"/>
  <c r="F1677" i="56"/>
  <c r="F1732" i="56"/>
  <c r="F1972" i="56"/>
  <c r="F160" i="56"/>
  <c r="Q1583" i="48"/>
  <c r="R1583" i="48" s="1"/>
  <c r="D588" i="56"/>
  <c r="D1743" i="56"/>
  <c r="D1633" i="56"/>
  <c r="D1138" i="56"/>
  <c r="D478" i="56"/>
  <c r="D2671" i="56"/>
  <c r="D1928" i="56"/>
  <c r="D1193" i="56"/>
  <c r="D808" i="56"/>
  <c r="D2524" i="56"/>
  <c r="D1468" i="56"/>
  <c r="D863" i="56"/>
  <c r="D753" i="56"/>
  <c r="D1983" i="56"/>
  <c r="D973" i="56"/>
  <c r="D1873" i="56"/>
  <c r="D423" i="56"/>
  <c r="D1853" i="56"/>
  <c r="D1358" i="56"/>
  <c r="D698" i="56"/>
  <c r="D2038" i="56"/>
  <c r="D1523" i="56"/>
  <c r="D266" i="56"/>
  <c r="D1413" i="56"/>
  <c r="D1798" i="56"/>
  <c r="D1028" i="56"/>
  <c r="D2148" i="56"/>
  <c r="D2573" i="56"/>
  <c r="D918" i="56"/>
  <c r="D2342" i="56"/>
  <c r="D2293" i="56"/>
  <c r="D643" i="56"/>
  <c r="D1303" i="56"/>
  <c r="D533" i="56"/>
  <c r="D2622" i="56"/>
  <c r="D1083" i="56"/>
  <c r="D2244" i="56"/>
  <c r="D2475" i="56"/>
  <c r="D2426" i="56"/>
  <c r="D1248" i="56"/>
  <c r="D2093" i="56"/>
  <c r="D1688" i="56"/>
  <c r="D267" i="56"/>
  <c r="D268" i="56"/>
  <c r="D2195" i="56"/>
  <c r="O1085" i="48"/>
  <c r="Q1085" i="48" s="1"/>
  <c r="R1085" i="48" s="1"/>
  <c r="O755" i="48"/>
  <c r="O535" i="48"/>
  <c r="O1635" i="48"/>
  <c r="O810" i="48"/>
  <c r="Q810" i="48" s="1"/>
  <c r="R810" i="48" s="1"/>
  <c r="O2020" i="48"/>
  <c r="Q2020" i="48" s="1"/>
  <c r="R2020" i="48" s="1"/>
  <c r="O1855" i="48"/>
  <c r="O1690" i="48"/>
  <c r="O2075" i="48"/>
  <c r="Q2075" i="48" s="1"/>
  <c r="R2075" i="48" s="1"/>
  <c r="O920" i="48"/>
  <c r="O1745" i="48"/>
  <c r="Q1745" i="48" s="1"/>
  <c r="R1745" i="48" s="1"/>
  <c r="O480" i="48"/>
  <c r="Q480" i="48" s="1"/>
  <c r="R480" i="48" s="1"/>
  <c r="O1305" i="48"/>
  <c r="O425" i="48"/>
  <c r="O865" i="48"/>
  <c r="O975" i="48"/>
  <c r="Q975" i="48" s="1"/>
  <c r="R975" i="48" s="1"/>
  <c r="O2130" i="48"/>
  <c r="O1140" i="48"/>
  <c r="O2185" i="48"/>
  <c r="O1965" i="48"/>
  <c r="O1910" i="48"/>
  <c r="Q1910" i="48" s="1"/>
  <c r="R1910" i="48" s="1"/>
  <c r="O1580" i="48"/>
  <c r="Q1580" i="48" s="1"/>
  <c r="R1580" i="48" s="1"/>
  <c r="O1195" i="48"/>
  <c r="O1030" i="48"/>
  <c r="O700" i="48"/>
  <c r="O645" i="48"/>
  <c r="Q645" i="48" s="1"/>
  <c r="R645" i="48" s="1"/>
  <c r="Q284" i="48"/>
  <c r="O285" i="48"/>
  <c r="O1800" i="48"/>
  <c r="Q1800" i="48" s="1"/>
  <c r="R1800" i="48" s="1"/>
  <c r="O590" i="48"/>
  <c r="Q590" i="48" s="1"/>
  <c r="R590" i="48" s="1"/>
  <c r="D576" i="5"/>
  <c r="D1731" i="5"/>
  <c r="D1291" i="5"/>
  <c r="D2006" i="5"/>
  <c r="I2006" i="5" s="1"/>
  <c r="D1181" i="5"/>
  <c r="I1181" i="5" s="1"/>
  <c r="D1016" i="5"/>
  <c r="D411" i="5"/>
  <c r="D1126" i="5"/>
  <c r="D1896" i="5"/>
  <c r="D1676" i="5"/>
  <c r="D1841" i="5"/>
  <c r="D2171" i="5"/>
  <c r="D796" i="5"/>
  <c r="D741" i="5"/>
  <c r="D1456" i="5"/>
  <c r="D2061" i="5"/>
  <c r="D1511" i="5"/>
  <c r="D1566" i="5"/>
  <c r="D521" i="5"/>
  <c r="D631" i="5"/>
  <c r="I631" i="5" s="1"/>
  <c r="D1346" i="5"/>
  <c r="D466" i="5"/>
  <c r="D1401" i="5"/>
  <c r="D1071" i="5"/>
  <c r="D961" i="5"/>
  <c r="D1951" i="5"/>
  <c r="D1236" i="5"/>
  <c r="D906" i="5"/>
  <c r="I906" i="5" s="1"/>
  <c r="D1786" i="5"/>
  <c r="D686" i="5"/>
  <c r="D851" i="5"/>
  <c r="D1621" i="5"/>
  <c r="I1621" i="5" s="1"/>
  <c r="D2116" i="5"/>
  <c r="I2116" i="5" s="1"/>
  <c r="D179" i="5"/>
  <c r="I297" i="5"/>
  <c r="H298" i="5"/>
  <c r="I298" i="5" s="1"/>
  <c r="C156" i="5"/>
  <c r="C154" i="5"/>
  <c r="C155" i="5"/>
  <c r="C151" i="5"/>
  <c r="C157" i="5"/>
  <c r="E236" i="56"/>
  <c r="E2618" i="56"/>
  <c r="E859" i="56"/>
  <c r="E1979" i="56"/>
  <c r="E2520" i="56"/>
  <c r="E241" i="56"/>
  <c r="E242" i="56"/>
  <c r="E1354" i="56"/>
  <c r="E2191" i="56"/>
  <c r="E584" i="56"/>
  <c r="E804" i="56"/>
  <c r="E2422" i="56"/>
  <c r="E1739" i="56"/>
  <c r="E639" i="56"/>
  <c r="E2240" i="56"/>
  <c r="E2569" i="56"/>
  <c r="E419" i="56"/>
  <c r="E2289" i="56"/>
  <c r="E1574" i="56"/>
  <c r="E2034" i="56"/>
  <c r="E2471" i="56"/>
  <c r="E2338" i="56"/>
  <c r="E2393" i="56"/>
  <c r="E474" i="56"/>
  <c r="E2667" i="56"/>
  <c r="E1794" i="56"/>
  <c r="E749" i="56"/>
  <c r="E240" i="56"/>
  <c r="E239" i="56"/>
  <c r="E1244" i="56"/>
  <c r="F298" i="5"/>
  <c r="F310" i="5"/>
  <c r="Q2387" i="48"/>
  <c r="R2387" i="48" s="1"/>
  <c r="I319" i="5"/>
  <c r="H332" i="5"/>
  <c r="H320" i="5"/>
  <c r="M298" i="48"/>
  <c r="N298" i="48" s="1"/>
  <c r="N297" i="48"/>
  <c r="Y2747" i="48"/>
  <c r="Z2747" i="48" s="1"/>
  <c r="U2273" i="48"/>
  <c r="V2273" i="48" s="1"/>
  <c r="Q2236" i="48"/>
  <c r="R2236" i="48" s="1"/>
  <c r="AA1457" i="48"/>
  <c r="G1482" i="48"/>
  <c r="Y1893" i="48"/>
  <c r="Z1893" i="48" s="1"/>
  <c r="AA2361" i="48"/>
  <c r="AC2361" i="48" s="1"/>
  <c r="I2570" i="56"/>
  <c r="I2561" i="5"/>
  <c r="E1045" i="48"/>
  <c r="F1045" i="48" s="1"/>
  <c r="AA1045" i="48"/>
  <c r="AC1045" i="48" s="1"/>
  <c r="Y2367" i="48"/>
  <c r="Z2367" i="48" s="1"/>
  <c r="U2236" i="48"/>
  <c r="V2236" i="48" s="1"/>
  <c r="X1080" i="48"/>
  <c r="AC1563" i="48"/>
  <c r="Y2220" i="48"/>
  <c r="Z2220" i="48" s="1"/>
  <c r="U2008" i="48"/>
  <c r="V2008" i="48" s="1"/>
  <c r="U1568" i="48"/>
  <c r="V1568" i="48" s="1"/>
  <c r="Y1356" i="48"/>
  <c r="Z1356" i="48" s="1"/>
  <c r="Q2063" i="48"/>
  <c r="R2063" i="48" s="1"/>
  <c r="Q1733" i="48"/>
  <c r="R1733" i="48" s="1"/>
  <c r="G1647" i="48"/>
  <c r="G712" i="48"/>
  <c r="G547" i="48"/>
  <c r="I2562" i="56"/>
  <c r="I2233" i="56"/>
  <c r="H25" i="56"/>
  <c r="I2521" i="56"/>
  <c r="AA555" i="48"/>
  <c r="AC555" i="48" s="1"/>
  <c r="F340" i="56"/>
  <c r="C1097" i="48"/>
  <c r="AA1097" i="48" s="1"/>
  <c r="C1042" i="48"/>
  <c r="C1482" i="48"/>
  <c r="C492" i="48"/>
  <c r="C1427" i="48"/>
  <c r="C363" i="48"/>
  <c r="C932" i="48"/>
  <c r="C602" i="48"/>
  <c r="C877" i="48"/>
  <c r="C2142" i="48"/>
  <c r="C1152" i="48"/>
  <c r="AA1152" i="48" s="1"/>
  <c r="C2032" i="48"/>
  <c r="C1812" i="48"/>
  <c r="C1537" i="48"/>
  <c r="C2087" i="48"/>
  <c r="C767" i="48"/>
  <c r="C1592" i="48"/>
  <c r="C1317" i="48"/>
  <c r="C2197" i="48"/>
  <c r="C987" i="48"/>
  <c r="C1262" i="48"/>
  <c r="C1647" i="48"/>
  <c r="C1757" i="48"/>
  <c r="C437" i="48"/>
  <c r="C1207" i="48"/>
  <c r="C822" i="48"/>
  <c r="C547" i="48"/>
  <c r="C657" i="48"/>
  <c r="C1702" i="48"/>
  <c r="C1372" i="48"/>
  <c r="C1867" i="48"/>
  <c r="C712" i="48"/>
  <c r="C1922" i="48"/>
  <c r="C1977" i="48"/>
  <c r="F1020" i="5"/>
  <c r="F231" i="5"/>
  <c r="F1295" i="5"/>
  <c r="F1350" i="5"/>
  <c r="F1570" i="5"/>
  <c r="F2175" i="5"/>
  <c r="F1240" i="5"/>
  <c r="F1845" i="5"/>
  <c r="F965" i="5"/>
  <c r="F1680" i="5"/>
  <c r="F470" i="5"/>
  <c r="F1130" i="5"/>
  <c r="F1185" i="5"/>
  <c r="F910" i="5"/>
  <c r="F525" i="5"/>
  <c r="F800" i="5"/>
  <c r="F1735" i="5"/>
  <c r="F415" i="5"/>
  <c r="F1790" i="5"/>
  <c r="F1515" i="5"/>
  <c r="F2065" i="5"/>
  <c r="F1405" i="5"/>
  <c r="F1625" i="5"/>
  <c r="F635" i="5"/>
  <c r="F855" i="5"/>
  <c r="F2120" i="5"/>
  <c r="F1955" i="5"/>
  <c r="F1075" i="5"/>
  <c r="F2010" i="5"/>
  <c r="F580" i="5"/>
  <c r="F1900" i="5"/>
  <c r="F745" i="5"/>
  <c r="F1460" i="5"/>
  <c r="F690" i="5"/>
  <c r="C1134" i="5"/>
  <c r="C1904" i="5"/>
  <c r="C969" i="5"/>
  <c r="C419" i="5"/>
  <c r="C584" i="5"/>
  <c r="C529" i="5"/>
  <c r="C1739" i="5"/>
  <c r="C1354" i="5"/>
  <c r="C1079" i="5"/>
  <c r="C804" i="5"/>
  <c r="C914" i="5"/>
  <c r="C1849" i="5"/>
  <c r="C1629" i="5"/>
  <c r="C1244" i="5"/>
  <c r="C749" i="5"/>
  <c r="C694" i="5"/>
  <c r="C1794" i="5"/>
  <c r="C2124" i="5"/>
  <c r="C474" i="5"/>
  <c r="C1464" i="5"/>
  <c r="C1299" i="5"/>
  <c r="C1189" i="5"/>
  <c r="C2179" i="5"/>
  <c r="C1519" i="5"/>
  <c r="C1409" i="5"/>
  <c r="C639" i="5"/>
  <c r="C1024" i="5"/>
  <c r="C859" i="5"/>
  <c r="C2069" i="5"/>
  <c r="C2014" i="5"/>
  <c r="C1684" i="5"/>
  <c r="C1959" i="5"/>
  <c r="C257" i="5"/>
  <c r="C1574" i="5"/>
  <c r="D236" i="56"/>
  <c r="K272" i="48"/>
  <c r="M271" i="48"/>
  <c r="E1585" i="5"/>
  <c r="E1310" i="5"/>
  <c r="E339" i="5"/>
  <c r="E1860" i="5"/>
  <c r="E1090" i="5"/>
  <c r="E1530" i="5"/>
  <c r="E2493" i="5"/>
  <c r="E595" i="5"/>
  <c r="E650" i="5"/>
  <c r="E980" i="5"/>
  <c r="E2080" i="5"/>
  <c r="E2190" i="5"/>
  <c r="E1805" i="5"/>
  <c r="E338" i="5"/>
  <c r="E430" i="5"/>
  <c r="E705" i="5"/>
  <c r="E2291" i="5"/>
  <c r="E2340" i="5"/>
  <c r="E2640" i="5"/>
  <c r="E1695" i="5"/>
  <c r="E2389" i="5"/>
  <c r="E2135" i="5"/>
  <c r="E1475" i="5"/>
  <c r="E540" i="5"/>
  <c r="E2542" i="5"/>
  <c r="E815" i="5"/>
  <c r="E1035" i="5"/>
  <c r="E870" i="5"/>
  <c r="E925" i="5"/>
  <c r="E2591" i="5"/>
  <c r="E2689" i="5"/>
  <c r="E1640" i="5"/>
  <c r="E1145" i="5"/>
  <c r="E485" i="5"/>
  <c r="E1420" i="5"/>
  <c r="E337" i="5"/>
  <c r="E1200" i="5"/>
  <c r="E1970" i="5"/>
  <c r="E2438" i="5"/>
  <c r="E2025" i="5"/>
  <c r="E2242" i="5"/>
  <c r="E1365" i="5"/>
  <c r="E1915" i="5"/>
  <c r="E760" i="5"/>
  <c r="E1750" i="5"/>
  <c r="E1255" i="5"/>
  <c r="E2350" i="48"/>
  <c r="F2350" i="48" s="1"/>
  <c r="AA2350" i="48"/>
  <c r="AC2350" i="48" s="1"/>
  <c r="F2240" i="56"/>
  <c r="F1739" i="56"/>
  <c r="F804" i="56"/>
  <c r="F241" i="56"/>
  <c r="F1794" i="56"/>
  <c r="F2618" i="56"/>
  <c r="F584" i="56"/>
  <c r="F914" i="56"/>
  <c r="F2393" i="56"/>
  <c r="F2422" i="56"/>
  <c r="F1079" i="56"/>
  <c r="F639" i="56"/>
  <c r="F1574" i="56"/>
  <c r="F1684" i="56"/>
  <c r="F2569" i="56"/>
  <c r="F1354" i="56"/>
  <c r="F2034" i="56"/>
  <c r="F474" i="56"/>
  <c r="F2289" i="56"/>
  <c r="F2338" i="56"/>
  <c r="F240" i="56"/>
  <c r="F2089" i="56"/>
  <c r="F2520" i="56"/>
  <c r="F2471" i="56"/>
  <c r="F969" i="56"/>
  <c r="F1979" i="56"/>
  <c r="F2191" i="56"/>
  <c r="F1244" i="56"/>
  <c r="F242" i="56"/>
  <c r="Q813" i="48"/>
  <c r="R813" i="48" s="1"/>
  <c r="F1802" i="56"/>
  <c r="F2675" i="56"/>
  <c r="F2430" i="56"/>
  <c r="F1692" i="56"/>
  <c r="F1857" i="56"/>
  <c r="F1307" i="56"/>
  <c r="F647" i="56"/>
  <c r="F702" i="56"/>
  <c r="F2199" i="56"/>
  <c r="F2042" i="56"/>
  <c r="F1987" i="56"/>
  <c r="F1637" i="56"/>
  <c r="F427" i="56"/>
  <c r="F2297" i="56"/>
  <c r="F2346" i="56"/>
  <c r="F2626" i="56"/>
  <c r="F1527" i="56"/>
  <c r="F537" i="56"/>
  <c r="F1582" i="56"/>
  <c r="F812" i="56"/>
  <c r="F1877" i="56"/>
  <c r="F922" i="56"/>
  <c r="F1142" i="56"/>
  <c r="F592" i="56"/>
  <c r="F2479" i="56"/>
  <c r="F1932" i="56"/>
  <c r="F294" i="56"/>
  <c r="F2248" i="56"/>
  <c r="F1472" i="56"/>
  <c r="F1417" i="56"/>
  <c r="F2097" i="56"/>
  <c r="F1197" i="56"/>
  <c r="F2577" i="56"/>
  <c r="F1362" i="56"/>
  <c r="F867" i="56"/>
  <c r="F1087" i="56"/>
  <c r="F757" i="56"/>
  <c r="F977" i="56"/>
  <c r="F2528" i="56"/>
  <c r="F1747" i="56"/>
  <c r="F1032" i="56"/>
  <c r="F482" i="56"/>
  <c r="F293" i="56"/>
  <c r="F292" i="56"/>
  <c r="M116" i="48"/>
  <c r="N116" i="48" s="1"/>
  <c r="N115" i="48"/>
  <c r="G652" i="48"/>
  <c r="G762" i="48"/>
  <c r="G927" i="48"/>
  <c r="G817" i="48"/>
  <c r="G707" i="48"/>
  <c r="G2293" i="48"/>
  <c r="G1697" i="48"/>
  <c r="G1092" i="48"/>
  <c r="G2342" i="48"/>
  <c r="G487" i="48"/>
  <c r="G1752" i="48"/>
  <c r="G1202" i="48"/>
  <c r="G2192" i="48"/>
  <c r="G2027" i="48"/>
  <c r="G1312" i="48"/>
  <c r="G2642" i="48"/>
  <c r="G872" i="48"/>
  <c r="G1917" i="48"/>
  <c r="G2593" i="48"/>
  <c r="G1147" i="48"/>
  <c r="G2544" i="48"/>
  <c r="G597" i="48"/>
  <c r="G1587" i="48"/>
  <c r="G1037" i="48"/>
  <c r="G1422" i="48"/>
  <c r="G340" i="48"/>
  <c r="G1477" i="48"/>
  <c r="G1532" i="48"/>
  <c r="G2137" i="48"/>
  <c r="G542" i="48"/>
  <c r="G1367" i="48"/>
  <c r="G2495" i="48"/>
  <c r="G341" i="48"/>
  <c r="G1257" i="48"/>
  <c r="G1972" i="48"/>
  <c r="G1862" i="48"/>
  <c r="G1807" i="48"/>
  <c r="G2082" i="48"/>
  <c r="G432" i="48"/>
  <c r="G982" i="48"/>
  <c r="G1642" i="48"/>
  <c r="G2440" i="48"/>
  <c r="G2391" i="48"/>
  <c r="G335" i="48"/>
  <c r="G339" i="48"/>
  <c r="G2244" i="48"/>
  <c r="G338" i="48"/>
  <c r="D213" i="56"/>
  <c r="D216" i="56"/>
  <c r="D215" i="56"/>
  <c r="D214" i="56"/>
  <c r="O196" i="48"/>
  <c r="Q1792" i="48"/>
  <c r="R1792" i="48" s="1"/>
  <c r="G211" i="48"/>
  <c r="G210" i="48"/>
  <c r="G209" i="48"/>
  <c r="E177" i="5"/>
  <c r="F2565" i="56"/>
  <c r="F580" i="56"/>
  <c r="F2334" i="56"/>
  <c r="F1735" i="56"/>
  <c r="F2085" i="56"/>
  <c r="I2085" i="56" s="1"/>
  <c r="F2285" i="56"/>
  <c r="F1790" i="56"/>
  <c r="F2389" i="56"/>
  <c r="F2030" i="56"/>
  <c r="I2030" i="56" s="1"/>
  <c r="F2236" i="56"/>
  <c r="F1975" i="56"/>
  <c r="F1680" i="56"/>
  <c r="F2614" i="56"/>
  <c r="F800" i="56"/>
  <c r="I800" i="56" s="1"/>
  <c r="F965" i="56"/>
  <c r="I1020" i="56"/>
  <c r="F1570" i="56"/>
  <c r="F2467" i="56"/>
  <c r="F2187" i="56"/>
  <c r="I2187" i="56" s="1"/>
  <c r="F2418" i="56"/>
  <c r="I745" i="56"/>
  <c r="F2516" i="56"/>
  <c r="I2516" i="56" s="1"/>
  <c r="F1240" i="56"/>
  <c r="F188" i="56"/>
  <c r="F190" i="56"/>
  <c r="F189" i="56"/>
  <c r="D2526" i="5"/>
  <c r="D1129" i="5"/>
  <c r="D524" i="5"/>
  <c r="D234" i="5"/>
  <c r="D2373" i="5"/>
  <c r="D1404" i="5"/>
  <c r="D2226" i="5"/>
  <c r="D1294" i="5"/>
  <c r="D1184" i="5"/>
  <c r="D634" i="5"/>
  <c r="D1844" i="5"/>
  <c r="D229" i="5"/>
  <c r="D2119" i="5"/>
  <c r="D854" i="5"/>
  <c r="D2575" i="5"/>
  <c r="D1514" i="5"/>
  <c r="D2324" i="5"/>
  <c r="D1459" i="5"/>
  <c r="D1954" i="5"/>
  <c r="D799" i="5"/>
  <c r="D1349" i="5"/>
  <c r="D2174" i="5"/>
  <c r="D469" i="5"/>
  <c r="D689" i="5"/>
  <c r="D744" i="5"/>
  <c r="D1734" i="5"/>
  <c r="D909" i="5"/>
  <c r="D233" i="5"/>
  <c r="D1239" i="5"/>
  <c r="D1789" i="5"/>
  <c r="D2009" i="5"/>
  <c r="D964" i="5"/>
  <c r="D579" i="5"/>
  <c r="D2624" i="5"/>
  <c r="D2275" i="5"/>
  <c r="D2673" i="5"/>
  <c r="D2064" i="5"/>
  <c r="D1019" i="5"/>
  <c r="D2422" i="5"/>
  <c r="D1074" i="5"/>
  <c r="D1679" i="5"/>
  <c r="D1624" i="5"/>
  <c r="D2477" i="5"/>
  <c r="D1569" i="5"/>
  <c r="D1899" i="5"/>
  <c r="D414" i="5"/>
  <c r="D235" i="5"/>
  <c r="D232" i="5"/>
  <c r="G2343" i="56"/>
  <c r="G2672" i="56"/>
  <c r="G2623" i="56"/>
  <c r="G2476" i="56"/>
  <c r="G2574" i="56"/>
  <c r="G2245" i="56"/>
  <c r="G2525" i="56"/>
  <c r="G2196" i="56"/>
  <c r="G2427" i="56"/>
  <c r="G2294" i="56"/>
  <c r="H330" i="56"/>
  <c r="D2591" i="5"/>
  <c r="D1750" i="5"/>
  <c r="D338" i="5"/>
  <c r="D1970" i="5"/>
  <c r="D2340" i="5"/>
  <c r="D1365" i="5"/>
  <c r="D2689" i="5"/>
  <c r="D485" i="5"/>
  <c r="D2135" i="5"/>
  <c r="D1310" i="5"/>
  <c r="D2542" i="5"/>
  <c r="D1145" i="5"/>
  <c r="D650" i="5"/>
  <c r="D1530" i="5"/>
  <c r="D1805" i="5"/>
  <c r="D1860" i="5"/>
  <c r="D870" i="5"/>
  <c r="D980" i="5"/>
  <c r="D1200" i="5"/>
  <c r="D540" i="5"/>
  <c r="D760" i="5"/>
  <c r="D925" i="5"/>
  <c r="D1475" i="5"/>
  <c r="D1585" i="5"/>
  <c r="D705" i="5"/>
  <c r="D1420" i="5"/>
  <c r="D2438" i="5"/>
  <c r="D1035" i="5"/>
  <c r="D1695" i="5"/>
  <c r="D815" i="5"/>
  <c r="D1640" i="5"/>
  <c r="D1915" i="5"/>
  <c r="D2080" i="5"/>
  <c r="D2190" i="5"/>
  <c r="D2291" i="5"/>
  <c r="D339" i="5"/>
  <c r="D2389" i="5"/>
  <c r="D595" i="5"/>
  <c r="D1255" i="5"/>
  <c r="D2640" i="5"/>
  <c r="D333" i="5"/>
  <c r="D430" i="5"/>
  <c r="D2025" i="5"/>
  <c r="D2493" i="5"/>
  <c r="D1090" i="5"/>
  <c r="D337" i="5"/>
  <c r="D2242" i="5"/>
  <c r="D154" i="5"/>
  <c r="D155" i="5"/>
  <c r="D156" i="5"/>
  <c r="D157" i="5"/>
  <c r="D151" i="5"/>
  <c r="E1624" i="5"/>
  <c r="E1789" i="5"/>
  <c r="E1569" i="5"/>
  <c r="E1239" i="5"/>
  <c r="E744" i="5"/>
  <c r="E2673" i="5"/>
  <c r="E909" i="5"/>
  <c r="E235" i="5"/>
  <c r="E1899" i="5"/>
  <c r="E2477" i="5"/>
  <c r="E1294" i="5"/>
  <c r="E854" i="5"/>
  <c r="E689" i="5"/>
  <c r="E2575" i="5"/>
  <c r="E1404" i="5"/>
  <c r="E1954" i="5"/>
  <c r="E234" i="5"/>
  <c r="E1074" i="5"/>
  <c r="E2526" i="5"/>
  <c r="E2275" i="5"/>
  <c r="E1734" i="5"/>
  <c r="E2119" i="5"/>
  <c r="E2422" i="5"/>
  <c r="E799" i="5"/>
  <c r="E414" i="5"/>
  <c r="E2373" i="5"/>
  <c r="E2624" i="5"/>
  <c r="E1514" i="5"/>
  <c r="E2174" i="5"/>
  <c r="E1679" i="5"/>
  <c r="E2064" i="5"/>
  <c r="E634" i="5"/>
  <c r="E1184" i="5"/>
  <c r="E1019" i="5"/>
  <c r="E2009" i="5"/>
  <c r="E2226" i="5"/>
  <c r="E229" i="5"/>
  <c r="E524" i="5"/>
  <c r="E1129" i="5"/>
  <c r="E1844" i="5"/>
  <c r="E1459" i="5"/>
  <c r="E2324" i="5"/>
  <c r="E1349" i="5"/>
  <c r="E579" i="5"/>
  <c r="E469" i="5"/>
  <c r="E232" i="5"/>
  <c r="E233" i="5"/>
  <c r="E958" i="48"/>
  <c r="F958" i="48" s="1"/>
  <c r="AA958" i="48"/>
  <c r="AC958" i="48" s="1"/>
  <c r="AA1233" i="48"/>
  <c r="AC1233" i="48" s="1"/>
  <c r="E1233" i="48"/>
  <c r="F1233" i="48" s="1"/>
  <c r="E151" i="48"/>
  <c r="F151" i="48" s="1"/>
  <c r="C159" i="48"/>
  <c r="W159" i="48" s="1"/>
  <c r="AA159" i="48" s="1"/>
  <c r="C158" i="48"/>
  <c r="W158" i="48" s="1"/>
  <c r="AA158" i="48" s="1"/>
  <c r="C157" i="48"/>
  <c r="C153" i="48"/>
  <c r="E291" i="56"/>
  <c r="E2528" i="56"/>
  <c r="E702" i="56"/>
  <c r="E757" i="56"/>
  <c r="E1197" i="56"/>
  <c r="E1087" i="56"/>
  <c r="E537" i="56"/>
  <c r="E1747" i="56"/>
  <c r="E592" i="56"/>
  <c r="E482" i="56"/>
  <c r="E2479" i="56"/>
  <c r="E2346" i="56"/>
  <c r="E2199" i="56"/>
  <c r="E2248" i="56"/>
  <c r="E1417" i="56"/>
  <c r="E2297" i="56"/>
  <c r="E867" i="56"/>
  <c r="E1582" i="56"/>
  <c r="E2675" i="56"/>
  <c r="E977" i="56"/>
  <c r="E1987" i="56"/>
  <c r="E1637" i="56"/>
  <c r="E292" i="56"/>
  <c r="E2042" i="56"/>
  <c r="E1307" i="56"/>
  <c r="E1932" i="56"/>
  <c r="E294" i="56"/>
  <c r="E1362" i="56"/>
  <c r="E2577" i="56"/>
  <c r="E1857" i="56"/>
  <c r="E2430" i="56"/>
  <c r="E1527" i="56"/>
  <c r="E812" i="56"/>
  <c r="E1032" i="56"/>
  <c r="E1692" i="56"/>
  <c r="E1802" i="56"/>
  <c r="E922" i="56"/>
  <c r="E427" i="56"/>
  <c r="E1877" i="56"/>
  <c r="E1472" i="56"/>
  <c r="E293" i="56"/>
  <c r="E647" i="56"/>
  <c r="E1142" i="56"/>
  <c r="E2626" i="56"/>
  <c r="I786" i="5"/>
  <c r="H291" i="5"/>
  <c r="H1993" i="5"/>
  <c r="H453" i="5"/>
  <c r="H728" i="5"/>
  <c r="H618" i="5"/>
  <c r="H1168" i="5"/>
  <c r="H1718" i="5"/>
  <c r="H893" i="5"/>
  <c r="H1828" i="5"/>
  <c r="H1608" i="5"/>
  <c r="H508" i="5"/>
  <c r="H2359" i="5"/>
  <c r="H1223" i="5"/>
  <c r="H948" i="5"/>
  <c r="H1443" i="5"/>
  <c r="H673" i="5"/>
  <c r="H2310" i="5"/>
  <c r="H398" i="5"/>
  <c r="H1663" i="5"/>
  <c r="H1883" i="5"/>
  <c r="H1058" i="5"/>
  <c r="H1113" i="5"/>
  <c r="H1498" i="5"/>
  <c r="H2158" i="5"/>
  <c r="H1333" i="5"/>
  <c r="H2561" i="5"/>
  <c r="H1388" i="5"/>
  <c r="H838" i="5"/>
  <c r="H1278" i="5"/>
  <c r="H1553" i="5"/>
  <c r="H2261" i="5"/>
  <c r="H2408" i="5"/>
  <c r="H563" i="5"/>
  <c r="H1773" i="5"/>
  <c r="H2463" i="5"/>
  <c r="H1003" i="5"/>
  <c r="H2103" i="5"/>
  <c r="H2048" i="5"/>
  <c r="H783" i="5"/>
  <c r="H2610" i="5"/>
  <c r="H2512" i="5"/>
  <c r="H2659" i="5"/>
  <c r="H104" i="5"/>
  <c r="H1938" i="5"/>
  <c r="H99" i="5"/>
  <c r="H105" i="5"/>
  <c r="H103" i="5"/>
  <c r="C281" i="48"/>
  <c r="C268" i="48"/>
  <c r="E267" i="48"/>
  <c r="D2175" i="5"/>
  <c r="D1295" i="5"/>
  <c r="D1845" i="5"/>
  <c r="D1130" i="5"/>
  <c r="D745" i="5"/>
  <c r="D1735" i="5"/>
  <c r="D910" i="5"/>
  <c r="D1460" i="5"/>
  <c r="D690" i="5"/>
  <c r="D470" i="5"/>
  <c r="D1185" i="5"/>
  <c r="D231" i="5"/>
  <c r="D635" i="5"/>
  <c r="D1405" i="5"/>
  <c r="D1955" i="5"/>
  <c r="D2120" i="5"/>
  <c r="D855" i="5"/>
  <c r="D1350" i="5"/>
  <c r="D800" i="5"/>
  <c r="D525" i="5"/>
  <c r="D1515" i="5"/>
  <c r="D1680" i="5"/>
  <c r="D1020" i="5"/>
  <c r="D1240" i="5"/>
  <c r="D1790" i="5"/>
  <c r="D1570" i="5"/>
  <c r="D415" i="5"/>
  <c r="D1900" i="5"/>
  <c r="D1625" i="5"/>
  <c r="D2065" i="5"/>
  <c r="D1075" i="5"/>
  <c r="D2010" i="5"/>
  <c r="D965" i="5"/>
  <c r="D580" i="5"/>
  <c r="F80" i="56"/>
  <c r="F618" i="56"/>
  <c r="F2403" i="56"/>
  <c r="F2452" i="56"/>
  <c r="F1773" i="56"/>
  <c r="F453" i="56"/>
  <c r="F1553" i="56"/>
  <c r="F563" i="56"/>
  <c r="F948" i="56"/>
  <c r="F2013" i="56"/>
  <c r="F79" i="56"/>
  <c r="F1958" i="56"/>
  <c r="F2068" i="56"/>
  <c r="F2550" i="56"/>
  <c r="F893" i="56"/>
  <c r="F2221" i="56"/>
  <c r="F2270" i="56"/>
  <c r="F2372" i="56"/>
  <c r="F1223" i="56"/>
  <c r="F1663" i="56"/>
  <c r="F1718" i="56"/>
  <c r="F2319" i="56"/>
  <c r="F783" i="56"/>
  <c r="F1058" i="56"/>
  <c r="F2599" i="56"/>
  <c r="F2501" i="56"/>
  <c r="F81" i="56"/>
  <c r="E1810" i="56"/>
  <c r="E2050" i="56"/>
  <c r="E490" i="56"/>
  <c r="E820" i="56"/>
  <c r="E2536" i="56"/>
  <c r="E600" i="56"/>
  <c r="E1535" i="56"/>
  <c r="E1590" i="56"/>
  <c r="E1370" i="56"/>
  <c r="E2585" i="56"/>
  <c r="E2634" i="56"/>
  <c r="E1315" i="56"/>
  <c r="E930" i="56"/>
  <c r="E655" i="56"/>
  <c r="E1425" i="56"/>
  <c r="E1755" i="56"/>
  <c r="E1865" i="56"/>
  <c r="E710" i="56"/>
  <c r="E765" i="56"/>
  <c r="E2683" i="56"/>
  <c r="E1885" i="56"/>
  <c r="E1095" i="56"/>
  <c r="E1040" i="56"/>
  <c r="E2305" i="56"/>
  <c r="E435" i="56"/>
  <c r="E2105" i="56"/>
  <c r="E1260" i="56"/>
  <c r="E2438" i="56"/>
  <c r="E2256" i="56"/>
  <c r="E985" i="56"/>
  <c r="E1995" i="56"/>
  <c r="E2207" i="56"/>
  <c r="E875" i="56"/>
  <c r="E2160" i="56"/>
  <c r="E345" i="56"/>
  <c r="E1480" i="56"/>
  <c r="E1205" i="56"/>
  <c r="E2354" i="56"/>
  <c r="E545" i="56"/>
  <c r="E1700" i="56"/>
  <c r="E1150" i="56"/>
  <c r="E1940" i="56"/>
  <c r="E2487" i="56"/>
  <c r="E1645" i="56"/>
  <c r="E344" i="56"/>
  <c r="E346" i="56"/>
  <c r="AA408" i="48"/>
  <c r="AC408" i="48" s="1"/>
  <c r="I791" i="5"/>
  <c r="I1836" i="5"/>
  <c r="I846" i="5"/>
  <c r="G1791" i="48"/>
  <c r="I1791" i="48" s="1"/>
  <c r="J1791" i="48" s="1"/>
  <c r="G2375" i="48"/>
  <c r="I2375" i="48" s="1"/>
  <c r="J2375" i="48" s="1"/>
  <c r="G1131" i="48"/>
  <c r="G581" i="48"/>
  <c r="I581" i="48" s="1"/>
  <c r="J581" i="48" s="1"/>
  <c r="G2577" i="48"/>
  <c r="G1571" i="48"/>
  <c r="I1571" i="48" s="1"/>
  <c r="J1571" i="48" s="1"/>
  <c r="G2528" i="48"/>
  <c r="G2228" i="48"/>
  <c r="I2228" i="48" s="1"/>
  <c r="J2228" i="48" s="1"/>
  <c r="G526" i="48"/>
  <c r="G2176" i="48"/>
  <c r="G2626" i="48"/>
  <c r="G1956" i="48"/>
  <c r="G1846" i="48"/>
  <c r="G1626" i="48"/>
  <c r="G1296" i="48"/>
  <c r="G236" i="48"/>
  <c r="G856" i="48"/>
  <c r="G2066" i="48"/>
  <c r="I2066" i="48" s="1"/>
  <c r="J2066" i="48" s="1"/>
  <c r="G231" i="48"/>
  <c r="G2011" i="48"/>
  <c r="I2011" i="48" s="1"/>
  <c r="J2011" i="48" s="1"/>
  <c r="G2424" i="48"/>
  <c r="G2121" i="48"/>
  <c r="G691" i="48"/>
  <c r="G1736" i="48"/>
  <c r="G966" i="48"/>
  <c r="I966" i="48" s="1"/>
  <c r="J966" i="48" s="1"/>
  <c r="G471" i="48"/>
  <c r="G746" i="48"/>
  <c r="G2479" i="48"/>
  <c r="G234" i="48"/>
  <c r="G1021" i="48"/>
  <c r="G2277" i="48"/>
  <c r="I2277" i="48" s="1"/>
  <c r="J2277" i="48" s="1"/>
  <c r="G911" i="48"/>
  <c r="G801" i="48"/>
  <c r="I801" i="48" s="1"/>
  <c r="J801" i="48" s="1"/>
  <c r="G1241" i="48"/>
  <c r="I1241" i="48" s="1"/>
  <c r="J1241" i="48" s="1"/>
  <c r="G1901" i="48"/>
  <c r="I1901" i="48" s="1"/>
  <c r="J1901" i="48" s="1"/>
  <c r="G235" i="48"/>
  <c r="G1186" i="48"/>
  <c r="G1461" i="48"/>
  <c r="G1406" i="48"/>
  <c r="G237" i="48"/>
  <c r="G2326" i="48"/>
  <c r="I2326" i="48" s="1"/>
  <c r="J2326" i="48" s="1"/>
  <c r="G1681" i="48"/>
  <c r="G416" i="48"/>
  <c r="I416" i="48" s="1"/>
  <c r="J416" i="48" s="1"/>
  <c r="F1736" i="56"/>
  <c r="I1736" i="56" s="1"/>
  <c r="F1571" i="56"/>
  <c r="I1921" i="56"/>
  <c r="I416" i="56"/>
  <c r="F2031" i="56"/>
  <c r="I2031" i="56" s="1"/>
  <c r="F1241" i="56"/>
  <c r="I1241" i="56" s="1"/>
  <c r="F2390" i="56"/>
  <c r="I2390" i="56" s="1"/>
  <c r="I746" i="56"/>
  <c r="F966" i="56"/>
  <c r="F1791" i="56"/>
  <c r="I856" i="56"/>
  <c r="I526" i="56"/>
  <c r="F1681" i="56"/>
  <c r="F801" i="56"/>
  <c r="F186" i="56"/>
  <c r="I1406" i="56"/>
  <c r="F2086" i="56"/>
  <c r="I2086" i="56" s="1"/>
  <c r="F581" i="56"/>
  <c r="F1976" i="56"/>
  <c r="F288" i="56"/>
  <c r="W170" i="48"/>
  <c r="AA170" i="48" s="1"/>
  <c r="F807" i="5"/>
  <c r="F972" i="5"/>
  <c r="F2681" i="5"/>
  <c r="O2751" i="48" s="1"/>
  <c r="Q2751" i="48" s="1"/>
  <c r="R2751" i="48" s="1"/>
  <c r="F2485" i="5"/>
  <c r="O2667" i="48" s="1"/>
  <c r="Q2667" i="48" s="1"/>
  <c r="R2667" i="48" s="1"/>
  <c r="F2283" i="5"/>
  <c r="F2583" i="5"/>
  <c r="O2709" i="48" s="1"/>
  <c r="Q2709" i="48" s="1"/>
  <c r="R2709" i="48" s="1"/>
  <c r="F1687" i="5"/>
  <c r="F2072" i="5"/>
  <c r="F1907" i="5"/>
  <c r="F1357" i="5"/>
  <c r="F917" i="5"/>
  <c r="F1302" i="5"/>
  <c r="F1742" i="5"/>
  <c r="F286" i="5"/>
  <c r="F283" i="5"/>
  <c r="F422" i="5"/>
  <c r="F2182" i="5"/>
  <c r="F1467" i="5"/>
  <c r="F287" i="5"/>
  <c r="F2017" i="5"/>
  <c r="F1522" i="5"/>
  <c r="F752" i="5"/>
  <c r="F642" i="5"/>
  <c r="F2534" i="5"/>
  <c r="O2688" i="48" s="1"/>
  <c r="Q2688" i="48" s="1"/>
  <c r="R2688" i="48" s="1"/>
  <c r="F2234" i="5"/>
  <c r="F1797" i="5"/>
  <c r="F1412" i="5"/>
  <c r="F1082" i="5"/>
  <c r="F1632" i="5"/>
  <c r="F587" i="5"/>
  <c r="F2381" i="5"/>
  <c r="F2127" i="5"/>
  <c r="F1852" i="5"/>
  <c r="F1192" i="5"/>
  <c r="F1962" i="5"/>
  <c r="F1027" i="5"/>
  <c r="F281" i="5"/>
  <c r="F477" i="5"/>
  <c r="F2430" i="5"/>
  <c r="F285" i="5"/>
  <c r="F2332" i="5"/>
  <c r="F1137" i="5"/>
  <c r="F2632" i="5"/>
  <c r="O2730" i="48" s="1"/>
  <c r="Q2730" i="48" s="1"/>
  <c r="R2730" i="48" s="1"/>
  <c r="F697" i="5"/>
  <c r="F532" i="5"/>
  <c r="F1577" i="5"/>
  <c r="F862" i="5"/>
  <c r="C211" i="48"/>
  <c r="C210" i="48"/>
  <c r="C209" i="48"/>
  <c r="C205" i="48"/>
  <c r="C208" i="48"/>
  <c r="H317" i="5"/>
  <c r="E973" i="5"/>
  <c r="E478" i="5"/>
  <c r="E1358" i="5"/>
  <c r="E1908" i="5"/>
  <c r="E1853" i="5"/>
  <c r="E1523" i="5"/>
  <c r="E1083" i="5"/>
  <c r="E423" i="5"/>
  <c r="E1413" i="5"/>
  <c r="E1468" i="5"/>
  <c r="E1138" i="5"/>
  <c r="E283" i="5"/>
  <c r="E533" i="5"/>
  <c r="E2183" i="5"/>
  <c r="E918" i="5"/>
  <c r="E643" i="5"/>
  <c r="E1688" i="5"/>
  <c r="E698" i="5"/>
  <c r="E2073" i="5"/>
  <c r="E1798" i="5"/>
  <c r="E1028" i="5"/>
  <c r="E1743" i="5"/>
  <c r="E1193" i="5"/>
  <c r="E808" i="5"/>
  <c r="E1633" i="5"/>
  <c r="E1578" i="5"/>
  <c r="E1963" i="5"/>
  <c r="E1303" i="5"/>
  <c r="E2018" i="5"/>
  <c r="E2128" i="5"/>
  <c r="E588" i="5"/>
  <c r="E753" i="5"/>
  <c r="E863" i="5"/>
  <c r="G2678" i="5"/>
  <c r="G2629" i="5"/>
  <c r="G2531" i="5"/>
  <c r="G2580" i="5"/>
  <c r="G2231" i="5"/>
  <c r="G2482" i="5"/>
  <c r="G2427" i="5"/>
  <c r="G2378" i="5"/>
  <c r="G2280" i="5"/>
  <c r="G2329" i="5"/>
  <c r="I148" i="56"/>
  <c r="H149" i="56"/>
  <c r="I149" i="56" s="1"/>
  <c r="I129" i="56"/>
  <c r="I128" i="56"/>
  <c r="Q648" i="48"/>
  <c r="R648" i="48" s="1"/>
  <c r="C1132" i="48"/>
  <c r="AA1132" i="48" s="1"/>
  <c r="C1187" i="48"/>
  <c r="C2122" i="48"/>
  <c r="AA2122" i="48" s="1"/>
  <c r="C747" i="48"/>
  <c r="C1352" i="48"/>
  <c r="C1792" i="48"/>
  <c r="C692" i="48"/>
  <c r="C1077" i="48"/>
  <c r="C1902" i="48"/>
  <c r="C1297" i="48"/>
  <c r="C1847" i="48"/>
  <c r="C2177" i="48"/>
  <c r="C1737" i="48"/>
  <c r="C1022" i="48"/>
  <c r="C582" i="48"/>
  <c r="C802" i="48"/>
  <c r="W232" i="48"/>
  <c r="C1957" i="48"/>
  <c r="C967" i="48"/>
  <c r="C1242" i="48"/>
  <c r="C912" i="48"/>
  <c r="C1627" i="48"/>
  <c r="C527" i="48"/>
  <c r="AA527" i="48" s="1"/>
  <c r="C1682" i="48"/>
  <c r="AA637" i="48"/>
  <c r="C2012" i="48"/>
  <c r="C2067" i="48"/>
  <c r="C857" i="48"/>
  <c r="C417" i="48"/>
  <c r="C1572" i="48"/>
  <c r="C472" i="48"/>
  <c r="C1462" i="48"/>
  <c r="C1407" i="48"/>
  <c r="AA1407" i="48" s="1"/>
  <c r="I293" i="5"/>
  <c r="H306" i="5"/>
  <c r="H294" i="5"/>
  <c r="I294" i="5" s="1"/>
  <c r="Z232" i="48"/>
  <c r="AB232" i="48"/>
  <c r="Z239" i="48"/>
  <c r="AB239" i="48"/>
  <c r="X153" i="48"/>
  <c r="AB153" i="48" s="1"/>
  <c r="AB151" i="48"/>
  <c r="Z231" i="48"/>
  <c r="AB231" i="48"/>
  <c r="Z258" i="48"/>
  <c r="AB258" i="48"/>
  <c r="X309" i="48"/>
  <c r="AB309" i="48" s="1"/>
  <c r="AB307" i="48"/>
  <c r="I978" i="48"/>
  <c r="J978" i="48" s="1"/>
  <c r="AB978" i="48"/>
  <c r="I292" i="48"/>
  <c r="J292" i="48" s="1"/>
  <c r="J291" i="48"/>
  <c r="I136" i="48"/>
  <c r="J136" i="48" s="1"/>
  <c r="J135" i="48"/>
  <c r="AB420" i="48"/>
  <c r="X970" i="48"/>
  <c r="AB1564" i="48"/>
  <c r="X2071" i="48"/>
  <c r="Y2071" i="48" s="1"/>
  <c r="Z2071" i="48" s="1"/>
  <c r="X1741" i="48"/>
  <c r="Y1741" i="48" s="1"/>
  <c r="Z1741" i="48" s="1"/>
  <c r="Z237" i="48"/>
  <c r="AB237" i="48"/>
  <c r="Z213" i="48"/>
  <c r="AB213" i="48"/>
  <c r="Z235" i="48"/>
  <c r="AB235" i="48"/>
  <c r="Z236" i="48"/>
  <c r="AB236" i="48"/>
  <c r="Z234" i="48"/>
  <c r="AB234" i="48"/>
  <c r="Z161" i="48"/>
  <c r="AB161" i="48"/>
  <c r="Z242" i="48"/>
  <c r="AB242" i="48"/>
  <c r="Z164" i="48"/>
  <c r="AB164" i="48"/>
  <c r="V308" i="48"/>
  <c r="U309" i="48"/>
  <c r="V309" i="48" s="1"/>
  <c r="G479" i="56"/>
  <c r="G1744" i="56"/>
  <c r="G589" i="56"/>
  <c r="G1929" i="56"/>
  <c r="G1854" i="56"/>
  <c r="G1469" i="56"/>
  <c r="G1414" i="56"/>
  <c r="G1249" i="56"/>
  <c r="G1634" i="56"/>
  <c r="G919" i="56"/>
  <c r="G534" i="56"/>
  <c r="G754" i="56"/>
  <c r="G1139" i="56"/>
  <c r="G424" i="56"/>
  <c r="G644" i="56"/>
  <c r="G2039" i="56"/>
  <c r="G1984" i="56"/>
  <c r="G1874" i="56"/>
  <c r="G1579" i="56"/>
  <c r="G1689" i="56"/>
  <c r="G1799" i="56"/>
  <c r="G1359" i="56"/>
  <c r="G809" i="56"/>
  <c r="G1304" i="56"/>
  <c r="G699" i="56"/>
  <c r="G1194" i="56"/>
  <c r="G264" i="56"/>
  <c r="G864" i="56"/>
  <c r="G974" i="56"/>
  <c r="G1029" i="56"/>
  <c r="G1084" i="56"/>
  <c r="G1945" i="56"/>
  <c r="G2165" i="56"/>
  <c r="G1870" i="56"/>
  <c r="G1705" i="56"/>
  <c r="G1485" i="56"/>
  <c r="G1320" i="56"/>
  <c r="G1430" i="56"/>
  <c r="G1265" i="56"/>
  <c r="G825" i="56"/>
  <c r="G550" i="56"/>
  <c r="G1100" i="56"/>
  <c r="G368" i="56"/>
  <c r="G770" i="56"/>
  <c r="G2000" i="56"/>
  <c r="G495" i="56"/>
  <c r="G2055" i="56"/>
  <c r="G1045" i="56"/>
  <c r="G2110" i="56"/>
  <c r="G1815" i="56"/>
  <c r="G1650" i="56"/>
  <c r="G1375" i="56"/>
  <c r="G1210" i="56"/>
  <c r="G990" i="56"/>
  <c r="G880" i="56"/>
  <c r="G660" i="56"/>
  <c r="G935" i="56"/>
  <c r="G1155" i="56"/>
  <c r="G440" i="56"/>
  <c r="G715" i="56"/>
  <c r="G1890" i="56"/>
  <c r="G1760" i="56"/>
  <c r="G1595" i="56"/>
  <c r="G1540" i="56"/>
  <c r="G605" i="56"/>
  <c r="U2384" i="48"/>
  <c r="V2384" i="48" s="1"/>
  <c r="U2286" i="48"/>
  <c r="V2286" i="48" s="1"/>
  <c r="AA2286" i="48"/>
  <c r="AC2286" i="48" s="1"/>
  <c r="U2237" i="48"/>
  <c r="V2237" i="48" s="1"/>
  <c r="U2376" i="48"/>
  <c r="V2376" i="48" s="1"/>
  <c r="AA2376" i="48"/>
  <c r="AC2376" i="48" s="1"/>
  <c r="U2278" i="48"/>
  <c r="V2278" i="48" s="1"/>
  <c r="AA2278" i="48"/>
  <c r="AC2278" i="48" s="1"/>
  <c r="U1880" i="48"/>
  <c r="V1880" i="48" s="1"/>
  <c r="U560" i="48"/>
  <c r="V560" i="48" s="1"/>
  <c r="U2258" i="48"/>
  <c r="V2258" i="48" s="1"/>
  <c r="U2331" i="48"/>
  <c r="V2331" i="48" s="1"/>
  <c r="H225" i="56"/>
  <c r="I225" i="56" s="1"/>
  <c r="I224" i="56"/>
  <c r="E76" i="57"/>
  <c r="E68" i="57"/>
  <c r="E71" i="57"/>
  <c r="E72" i="57"/>
  <c r="E65" i="57"/>
  <c r="AR82" i="57" s="1"/>
  <c r="E69" i="57"/>
  <c r="E67" i="57"/>
  <c r="E66" i="57"/>
  <c r="E70" i="57"/>
  <c r="E77" i="57"/>
  <c r="U82" i="57"/>
  <c r="U85" i="57"/>
  <c r="U72" i="57"/>
  <c r="U69" i="57"/>
  <c r="U68" i="57"/>
  <c r="U65" i="57"/>
  <c r="AR81" i="57" s="1"/>
  <c r="U71" i="57"/>
  <c r="U77" i="57"/>
  <c r="U83" i="57"/>
  <c r="U84" i="57"/>
  <c r="U70" i="57"/>
  <c r="U67" i="57"/>
  <c r="U66" i="57"/>
  <c r="AR84" i="57" s="1"/>
  <c r="U76" i="57"/>
  <c r="AK76" i="57"/>
  <c r="AK77" i="57"/>
  <c r="AK65" i="57"/>
  <c r="AR85" i="57" s="1"/>
  <c r="AK71" i="57"/>
  <c r="AK70" i="57"/>
  <c r="AK67" i="57"/>
  <c r="AK69" i="57"/>
  <c r="AK68" i="57"/>
  <c r="AK66" i="57"/>
  <c r="U272" i="48"/>
  <c r="V272" i="48" s="1"/>
  <c r="V271" i="48"/>
  <c r="AA2323" i="48"/>
  <c r="AC2323" i="48" s="1"/>
  <c r="U2323" i="48"/>
  <c r="V2323" i="48" s="1"/>
  <c r="AA178" i="48"/>
  <c r="W2525" i="48"/>
  <c r="W2225" i="48"/>
  <c r="Y2225" i="48" s="1"/>
  <c r="Z2225" i="48" s="1"/>
  <c r="W2274" i="48"/>
  <c r="Y2274" i="48" s="1"/>
  <c r="Z2274" i="48" s="1"/>
  <c r="W2574" i="48"/>
  <c r="W2323" i="48"/>
  <c r="Y2323" i="48" s="1"/>
  <c r="Z2323" i="48" s="1"/>
  <c r="W2476" i="48"/>
  <c r="W2421" i="48"/>
  <c r="W2623" i="48"/>
  <c r="G266" i="56"/>
  <c r="G2426" i="56"/>
  <c r="G2475" i="56"/>
  <c r="G478" i="56"/>
  <c r="G2671" i="56"/>
  <c r="G2524" i="56"/>
  <c r="G1798" i="56"/>
  <c r="G1303" i="56"/>
  <c r="G1413" i="56"/>
  <c r="G918" i="56"/>
  <c r="G1633" i="56"/>
  <c r="G533" i="56"/>
  <c r="G423" i="56"/>
  <c r="G1468" i="56"/>
  <c r="G1083" i="56"/>
  <c r="G1248" i="56"/>
  <c r="G265" i="56"/>
  <c r="G2038" i="56"/>
  <c r="G1028" i="56"/>
  <c r="G1983" i="56"/>
  <c r="G2195" i="56"/>
  <c r="G588" i="56"/>
  <c r="G1873" i="56"/>
  <c r="G262" i="56"/>
  <c r="G1743" i="56"/>
  <c r="G2622" i="56"/>
  <c r="G2573" i="56"/>
  <c r="G1853" i="56"/>
  <c r="G1688" i="56"/>
  <c r="G1138" i="56"/>
  <c r="G973" i="56"/>
  <c r="G863" i="56"/>
  <c r="G698" i="56"/>
  <c r="G753" i="56"/>
  <c r="G1358" i="56"/>
  <c r="G1193" i="56"/>
  <c r="G808" i="56"/>
  <c r="G643" i="56"/>
  <c r="G267" i="56"/>
  <c r="G2244" i="56"/>
  <c r="G2293" i="56"/>
  <c r="G268" i="56"/>
  <c r="G1928" i="56"/>
  <c r="G2342" i="56"/>
  <c r="G1578" i="56"/>
  <c r="G1944" i="56"/>
  <c r="G372" i="56"/>
  <c r="G604" i="56"/>
  <c r="G1044" i="56"/>
  <c r="G1594" i="56"/>
  <c r="G2491" i="56"/>
  <c r="G1539" i="56"/>
  <c r="G2687" i="56"/>
  <c r="G2589" i="56"/>
  <c r="G2164" i="56"/>
  <c r="G1869" i="56"/>
  <c r="G1814" i="56"/>
  <c r="G1759" i="56"/>
  <c r="G1264" i="56"/>
  <c r="G1319" i="56"/>
  <c r="G934" i="56"/>
  <c r="G1999" i="56"/>
  <c r="G1429" i="56"/>
  <c r="G769" i="56"/>
  <c r="G439" i="56"/>
  <c r="G1649" i="56"/>
  <c r="G659" i="56"/>
  <c r="G494" i="56"/>
  <c r="G371" i="56"/>
  <c r="G1099" i="56"/>
  <c r="G369" i="56"/>
  <c r="G2638" i="56"/>
  <c r="G2540" i="56"/>
  <c r="G2109" i="56"/>
  <c r="G2309" i="56"/>
  <c r="G1704" i="56"/>
  <c r="G1484" i="56"/>
  <c r="G989" i="56"/>
  <c r="G1154" i="56"/>
  <c r="G1209" i="56"/>
  <c r="G549" i="56"/>
  <c r="G1374" i="56"/>
  <c r="G714" i="56"/>
  <c r="G879" i="56"/>
  <c r="G824" i="56"/>
  <c r="G370" i="56"/>
  <c r="G2054" i="56"/>
  <c r="G2260" i="56"/>
  <c r="G1889" i="56"/>
  <c r="G2358" i="56"/>
  <c r="G2211" i="56"/>
  <c r="G366" i="56"/>
  <c r="G2442" i="56"/>
  <c r="H585" i="56"/>
  <c r="H1925" i="56"/>
  <c r="H2035" i="56"/>
  <c r="H530" i="56"/>
  <c r="H1630" i="56"/>
  <c r="H1980" i="56"/>
  <c r="H475" i="56"/>
  <c r="H1300" i="56"/>
  <c r="H1685" i="56"/>
  <c r="H805" i="56"/>
  <c r="H640" i="56"/>
  <c r="H1245" i="56"/>
  <c r="I237" i="56"/>
  <c r="H1080" i="56"/>
  <c r="H1850" i="56"/>
  <c r="H420" i="56"/>
  <c r="H2394" i="56"/>
  <c r="H2145" i="56"/>
  <c r="H1575" i="56"/>
  <c r="H2090" i="56"/>
  <c r="H970" i="56"/>
  <c r="H1355" i="56"/>
  <c r="H915" i="56"/>
  <c r="H1740" i="56"/>
  <c r="H860" i="56"/>
  <c r="H750" i="56"/>
  <c r="H1410" i="56"/>
  <c r="H1795" i="56"/>
  <c r="H1135" i="56"/>
  <c r="H1025" i="56"/>
  <c r="H2472" i="56"/>
  <c r="H2192" i="56"/>
  <c r="H2290" i="56"/>
  <c r="H2619" i="56"/>
  <c r="I235" i="56"/>
  <c r="H2668" i="56"/>
  <c r="H2423" i="56"/>
  <c r="H2570" i="56"/>
  <c r="H2521" i="56"/>
  <c r="H2241" i="56"/>
  <c r="H2339" i="56"/>
  <c r="U2270" i="48"/>
  <c r="V2270" i="48" s="1"/>
  <c r="AA2270" i="48"/>
  <c r="AC2270" i="48" s="1"/>
  <c r="G206" i="5"/>
  <c r="G203" i="5"/>
  <c r="G208" i="5"/>
  <c r="G209" i="5"/>
  <c r="G207" i="5"/>
  <c r="G1133" i="5"/>
  <c r="G528" i="5"/>
  <c r="G2279" i="5"/>
  <c r="G1298" i="5"/>
  <c r="G1683" i="5"/>
  <c r="G261" i="5"/>
  <c r="G2013" i="5"/>
  <c r="G2123" i="5"/>
  <c r="G638" i="5"/>
  <c r="G1573" i="5"/>
  <c r="G259" i="5"/>
  <c r="G968" i="5"/>
  <c r="G2068" i="5"/>
  <c r="G1023" i="5"/>
  <c r="G858" i="5"/>
  <c r="G2677" i="5"/>
  <c r="G2530" i="5"/>
  <c r="G583" i="5"/>
  <c r="G1463" i="5"/>
  <c r="G1408" i="5"/>
  <c r="G1243" i="5"/>
  <c r="G255" i="5"/>
  <c r="G1353" i="5"/>
  <c r="G2628" i="5"/>
  <c r="G1793" i="5"/>
  <c r="G473" i="5"/>
  <c r="G693" i="5"/>
  <c r="G913" i="5"/>
  <c r="G2579" i="5"/>
  <c r="G1518" i="5"/>
  <c r="G748" i="5"/>
  <c r="G1078" i="5"/>
  <c r="G258" i="5"/>
  <c r="G1848" i="5"/>
  <c r="G1188" i="5"/>
  <c r="G803" i="5"/>
  <c r="G1628" i="5"/>
  <c r="G418" i="5"/>
  <c r="G2178" i="5"/>
  <c r="G2426" i="5"/>
  <c r="G2230" i="5"/>
  <c r="G1738" i="5"/>
  <c r="G2481" i="5"/>
  <c r="G2328" i="5"/>
  <c r="G1903" i="5"/>
  <c r="G2377" i="5"/>
  <c r="G1958" i="5"/>
  <c r="G260" i="5"/>
  <c r="S208" i="48"/>
  <c r="S211" i="48"/>
  <c r="S210" i="48"/>
  <c r="S209" i="48"/>
  <c r="S207" i="48"/>
  <c r="S2499" i="48"/>
  <c r="S2444" i="48"/>
  <c r="S1041" i="48"/>
  <c r="S2086" i="48"/>
  <c r="S2346" i="48"/>
  <c r="S1921" i="48"/>
  <c r="S2196" i="48"/>
  <c r="S365" i="48"/>
  <c r="S601" i="48"/>
  <c r="S1646" i="48"/>
  <c r="S366" i="48"/>
  <c r="S367" i="48"/>
  <c r="S1591" i="48"/>
  <c r="S1756" i="48"/>
  <c r="S1866" i="48"/>
  <c r="S1426" i="48"/>
  <c r="S364" i="48"/>
  <c r="S1536" i="48"/>
  <c r="S546" i="48"/>
  <c r="S2548" i="48"/>
  <c r="S2395" i="48"/>
  <c r="S2031" i="48"/>
  <c r="S1481" i="48"/>
  <c r="S1371" i="48"/>
  <c r="S436" i="48"/>
  <c r="S1811" i="48"/>
  <c r="S2597" i="48"/>
  <c r="S1701" i="48"/>
  <c r="S2141" i="48"/>
  <c r="S1206" i="48"/>
  <c r="S491" i="48"/>
  <c r="S2248" i="48"/>
  <c r="S361" i="48"/>
  <c r="S1151" i="48"/>
  <c r="S1976" i="48"/>
  <c r="S2646" i="48"/>
  <c r="S2297" i="48"/>
  <c r="S986" i="48"/>
  <c r="S1096" i="48"/>
  <c r="H2586" i="56"/>
  <c r="H2537" i="56"/>
  <c r="H2439" i="56"/>
  <c r="H2355" i="56"/>
  <c r="H2635" i="56"/>
  <c r="H2684" i="56"/>
  <c r="I339" i="56"/>
  <c r="H2208" i="56"/>
  <c r="H2306" i="56"/>
  <c r="H2488" i="56"/>
  <c r="H2257" i="56"/>
  <c r="H329" i="56"/>
  <c r="I329" i="56" s="1"/>
  <c r="I328" i="56"/>
  <c r="I227" i="5"/>
  <c r="H524" i="5"/>
  <c r="H1844" i="5"/>
  <c r="H2575" i="5"/>
  <c r="H2226" i="5"/>
  <c r="H1349" i="5"/>
  <c r="H2624" i="5"/>
  <c r="H234" i="5"/>
  <c r="I234" i="5" s="1"/>
  <c r="H1294" i="5"/>
  <c r="H235" i="5"/>
  <c r="I235" i="5" s="1"/>
  <c r="H1074" i="5"/>
  <c r="H579" i="5"/>
  <c r="Z180" i="48"/>
  <c r="AB180" i="48"/>
  <c r="AB154" i="48"/>
  <c r="Z302" i="48"/>
  <c r="AC302" i="48"/>
  <c r="U2241" i="48"/>
  <c r="V2241" i="48" s="1"/>
  <c r="U2388" i="48"/>
  <c r="V2388" i="48" s="1"/>
  <c r="AA2388" i="48"/>
  <c r="AC2388" i="48" s="1"/>
  <c r="V141" i="48"/>
  <c r="U142" i="48"/>
  <c r="V142" i="48" s="1"/>
  <c r="U2335" i="48"/>
  <c r="V2335" i="48" s="1"/>
  <c r="U283" i="48"/>
  <c r="V283" i="48" s="1"/>
  <c r="V282" i="48"/>
  <c r="H2533" i="56"/>
  <c r="H2631" i="56"/>
  <c r="H2435" i="56"/>
  <c r="Y127" i="48"/>
  <c r="Z127" i="48" s="1"/>
  <c r="Z126" i="48"/>
  <c r="AA230" i="48"/>
  <c r="W2627" i="48"/>
  <c r="W2480" i="48"/>
  <c r="W2578" i="48"/>
  <c r="W2229" i="48"/>
  <c r="Y2229" i="48" s="1"/>
  <c r="Z2229" i="48" s="1"/>
  <c r="W2327" i="48"/>
  <c r="Y2327" i="48" s="1"/>
  <c r="Z2327" i="48" s="1"/>
  <c r="W2278" i="48"/>
  <c r="Y2278" i="48" s="1"/>
  <c r="Z2278" i="48" s="1"/>
  <c r="W2425" i="48"/>
  <c r="W2529" i="48"/>
  <c r="U2327" i="48"/>
  <c r="V2327" i="48" s="1"/>
  <c r="AA2327" i="48"/>
  <c r="AC2327" i="48" s="1"/>
  <c r="AA2229" i="48"/>
  <c r="AC2229" i="48" s="1"/>
  <c r="U2229" i="48"/>
  <c r="V2229" i="48" s="1"/>
  <c r="AC143" i="48"/>
  <c r="Z143" i="48"/>
  <c r="Y144" i="48"/>
  <c r="G1134" i="5"/>
  <c r="G1464" i="5"/>
  <c r="G1849" i="5"/>
  <c r="G749" i="5"/>
  <c r="G859" i="5"/>
  <c r="G1354" i="5"/>
  <c r="G1189" i="5"/>
  <c r="G419" i="5"/>
  <c r="G1024" i="5"/>
  <c r="G1299" i="5"/>
  <c r="G1244" i="5"/>
  <c r="G969" i="5"/>
  <c r="G2179" i="5"/>
  <c r="G257" i="5"/>
  <c r="G584" i="5"/>
  <c r="G1959" i="5"/>
  <c r="G1904" i="5"/>
  <c r="G694" i="5"/>
  <c r="G1629" i="5"/>
  <c r="G2124" i="5"/>
  <c r="G1519" i="5"/>
  <c r="G529" i="5"/>
  <c r="G804" i="5"/>
  <c r="G639" i="5"/>
  <c r="G1079" i="5"/>
  <c r="G914" i="5"/>
  <c r="G1574" i="5"/>
  <c r="G1684" i="5"/>
  <c r="G1794" i="5"/>
  <c r="G2014" i="5"/>
  <c r="G1409" i="5"/>
  <c r="G1739" i="5"/>
  <c r="G2069" i="5"/>
  <c r="G474" i="5"/>
  <c r="G1645" i="5"/>
  <c r="G1095" i="5"/>
  <c r="G1535" i="5"/>
  <c r="G1755" i="5"/>
  <c r="G2030" i="5"/>
  <c r="G710" i="5"/>
  <c r="G1315" i="5"/>
  <c r="G1810" i="5"/>
  <c r="G875" i="5"/>
  <c r="G1865" i="5"/>
  <c r="G1700" i="5"/>
  <c r="G985" i="5"/>
  <c r="G765" i="5"/>
  <c r="G1205" i="5"/>
  <c r="G930" i="5"/>
  <c r="G545" i="5"/>
  <c r="G1920" i="5"/>
  <c r="G490" i="5"/>
  <c r="G2085" i="5"/>
  <c r="G2195" i="5"/>
  <c r="G361" i="5"/>
  <c r="G2140" i="5"/>
  <c r="G655" i="5"/>
  <c r="G1425" i="5"/>
  <c r="G600" i="5"/>
  <c r="G820" i="5"/>
  <c r="G1260" i="5"/>
  <c r="G1590" i="5"/>
  <c r="G1150" i="5"/>
  <c r="G1480" i="5"/>
  <c r="G435" i="5"/>
  <c r="G1370" i="5"/>
  <c r="G1040" i="5"/>
  <c r="G1975" i="5"/>
  <c r="S2179" i="48"/>
  <c r="S474" i="48"/>
  <c r="S419" i="48"/>
  <c r="S1464" i="48"/>
  <c r="S1024" i="48"/>
  <c r="S2629" i="48"/>
  <c r="S2231" i="48"/>
  <c r="S2124" i="48"/>
  <c r="S2531" i="48"/>
  <c r="S584" i="48"/>
  <c r="S1849" i="48"/>
  <c r="S529" i="48"/>
  <c r="S1134" i="48"/>
  <c r="S1629" i="48"/>
  <c r="S1409" i="48"/>
  <c r="S1739" i="48"/>
  <c r="S2580" i="48"/>
  <c r="S1189" i="48"/>
  <c r="S2014" i="48"/>
  <c r="S1574" i="48"/>
  <c r="S1684" i="48"/>
  <c r="S1519" i="48"/>
  <c r="S2280" i="48"/>
  <c r="S1959" i="48"/>
  <c r="S2378" i="48"/>
  <c r="S254" i="48"/>
  <c r="S2329" i="48"/>
  <c r="S240" i="48"/>
  <c r="S2427" i="48"/>
  <c r="S2482" i="48"/>
  <c r="S1079" i="48"/>
  <c r="U1079" i="48" s="1"/>
  <c r="V1079" i="48" s="1"/>
  <c r="S2069" i="48"/>
  <c r="S1904" i="48"/>
  <c r="S250" i="48"/>
  <c r="S252" i="48"/>
  <c r="S248" i="48"/>
  <c r="S244" i="48"/>
  <c r="U1495" i="48"/>
  <c r="V1495" i="48" s="1"/>
  <c r="U1715" i="48"/>
  <c r="V1715" i="48" s="1"/>
  <c r="U1550" i="48"/>
  <c r="V1550" i="48" s="1"/>
  <c r="U2356" i="48"/>
  <c r="V2356" i="48" s="1"/>
  <c r="U450" i="48"/>
  <c r="V450" i="48" s="1"/>
  <c r="U1055" i="48"/>
  <c r="V1055" i="48" s="1"/>
  <c r="U2045" i="48"/>
  <c r="V2045" i="48" s="1"/>
  <c r="U1990" i="48"/>
  <c r="V1990" i="48" s="1"/>
  <c r="U2307" i="48"/>
  <c r="V2307" i="48" s="1"/>
  <c r="U2380" i="48"/>
  <c r="V2380" i="48" s="1"/>
  <c r="U2282" i="48"/>
  <c r="V2282" i="48" s="1"/>
  <c r="M72" i="57"/>
  <c r="M69" i="57"/>
  <c r="M68" i="57"/>
  <c r="M67" i="57"/>
  <c r="M71" i="57"/>
  <c r="M70" i="57"/>
  <c r="M77" i="57"/>
  <c r="M65" i="57"/>
  <c r="M66" i="57"/>
  <c r="AR83" i="57" s="1"/>
  <c r="M76" i="57"/>
  <c r="AC65" i="57"/>
  <c r="AC77" i="57"/>
  <c r="AC71" i="57"/>
  <c r="AC69" i="57"/>
  <c r="AC68" i="57"/>
  <c r="AC76" i="57"/>
  <c r="AC67" i="57"/>
  <c r="AC70" i="57"/>
  <c r="AC66" i="57"/>
  <c r="AR77" i="57"/>
  <c r="AR76" i="57"/>
  <c r="AR68" i="57"/>
  <c r="AR71" i="57"/>
  <c r="AR67" i="57"/>
  <c r="AR66" i="57"/>
  <c r="AR70" i="57"/>
  <c r="AR65" i="57"/>
  <c r="AR69" i="57"/>
  <c r="H1565" i="5"/>
  <c r="H410" i="5"/>
  <c r="H1455" i="5"/>
  <c r="H520" i="5"/>
  <c r="H960" i="5"/>
  <c r="H1290" i="5"/>
  <c r="H1950" i="5"/>
  <c r="H630" i="5"/>
  <c r="H1730" i="5"/>
  <c r="H2669" i="5"/>
  <c r="H1345" i="5"/>
  <c r="H1785" i="5"/>
  <c r="H1675" i="5"/>
  <c r="H1015" i="5"/>
  <c r="H1070" i="5"/>
  <c r="H2320" i="5"/>
  <c r="H182" i="5"/>
  <c r="I182" i="5" s="1"/>
  <c r="H2115" i="5"/>
  <c r="Z115" i="48"/>
  <c r="Y116" i="48"/>
  <c r="Z116" i="48" s="1"/>
  <c r="AA297" i="48"/>
  <c r="Y297" i="48"/>
  <c r="W298" i="48"/>
  <c r="AA298" i="48" s="1"/>
  <c r="Y12" i="48"/>
  <c r="Z12" i="48" s="1"/>
  <c r="Z11" i="48"/>
  <c r="V297" i="48"/>
  <c r="U298" i="48"/>
  <c r="V298" i="48" s="1"/>
  <c r="U2225" i="48"/>
  <c r="V2225" i="48" s="1"/>
  <c r="AA2225" i="48"/>
  <c r="AC2225" i="48" s="1"/>
  <c r="U2372" i="48"/>
  <c r="V2372" i="48" s="1"/>
  <c r="AA2372" i="48"/>
  <c r="AC2372" i="48" s="1"/>
  <c r="U2274" i="48"/>
  <c r="V2274" i="48" s="1"/>
  <c r="AA2274" i="48"/>
  <c r="AC2274" i="48" s="1"/>
  <c r="G2194" i="56"/>
  <c r="G210" i="56"/>
  <c r="G216" i="56"/>
  <c r="G213" i="56"/>
  <c r="G215" i="56"/>
  <c r="G214" i="56"/>
  <c r="U153" i="48"/>
  <c r="V153" i="48" s="1"/>
  <c r="V152" i="48"/>
  <c r="G1479" i="5"/>
  <c r="G1094" i="5"/>
  <c r="G362" i="5"/>
  <c r="G365" i="5"/>
  <c r="G2029" i="5"/>
  <c r="G1864" i="5"/>
  <c r="G764" i="5"/>
  <c r="G544" i="5"/>
  <c r="G1699" i="5"/>
  <c r="G1259" i="5"/>
  <c r="G1589" i="5"/>
  <c r="G1369" i="5"/>
  <c r="G1314" i="5"/>
  <c r="G2693" i="5"/>
  <c r="G654" i="5"/>
  <c r="G2644" i="5"/>
  <c r="G929" i="5"/>
  <c r="G1534" i="5"/>
  <c r="G434" i="5"/>
  <c r="G599" i="5"/>
  <c r="G2295" i="5"/>
  <c r="G874" i="5"/>
  <c r="G1149" i="5"/>
  <c r="G984" i="5"/>
  <c r="G709" i="5"/>
  <c r="G1204" i="5"/>
  <c r="G1424" i="5"/>
  <c r="G2546" i="5"/>
  <c r="G1809" i="5"/>
  <c r="G2442" i="5"/>
  <c r="G364" i="5"/>
  <c r="G2393" i="5"/>
  <c r="G2595" i="5"/>
  <c r="G1644" i="5"/>
  <c r="G819" i="5"/>
  <c r="G2194" i="5"/>
  <c r="G2139" i="5"/>
  <c r="G2497" i="5"/>
  <c r="G1919" i="5"/>
  <c r="G1039" i="5"/>
  <c r="G359" i="5"/>
  <c r="G2344" i="5"/>
  <c r="G1974" i="5"/>
  <c r="G489" i="5"/>
  <c r="G2084" i="5"/>
  <c r="G2246" i="5"/>
  <c r="G363" i="5"/>
  <c r="G1754" i="5"/>
  <c r="S1686" i="48"/>
  <c r="S421" i="48"/>
  <c r="S2071" i="48"/>
  <c r="S586" i="48"/>
  <c r="U586" i="48" s="1"/>
  <c r="V586" i="48" s="1"/>
  <c r="S1081" i="48"/>
  <c r="U1081" i="48" s="1"/>
  <c r="V1081" i="48" s="1"/>
  <c r="S476" i="48"/>
  <c r="U476" i="48" s="1"/>
  <c r="V476" i="48" s="1"/>
  <c r="S1411" i="48"/>
  <c r="S1906" i="48"/>
  <c r="U1906" i="48" s="1"/>
  <c r="V1906" i="48" s="1"/>
  <c r="S259" i="48"/>
  <c r="S1136" i="48"/>
  <c r="S1741" i="48"/>
  <c r="S1961" i="48"/>
  <c r="S1026" i="48"/>
  <c r="S1191" i="48"/>
  <c r="S1466" i="48"/>
  <c r="S1851" i="48"/>
  <c r="S1576" i="48"/>
  <c r="S1521" i="48"/>
  <c r="U1521" i="48" s="1"/>
  <c r="V1521" i="48" s="1"/>
  <c r="S1631" i="48"/>
  <c r="S2016" i="48"/>
  <c r="S2181" i="48"/>
  <c r="S531" i="48"/>
  <c r="S2126" i="48"/>
  <c r="S1977" i="48"/>
  <c r="S2087" i="48"/>
  <c r="S1537" i="48"/>
  <c r="S987" i="48"/>
  <c r="S437" i="48"/>
  <c r="S492" i="48"/>
  <c r="S1427" i="48"/>
  <c r="S1812" i="48"/>
  <c r="S1757" i="48"/>
  <c r="S1482" i="48"/>
  <c r="S1207" i="48"/>
  <c r="S1867" i="48"/>
  <c r="S1922" i="48"/>
  <c r="S547" i="48"/>
  <c r="S1647" i="48"/>
  <c r="S2032" i="48"/>
  <c r="S2142" i="48"/>
  <c r="S1152" i="48"/>
  <c r="S602" i="48"/>
  <c r="S1372" i="48"/>
  <c r="S1702" i="48"/>
  <c r="S1592" i="48"/>
  <c r="S2197" i="48"/>
  <c r="S363" i="48"/>
  <c r="S1042" i="48"/>
  <c r="S1097" i="48"/>
  <c r="S263" i="48"/>
  <c r="S2330" i="48"/>
  <c r="S1190" i="48"/>
  <c r="S260" i="48"/>
  <c r="S1850" i="48"/>
  <c r="S1685" i="48"/>
  <c r="S262" i="48"/>
  <c r="S2070" i="48"/>
  <c r="S2232" i="48"/>
  <c r="U2232" i="48" s="1"/>
  <c r="V2232" i="48" s="1"/>
  <c r="S1960" i="48"/>
  <c r="S2630" i="48"/>
  <c r="S1630" i="48"/>
  <c r="S1905" i="48"/>
  <c r="S530" i="48"/>
  <c r="S420" i="48"/>
  <c r="S2281" i="48"/>
  <c r="S2428" i="48"/>
  <c r="S1575" i="48"/>
  <c r="S2581" i="48"/>
  <c r="S261" i="48"/>
  <c r="S1080" i="48"/>
  <c r="U1080" i="48" s="1"/>
  <c r="V1080" i="48" s="1"/>
  <c r="S2015" i="48"/>
  <c r="U2015" i="48" s="1"/>
  <c r="V2015" i="48" s="1"/>
  <c r="S2532" i="48"/>
  <c r="S1740" i="48"/>
  <c r="S2180" i="48"/>
  <c r="S1465" i="48"/>
  <c r="S2125" i="48"/>
  <c r="S1135" i="48"/>
  <c r="S585" i="48"/>
  <c r="S475" i="48"/>
  <c r="S1520" i="48"/>
  <c r="S1025" i="48"/>
  <c r="S1410" i="48"/>
  <c r="S2483" i="48"/>
  <c r="S2379" i="48"/>
  <c r="U2379" i="48" s="1"/>
  <c r="V2379" i="48" s="1"/>
  <c r="AB1745" i="48"/>
  <c r="U81" i="57"/>
  <c r="S242" i="48"/>
  <c r="S246" i="48"/>
  <c r="Z140" i="48"/>
  <c r="AC140" i="48"/>
  <c r="I276" i="56"/>
  <c r="H277" i="56"/>
  <c r="I277" i="56" s="1"/>
  <c r="I2062" i="48"/>
  <c r="J2062" i="48" s="1"/>
  <c r="AA2062" i="48"/>
  <c r="AC2062" i="48" s="1"/>
  <c r="I1787" i="48"/>
  <c r="J1787" i="48" s="1"/>
  <c r="W852" i="48"/>
  <c r="H2419" i="56"/>
  <c r="H2188" i="56"/>
  <c r="H2664" i="56"/>
  <c r="H2468" i="56"/>
  <c r="H2517" i="56"/>
  <c r="H2566" i="56"/>
  <c r="H184" i="56"/>
  <c r="I184" i="56" s="1"/>
  <c r="H2286" i="56"/>
  <c r="H2237" i="56"/>
  <c r="H2615" i="56"/>
  <c r="H2335" i="56"/>
  <c r="I183" i="56"/>
  <c r="W772" i="48"/>
  <c r="Y772" i="48" s="1"/>
  <c r="Z772" i="48" s="1"/>
  <c r="W633" i="48"/>
  <c r="Y400" i="48"/>
  <c r="Z400" i="48" s="1"/>
  <c r="Z276" i="48"/>
  <c r="AC276" i="48"/>
  <c r="W586" i="48"/>
  <c r="Y1796" i="48"/>
  <c r="Z1796" i="48" s="1"/>
  <c r="I142" i="48"/>
  <c r="J142" i="48" s="1"/>
  <c r="J141" i="48"/>
  <c r="I2383" i="48"/>
  <c r="J2383" i="48" s="1"/>
  <c r="I2236" i="48"/>
  <c r="J2236" i="48" s="1"/>
  <c r="H526" i="56"/>
  <c r="H1571" i="56"/>
  <c r="H801" i="56"/>
  <c r="H2141" i="56"/>
  <c r="H1681" i="56"/>
  <c r="H1351" i="56"/>
  <c r="H416" i="56"/>
  <c r="H1516" i="56"/>
  <c r="H581" i="56"/>
  <c r="H2086" i="56"/>
  <c r="I185" i="56"/>
  <c r="H1846" i="56"/>
  <c r="H471" i="56"/>
  <c r="H186" i="56"/>
  <c r="I186" i="56" s="1"/>
  <c r="H1736" i="56"/>
  <c r="H1296" i="56"/>
  <c r="H1021" i="56"/>
  <c r="H966" i="56"/>
  <c r="H1921" i="56"/>
  <c r="H1791" i="56"/>
  <c r="H1241" i="56"/>
  <c r="H1976" i="56"/>
  <c r="H2390" i="56"/>
  <c r="H2031" i="56"/>
  <c r="H911" i="56"/>
  <c r="AA2224" i="48"/>
  <c r="AC2224" i="48" s="1"/>
  <c r="I2224" i="48"/>
  <c r="J2224" i="48" s="1"/>
  <c r="I412" i="48"/>
  <c r="J412" i="48" s="1"/>
  <c r="I962" i="48"/>
  <c r="J962" i="48" s="1"/>
  <c r="AA962" i="48"/>
  <c r="AC962" i="48" s="1"/>
  <c r="I2322" i="48"/>
  <c r="J2322" i="48" s="1"/>
  <c r="H2480" i="56"/>
  <c r="H2347" i="56"/>
  <c r="H2249" i="56"/>
  <c r="H2627" i="56"/>
  <c r="H2529" i="56"/>
  <c r="I287" i="56"/>
  <c r="H2298" i="56"/>
  <c r="H2200" i="56"/>
  <c r="AA151" i="48"/>
  <c r="W157" i="48"/>
  <c r="AA157" i="48" s="1"/>
  <c r="W153" i="48"/>
  <c r="AA153" i="48" s="1"/>
  <c r="H1350" i="56"/>
  <c r="H1570" i="56"/>
  <c r="H415" i="56"/>
  <c r="H1975" i="56"/>
  <c r="H2085" i="56"/>
  <c r="H2614" i="56"/>
  <c r="H2236" i="56"/>
  <c r="H2663" i="56"/>
  <c r="H800" i="56"/>
  <c r="H470" i="56"/>
  <c r="H1680" i="56"/>
  <c r="H2389" i="56"/>
  <c r="H2030" i="56"/>
  <c r="I182" i="56"/>
  <c r="H1920" i="56"/>
  <c r="H965" i="56"/>
  <c r="H2187" i="56"/>
  <c r="H190" i="56"/>
  <c r="I190" i="56" s="1"/>
  <c r="H1020" i="56"/>
  <c r="H189" i="56"/>
  <c r="I189" i="56" s="1"/>
  <c r="H1735" i="56"/>
  <c r="H1845" i="56"/>
  <c r="H1240" i="56"/>
  <c r="H2565" i="56"/>
  <c r="H2285" i="56"/>
  <c r="H2418" i="56"/>
  <c r="H2334" i="56"/>
  <c r="H2516" i="56"/>
  <c r="H1790" i="56"/>
  <c r="H1515" i="56"/>
  <c r="H580" i="56"/>
  <c r="H910" i="56"/>
  <c r="H2140" i="56"/>
  <c r="H187" i="56"/>
  <c r="I187" i="56" s="1"/>
  <c r="H1295" i="56"/>
  <c r="H2467" i="56"/>
  <c r="H525" i="56"/>
  <c r="H188" i="56"/>
  <c r="I188" i="56" s="1"/>
  <c r="Y1555" i="48"/>
  <c r="Z1555" i="48" s="1"/>
  <c r="W1788" i="48"/>
  <c r="I1799" i="48"/>
  <c r="J1799" i="48" s="1"/>
  <c r="I2007" i="48"/>
  <c r="J2007" i="48" s="1"/>
  <c r="I577" i="48"/>
  <c r="J577" i="48" s="1"/>
  <c r="I797" i="48"/>
  <c r="J797" i="48" s="1"/>
  <c r="AA271" i="48"/>
  <c r="W272" i="48"/>
  <c r="AA272" i="48" s="1"/>
  <c r="Y1508" i="48"/>
  <c r="Z1508" i="48" s="1"/>
  <c r="AC2003" i="48"/>
  <c r="Z146" i="48"/>
  <c r="AC146" i="48"/>
  <c r="I146" i="56"/>
  <c r="H147" i="56"/>
  <c r="I147" i="56" s="1"/>
  <c r="I589" i="48"/>
  <c r="J589" i="48" s="1"/>
  <c r="I2019" i="48"/>
  <c r="J2019" i="48" s="1"/>
  <c r="H1567" i="56"/>
  <c r="H1842" i="56"/>
  <c r="H1292" i="56"/>
  <c r="H1787" i="56"/>
  <c r="H1237" i="56"/>
  <c r="H1677" i="56"/>
  <c r="H2082" i="56"/>
  <c r="H1972" i="56"/>
  <c r="H907" i="56"/>
  <c r="H1347" i="56"/>
  <c r="H2386" i="56"/>
  <c r="H2137" i="56"/>
  <c r="H962" i="56"/>
  <c r="H797" i="56"/>
  <c r="H412" i="56"/>
  <c r="H2027" i="56"/>
  <c r="H1917" i="56"/>
  <c r="H1512" i="56"/>
  <c r="H577" i="56"/>
  <c r="H1732" i="56"/>
  <c r="H160" i="56"/>
  <c r="I160" i="56" s="1"/>
  <c r="H522" i="56"/>
  <c r="H467" i="56"/>
  <c r="H1017" i="56"/>
  <c r="I159" i="56"/>
  <c r="I1897" i="48"/>
  <c r="J1897" i="48" s="1"/>
  <c r="I156" i="56"/>
  <c r="H163" i="56"/>
  <c r="I163" i="56" s="1"/>
  <c r="H164" i="56"/>
  <c r="I164" i="56" s="1"/>
  <c r="H161" i="56"/>
  <c r="I161" i="56" s="1"/>
  <c r="AA141" i="48"/>
  <c r="Y141" i="48"/>
  <c r="W142" i="48"/>
  <c r="AA142" i="48" s="1"/>
  <c r="Y1335" i="48"/>
  <c r="Z1335" i="48" s="1"/>
  <c r="W1568" i="48"/>
  <c r="I1579" i="48"/>
  <c r="J1579" i="48" s="1"/>
  <c r="I2074" i="48"/>
  <c r="J2074" i="48" s="1"/>
  <c r="AC1893" i="48"/>
  <c r="I172" i="56"/>
  <c r="H173" i="56"/>
  <c r="I173" i="56" s="1"/>
  <c r="I424" i="48"/>
  <c r="J424" i="48" s="1"/>
  <c r="I809" i="48"/>
  <c r="J809" i="48" s="1"/>
  <c r="I974" i="48"/>
  <c r="J974" i="48" s="1"/>
  <c r="I2285" i="48"/>
  <c r="J2285" i="48" s="1"/>
  <c r="I1909" i="48"/>
  <c r="J1909" i="48" s="1"/>
  <c r="I2334" i="48"/>
  <c r="J2334" i="48" s="1"/>
  <c r="I1237" i="48"/>
  <c r="J1237" i="48" s="1"/>
  <c r="AA1237" i="48"/>
  <c r="AC1237" i="48" s="1"/>
  <c r="I2371" i="48"/>
  <c r="J2371" i="48" s="1"/>
  <c r="I2273" i="48"/>
  <c r="J2273" i="48" s="1"/>
  <c r="I1567" i="48"/>
  <c r="J1567" i="48" s="1"/>
  <c r="Z264" i="48"/>
  <c r="AC264" i="48"/>
  <c r="H2562" i="56"/>
  <c r="H158" i="56"/>
  <c r="I158" i="56" s="1"/>
  <c r="H2415" i="56"/>
  <c r="H2184" i="56"/>
  <c r="H2331" i="56"/>
  <c r="H2513" i="56"/>
  <c r="H2233" i="56"/>
  <c r="I157" i="56"/>
  <c r="H2660" i="56"/>
  <c r="H2464" i="56"/>
  <c r="H2611" i="56"/>
  <c r="H2282" i="56"/>
  <c r="I272" i="48"/>
  <c r="J272" i="48" s="1"/>
  <c r="J271" i="48"/>
  <c r="Z89" i="48"/>
  <c r="Y90" i="48"/>
  <c r="Z90" i="48" s="1"/>
  <c r="W1872" i="48"/>
  <c r="Y1872" i="48" s="1"/>
  <c r="Z1872" i="48" s="1"/>
  <c r="Y1500" i="48"/>
  <c r="Z1500" i="48" s="1"/>
  <c r="Y565" i="48"/>
  <c r="Z565" i="48" s="1"/>
  <c r="W798" i="48"/>
  <c r="Y2378" i="48"/>
  <c r="Z2378" i="48" s="1"/>
  <c r="AB590" i="48"/>
  <c r="AB1584" i="48"/>
  <c r="M1729" i="48"/>
  <c r="N1729" i="48" s="1"/>
  <c r="AB1749" i="48"/>
  <c r="Y2213" i="48"/>
  <c r="Z2213" i="48" s="1"/>
  <c r="Q266" i="48"/>
  <c r="R266" i="48" s="1"/>
  <c r="R265" i="48"/>
  <c r="Y2230" i="48"/>
  <c r="Z2230" i="48" s="1"/>
  <c r="AB1784" i="48"/>
  <c r="AB1089" i="48"/>
  <c r="X2233" i="48"/>
  <c r="X2231" i="48"/>
  <c r="X962" i="48"/>
  <c r="Y962" i="48" s="1"/>
  <c r="Z962" i="48" s="1"/>
  <c r="AB484" i="48"/>
  <c r="AB1800" i="48"/>
  <c r="AB464" i="48"/>
  <c r="W2249" i="48"/>
  <c r="W2247" i="48"/>
  <c r="W2248" i="48"/>
  <c r="R135" i="48"/>
  <c r="Q136" i="48"/>
  <c r="R136" i="48" s="1"/>
  <c r="N233" i="48"/>
  <c r="X233" i="48"/>
  <c r="M1572" i="48"/>
  <c r="N1572" i="48" s="1"/>
  <c r="X1572" i="48"/>
  <c r="Y1572" i="48" s="1"/>
  <c r="Z1572" i="48" s="1"/>
  <c r="X974" i="48"/>
  <c r="X1524" i="48"/>
  <c r="X2688" i="48"/>
  <c r="X424" i="48"/>
  <c r="X2074" i="48"/>
  <c r="X2751" i="48"/>
  <c r="X1909" i="48"/>
  <c r="X589" i="48"/>
  <c r="X1579" i="48"/>
  <c r="X2667" i="48"/>
  <c r="X2730" i="48"/>
  <c r="X2709" i="48"/>
  <c r="X1249" i="48"/>
  <c r="X644" i="48"/>
  <c r="X809" i="48"/>
  <c r="X2285" i="48"/>
  <c r="X1799" i="48"/>
  <c r="X287" i="48"/>
  <c r="AB287" i="48" s="1"/>
  <c r="X1744" i="48"/>
  <c r="X1359" i="48"/>
  <c r="X2334" i="48"/>
  <c r="X1084" i="48"/>
  <c r="X2772" i="48"/>
  <c r="X479" i="48"/>
  <c r="X2019" i="48"/>
  <c r="X2236" i="48"/>
  <c r="X2383" i="48"/>
  <c r="X413" i="48"/>
  <c r="X1521" i="48"/>
  <c r="Y1521" i="48" s="1"/>
  <c r="Z1521" i="48" s="1"/>
  <c r="AB1521" i="48"/>
  <c r="X975" i="48"/>
  <c r="X285" i="48"/>
  <c r="AB285" i="48" s="1"/>
  <c r="X1525" i="48"/>
  <c r="X645" i="48"/>
  <c r="X1910" i="48"/>
  <c r="X810" i="48"/>
  <c r="X1250" i="48"/>
  <c r="X590" i="48"/>
  <c r="X2075" i="48"/>
  <c r="X425" i="48"/>
  <c r="X1580" i="48"/>
  <c r="X480" i="48"/>
  <c r="X1800" i="48"/>
  <c r="X1085" i="48"/>
  <c r="X2020" i="48"/>
  <c r="X1745" i="48"/>
  <c r="X1360" i="48"/>
  <c r="AB1363" i="48"/>
  <c r="M581" i="48"/>
  <c r="N581" i="48" s="1"/>
  <c r="M1076" i="48"/>
  <c r="N1076" i="48" s="1"/>
  <c r="AB1360" i="48"/>
  <c r="X467" i="48"/>
  <c r="AB467" i="48"/>
  <c r="X1072" i="48"/>
  <c r="Y1072" i="48" s="1"/>
  <c r="Z1072" i="48" s="1"/>
  <c r="N183" i="48"/>
  <c r="X183" i="48"/>
  <c r="M2062" i="48"/>
  <c r="N2062" i="48" s="1"/>
  <c r="X2062" i="48"/>
  <c r="Y2062" i="48" s="1"/>
  <c r="Z2062" i="48" s="1"/>
  <c r="M2383" i="48"/>
  <c r="N2383" i="48" s="1"/>
  <c r="AB2383" i="48"/>
  <c r="AB1084" i="48"/>
  <c r="M417" i="48"/>
  <c r="N417" i="48" s="1"/>
  <c r="X417" i="48"/>
  <c r="X1737" i="48"/>
  <c r="Y1737" i="48" s="1"/>
  <c r="Z1737" i="48" s="1"/>
  <c r="M1737" i="48"/>
  <c r="N1737" i="48" s="1"/>
  <c r="Z83" i="48"/>
  <c r="Y84" i="48"/>
  <c r="Z84" i="48" s="1"/>
  <c r="Z137" i="48"/>
  <c r="Y138" i="48"/>
  <c r="X1733" i="48"/>
  <c r="Y1733" i="48" s="1"/>
  <c r="Z1733" i="48" s="1"/>
  <c r="X262" i="48"/>
  <c r="N262" i="48"/>
  <c r="N257" i="48"/>
  <c r="X257" i="48"/>
  <c r="X1740" i="48"/>
  <c r="AB1088" i="48"/>
  <c r="AB428" i="48"/>
  <c r="AB1253" i="48"/>
  <c r="AB2023" i="48"/>
  <c r="AB2387" i="48"/>
  <c r="M636" i="48"/>
  <c r="N636" i="48" s="1"/>
  <c r="M2011" i="48"/>
  <c r="N2011" i="48" s="1"/>
  <c r="M2277" i="48"/>
  <c r="N2277" i="48" s="1"/>
  <c r="M1791" i="48"/>
  <c r="N1791" i="48" s="1"/>
  <c r="Y25" i="48"/>
  <c r="Z25" i="48" s="1"/>
  <c r="Z24" i="48"/>
  <c r="N214" i="48"/>
  <c r="X214" i="48"/>
  <c r="M285" i="48"/>
  <c r="N285" i="48" s="1"/>
  <c r="N284" i="48"/>
  <c r="X1517" i="48"/>
  <c r="Y1517" i="48" s="1"/>
  <c r="Z1517" i="48" s="1"/>
  <c r="AB1517" i="48"/>
  <c r="AB1910" i="48"/>
  <c r="M292" i="48"/>
  <c r="N292" i="48" s="1"/>
  <c r="N291" i="48"/>
  <c r="U1529" i="48"/>
  <c r="V1529" i="48" s="1"/>
  <c r="AB2059" i="48"/>
  <c r="N156" i="48"/>
  <c r="X156" i="48"/>
  <c r="AB1085" i="48"/>
  <c r="AB425" i="48"/>
  <c r="Y110" i="48"/>
  <c r="Z110" i="48" s="1"/>
  <c r="Z109" i="48"/>
  <c r="N265" i="48"/>
  <c r="M266" i="48"/>
  <c r="N266" i="48" s="1"/>
  <c r="X1513" i="48"/>
  <c r="Y1513" i="48" s="1"/>
  <c r="Z1513" i="48" s="1"/>
  <c r="AB1513" i="48"/>
  <c r="U1513" i="48"/>
  <c r="V1513" i="48" s="1"/>
  <c r="N179" i="48"/>
  <c r="X179" i="48"/>
  <c r="X412" i="48"/>
  <c r="N185" i="48"/>
  <c r="X185" i="48"/>
  <c r="AB632" i="48"/>
  <c r="X632" i="48"/>
  <c r="Y632" i="48" s="1"/>
  <c r="Z632" i="48" s="1"/>
  <c r="X1237" i="48"/>
  <c r="Y1237" i="48" s="1"/>
  <c r="Z1237" i="48" s="1"/>
  <c r="X641" i="48"/>
  <c r="Y641" i="48" s="1"/>
  <c r="Z641" i="48" s="1"/>
  <c r="AB641" i="48"/>
  <c r="AB476" i="48"/>
  <c r="X476" i="48"/>
  <c r="X1081" i="48"/>
  <c r="Y1081" i="48" s="1"/>
  <c r="Z1081" i="48" s="1"/>
  <c r="V155" i="48"/>
  <c r="AB2334" i="48"/>
  <c r="AB479" i="48"/>
  <c r="M479" i="48"/>
  <c r="N479" i="48" s="1"/>
  <c r="N287" i="48"/>
  <c r="M1359" i="48"/>
  <c r="N1359" i="48" s="1"/>
  <c r="AB1359" i="48"/>
  <c r="AB589" i="48"/>
  <c r="X802" i="48"/>
  <c r="Y802" i="48" s="1"/>
  <c r="Z802" i="48" s="1"/>
  <c r="M802" i="48"/>
  <c r="N802" i="48" s="1"/>
  <c r="U292" i="48"/>
  <c r="V292" i="48" s="1"/>
  <c r="V291" i="48"/>
  <c r="Z5" i="48"/>
  <c r="Y6" i="48"/>
  <c r="Z6" i="48" s="1"/>
  <c r="X1238" i="48"/>
  <c r="Y1238" i="48" s="1"/>
  <c r="Z1238" i="48" s="1"/>
  <c r="N263" i="48"/>
  <c r="X263" i="48"/>
  <c r="N261" i="48"/>
  <c r="X261" i="48"/>
  <c r="AB1748" i="48"/>
  <c r="AB2289" i="48"/>
  <c r="M1351" i="48"/>
  <c r="N1351" i="48" s="1"/>
  <c r="AB574" i="48"/>
  <c r="AB2236" i="48"/>
  <c r="AB2074" i="48"/>
  <c r="AB974" i="48"/>
  <c r="AB1344" i="48"/>
  <c r="X798" i="48"/>
  <c r="M798" i="48"/>
  <c r="N798" i="48" s="1"/>
  <c r="Y2727" i="48"/>
  <c r="Z2727" i="48" s="1"/>
  <c r="X1077" i="48"/>
  <c r="Y1077" i="48" s="1"/>
  <c r="Z1077" i="48" s="1"/>
  <c r="M1077" i="48"/>
  <c r="N1077" i="48" s="1"/>
  <c r="AB472" i="48"/>
  <c r="X472" i="48"/>
  <c r="M472" i="48"/>
  <c r="N472" i="48" s="1"/>
  <c r="X637" i="48"/>
  <c r="Y637" i="48" s="1"/>
  <c r="Z637" i="48" s="1"/>
  <c r="AB637" i="48"/>
  <c r="M637" i="48"/>
  <c r="N637" i="48" s="1"/>
  <c r="M1242" i="48"/>
  <c r="N1242" i="48" s="1"/>
  <c r="X1242" i="48"/>
  <c r="Y1242" i="48" s="1"/>
  <c r="Z1242" i="48" s="1"/>
  <c r="N240" i="48"/>
  <c r="X240" i="48"/>
  <c r="X292" i="48"/>
  <c r="AB292" i="48" s="1"/>
  <c r="Y291" i="48"/>
  <c r="AC291" i="48" s="1"/>
  <c r="X266" i="48"/>
  <c r="AB266" i="48" s="1"/>
  <c r="Y265" i="48"/>
  <c r="AC265" i="48" s="1"/>
  <c r="Y151" i="48"/>
  <c r="X157" i="48"/>
  <c r="V284" i="48"/>
  <c r="U285" i="48"/>
  <c r="V285" i="48" s="1"/>
  <c r="AB1525" i="48"/>
  <c r="U1525" i="48"/>
  <c r="V1525" i="48" s="1"/>
  <c r="X468" i="48"/>
  <c r="AB468" i="48"/>
  <c r="X1898" i="48"/>
  <c r="Y1898" i="48" s="1"/>
  <c r="Z1898" i="48" s="1"/>
  <c r="X1073" i="48"/>
  <c r="Y1073" i="48" s="1"/>
  <c r="Z1073" i="48" s="1"/>
  <c r="M1073" i="48"/>
  <c r="N1073" i="48" s="1"/>
  <c r="X578" i="48"/>
  <c r="Y578" i="48" s="1"/>
  <c r="Z578" i="48" s="1"/>
  <c r="M578" i="48"/>
  <c r="N578" i="48" s="1"/>
  <c r="X1568" i="48"/>
  <c r="M1568" i="48"/>
  <c r="N1568" i="48" s="1"/>
  <c r="X640" i="48"/>
  <c r="AB640" i="48"/>
  <c r="N260" i="48"/>
  <c r="X260" i="48"/>
  <c r="Z102" i="48"/>
  <c r="AB1583" i="48"/>
  <c r="N313" i="48"/>
  <c r="AB483" i="48"/>
  <c r="AB1803" i="48"/>
  <c r="AB648" i="48"/>
  <c r="M2375" i="48"/>
  <c r="N2375" i="48" s="1"/>
  <c r="M801" i="48"/>
  <c r="N801" i="48" s="1"/>
  <c r="M2228" i="48"/>
  <c r="N2228" i="48" s="1"/>
  <c r="M1736" i="48"/>
  <c r="N1736" i="48" s="1"/>
  <c r="M471" i="48"/>
  <c r="N471" i="48" s="1"/>
  <c r="U1509" i="48"/>
  <c r="V1509" i="48" s="1"/>
  <c r="U136" i="48"/>
  <c r="V136" i="48" s="1"/>
  <c r="V135" i="48"/>
  <c r="AB810" i="48"/>
  <c r="AB1528" i="48"/>
  <c r="U1528" i="48"/>
  <c r="V1528" i="48" s="1"/>
  <c r="AB2024" i="48"/>
  <c r="AB645" i="48"/>
  <c r="X409" i="48"/>
  <c r="X155" i="48"/>
  <c r="AB155" i="48" s="1"/>
  <c r="X1234" i="48"/>
  <c r="X959" i="48"/>
  <c r="X464" i="48"/>
  <c r="X1509" i="48"/>
  <c r="X1069" i="48"/>
  <c r="X794" i="48"/>
  <c r="X1729" i="48"/>
  <c r="X1894" i="48"/>
  <c r="X1784" i="48"/>
  <c r="X1344" i="48"/>
  <c r="X2004" i="48"/>
  <c r="X1564" i="48"/>
  <c r="X2059" i="48"/>
  <c r="X574" i="48"/>
  <c r="X1520" i="48"/>
  <c r="AB1520" i="48"/>
  <c r="N157" i="48"/>
  <c r="M136" i="48"/>
  <c r="N136" i="48" s="1"/>
  <c r="N135" i="48"/>
  <c r="X1787" i="48"/>
  <c r="Y1787" i="48" s="1"/>
  <c r="Z1787" i="48" s="1"/>
  <c r="X2007" i="48"/>
  <c r="Y2007" i="48" s="1"/>
  <c r="Z2007" i="48" s="1"/>
  <c r="X797" i="48"/>
  <c r="Y797" i="48" s="1"/>
  <c r="Z797" i="48" s="1"/>
  <c r="N184" i="48"/>
  <c r="X184" i="48"/>
  <c r="X1567" i="48"/>
  <c r="Y1567" i="48" s="1"/>
  <c r="Z1567" i="48" s="1"/>
  <c r="X586" i="48"/>
  <c r="N259" i="48"/>
  <c r="X259" i="48"/>
  <c r="X283" i="48"/>
  <c r="AB283" i="48" s="1"/>
  <c r="AB594" i="48"/>
  <c r="AB2285" i="48"/>
  <c r="M2285" i="48"/>
  <c r="N2285" i="48" s="1"/>
  <c r="AB424" i="48"/>
  <c r="AB809" i="48"/>
  <c r="M809" i="48"/>
  <c r="N809" i="48" s="1"/>
  <c r="AB644" i="48"/>
  <c r="M644" i="48"/>
  <c r="N644" i="48" s="1"/>
  <c r="AB1909" i="48"/>
  <c r="AB1744" i="48"/>
  <c r="V265" i="48"/>
  <c r="U266" i="48"/>
  <c r="V266" i="48" s="1"/>
  <c r="X1902" i="48"/>
  <c r="Y1902" i="48" s="1"/>
  <c r="Z1902" i="48" s="1"/>
  <c r="M1902" i="48"/>
  <c r="N1902" i="48" s="1"/>
  <c r="N181" i="48"/>
  <c r="X181" i="48"/>
  <c r="Z255" i="48"/>
  <c r="X2281" i="48"/>
  <c r="X2330" i="48"/>
  <c r="X2232" i="48"/>
  <c r="AB475" i="48"/>
  <c r="X475" i="48"/>
  <c r="AB1913" i="48"/>
  <c r="M2066" i="48"/>
  <c r="N2066" i="48" s="1"/>
  <c r="N159" i="48"/>
  <c r="X159" i="48"/>
  <c r="Z177" i="48"/>
  <c r="X2322" i="48"/>
  <c r="X2273" i="48"/>
  <c r="X2224" i="48"/>
  <c r="X1897" i="48"/>
  <c r="Y1897" i="48" s="1"/>
  <c r="Z1897" i="48" s="1"/>
  <c r="X1792" i="48"/>
  <c r="Y1792" i="48" s="1"/>
  <c r="Z1792" i="48" s="1"/>
  <c r="M1792" i="48"/>
  <c r="N1792" i="48" s="1"/>
  <c r="X582" i="48"/>
  <c r="Y582" i="48" s="1"/>
  <c r="Z582" i="48" s="1"/>
  <c r="M582" i="48"/>
  <c r="N582" i="48" s="1"/>
  <c r="X136" i="48"/>
  <c r="AB136" i="48" s="1"/>
  <c r="Y135" i="48"/>
  <c r="AC135" i="48" s="1"/>
  <c r="X1788" i="48"/>
  <c r="M1788" i="48"/>
  <c r="N1788" i="48" s="1"/>
  <c r="X2012" i="48"/>
  <c r="Y2012" i="48" s="1"/>
  <c r="Z2012" i="48" s="1"/>
  <c r="M2012" i="48"/>
  <c r="N2012" i="48" s="1"/>
  <c r="X1352" i="48"/>
  <c r="Y1352" i="48" s="1"/>
  <c r="Z1352" i="48" s="1"/>
  <c r="M1352" i="48"/>
  <c r="N1352" i="48" s="1"/>
  <c r="X2067" i="48"/>
  <c r="Y2067" i="48" s="1"/>
  <c r="Z2067" i="48" s="1"/>
  <c r="M2067" i="48"/>
  <c r="N2067" i="48" s="1"/>
  <c r="U311" i="48"/>
  <c r="V311" i="48" s="1"/>
  <c r="V310" i="48"/>
  <c r="X2008" i="48"/>
  <c r="Y2008" i="48" s="1"/>
  <c r="Z2008" i="48" s="1"/>
  <c r="X1348" i="48"/>
  <c r="Y1348" i="48" s="1"/>
  <c r="Z1348" i="48" s="1"/>
  <c r="X633" i="48"/>
  <c r="AB633" i="48"/>
  <c r="M633" i="48"/>
  <c r="N633" i="48" s="1"/>
  <c r="X2063" i="48"/>
  <c r="Y2063" i="48" s="1"/>
  <c r="Z2063" i="48" s="1"/>
  <c r="X2070" i="48"/>
  <c r="X420" i="48"/>
  <c r="AB1524" i="48"/>
  <c r="U1524" i="48"/>
  <c r="V1524" i="48" s="1"/>
  <c r="AB2338" i="48"/>
  <c r="AB2078" i="48"/>
  <c r="AB593" i="48"/>
  <c r="AB813" i="48"/>
  <c r="AB2240" i="48"/>
  <c r="M1241" i="48"/>
  <c r="N1241" i="48" s="1"/>
  <c r="M1901" i="48"/>
  <c r="N1901" i="48" s="1"/>
  <c r="M1571" i="48"/>
  <c r="N1571" i="48" s="1"/>
  <c r="M2326" i="48"/>
  <c r="N2326" i="48" s="1"/>
  <c r="M416" i="48"/>
  <c r="N416" i="48" s="1"/>
  <c r="M649" i="48"/>
  <c r="N649" i="48" s="1"/>
  <c r="X1512" i="48"/>
  <c r="Y1512" i="48" s="1"/>
  <c r="Z1512" i="48" s="1"/>
  <c r="AB1512" i="48"/>
  <c r="U1512" i="48"/>
  <c r="V1512" i="48" s="1"/>
  <c r="AB480" i="48"/>
  <c r="M480" i="48"/>
  <c r="N480" i="48" s="1"/>
  <c r="X649" i="48"/>
  <c r="X311" i="48"/>
  <c r="AB311" i="48" s="1"/>
  <c r="X484" i="48"/>
  <c r="X1364" i="48"/>
  <c r="X1749" i="48"/>
  <c r="X1254" i="48"/>
  <c r="X814" i="48"/>
  <c r="X979" i="48"/>
  <c r="X1529" i="48"/>
  <c r="X1089" i="48"/>
  <c r="X2024" i="48"/>
  <c r="X429" i="48"/>
  <c r="X1584" i="48"/>
  <c r="X1804" i="48"/>
  <c r="X2079" i="48"/>
  <c r="X594" i="48"/>
  <c r="X1914" i="48"/>
  <c r="AB2020" i="48"/>
  <c r="N162" i="48"/>
  <c r="X162" i="48"/>
  <c r="M484" i="48"/>
  <c r="N484" i="48" s="1"/>
  <c r="N158" i="48"/>
  <c r="X158" i="48"/>
  <c r="AB2075" i="48"/>
  <c r="M1347" i="48"/>
  <c r="N1347" i="48" s="1"/>
  <c r="X1347" i="48"/>
  <c r="Y1347" i="48" s="1"/>
  <c r="Z1347" i="48" s="1"/>
  <c r="N182" i="48"/>
  <c r="X182" i="48"/>
  <c r="X577" i="48"/>
  <c r="Y577" i="48" s="1"/>
  <c r="Z577" i="48" s="1"/>
  <c r="X1732" i="48"/>
  <c r="Y1732" i="48" s="1"/>
  <c r="Z1732" i="48" s="1"/>
  <c r="X1906" i="48"/>
  <c r="Y1906" i="48" s="1"/>
  <c r="Z1906" i="48" s="1"/>
  <c r="X2016" i="48"/>
  <c r="Y2016" i="48" s="1"/>
  <c r="Z2016" i="48" s="1"/>
  <c r="X421" i="48"/>
  <c r="X1576" i="48"/>
  <c r="Y1576" i="48" s="1"/>
  <c r="Z1576" i="48" s="1"/>
  <c r="AB975" i="48"/>
  <c r="U1517" i="48"/>
  <c r="V1517" i="48" s="1"/>
  <c r="X2692" i="48"/>
  <c r="X648" i="48"/>
  <c r="X2734" i="48"/>
  <c r="X2671" i="48"/>
  <c r="X2755" i="48"/>
  <c r="X1363" i="48"/>
  <c r="X813" i="48"/>
  <c r="X1528" i="48"/>
  <c r="X1088" i="48"/>
  <c r="X313" i="48"/>
  <c r="X2289" i="48"/>
  <c r="X2023" i="48"/>
  <c r="X2713" i="48"/>
  <c r="X483" i="48"/>
  <c r="X1748" i="48"/>
  <c r="X1253" i="48"/>
  <c r="X978" i="48"/>
  <c r="X428" i="48"/>
  <c r="X2078" i="48"/>
  <c r="X593" i="48"/>
  <c r="X2776" i="48"/>
  <c r="X1803" i="48"/>
  <c r="X1583" i="48"/>
  <c r="X2240" i="48"/>
  <c r="X2387" i="48"/>
  <c r="X2338" i="48"/>
  <c r="X1913" i="48"/>
  <c r="AB1799" i="48"/>
  <c r="M1799" i="48"/>
  <c r="N1799" i="48" s="1"/>
  <c r="AB1579" i="48"/>
  <c r="M1579" i="48"/>
  <c r="N1579" i="48" s="1"/>
  <c r="AB2019" i="48"/>
  <c r="M2019" i="48"/>
  <c r="N2019" i="48" s="1"/>
  <c r="W2775" i="48"/>
  <c r="Y2775" i="48" s="1"/>
  <c r="Z2775" i="48" s="1"/>
  <c r="Y2774" i="48"/>
  <c r="Z2774" i="48" s="1"/>
  <c r="W2777" i="48"/>
  <c r="Y2777" i="48" s="1"/>
  <c r="Z2777" i="48" s="1"/>
  <c r="W2768" i="48"/>
  <c r="Y2768" i="48" s="1"/>
  <c r="Z2768" i="48" s="1"/>
  <c r="W2767" i="48"/>
  <c r="Y2767" i="48" s="1"/>
  <c r="Z2767" i="48" s="1"/>
  <c r="Y2766" i="48"/>
  <c r="Z2766" i="48" s="1"/>
  <c r="W2769" i="48"/>
  <c r="Y2769" i="48" s="1"/>
  <c r="Z2769" i="48" s="1"/>
  <c r="W2771" i="48"/>
  <c r="Y2771" i="48" s="1"/>
  <c r="Z2771" i="48" s="1"/>
  <c r="Y2770" i="48"/>
  <c r="Z2770" i="48" s="1"/>
  <c r="AA1293" i="48" l="1"/>
  <c r="E300" i="48"/>
  <c r="F300" i="48" s="1"/>
  <c r="F299" i="48"/>
  <c r="AA2273" i="48"/>
  <c r="AC2273" i="48" s="1"/>
  <c r="H2060" i="5"/>
  <c r="H2418" i="5"/>
  <c r="H905" i="5"/>
  <c r="H740" i="5"/>
  <c r="H2271" i="5"/>
  <c r="H465" i="5"/>
  <c r="H2170" i="5"/>
  <c r="H2571" i="5"/>
  <c r="H183" i="5"/>
  <c r="I183" i="5" s="1"/>
  <c r="H2484" i="56"/>
  <c r="H2477" i="5"/>
  <c r="H909" i="5"/>
  <c r="H2064" i="5"/>
  <c r="H744" i="5"/>
  <c r="H1129" i="5"/>
  <c r="H1954" i="5"/>
  <c r="AA1462" i="48"/>
  <c r="AA747" i="48"/>
  <c r="I1571" i="56"/>
  <c r="I965" i="56"/>
  <c r="I1735" i="56"/>
  <c r="I1456" i="5"/>
  <c r="O364" i="48"/>
  <c r="I130" i="5"/>
  <c r="I131" i="5"/>
  <c r="I1501" i="5"/>
  <c r="I511" i="5"/>
  <c r="AA2586" i="48"/>
  <c r="AA898" i="48"/>
  <c r="AA1943" i="48"/>
  <c r="H312" i="56"/>
  <c r="H314" i="56" s="1"/>
  <c r="I314" i="56" s="1"/>
  <c r="M797" i="48"/>
  <c r="N797" i="48" s="1"/>
  <c r="AA1567" i="48"/>
  <c r="AC1567" i="48" s="1"/>
  <c r="H2473" i="5"/>
  <c r="H2369" i="5"/>
  <c r="H575" i="5"/>
  <c r="H795" i="5"/>
  <c r="H1510" i="5"/>
  <c r="H685" i="5"/>
  <c r="H1840" i="5"/>
  <c r="H1180" i="5"/>
  <c r="I175" i="5"/>
  <c r="H2302" i="56"/>
  <c r="H2204" i="56"/>
  <c r="H1019" i="5"/>
  <c r="H2324" i="5"/>
  <c r="H1624" i="5"/>
  <c r="H1569" i="5"/>
  <c r="H1514" i="5"/>
  <c r="H854" i="5"/>
  <c r="AA1022" i="48"/>
  <c r="I2614" i="56"/>
  <c r="I2285" i="56"/>
  <c r="I580" i="56"/>
  <c r="I1786" i="5"/>
  <c r="I961" i="5"/>
  <c r="I1346" i="5"/>
  <c r="I796" i="5"/>
  <c r="I1896" i="5"/>
  <c r="I576" i="5"/>
  <c r="AA853" i="48"/>
  <c r="AA1458" i="48"/>
  <c r="W233" i="48"/>
  <c r="AA233" i="48" s="1"/>
  <c r="I1061" i="5"/>
  <c r="I1721" i="5"/>
  <c r="I2264" i="5"/>
  <c r="AA1842" i="48"/>
  <c r="I2208" i="56"/>
  <c r="AA678" i="48"/>
  <c r="AC152" i="48"/>
  <c r="Y153" i="48"/>
  <c r="Z152" i="48"/>
  <c r="H2578" i="56"/>
  <c r="E316" i="56"/>
  <c r="E314" i="56"/>
  <c r="I2537" i="56"/>
  <c r="I2355" i="56"/>
  <c r="I1752" i="56"/>
  <c r="I1400" i="5"/>
  <c r="I1237" i="56"/>
  <c r="AA1897" i="48"/>
  <c r="AC1897" i="48" s="1"/>
  <c r="I2682" i="5"/>
  <c r="H2582" i="56"/>
  <c r="I313" i="56"/>
  <c r="H334" i="5"/>
  <c r="H926" i="5" s="1"/>
  <c r="AA2335" i="48"/>
  <c r="AC2335" i="48" s="1"/>
  <c r="H2680" i="56"/>
  <c r="H2351" i="56"/>
  <c r="I2351" i="56"/>
  <c r="AA513" i="48"/>
  <c r="AA1833" i="48"/>
  <c r="AA2517" i="48"/>
  <c r="AA2163" i="48"/>
  <c r="I626" i="56"/>
  <c r="G231" i="5"/>
  <c r="G689" i="5"/>
  <c r="G1294" i="5"/>
  <c r="G1184" i="5"/>
  <c r="G1514" i="5"/>
  <c r="G1679" i="5"/>
  <c r="G964" i="5"/>
  <c r="G909" i="5"/>
  <c r="G744" i="5"/>
  <c r="G234" i="5"/>
  <c r="G1074" i="5"/>
  <c r="G2373" i="5"/>
  <c r="G1734" i="5"/>
  <c r="G2526" i="5"/>
  <c r="G229" i="5"/>
  <c r="G634" i="5"/>
  <c r="G799" i="5"/>
  <c r="G1789" i="5"/>
  <c r="G1239" i="5"/>
  <c r="G232" i="5"/>
  <c r="G1569" i="5"/>
  <c r="G2119" i="5"/>
  <c r="G2575" i="5"/>
  <c r="G2174" i="5"/>
  <c r="G854" i="5"/>
  <c r="G1954" i="5"/>
  <c r="G2673" i="5"/>
  <c r="G579" i="5"/>
  <c r="G2422" i="5"/>
  <c r="G524" i="5"/>
  <c r="G1844" i="5"/>
  <c r="G233" i="5"/>
  <c r="G2275" i="5"/>
  <c r="G1899" i="5"/>
  <c r="G2624" i="5"/>
  <c r="G1459" i="5"/>
  <c r="G2324" i="5"/>
  <c r="G1404" i="5"/>
  <c r="G1349" i="5"/>
  <c r="G414" i="5"/>
  <c r="G1129" i="5"/>
  <c r="G469" i="5"/>
  <c r="G2226" i="5"/>
  <c r="G1019" i="5"/>
  <c r="G1624" i="5"/>
  <c r="G235" i="5"/>
  <c r="G2064" i="5"/>
  <c r="G2477" i="5"/>
  <c r="G2009" i="5"/>
  <c r="M1897" i="48"/>
  <c r="N1897" i="48" s="1"/>
  <c r="I302" i="56"/>
  <c r="AA2241" i="48"/>
  <c r="AC2241" i="48" s="1"/>
  <c r="AA1682" i="48"/>
  <c r="I2467" i="56"/>
  <c r="I1975" i="56"/>
  <c r="I2389" i="56"/>
  <c r="I1236" i="5"/>
  <c r="AA2173" i="48"/>
  <c r="AA1348" i="48"/>
  <c r="AC1348" i="48" s="1"/>
  <c r="AA1953" i="48"/>
  <c r="I951" i="5"/>
  <c r="I2161" i="5"/>
  <c r="I2362" i="5"/>
  <c r="I1666" i="5"/>
  <c r="I1886" i="5"/>
  <c r="I2631" i="56"/>
  <c r="I127" i="5"/>
  <c r="K312" i="48"/>
  <c r="I2005" i="5"/>
  <c r="I2684" i="56"/>
  <c r="AA2108" i="48"/>
  <c r="K309" i="48"/>
  <c r="H272" i="5"/>
  <c r="I272" i="5" s="1"/>
  <c r="I1011" i="56"/>
  <c r="I791" i="56"/>
  <c r="I2607" i="56"/>
  <c r="AC637" i="48"/>
  <c r="H2431" i="56"/>
  <c r="H2676" i="56"/>
  <c r="H1895" i="5"/>
  <c r="H2522" i="5"/>
  <c r="H2620" i="5"/>
  <c r="H2005" i="5"/>
  <c r="H1235" i="5"/>
  <c r="H177" i="5"/>
  <c r="I177" i="5" s="1"/>
  <c r="H1620" i="5"/>
  <c r="H1125" i="5"/>
  <c r="H2222" i="5"/>
  <c r="H1400" i="5"/>
  <c r="H180" i="5"/>
  <c r="I180" i="5" s="1"/>
  <c r="H850" i="5"/>
  <c r="AA2237" i="48"/>
  <c r="AC2237" i="48" s="1"/>
  <c r="AA692" i="48"/>
  <c r="I1681" i="56"/>
  <c r="I2236" i="56"/>
  <c r="I1790" i="56"/>
  <c r="I1566" i="5"/>
  <c r="I1676" i="5"/>
  <c r="I1731" i="5"/>
  <c r="AA464" i="48"/>
  <c r="W181" i="48"/>
  <c r="AA181" i="48" s="1"/>
  <c r="AA1678" i="48"/>
  <c r="AA1018" i="48"/>
  <c r="I1391" i="5"/>
  <c r="I1226" i="5"/>
  <c r="I2313" i="5"/>
  <c r="I1831" i="5"/>
  <c r="I1006" i="5"/>
  <c r="I621" i="5"/>
  <c r="I1171" i="5"/>
  <c r="W185" i="48"/>
  <c r="AA185" i="48" s="1"/>
  <c r="I1080" i="56"/>
  <c r="AA843" i="48"/>
  <c r="AA458" i="48"/>
  <c r="AC458" i="48" s="1"/>
  <c r="I901" i="56"/>
  <c r="I406" i="56"/>
  <c r="F369" i="56"/>
  <c r="I597" i="56"/>
  <c r="Y63" i="57"/>
  <c r="Q76" i="57"/>
  <c r="Q77" i="57"/>
  <c r="Q66" i="57"/>
  <c r="Q67" i="57"/>
  <c r="Q69" i="57"/>
  <c r="Q70" i="57"/>
  <c r="Q72" i="57"/>
  <c r="Q68" i="57"/>
  <c r="Q65" i="57"/>
  <c r="Q71" i="57"/>
  <c r="Q46" i="57"/>
  <c r="Y36" i="57"/>
  <c r="Q49" i="57"/>
  <c r="Q48" i="57"/>
  <c r="Q40" i="57"/>
  <c r="Q41" i="57"/>
  <c r="Q42" i="57"/>
  <c r="Q45" i="57"/>
  <c r="Q38" i="57"/>
  <c r="Q39" i="57"/>
  <c r="Q43" i="57"/>
  <c r="Q44" i="57"/>
  <c r="Y5" i="57"/>
  <c r="Q18" i="57"/>
  <c r="Q17" i="57"/>
  <c r="Q13" i="57"/>
  <c r="Q7" i="57"/>
  <c r="Q8" i="57"/>
  <c r="Q9" i="57"/>
  <c r="Q10" i="57"/>
  <c r="Q12" i="57"/>
  <c r="Q11" i="57"/>
  <c r="Q14" i="57"/>
  <c r="Q15" i="57"/>
  <c r="AA523" i="48"/>
  <c r="I1015" i="5"/>
  <c r="I795" i="5"/>
  <c r="W2420" i="48"/>
  <c r="W1952" i="48"/>
  <c r="H799" i="5"/>
  <c r="H1734" i="5"/>
  <c r="H2673" i="5"/>
  <c r="H2275" i="5"/>
  <c r="H1789" i="5"/>
  <c r="H414" i="5"/>
  <c r="H1239" i="5"/>
  <c r="H2009" i="5"/>
  <c r="H1899" i="5"/>
  <c r="H1679" i="5"/>
  <c r="H2373" i="5"/>
  <c r="H2422" i="5"/>
  <c r="H232" i="5"/>
  <c r="I232" i="5" s="1"/>
  <c r="H964" i="5"/>
  <c r="H1404" i="5"/>
  <c r="H2526" i="5"/>
  <c r="H2119" i="5"/>
  <c r="H1459" i="5"/>
  <c r="H469" i="5"/>
  <c r="H1184" i="5"/>
  <c r="H2174" i="5"/>
  <c r="H634" i="5"/>
  <c r="AA1957" i="48"/>
  <c r="AA2177" i="48"/>
  <c r="I2620" i="5"/>
  <c r="AS54" i="57"/>
  <c r="AS53" i="57"/>
  <c r="AS24" i="57"/>
  <c r="AS23" i="57"/>
  <c r="AS26" i="57"/>
  <c r="AS22" i="57"/>
  <c r="AS25" i="57"/>
  <c r="AS84" i="57"/>
  <c r="AS81" i="57"/>
  <c r="AS82" i="57"/>
  <c r="AS85" i="57"/>
  <c r="AS83" i="57"/>
  <c r="AS18" i="57"/>
  <c r="AS17" i="57"/>
  <c r="AS9" i="57"/>
  <c r="AS13" i="57"/>
  <c r="AS14" i="57"/>
  <c r="AS15" i="57"/>
  <c r="AS11" i="57"/>
  <c r="AS10" i="57"/>
  <c r="AS7" i="57"/>
  <c r="AS8" i="57"/>
  <c r="AS12" i="57"/>
  <c r="O18" i="57"/>
  <c r="O17" i="57"/>
  <c r="O8" i="57"/>
  <c r="O10" i="57"/>
  <c r="O11" i="57"/>
  <c r="O15" i="57"/>
  <c r="O13" i="57"/>
  <c r="O7" i="57"/>
  <c r="O9" i="57"/>
  <c r="O12" i="57"/>
  <c r="O14" i="57"/>
  <c r="AE17" i="57"/>
  <c r="AE18" i="57"/>
  <c r="AE9" i="57"/>
  <c r="AE11" i="57"/>
  <c r="AE14" i="57"/>
  <c r="AE13" i="57"/>
  <c r="AE8" i="57"/>
  <c r="AE10" i="57"/>
  <c r="AE7" i="57"/>
  <c r="AE12" i="57"/>
  <c r="AE15" i="57"/>
  <c r="AS77" i="57"/>
  <c r="AS76" i="57"/>
  <c r="AS70" i="57"/>
  <c r="AS73" i="57"/>
  <c r="AS67" i="57"/>
  <c r="AS66" i="57"/>
  <c r="AS68" i="57"/>
  <c r="AS71" i="57"/>
  <c r="AS72" i="57"/>
  <c r="AS69" i="57"/>
  <c r="AS65" i="57"/>
  <c r="O76" i="57"/>
  <c r="O77" i="57"/>
  <c r="O72" i="57"/>
  <c r="O68" i="57"/>
  <c r="O71" i="57"/>
  <c r="O65" i="57"/>
  <c r="O66" i="57"/>
  <c r="O67" i="57"/>
  <c r="O69" i="57"/>
  <c r="O70" i="57"/>
  <c r="AE76" i="57"/>
  <c r="AE77" i="57"/>
  <c r="AE67" i="57"/>
  <c r="AE69" i="57"/>
  <c r="AE71" i="57"/>
  <c r="AE65" i="57"/>
  <c r="AE66" i="57"/>
  <c r="AE68" i="57"/>
  <c r="AE70" i="57"/>
  <c r="G49" i="57"/>
  <c r="G48" i="57"/>
  <c r="G41" i="57"/>
  <c r="G42" i="57"/>
  <c r="G44" i="57"/>
  <c r="G39" i="57"/>
  <c r="G40" i="57"/>
  <c r="G43" i="57"/>
  <c r="G38" i="57"/>
  <c r="G45" i="57"/>
  <c r="W49" i="57"/>
  <c r="W48" i="57"/>
  <c r="W45" i="57"/>
  <c r="W38" i="57"/>
  <c r="W42" i="57"/>
  <c r="W43" i="57"/>
  <c r="W40" i="57"/>
  <c r="W39" i="57"/>
  <c r="W41" i="57"/>
  <c r="W44" i="57"/>
  <c r="AM48" i="57"/>
  <c r="AM49" i="57"/>
  <c r="AM41" i="57"/>
  <c r="AM42" i="57"/>
  <c r="AM38" i="57"/>
  <c r="AM40" i="57"/>
  <c r="AM39" i="57"/>
  <c r="G18" i="57"/>
  <c r="G17" i="57"/>
  <c r="G15" i="57"/>
  <c r="G10" i="57"/>
  <c r="G12" i="57"/>
  <c r="G8" i="57"/>
  <c r="G7" i="57"/>
  <c r="G9" i="57"/>
  <c r="G11" i="57"/>
  <c r="G13" i="57"/>
  <c r="G14" i="57"/>
  <c r="W18" i="57"/>
  <c r="W17" i="57"/>
  <c r="W7" i="57"/>
  <c r="W9" i="57"/>
  <c r="W13" i="57"/>
  <c r="W10" i="57"/>
  <c r="W14" i="57"/>
  <c r="W8" i="57"/>
  <c r="W11" i="57"/>
  <c r="W12" i="57"/>
  <c r="W15" i="57"/>
  <c r="AM18" i="57"/>
  <c r="AM17" i="57"/>
  <c r="AM7" i="57"/>
  <c r="AM13" i="57"/>
  <c r="AM10" i="57"/>
  <c r="AM8" i="57"/>
  <c r="AM9" i="57"/>
  <c r="AM11" i="57"/>
  <c r="AM12" i="57"/>
  <c r="G77" i="57"/>
  <c r="G76" i="57"/>
  <c r="G71" i="57"/>
  <c r="G66" i="57"/>
  <c r="G68" i="57"/>
  <c r="G65" i="57"/>
  <c r="G70" i="57"/>
  <c r="G67" i="57"/>
  <c r="G69" i="57"/>
  <c r="G72" i="57"/>
  <c r="W76" i="57"/>
  <c r="W77" i="57"/>
  <c r="W65" i="57"/>
  <c r="W66" i="57"/>
  <c r="W68" i="57"/>
  <c r="W71" i="57"/>
  <c r="W70" i="57"/>
  <c r="W67" i="57"/>
  <c r="W69" i="57"/>
  <c r="W72" i="57"/>
  <c r="AM77" i="57"/>
  <c r="AM76" i="57"/>
  <c r="AM67" i="57"/>
  <c r="AM70" i="57"/>
  <c r="AM65" i="57"/>
  <c r="AM68" i="57"/>
  <c r="AM66" i="57"/>
  <c r="AM71" i="57"/>
  <c r="AM69" i="57"/>
  <c r="O46" i="57"/>
  <c r="O49" i="57"/>
  <c r="O48" i="57"/>
  <c r="O38" i="57"/>
  <c r="O39" i="57"/>
  <c r="O43" i="57"/>
  <c r="O44" i="57"/>
  <c r="O40" i="57"/>
  <c r="O41" i="57"/>
  <c r="O42" i="57"/>
  <c r="O45" i="57"/>
  <c r="AE49" i="57"/>
  <c r="AE48" i="57"/>
  <c r="AE43" i="57"/>
  <c r="AE45" i="57"/>
  <c r="AE40" i="57"/>
  <c r="AE38" i="57"/>
  <c r="AE42" i="57"/>
  <c r="AE44" i="57"/>
  <c r="AE39" i="57"/>
  <c r="AE41" i="57"/>
  <c r="AS49" i="57"/>
  <c r="AS48" i="57"/>
  <c r="AS44" i="57"/>
  <c r="AS40" i="57"/>
  <c r="AS43" i="57"/>
  <c r="AS39" i="57"/>
  <c r="AS42" i="57"/>
  <c r="AS38" i="57"/>
  <c r="AS46" i="57"/>
  <c r="AS45" i="57"/>
  <c r="AS41" i="57"/>
  <c r="I1570" i="56"/>
  <c r="I1680" i="56"/>
  <c r="I2663" i="56"/>
  <c r="I525" i="56"/>
  <c r="I1402" i="56"/>
  <c r="I1677" i="56"/>
  <c r="I852" i="56"/>
  <c r="I1842" i="56"/>
  <c r="I2435" i="56"/>
  <c r="I2229" i="56"/>
  <c r="I2460" i="56"/>
  <c r="I1836" i="56"/>
  <c r="I2327" i="56"/>
  <c r="I1966" i="56"/>
  <c r="I1726" i="56"/>
  <c r="I1911" i="56"/>
  <c r="I2380" i="56"/>
  <c r="I2558" i="56"/>
  <c r="I1396" i="56"/>
  <c r="I1616" i="56"/>
  <c r="I2278" i="56"/>
  <c r="H279" i="56"/>
  <c r="I279" i="56" s="1"/>
  <c r="AA1674" i="48"/>
  <c r="I1037" i="56"/>
  <c r="I1972" i="56"/>
  <c r="I1300" i="56"/>
  <c r="I1025" i="56"/>
  <c r="I1532" i="56"/>
  <c r="I817" i="56"/>
  <c r="I1642" i="56"/>
  <c r="I2533" i="56"/>
  <c r="I2582" i="56"/>
  <c r="F212" i="56"/>
  <c r="I1341" i="56"/>
  <c r="I516" i="56"/>
  <c r="I1561" i="56"/>
  <c r="I846" i="56"/>
  <c r="I1781" i="56"/>
  <c r="I681" i="56"/>
  <c r="I1176" i="56"/>
  <c r="I1231" i="56"/>
  <c r="E317" i="56"/>
  <c r="I2047" i="56"/>
  <c r="I905" i="5"/>
  <c r="AA1183" i="48"/>
  <c r="AA623" i="48"/>
  <c r="AC623" i="48" s="1"/>
  <c r="E623" i="48"/>
  <c r="F623" i="48" s="1"/>
  <c r="I2204" i="56"/>
  <c r="N125" i="48"/>
  <c r="M953" i="48"/>
  <c r="N953" i="48" s="1"/>
  <c r="I542" i="56"/>
  <c r="I328" i="5"/>
  <c r="I330" i="5"/>
  <c r="K314" i="48"/>
  <c r="K1198" i="48"/>
  <c r="AA1198" i="48" s="1"/>
  <c r="K978" i="48"/>
  <c r="K2078" i="48"/>
  <c r="M2078" i="48" s="1"/>
  <c r="N2078" i="48" s="1"/>
  <c r="K1143" i="48"/>
  <c r="K1748" i="48"/>
  <c r="K813" i="48"/>
  <c r="M813" i="48" s="1"/>
  <c r="N813" i="48" s="1"/>
  <c r="K538" i="48"/>
  <c r="K2133" i="48"/>
  <c r="K1418" i="48"/>
  <c r="AA1418" i="48" s="1"/>
  <c r="K1913" i="48"/>
  <c r="M1913" i="48" s="1"/>
  <c r="N1913" i="48" s="1"/>
  <c r="K1088" i="48"/>
  <c r="K483" i="48"/>
  <c r="M483" i="48" s="1"/>
  <c r="N483" i="48" s="1"/>
  <c r="K1363" i="48"/>
  <c r="K1253" i="48"/>
  <c r="M1253" i="48" s="1"/>
  <c r="N1253" i="48" s="1"/>
  <c r="K1308" i="48"/>
  <c r="AA1308" i="48" s="1"/>
  <c r="K703" i="48"/>
  <c r="AA703" i="48" s="1"/>
  <c r="K1968" i="48"/>
  <c r="AA1968" i="48" s="1"/>
  <c r="K923" i="48"/>
  <c r="AA923" i="48" s="1"/>
  <c r="K2436" i="48"/>
  <c r="AA2436" i="48" s="1"/>
  <c r="K593" i="48"/>
  <c r="M593" i="48" s="1"/>
  <c r="N593" i="48" s="1"/>
  <c r="K2491" i="48"/>
  <c r="AA2491" i="48" s="1"/>
  <c r="M307" i="48"/>
  <c r="N307" i="48" s="1"/>
  <c r="K2776" i="48"/>
  <c r="M2776" i="48" s="1"/>
  <c r="N2776" i="48" s="1"/>
  <c r="K868" i="48"/>
  <c r="K1583" i="48"/>
  <c r="K2338" i="48"/>
  <c r="K315" i="48"/>
  <c r="K2023" i="48"/>
  <c r="K2240" i="48"/>
  <c r="AA1528" i="48"/>
  <c r="AC1528" i="48" s="1"/>
  <c r="K2289" i="48"/>
  <c r="K648" i="48"/>
  <c r="K1033" i="48"/>
  <c r="AA1033" i="48" s="1"/>
  <c r="K2188" i="48"/>
  <c r="AA2188" i="48" s="1"/>
  <c r="K2638" i="48"/>
  <c r="AA2638" i="48" s="1"/>
  <c r="K1803" i="48"/>
  <c r="K2589" i="48"/>
  <c r="AA2589" i="48" s="1"/>
  <c r="K1693" i="48"/>
  <c r="AA1693" i="48" s="1"/>
  <c r="K428" i="48"/>
  <c r="K1858" i="48"/>
  <c r="AA1858" i="48" s="1"/>
  <c r="K1473" i="48"/>
  <c r="AA1473" i="48" s="1"/>
  <c r="K2540" i="48"/>
  <c r="AA2540" i="48" s="1"/>
  <c r="K2387" i="48"/>
  <c r="K1638" i="48"/>
  <c r="AA1638" i="48" s="1"/>
  <c r="K758" i="48"/>
  <c r="AA758" i="48" s="1"/>
  <c r="K313" i="48"/>
  <c r="AA868" i="48"/>
  <c r="AA1143" i="48"/>
  <c r="E1991" i="56"/>
  <c r="E1641" i="56"/>
  <c r="E1036" i="56"/>
  <c r="E2483" i="56"/>
  <c r="E2679" i="56"/>
  <c r="E1476" i="56"/>
  <c r="E1586" i="56"/>
  <c r="E1806" i="56"/>
  <c r="E2203" i="56"/>
  <c r="E2301" i="56"/>
  <c r="E1936" i="56"/>
  <c r="E486" i="56"/>
  <c r="E2532" i="56"/>
  <c r="E1091" i="56"/>
  <c r="E651" i="56"/>
  <c r="E2630" i="56"/>
  <c r="E541" i="56"/>
  <c r="E2252" i="56"/>
  <c r="E1311" i="56"/>
  <c r="E431" i="56"/>
  <c r="E1256" i="56"/>
  <c r="E318" i="56"/>
  <c r="E2046" i="56"/>
  <c r="E1696" i="56"/>
  <c r="E1366" i="56"/>
  <c r="E871" i="56"/>
  <c r="E1881" i="56"/>
  <c r="E706" i="56"/>
  <c r="E926" i="56"/>
  <c r="E1531" i="56"/>
  <c r="E1751" i="56"/>
  <c r="E2101" i="56"/>
  <c r="E596" i="56"/>
  <c r="E1201" i="56"/>
  <c r="E761" i="56"/>
  <c r="E2434" i="56"/>
  <c r="E1861" i="56"/>
  <c r="E2156" i="56"/>
  <c r="E2350" i="56"/>
  <c r="E1146" i="56"/>
  <c r="E2581" i="56"/>
  <c r="E816" i="56"/>
  <c r="E1421" i="56"/>
  <c r="E319" i="56"/>
  <c r="E320" i="56"/>
  <c r="E1636" i="5"/>
  <c r="I1636" i="5" s="1"/>
  <c r="E2587" i="5"/>
  <c r="K2713" i="48" s="1"/>
  <c r="M2713" i="48" s="1"/>
  <c r="N2713" i="48" s="1"/>
  <c r="E2538" i="5"/>
  <c r="K2692" i="48" s="1"/>
  <c r="M2692" i="48" s="1"/>
  <c r="N2692" i="48" s="1"/>
  <c r="E866" i="5"/>
  <c r="I866" i="5" s="1"/>
  <c r="E921" i="5"/>
  <c r="I921" i="5" s="1"/>
  <c r="E311" i="5"/>
  <c r="E2021" i="5"/>
  <c r="I2021" i="5" s="1"/>
  <c r="E2636" i="5"/>
  <c r="K2734" i="48" s="1"/>
  <c r="M2734" i="48" s="1"/>
  <c r="N2734" i="48" s="1"/>
  <c r="E591" i="5"/>
  <c r="I591" i="5" s="1"/>
  <c r="E2685" i="5"/>
  <c r="K2755" i="48" s="1"/>
  <c r="M2755" i="48" s="1"/>
  <c r="N2755" i="48" s="1"/>
  <c r="E2287" i="5"/>
  <c r="I2287" i="5" s="1"/>
  <c r="E2238" i="5"/>
  <c r="I2238" i="5" s="1"/>
  <c r="E2385" i="5"/>
  <c r="E2336" i="5"/>
  <c r="I2336" i="5" s="1"/>
  <c r="E426" i="5"/>
  <c r="I426" i="5" s="1"/>
  <c r="E313" i="5"/>
  <c r="E312" i="5"/>
  <c r="E1691" i="5"/>
  <c r="I1691" i="5" s="1"/>
  <c r="E2489" i="5"/>
  <c r="K2671" i="48" s="1"/>
  <c r="M2671" i="48" s="1"/>
  <c r="N2671" i="48" s="1"/>
  <c r="E536" i="5"/>
  <c r="E1801" i="5"/>
  <c r="I1801" i="5" s="1"/>
  <c r="E811" i="5"/>
  <c r="I811" i="5" s="1"/>
  <c r="E1086" i="5"/>
  <c r="I1086" i="5" s="1"/>
  <c r="E1141" i="5"/>
  <c r="I1141" i="5" s="1"/>
  <c r="E2186" i="5"/>
  <c r="I2186" i="5" s="1"/>
  <c r="E1856" i="5"/>
  <c r="I1856" i="5" s="1"/>
  <c r="E1361" i="5"/>
  <c r="I1361" i="5" s="1"/>
  <c r="E481" i="5"/>
  <c r="I481" i="5" s="1"/>
  <c r="E1031" i="5"/>
  <c r="I1031" i="5" s="1"/>
  <c r="E1746" i="5"/>
  <c r="I1746" i="5" s="1"/>
  <c r="E756" i="5"/>
  <c r="E1251" i="5"/>
  <c r="I1251" i="5" s="1"/>
  <c r="E1966" i="5"/>
  <c r="I1966" i="5" s="1"/>
  <c r="E1581" i="5"/>
  <c r="I1581" i="5" s="1"/>
  <c r="E1416" i="5"/>
  <c r="I1416" i="5" s="1"/>
  <c r="E1306" i="5"/>
  <c r="I1306" i="5" s="1"/>
  <c r="E701" i="5"/>
  <c r="I701" i="5" s="1"/>
  <c r="E2131" i="5"/>
  <c r="I2131" i="5" s="1"/>
  <c r="E1526" i="5"/>
  <c r="E2434" i="5"/>
  <c r="I2434" i="5" s="1"/>
  <c r="E2076" i="5"/>
  <c r="I2076" i="5" s="1"/>
  <c r="E1471" i="5"/>
  <c r="I1471" i="5" s="1"/>
  <c r="E646" i="5"/>
  <c r="E1196" i="5"/>
  <c r="I1196" i="5" s="1"/>
  <c r="E1911" i="5"/>
  <c r="I1911" i="5" s="1"/>
  <c r="N293" i="48"/>
  <c r="M294" i="48"/>
  <c r="N294" i="48" s="1"/>
  <c r="AA538" i="48"/>
  <c r="AA2133" i="48"/>
  <c r="I1740" i="56"/>
  <c r="I420" i="56"/>
  <c r="I1477" i="56"/>
  <c r="I982" i="56"/>
  <c r="I2680" i="56"/>
  <c r="I2584" i="5"/>
  <c r="I575" i="5"/>
  <c r="I1950" i="5"/>
  <c r="I2271" i="5"/>
  <c r="I1257" i="56"/>
  <c r="I1092" i="56"/>
  <c r="AC464" i="48"/>
  <c r="AA1399" i="48"/>
  <c r="I1925" i="56"/>
  <c r="I2090" i="56"/>
  <c r="I2157" i="56"/>
  <c r="I432" i="56"/>
  <c r="I762" i="56"/>
  <c r="I1807" i="56"/>
  <c r="I1587" i="56"/>
  <c r="I1367" i="56"/>
  <c r="I630" i="5"/>
  <c r="Y633" i="48"/>
  <c r="Z633" i="48" s="1"/>
  <c r="Y586" i="48"/>
  <c r="Z586" i="48" s="1"/>
  <c r="Z287" i="48"/>
  <c r="I1732" i="56"/>
  <c r="I1292" i="56"/>
  <c r="I962" i="56"/>
  <c r="I2027" i="56"/>
  <c r="I742" i="56"/>
  <c r="I572" i="5"/>
  <c r="I2167" i="5"/>
  <c r="I2035" i="56"/>
  <c r="I1410" i="56"/>
  <c r="I640" i="56"/>
  <c r="I1355" i="56"/>
  <c r="O260" i="48"/>
  <c r="AA1952" i="48"/>
  <c r="I2141" i="56"/>
  <c r="I1730" i="5"/>
  <c r="I2082" i="56"/>
  <c r="I1512" i="56"/>
  <c r="I487" i="56"/>
  <c r="I1515" i="56"/>
  <c r="I691" i="56"/>
  <c r="I1465" i="56"/>
  <c r="I2473" i="5"/>
  <c r="AA1568" i="48"/>
  <c r="AC1568" i="48" s="1"/>
  <c r="AA852" i="48"/>
  <c r="AA519" i="48"/>
  <c r="I2484" i="56"/>
  <c r="I2239" i="5"/>
  <c r="I2386" i="56"/>
  <c r="I1296" i="56"/>
  <c r="I1976" i="56"/>
  <c r="I860" i="56"/>
  <c r="I1795" i="56"/>
  <c r="I1980" i="56"/>
  <c r="I1840" i="5"/>
  <c r="I2022" i="5"/>
  <c r="Y1568" i="48"/>
  <c r="Z1568" i="48" s="1"/>
  <c r="AA904" i="48"/>
  <c r="I412" i="56"/>
  <c r="I687" i="56"/>
  <c r="I1567" i="56"/>
  <c r="I2137" i="56"/>
  <c r="I1787" i="56"/>
  <c r="I577" i="56"/>
  <c r="I1347" i="56"/>
  <c r="AA688" i="48"/>
  <c r="I957" i="5"/>
  <c r="I1672" i="5"/>
  <c r="I1177" i="5"/>
  <c r="I1507" i="5"/>
  <c r="I1862" i="56"/>
  <c r="I1937" i="56"/>
  <c r="I927" i="56"/>
  <c r="I1202" i="56"/>
  <c r="I1422" i="56"/>
  <c r="I1900" i="5"/>
  <c r="I695" i="56"/>
  <c r="I1312" i="56"/>
  <c r="I1992" i="56"/>
  <c r="AA963" i="48"/>
  <c r="AC963" i="48" s="1"/>
  <c r="I1882" i="56"/>
  <c r="AA1677" i="48"/>
  <c r="AA2622" i="48"/>
  <c r="AA687" i="48"/>
  <c r="AA2573" i="48"/>
  <c r="AA2007" i="48"/>
  <c r="AC2007" i="48" s="1"/>
  <c r="I1240" i="56"/>
  <c r="I1295" i="56"/>
  <c r="I690" i="56"/>
  <c r="I1017" i="56"/>
  <c r="I1791" i="56"/>
  <c r="I1021" i="56"/>
  <c r="I750" i="56"/>
  <c r="I1180" i="5"/>
  <c r="I2170" i="5"/>
  <c r="AA2488" i="48"/>
  <c r="I2571" i="5"/>
  <c r="I960" i="5"/>
  <c r="AA1969" i="48"/>
  <c r="I1087" i="5"/>
  <c r="I977" i="5"/>
  <c r="I1857" i="5"/>
  <c r="I1457" i="56"/>
  <c r="I1917" i="56"/>
  <c r="I797" i="56"/>
  <c r="I1837" i="5"/>
  <c r="I1342" i="5"/>
  <c r="I902" i="5"/>
  <c r="I737" i="5"/>
  <c r="I2102" i="56"/>
  <c r="I652" i="56"/>
  <c r="I1845" i="5"/>
  <c r="I970" i="56"/>
  <c r="I1575" i="56"/>
  <c r="I2394" i="56"/>
  <c r="I1147" i="56"/>
  <c r="AA412" i="48"/>
  <c r="AC412" i="48" s="1"/>
  <c r="AA2371" i="48"/>
  <c r="AC2371" i="48" s="1"/>
  <c r="AA1014" i="48"/>
  <c r="I2418" i="56"/>
  <c r="I1845" i="56"/>
  <c r="I2565" i="56"/>
  <c r="I1350" i="56"/>
  <c r="I2334" i="56"/>
  <c r="H127" i="5"/>
  <c r="I801" i="56"/>
  <c r="I1461" i="56"/>
  <c r="I581" i="56"/>
  <c r="I1516" i="56"/>
  <c r="I1135" i="56"/>
  <c r="I805" i="56"/>
  <c r="I2418" i="5"/>
  <c r="I1510" i="5"/>
  <c r="I520" i="5"/>
  <c r="I2369" i="5"/>
  <c r="I2060" i="5"/>
  <c r="I1675" i="5"/>
  <c r="Y798" i="48"/>
  <c r="Z798" i="48" s="1"/>
  <c r="I522" i="56"/>
  <c r="AA2118" i="48"/>
  <c r="I1012" i="5"/>
  <c r="I462" i="5"/>
  <c r="I1452" i="5"/>
  <c r="I1697" i="56"/>
  <c r="I707" i="56"/>
  <c r="I635" i="5"/>
  <c r="I525" i="5"/>
  <c r="I965" i="5"/>
  <c r="I2145" i="56"/>
  <c r="I1245" i="56"/>
  <c r="I745" i="5"/>
  <c r="F359" i="5"/>
  <c r="AA1787" i="48"/>
  <c r="AC1787" i="48" s="1"/>
  <c r="AA1182" i="48"/>
  <c r="AA1017" i="48"/>
  <c r="AA1402" i="48"/>
  <c r="I2385" i="5"/>
  <c r="I2140" i="56"/>
  <c r="I1920" i="56"/>
  <c r="I1460" i="56"/>
  <c r="I2386" i="5"/>
  <c r="AA649" i="48"/>
  <c r="AC649" i="48" s="1"/>
  <c r="I966" i="56"/>
  <c r="I1351" i="56"/>
  <c r="I1685" i="56"/>
  <c r="I530" i="56"/>
  <c r="I1850" i="56"/>
  <c r="I1235" i="5"/>
  <c r="I1785" i="5"/>
  <c r="I2222" i="5"/>
  <c r="I2115" i="5"/>
  <c r="I1455" i="5"/>
  <c r="Q467" i="48"/>
  <c r="R467" i="48" s="1"/>
  <c r="AA1639" i="48"/>
  <c r="AA1419" i="48"/>
  <c r="AC154" i="48"/>
  <c r="Z154" i="48"/>
  <c r="Y155" i="48"/>
  <c r="AC155" i="48" s="1"/>
  <c r="E1572" i="48"/>
  <c r="F1572" i="48" s="1"/>
  <c r="AA1572" i="48"/>
  <c r="AC1572" i="48" s="1"/>
  <c r="M1787" i="48"/>
  <c r="N1787" i="48" s="1"/>
  <c r="M632" i="48"/>
  <c r="N632" i="48" s="1"/>
  <c r="AC1513" i="48"/>
  <c r="AC467" i="48"/>
  <c r="W2224" i="48"/>
  <c r="Y2224" i="48" s="1"/>
  <c r="Z2224" i="48" s="1"/>
  <c r="W1677" i="48"/>
  <c r="W2622" i="48"/>
  <c r="I306" i="5"/>
  <c r="H2588" i="5"/>
  <c r="H2539" i="5"/>
  <c r="H2435" i="5"/>
  <c r="H2686" i="5"/>
  <c r="H2637" i="5"/>
  <c r="H2337" i="5"/>
  <c r="H2288" i="5"/>
  <c r="H2386" i="5"/>
  <c r="H2490" i="5"/>
  <c r="H2239" i="5"/>
  <c r="AA232" i="48"/>
  <c r="W417" i="48"/>
  <c r="Y417" i="48" s="1"/>
  <c r="Z417" i="48" s="1"/>
  <c r="W2177" i="48"/>
  <c r="W1022" i="48"/>
  <c r="W857" i="48"/>
  <c r="W747" i="48"/>
  <c r="W467" i="48"/>
  <c r="Y467" i="48" s="1"/>
  <c r="Z467" i="48" s="1"/>
  <c r="W692" i="48"/>
  <c r="W1462" i="48"/>
  <c r="W1627" i="48"/>
  <c r="W1187" i="48"/>
  <c r="W912" i="48"/>
  <c r="W1297" i="48"/>
  <c r="W2122" i="48"/>
  <c r="W1407" i="48"/>
  <c r="W1847" i="48"/>
  <c r="W1682" i="48"/>
  <c r="W527" i="48"/>
  <c r="W1957" i="48"/>
  <c r="W1132" i="48"/>
  <c r="E1902" i="48"/>
  <c r="F1902" i="48" s="1"/>
  <c r="AA1902" i="48"/>
  <c r="AC1902" i="48" s="1"/>
  <c r="F267" i="48"/>
  <c r="E268" i="48"/>
  <c r="F268" i="48" s="1"/>
  <c r="N271" i="48"/>
  <c r="M272" i="48"/>
  <c r="N272" i="48" s="1"/>
  <c r="AA413" i="48"/>
  <c r="AC413" i="48" s="1"/>
  <c r="I1401" i="5"/>
  <c r="I411" i="5"/>
  <c r="AA1344" i="48"/>
  <c r="AC1344" i="48" s="1"/>
  <c r="E1344" i="48"/>
  <c r="F1344" i="48" s="1"/>
  <c r="E1894" i="48"/>
  <c r="F1894" i="48" s="1"/>
  <c r="AA1894" i="48"/>
  <c r="AC1894" i="48" s="1"/>
  <c r="E2059" i="48"/>
  <c r="F2059" i="48" s="1"/>
  <c r="AA2059" i="48"/>
  <c r="AC2059" i="48" s="1"/>
  <c r="I1898" i="48"/>
  <c r="J1898" i="48" s="1"/>
  <c r="AA1898" i="48"/>
  <c r="AC1898" i="48" s="1"/>
  <c r="AA180" i="48"/>
  <c r="W1843" i="48"/>
  <c r="W743" i="48"/>
  <c r="W523" i="48"/>
  <c r="W2118" i="48"/>
  <c r="W1128" i="48"/>
  <c r="W1183" i="48"/>
  <c r="W413" i="48"/>
  <c r="W1018" i="48"/>
  <c r="W688" i="48"/>
  <c r="W1953" i="48"/>
  <c r="W1678" i="48"/>
  <c r="W908" i="48"/>
  <c r="W552" i="48"/>
  <c r="Y552" i="48" s="1"/>
  <c r="Z552" i="48" s="1"/>
  <c r="W2173" i="48"/>
  <c r="W1293" i="48"/>
  <c r="W1623" i="48"/>
  <c r="W853" i="48"/>
  <c r="W1403" i="48"/>
  <c r="W1458" i="48"/>
  <c r="F205" i="5"/>
  <c r="AC269" i="48"/>
  <c r="Z269" i="48"/>
  <c r="Y270" i="48"/>
  <c r="C2301" i="56"/>
  <c r="C2350" i="56"/>
  <c r="C2046" i="56"/>
  <c r="C2101" i="56"/>
  <c r="C486" i="56"/>
  <c r="C1861" i="56"/>
  <c r="C2203" i="56"/>
  <c r="C1696" i="56"/>
  <c r="C1311" i="56"/>
  <c r="C2532" i="56"/>
  <c r="C2483" i="56"/>
  <c r="C1091" i="56"/>
  <c r="C1476" i="56"/>
  <c r="C706" i="56"/>
  <c r="C1881" i="56"/>
  <c r="C1806" i="56"/>
  <c r="C2156" i="56"/>
  <c r="C1531" i="56"/>
  <c r="C596" i="56"/>
  <c r="C2434" i="56"/>
  <c r="C761" i="56"/>
  <c r="C2630" i="56"/>
  <c r="C1991" i="56"/>
  <c r="C2679" i="56"/>
  <c r="C2252" i="56"/>
  <c r="C1936" i="56"/>
  <c r="C926" i="56"/>
  <c r="C1586" i="56"/>
  <c r="C1641" i="56"/>
  <c r="C1146" i="56"/>
  <c r="C2581" i="56"/>
  <c r="C651" i="56"/>
  <c r="C1366" i="56"/>
  <c r="C541" i="56"/>
  <c r="C871" i="56"/>
  <c r="C431" i="56"/>
  <c r="C1036" i="56"/>
  <c r="C1751" i="56"/>
  <c r="C981" i="56"/>
  <c r="I981" i="56" s="1"/>
  <c r="C816" i="56"/>
  <c r="C1201" i="56"/>
  <c r="C1421" i="56"/>
  <c r="C1256" i="56"/>
  <c r="H338" i="56"/>
  <c r="H343" i="56" s="1"/>
  <c r="I343" i="56" s="1"/>
  <c r="H325" i="56"/>
  <c r="I325" i="56" s="1"/>
  <c r="I324" i="56"/>
  <c r="I334" i="5"/>
  <c r="H1696" i="5"/>
  <c r="H1971" i="5"/>
  <c r="H1311" i="5"/>
  <c r="H596" i="5"/>
  <c r="H1201" i="5"/>
  <c r="H1916" i="5"/>
  <c r="H1036" i="5"/>
  <c r="H1366" i="5"/>
  <c r="H706" i="5"/>
  <c r="H431" i="5"/>
  <c r="H486" i="5"/>
  <c r="H1476" i="5"/>
  <c r="H1641" i="5"/>
  <c r="H981" i="5"/>
  <c r="H2191" i="5"/>
  <c r="H2081" i="5"/>
  <c r="I1680" i="5"/>
  <c r="I1185" i="5"/>
  <c r="I690" i="5"/>
  <c r="I1790" i="5"/>
  <c r="E2364" i="48"/>
  <c r="F2364" i="48" s="1"/>
  <c r="AA2364" i="48"/>
  <c r="AC2364" i="48" s="1"/>
  <c r="E2266" i="48"/>
  <c r="F2266" i="48" s="1"/>
  <c r="AA2266" i="48"/>
  <c r="AC2266" i="48" s="1"/>
  <c r="E403" i="48"/>
  <c r="F403" i="48" s="1"/>
  <c r="AA403" i="48"/>
  <c r="AC403" i="48" s="1"/>
  <c r="E1998" i="48"/>
  <c r="F1998" i="48" s="1"/>
  <c r="AA1998" i="48"/>
  <c r="AC1998" i="48" s="1"/>
  <c r="O205" i="48"/>
  <c r="K2668" i="48"/>
  <c r="M2668" i="48" s="1"/>
  <c r="N2668" i="48" s="1"/>
  <c r="I2486" i="5"/>
  <c r="AA1509" i="48"/>
  <c r="AC1509" i="48" s="1"/>
  <c r="Z111" i="48"/>
  <c r="Y112" i="48"/>
  <c r="Z112" i="48" s="1"/>
  <c r="W1519" i="48"/>
  <c r="Y1519" i="48" s="1"/>
  <c r="Z1519" i="48" s="1"/>
  <c r="Y1338" i="48"/>
  <c r="Z1338" i="48" s="1"/>
  <c r="K2756" i="48"/>
  <c r="M2756" i="48" s="1"/>
  <c r="N2756" i="48" s="1"/>
  <c r="I2686" i="5"/>
  <c r="AA1254" i="48"/>
  <c r="AC1254" i="48" s="1"/>
  <c r="E1254" i="48"/>
  <c r="F1254" i="48" s="1"/>
  <c r="AA1529" i="48"/>
  <c r="AC1529" i="48" s="1"/>
  <c r="AA814" i="48"/>
  <c r="AC814" i="48" s="1"/>
  <c r="E814" i="48"/>
  <c r="F814" i="48" s="1"/>
  <c r="I1802" i="5"/>
  <c r="I2187" i="5"/>
  <c r="I1582" i="5"/>
  <c r="I1472" i="5"/>
  <c r="I1142" i="5"/>
  <c r="W412" i="48"/>
  <c r="W1842" i="48"/>
  <c r="W2573" i="48"/>
  <c r="AA472" i="48"/>
  <c r="AC472" i="48" s="1"/>
  <c r="E802" i="48"/>
  <c r="F802" i="48" s="1"/>
  <c r="AA802" i="48"/>
  <c r="AC802" i="48" s="1"/>
  <c r="E1077" i="48"/>
  <c r="F1077" i="48" s="1"/>
  <c r="AA1077" i="48"/>
  <c r="AC1077" i="48" s="1"/>
  <c r="C923" i="56"/>
  <c r="I923" i="56" s="1"/>
  <c r="C1693" i="56"/>
  <c r="I1693" i="56" s="1"/>
  <c r="C1363" i="56"/>
  <c r="I1363" i="56" s="1"/>
  <c r="C2043" i="56"/>
  <c r="I2043" i="56" s="1"/>
  <c r="C483" i="56"/>
  <c r="I483" i="56" s="1"/>
  <c r="C813" i="56"/>
  <c r="I813" i="56" s="1"/>
  <c r="C1088" i="56"/>
  <c r="I1088" i="56" s="1"/>
  <c r="C1583" i="56"/>
  <c r="I1583" i="56" s="1"/>
  <c r="C428" i="56"/>
  <c r="I428" i="56" s="1"/>
  <c r="C1418" i="56"/>
  <c r="I1418" i="56" s="1"/>
  <c r="C593" i="56"/>
  <c r="I593" i="56" s="1"/>
  <c r="C758" i="56"/>
  <c r="I758" i="56" s="1"/>
  <c r="I2098" i="56"/>
  <c r="C1878" i="56"/>
  <c r="I1878" i="56" s="1"/>
  <c r="C1803" i="56"/>
  <c r="I1803" i="56" s="1"/>
  <c r="I2153" i="56"/>
  <c r="C978" i="56"/>
  <c r="I978" i="56" s="1"/>
  <c r="C868" i="56"/>
  <c r="I868" i="56" s="1"/>
  <c r="C1528" i="56"/>
  <c r="I1528" i="56" s="1"/>
  <c r="C1198" i="56"/>
  <c r="I1198" i="56" s="1"/>
  <c r="C1638" i="56"/>
  <c r="I1638" i="56" s="1"/>
  <c r="C1858" i="56"/>
  <c r="I1858" i="56" s="1"/>
  <c r="C1143" i="56"/>
  <c r="I1143" i="56" s="1"/>
  <c r="C1988" i="56"/>
  <c r="I1988" i="56" s="1"/>
  <c r="C1748" i="56"/>
  <c r="I1748" i="56" s="1"/>
  <c r="C648" i="56"/>
  <c r="I648" i="56" s="1"/>
  <c r="C1473" i="56"/>
  <c r="I1473" i="56" s="1"/>
  <c r="C1308" i="56"/>
  <c r="I1308" i="56" s="1"/>
  <c r="C1033" i="56"/>
  <c r="I1033" i="56" s="1"/>
  <c r="C703" i="56"/>
  <c r="I703" i="56" s="1"/>
  <c r="C1933" i="56"/>
  <c r="I1933" i="56" s="1"/>
  <c r="C538" i="56"/>
  <c r="I538" i="56" s="1"/>
  <c r="AA798" i="48"/>
  <c r="AC798" i="48" s="1"/>
  <c r="I686" i="5"/>
  <c r="I466" i="5"/>
  <c r="I741" i="5"/>
  <c r="I1016" i="5"/>
  <c r="E959" i="48"/>
  <c r="F959" i="48" s="1"/>
  <c r="AA959" i="48"/>
  <c r="AC959" i="48" s="1"/>
  <c r="AA1839" i="48"/>
  <c r="E409" i="48"/>
  <c r="F409" i="48" s="1"/>
  <c r="AA409" i="48"/>
  <c r="AC409" i="48" s="1"/>
  <c r="F2164" i="56"/>
  <c r="F1374" i="56"/>
  <c r="F1044" i="56"/>
  <c r="F1999" i="56"/>
  <c r="F1759" i="56"/>
  <c r="F659" i="56"/>
  <c r="F1264" i="56"/>
  <c r="F2589" i="56"/>
  <c r="F1319" i="56"/>
  <c r="F439" i="56"/>
  <c r="F2109" i="56"/>
  <c r="F1889" i="56"/>
  <c r="F1869" i="56"/>
  <c r="F879" i="56"/>
  <c r="F2358" i="56"/>
  <c r="F2211" i="56"/>
  <c r="F1704" i="56"/>
  <c r="F1814" i="56"/>
  <c r="F1484" i="56"/>
  <c r="F714" i="56"/>
  <c r="F1594" i="56"/>
  <c r="F1944" i="56"/>
  <c r="F494" i="56"/>
  <c r="F2540" i="56"/>
  <c r="F2054" i="56"/>
  <c r="F1649" i="56"/>
  <c r="F824" i="56"/>
  <c r="F1429" i="56"/>
  <c r="F1539" i="56"/>
  <c r="F604" i="56"/>
  <c r="F2687" i="56"/>
  <c r="F769" i="56"/>
  <c r="F2309" i="56"/>
  <c r="F934" i="56"/>
  <c r="F2260" i="56"/>
  <c r="F1154" i="56"/>
  <c r="F2442" i="56"/>
  <c r="F1209" i="56"/>
  <c r="F549" i="56"/>
  <c r="F989" i="56"/>
  <c r="F2491" i="56"/>
  <c r="F370" i="56"/>
  <c r="F2638" i="56"/>
  <c r="F1099" i="56"/>
  <c r="F371" i="56"/>
  <c r="F372" i="56"/>
  <c r="I1788" i="48"/>
  <c r="J1788" i="48" s="1"/>
  <c r="AA1788" i="48"/>
  <c r="AC1788" i="48" s="1"/>
  <c r="I407" i="5"/>
  <c r="I2002" i="5"/>
  <c r="I1397" i="5"/>
  <c r="I2112" i="5"/>
  <c r="W466" i="48"/>
  <c r="Y466" i="48" s="1"/>
  <c r="Z466" i="48" s="1"/>
  <c r="AA215" i="48"/>
  <c r="AA739" i="48"/>
  <c r="H129" i="56"/>
  <c r="H341" i="56"/>
  <c r="H315" i="56"/>
  <c r="H289" i="56"/>
  <c r="N273" i="48"/>
  <c r="M274" i="48"/>
  <c r="N274" i="48" s="1"/>
  <c r="O750" i="48"/>
  <c r="O1960" i="48"/>
  <c r="O1630" i="48"/>
  <c r="O1190" i="48"/>
  <c r="O1740" i="48"/>
  <c r="Q1740" i="48" s="1"/>
  <c r="R1740" i="48" s="1"/>
  <c r="O420" i="48"/>
  <c r="O2180" i="48"/>
  <c r="O2581" i="48"/>
  <c r="O2281" i="48"/>
  <c r="Q2281" i="48" s="1"/>
  <c r="R2281" i="48" s="1"/>
  <c r="O805" i="48"/>
  <c r="Q805" i="48" s="1"/>
  <c r="R805" i="48" s="1"/>
  <c r="O530" i="48"/>
  <c r="O695" i="48"/>
  <c r="O1850" i="48"/>
  <c r="O1300" i="48"/>
  <c r="O860" i="48"/>
  <c r="O1135" i="48"/>
  <c r="O1025" i="48"/>
  <c r="O2232" i="48"/>
  <c r="Q2232" i="48" s="1"/>
  <c r="R2232" i="48" s="1"/>
  <c r="O1245" i="48"/>
  <c r="Q1245" i="48" s="1"/>
  <c r="R1245" i="48" s="1"/>
  <c r="O1905" i="48"/>
  <c r="Q1905" i="48" s="1"/>
  <c r="R1905" i="48" s="1"/>
  <c r="O1795" i="48"/>
  <c r="Q1795" i="48" s="1"/>
  <c r="R1795" i="48" s="1"/>
  <c r="O475" i="48"/>
  <c r="Q475" i="48" s="1"/>
  <c r="R475" i="48" s="1"/>
  <c r="O2379" i="48"/>
  <c r="Q2379" i="48" s="1"/>
  <c r="R2379" i="48" s="1"/>
  <c r="O2070" i="48"/>
  <c r="Q2070" i="48" s="1"/>
  <c r="R2070" i="48" s="1"/>
  <c r="O2483" i="48"/>
  <c r="O2532" i="48"/>
  <c r="O585" i="48"/>
  <c r="Q585" i="48" s="1"/>
  <c r="R585" i="48" s="1"/>
  <c r="O2125" i="48"/>
  <c r="O2330" i="48"/>
  <c r="Q2330" i="48" s="1"/>
  <c r="R2330" i="48" s="1"/>
  <c r="O970" i="48"/>
  <c r="Q970" i="48" s="1"/>
  <c r="R970" i="48" s="1"/>
  <c r="O1080" i="48"/>
  <c r="Q1080" i="48" s="1"/>
  <c r="R1080" i="48" s="1"/>
  <c r="O2015" i="48"/>
  <c r="Q2015" i="48" s="1"/>
  <c r="R2015" i="48" s="1"/>
  <c r="O640" i="48"/>
  <c r="Q640" i="48" s="1"/>
  <c r="R640" i="48" s="1"/>
  <c r="O2428" i="48"/>
  <c r="O2630" i="48"/>
  <c r="O1685" i="48"/>
  <c r="O1575" i="48"/>
  <c r="Q1575" i="48" s="1"/>
  <c r="R1575" i="48" s="1"/>
  <c r="O261" i="48"/>
  <c r="O915" i="48"/>
  <c r="O263" i="48"/>
  <c r="O262" i="48"/>
  <c r="H2065" i="5"/>
  <c r="H1240" i="5"/>
  <c r="H1075" i="5"/>
  <c r="H1625" i="5"/>
  <c r="H1680" i="5"/>
  <c r="H1735" i="5"/>
  <c r="H800" i="5"/>
  <c r="H1900" i="5"/>
  <c r="H1020" i="5"/>
  <c r="H580" i="5"/>
  <c r="H1295" i="5"/>
  <c r="H2010" i="5"/>
  <c r="H470" i="5"/>
  <c r="H415" i="5"/>
  <c r="H1350" i="5"/>
  <c r="H2120" i="5"/>
  <c r="H1405" i="5"/>
  <c r="H1845" i="5"/>
  <c r="H745" i="5"/>
  <c r="H1955" i="5"/>
  <c r="H1460" i="5"/>
  <c r="H1570" i="5"/>
  <c r="H525" i="5"/>
  <c r="H1790" i="5"/>
  <c r="H1185" i="5"/>
  <c r="I230" i="5"/>
  <c r="H635" i="5"/>
  <c r="H231" i="5"/>
  <c r="I231" i="5" s="1"/>
  <c r="H965" i="5"/>
  <c r="H1515" i="5"/>
  <c r="H690" i="5"/>
  <c r="H910" i="5"/>
  <c r="H2175" i="5"/>
  <c r="H855" i="5"/>
  <c r="H1130" i="5"/>
  <c r="H282" i="5"/>
  <c r="I1130" i="5"/>
  <c r="I1075" i="5"/>
  <c r="I910" i="5"/>
  <c r="I800" i="5"/>
  <c r="I536" i="5"/>
  <c r="E1888" i="48"/>
  <c r="F1888" i="48" s="1"/>
  <c r="AA1888" i="48"/>
  <c r="AC1888" i="48" s="1"/>
  <c r="E2053" i="48"/>
  <c r="F2053" i="48" s="1"/>
  <c r="AA2053" i="48"/>
  <c r="AC2053" i="48" s="1"/>
  <c r="E1778" i="48"/>
  <c r="F1778" i="48" s="1"/>
  <c r="AA1778" i="48"/>
  <c r="AC1778" i="48" s="1"/>
  <c r="AA133" i="48"/>
  <c r="W133" i="48"/>
  <c r="C2713" i="48"/>
  <c r="E2713" i="48" s="1"/>
  <c r="F2713" i="48" s="1"/>
  <c r="C2734" i="48"/>
  <c r="E2734" i="48" s="1"/>
  <c r="F2734" i="48" s="1"/>
  <c r="AA2114" i="48"/>
  <c r="Y458" i="48"/>
  <c r="Z458" i="48" s="1"/>
  <c r="W639" i="48"/>
  <c r="Y639" i="48" s="1"/>
  <c r="Z639" i="48" s="1"/>
  <c r="W780" i="48"/>
  <c r="Y780" i="48" s="1"/>
  <c r="Z780" i="48" s="1"/>
  <c r="I2535" i="5"/>
  <c r="H737" i="5"/>
  <c r="H407" i="5"/>
  <c r="H1562" i="5"/>
  <c r="H153" i="5"/>
  <c r="I153" i="5" s="1"/>
  <c r="H1837" i="5"/>
  <c r="H957" i="5"/>
  <c r="H1617" i="5"/>
  <c r="H1507" i="5"/>
  <c r="H1287" i="5"/>
  <c r="H572" i="5"/>
  <c r="H1782" i="5"/>
  <c r="H682" i="5"/>
  <c r="H1342" i="5"/>
  <c r="H1012" i="5"/>
  <c r="H2057" i="5"/>
  <c r="H1122" i="5"/>
  <c r="H2002" i="5"/>
  <c r="H2167" i="5"/>
  <c r="H1892" i="5"/>
  <c r="H792" i="5"/>
  <c r="H847" i="5"/>
  <c r="H2112" i="5"/>
  <c r="H1452" i="5"/>
  <c r="H1232" i="5"/>
  <c r="H462" i="5"/>
  <c r="H517" i="5"/>
  <c r="H1672" i="5"/>
  <c r="I152" i="5"/>
  <c r="H902" i="5"/>
  <c r="H1177" i="5"/>
  <c r="H627" i="5"/>
  <c r="H1727" i="5"/>
  <c r="H1947" i="5"/>
  <c r="H1067" i="5"/>
  <c r="H1397" i="5"/>
  <c r="I2337" i="5"/>
  <c r="AA1199" i="48"/>
  <c r="J310" i="48"/>
  <c r="I311" i="48"/>
  <c r="J311" i="48" s="1"/>
  <c r="H731" i="5"/>
  <c r="H676" i="5"/>
  <c r="H2051" i="5"/>
  <c r="H2106" i="5"/>
  <c r="H1611" i="5"/>
  <c r="H1941" i="5"/>
  <c r="H2313" i="5"/>
  <c r="H2161" i="5"/>
  <c r="H896" i="5"/>
  <c r="H621" i="5"/>
  <c r="H1831" i="5"/>
  <c r="H2515" i="5"/>
  <c r="H1996" i="5"/>
  <c r="H1556" i="5"/>
  <c r="H1281" i="5"/>
  <c r="H1446" i="5"/>
  <c r="H1061" i="5"/>
  <c r="H1501" i="5"/>
  <c r="H511" i="5"/>
  <c r="H1336" i="5"/>
  <c r="H1226" i="5"/>
  <c r="H1666" i="5"/>
  <c r="H2613" i="5"/>
  <c r="H2411" i="5"/>
  <c r="H786" i="5"/>
  <c r="H2264" i="5"/>
  <c r="H1886" i="5"/>
  <c r="H2362" i="5"/>
  <c r="H951" i="5"/>
  <c r="H1776" i="5"/>
  <c r="H2662" i="5"/>
  <c r="H1721" i="5"/>
  <c r="H2564" i="5"/>
  <c r="H1116" i="5"/>
  <c r="H1006" i="5"/>
  <c r="H566" i="5"/>
  <c r="H841" i="5"/>
  <c r="H1171" i="5"/>
  <c r="H2466" i="5"/>
  <c r="H129" i="5"/>
  <c r="H1391" i="5"/>
  <c r="H131" i="5"/>
  <c r="H130" i="5"/>
  <c r="H456" i="5"/>
  <c r="H128" i="5"/>
  <c r="I740" i="5"/>
  <c r="C804" i="56"/>
  <c r="I804" i="56" s="1"/>
  <c r="C1739" i="56"/>
  <c r="I1739" i="56" s="1"/>
  <c r="C2422" i="56"/>
  <c r="I2422" i="56" s="1"/>
  <c r="I2089" i="56"/>
  <c r="C2240" i="56"/>
  <c r="I2240" i="56" s="1"/>
  <c r="I1924" i="56"/>
  <c r="I859" i="56"/>
  <c r="C1574" i="56"/>
  <c r="I1574" i="56" s="1"/>
  <c r="C529" i="56"/>
  <c r="I529" i="56" s="1"/>
  <c r="C1979" i="56"/>
  <c r="I1979" i="56" s="1"/>
  <c r="I2144" i="56"/>
  <c r="I639" i="56"/>
  <c r="C1849" i="56"/>
  <c r="I1849" i="56" s="1"/>
  <c r="C584" i="56"/>
  <c r="I584" i="56" s="1"/>
  <c r="C2569" i="56"/>
  <c r="I2569" i="56" s="1"/>
  <c r="C1134" i="56"/>
  <c r="I1134" i="56" s="1"/>
  <c r="I1299" i="56"/>
  <c r="I749" i="56"/>
  <c r="C2191" i="56"/>
  <c r="I2191" i="56" s="1"/>
  <c r="C419" i="56"/>
  <c r="I419" i="56" s="1"/>
  <c r="C2338" i="56"/>
  <c r="I2338" i="56" s="1"/>
  <c r="I1464" i="56"/>
  <c r="C2471" i="56"/>
  <c r="I2471" i="56" s="1"/>
  <c r="C2667" i="56"/>
  <c r="I2667" i="56" s="1"/>
  <c r="I694" i="56"/>
  <c r="C2034" i="56"/>
  <c r="I2034" i="56" s="1"/>
  <c r="I1409" i="56"/>
  <c r="C969" i="56"/>
  <c r="I969" i="56" s="1"/>
  <c r="C2289" i="56"/>
  <c r="I2289" i="56" s="1"/>
  <c r="C2618" i="56"/>
  <c r="I2618" i="56" s="1"/>
  <c r="C1079" i="56"/>
  <c r="I1079" i="56" s="1"/>
  <c r="C2393" i="56"/>
  <c r="I2393" i="56" s="1"/>
  <c r="C1794" i="56"/>
  <c r="I1794" i="56" s="1"/>
  <c r="C1244" i="56"/>
  <c r="I1244" i="56" s="1"/>
  <c r="C914" i="56"/>
  <c r="I914" i="56" s="1"/>
  <c r="I1684" i="56"/>
  <c r="C1354" i="56"/>
  <c r="I1354" i="56" s="1"/>
  <c r="C2520" i="56"/>
  <c r="I2520" i="56" s="1"/>
  <c r="C1024" i="56"/>
  <c r="I1024" i="56" s="1"/>
  <c r="I474" i="56"/>
  <c r="I1629" i="56"/>
  <c r="C705" i="5"/>
  <c r="I705" i="5" s="1"/>
  <c r="C339" i="5"/>
  <c r="C1365" i="5"/>
  <c r="I1365" i="5" s="1"/>
  <c r="C870" i="5"/>
  <c r="I870" i="5" s="1"/>
  <c r="C1640" i="5"/>
  <c r="I1640" i="5" s="1"/>
  <c r="C1310" i="5"/>
  <c r="I1310" i="5" s="1"/>
  <c r="C1695" i="5"/>
  <c r="I1695" i="5" s="1"/>
  <c r="C1255" i="5"/>
  <c r="I1255" i="5" s="1"/>
  <c r="C2438" i="5"/>
  <c r="I2438" i="5" s="1"/>
  <c r="C1200" i="5"/>
  <c r="I1200" i="5" s="1"/>
  <c r="C1475" i="5"/>
  <c r="I1475" i="5" s="1"/>
  <c r="C2242" i="5"/>
  <c r="I2242" i="5" s="1"/>
  <c r="C2542" i="5"/>
  <c r="I2542" i="5" s="1"/>
  <c r="C1530" i="5"/>
  <c r="I1530" i="5" s="1"/>
  <c r="C1420" i="5"/>
  <c r="I1420" i="5" s="1"/>
  <c r="C1750" i="5"/>
  <c r="I1750" i="5" s="1"/>
  <c r="C650" i="5"/>
  <c r="I650" i="5" s="1"/>
  <c r="C2640" i="5"/>
  <c r="I2640" i="5" s="1"/>
  <c r="C760" i="5"/>
  <c r="I760" i="5" s="1"/>
  <c r="C1970" i="5"/>
  <c r="I1970" i="5" s="1"/>
  <c r="C2291" i="5"/>
  <c r="I2291" i="5" s="1"/>
  <c r="C2340" i="5"/>
  <c r="I2340" i="5" s="1"/>
  <c r="C1585" i="5"/>
  <c r="I1585" i="5" s="1"/>
  <c r="C540" i="5"/>
  <c r="I540" i="5" s="1"/>
  <c r="C2135" i="5"/>
  <c r="I2135" i="5" s="1"/>
  <c r="C485" i="5"/>
  <c r="I485" i="5" s="1"/>
  <c r="C815" i="5"/>
  <c r="I815" i="5" s="1"/>
  <c r="C2190" i="5"/>
  <c r="I2190" i="5" s="1"/>
  <c r="C1805" i="5"/>
  <c r="I1805" i="5" s="1"/>
  <c r="C2689" i="5"/>
  <c r="I2689" i="5" s="1"/>
  <c r="C1090" i="5"/>
  <c r="I1090" i="5" s="1"/>
  <c r="C2591" i="5"/>
  <c r="I2591" i="5" s="1"/>
  <c r="C925" i="5"/>
  <c r="I925" i="5" s="1"/>
  <c r="C337" i="5"/>
  <c r="C2025" i="5"/>
  <c r="I2025" i="5" s="1"/>
  <c r="C2080" i="5"/>
  <c r="I2080" i="5" s="1"/>
  <c r="C430" i="5"/>
  <c r="I430" i="5" s="1"/>
  <c r="C2493" i="5"/>
  <c r="I2493" i="5" s="1"/>
  <c r="C1915" i="5"/>
  <c r="I1915" i="5" s="1"/>
  <c r="C1145" i="5"/>
  <c r="I1145" i="5" s="1"/>
  <c r="C1035" i="5"/>
  <c r="I1035" i="5" s="1"/>
  <c r="C595" i="5"/>
  <c r="I595" i="5" s="1"/>
  <c r="C1860" i="5"/>
  <c r="I1860" i="5" s="1"/>
  <c r="C980" i="5"/>
  <c r="I980" i="5" s="1"/>
  <c r="C2389" i="5"/>
  <c r="I2389" i="5" s="1"/>
  <c r="C333" i="5"/>
  <c r="C338" i="5"/>
  <c r="C336" i="5"/>
  <c r="AA1694" i="48"/>
  <c r="E1089" i="48"/>
  <c r="F1089" i="48" s="1"/>
  <c r="AA1089" i="48"/>
  <c r="AC1089" i="48" s="1"/>
  <c r="F310" i="48"/>
  <c r="E311" i="48"/>
  <c r="F311" i="48" s="1"/>
  <c r="I812" i="5"/>
  <c r="I1637" i="5"/>
  <c r="I1197" i="5"/>
  <c r="I2132" i="5"/>
  <c r="I867" i="5"/>
  <c r="F207" i="5"/>
  <c r="F209" i="5"/>
  <c r="F208" i="5"/>
  <c r="W594" i="48"/>
  <c r="Y594" i="48" s="1"/>
  <c r="Z594" i="48" s="1"/>
  <c r="W1034" i="48"/>
  <c r="W979" i="48"/>
  <c r="Y979" i="48" s="1"/>
  <c r="Z979" i="48" s="1"/>
  <c r="W1199" i="48"/>
  <c r="W1639" i="48"/>
  <c r="W475" i="48"/>
  <c r="W429" i="48"/>
  <c r="Y429" i="48" s="1"/>
  <c r="Z429" i="48" s="1"/>
  <c r="W1474" i="48"/>
  <c r="W704" i="48"/>
  <c r="W2189" i="48"/>
  <c r="W2079" i="48"/>
  <c r="Y2079" i="48" s="1"/>
  <c r="Z2079" i="48" s="1"/>
  <c r="W539" i="48"/>
  <c r="W484" i="48"/>
  <c r="Y484" i="48" s="1"/>
  <c r="Z484" i="48" s="1"/>
  <c r="W1584" i="48"/>
  <c r="Y1584" i="48" s="1"/>
  <c r="Z1584" i="48" s="1"/>
  <c r="W2024" i="48"/>
  <c r="Y2024" i="48" s="1"/>
  <c r="Z2024" i="48" s="1"/>
  <c r="W1859" i="48"/>
  <c r="W1144" i="48"/>
  <c r="W1804" i="48"/>
  <c r="Y1804" i="48" s="1"/>
  <c r="Z1804" i="48" s="1"/>
  <c r="W1749" i="48"/>
  <c r="Y1749" i="48" s="1"/>
  <c r="Z1749" i="48" s="1"/>
  <c r="W924" i="48"/>
  <c r="W649" i="48"/>
  <c r="Y649" i="48" s="1"/>
  <c r="Z649" i="48" s="1"/>
  <c r="W1914" i="48"/>
  <c r="Y1914" i="48" s="1"/>
  <c r="Z1914" i="48" s="1"/>
  <c r="W1694" i="48"/>
  <c r="W869" i="48"/>
  <c r="W1419" i="48"/>
  <c r="W1364" i="48"/>
  <c r="Y1364" i="48" s="1"/>
  <c r="Z1364" i="48" s="1"/>
  <c r="W759" i="48"/>
  <c r="W2134" i="48"/>
  <c r="W1529" i="48"/>
  <c r="Y1529" i="48" s="1"/>
  <c r="Z1529" i="48" s="1"/>
  <c r="W1309" i="48"/>
  <c r="W1089" i="48"/>
  <c r="Y1089" i="48" s="1"/>
  <c r="Z1089" i="48" s="1"/>
  <c r="Y310" i="48"/>
  <c r="W814" i="48"/>
  <c r="Y814" i="48" s="1"/>
  <c r="Z814" i="48" s="1"/>
  <c r="W1254" i="48"/>
  <c r="Y1254" i="48" s="1"/>
  <c r="Z1254" i="48" s="1"/>
  <c r="AA310" i="48"/>
  <c r="W1969" i="48"/>
  <c r="H1286" i="56"/>
  <c r="H1066" i="56"/>
  <c r="H1966" i="56"/>
  <c r="H1231" i="56"/>
  <c r="H1341" i="56"/>
  <c r="H2509" i="56"/>
  <c r="H1671" i="56"/>
  <c r="H2558" i="56"/>
  <c r="H2021" i="56"/>
  <c r="H1836" i="56"/>
  <c r="H2411" i="56"/>
  <c r="H2229" i="56"/>
  <c r="H681" i="56"/>
  <c r="H2131" i="56"/>
  <c r="H901" i="56"/>
  <c r="H1176" i="56"/>
  <c r="H2656" i="56"/>
  <c r="H1506" i="56"/>
  <c r="H516" i="56"/>
  <c r="H1616" i="56"/>
  <c r="H571" i="56"/>
  <c r="H1451" i="56"/>
  <c r="H1781" i="56"/>
  <c r="H846" i="56"/>
  <c r="H2076" i="56"/>
  <c r="H1121" i="56"/>
  <c r="H2460" i="56"/>
  <c r="H1011" i="56"/>
  <c r="H1911" i="56"/>
  <c r="H791" i="56"/>
  <c r="H2607" i="56"/>
  <c r="H1561" i="56"/>
  <c r="H1396" i="56"/>
  <c r="H956" i="56"/>
  <c r="H131" i="56"/>
  <c r="H2380" i="56"/>
  <c r="H2278" i="56"/>
  <c r="H1726" i="56"/>
  <c r="H736" i="56"/>
  <c r="H626" i="56"/>
  <c r="H461" i="56"/>
  <c r="H133" i="56"/>
  <c r="H2327" i="56"/>
  <c r="H132" i="56"/>
  <c r="H127" i="56"/>
  <c r="I1295" i="5"/>
  <c r="E953" i="48"/>
  <c r="F953" i="48" s="1"/>
  <c r="AA953" i="48"/>
  <c r="AC953" i="48" s="1"/>
  <c r="W2475" i="48"/>
  <c r="E417" i="48"/>
  <c r="F417" i="48" s="1"/>
  <c r="AA417" i="48"/>
  <c r="AC417" i="48" s="1"/>
  <c r="I2171" i="5"/>
  <c r="AA1843" i="48"/>
  <c r="C2702" i="48"/>
  <c r="E2702" i="48" s="1"/>
  <c r="F2702" i="48" s="1"/>
  <c r="I2564" i="5"/>
  <c r="I1350" i="5"/>
  <c r="AA1732" i="48"/>
  <c r="AC1732" i="48" s="1"/>
  <c r="C1037" i="48"/>
  <c r="AA1037" i="48" s="1"/>
  <c r="C2192" i="48"/>
  <c r="AA2192" i="48" s="1"/>
  <c r="C1367" i="48"/>
  <c r="AA1367" i="48" s="1"/>
  <c r="C432" i="48"/>
  <c r="AA432" i="48" s="1"/>
  <c r="C597" i="48"/>
  <c r="AA597" i="48" s="1"/>
  <c r="C927" i="48"/>
  <c r="AA927" i="48" s="1"/>
  <c r="C2495" i="48"/>
  <c r="AA2495" i="48" s="1"/>
  <c r="C1422" i="48"/>
  <c r="AA1422" i="48" s="1"/>
  <c r="C1642" i="48"/>
  <c r="AA1642" i="48" s="1"/>
  <c r="C1312" i="48"/>
  <c r="AA1312" i="48" s="1"/>
  <c r="C1862" i="48"/>
  <c r="AA1862" i="48" s="1"/>
  <c r="C1752" i="48"/>
  <c r="AA1752" i="48" s="1"/>
  <c r="C487" i="48"/>
  <c r="AA487" i="48" s="1"/>
  <c r="C1972" i="48"/>
  <c r="AA1972" i="48" s="1"/>
  <c r="C817" i="48"/>
  <c r="AA817" i="48" s="1"/>
  <c r="C2137" i="48"/>
  <c r="AA2137" i="48" s="1"/>
  <c r="C2027" i="48"/>
  <c r="AA2027" i="48" s="1"/>
  <c r="C707" i="48"/>
  <c r="AA707" i="48" s="1"/>
  <c r="C872" i="48"/>
  <c r="AA872" i="48" s="1"/>
  <c r="C1477" i="48"/>
  <c r="AA1477" i="48" s="1"/>
  <c r="C762" i="48"/>
  <c r="AA762" i="48" s="1"/>
  <c r="C2082" i="48"/>
  <c r="AA2082" i="48" s="1"/>
  <c r="C1147" i="48"/>
  <c r="AA1147" i="48" s="1"/>
  <c r="C1697" i="48"/>
  <c r="AA1697" i="48" s="1"/>
  <c r="C2440" i="48"/>
  <c r="AA2440" i="48" s="1"/>
  <c r="C1202" i="48"/>
  <c r="AA1202" i="48" s="1"/>
  <c r="C1257" i="48"/>
  <c r="AA1257" i="48" s="1"/>
  <c r="C2293" i="48"/>
  <c r="C1807" i="48"/>
  <c r="AA1807" i="48" s="1"/>
  <c r="C1587" i="48"/>
  <c r="AA1587" i="48" s="1"/>
  <c r="C2244" i="48"/>
  <c r="AA2244" i="48" s="1"/>
  <c r="C341" i="48"/>
  <c r="C652" i="48"/>
  <c r="AA652" i="48" s="1"/>
  <c r="C982" i="48"/>
  <c r="AA982" i="48" s="1"/>
  <c r="C1532" i="48"/>
  <c r="AA1532" i="48" s="1"/>
  <c r="C2642" i="48"/>
  <c r="AA2642" i="48" s="1"/>
  <c r="C1092" i="48"/>
  <c r="AA1092" i="48" s="1"/>
  <c r="C542" i="48"/>
  <c r="AA542" i="48" s="1"/>
  <c r="C2342" i="48"/>
  <c r="AA2342" i="48" s="1"/>
  <c r="C2593" i="48"/>
  <c r="AA2593" i="48" s="1"/>
  <c r="C2544" i="48"/>
  <c r="AA2544" i="48" s="1"/>
  <c r="C1917" i="48"/>
  <c r="AA1917" i="48" s="1"/>
  <c r="C2391" i="48"/>
  <c r="AA2391" i="48" s="1"/>
  <c r="C340" i="48"/>
  <c r="C339" i="48"/>
  <c r="C338" i="48"/>
  <c r="C335" i="48"/>
  <c r="AC633" i="48"/>
  <c r="W2273" i="48"/>
  <c r="Y2273" i="48" s="1"/>
  <c r="Z2273" i="48" s="1"/>
  <c r="AA857" i="48"/>
  <c r="E1737" i="48"/>
  <c r="F1737" i="48" s="1"/>
  <c r="AA1737" i="48"/>
  <c r="AC1737" i="48" s="1"/>
  <c r="E1352" i="48"/>
  <c r="F1352" i="48" s="1"/>
  <c r="AA1352" i="48"/>
  <c r="AC1352" i="48" s="1"/>
  <c r="AA1733" i="48"/>
  <c r="AC1733" i="48" s="1"/>
  <c r="H2641" i="5"/>
  <c r="H2341" i="5"/>
  <c r="H2390" i="5"/>
  <c r="H2292" i="5"/>
  <c r="H2494" i="5"/>
  <c r="H2439" i="5"/>
  <c r="H2592" i="5"/>
  <c r="H2543" i="5"/>
  <c r="H2690" i="5"/>
  <c r="H2243" i="5"/>
  <c r="I332" i="5"/>
  <c r="I521" i="5"/>
  <c r="I1841" i="5"/>
  <c r="I1291" i="5"/>
  <c r="Q285" i="48"/>
  <c r="R285" i="48" s="1"/>
  <c r="R284" i="48"/>
  <c r="Q2322" i="48"/>
  <c r="R2322" i="48" s="1"/>
  <c r="F154" i="48"/>
  <c r="E155" i="48"/>
  <c r="F155" i="48" s="1"/>
  <c r="AA849" i="48"/>
  <c r="O1702" i="48"/>
  <c r="O1647" i="48"/>
  <c r="O1977" i="48"/>
  <c r="O2087" i="48"/>
  <c r="O1537" i="48"/>
  <c r="O1207" i="48"/>
  <c r="O363" i="48"/>
  <c r="O1317" i="48"/>
  <c r="O1812" i="48"/>
  <c r="O767" i="48"/>
  <c r="O1922" i="48"/>
  <c r="O1042" i="48"/>
  <c r="O1152" i="48"/>
  <c r="O547" i="48"/>
  <c r="O1757" i="48"/>
  <c r="O1867" i="48"/>
  <c r="O492" i="48"/>
  <c r="O437" i="48"/>
  <c r="O877" i="48"/>
  <c r="O987" i="48"/>
  <c r="O2197" i="48"/>
  <c r="O712" i="48"/>
  <c r="O602" i="48"/>
  <c r="O657" i="48"/>
  <c r="O2142" i="48"/>
  <c r="O822" i="48"/>
  <c r="O2032" i="48"/>
  <c r="O1262" i="48"/>
  <c r="O932" i="48"/>
  <c r="O1592" i="48"/>
  <c r="O1097" i="48"/>
  <c r="I1232" i="5"/>
  <c r="I627" i="5"/>
  <c r="I517" i="5"/>
  <c r="I155" i="48"/>
  <c r="J155" i="48" s="1"/>
  <c r="J154" i="48"/>
  <c r="C535" i="48"/>
  <c r="AA535" i="48" s="1"/>
  <c r="C285" i="48"/>
  <c r="C1305" i="48"/>
  <c r="AA1305" i="48" s="1"/>
  <c r="C1635" i="48"/>
  <c r="AA1635" i="48" s="1"/>
  <c r="C1030" i="48"/>
  <c r="AA1030" i="48" s="1"/>
  <c r="C1910" i="48"/>
  <c r="C480" i="48"/>
  <c r="AA480" i="48" s="1"/>
  <c r="AC480" i="48" s="1"/>
  <c r="C1580" i="48"/>
  <c r="C1360" i="48"/>
  <c r="C1085" i="48"/>
  <c r="C2020" i="48"/>
  <c r="C2075" i="48"/>
  <c r="C590" i="48"/>
  <c r="E284" i="48"/>
  <c r="C425" i="48"/>
  <c r="AA1525" i="48"/>
  <c r="AC1525" i="48" s="1"/>
  <c r="C1800" i="48"/>
  <c r="C1140" i="48"/>
  <c r="AA1140" i="48" s="1"/>
  <c r="C1415" i="48"/>
  <c r="AA1415" i="48" s="1"/>
  <c r="C1195" i="48"/>
  <c r="AA1195" i="48" s="1"/>
  <c r="C920" i="48"/>
  <c r="AA920" i="48" s="1"/>
  <c r="C1745" i="48"/>
  <c r="AA645" i="48"/>
  <c r="AC645" i="48" s="1"/>
  <c r="C1690" i="48"/>
  <c r="AA1690" i="48" s="1"/>
  <c r="C1855" i="48"/>
  <c r="AA1855" i="48" s="1"/>
  <c r="C1965" i="48"/>
  <c r="AA1965" i="48" s="1"/>
  <c r="C2130" i="48"/>
  <c r="AA2130" i="48" s="1"/>
  <c r="C700" i="48"/>
  <c r="AA700" i="48" s="1"/>
  <c r="C865" i="48"/>
  <c r="AA865" i="48" s="1"/>
  <c r="C975" i="48"/>
  <c r="C810" i="48"/>
  <c r="C755" i="48"/>
  <c r="AA755" i="48" s="1"/>
  <c r="C2185" i="48"/>
  <c r="AA2185" i="48" s="1"/>
  <c r="C1470" i="48"/>
  <c r="AA1470" i="48" s="1"/>
  <c r="I1405" i="5"/>
  <c r="I1460" i="5"/>
  <c r="I2120" i="5"/>
  <c r="I1570" i="5"/>
  <c r="C545" i="56"/>
  <c r="I545" i="56" s="1"/>
  <c r="C1940" i="56"/>
  <c r="I1940" i="56" s="1"/>
  <c r="C1535" i="56"/>
  <c r="I1535" i="56" s="1"/>
  <c r="C1150" i="56"/>
  <c r="I1150" i="56" s="1"/>
  <c r="C1865" i="56"/>
  <c r="I1865" i="56" s="1"/>
  <c r="C2487" i="56"/>
  <c r="I2487" i="56" s="1"/>
  <c r="C2354" i="56"/>
  <c r="I2354" i="56" s="1"/>
  <c r="C2160" i="56"/>
  <c r="I2160" i="56" s="1"/>
  <c r="C490" i="56"/>
  <c r="I490" i="56" s="1"/>
  <c r="C2050" i="56"/>
  <c r="I2050" i="56" s="1"/>
  <c r="C435" i="56"/>
  <c r="I435" i="56" s="1"/>
  <c r="C930" i="56"/>
  <c r="I930" i="56" s="1"/>
  <c r="C1700" i="56"/>
  <c r="I1700" i="56" s="1"/>
  <c r="C765" i="56"/>
  <c r="I765" i="56" s="1"/>
  <c r="C1885" i="56"/>
  <c r="I1885" i="56" s="1"/>
  <c r="C2207" i="56"/>
  <c r="I2207" i="56" s="1"/>
  <c r="C1370" i="56"/>
  <c r="I1370" i="56" s="1"/>
  <c r="C1755" i="56"/>
  <c r="I1755" i="56" s="1"/>
  <c r="C655" i="56"/>
  <c r="I655" i="56" s="1"/>
  <c r="C1425" i="56"/>
  <c r="I1425" i="56" s="1"/>
  <c r="C1260" i="56"/>
  <c r="I1260" i="56" s="1"/>
  <c r="C2683" i="56"/>
  <c r="I2683" i="56" s="1"/>
  <c r="C1040" i="56"/>
  <c r="I1040" i="56" s="1"/>
  <c r="C985" i="56"/>
  <c r="I985" i="56" s="1"/>
  <c r="C820" i="56"/>
  <c r="I820" i="56" s="1"/>
  <c r="C2305" i="56"/>
  <c r="I2305" i="56" s="1"/>
  <c r="C2438" i="56"/>
  <c r="I2438" i="56" s="1"/>
  <c r="C2105" i="56"/>
  <c r="I2105" i="56" s="1"/>
  <c r="C2256" i="56"/>
  <c r="I2256" i="56" s="1"/>
  <c r="C1810" i="56"/>
  <c r="I1810" i="56" s="1"/>
  <c r="C1315" i="56"/>
  <c r="I1315" i="56" s="1"/>
  <c r="C1590" i="56"/>
  <c r="I1590" i="56" s="1"/>
  <c r="C1095" i="56"/>
  <c r="I1095" i="56" s="1"/>
  <c r="C1645" i="56"/>
  <c r="I1645" i="56" s="1"/>
  <c r="C600" i="56"/>
  <c r="I600" i="56" s="1"/>
  <c r="C875" i="56"/>
  <c r="I875" i="56" s="1"/>
  <c r="C2585" i="56"/>
  <c r="I2585" i="56" s="1"/>
  <c r="C710" i="56"/>
  <c r="I710" i="56" s="1"/>
  <c r="C1995" i="56"/>
  <c r="I1995" i="56" s="1"/>
  <c r="C2634" i="56"/>
  <c r="I2634" i="56" s="1"/>
  <c r="C2536" i="56"/>
  <c r="I2536" i="56" s="1"/>
  <c r="C1480" i="56"/>
  <c r="I1480" i="56" s="1"/>
  <c r="C1205" i="56"/>
  <c r="I1205" i="56" s="1"/>
  <c r="I465" i="5"/>
  <c r="E1228" i="48"/>
  <c r="F1228" i="48" s="1"/>
  <c r="AA1228" i="48"/>
  <c r="AC1228" i="48" s="1"/>
  <c r="C2692" i="48"/>
  <c r="E2692" i="48" s="1"/>
  <c r="F2692" i="48" s="1"/>
  <c r="I1526" i="5"/>
  <c r="K2731" i="48"/>
  <c r="M2731" i="48" s="1"/>
  <c r="N2731" i="48" s="1"/>
  <c r="I2633" i="5"/>
  <c r="M2290" i="48"/>
  <c r="N2290" i="48" s="1"/>
  <c r="AA2290" i="48"/>
  <c r="AC2290" i="48" s="1"/>
  <c r="M155" i="48"/>
  <c r="N155" i="48" s="1"/>
  <c r="N154" i="48"/>
  <c r="AA1289" i="48"/>
  <c r="F1413" i="56"/>
  <c r="F863" i="56"/>
  <c r="F643" i="56"/>
  <c r="F1358" i="56"/>
  <c r="F423" i="56"/>
  <c r="F1928" i="56"/>
  <c r="F1028" i="56"/>
  <c r="F753" i="56"/>
  <c r="F1193" i="56"/>
  <c r="F1983" i="56"/>
  <c r="F533" i="56"/>
  <c r="F1853" i="56"/>
  <c r="F1633" i="56"/>
  <c r="F1798" i="56"/>
  <c r="F1468" i="56"/>
  <c r="F1248" i="56"/>
  <c r="F1303" i="56"/>
  <c r="F2671" i="56"/>
  <c r="F2342" i="56"/>
  <c r="F478" i="56"/>
  <c r="F1138" i="56"/>
  <c r="F2475" i="56"/>
  <c r="F1873" i="56"/>
  <c r="F2426" i="56"/>
  <c r="F1523" i="56"/>
  <c r="F973" i="56"/>
  <c r="F698" i="56"/>
  <c r="F1743" i="56"/>
  <c r="F808" i="56"/>
  <c r="F2573" i="56"/>
  <c r="F2195" i="56"/>
  <c r="F266" i="56"/>
  <c r="F2038" i="56"/>
  <c r="F1578" i="56"/>
  <c r="F2524" i="56"/>
  <c r="F2093" i="56"/>
  <c r="F2622" i="56"/>
  <c r="F1083" i="56"/>
  <c r="I1083" i="56" s="1"/>
  <c r="F2293" i="56"/>
  <c r="F2244" i="56"/>
  <c r="F918" i="56"/>
  <c r="F588" i="56"/>
  <c r="F1688" i="56"/>
  <c r="F267" i="56"/>
  <c r="F268" i="56"/>
  <c r="W804" i="48"/>
  <c r="W945" i="48"/>
  <c r="Y945" i="48" s="1"/>
  <c r="Z945" i="48" s="1"/>
  <c r="Y623" i="48"/>
  <c r="Z623" i="48" s="1"/>
  <c r="W1739" i="48"/>
  <c r="Y1739" i="48" s="1"/>
  <c r="Z1739" i="48" s="1"/>
  <c r="Y1558" i="48"/>
  <c r="Z1558" i="48" s="1"/>
  <c r="W1880" i="48"/>
  <c r="Y1880" i="48" s="1"/>
  <c r="Z1880" i="48" s="1"/>
  <c r="W1244" i="48"/>
  <c r="Y1244" i="48" s="1"/>
  <c r="Z1244" i="48" s="1"/>
  <c r="Y1063" i="48"/>
  <c r="Z1063" i="48" s="1"/>
  <c r="K2714" i="48"/>
  <c r="M2714" i="48" s="1"/>
  <c r="N2714" i="48" s="1"/>
  <c r="I2588" i="5"/>
  <c r="I321" i="5"/>
  <c r="H322" i="5"/>
  <c r="AA704" i="48"/>
  <c r="AA924" i="48"/>
  <c r="AA1749" i="48"/>
  <c r="AC1749" i="48" s="1"/>
  <c r="E1749" i="48"/>
  <c r="F1749" i="48" s="1"/>
  <c r="I1417" i="5"/>
  <c r="I537" i="5"/>
  <c r="I1747" i="5"/>
  <c r="I2077" i="5"/>
  <c r="E582" i="48"/>
  <c r="F582" i="48" s="1"/>
  <c r="AA582" i="48"/>
  <c r="AC582" i="48" s="1"/>
  <c r="C601" i="56"/>
  <c r="I601" i="56" s="1"/>
  <c r="C436" i="56"/>
  <c r="I436" i="56" s="1"/>
  <c r="C2106" i="56"/>
  <c r="I2106" i="56" s="1"/>
  <c r="C876" i="56"/>
  <c r="I876" i="56" s="1"/>
  <c r="C821" i="56"/>
  <c r="I821" i="56" s="1"/>
  <c r="C546" i="56"/>
  <c r="I546" i="56" s="1"/>
  <c r="C1536" i="56"/>
  <c r="I1536" i="56" s="1"/>
  <c r="C1811" i="56"/>
  <c r="I1811" i="56" s="1"/>
  <c r="C1866" i="56"/>
  <c r="I1866" i="56" s="1"/>
  <c r="C1096" i="56"/>
  <c r="I1096" i="56" s="1"/>
  <c r="C1591" i="56"/>
  <c r="I1591" i="56" s="1"/>
  <c r="C986" i="56"/>
  <c r="I986" i="56" s="1"/>
  <c r="C711" i="56"/>
  <c r="I711" i="56" s="1"/>
  <c r="C491" i="56"/>
  <c r="I491" i="56" s="1"/>
  <c r="C1206" i="56"/>
  <c r="I1206" i="56" s="1"/>
  <c r="C1886" i="56"/>
  <c r="I1886" i="56" s="1"/>
  <c r="C2051" i="56"/>
  <c r="I2051" i="56" s="1"/>
  <c r="C2161" i="56"/>
  <c r="I2161" i="56" s="1"/>
  <c r="C1756" i="56"/>
  <c r="I1756" i="56" s="1"/>
  <c r="C766" i="56"/>
  <c r="I766" i="56" s="1"/>
  <c r="C1996" i="56"/>
  <c r="I1996" i="56" s="1"/>
  <c r="C1371" i="56"/>
  <c r="I1371" i="56" s="1"/>
  <c r="C1151" i="56"/>
  <c r="I1151" i="56" s="1"/>
  <c r="C1261" i="56"/>
  <c r="I1261" i="56" s="1"/>
  <c r="C1481" i="56"/>
  <c r="I1481" i="56" s="1"/>
  <c r="C1426" i="56"/>
  <c r="I1426" i="56" s="1"/>
  <c r="C931" i="56"/>
  <c r="I931" i="56" s="1"/>
  <c r="C1041" i="56"/>
  <c r="I1041" i="56" s="1"/>
  <c r="C1941" i="56"/>
  <c r="I1941" i="56" s="1"/>
  <c r="C1646" i="56"/>
  <c r="I1646" i="56" s="1"/>
  <c r="C1316" i="56"/>
  <c r="I1316" i="56" s="1"/>
  <c r="C1701" i="56"/>
  <c r="I1701" i="56" s="1"/>
  <c r="C656" i="56"/>
  <c r="I656" i="56" s="1"/>
  <c r="E281" i="48"/>
  <c r="F281" i="48" s="1"/>
  <c r="C2184" i="48"/>
  <c r="AA2184" i="48" s="1"/>
  <c r="C1579" i="48"/>
  <c r="C919" i="48"/>
  <c r="AA919" i="48" s="1"/>
  <c r="C809" i="48"/>
  <c r="C479" i="48"/>
  <c r="AA479" i="48" s="1"/>
  <c r="AC479" i="48" s="1"/>
  <c r="C1139" i="48"/>
  <c r="AA1139" i="48" s="1"/>
  <c r="C2487" i="48"/>
  <c r="AA2487" i="48" s="1"/>
  <c r="C754" i="48"/>
  <c r="AA754" i="48" s="1"/>
  <c r="C589" i="48"/>
  <c r="C1029" i="48"/>
  <c r="AA1029" i="48" s="1"/>
  <c r="C1689" i="48"/>
  <c r="AA1689" i="48" s="1"/>
  <c r="C2019" i="48"/>
  <c r="C2536" i="48"/>
  <c r="AA2536" i="48" s="1"/>
  <c r="C1744" i="48"/>
  <c r="C2285" i="48"/>
  <c r="C1634" i="48"/>
  <c r="AA1634" i="48" s="1"/>
  <c r="C1359" i="48"/>
  <c r="C2129" i="48"/>
  <c r="AA2129" i="48" s="1"/>
  <c r="C1854" i="48"/>
  <c r="AA1854" i="48" s="1"/>
  <c r="C699" i="48"/>
  <c r="AA699" i="48" s="1"/>
  <c r="C864" i="48"/>
  <c r="AA864" i="48" s="1"/>
  <c r="AA1524" i="48"/>
  <c r="AC1524" i="48" s="1"/>
  <c r="C424" i="48"/>
  <c r="C2074" i="48"/>
  <c r="AA644" i="48"/>
  <c r="AC644" i="48" s="1"/>
  <c r="C1414" i="48"/>
  <c r="AA1414" i="48" s="1"/>
  <c r="C1304" i="48"/>
  <c r="AA1304" i="48" s="1"/>
  <c r="C1964" i="48"/>
  <c r="AA1964" i="48" s="1"/>
  <c r="C1469" i="48"/>
  <c r="AA1469" i="48" s="1"/>
  <c r="C1194" i="48"/>
  <c r="AA1194" i="48" s="1"/>
  <c r="C2236" i="48"/>
  <c r="C1084" i="48"/>
  <c r="C974" i="48"/>
  <c r="C2432" i="48"/>
  <c r="AA2432" i="48" s="1"/>
  <c r="C534" i="48"/>
  <c r="AA534" i="48" s="1"/>
  <c r="C2585" i="48"/>
  <c r="AA2585" i="48" s="1"/>
  <c r="C1799" i="48"/>
  <c r="C2334" i="48"/>
  <c r="C2383" i="48"/>
  <c r="C2634" i="48"/>
  <c r="AA2634" i="48" s="1"/>
  <c r="C1909" i="48"/>
  <c r="C289" i="48"/>
  <c r="C287" i="48"/>
  <c r="C288" i="48"/>
  <c r="C286" i="48"/>
  <c r="C2772" i="48"/>
  <c r="E2772" i="48" s="1"/>
  <c r="F2772" i="48" s="1"/>
  <c r="C283" i="48"/>
  <c r="H331" i="56"/>
  <c r="I331" i="56" s="1"/>
  <c r="I330" i="56"/>
  <c r="I320" i="5"/>
  <c r="E1234" i="48"/>
  <c r="F1234" i="48" s="1"/>
  <c r="AA1234" i="48"/>
  <c r="AC1234" i="48" s="1"/>
  <c r="W474" i="48"/>
  <c r="Y474" i="48" s="1"/>
  <c r="Z474" i="48" s="1"/>
  <c r="W615" i="48"/>
  <c r="Y615" i="48" s="1"/>
  <c r="Z615" i="48" s="1"/>
  <c r="AA293" i="48"/>
  <c r="W307" i="48"/>
  <c r="W294" i="48"/>
  <c r="AA294" i="48" s="1"/>
  <c r="Y293" i="48"/>
  <c r="O2126" i="48"/>
  <c r="O1081" i="48"/>
  <c r="Q1081" i="48" s="1"/>
  <c r="R1081" i="48" s="1"/>
  <c r="O1136" i="48"/>
  <c r="O1301" i="48"/>
  <c r="O916" i="48"/>
  <c r="O1961" i="48"/>
  <c r="O1851" i="48"/>
  <c r="O2016" i="48"/>
  <c r="Q2016" i="48" s="1"/>
  <c r="R2016" i="48" s="1"/>
  <c r="O421" i="48"/>
  <c r="O1191" i="48"/>
  <c r="O1026" i="48"/>
  <c r="O1631" i="48"/>
  <c r="O806" i="48"/>
  <c r="Q806" i="48" s="1"/>
  <c r="R806" i="48" s="1"/>
  <c r="O751" i="48"/>
  <c r="O2181" i="48"/>
  <c r="O1796" i="48"/>
  <c r="Q1796" i="48" s="1"/>
  <c r="R1796" i="48" s="1"/>
  <c r="O861" i="48"/>
  <c r="O476" i="48"/>
  <c r="Q476" i="48" s="1"/>
  <c r="R476" i="48" s="1"/>
  <c r="O696" i="48"/>
  <c r="O1686" i="48"/>
  <c r="O1741" i="48"/>
  <c r="Q1741" i="48" s="1"/>
  <c r="R1741" i="48" s="1"/>
  <c r="O2071" i="48"/>
  <c r="Q2071" i="48" s="1"/>
  <c r="R2071" i="48" s="1"/>
  <c r="O1576" i="48"/>
  <c r="Q1576" i="48" s="1"/>
  <c r="R1576" i="48" s="1"/>
  <c r="O531" i="48"/>
  <c r="O259" i="48"/>
  <c r="O641" i="48"/>
  <c r="Q641" i="48" s="1"/>
  <c r="R641" i="48" s="1"/>
  <c r="O1246" i="48"/>
  <c r="Q1246" i="48" s="1"/>
  <c r="R1246" i="48" s="1"/>
  <c r="O586" i="48"/>
  <c r="Q586" i="48" s="1"/>
  <c r="R586" i="48" s="1"/>
  <c r="O1906" i="48"/>
  <c r="Q1906" i="48" s="1"/>
  <c r="R1906" i="48" s="1"/>
  <c r="O971" i="48"/>
  <c r="Q971" i="48" s="1"/>
  <c r="R971" i="48" s="1"/>
  <c r="C2009" i="5"/>
  <c r="C1789" i="5"/>
  <c r="C2575" i="5"/>
  <c r="I2575" i="5" s="1"/>
  <c r="C909" i="5"/>
  <c r="I909" i="5" s="1"/>
  <c r="C854" i="5"/>
  <c r="C1899" i="5"/>
  <c r="C234" i="5"/>
  <c r="C2477" i="5"/>
  <c r="I2477" i="5" s="1"/>
  <c r="C1019" i="5"/>
  <c r="I1019" i="5" s="1"/>
  <c r="C1404" i="5"/>
  <c r="C1239" i="5"/>
  <c r="I1239" i="5" s="1"/>
  <c r="C1459" i="5"/>
  <c r="I1459" i="5" s="1"/>
  <c r="C744" i="5"/>
  <c r="C2324" i="5"/>
  <c r="C229" i="5"/>
  <c r="C1569" i="5"/>
  <c r="C2373" i="5"/>
  <c r="I2373" i="5" s="1"/>
  <c r="C2064" i="5"/>
  <c r="C1624" i="5"/>
  <c r="I1624" i="5" s="1"/>
  <c r="C1734" i="5"/>
  <c r="C469" i="5"/>
  <c r="C1679" i="5"/>
  <c r="C2673" i="5"/>
  <c r="I2673" i="5" s="1"/>
  <c r="C634" i="5"/>
  <c r="I634" i="5" s="1"/>
  <c r="C2526" i="5"/>
  <c r="C2275" i="5"/>
  <c r="C964" i="5"/>
  <c r="I964" i="5" s="1"/>
  <c r="C799" i="5"/>
  <c r="C2422" i="5"/>
  <c r="C2174" i="5"/>
  <c r="I2174" i="5" s="1"/>
  <c r="C235" i="5"/>
  <c r="C1184" i="5"/>
  <c r="I1184" i="5" s="1"/>
  <c r="C414" i="5"/>
  <c r="I414" i="5" s="1"/>
  <c r="C233" i="5"/>
  <c r="C2119" i="5"/>
  <c r="C1129" i="5"/>
  <c r="C579" i="5"/>
  <c r="I579" i="5" s="1"/>
  <c r="C1844" i="5"/>
  <c r="C1294" i="5"/>
  <c r="I1294" i="5" s="1"/>
  <c r="C1074" i="5"/>
  <c r="I1074" i="5" s="1"/>
  <c r="C689" i="5"/>
  <c r="C1954" i="5"/>
  <c r="C2624" i="5"/>
  <c r="I2624" i="5" s="1"/>
  <c r="C1514" i="5"/>
  <c r="C524" i="5"/>
  <c r="C2226" i="5"/>
  <c r="C1349" i="5"/>
  <c r="I1349" i="5" s="1"/>
  <c r="C232" i="5"/>
  <c r="C2671" i="48"/>
  <c r="E2671" i="48" s="1"/>
  <c r="F2671" i="48" s="1"/>
  <c r="I475" i="56"/>
  <c r="AA759" i="48"/>
  <c r="W687" i="48"/>
  <c r="H130" i="56"/>
  <c r="E794" i="48"/>
  <c r="F794" i="48" s="1"/>
  <c r="AA794" i="48"/>
  <c r="AC794" i="48" s="1"/>
  <c r="C2723" i="48"/>
  <c r="E2723" i="48" s="1"/>
  <c r="F2723" i="48" s="1"/>
  <c r="I2613" i="5"/>
  <c r="I1020" i="5"/>
  <c r="I855" i="5"/>
  <c r="R310" i="48"/>
  <c r="Q311" i="48"/>
  <c r="R311" i="48" s="1"/>
  <c r="W2660" i="48"/>
  <c r="Y2660" i="48" s="1"/>
  <c r="Z2660" i="48" s="1"/>
  <c r="W2702" i="48"/>
  <c r="Y2702" i="48" s="1"/>
  <c r="Z2702" i="48" s="1"/>
  <c r="W2744" i="48"/>
  <c r="Y2744" i="48" s="1"/>
  <c r="Z2744" i="48" s="1"/>
  <c r="W2723" i="48"/>
  <c r="Y2723" i="48" s="1"/>
  <c r="Z2723" i="48" s="1"/>
  <c r="W1833" i="48"/>
  <c r="W2014" i="48" s="1"/>
  <c r="Y2014" i="48" s="1"/>
  <c r="Z2014" i="48" s="1"/>
  <c r="W2517" i="48"/>
  <c r="Y125" i="48"/>
  <c r="Z125" i="48" s="1"/>
  <c r="W2364" i="48"/>
  <c r="Y2364" i="48" s="1"/>
  <c r="Z2364" i="48" s="1"/>
  <c r="W1118" i="48"/>
  <c r="W1173" i="48"/>
  <c r="W1008" i="48"/>
  <c r="W1330" i="48" s="1"/>
  <c r="Y1330" i="48" s="1"/>
  <c r="Z1330" i="48" s="1"/>
  <c r="W1393" i="48"/>
  <c r="W2413" i="48"/>
  <c r="W843" i="48"/>
  <c r="W2108" i="48"/>
  <c r="W2266" i="48"/>
  <c r="Y2266" i="48" s="1"/>
  <c r="Z2266" i="48" s="1"/>
  <c r="W678" i="48"/>
  <c r="W2315" i="48"/>
  <c r="Y2315" i="48" s="1"/>
  <c r="Z2315" i="48" s="1"/>
  <c r="W1283" i="48"/>
  <c r="W131" i="48"/>
  <c r="W2163" i="48"/>
  <c r="W2765" i="48"/>
  <c r="Y2765" i="48" s="1"/>
  <c r="Z2765" i="48" s="1"/>
  <c r="W1943" i="48"/>
  <c r="W1448" i="48"/>
  <c r="W1770" i="48" s="1"/>
  <c r="Y1770" i="48" s="1"/>
  <c r="Z1770" i="48" s="1"/>
  <c r="W2615" i="48"/>
  <c r="W2681" i="48"/>
  <c r="Y2681" i="48" s="1"/>
  <c r="Z2681" i="48" s="1"/>
  <c r="W127" i="48"/>
  <c r="W2468" i="48"/>
  <c r="W1668" i="48"/>
  <c r="W1990" i="48" s="1"/>
  <c r="Y1990" i="48" s="1"/>
  <c r="Z1990" i="48" s="1"/>
  <c r="W1613" i="48"/>
  <c r="W1794" i="48" s="1"/>
  <c r="Y1794" i="48" s="1"/>
  <c r="Z1794" i="48" s="1"/>
  <c r="W513" i="48"/>
  <c r="W733" i="48"/>
  <c r="W1055" i="48" s="1"/>
  <c r="Y1055" i="48" s="1"/>
  <c r="Z1055" i="48" s="1"/>
  <c r="W898" i="48"/>
  <c r="W2566" i="48"/>
  <c r="E788" i="48"/>
  <c r="F788" i="48" s="1"/>
  <c r="AA788" i="48"/>
  <c r="AC788" i="48" s="1"/>
  <c r="E1723" i="48"/>
  <c r="F1723" i="48" s="1"/>
  <c r="AA1723" i="48"/>
  <c r="AC1723" i="48" s="1"/>
  <c r="AA1179" i="48"/>
  <c r="W2045" i="48"/>
  <c r="Y2045" i="48" s="1"/>
  <c r="Z2045" i="48" s="1"/>
  <c r="Y1723" i="48"/>
  <c r="Z1723" i="48" s="1"/>
  <c r="W1904" i="48"/>
  <c r="Y1904" i="48" s="1"/>
  <c r="Z1904" i="48" s="1"/>
  <c r="H1747" i="5"/>
  <c r="H922" i="5"/>
  <c r="H2022" i="5"/>
  <c r="H1637" i="5"/>
  <c r="H1912" i="5"/>
  <c r="H1582" i="5"/>
  <c r="H1252" i="5"/>
  <c r="H1417" i="5"/>
  <c r="H482" i="5"/>
  <c r="H1472" i="5"/>
  <c r="H1087" i="5"/>
  <c r="H812" i="5"/>
  <c r="H867" i="5"/>
  <c r="H1857" i="5"/>
  <c r="H1527" i="5"/>
  <c r="H1802" i="5"/>
  <c r="I308" i="5"/>
  <c r="H1692" i="5"/>
  <c r="H702" i="5"/>
  <c r="H1307" i="5"/>
  <c r="H977" i="5"/>
  <c r="H757" i="5"/>
  <c r="H1967" i="5"/>
  <c r="H2077" i="5"/>
  <c r="H1032" i="5"/>
  <c r="H1362" i="5"/>
  <c r="H647" i="5"/>
  <c r="H537" i="5"/>
  <c r="H1142" i="5"/>
  <c r="H1197" i="5"/>
  <c r="H2187" i="5"/>
  <c r="H427" i="5"/>
  <c r="H592" i="5"/>
  <c r="H2132" i="5"/>
  <c r="H296" i="5"/>
  <c r="I296" i="5" s="1"/>
  <c r="I295" i="5"/>
  <c r="I2320" i="5"/>
  <c r="E1804" i="48"/>
  <c r="F1804" i="48" s="1"/>
  <c r="AA1804" i="48"/>
  <c r="AC1804" i="48" s="1"/>
  <c r="I1692" i="5"/>
  <c r="W742" i="48"/>
  <c r="W1017" i="48"/>
  <c r="M2007" i="48"/>
  <c r="N2007" i="48" s="1"/>
  <c r="M412" i="48"/>
  <c r="N412" i="48" s="1"/>
  <c r="AA577" i="48"/>
  <c r="AC577" i="48" s="1"/>
  <c r="W2524" i="48"/>
  <c r="W1127" i="48"/>
  <c r="W1457" i="48"/>
  <c r="W1182" i="48"/>
  <c r="U1576" i="48"/>
  <c r="V1576" i="48" s="1"/>
  <c r="AA2384" i="48"/>
  <c r="AC2384" i="48" s="1"/>
  <c r="E2067" i="48"/>
  <c r="F2067" i="48" s="1"/>
  <c r="AA2067" i="48"/>
  <c r="AC2067" i="48" s="1"/>
  <c r="E1242" i="48"/>
  <c r="F1242" i="48" s="1"/>
  <c r="AA1242" i="48"/>
  <c r="AC1242" i="48" s="1"/>
  <c r="I1951" i="5"/>
  <c r="AA2169" i="48"/>
  <c r="E2004" i="48"/>
  <c r="F2004" i="48" s="1"/>
  <c r="AA2004" i="48"/>
  <c r="AC2004" i="48" s="1"/>
  <c r="E1729" i="48"/>
  <c r="F1729" i="48" s="1"/>
  <c r="AA1729" i="48"/>
  <c r="AC1729" i="48" s="1"/>
  <c r="I1238" i="48"/>
  <c r="J1238" i="48" s="1"/>
  <c r="AA1238" i="48"/>
  <c r="AC1238" i="48" s="1"/>
  <c r="AA1403" i="48"/>
  <c r="I1782" i="5"/>
  <c r="I2057" i="5"/>
  <c r="I1727" i="5"/>
  <c r="I1562" i="5"/>
  <c r="C2744" i="48"/>
  <c r="E2744" i="48" s="1"/>
  <c r="F2744" i="48" s="1"/>
  <c r="I2662" i="5"/>
  <c r="AA578" i="48"/>
  <c r="AC578" i="48" s="1"/>
  <c r="I2175" i="5"/>
  <c r="I2010" i="5"/>
  <c r="I1955" i="5"/>
  <c r="F1974" i="5"/>
  <c r="F1149" i="5"/>
  <c r="F1809" i="5"/>
  <c r="F2442" i="5"/>
  <c r="F1479" i="5"/>
  <c r="F1314" i="5"/>
  <c r="F1259" i="5"/>
  <c r="F434" i="5"/>
  <c r="F874" i="5"/>
  <c r="F544" i="5"/>
  <c r="F489" i="5"/>
  <c r="F709" i="5"/>
  <c r="F819" i="5"/>
  <c r="F2295" i="5"/>
  <c r="F1424" i="5"/>
  <c r="F2595" i="5"/>
  <c r="F1369" i="5"/>
  <c r="F1204" i="5"/>
  <c r="F2246" i="5"/>
  <c r="F1864" i="5"/>
  <c r="F1644" i="5"/>
  <c r="F764" i="5"/>
  <c r="F654" i="5"/>
  <c r="F2546" i="5"/>
  <c r="F2194" i="5"/>
  <c r="F984" i="5"/>
  <c r="F2497" i="5"/>
  <c r="F1534" i="5"/>
  <c r="F1039" i="5"/>
  <c r="F2029" i="5"/>
  <c r="F1919" i="5"/>
  <c r="F1754" i="5"/>
  <c r="F1589" i="5"/>
  <c r="F2644" i="5"/>
  <c r="F2344" i="5"/>
  <c r="F363" i="5"/>
  <c r="F1699" i="5"/>
  <c r="F2693" i="5"/>
  <c r="F2393" i="5"/>
  <c r="F1094" i="5"/>
  <c r="F2084" i="5"/>
  <c r="F929" i="5"/>
  <c r="F2139" i="5"/>
  <c r="F599" i="5"/>
  <c r="F364" i="5"/>
  <c r="F365" i="5"/>
  <c r="I580" i="5"/>
  <c r="AA308" i="48"/>
  <c r="W2693" i="48"/>
  <c r="Y2693" i="48" s="1"/>
  <c r="Z2693" i="48" s="1"/>
  <c r="W2241" i="48"/>
  <c r="Y2241" i="48" s="1"/>
  <c r="Z2241" i="48" s="1"/>
  <c r="Y308" i="48"/>
  <c r="W2388" i="48"/>
  <c r="Y2388" i="48" s="1"/>
  <c r="Z2388" i="48" s="1"/>
  <c r="W2590" i="48"/>
  <c r="W2672" i="48"/>
  <c r="Y2672" i="48" s="1"/>
  <c r="Z2672" i="48" s="1"/>
  <c r="W2437" i="48"/>
  <c r="W2735" i="48"/>
  <c r="Y2735" i="48" s="1"/>
  <c r="Z2735" i="48" s="1"/>
  <c r="W2492" i="48"/>
  <c r="W2339" i="48"/>
  <c r="Y2339" i="48" s="1"/>
  <c r="Z2339" i="48" s="1"/>
  <c r="W2541" i="48"/>
  <c r="W2639" i="48"/>
  <c r="W2756" i="48"/>
  <c r="Y2756" i="48" s="1"/>
  <c r="Z2756" i="48" s="1"/>
  <c r="W2290" i="48"/>
  <c r="Y2290" i="48" s="1"/>
  <c r="Z2290" i="48" s="1"/>
  <c r="W2714" i="48"/>
  <c r="Y2714" i="48" s="1"/>
  <c r="Z2714" i="48" s="1"/>
  <c r="F1793" i="5"/>
  <c r="F1023" i="5"/>
  <c r="F1408" i="5"/>
  <c r="F638" i="5"/>
  <c r="F748" i="5"/>
  <c r="F1958" i="5"/>
  <c r="F1848" i="5"/>
  <c r="F1133" i="5"/>
  <c r="F1188" i="5"/>
  <c r="F528" i="5"/>
  <c r="F1628" i="5"/>
  <c r="F2178" i="5"/>
  <c r="F858" i="5"/>
  <c r="F473" i="5"/>
  <c r="F2426" i="5"/>
  <c r="F1243" i="5"/>
  <c r="F2230" i="5"/>
  <c r="F968" i="5"/>
  <c r="F2579" i="5"/>
  <c r="F803" i="5"/>
  <c r="F1518" i="5"/>
  <c r="F2481" i="5"/>
  <c r="F2628" i="5"/>
  <c r="F2279" i="5"/>
  <c r="F1463" i="5"/>
  <c r="F1903" i="5"/>
  <c r="F418" i="5"/>
  <c r="F2530" i="5"/>
  <c r="F693" i="5"/>
  <c r="F1353" i="5"/>
  <c r="F1298" i="5"/>
  <c r="F2013" i="5"/>
  <c r="F2377" i="5"/>
  <c r="F1738" i="5"/>
  <c r="F2068" i="5"/>
  <c r="F1573" i="5"/>
  <c r="F259" i="5"/>
  <c r="F2677" i="5"/>
  <c r="F1683" i="5"/>
  <c r="F1078" i="5"/>
  <c r="F913" i="5"/>
  <c r="F2328" i="5"/>
  <c r="F2123" i="5"/>
  <c r="F583" i="5"/>
  <c r="F261" i="5"/>
  <c r="F260" i="5"/>
  <c r="M2371" i="48"/>
  <c r="N2371" i="48" s="1"/>
  <c r="E1081" i="48"/>
  <c r="F1081" i="48" s="1"/>
  <c r="C2675" i="56"/>
  <c r="I2675" i="56" s="1"/>
  <c r="I2152" i="56"/>
  <c r="C647" i="56"/>
  <c r="I647" i="56" s="1"/>
  <c r="I2097" i="56"/>
  <c r="C1142" i="56"/>
  <c r="I1142" i="56" s="1"/>
  <c r="C592" i="56"/>
  <c r="I592" i="56" s="1"/>
  <c r="C1987" i="56"/>
  <c r="I1987" i="56" s="1"/>
  <c r="C2346" i="56"/>
  <c r="I2346" i="56" s="1"/>
  <c r="C1932" i="56"/>
  <c r="I1932" i="56" s="1"/>
  <c r="C867" i="56"/>
  <c r="I867" i="56" s="1"/>
  <c r="C427" i="56"/>
  <c r="I427" i="56" s="1"/>
  <c r="C1802" i="56"/>
  <c r="I1802" i="56" s="1"/>
  <c r="C537" i="56"/>
  <c r="I537" i="56" s="1"/>
  <c r="C2430" i="56"/>
  <c r="I2430" i="56" s="1"/>
  <c r="C2199" i="56"/>
  <c r="I2199" i="56" s="1"/>
  <c r="C2626" i="56"/>
  <c r="I2626" i="56" s="1"/>
  <c r="C2042" i="56"/>
  <c r="I2042" i="56" s="1"/>
  <c r="C1197" i="56"/>
  <c r="I1197" i="56" s="1"/>
  <c r="C702" i="56"/>
  <c r="I702" i="56" s="1"/>
  <c r="C1582" i="56"/>
  <c r="I1582" i="56" s="1"/>
  <c r="C812" i="56"/>
  <c r="I812" i="56" s="1"/>
  <c r="C1417" i="56"/>
  <c r="I1417" i="56" s="1"/>
  <c r="C1877" i="56"/>
  <c r="I1877" i="56" s="1"/>
  <c r="C1032" i="56"/>
  <c r="I1032" i="56" s="1"/>
  <c r="C2479" i="56"/>
  <c r="I2479" i="56" s="1"/>
  <c r="C482" i="56"/>
  <c r="I482" i="56" s="1"/>
  <c r="C1692" i="56"/>
  <c r="I1692" i="56" s="1"/>
  <c r="C1637" i="56"/>
  <c r="I1637" i="56" s="1"/>
  <c r="C922" i="56"/>
  <c r="I922" i="56" s="1"/>
  <c r="C1857" i="56"/>
  <c r="I1857" i="56" s="1"/>
  <c r="C2297" i="56"/>
  <c r="I2297" i="56" s="1"/>
  <c r="C2248" i="56"/>
  <c r="I2248" i="56" s="1"/>
  <c r="C1747" i="56"/>
  <c r="I1747" i="56" s="1"/>
  <c r="C1527" i="56"/>
  <c r="I1527" i="56" s="1"/>
  <c r="C1307" i="56"/>
  <c r="I1307" i="56" s="1"/>
  <c r="C1087" i="56"/>
  <c r="I1087" i="56" s="1"/>
  <c r="C2577" i="56"/>
  <c r="I2577" i="56" s="1"/>
  <c r="C977" i="56"/>
  <c r="I977" i="56" s="1"/>
  <c r="C1472" i="56"/>
  <c r="I1472" i="56" s="1"/>
  <c r="C2528" i="56"/>
  <c r="I2528" i="56" s="1"/>
  <c r="C1362" i="56"/>
  <c r="I1362" i="56" s="1"/>
  <c r="C757" i="56"/>
  <c r="I757" i="56" s="1"/>
  <c r="AA1627" i="48"/>
  <c r="E1063" i="48"/>
  <c r="F1063" i="48" s="1"/>
  <c r="AA1063" i="48"/>
  <c r="AC1063" i="48" s="1"/>
  <c r="E568" i="48"/>
  <c r="F568" i="48" s="1"/>
  <c r="AA568" i="48"/>
  <c r="AC568" i="48" s="1"/>
  <c r="W183" i="48"/>
  <c r="AA183" i="48" s="1"/>
  <c r="F2039" i="56"/>
  <c r="F1744" i="56"/>
  <c r="F1929" i="56"/>
  <c r="F1359" i="56"/>
  <c r="F479" i="56"/>
  <c r="F1524" i="56"/>
  <c r="F754" i="56"/>
  <c r="F919" i="56"/>
  <c r="F1139" i="56"/>
  <c r="F534" i="56"/>
  <c r="F1984" i="56"/>
  <c r="F644" i="56"/>
  <c r="F1854" i="56"/>
  <c r="F1029" i="56"/>
  <c r="F1579" i="56"/>
  <c r="F1414" i="56"/>
  <c r="F1689" i="56"/>
  <c r="F1249" i="56"/>
  <c r="F864" i="56"/>
  <c r="F1304" i="56"/>
  <c r="F974" i="56"/>
  <c r="F424" i="56"/>
  <c r="F1194" i="56"/>
  <c r="F1874" i="56"/>
  <c r="F1469" i="56"/>
  <c r="F1799" i="56"/>
  <c r="F264" i="56"/>
  <c r="F1634" i="56"/>
  <c r="F809" i="56"/>
  <c r="F699" i="56"/>
  <c r="F2094" i="56"/>
  <c r="F1084" i="56"/>
  <c r="I1084" i="56" s="1"/>
  <c r="F589" i="56"/>
  <c r="K2693" i="48"/>
  <c r="M2693" i="48" s="1"/>
  <c r="N2693" i="48" s="1"/>
  <c r="I2539" i="5"/>
  <c r="M311" i="48"/>
  <c r="N311" i="48" s="1"/>
  <c r="N310" i="48"/>
  <c r="I1290" i="5"/>
  <c r="E429" i="48"/>
  <c r="F429" i="48" s="1"/>
  <c r="AA429" i="48"/>
  <c r="AC429" i="48" s="1"/>
  <c r="AA869" i="48"/>
  <c r="E2079" i="48"/>
  <c r="F2079" i="48" s="1"/>
  <c r="AA2079" i="48"/>
  <c r="AC2079" i="48" s="1"/>
  <c r="I592" i="5"/>
  <c r="I1912" i="5"/>
  <c r="I1032" i="5"/>
  <c r="C2660" i="48"/>
  <c r="E2660" i="48" s="1"/>
  <c r="F2660" i="48" s="1"/>
  <c r="I2466" i="5"/>
  <c r="M300" i="48"/>
  <c r="N300" i="48" s="1"/>
  <c r="N299" i="48"/>
  <c r="M2339" i="48"/>
  <c r="N2339" i="48" s="1"/>
  <c r="AA2339" i="48"/>
  <c r="AC2339" i="48" s="1"/>
  <c r="E1792" i="48"/>
  <c r="F1792" i="48" s="1"/>
  <c r="AA1792" i="48"/>
  <c r="AC1792" i="48" s="1"/>
  <c r="C2583" i="5"/>
  <c r="C2381" i="5"/>
  <c r="I2381" i="5" s="1"/>
  <c r="C2283" i="5"/>
  <c r="I2283" i="5" s="1"/>
  <c r="C2332" i="5"/>
  <c r="I2332" i="5" s="1"/>
  <c r="C2534" i="5"/>
  <c r="C532" i="5"/>
  <c r="I532" i="5" s="1"/>
  <c r="C1192" i="5"/>
  <c r="I1192" i="5" s="1"/>
  <c r="C1522" i="5"/>
  <c r="I1522" i="5" s="1"/>
  <c r="C285" i="5"/>
  <c r="C2681" i="5"/>
  <c r="C422" i="5"/>
  <c r="I422" i="5" s="1"/>
  <c r="C1962" i="5"/>
  <c r="I1962" i="5" s="1"/>
  <c r="C2182" i="5"/>
  <c r="I2182" i="5" s="1"/>
  <c r="C287" i="5"/>
  <c r="C1137" i="5"/>
  <c r="I1137" i="5" s="1"/>
  <c r="C2485" i="5"/>
  <c r="C1467" i="5"/>
  <c r="I1467" i="5" s="1"/>
  <c r="C2430" i="5"/>
  <c r="I2430" i="5" s="1"/>
  <c r="C2234" i="5"/>
  <c r="I2234" i="5" s="1"/>
  <c r="C286" i="5"/>
  <c r="C1907" i="5"/>
  <c r="I1907" i="5" s="1"/>
  <c r="C1852" i="5"/>
  <c r="I1852" i="5" s="1"/>
  <c r="C477" i="5"/>
  <c r="I477" i="5" s="1"/>
  <c r="C587" i="5"/>
  <c r="I587" i="5" s="1"/>
  <c r="C1687" i="5"/>
  <c r="I1687" i="5" s="1"/>
  <c r="C2072" i="5"/>
  <c r="I2072" i="5" s="1"/>
  <c r="C697" i="5"/>
  <c r="I697" i="5" s="1"/>
  <c r="C1412" i="5"/>
  <c r="I1412" i="5" s="1"/>
  <c r="C1302" i="5"/>
  <c r="I1302" i="5" s="1"/>
  <c r="C1742" i="5"/>
  <c r="I1742" i="5" s="1"/>
  <c r="C1797" i="5"/>
  <c r="I1797" i="5" s="1"/>
  <c r="C2017" i="5"/>
  <c r="I2017" i="5" s="1"/>
  <c r="C2127" i="5"/>
  <c r="I2127" i="5" s="1"/>
  <c r="C862" i="5"/>
  <c r="I862" i="5" s="1"/>
  <c r="C1082" i="5"/>
  <c r="I1082" i="5" s="1"/>
  <c r="C642" i="5"/>
  <c r="I642" i="5" s="1"/>
  <c r="C972" i="5"/>
  <c r="I972" i="5" s="1"/>
  <c r="C2632" i="5"/>
  <c r="C752" i="5"/>
  <c r="I752" i="5" s="1"/>
  <c r="C807" i="5"/>
  <c r="I807" i="5" s="1"/>
  <c r="C1357" i="5"/>
  <c r="I1357" i="5" s="1"/>
  <c r="C917" i="5"/>
  <c r="I917" i="5" s="1"/>
  <c r="C1577" i="5"/>
  <c r="I1577" i="5" s="1"/>
  <c r="C1632" i="5"/>
  <c r="I1632" i="5" s="1"/>
  <c r="C1027" i="5"/>
  <c r="I1027" i="5" s="1"/>
  <c r="C284" i="5"/>
  <c r="C281" i="5"/>
  <c r="E1080" i="48"/>
  <c r="F1080" i="48" s="1"/>
  <c r="C2755" i="48"/>
  <c r="E2755" i="48" s="1"/>
  <c r="F2755" i="48" s="1"/>
  <c r="AA2063" i="48"/>
  <c r="AC2063" i="48" s="1"/>
  <c r="E2024" i="48"/>
  <c r="F2024" i="48" s="1"/>
  <c r="AA2024" i="48"/>
  <c r="AC2024" i="48" s="1"/>
  <c r="W1622" i="48"/>
  <c r="AA1517" i="48"/>
  <c r="AC1517" i="48" s="1"/>
  <c r="E967" i="48"/>
  <c r="F967" i="48" s="1"/>
  <c r="AA967" i="48"/>
  <c r="AC967" i="48" s="1"/>
  <c r="AA1847" i="48"/>
  <c r="H318" i="5"/>
  <c r="I317" i="5"/>
  <c r="H331" i="5"/>
  <c r="I1511" i="5"/>
  <c r="W470" i="48"/>
  <c r="Y470" i="48" s="1"/>
  <c r="Z470" i="48" s="1"/>
  <c r="AA267" i="48"/>
  <c r="W610" i="48"/>
  <c r="Y610" i="48" s="1"/>
  <c r="Z610" i="48" s="1"/>
  <c r="W281" i="48"/>
  <c r="W283" i="48" s="1"/>
  <c r="AA283" i="48" s="1"/>
  <c r="W268" i="48"/>
  <c r="AA268" i="48" s="1"/>
  <c r="Y267" i="48"/>
  <c r="E574" i="48"/>
  <c r="F574" i="48" s="1"/>
  <c r="AA574" i="48"/>
  <c r="AC574" i="48" s="1"/>
  <c r="AA629" i="48"/>
  <c r="AC629" i="48" s="1"/>
  <c r="AA1454" i="48"/>
  <c r="I265" i="5"/>
  <c r="H266" i="5"/>
  <c r="I266" i="5" s="1"/>
  <c r="H279" i="5"/>
  <c r="H281" i="5" s="1"/>
  <c r="I281" i="5" s="1"/>
  <c r="F1700" i="5"/>
  <c r="F1755" i="5"/>
  <c r="F820" i="5"/>
  <c r="F361" i="5"/>
  <c r="F1370" i="5"/>
  <c r="F600" i="5"/>
  <c r="F2195" i="5"/>
  <c r="F1865" i="5"/>
  <c r="F765" i="5"/>
  <c r="F2085" i="5"/>
  <c r="F1645" i="5"/>
  <c r="F875" i="5"/>
  <c r="F930" i="5"/>
  <c r="F655" i="5"/>
  <c r="F710" i="5"/>
  <c r="F545" i="5"/>
  <c r="F1920" i="5"/>
  <c r="F1260" i="5"/>
  <c r="F1150" i="5"/>
  <c r="F1315" i="5"/>
  <c r="F490" i="5"/>
  <c r="F1535" i="5"/>
  <c r="F1590" i="5"/>
  <c r="F1810" i="5"/>
  <c r="F2030" i="5"/>
  <c r="F435" i="5"/>
  <c r="F1480" i="5"/>
  <c r="F1205" i="5"/>
  <c r="F1095" i="5"/>
  <c r="F2140" i="5"/>
  <c r="F1040" i="5"/>
  <c r="F1425" i="5"/>
  <c r="F985" i="5"/>
  <c r="F1975" i="5"/>
  <c r="I1892" i="5"/>
  <c r="I1617" i="5"/>
  <c r="I682" i="5"/>
  <c r="F128" i="48"/>
  <c r="E129" i="48"/>
  <c r="F129" i="48" s="1"/>
  <c r="I2065" i="5"/>
  <c r="I1515" i="5"/>
  <c r="I470" i="5"/>
  <c r="I1625" i="5"/>
  <c r="AA2008" i="48"/>
  <c r="AC2008" i="48" s="1"/>
  <c r="C423" i="5"/>
  <c r="I423" i="5" s="1"/>
  <c r="C1743" i="5"/>
  <c r="I1743" i="5" s="1"/>
  <c r="C1358" i="5"/>
  <c r="I1358" i="5" s="1"/>
  <c r="C1468" i="5"/>
  <c r="I1468" i="5" s="1"/>
  <c r="C1083" i="5"/>
  <c r="I1083" i="5" s="1"/>
  <c r="C1578" i="5"/>
  <c r="I1578" i="5" s="1"/>
  <c r="C753" i="5"/>
  <c r="I753" i="5" s="1"/>
  <c r="C1688" i="5"/>
  <c r="I1688" i="5" s="1"/>
  <c r="C533" i="5"/>
  <c r="I533" i="5" s="1"/>
  <c r="C698" i="5"/>
  <c r="I698" i="5" s="1"/>
  <c r="C2128" i="5"/>
  <c r="I2128" i="5" s="1"/>
  <c r="C918" i="5"/>
  <c r="I918" i="5" s="1"/>
  <c r="C1523" i="5"/>
  <c r="I1523" i="5" s="1"/>
  <c r="C2073" i="5"/>
  <c r="I2073" i="5" s="1"/>
  <c r="C478" i="5"/>
  <c r="I478" i="5" s="1"/>
  <c r="C1303" i="5"/>
  <c r="I1303" i="5" s="1"/>
  <c r="C1908" i="5"/>
  <c r="I1908" i="5" s="1"/>
  <c r="C643" i="5"/>
  <c r="I643" i="5" s="1"/>
  <c r="C1193" i="5"/>
  <c r="I1193" i="5" s="1"/>
  <c r="C1963" i="5"/>
  <c r="I1963" i="5" s="1"/>
  <c r="C1633" i="5"/>
  <c r="I1633" i="5" s="1"/>
  <c r="C863" i="5"/>
  <c r="I863" i="5" s="1"/>
  <c r="C1413" i="5"/>
  <c r="I1413" i="5" s="1"/>
  <c r="C1028" i="5"/>
  <c r="I1028" i="5" s="1"/>
  <c r="C2183" i="5"/>
  <c r="I2183" i="5" s="1"/>
  <c r="C808" i="5"/>
  <c r="I808" i="5" s="1"/>
  <c r="C283" i="5"/>
  <c r="C588" i="5"/>
  <c r="I588" i="5" s="1"/>
  <c r="C1138" i="5"/>
  <c r="I1138" i="5" s="1"/>
  <c r="C1853" i="5"/>
  <c r="I1853" i="5" s="1"/>
  <c r="C2018" i="5"/>
  <c r="I2018" i="5" s="1"/>
  <c r="C1798" i="5"/>
  <c r="I1798" i="5" s="1"/>
  <c r="C973" i="5"/>
  <c r="I973" i="5" s="1"/>
  <c r="AA132" i="48"/>
  <c r="W132" i="48"/>
  <c r="E2315" i="48"/>
  <c r="F2315" i="48" s="1"/>
  <c r="AA2315" i="48"/>
  <c r="AC2315" i="48" s="1"/>
  <c r="I646" i="5"/>
  <c r="N308" i="48"/>
  <c r="M309" i="48"/>
  <c r="N309" i="48" s="1"/>
  <c r="Y449" i="48"/>
  <c r="Z449" i="48" s="1"/>
  <c r="W636" i="48"/>
  <c r="Y636" i="48" s="1"/>
  <c r="Z636" i="48" s="1"/>
  <c r="Y403" i="48"/>
  <c r="Z403" i="48" s="1"/>
  <c r="W584" i="48"/>
  <c r="Y584" i="48" s="1"/>
  <c r="Z584" i="48" s="1"/>
  <c r="Y1888" i="48"/>
  <c r="Z1888" i="48" s="1"/>
  <c r="W2069" i="48"/>
  <c r="Y2069" i="48" s="1"/>
  <c r="Z2069" i="48" s="1"/>
  <c r="I2288" i="5"/>
  <c r="I2435" i="5"/>
  <c r="AA539" i="48"/>
  <c r="AA1034" i="48"/>
  <c r="F265" i="56"/>
  <c r="H1366" i="56"/>
  <c r="H2301" i="56"/>
  <c r="H871" i="56"/>
  <c r="H1806" i="56"/>
  <c r="H1311" i="56"/>
  <c r="H651" i="56"/>
  <c r="H2252" i="56"/>
  <c r="H541" i="56"/>
  <c r="H2679" i="56"/>
  <c r="H2203" i="56"/>
  <c r="H2630" i="56"/>
  <c r="H320" i="56"/>
  <c r="I320" i="56" s="1"/>
  <c r="H1586" i="56"/>
  <c r="H1036" i="56"/>
  <c r="H1881" i="56"/>
  <c r="H926" i="56"/>
  <c r="H1146" i="56"/>
  <c r="H2350" i="56"/>
  <c r="H1091" i="56"/>
  <c r="H1991" i="56"/>
  <c r="H816" i="56"/>
  <c r="H2156" i="56"/>
  <c r="H318" i="56"/>
  <c r="I318" i="56" s="1"/>
  <c r="H486" i="56"/>
  <c r="I1565" i="5"/>
  <c r="I410" i="5"/>
  <c r="Q283" i="48"/>
  <c r="R283" i="48" s="1"/>
  <c r="R282" i="48"/>
  <c r="AA1144" i="48"/>
  <c r="AA594" i="48"/>
  <c r="AC594" i="48" s="1"/>
  <c r="E594" i="48"/>
  <c r="F594" i="48" s="1"/>
  <c r="AA1859" i="48"/>
  <c r="AA2134" i="48"/>
  <c r="AA1584" i="48"/>
  <c r="AC1584" i="48" s="1"/>
  <c r="E1584" i="48"/>
  <c r="F1584" i="48" s="1"/>
  <c r="I482" i="5"/>
  <c r="I647" i="5"/>
  <c r="I1362" i="5"/>
  <c r="I427" i="5"/>
  <c r="AC632" i="48"/>
  <c r="AA1069" i="48"/>
  <c r="AC1069" i="48" s="1"/>
  <c r="E1069" i="48"/>
  <c r="F1069" i="48" s="1"/>
  <c r="C2424" i="48"/>
  <c r="AA2424" i="48" s="1"/>
  <c r="C2176" i="48"/>
  <c r="AA2176" i="48" s="1"/>
  <c r="C1571" i="48"/>
  <c r="C1736" i="48"/>
  <c r="C1461" i="48"/>
  <c r="AA1461" i="48" s="1"/>
  <c r="C237" i="48"/>
  <c r="W237" i="48" s="1"/>
  <c r="AA237" i="48" s="1"/>
  <c r="C2011" i="48"/>
  <c r="C2626" i="48"/>
  <c r="AA2626" i="48" s="1"/>
  <c r="C236" i="48"/>
  <c r="W236" i="48" s="1"/>
  <c r="AA236" i="48" s="1"/>
  <c r="C235" i="48"/>
  <c r="W235" i="48" s="1"/>
  <c r="W468" i="48" s="1"/>
  <c r="Y468" i="48" s="1"/>
  <c r="Z468" i="48" s="1"/>
  <c r="C1131" i="48"/>
  <c r="AA1131" i="48" s="1"/>
  <c r="C2121" i="48"/>
  <c r="AA2121" i="48" s="1"/>
  <c r="C1681" i="48"/>
  <c r="AA1681" i="48" s="1"/>
  <c r="C231" i="48"/>
  <c r="W231" i="48" s="1"/>
  <c r="AA231" i="48" s="1"/>
  <c r="C1626" i="48"/>
  <c r="AA1626" i="48" s="1"/>
  <c r="C1076" i="48"/>
  <c r="C911" i="48"/>
  <c r="AA911" i="48" s="1"/>
  <c r="C2326" i="48"/>
  <c r="C416" i="48"/>
  <c r="C1296" i="48"/>
  <c r="AA1296" i="48" s="1"/>
  <c r="C1846" i="48"/>
  <c r="AA1846" i="48" s="1"/>
  <c r="C801" i="48"/>
  <c r="C2577" i="48"/>
  <c r="AA2577" i="48" s="1"/>
  <c r="C526" i="48"/>
  <c r="AA526" i="48" s="1"/>
  <c r="C856" i="48"/>
  <c r="AA856" i="48" s="1"/>
  <c r="C471" i="48"/>
  <c r="AA471" i="48" s="1"/>
  <c r="AC471" i="48" s="1"/>
  <c r="C1956" i="48"/>
  <c r="AA1956" i="48" s="1"/>
  <c r="C966" i="48"/>
  <c r="C1791" i="48"/>
  <c r="C581" i="48"/>
  <c r="C2375" i="48"/>
  <c r="C2528" i="48"/>
  <c r="AA2528" i="48" s="1"/>
  <c r="C2066" i="48"/>
  <c r="C746" i="48"/>
  <c r="AA746" i="48" s="1"/>
  <c r="C1351" i="48"/>
  <c r="AA636" i="48"/>
  <c r="AC636" i="48" s="1"/>
  <c r="AA1516" i="48"/>
  <c r="AC1516" i="48" s="1"/>
  <c r="C2479" i="48"/>
  <c r="AA2479" i="48" s="1"/>
  <c r="C1406" i="48"/>
  <c r="AA1406" i="48" s="1"/>
  <c r="C2277" i="48"/>
  <c r="C1021" i="48"/>
  <c r="AA1021" i="48" s="1"/>
  <c r="C691" i="48"/>
  <c r="AA691" i="48" s="1"/>
  <c r="C1901" i="48"/>
  <c r="C1241" i="48"/>
  <c r="C2228" i="48"/>
  <c r="C1186" i="48"/>
  <c r="AA1186" i="48" s="1"/>
  <c r="W229" i="48"/>
  <c r="C234" i="48"/>
  <c r="W234" i="48" s="1"/>
  <c r="AA234" i="48" s="1"/>
  <c r="H741" i="5"/>
  <c r="H1236" i="5"/>
  <c r="H1786" i="5"/>
  <c r="H2061" i="5"/>
  <c r="H796" i="5"/>
  <c r="H1346" i="5"/>
  <c r="H1896" i="5"/>
  <c r="H851" i="5"/>
  <c r="H411" i="5"/>
  <c r="H961" i="5"/>
  <c r="H1401" i="5"/>
  <c r="H2006" i="5"/>
  <c r="H1621" i="5"/>
  <c r="H1291" i="5"/>
  <c r="H1071" i="5"/>
  <c r="H2171" i="5"/>
  <c r="H1456" i="5"/>
  <c r="H1181" i="5"/>
  <c r="H466" i="5"/>
  <c r="H179" i="5"/>
  <c r="I179" i="5" s="1"/>
  <c r="H1731" i="5"/>
  <c r="H1951" i="5"/>
  <c r="H906" i="5"/>
  <c r="H1126" i="5"/>
  <c r="H686" i="5"/>
  <c r="I178" i="5"/>
  <c r="H1676" i="5"/>
  <c r="H1016" i="5"/>
  <c r="H521" i="5"/>
  <c r="H1566" i="5"/>
  <c r="H576" i="5"/>
  <c r="H2116" i="5"/>
  <c r="H631" i="5"/>
  <c r="H1511" i="5"/>
  <c r="H1841" i="5"/>
  <c r="O209" i="48"/>
  <c r="O210" i="48"/>
  <c r="O211" i="48"/>
  <c r="Y788" i="48"/>
  <c r="Z788" i="48" s="1"/>
  <c r="W969" i="48"/>
  <c r="Y969" i="48" s="1"/>
  <c r="Z969" i="48" s="1"/>
  <c r="I269" i="5"/>
  <c r="H270" i="5"/>
  <c r="I270" i="5" s="1"/>
  <c r="E1364" i="48"/>
  <c r="F1364" i="48" s="1"/>
  <c r="AA1364" i="48"/>
  <c r="AC1364" i="48" s="1"/>
  <c r="E1914" i="48"/>
  <c r="F1914" i="48" s="1"/>
  <c r="AA1914" i="48"/>
  <c r="AC1914" i="48" s="1"/>
  <c r="I922" i="5"/>
  <c r="W1402" i="48"/>
  <c r="I291" i="5"/>
  <c r="H305" i="5"/>
  <c r="H309" i="5" s="1"/>
  <c r="I309" i="5" s="1"/>
  <c r="H292" i="5"/>
  <c r="I292" i="5" s="1"/>
  <c r="AA1784" i="48"/>
  <c r="AC1784" i="48" s="1"/>
  <c r="E1784" i="48"/>
  <c r="F1784" i="48" s="1"/>
  <c r="O207" i="48"/>
  <c r="AA154" i="48"/>
  <c r="W1564" i="48"/>
  <c r="Y1564" i="48" s="1"/>
  <c r="Z1564" i="48" s="1"/>
  <c r="W1729" i="48"/>
  <c r="Y1729" i="48" s="1"/>
  <c r="Z1729" i="48" s="1"/>
  <c r="W1839" i="48"/>
  <c r="W2114" i="48"/>
  <c r="W1894" i="48"/>
  <c r="Y1894" i="48" s="1"/>
  <c r="Z1894" i="48" s="1"/>
  <c r="W1234" i="48"/>
  <c r="Y1234" i="48" s="1"/>
  <c r="Z1234" i="48" s="1"/>
  <c r="W1179" i="48"/>
  <c r="W409" i="48"/>
  <c r="Y409" i="48" s="1"/>
  <c r="Z409" i="48" s="1"/>
  <c r="W739" i="48"/>
  <c r="W1454" i="48"/>
  <c r="W1289" i="48"/>
  <c r="W849" i="48"/>
  <c r="W1344" i="48"/>
  <c r="Y1344" i="48" s="1"/>
  <c r="Z1344" i="48" s="1"/>
  <c r="W155" i="48"/>
  <c r="AA155" i="48" s="1"/>
  <c r="W1124" i="48"/>
  <c r="W2004" i="48"/>
  <c r="Y2004" i="48" s="1"/>
  <c r="Z2004" i="48" s="1"/>
  <c r="W519" i="48"/>
  <c r="W2169" i="48"/>
  <c r="W1014" i="48"/>
  <c r="W1619" i="48"/>
  <c r="W1509" i="48"/>
  <c r="Y1509" i="48" s="1"/>
  <c r="Z1509" i="48" s="1"/>
  <c r="W1949" i="48"/>
  <c r="W904" i="48"/>
  <c r="W794" i="48"/>
  <c r="Y794" i="48" s="1"/>
  <c r="Z794" i="48" s="1"/>
  <c r="W959" i="48"/>
  <c r="Y959" i="48" s="1"/>
  <c r="Z959" i="48" s="1"/>
  <c r="W1674" i="48"/>
  <c r="W684" i="48"/>
  <c r="W1399" i="48"/>
  <c r="W1069" i="48"/>
  <c r="Y1069" i="48" s="1"/>
  <c r="Z1069" i="48" s="1"/>
  <c r="W464" i="48"/>
  <c r="Y464" i="48" s="1"/>
  <c r="Z464" i="48" s="1"/>
  <c r="Z629" i="48"/>
  <c r="W1784" i="48"/>
  <c r="Y1784" i="48" s="1"/>
  <c r="Z1784" i="48" s="1"/>
  <c r="W2059" i="48"/>
  <c r="Y2059" i="48" s="1"/>
  <c r="Z2059" i="48" s="1"/>
  <c r="W574" i="48"/>
  <c r="Y574" i="48" s="1"/>
  <c r="Z574" i="48" s="1"/>
  <c r="Y128" i="48"/>
  <c r="W450" i="48"/>
  <c r="Y450" i="48" s="1"/>
  <c r="Z450" i="48" s="1"/>
  <c r="W129" i="48"/>
  <c r="W284" i="48"/>
  <c r="H221" i="56"/>
  <c r="I221" i="56" s="1"/>
  <c r="I220" i="56"/>
  <c r="H234" i="56"/>
  <c r="I976" i="5"/>
  <c r="I2669" i="5"/>
  <c r="I685" i="5"/>
  <c r="I149" i="5"/>
  <c r="H156" i="5"/>
  <c r="I156" i="5" s="1"/>
  <c r="H151" i="5"/>
  <c r="I151" i="5" s="1"/>
  <c r="H157" i="5"/>
  <c r="I157" i="5" s="1"/>
  <c r="H155" i="5"/>
  <c r="I155" i="5" s="1"/>
  <c r="AA979" i="48"/>
  <c r="AC979" i="48" s="1"/>
  <c r="E979" i="48"/>
  <c r="F979" i="48" s="1"/>
  <c r="I757" i="5"/>
  <c r="I1307" i="5"/>
  <c r="AC1512" i="48"/>
  <c r="Y412" i="48"/>
  <c r="Z412" i="48" s="1"/>
  <c r="W2322" i="48"/>
  <c r="Y2322" i="48" s="1"/>
  <c r="Z2322" i="48" s="1"/>
  <c r="W2172" i="48"/>
  <c r="W2117" i="48"/>
  <c r="Y1788" i="48"/>
  <c r="Z1788" i="48" s="1"/>
  <c r="Y413" i="48"/>
  <c r="Z413" i="48" s="1"/>
  <c r="W522" i="48"/>
  <c r="W1292" i="48"/>
  <c r="W907" i="48"/>
  <c r="U2071" i="48"/>
  <c r="V2071" i="48" s="1"/>
  <c r="E2012" i="48"/>
  <c r="F2012" i="48" s="1"/>
  <c r="AA2012" i="48"/>
  <c r="AC2012" i="48" s="1"/>
  <c r="AA1297" i="48"/>
  <c r="AA1187" i="48"/>
  <c r="F203" i="5"/>
  <c r="I2061" i="5"/>
  <c r="AA684" i="48"/>
  <c r="AA1564" i="48"/>
  <c r="AC1564" i="48" s="1"/>
  <c r="E1564" i="48"/>
  <c r="F1564" i="48" s="1"/>
  <c r="AA1949" i="48"/>
  <c r="AA468" i="48"/>
  <c r="AC468" i="48" s="1"/>
  <c r="F1684" i="5"/>
  <c r="F1134" i="5"/>
  <c r="F1024" i="5"/>
  <c r="F2014" i="5"/>
  <c r="F1244" i="5"/>
  <c r="F969" i="5"/>
  <c r="F1464" i="5"/>
  <c r="F419" i="5"/>
  <c r="F1959" i="5"/>
  <c r="F1354" i="5"/>
  <c r="F2124" i="5"/>
  <c r="F859" i="5"/>
  <c r="F1794" i="5"/>
  <c r="F749" i="5"/>
  <c r="F694" i="5"/>
  <c r="F1574" i="5"/>
  <c r="F804" i="5"/>
  <c r="F584" i="5"/>
  <c r="F1299" i="5"/>
  <c r="F1519" i="5"/>
  <c r="F1904" i="5"/>
  <c r="F2069" i="5"/>
  <c r="F639" i="5"/>
  <c r="F474" i="5"/>
  <c r="F2179" i="5"/>
  <c r="F529" i="5"/>
  <c r="F257" i="5"/>
  <c r="F1409" i="5"/>
  <c r="F1189" i="5"/>
  <c r="F1629" i="5"/>
  <c r="F1739" i="5"/>
  <c r="F1849" i="5"/>
  <c r="F1079" i="5"/>
  <c r="F914" i="5"/>
  <c r="I792" i="5"/>
  <c r="I1287" i="5"/>
  <c r="I847" i="5"/>
  <c r="I1947" i="5"/>
  <c r="W2586" i="48"/>
  <c r="W2433" i="48"/>
  <c r="W2668" i="48"/>
  <c r="Y2668" i="48" s="1"/>
  <c r="Z2668" i="48" s="1"/>
  <c r="W2335" i="48"/>
  <c r="Y2335" i="48" s="1"/>
  <c r="Z2335" i="48" s="1"/>
  <c r="W2286" i="48"/>
  <c r="Y2286" i="48" s="1"/>
  <c r="Z2286" i="48" s="1"/>
  <c r="W2752" i="48"/>
  <c r="Y2752" i="48" s="1"/>
  <c r="Z2752" i="48" s="1"/>
  <c r="W2488" i="48"/>
  <c r="W2237" i="48"/>
  <c r="Y2237" i="48" s="1"/>
  <c r="Z2237" i="48" s="1"/>
  <c r="W2537" i="48"/>
  <c r="W2689" i="48"/>
  <c r="Y2689" i="48" s="1"/>
  <c r="Z2689" i="48" s="1"/>
  <c r="W2710" i="48"/>
  <c r="Y2710" i="48" s="1"/>
  <c r="Z2710" i="48" s="1"/>
  <c r="Y282" i="48"/>
  <c r="W2384" i="48"/>
  <c r="Y2384" i="48" s="1"/>
  <c r="Z2384" i="48" s="1"/>
  <c r="AA282" i="48"/>
  <c r="W2635" i="48"/>
  <c r="W2731" i="48"/>
  <c r="Y2731" i="48" s="1"/>
  <c r="Z2731" i="48" s="1"/>
  <c r="C2681" i="48"/>
  <c r="E2681" i="48" s="1"/>
  <c r="F2681" i="48" s="1"/>
  <c r="I2515" i="5"/>
  <c r="AA1913" i="48"/>
  <c r="AC1913" i="48" s="1"/>
  <c r="F206" i="5"/>
  <c r="H2535" i="5"/>
  <c r="H2431" i="5"/>
  <c r="H2284" i="5"/>
  <c r="H2584" i="5"/>
  <c r="H2682" i="5"/>
  <c r="H2633" i="5"/>
  <c r="H2333" i="5"/>
  <c r="H2235" i="5"/>
  <c r="H2382" i="5"/>
  <c r="I280" i="5"/>
  <c r="H2486" i="5"/>
  <c r="C653" i="48"/>
  <c r="AA653" i="48" s="1"/>
  <c r="C1258" i="48"/>
  <c r="AA1258" i="48" s="1"/>
  <c r="C1808" i="48"/>
  <c r="AA1808" i="48" s="1"/>
  <c r="C1973" i="48"/>
  <c r="AA1973" i="48" s="1"/>
  <c r="C1533" i="48"/>
  <c r="AA1533" i="48" s="1"/>
  <c r="C1423" i="48"/>
  <c r="AA1423" i="48" s="1"/>
  <c r="C2138" i="48"/>
  <c r="AA2138" i="48" s="1"/>
  <c r="C818" i="48"/>
  <c r="AA818" i="48" s="1"/>
  <c r="C1093" i="48"/>
  <c r="AA1093" i="48" s="1"/>
  <c r="C1038" i="48"/>
  <c r="AA1038" i="48" s="1"/>
  <c r="C1918" i="48"/>
  <c r="AA1918" i="48" s="1"/>
  <c r="C1368" i="48"/>
  <c r="AA1368" i="48" s="1"/>
  <c r="C1643" i="48"/>
  <c r="AA1643" i="48" s="1"/>
  <c r="C873" i="48"/>
  <c r="AA873" i="48" s="1"/>
  <c r="C2028" i="48"/>
  <c r="AA2028" i="48" s="1"/>
  <c r="C2193" i="48"/>
  <c r="AA2193" i="48" s="1"/>
  <c r="C1478" i="48"/>
  <c r="AA1478" i="48" s="1"/>
  <c r="C337" i="48"/>
  <c r="C928" i="48"/>
  <c r="AA928" i="48" s="1"/>
  <c r="C1148" i="48"/>
  <c r="AA1148" i="48" s="1"/>
  <c r="C763" i="48"/>
  <c r="AA763" i="48" s="1"/>
  <c r="C708" i="48"/>
  <c r="AA708" i="48" s="1"/>
  <c r="C1863" i="48"/>
  <c r="AA1863" i="48" s="1"/>
  <c r="C1588" i="48"/>
  <c r="AA1588" i="48" s="1"/>
  <c r="C1313" i="48"/>
  <c r="AA1313" i="48" s="1"/>
  <c r="C1698" i="48"/>
  <c r="AA1698" i="48" s="1"/>
  <c r="C1753" i="48"/>
  <c r="AA1753" i="48" s="1"/>
  <c r="C433" i="48"/>
  <c r="AA433" i="48" s="1"/>
  <c r="C983" i="48"/>
  <c r="AA983" i="48" s="1"/>
  <c r="C598" i="48"/>
  <c r="AA598" i="48" s="1"/>
  <c r="C488" i="48"/>
  <c r="AA488" i="48" s="1"/>
  <c r="C1203" i="48"/>
  <c r="AA1203" i="48" s="1"/>
  <c r="C2083" i="48"/>
  <c r="AA2083" i="48" s="1"/>
  <c r="C543" i="48"/>
  <c r="AA543" i="48" s="1"/>
  <c r="H273" i="56"/>
  <c r="I273" i="56" s="1"/>
  <c r="H286" i="56"/>
  <c r="I272" i="56"/>
  <c r="I1735" i="5"/>
  <c r="I415" i="5"/>
  <c r="I1240" i="5"/>
  <c r="AC295" i="48"/>
  <c r="Y296" i="48"/>
  <c r="Z295" i="48"/>
  <c r="M283" i="48"/>
  <c r="N283" i="48" s="1"/>
  <c r="N282" i="48"/>
  <c r="I324" i="5"/>
  <c r="C1696" i="5"/>
  <c r="I1696" i="5" s="1"/>
  <c r="C1476" i="5"/>
  <c r="I1476" i="5" s="1"/>
  <c r="C1641" i="5"/>
  <c r="I1641" i="5" s="1"/>
  <c r="C1531" i="5"/>
  <c r="I1531" i="5" s="1"/>
  <c r="C1861" i="5"/>
  <c r="I1861" i="5" s="1"/>
  <c r="C1201" i="5"/>
  <c r="I1201" i="5" s="1"/>
  <c r="C761" i="5"/>
  <c r="I761" i="5" s="1"/>
  <c r="C1311" i="5"/>
  <c r="I1311" i="5" s="1"/>
  <c r="C871" i="5"/>
  <c r="I871" i="5" s="1"/>
  <c r="C2081" i="5"/>
  <c r="I2081" i="5" s="1"/>
  <c r="C706" i="5"/>
  <c r="I706" i="5" s="1"/>
  <c r="C541" i="5"/>
  <c r="I541" i="5" s="1"/>
  <c r="C431" i="5"/>
  <c r="I431" i="5" s="1"/>
  <c r="C2136" i="5"/>
  <c r="I2136" i="5" s="1"/>
  <c r="C1916" i="5"/>
  <c r="I1916" i="5" s="1"/>
  <c r="C1586" i="5"/>
  <c r="I1586" i="5" s="1"/>
  <c r="C486" i="5"/>
  <c r="I486" i="5" s="1"/>
  <c r="C1806" i="5"/>
  <c r="I1806" i="5" s="1"/>
  <c r="C335" i="5"/>
  <c r="C981" i="5"/>
  <c r="I981" i="5" s="1"/>
  <c r="C2026" i="5"/>
  <c r="I2026" i="5" s="1"/>
  <c r="C1751" i="5"/>
  <c r="I1751" i="5" s="1"/>
  <c r="C1036" i="5"/>
  <c r="I1036" i="5" s="1"/>
  <c r="C1091" i="5"/>
  <c r="I1091" i="5" s="1"/>
  <c r="C816" i="5"/>
  <c r="I816" i="5" s="1"/>
  <c r="C1366" i="5"/>
  <c r="I1366" i="5" s="1"/>
  <c r="C926" i="5"/>
  <c r="I926" i="5" s="1"/>
  <c r="C651" i="5"/>
  <c r="I651" i="5" s="1"/>
  <c r="C1971" i="5"/>
  <c r="I1971" i="5" s="1"/>
  <c r="C1146" i="5"/>
  <c r="I1146" i="5" s="1"/>
  <c r="C596" i="5"/>
  <c r="I596" i="5" s="1"/>
  <c r="C1421" i="5"/>
  <c r="I1421" i="5" s="1"/>
  <c r="C1256" i="5"/>
  <c r="I1256" i="5" s="1"/>
  <c r="C2191" i="5"/>
  <c r="I2191" i="5" s="1"/>
  <c r="O1536" i="48"/>
  <c r="O1646" i="48"/>
  <c r="O491" i="48"/>
  <c r="O876" i="48"/>
  <c r="O2196" i="48"/>
  <c r="O1041" i="48"/>
  <c r="O1811" i="48"/>
  <c r="O1316" i="48"/>
  <c r="O2086" i="48"/>
  <c r="O436" i="48"/>
  <c r="O1866" i="48"/>
  <c r="O711" i="48"/>
  <c r="O1756" i="48"/>
  <c r="O1151" i="48"/>
  <c r="O1976" i="48"/>
  <c r="O2297" i="48"/>
  <c r="O1206" i="48"/>
  <c r="O2248" i="48"/>
  <c r="O546" i="48"/>
  <c r="O766" i="48"/>
  <c r="O1921" i="48"/>
  <c r="O986" i="48"/>
  <c r="O1261" i="48"/>
  <c r="O2548" i="48"/>
  <c r="O821" i="48"/>
  <c r="O2646" i="48"/>
  <c r="O656" i="48"/>
  <c r="O2499" i="48"/>
  <c r="O2141" i="48"/>
  <c r="O2444" i="48"/>
  <c r="O2031" i="48"/>
  <c r="O601" i="48"/>
  <c r="O2395" i="48"/>
  <c r="O2597" i="48"/>
  <c r="O1591" i="48"/>
  <c r="O365" i="48"/>
  <c r="O1096" i="48"/>
  <c r="O2346" i="48"/>
  <c r="O931" i="48"/>
  <c r="O1701" i="48"/>
  <c r="O366" i="48"/>
  <c r="O367" i="48"/>
  <c r="AA912" i="48"/>
  <c r="E1558" i="48"/>
  <c r="F1558" i="48" s="1"/>
  <c r="AA1558" i="48"/>
  <c r="AC1558" i="48" s="1"/>
  <c r="E1338" i="48"/>
  <c r="F1338" i="48" s="1"/>
  <c r="AA1338" i="48"/>
  <c r="AC1338" i="48" s="1"/>
  <c r="J284" i="48"/>
  <c r="I285" i="48"/>
  <c r="J285" i="48" s="1"/>
  <c r="I756" i="5"/>
  <c r="AA1619" i="48"/>
  <c r="F1705" i="56"/>
  <c r="F1430" i="56"/>
  <c r="F880" i="56"/>
  <c r="F605" i="56"/>
  <c r="F1760" i="56"/>
  <c r="F1540" i="56"/>
  <c r="F770" i="56"/>
  <c r="F2110" i="56"/>
  <c r="F1485" i="56"/>
  <c r="F440" i="56"/>
  <c r="F1815" i="56"/>
  <c r="F1650" i="56"/>
  <c r="F1210" i="56"/>
  <c r="F1375" i="56"/>
  <c r="F2055" i="56"/>
  <c r="F2000" i="56"/>
  <c r="F1890" i="56"/>
  <c r="F825" i="56"/>
  <c r="F1155" i="56"/>
  <c r="F1595" i="56"/>
  <c r="F1045" i="56"/>
  <c r="F495" i="56"/>
  <c r="F1320" i="56"/>
  <c r="F1870" i="56"/>
  <c r="F990" i="56"/>
  <c r="F1945" i="56"/>
  <c r="F368" i="56"/>
  <c r="F2165" i="56"/>
  <c r="F715" i="56"/>
  <c r="F1265" i="56"/>
  <c r="F550" i="56"/>
  <c r="F660" i="56"/>
  <c r="F1100" i="56"/>
  <c r="F935" i="56"/>
  <c r="W1550" i="48"/>
  <c r="Y1550" i="48" s="1"/>
  <c r="Z1550" i="48" s="1"/>
  <c r="Y1228" i="48"/>
  <c r="Z1228" i="48" s="1"/>
  <c r="K2735" i="48"/>
  <c r="M2735" i="48" s="1"/>
  <c r="N2735" i="48" s="1"/>
  <c r="I2637" i="5"/>
  <c r="K2672" i="48"/>
  <c r="M2672" i="48" s="1"/>
  <c r="N2672" i="48" s="1"/>
  <c r="I2490" i="5"/>
  <c r="AA484" i="48"/>
  <c r="AC484" i="48" s="1"/>
  <c r="F255" i="5"/>
  <c r="F213" i="56"/>
  <c r="F214" i="56"/>
  <c r="F216" i="56"/>
  <c r="F215" i="56"/>
  <c r="I1345" i="5"/>
  <c r="I1620" i="5"/>
  <c r="AA1309" i="48"/>
  <c r="AA1474" i="48"/>
  <c r="AA2189" i="48"/>
  <c r="H229" i="5"/>
  <c r="I229" i="5" s="1"/>
  <c r="H233" i="5"/>
  <c r="I233" i="5" s="1"/>
  <c r="I702" i="5"/>
  <c r="I1252" i="5"/>
  <c r="I1967" i="5"/>
  <c r="I1527" i="5"/>
  <c r="Z162" i="48"/>
  <c r="AB162" i="48"/>
  <c r="Z159" i="48"/>
  <c r="AB159" i="48"/>
  <c r="Z259" i="48"/>
  <c r="AB259" i="48"/>
  <c r="Z157" i="48"/>
  <c r="AB157" i="48"/>
  <c r="Z240" i="48"/>
  <c r="AB240" i="48"/>
  <c r="Z257" i="48"/>
  <c r="AB257" i="48"/>
  <c r="Z233" i="48"/>
  <c r="AB233" i="48"/>
  <c r="Z313" i="48"/>
  <c r="AB313" i="48"/>
  <c r="Z182" i="48"/>
  <c r="AB182" i="48"/>
  <c r="Z158" i="48"/>
  <c r="AB158" i="48"/>
  <c r="Z184" i="48"/>
  <c r="AB184" i="48"/>
  <c r="Z260" i="48"/>
  <c r="AB260" i="48"/>
  <c r="Z261" i="48"/>
  <c r="AB261" i="48"/>
  <c r="Z263" i="48"/>
  <c r="AB263" i="48"/>
  <c r="Z185" i="48"/>
  <c r="AB185" i="48"/>
  <c r="Z179" i="48"/>
  <c r="AB179" i="48"/>
  <c r="Z156" i="48"/>
  <c r="AB156" i="48"/>
  <c r="Z214" i="48"/>
  <c r="AB214" i="48"/>
  <c r="Z262" i="48"/>
  <c r="AB262" i="48"/>
  <c r="Z183" i="48"/>
  <c r="AB183" i="48"/>
  <c r="Z181" i="48"/>
  <c r="AB181" i="48"/>
  <c r="U1575" i="48"/>
  <c r="V1575" i="48" s="1"/>
  <c r="U2281" i="48"/>
  <c r="V2281" i="48" s="1"/>
  <c r="AC297" i="48"/>
  <c r="Z297" i="48"/>
  <c r="Y298" i="48"/>
  <c r="U1904" i="48"/>
  <c r="V1904" i="48" s="1"/>
  <c r="U2329" i="48"/>
  <c r="V2329" i="48" s="1"/>
  <c r="U2378" i="48"/>
  <c r="V2378" i="48" s="1"/>
  <c r="U2280" i="48"/>
  <c r="V2280" i="48" s="1"/>
  <c r="U1574" i="48"/>
  <c r="V1574" i="48" s="1"/>
  <c r="U1739" i="48"/>
  <c r="V1739" i="48" s="1"/>
  <c r="U584" i="48"/>
  <c r="V584" i="48" s="1"/>
  <c r="U2231" i="48"/>
  <c r="V2231" i="48" s="1"/>
  <c r="U1740" i="48"/>
  <c r="V1740" i="48" s="1"/>
  <c r="U2330" i="48"/>
  <c r="V2330" i="48" s="1"/>
  <c r="U2070" i="48"/>
  <c r="V2070" i="48" s="1"/>
  <c r="U2016" i="48"/>
  <c r="V2016" i="48" s="1"/>
  <c r="U585" i="48"/>
  <c r="V585" i="48" s="1"/>
  <c r="U1905" i="48"/>
  <c r="V1905" i="48" s="1"/>
  <c r="U1741" i="48"/>
  <c r="V1741" i="48" s="1"/>
  <c r="U2069" i="48"/>
  <c r="V2069" i="48" s="1"/>
  <c r="U1519" i="48"/>
  <c r="V1519" i="48" s="1"/>
  <c r="U2014" i="48"/>
  <c r="V2014" i="48" s="1"/>
  <c r="U474" i="48"/>
  <c r="V474" i="48" s="1"/>
  <c r="AC144" i="48"/>
  <c r="Z144" i="48"/>
  <c r="U1520" i="48"/>
  <c r="V1520" i="48" s="1"/>
  <c r="U475" i="48"/>
  <c r="V475" i="48" s="1"/>
  <c r="Z138" i="48"/>
  <c r="AC138" i="48"/>
  <c r="AC141" i="48"/>
  <c r="Z141" i="48"/>
  <c r="Y142" i="48"/>
  <c r="Z151" i="48"/>
  <c r="AC151" i="48"/>
  <c r="AC271" i="48"/>
  <c r="Y272" i="48"/>
  <c r="Z271" i="48"/>
  <c r="X2352" i="48"/>
  <c r="Z265" i="48"/>
  <c r="Y266" i="48"/>
  <c r="Y136" i="48"/>
  <c r="Z135" i="48"/>
  <c r="Z291" i="48"/>
  <c r="Y292" i="48"/>
  <c r="AC153" i="48" l="1"/>
  <c r="Z153" i="48"/>
  <c r="H1936" i="56"/>
  <c r="H1476" i="56"/>
  <c r="H981" i="56"/>
  <c r="H1531" i="56"/>
  <c r="H1201" i="56"/>
  <c r="H2101" i="56"/>
  <c r="H2434" i="56"/>
  <c r="H2532" i="56"/>
  <c r="H2483" i="56"/>
  <c r="H706" i="56"/>
  <c r="H1861" i="56"/>
  <c r="H2046" i="56"/>
  <c r="I1954" i="5"/>
  <c r="I1679" i="5"/>
  <c r="I1404" i="5"/>
  <c r="I1899" i="5"/>
  <c r="I1789" i="5"/>
  <c r="H317" i="56"/>
  <c r="I317" i="56" s="1"/>
  <c r="I2119" i="5"/>
  <c r="AA1253" i="48"/>
  <c r="AC1253" i="48" s="1"/>
  <c r="H596" i="56"/>
  <c r="H1256" i="56"/>
  <c r="H1696" i="56"/>
  <c r="H319" i="56"/>
  <c r="I319" i="56" s="1"/>
  <c r="H1421" i="56"/>
  <c r="H761" i="56"/>
  <c r="H1641" i="56"/>
  <c r="H2581" i="56"/>
  <c r="H1751" i="56"/>
  <c r="I312" i="56"/>
  <c r="H431" i="56"/>
  <c r="I524" i="5"/>
  <c r="I689" i="5"/>
  <c r="I2526" i="5"/>
  <c r="I469" i="5"/>
  <c r="I2226" i="5"/>
  <c r="I1844" i="5"/>
  <c r="I2275" i="5"/>
  <c r="I2064" i="5"/>
  <c r="I2324" i="5"/>
  <c r="AA2078" i="48"/>
  <c r="AC2078" i="48" s="1"/>
  <c r="I2636" i="5"/>
  <c r="H1586" i="5"/>
  <c r="H1751" i="5"/>
  <c r="H2136" i="5"/>
  <c r="H1091" i="5"/>
  <c r="H1861" i="5"/>
  <c r="H1421" i="5"/>
  <c r="H2026" i="5"/>
  <c r="H1146" i="5"/>
  <c r="H761" i="5"/>
  <c r="H1806" i="5"/>
  <c r="H816" i="5"/>
  <c r="H1531" i="5"/>
  <c r="H1256" i="5"/>
  <c r="H871" i="5"/>
  <c r="H541" i="5"/>
  <c r="H651" i="5"/>
  <c r="I2156" i="56"/>
  <c r="I2587" i="5"/>
  <c r="I2685" i="5"/>
  <c r="I2422" i="5"/>
  <c r="I744" i="5"/>
  <c r="I854" i="5"/>
  <c r="I2009" i="5"/>
  <c r="I1514" i="5"/>
  <c r="I1129" i="5"/>
  <c r="I799" i="5"/>
  <c r="I1734" i="5"/>
  <c r="I1569" i="5"/>
  <c r="Y46" i="57"/>
  <c r="AG36" i="57"/>
  <c r="Y49" i="57"/>
  <c r="Y48" i="57"/>
  <c r="Y38" i="57"/>
  <c r="Y42" i="57"/>
  <c r="Y43" i="57"/>
  <c r="Y40" i="57"/>
  <c r="Y45" i="57"/>
  <c r="Y39" i="57"/>
  <c r="Y41" i="57"/>
  <c r="Y44" i="57"/>
  <c r="AG63" i="57"/>
  <c r="Y76" i="57"/>
  <c r="Y77" i="57"/>
  <c r="Y72" i="57"/>
  <c r="Y65" i="57"/>
  <c r="Y67" i="57"/>
  <c r="Y69" i="57"/>
  <c r="Y68" i="57"/>
  <c r="Y71" i="57"/>
  <c r="Y70" i="57"/>
  <c r="Y66" i="57"/>
  <c r="AG5" i="57"/>
  <c r="Y18" i="57"/>
  <c r="Y17" i="57"/>
  <c r="Y7" i="57"/>
  <c r="Y8" i="57"/>
  <c r="Y11" i="57"/>
  <c r="Y12" i="57"/>
  <c r="Y15" i="57"/>
  <c r="Y9" i="57"/>
  <c r="Y13" i="57"/>
  <c r="Y10" i="57"/>
  <c r="Y14" i="57"/>
  <c r="I816" i="56"/>
  <c r="I431" i="56"/>
  <c r="I1146" i="56"/>
  <c r="I2630" i="56"/>
  <c r="I2434" i="56"/>
  <c r="I706" i="56"/>
  <c r="I1091" i="56"/>
  <c r="I1696" i="56"/>
  <c r="I2101" i="56"/>
  <c r="I1256" i="56"/>
  <c r="I1036" i="56"/>
  <c r="I1366" i="56"/>
  <c r="I2581" i="56"/>
  <c r="I926" i="56"/>
  <c r="I1991" i="56"/>
  <c r="I761" i="56"/>
  <c r="I596" i="56"/>
  <c r="I1881" i="56"/>
  <c r="I1311" i="56"/>
  <c r="I2203" i="56"/>
  <c r="I2046" i="56"/>
  <c r="I1421" i="56"/>
  <c r="I1751" i="56"/>
  <c r="I541" i="56"/>
  <c r="I1936" i="56"/>
  <c r="I2679" i="56"/>
  <c r="I2532" i="56"/>
  <c r="I1861" i="56"/>
  <c r="I2350" i="56"/>
  <c r="AA978" i="48"/>
  <c r="AC978" i="48" s="1"/>
  <c r="M978" i="48"/>
  <c r="N978" i="48" s="1"/>
  <c r="AA593" i="48"/>
  <c r="AC593" i="48" s="1"/>
  <c r="I2489" i="5"/>
  <c r="I2538" i="5"/>
  <c r="I1201" i="56"/>
  <c r="I871" i="56"/>
  <c r="I1641" i="56"/>
  <c r="I2252" i="56"/>
  <c r="I1531" i="56"/>
  <c r="I1806" i="56"/>
  <c r="I1476" i="56"/>
  <c r="I2483" i="56"/>
  <c r="I486" i="56"/>
  <c r="I2301" i="56"/>
  <c r="AA813" i="48"/>
  <c r="AC813" i="48" s="1"/>
  <c r="AA483" i="48"/>
  <c r="AC483" i="48" s="1"/>
  <c r="I1586" i="56"/>
  <c r="I651" i="56"/>
  <c r="AA1803" i="48"/>
  <c r="AC1803" i="48" s="1"/>
  <c r="M1803" i="48"/>
  <c r="N1803" i="48" s="1"/>
  <c r="M648" i="48"/>
  <c r="N648" i="48" s="1"/>
  <c r="AA648" i="48"/>
  <c r="AC648" i="48" s="1"/>
  <c r="AA2023" i="48"/>
  <c r="AC2023" i="48" s="1"/>
  <c r="M2023" i="48"/>
  <c r="N2023" i="48" s="1"/>
  <c r="AA2338" i="48"/>
  <c r="AC2338" i="48" s="1"/>
  <c r="M2338" i="48"/>
  <c r="N2338" i="48" s="1"/>
  <c r="AA2387" i="48"/>
  <c r="AC2387" i="48" s="1"/>
  <c r="M2387" i="48"/>
  <c r="N2387" i="48" s="1"/>
  <c r="M428" i="48"/>
  <c r="N428" i="48" s="1"/>
  <c r="AA428" i="48"/>
  <c r="AC428" i="48" s="1"/>
  <c r="AA2289" i="48"/>
  <c r="AC2289" i="48" s="1"/>
  <c r="M2289" i="48"/>
  <c r="N2289" i="48" s="1"/>
  <c r="AA2240" i="48"/>
  <c r="AC2240" i="48" s="1"/>
  <c r="M2240" i="48"/>
  <c r="N2240" i="48" s="1"/>
  <c r="AA1583" i="48"/>
  <c r="AC1583" i="48" s="1"/>
  <c r="M1583" i="48"/>
  <c r="N1583" i="48" s="1"/>
  <c r="AA1363" i="48"/>
  <c r="AC1363" i="48" s="1"/>
  <c r="M1363" i="48"/>
  <c r="N1363" i="48" s="1"/>
  <c r="M1088" i="48"/>
  <c r="N1088" i="48" s="1"/>
  <c r="AA1088" i="48"/>
  <c r="AC1088" i="48" s="1"/>
  <c r="M1748" i="48"/>
  <c r="N1748" i="48" s="1"/>
  <c r="AA1748" i="48"/>
  <c r="AC1748" i="48" s="1"/>
  <c r="AA235" i="48"/>
  <c r="H307" i="5"/>
  <c r="I307" i="5" s="1"/>
  <c r="Y129" i="48"/>
  <c r="Z129" i="48" s="1"/>
  <c r="Z128" i="48"/>
  <c r="E801" i="48"/>
  <c r="F801" i="48" s="1"/>
  <c r="AA801" i="48"/>
  <c r="AC801" i="48" s="1"/>
  <c r="H1585" i="5"/>
  <c r="H705" i="5"/>
  <c r="H1805" i="5"/>
  <c r="H430" i="5"/>
  <c r="H1365" i="5"/>
  <c r="H1420" i="5"/>
  <c r="I331" i="5"/>
  <c r="H595" i="5"/>
  <c r="H1970" i="5"/>
  <c r="H870" i="5"/>
  <c r="H2135" i="5"/>
  <c r="H2493" i="5"/>
  <c r="H2438" i="5"/>
  <c r="H1695" i="5"/>
  <c r="H337" i="5"/>
  <c r="H2080" i="5"/>
  <c r="H650" i="5"/>
  <c r="H2640" i="5"/>
  <c r="H2190" i="5"/>
  <c r="H485" i="5"/>
  <c r="H980" i="5"/>
  <c r="H1310" i="5"/>
  <c r="H760" i="5"/>
  <c r="H1255" i="5"/>
  <c r="H2242" i="5"/>
  <c r="H1915" i="5"/>
  <c r="H2340" i="5"/>
  <c r="H339" i="5"/>
  <c r="H1145" i="5"/>
  <c r="H338" i="5"/>
  <c r="H1860" i="5"/>
  <c r="H815" i="5"/>
  <c r="H2389" i="5"/>
  <c r="H1035" i="5"/>
  <c r="H540" i="5"/>
  <c r="H1475" i="5"/>
  <c r="H2542" i="5"/>
  <c r="H1750" i="5"/>
  <c r="H2689" i="5"/>
  <c r="H1640" i="5"/>
  <c r="H2291" i="5"/>
  <c r="H1530" i="5"/>
  <c r="H336" i="5"/>
  <c r="H2025" i="5"/>
  <c r="H925" i="5"/>
  <c r="H1200" i="5"/>
  <c r="H2591" i="5"/>
  <c r="H1090" i="5"/>
  <c r="E2277" i="48"/>
  <c r="F2277" i="48" s="1"/>
  <c r="AA2277" i="48"/>
  <c r="AC2277" i="48" s="1"/>
  <c r="E1076" i="48"/>
  <c r="F1076" i="48" s="1"/>
  <c r="AA1076" i="48"/>
  <c r="AC1076" i="48" s="1"/>
  <c r="H862" i="5"/>
  <c r="H422" i="5"/>
  <c r="H1522" i="5"/>
  <c r="H1852" i="5"/>
  <c r="H2182" i="5"/>
  <c r="I279" i="5"/>
  <c r="H1302" i="5"/>
  <c r="H642" i="5"/>
  <c r="H1357" i="5"/>
  <c r="H1687" i="5"/>
  <c r="H2583" i="5"/>
  <c r="H587" i="5"/>
  <c r="H1742" i="5"/>
  <c r="H2332" i="5"/>
  <c r="H532" i="5"/>
  <c r="H285" i="5"/>
  <c r="I285" i="5" s="1"/>
  <c r="H2534" i="5"/>
  <c r="H286" i="5"/>
  <c r="I286" i="5" s="1"/>
  <c r="H1137" i="5"/>
  <c r="H2430" i="5"/>
  <c r="H2127" i="5"/>
  <c r="H2283" i="5"/>
  <c r="H972" i="5"/>
  <c r="H1577" i="5"/>
  <c r="H1797" i="5"/>
  <c r="H1412" i="5"/>
  <c r="H2632" i="5"/>
  <c r="H477" i="5"/>
  <c r="H697" i="5"/>
  <c r="H1192" i="5"/>
  <c r="H2681" i="5"/>
  <c r="H1027" i="5"/>
  <c r="H1962" i="5"/>
  <c r="H1467" i="5"/>
  <c r="H917" i="5"/>
  <c r="H752" i="5"/>
  <c r="H1632" i="5"/>
  <c r="H2485" i="5"/>
  <c r="H2072" i="5"/>
  <c r="H1907" i="5"/>
  <c r="H1082" i="5"/>
  <c r="H2017" i="5"/>
  <c r="H287" i="5"/>
  <c r="I287" i="5" s="1"/>
  <c r="H2381" i="5"/>
  <c r="H807" i="5"/>
  <c r="H2234" i="5"/>
  <c r="H284" i="5"/>
  <c r="I284" i="5" s="1"/>
  <c r="C2709" i="48"/>
  <c r="E2709" i="48" s="1"/>
  <c r="F2709" i="48" s="1"/>
  <c r="I2583" i="5"/>
  <c r="W1495" i="48"/>
  <c r="Y1495" i="48" s="1"/>
  <c r="Z1495" i="48" s="1"/>
  <c r="W1354" i="48"/>
  <c r="Y1354" i="48" s="1"/>
  <c r="Z1354" i="48" s="1"/>
  <c r="E2019" i="48"/>
  <c r="F2019" i="48" s="1"/>
  <c r="AA2019" i="48"/>
  <c r="AC2019" i="48" s="1"/>
  <c r="E809" i="48"/>
  <c r="F809" i="48" s="1"/>
  <c r="AA809" i="48"/>
  <c r="AC809" i="48" s="1"/>
  <c r="E810" i="48"/>
  <c r="F810" i="48" s="1"/>
  <c r="AA810" i="48"/>
  <c r="AC810" i="48" s="1"/>
  <c r="AA425" i="48"/>
  <c r="AC425" i="48" s="1"/>
  <c r="E425" i="48"/>
  <c r="F425" i="48" s="1"/>
  <c r="AA229" i="48"/>
  <c r="W1846" i="48"/>
  <c r="W1956" i="48"/>
  <c r="W1186" i="48"/>
  <c r="W416" i="48"/>
  <c r="Y416" i="48" s="1"/>
  <c r="Z416" i="48" s="1"/>
  <c r="W526" i="48"/>
  <c r="W1406" i="48"/>
  <c r="W2424" i="48"/>
  <c r="W2528" i="48"/>
  <c r="W1021" i="48"/>
  <c r="W691" i="48"/>
  <c r="W2577" i="48"/>
  <c r="W1461" i="48"/>
  <c r="W856" i="48"/>
  <c r="W2277" i="48"/>
  <c r="Y2277" i="48" s="1"/>
  <c r="Z2277" i="48" s="1"/>
  <c r="W2228" i="48"/>
  <c r="Y2228" i="48" s="1"/>
  <c r="Z2228" i="48" s="1"/>
  <c r="W2121" i="48"/>
  <c r="W1626" i="48"/>
  <c r="W2326" i="48"/>
  <c r="Y2326" i="48" s="1"/>
  <c r="Z2326" i="48" s="1"/>
  <c r="W911" i="48"/>
  <c r="W1131" i="48"/>
  <c r="W2479" i="48"/>
  <c r="W2176" i="48"/>
  <c r="W746" i="48"/>
  <c r="W1296" i="48"/>
  <c r="W2626" i="48"/>
  <c r="W1681" i="48"/>
  <c r="E2375" i="48"/>
  <c r="F2375" i="48" s="1"/>
  <c r="AA2375" i="48"/>
  <c r="AC2375" i="48" s="1"/>
  <c r="E2011" i="48"/>
  <c r="F2011" i="48" s="1"/>
  <c r="AA2011" i="48"/>
  <c r="AC2011" i="48" s="1"/>
  <c r="W2730" i="48"/>
  <c r="Y2730" i="48" s="1"/>
  <c r="Z2730" i="48" s="1"/>
  <c r="W2667" i="48"/>
  <c r="Y2667" i="48" s="1"/>
  <c r="Z2667" i="48" s="1"/>
  <c r="W2751" i="48"/>
  <c r="Y2751" i="48" s="1"/>
  <c r="Z2751" i="48" s="1"/>
  <c r="W2709" i="48"/>
  <c r="Y2709" i="48" s="1"/>
  <c r="Z2709" i="48" s="1"/>
  <c r="W1744" i="48"/>
  <c r="Y1744" i="48" s="1"/>
  <c r="Z1744" i="48" s="1"/>
  <c r="W2432" i="48"/>
  <c r="W974" i="48"/>
  <c r="Y974" i="48" s="1"/>
  <c r="Z974" i="48" s="1"/>
  <c r="W2074" i="48"/>
  <c r="Y2074" i="48" s="1"/>
  <c r="Z2074" i="48" s="1"/>
  <c r="W2383" i="48"/>
  <c r="Y2383" i="48" s="1"/>
  <c r="Z2383" i="48" s="1"/>
  <c r="W2634" i="48"/>
  <c r="W1909" i="48"/>
  <c r="Y1909" i="48" s="1"/>
  <c r="Z1909" i="48" s="1"/>
  <c r="W1084" i="48"/>
  <c r="Y1084" i="48" s="1"/>
  <c r="Z1084" i="48" s="1"/>
  <c r="W809" i="48"/>
  <c r="Y809" i="48" s="1"/>
  <c r="Z809" i="48" s="1"/>
  <c r="W1249" i="48"/>
  <c r="Y1249" i="48" s="1"/>
  <c r="Z1249" i="48" s="1"/>
  <c r="W1359" i="48"/>
  <c r="Y1359" i="48" s="1"/>
  <c r="Z1359" i="48" s="1"/>
  <c r="W2129" i="48"/>
  <c r="W534" i="48"/>
  <c r="W2285" i="48"/>
  <c r="Y2285" i="48" s="1"/>
  <c r="Z2285" i="48" s="1"/>
  <c r="W2772" i="48"/>
  <c r="Y2772" i="48" s="1"/>
  <c r="Z2772" i="48" s="1"/>
  <c r="W1469" i="48"/>
  <c r="W1414" i="48"/>
  <c r="Y281" i="48"/>
  <c r="W479" i="48"/>
  <c r="Y479" i="48" s="1"/>
  <c r="Z479" i="48" s="1"/>
  <c r="W2487" i="48"/>
  <c r="W1634" i="48"/>
  <c r="W644" i="48"/>
  <c r="Y644" i="48" s="1"/>
  <c r="Z644" i="48" s="1"/>
  <c r="W1524" i="48"/>
  <c r="Y1524" i="48" s="1"/>
  <c r="Z1524" i="48" s="1"/>
  <c r="W2688" i="48"/>
  <c r="Y2688" i="48" s="1"/>
  <c r="Z2688" i="48" s="1"/>
  <c r="W1194" i="48"/>
  <c r="W864" i="48"/>
  <c r="W1689" i="48"/>
  <c r="W2536" i="48"/>
  <c r="W754" i="48"/>
  <c r="W1799" i="48"/>
  <c r="Y1799" i="48" s="1"/>
  <c r="Z1799" i="48" s="1"/>
  <c r="W2184" i="48"/>
  <c r="W2585" i="48"/>
  <c r="W1304" i="48"/>
  <c r="W589" i="48"/>
  <c r="Y589" i="48" s="1"/>
  <c r="Z589" i="48" s="1"/>
  <c r="W1964" i="48"/>
  <c r="W2334" i="48"/>
  <c r="Y2334" i="48" s="1"/>
  <c r="Z2334" i="48" s="1"/>
  <c r="W287" i="48"/>
  <c r="W1139" i="48"/>
  <c r="W424" i="48"/>
  <c r="Y424" i="48" s="1"/>
  <c r="Z424" i="48" s="1"/>
  <c r="AA281" i="48"/>
  <c r="W2019" i="48"/>
  <c r="Y2019" i="48" s="1"/>
  <c r="Z2019" i="48" s="1"/>
  <c r="W2236" i="48"/>
  <c r="Y2236" i="48" s="1"/>
  <c r="Z2236" i="48" s="1"/>
  <c r="W1854" i="48"/>
  <c r="W1579" i="48"/>
  <c r="Y1579" i="48" s="1"/>
  <c r="Z1579" i="48" s="1"/>
  <c r="W919" i="48"/>
  <c r="W1029" i="48"/>
  <c r="W699" i="48"/>
  <c r="C2667" i="48"/>
  <c r="E2667" i="48" s="1"/>
  <c r="F2667" i="48" s="1"/>
  <c r="I2485" i="5"/>
  <c r="W1220" i="48"/>
  <c r="Y1220" i="48" s="1"/>
  <c r="Z1220" i="48" s="1"/>
  <c r="W1079" i="48"/>
  <c r="Y1079" i="48" s="1"/>
  <c r="Z1079" i="48" s="1"/>
  <c r="AC293" i="48"/>
  <c r="Z293" i="48"/>
  <c r="Y294" i="48"/>
  <c r="Y804" i="48"/>
  <c r="Z804" i="48" s="1"/>
  <c r="W2395" i="48"/>
  <c r="E975" i="48"/>
  <c r="F975" i="48" s="1"/>
  <c r="AA975" i="48"/>
  <c r="AC975" i="48" s="1"/>
  <c r="AA1745" i="48"/>
  <c r="AC1745" i="48" s="1"/>
  <c r="E1745" i="48"/>
  <c r="F1745" i="48" s="1"/>
  <c r="E285" i="48"/>
  <c r="F285" i="48" s="1"/>
  <c r="F284" i="48"/>
  <c r="AA1910" i="48"/>
  <c r="AC1910" i="48" s="1"/>
  <c r="E1910" i="48"/>
  <c r="F1910" i="48" s="1"/>
  <c r="E590" i="48"/>
  <c r="F590" i="48" s="1"/>
  <c r="AA590" i="48"/>
  <c r="AC590" i="48" s="1"/>
  <c r="H1134" i="56"/>
  <c r="H2667" i="56"/>
  <c r="H1739" i="56"/>
  <c r="H1244" i="56"/>
  <c r="H241" i="56"/>
  <c r="I241" i="56" s="1"/>
  <c r="H240" i="56"/>
  <c r="I240" i="56" s="1"/>
  <c r="H2240" i="56"/>
  <c r="H1629" i="56"/>
  <c r="H1024" i="56"/>
  <c r="H2520" i="56"/>
  <c r="H236" i="56"/>
  <c r="I236" i="56" s="1"/>
  <c r="H2618" i="56"/>
  <c r="H2393" i="56"/>
  <c r="H584" i="56"/>
  <c r="H1354" i="56"/>
  <c r="H2338" i="56"/>
  <c r="H242" i="56"/>
  <c r="I242" i="56" s="1"/>
  <c r="H914" i="56"/>
  <c r="H639" i="56"/>
  <c r="H1409" i="56"/>
  <c r="H1849" i="56"/>
  <c r="I234" i="56"/>
  <c r="H2289" i="56"/>
  <c r="H1574" i="56"/>
  <c r="H419" i="56"/>
  <c r="H2569" i="56"/>
  <c r="H969" i="56"/>
  <c r="H529" i="56"/>
  <c r="H474" i="56"/>
  <c r="H859" i="56"/>
  <c r="H2191" i="56"/>
  <c r="H804" i="56"/>
  <c r="H1684" i="56"/>
  <c r="H238" i="56"/>
  <c r="I238" i="56" s="1"/>
  <c r="H1924" i="56"/>
  <c r="H1299" i="56"/>
  <c r="H239" i="56"/>
  <c r="I239" i="56" s="1"/>
  <c r="H1979" i="56"/>
  <c r="H1794" i="56"/>
  <c r="H2144" i="56"/>
  <c r="H2422" i="56"/>
  <c r="H2089" i="56"/>
  <c r="H749" i="56"/>
  <c r="H2034" i="56"/>
  <c r="H2471" i="56"/>
  <c r="H1079" i="56"/>
  <c r="E1791" i="48"/>
  <c r="F1791" i="48" s="1"/>
  <c r="AA1791" i="48"/>
  <c r="AC1791" i="48" s="1"/>
  <c r="E1909" i="48"/>
  <c r="F1909" i="48" s="1"/>
  <c r="AA1909" i="48"/>
  <c r="AC1909" i="48" s="1"/>
  <c r="E589" i="48"/>
  <c r="F589" i="48" s="1"/>
  <c r="AA589" i="48"/>
  <c r="AC589" i="48" s="1"/>
  <c r="E1241" i="48"/>
  <c r="F1241" i="48" s="1"/>
  <c r="AA1241" i="48"/>
  <c r="AC1241" i="48" s="1"/>
  <c r="E966" i="48"/>
  <c r="F966" i="48" s="1"/>
  <c r="AA966" i="48"/>
  <c r="AC966" i="48" s="1"/>
  <c r="E1736" i="48"/>
  <c r="F1736" i="48" s="1"/>
  <c r="AA1736" i="48"/>
  <c r="AC1736" i="48" s="1"/>
  <c r="C2688" i="48"/>
  <c r="E2688" i="48" s="1"/>
  <c r="F2688" i="48" s="1"/>
  <c r="I2534" i="5"/>
  <c r="AC308" i="48"/>
  <c r="Z308" i="48"/>
  <c r="Y309" i="48"/>
  <c r="E1084" i="48"/>
  <c r="F1084" i="48" s="1"/>
  <c r="AA1084" i="48"/>
  <c r="AC1084" i="48" s="1"/>
  <c r="E2074" i="48"/>
  <c r="F2074" i="48" s="1"/>
  <c r="AA2074" i="48"/>
  <c r="AC2074" i="48" s="1"/>
  <c r="E2020" i="48"/>
  <c r="F2020" i="48" s="1"/>
  <c r="AA2020" i="48"/>
  <c r="AC2020" i="48" s="1"/>
  <c r="H333" i="5"/>
  <c r="H1811" i="56"/>
  <c r="H1866" i="56"/>
  <c r="H1591" i="56"/>
  <c r="H1261" i="56"/>
  <c r="H876" i="56"/>
  <c r="H1041" i="56"/>
  <c r="H986" i="56"/>
  <c r="H1096" i="56"/>
  <c r="H1481" i="56"/>
  <c r="H342" i="56"/>
  <c r="I342" i="56" s="1"/>
  <c r="H931" i="56"/>
  <c r="H1646" i="56"/>
  <c r="H821" i="56"/>
  <c r="H2106" i="56"/>
  <c r="H1941" i="56"/>
  <c r="H711" i="56"/>
  <c r="H1886" i="56"/>
  <c r="H2161" i="56"/>
  <c r="H546" i="56"/>
  <c r="H436" i="56"/>
  <c r="H1206" i="56"/>
  <c r="H766" i="56"/>
  <c r="H1536" i="56"/>
  <c r="H1151" i="56"/>
  <c r="H1701" i="56"/>
  <c r="I341" i="56"/>
  <c r="H1996" i="56"/>
  <c r="H1756" i="56"/>
  <c r="H1371" i="56"/>
  <c r="H491" i="56"/>
  <c r="H1316" i="56"/>
  <c r="H1426" i="56"/>
  <c r="H656" i="56"/>
  <c r="H2051" i="56"/>
  <c r="H601" i="56"/>
  <c r="I289" i="56"/>
  <c r="H1858" i="56"/>
  <c r="H1878" i="56"/>
  <c r="H1473" i="56"/>
  <c r="H978" i="56"/>
  <c r="H813" i="56"/>
  <c r="H1748" i="56"/>
  <c r="H483" i="56"/>
  <c r="H1638" i="56"/>
  <c r="H1803" i="56"/>
  <c r="H1308" i="56"/>
  <c r="H2098" i="56"/>
  <c r="H1088" i="56"/>
  <c r="H290" i="56"/>
  <c r="I290" i="56" s="1"/>
  <c r="H703" i="56"/>
  <c r="H1528" i="56"/>
  <c r="H1988" i="56"/>
  <c r="H868" i="56"/>
  <c r="H1418" i="56"/>
  <c r="H923" i="56"/>
  <c r="H1143" i="56"/>
  <c r="H593" i="56"/>
  <c r="H1033" i="56"/>
  <c r="H2153" i="56"/>
  <c r="H538" i="56"/>
  <c r="H1583" i="56"/>
  <c r="H1693" i="56"/>
  <c r="H758" i="56"/>
  <c r="H1933" i="56"/>
  <c r="H648" i="56"/>
  <c r="H428" i="56"/>
  <c r="H1198" i="56"/>
  <c r="H2043" i="56"/>
  <c r="H1363" i="56"/>
  <c r="I2632" i="5"/>
  <c r="C2730" i="48"/>
  <c r="E2730" i="48" s="1"/>
  <c r="F2730" i="48" s="1"/>
  <c r="W483" i="48"/>
  <c r="Y483" i="48" s="1"/>
  <c r="Z483" i="48" s="1"/>
  <c r="W1033" i="48"/>
  <c r="W2692" i="48"/>
  <c r="Y2692" i="48" s="1"/>
  <c r="Z2692" i="48" s="1"/>
  <c r="W2638" i="48"/>
  <c r="W2387" i="48"/>
  <c r="Y2387" i="48" s="1"/>
  <c r="Z2387" i="48" s="1"/>
  <c r="W2491" i="48"/>
  <c r="W2078" i="48"/>
  <c r="Y2078" i="48" s="1"/>
  <c r="Z2078" i="48" s="1"/>
  <c r="W593" i="48"/>
  <c r="Y593" i="48" s="1"/>
  <c r="Z593" i="48" s="1"/>
  <c r="W1748" i="48"/>
  <c r="Y1748" i="48" s="1"/>
  <c r="Z1748" i="48" s="1"/>
  <c r="W1088" i="48"/>
  <c r="Y1088" i="48" s="1"/>
  <c r="Z1088" i="48" s="1"/>
  <c r="W428" i="48"/>
  <c r="Y428" i="48" s="1"/>
  <c r="Z428" i="48" s="1"/>
  <c r="W1583" i="48"/>
  <c r="Y1583" i="48" s="1"/>
  <c r="Z1583" i="48" s="1"/>
  <c r="W2436" i="48"/>
  <c r="W2338" i="48"/>
  <c r="Y2338" i="48" s="1"/>
  <c r="Z2338" i="48" s="1"/>
  <c r="W978" i="48"/>
  <c r="Y978" i="48" s="1"/>
  <c r="Z978" i="48" s="1"/>
  <c r="W1363" i="48"/>
  <c r="Y1363" i="48" s="1"/>
  <c r="Z1363" i="48" s="1"/>
  <c r="W313" i="48"/>
  <c r="W2540" i="48"/>
  <c r="W1803" i="48"/>
  <c r="Y1803" i="48" s="1"/>
  <c r="Z1803" i="48" s="1"/>
  <c r="W538" i="48"/>
  <c r="W2240" i="48"/>
  <c r="Y2240" i="48" s="1"/>
  <c r="Z2240" i="48" s="1"/>
  <c r="W2734" i="48"/>
  <c r="Y2734" i="48" s="1"/>
  <c r="Z2734" i="48" s="1"/>
  <c r="W648" i="48"/>
  <c r="Y648" i="48" s="1"/>
  <c r="Z648" i="48" s="1"/>
  <c r="W2589" i="48"/>
  <c r="AA307" i="48"/>
  <c r="W1198" i="48"/>
  <c r="W1308" i="48"/>
  <c r="W758" i="48"/>
  <c r="W2188" i="48"/>
  <c r="W923" i="48"/>
  <c r="W1418" i="48"/>
  <c r="W1968" i="48"/>
  <c r="W2023" i="48"/>
  <c r="Y2023" i="48" s="1"/>
  <c r="Z2023" i="48" s="1"/>
  <c r="W2133" i="48"/>
  <c r="W2755" i="48"/>
  <c r="Y2755" i="48" s="1"/>
  <c r="Z2755" i="48" s="1"/>
  <c r="W2713" i="48"/>
  <c r="Y2713" i="48" s="1"/>
  <c r="Z2713" i="48" s="1"/>
  <c r="W2289" i="48"/>
  <c r="Y2289" i="48" s="1"/>
  <c r="Z2289" i="48" s="1"/>
  <c r="W1858" i="48"/>
  <c r="W1913" i="48"/>
  <c r="Y1913" i="48" s="1"/>
  <c r="Z1913" i="48" s="1"/>
  <c r="W1143" i="48"/>
  <c r="W868" i="48"/>
  <c r="W813" i="48"/>
  <c r="Y813" i="48" s="1"/>
  <c r="Z813" i="48" s="1"/>
  <c r="W1638" i="48"/>
  <c r="W2671" i="48"/>
  <c r="Y2671" i="48" s="1"/>
  <c r="Z2671" i="48" s="1"/>
  <c r="W1253" i="48"/>
  <c r="Y1253" i="48" s="1"/>
  <c r="Z1253" i="48" s="1"/>
  <c r="W703" i="48"/>
  <c r="W2380" i="48" s="1"/>
  <c r="Y2380" i="48" s="1"/>
  <c r="Z2380" i="48" s="1"/>
  <c r="W1528" i="48"/>
  <c r="Y1528" i="48" s="1"/>
  <c r="Z1528" i="48" s="1"/>
  <c r="W1693" i="48"/>
  <c r="W1473" i="48"/>
  <c r="W2776" i="48"/>
  <c r="Y2776" i="48" s="1"/>
  <c r="Z2776" i="48" s="1"/>
  <c r="Y307" i="48"/>
  <c r="H1147" i="56"/>
  <c r="H817" i="56"/>
  <c r="H1992" i="56"/>
  <c r="H762" i="56"/>
  <c r="H2102" i="56"/>
  <c r="H1937" i="56"/>
  <c r="H432" i="56"/>
  <c r="H1807" i="56"/>
  <c r="H1752" i="56"/>
  <c r="H316" i="56"/>
  <c r="I316" i="56" s="1"/>
  <c r="H652" i="56"/>
  <c r="H1697" i="56"/>
  <c r="H1367" i="56"/>
  <c r="H927" i="56"/>
  <c r="H1882" i="56"/>
  <c r="H542" i="56"/>
  <c r="H1587" i="56"/>
  <c r="H487" i="56"/>
  <c r="H1422" i="56"/>
  <c r="H872" i="56"/>
  <c r="H1477" i="56"/>
  <c r="H1202" i="56"/>
  <c r="H1862" i="56"/>
  <c r="H1037" i="56"/>
  <c r="I315" i="56"/>
  <c r="H707" i="56"/>
  <c r="H2157" i="56"/>
  <c r="H597" i="56"/>
  <c r="H1312" i="56"/>
  <c r="H1532" i="56"/>
  <c r="H1642" i="56"/>
  <c r="H2047" i="56"/>
  <c r="H1257" i="56"/>
  <c r="H982" i="56"/>
  <c r="H1092" i="56"/>
  <c r="Z270" i="48"/>
  <c r="AC270" i="48"/>
  <c r="H2675" i="56"/>
  <c r="H1307" i="56"/>
  <c r="H1802" i="56"/>
  <c r="H2479" i="56"/>
  <c r="H1142" i="56"/>
  <c r="H292" i="56"/>
  <c r="I292" i="56" s="1"/>
  <c r="H1472" i="56"/>
  <c r="H1747" i="56"/>
  <c r="H2097" i="56"/>
  <c r="H288" i="56"/>
  <c r="I288" i="56" s="1"/>
  <c r="H647" i="56"/>
  <c r="H1417" i="56"/>
  <c r="H2248" i="56"/>
  <c r="H294" i="56"/>
  <c r="I294" i="56" s="1"/>
  <c r="H2346" i="56"/>
  <c r="H1032" i="56"/>
  <c r="H2297" i="56"/>
  <c r="H1582" i="56"/>
  <c r="H2152" i="56"/>
  <c r="H537" i="56"/>
  <c r="H812" i="56"/>
  <c r="H2430" i="56"/>
  <c r="H702" i="56"/>
  <c r="H427" i="56"/>
  <c r="H1362" i="56"/>
  <c r="H1877" i="56"/>
  <c r="H2042" i="56"/>
  <c r="H2626" i="56"/>
  <c r="H2199" i="56"/>
  <c r="H1857" i="56"/>
  <c r="H1527" i="56"/>
  <c r="H1932" i="56"/>
  <c r="H977" i="56"/>
  <c r="H482" i="56"/>
  <c r="H1197" i="56"/>
  <c r="H1637" i="56"/>
  <c r="H1692" i="56"/>
  <c r="H922" i="56"/>
  <c r="H2577" i="56"/>
  <c r="H291" i="56"/>
  <c r="I291" i="56" s="1"/>
  <c r="H2528" i="56"/>
  <c r="H1087" i="56"/>
  <c r="H757" i="56"/>
  <c r="H1987" i="56"/>
  <c r="I286" i="56"/>
  <c r="H592" i="56"/>
  <c r="H293" i="56"/>
  <c r="I293" i="56" s="1"/>
  <c r="H867" i="56"/>
  <c r="Z296" i="48"/>
  <c r="AC296" i="48"/>
  <c r="E1901" i="48"/>
  <c r="F1901" i="48" s="1"/>
  <c r="AA1901" i="48"/>
  <c r="AC1901" i="48" s="1"/>
  <c r="E1351" i="48"/>
  <c r="F1351" i="48" s="1"/>
  <c r="AA1351" i="48"/>
  <c r="AC1351" i="48" s="1"/>
  <c r="E416" i="48"/>
  <c r="F416" i="48" s="1"/>
  <c r="AA416" i="48"/>
  <c r="AC416" i="48" s="1"/>
  <c r="E1571" i="48"/>
  <c r="F1571" i="48" s="1"/>
  <c r="AA1571" i="48"/>
  <c r="AC1571" i="48" s="1"/>
  <c r="I318" i="5"/>
  <c r="W309" i="48"/>
  <c r="AA309" i="48" s="1"/>
  <c r="E2383" i="48"/>
  <c r="F2383" i="48" s="1"/>
  <c r="AA2383" i="48"/>
  <c r="AC2383" i="48" s="1"/>
  <c r="E2236" i="48"/>
  <c r="F2236" i="48" s="1"/>
  <c r="AA2236" i="48"/>
  <c r="AC2236" i="48" s="1"/>
  <c r="E424" i="48"/>
  <c r="F424" i="48" s="1"/>
  <c r="AA424" i="48"/>
  <c r="AC424" i="48" s="1"/>
  <c r="E2285" i="48"/>
  <c r="F2285" i="48" s="1"/>
  <c r="AA2285" i="48"/>
  <c r="AC2285" i="48" s="1"/>
  <c r="E1085" i="48"/>
  <c r="F1085" i="48" s="1"/>
  <c r="AA1085" i="48"/>
  <c r="AC1085" i="48" s="1"/>
  <c r="Y475" i="48"/>
  <c r="Z475" i="48" s="1"/>
  <c r="W640" i="48"/>
  <c r="E1579" i="48"/>
  <c r="F1579" i="48" s="1"/>
  <c r="AA1579" i="48"/>
  <c r="AC1579" i="48" s="1"/>
  <c r="E1359" i="48"/>
  <c r="F1359" i="48" s="1"/>
  <c r="AA1359" i="48"/>
  <c r="AC1359" i="48" s="1"/>
  <c r="AA2075" i="48"/>
  <c r="AC2075" i="48" s="1"/>
  <c r="E2075" i="48"/>
  <c r="F2075" i="48" s="1"/>
  <c r="H335" i="5"/>
  <c r="E2326" i="48"/>
  <c r="F2326" i="48" s="1"/>
  <c r="AA2326" i="48"/>
  <c r="AC2326" i="48" s="1"/>
  <c r="W1574" i="48"/>
  <c r="Y1574" i="48" s="1"/>
  <c r="Z1574" i="48" s="1"/>
  <c r="W1715" i="48"/>
  <c r="Y1715" i="48" s="1"/>
  <c r="Z1715" i="48" s="1"/>
  <c r="E2334" i="48"/>
  <c r="F2334" i="48" s="1"/>
  <c r="AA2334" i="48"/>
  <c r="AC2334" i="48" s="1"/>
  <c r="E1744" i="48"/>
  <c r="F1744" i="48" s="1"/>
  <c r="AA1744" i="48"/>
  <c r="AC1744" i="48" s="1"/>
  <c r="E1800" i="48"/>
  <c r="F1800" i="48" s="1"/>
  <c r="AA1800" i="48"/>
  <c r="AC1800" i="48" s="1"/>
  <c r="E1360" i="48"/>
  <c r="F1360" i="48" s="1"/>
  <c r="AA1360" i="48"/>
  <c r="AC1360" i="48" s="1"/>
  <c r="E581" i="48"/>
  <c r="F581" i="48" s="1"/>
  <c r="AA581" i="48"/>
  <c r="AC581" i="48" s="1"/>
  <c r="I322" i="5"/>
  <c r="AC310" i="48"/>
  <c r="Y311" i="48"/>
  <c r="Z310" i="48"/>
  <c r="H655" i="56"/>
  <c r="H2050" i="56"/>
  <c r="H1810" i="56"/>
  <c r="H2438" i="56"/>
  <c r="H2305" i="56"/>
  <c r="H2487" i="56"/>
  <c r="H340" i="56"/>
  <c r="I340" i="56" s="1"/>
  <c r="H1040" i="56"/>
  <c r="H710" i="56"/>
  <c r="H2536" i="56"/>
  <c r="H1645" i="56"/>
  <c r="H1370" i="56"/>
  <c r="H1480" i="56"/>
  <c r="H545" i="56"/>
  <c r="H600" i="56"/>
  <c r="H490" i="56"/>
  <c r="H985" i="56"/>
  <c r="H1095" i="56"/>
  <c r="H2585" i="56"/>
  <c r="H930" i="56"/>
  <c r="H1995" i="56"/>
  <c r="H2105" i="56"/>
  <c r="H2354" i="56"/>
  <c r="H2683" i="56"/>
  <c r="H346" i="56"/>
  <c r="I346" i="56" s="1"/>
  <c r="H1425" i="56"/>
  <c r="H1150" i="56"/>
  <c r="H820" i="56"/>
  <c r="H1205" i="56"/>
  <c r="H435" i="56"/>
  <c r="H2207" i="56"/>
  <c r="H1940" i="56"/>
  <c r="I338" i="56"/>
  <c r="H1755" i="56"/>
  <c r="H1315" i="56"/>
  <c r="H2634" i="56"/>
  <c r="H344" i="56"/>
  <c r="I344" i="56" s="1"/>
  <c r="H875" i="56"/>
  <c r="H1885" i="56"/>
  <c r="H1535" i="56"/>
  <c r="H1865" i="56"/>
  <c r="H2256" i="56"/>
  <c r="H345" i="56"/>
  <c r="I345" i="56" s="1"/>
  <c r="H1260" i="56"/>
  <c r="H765" i="56"/>
  <c r="H1590" i="56"/>
  <c r="H2160" i="56"/>
  <c r="H1700" i="56"/>
  <c r="E2228" i="48"/>
  <c r="F2228" i="48" s="1"/>
  <c r="AA2228" i="48"/>
  <c r="AC2228" i="48" s="1"/>
  <c r="E974" i="48"/>
  <c r="F974" i="48" s="1"/>
  <c r="AA974" i="48"/>
  <c r="AC974" i="48" s="1"/>
  <c r="E2293" i="48"/>
  <c r="F2293" i="48" s="1"/>
  <c r="AA2293" i="48"/>
  <c r="Z155" i="48"/>
  <c r="AC282" i="48"/>
  <c r="Y283" i="48"/>
  <c r="Z282" i="48"/>
  <c r="W425" i="48"/>
  <c r="Y425" i="48" s="1"/>
  <c r="Z425" i="48" s="1"/>
  <c r="W1195" i="48"/>
  <c r="W1415" i="48"/>
  <c r="W471" i="48"/>
  <c r="Y471" i="48" s="1"/>
  <c r="Z471" i="48" s="1"/>
  <c r="W1800" i="48"/>
  <c r="Y1800" i="48" s="1"/>
  <c r="Z1800" i="48" s="1"/>
  <c r="W2185" i="48"/>
  <c r="W1690" i="48"/>
  <c r="W1745" i="48"/>
  <c r="Y1745" i="48" s="1"/>
  <c r="Z1745" i="48" s="1"/>
  <c r="W570" i="48"/>
  <c r="Y570" i="48" s="1"/>
  <c r="Z570" i="48" s="1"/>
  <c r="W2130" i="48"/>
  <c r="W1360" i="48"/>
  <c r="Y1360" i="48" s="1"/>
  <c r="Z1360" i="48" s="1"/>
  <c r="W1580" i="48"/>
  <c r="Y1580" i="48" s="1"/>
  <c r="Z1580" i="48" s="1"/>
  <c r="W1250" i="48"/>
  <c r="Y1250" i="48" s="1"/>
  <c r="Z1250" i="48" s="1"/>
  <c r="W1030" i="48"/>
  <c r="AA284" i="48"/>
  <c r="W1855" i="48"/>
  <c r="W535" i="48"/>
  <c r="W1470" i="48"/>
  <c r="W1525" i="48"/>
  <c r="Y1525" i="48" s="1"/>
  <c r="Z1525" i="48" s="1"/>
  <c r="W1140" i="48"/>
  <c r="W865" i="48"/>
  <c r="W2075" i="48"/>
  <c r="Y2075" i="48" s="1"/>
  <c r="Z2075" i="48" s="1"/>
  <c r="W1305" i="48"/>
  <c r="Y284" i="48"/>
  <c r="W1085" i="48"/>
  <c r="Y1085" i="48" s="1"/>
  <c r="Z1085" i="48" s="1"/>
  <c r="W2020" i="48"/>
  <c r="Y2020" i="48" s="1"/>
  <c r="Z2020" i="48" s="1"/>
  <c r="W1910" i="48"/>
  <c r="Y1910" i="48" s="1"/>
  <c r="Z1910" i="48" s="1"/>
  <c r="W590" i="48"/>
  <c r="Y590" i="48" s="1"/>
  <c r="Z590" i="48" s="1"/>
  <c r="W810" i="48"/>
  <c r="Y810" i="48" s="1"/>
  <c r="Z810" i="48" s="1"/>
  <c r="W755" i="48"/>
  <c r="W920" i="48"/>
  <c r="W975" i="48"/>
  <c r="Y975" i="48" s="1"/>
  <c r="Z975" i="48" s="1"/>
  <c r="W480" i="48"/>
  <c r="Y480" i="48" s="1"/>
  <c r="Z480" i="48" s="1"/>
  <c r="W700" i="48"/>
  <c r="W2379" i="48" s="1"/>
  <c r="Y2379" i="48" s="1"/>
  <c r="Z2379" i="48" s="1"/>
  <c r="W1965" i="48"/>
  <c r="W285" i="48"/>
  <c r="AA285" i="48" s="1"/>
  <c r="W645" i="48"/>
  <c r="Y645" i="48" s="1"/>
  <c r="Z645" i="48" s="1"/>
  <c r="W1635" i="48"/>
  <c r="I305" i="5"/>
  <c r="H1086" i="5"/>
  <c r="H701" i="5"/>
  <c r="H313" i="5"/>
  <c r="I313" i="5" s="1"/>
  <c r="H2021" i="5"/>
  <c r="H1526" i="5"/>
  <c r="H646" i="5"/>
  <c r="H756" i="5"/>
  <c r="H1856" i="5"/>
  <c r="H426" i="5"/>
  <c r="H1361" i="5"/>
  <c r="H866" i="5"/>
  <c r="H1141" i="5"/>
  <c r="H2131" i="5"/>
  <c r="H2186" i="5"/>
  <c r="H1966" i="5"/>
  <c r="H2587" i="5"/>
  <c r="H536" i="5"/>
  <c r="H311" i="5"/>
  <c r="I311" i="5" s="1"/>
  <c r="H1471" i="5"/>
  <c r="H2538" i="5"/>
  <c r="H1031" i="5"/>
  <c r="H921" i="5"/>
  <c r="H2434" i="5"/>
  <c r="H1416" i="5"/>
  <c r="H2636" i="5"/>
  <c r="H1801" i="5"/>
  <c r="H1581" i="5"/>
  <c r="H811" i="5"/>
  <c r="H2685" i="5"/>
  <c r="H481" i="5"/>
  <c r="H2385" i="5"/>
  <c r="H2287" i="5"/>
  <c r="H1746" i="5"/>
  <c r="H2489" i="5"/>
  <c r="H1691" i="5"/>
  <c r="H1636" i="5"/>
  <c r="H1911" i="5"/>
  <c r="H1251" i="5"/>
  <c r="H976" i="5"/>
  <c r="H591" i="5"/>
  <c r="H2076" i="5"/>
  <c r="H1306" i="5"/>
  <c r="H1196" i="5"/>
  <c r="H2336" i="5"/>
  <c r="H312" i="5"/>
  <c r="I312" i="5" s="1"/>
  <c r="H2238" i="5"/>
  <c r="H310" i="5"/>
  <c r="I310" i="5" s="1"/>
  <c r="E2066" i="48"/>
  <c r="F2066" i="48" s="1"/>
  <c r="AA2066" i="48"/>
  <c r="AC2066" i="48" s="1"/>
  <c r="AC267" i="48"/>
  <c r="Y268" i="48"/>
  <c r="Z267" i="48"/>
  <c r="C2751" i="48"/>
  <c r="E2751" i="48" s="1"/>
  <c r="F2751" i="48" s="1"/>
  <c r="I2681" i="5"/>
  <c r="E1799" i="48"/>
  <c r="F1799" i="48" s="1"/>
  <c r="AA1799" i="48"/>
  <c r="AC1799" i="48" s="1"/>
  <c r="AA1580" i="48"/>
  <c r="AC1580" i="48" s="1"/>
  <c r="E1580" i="48"/>
  <c r="F1580" i="48" s="1"/>
  <c r="W311" i="48"/>
  <c r="AA311" i="48" s="1"/>
  <c r="H1413" i="5"/>
  <c r="H1028" i="5"/>
  <c r="H918" i="5"/>
  <c r="H2128" i="5"/>
  <c r="H423" i="5"/>
  <c r="H698" i="5"/>
  <c r="H283" i="5"/>
  <c r="I283" i="5" s="1"/>
  <c r="H863" i="5"/>
  <c r="H1578" i="5"/>
  <c r="H1743" i="5"/>
  <c r="H478" i="5"/>
  <c r="H1798" i="5"/>
  <c r="H1138" i="5"/>
  <c r="H1688" i="5"/>
  <c r="H2183" i="5"/>
  <c r="H1468" i="5"/>
  <c r="H1908" i="5"/>
  <c r="H753" i="5"/>
  <c r="I282" i="5"/>
  <c r="H1193" i="5"/>
  <c r="H643" i="5"/>
  <c r="H533" i="5"/>
  <c r="H1083" i="5"/>
  <c r="H2018" i="5"/>
  <c r="H1853" i="5"/>
  <c r="H1633" i="5"/>
  <c r="H1303" i="5"/>
  <c r="H973" i="5"/>
  <c r="H1523" i="5"/>
  <c r="H588" i="5"/>
  <c r="H1358" i="5"/>
  <c r="H2073" i="5"/>
  <c r="H808" i="5"/>
  <c r="H1963" i="5"/>
  <c r="Z136" i="48"/>
  <c r="AC136" i="48"/>
  <c r="Z292" i="48"/>
  <c r="AC292" i="48"/>
  <c r="Z266" i="48"/>
  <c r="AC266" i="48"/>
  <c r="Z298" i="48"/>
  <c r="AC298" i="48"/>
  <c r="Z272" i="48"/>
  <c r="AC272" i="48"/>
  <c r="Z142" i="48"/>
  <c r="AC142" i="48"/>
  <c r="AO63" i="57" l="1"/>
  <c r="AG76" i="57"/>
  <c r="AG77" i="57"/>
  <c r="AG66" i="57"/>
  <c r="AG68" i="57"/>
  <c r="AG65" i="57"/>
  <c r="AG70" i="57"/>
  <c r="AG67" i="57"/>
  <c r="AG69" i="57"/>
  <c r="AG71" i="57"/>
  <c r="AO5" i="57"/>
  <c r="AG17" i="57"/>
  <c r="AG18" i="57"/>
  <c r="AG12" i="57"/>
  <c r="AG9" i="57"/>
  <c r="AG11" i="57"/>
  <c r="AG14" i="57"/>
  <c r="AG13" i="57"/>
  <c r="AG8" i="57"/>
  <c r="AG10" i="57"/>
  <c r="AG7" i="57"/>
  <c r="AG15" i="57"/>
  <c r="AG46" i="57"/>
  <c r="AO36" i="57"/>
  <c r="AG49" i="57"/>
  <c r="AG48" i="57"/>
  <c r="AG43" i="57"/>
  <c r="AG45" i="57"/>
  <c r="AG40" i="57"/>
  <c r="AG38" i="57"/>
  <c r="AG42" i="57"/>
  <c r="AG44" i="57"/>
  <c r="AG39" i="57"/>
  <c r="AG41" i="57"/>
  <c r="AC268" i="48"/>
  <c r="Z268" i="48"/>
  <c r="I335" i="5"/>
  <c r="I338" i="5"/>
  <c r="W472" i="48"/>
  <c r="AA287" i="48"/>
  <c r="AC283" i="48"/>
  <c r="Z283" i="48"/>
  <c r="Y640" i="48"/>
  <c r="Z640" i="48" s="1"/>
  <c r="W805" i="48"/>
  <c r="AC307" i="48"/>
  <c r="Z307" i="48"/>
  <c r="Z309" i="48"/>
  <c r="AC309" i="48"/>
  <c r="AC294" i="48"/>
  <c r="Z294" i="48"/>
  <c r="Z281" i="48"/>
  <c r="AC281" i="48"/>
  <c r="I337" i="5"/>
  <c r="I333" i="5"/>
  <c r="I339" i="5"/>
  <c r="AC284" i="48"/>
  <c r="Z284" i="48"/>
  <c r="Y285" i="48"/>
  <c r="AC311" i="48"/>
  <c r="Z311" i="48"/>
  <c r="W476" i="48"/>
  <c r="Y476" i="48" s="1"/>
  <c r="Z476" i="48" s="1"/>
  <c r="AA313" i="48"/>
  <c r="I336" i="5"/>
  <c r="AO18" i="57" l="1"/>
  <c r="AO17" i="57"/>
  <c r="AO7" i="57"/>
  <c r="AO8" i="57"/>
  <c r="AO9" i="57"/>
  <c r="AO11" i="57"/>
  <c r="AO12" i="57"/>
  <c r="AO13" i="57"/>
  <c r="AO10" i="57"/>
  <c r="AO77" i="57"/>
  <c r="AO76" i="57"/>
  <c r="AO68" i="57"/>
  <c r="AO66" i="57"/>
  <c r="AO71" i="57"/>
  <c r="AO69" i="57"/>
  <c r="AO67" i="57"/>
  <c r="AO65" i="57"/>
  <c r="AO70" i="57"/>
  <c r="AO43" i="57"/>
  <c r="AO44" i="57"/>
  <c r="AO45" i="57"/>
  <c r="AO46" i="57"/>
  <c r="AO48" i="57"/>
  <c r="AO49" i="57"/>
  <c r="AO41" i="57"/>
  <c r="AO38" i="57"/>
  <c r="AO42" i="57"/>
  <c r="AO40" i="57"/>
  <c r="AO39" i="57"/>
  <c r="AC285" i="48"/>
  <c r="Z285" i="48"/>
  <c r="Y805" i="48"/>
  <c r="Z805" i="48" s="1"/>
  <c r="W970" i="48"/>
  <c r="W2352" i="48"/>
  <c r="Y2352" i="48" s="1"/>
  <c r="Z2352" i="48" s="1"/>
  <c r="Y472" i="48"/>
  <c r="Z472" i="48" s="1"/>
  <c r="Y970" i="48" l="1"/>
  <c r="Z970" i="48" s="1"/>
  <c r="W1326" i="48"/>
  <c r="Y1326" i="48" s="1"/>
  <c r="Z1326" i="48" s="1"/>
  <c r="K888" i="48"/>
  <c r="E891" i="56"/>
  <c r="H891" i="56" s="1"/>
  <c r="E886" i="5"/>
  <c r="H886" i="5" s="1"/>
  <c r="H911" i="5" s="1"/>
  <c r="F790" i="29"/>
  <c r="F787" i="29"/>
  <c r="F789" i="29"/>
  <c r="F784" i="29"/>
  <c r="E54" i="5" s="1"/>
  <c r="E832" i="5" s="1"/>
  <c r="E59" i="5" l="1"/>
  <c r="E345" i="5" s="1"/>
  <c r="F788" i="29"/>
  <c r="F794" i="29" s="1"/>
  <c r="I59" i="5"/>
  <c r="I72" i="5" s="1"/>
  <c r="E2506" i="5"/>
  <c r="I2506" i="5" s="1"/>
  <c r="E1162" i="5"/>
  <c r="I1162" i="5" s="1"/>
  <c r="E56" i="5"/>
  <c r="I56" i="5" s="1"/>
  <c r="E2209" i="5"/>
  <c r="I2209" i="5" s="1"/>
  <c r="E2604" i="5"/>
  <c r="I2604" i="5" s="1"/>
  <c r="E1327" i="5"/>
  <c r="I1327" i="5" s="1"/>
  <c r="E1712" i="5"/>
  <c r="I1712" i="5" s="1"/>
  <c r="E1217" i="5"/>
  <c r="I1217" i="5" s="1"/>
  <c r="E2402" i="5"/>
  <c r="I2402" i="5" s="1"/>
  <c r="E1547" i="5"/>
  <c r="I1547" i="5" s="1"/>
  <c r="E722" i="5"/>
  <c r="I722" i="5" s="1"/>
  <c r="I54" i="5"/>
  <c r="E1437" i="5"/>
  <c r="I1437" i="5" s="1"/>
  <c r="E1767" i="5"/>
  <c r="I1767" i="5" s="1"/>
  <c r="E557" i="5"/>
  <c r="I557" i="5" s="1"/>
  <c r="E667" i="5"/>
  <c r="I667" i="5" s="1"/>
  <c r="E777" i="5"/>
  <c r="I777" i="5" s="1"/>
  <c r="E1877" i="5"/>
  <c r="I1877" i="5" s="1"/>
  <c r="E1492" i="5"/>
  <c r="I1492" i="5" s="1"/>
  <c r="E1107" i="5"/>
  <c r="I1107" i="5" s="1"/>
  <c r="E1657" i="5"/>
  <c r="I1657" i="5" s="1"/>
  <c r="E997" i="5"/>
  <c r="I997" i="5" s="1"/>
  <c r="E2255" i="5"/>
  <c r="I2255" i="5" s="1"/>
  <c r="E1382" i="5"/>
  <c r="I1382" i="5" s="1"/>
  <c r="E447" i="5"/>
  <c r="I447" i="5" s="1"/>
  <c r="E2042" i="5"/>
  <c r="I2042" i="5" s="1"/>
  <c r="E942" i="5"/>
  <c r="I942" i="5" s="1"/>
  <c r="I832" i="5"/>
  <c r="E2097" i="5"/>
  <c r="I2097" i="5" s="1"/>
  <c r="E2152" i="5"/>
  <c r="I2152" i="5" s="1"/>
  <c r="E1602" i="5"/>
  <c r="I1602" i="5" s="1"/>
  <c r="E70" i="5"/>
  <c r="I70" i="5" s="1"/>
  <c r="E1052" i="5"/>
  <c r="I1052" i="5" s="1"/>
  <c r="E1272" i="5"/>
  <c r="I1272" i="5" s="1"/>
  <c r="E2555" i="5"/>
  <c r="I2555" i="5" s="1"/>
  <c r="E2653" i="5"/>
  <c r="I2653" i="5" s="1"/>
  <c r="E1987" i="5"/>
  <c r="I1987" i="5" s="1"/>
  <c r="E2353" i="5"/>
  <c r="I2353" i="5" s="1"/>
  <c r="E612" i="5"/>
  <c r="I612" i="5" s="1"/>
  <c r="E2457" i="5"/>
  <c r="I2457" i="5" s="1"/>
  <c r="E2304" i="5"/>
  <c r="I2304" i="5" s="1"/>
  <c r="E1932" i="5"/>
  <c r="I1932" i="5" s="1"/>
  <c r="E502" i="5"/>
  <c r="I502" i="5" s="1"/>
  <c r="E1822" i="5"/>
  <c r="I1822" i="5" s="1"/>
  <c r="E392" i="5"/>
  <c r="I392" i="5" s="1"/>
  <c r="E184" i="5"/>
  <c r="E340" i="5"/>
  <c r="E61" i="5"/>
  <c r="E236" i="5"/>
  <c r="E967" i="5" s="1"/>
  <c r="H54" i="5"/>
  <c r="H887" i="5" s="1"/>
  <c r="D790" i="29"/>
  <c r="D784" i="29"/>
  <c r="D786" i="29" s="1"/>
  <c r="D792" i="29" s="1"/>
  <c r="D789" i="29"/>
  <c r="D787" i="29"/>
  <c r="D788" i="29" s="1"/>
  <c r="E67" i="56"/>
  <c r="E69" i="56"/>
  <c r="K69" i="48"/>
  <c r="F786" i="29"/>
  <c r="K67" i="48"/>
  <c r="E56" i="56"/>
  <c r="E892" i="56" s="1"/>
  <c r="I892" i="56" s="1"/>
  <c r="K56" i="48"/>
  <c r="K889" i="48" s="1"/>
  <c r="AA889" i="48" s="1"/>
  <c r="F793" i="29"/>
  <c r="E65" i="5"/>
  <c r="E67" i="5"/>
  <c r="E61" i="56"/>
  <c r="K61" i="48"/>
  <c r="I886" i="5"/>
  <c r="E890" i="5"/>
  <c r="E887" i="5"/>
  <c r="I887" i="5" s="1"/>
  <c r="E927" i="5"/>
  <c r="E911" i="5"/>
  <c r="H927" i="5"/>
  <c r="H890" i="5"/>
  <c r="H895" i="56"/>
  <c r="H916" i="56"/>
  <c r="AA888" i="48"/>
  <c r="K892" i="48"/>
  <c r="K929" i="48"/>
  <c r="K913" i="48"/>
  <c r="I891" i="56"/>
  <c r="E916" i="56"/>
  <c r="E895" i="56"/>
  <c r="I895" i="56" s="1"/>
  <c r="E932" i="56"/>
  <c r="H932" i="56"/>
  <c r="F796" i="29" l="1"/>
  <c r="E60" i="5"/>
  <c r="E189" i="5"/>
  <c r="E190" i="5" s="1"/>
  <c r="H59" i="5"/>
  <c r="H60" i="5" s="1"/>
  <c r="E72" i="5"/>
  <c r="E241" i="5"/>
  <c r="E242" i="5" s="1"/>
  <c r="F795" i="29"/>
  <c r="K75" i="48" s="1"/>
  <c r="E63" i="5"/>
  <c r="E64" i="5" s="1"/>
  <c r="E65" i="56"/>
  <c r="I65" i="56" s="1"/>
  <c r="K65" i="48"/>
  <c r="W65" i="48" s="1"/>
  <c r="E62" i="56"/>
  <c r="I62" i="56" s="1"/>
  <c r="K78" i="48"/>
  <c r="AA929" i="48"/>
  <c r="E928" i="5"/>
  <c r="I928" i="5" s="1"/>
  <c r="I927" i="5"/>
  <c r="I932" i="56"/>
  <c r="I916" i="56"/>
  <c r="AA913" i="48"/>
  <c r="E912" i="5"/>
  <c r="I912" i="5" s="1"/>
  <c r="I911" i="5"/>
  <c r="K62" i="48"/>
  <c r="AA56" i="48"/>
  <c r="K1274" i="48"/>
  <c r="AA1274" i="48" s="1"/>
  <c r="K1384" i="48"/>
  <c r="AA1384" i="48" s="1"/>
  <c r="K2606" i="48"/>
  <c r="AA2606" i="48" s="1"/>
  <c r="K2459" i="48"/>
  <c r="AA2459" i="48" s="1"/>
  <c r="K834" i="48"/>
  <c r="AA834" i="48" s="1"/>
  <c r="K1604" i="48"/>
  <c r="AA1604" i="48" s="1"/>
  <c r="K1934" i="48"/>
  <c r="AA1934" i="48" s="1"/>
  <c r="K2154" i="48"/>
  <c r="AA2154" i="48" s="1"/>
  <c r="K1164" i="48"/>
  <c r="AA1164" i="48" s="1"/>
  <c r="K999" i="48"/>
  <c r="AA999" i="48" s="1"/>
  <c r="K504" i="48"/>
  <c r="AA504" i="48" s="1"/>
  <c r="K2508" i="48"/>
  <c r="AA2508" i="48" s="1"/>
  <c r="K1659" i="48"/>
  <c r="AA1659" i="48" s="1"/>
  <c r="K2404" i="48"/>
  <c r="AA2404" i="48" s="1"/>
  <c r="K1824" i="48"/>
  <c r="AA1824" i="48" s="1"/>
  <c r="K1439" i="48"/>
  <c r="AA1439" i="48" s="1"/>
  <c r="K1109" i="48"/>
  <c r="AA1109" i="48" s="1"/>
  <c r="K724" i="48"/>
  <c r="AA724" i="48" s="1"/>
  <c r="K2557" i="48"/>
  <c r="AA2557" i="48" s="1"/>
  <c r="K2099" i="48"/>
  <c r="AA2099" i="48" s="1"/>
  <c r="K944" i="48"/>
  <c r="AA944" i="48" s="1"/>
  <c r="AC944" i="48" s="1"/>
  <c r="K669" i="48"/>
  <c r="AA669" i="48" s="1"/>
  <c r="AA1494" i="48"/>
  <c r="AC1494" i="48" s="1"/>
  <c r="K1769" i="48"/>
  <c r="K614" i="48"/>
  <c r="K1714" i="48"/>
  <c r="K2355" i="48"/>
  <c r="K1219" i="48"/>
  <c r="K394" i="48"/>
  <c r="K1549" i="48"/>
  <c r="K2044" i="48"/>
  <c r="K2211" i="48"/>
  <c r="K559" i="48"/>
  <c r="K449" i="48"/>
  <c r="K2306" i="48"/>
  <c r="K58" i="48"/>
  <c r="K342" i="48"/>
  <c r="K1054" i="48"/>
  <c r="K1879" i="48"/>
  <c r="K1329" i="48"/>
  <c r="K2257" i="48"/>
  <c r="K72" i="48"/>
  <c r="K1989" i="48"/>
  <c r="K186" i="48"/>
  <c r="K779" i="48"/>
  <c r="W56" i="48"/>
  <c r="K63" i="48"/>
  <c r="K66" i="48"/>
  <c r="I67" i="56"/>
  <c r="E358" i="56"/>
  <c r="E68" i="56"/>
  <c r="I68" i="56" s="1"/>
  <c r="H67" i="56"/>
  <c r="E254" i="56"/>
  <c r="E202" i="56"/>
  <c r="E238" i="5"/>
  <c r="E252" i="5"/>
  <c r="E2480" i="5"/>
  <c r="I2480" i="5" s="1"/>
  <c r="E2676" i="5"/>
  <c r="I2676" i="5" s="1"/>
  <c r="E2327" i="5"/>
  <c r="I2327" i="5" s="1"/>
  <c r="E1957" i="5"/>
  <c r="I1957" i="5" s="1"/>
  <c r="E1297" i="5"/>
  <c r="I1297" i="5" s="1"/>
  <c r="E637" i="5"/>
  <c r="I637" i="5" s="1"/>
  <c r="E1572" i="5"/>
  <c r="I1572" i="5" s="1"/>
  <c r="E2122" i="5"/>
  <c r="I2122" i="5" s="1"/>
  <c r="E2067" i="5"/>
  <c r="I2067" i="5" s="1"/>
  <c r="E1902" i="5"/>
  <c r="I1902" i="5" s="1"/>
  <c r="E857" i="5"/>
  <c r="I857" i="5" s="1"/>
  <c r="E1077" i="5"/>
  <c r="I1077" i="5" s="1"/>
  <c r="E527" i="5"/>
  <c r="I527" i="5" s="1"/>
  <c r="E2627" i="5"/>
  <c r="I2627" i="5" s="1"/>
  <c r="E2278" i="5"/>
  <c r="I2278" i="5" s="1"/>
  <c r="E1517" i="5"/>
  <c r="I1517" i="5" s="1"/>
  <c r="E1022" i="5"/>
  <c r="I1022" i="5" s="1"/>
  <c r="E472" i="5"/>
  <c r="I472" i="5" s="1"/>
  <c r="E1187" i="5"/>
  <c r="I1187" i="5" s="1"/>
  <c r="E1847" i="5"/>
  <c r="I1847" i="5" s="1"/>
  <c r="E2578" i="5"/>
  <c r="I2578" i="5" s="1"/>
  <c r="E2425" i="5"/>
  <c r="I2425" i="5" s="1"/>
  <c r="E2012" i="5"/>
  <c r="I2012" i="5" s="1"/>
  <c r="E2177" i="5"/>
  <c r="I2177" i="5" s="1"/>
  <c r="E1352" i="5"/>
  <c r="I1352" i="5" s="1"/>
  <c r="I967" i="5"/>
  <c r="E1682" i="5"/>
  <c r="I1682" i="5" s="1"/>
  <c r="E1792" i="5"/>
  <c r="I1792" i="5" s="1"/>
  <c r="E692" i="5"/>
  <c r="I692" i="5" s="1"/>
  <c r="E747" i="5"/>
  <c r="I747" i="5" s="1"/>
  <c r="E2529" i="5"/>
  <c r="I2529" i="5" s="1"/>
  <c r="E1737" i="5"/>
  <c r="I1737" i="5" s="1"/>
  <c r="E1627" i="5"/>
  <c r="I1627" i="5" s="1"/>
  <c r="E1462" i="5"/>
  <c r="I1462" i="5" s="1"/>
  <c r="E417" i="5"/>
  <c r="I417" i="5" s="1"/>
  <c r="E1407" i="5"/>
  <c r="I1407" i="5" s="1"/>
  <c r="E802" i="5"/>
  <c r="I802" i="5" s="1"/>
  <c r="E2229" i="5"/>
  <c r="I2229" i="5" s="1"/>
  <c r="E1242" i="5"/>
  <c r="I1242" i="5" s="1"/>
  <c r="E2376" i="5"/>
  <c r="I2376" i="5" s="1"/>
  <c r="E1132" i="5"/>
  <c r="I1132" i="5" s="1"/>
  <c r="E582" i="5"/>
  <c r="I582" i="5" s="1"/>
  <c r="E1148" i="5"/>
  <c r="E1093" i="5"/>
  <c r="E2692" i="5"/>
  <c r="I2692" i="5" s="1"/>
  <c r="E433" i="5"/>
  <c r="I433" i="5" s="1"/>
  <c r="E2643" i="5"/>
  <c r="I2643" i="5" s="1"/>
  <c r="E653" i="5"/>
  <c r="I653" i="5" s="1"/>
  <c r="E1863" i="5"/>
  <c r="I1863" i="5" s="1"/>
  <c r="E1643" i="5"/>
  <c r="I1643" i="5" s="1"/>
  <c r="E342" i="5"/>
  <c r="E1973" i="5"/>
  <c r="I1973" i="5" s="1"/>
  <c r="E1478" i="5"/>
  <c r="I1478" i="5" s="1"/>
  <c r="E1423" i="5"/>
  <c r="I1423" i="5" s="1"/>
  <c r="E2294" i="5"/>
  <c r="I2294" i="5" s="1"/>
  <c r="E2083" i="5"/>
  <c r="I2083" i="5" s="1"/>
  <c r="E763" i="5"/>
  <c r="I763" i="5" s="1"/>
  <c r="E1918" i="5"/>
  <c r="I1918" i="5" s="1"/>
  <c r="E2028" i="5"/>
  <c r="I2028" i="5" s="1"/>
  <c r="E1368" i="5"/>
  <c r="I1368" i="5" s="1"/>
  <c r="E488" i="5"/>
  <c r="I488" i="5" s="1"/>
  <c r="E2545" i="5"/>
  <c r="I2545" i="5" s="1"/>
  <c r="E873" i="5"/>
  <c r="I873" i="5" s="1"/>
  <c r="E2392" i="5"/>
  <c r="I2392" i="5" s="1"/>
  <c r="E2441" i="5"/>
  <c r="I2441" i="5" s="1"/>
  <c r="E1313" i="5"/>
  <c r="I1313" i="5" s="1"/>
  <c r="E1203" i="5"/>
  <c r="I1203" i="5" s="1"/>
  <c r="E356" i="5"/>
  <c r="E818" i="5"/>
  <c r="I818" i="5" s="1"/>
  <c r="E2245" i="5"/>
  <c r="I2245" i="5" s="1"/>
  <c r="E2343" i="5"/>
  <c r="I2343" i="5" s="1"/>
  <c r="E1753" i="5"/>
  <c r="I1753" i="5" s="1"/>
  <c r="E1533" i="5"/>
  <c r="I1533" i="5" s="1"/>
  <c r="E2496" i="5"/>
  <c r="I2496" i="5" s="1"/>
  <c r="E1588" i="5"/>
  <c r="I1588" i="5" s="1"/>
  <c r="E598" i="5"/>
  <c r="I598" i="5" s="1"/>
  <c r="E2138" i="5"/>
  <c r="I2138" i="5" s="1"/>
  <c r="E1698" i="5"/>
  <c r="I1698" i="5" s="1"/>
  <c r="E1808" i="5"/>
  <c r="I1808" i="5" s="1"/>
  <c r="E708" i="5"/>
  <c r="I708" i="5" s="1"/>
  <c r="E983" i="5"/>
  <c r="I983" i="5" s="1"/>
  <c r="E543" i="5"/>
  <c r="I543" i="5" s="1"/>
  <c r="E2193" i="5"/>
  <c r="I2193" i="5" s="1"/>
  <c r="E1038" i="5"/>
  <c r="I1038" i="5" s="1"/>
  <c r="E1258" i="5"/>
  <c r="I1258" i="5" s="1"/>
  <c r="E2594" i="5"/>
  <c r="I2594" i="5" s="1"/>
  <c r="E358" i="5"/>
  <c r="E346" i="5"/>
  <c r="AA61" i="48"/>
  <c r="W61" i="48"/>
  <c r="K347" i="48"/>
  <c r="K74" i="48"/>
  <c r="K191" i="48"/>
  <c r="K243" i="48"/>
  <c r="I61" i="56"/>
  <c r="I74" i="56" s="1"/>
  <c r="E352" i="56"/>
  <c r="E248" i="56"/>
  <c r="E74" i="56"/>
  <c r="E196" i="56"/>
  <c r="H61" i="56"/>
  <c r="I67" i="5"/>
  <c r="E68" i="5"/>
  <c r="I68" i="5" s="1"/>
  <c r="E353" i="5"/>
  <c r="E249" i="5"/>
  <c r="E197" i="5"/>
  <c r="H67" i="5"/>
  <c r="I65" i="5"/>
  <c r="E66" i="5"/>
  <c r="I66" i="5" s="1"/>
  <c r="E195" i="5"/>
  <c r="E247" i="5"/>
  <c r="E351" i="5"/>
  <c r="H65" i="5"/>
  <c r="I56" i="56"/>
  <c r="E2451" i="56"/>
  <c r="I2451" i="56" s="1"/>
  <c r="E1332" i="56"/>
  <c r="I1332" i="56" s="1"/>
  <c r="I1442" i="56"/>
  <c r="I2067" i="56"/>
  <c r="I837" i="56"/>
  <c r="I672" i="56"/>
  <c r="I1167" i="56"/>
  <c r="I1662" i="56"/>
  <c r="E72" i="56"/>
  <c r="I72" i="56" s="1"/>
  <c r="E2402" i="56"/>
  <c r="I2402" i="56" s="1"/>
  <c r="I1112" i="56"/>
  <c r="I1827" i="56"/>
  <c r="E2318" i="56"/>
  <c r="I2318" i="56" s="1"/>
  <c r="E2012" i="56"/>
  <c r="I2012" i="56" s="1"/>
  <c r="E1772" i="56"/>
  <c r="I1772" i="56" s="1"/>
  <c r="E1057" i="56"/>
  <c r="I1057" i="56" s="1"/>
  <c r="E1552" i="56"/>
  <c r="I1552" i="56" s="1"/>
  <c r="E727" i="56"/>
  <c r="I727" i="56" s="1"/>
  <c r="E947" i="56"/>
  <c r="I947" i="56" s="1"/>
  <c r="E2549" i="56"/>
  <c r="I2549" i="56" s="1"/>
  <c r="I1497" i="56"/>
  <c r="E2371" i="56"/>
  <c r="I2371" i="56" s="1"/>
  <c r="I1387" i="56"/>
  <c r="E2220" i="56"/>
  <c r="I2220" i="56" s="1"/>
  <c r="I2122" i="56"/>
  <c r="E1222" i="56"/>
  <c r="I1222" i="56" s="1"/>
  <c r="E1717" i="56"/>
  <c r="I1717" i="56" s="1"/>
  <c r="E2647" i="56"/>
  <c r="I2647" i="56" s="1"/>
  <c r="E617" i="56"/>
  <c r="I617" i="56" s="1"/>
  <c r="I507" i="56"/>
  <c r="E397" i="56"/>
  <c r="I397" i="56" s="1"/>
  <c r="E562" i="56"/>
  <c r="I562" i="56" s="1"/>
  <c r="I1902" i="56"/>
  <c r="E2269" i="56"/>
  <c r="I2269" i="56" s="1"/>
  <c r="E1957" i="56"/>
  <c r="I1957" i="56" s="1"/>
  <c r="I1277" i="56"/>
  <c r="I1002" i="56"/>
  <c r="E2598" i="56"/>
  <c r="I2598" i="56" s="1"/>
  <c r="E2174" i="56"/>
  <c r="I2174" i="56" s="1"/>
  <c r="E782" i="56"/>
  <c r="I782" i="56" s="1"/>
  <c r="E1607" i="56"/>
  <c r="I1607" i="56" s="1"/>
  <c r="E2500" i="56"/>
  <c r="I2500" i="56" s="1"/>
  <c r="E452" i="56"/>
  <c r="I452" i="56" s="1"/>
  <c r="E58" i="56"/>
  <c r="I58" i="56" s="1"/>
  <c r="E63" i="56"/>
  <c r="E243" i="56"/>
  <c r="E972" i="56" s="1"/>
  <c r="E347" i="56"/>
  <c r="E191" i="56"/>
  <c r="H56" i="56"/>
  <c r="H672" i="56" s="1"/>
  <c r="W67" i="48"/>
  <c r="K68" i="48"/>
  <c r="AA67" i="48"/>
  <c r="K197" i="48"/>
  <c r="K353" i="48"/>
  <c r="K249" i="48"/>
  <c r="F792" i="29"/>
  <c r="E59" i="56"/>
  <c r="E60" i="56" s="1"/>
  <c r="I60" i="56" s="1"/>
  <c r="E57" i="5"/>
  <c r="E58" i="5" s="1"/>
  <c r="K59" i="48"/>
  <c r="W69" i="48"/>
  <c r="AA69" i="48"/>
  <c r="K355" i="48"/>
  <c r="K70" i="48"/>
  <c r="K251" i="48"/>
  <c r="K199" i="48"/>
  <c r="I69" i="56"/>
  <c r="E70" i="56"/>
  <c r="I70" i="56" s="1"/>
  <c r="E256" i="56"/>
  <c r="E204" i="56"/>
  <c r="E360" i="56"/>
  <c r="H69" i="56"/>
  <c r="D795" i="29"/>
  <c r="D793" i="29"/>
  <c r="H1327" i="5"/>
  <c r="H392" i="5"/>
  <c r="H2457" i="5"/>
  <c r="H997" i="5"/>
  <c r="H2209" i="5"/>
  <c r="H2506" i="5"/>
  <c r="H777" i="5"/>
  <c r="H1987" i="5"/>
  <c r="H1107" i="5"/>
  <c r="H1162" i="5"/>
  <c r="H1602" i="5"/>
  <c r="H612" i="5"/>
  <c r="H502" i="5"/>
  <c r="H557" i="5"/>
  <c r="H2555" i="5"/>
  <c r="H2353" i="5"/>
  <c r="H2604" i="5"/>
  <c r="H2304" i="5"/>
  <c r="H1217" i="5"/>
  <c r="H667" i="5"/>
  <c r="H942" i="5"/>
  <c r="H1657" i="5"/>
  <c r="H1932" i="5"/>
  <c r="H56" i="5"/>
  <c r="H1822" i="5"/>
  <c r="H1052" i="5"/>
  <c r="H2653" i="5"/>
  <c r="H1272" i="5"/>
  <c r="H70" i="5"/>
  <c r="H832" i="5"/>
  <c r="H447" i="5"/>
  <c r="H1877" i="5"/>
  <c r="H2255" i="5"/>
  <c r="H1492" i="5"/>
  <c r="H2042" i="5"/>
  <c r="H2097" i="5"/>
  <c r="H2402" i="5"/>
  <c r="H1547" i="5"/>
  <c r="H722" i="5"/>
  <c r="H1767" i="5"/>
  <c r="H1712" i="5"/>
  <c r="H1437" i="5"/>
  <c r="H2152" i="5"/>
  <c r="H1382" i="5"/>
  <c r="H184" i="5"/>
  <c r="H236" i="5"/>
  <c r="H340" i="5"/>
  <c r="E243" i="5"/>
  <c r="E244" i="5" s="1"/>
  <c r="I61" i="5"/>
  <c r="E191" i="5"/>
  <c r="E192" i="5" s="1"/>
  <c r="E62" i="5"/>
  <c r="I62" i="5" s="1"/>
  <c r="E347" i="5"/>
  <c r="E200" i="5"/>
  <c r="E186" i="5"/>
  <c r="H241" i="5"/>
  <c r="H72" i="5" l="1"/>
  <c r="H61" i="5"/>
  <c r="H345" i="5"/>
  <c r="H346" i="5" s="1"/>
  <c r="E202" i="5"/>
  <c r="H189" i="5"/>
  <c r="E193" i="5"/>
  <c r="K195" i="48"/>
  <c r="W195" i="48" s="1"/>
  <c r="E254" i="5"/>
  <c r="E2629" i="5" s="1"/>
  <c r="I2629" i="5" s="1"/>
  <c r="K351" i="48"/>
  <c r="AA65" i="48"/>
  <c r="E356" i="56"/>
  <c r="E357" i="56" s="1"/>
  <c r="E252" i="56"/>
  <c r="E253" i="56" s="1"/>
  <c r="E66" i="56"/>
  <c r="I66" i="56" s="1"/>
  <c r="H63" i="5"/>
  <c r="H64" i="5" s="1"/>
  <c r="K247" i="48"/>
  <c r="W247" i="48" s="1"/>
  <c r="AA247" i="48" s="1"/>
  <c r="E349" i="5"/>
  <c r="E245" i="5"/>
  <c r="I63" i="5"/>
  <c r="H65" i="56"/>
  <c r="H66" i="56" s="1"/>
  <c r="E200" i="56"/>
  <c r="E201" i="56" s="1"/>
  <c r="H62" i="56"/>
  <c r="H242" i="5"/>
  <c r="I242" i="5" s="1"/>
  <c r="I241" i="5"/>
  <c r="H254" i="5"/>
  <c r="H186" i="5"/>
  <c r="I186" i="5" s="1"/>
  <c r="I184" i="5"/>
  <c r="H200" i="5"/>
  <c r="I200" i="5" s="1"/>
  <c r="E361" i="56"/>
  <c r="E257" i="56"/>
  <c r="W251" i="48"/>
  <c r="AA251" i="48" s="1"/>
  <c r="K356" i="48"/>
  <c r="I57" i="5"/>
  <c r="I71" i="5" s="1"/>
  <c r="E187" i="5"/>
  <c r="E71" i="5"/>
  <c r="E833" i="5" s="1"/>
  <c r="E343" i="5"/>
  <c r="E74" i="5"/>
  <c r="H57" i="5"/>
  <c r="H58" i="5" s="1"/>
  <c r="E239" i="5"/>
  <c r="K60" i="48"/>
  <c r="W197" i="48"/>
  <c r="AA197" i="48" s="1"/>
  <c r="K198" i="48"/>
  <c r="W198" i="48" s="1"/>
  <c r="AA198" i="48" s="1"/>
  <c r="W68" i="48"/>
  <c r="AA68" i="48"/>
  <c r="E207" i="56"/>
  <c r="E193" i="56"/>
  <c r="E1522" i="56"/>
  <c r="E1687" i="56"/>
  <c r="I1687" i="56" s="1"/>
  <c r="E2621" i="56"/>
  <c r="I2621" i="56" s="1"/>
  <c r="E2425" i="56"/>
  <c r="I2425" i="56" s="1"/>
  <c r="I972" i="56"/>
  <c r="E1357" i="56"/>
  <c r="I1357" i="56" s="1"/>
  <c r="E2243" i="56"/>
  <c r="I2243" i="56" s="1"/>
  <c r="E1302" i="56"/>
  <c r="I1302" i="56" s="1"/>
  <c r="E2572" i="56"/>
  <c r="I2572" i="56" s="1"/>
  <c r="E1872" i="56"/>
  <c r="I1872" i="56" s="1"/>
  <c r="E807" i="56"/>
  <c r="I807" i="56" s="1"/>
  <c r="E1192" i="56"/>
  <c r="E245" i="56"/>
  <c r="E259" i="56"/>
  <c r="E1632" i="56"/>
  <c r="I1632" i="56" s="1"/>
  <c r="E1467" i="56"/>
  <c r="I1467" i="56" s="1"/>
  <c r="E422" i="56"/>
  <c r="I422" i="56" s="1"/>
  <c r="E752" i="56"/>
  <c r="I752" i="56" s="1"/>
  <c r="E1982" i="56"/>
  <c r="I1982" i="56" s="1"/>
  <c r="E2670" i="56"/>
  <c r="I2670" i="56" s="1"/>
  <c r="E1797" i="56"/>
  <c r="I1797" i="56" s="1"/>
  <c r="E697" i="56"/>
  <c r="I697" i="56" s="1"/>
  <c r="E2474" i="56"/>
  <c r="I2474" i="56" s="1"/>
  <c r="E587" i="56"/>
  <c r="I587" i="56" s="1"/>
  <c r="E1027" i="56"/>
  <c r="I1027" i="56" s="1"/>
  <c r="E1137" i="56"/>
  <c r="I1137" i="56" s="1"/>
  <c r="E2341" i="56"/>
  <c r="I2341" i="56" s="1"/>
  <c r="E2037" i="56"/>
  <c r="I2037" i="56" s="1"/>
  <c r="E477" i="56"/>
  <c r="I477" i="56" s="1"/>
  <c r="E1247" i="56"/>
  <c r="I1247" i="56" s="1"/>
  <c r="I2092" i="56"/>
  <c r="E1927" i="56"/>
  <c r="I1927" i="56" s="1"/>
  <c r="E1577" i="56"/>
  <c r="I1577" i="56" s="1"/>
  <c r="E2194" i="56"/>
  <c r="I2194" i="56" s="1"/>
  <c r="E532" i="56"/>
  <c r="I532" i="56" s="1"/>
  <c r="E642" i="56"/>
  <c r="I642" i="56" s="1"/>
  <c r="E862" i="56"/>
  <c r="I862" i="56" s="1"/>
  <c r="E1412" i="56"/>
  <c r="I1412" i="56" s="1"/>
  <c r="E1742" i="56"/>
  <c r="I1742" i="56" s="1"/>
  <c r="E1852" i="56"/>
  <c r="I1852" i="56" s="1"/>
  <c r="E2523" i="56"/>
  <c r="I2523" i="56" s="1"/>
  <c r="E2292" i="56"/>
  <c r="I2292" i="56" s="1"/>
  <c r="I2147" i="56"/>
  <c r="AA75" i="48"/>
  <c r="W75" i="48"/>
  <c r="E352" i="5"/>
  <c r="E196" i="5"/>
  <c r="E198" i="5"/>
  <c r="E354" i="5"/>
  <c r="H352" i="56"/>
  <c r="H196" i="56"/>
  <c r="H74" i="56"/>
  <c r="H248" i="56"/>
  <c r="E353" i="56"/>
  <c r="E365" i="56"/>
  <c r="W243" i="48"/>
  <c r="AA243" i="48" s="1"/>
  <c r="K256" i="48"/>
  <c r="AA74" i="48"/>
  <c r="W74" i="48"/>
  <c r="E2345" i="5"/>
  <c r="I2345" i="5" s="1"/>
  <c r="E2547" i="5"/>
  <c r="I2547" i="5" s="1"/>
  <c r="E2498" i="5"/>
  <c r="I2498" i="5" s="1"/>
  <c r="E2247" i="5"/>
  <c r="I2247" i="5" s="1"/>
  <c r="E2296" i="5"/>
  <c r="I2296" i="5" s="1"/>
  <c r="E2645" i="5"/>
  <c r="I2645" i="5" s="1"/>
  <c r="E2443" i="5"/>
  <c r="I2443" i="5" s="1"/>
  <c r="E2394" i="5"/>
  <c r="I2394" i="5" s="1"/>
  <c r="E2694" i="5"/>
  <c r="I2694" i="5" s="1"/>
  <c r="E2596" i="5"/>
  <c r="I2596" i="5" s="1"/>
  <c r="E203" i="56"/>
  <c r="H68" i="56"/>
  <c r="H358" i="56"/>
  <c r="H202" i="56"/>
  <c r="H254" i="56"/>
  <c r="I64" i="5"/>
  <c r="AA63" i="48"/>
  <c r="W63" i="48"/>
  <c r="K64" i="48"/>
  <c r="K349" i="48"/>
  <c r="K350" i="48" s="1"/>
  <c r="K193" i="48"/>
  <c r="K245" i="48"/>
  <c r="AA779" i="48"/>
  <c r="AC779" i="48" s="1"/>
  <c r="M779" i="48"/>
  <c r="N779" i="48" s="1"/>
  <c r="M1989" i="48"/>
  <c r="N1989" i="48" s="1"/>
  <c r="AA1989" i="48"/>
  <c r="AC1989" i="48" s="1"/>
  <c r="AA2257" i="48"/>
  <c r="AC2257" i="48" s="1"/>
  <c r="M2257" i="48"/>
  <c r="N2257" i="48" s="1"/>
  <c r="M1879" i="48"/>
  <c r="N1879" i="48" s="1"/>
  <c r="AA1879" i="48"/>
  <c r="AC1879" i="48" s="1"/>
  <c r="K1095" i="48"/>
  <c r="K655" i="48"/>
  <c r="AA655" i="48" s="1"/>
  <c r="K1700" i="48"/>
  <c r="AA1700" i="48" s="1"/>
  <c r="K2443" i="48"/>
  <c r="AA2443" i="48" s="1"/>
  <c r="K545" i="48"/>
  <c r="AA545" i="48" s="1"/>
  <c r="K1865" i="48"/>
  <c r="AA1865" i="48" s="1"/>
  <c r="K490" i="48"/>
  <c r="AA490" i="48" s="1"/>
  <c r="K1975" i="48"/>
  <c r="AA1975" i="48" s="1"/>
  <c r="K1480" i="48"/>
  <c r="AA1480" i="48" s="1"/>
  <c r="K2498" i="48"/>
  <c r="AA2498" i="48" s="1"/>
  <c r="K1205" i="48"/>
  <c r="AA1205" i="48" s="1"/>
  <c r="K358" i="48"/>
  <c r="K1150" i="48"/>
  <c r="K344" i="48"/>
  <c r="K1370" i="48"/>
  <c r="AA1370" i="48" s="1"/>
  <c r="K435" i="48"/>
  <c r="AA435" i="48" s="1"/>
  <c r="K2085" i="48"/>
  <c r="AA2085" i="48" s="1"/>
  <c r="K2030" i="48"/>
  <c r="AA2030" i="48" s="1"/>
  <c r="K2140" i="48"/>
  <c r="AA2140" i="48" s="1"/>
  <c r="K1260" i="48"/>
  <c r="AA1260" i="48" s="1"/>
  <c r="K765" i="48"/>
  <c r="AA765" i="48" s="1"/>
  <c r="K1755" i="48"/>
  <c r="AA1755" i="48" s="1"/>
  <c r="K1040" i="48"/>
  <c r="AA1040" i="48" s="1"/>
  <c r="K2645" i="48"/>
  <c r="AA2645" i="48" s="1"/>
  <c r="K1425" i="48"/>
  <c r="AA1425" i="48" s="1"/>
  <c r="K2345" i="48"/>
  <c r="AA2345" i="48" s="1"/>
  <c r="K1645" i="48"/>
  <c r="AA1645" i="48" s="1"/>
  <c r="K2547" i="48"/>
  <c r="AA2547" i="48" s="1"/>
  <c r="K2195" i="48"/>
  <c r="AA2195" i="48" s="1"/>
  <c r="K2394" i="48"/>
  <c r="AA2394" i="48" s="1"/>
  <c r="K1535" i="48"/>
  <c r="AA1535" i="48" s="1"/>
  <c r="K600" i="48"/>
  <c r="AA600" i="48" s="1"/>
  <c r="K820" i="48"/>
  <c r="AA820" i="48" s="1"/>
  <c r="K1590" i="48"/>
  <c r="AA1590" i="48" s="1"/>
  <c r="K875" i="48"/>
  <c r="AA875" i="48" s="1"/>
  <c r="K1920" i="48"/>
  <c r="AA1920" i="48" s="1"/>
  <c r="K985" i="48"/>
  <c r="AA985" i="48" s="1"/>
  <c r="K1315" i="48"/>
  <c r="AA1315" i="48" s="1"/>
  <c r="K2247" i="48"/>
  <c r="AA2247" i="48" s="1"/>
  <c r="K710" i="48"/>
  <c r="AA710" i="48" s="1"/>
  <c r="K2296" i="48"/>
  <c r="AA2296" i="48" s="1"/>
  <c r="K2596" i="48"/>
  <c r="AA2596" i="48" s="1"/>
  <c r="K1810" i="48"/>
  <c r="AA1810" i="48" s="1"/>
  <c r="AA2306" i="48"/>
  <c r="AC2306" i="48" s="1"/>
  <c r="M2306" i="48"/>
  <c r="N2306" i="48" s="1"/>
  <c r="AA559" i="48"/>
  <c r="AC559" i="48" s="1"/>
  <c r="M559" i="48"/>
  <c r="N559" i="48" s="1"/>
  <c r="AA2044" i="48"/>
  <c r="AC2044" i="48" s="1"/>
  <c r="M2044" i="48"/>
  <c r="N2044" i="48" s="1"/>
  <c r="AA394" i="48"/>
  <c r="AC394" i="48" s="1"/>
  <c r="M394" i="48"/>
  <c r="N394" i="48" s="1"/>
  <c r="AA2355" i="48"/>
  <c r="AC2355" i="48" s="1"/>
  <c r="M2355" i="48"/>
  <c r="N2355" i="48" s="1"/>
  <c r="AA614" i="48"/>
  <c r="AC614" i="48" s="1"/>
  <c r="M614" i="48"/>
  <c r="N614" i="48" s="1"/>
  <c r="H349" i="5"/>
  <c r="E246" i="5"/>
  <c r="AA78" i="48"/>
  <c r="W78" i="48"/>
  <c r="K238" i="48"/>
  <c r="K930" i="48"/>
  <c r="AA930" i="48" s="1"/>
  <c r="E2231" i="5"/>
  <c r="I2231" i="5" s="1"/>
  <c r="E2531" i="5"/>
  <c r="I2531" i="5" s="1"/>
  <c r="I345" i="5"/>
  <c r="E348" i="5"/>
  <c r="H543" i="5"/>
  <c r="H763" i="5"/>
  <c r="H1038" i="5"/>
  <c r="H433" i="5"/>
  <c r="H2294" i="5"/>
  <c r="H1368" i="5"/>
  <c r="H2643" i="5"/>
  <c r="H488" i="5"/>
  <c r="H2392" i="5"/>
  <c r="H2594" i="5"/>
  <c r="H2496" i="5"/>
  <c r="H1863" i="5"/>
  <c r="H1808" i="5"/>
  <c r="H1478" i="5"/>
  <c r="H2692" i="5"/>
  <c r="H1973" i="5"/>
  <c r="H1588" i="5"/>
  <c r="H1258" i="5"/>
  <c r="H1313" i="5"/>
  <c r="H983" i="5"/>
  <c r="H2193" i="5"/>
  <c r="I340" i="5"/>
  <c r="H1918" i="5"/>
  <c r="H2343" i="5"/>
  <c r="H1753" i="5"/>
  <c r="H818" i="5"/>
  <c r="H1148" i="5"/>
  <c r="H1533" i="5"/>
  <c r="H1203" i="5"/>
  <c r="H2138" i="5"/>
  <c r="H1093" i="5"/>
  <c r="H1423" i="5"/>
  <c r="H2083" i="5"/>
  <c r="H1698" i="5"/>
  <c r="H2245" i="5"/>
  <c r="H873" i="5"/>
  <c r="H653" i="5"/>
  <c r="H2441" i="5"/>
  <c r="H2028" i="5"/>
  <c r="H1643" i="5"/>
  <c r="H708" i="5"/>
  <c r="H2545" i="5"/>
  <c r="H598" i="5"/>
  <c r="H342" i="5"/>
  <c r="H356" i="5"/>
  <c r="H190" i="5"/>
  <c r="I190" i="5" s="1"/>
  <c r="I189" i="5"/>
  <c r="H202" i="5"/>
  <c r="H62" i="5"/>
  <c r="H191" i="5"/>
  <c r="H243" i="5"/>
  <c r="H347" i="5"/>
  <c r="H637" i="5"/>
  <c r="H1902" i="5"/>
  <c r="H1187" i="5"/>
  <c r="H967" i="5"/>
  <c r="H2627" i="5"/>
  <c r="H2425" i="5"/>
  <c r="H2676" i="5"/>
  <c r="H1737" i="5"/>
  <c r="H747" i="5"/>
  <c r="H417" i="5"/>
  <c r="H1242" i="5"/>
  <c r="H527" i="5"/>
  <c r="H2012" i="5"/>
  <c r="H472" i="5"/>
  <c r="I236" i="5"/>
  <c r="H2327" i="5"/>
  <c r="H1132" i="5"/>
  <c r="H2067" i="5"/>
  <c r="H2480" i="5"/>
  <c r="H2578" i="5"/>
  <c r="H2376" i="5"/>
  <c r="H1682" i="5"/>
  <c r="H582" i="5"/>
  <c r="H1077" i="5"/>
  <c r="H2278" i="5"/>
  <c r="H1022" i="5"/>
  <c r="H2529" i="5"/>
  <c r="H1407" i="5"/>
  <c r="H1792" i="5"/>
  <c r="H1957" i="5"/>
  <c r="H692" i="5"/>
  <c r="H1847" i="5"/>
  <c r="H2177" i="5"/>
  <c r="H1517" i="5"/>
  <c r="H1352" i="5"/>
  <c r="H1627" i="5"/>
  <c r="H2229" i="5"/>
  <c r="H1462" i="5"/>
  <c r="H2122" i="5"/>
  <c r="H857" i="5"/>
  <c r="H1297" i="5"/>
  <c r="H802" i="5"/>
  <c r="H1572" i="5"/>
  <c r="H252" i="5"/>
  <c r="I252" i="5" s="1"/>
  <c r="H238" i="5"/>
  <c r="I238" i="5" s="1"/>
  <c r="H912" i="5"/>
  <c r="D796" i="29"/>
  <c r="D794" i="29"/>
  <c r="H70" i="56"/>
  <c r="H256" i="56"/>
  <c r="H204" i="56"/>
  <c r="H360" i="56"/>
  <c r="E205" i="56"/>
  <c r="W199" i="48"/>
  <c r="AA199" i="48" s="1"/>
  <c r="K200" i="48"/>
  <c r="W200" i="48" s="1"/>
  <c r="W70" i="48"/>
  <c r="AA70" i="48"/>
  <c r="AA59" i="48"/>
  <c r="W59" i="48"/>
  <c r="K345" i="48"/>
  <c r="K73" i="48"/>
  <c r="K76" i="48"/>
  <c r="K189" i="48"/>
  <c r="K241" i="48"/>
  <c r="I59" i="56"/>
  <c r="I73" i="56" s="1"/>
  <c r="E73" i="56"/>
  <c r="E350" i="56"/>
  <c r="E194" i="56"/>
  <c r="E246" i="56"/>
  <c r="E76" i="56"/>
  <c r="H59" i="56"/>
  <c r="H60" i="56" s="1"/>
  <c r="W249" i="48"/>
  <c r="AA249" i="48" s="1"/>
  <c r="K250" i="48"/>
  <c r="W250" i="48" s="1"/>
  <c r="K354" i="48"/>
  <c r="H1112" i="56"/>
  <c r="H2598" i="56"/>
  <c r="H58" i="56"/>
  <c r="H1607" i="56"/>
  <c r="H1277" i="56"/>
  <c r="H1387" i="56"/>
  <c r="H782" i="56"/>
  <c r="H2549" i="56"/>
  <c r="H2371" i="56"/>
  <c r="H1902" i="56"/>
  <c r="H1332" i="56"/>
  <c r="H1167" i="56"/>
  <c r="H2269" i="56"/>
  <c r="H2220" i="56"/>
  <c r="H1497" i="56"/>
  <c r="H617" i="56"/>
  <c r="H452" i="56"/>
  <c r="H1552" i="56"/>
  <c r="H1442" i="56"/>
  <c r="H1957" i="56"/>
  <c r="H2012" i="56"/>
  <c r="H562" i="56"/>
  <c r="H2647" i="56"/>
  <c r="H2402" i="56"/>
  <c r="H727" i="56"/>
  <c r="H507" i="56"/>
  <c r="H2451" i="56"/>
  <c r="H1662" i="56"/>
  <c r="H1827" i="56"/>
  <c r="H837" i="56"/>
  <c r="H2122" i="56"/>
  <c r="H1222" i="56"/>
  <c r="H1057" i="56"/>
  <c r="H72" i="56"/>
  <c r="H1772" i="56"/>
  <c r="H2500" i="56"/>
  <c r="H1717" i="56"/>
  <c r="H947" i="56"/>
  <c r="H2174" i="56"/>
  <c r="H397" i="56"/>
  <c r="H2067" i="56"/>
  <c r="H2318" i="56"/>
  <c r="H1002" i="56"/>
  <c r="H347" i="56"/>
  <c r="H243" i="56"/>
  <c r="H63" i="56"/>
  <c r="H191" i="56"/>
  <c r="H892" i="56"/>
  <c r="E1098" i="56"/>
  <c r="E1153" i="56"/>
  <c r="E2259" i="56"/>
  <c r="I2259" i="56" s="1"/>
  <c r="E823" i="56"/>
  <c r="I823" i="56" s="1"/>
  <c r="E2210" i="56"/>
  <c r="I2210" i="56" s="1"/>
  <c r="E2108" i="56"/>
  <c r="I2108" i="56" s="1"/>
  <c r="E1263" i="56"/>
  <c r="I1263" i="56" s="1"/>
  <c r="E988" i="56"/>
  <c r="I988" i="56" s="1"/>
  <c r="E1428" i="56"/>
  <c r="I1428" i="56" s="1"/>
  <c r="E2588" i="56"/>
  <c r="I2588" i="56" s="1"/>
  <c r="E1538" i="56"/>
  <c r="I1538" i="56" s="1"/>
  <c r="E1998" i="56"/>
  <c r="I1998" i="56" s="1"/>
  <c r="E1943" i="56"/>
  <c r="I1943" i="56" s="1"/>
  <c r="E1868" i="56"/>
  <c r="I1868" i="56" s="1"/>
  <c r="E349" i="56"/>
  <c r="E363" i="56"/>
  <c r="E1648" i="56"/>
  <c r="I1648" i="56" s="1"/>
  <c r="E2053" i="56"/>
  <c r="I2053" i="56" s="1"/>
  <c r="E2441" i="56"/>
  <c r="I2441" i="56" s="1"/>
  <c r="E2686" i="56"/>
  <c r="I2686" i="56" s="1"/>
  <c r="E2357" i="56"/>
  <c r="I2357" i="56" s="1"/>
  <c r="E1758" i="56"/>
  <c r="I1758" i="56" s="1"/>
  <c r="E603" i="56"/>
  <c r="I603" i="56" s="1"/>
  <c r="E2308" i="56"/>
  <c r="I2308" i="56" s="1"/>
  <c r="E658" i="56"/>
  <c r="I658" i="56" s="1"/>
  <c r="E548" i="56"/>
  <c r="I548" i="56" s="1"/>
  <c r="E1208" i="56"/>
  <c r="I1208" i="56" s="1"/>
  <c r="E2490" i="56"/>
  <c r="I2490" i="56" s="1"/>
  <c r="E493" i="56"/>
  <c r="I493" i="56" s="1"/>
  <c r="E1703" i="56"/>
  <c r="I1703" i="56" s="1"/>
  <c r="E1593" i="56"/>
  <c r="I1593" i="56" s="1"/>
  <c r="E1483" i="56"/>
  <c r="I1483" i="56" s="1"/>
  <c r="E878" i="56"/>
  <c r="I878" i="56" s="1"/>
  <c r="E1043" i="56"/>
  <c r="I1043" i="56" s="1"/>
  <c r="E438" i="56"/>
  <c r="I438" i="56" s="1"/>
  <c r="E2163" i="56"/>
  <c r="I2163" i="56" s="1"/>
  <c r="E1318" i="56"/>
  <c r="I1318" i="56" s="1"/>
  <c r="E768" i="56"/>
  <c r="I768" i="56" s="1"/>
  <c r="E1813" i="56"/>
  <c r="I1813" i="56" s="1"/>
  <c r="E713" i="56"/>
  <c r="I713" i="56" s="1"/>
  <c r="E2637" i="56"/>
  <c r="I2637" i="56" s="1"/>
  <c r="E2539" i="56"/>
  <c r="I2539" i="56" s="1"/>
  <c r="E1888" i="56"/>
  <c r="I1888" i="56" s="1"/>
  <c r="E1373" i="56"/>
  <c r="I1373" i="56" s="1"/>
  <c r="I63" i="56"/>
  <c r="E250" i="56"/>
  <c r="E251" i="56" s="1"/>
  <c r="E354" i="56"/>
  <c r="E355" i="56" s="1"/>
  <c r="E64" i="56"/>
  <c r="I64" i="56" s="1"/>
  <c r="E198" i="56"/>
  <c r="E199" i="56" s="1"/>
  <c r="H66" i="5"/>
  <c r="H247" i="5"/>
  <c r="H195" i="5"/>
  <c r="H351" i="5"/>
  <c r="E248" i="5"/>
  <c r="H68" i="5"/>
  <c r="H249" i="5"/>
  <c r="H197" i="5"/>
  <c r="H353" i="5"/>
  <c r="E250" i="5"/>
  <c r="E197" i="56"/>
  <c r="E209" i="56"/>
  <c r="E249" i="56"/>
  <c r="E261" i="56"/>
  <c r="W191" i="48"/>
  <c r="AA191" i="48" s="1"/>
  <c r="K192" i="48"/>
  <c r="W192" i="48" s="1"/>
  <c r="AA192" i="48" s="1"/>
  <c r="K204" i="48"/>
  <c r="K348" i="48"/>
  <c r="K360" i="48"/>
  <c r="E255" i="56"/>
  <c r="E359" i="56"/>
  <c r="W66" i="48"/>
  <c r="AA66" i="48"/>
  <c r="K352" i="48"/>
  <c r="W834" i="48"/>
  <c r="W2557" i="48"/>
  <c r="W724" i="48"/>
  <c r="W1274" i="48"/>
  <c r="W1439" i="48"/>
  <c r="W2099" i="48"/>
  <c r="W999" i="48"/>
  <c r="W1659" i="48"/>
  <c r="W2154" i="48"/>
  <c r="W2508" i="48"/>
  <c r="W2459" i="48"/>
  <c r="W2606" i="48"/>
  <c r="W1934" i="48"/>
  <c r="W2404" i="48"/>
  <c r="W1109" i="48"/>
  <c r="W669" i="48"/>
  <c r="W1824" i="48"/>
  <c r="W2011" i="48" s="1"/>
  <c r="Y2011" i="48" s="1"/>
  <c r="Z2011" i="48" s="1"/>
  <c r="W2306" i="48"/>
  <c r="Y2306" i="48" s="1"/>
  <c r="Z2306" i="48" s="1"/>
  <c r="W2257" i="48"/>
  <c r="Y2257" i="48" s="1"/>
  <c r="Z2257" i="48" s="1"/>
  <c r="W1384" i="48"/>
  <c r="W1571" i="48" s="1"/>
  <c r="Y1571" i="48" s="1"/>
  <c r="Z1571" i="48" s="1"/>
  <c r="W1164" i="48"/>
  <c r="W1351" i="48" s="1"/>
  <c r="Y1351" i="48" s="1"/>
  <c r="Z1351" i="48" s="1"/>
  <c r="W2211" i="48"/>
  <c r="Y2211" i="48" s="1"/>
  <c r="Z2211" i="48" s="1"/>
  <c r="W889" i="48"/>
  <c r="W1076" i="48" s="1"/>
  <c r="Y1076" i="48" s="1"/>
  <c r="Z1076" i="48" s="1"/>
  <c r="W504" i="48"/>
  <c r="W790" i="48" s="1"/>
  <c r="Y790" i="48" s="1"/>
  <c r="Z790" i="48" s="1"/>
  <c r="W394" i="48"/>
  <c r="W1604" i="48"/>
  <c r="K202" i="48"/>
  <c r="W202" i="48" s="1"/>
  <c r="AA202" i="48" s="1"/>
  <c r="K188" i="48"/>
  <c r="W188" i="48" s="1"/>
  <c r="AA188" i="48" s="1"/>
  <c r="W186" i="48"/>
  <c r="AA186" i="48" s="1"/>
  <c r="W72" i="48"/>
  <c r="AA72" i="48"/>
  <c r="AA1329" i="48"/>
  <c r="AC1329" i="48" s="1"/>
  <c r="M1329" i="48"/>
  <c r="N1329" i="48" s="1"/>
  <c r="AA1054" i="48"/>
  <c r="AC1054" i="48" s="1"/>
  <c r="M1054" i="48"/>
  <c r="N1054" i="48" s="1"/>
  <c r="W58" i="48"/>
  <c r="AA58" i="48"/>
  <c r="AA449" i="48"/>
  <c r="AC449" i="48" s="1"/>
  <c r="M449" i="48"/>
  <c r="N449" i="48" s="1"/>
  <c r="M2211" i="48"/>
  <c r="N2211" i="48" s="1"/>
  <c r="AA2211" i="48"/>
  <c r="AC2211" i="48" s="1"/>
  <c r="AA1549" i="48"/>
  <c r="AC1549" i="48" s="1"/>
  <c r="M1549" i="48"/>
  <c r="N1549" i="48" s="1"/>
  <c r="M1219" i="48"/>
  <c r="N1219" i="48" s="1"/>
  <c r="AA1219" i="48"/>
  <c r="AC1219" i="48" s="1"/>
  <c r="M1714" i="48"/>
  <c r="N1714" i="48" s="1"/>
  <c r="AA1714" i="48"/>
  <c r="AC1714" i="48" s="1"/>
  <c r="M1769" i="48"/>
  <c r="N1769" i="48" s="1"/>
  <c r="AA1769" i="48"/>
  <c r="AC1769" i="48" s="1"/>
  <c r="W62" i="48"/>
  <c r="AA62" i="48"/>
  <c r="I60" i="5"/>
  <c r="E350" i="5"/>
  <c r="E194" i="5"/>
  <c r="H928" i="5"/>
  <c r="E917" i="56"/>
  <c r="I917" i="56" s="1"/>
  <c r="E933" i="56"/>
  <c r="I933" i="56" s="1"/>
  <c r="E2482" i="5" l="1"/>
  <c r="I2482" i="5" s="1"/>
  <c r="E2378" i="5"/>
  <c r="I2378" i="5" s="1"/>
  <c r="K196" i="48"/>
  <c r="W196" i="48" s="1"/>
  <c r="AA196" i="48" s="1"/>
  <c r="H358" i="5"/>
  <c r="H2394" i="5" s="1"/>
  <c r="E2427" i="5"/>
  <c r="I2427" i="5" s="1"/>
  <c r="E2329" i="5"/>
  <c r="I2329" i="5" s="1"/>
  <c r="E2280" i="5"/>
  <c r="I2280" i="5" s="1"/>
  <c r="E2678" i="5"/>
  <c r="I2678" i="5" s="1"/>
  <c r="E2580" i="5"/>
  <c r="I2580" i="5" s="1"/>
  <c r="H193" i="5"/>
  <c r="H194" i="5" s="1"/>
  <c r="I194" i="5" s="1"/>
  <c r="H245" i="5"/>
  <c r="H246" i="5" s="1"/>
  <c r="I246" i="5" s="1"/>
  <c r="H200" i="56"/>
  <c r="H201" i="56" s="1"/>
  <c r="I201" i="56" s="1"/>
  <c r="H252" i="56"/>
  <c r="H356" i="56"/>
  <c r="H357" i="56" s="1"/>
  <c r="I357" i="56" s="1"/>
  <c r="Y394" i="48"/>
  <c r="Z394" i="48" s="1"/>
  <c r="W581" i="48"/>
  <c r="Y581" i="48" s="1"/>
  <c r="Z581" i="48" s="1"/>
  <c r="AA195" i="48"/>
  <c r="W554" i="48"/>
  <c r="Y554" i="48" s="1"/>
  <c r="Z554" i="48" s="1"/>
  <c r="E2623" i="56"/>
  <c r="I2623" i="56" s="1"/>
  <c r="E2343" i="56"/>
  <c r="I2343" i="56" s="1"/>
  <c r="E2525" i="56"/>
  <c r="I2525" i="56" s="1"/>
  <c r="E2476" i="56"/>
  <c r="I2476" i="56" s="1"/>
  <c r="E2245" i="56"/>
  <c r="I2245" i="56" s="1"/>
  <c r="E2672" i="56"/>
  <c r="I2672" i="56" s="1"/>
  <c r="E2574" i="56"/>
  <c r="I2574" i="56" s="1"/>
  <c r="E2427" i="56"/>
  <c r="I2427" i="56" s="1"/>
  <c r="E2294" i="56"/>
  <c r="I2294" i="56" s="1"/>
  <c r="E2196" i="56"/>
  <c r="I2196" i="56" s="1"/>
  <c r="I197" i="5"/>
  <c r="H198" i="5"/>
  <c r="I198" i="5" s="1"/>
  <c r="I351" i="5"/>
  <c r="H352" i="5"/>
  <c r="I247" i="5"/>
  <c r="H248" i="5"/>
  <c r="I248" i="5" s="1"/>
  <c r="H64" i="56"/>
  <c r="H354" i="56"/>
  <c r="H250" i="56"/>
  <c r="H198" i="56"/>
  <c r="H1888" i="56"/>
  <c r="H1428" i="56"/>
  <c r="H2490" i="56"/>
  <c r="H603" i="56"/>
  <c r="H1373" i="56"/>
  <c r="H1538" i="56"/>
  <c r="H878" i="56"/>
  <c r="H438" i="56"/>
  <c r="H2259" i="56"/>
  <c r="H1648" i="56"/>
  <c r="H658" i="56"/>
  <c r="H1153" i="56"/>
  <c r="H2163" i="56"/>
  <c r="H1098" i="56"/>
  <c r="H2686" i="56"/>
  <c r="H988" i="56"/>
  <c r="H1593" i="56"/>
  <c r="H1263" i="56"/>
  <c r="H2441" i="56"/>
  <c r="H1703" i="56"/>
  <c r="H1998" i="56"/>
  <c r="H1943" i="56"/>
  <c r="H1813" i="56"/>
  <c r="H548" i="56"/>
  <c r="H493" i="56"/>
  <c r="H2539" i="56"/>
  <c r="H823" i="56"/>
  <c r="H713" i="56"/>
  <c r="H2053" i="56"/>
  <c r="I347" i="56"/>
  <c r="H768" i="56"/>
  <c r="H2308" i="56"/>
  <c r="H2637" i="56"/>
  <c r="H2108" i="56"/>
  <c r="H2357" i="56"/>
  <c r="H1758" i="56"/>
  <c r="H1318" i="56"/>
  <c r="H1868" i="56"/>
  <c r="H1208" i="56"/>
  <c r="H2210" i="56"/>
  <c r="H1043" i="56"/>
  <c r="H1483" i="56"/>
  <c r="H2588" i="56"/>
  <c r="H363" i="56"/>
  <c r="I363" i="56" s="1"/>
  <c r="H349" i="56"/>
  <c r="I349" i="56" s="1"/>
  <c r="H933" i="56"/>
  <c r="AA250" i="48"/>
  <c r="W609" i="48"/>
  <c r="Y609" i="48" s="1"/>
  <c r="Z609" i="48" s="1"/>
  <c r="H73" i="56"/>
  <c r="H350" i="56"/>
  <c r="H194" i="56"/>
  <c r="H76" i="56"/>
  <c r="H246" i="56"/>
  <c r="E247" i="56"/>
  <c r="E260" i="56"/>
  <c r="E351" i="56"/>
  <c r="E364" i="56"/>
  <c r="E366" i="56" s="1"/>
  <c r="W241" i="48"/>
  <c r="AA241" i="48" s="1"/>
  <c r="K242" i="48"/>
  <c r="W242" i="48" s="1"/>
  <c r="AA242" i="48" s="1"/>
  <c r="K255" i="48"/>
  <c r="K257" i="48" s="1"/>
  <c r="W257" i="48" s="1"/>
  <c r="AA257" i="48" s="1"/>
  <c r="W76" i="48"/>
  <c r="AA76" i="48"/>
  <c r="K77" i="48"/>
  <c r="K362" i="48"/>
  <c r="K206" i="48"/>
  <c r="K258" i="48"/>
  <c r="K346" i="48"/>
  <c r="K359" i="48"/>
  <c r="I360" i="56"/>
  <c r="H361" i="56"/>
  <c r="I361" i="56" s="1"/>
  <c r="I256" i="56"/>
  <c r="H257" i="56"/>
  <c r="I257" i="56" s="1"/>
  <c r="H244" i="5"/>
  <c r="I244" i="5" s="1"/>
  <c r="I243" i="5"/>
  <c r="I356" i="5"/>
  <c r="H2247" i="5"/>
  <c r="H2498" i="5"/>
  <c r="I358" i="5"/>
  <c r="K529" i="48"/>
  <c r="AA529" i="48" s="1"/>
  <c r="K1134" i="48"/>
  <c r="AA1134" i="48" s="1"/>
  <c r="K1299" i="48"/>
  <c r="AA1299" i="48" s="1"/>
  <c r="K2531" i="48"/>
  <c r="AA2531" i="48" s="1"/>
  <c r="K969" i="48"/>
  <c r="AA969" i="48" s="1"/>
  <c r="AC969" i="48" s="1"/>
  <c r="AA1519" i="48"/>
  <c r="AC1519" i="48" s="1"/>
  <c r="K2179" i="48"/>
  <c r="AA2179" i="48" s="1"/>
  <c r="K1684" i="48"/>
  <c r="AA1684" i="48" s="1"/>
  <c r="K2580" i="48"/>
  <c r="AA2580" i="48" s="1"/>
  <c r="K1189" i="48"/>
  <c r="AA1189" i="48" s="1"/>
  <c r="K1849" i="48"/>
  <c r="AA1849" i="48" s="1"/>
  <c r="K2482" i="48"/>
  <c r="AA2482" i="48" s="1"/>
  <c r="K2629" i="48"/>
  <c r="AA2629" i="48" s="1"/>
  <c r="K254" i="48"/>
  <c r="W254" i="48" s="1"/>
  <c r="AA254" i="48" s="1"/>
  <c r="K749" i="48"/>
  <c r="AA749" i="48" s="1"/>
  <c r="K2427" i="48"/>
  <c r="AA2427" i="48" s="1"/>
  <c r="K1959" i="48"/>
  <c r="AA1959" i="48" s="1"/>
  <c r="K1629" i="48"/>
  <c r="AA1629" i="48" s="1"/>
  <c r="K1464" i="48"/>
  <c r="AA1464" i="48" s="1"/>
  <c r="K1409" i="48"/>
  <c r="AA1409" i="48" s="1"/>
  <c r="K694" i="48"/>
  <c r="AA694" i="48" s="1"/>
  <c r="K2124" i="48"/>
  <c r="AA2124" i="48" s="1"/>
  <c r="K1024" i="48"/>
  <c r="AA1024" i="48" s="1"/>
  <c r="K859" i="48"/>
  <c r="AA859" i="48" s="1"/>
  <c r="K240" i="48"/>
  <c r="W240" i="48" s="1"/>
  <c r="AA240" i="48" s="1"/>
  <c r="K1904" i="48"/>
  <c r="K804" i="48"/>
  <c r="K584" i="48"/>
  <c r="K474" i="48"/>
  <c r="K2231" i="48"/>
  <c r="K1079" i="48"/>
  <c r="W238" i="48"/>
  <c r="K639" i="48"/>
  <c r="K1244" i="48"/>
  <c r="K2280" i="48"/>
  <c r="K1574" i="48"/>
  <c r="K1794" i="48"/>
  <c r="K2014" i="48"/>
  <c r="K2378" i="48"/>
  <c r="K1739" i="48"/>
  <c r="K2069" i="48"/>
  <c r="K2329" i="48"/>
  <c r="K419" i="48"/>
  <c r="K1354" i="48"/>
  <c r="K914" i="48"/>
  <c r="AA914" i="48" s="1"/>
  <c r="I193" i="5"/>
  <c r="K194" i="48"/>
  <c r="W194" i="48" s="1"/>
  <c r="AA194" i="48" s="1"/>
  <c r="W193" i="48"/>
  <c r="AA193" i="48" s="1"/>
  <c r="W64" i="48"/>
  <c r="AA64" i="48"/>
  <c r="I356" i="56"/>
  <c r="H255" i="56"/>
  <c r="I255" i="56" s="1"/>
  <c r="I254" i="56"/>
  <c r="E2688" i="56"/>
  <c r="I2688" i="56" s="1"/>
  <c r="E2310" i="56"/>
  <c r="I2310" i="56" s="1"/>
  <c r="E2541" i="56"/>
  <c r="I2541" i="56" s="1"/>
  <c r="E2359" i="56"/>
  <c r="I2359" i="56" s="1"/>
  <c r="E2261" i="56"/>
  <c r="I2261" i="56" s="1"/>
  <c r="E2212" i="56"/>
  <c r="I2212" i="56" s="1"/>
  <c r="E2639" i="56"/>
  <c r="I2639" i="56" s="1"/>
  <c r="E2443" i="56"/>
  <c r="I2443" i="56" s="1"/>
  <c r="E2492" i="56"/>
  <c r="I2492" i="56" s="1"/>
  <c r="E2590" i="56"/>
  <c r="I2590" i="56" s="1"/>
  <c r="H249" i="56"/>
  <c r="I249" i="56" s="1"/>
  <c r="I248" i="56"/>
  <c r="H261" i="56"/>
  <c r="I196" i="56"/>
  <c r="H197" i="56"/>
  <c r="I197" i="56" s="1"/>
  <c r="H209" i="56"/>
  <c r="I58" i="5"/>
  <c r="E240" i="5"/>
  <c r="E253" i="5"/>
  <c r="E968" i="5" s="1"/>
  <c r="I74" i="5"/>
  <c r="E75" i="5"/>
  <c r="I75" i="5" s="1"/>
  <c r="E360" i="5"/>
  <c r="E256" i="5"/>
  <c r="E969" i="5" s="1"/>
  <c r="E204" i="5"/>
  <c r="E1658" i="5"/>
  <c r="I1658" i="5" s="1"/>
  <c r="E1163" i="5"/>
  <c r="I1163" i="5" s="1"/>
  <c r="E1218" i="5"/>
  <c r="I1218" i="5" s="1"/>
  <c r="E79" i="5"/>
  <c r="I79" i="5" s="1"/>
  <c r="E998" i="5"/>
  <c r="I998" i="5" s="1"/>
  <c r="E2556" i="5"/>
  <c r="I2556" i="5" s="1"/>
  <c r="E2403" i="5"/>
  <c r="I2403" i="5" s="1"/>
  <c r="I833" i="5"/>
  <c r="E1878" i="5"/>
  <c r="I1878" i="5" s="1"/>
  <c r="E613" i="5"/>
  <c r="I613" i="5" s="1"/>
  <c r="E2043" i="5"/>
  <c r="I2043" i="5" s="1"/>
  <c r="E1713" i="5"/>
  <c r="I1713" i="5" s="1"/>
  <c r="E448" i="5"/>
  <c r="I448" i="5" s="1"/>
  <c r="E1603" i="5"/>
  <c r="I1603" i="5" s="1"/>
  <c r="E2605" i="5"/>
  <c r="I2605" i="5" s="1"/>
  <c r="E1053" i="5"/>
  <c r="I1053" i="5" s="1"/>
  <c r="E2256" i="5"/>
  <c r="I2256" i="5" s="1"/>
  <c r="E2654" i="5"/>
  <c r="I2654" i="5" s="1"/>
  <c r="E1823" i="5"/>
  <c r="I1823" i="5" s="1"/>
  <c r="E2098" i="5"/>
  <c r="I2098" i="5" s="1"/>
  <c r="E943" i="5"/>
  <c r="I943" i="5" s="1"/>
  <c r="E2354" i="5"/>
  <c r="I2354" i="5" s="1"/>
  <c r="E668" i="5"/>
  <c r="I668" i="5" s="1"/>
  <c r="E1383" i="5"/>
  <c r="I1383" i="5" s="1"/>
  <c r="E1438" i="5"/>
  <c r="I1438" i="5" s="1"/>
  <c r="E1273" i="5"/>
  <c r="I1273" i="5" s="1"/>
  <c r="E1768" i="5"/>
  <c r="I1768" i="5" s="1"/>
  <c r="E2305" i="5"/>
  <c r="I2305" i="5" s="1"/>
  <c r="E1108" i="5"/>
  <c r="I1108" i="5" s="1"/>
  <c r="E558" i="5"/>
  <c r="I558" i="5" s="1"/>
  <c r="E503" i="5"/>
  <c r="I503" i="5" s="1"/>
  <c r="E1493" i="5"/>
  <c r="I1493" i="5" s="1"/>
  <c r="E2507" i="5"/>
  <c r="I2507" i="5" s="1"/>
  <c r="E778" i="5"/>
  <c r="I778" i="5" s="1"/>
  <c r="E723" i="5"/>
  <c r="I723" i="5" s="1"/>
  <c r="E1548" i="5"/>
  <c r="I1548" i="5" s="1"/>
  <c r="E1328" i="5"/>
  <c r="I1328" i="5" s="1"/>
  <c r="E1933" i="5"/>
  <c r="I1933" i="5" s="1"/>
  <c r="E1988" i="5"/>
  <c r="I1988" i="5" s="1"/>
  <c r="E393" i="5"/>
  <c r="I393" i="5" s="1"/>
  <c r="E2458" i="5"/>
  <c r="I2458" i="5" s="1"/>
  <c r="E2153" i="5"/>
  <c r="I2153" i="5" s="1"/>
  <c r="E888" i="5"/>
  <c r="I888" i="5" s="1"/>
  <c r="E78" i="5"/>
  <c r="I78" i="5" s="1"/>
  <c r="E77" i="5"/>
  <c r="I77" i="5" s="1"/>
  <c r="E76" i="5"/>
  <c r="E73" i="5"/>
  <c r="H2280" i="5"/>
  <c r="H2531" i="5"/>
  <c r="H2580" i="5"/>
  <c r="H2427" i="5"/>
  <c r="I254" i="5"/>
  <c r="H2482" i="5"/>
  <c r="H2329" i="5"/>
  <c r="H2231" i="5"/>
  <c r="H2678" i="5"/>
  <c r="H2378" i="5"/>
  <c r="H2629" i="5"/>
  <c r="W1890" i="48"/>
  <c r="Y1890" i="48" s="1"/>
  <c r="Z1890" i="48" s="1"/>
  <c r="W1791" i="48"/>
  <c r="Y1791" i="48" s="1"/>
  <c r="Z1791" i="48" s="1"/>
  <c r="K2298" i="48"/>
  <c r="AA2298" i="48" s="1"/>
  <c r="K2445" i="48"/>
  <c r="AA2445" i="48" s="1"/>
  <c r="K2598" i="48"/>
  <c r="AA2598" i="48" s="1"/>
  <c r="K2549" i="48"/>
  <c r="AA2549" i="48" s="1"/>
  <c r="K2249" i="48"/>
  <c r="AA2249" i="48" s="1"/>
  <c r="K2396" i="48"/>
  <c r="AA2396" i="48" s="1"/>
  <c r="K2647" i="48"/>
  <c r="AA2647" i="48" s="1"/>
  <c r="K2347" i="48"/>
  <c r="AA2347" i="48" s="1"/>
  <c r="K2500" i="48"/>
  <c r="AA2500" i="48" s="1"/>
  <c r="W204" i="48"/>
  <c r="AA204" i="48" s="1"/>
  <c r="I353" i="5"/>
  <c r="H354" i="5"/>
  <c r="I249" i="5"/>
  <c r="H250" i="5"/>
  <c r="I250" i="5" s="1"/>
  <c r="I195" i="5"/>
  <c r="H196" i="5"/>
  <c r="I196" i="5" s="1"/>
  <c r="H193" i="56"/>
  <c r="I193" i="56" s="1"/>
  <c r="I191" i="56"/>
  <c r="H207" i="56"/>
  <c r="I207" i="56" s="1"/>
  <c r="H2341" i="56"/>
  <c r="H1412" i="56"/>
  <c r="H2572" i="56"/>
  <c r="H1302" i="56"/>
  <c r="H1467" i="56"/>
  <c r="H2092" i="56"/>
  <c r="H1577" i="56"/>
  <c r="H1027" i="56"/>
  <c r="H1357" i="56"/>
  <c r="H2194" i="56"/>
  <c r="H1797" i="56"/>
  <c r="H2147" i="56"/>
  <c r="H532" i="56"/>
  <c r="H2037" i="56"/>
  <c r="H1687" i="56"/>
  <c r="H2292" i="56"/>
  <c r="H2523" i="56"/>
  <c r="H2670" i="56"/>
  <c r="H2243" i="56"/>
  <c r="H1137" i="56"/>
  <c r="H259" i="56"/>
  <c r="I259" i="56" s="1"/>
  <c r="H587" i="56"/>
  <c r="I243" i="56"/>
  <c r="H642" i="56"/>
  <c r="H2474" i="56"/>
  <c r="H477" i="56"/>
  <c r="H2425" i="56"/>
  <c r="H1247" i="56"/>
  <c r="H1927" i="56"/>
  <c r="H697" i="56"/>
  <c r="H1852" i="56"/>
  <c r="H807" i="56"/>
  <c r="H1742" i="56"/>
  <c r="H1982" i="56"/>
  <c r="H422" i="56"/>
  <c r="H2621" i="56"/>
  <c r="H972" i="56"/>
  <c r="H752" i="56"/>
  <c r="H862" i="56"/>
  <c r="H1632" i="56"/>
  <c r="H1872" i="56"/>
  <c r="H1082" i="56"/>
  <c r="H245" i="56"/>
  <c r="I245" i="56" s="1"/>
  <c r="H917" i="56"/>
  <c r="I76" i="56"/>
  <c r="E211" i="56"/>
  <c r="E77" i="56"/>
  <c r="I77" i="56" s="1"/>
  <c r="E263" i="56"/>
  <c r="E974" i="56" s="1"/>
  <c r="E367" i="56"/>
  <c r="E208" i="56"/>
  <c r="E210" i="56" s="1"/>
  <c r="E195" i="56"/>
  <c r="E728" i="56"/>
  <c r="I728" i="56" s="1"/>
  <c r="E1958" i="56"/>
  <c r="I1958" i="56" s="1"/>
  <c r="E2319" i="56"/>
  <c r="I2319" i="56" s="1"/>
  <c r="E948" i="56"/>
  <c r="I948" i="56" s="1"/>
  <c r="I1003" i="56"/>
  <c r="E2648" i="56"/>
  <c r="I2648" i="56" s="1"/>
  <c r="E1553" i="56"/>
  <c r="I1553" i="56" s="1"/>
  <c r="I673" i="56"/>
  <c r="I1903" i="56"/>
  <c r="E1223" i="56"/>
  <c r="I1223" i="56" s="1"/>
  <c r="I1663" i="56"/>
  <c r="E1058" i="56"/>
  <c r="I1058" i="56" s="1"/>
  <c r="E2550" i="56"/>
  <c r="I2550" i="56" s="1"/>
  <c r="E2270" i="56"/>
  <c r="I2270" i="56" s="1"/>
  <c r="I1278" i="56"/>
  <c r="E618" i="56"/>
  <c r="I618" i="56" s="1"/>
  <c r="I838" i="56"/>
  <c r="I2068" i="56"/>
  <c r="I1388" i="56"/>
  <c r="E81" i="56"/>
  <c r="I81" i="56" s="1"/>
  <c r="I508" i="56"/>
  <c r="I1113" i="56"/>
  <c r="I2123" i="56"/>
  <c r="E453" i="56"/>
  <c r="I453" i="56" s="1"/>
  <c r="E398" i="56"/>
  <c r="I398" i="56" s="1"/>
  <c r="E1773" i="56"/>
  <c r="I1773" i="56" s="1"/>
  <c r="E2452" i="56"/>
  <c r="I2452" i="56" s="1"/>
  <c r="E1333" i="56"/>
  <c r="I1333" i="56" s="1"/>
  <c r="I1498" i="56"/>
  <c r="E2403" i="56"/>
  <c r="I2403" i="56" s="1"/>
  <c r="E563" i="56"/>
  <c r="I563" i="56" s="1"/>
  <c r="I1828" i="56"/>
  <c r="E2372" i="56"/>
  <c r="I2372" i="56" s="1"/>
  <c r="E783" i="56"/>
  <c r="I783" i="56" s="1"/>
  <c r="I1443" i="56"/>
  <c r="I1168" i="56"/>
  <c r="E2599" i="56"/>
  <c r="I2599" i="56" s="1"/>
  <c r="E2501" i="56"/>
  <c r="I2501" i="56" s="1"/>
  <c r="E1608" i="56"/>
  <c r="I1608" i="56" s="1"/>
  <c r="E2221" i="56"/>
  <c r="I2221" i="56" s="1"/>
  <c r="E1718" i="56"/>
  <c r="I1718" i="56" s="1"/>
  <c r="E2013" i="56"/>
  <c r="I2013" i="56" s="1"/>
  <c r="E893" i="56"/>
  <c r="I893" i="56" s="1"/>
  <c r="E78" i="56"/>
  <c r="I78" i="56" s="1"/>
  <c r="E79" i="56"/>
  <c r="I79" i="56" s="1"/>
  <c r="E80" i="56"/>
  <c r="I80" i="56" s="1"/>
  <c r="W189" i="48"/>
  <c r="AA189" i="48" s="1"/>
  <c r="K190" i="48"/>
  <c r="W190" i="48" s="1"/>
  <c r="AA190" i="48" s="1"/>
  <c r="K203" i="48"/>
  <c r="K670" i="48"/>
  <c r="AA670" i="48" s="1"/>
  <c r="K1825" i="48"/>
  <c r="AA1825" i="48" s="1"/>
  <c r="K725" i="48"/>
  <c r="AA725" i="48" s="1"/>
  <c r="K2607" i="48"/>
  <c r="AA2607" i="48" s="1"/>
  <c r="K1110" i="48"/>
  <c r="AA1110" i="48" s="1"/>
  <c r="K1605" i="48"/>
  <c r="AA1605" i="48" s="1"/>
  <c r="K1275" i="48"/>
  <c r="AA1275" i="48" s="1"/>
  <c r="K1935" i="48"/>
  <c r="AA1935" i="48" s="1"/>
  <c r="K2155" i="48"/>
  <c r="AA2155" i="48" s="1"/>
  <c r="K2509" i="48"/>
  <c r="AA2509" i="48" s="1"/>
  <c r="K1000" i="48"/>
  <c r="AA1000" i="48" s="1"/>
  <c r="K2558" i="48"/>
  <c r="AA2558" i="48" s="1"/>
  <c r="K2100" i="48"/>
  <c r="AA2100" i="48" s="1"/>
  <c r="K505" i="48"/>
  <c r="AA505" i="48" s="1"/>
  <c r="K1660" i="48"/>
  <c r="AA1660" i="48" s="1"/>
  <c r="AA73" i="48"/>
  <c r="K945" i="48"/>
  <c r="AA945" i="48" s="1"/>
  <c r="AC945" i="48" s="1"/>
  <c r="K1165" i="48"/>
  <c r="AA1165" i="48" s="1"/>
  <c r="K1440" i="48"/>
  <c r="AA1440" i="48" s="1"/>
  <c r="K1385" i="48"/>
  <c r="AA1385" i="48" s="1"/>
  <c r="AA1495" i="48"/>
  <c r="AC1495" i="48" s="1"/>
  <c r="K835" i="48"/>
  <c r="AA835" i="48" s="1"/>
  <c r="K2405" i="48"/>
  <c r="AA2405" i="48" s="1"/>
  <c r="K2460" i="48"/>
  <c r="AA2460" i="48" s="1"/>
  <c r="K1055" i="48"/>
  <c r="K1990" i="48"/>
  <c r="K2356" i="48"/>
  <c r="K615" i="48"/>
  <c r="K2045" i="48"/>
  <c r="W73" i="48"/>
  <c r="K1770" i="48"/>
  <c r="K1550" i="48"/>
  <c r="K1715" i="48"/>
  <c r="K395" i="48"/>
  <c r="K450" i="48"/>
  <c r="K1220" i="48"/>
  <c r="K780" i="48"/>
  <c r="K81" i="48"/>
  <c r="K2258" i="48"/>
  <c r="K2307" i="48"/>
  <c r="K1880" i="48"/>
  <c r="K1330" i="48"/>
  <c r="K560" i="48"/>
  <c r="K890" i="48"/>
  <c r="AA890" i="48" s="1"/>
  <c r="K79" i="48"/>
  <c r="K80" i="48"/>
  <c r="AA200" i="48"/>
  <c r="W556" i="48"/>
  <c r="Y556" i="48" s="1"/>
  <c r="Z556" i="48" s="1"/>
  <c r="I204" i="56"/>
  <c r="H205" i="56"/>
  <c r="I205" i="56" s="1"/>
  <c r="I347" i="5"/>
  <c r="H348" i="5"/>
  <c r="I191" i="5"/>
  <c r="H192" i="5"/>
  <c r="I192" i="5" s="1"/>
  <c r="I202" i="5"/>
  <c r="I342" i="5"/>
  <c r="I346" i="5"/>
  <c r="I349" i="5"/>
  <c r="H350" i="5"/>
  <c r="I245" i="5"/>
  <c r="W245" i="48"/>
  <c r="AA245" i="48" s="1"/>
  <c r="K246" i="48"/>
  <c r="W246" i="48" s="1"/>
  <c r="AA246" i="48" s="1"/>
  <c r="I252" i="56"/>
  <c r="H253" i="56"/>
  <c r="I253" i="56" s="1"/>
  <c r="I202" i="56"/>
  <c r="H203" i="56"/>
  <c r="I203" i="56" s="1"/>
  <c r="I358" i="56"/>
  <c r="H359" i="56"/>
  <c r="I359" i="56" s="1"/>
  <c r="K2233" i="48"/>
  <c r="K2631" i="48"/>
  <c r="AA2631" i="48" s="1"/>
  <c r="K2582" i="48"/>
  <c r="AA2582" i="48" s="1"/>
  <c r="K2429" i="48"/>
  <c r="AA2429" i="48" s="1"/>
  <c r="K2533" i="48"/>
  <c r="AA2533" i="48" s="1"/>
  <c r="K2484" i="48"/>
  <c r="AA2484" i="48" s="1"/>
  <c r="W256" i="48"/>
  <c r="K2282" i="48"/>
  <c r="K2380" i="48"/>
  <c r="K2331" i="48"/>
  <c r="I352" i="56"/>
  <c r="H353" i="56"/>
  <c r="I353" i="56" s="1"/>
  <c r="H365" i="56"/>
  <c r="AA60" i="48"/>
  <c r="W60" i="48"/>
  <c r="H71" i="5"/>
  <c r="H239" i="5"/>
  <c r="H187" i="5"/>
  <c r="H343" i="5"/>
  <c r="H74" i="5"/>
  <c r="E344" i="5"/>
  <c r="E357" i="5"/>
  <c r="E188" i="5"/>
  <c r="E201" i="5"/>
  <c r="K244" i="48"/>
  <c r="W244" i="48" s="1"/>
  <c r="AA244" i="48" s="1"/>
  <c r="K252" i="48"/>
  <c r="W252" i="48" s="1"/>
  <c r="AA252" i="48" s="1"/>
  <c r="E75" i="56"/>
  <c r="I75" i="56" s="1"/>
  <c r="K248" i="48"/>
  <c r="W248" i="48" s="1"/>
  <c r="AA248" i="48" s="1"/>
  <c r="H2345" i="5" l="1"/>
  <c r="H2645" i="5"/>
  <c r="I200" i="56"/>
  <c r="H2443" i="5"/>
  <c r="H2596" i="5"/>
  <c r="H2694" i="5"/>
  <c r="H2296" i="5"/>
  <c r="H2547" i="5"/>
  <c r="H75" i="56"/>
  <c r="H673" i="56"/>
  <c r="E262" i="56"/>
  <c r="E973" i="56"/>
  <c r="I973" i="56" s="1"/>
  <c r="E209" i="5"/>
  <c r="E207" i="5"/>
  <c r="E208" i="5"/>
  <c r="E203" i="5"/>
  <c r="E206" i="5"/>
  <c r="H75" i="5"/>
  <c r="H256" i="5"/>
  <c r="H204" i="5"/>
  <c r="H360" i="5"/>
  <c r="I187" i="5"/>
  <c r="H188" i="5"/>
  <c r="I188" i="5" s="1"/>
  <c r="H201" i="5"/>
  <c r="H2305" i="5"/>
  <c r="H2153" i="5"/>
  <c r="H1988" i="5"/>
  <c r="H613" i="5"/>
  <c r="H1328" i="5"/>
  <c r="H2458" i="5"/>
  <c r="H393" i="5"/>
  <c r="H1933" i="5"/>
  <c r="H448" i="5"/>
  <c r="H1273" i="5"/>
  <c r="H2256" i="5"/>
  <c r="H1878" i="5"/>
  <c r="H1163" i="5"/>
  <c r="H1713" i="5"/>
  <c r="H778" i="5"/>
  <c r="H2556" i="5"/>
  <c r="H723" i="5"/>
  <c r="H1493" i="5"/>
  <c r="H1658" i="5"/>
  <c r="H79" i="5"/>
  <c r="H943" i="5"/>
  <c r="H1603" i="5"/>
  <c r="H1823" i="5"/>
  <c r="H1383" i="5"/>
  <c r="H2403" i="5"/>
  <c r="H668" i="5"/>
  <c r="H1548" i="5"/>
  <c r="H2654" i="5"/>
  <c r="H2098" i="5"/>
  <c r="H503" i="5"/>
  <c r="H2043" i="5"/>
  <c r="H1768" i="5"/>
  <c r="H998" i="5"/>
  <c r="H2507" i="5"/>
  <c r="H558" i="5"/>
  <c r="H2354" i="5"/>
  <c r="H2605" i="5"/>
  <c r="H1438" i="5"/>
  <c r="H1218" i="5"/>
  <c r="H1108" i="5"/>
  <c r="H833" i="5"/>
  <c r="H1053" i="5"/>
  <c r="H888" i="5"/>
  <c r="H77" i="5"/>
  <c r="H78" i="5"/>
  <c r="H73" i="5"/>
  <c r="H76" i="5"/>
  <c r="M2331" i="48"/>
  <c r="N2331" i="48" s="1"/>
  <c r="AA2331" i="48"/>
  <c r="AC2331" i="48" s="1"/>
  <c r="AA2282" i="48"/>
  <c r="AC2282" i="48" s="1"/>
  <c r="M2282" i="48"/>
  <c r="N2282" i="48" s="1"/>
  <c r="AA2233" i="48"/>
  <c r="AC2233" i="48" s="1"/>
  <c r="M2233" i="48"/>
  <c r="N2233" i="48" s="1"/>
  <c r="AA79" i="48"/>
  <c r="W79" i="48"/>
  <c r="AA560" i="48"/>
  <c r="AC560" i="48" s="1"/>
  <c r="M560" i="48"/>
  <c r="N560" i="48" s="1"/>
  <c r="AA1880" i="48"/>
  <c r="AC1880" i="48" s="1"/>
  <c r="M1880" i="48"/>
  <c r="N1880" i="48" s="1"/>
  <c r="AA2258" i="48"/>
  <c r="AC2258" i="48" s="1"/>
  <c r="M2258" i="48"/>
  <c r="N2258" i="48" s="1"/>
  <c r="M780" i="48"/>
  <c r="N780" i="48" s="1"/>
  <c r="AA780" i="48"/>
  <c r="AC780" i="48" s="1"/>
  <c r="AA450" i="48"/>
  <c r="AC450" i="48" s="1"/>
  <c r="M450" i="48"/>
  <c r="N450" i="48" s="1"/>
  <c r="M1715" i="48"/>
  <c r="N1715" i="48" s="1"/>
  <c r="AA1715" i="48"/>
  <c r="AC1715" i="48" s="1"/>
  <c r="M1770" i="48"/>
  <c r="N1770" i="48" s="1"/>
  <c r="AA1770" i="48"/>
  <c r="AC1770" i="48" s="1"/>
  <c r="M2045" i="48"/>
  <c r="N2045" i="48" s="1"/>
  <c r="AA2045" i="48"/>
  <c r="AC2045" i="48" s="1"/>
  <c r="AA2356" i="48"/>
  <c r="AC2356" i="48" s="1"/>
  <c r="M2356" i="48"/>
  <c r="N2356" i="48" s="1"/>
  <c r="M1055" i="48"/>
  <c r="N1055" i="48" s="1"/>
  <c r="AA1055" i="48"/>
  <c r="AC1055" i="48" s="1"/>
  <c r="E216" i="56"/>
  <c r="E214" i="56"/>
  <c r="E213" i="56"/>
  <c r="E215" i="56"/>
  <c r="E264" i="56"/>
  <c r="E1799" i="56"/>
  <c r="I1799" i="56" s="1"/>
  <c r="I2149" i="56"/>
  <c r="E1744" i="56"/>
  <c r="I1744" i="56" s="1"/>
  <c r="E809" i="56"/>
  <c r="I809" i="56" s="1"/>
  <c r="E1359" i="56"/>
  <c r="I1359" i="56" s="1"/>
  <c r="E1984" i="56"/>
  <c r="I1984" i="56" s="1"/>
  <c r="E1854" i="56"/>
  <c r="I1854" i="56" s="1"/>
  <c r="E1194" i="56"/>
  <c r="E1524" i="56"/>
  <c r="I974" i="56"/>
  <c r="E699" i="56"/>
  <c r="I699" i="56" s="1"/>
  <c r="E1414" i="56"/>
  <c r="I1414" i="56" s="1"/>
  <c r="E754" i="56"/>
  <c r="I754" i="56" s="1"/>
  <c r="E1249" i="56"/>
  <c r="I1249" i="56" s="1"/>
  <c r="E1874" i="56"/>
  <c r="I1874" i="56" s="1"/>
  <c r="E1929" i="56"/>
  <c r="I1929" i="56" s="1"/>
  <c r="E479" i="56"/>
  <c r="I479" i="56" s="1"/>
  <c r="E2039" i="56"/>
  <c r="I2039" i="56" s="1"/>
  <c r="E1139" i="56"/>
  <c r="I1139" i="56" s="1"/>
  <c r="E1579" i="56"/>
  <c r="I1579" i="56" s="1"/>
  <c r="I2094" i="56"/>
  <c r="E534" i="56"/>
  <c r="I534" i="56" s="1"/>
  <c r="E589" i="56"/>
  <c r="I589" i="56" s="1"/>
  <c r="E644" i="56"/>
  <c r="I644" i="56" s="1"/>
  <c r="E1469" i="56"/>
  <c r="I1469" i="56" s="1"/>
  <c r="E864" i="56"/>
  <c r="I864" i="56" s="1"/>
  <c r="E1029" i="56"/>
  <c r="I1029" i="56" s="1"/>
  <c r="E1634" i="56"/>
  <c r="I1634" i="56" s="1"/>
  <c r="E1304" i="56"/>
  <c r="I1304" i="56" s="1"/>
  <c r="E1689" i="56"/>
  <c r="I1689" i="56" s="1"/>
  <c r="E424" i="56"/>
  <c r="I424" i="56" s="1"/>
  <c r="E919" i="56"/>
  <c r="I919" i="56" s="1"/>
  <c r="I354" i="5"/>
  <c r="I73" i="5"/>
  <c r="E1574" i="5"/>
  <c r="I1574" i="5" s="1"/>
  <c r="E1849" i="5"/>
  <c r="I1849" i="5" s="1"/>
  <c r="E749" i="5"/>
  <c r="I749" i="5" s="1"/>
  <c r="E1299" i="5"/>
  <c r="I1299" i="5" s="1"/>
  <c r="E2179" i="5"/>
  <c r="I2179" i="5" s="1"/>
  <c r="E1959" i="5"/>
  <c r="I1959" i="5" s="1"/>
  <c r="E1079" i="5"/>
  <c r="I1079" i="5" s="1"/>
  <c r="E1629" i="5"/>
  <c r="I1629" i="5" s="1"/>
  <c r="E474" i="5"/>
  <c r="I474" i="5" s="1"/>
  <c r="E419" i="5"/>
  <c r="I419" i="5" s="1"/>
  <c r="E2069" i="5"/>
  <c r="I2069" i="5" s="1"/>
  <c r="I969" i="5"/>
  <c r="E1024" i="5"/>
  <c r="I1024" i="5" s="1"/>
  <c r="E804" i="5"/>
  <c r="I804" i="5" s="1"/>
  <c r="E1684" i="5"/>
  <c r="I1684" i="5" s="1"/>
  <c r="E694" i="5"/>
  <c r="I694" i="5" s="1"/>
  <c r="E257" i="5"/>
  <c r="E1409" i="5"/>
  <c r="I1409" i="5" s="1"/>
  <c r="E1519" i="5"/>
  <c r="I1519" i="5" s="1"/>
  <c r="E859" i="5"/>
  <c r="I859" i="5" s="1"/>
  <c r="E2014" i="5"/>
  <c r="I2014" i="5" s="1"/>
  <c r="E529" i="5"/>
  <c r="I529" i="5" s="1"/>
  <c r="E584" i="5"/>
  <c r="I584" i="5" s="1"/>
  <c r="E1354" i="5"/>
  <c r="I1354" i="5" s="1"/>
  <c r="E1189" i="5"/>
  <c r="I1189" i="5" s="1"/>
  <c r="E2124" i="5"/>
  <c r="I2124" i="5" s="1"/>
  <c r="E1739" i="5"/>
  <c r="I1739" i="5" s="1"/>
  <c r="E1904" i="5"/>
  <c r="I1904" i="5" s="1"/>
  <c r="E1794" i="5"/>
  <c r="I1794" i="5" s="1"/>
  <c r="E1244" i="5"/>
  <c r="I1244" i="5" s="1"/>
  <c r="E1134" i="5"/>
  <c r="I1134" i="5" s="1"/>
  <c r="E639" i="5"/>
  <c r="I639" i="5" s="1"/>
  <c r="E1464" i="5"/>
  <c r="I1464" i="5" s="1"/>
  <c r="E914" i="5"/>
  <c r="I914" i="5" s="1"/>
  <c r="E2481" i="5"/>
  <c r="I2481" i="5" s="1"/>
  <c r="E583" i="5"/>
  <c r="I583" i="5" s="1"/>
  <c r="E528" i="5"/>
  <c r="I528" i="5" s="1"/>
  <c r="E2328" i="5"/>
  <c r="I2328" i="5" s="1"/>
  <c r="E2279" i="5"/>
  <c r="I2279" i="5" s="1"/>
  <c r="E1133" i="5"/>
  <c r="I1133" i="5" s="1"/>
  <c r="E2123" i="5"/>
  <c r="I2123" i="5" s="1"/>
  <c r="E2230" i="5"/>
  <c r="I2230" i="5" s="1"/>
  <c r="E2377" i="5"/>
  <c r="I2377" i="5" s="1"/>
  <c r="E1188" i="5"/>
  <c r="I1188" i="5" s="1"/>
  <c r="E2677" i="5"/>
  <c r="I2677" i="5" s="1"/>
  <c r="E638" i="5"/>
  <c r="I638" i="5" s="1"/>
  <c r="E1903" i="5"/>
  <c r="I1903" i="5" s="1"/>
  <c r="E2628" i="5"/>
  <c r="I2628" i="5" s="1"/>
  <c r="E2013" i="5"/>
  <c r="I2013" i="5" s="1"/>
  <c r="E1243" i="5"/>
  <c r="I1243" i="5" s="1"/>
  <c r="E261" i="5"/>
  <c r="E1298" i="5"/>
  <c r="I1298" i="5" s="1"/>
  <c r="E748" i="5"/>
  <c r="I748" i="5" s="1"/>
  <c r="E2068" i="5"/>
  <c r="I2068" i="5" s="1"/>
  <c r="E1518" i="5"/>
  <c r="I1518" i="5" s="1"/>
  <c r="E858" i="5"/>
  <c r="I858" i="5" s="1"/>
  <c r="E1683" i="5"/>
  <c r="I1683" i="5" s="1"/>
  <c r="E418" i="5"/>
  <c r="I418" i="5" s="1"/>
  <c r="E2426" i="5"/>
  <c r="I2426" i="5" s="1"/>
  <c r="E1793" i="5"/>
  <c r="I1793" i="5" s="1"/>
  <c r="E1958" i="5"/>
  <c r="I1958" i="5" s="1"/>
  <c r="E1353" i="5"/>
  <c r="I1353" i="5" s="1"/>
  <c r="E473" i="5"/>
  <c r="I473" i="5" s="1"/>
  <c r="E1628" i="5"/>
  <c r="I1628" i="5" s="1"/>
  <c r="E1738" i="5"/>
  <c r="I1738" i="5" s="1"/>
  <c r="I968" i="5"/>
  <c r="E1078" i="5"/>
  <c r="I1078" i="5" s="1"/>
  <c r="E1408" i="5"/>
  <c r="I1408" i="5" s="1"/>
  <c r="E1573" i="5"/>
  <c r="I1573" i="5" s="1"/>
  <c r="E2530" i="5"/>
  <c r="I2530" i="5" s="1"/>
  <c r="E803" i="5"/>
  <c r="I803" i="5" s="1"/>
  <c r="E2178" i="5"/>
  <c r="I2178" i="5" s="1"/>
  <c r="E1023" i="5"/>
  <c r="I1023" i="5" s="1"/>
  <c r="E1463" i="5"/>
  <c r="I1463" i="5" s="1"/>
  <c r="E693" i="5"/>
  <c r="I693" i="5" s="1"/>
  <c r="E1848" i="5"/>
  <c r="I1848" i="5" s="1"/>
  <c r="E2579" i="5"/>
  <c r="I2579" i="5" s="1"/>
  <c r="E913" i="5"/>
  <c r="I913" i="5" s="1"/>
  <c r="E258" i="5"/>
  <c r="E260" i="5"/>
  <c r="E255" i="5"/>
  <c r="E259" i="5"/>
  <c r="I209" i="56"/>
  <c r="M419" i="48"/>
  <c r="N419" i="48" s="1"/>
  <c r="AA419" i="48"/>
  <c r="AC419" i="48" s="1"/>
  <c r="AA2069" i="48"/>
  <c r="AC2069" i="48" s="1"/>
  <c r="M2069" i="48"/>
  <c r="N2069" i="48" s="1"/>
  <c r="M2378" i="48"/>
  <c r="N2378" i="48" s="1"/>
  <c r="AA2378" i="48"/>
  <c r="AC2378" i="48" s="1"/>
  <c r="AA1794" i="48"/>
  <c r="AC1794" i="48" s="1"/>
  <c r="M1794" i="48"/>
  <c r="N1794" i="48" s="1"/>
  <c r="AA2280" i="48"/>
  <c r="AC2280" i="48" s="1"/>
  <c r="M2280" i="48"/>
  <c r="N2280" i="48" s="1"/>
  <c r="M639" i="48"/>
  <c r="N639" i="48" s="1"/>
  <c r="AA639" i="48"/>
  <c r="AC639" i="48" s="1"/>
  <c r="AA1079" i="48"/>
  <c r="AC1079" i="48" s="1"/>
  <c r="M1079" i="48"/>
  <c r="N1079" i="48" s="1"/>
  <c r="AA474" i="48"/>
  <c r="AC474" i="48" s="1"/>
  <c r="M474" i="48"/>
  <c r="N474" i="48" s="1"/>
  <c r="AA804" i="48"/>
  <c r="AC804" i="48" s="1"/>
  <c r="M804" i="48"/>
  <c r="N804" i="48" s="1"/>
  <c r="K1096" i="48"/>
  <c r="K1151" i="48"/>
  <c r="K367" i="48"/>
  <c r="K766" i="48"/>
  <c r="AA766" i="48" s="1"/>
  <c r="K2141" i="48"/>
  <c r="AA2141" i="48" s="1"/>
  <c r="K546" i="48"/>
  <c r="AA546" i="48" s="1"/>
  <c r="K436" i="48"/>
  <c r="AA436" i="48" s="1"/>
  <c r="K876" i="48"/>
  <c r="AA876" i="48" s="1"/>
  <c r="K2597" i="48"/>
  <c r="AA2597" i="48" s="1"/>
  <c r="K2646" i="48"/>
  <c r="AA2646" i="48" s="1"/>
  <c r="K1206" i="48"/>
  <c r="AA1206" i="48" s="1"/>
  <c r="K2086" i="48"/>
  <c r="AA2086" i="48" s="1"/>
  <c r="K491" i="48"/>
  <c r="AA491" i="48" s="1"/>
  <c r="K2031" i="48"/>
  <c r="AA2031" i="48" s="1"/>
  <c r="K1921" i="48"/>
  <c r="AA1921" i="48" s="1"/>
  <c r="K711" i="48"/>
  <c r="AA711" i="48" s="1"/>
  <c r="K2196" i="48"/>
  <c r="AA2196" i="48" s="1"/>
  <c r="K601" i="48"/>
  <c r="AA601" i="48" s="1"/>
  <c r="K2548" i="48"/>
  <c r="AA2548" i="48" s="1"/>
  <c r="K1976" i="48"/>
  <c r="AA1976" i="48" s="1"/>
  <c r="K1811" i="48"/>
  <c r="AA1811" i="48" s="1"/>
  <c r="K1536" i="48"/>
  <c r="AA1536" i="48" s="1"/>
  <c r="K656" i="48"/>
  <c r="AA656" i="48" s="1"/>
  <c r="K2395" i="48"/>
  <c r="AA2395" i="48" s="1"/>
  <c r="K1261" i="48"/>
  <c r="AA1261" i="48" s="1"/>
  <c r="K2297" i="48"/>
  <c r="AA2297" i="48" s="1"/>
  <c r="K1041" i="48"/>
  <c r="AA1041" i="48" s="1"/>
  <c r="K1701" i="48"/>
  <c r="AA1701" i="48" s="1"/>
  <c r="K2444" i="48"/>
  <c r="AA2444" i="48" s="1"/>
  <c r="K986" i="48"/>
  <c r="AA986" i="48" s="1"/>
  <c r="K1756" i="48"/>
  <c r="AA1756" i="48" s="1"/>
  <c r="K1371" i="48"/>
  <c r="AA1371" i="48" s="1"/>
  <c r="K1591" i="48"/>
  <c r="AA1591" i="48" s="1"/>
  <c r="K821" i="48"/>
  <c r="AA821" i="48" s="1"/>
  <c r="K2248" i="48"/>
  <c r="AA2248" i="48" s="1"/>
  <c r="K1316" i="48"/>
  <c r="AA1316" i="48" s="1"/>
  <c r="K2346" i="48"/>
  <c r="AA2346" i="48" s="1"/>
  <c r="K2499" i="48"/>
  <c r="AA2499" i="48" s="1"/>
  <c r="K1426" i="48"/>
  <c r="AA1426" i="48" s="1"/>
  <c r="K1866" i="48"/>
  <c r="AA1866" i="48" s="1"/>
  <c r="K1481" i="48"/>
  <c r="AA1481" i="48" s="1"/>
  <c r="K1646" i="48"/>
  <c r="AA1646" i="48" s="1"/>
  <c r="K931" i="48"/>
  <c r="AA931" i="48" s="1"/>
  <c r="K365" i="48"/>
  <c r="K364" i="48"/>
  <c r="K366" i="48"/>
  <c r="K1136" i="48"/>
  <c r="AA1136" i="48" s="1"/>
  <c r="K1466" i="48"/>
  <c r="AA1466" i="48" s="1"/>
  <c r="K1961" i="48"/>
  <c r="AA1961" i="48" s="1"/>
  <c r="K1301" i="48"/>
  <c r="AA1301" i="48" s="1"/>
  <c r="K259" i="48"/>
  <c r="W259" i="48" s="1"/>
  <c r="AA259" i="48" s="1"/>
  <c r="K1411" i="48"/>
  <c r="AA1411" i="48" s="1"/>
  <c r="K531" i="48"/>
  <c r="AA531" i="48" s="1"/>
  <c r="K1026" i="48"/>
  <c r="AA1026" i="48" s="1"/>
  <c r="AA1521" i="48"/>
  <c r="AC1521" i="48" s="1"/>
  <c r="K1631" i="48"/>
  <c r="AA1631" i="48" s="1"/>
  <c r="K2126" i="48"/>
  <c r="AA2126" i="48" s="1"/>
  <c r="K696" i="48"/>
  <c r="AA696" i="48" s="1"/>
  <c r="K1191" i="48"/>
  <c r="AA1191" i="48" s="1"/>
  <c r="K1686" i="48"/>
  <c r="AA1686" i="48" s="1"/>
  <c r="K861" i="48"/>
  <c r="AA861" i="48" s="1"/>
  <c r="K1851" i="48"/>
  <c r="AA1851" i="48" s="1"/>
  <c r="K751" i="48"/>
  <c r="AA751" i="48" s="1"/>
  <c r="K2181" i="48"/>
  <c r="AA2181" i="48" s="1"/>
  <c r="K971" i="48"/>
  <c r="AA971" i="48" s="1"/>
  <c r="AC971" i="48" s="1"/>
  <c r="K1081" i="48"/>
  <c r="K586" i="48"/>
  <c r="K2071" i="48"/>
  <c r="K1576" i="48"/>
  <c r="K1796" i="48"/>
  <c r="K2016" i="48"/>
  <c r="K641" i="48"/>
  <c r="K476" i="48"/>
  <c r="K806" i="48"/>
  <c r="K1246" i="48"/>
  <c r="K1356" i="48"/>
  <c r="K1741" i="48"/>
  <c r="K1906" i="48"/>
  <c r="W258" i="48"/>
  <c r="K421" i="48"/>
  <c r="K916" i="48"/>
  <c r="AA916" i="48" s="1"/>
  <c r="K1152" i="48"/>
  <c r="K2197" i="48"/>
  <c r="AA2197" i="48" s="1"/>
  <c r="K877" i="48"/>
  <c r="AA877" i="48" s="1"/>
  <c r="K437" i="48"/>
  <c r="AA437" i="48" s="1"/>
  <c r="K1702" i="48"/>
  <c r="AA1702" i="48" s="1"/>
  <c r="K1867" i="48"/>
  <c r="AA1867" i="48" s="1"/>
  <c r="K492" i="48"/>
  <c r="AA492" i="48" s="1"/>
  <c r="K2032" i="48"/>
  <c r="AA2032" i="48" s="1"/>
  <c r="K1427" i="48"/>
  <c r="AA1427" i="48" s="1"/>
  <c r="K363" i="48"/>
  <c r="K1097" i="48"/>
  <c r="K1757" i="48"/>
  <c r="AA1757" i="48" s="1"/>
  <c r="K1372" i="48"/>
  <c r="AA1372" i="48" s="1"/>
  <c r="K657" i="48"/>
  <c r="AA657" i="48" s="1"/>
  <c r="K1317" i="48"/>
  <c r="AA1317" i="48" s="1"/>
  <c r="K1647" i="48"/>
  <c r="AA1647" i="48" s="1"/>
  <c r="K1207" i="48"/>
  <c r="AA1207" i="48" s="1"/>
  <c r="K1482" i="48"/>
  <c r="AA1482" i="48" s="1"/>
  <c r="K547" i="48"/>
  <c r="AA547" i="48" s="1"/>
  <c r="K987" i="48"/>
  <c r="AA987" i="48" s="1"/>
  <c r="K822" i="48"/>
  <c r="AA822" i="48" s="1"/>
  <c r="K1042" i="48"/>
  <c r="AA1042" i="48" s="1"/>
  <c r="K2142" i="48"/>
  <c r="AA2142" i="48" s="1"/>
  <c r="K1922" i="48"/>
  <c r="AA1922" i="48" s="1"/>
  <c r="K1977" i="48"/>
  <c r="AA1977" i="48" s="1"/>
  <c r="K602" i="48"/>
  <c r="AA602" i="48" s="1"/>
  <c r="K1812" i="48"/>
  <c r="AA1812" i="48" s="1"/>
  <c r="K767" i="48"/>
  <c r="AA767" i="48" s="1"/>
  <c r="K712" i="48"/>
  <c r="AA712" i="48" s="1"/>
  <c r="K1262" i="48"/>
  <c r="AA1262" i="48" s="1"/>
  <c r="K1592" i="48"/>
  <c r="AA1592" i="48" s="1"/>
  <c r="K2087" i="48"/>
  <c r="AA2087" i="48" s="1"/>
  <c r="K1537" i="48"/>
  <c r="AA1537" i="48" s="1"/>
  <c r="K932" i="48"/>
  <c r="AA932" i="48" s="1"/>
  <c r="K750" i="48"/>
  <c r="AA750" i="48" s="1"/>
  <c r="K1300" i="48"/>
  <c r="AA1300" i="48" s="1"/>
  <c r="K2180" i="48"/>
  <c r="AA2180" i="48" s="1"/>
  <c r="K2581" i="48"/>
  <c r="AA2581" i="48" s="1"/>
  <c r="K2125" i="48"/>
  <c r="AA2125" i="48" s="1"/>
  <c r="K1960" i="48"/>
  <c r="AA1960" i="48" s="1"/>
  <c r="K1685" i="48"/>
  <c r="AA1685" i="48" s="1"/>
  <c r="K530" i="48"/>
  <c r="AA530" i="48" s="1"/>
  <c r="K1850" i="48"/>
  <c r="AA1850" i="48" s="1"/>
  <c r="K860" i="48"/>
  <c r="AA860" i="48" s="1"/>
  <c r="K1630" i="48"/>
  <c r="AA1630" i="48" s="1"/>
  <c r="K2532" i="48"/>
  <c r="AA2532" i="48" s="1"/>
  <c r="K1465" i="48"/>
  <c r="AA1465" i="48" s="1"/>
  <c r="K1025" i="48"/>
  <c r="AA1025" i="48" s="1"/>
  <c r="K1410" i="48"/>
  <c r="AA1410" i="48" s="1"/>
  <c r="K1190" i="48"/>
  <c r="AA1190" i="48" s="1"/>
  <c r="K1135" i="48"/>
  <c r="AA1135" i="48" s="1"/>
  <c r="K2630" i="48"/>
  <c r="AA2630" i="48" s="1"/>
  <c r="K2428" i="48"/>
  <c r="AA2428" i="48" s="1"/>
  <c r="K2483" i="48"/>
  <c r="AA2483" i="48" s="1"/>
  <c r="K970" i="48"/>
  <c r="AA970" i="48" s="1"/>
  <c r="AC970" i="48" s="1"/>
  <c r="AA1520" i="48"/>
  <c r="AC1520" i="48" s="1"/>
  <c r="K695" i="48"/>
  <c r="AA695" i="48" s="1"/>
  <c r="K263" i="48"/>
  <c r="W263" i="48" s="1"/>
  <c r="AA263" i="48" s="1"/>
  <c r="K585" i="48"/>
  <c r="K2281" i="48"/>
  <c r="K2015" i="48"/>
  <c r="K2070" i="48"/>
  <c r="K1355" i="48"/>
  <c r="K2232" i="48"/>
  <c r="K640" i="48"/>
  <c r="K2379" i="48"/>
  <c r="K1740" i="48"/>
  <c r="K1795" i="48"/>
  <c r="K475" i="48"/>
  <c r="K1245" i="48"/>
  <c r="K1905" i="48"/>
  <c r="K420" i="48"/>
  <c r="K805" i="48"/>
  <c r="K1575" i="48"/>
  <c r="K1080" i="48"/>
  <c r="K2330" i="48"/>
  <c r="W255" i="48"/>
  <c r="K915" i="48"/>
  <c r="AA915" i="48" s="1"/>
  <c r="K262" i="48"/>
  <c r="W262" i="48" s="1"/>
  <c r="AA262" i="48" s="1"/>
  <c r="K261" i="48"/>
  <c r="W261" i="48" s="1"/>
  <c r="K260" i="48"/>
  <c r="W260" i="48" s="1"/>
  <c r="AA260" i="48" s="1"/>
  <c r="H77" i="56"/>
  <c r="H211" i="56"/>
  <c r="H263" i="56"/>
  <c r="H367" i="56"/>
  <c r="I350" i="56"/>
  <c r="H351" i="56"/>
  <c r="I351" i="56" s="1"/>
  <c r="H364" i="56"/>
  <c r="H251" i="56"/>
  <c r="I251" i="56" s="1"/>
  <c r="I250" i="56"/>
  <c r="E1094" i="5"/>
  <c r="E1149" i="5"/>
  <c r="E1644" i="5"/>
  <c r="I1644" i="5" s="1"/>
  <c r="E2029" i="5"/>
  <c r="I2029" i="5" s="1"/>
  <c r="E1369" i="5"/>
  <c r="I1369" i="5" s="1"/>
  <c r="E2644" i="5"/>
  <c r="I2644" i="5" s="1"/>
  <c r="E2546" i="5"/>
  <c r="I2546" i="5" s="1"/>
  <c r="E489" i="5"/>
  <c r="I489" i="5" s="1"/>
  <c r="E2693" i="5"/>
  <c r="I2693" i="5" s="1"/>
  <c r="E984" i="5"/>
  <c r="I984" i="5" s="1"/>
  <c r="E819" i="5"/>
  <c r="I819" i="5" s="1"/>
  <c r="E365" i="5"/>
  <c r="E654" i="5"/>
  <c r="I654" i="5" s="1"/>
  <c r="E1919" i="5"/>
  <c r="I1919" i="5" s="1"/>
  <c r="E434" i="5"/>
  <c r="I434" i="5" s="1"/>
  <c r="E2139" i="5"/>
  <c r="I2139" i="5" s="1"/>
  <c r="E2497" i="5"/>
  <c r="I2497" i="5" s="1"/>
  <c r="E2442" i="5"/>
  <c r="I2442" i="5" s="1"/>
  <c r="E1809" i="5"/>
  <c r="I1809" i="5" s="1"/>
  <c r="E1699" i="5"/>
  <c r="I1699" i="5" s="1"/>
  <c r="E1039" i="5"/>
  <c r="I1039" i="5" s="1"/>
  <c r="E1204" i="5"/>
  <c r="I1204" i="5" s="1"/>
  <c r="E1314" i="5"/>
  <c r="I1314" i="5" s="1"/>
  <c r="E2595" i="5"/>
  <c r="I2595" i="5" s="1"/>
  <c r="E764" i="5"/>
  <c r="I764" i="5" s="1"/>
  <c r="E599" i="5"/>
  <c r="I599" i="5" s="1"/>
  <c r="E1534" i="5"/>
  <c r="I1534" i="5" s="1"/>
  <c r="E1424" i="5"/>
  <c r="I1424" i="5" s="1"/>
  <c r="E1259" i="5"/>
  <c r="I1259" i="5" s="1"/>
  <c r="E1754" i="5"/>
  <c r="I1754" i="5" s="1"/>
  <c r="E2246" i="5"/>
  <c r="I2246" i="5" s="1"/>
  <c r="E874" i="5"/>
  <c r="I874" i="5" s="1"/>
  <c r="E1974" i="5"/>
  <c r="I1974" i="5" s="1"/>
  <c r="E2393" i="5"/>
  <c r="I2393" i="5" s="1"/>
  <c r="E1864" i="5"/>
  <c r="I1864" i="5" s="1"/>
  <c r="E1479" i="5"/>
  <c r="I1479" i="5" s="1"/>
  <c r="E2344" i="5"/>
  <c r="I2344" i="5" s="1"/>
  <c r="E2295" i="5"/>
  <c r="I2295" i="5" s="1"/>
  <c r="E544" i="5"/>
  <c r="I544" i="5" s="1"/>
  <c r="E2084" i="5"/>
  <c r="I2084" i="5" s="1"/>
  <c r="E1589" i="5"/>
  <c r="I1589" i="5" s="1"/>
  <c r="E2194" i="5"/>
  <c r="I2194" i="5" s="1"/>
  <c r="E709" i="5"/>
  <c r="I709" i="5" s="1"/>
  <c r="E929" i="5"/>
  <c r="I929" i="5" s="1"/>
  <c r="E364" i="5"/>
  <c r="E359" i="5"/>
  <c r="E363" i="5"/>
  <c r="E362" i="5"/>
  <c r="I343" i="5"/>
  <c r="H357" i="5"/>
  <c r="H344" i="5"/>
  <c r="I239" i="5"/>
  <c r="H240" i="5"/>
  <c r="I240" i="5" s="1"/>
  <c r="H253" i="5"/>
  <c r="H2541" i="56"/>
  <c r="H2212" i="56"/>
  <c r="H2590" i="56"/>
  <c r="H2688" i="56"/>
  <c r="H2310" i="56"/>
  <c r="H2443" i="56"/>
  <c r="H2261" i="56"/>
  <c r="I365" i="56"/>
  <c r="H2639" i="56"/>
  <c r="H2492" i="56"/>
  <c r="H2359" i="56"/>
  <c r="M2380" i="48"/>
  <c r="N2380" i="48" s="1"/>
  <c r="AA2380" i="48"/>
  <c r="AC2380" i="48" s="1"/>
  <c r="W2631" i="48"/>
  <c r="W2429" i="48"/>
  <c r="W2582" i="48"/>
  <c r="W2484" i="48"/>
  <c r="W2533" i="48"/>
  <c r="AA256" i="48"/>
  <c r="W2282" i="48"/>
  <c r="Y2282" i="48" s="1"/>
  <c r="Z2282" i="48" s="1"/>
  <c r="W2331" i="48"/>
  <c r="Y2331" i="48" s="1"/>
  <c r="Z2331" i="48" s="1"/>
  <c r="W2233" i="48"/>
  <c r="Y2233" i="48" s="1"/>
  <c r="Z2233" i="48" s="1"/>
  <c r="I350" i="5"/>
  <c r="I348" i="5"/>
  <c r="AA80" i="48"/>
  <c r="W80" i="48"/>
  <c r="AA1330" i="48"/>
  <c r="AC1330" i="48" s="1"/>
  <c r="M1330" i="48"/>
  <c r="N1330" i="48" s="1"/>
  <c r="AA2307" i="48"/>
  <c r="AC2307" i="48" s="1"/>
  <c r="M2307" i="48"/>
  <c r="N2307" i="48" s="1"/>
  <c r="AA81" i="48"/>
  <c r="W81" i="48"/>
  <c r="AA1220" i="48"/>
  <c r="AC1220" i="48" s="1"/>
  <c r="M1220" i="48"/>
  <c r="N1220" i="48" s="1"/>
  <c r="AA395" i="48"/>
  <c r="AC395" i="48" s="1"/>
  <c r="M395" i="48"/>
  <c r="N395" i="48" s="1"/>
  <c r="M1550" i="48"/>
  <c r="N1550" i="48" s="1"/>
  <c r="AA1550" i="48"/>
  <c r="AC1550" i="48" s="1"/>
  <c r="W890" i="48"/>
  <c r="W835" i="48"/>
  <c r="W505" i="48"/>
  <c r="W2607" i="48"/>
  <c r="W1165" i="48"/>
  <c r="W725" i="48"/>
  <c r="W1440" i="48"/>
  <c r="W2558" i="48"/>
  <c r="W2509" i="48"/>
  <c r="W2405" i="48"/>
  <c r="W1000" i="48"/>
  <c r="W395" i="48"/>
  <c r="Y395" i="48" s="1"/>
  <c r="Z395" i="48" s="1"/>
  <c r="W1385" i="48"/>
  <c r="W1825" i="48"/>
  <c r="W2155" i="48"/>
  <c r="W1935" i="48"/>
  <c r="W670" i="48"/>
  <c r="W1660" i="48"/>
  <c r="W1605" i="48"/>
  <c r="W1275" i="48"/>
  <c r="W2460" i="48"/>
  <c r="W1110" i="48"/>
  <c r="W2100" i="48"/>
  <c r="W2307" i="48"/>
  <c r="Y2307" i="48" s="1"/>
  <c r="Z2307" i="48" s="1"/>
  <c r="W2258" i="48"/>
  <c r="Y2258" i="48" s="1"/>
  <c r="Z2258" i="48" s="1"/>
  <c r="M615" i="48"/>
  <c r="N615" i="48" s="1"/>
  <c r="AA615" i="48"/>
  <c r="AC615" i="48" s="1"/>
  <c r="M1990" i="48"/>
  <c r="N1990" i="48" s="1"/>
  <c r="AA1990" i="48"/>
  <c r="AC1990" i="48" s="1"/>
  <c r="K211" i="48"/>
  <c r="W211" i="48" s="1"/>
  <c r="AA211" i="48" s="1"/>
  <c r="W203" i="48"/>
  <c r="AA203" i="48" s="1"/>
  <c r="K209" i="48"/>
  <c r="W209" i="48" s="1"/>
  <c r="AA209" i="48" s="1"/>
  <c r="K208" i="48"/>
  <c r="W208" i="48" s="1"/>
  <c r="AA208" i="48" s="1"/>
  <c r="K210" i="48"/>
  <c r="W210" i="48" s="1"/>
  <c r="AA210" i="48" s="1"/>
  <c r="E1155" i="56"/>
  <c r="E660" i="56"/>
  <c r="I660" i="56" s="1"/>
  <c r="E2000" i="56"/>
  <c r="I2000" i="56" s="1"/>
  <c r="E550" i="56"/>
  <c r="I550" i="56" s="1"/>
  <c r="E1815" i="56"/>
  <c r="I1815" i="56" s="1"/>
  <c r="E1945" i="56"/>
  <c r="I1945" i="56" s="1"/>
  <c r="E2110" i="56"/>
  <c r="I2110" i="56" s="1"/>
  <c r="E2165" i="56"/>
  <c r="I2165" i="56" s="1"/>
  <c r="E440" i="56"/>
  <c r="I440" i="56" s="1"/>
  <c r="E990" i="56"/>
  <c r="I990" i="56" s="1"/>
  <c r="E1760" i="56"/>
  <c r="I1760" i="56" s="1"/>
  <c r="E495" i="56"/>
  <c r="I495" i="56" s="1"/>
  <c r="E605" i="56"/>
  <c r="I605" i="56" s="1"/>
  <c r="E1485" i="56"/>
  <c r="I1485" i="56" s="1"/>
  <c r="E1100" i="56"/>
  <c r="E770" i="56"/>
  <c r="I770" i="56" s="1"/>
  <c r="E1870" i="56"/>
  <c r="I1870" i="56" s="1"/>
  <c r="E1540" i="56"/>
  <c r="I1540" i="56" s="1"/>
  <c r="E1045" i="56"/>
  <c r="I1045" i="56" s="1"/>
  <c r="E1705" i="56"/>
  <c r="I1705" i="56" s="1"/>
  <c r="E825" i="56"/>
  <c r="I825" i="56" s="1"/>
  <c r="E368" i="56"/>
  <c r="E1890" i="56"/>
  <c r="I1890" i="56" s="1"/>
  <c r="E1320" i="56"/>
  <c r="I1320" i="56" s="1"/>
  <c r="E880" i="56"/>
  <c r="I880" i="56" s="1"/>
  <c r="E1650" i="56"/>
  <c r="I1650" i="56" s="1"/>
  <c r="E1595" i="56"/>
  <c r="I1595" i="56" s="1"/>
  <c r="E1430" i="56"/>
  <c r="I1430" i="56" s="1"/>
  <c r="E2055" i="56"/>
  <c r="I2055" i="56" s="1"/>
  <c r="E1265" i="56"/>
  <c r="I1265" i="56" s="1"/>
  <c r="E1375" i="56"/>
  <c r="I1375" i="56" s="1"/>
  <c r="E715" i="56"/>
  <c r="I715" i="56" s="1"/>
  <c r="E1210" i="56"/>
  <c r="I1210" i="56" s="1"/>
  <c r="E935" i="56"/>
  <c r="I935" i="56" s="1"/>
  <c r="I76" i="5"/>
  <c r="E1095" i="5"/>
  <c r="E2030" i="5"/>
  <c r="I2030" i="5" s="1"/>
  <c r="E1755" i="5"/>
  <c r="I1755" i="5" s="1"/>
  <c r="E1205" i="5"/>
  <c r="I1205" i="5" s="1"/>
  <c r="E1315" i="5"/>
  <c r="I1315" i="5" s="1"/>
  <c r="E820" i="5"/>
  <c r="I820" i="5" s="1"/>
  <c r="E1040" i="5"/>
  <c r="I1040" i="5" s="1"/>
  <c r="E1865" i="5"/>
  <c r="I1865" i="5" s="1"/>
  <c r="E2085" i="5"/>
  <c r="I2085" i="5" s="1"/>
  <c r="E1150" i="5"/>
  <c r="E2195" i="5"/>
  <c r="I2195" i="5" s="1"/>
  <c r="E1975" i="5"/>
  <c r="I1975" i="5" s="1"/>
  <c r="E435" i="5"/>
  <c r="I435" i="5" s="1"/>
  <c r="E1920" i="5"/>
  <c r="I1920" i="5" s="1"/>
  <c r="E1700" i="5"/>
  <c r="I1700" i="5" s="1"/>
  <c r="E1480" i="5"/>
  <c r="I1480" i="5" s="1"/>
  <c r="E1260" i="5"/>
  <c r="I1260" i="5" s="1"/>
  <c r="E600" i="5"/>
  <c r="I600" i="5" s="1"/>
  <c r="E1645" i="5"/>
  <c r="I1645" i="5" s="1"/>
  <c r="E545" i="5"/>
  <c r="I545" i="5" s="1"/>
  <c r="E1425" i="5"/>
  <c r="I1425" i="5" s="1"/>
  <c r="E1810" i="5"/>
  <c r="I1810" i="5" s="1"/>
  <c r="E710" i="5"/>
  <c r="I710" i="5" s="1"/>
  <c r="E765" i="5"/>
  <c r="I765" i="5" s="1"/>
  <c r="E490" i="5"/>
  <c r="I490" i="5" s="1"/>
  <c r="E361" i="5"/>
  <c r="E655" i="5"/>
  <c r="I655" i="5" s="1"/>
  <c r="E875" i="5"/>
  <c r="I875" i="5" s="1"/>
  <c r="E2140" i="5"/>
  <c r="I2140" i="5" s="1"/>
  <c r="E1535" i="5"/>
  <c r="I1535" i="5" s="1"/>
  <c r="E1370" i="5"/>
  <c r="I1370" i="5" s="1"/>
  <c r="E985" i="5"/>
  <c r="I985" i="5" s="1"/>
  <c r="E1590" i="5"/>
  <c r="I1590" i="5" s="1"/>
  <c r="E930" i="5"/>
  <c r="I930" i="5" s="1"/>
  <c r="H2343" i="56"/>
  <c r="I261" i="56"/>
  <c r="H2245" i="56"/>
  <c r="H2294" i="56"/>
  <c r="H2672" i="56"/>
  <c r="H2574" i="56"/>
  <c r="H2427" i="56"/>
  <c r="H2623" i="56"/>
  <c r="H2196" i="56"/>
  <c r="H2476" i="56"/>
  <c r="H2525" i="56"/>
  <c r="M1354" i="48"/>
  <c r="N1354" i="48" s="1"/>
  <c r="AA1354" i="48"/>
  <c r="AC1354" i="48" s="1"/>
  <c r="AA2329" i="48"/>
  <c r="AC2329" i="48" s="1"/>
  <c r="M2329" i="48"/>
  <c r="N2329" i="48" s="1"/>
  <c r="M1739" i="48"/>
  <c r="N1739" i="48" s="1"/>
  <c r="AA1739" i="48"/>
  <c r="AC1739" i="48" s="1"/>
  <c r="M2014" i="48"/>
  <c r="N2014" i="48" s="1"/>
  <c r="AA2014" i="48"/>
  <c r="AC2014" i="48" s="1"/>
  <c r="AA1574" i="48"/>
  <c r="AC1574" i="48" s="1"/>
  <c r="M1574" i="48"/>
  <c r="N1574" i="48" s="1"/>
  <c r="AA1244" i="48"/>
  <c r="AC1244" i="48" s="1"/>
  <c r="M1244" i="48"/>
  <c r="N1244" i="48" s="1"/>
  <c r="W1959" i="48"/>
  <c r="W1849" i="48"/>
  <c r="W694" i="48"/>
  <c r="W859" i="48"/>
  <c r="W1629" i="48"/>
  <c r="W1189" i="48"/>
  <c r="W2482" i="48"/>
  <c r="W1024" i="48"/>
  <c r="W2179" i="48"/>
  <c r="W2580" i="48"/>
  <c r="W2427" i="48"/>
  <c r="W2629" i="48"/>
  <c r="W2329" i="48"/>
  <c r="Y2329" i="48" s="1"/>
  <c r="Z2329" i="48" s="1"/>
  <c r="W419" i="48"/>
  <c r="Y419" i="48" s="1"/>
  <c r="Z419" i="48" s="1"/>
  <c r="W1409" i="48"/>
  <c r="W2124" i="48"/>
  <c r="AA238" i="48"/>
  <c r="W749" i="48"/>
  <c r="W1684" i="48"/>
  <c r="W914" i="48"/>
  <c r="W2531" i="48"/>
  <c r="W1134" i="48"/>
  <c r="W1299" i="48"/>
  <c r="W1464" i="48"/>
  <c r="W529" i="48"/>
  <c r="W2280" i="48"/>
  <c r="Y2280" i="48" s="1"/>
  <c r="Z2280" i="48" s="1"/>
  <c r="W2231" i="48"/>
  <c r="Y2231" i="48" s="1"/>
  <c r="Z2231" i="48" s="1"/>
  <c r="W560" i="48"/>
  <c r="Y560" i="48" s="1"/>
  <c r="Z560" i="48" s="1"/>
  <c r="M2231" i="48"/>
  <c r="N2231" i="48" s="1"/>
  <c r="AA2231" i="48"/>
  <c r="AC2231" i="48" s="1"/>
  <c r="AA584" i="48"/>
  <c r="AC584" i="48" s="1"/>
  <c r="M584" i="48"/>
  <c r="N584" i="48" s="1"/>
  <c r="AA1904" i="48"/>
  <c r="AC1904" i="48" s="1"/>
  <c r="M1904" i="48"/>
  <c r="N1904" i="48" s="1"/>
  <c r="K207" i="48"/>
  <c r="W207" i="48" s="1"/>
  <c r="AA207" i="48" s="1"/>
  <c r="W206" i="48"/>
  <c r="AA77" i="48"/>
  <c r="W77" i="48"/>
  <c r="E1099" i="56"/>
  <c r="E1429" i="56"/>
  <c r="I1429" i="56" s="1"/>
  <c r="E439" i="56"/>
  <c r="I439" i="56" s="1"/>
  <c r="E2540" i="56"/>
  <c r="I2540" i="56" s="1"/>
  <c r="E1539" i="56"/>
  <c r="I1539" i="56" s="1"/>
  <c r="E604" i="56"/>
  <c r="I604" i="56" s="1"/>
  <c r="E2491" i="56"/>
  <c r="I2491" i="56" s="1"/>
  <c r="E1869" i="56"/>
  <c r="I1869" i="56" s="1"/>
  <c r="E549" i="56"/>
  <c r="I549" i="56" s="1"/>
  <c r="E494" i="56"/>
  <c r="I494" i="56" s="1"/>
  <c r="E1264" i="56"/>
  <c r="I1264" i="56" s="1"/>
  <c r="E1209" i="56"/>
  <c r="I1209" i="56" s="1"/>
  <c r="E1944" i="56"/>
  <c r="I1944" i="56" s="1"/>
  <c r="E879" i="56"/>
  <c r="I879" i="56" s="1"/>
  <c r="E1999" i="56"/>
  <c r="I1999" i="56" s="1"/>
  <c r="E989" i="56"/>
  <c r="I989" i="56" s="1"/>
  <c r="E2211" i="56"/>
  <c r="I2211" i="56" s="1"/>
  <c r="E2442" i="56"/>
  <c r="I2442" i="56" s="1"/>
  <c r="E1594" i="56"/>
  <c r="I1594" i="56" s="1"/>
  <c r="E659" i="56"/>
  <c r="I659" i="56" s="1"/>
  <c r="E714" i="56"/>
  <c r="I714" i="56" s="1"/>
  <c r="E1374" i="56"/>
  <c r="I1374" i="56" s="1"/>
  <c r="E2309" i="56"/>
  <c r="I2309" i="56" s="1"/>
  <c r="E1704" i="56"/>
  <c r="I1704" i="56" s="1"/>
  <c r="E1319" i="56"/>
  <c r="I1319" i="56" s="1"/>
  <c r="E2638" i="56"/>
  <c r="I2638" i="56" s="1"/>
  <c r="E2260" i="56"/>
  <c r="I2260" i="56" s="1"/>
  <c r="E824" i="56"/>
  <c r="I824" i="56" s="1"/>
  <c r="E1484" i="56"/>
  <c r="I1484" i="56" s="1"/>
  <c r="E2109" i="56"/>
  <c r="I2109" i="56" s="1"/>
  <c r="E1044" i="56"/>
  <c r="I1044" i="56" s="1"/>
  <c r="E1154" i="56"/>
  <c r="E769" i="56"/>
  <c r="I769" i="56" s="1"/>
  <c r="E1814" i="56"/>
  <c r="I1814" i="56" s="1"/>
  <c r="E1649" i="56"/>
  <c r="I1649" i="56" s="1"/>
  <c r="E2589" i="56"/>
  <c r="I2589" i="56" s="1"/>
  <c r="E2164" i="56"/>
  <c r="I2164" i="56" s="1"/>
  <c r="E1889" i="56"/>
  <c r="I1889" i="56" s="1"/>
  <c r="E2054" i="56"/>
  <c r="I2054" i="56" s="1"/>
  <c r="E1759" i="56"/>
  <c r="I1759" i="56" s="1"/>
  <c r="E2687" i="56"/>
  <c r="I2687" i="56" s="1"/>
  <c r="E2358" i="56"/>
  <c r="I2358" i="56" s="1"/>
  <c r="E372" i="56"/>
  <c r="E934" i="56"/>
  <c r="I934" i="56" s="1"/>
  <c r="E371" i="56"/>
  <c r="E370" i="56"/>
  <c r="E369" i="56"/>
  <c r="E268" i="56"/>
  <c r="E1193" i="56"/>
  <c r="E1523" i="56"/>
  <c r="E1853" i="56"/>
  <c r="I1853" i="56" s="1"/>
  <c r="E2342" i="56"/>
  <c r="I2342" i="56" s="1"/>
  <c r="E1413" i="56"/>
  <c r="I1413" i="56" s="1"/>
  <c r="E1633" i="56"/>
  <c r="I1633" i="56" s="1"/>
  <c r="E2244" i="56"/>
  <c r="I2244" i="56" s="1"/>
  <c r="E1028" i="56"/>
  <c r="I1028" i="56" s="1"/>
  <c r="E2671" i="56"/>
  <c r="I2671" i="56" s="1"/>
  <c r="E2195" i="56"/>
  <c r="I2195" i="56" s="1"/>
  <c r="E1303" i="56"/>
  <c r="I1303" i="56" s="1"/>
  <c r="E1928" i="56"/>
  <c r="I1928" i="56" s="1"/>
  <c r="E1578" i="56"/>
  <c r="I1578" i="56" s="1"/>
  <c r="E478" i="56"/>
  <c r="I478" i="56" s="1"/>
  <c r="I2148" i="56"/>
  <c r="E2293" i="56"/>
  <c r="I2293" i="56" s="1"/>
  <c r="E808" i="56"/>
  <c r="I808" i="56" s="1"/>
  <c r="E1468" i="56"/>
  <c r="I1468" i="56" s="1"/>
  <c r="E1358" i="56"/>
  <c r="I1358" i="56" s="1"/>
  <c r="E2573" i="56"/>
  <c r="I2573" i="56" s="1"/>
  <c r="E1248" i="56"/>
  <c r="I1248" i="56" s="1"/>
  <c r="E423" i="56"/>
  <c r="I423" i="56" s="1"/>
  <c r="E698" i="56"/>
  <c r="I698" i="56" s="1"/>
  <c r="E863" i="56"/>
  <c r="I863" i="56" s="1"/>
  <c r="E1743" i="56"/>
  <c r="I1743" i="56" s="1"/>
  <c r="E2524" i="56"/>
  <c r="I2524" i="56" s="1"/>
  <c r="E2426" i="56"/>
  <c r="I2426" i="56" s="1"/>
  <c r="E1688" i="56"/>
  <c r="I1688" i="56" s="1"/>
  <c r="E2622" i="56"/>
  <c r="I2622" i="56" s="1"/>
  <c r="E1873" i="56"/>
  <c r="I1873" i="56" s="1"/>
  <c r="E533" i="56"/>
  <c r="I533" i="56" s="1"/>
  <c r="E588" i="56"/>
  <c r="I588" i="56" s="1"/>
  <c r="E1798" i="56"/>
  <c r="I1798" i="56" s="1"/>
  <c r="E643" i="56"/>
  <c r="I643" i="56" s="1"/>
  <c r="E2038" i="56"/>
  <c r="I2038" i="56" s="1"/>
  <c r="E1138" i="56"/>
  <c r="I1138" i="56" s="1"/>
  <c r="E753" i="56"/>
  <c r="I753" i="56" s="1"/>
  <c r="I2093" i="56"/>
  <c r="E2475" i="56"/>
  <c r="I2475" i="56" s="1"/>
  <c r="E1983" i="56"/>
  <c r="I1983" i="56" s="1"/>
  <c r="E918" i="56"/>
  <c r="I918" i="56" s="1"/>
  <c r="E267" i="56"/>
  <c r="E266" i="56"/>
  <c r="E265" i="56"/>
  <c r="I246" i="56"/>
  <c r="H260" i="56"/>
  <c r="H247" i="56"/>
  <c r="I247" i="56" s="1"/>
  <c r="I194" i="56"/>
  <c r="H195" i="56"/>
  <c r="I195" i="56" s="1"/>
  <c r="H208" i="56"/>
  <c r="H1333" i="56"/>
  <c r="H1278" i="56"/>
  <c r="H2372" i="56"/>
  <c r="H2123" i="56"/>
  <c r="H2550" i="56"/>
  <c r="H2270" i="56"/>
  <c r="H1828" i="56"/>
  <c r="H398" i="56"/>
  <c r="H508" i="56"/>
  <c r="H618" i="56"/>
  <c r="H1663" i="56"/>
  <c r="H2013" i="56"/>
  <c r="H1223" i="56"/>
  <c r="H563" i="56"/>
  <c r="H1608" i="56"/>
  <c r="H1773" i="56"/>
  <c r="H1058" i="56"/>
  <c r="H2319" i="56"/>
  <c r="H1553" i="56"/>
  <c r="H1168" i="56"/>
  <c r="H1113" i="56"/>
  <c r="H1958" i="56"/>
  <c r="H2403" i="56"/>
  <c r="H2452" i="56"/>
  <c r="H1718" i="56"/>
  <c r="H1003" i="56"/>
  <c r="H838" i="56"/>
  <c r="H783" i="56"/>
  <c r="H728" i="56"/>
  <c r="H2068" i="56"/>
  <c r="H453" i="56"/>
  <c r="H1443" i="56"/>
  <c r="H2221" i="56"/>
  <c r="H1498" i="56"/>
  <c r="H2599" i="56"/>
  <c r="H81" i="56"/>
  <c r="H1388" i="56"/>
  <c r="H2648" i="56"/>
  <c r="H948" i="56"/>
  <c r="H1903" i="56"/>
  <c r="H2501" i="56"/>
  <c r="H893" i="56"/>
  <c r="H78" i="56"/>
  <c r="H80" i="56"/>
  <c r="H79" i="56"/>
  <c r="H199" i="56"/>
  <c r="I199" i="56" s="1"/>
  <c r="I198" i="56"/>
  <c r="H355" i="56"/>
  <c r="I355" i="56" s="1"/>
  <c r="I354" i="56"/>
  <c r="I352" i="5"/>
  <c r="E212" i="56"/>
  <c r="K205" i="48"/>
  <c r="W205" i="48" s="1"/>
  <c r="AA205" i="48" s="1"/>
  <c r="K361" i="48"/>
  <c r="E205" i="5"/>
  <c r="H2628" i="5" l="1"/>
  <c r="H583" i="5"/>
  <c r="H858" i="5"/>
  <c r="H2013" i="5"/>
  <c r="H1738" i="5"/>
  <c r="H1683" i="5"/>
  <c r="I253" i="5"/>
  <c r="H1628" i="5"/>
  <c r="H1023" i="5"/>
  <c r="H2377" i="5"/>
  <c r="H1353" i="5"/>
  <c r="H2530" i="5"/>
  <c r="H1518" i="5"/>
  <c r="H803" i="5"/>
  <c r="H528" i="5"/>
  <c r="H2481" i="5"/>
  <c r="H693" i="5"/>
  <c r="H1408" i="5"/>
  <c r="H418" i="5"/>
  <c r="H1133" i="5"/>
  <c r="H1958" i="5"/>
  <c r="H261" i="5"/>
  <c r="I261" i="5" s="1"/>
  <c r="H748" i="5"/>
  <c r="H1903" i="5"/>
  <c r="H473" i="5"/>
  <c r="H1188" i="5"/>
  <c r="H2426" i="5"/>
  <c r="H1078" i="5"/>
  <c r="H2677" i="5"/>
  <c r="H1463" i="5"/>
  <c r="H1298" i="5"/>
  <c r="H1573" i="5"/>
  <c r="H1793" i="5"/>
  <c r="H2279" i="5"/>
  <c r="H2328" i="5"/>
  <c r="H2579" i="5"/>
  <c r="H2178" i="5"/>
  <c r="H2123" i="5"/>
  <c r="H2068" i="5"/>
  <c r="H968" i="5"/>
  <c r="H1243" i="5"/>
  <c r="H638" i="5"/>
  <c r="H1848" i="5"/>
  <c r="H2230" i="5"/>
  <c r="H913" i="5"/>
  <c r="H259" i="5"/>
  <c r="I259" i="5" s="1"/>
  <c r="H255" i="5"/>
  <c r="I255" i="5" s="1"/>
  <c r="H260" i="5"/>
  <c r="I260" i="5" s="1"/>
  <c r="H258" i="5"/>
  <c r="I258" i="5" s="1"/>
  <c r="H1319" i="56"/>
  <c r="H659" i="56"/>
  <c r="H2109" i="56"/>
  <c r="H2054" i="56"/>
  <c r="H1374" i="56"/>
  <c r="H769" i="56"/>
  <c r="H879" i="56"/>
  <c r="H1594" i="56"/>
  <c r="H2491" i="56"/>
  <c r="H494" i="56"/>
  <c r="H2638" i="56"/>
  <c r="H1869" i="56"/>
  <c r="H1209" i="56"/>
  <c r="H2358" i="56"/>
  <c r="H1539" i="56"/>
  <c r="H2211" i="56"/>
  <c r="H824" i="56"/>
  <c r="H549" i="56"/>
  <c r="H2164" i="56"/>
  <c r="H1264" i="56"/>
  <c r="H1044" i="56"/>
  <c r="H372" i="56"/>
  <c r="I372" i="56" s="1"/>
  <c r="H439" i="56"/>
  <c r="H1154" i="56"/>
  <c r="H989" i="56"/>
  <c r="H1759" i="56"/>
  <c r="H2540" i="56"/>
  <c r="H2589" i="56"/>
  <c r="H1889" i="56"/>
  <c r="H2309" i="56"/>
  <c r="H1999" i="56"/>
  <c r="H2442" i="56"/>
  <c r="H1814" i="56"/>
  <c r="H1649" i="56"/>
  <c r="H1429" i="56"/>
  <c r="H1099" i="56"/>
  <c r="I364" i="56"/>
  <c r="H2687" i="56"/>
  <c r="H1484" i="56"/>
  <c r="H1704" i="56"/>
  <c r="H604" i="56"/>
  <c r="H2260" i="56"/>
  <c r="H1944" i="56"/>
  <c r="H714" i="56"/>
  <c r="H934" i="56"/>
  <c r="H370" i="56"/>
  <c r="I370" i="56" s="1"/>
  <c r="H371" i="56"/>
  <c r="I371" i="56" s="1"/>
  <c r="H369" i="56"/>
  <c r="I369" i="56" s="1"/>
  <c r="H2094" i="56"/>
  <c r="H1929" i="56"/>
  <c r="H1984" i="56"/>
  <c r="H1874" i="56"/>
  <c r="H1744" i="56"/>
  <c r="H479" i="56"/>
  <c r="H1854" i="56"/>
  <c r="H534" i="56"/>
  <c r="H1139" i="56"/>
  <c r="H1634" i="56"/>
  <c r="H589" i="56"/>
  <c r="H1029" i="56"/>
  <c r="H974" i="56"/>
  <c r="I263" i="56"/>
  <c r="H1249" i="56"/>
  <c r="H864" i="56"/>
  <c r="H1469" i="56"/>
  <c r="H2039" i="56"/>
  <c r="H754" i="56"/>
  <c r="H1084" i="56"/>
  <c r="H424" i="56"/>
  <c r="H699" i="56"/>
  <c r="H1414" i="56"/>
  <c r="H1304" i="56"/>
  <c r="H1579" i="56"/>
  <c r="H809" i="56"/>
  <c r="H644" i="56"/>
  <c r="H1799" i="56"/>
  <c r="H1689" i="56"/>
  <c r="H2149" i="56"/>
  <c r="H1359" i="56"/>
  <c r="H264" i="56"/>
  <c r="I264" i="56" s="1"/>
  <c r="H919" i="56"/>
  <c r="W2581" i="48"/>
  <c r="W530" i="48"/>
  <c r="W2428" i="48"/>
  <c r="AA255" i="48"/>
  <c r="W1960" i="48"/>
  <c r="W1025" i="48"/>
  <c r="W1465" i="48"/>
  <c r="W695" i="48"/>
  <c r="W1051" i="48" s="1"/>
  <c r="Y1051" i="48" s="1"/>
  <c r="Z1051" i="48" s="1"/>
  <c r="W611" i="48"/>
  <c r="Y611" i="48" s="1"/>
  <c r="Z611" i="48" s="1"/>
  <c r="W1850" i="48"/>
  <c r="W2015" i="48" s="1"/>
  <c r="Y2015" i="48" s="1"/>
  <c r="Z2015" i="48" s="1"/>
  <c r="W2281" i="48"/>
  <c r="Y2281" i="48" s="1"/>
  <c r="Z2281" i="48" s="1"/>
  <c r="W1685" i="48"/>
  <c r="W2041" i="48" s="1"/>
  <c r="Y2041" i="48" s="1"/>
  <c r="Z2041" i="48" s="1"/>
  <c r="W1135" i="48"/>
  <c r="W1491" i="48" s="1"/>
  <c r="Y1491" i="48" s="1"/>
  <c r="Z1491" i="48" s="1"/>
  <c r="W2232" i="48"/>
  <c r="Y2232" i="48" s="1"/>
  <c r="Z2232" i="48" s="1"/>
  <c r="W1630" i="48"/>
  <c r="W2125" i="48"/>
  <c r="W750" i="48"/>
  <c r="W2180" i="48"/>
  <c r="W2630" i="48"/>
  <c r="W2483" i="48"/>
  <c r="W2532" i="48"/>
  <c r="W1300" i="48"/>
  <c r="W860" i="48"/>
  <c r="W1216" i="48" s="1"/>
  <c r="Y1216" i="48" s="1"/>
  <c r="Z1216" i="48" s="1"/>
  <c r="W2330" i="48"/>
  <c r="Y2330" i="48" s="1"/>
  <c r="Z2330" i="48" s="1"/>
  <c r="W915" i="48"/>
  <c r="W1080" i="48" s="1"/>
  <c r="W420" i="48"/>
  <c r="W1190" i="48"/>
  <c r="W1410" i="48"/>
  <c r="AA1080" i="48"/>
  <c r="AC1080" i="48" s="1"/>
  <c r="M1080" i="48"/>
  <c r="N1080" i="48" s="1"/>
  <c r="M805" i="48"/>
  <c r="N805" i="48" s="1"/>
  <c r="AA805" i="48"/>
  <c r="AC805" i="48" s="1"/>
  <c r="AA1905" i="48"/>
  <c r="AC1905" i="48" s="1"/>
  <c r="M1905" i="48"/>
  <c r="N1905" i="48" s="1"/>
  <c r="AA475" i="48"/>
  <c r="AC475" i="48" s="1"/>
  <c r="M475" i="48"/>
  <c r="N475" i="48" s="1"/>
  <c r="AA1740" i="48"/>
  <c r="AC1740" i="48" s="1"/>
  <c r="M1740" i="48"/>
  <c r="N1740" i="48" s="1"/>
  <c r="M640" i="48"/>
  <c r="N640" i="48" s="1"/>
  <c r="AA640" i="48"/>
  <c r="AC640" i="48" s="1"/>
  <c r="AA1355" i="48"/>
  <c r="AC1355" i="48" s="1"/>
  <c r="M1355" i="48"/>
  <c r="N1355" i="48" s="1"/>
  <c r="AA2015" i="48"/>
  <c r="AC2015" i="48" s="1"/>
  <c r="M2015" i="48"/>
  <c r="N2015" i="48" s="1"/>
  <c r="AA585" i="48"/>
  <c r="AC585" i="48" s="1"/>
  <c r="M585" i="48"/>
  <c r="N585" i="48" s="1"/>
  <c r="AA421" i="48"/>
  <c r="AC421" i="48" s="1"/>
  <c r="M421" i="48"/>
  <c r="N421" i="48" s="1"/>
  <c r="AA1906" i="48"/>
  <c r="AC1906" i="48" s="1"/>
  <c r="M1906" i="48"/>
  <c r="N1906" i="48" s="1"/>
  <c r="M1356" i="48"/>
  <c r="N1356" i="48" s="1"/>
  <c r="AA1356" i="48"/>
  <c r="AC1356" i="48" s="1"/>
  <c r="M806" i="48"/>
  <c r="N806" i="48" s="1"/>
  <c r="AA806" i="48"/>
  <c r="AC806" i="48" s="1"/>
  <c r="M641" i="48"/>
  <c r="N641" i="48" s="1"/>
  <c r="AA641" i="48"/>
  <c r="AC641" i="48" s="1"/>
  <c r="M1796" i="48"/>
  <c r="N1796" i="48" s="1"/>
  <c r="AA1796" i="48"/>
  <c r="AC1796" i="48" s="1"/>
  <c r="AA2071" i="48"/>
  <c r="AC2071" i="48" s="1"/>
  <c r="M2071" i="48"/>
  <c r="N2071" i="48" s="1"/>
  <c r="AA1081" i="48"/>
  <c r="AC1081" i="48" s="1"/>
  <c r="M1081" i="48"/>
  <c r="N1081" i="48" s="1"/>
  <c r="H1315" i="5"/>
  <c r="H765" i="5"/>
  <c r="H1865" i="5"/>
  <c r="H1040" i="5"/>
  <c r="H820" i="5"/>
  <c r="H1425" i="5"/>
  <c r="H985" i="5"/>
  <c r="H2030" i="5"/>
  <c r="H1590" i="5"/>
  <c r="H1700" i="5"/>
  <c r="H1645" i="5"/>
  <c r="H1755" i="5"/>
  <c r="H1480" i="5"/>
  <c r="H1975" i="5"/>
  <c r="H1150" i="5"/>
  <c r="H1370" i="5"/>
  <c r="H1205" i="5"/>
  <c r="H2140" i="5"/>
  <c r="H1095" i="5"/>
  <c r="H2195" i="5"/>
  <c r="H710" i="5"/>
  <c r="H655" i="5"/>
  <c r="H545" i="5"/>
  <c r="H600" i="5"/>
  <c r="H1535" i="5"/>
  <c r="H875" i="5"/>
  <c r="H1920" i="5"/>
  <c r="H2085" i="5"/>
  <c r="H1810" i="5"/>
  <c r="H490" i="5"/>
  <c r="H1260" i="5"/>
  <c r="H435" i="5"/>
  <c r="I360" i="5"/>
  <c r="H361" i="5"/>
  <c r="H930" i="5"/>
  <c r="H969" i="5"/>
  <c r="H2069" i="5"/>
  <c r="H749" i="5"/>
  <c r="H804" i="5"/>
  <c r="H529" i="5"/>
  <c r="H1134" i="5"/>
  <c r="H1849" i="5"/>
  <c r="H1629" i="5"/>
  <c r="H2124" i="5"/>
  <c r="H1024" i="5"/>
  <c r="H859" i="5"/>
  <c r="H1299" i="5"/>
  <c r="H1574" i="5"/>
  <c r="H1739" i="5"/>
  <c r="H474" i="5"/>
  <c r="H1794" i="5"/>
  <c r="I256" i="5"/>
  <c r="H1684" i="5"/>
  <c r="H2014" i="5"/>
  <c r="H1904" i="5"/>
  <c r="H1354" i="5"/>
  <c r="H1079" i="5"/>
  <c r="H1189" i="5"/>
  <c r="H1464" i="5"/>
  <c r="H1519" i="5"/>
  <c r="H419" i="5"/>
  <c r="H1959" i="5"/>
  <c r="H2179" i="5"/>
  <c r="H1244" i="5"/>
  <c r="H639" i="5"/>
  <c r="H1409" i="5"/>
  <c r="H584" i="5"/>
  <c r="H694" i="5"/>
  <c r="H257" i="5"/>
  <c r="I257" i="5" s="1"/>
  <c r="H914" i="5"/>
  <c r="H216" i="56"/>
  <c r="I216" i="56" s="1"/>
  <c r="I208" i="56"/>
  <c r="H213" i="56"/>
  <c r="I213" i="56" s="1"/>
  <c r="H215" i="56"/>
  <c r="I215" i="56" s="1"/>
  <c r="H214" i="56"/>
  <c r="I214" i="56" s="1"/>
  <c r="H1873" i="56"/>
  <c r="H973" i="56"/>
  <c r="H1083" i="56"/>
  <c r="H698" i="56"/>
  <c r="H1303" i="56"/>
  <c r="H1928" i="56"/>
  <c r="H2093" i="56"/>
  <c r="H2622" i="56"/>
  <c r="H2244" i="56"/>
  <c r="H1138" i="56"/>
  <c r="H1853" i="56"/>
  <c r="H423" i="56"/>
  <c r="H753" i="56"/>
  <c r="H1248" i="56"/>
  <c r="H2038" i="56"/>
  <c r="H1633" i="56"/>
  <c r="H1798" i="56"/>
  <c r="H1358" i="56"/>
  <c r="H588" i="56"/>
  <c r="H1743" i="56"/>
  <c r="I260" i="56"/>
  <c r="H2573" i="56"/>
  <c r="H2148" i="56"/>
  <c r="H2293" i="56"/>
  <c r="H1468" i="56"/>
  <c r="H2524" i="56"/>
  <c r="H2475" i="56"/>
  <c r="H478" i="56"/>
  <c r="H643" i="56"/>
  <c r="H808" i="56"/>
  <c r="H1413" i="56"/>
  <c r="H2342" i="56"/>
  <c r="H2195" i="56"/>
  <c r="H1578" i="56"/>
  <c r="H1028" i="56"/>
  <c r="H2426" i="56"/>
  <c r="H863" i="56"/>
  <c r="H533" i="56"/>
  <c r="H2671" i="56"/>
  <c r="H1983" i="56"/>
  <c r="H1688" i="56"/>
  <c r="H268" i="56"/>
  <c r="I268" i="56" s="1"/>
  <c r="H918" i="56"/>
  <c r="H266" i="56"/>
  <c r="I266" i="56" s="1"/>
  <c r="H265" i="56"/>
  <c r="I265" i="56" s="1"/>
  <c r="H267" i="56"/>
  <c r="I267" i="56" s="1"/>
  <c r="AA206" i="48"/>
  <c r="W557" i="48"/>
  <c r="Y557" i="48" s="1"/>
  <c r="Z557" i="48" s="1"/>
  <c r="I344" i="5"/>
  <c r="H1094" i="5"/>
  <c r="H1864" i="5"/>
  <c r="H984" i="5"/>
  <c r="H2246" i="5"/>
  <c r="H2595" i="5"/>
  <c r="H434" i="5"/>
  <c r="H1149" i="5"/>
  <c r="H874" i="5"/>
  <c r="H2393" i="5"/>
  <c r="H489" i="5"/>
  <c r="H654" i="5"/>
  <c r="H2029" i="5"/>
  <c r="H1259" i="5"/>
  <c r="H2497" i="5"/>
  <c r="H1424" i="5"/>
  <c r="H819" i="5"/>
  <c r="H1314" i="5"/>
  <c r="H764" i="5"/>
  <c r="H2344" i="5"/>
  <c r="H1204" i="5"/>
  <c r="H1754" i="5"/>
  <c r="H1039" i="5"/>
  <c r="H2194" i="5"/>
  <c r="H2644" i="5"/>
  <c r="H1534" i="5"/>
  <c r="H1369" i="5"/>
  <c r="H599" i="5"/>
  <c r="H2295" i="5"/>
  <c r="H544" i="5"/>
  <c r="H2693" i="5"/>
  <c r="H2546" i="5"/>
  <c r="H1644" i="5"/>
  <c r="H1919" i="5"/>
  <c r="H2442" i="5"/>
  <c r="H2084" i="5"/>
  <c r="H2139" i="5"/>
  <c r="H709" i="5"/>
  <c r="H1974" i="5"/>
  <c r="H1809" i="5"/>
  <c r="H1589" i="5"/>
  <c r="H1699" i="5"/>
  <c r="H1479" i="5"/>
  <c r="I357" i="5"/>
  <c r="H365" i="5"/>
  <c r="H929" i="5"/>
  <c r="H359" i="5"/>
  <c r="H364" i="5"/>
  <c r="H363" i="5"/>
  <c r="H362" i="5"/>
  <c r="H2055" i="56"/>
  <c r="H1650" i="56"/>
  <c r="H1705" i="56"/>
  <c r="H825" i="56"/>
  <c r="H715" i="56"/>
  <c r="H550" i="56"/>
  <c r="H1320" i="56"/>
  <c r="H1155" i="56"/>
  <c r="H770" i="56"/>
  <c r="H1100" i="56"/>
  <c r="H1430" i="56"/>
  <c r="H1045" i="56"/>
  <c r="H440" i="56"/>
  <c r="H2165" i="56"/>
  <c r="H1815" i="56"/>
  <c r="H1210" i="56"/>
  <c r="H1945" i="56"/>
  <c r="H368" i="56"/>
  <c r="I368" i="56" s="1"/>
  <c r="H1595" i="56"/>
  <c r="H495" i="56"/>
  <c r="H1890" i="56"/>
  <c r="H1760" i="56"/>
  <c r="H2000" i="56"/>
  <c r="H880" i="56"/>
  <c r="H1265" i="56"/>
  <c r="H1540" i="56"/>
  <c r="H2110" i="56"/>
  <c r="H1485" i="56"/>
  <c r="H1375" i="56"/>
  <c r="I367" i="56"/>
  <c r="H990" i="56"/>
  <c r="H605" i="56"/>
  <c r="H1870" i="56"/>
  <c r="H660" i="56"/>
  <c r="H935" i="56"/>
  <c r="H212" i="56"/>
  <c r="I212" i="56" s="1"/>
  <c r="I211" i="56"/>
  <c r="AA261" i="48"/>
  <c r="W612" i="48"/>
  <c r="Y612" i="48" s="1"/>
  <c r="Z612" i="48" s="1"/>
  <c r="AA2330" i="48"/>
  <c r="AC2330" i="48" s="1"/>
  <c r="M2330" i="48"/>
  <c r="N2330" i="48" s="1"/>
  <c r="M1575" i="48"/>
  <c r="N1575" i="48" s="1"/>
  <c r="AA1575" i="48"/>
  <c r="AC1575" i="48" s="1"/>
  <c r="AA420" i="48"/>
  <c r="AC420" i="48" s="1"/>
  <c r="M420" i="48"/>
  <c r="N420" i="48" s="1"/>
  <c r="M1245" i="48"/>
  <c r="N1245" i="48" s="1"/>
  <c r="AA1245" i="48"/>
  <c r="AC1245" i="48" s="1"/>
  <c r="M1795" i="48"/>
  <c r="N1795" i="48" s="1"/>
  <c r="AA1795" i="48"/>
  <c r="AC1795" i="48" s="1"/>
  <c r="AA2379" i="48"/>
  <c r="AC2379" i="48" s="1"/>
  <c r="M2379" i="48"/>
  <c r="N2379" i="48" s="1"/>
  <c r="AA2232" i="48"/>
  <c r="AC2232" i="48" s="1"/>
  <c r="M2232" i="48"/>
  <c r="N2232" i="48" s="1"/>
  <c r="M2070" i="48"/>
  <c r="N2070" i="48" s="1"/>
  <c r="AA2070" i="48"/>
  <c r="AC2070" i="48" s="1"/>
  <c r="M2281" i="48"/>
  <c r="N2281" i="48" s="1"/>
  <c r="AA2281" i="48"/>
  <c r="AC2281" i="48" s="1"/>
  <c r="W751" i="48"/>
  <c r="AA258" i="48"/>
  <c r="W1026" i="48"/>
  <c r="W696" i="48"/>
  <c r="W861" i="48"/>
  <c r="W1411" i="48"/>
  <c r="W916" i="48"/>
  <c r="W1136" i="48"/>
  <c r="W531" i="48"/>
  <c r="W421" i="48"/>
  <c r="Y421" i="48" s="1"/>
  <c r="Z421" i="48" s="1"/>
  <c r="W1301" i="48"/>
  <c r="W1686" i="48"/>
  <c r="W1851" i="48"/>
  <c r="W1191" i="48"/>
  <c r="W1961" i="48"/>
  <c r="W1466" i="48"/>
  <c r="W2181" i="48"/>
  <c r="W2126" i="48"/>
  <c r="W1631" i="48"/>
  <c r="AA1741" i="48"/>
  <c r="AC1741" i="48" s="1"/>
  <c r="M1741" i="48"/>
  <c r="N1741" i="48" s="1"/>
  <c r="M1246" i="48"/>
  <c r="N1246" i="48" s="1"/>
  <c r="AA1246" i="48"/>
  <c r="AC1246" i="48" s="1"/>
  <c r="M476" i="48"/>
  <c r="N476" i="48" s="1"/>
  <c r="AA476" i="48"/>
  <c r="AC476" i="48" s="1"/>
  <c r="AA2016" i="48"/>
  <c r="AC2016" i="48" s="1"/>
  <c r="M2016" i="48"/>
  <c r="N2016" i="48" s="1"/>
  <c r="M1576" i="48"/>
  <c r="N1576" i="48" s="1"/>
  <c r="AA1576" i="48"/>
  <c r="AC1576" i="48" s="1"/>
  <c r="M586" i="48"/>
  <c r="N586" i="48" s="1"/>
  <c r="AA586" i="48"/>
  <c r="AC586" i="48" s="1"/>
  <c r="H209" i="5"/>
  <c r="I209" i="5" s="1"/>
  <c r="I201" i="5"/>
  <c r="H206" i="5"/>
  <c r="I206" i="5" s="1"/>
  <c r="H203" i="5"/>
  <c r="I203" i="5" s="1"/>
  <c r="H208" i="5"/>
  <c r="I208" i="5" s="1"/>
  <c r="H207" i="5"/>
  <c r="I207" i="5" s="1"/>
  <c r="H205" i="5"/>
  <c r="I205" i="5" s="1"/>
  <c r="I204" i="5"/>
  <c r="H262" i="56"/>
  <c r="I262" i="56" s="1"/>
  <c r="H366" i="56"/>
  <c r="I366" i="56" s="1"/>
  <c r="H210" i="56"/>
  <c r="I210" i="56" s="1"/>
  <c r="I362" i="5" l="1"/>
  <c r="I364" i="5"/>
  <c r="I361" i="5"/>
  <c r="W1766" i="48"/>
  <c r="Y1766" i="48" s="1"/>
  <c r="Z1766" i="48" s="1"/>
  <c r="W1575" i="48"/>
  <c r="Y420" i="48"/>
  <c r="Z420" i="48" s="1"/>
  <c r="W776" i="48"/>
  <c r="Y776" i="48" s="1"/>
  <c r="Z776" i="48" s="1"/>
  <c r="W585" i="48"/>
  <c r="I363" i="5"/>
  <c r="I359" i="5"/>
  <c r="I365" i="5"/>
  <c r="W1355" i="48"/>
  <c r="W1546" i="48"/>
  <c r="Y1546" i="48" s="1"/>
  <c r="Z1546" i="48" s="1"/>
  <c r="Y1080" i="48"/>
  <c r="Z1080" i="48" s="1"/>
  <c r="W1245" i="48"/>
  <c r="Y1245" i="48" s="1"/>
  <c r="Z1245" i="48" s="1"/>
  <c r="W1795" i="48"/>
  <c r="Y1795" i="48" s="1"/>
  <c r="Z1795" i="48" s="1"/>
  <c r="W1986" i="48"/>
  <c r="Y1986" i="48" s="1"/>
  <c r="Z1986" i="48" s="1"/>
  <c r="Y585" i="48" l="1"/>
  <c r="Z585" i="48" s="1"/>
  <c r="W941" i="48"/>
  <c r="Y941" i="48" s="1"/>
  <c r="Z941" i="48" s="1"/>
  <c r="Y1355" i="48"/>
  <c r="Z1355" i="48" s="1"/>
  <c r="W1711" i="48"/>
  <c r="Y1711" i="48" s="1"/>
  <c r="Z1711" i="48" s="1"/>
  <c r="W1520" i="48"/>
  <c r="Y1575" i="48"/>
  <c r="Z1575" i="48" s="1"/>
  <c r="W1740" i="48"/>
  <c r="Y1740" i="48" l="1"/>
  <c r="Z1740" i="48" s="1"/>
  <c r="W1905" i="48"/>
  <c r="Y1520" i="48"/>
  <c r="Z1520" i="48" s="1"/>
  <c r="W1876" i="48"/>
  <c r="Y1876" i="48" s="1"/>
  <c r="Z1876" i="48" s="1"/>
  <c r="Y1905" i="48" l="1"/>
  <c r="Z1905" i="48" s="1"/>
  <c r="W2070" i="48"/>
  <c r="Y2070" i="48" s="1"/>
  <c r="Z2070" i="48" s="1"/>
  <c r="I848" i="5"/>
  <c r="E850" i="5"/>
  <c r="I850" i="5" s="1"/>
  <c r="E851" i="5"/>
  <c r="I851" i="5" s="1"/>
</calcChain>
</file>

<file path=xl/comments1.xml><?xml version="1.0" encoding="utf-8"?>
<comments xmlns="http://schemas.openxmlformats.org/spreadsheetml/2006/main">
  <authors>
    <author>tdauphin</author>
  </authors>
  <commentList>
    <comment ref="C302" authorId="0">
      <text>
        <r>
          <rPr>
            <sz val="9"/>
            <color indexed="81"/>
            <rFont val="Tahoma"/>
            <family val="2"/>
          </rPr>
          <t>Chiffre d'origine :    -1296
cf. méthodologie du rapport expliquant l'impact de l'amende de 6Md d'euros sur le résultat de BNP Paribas et la correction effectuée pour les besoins de cette étude.</t>
        </r>
      </text>
    </comment>
    <comment ref="C807" authorId="0">
      <text>
        <r>
          <rPr>
            <sz val="9"/>
            <color indexed="81"/>
            <rFont val="Tahoma"/>
            <family val="2"/>
          </rPr>
          <t xml:space="preserve">Chiffre d'origine :    -2900
cf. méthodologie du rapport expliquant l'impact de l'amende de 6Md d'euros sur  le résultat de BNP Paribas et la correction effectuée pour les besoins de cette étude.
</t>
        </r>
      </text>
    </comment>
    <comment ref="C840" authorId="0">
      <text>
        <r>
          <rPr>
            <sz val="9"/>
            <color indexed="81"/>
            <rFont val="Tahoma"/>
            <family val="2"/>
          </rPr>
          <t>Chiffre d'origine :    2741
cf. méthodologie du rapport expliquant l'impact de l'amende de 6Md d'euros sur  le résultat de BNP Paribas et la correction effectuée pour les besoins de cette étude.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qparrinello</author>
  </authors>
  <commentList>
    <comment ref="K163" authorId="0">
      <text>
        <r>
          <rPr>
            <b/>
            <sz val="9"/>
            <color indexed="81"/>
            <rFont val="Tahoma"/>
            <family val="2"/>
          </rPr>
          <t>qparrinello:</t>
        </r>
        <r>
          <rPr>
            <sz val="9"/>
            <color indexed="81"/>
            <rFont val="Tahoma"/>
            <family val="2"/>
          </rPr>
          <t xml:space="preserve">
A débattre: compter comme respectivement 228 filiales et 52 filiales ou juste 2? </t>
        </r>
      </text>
    </comment>
  </commentList>
</comments>
</file>

<file path=xl/comments3.xml><?xml version="1.0" encoding="utf-8"?>
<comments xmlns="http://schemas.openxmlformats.org/spreadsheetml/2006/main">
  <authors>
    <author>qparrinello</author>
    <author>tdauphin</author>
  </authors>
  <commentList>
    <comment ref="K465" authorId="0">
      <text>
        <r>
          <rPr>
            <b/>
            <sz val="9"/>
            <color indexed="81"/>
            <rFont val="Tahoma"/>
            <family val="2"/>
          </rPr>
          <t>qparrinello:</t>
        </r>
        <r>
          <rPr>
            <sz val="9"/>
            <color indexed="81"/>
            <rFont val="Tahoma"/>
            <family val="2"/>
          </rPr>
          <t xml:space="preserve">
143 filiales</t>
        </r>
      </text>
    </comment>
    <comment ref="B784" authorId="1">
      <text>
        <r>
          <rPr>
            <sz val="9"/>
            <color indexed="81"/>
            <rFont val="Tahoma"/>
            <family val="2"/>
          </rPr>
          <t>Chiffre indiqué par SG : 23 561</t>
        </r>
      </text>
    </comment>
    <comment ref="C784" authorId="1">
      <text>
        <r>
          <rPr>
            <sz val="9"/>
            <color indexed="81"/>
            <rFont val="Tahoma"/>
            <family val="2"/>
          </rPr>
          <t>Chiffre indiqué par SG : 4375</t>
        </r>
      </text>
    </comment>
    <comment ref="E784" authorId="1">
      <text>
        <r>
          <rPr>
            <sz val="9"/>
            <color indexed="81"/>
            <rFont val="Tahoma"/>
            <family val="2"/>
          </rPr>
          <t xml:space="preserve">Chiffre indiqué par SG : -192
</t>
        </r>
      </text>
    </comment>
    <comment ref="G784" authorId="1">
      <text>
        <r>
          <rPr>
            <sz val="9"/>
            <color indexed="81"/>
            <rFont val="Tahoma"/>
            <family val="2"/>
          </rPr>
          <t xml:space="preserve">Chiffre indiqué par SG : 136 223
</t>
        </r>
      </text>
    </comment>
  </commentList>
</comments>
</file>

<file path=xl/comments4.xml><?xml version="1.0" encoding="utf-8"?>
<comments xmlns="http://schemas.openxmlformats.org/spreadsheetml/2006/main">
  <authors>
    <author>qparrinello</author>
  </authors>
  <commentList>
    <comment ref="K727" authorId="0">
      <text>
        <r>
          <rPr>
            <b/>
            <sz val="9"/>
            <color indexed="81"/>
            <rFont val="Tahoma"/>
            <family val="2"/>
          </rPr>
          <t>qparrinello:</t>
        </r>
        <r>
          <rPr>
            <sz val="9"/>
            <color indexed="81"/>
            <rFont val="Tahoma"/>
            <family val="2"/>
          </rPr>
          <t xml:space="preserve">
84 filiales</t>
        </r>
      </text>
    </comment>
  </commentList>
</comments>
</file>

<file path=xl/comments5.xml><?xml version="1.0" encoding="utf-8"?>
<comments xmlns="http://schemas.openxmlformats.org/spreadsheetml/2006/main">
  <authors>
    <author>tdauphin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Chiffre indiqué par SG : 23 561
</t>
        </r>
      </text>
    </comment>
    <comment ref="C30" authorId="0">
      <text>
        <r>
          <rPr>
            <sz val="9"/>
            <color indexed="81"/>
            <rFont val="Tahoma"/>
            <family val="2"/>
          </rPr>
          <t>Chiffre d'origine :    2741
cf. méthodologie du rapport expliquant l'impact de l'amende de 6Md d'euros sur  le résultat de BNP Paribas et la correction effectuée pour les besoins de cette étude.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E30" authorId="0">
      <text>
        <r>
          <rPr>
            <sz val="9"/>
            <color indexed="81"/>
            <rFont val="Tahoma"/>
            <family val="2"/>
          </rPr>
          <t>Chiffre indiqué par SG : 4 375</t>
        </r>
      </text>
    </comment>
    <comment ref="E82" authorId="0">
      <text>
        <r>
          <rPr>
            <sz val="9"/>
            <color indexed="81"/>
            <rFont val="Tahoma"/>
            <family val="2"/>
          </rPr>
          <t>Chiffre indiqué par SG : 136 223</t>
        </r>
      </text>
    </comment>
  </commentList>
</comments>
</file>

<file path=xl/sharedStrings.xml><?xml version="1.0" encoding="utf-8"?>
<sst xmlns="http://schemas.openxmlformats.org/spreadsheetml/2006/main" count="33348" uniqueCount="5124">
  <si>
    <t xml:space="preserve">Données BNP Paribas au 31 Décembre 2014: PNB / employés /filiales/résultat courant avant impôt/impôt courant/impôt différé/impôt sur bénéf </t>
  </si>
  <si>
    <t>Légende</t>
  </si>
  <si>
    <t>Paradis fiscaux liste TJN</t>
  </si>
  <si>
    <t>Paradis fiscaux liste GAO</t>
  </si>
  <si>
    <t>Pays</t>
  </si>
  <si>
    <t>PNB (m€)</t>
  </si>
  <si>
    <t>résultat courant avant impôt</t>
  </si>
  <si>
    <t>impôt courant</t>
  </si>
  <si>
    <t>impôt différé</t>
  </si>
  <si>
    <t xml:space="preserve">impôt sur bénéf </t>
  </si>
  <si>
    <t>Effectifs (ETP)</t>
  </si>
  <si>
    <t>Filiales CBCR</t>
  </si>
  <si>
    <t>Filiales Périmètre +</t>
  </si>
  <si>
    <t>Total Filiales</t>
  </si>
  <si>
    <t>Filiales</t>
  </si>
  <si>
    <t>Activité</t>
  </si>
  <si>
    <t>Mouvement de périmètre</t>
  </si>
  <si>
    <t>Méthode</t>
  </si>
  <si>
    <t>Afrique du Sud</t>
  </si>
  <si>
    <t>BNP Paribas Cadiz Securities</t>
  </si>
  <si>
    <t>Corporate and Investment Banking</t>
  </si>
  <si>
    <t>Franchissement d'un des seuils tels que définis par le groupe (entrée)</t>
  </si>
  <si>
    <t>BNP Paribas Cadiz Stockbroking</t>
  </si>
  <si>
    <t>BNP Paribas SA (succ. Afrique du Sud)</t>
  </si>
  <si>
    <t>RCS Cards Proprietary Ltd</t>
  </si>
  <si>
    <t>Personal Finance</t>
  </si>
  <si>
    <t>Acquisition, prise de contrôle ou d'influence notable (entrée)</t>
  </si>
  <si>
    <t>RCS Collections Proprietary Ltd</t>
  </si>
  <si>
    <t>RCS Home Loans Proprietary Ltd</t>
  </si>
  <si>
    <t>RCS Investment Holdings Ltd</t>
  </si>
  <si>
    <t>Algérie</t>
  </si>
  <si>
    <t>BNP Paribas ElDjazair</t>
  </si>
  <si>
    <t>Europe Méditerranée</t>
  </si>
  <si>
    <t>Cetelem Algérie</t>
  </si>
  <si>
    <t>Allemagne</t>
  </si>
  <si>
    <t>Arval Deutschland GmbH</t>
  </si>
  <si>
    <t>Arval</t>
  </si>
  <si>
    <t>Cardif Assurance Vie (succ. Allemagne)</t>
  </si>
  <si>
    <t>Assurance</t>
  </si>
  <si>
    <t>BGL BNP Paribas (succ. Allemagne)</t>
  </si>
  <si>
    <t>Banque de détail</t>
  </si>
  <si>
    <t>BNP Paribas Factor GmbH</t>
  </si>
  <si>
    <t>BNP Paribas Fortis (succ. Allemagne)</t>
  </si>
  <si>
    <t>BNP Paribas SA (succ. Allemagne)</t>
  </si>
  <si>
    <t>BNP Paribas Investment Partners Belgium (succ. Allemagne)</t>
  </si>
  <si>
    <t>Investment Partners</t>
  </si>
  <si>
    <t>Leasing solutions</t>
  </si>
  <si>
    <t>Leasing Solutions</t>
  </si>
  <si>
    <t>Claas Financial Services (succ. Allemagne)</t>
  </si>
  <si>
    <t>CNH Industrial Capital Europe (succ. Allemagne)</t>
  </si>
  <si>
    <t>Fortis Lease Deutschland GmbH</t>
  </si>
  <si>
    <t>JCB Finance (succ. Allemagne)</t>
  </si>
  <si>
    <t>Commerz Finanz</t>
  </si>
  <si>
    <t>Gesellschaft für Capital &amp; Vermögensverwaltung Gmbh (GCV)</t>
  </si>
  <si>
    <t>Inkasso Kodat Gmbh &amp; Co KG</t>
  </si>
  <si>
    <t>Von Essen GmbH &amp; Co. KG Bankgesellschaft</t>
  </si>
  <si>
    <t>BNP Paribas Beteiligungsholding AG</t>
  </si>
  <si>
    <t>Personal Investors</t>
  </si>
  <si>
    <t>Aquisition, prise de contrôle ou d'influence notable (entrée)</t>
  </si>
  <si>
    <t>Cortal Consors (succ. Allemagne)</t>
  </si>
  <si>
    <t>Fusion absorption, transmission universelle du Patrimoine (sortie)</t>
  </si>
  <si>
    <t>DAB Bank AG</t>
  </si>
  <si>
    <t xml:space="preserve">BNP Paribas Securities Services - BP2S (succ. Allemagne) </t>
  </si>
  <si>
    <t>Securities Services</t>
  </si>
  <si>
    <t>BNP Paribas Real Estate Consult GmbH</t>
  </si>
  <si>
    <t>Services immobiliers</t>
  </si>
  <si>
    <t>BNP Paribas Real Estate GmbH</t>
  </si>
  <si>
    <t>BNP Paribas Real Estate Holding GmbH</t>
  </si>
  <si>
    <t>BNP Paribas Real Estate Investment Management Germany GmbH</t>
  </si>
  <si>
    <t>BNP Paribas Real Estate property Management GmbH</t>
  </si>
  <si>
    <t>Arabie Saoudite</t>
  </si>
  <si>
    <t>BNP Paribas Investment Company KSA</t>
  </si>
  <si>
    <t>BNP Paribas SA (succ. Arabie Saoudite)</t>
  </si>
  <si>
    <t>Argentine</t>
  </si>
  <si>
    <t>Cardif Seguros SA</t>
  </si>
  <si>
    <t>BNP Paribas SA (succ. Argentine)</t>
  </si>
  <si>
    <t>BNP Paribas investment Partners Argentina SA</t>
  </si>
  <si>
    <t>Franchissement d'un des seuils tels que définis par le Groupe</t>
  </si>
  <si>
    <t>Banco Cetelem Argentina SA</t>
  </si>
  <si>
    <t>Banco de Servicios Financieros SA</t>
  </si>
  <si>
    <t>Fideicomiso Financiero Cetelem II, III et IV</t>
  </si>
  <si>
    <t>Création d'entité (entrée)</t>
  </si>
  <si>
    <t>Australie</t>
  </si>
  <si>
    <t>BNP Pacific (Australia) Ltd</t>
  </si>
  <si>
    <t>BNP Paribas SA (succ. Australie)</t>
  </si>
  <si>
    <t>BNP Paribas Investment Partners (Australia) Holdings Pty Ltd</t>
  </si>
  <si>
    <t>BNP Paribas Investment Partners (Australia) Ltd</t>
  </si>
  <si>
    <t>BNP Paribas Fund Services Australasia Pty Ltd</t>
  </si>
  <si>
    <t>BNP Paribas Securities Services - BP2S (succ. Australie)</t>
  </si>
  <si>
    <t>Autriche</t>
  </si>
  <si>
    <t>Arval Austria GmbH</t>
  </si>
  <si>
    <t>Entité contrôlée faisant l'objet d'une consolidation simplifiée par mise en équivalence en raison de leur caractère peu significatif</t>
  </si>
  <si>
    <t>Cardif Assurance Vie (succ. Autriche)</t>
  </si>
  <si>
    <t>Cardif Assurances Risques Divers (succ. Autriche)</t>
  </si>
  <si>
    <t>BNP Paribas Fortis (succ. Autriche)</t>
  </si>
  <si>
    <t>BNP Paribas Asset Management SAS (succ. Autriche)</t>
  </si>
  <si>
    <t>All in One Vermietung GmbH</t>
  </si>
  <si>
    <t>CNH industrial Capital Europe GmbH (ex- CNH Capital Europe GmbH)</t>
  </si>
  <si>
    <t>Direktanlage AT AG</t>
  </si>
  <si>
    <t>Personal investors</t>
  </si>
  <si>
    <t>Bahreïn</t>
  </si>
  <si>
    <t>BNP Paribas SA (succ. Bahrein)</t>
  </si>
  <si>
    <t>Turk Ekonomi Bankasi AS (succ. Bahreïn)</t>
  </si>
  <si>
    <t>Belgique</t>
  </si>
  <si>
    <t>Arval Belgium SA</t>
  </si>
  <si>
    <t>AG Insurance (Groupe)</t>
  </si>
  <si>
    <t>Cardif Assurance Vie (succ. Belgique)</t>
  </si>
  <si>
    <t>Cardif Leven</t>
  </si>
  <si>
    <t>F&amp;B Insurance Holdings SA (Groupe)</t>
  </si>
  <si>
    <t>Alpha Card SCRL (Groupe)</t>
  </si>
  <si>
    <t>ME</t>
  </si>
  <si>
    <t>BASS Master Issuer NV</t>
  </si>
  <si>
    <t>Belgian Mobile Wallet</t>
  </si>
  <si>
    <t>cession partielle + dilution</t>
  </si>
  <si>
    <t>BNP Paribas Fortis</t>
  </si>
  <si>
    <t>BNP Paribas Fortis Factor NV</t>
  </si>
  <si>
    <t>Bpost banque</t>
  </si>
  <si>
    <t>Demetris NV</t>
  </si>
  <si>
    <t>entité contrôlée faisant l'objet d'une consolidation simplifiée en raison de son caractère peu significatif</t>
  </si>
  <si>
    <t>Esmée Master issuer</t>
  </si>
  <si>
    <t>Immobilière Sauvenière SA</t>
  </si>
  <si>
    <t>BNP Paribas SA (succ. Belgique)</t>
  </si>
  <si>
    <t>FScholen</t>
  </si>
  <si>
    <t>BNP Paribas investment Partners BE Holding</t>
  </si>
  <si>
    <t>Investment Parners</t>
  </si>
  <si>
    <t>BNP Paribas Investment Partners Belgium</t>
  </si>
  <si>
    <t>Ace Equipment Leasing</t>
  </si>
  <si>
    <t>Ace Leasing</t>
  </si>
  <si>
    <t>Fusion absorption, transmission universelle de patrimoine (sortie)</t>
  </si>
  <si>
    <t>BNP Paribas Lease Group SA Belgium</t>
  </si>
  <si>
    <t>CNH industrial Capital Europe (succ. Belgique)</t>
  </si>
  <si>
    <t>ES-Finance</t>
  </si>
  <si>
    <t>Fortis Lease Belgium</t>
  </si>
  <si>
    <t>Fortis Lease Car &amp; Truck</t>
  </si>
  <si>
    <t>Alpha Crédit SA</t>
  </si>
  <si>
    <t>Eos Aremas Belgium SA</t>
  </si>
  <si>
    <t>Nissan Finance Belgium NV</t>
  </si>
  <si>
    <t>Fusion absoprtion, transmission universelle du patrimoine (sortie)</t>
  </si>
  <si>
    <t>Cobema</t>
  </si>
  <si>
    <t>Private Equity (BNP Paribas Capital)</t>
  </si>
  <si>
    <t>Fortis Private Equity Belgium NV</t>
  </si>
  <si>
    <t>Fortis Private Equity Expansion Belgium NV</t>
  </si>
  <si>
    <t>Fortis Private Equity Management Belgium</t>
  </si>
  <si>
    <t>Franchissement d'un des seuils tels que définis par le Groupe (entrée)</t>
  </si>
  <si>
    <t>Fortis Private Equity Venture Belgium SA</t>
  </si>
  <si>
    <t>Gepeco</t>
  </si>
  <si>
    <t>BNP Paribas Securities Services - BP2S (succ. Belgique)</t>
  </si>
  <si>
    <t>BNP Paribas Real Estate Advisory Belgium SA</t>
  </si>
  <si>
    <t xml:space="preserve">BNP Paribas Real Estate Holding Benelux SA </t>
  </si>
  <si>
    <t>BNP Paribas Real Estate investment Management Belgium</t>
  </si>
  <si>
    <t>BNP Paribas Real Estate Property Management Belgium</t>
  </si>
  <si>
    <t>Sagip</t>
  </si>
  <si>
    <t>Sociétés de portefeuille et autres filiales</t>
  </si>
  <si>
    <t>Cronos Holding Company Ltd (Groupe)</t>
  </si>
  <si>
    <t>Corporate and investment Banking</t>
  </si>
  <si>
    <t>Botswana</t>
  </si>
  <si>
    <t>RCS Botswana Propreietary Ltd</t>
  </si>
  <si>
    <t>Brésil</t>
  </si>
  <si>
    <t>Arval Brasil Limitada</t>
  </si>
  <si>
    <t>Cardif do Brasil Seguros e Garantias</t>
  </si>
  <si>
    <t>Cardif do Brasil Vida e Previdencia SA</t>
  </si>
  <si>
    <t>Luizaseg</t>
  </si>
  <si>
    <t>NCVP Participacoes Societarias SA</t>
  </si>
  <si>
    <t>Banco BNP Paribas Brasil SA</t>
  </si>
  <si>
    <t>BNP Paribas EQD Brazil Fund Fundo Invest Multimercado</t>
  </si>
  <si>
    <t>BNP Paribas proprietario Fundo de investimento Multimercado</t>
  </si>
  <si>
    <t>BNP Paribas Asset Management Brasil Ltda</t>
  </si>
  <si>
    <t>BGN Mercantil E Servicios Ltda</t>
  </si>
  <si>
    <t>Cetelem America Ltda</t>
  </si>
  <si>
    <t>Cetelem Brasil SA</t>
  </si>
  <si>
    <t>Fusion absorption, Transmission universelle de patrimoine (sortie)</t>
  </si>
  <si>
    <t>Cetelem Servicos Ltda</t>
  </si>
  <si>
    <t>Bulgarie</t>
  </si>
  <si>
    <t>Cardif Assurance Vie (succ. Bulgarie)</t>
  </si>
  <si>
    <t>Cardif Assurances Risques Divers (succ. Bulgarie)</t>
  </si>
  <si>
    <t>BNP Paribas SA (succ. Bulgarie)</t>
  </si>
  <si>
    <t xml:space="preserve">Direct Services </t>
  </si>
  <si>
    <t>BNP Paribas Personal Finance EAD</t>
  </si>
  <si>
    <t>Burkina Faso</t>
  </si>
  <si>
    <t>Banque Internationale du commerce et de l'industrie Burkina Faso</t>
  </si>
  <si>
    <t>Canada</t>
  </si>
  <si>
    <t>BNP Paribas (Canada) Valeurs mobilières</t>
  </si>
  <si>
    <t>BNP Paribas Canada</t>
  </si>
  <si>
    <t>BNP Paribas Energy Trading Canada Corp</t>
  </si>
  <si>
    <t>BNP Paribas SA (succ. Canada)</t>
  </si>
  <si>
    <t>Création d'entité</t>
  </si>
  <si>
    <t>Chili</t>
  </si>
  <si>
    <t>BNP Paribas Cardif Seguros de Vida SA</t>
  </si>
  <si>
    <t>BNP Paribas Cardif Seguros Generales SA</t>
  </si>
  <si>
    <t>Cardif Extension de Garantia y Asistencia Limitada</t>
  </si>
  <si>
    <t>Banco Estado Administradora General de Fondos</t>
  </si>
  <si>
    <t>Chine</t>
  </si>
  <si>
    <t>Arval China Co Ltd</t>
  </si>
  <si>
    <t>BOB - Cardif Life Insurance Company Ltd</t>
  </si>
  <si>
    <t>BNP Paribas Commodities Trading (Shangaï) Co Ltd</t>
  </si>
  <si>
    <t>BNP Paribas SA (succ. Chine)</t>
  </si>
  <si>
    <t>Cessation d'activité</t>
  </si>
  <si>
    <t>Banque de Nankin</t>
  </si>
  <si>
    <t>Haitong - Fortis Private Equity Fund Management Co. Ltd</t>
  </si>
  <si>
    <t>HFT Investment Management Co Ltd (Groupe)</t>
  </si>
  <si>
    <t>Colombie</t>
  </si>
  <si>
    <t>Cardif Colombia Suguros Generales</t>
  </si>
  <si>
    <t>BNP Paribas Colombia Corporation Financiera SA</t>
  </si>
  <si>
    <t>Corée du Sud</t>
  </si>
  <si>
    <t>BNP Paribas General Insurance Co Ltd</t>
  </si>
  <si>
    <t>Cardif Life Insurance Co. Ltd</t>
  </si>
  <si>
    <t>BNP Paribas SA (succ. République de Corée)</t>
  </si>
  <si>
    <t>BNP Paribas Securities Korea Company Ltd</t>
  </si>
  <si>
    <t>Côte d'Ivoire</t>
  </si>
  <si>
    <t>Banque Internationale du commerce et de l'industrie Côte d'Ivoire</t>
  </si>
  <si>
    <t>Danemark</t>
  </si>
  <si>
    <t>Arval A/S</t>
  </si>
  <si>
    <t>Cardif Forsakring AB (succ. Danemark)</t>
  </si>
  <si>
    <t>Cardif livforsakring AB (succ. Danemark)</t>
  </si>
  <si>
    <t>franchissement d'un des seuils tels que définis par le Groupe (entrée)</t>
  </si>
  <si>
    <t>BNP Paribas Fortis (succ. Danemark)</t>
  </si>
  <si>
    <t>Alfred Berg Asset Management AB (succ. Danemark)</t>
  </si>
  <si>
    <t>EkspresBank</t>
  </si>
  <si>
    <t>Aquisition complémentaire (variation de taux) + D5</t>
  </si>
  <si>
    <t>Émirats Arabes Unis</t>
  </si>
  <si>
    <t>BNP Paribas Real Estate Advisory &amp; Property Management LLC</t>
  </si>
  <si>
    <t>BNP Paribas SA (succ. Emirats Arabes Unis)</t>
  </si>
  <si>
    <t>Espagne</t>
  </si>
  <si>
    <t>Arval Service Lease SA</t>
  </si>
  <si>
    <t>Cardif Assurance Vie (succ. Espagne)</t>
  </si>
  <si>
    <t>BNP Paribas Factor (succ. Espagne)</t>
  </si>
  <si>
    <t>BNP Paribas Fortis (succ. Espagne)</t>
  </si>
  <si>
    <t>BNP Paribas SA (succ. Espagne)</t>
  </si>
  <si>
    <t>Ribera del Loira Arbitrage</t>
  </si>
  <si>
    <t>Entité déconsolidée car devenue inférieure aux seuils définis par le Groupe (sortie)</t>
  </si>
  <si>
    <t>SC Nueva Condo Murcia SL</t>
  </si>
  <si>
    <t>BNP Paribas Lease Group BPLG (succ. Espagne)</t>
  </si>
  <si>
    <t>Claas Financial Services (succ. Espagne)</t>
  </si>
  <si>
    <t>CNH Industrial Capital Europe (succ. Espagne)</t>
  </si>
  <si>
    <t>Fortis Lease Iberia SA</t>
  </si>
  <si>
    <t>JCB Finance (succ. Espagne)</t>
  </si>
  <si>
    <t>Cessation d'activité (dont dissolution, liquidation)</t>
  </si>
  <si>
    <t>Effico iberia SA</t>
  </si>
  <si>
    <t>Eurocredito EFC SA</t>
  </si>
  <si>
    <t>FCC U.C.I 5-18</t>
  </si>
  <si>
    <t>Fimesctic Expansion SA</t>
  </si>
  <si>
    <t>Servicios Financieros Carrefour EFC</t>
  </si>
  <si>
    <t>Union de Creditos Inmobiliaros - UCI (Groupe)</t>
  </si>
  <si>
    <t>Banco Cetelem SA</t>
  </si>
  <si>
    <t xml:space="preserve">Personal Finance </t>
  </si>
  <si>
    <t>Cortal Consors (succ. Espagne)</t>
  </si>
  <si>
    <t xml:space="preserve">BNP Paribas Securities Services - B2PS (succ. Espagne) </t>
  </si>
  <si>
    <t>BNP Paribas Real Estate Advisory Spain SA</t>
  </si>
  <si>
    <t>BNP Paribas Real Estate Investment Management Spain SA</t>
  </si>
  <si>
    <t>BNP Paribas Real Estate Property Management Spain SA</t>
  </si>
  <si>
    <t>Meunier Hispania</t>
  </si>
  <si>
    <t>Tasaciones Hipotecarias SA</t>
  </si>
  <si>
    <t>cessation hors groupe, perte de contrôle ou perte d'influence notable (sortie)</t>
  </si>
  <si>
    <t>Ejesur SA</t>
  </si>
  <si>
    <t>Sociétés immobilières d'Exploitation</t>
  </si>
  <si>
    <t>BNP Paribas Espana SA</t>
  </si>
  <si>
    <t xml:space="preserve">Wealth Management </t>
  </si>
  <si>
    <t>acquisition complémentaire (variation de taux)</t>
  </si>
  <si>
    <t>États-Unis</t>
  </si>
  <si>
    <t>1897 Services Corporation</t>
  </si>
  <si>
    <t>Bancwest Corporation</t>
  </si>
  <si>
    <t>Bancwest Investment Services, Inc.</t>
  </si>
  <si>
    <t>Bank of the West</t>
  </si>
  <si>
    <t>Bank of the West Business Park Association LLC</t>
  </si>
  <si>
    <t>Entité déconsolidée car devenue inférieure aux seuils définis par le groupe</t>
  </si>
  <si>
    <t>BOW Auto receivables LLC</t>
  </si>
  <si>
    <t>BOW Auto Trust LLC</t>
  </si>
  <si>
    <t>BW Insurance Agency, Inc</t>
  </si>
  <si>
    <t>CFB Community Development corporation</t>
  </si>
  <si>
    <t>Claas Financial Services LLC</t>
  </si>
  <si>
    <t>Commercial Federal affordable Housing, Inc</t>
  </si>
  <si>
    <t>Commercial Federal Community Development corporation</t>
  </si>
  <si>
    <t>Commercial Federal Insurance Corporation</t>
  </si>
  <si>
    <t>Commercial Federal Realty Investors Corporation</t>
  </si>
  <si>
    <t>Commercial Federal Service Corporation</t>
  </si>
  <si>
    <t>Equipment Lot Siemens 1998A - FH</t>
  </si>
  <si>
    <t>Equity Lending Inc</t>
  </si>
  <si>
    <t>Cessation d'activité dont dissolution, liquidation (sortie)</t>
  </si>
  <si>
    <t>Essex Credit Corporation</t>
  </si>
  <si>
    <t>Fusion absportion, transmission universelle du patrimoine (sortie)</t>
  </si>
  <si>
    <t>FHB Guam Trust Co</t>
  </si>
  <si>
    <t>FHL SPC One, Inc</t>
  </si>
  <si>
    <t>First Bancorp</t>
  </si>
  <si>
    <t>First Hawaïan Bank</t>
  </si>
  <si>
    <t>First Hawaïan Capital 1</t>
  </si>
  <si>
    <t>First Hawaïan leasing inc</t>
  </si>
  <si>
    <t>First National Bancorporation</t>
  </si>
  <si>
    <t>First Santa Clara Corporation</t>
  </si>
  <si>
    <t>Glendale Corporate Center Acquisition LLC</t>
  </si>
  <si>
    <t>LACMTA Rail statutory Trust (FH1)</t>
  </si>
  <si>
    <t>Lexington Blue LLC</t>
  </si>
  <si>
    <t>Liberty Leasing company</t>
  </si>
  <si>
    <t xml:space="preserve">MNCRC Equipement Lot </t>
  </si>
  <si>
    <t>Real Estate Delivery 2 Inc</t>
  </si>
  <si>
    <t>Riverwalk village Three Holdings LLC</t>
  </si>
  <si>
    <t>Santa Rita Town Homes Acquisition LLC</t>
  </si>
  <si>
    <t>Southwest Airlines 1993 Trust N363 SW</t>
  </si>
  <si>
    <t>ST 2001 FH-1</t>
  </si>
  <si>
    <t>SWB 99-1</t>
  </si>
  <si>
    <t>The bankers Club, Inc</t>
  </si>
  <si>
    <t>Ursus Real Estate, Inc</t>
  </si>
  <si>
    <t>VTA 1998 - FH</t>
  </si>
  <si>
    <t>Banexi Holding Corporation</t>
  </si>
  <si>
    <t>BNP Paribas Arbitrage (succ. Etats-Unis)</t>
  </si>
  <si>
    <t>BNP Paribas Capital Services Inc</t>
  </si>
  <si>
    <t>BNP Paribas CC Inc (ex - BNP Paribas Capital Corporation Inc)</t>
  </si>
  <si>
    <t>BNP Paribas Energy Trading GP</t>
  </si>
  <si>
    <t>BNP Paribas Energy Trading Holdings Inc</t>
  </si>
  <si>
    <t>BNP Paribas Energy Trading LLC</t>
  </si>
  <si>
    <t>BNP Paribas Finance Inc</t>
  </si>
  <si>
    <t>BNP Paribas Fortis (succ. Etats-Unis)</t>
  </si>
  <si>
    <t>BNP Paribas FS LLC</t>
  </si>
  <si>
    <t>BNP Paribas Leasing corporation</t>
  </si>
  <si>
    <t>BNP Paribas Mortgage corporation</t>
  </si>
  <si>
    <t>BNP Paribas North America Inc</t>
  </si>
  <si>
    <t>BNP Paribas Prime Brokerage Inc</t>
  </si>
  <si>
    <t>BNP Paribas RCC Inc</t>
  </si>
  <si>
    <t>BNP Paribas SA (succ. Etats-Unis)</t>
  </si>
  <si>
    <t>BNP Paribas Securities Corporation</t>
  </si>
  <si>
    <t>BNP Paribas VPG Adonis LLC</t>
  </si>
  <si>
    <t>BNP Paribas VPG BMC Select LLC</t>
  </si>
  <si>
    <t>BNP Paribas VPG Brookfin LLC</t>
  </si>
  <si>
    <t>BNP Paribas VPG Brookline Cre LLC</t>
  </si>
  <si>
    <t>BNP Paribas VPG CB LLC</t>
  </si>
  <si>
    <t>BNP Paribas VPG EDMC Holdings LLC</t>
  </si>
  <si>
    <t>BNP Paribas VPG Freedom Communications LLC</t>
  </si>
  <si>
    <t>BNP Paribas VPG Lake Butler LLC</t>
  </si>
  <si>
    <t>BNP Paribas VPG Legacy Cabinets LLC</t>
  </si>
  <si>
    <t>BNP Paribas VPG Marc IV LLC</t>
  </si>
  <si>
    <t>BNP Paribas VPG Master LLC</t>
  </si>
  <si>
    <t>BNP Paribas VPG Medianews Group LLC</t>
  </si>
  <si>
    <t>BNP Paribas VPG MGM LLC</t>
  </si>
  <si>
    <t>BNP Paribas VPG Modern Luxury Media LLC</t>
  </si>
  <si>
    <t>BNP Paribas VPG  Northstar LLC</t>
  </si>
  <si>
    <t>BNP Paribas VPG Reader's Digest association LLC</t>
  </si>
  <si>
    <t>BNP Paribas VPG SBX Holdings LLC</t>
  </si>
  <si>
    <t>BNP Paribas VPG SDI Media Holdings LLC</t>
  </si>
  <si>
    <t>BNP Paribas VPG Semgroup LLC</t>
  </si>
  <si>
    <t>BNP Paribas VPG Titan outdoor LLC</t>
  </si>
  <si>
    <t>FB Transportation Capital LLC</t>
  </si>
  <si>
    <t>Fortis Funding LLC</t>
  </si>
  <si>
    <t>French American Banking Corporation - F.A.B.C</t>
  </si>
  <si>
    <t>FSI Holdings Inc</t>
  </si>
  <si>
    <t>Madison Arbor LLC</t>
  </si>
  <si>
    <t>cessation d'activité dont dissolution, liquidation (sortie)</t>
  </si>
  <si>
    <t>Matchpoint Master Trust</t>
  </si>
  <si>
    <t>Paribas North America Inc</t>
  </si>
  <si>
    <t>Scaldis Capital LLC</t>
  </si>
  <si>
    <t>Tender option bond municipal program</t>
  </si>
  <si>
    <t>Via North America, Inc</t>
  </si>
  <si>
    <t>VPG SDI Media LLC</t>
  </si>
  <si>
    <t>Alamo Funding II Inc</t>
  </si>
  <si>
    <t>BNP Paribas Investment Partners USA Holdings Inc</t>
  </si>
  <si>
    <t>Fischer Francis Trees &amp; Watts Inc</t>
  </si>
  <si>
    <t>Claas Financial Services Inc</t>
  </si>
  <si>
    <t>BNP Paribas US Medium Term Notes Program LLC</t>
  </si>
  <si>
    <t>Finlande</t>
  </si>
  <si>
    <t>Arval oy</t>
  </si>
  <si>
    <t>BNP Paribas Fortis (succ. Finlande)</t>
  </si>
  <si>
    <t>création d'entité</t>
  </si>
  <si>
    <t>Alfred Berg Kapitalforvaltning AB</t>
  </si>
  <si>
    <t>Alfred Berg Asset Management AB (succ. Finlande)</t>
  </si>
  <si>
    <t>Alfred Berg Rahastoyhtio Oy</t>
  </si>
  <si>
    <t>France</t>
  </si>
  <si>
    <t>Arval ECL</t>
  </si>
  <si>
    <t>Arval Trading</t>
  </si>
  <si>
    <t>Autovalley</t>
  </si>
  <si>
    <t>Cofiparc</t>
  </si>
  <si>
    <t>Public Location Longue Durée</t>
  </si>
  <si>
    <t>BNP Paribas Aqua</t>
  </si>
  <si>
    <t>BNP Paribas Cardif</t>
  </si>
  <si>
    <t>BNP Paribas Global Senior Corporate Loans</t>
  </si>
  <si>
    <t>BNP Paribas Money 3M</t>
  </si>
  <si>
    <t>Cardif Assurance Vie</t>
  </si>
  <si>
    <t>Cardif I-Services</t>
  </si>
  <si>
    <t>Cardimmo</t>
  </si>
  <si>
    <t xml:space="preserve">GIE BNP Paribas Cardif </t>
  </si>
  <si>
    <t>Icare</t>
  </si>
  <si>
    <t>Entités déconsolidées car devenues inférieures aux seuils définis par le Groupe</t>
  </si>
  <si>
    <t>Icare Assurance</t>
  </si>
  <si>
    <t>Natio Assurance</t>
  </si>
  <si>
    <t>Natio Fonds Ampère 1</t>
  </si>
  <si>
    <t>Odyssée SCI</t>
  </si>
  <si>
    <t>Portes de Claye SCI</t>
  </si>
  <si>
    <t>Profilea Monde Equilibre</t>
  </si>
  <si>
    <t>Scoo SCI</t>
  </si>
  <si>
    <t>relution (variation de taux)</t>
  </si>
  <si>
    <t>BNP Paribas SA</t>
  </si>
  <si>
    <t>Banque</t>
  </si>
  <si>
    <t>Banque de Wallis et Futuna</t>
  </si>
  <si>
    <t>BNP Paribas Factor</t>
  </si>
  <si>
    <t>BNP Paribas Guadeloupe</t>
  </si>
  <si>
    <t>BNP Paribas Guyane</t>
  </si>
  <si>
    <t>BNP Paribas Martinique</t>
  </si>
  <si>
    <t>BNP Paribas Nouvelle-Calédonie</t>
  </si>
  <si>
    <t>BNP Paribas Réunion</t>
  </si>
  <si>
    <t>Société Alsacienne de Développement et d'expansion</t>
  </si>
  <si>
    <t>Antin Participation 8</t>
  </si>
  <si>
    <t>Atargatis</t>
  </si>
  <si>
    <t xml:space="preserve">Austin Finance </t>
  </si>
  <si>
    <t>BNP Paribas Arbitrage</t>
  </si>
  <si>
    <t>BNP Paribas Equities France</t>
  </si>
  <si>
    <t>Fusion absportpion, transmission universelle du patrimoine</t>
  </si>
  <si>
    <t>BNP Paribas Flexi III Deposit Euro</t>
  </si>
  <si>
    <t>Compagnie d'Investissement Italiens SNC</t>
  </si>
  <si>
    <t>Compagnie Investissements Opéra SNC</t>
  </si>
  <si>
    <t>Esomet</t>
  </si>
  <si>
    <t>Financière des Italiens</t>
  </si>
  <si>
    <t>Financière Paris Haussmann</t>
  </si>
  <si>
    <t>Financière Taitbout</t>
  </si>
  <si>
    <t>Laffitte Participation 22</t>
  </si>
  <si>
    <t>Méditerranéa</t>
  </si>
  <si>
    <t>Optichamps</t>
  </si>
  <si>
    <t>Parifergie</t>
  </si>
  <si>
    <t>Parilease</t>
  </si>
  <si>
    <t>Participations Opéra</t>
  </si>
  <si>
    <t>Taitbout Participation 3 SNC</t>
  </si>
  <si>
    <t>Verner Investissements (Groupe)</t>
  </si>
  <si>
    <t>BNP intercontinentale - BNPI</t>
  </si>
  <si>
    <t>BNP Paribas BDDI Participations</t>
  </si>
  <si>
    <t>BNP Paribas Asset Management SAS</t>
  </si>
  <si>
    <t>BNP Paribas Capital Partners (ex- BNP Paribas Private Equity)</t>
  </si>
  <si>
    <t>BNP Paribas Investment Partners</t>
  </si>
  <si>
    <t>investment Partners</t>
  </si>
  <si>
    <t>CamGestion</t>
  </si>
  <si>
    <t>FundQuest Advisor</t>
  </si>
  <si>
    <t>THEAM</t>
  </si>
  <si>
    <t>Klépierre SA (Groupe)</t>
  </si>
  <si>
    <t>Klépierre</t>
  </si>
  <si>
    <t>Aprolis Finance</t>
  </si>
  <si>
    <t>Arius</t>
  </si>
  <si>
    <t>Artegy</t>
  </si>
  <si>
    <t>BNP Paribas Lease Group BPLG</t>
  </si>
  <si>
    <t>Claas Financial Services</t>
  </si>
  <si>
    <t>CNH Industrial Capital Europe (ex- CNH Capital Europe)</t>
  </si>
  <si>
    <t>Fortis Lease (France)</t>
  </si>
  <si>
    <t>JCB Finance</t>
  </si>
  <si>
    <t>MFF</t>
  </si>
  <si>
    <t>Natiocrédibail</t>
  </si>
  <si>
    <t>Natiocrédimurs</t>
  </si>
  <si>
    <t>Natioénergie 2</t>
  </si>
  <si>
    <t>Same Deutz-Fahr Finance</t>
  </si>
  <si>
    <t>Autonoria 2012 - 1 et 2</t>
  </si>
  <si>
    <t>Autonoria 2014</t>
  </si>
  <si>
    <t>Axa Banque Financement</t>
  </si>
  <si>
    <t>Cafineo</t>
  </si>
  <si>
    <t>Carrefour Banque</t>
  </si>
  <si>
    <t>CMV Médiforce</t>
  </si>
  <si>
    <t>Cofica Bail</t>
  </si>
  <si>
    <t>Cofiplan</t>
  </si>
  <si>
    <t>Communication Marketing Services - CMS</t>
  </si>
  <si>
    <t>Compagnie de Gestion et de Prêts</t>
  </si>
  <si>
    <t>Crédit Moderne Antilles Guyane</t>
  </si>
  <si>
    <t>Crédit Moderne Océan Indien</t>
  </si>
  <si>
    <t>Domofinance</t>
  </si>
  <si>
    <t>Domos 2011 - A et B</t>
  </si>
  <si>
    <t>Effico</t>
  </si>
  <si>
    <t>Facet</t>
  </si>
  <si>
    <t>FCC Domos 2008</t>
  </si>
  <si>
    <t>FCC Retail ABS Finance - Noria 2009</t>
  </si>
  <si>
    <t>Fidecom</t>
  </si>
  <si>
    <t>Fidem</t>
  </si>
  <si>
    <t>Gestion et Services Groupe Cofinoga GIE</t>
  </si>
  <si>
    <t>LaSer Cofinoga</t>
  </si>
  <si>
    <t>LaSer loyalty</t>
  </si>
  <si>
    <t>LaSer SA</t>
  </si>
  <si>
    <t>LaSer Symag</t>
  </si>
  <si>
    <t>Leval 20</t>
  </si>
  <si>
    <t>Loisirs Finance</t>
  </si>
  <si>
    <t>Norrsken Finance</t>
  </si>
  <si>
    <t>BNP Paribas Personal Finance</t>
  </si>
  <si>
    <t>Prêts et Services SAS</t>
  </si>
  <si>
    <t>Projeo</t>
  </si>
  <si>
    <t>Retail Mobile Wallet</t>
  </si>
  <si>
    <t>Franchissement d'un des seuils tels que définis par le groupe</t>
  </si>
  <si>
    <t>Sygma Banque</t>
  </si>
  <si>
    <t>Banque Solféa</t>
  </si>
  <si>
    <t>B*Capital</t>
  </si>
  <si>
    <t>Cortal Consors</t>
  </si>
  <si>
    <t>entité déconsolidée car devenue inférieure aux seuils définis par le Groupe</t>
  </si>
  <si>
    <t>Protzamparc Société de Bourse</t>
  </si>
  <si>
    <t>BNP Paribas Dealing Services</t>
  </si>
  <si>
    <t>BNP Paribas Fund Services France</t>
  </si>
  <si>
    <t>BNP Paribas Securities Services - BP2S</t>
  </si>
  <si>
    <t>Asset Partners</t>
  </si>
  <si>
    <t>Auguste Thouard Expertise</t>
  </si>
  <si>
    <t>BNP Paribas Immobilier Promotion Immobilier d'Entreprise</t>
  </si>
  <si>
    <t>BNP Paribas Immobilier Résidentiel</t>
  </si>
  <si>
    <t>BNP Paribas Immobilier Résidentiel Promotion Ile-de-France</t>
  </si>
  <si>
    <t>BNP Paribas Immobilier Résidentiel Résidences Services BSA</t>
  </si>
  <si>
    <t>BNP Paribas Immobilier Résidentiel Services Clients</t>
  </si>
  <si>
    <t>BNP Paribas Immobilier Résidentiel Transaction &amp; Conseil</t>
  </si>
  <si>
    <t>BNP Paribas Immobilier Résidentiel V2i</t>
  </si>
  <si>
    <t>BNP Paribas Real Estate</t>
  </si>
  <si>
    <t>BNP Paribas Real Estate Consult France</t>
  </si>
  <si>
    <t>BNP Paribas Real Estate Financial Partner</t>
  </si>
  <si>
    <t>BNP Paribas Real Estate Hotels France</t>
  </si>
  <si>
    <t>Cession partielle (variation de taux)</t>
  </si>
  <si>
    <t>BNP Paribas Real Estate Investment Management</t>
  </si>
  <si>
    <t>BNP Paribas Real Estate Investment Services</t>
  </si>
  <si>
    <t>BNP Paribas Real Estate Property Management France SAS</t>
  </si>
  <si>
    <t>BNP Paribas Real Estate Transaction France</t>
  </si>
  <si>
    <t>BNP Paribas Real Estate Valuation France</t>
  </si>
  <si>
    <t>FG Ingénierie et Promotion immobilière</t>
  </si>
  <si>
    <t>immobilière des Bergues</t>
  </si>
  <si>
    <t xml:space="preserve">Partner's &amp; Services </t>
  </si>
  <si>
    <t>Siège Issy</t>
  </si>
  <si>
    <t>Société de Construction de Vente</t>
  </si>
  <si>
    <t>96 sociétés de construction de vente dont 86 en intégration globale et 10 par MEV</t>
  </si>
  <si>
    <t>BNP Paribas Home Loan SFH</t>
  </si>
  <si>
    <t>BNP Paribas Partners for innovation (Groupe)</t>
  </si>
  <si>
    <t>BNP Paribas Public Sector SCF</t>
  </si>
  <si>
    <t>création d'entité (entrée)</t>
  </si>
  <si>
    <t>Compagnie d'Investissements de Paris - C.I.P</t>
  </si>
  <si>
    <t>FCT Opéra</t>
  </si>
  <si>
    <t>Financière BNP Paribas</t>
  </si>
  <si>
    <t>Financière du Marché Saint Honoré</t>
  </si>
  <si>
    <t>GIE Groupement Auxiliaire de Moyens</t>
  </si>
  <si>
    <t>Omnium de Gestion et de Développement immobilier - OGDI</t>
  </si>
  <si>
    <t>Société Auxiliaire de Construction Immobilière - SACI</t>
  </si>
  <si>
    <t>Société Orbaisienne de Participations</t>
  </si>
  <si>
    <t>UCB Bail 2</t>
  </si>
  <si>
    <t>UCB Entreprises</t>
  </si>
  <si>
    <t>Antin Participation 5</t>
  </si>
  <si>
    <t>Société immobilière Marché Saint-Honoré</t>
  </si>
  <si>
    <t xml:space="preserve">BNP Paribas Wealth Management </t>
  </si>
  <si>
    <t>Conseil Investissement SNC</t>
  </si>
  <si>
    <t xml:space="preserve">Gabon * </t>
  </si>
  <si>
    <t>Banque internationale du commerce et de l'industrie Gabon</t>
  </si>
  <si>
    <t>Grèce</t>
  </si>
  <si>
    <t>Arval Hellas Car Rental SA</t>
  </si>
  <si>
    <t>BNP Paribas Securities Services - BP2S (Grèce)</t>
  </si>
  <si>
    <t>Guernesey</t>
  </si>
  <si>
    <t>BNP - Paribas Securities Services - BP2S (succ. Guernesey)</t>
  </si>
  <si>
    <t xml:space="preserve">Guinée * </t>
  </si>
  <si>
    <t>Banque internationale du commerce et de l'industrie Guinée</t>
  </si>
  <si>
    <t>Acquisition complémentaire (variation de taux)</t>
  </si>
  <si>
    <t>BNP Paribas Arbitrage (Hong-Kong) Ltd</t>
  </si>
  <si>
    <t>Hong-Kong</t>
  </si>
  <si>
    <t>BNP Paribas Capital (Asia Pacific) Ltd</t>
  </si>
  <si>
    <t>BNP Paribas Finance (Hong Kong) Ltd</t>
  </si>
  <si>
    <t>BNP Paribas SA (succ. Hong-Kong)</t>
  </si>
  <si>
    <t>BNP Paribas Securities (Asia) Ltd</t>
  </si>
  <si>
    <t>BNP Paribas SJ Ltd</t>
  </si>
  <si>
    <t>BNP Paribas Investment Partners Asia Ltd</t>
  </si>
  <si>
    <t>BNP Paribas Dealing Services Asia Ltd</t>
  </si>
  <si>
    <t>BNP Paribas Securities Services - BP2S (succ. Hong Kong)</t>
  </si>
  <si>
    <t>BNP Paribas Wealth Management (succ. Hong-Kong)</t>
  </si>
  <si>
    <t>Hongrie</t>
  </si>
  <si>
    <t>Arval Magyaroszag KFT</t>
  </si>
  <si>
    <t>Cardif Biztosito Magyarorszag Zrt</t>
  </si>
  <si>
    <t>BNP Paribas SA (succ. Hongrie)</t>
  </si>
  <si>
    <t>BNP Paribas Lease Group KFT</t>
  </si>
  <si>
    <t>BNP Paribas Lease Group lizing RT</t>
  </si>
  <si>
    <t>Fortis Lease Operativ Lizing Zartkoruen Mukodo Reszvenytarsasag</t>
  </si>
  <si>
    <t>Magyar Cetelem Bank Zrt</t>
  </si>
  <si>
    <t>Oney Magyarorszag Zrt</t>
  </si>
  <si>
    <t>UCB Ingatlanhitel RT</t>
  </si>
  <si>
    <t>BNP Paribas Securities Services - BP2S (succ. Hongrie)</t>
  </si>
  <si>
    <t>BNP PB Real Estate Advisory &amp; Property Management Hungary Ltd.</t>
  </si>
  <si>
    <t>Ile de Man</t>
  </si>
  <si>
    <t>BNP Paribas Securities Services - BP2S (succ. Ile de Man)</t>
  </si>
  <si>
    <t>Bank of the West (succ. Iles Cayman)</t>
  </si>
  <si>
    <t>Iles Caymans</t>
  </si>
  <si>
    <t>First Hawaïan Bank (succ. Iles Cayman)</t>
  </si>
  <si>
    <t>BNP Paribas Fortis (succ. Iles Cayman)</t>
  </si>
  <si>
    <t>BNP Paribas SA (succ. Iles Cayman)</t>
  </si>
  <si>
    <t>Marc Finance Ltd</t>
  </si>
  <si>
    <t>TCG Fund I, LP</t>
  </si>
  <si>
    <t>Inde</t>
  </si>
  <si>
    <t>State Bank of India Life insurance Company Ltd</t>
  </si>
  <si>
    <t>BNP Paribas India Holding Private Ltd</t>
  </si>
  <si>
    <t>BNP Paribas India Solutions Private Ltd</t>
  </si>
  <si>
    <t>BNP Paribas SA (succ. Inde)</t>
  </si>
  <si>
    <t>BNP Paribas Securities India Private Ltd</t>
  </si>
  <si>
    <t>BNP Paribas Asset Management India Private</t>
  </si>
  <si>
    <t>Sundaram BNP Paribas Home Finance Ltd</t>
  </si>
  <si>
    <t>Geojit BNP Paribas Financial Services Ltd (Groupe)</t>
  </si>
  <si>
    <t>Aquisition complémentaire (variation de taux)</t>
  </si>
  <si>
    <t>Geojit Technologies Private Ltd</t>
  </si>
  <si>
    <t>BNP Paribas Sundaram GSO Private Ltd</t>
  </si>
  <si>
    <t>Indonésie</t>
  </si>
  <si>
    <t>PT Bank BNP Paribas Indonesia</t>
  </si>
  <si>
    <t>PT BNP Paribas Investment Partners</t>
  </si>
  <si>
    <t>Irlande</t>
  </si>
  <si>
    <t>Greenval Insurance Company Ltd</t>
  </si>
  <si>
    <t>Darnell Ltd</t>
  </si>
  <si>
    <t>Alectra Finance PLC</t>
  </si>
  <si>
    <t>Aquarius + Investments PLC</t>
  </si>
  <si>
    <t>Aquarius Capital Investments Ltd</t>
  </si>
  <si>
    <t>entité déconsolidée car devenue inférieure aux seuils définis par le groupe</t>
  </si>
  <si>
    <t>BNP Paribas International Finance Dublin</t>
  </si>
  <si>
    <t>BNP Paribas Ireland</t>
  </si>
  <si>
    <t>BNP Paribas Prime Brokerage International Ltd</t>
  </si>
  <si>
    <t>BNP Paribas SA (succ. Irlande)</t>
  </si>
  <si>
    <t>Madison Arbor Ltd</t>
  </si>
  <si>
    <t>Matchpoint Finance Public Limited Company</t>
  </si>
  <si>
    <t>Omega Capital Funding Ltd</t>
  </si>
  <si>
    <t>Omega Capital Investments PLC</t>
  </si>
  <si>
    <t>Scaldis Capital (Ireland) Ltd</t>
  </si>
  <si>
    <t>Utexam Logistics Ltd</t>
  </si>
  <si>
    <t>Utexam Solutions Ltd</t>
  </si>
  <si>
    <t>BNP Paribas Fund Services Dublin Ltd</t>
  </si>
  <si>
    <t>BNP Paribas Securities Services - BP2S (succ. Irlande)</t>
  </si>
  <si>
    <t>BNP PB Real Estate Advisory &amp; property Management Ireland Ltd</t>
  </si>
  <si>
    <t>Italie</t>
  </si>
  <si>
    <t>Arval Service Lease Italia S.P.A</t>
  </si>
  <si>
    <t>BNP Paribas Cardif Vita Compagnia di Assicurazione E Riassicurazione S.P.A (ex- Cardif Assicurazioni SPA)</t>
  </si>
  <si>
    <t>Cardif Assurance Vie (succ. Italie)</t>
  </si>
  <si>
    <t>Cardif Assurances Risques Divers (succ. Italie)</t>
  </si>
  <si>
    <t>UBI Assicurazioni Spa</t>
  </si>
  <si>
    <t>Artigiancassa SPA</t>
  </si>
  <si>
    <t>Banca Nazionale del Lavoro SPA</t>
  </si>
  <si>
    <t>BNL Finance SPA</t>
  </si>
  <si>
    <t>BNL Positivity SRL</t>
  </si>
  <si>
    <t>EMF - IT 2008 - 1 SRL</t>
  </si>
  <si>
    <t>International Factors Italia SPA - Ifitalia</t>
  </si>
  <si>
    <t>Vela ABS SRL</t>
  </si>
  <si>
    <t>Vela Home SRL</t>
  </si>
  <si>
    <t>Vela Mortgages SRL</t>
  </si>
  <si>
    <t>Vela OGB SRL</t>
  </si>
  <si>
    <t>Vela Public Sector SRL</t>
  </si>
  <si>
    <t>Vela RMBS SRL</t>
  </si>
  <si>
    <t>BNP Paribas SA (succ. Italie)</t>
  </si>
  <si>
    <t>BNP Paribas Investment Partners Societa di Gestione del Risparmio SPA</t>
  </si>
  <si>
    <t>BNP Paribas Lease Group BPLG (succ. Italie)</t>
  </si>
  <si>
    <t>BNP Paribas Lease Group Leasing Solutions SPA</t>
  </si>
  <si>
    <t>CNH Industrial Capital Europe (succ. Italie)</t>
  </si>
  <si>
    <t>JCB Finance (succ. Italie)</t>
  </si>
  <si>
    <t>Locatrice Italiana SPA</t>
  </si>
  <si>
    <t>Vela Lease SRL</t>
  </si>
  <si>
    <t>Bieffe 5 SPA</t>
  </si>
  <si>
    <t>Findomestic Banca SPA</t>
  </si>
  <si>
    <t>Florence 1 SRL</t>
  </si>
  <si>
    <t>Florence SPV SRL</t>
  </si>
  <si>
    <t>BNP Paribas Securities Services - BP2S (succ. Italie)</t>
  </si>
  <si>
    <t>BNP Paribas Real Estate Advisory Italy SPA</t>
  </si>
  <si>
    <t>BNP Paribas Real Estate Investment Management Italy</t>
  </si>
  <si>
    <t>BNP Paribas Real Estate Italy SRL</t>
  </si>
  <si>
    <t>BNP Paribas Real Estate property Management Italy SRL</t>
  </si>
  <si>
    <t>San Basilio 45 SRL</t>
  </si>
  <si>
    <t>Sviluppo HQ Tiburtina SRL</t>
  </si>
  <si>
    <t>Sviluppo Residenziale Italia SRL</t>
  </si>
  <si>
    <t>Via Crespi 26 SRL</t>
  </si>
  <si>
    <t>Japon</t>
  </si>
  <si>
    <t>Cardif Assurance Vie (succ. Japon)</t>
  </si>
  <si>
    <t>Cardif Assurances Risques Divers (succ. Japon)</t>
  </si>
  <si>
    <t>BNP Paribas Japan Ltd</t>
  </si>
  <si>
    <t>Cessation d'activité dont dissolution, liquidation</t>
  </si>
  <si>
    <t>BNP Paribas Principal Investments  Japan Ltd</t>
  </si>
  <si>
    <t>BNP Paribas SA (succ. Japon)</t>
  </si>
  <si>
    <t>BNP Paribas Securities Japan Ltd</t>
  </si>
  <si>
    <t>BNP Paribas SJ  Ltd (succ. Japon)</t>
  </si>
  <si>
    <t>Jersey</t>
  </si>
  <si>
    <t>BNP Paribas Suisse Sa (succ. Jersey)</t>
  </si>
  <si>
    <t>BNP Paribas Sa (succ. Jersey)</t>
  </si>
  <si>
    <t>Scaldis Capital Ltd</t>
  </si>
  <si>
    <t>BNP Paribas Securities Services - BP2S (succ. Jersey)</t>
  </si>
  <si>
    <t>BNP Paribas Real Estate Jersey Ltd</t>
  </si>
  <si>
    <t>Koweït</t>
  </si>
  <si>
    <t>BNP Paribas SA (succ. Koweït)</t>
  </si>
  <si>
    <t>Luxembourg</t>
  </si>
  <si>
    <t>Arval Luxembourg SA</t>
  </si>
  <si>
    <t>Cardif Assurances Risques Divers (succ. Luxembourg)</t>
  </si>
  <si>
    <t>Cardif Lux Vie</t>
  </si>
  <si>
    <t>BGL BNP Paribas</t>
  </si>
  <si>
    <t>BGL BNP Paribas Factor SA</t>
  </si>
  <si>
    <t>BNP Paribas Fortis Funding SA</t>
  </si>
  <si>
    <t>BNP Paribas Lease Group Luxembourg SA</t>
  </si>
  <si>
    <t>Cofhylux SA</t>
  </si>
  <si>
    <t>Société immobilière de Monterey SA</t>
  </si>
  <si>
    <t>Société immobilière du Royal Building SA</t>
  </si>
  <si>
    <t>Alleray SARL</t>
  </si>
  <si>
    <t>BNP Paribas SA (succ. Luxembourg)</t>
  </si>
  <si>
    <t>Crossen SARL</t>
  </si>
  <si>
    <t>Greenstars BNP Paribas</t>
  </si>
  <si>
    <t>Grenache et Cie SNC</t>
  </si>
  <si>
    <t>Hime Holding 1 SA</t>
  </si>
  <si>
    <t>Hime Holding 2 SA</t>
  </si>
  <si>
    <t>Hime Holding 3 SA</t>
  </si>
  <si>
    <t>Plagefin SA (ex-Paribas Trust Luxembourg SA)</t>
  </si>
  <si>
    <t>Royale Neuve 1 Sarl</t>
  </si>
  <si>
    <t>Royale Neuve VI Sarl</t>
  </si>
  <si>
    <t>Fund Channel</t>
  </si>
  <si>
    <t>BNP Paribas Leasing Solutions</t>
  </si>
  <si>
    <t>Compagnie financière Ottamane SA</t>
  </si>
  <si>
    <t>BNP Paribas Securities Services - BP2S (succ. Luxembourg</t>
  </si>
  <si>
    <t>BNP Paribas Real Estate Advisory &amp; Property Management Luxembourg SA</t>
  </si>
  <si>
    <t>BNP Paribas Real Estate Investment Management Luxembourg SA</t>
  </si>
  <si>
    <t>European Direct Property Management SA</t>
  </si>
  <si>
    <t>entité déconsolidée car devenue inférieure aux seuils définis par le Groupe (sortie)</t>
  </si>
  <si>
    <t>Pyrotex SARL</t>
  </si>
  <si>
    <t>BNL International Investment SA</t>
  </si>
  <si>
    <t>BNP Paribas SB Re</t>
  </si>
  <si>
    <t>Le Sphynx Assurances Luxembourg SA</t>
  </si>
  <si>
    <t>Plagefin - Placement, Gestion, Finance Holding SA</t>
  </si>
  <si>
    <t>Malaisie</t>
  </si>
  <si>
    <t>BNP Paribas Malaysia Berhad</t>
  </si>
  <si>
    <t>BNP Paribas SA (succ. Malaisie)</t>
  </si>
  <si>
    <t>Mali</t>
  </si>
  <si>
    <t>Banque internationale du commerce et de l'industrie Mali</t>
  </si>
  <si>
    <t>Maroc</t>
  </si>
  <si>
    <t>Arval Maroc SA</t>
  </si>
  <si>
    <t>Banque Marocaine du commerce et de l'industrie</t>
  </si>
  <si>
    <t>Banque Marocaine du commerce et de l'industrie Assurance</t>
  </si>
  <si>
    <t>Banque Marocaine du commerce et de l'industrie Crédit Conso</t>
  </si>
  <si>
    <t>Fusion absorption, transmission universelle du patrimoine (sortie)</t>
  </si>
  <si>
    <t>Banque Marocaine du commerce et de l'industrie Leasing</t>
  </si>
  <si>
    <t>Banque Marocaine du commerce et de l'industrie Offshore</t>
  </si>
  <si>
    <t>BNP Paribas Méditerranée Innovation &amp; Technologies</t>
  </si>
  <si>
    <t>Mexique</t>
  </si>
  <si>
    <t>Cardif Mexico Seguros de Vida SA de CV</t>
  </si>
  <si>
    <t>BNP Paribas Investment Partners Latam SA</t>
  </si>
  <si>
    <t>Relution (variation de taux)</t>
  </si>
  <si>
    <t>BNP Paribas Personal Finance SA de CV</t>
  </si>
  <si>
    <t>BNP Paribas SA (succ. Monaco)</t>
  </si>
  <si>
    <t>Monaco</t>
  </si>
  <si>
    <t>BNP Paribas Wealth Management Monaco</t>
  </si>
  <si>
    <t>Namibie</t>
  </si>
  <si>
    <t>RCS Investment Holdings Namibia Proprietary Ltd</t>
  </si>
  <si>
    <t>Norvège</t>
  </si>
  <si>
    <t>Cardif Forsakring AB (succ. Norvège)</t>
  </si>
  <si>
    <t>Cardif Livforsakring AB (succ. Norvège)</t>
  </si>
  <si>
    <t>BNP Paribas Fortis (succ. Norvège)</t>
  </si>
  <si>
    <t>BNP Paribas SA (succ. Norvège)</t>
  </si>
  <si>
    <t>Alfred Berg Asset Management AB (succ. Norvège)</t>
  </si>
  <si>
    <t>Alfred Berg Kapitalforvaltning AS</t>
  </si>
  <si>
    <t>EkspresBank (succ. Norvège)</t>
  </si>
  <si>
    <t>Nouvelle-Zélande</t>
  </si>
  <si>
    <t>BNP Paribas Fund Services Australasia  Pty Ltd (succ. Nouvelle-Zélande)</t>
  </si>
  <si>
    <t>BNP Paribas SA (succ. Panama)</t>
  </si>
  <si>
    <t>Pays-Bas</t>
  </si>
  <si>
    <t>Arval Benelux BV</t>
  </si>
  <si>
    <t>Arval BV</t>
  </si>
  <si>
    <t>BNP Paribas Cardif BV</t>
  </si>
  <si>
    <t>BNP Paribas Cardif Levensverzekeringen NV</t>
  </si>
  <si>
    <t>BNP Paribas Cardif Schadeverzekeringen NV</t>
  </si>
  <si>
    <t>BNP Paribas Factor Deutschland BV</t>
  </si>
  <si>
    <t>BNP Paribas Factoring Coverage Europe Holding NV</t>
  </si>
  <si>
    <t>Alpha Murcia Holding BV</t>
  </si>
  <si>
    <t>Astir BV</t>
  </si>
  <si>
    <t>BNP Paribas Arbitrage Issuance BV</t>
  </si>
  <si>
    <t>BNP Paribas Bank NV</t>
  </si>
  <si>
    <t xml:space="preserve">BNP Paribas Fortis (succ. Pays-Bas) </t>
  </si>
  <si>
    <t>BNP Paribas Islamic Issuance BV</t>
  </si>
  <si>
    <t>BNP Paribas SA (succ. Pays-Bas)</t>
  </si>
  <si>
    <t>Boug BV</t>
  </si>
  <si>
    <t>European Index Assets BV</t>
  </si>
  <si>
    <t>Leveraged Finance Europe Capital V BV</t>
  </si>
  <si>
    <t>Kronenburg Vastgoed BV</t>
  </si>
  <si>
    <t>Stichting Effecten BV</t>
  </si>
  <si>
    <t>The Economy Bank NV</t>
  </si>
  <si>
    <t>BNP Paribas Investment Partners Funds (Nederland) NV</t>
  </si>
  <si>
    <t>BNP Paribas Investment Partners Netherlands NV</t>
  </si>
  <si>
    <t>BNP Paribas Investment Partners NL Holding NV</t>
  </si>
  <si>
    <t>TKB BNP Paribas Investment Partners Holding BV</t>
  </si>
  <si>
    <t>Agrilease BV</t>
  </si>
  <si>
    <t>BNP Paribas Leasing Solutions NV</t>
  </si>
  <si>
    <t>Fortis Vastgoedlease BV</t>
  </si>
  <si>
    <t>changement de méthode de consolidation non lié à une variation de taux</t>
  </si>
  <si>
    <t>Heffiq Heftruck Verhuur BV (ex-Barloworld Heftruck BV)</t>
  </si>
  <si>
    <t>BNP Paribas Personal Finance BV</t>
  </si>
  <si>
    <t>Phedina Hypoteken 2010 BV</t>
  </si>
  <si>
    <t>Phedina Hypoteken 2011-I BV</t>
  </si>
  <si>
    <t>Phedina Hypoteken 2013- I BV</t>
  </si>
  <si>
    <t>Atisreal Netherlands BV</t>
  </si>
  <si>
    <t>BNP Paribas Real Estate Advisory Netherlands BV</t>
  </si>
  <si>
    <t>Bank Insinger de Beaufort NV</t>
  </si>
  <si>
    <t>Pérou *</t>
  </si>
  <si>
    <t>Cardif de Peru SA Compania de Seguros</t>
  </si>
  <si>
    <t>Philippines</t>
  </si>
  <si>
    <t>BNP Paribas SA (succ. Philippines)</t>
  </si>
  <si>
    <t>Pologne</t>
  </si>
  <si>
    <t>Arval Service Lease Polska Sp z.o.o</t>
  </si>
  <si>
    <t>Cardif Assurances Risques Divers (succ. Pologne)</t>
  </si>
  <si>
    <t>Pocztylion Arka powszechne Towarzystwo Emerytalne SA</t>
  </si>
  <si>
    <t>Cardif polska Towarzystwo Ubezpieczen na Zycie SA</t>
  </si>
  <si>
    <t>BGZ SA</t>
  </si>
  <si>
    <t>Dilution (variation de taux)</t>
  </si>
  <si>
    <t>Dominet SA</t>
  </si>
  <si>
    <t>BNP Paribas Lease Group Polska Sp z.o.o</t>
  </si>
  <si>
    <t>Claas Financial Services (succ. Pologne)</t>
  </si>
  <si>
    <t>CNH Industrial Capital Europe (succ. Pologne)</t>
  </si>
  <si>
    <t>Fortis Lease Polska Sp. z.o.o</t>
  </si>
  <si>
    <t>entité déconsolidée car devenue inférieure aux seuiles définis par le Groupe</t>
  </si>
  <si>
    <t>Sygma banque (succ. Pologne)</t>
  </si>
  <si>
    <t>BNP Paribas Securities Services - BP2S (succ. Pologne)</t>
  </si>
  <si>
    <t>BNP Paribas Real Estate Advisory &amp; Property Management Poland SP ZOO</t>
  </si>
  <si>
    <t>Portugal</t>
  </si>
  <si>
    <t>Arval Service Lease Aluger operational Automoveis SA</t>
  </si>
  <si>
    <t>Cardif Assurance Vie (succ. Portugal)</t>
  </si>
  <si>
    <t>BNP Paribas Factor Portugal</t>
  </si>
  <si>
    <t>BNP Paribas SA (succ. Portugal)</t>
  </si>
  <si>
    <t>BNP Paribas Lease Group BPLG (succ. Portugal)</t>
  </si>
  <si>
    <t>Fortis Lease Portugal</t>
  </si>
  <si>
    <t xml:space="preserve">Banco BNP Paribas Personal Finance </t>
  </si>
  <si>
    <t>BNP Paribas Security Services - B2PS (succ. Portugal)</t>
  </si>
  <si>
    <t>Qatar</t>
  </si>
  <si>
    <t>BNP Paribas SA (succ. Qatar)</t>
  </si>
  <si>
    <t>République Tchèque</t>
  </si>
  <si>
    <t>Arval CZ SRO</t>
  </si>
  <si>
    <t>BNP Paribas Cardif Pojistovna A.S</t>
  </si>
  <si>
    <t>BNP Paribas Fortis (succ. République Tchèque)</t>
  </si>
  <si>
    <t>Cetelem CR AS</t>
  </si>
  <si>
    <t>Roumanie</t>
  </si>
  <si>
    <t>Arval Service Lease Romania SRL</t>
  </si>
  <si>
    <t>Cardif Assurance Vie (succ. Roumanie)</t>
  </si>
  <si>
    <t>BNP Paribas Fortis (succ. Roumanie)</t>
  </si>
  <si>
    <t>Aprolis Finance (succ. Roumanie)</t>
  </si>
  <si>
    <t>BNP Paribas Lease Group IFN SA</t>
  </si>
  <si>
    <t>Fortis Lease Romania IFN SA</t>
  </si>
  <si>
    <t>Cetelem IFN</t>
  </si>
  <si>
    <t>S.C BNP Paribas Real Estate Advisory SA</t>
  </si>
  <si>
    <t>Royaume-Uni</t>
  </si>
  <si>
    <t>Arval Uk group Ltd</t>
  </si>
  <si>
    <t>Arval Uk Ltd</t>
  </si>
  <si>
    <t>BNP Paribas Fleet Holdings Ltd</t>
  </si>
  <si>
    <t>BNP Paribas Cardif PSC Ltd</t>
  </si>
  <si>
    <t>Cardif Pinnacle Insurance Holdings PLC</t>
  </si>
  <si>
    <t>Cardif Pinnacle Insurance Management Services PLC</t>
  </si>
  <si>
    <t>CB (UK) Ltd. (Fonds C)</t>
  </si>
  <si>
    <t>Financial Telemarketing Services Ltd</t>
  </si>
  <si>
    <t>BNP Paribas Commercial Finance Ltd</t>
  </si>
  <si>
    <t>54 Lombard Street Investments Ltd</t>
  </si>
  <si>
    <t>BNP Paribas Commodity Futures Ltd</t>
  </si>
  <si>
    <t>BNP Paribas Fortis (succ. Royaume-Uni)</t>
  </si>
  <si>
    <t>BNP Paribas Investments n°1 Ltd</t>
  </si>
  <si>
    <t>BNP Paribas Investments n°2 Ltd</t>
  </si>
  <si>
    <t>BNP Paribas Net Ltd</t>
  </si>
  <si>
    <t>BNP Paribas SA (succ. Royaume-Uni)</t>
  </si>
  <si>
    <t>BNP Paribas UK Holdings Ltd</t>
  </si>
  <si>
    <t>BNP Paribas UK Ltd</t>
  </si>
  <si>
    <t>BNP PUK Holding Ltd</t>
  </si>
  <si>
    <t>Harewood Financing Limited</t>
  </si>
  <si>
    <t>Harewoods Holdings Ltd</t>
  </si>
  <si>
    <t>Landspire Ltd</t>
  </si>
  <si>
    <t>BNP Paribas Investment Partners UK Ltd</t>
  </si>
  <si>
    <t>Fischer Francis Trees &amp; Watts UK Ltd</t>
  </si>
  <si>
    <t>FundQuest Advisor (succ. Royaume-Uni)</t>
  </si>
  <si>
    <t>Fund Quest Uk Ltd</t>
  </si>
  <si>
    <t>Artegy Ltd</t>
  </si>
  <si>
    <t>BNP Paribas Lease Group (Rentals) Ltd</t>
  </si>
  <si>
    <t>BNP Paribas Lease Group PLC</t>
  </si>
  <si>
    <t>BNP Paribas Leasing solutions Ltd</t>
  </si>
  <si>
    <t>Claas Financial Services Ltd</t>
  </si>
  <si>
    <t>CNH Industrial Capital Europe Ltd (ex-CNH Capital Europe Ltd)</t>
  </si>
  <si>
    <t>Commercial vehicle Finance Ltd</t>
  </si>
  <si>
    <t>Fortis Lease UK Ltd</t>
  </si>
  <si>
    <t>Fortis Lease Uk Retail Ltd</t>
  </si>
  <si>
    <t>H.F.G.L Ltd</t>
  </si>
  <si>
    <t>Humberclyde Commercial investments Ltd</t>
  </si>
  <si>
    <t>Humberclyde Commercial Investments n°1 Ltd</t>
  </si>
  <si>
    <t>JCB Finance Holdings Ltd</t>
  </si>
  <si>
    <t>Manitou Finance Ltd</t>
  </si>
  <si>
    <t>Same Deutz Fahr Finance Ltd</t>
  </si>
  <si>
    <t>Cofinoga Funding Two L.P</t>
  </si>
  <si>
    <t>Creation Consumer Finance Ltd</t>
  </si>
  <si>
    <t>Creation Financial Services Ltd</t>
  </si>
  <si>
    <t>Creation Marketing Services Ltd</t>
  </si>
  <si>
    <t>Sygma Banque (succ. Royaume-Uni)</t>
  </si>
  <si>
    <t>Sygma Funding Two Ltd</t>
  </si>
  <si>
    <t>BNP Paribas Dealing Services (succ. Royaume-Uni)</t>
  </si>
  <si>
    <t>BNP Paribas Real Estate Advisory &amp; Property Management UK Ltd</t>
  </si>
  <si>
    <t>BNP Paribas Real Estate Facilities Management Ltd</t>
  </si>
  <si>
    <t>BNP Paribas Real Estate Investment Management Ltd</t>
  </si>
  <si>
    <t>BNP Paribas Real Estate Investment Management Uk Ltd</t>
  </si>
  <si>
    <t>BNP Paribas Real Estate Property Developpement UK Ltd</t>
  </si>
  <si>
    <t>Bank Insinger de Beaufort NV (succ. Royaume-Uni)</t>
  </si>
  <si>
    <t>Russie</t>
  </si>
  <si>
    <t xml:space="preserve">Arval 000 </t>
  </si>
  <si>
    <t>Cardif Insurance Company LLC</t>
  </si>
  <si>
    <t>BNP Paribas ZAO</t>
  </si>
  <si>
    <t>Cetelem Bank LLC</t>
  </si>
  <si>
    <t>Sénégal</t>
  </si>
  <si>
    <t>Banque internationale du commerce et de l'industrie Sénégal</t>
  </si>
  <si>
    <t>Serbie</t>
  </si>
  <si>
    <t>TEB SH A</t>
  </si>
  <si>
    <t>Findomestic banka AD</t>
  </si>
  <si>
    <t>Singapour</t>
  </si>
  <si>
    <t>ACG Capital Partners Singapore Pte. Ltd</t>
  </si>
  <si>
    <t>BNP Paribas SA (succ. Singapour)</t>
  </si>
  <si>
    <t>BNP Paribas Securities (Singapore) Pte Ltd</t>
  </si>
  <si>
    <t>BPP Holdings Pte Ltd</t>
  </si>
  <si>
    <t>BNP Paribas Investments Partners Singapore Ltd</t>
  </si>
  <si>
    <t>BNP Paribas Securities Services - BP2S (succ. Singapour)</t>
  </si>
  <si>
    <t>BNP Paribas Wealth Management (succ. Singapour)</t>
  </si>
  <si>
    <t>Slovaquie</t>
  </si>
  <si>
    <t>Arval Slovakia</t>
  </si>
  <si>
    <t>Poistovna Cardif  Slovakia AS</t>
  </si>
  <si>
    <t>Cetelem Slovensko AS</t>
  </si>
  <si>
    <t>Suède</t>
  </si>
  <si>
    <t>Cardif Forsakring AB (succ. Suède)</t>
  </si>
  <si>
    <t>Cardif livforsakring AB (succ. Suède)</t>
  </si>
  <si>
    <t>Cardif Nordic AB</t>
  </si>
  <si>
    <t>BNP Paribas Fortis (succ. Suède)</t>
  </si>
  <si>
    <t>Alfred Berg Asset Management AB</t>
  </si>
  <si>
    <t>Alfred Berg Fonder AB</t>
  </si>
  <si>
    <t>Alfred Berg Kapitalförvaltning AB</t>
  </si>
  <si>
    <t>Suisse</t>
  </si>
  <si>
    <t>Arval Schweiz AG</t>
  </si>
  <si>
    <t>Cardif Assurance Vie (succ. Suisse)</t>
  </si>
  <si>
    <t>Cardif Assurances Risques Divers (succ. Suisse)</t>
  </si>
  <si>
    <t>BNP Paribas Suisse Sa (succ. Suisse)</t>
  </si>
  <si>
    <t>BNP Paribas Leasing Solutions immobilier Suisse</t>
  </si>
  <si>
    <t>BNP Paribas Leasing Solutions Suisse SA</t>
  </si>
  <si>
    <t>BNP Paribas Securities Services - BP2S (succ. Suisse)</t>
  </si>
  <si>
    <t>Taïwan</t>
  </si>
  <si>
    <t>BNP Paribas Cardif TCB Life Insurance Company Ltd</t>
  </si>
  <si>
    <t>Cardif Assurance Vie (succ. Taïwan)</t>
  </si>
  <si>
    <t>Cardif Assurances Risques Divers (succ. Taïwan)</t>
  </si>
  <si>
    <t>BNP Paribas SA (succ. Taïwan)</t>
  </si>
  <si>
    <t>Thaïlande</t>
  </si>
  <si>
    <t>BNP Paribas SA (succ. Thaïlande)</t>
  </si>
  <si>
    <t>Tunisie</t>
  </si>
  <si>
    <t>Union bancaire pour le commerce et l'industrie</t>
  </si>
  <si>
    <t>Turquie</t>
  </si>
  <si>
    <t>BNP Paribas Cardif Emeklilik Anonim Sirketi</t>
  </si>
  <si>
    <t>TEB Arval Arac Filo Kiralama AS</t>
  </si>
  <si>
    <t>Cardif Hayat Sigorta Anonim Sirketi</t>
  </si>
  <si>
    <t>BNP Paribas Fortis Yatirimlar Holding AS</t>
  </si>
  <si>
    <t>BNP Paribas Yatirimlar Holding Anonim Sirketi</t>
  </si>
  <si>
    <t>TEB Faktoring AS</t>
  </si>
  <si>
    <t>TEB Holding AS</t>
  </si>
  <si>
    <t>TEB Portfoy Yonetimi AS</t>
  </si>
  <si>
    <t>TEB Yatirim Menkul Degerler AS</t>
  </si>
  <si>
    <t>Turk Ekonomi Bankasi AS</t>
  </si>
  <si>
    <t>BNP Paribas Finansal Kiralama AS</t>
  </si>
  <si>
    <t>TEB Tuketici Finansman AS</t>
  </si>
  <si>
    <t>Ukraine</t>
  </si>
  <si>
    <t>UkrSibbank</t>
  </si>
  <si>
    <t>Vietnam</t>
  </si>
  <si>
    <t>BNP Paribas SA (succ. Vietnam)</t>
  </si>
  <si>
    <t>Orient Commercial Bank</t>
  </si>
  <si>
    <t>TOTAL</t>
  </si>
  <si>
    <t>REPORTING BNP</t>
  </si>
  <si>
    <t>PNB</t>
  </si>
  <si>
    <t>Résultat courant avant impôt</t>
  </si>
  <si>
    <t>Impôt courant</t>
  </si>
  <si>
    <t>Impôt différé</t>
  </si>
  <si>
    <t>Impôt sur les bénéfices</t>
  </si>
  <si>
    <t>Filiales Périmètre en +</t>
  </si>
  <si>
    <t>Étranger</t>
  </si>
  <si>
    <t>PFJ liste TJN</t>
  </si>
  <si>
    <t>PFJ liste GAO</t>
  </si>
  <si>
    <t>PFJ TJN + RU</t>
  </si>
  <si>
    <t>PFJ liste UE</t>
  </si>
  <si>
    <t>BRICS</t>
  </si>
  <si>
    <t>% à l'étranger</t>
  </si>
  <si>
    <t>% dans PFJ TJN</t>
  </si>
  <si>
    <t>% dans PFJ TJN + RU</t>
  </si>
  <si>
    <t>% à l'international dans PFJ TJN</t>
  </si>
  <si>
    <t>% à l'international dans PFJ TJN + RU</t>
  </si>
  <si>
    <t>juridictions d'implantation</t>
  </si>
  <si>
    <t>PFJ TJN</t>
  </si>
  <si>
    <t>juridictions non PFJ</t>
  </si>
  <si>
    <t>BNP</t>
  </si>
  <si>
    <t>Reporting IS effectif 2014</t>
  </si>
  <si>
    <r>
      <t xml:space="preserve">En m </t>
    </r>
    <r>
      <rPr>
        <b/>
        <sz val="11"/>
        <color theme="1"/>
        <rFont val="Calibri"/>
        <family val="2"/>
      </rPr>
      <t>€</t>
    </r>
  </si>
  <si>
    <t>Taux (%)</t>
  </si>
  <si>
    <t>Charge d'impôt théorique sur le résultat net avant impôt</t>
  </si>
  <si>
    <t>Effet du différentiel d'imposition des entités étrangères</t>
  </si>
  <si>
    <t>Effet du taux réduit sur les dividendes et les cessions des titres</t>
  </si>
  <si>
    <t>Effet d'impôt lié à l'activation des pertes reportables et des différences temporelles antérieures</t>
  </si>
  <si>
    <t>Autres effets</t>
  </si>
  <si>
    <t>Charge d'impôt sur les bénéfices</t>
  </si>
  <si>
    <t>dont</t>
  </si>
  <si>
    <t>Charge d'impôt courant de l'exercice</t>
  </si>
  <si>
    <t>Charge d'impôt différé de l'exercice</t>
  </si>
  <si>
    <t>Résultats par pôle d'activité</t>
  </si>
  <si>
    <t>Retail Banking</t>
  </si>
  <si>
    <t>Investment solutions</t>
  </si>
  <si>
    <t>Corporate and investment banking</t>
  </si>
  <si>
    <t>Autres activités</t>
  </si>
  <si>
    <t>Domestic Markets</t>
  </si>
  <si>
    <t>International Retail Banking</t>
  </si>
  <si>
    <t>Banque de détail en France</t>
  </si>
  <si>
    <t>BNL banca commerciale</t>
  </si>
  <si>
    <t>Banque de détail en Belgique</t>
  </si>
  <si>
    <t>Autres activités de Domestic Markets</t>
  </si>
  <si>
    <t xml:space="preserve">Europe Méditerranée </t>
  </si>
  <si>
    <t>BancWest</t>
  </si>
  <si>
    <t>Conseils et marchés de capitaux</t>
  </si>
  <si>
    <t>Effets de la consolidation des entités TEP en mise en équivalence</t>
  </si>
  <si>
    <t xml:space="preserve">Données BPCE au 31 Décembre 2014: PNB / employés /filiales/résultat courant avant impôt/impôt courant/impôt différé/impôt sur bénéf </t>
  </si>
  <si>
    <t>PNB (en m€)</t>
  </si>
  <si>
    <t xml:space="preserve">impôt courant </t>
  </si>
  <si>
    <t>impôt sur les bénéfices</t>
  </si>
  <si>
    <t>Activités</t>
  </si>
  <si>
    <t>Méthode de consolidation</t>
  </si>
  <si>
    <t>Coface South Africa</t>
  </si>
  <si>
    <t>Insurance</t>
  </si>
  <si>
    <t>Coface South Africa Services</t>
  </si>
  <si>
    <t>insurance</t>
  </si>
  <si>
    <t>Natixis Algérie</t>
  </si>
  <si>
    <t>Bank</t>
  </si>
  <si>
    <t>Coface Debitoren</t>
  </si>
  <si>
    <t>Credit information and debt recovery</t>
  </si>
  <si>
    <t>Cofacerating holding</t>
  </si>
  <si>
    <t>Cofacerating.de</t>
  </si>
  <si>
    <t>Credit insurance and related services</t>
  </si>
  <si>
    <t>AEW Europe Frankreich</t>
  </si>
  <si>
    <t>Distribution</t>
  </si>
  <si>
    <t>Natixis Global associates Germany</t>
  </si>
  <si>
    <t>NGAM SA Zweignierderlassung Deutschland</t>
  </si>
  <si>
    <t>Coface Finanz</t>
  </si>
  <si>
    <t>Factoring</t>
  </si>
  <si>
    <t>Natixis Francfort</t>
  </si>
  <si>
    <t>Finance company</t>
  </si>
  <si>
    <t>Coface Deutschland Vertrieb Gmbh</t>
  </si>
  <si>
    <t>Financial reporting</t>
  </si>
  <si>
    <t>Kisselberg</t>
  </si>
  <si>
    <t>Natixis Pfandbriefbank AG</t>
  </si>
  <si>
    <t>Real Estate Financing</t>
  </si>
  <si>
    <t>Coface Argentina (Coface SA Branch)</t>
  </si>
  <si>
    <t>Natixis Australia (PTY Ltd)</t>
  </si>
  <si>
    <t>Natixis Global Associates Australia Holdings, LLC</t>
  </si>
  <si>
    <t>Holding company</t>
  </si>
  <si>
    <t>Coface Australia (Coface SA Branch)</t>
  </si>
  <si>
    <t>VBI Beteiligungs GMBH</t>
  </si>
  <si>
    <t>Mise en équivalence</t>
  </si>
  <si>
    <t>Coface Services Austria</t>
  </si>
  <si>
    <t>Coface Austria</t>
  </si>
  <si>
    <t>Coface Central Europe Holding</t>
  </si>
  <si>
    <t>Coface Belgium Services Holding</t>
  </si>
  <si>
    <t>Commercial and solvency information</t>
  </si>
  <si>
    <t>Aurora</t>
  </si>
  <si>
    <t>Coface Belgium (Coface SA branch)</t>
  </si>
  <si>
    <t>Edf investment Groupe</t>
  </si>
  <si>
    <t>Investment company</t>
  </si>
  <si>
    <t>Natixis Belgique Investissements</t>
  </si>
  <si>
    <t>Kompass Belgique</t>
  </si>
  <si>
    <t>Marketing and other services</t>
  </si>
  <si>
    <t>EPBF</t>
  </si>
  <si>
    <t>Payment institution</t>
  </si>
  <si>
    <t>Coopest</t>
  </si>
  <si>
    <t>private Equity</t>
  </si>
  <si>
    <t>IRR Invest</t>
  </si>
  <si>
    <t>NJR Invest</t>
  </si>
  <si>
    <t>Coface do Brasil seguros de credito</t>
  </si>
  <si>
    <t>Seguro brasileira C.E</t>
  </si>
  <si>
    <t>Natixis Brasil SA</t>
  </si>
  <si>
    <t>Coface Bulgaria (Branch)</t>
  </si>
  <si>
    <t>Cambodge</t>
  </si>
  <si>
    <t>Acleda</t>
  </si>
  <si>
    <t>Cameroun</t>
  </si>
  <si>
    <t>Bicec</t>
  </si>
  <si>
    <t>Nexgen Financial Corporation</t>
  </si>
  <si>
    <t>Asset Management</t>
  </si>
  <si>
    <t>Nexgen Financial Limited partnership</t>
  </si>
  <si>
    <t>Nexgen investment Corporation</t>
  </si>
  <si>
    <t>Nexgen Limited</t>
  </si>
  <si>
    <t>Nexgen Ontario Inc</t>
  </si>
  <si>
    <t>Coface Canada (Coface SA branch)</t>
  </si>
  <si>
    <t>Trez Commercial Finances LP</t>
  </si>
  <si>
    <t>Mortgage loans</t>
  </si>
  <si>
    <t>Coface Chile S.A</t>
  </si>
  <si>
    <t>Coface Chile (Coface SA branch)</t>
  </si>
  <si>
    <t>Natixis Shangaï</t>
  </si>
  <si>
    <t>BRD China Ltd</t>
  </si>
  <si>
    <t>Private Equity</t>
  </si>
  <si>
    <t>Congo</t>
  </si>
  <si>
    <t>BCI BQ Commerciale Internationale</t>
  </si>
  <si>
    <t>Midt facroting A/S</t>
  </si>
  <si>
    <t>Coface Danmark (Coface Credit Branch)</t>
  </si>
  <si>
    <t>Djibouti</t>
  </si>
  <si>
    <t>BCI Mer rouge</t>
  </si>
  <si>
    <t>NGAM Middle East</t>
  </si>
  <si>
    <t>Natixis Dubaï</t>
  </si>
  <si>
    <t>Equateur</t>
  </si>
  <si>
    <t>Coface Ecuador (Coface SA Branch)</t>
  </si>
  <si>
    <t>Coface Servicios Espana S.L.</t>
  </si>
  <si>
    <t>NGAM Sucursal en Espana</t>
  </si>
  <si>
    <t>Natixis Madrid</t>
  </si>
  <si>
    <t>Coface iberica (Coface SA branch)</t>
  </si>
  <si>
    <t>Natixis Lease Madrid</t>
  </si>
  <si>
    <t>Real estate and non real estate Leasing</t>
  </si>
  <si>
    <t>AEW Capital Management, Inc</t>
  </si>
  <si>
    <t>AEW Capital management, LP</t>
  </si>
  <si>
    <t>AEW II Corporation</t>
  </si>
  <si>
    <t>AEW Partners III, Inc</t>
  </si>
  <si>
    <t>AEW Partners IV, Inc</t>
  </si>
  <si>
    <t>AEW Partners V, Inc</t>
  </si>
  <si>
    <t>AEW Partners VI, Inc</t>
  </si>
  <si>
    <t>AEW Partners VII, Inc</t>
  </si>
  <si>
    <t>AEW Senior Housing Investors, Inc</t>
  </si>
  <si>
    <t>AEW Value Investors Asia II GP Limited</t>
  </si>
  <si>
    <t>AEW Via Investors, Ltd</t>
  </si>
  <si>
    <t>AEW VIF II Investors, Inc</t>
  </si>
  <si>
    <t>AEW Vif Investors, Inc</t>
  </si>
  <si>
    <t>Alphasimplex Group LLC</t>
  </si>
  <si>
    <t>Alternative Strategies Group LLC</t>
  </si>
  <si>
    <t>Aurora Horizon Funds</t>
  </si>
  <si>
    <t>Aurora investment management LLC</t>
  </si>
  <si>
    <t>Bleachers Finance</t>
  </si>
  <si>
    <t>Securitization vehicle</t>
  </si>
  <si>
    <t>Capital Growth Management, LP</t>
  </si>
  <si>
    <t>Caspian Growth management, LLC</t>
  </si>
  <si>
    <t>Etats-Unis</t>
  </si>
  <si>
    <t>CM Reo Holdings Trust</t>
  </si>
  <si>
    <t>Secondary market financing</t>
  </si>
  <si>
    <t>CM Reo Trust</t>
  </si>
  <si>
    <t>Coface Collection North America</t>
  </si>
  <si>
    <t>Coface Collection North America LLC</t>
  </si>
  <si>
    <t>Coface North America</t>
  </si>
  <si>
    <t>Coface North America Holding Company</t>
  </si>
  <si>
    <t>Coface North America Insurance Company</t>
  </si>
  <si>
    <t>Coface Services North America Group</t>
  </si>
  <si>
    <t>Conduit Versailles</t>
  </si>
  <si>
    <t>CREA Western Investors I, Inc</t>
  </si>
  <si>
    <t>Darius Capital partners USA</t>
  </si>
  <si>
    <t>Financial investment advisory services</t>
  </si>
  <si>
    <t>EPI SLP LLC</t>
  </si>
  <si>
    <t>EPI SO SLP LLC</t>
  </si>
  <si>
    <t>Gateway Investment advisers, LLC</t>
  </si>
  <si>
    <t>Harris Alternatives Holding Inc</t>
  </si>
  <si>
    <t>Harris associates investment Trust</t>
  </si>
  <si>
    <t>Harris Associates LP</t>
  </si>
  <si>
    <t>Harris Associates Securities, LP</t>
  </si>
  <si>
    <t>Harris Associates, Inc</t>
  </si>
  <si>
    <t>Kobrick Funds, LLC</t>
  </si>
  <si>
    <t>Loomis Sayles &amp; Company, Inc</t>
  </si>
  <si>
    <t>Loomis Sayles &amp; Company, LP</t>
  </si>
  <si>
    <t>Loomis Sayles Alpha, LLC</t>
  </si>
  <si>
    <t>Loomis Sayles Distributors, Inc</t>
  </si>
  <si>
    <t>Loomis Sayles distributors, LP</t>
  </si>
  <si>
    <t>Loomis Sayles Solutions, Inc</t>
  </si>
  <si>
    <t>Loomis Sayles Trust Company, LLC</t>
  </si>
  <si>
    <t>MC Donnell</t>
  </si>
  <si>
    <t>MC Management, Inc</t>
  </si>
  <si>
    <t>MC Management, LP</t>
  </si>
  <si>
    <t>MSR Trust</t>
  </si>
  <si>
    <t>NAM US</t>
  </si>
  <si>
    <t>Natexis Funding USA LLC</t>
  </si>
  <si>
    <t>Refinancing activities</t>
  </si>
  <si>
    <t>Natexis US Finance corporation</t>
  </si>
  <si>
    <t>Negotiable debt securities issues</t>
  </si>
  <si>
    <t>Natixis ASG Holdings, Inc</t>
  </si>
  <si>
    <t>Natixis Caspian Private Equity LLC</t>
  </si>
  <si>
    <t>Natixis Derivatives Inc</t>
  </si>
  <si>
    <t>Trading firm</t>
  </si>
  <si>
    <t>Natixis Financial Products LLC</t>
  </si>
  <si>
    <t>Derivative transactions</t>
  </si>
  <si>
    <t>Natixis Funding Corp</t>
  </si>
  <si>
    <t>Other finance company</t>
  </si>
  <si>
    <t>Natixis Global Asset management Holdings, LLC</t>
  </si>
  <si>
    <t>Natixis Global Asset Management, LLC</t>
  </si>
  <si>
    <t>Natixis Global Asset Management, LP</t>
  </si>
  <si>
    <t>Natixis Investment Corp</t>
  </si>
  <si>
    <t>Portfolio management</t>
  </si>
  <si>
    <t>Natixis New York</t>
  </si>
  <si>
    <t>Natixis North America LLC</t>
  </si>
  <si>
    <t>Natixis Private Equity Caspian IA, LP</t>
  </si>
  <si>
    <t>Natixis Private Equity Caspian IB, LP</t>
  </si>
  <si>
    <t>Natixis Real Estate Capital LLC</t>
  </si>
  <si>
    <t>Natixis Real Estate Holdings LLC</t>
  </si>
  <si>
    <t>Natixis Securities Americas LLC</t>
  </si>
  <si>
    <t>Natixis US Holdings Inc</t>
  </si>
  <si>
    <t>NGAM Advisors, LP</t>
  </si>
  <si>
    <t>NGAM Distribution Corporation</t>
  </si>
  <si>
    <t>NGAM Distribution, LP</t>
  </si>
  <si>
    <t>NGAM International, LLC</t>
  </si>
  <si>
    <t>NH Philadelphia property, LP</t>
  </si>
  <si>
    <t>Plaza Square appartments owners LLC</t>
  </si>
  <si>
    <t>Reich &amp; Tang Asset management, LLC</t>
  </si>
  <si>
    <t>Reich &amp; Tang Deposit Solutions, LLC</t>
  </si>
  <si>
    <t>Reich &amp; Tang Distributors, Inc</t>
  </si>
  <si>
    <t>Reich &amp; Tang Services, Inc</t>
  </si>
  <si>
    <t>Reich &amp; Tang Stable Custody Group II LLC</t>
  </si>
  <si>
    <t>Reich &amp; Tang Stable Custody Group LLC</t>
  </si>
  <si>
    <t>Seeyond multi asset allocation fund</t>
  </si>
  <si>
    <t>Snyder capital management, Inc</t>
  </si>
  <si>
    <t>Snyder capital management, LP</t>
  </si>
  <si>
    <t>Vaughan Nelson Investment management, Inc</t>
  </si>
  <si>
    <t>Vaughan Nelson Investment management, LP</t>
  </si>
  <si>
    <t>Vaughan Nelson Trust company</t>
  </si>
  <si>
    <t>Fidji</t>
  </si>
  <si>
    <t>BRED Bank Fiji Ltd</t>
  </si>
  <si>
    <t>1818 Immobilier</t>
  </si>
  <si>
    <t>Office space</t>
  </si>
  <si>
    <t>228 local savings companies</t>
  </si>
  <si>
    <t>Cooperative shareholder</t>
  </si>
  <si>
    <t>339 Etats-Unis</t>
  </si>
  <si>
    <t>52 Mutual guarantee companies</t>
  </si>
  <si>
    <t>guarantee company</t>
  </si>
  <si>
    <t>99 route d'Espagne</t>
  </si>
  <si>
    <t>ABP Alternatif offensif</t>
  </si>
  <si>
    <t>Alternative funds of funds</t>
  </si>
  <si>
    <t>actifs immobiliers d'exploitation</t>
  </si>
  <si>
    <t>adour services commun</t>
  </si>
  <si>
    <t>AEW Coinvest</t>
  </si>
  <si>
    <t>AEW Europe SA</t>
  </si>
  <si>
    <t>AEW Europe SGP</t>
  </si>
  <si>
    <t>AFOPEA</t>
  </si>
  <si>
    <t>Albiant-IT</t>
  </si>
  <si>
    <t>IT systems and software consulting</t>
  </si>
  <si>
    <t>Alliance entreprendre</t>
  </si>
  <si>
    <t>Insurance UCITS</t>
  </si>
  <si>
    <t>Apouticayre logements</t>
  </si>
  <si>
    <t>Aries assurances</t>
  </si>
  <si>
    <t>Insurance brokerage</t>
  </si>
  <si>
    <t>Assurance Banque populaire prévoyance</t>
  </si>
  <si>
    <t>Personal protection insurance</t>
  </si>
  <si>
    <t>Assurance Banque populaire Vie</t>
  </si>
  <si>
    <t>Life insurance</t>
  </si>
  <si>
    <t>Assurances Banque populaire IARD</t>
  </si>
  <si>
    <t>Non-life insurance</t>
  </si>
  <si>
    <t>Atlantique plus</t>
  </si>
  <si>
    <t>Aussonelle de C</t>
  </si>
  <si>
    <t>Axeltis SA</t>
  </si>
  <si>
    <t>Banque Chaix</t>
  </si>
  <si>
    <t>Banque de la réunion</t>
  </si>
  <si>
    <t>Banque de Savoie</t>
  </si>
  <si>
    <t>Banque des antilles françaises</t>
  </si>
  <si>
    <t>Banque des îles Saint Pierre et Miquelon</t>
  </si>
  <si>
    <t>Banque Dupuy, de Parseval</t>
  </si>
  <si>
    <t>Banque Monétaire et financière</t>
  </si>
  <si>
    <t>Banque Palatine</t>
  </si>
  <si>
    <t>Banque populaire Alsace Lorraine Champagne</t>
  </si>
  <si>
    <t>Banque populaire aquitaine centre atlantique</t>
  </si>
  <si>
    <t>Banque populaire Bourgogne Franche-Comté</t>
  </si>
  <si>
    <t>Banque Populaire Côte d'Azur</t>
  </si>
  <si>
    <t>Banque Populaire de Loire et Lyonnais</t>
  </si>
  <si>
    <t>Banque populaire de l'Ouest</t>
  </si>
  <si>
    <t>Banque populaire des Alpes</t>
  </si>
  <si>
    <t>Banque populaire du Massif Central</t>
  </si>
  <si>
    <t>Banque populaire du Nord</t>
  </si>
  <si>
    <t>Banque populaire du Sud</t>
  </si>
  <si>
    <t>Banque populaire occitane</t>
  </si>
  <si>
    <t>Banque populaire provençale et Corse</t>
  </si>
  <si>
    <t>Banque populaire rives de Paris</t>
  </si>
  <si>
    <t>Banque populaire val de France</t>
  </si>
  <si>
    <t>Banque privée 1818</t>
  </si>
  <si>
    <t>Credit insitution</t>
  </si>
  <si>
    <t>Bati Lease</t>
  </si>
  <si>
    <t>Real estate leasing</t>
  </si>
  <si>
    <t>Bati Lease-Invest</t>
  </si>
  <si>
    <t>Batimap</t>
  </si>
  <si>
    <t>Non real estate leasing</t>
  </si>
  <si>
    <t>Batiroc Bretagne Pays de Loire</t>
  </si>
  <si>
    <t>BCEF 64</t>
  </si>
  <si>
    <t>Services company</t>
  </si>
  <si>
    <t>Service provider</t>
  </si>
  <si>
    <t>Insurance company</t>
  </si>
  <si>
    <t>Funding</t>
  </si>
  <si>
    <t>Real estate investment</t>
  </si>
  <si>
    <t>Specialized credit insitution</t>
  </si>
  <si>
    <t>FCT</t>
  </si>
  <si>
    <t>Beaulieu Immo</t>
  </si>
  <si>
    <t>Bercy Gestion Finance</t>
  </si>
  <si>
    <t>Debt collection</t>
  </si>
  <si>
    <t>Bercy Patrimoine</t>
  </si>
  <si>
    <t>Bergonion</t>
  </si>
  <si>
    <t>Bic Bred</t>
  </si>
  <si>
    <t>Bleu Résidence Lormont</t>
  </si>
  <si>
    <t>Bordelongue Godeas</t>
  </si>
  <si>
    <t>BP covered bonds</t>
  </si>
  <si>
    <t>BP Développement</t>
  </si>
  <si>
    <t>BPA atouts participations</t>
  </si>
  <si>
    <t>BRED Cofilease</t>
  </si>
  <si>
    <t>BRED Gestion</t>
  </si>
  <si>
    <t>BRED-Banque populaire</t>
  </si>
  <si>
    <t>BTP Banque</t>
  </si>
  <si>
    <t>BTP Capital Conseil</t>
  </si>
  <si>
    <t>BTP Capital investment</t>
  </si>
  <si>
    <t>Burodin</t>
  </si>
  <si>
    <t>Cadec</t>
  </si>
  <si>
    <t>Caisse de Garantie immobilière du Bâtiment</t>
  </si>
  <si>
    <t>Caisse d'Epargne Alsace</t>
  </si>
  <si>
    <t>Caisse d'Epargne Aquitaine Poitou Charentes</t>
  </si>
  <si>
    <t>Caisse d'Epargne Auvergne et Limousin</t>
  </si>
  <si>
    <t>Caisse d'Epargne Bourgogne Franche-Comté</t>
  </si>
  <si>
    <t>Caisse d'Epargne Bretagne Pays de Loire</t>
  </si>
  <si>
    <t>Caisse d'Epargne Côte d'Azur</t>
  </si>
  <si>
    <t>Caisse d'Epargne Ile de France</t>
  </si>
  <si>
    <t>Caisse d'Epargne Languedoc Roussillon</t>
  </si>
  <si>
    <t>Caisse d'Epargne Loire Centre</t>
  </si>
  <si>
    <t>Caisse d'Epargne Loire Drôme Ardèche</t>
  </si>
  <si>
    <t>Caisse d'Epargne Lorraine Champagne Ardèche</t>
  </si>
  <si>
    <t>Caisse d'Epargne Nord France Europe</t>
  </si>
  <si>
    <t>Caisse d'Epargne Normandie</t>
  </si>
  <si>
    <t>Caisse d'Epargne Picardie</t>
  </si>
  <si>
    <t>Caisse d'Epargne Provence Alpes Corse</t>
  </si>
  <si>
    <t>Caisse d'Epargne Rhône Alpes</t>
  </si>
  <si>
    <t>Caisse régionale Crédit Maritime Atlantique</t>
  </si>
  <si>
    <t>Caisse régionale Crédit Maritime Bretagne Normandie</t>
  </si>
  <si>
    <t>Caisse Solidaire</t>
  </si>
  <si>
    <t>Capi court terme n°1</t>
  </si>
  <si>
    <t xml:space="preserve">Capitole Finance </t>
  </si>
  <si>
    <t>Casden - Banque populaire</t>
  </si>
  <si>
    <t>CE holding promotion</t>
  </si>
  <si>
    <t>CEBIM</t>
  </si>
  <si>
    <t>CELIMMO SARL</t>
  </si>
  <si>
    <t>CEPAIM SA</t>
  </si>
  <si>
    <t>CFG comptoire financier de garantie</t>
  </si>
  <si>
    <t>Guarantee company</t>
  </si>
  <si>
    <t>CGW gestion d'actifs</t>
  </si>
  <si>
    <t>CICOBAIL</t>
  </si>
  <si>
    <t>Click and trust</t>
  </si>
  <si>
    <t>Data processing</t>
  </si>
  <si>
    <t>CNP assurances (group)</t>
  </si>
  <si>
    <t>Co-assur</t>
  </si>
  <si>
    <t>Insurance brokerage advisory services</t>
  </si>
  <si>
    <t>Coface holding SAS</t>
  </si>
  <si>
    <t>Coface SA</t>
  </si>
  <si>
    <t>Coface Service</t>
  </si>
  <si>
    <t>Information</t>
  </si>
  <si>
    <t>Cofacredit</t>
  </si>
  <si>
    <t>Cofeg</t>
  </si>
  <si>
    <t>consulting</t>
  </si>
  <si>
    <t>Cofibred</t>
  </si>
  <si>
    <t>Cofimab</t>
  </si>
  <si>
    <t>Real estate agent</t>
  </si>
  <si>
    <t>Cofinpar</t>
  </si>
  <si>
    <t>Cogeri</t>
  </si>
  <si>
    <t>Compagnie de financement foncier</t>
  </si>
  <si>
    <t>Compagnie européenne de garanties et cautions</t>
  </si>
  <si>
    <t>Conservateur finance</t>
  </si>
  <si>
    <t>Fund management</t>
  </si>
  <si>
    <t>Contango trading SA</t>
  </si>
  <si>
    <t>Coté gare</t>
  </si>
  <si>
    <t>Crédit commercial du Sud Ouest</t>
  </si>
  <si>
    <t>Crédit coopératif</t>
  </si>
  <si>
    <t>Crédit foncier de France</t>
  </si>
  <si>
    <t>Crédit foncier expertise</t>
  </si>
  <si>
    <t>Real estate consulting</t>
  </si>
  <si>
    <t>Crédit foncier immobilier</t>
  </si>
  <si>
    <t>Crédit maritime outre-mer</t>
  </si>
  <si>
    <t>Creponord</t>
  </si>
  <si>
    <t>Real estate and non real estate leasing</t>
  </si>
  <si>
    <t>Cristal immo</t>
  </si>
  <si>
    <t>office space</t>
  </si>
  <si>
    <t>Darius Capital Partners SAS</t>
  </si>
  <si>
    <t>De portzamparc</t>
  </si>
  <si>
    <t>Delessert FCP 2DEC REGPT</t>
  </si>
  <si>
    <t>BCPE Guarantee and Solidarity fund</t>
  </si>
  <si>
    <t>Dorval Finance</t>
  </si>
  <si>
    <t>Asset management</t>
  </si>
  <si>
    <t>ECOFI investissement</t>
  </si>
  <si>
    <t>EDEL</t>
  </si>
  <si>
    <t>ESFIN</t>
  </si>
  <si>
    <t>ESFIN Gestion</t>
  </si>
  <si>
    <t>Euro capital</t>
  </si>
  <si>
    <t>Euro private Equity France</t>
  </si>
  <si>
    <t>Euroscribe</t>
  </si>
  <si>
    <t>Euroscribe SAS</t>
  </si>
  <si>
    <t>Eurotertia</t>
  </si>
  <si>
    <t>Expansinvest</t>
  </si>
  <si>
    <t>Expanso investissements</t>
  </si>
  <si>
    <t>FCC Amaren II</t>
  </si>
  <si>
    <t>French securization fund (FCT)</t>
  </si>
  <si>
    <t>FCC Elide</t>
  </si>
  <si>
    <t>FCPR FIDEPPP</t>
  </si>
  <si>
    <t>Public-private partnership financing</t>
  </si>
  <si>
    <t>FCT Eridan</t>
  </si>
  <si>
    <t>FCT Fast</t>
  </si>
  <si>
    <t>FCT Natixis coporate Financement</t>
  </si>
  <si>
    <t>FCT Natixis export Credit Agency</t>
  </si>
  <si>
    <t>FCT Partimmo 05/2003</t>
  </si>
  <si>
    <t>FCT Partimmo 11/2003</t>
  </si>
  <si>
    <t>Fct Vega</t>
  </si>
  <si>
    <t>FCT zèbre 1</t>
  </si>
  <si>
    <t>FCT Zèbre 2006-1</t>
  </si>
  <si>
    <t>FCT Zèbre Two</t>
  </si>
  <si>
    <t>Feria Paulmy</t>
  </si>
  <si>
    <t>Filiales Loci</t>
  </si>
  <si>
    <t>Fimipar</t>
  </si>
  <si>
    <t>Accounts receivable purchasing</t>
  </si>
  <si>
    <t>Financière de la BP Occitane</t>
  </si>
  <si>
    <t>Financière participation BPS</t>
  </si>
  <si>
    <t>Fipromer</t>
  </si>
  <si>
    <t>Brokerage and investment services</t>
  </si>
  <si>
    <t>Foncier participations</t>
  </si>
  <si>
    <t>Foncière invest</t>
  </si>
  <si>
    <t>Foncière Victor Hugo</t>
  </si>
  <si>
    <t>Foncières d'Evreux</t>
  </si>
  <si>
    <t>Fonds Colombes</t>
  </si>
  <si>
    <t>UCITS</t>
  </si>
  <si>
    <t>France Active garantie</t>
  </si>
  <si>
    <t>Fransa Bank</t>
  </si>
  <si>
    <t>Fructifoncier</t>
  </si>
  <si>
    <t>Insurance real estate investments</t>
  </si>
  <si>
    <t>Fructifonds profil 3</t>
  </si>
  <si>
    <t>insurance UCITS</t>
  </si>
  <si>
    <t>Fructifonds profil 6</t>
  </si>
  <si>
    <t>Fructifonds profil 9</t>
  </si>
  <si>
    <t>G immo</t>
  </si>
  <si>
    <t>G102</t>
  </si>
  <si>
    <t>Garibaldi Capital Developpement</t>
  </si>
  <si>
    <t>GCE Capital</t>
  </si>
  <si>
    <t>GCE Coinvest</t>
  </si>
  <si>
    <t>GCE covered bonds</t>
  </si>
  <si>
    <t>GCE participations</t>
  </si>
  <si>
    <t>GIE CE syndication risques</t>
  </si>
  <si>
    <t>Gramat balard</t>
  </si>
  <si>
    <t>Groupe Nexity</t>
  </si>
  <si>
    <t>Groupement de Fait</t>
  </si>
  <si>
    <t>Habitat en région services</t>
  </si>
  <si>
    <t>Holassure</t>
  </si>
  <si>
    <t>IBP Investissement</t>
  </si>
  <si>
    <t>IJCOF corporate</t>
  </si>
  <si>
    <t>Recovery of receivables</t>
  </si>
  <si>
    <t>Immo Sport</t>
  </si>
  <si>
    <t>Immocarso SNC</t>
  </si>
  <si>
    <t>Incity</t>
  </si>
  <si>
    <t>Informatique banques populaires</t>
  </si>
  <si>
    <t>IT services</t>
  </si>
  <si>
    <t>Ingénierie et développement</t>
  </si>
  <si>
    <t>Ingepar</t>
  </si>
  <si>
    <t>Intercoop</t>
  </si>
  <si>
    <t>Intercoop location</t>
  </si>
  <si>
    <t>IRD Nord-Pas-de-Calais</t>
  </si>
  <si>
    <t>IT-CE</t>
  </si>
  <si>
    <t>Kompass International Neuenschwander</t>
  </si>
  <si>
    <t>Lac Valley</t>
  </si>
  <si>
    <t>Langlade services</t>
  </si>
  <si>
    <t>Lanta production</t>
  </si>
  <si>
    <t>Lease Expansion</t>
  </si>
  <si>
    <t>Operational IT Leasing</t>
  </si>
  <si>
    <t>Leviseo</t>
  </si>
  <si>
    <t>Locindus</t>
  </si>
  <si>
    <t>Ludovic de Besse</t>
  </si>
  <si>
    <t>Maison France confort Prou Investissements</t>
  </si>
  <si>
    <t>Real estate developments</t>
  </si>
  <si>
    <t>Metro Green urban</t>
  </si>
  <si>
    <t>Midi commerces</t>
  </si>
  <si>
    <t>Midi foncières</t>
  </si>
  <si>
    <t>Midi mixt</t>
  </si>
  <si>
    <t>Midi pyrénées placement</t>
  </si>
  <si>
    <t>Mutual fund</t>
  </si>
  <si>
    <t>Mifcos</t>
  </si>
  <si>
    <t>Real estate invesment</t>
  </si>
  <si>
    <t>Mirova environment and infrastructure</t>
  </si>
  <si>
    <t>Venture capital fund management</t>
  </si>
  <si>
    <t>Moninfo</t>
  </si>
  <si>
    <t>Electronic payment</t>
  </si>
  <si>
    <t>Montaudran PLS</t>
  </si>
  <si>
    <t>Multicroissance SAS</t>
  </si>
  <si>
    <t>Muracef</t>
  </si>
  <si>
    <t>Mutual insurance</t>
  </si>
  <si>
    <t>Muret Activités</t>
  </si>
  <si>
    <t>Naléa</t>
  </si>
  <si>
    <t>Nami AEW Europe</t>
  </si>
  <si>
    <t>Nami Investment</t>
  </si>
  <si>
    <t>Natixis Altair IT shared services</t>
  </si>
  <si>
    <t>Natixis asset management</t>
  </si>
  <si>
    <t>Natixis asset management finance</t>
  </si>
  <si>
    <t>Natixis assurances</t>
  </si>
  <si>
    <t>Insurance companies'holding company</t>
  </si>
  <si>
    <t>Natixis bail</t>
  </si>
  <si>
    <t>Natixis car lease</t>
  </si>
  <si>
    <t>Long-term vehicle leasing</t>
  </si>
  <si>
    <t>Natixis Coficine</t>
  </si>
  <si>
    <t>Finance company (audio-visual)</t>
  </si>
  <si>
    <t>Natixis consumer finance</t>
  </si>
  <si>
    <t>Natixis consumer finance IT</t>
  </si>
  <si>
    <t>Consumer credit</t>
  </si>
  <si>
    <t>Natixis Energeco</t>
  </si>
  <si>
    <t>Natixis Factor</t>
  </si>
  <si>
    <t>Natixis Fiancement</t>
  </si>
  <si>
    <t>Natixis Foncière SA</t>
  </si>
  <si>
    <t>Natixis formation épargne financière</t>
  </si>
  <si>
    <t>Natixis Funding</t>
  </si>
  <si>
    <t>Secondary debt market</t>
  </si>
  <si>
    <t>Natixis Global asset management</t>
  </si>
  <si>
    <t>Natixis Global asset management participations 1</t>
  </si>
  <si>
    <t>Natixis Global asset management participations 3</t>
  </si>
  <si>
    <t>Natixis HCP</t>
  </si>
  <si>
    <t>Natixis immo développement</t>
  </si>
  <si>
    <t>Home real estate development</t>
  </si>
  <si>
    <t>Natixis Immo exploitation</t>
  </si>
  <si>
    <t>Natixis innov</t>
  </si>
  <si>
    <t>Natixis interépargne</t>
  </si>
  <si>
    <t>Employee savings account management</t>
  </si>
  <si>
    <t>Natixis intertitres</t>
  </si>
  <si>
    <t>Service vouchers</t>
  </si>
  <si>
    <t>Natixis lease</t>
  </si>
  <si>
    <t>Natixis lease immo</t>
  </si>
  <si>
    <t>real estate leasing</t>
  </si>
  <si>
    <t>Natixis life</t>
  </si>
  <si>
    <t>Natixis LLD</t>
  </si>
  <si>
    <t>Natixis Marco</t>
  </si>
  <si>
    <t>investment company</t>
  </si>
  <si>
    <t>Natixis Paiements</t>
  </si>
  <si>
    <t>Bank services</t>
  </si>
  <si>
    <t>Natixis Pramex international</t>
  </si>
  <si>
    <t>International development and consulting services</t>
  </si>
  <si>
    <t>Natixis private equity</t>
  </si>
  <si>
    <t>Private equity</t>
  </si>
  <si>
    <t>Natixis SA</t>
  </si>
  <si>
    <t>Natixis ultra short term bonds plus</t>
  </si>
  <si>
    <t>Naxicap partners</t>
  </si>
  <si>
    <t>Naxicap rendement 20182</t>
  </si>
  <si>
    <t>NGAM distribution, France branch</t>
  </si>
  <si>
    <t>Nordri</t>
  </si>
  <si>
    <t>Nova immo</t>
  </si>
  <si>
    <t>Oceor lease Reunion</t>
  </si>
  <si>
    <t>Oceorane</t>
  </si>
  <si>
    <t>OCPI immo exploitation</t>
  </si>
  <si>
    <t>OPCI Natixis Lease investment</t>
  </si>
  <si>
    <t>Real estate funds</t>
  </si>
  <si>
    <t>OSSIAM</t>
  </si>
  <si>
    <t>Ouest croissance SCR</t>
  </si>
  <si>
    <t>Oxiane</t>
  </si>
  <si>
    <t>Palatine asset management</t>
  </si>
  <si>
    <t>Parnasse finances</t>
  </si>
  <si>
    <t>Parnasse garanties</t>
  </si>
  <si>
    <t>participations BPSO</t>
  </si>
  <si>
    <t>Perspectives et participations</t>
  </si>
  <si>
    <t>Phidias</t>
  </si>
  <si>
    <t>Philae SAS</t>
  </si>
  <si>
    <t>Pierre Paul Riquet</t>
  </si>
  <si>
    <t>Plusexpansion</t>
  </si>
  <si>
    <t>Prepar courtage</t>
  </si>
  <si>
    <t>Prepar IARD</t>
  </si>
  <si>
    <t>Prepar-vie</t>
  </si>
  <si>
    <t>Life-insurance and capitalization</t>
  </si>
  <si>
    <t>Promepar gestion</t>
  </si>
  <si>
    <t>portfolio management</t>
  </si>
  <si>
    <t>Providente SA</t>
  </si>
  <si>
    <t>Equity interest purchasing</t>
  </si>
  <si>
    <t>Rangueil Cormiers</t>
  </si>
  <si>
    <t>RIOU</t>
  </si>
  <si>
    <t>Sacogiva</t>
  </si>
  <si>
    <t>Semi-public company</t>
  </si>
  <si>
    <t>SAS Alpes Developpement Durable investissement</t>
  </si>
  <si>
    <t>SAS Financière de Champlain</t>
  </si>
  <si>
    <t>SAS foncière des caisses d'Epargne</t>
  </si>
  <si>
    <t>SAS foncière écureuil</t>
  </si>
  <si>
    <t>SAS foncière écureuil II</t>
  </si>
  <si>
    <t>SAS GCE PAV immobilier</t>
  </si>
  <si>
    <t>SAS imobilière Natixis Bail</t>
  </si>
  <si>
    <t>SAS Tasta</t>
  </si>
  <si>
    <t>SASU BFC Croissance</t>
  </si>
  <si>
    <t>Savoisienne</t>
  </si>
  <si>
    <t>SBE</t>
  </si>
  <si>
    <t>SC RES Ailes d'Icare</t>
  </si>
  <si>
    <t>SC RES Carre des pionniers</t>
  </si>
  <si>
    <t>SC RES Charles Lindbergh</t>
  </si>
  <si>
    <t>SC RES Croix du Sud</t>
  </si>
  <si>
    <t>SC RES Ilot J</t>
  </si>
  <si>
    <t>SC RES Latecoere</t>
  </si>
  <si>
    <t>SC RES Louis Breguet</t>
  </si>
  <si>
    <t>SC RES Mermoz</t>
  </si>
  <si>
    <t>SC RES Saint Exupery</t>
  </si>
  <si>
    <t>SCA Ecufoncier</t>
  </si>
  <si>
    <t>SCI Altair 1</t>
  </si>
  <si>
    <t>SCI Altair 2</t>
  </si>
  <si>
    <t>SCI BPSO</t>
  </si>
  <si>
    <t>SCI BPSO 11 Morlaas</t>
  </si>
  <si>
    <t>SCI BPSO Bastide</t>
  </si>
  <si>
    <t>SCI BPSO Cambo</t>
  </si>
  <si>
    <t>SCI BPSO Conde souvenir</t>
  </si>
  <si>
    <t>SCI BPSO Gujan</t>
  </si>
  <si>
    <t>SCI BPSO Le Bouscat</t>
  </si>
  <si>
    <t>SCI BPSO Le Haillan</t>
  </si>
  <si>
    <t>SCI BPSO Lesparre</t>
  </si>
  <si>
    <t>SCI BPSO Libourne-Est</t>
  </si>
  <si>
    <t>SCI BPSO Marne</t>
  </si>
  <si>
    <t>SCI BPSO Merignac 4 chemins</t>
  </si>
  <si>
    <t>SCI BPSO Pessac</t>
  </si>
  <si>
    <t>SCI BPSO Pessac Centre</t>
  </si>
  <si>
    <t>SCI BPSO St Amand</t>
  </si>
  <si>
    <t>SCI BPSO St André</t>
  </si>
  <si>
    <t>SCI BPSO St Esprit</t>
  </si>
  <si>
    <t>SCI BPSO St Paul</t>
  </si>
  <si>
    <t>SCI BPSO Talence</t>
  </si>
  <si>
    <t>SCI Champs-Elysées</t>
  </si>
  <si>
    <t>SCI dans la ville</t>
  </si>
  <si>
    <t>SCI du Crédit coopératif de  Saint Denis</t>
  </si>
  <si>
    <t>SCI faidherbe</t>
  </si>
  <si>
    <t>SCI foncière 1</t>
  </si>
  <si>
    <t>SCI Garibaldi office</t>
  </si>
  <si>
    <t>SCI La Boétie</t>
  </si>
  <si>
    <t>Property Management</t>
  </si>
  <si>
    <t>SCI Lafayette Bureaux</t>
  </si>
  <si>
    <t>SCI Le ciel</t>
  </si>
  <si>
    <t>SCI Le relais</t>
  </si>
  <si>
    <t>SCI Pythéas Prado 1</t>
  </si>
  <si>
    <t>SCI Pytheas Prado 2</t>
  </si>
  <si>
    <t>SCI Saccef</t>
  </si>
  <si>
    <t>SCI Saint-Denis</t>
  </si>
  <si>
    <t>SCI Tournon</t>
  </si>
  <si>
    <t>SCI Valmy Coupole</t>
  </si>
  <si>
    <t>Scribe Bail activ SAS</t>
  </si>
  <si>
    <t>Scribe Bail COM SAS</t>
  </si>
  <si>
    <t>Scribe Bail hôtel SAS</t>
  </si>
  <si>
    <t>Scribe Bail logis SAS</t>
  </si>
  <si>
    <t>Scribe Bail SARL</t>
  </si>
  <si>
    <t>Scribe bail tertiaire SAS</t>
  </si>
  <si>
    <t>Scribeuro SAS</t>
  </si>
  <si>
    <t>Segimlor</t>
  </si>
  <si>
    <t>Selection 1818</t>
  </si>
  <si>
    <t>Distribution of financial products for IWMAs</t>
  </si>
  <si>
    <t>Serexim</t>
  </si>
  <si>
    <t>Seventure Partners</t>
  </si>
  <si>
    <t>SGTI</t>
  </si>
  <si>
    <t>Si Equinoxe</t>
  </si>
  <si>
    <t>SIMC</t>
  </si>
  <si>
    <t>SMI</t>
  </si>
  <si>
    <t>SNC Ecureuil 5 rue Masseran</t>
  </si>
  <si>
    <t>SOCFIM</t>
  </si>
  <si>
    <t>SOCFIM participations immobilières</t>
  </si>
  <si>
    <t>Sociétariat BP Bourgogne Franche-comté</t>
  </si>
  <si>
    <t>Sociétariat BP Côte d'Azur</t>
  </si>
  <si>
    <t>Sociétariat BP de l'Ouest</t>
  </si>
  <si>
    <t>Sociétariat BP des Alpes</t>
  </si>
  <si>
    <t>Sociétariat BP du Massif Central</t>
  </si>
  <si>
    <t>Sociétariat BP du Nord</t>
  </si>
  <si>
    <t>Sociétariat BP du Sud</t>
  </si>
  <si>
    <t>Sociétariat BP Loire et Lyonnais</t>
  </si>
  <si>
    <t>Sociétariat BP occitane</t>
  </si>
  <si>
    <t>Sociétariat BP Provençale et corse</t>
  </si>
  <si>
    <t>Sociétariat BP Rives de Paris</t>
  </si>
  <si>
    <t>Sociétariat BP Val de France</t>
  </si>
  <si>
    <t>Société centrale du crédit maritime mutuel</t>
  </si>
  <si>
    <t>services company</t>
  </si>
  <si>
    <t>Société d'expansion bourgogne Franche-Comté</t>
  </si>
  <si>
    <t>Société d'investissement et de participation immobilière (Sipari)</t>
  </si>
  <si>
    <t>Société immobilière provencale et corse</t>
  </si>
  <si>
    <t>Socram Banque</t>
  </si>
  <si>
    <t>bank</t>
  </si>
  <si>
    <t>Sofiag</t>
  </si>
  <si>
    <t>Sofider</t>
  </si>
  <si>
    <t>Sogima</t>
  </si>
  <si>
    <t>Sopassure</t>
  </si>
  <si>
    <t>SPGRES</t>
  </si>
  <si>
    <t>SPIG</t>
  </si>
  <si>
    <t>Property Leasing</t>
  </si>
  <si>
    <t>SPPICAV AEW foncière écureuil</t>
  </si>
  <si>
    <t>Sud Ouest Bail</t>
  </si>
  <si>
    <t>Sud participation</t>
  </si>
  <si>
    <t>Technocite Tertia</t>
  </si>
  <si>
    <t>Tetris</t>
  </si>
  <si>
    <t>Transimmo</t>
  </si>
  <si>
    <t>Triton</t>
  </si>
  <si>
    <t>Union des sociétés du Crédit Coopératif (GIE)</t>
  </si>
  <si>
    <t>Vauban mobilisations garanties (VMG)</t>
  </si>
  <si>
    <t>Vecteur</t>
  </si>
  <si>
    <t>Vega investment managers</t>
  </si>
  <si>
    <t>UCITS management company</t>
  </si>
  <si>
    <t>Vendome Investissements</t>
  </si>
  <si>
    <t>Vialink</t>
  </si>
  <si>
    <t>Vivalis Investissements</t>
  </si>
  <si>
    <t>Zelis actions monde</t>
  </si>
  <si>
    <t>Grande-Bretagne</t>
  </si>
  <si>
    <t>AEW Europe advisory Ltd</t>
  </si>
  <si>
    <t>AEW Europe CC Ltd</t>
  </si>
  <si>
    <t>AEW Europe holding Ltd</t>
  </si>
  <si>
    <t>AEW Europe investment Ltd</t>
  </si>
  <si>
    <t>AEW Europe LLP</t>
  </si>
  <si>
    <t>AEW Europe partnership</t>
  </si>
  <si>
    <t>AEW Global advisors (Europe) Ltd</t>
  </si>
  <si>
    <t>AEW Global Ltd</t>
  </si>
  <si>
    <t>AEW Global UK Ltd</t>
  </si>
  <si>
    <t>AEW UK Investment Management LLP</t>
  </si>
  <si>
    <t>H2O asset management</t>
  </si>
  <si>
    <t>H2O asset management corporate member</t>
  </si>
  <si>
    <t>Loomis sayles investments Ltd (UK)</t>
  </si>
  <si>
    <t>Coface UK services Ltd</t>
  </si>
  <si>
    <t>NGAM UK Ltd</t>
  </si>
  <si>
    <t xml:space="preserve">Natixis Londres </t>
  </si>
  <si>
    <t>Coface UK holdings</t>
  </si>
  <si>
    <t>Coface UK (Coface SA branch)</t>
  </si>
  <si>
    <t>Natixis funding UK LLP</t>
  </si>
  <si>
    <t>Aew Asia Limited</t>
  </si>
  <si>
    <t xml:space="preserve">Coface Hong-Kong (Coface SA branch) </t>
  </si>
  <si>
    <t>Natixis Asia Ltd</t>
  </si>
  <si>
    <t>Natixis Global asset management Hong-Kong</t>
  </si>
  <si>
    <t>Natixis Hong-Kong</t>
  </si>
  <si>
    <t>AEW Central Europe Hongry</t>
  </si>
  <si>
    <t>Coface Hungary - (coface Austria branch)</t>
  </si>
  <si>
    <t>Universe holdings Ltd</t>
  </si>
  <si>
    <t>Structured finance</t>
  </si>
  <si>
    <t>Iles Caïmans</t>
  </si>
  <si>
    <t>Natixis New-York branch</t>
  </si>
  <si>
    <t>IDFC AMC Trustee company Ltd</t>
  </si>
  <si>
    <t>IDFC Asset management company</t>
  </si>
  <si>
    <t>Coface Ireland (Coface SA branch)</t>
  </si>
  <si>
    <t>Natinium Financial products</t>
  </si>
  <si>
    <t>Natixis corporate solutions Ltd</t>
  </si>
  <si>
    <t>Nexgen capital Ltd</t>
  </si>
  <si>
    <t>Sructured finance</t>
  </si>
  <si>
    <t>Nexgen financial holdings Ltd</t>
  </si>
  <si>
    <t>Nexgen reinsurance Ltd</t>
  </si>
  <si>
    <t>Reinsurance</t>
  </si>
  <si>
    <t>Israël</t>
  </si>
  <si>
    <t>Business data information</t>
  </si>
  <si>
    <t>coface holding Israel</t>
  </si>
  <si>
    <t>Coface Israel</t>
  </si>
  <si>
    <t>Credit insurance</t>
  </si>
  <si>
    <t>AEW Europe sede secondaria</t>
  </si>
  <si>
    <t>Coface assicurazioni SPA</t>
  </si>
  <si>
    <t>Coface Italia</t>
  </si>
  <si>
    <t>Natixis lease Milan</t>
  </si>
  <si>
    <t>Natixis Milan</t>
  </si>
  <si>
    <t>SNGAM SA succursale Italiana</t>
  </si>
  <si>
    <t>Asahi NVEST investment advisory CO, Ltd</t>
  </si>
  <si>
    <t>Coface Japan (Coface SA branch)</t>
  </si>
  <si>
    <t>Natixis Asset management Japan Co Ltd</t>
  </si>
  <si>
    <t>Natixis Japan securities Co, Ltd</t>
  </si>
  <si>
    <t>Natixis Tokyo</t>
  </si>
  <si>
    <t>Natixis structured products Ltd</t>
  </si>
  <si>
    <t>Laos</t>
  </si>
  <si>
    <t>Banque Franco Lao</t>
  </si>
  <si>
    <t>BCEL</t>
  </si>
  <si>
    <t>Lettonie</t>
  </si>
  <si>
    <t>Coface Latvia insurance (Coface Austria branch)</t>
  </si>
  <si>
    <t>Liban *</t>
  </si>
  <si>
    <t>Adir</t>
  </si>
  <si>
    <t>Lituanie</t>
  </si>
  <si>
    <t>LEID (Coface Austria branch)</t>
  </si>
  <si>
    <t xml:space="preserve">AEW Luxembourg </t>
  </si>
  <si>
    <t>BCP Luxembourg</t>
  </si>
  <si>
    <t>Codeis</t>
  </si>
  <si>
    <t>Coface Luxembourg (Coface SA branch)</t>
  </si>
  <si>
    <t>Fili SA</t>
  </si>
  <si>
    <t>H2O asset management holding</t>
  </si>
  <si>
    <t>Kennedy financement Luxembourg</t>
  </si>
  <si>
    <t>Kennedy financement Luxembourg 2</t>
  </si>
  <si>
    <t>LuxEquip bail</t>
  </si>
  <si>
    <t>Natixis alternative assets</t>
  </si>
  <si>
    <t>Natixis bank</t>
  </si>
  <si>
    <t>International high-net worth services</t>
  </si>
  <si>
    <t>Natixis environnement &amp; Infrastructures Luxembourg</t>
  </si>
  <si>
    <t>Natixis Life</t>
  </si>
  <si>
    <t>Natixis Luxembourg Investissements</t>
  </si>
  <si>
    <t>Natixis private Equity international  Luxembourg</t>
  </si>
  <si>
    <t>Private equity holding</t>
  </si>
  <si>
    <t>Natixis real estate Feder SARL</t>
  </si>
  <si>
    <t>Natixis structured issuance</t>
  </si>
  <si>
    <t>Naticis Trust</t>
  </si>
  <si>
    <t>Surassur</t>
  </si>
  <si>
    <t>Madagascar</t>
  </si>
  <si>
    <t>Banque malgache de l'Océan indien</t>
  </si>
  <si>
    <t>BM Madagascar</t>
  </si>
  <si>
    <t>Natixis Lubuan</t>
  </si>
  <si>
    <t>Malte</t>
  </si>
  <si>
    <t>Califano investments limited</t>
  </si>
  <si>
    <t>Al mansour palace Maroc</t>
  </si>
  <si>
    <t>Sky Elite Tour SARL</t>
  </si>
  <si>
    <t>Nexgen Mauritius Ltd</t>
  </si>
  <si>
    <t>Maurice</t>
  </si>
  <si>
    <t>Banque des Mascareignes</t>
  </si>
  <si>
    <t>Coface holding America Latina</t>
  </si>
  <si>
    <t>Financial information</t>
  </si>
  <si>
    <t>Coface Seguro de credito Mexico</t>
  </si>
  <si>
    <t>NGAM Mexique</t>
  </si>
  <si>
    <t>Nouvelle-Calédonie</t>
  </si>
  <si>
    <t>Banque Caledonienne d'investissement</t>
  </si>
  <si>
    <t>Banque de Nouvelle-Calédonie</t>
  </si>
  <si>
    <t>Oceor lease Nouméa</t>
  </si>
  <si>
    <t>Société havraise calédonienne</t>
  </si>
  <si>
    <t>Coface - Nederland (Coface Kredit branch)</t>
  </si>
  <si>
    <t>Coface Nederland services</t>
  </si>
  <si>
    <t>Graydon holding</t>
  </si>
  <si>
    <t>NGAM Nedelands Filial</t>
  </si>
  <si>
    <t>NJR Finance BV</t>
  </si>
  <si>
    <t>Financial services</t>
  </si>
  <si>
    <t>PBW REAM</t>
  </si>
  <si>
    <t>AEW Central Europe</t>
  </si>
  <si>
    <t>Coface Poland (Coface Austria branch)</t>
  </si>
  <si>
    <t>Coface Poland CMS</t>
  </si>
  <si>
    <t>Coface Poland factoring</t>
  </si>
  <si>
    <t>TISE</t>
  </si>
  <si>
    <t>Polynésie Française</t>
  </si>
  <si>
    <t>Banque de Tahiti</t>
  </si>
  <si>
    <t>Oceor Lease Tahiti</t>
  </si>
  <si>
    <t>Socredo</t>
  </si>
  <si>
    <t>Banco primus</t>
  </si>
  <si>
    <t>Coface Portugal</t>
  </si>
  <si>
    <t>AEW Central Europe Czech</t>
  </si>
  <si>
    <t>Coface Czech Insurance (Coface Austria branch)</t>
  </si>
  <si>
    <t>AEW Central Europe Romania</t>
  </si>
  <si>
    <t>Coface Romania CMS</t>
  </si>
  <si>
    <t>Coface Romania Insurance (Coface Austria branch)</t>
  </si>
  <si>
    <t>Coface RUS insurance company</t>
  </si>
  <si>
    <t>Natixis Moscow</t>
  </si>
  <si>
    <t>Overseas bank</t>
  </si>
  <si>
    <t>Absolute Asia AM</t>
  </si>
  <si>
    <t>Coface Singapore (Coface SA branch)</t>
  </si>
  <si>
    <t>Loomis sayles investments Asia PTE Ltd</t>
  </si>
  <si>
    <t>Natixis corporate solutions (Asia) PTE Ltd</t>
  </si>
  <si>
    <t>Natixis Global asset management Asia PTE</t>
  </si>
  <si>
    <t>Natixis Singapore</t>
  </si>
  <si>
    <t>Coface Slovakia insurance (Coface Austria branch</t>
  </si>
  <si>
    <t>Coface Sverige (Coface Kredit branch)</t>
  </si>
  <si>
    <t>NGAM Nordics Filial</t>
  </si>
  <si>
    <t>Banque du Léman</t>
  </si>
  <si>
    <t>Coface RE</t>
  </si>
  <si>
    <t>Coface Switzerland (Coface SA branch)</t>
  </si>
  <si>
    <t>Euro private Equity SA</t>
  </si>
  <si>
    <t>NGAM Switzerland SARL</t>
  </si>
  <si>
    <t>Coface Taïwan (Coface SA branch)</t>
  </si>
  <si>
    <t>NGAM securities investment consulting CO Ltd</t>
  </si>
  <si>
    <t>BRED IT</t>
  </si>
  <si>
    <t>IT Services</t>
  </si>
  <si>
    <t>Arab international lease</t>
  </si>
  <si>
    <t>Banque tuniso koweitienne</t>
  </si>
  <si>
    <t>Medai SA</t>
  </si>
  <si>
    <t>Société du Conseil et de l'intermédiation financière</t>
  </si>
  <si>
    <t>Société tunisienne de promotion des pôles immobiliers et industriels</t>
  </si>
  <si>
    <t>Tunis center</t>
  </si>
  <si>
    <t>Univers invest (SICAR)</t>
  </si>
  <si>
    <t>Univers participations (SICAF)</t>
  </si>
  <si>
    <t>Coface sigorta Turquie</t>
  </si>
  <si>
    <t>BRED Vanuatu</t>
  </si>
  <si>
    <t>Vanuatu</t>
  </si>
  <si>
    <t>Foncière du Vanuatu</t>
  </si>
  <si>
    <t>Natixis Ho-Chi-Minh</t>
  </si>
  <si>
    <t>REPORTING BCPE</t>
  </si>
  <si>
    <t>Nombre de filiales</t>
  </si>
  <si>
    <t>Juridictions d'implantation</t>
  </si>
  <si>
    <t>BPCE</t>
  </si>
  <si>
    <r>
      <t xml:space="preserve">in m </t>
    </r>
    <r>
      <rPr>
        <b/>
        <sz val="11"/>
        <color theme="1"/>
        <rFont val="Calibri"/>
        <family val="2"/>
      </rPr>
      <t>€</t>
    </r>
  </si>
  <si>
    <t>Tax rate</t>
  </si>
  <si>
    <t>Income before taxe and changes in the value of goodwill</t>
  </si>
  <si>
    <t>Standard income tax rate in France</t>
  </si>
  <si>
    <t>Theoretical income tax expense at the tax rate applicable in France</t>
  </si>
  <si>
    <t>Impact of the change in unrecognized deffered tax assets and liabilities</t>
  </si>
  <si>
    <t>Impact of permanent differences</t>
  </si>
  <si>
    <t>Reduced rate of tax or tax-exempt activities</t>
  </si>
  <si>
    <t>Difference in tax rates on income taxed outside France</t>
  </si>
  <si>
    <t>Temporary step-up of corporate tax</t>
  </si>
  <si>
    <t>Tax on prior periods, tax credits and other tax*</t>
  </si>
  <si>
    <t>Other items</t>
  </si>
  <si>
    <t>Income tax expense (income) recognized</t>
  </si>
  <si>
    <t>Effective tax rate (income tax expense divided by taxable income)</t>
  </si>
  <si>
    <t>Segment analysis</t>
  </si>
  <si>
    <t>Commercial banking and insurance</t>
  </si>
  <si>
    <t>Wholesale banking, Investment solutions and Specialized Financial Services</t>
  </si>
  <si>
    <t>Equity Interest</t>
  </si>
  <si>
    <t>Corporate center</t>
  </si>
  <si>
    <t>Banque Populaire banks</t>
  </si>
  <si>
    <t>Caisses d'Epargne</t>
  </si>
  <si>
    <t>Insurance and other networks</t>
  </si>
  <si>
    <t>Wholesale banking</t>
  </si>
  <si>
    <t>Specialized Financial services</t>
  </si>
  <si>
    <t xml:space="preserve">Données Société Générale au 31 Décembre 2014: PNB / employés /filiales/résultat courant avant impôt/impôt courant/impôt différé/impôt sur bénéf </t>
  </si>
  <si>
    <t xml:space="preserve">Pays </t>
  </si>
  <si>
    <t>PNB en m€</t>
  </si>
  <si>
    <t>Filiales périmètre en +</t>
  </si>
  <si>
    <t>SG Johannesburg</t>
  </si>
  <si>
    <t>Albanie</t>
  </si>
  <si>
    <t>ALD Automotive Algérie SPA</t>
  </si>
  <si>
    <t>Specialist Financing</t>
  </si>
  <si>
    <t>Société Générale Algérie</t>
  </si>
  <si>
    <t>Real estate and real estate financing</t>
  </si>
  <si>
    <t>company carrying out sub-consolidation</t>
  </si>
  <si>
    <t>Ald international Sas &amp; Co. KG</t>
  </si>
  <si>
    <t>Ald lease finanz gmbh</t>
  </si>
  <si>
    <t>Car professional fuhrparkmanagement und beratungsgesellschaft mbh &amp; Co. KG</t>
  </si>
  <si>
    <t>Carpool gmbh</t>
  </si>
  <si>
    <t>Broker</t>
  </si>
  <si>
    <t>EFS SA branch Hambourg</t>
  </si>
  <si>
    <t>Financial company</t>
  </si>
  <si>
    <t>Europarc Dreilinden Gmbh</t>
  </si>
  <si>
    <t>Group real estate management company</t>
  </si>
  <si>
    <t>Europarc gmbh</t>
  </si>
  <si>
    <t>Gefa gesellschaft fur absatzfinanzierung mbh</t>
  </si>
  <si>
    <t>Gefa leasing gmbh</t>
  </si>
  <si>
    <t>Hanseatic bank gmbh &amp; Co KG</t>
  </si>
  <si>
    <t>Hsce hanseatic service center Gmbh</t>
  </si>
  <si>
    <t>Services</t>
  </si>
  <si>
    <t>Interleasing dello Hamburg gmbh</t>
  </si>
  <si>
    <t>Milaha Qatar gmbh &amp; Co. KG</t>
  </si>
  <si>
    <t>Milaha ras laffan gmbh &amp; Co. KG</t>
  </si>
  <si>
    <t>Namendo Gmbh</t>
  </si>
  <si>
    <t>Onvista</t>
  </si>
  <si>
    <t>Onvista bank</t>
  </si>
  <si>
    <t>Onvista beteiligung holding gmbh</t>
  </si>
  <si>
    <t>Onvista media gmbh</t>
  </si>
  <si>
    <t>Pema gmbh</t>
  </si>
  <si>
    <t>Podes drei grundstucks - Vermietungsgesellschaft mbh &amp; Co objekte wel 4 KG</t>
  </si>
  <si>
    <t>Podes grundstucks - Vermietungsgesellschaft mbh &amp; Co objekte wel 3 KG</t>
  </si>
  <si>
    <t>Podes zwei grundstucks - Vermietungsgesellschaft mbh &amp; Co objekte wel 3 KG</t>
  </si>
  <si>
    <t>Red &amp; black auto germany 1 UG (Haftungsbeschrankt)</t>
  </si>
  <si>
    <t>SG effekten</t>
  </si>
  <si>
    <t>SG equipment finance international gmbh</t>
  </si>
  <si>
    <t>SG equipment finance SA &amp; Co KG</t>
  </si>
  <si>
    <t>SGSS Deutschland Kapitalangegesellschaft mbh</t>
  </si>
  <si>
    <t>Sogecap Deutsche niederlassung</t>
  </si>
  <si>
    <t>Sogessur Deutsche niederlassung</t>
  </si>
  <si>
    <t>Toast media Gmbh</t>
  </si>
  <si>
    <t>Trade &amp; get Gmbh</t>
  </si>
  <si>
    <t>ALD automotive fuhrparkmanagement und leasing gmbh</t>
  </si>
  <si>
    <t>SG Equipment Leasing Austria gmbh</t>
  </si>
  <si>
    <t>SG Vienne</t>
  </si>
  <si>
    <t>SG private banking (Bahamas) Ltd</t>
  </si>
  <si>
    <t>Axus SA/NV</t>
  </si>
  <si>
    <t>Bastion european investments SA</t>
  </si>
  <si>
    <t>Milford</t>
  </si>
  <si>
    <t>SG Bruxelles</t>
  </si>
  <si>
    <t>Société Générale Immobel</t>
  </si>
  <si>
    <t>Société Générale private banking NV/SA</t>
  </si>
  <si>
    <t>Bénin</t>
  </si>
  <si>
    <t>Bermudes</t>
  </si>
  <si>
    <t>Catalyst RE Ltd</t>
  </si>
  <si>
    <t>ALD Automotive SA</t>
  </si>
  <si>
    <t>Banco cacique SA</t>
  </si>
  <si>
    <t>Banco pecunia SA</t>
  </si>
  <si>
    <t>Banco Société Générale Brasil SA</t>
  </si>
  <si>
    <t>Cacique promotora de vendas Ltda</t>
  </si>
  <si>
    <t>Cobracred cobranca especializada ltda</t>
  </si>
  <si>
    <t>Mordeno sociedades anonimas</t>
  </si>
  <si>
    <t>SG Equipment finance SA Arredamento mercantil</t>
  </si>
  <si>
    <t>SG SD fundo de investimento multimercado - Investimento no exterior</t>
  </si>
  <si>
    <t>Regional urban development fund</t>
  </si>
  <si>
    <t>SG express bank</t>
  </si>
  <si>
    <t>Société Générale factoring</t>
  </si>
  <si>
    <t>Sogelease Bulgaria</t>
  </si>
  <si>
    <t>Société Générale Burkina Faso</t>
  </si>
  <si>
    <t>SG Constellation Canada Ltd</t>
  </si>
  <si>
    <t>SGE Holdings Inc</t>
  </si>
  <si>
    <t>entité déconsolidée en 2014</t>
  </si>
  <si>
    <t>Société Générale (Canada branch)</t>
  </si>
  <si>
    <t>Société Générale (Canada)</t>
  </si>
  <si>
    <t>Fortune SG Fund management Co. Ltd</t>
  </si>
  <si>
    <t>changement dans le seuil de consolidation du à l'application retrospective de IFRS10 + changement dans la méthode de consolidation</t>
  </si>
  <si>
    <t>Société Générale (China) Limited</t>
  </si>
  <si>
    <t>Société Générale leasing and renting Co. Ltd</t>
  </si>
  <si>
    <t>Chypre</t>
  </si>
  <si>
    <t>VPRG Limited</t>
  </si>
  <si>
    <t>SG securities Koreal Co Ltd</t>
  </si>
  <si>
    <t>SG Seoul</t>
  </si>
  <si>
    <t>SG de banques en Côte d'Ivoire</t>
  </si>
  <si>
    <t>Sogebourse en Côte d'Ivoire</t>
  </si>
  <si>
    <t>Croatie</t>
  </si>
  <si>
    <t>SG leasing D.O.O</t>
  </si>
  <si>
    <t>Société Générale - Splitska banka D.D</t>
  </si>
  <si>
    <t>Curaçao</t>
  </si>
  <si>
    <t>SGA Société Générale acceptance N.V ("SGA")</t>
  </si>
  <si>
    <t>ALD Automotive A/S</t>
  </si>
  <si>
    <t>NF Fleet A/S</t>
  </si>
  <si>
    <t>Pema Last OG - Trailerudlejning A/S</t>
  </si>
  <si>
    <t>SG Finans AS Danish Branch</t>
  </si>
  <si>
    <t>Newedge group (Dubaï branch)</t>
  </si>
  <si>
    <t>Société Générale Dubaï</t>
  </si>
  <si>
    <t>ALD Automotive S.A.U</t>
  </si>
  <si>
    <t>Altura markets, sociedad de valores SA</t>
  </si>
  <si>
    <t>Genefilm succursal en Espana</t>
  </si>
  <si>
    <t>Self trade bank SA</t>
  </si>
  <si>
    <t>Specialist financing</t>
  </si>
  <si>
    <t>SOCGEN inversiones financieras SA</t>
  </si>
  <si>
    <t>Société Générale succursal en Espana</t>
  </si>
  <si>
    <t>Sodeprom</t>
  </si>
  <si>
    <t>Estonie</t>
  </si>
  <si>
    <t>ALD Automotive Eesti AS</t>
  </si>
  <si>
    <t>Aegis holdings (onshore) inc</t>
  </si>
  <si>
    <t>Antalis US Funding corp</t>
  </si>
  <si>
    <t>Barton capital LLC</t>
  </si>
  <si>
    <t>changement dans le seuil de consolidation du à l'application retrospective de IFRS10</t>
  </si>
  <si>
    <t>Bennington Stark Capital company LLC</t>
  </si>
  <si>
    <t>CGI Finance Inc</t>
  </si>
  <si>
    <t>CGI North America Inc</t>
  </si>
  <si>
    <t>Classic yatch documentation Inc</t>
  </si>
  <si>
    <t>Lyxor asset management holding corp</t>
  </si>
  <si>
    <t>Lyxor asset management inc</t>
  </si>
  <si>
    <t>Newedge USA, LLC</t>
  </si>
  <si>
    <t>entreprise désormais consolidée directement</t>
  </si>
  <si>
    <t>SG Americas equities corp</t>
  </si>
  <si>
    <t>SG Americas operational services, inc</t>
  </si>
  <si>
    <t>SG Americas securities holdings LLC</t>
  </si>
  <si>
    <t>SG Americas securities, LLC</t>
  </si>
  <si>
    <t>SG Americas, Inc</t>
  </si>
  <si>
    <t>SG Constellation, Inc</t>
  </si>
  <si>
    <t>SG Equipment finance USA Corp</t>
  </si>
  <si>
    <t>SG Mortgage Finance Corp</t>
  </si>
  <si>
    <t>SG Reinsurance Intermediary brokerage, LLC</t>
  </si>
  <si>
    <t>SG Structured products, Inc</t>
  </si>
  <si>
    <t>SGAIF, Inc</t>
  </si>
  <si>
    <t>SGAIH, Inc</t>
  </si>
  <si>
    <t>SGB finance north America Inc</t>
  </si>
  <si>
    <t>Société Générale (New York)</t>
  </si>
  <si>
    <t>Société Générale Energy LLC</t>
  </si>
  <si>
    <t>Société Générale Financial Corporation</t>
  </si>
  <si>
    <t>Société Générale Investment corporation</t>
  </si>
  <si>
    <t>Tender option bond program</t>
  </si>
  <si>
    <t>Tropicana funding incorporated</t>
  </si>
  <si>
    <t>Axus Finland OY</t>
  </si>
  <si>
    <t>NF Fleet OY</t>
  </si>
  <si>
    <t>9 rue des bienvenus</t>
  </si>
  <si>
    <t>Air bail</t>
  </si>
  <si>
    <t>Aix - bord du lac - 3</t>
  </si>
  <si>
    <t>Albigny Avoraux</t>
  </si>
  <si>
    <t>ALD automotive Russie SAS</t>
  </si>
  <si>
    <t>Alprim</t>
  </si>
  <si>
    <t>Almundi group</t>
  </si>
  <si>
    <t>Antalis SA</t>
  </si>
  <si>
    <t>company carrying sub-consolidation + changement du seuil de consolidation après application rétrospective d'IFRS10</t>
  </si>
  <si>
    <t>Antarius</t>
  </si>
  <si>
    <t>Antarius fonds actions plus</t>
  </si>
  <si>
    <t>Antarius fonds obligataire</t>
  </si>
  <si>
    <t>Antarius rotation sectorielle</t>
  </si>
  <si>
    <t>Aqprim</t>
  </si>
  <si>
    <t>Aviva investors réserve Europe</t>
  </si>
  <si>
    <t>Banque française commerciale océan indien</t>
  </si>
  <si>
    <t>Banque Laydernier</t>
  </si>
  <si>
    <t>Banque Nuger</t>
  </si>
  <si>
    <t>Banque Pouyanne</t>
  </si>
  <si>
    <t>Banque Rhône Alpes</t>
  </si>
  <si>
    <t>Banque Tarneaud</t>
  </si>
  <si>
    <t>Boursorama SA</t>
  </si>
  <si>
    <t>Bremany lease SAS</t>
  </si>
  <si>
    <t>Caen - rue Basse</t>
  </si>
  <si>
    <t>Caen - rue du général Moulin</t>
  </si>
  <si>
    <t>Carburauto</t>
  </si>
  <si>
    <t>Carrera</t>
  </si>
  <si>
    <t>Centre immo promotion</t>
  </si>
  <si>
    <t>Chartreux Lot A1</t>
  </si>
  <si>
    <t>Chemin des combes</t>
  </si>
  <si>
    <t>Cœur Europe</t>
  </si>
  <si>
    <t>Compagnie financière de Bourbon</t>
  </si>
  <si>
    <t>Compagnie foncière de la Méditerranée (CFM)</t>
  </si>
  <si>
    <t>Compagnie générale d'affacturage</t>
  </si>
  <si>
    <t>Compagnie générale de location d'équipements</t>
  </si>
  <si>
    <t>Conte</t>
  </si>
  <si>
    <t>Credinord cidize</t>
  </si>
  <si>
    <t>Crédit du Nord</t>
  </si>
  <si>
    <t>Darwin diversifié 0 -20</t>
  </si>
  <si>
    <t>Darwin diversifié 40 - 60</t>
  </si>
  <si>
    <t>Darwin diversifié 80 - 100</t>
  </si>
  <si>
    <t>Deville AV Leclerc</t>
  </si>
  <si>
    <t>Disponis</t>
  </si>
  <si>
    <t>Eleaparts</t>
  </si>
  <si>
    <t>Group real estate management companies</t>
  </si>
  <si>
    <t>entité liquidée en 2014</t>
  </si>
  <si>
    <t>ESNI - Compartiment SG - Credit claims - 1</t>
  </si>
  <si>
    <t>entrée dans le périmètre</t>
  </si>
  <si>
    <t>Etoile cliquet 90</t>
  </si>
  <si>
    <t>Etoile garanti février 2020</t>
  </si>
  <si>
    <t>Etoile garanti juillet 2018</t>
  </si>
  <si>
    <t>Etoile ID</t>
  </si>
  <si>
    <t>Etoile Patrimoine 50</t>
  </si>
  <si>
    <t>Etoile Top 2007</t>
  </si>
  <si>
    <t>Evalparts</t>
  </si>
  <si>
    <t>Dissolution par transferts d'actifs avec GEFINANCE</t>
  </si>
  <si>
    <t>FCC Albatros</t>
  </si>
  <si>
    <t>FCT Blanco</t>
  </si>
  <si>
    <t>FCT Coda</t>
  </si>
  <si>
    <t>FCT Compartment Sogecap SG 1</t>
  </si>
  <si>
    <t>FCT Malzieu</t>
  </si>
  <si>
    <t>FCT R  &amp; B BDDF PPI</t>
  </si>
  <si>
    <t>FCT Water dragon</t>
  </si>
  <si>
    <t>Fenwick lease</t>
  </si>
  <si>
    <t>Financière UC</t>
  </si>
  <si>
    <t>Finareg</t>
  </si>
  <si>
    <t>Finassurance SNC</t>
  </si>
  <si>
    <t>FPS</t>
  </si>
  <si>
    <t>FQA Fund</t>
  </si>
  <si>
    <t>Franfinance</t>
  </si>
  <si>
    <t>Franfinance location</t>
  </si>
  <si>
    <t>Galybet</t>
  </si>
  <si>
    <t>Gene act 1</t>
  </si>
  <si>
    <t>Genecomi</t>
  </si>
  <si>
    <t>Genefim</t>
  </si>
  <si>
    <t>Genefimmo holding</t>
  </si>
  <si>
    <t>Genefinance</t>
  </si>
  <si>
    <t>Genegis I</t>
  </si>
  <si>
    <t xml:space="preserve">Genegis II </t>
  </si>
  <si>
    <t>Geneval</t>
  </si>
  <si>
    <t>Genevalmy</t>
  </si>
  <si>
    <t>Geninfo</t>
  </si>
  <si>
    <t>Inora Life France</t>
  </si>
  <si>
    <t>Inter Europe Conseil</t>
  </si>
  <si>
    <t xml:space="preserve">Investir immobilier - Maromme </t>
  </si>
  <si>
    <t>Investir immobilier - Normandie</t>
  </si>
  <si>
    <t>Issy 11-3 Gallieni</t>
  </si>
  <si>
    <t>Kolb investissement</t>
  </si>
  <si>
    <t>La Banque postale financement</t>
  </si>
  <si>
    <t>La Croix boisée</t>
  </si>
  <si>
    <t>La foncière de la défense</t>
  </si>
  <si>
    <t>La Madeleine</t>
  </si>
  <si>
    <t>Les mésanges</t>
  </si>
  <si>
    <t>Libecap</t>
  </si>
  <si>
    <t>Lirix</t>
  </si>
  <si>
    <t>Lyxor asset management</t>
  </si>
  <si>
    <t>Lyxor  international asset management</t>
  </si>
  <si>
    <t>Newedge group</t>
  </si>
  <si>
    <t>company carrying out sub-consolidation + changement de la méthode de consolidation</t>
  </si>
  <si>
    <t>Nice Broc</t>
  </si>
  <si>
    <t>Nice carros</t>
  </si>
  <si>
    <t>Noaho</t>
  </si>
  <si>
    <t>Norbail immobilier</t>
  </si>
  <si>
    <t>Norbail sofergie</t>
  </si>
  <si>
    <t>Norimmo</t>
  </si>
  <si>
    <t>Onyx</t>
  </si>
  <si>
    <t>Opera 72</t>
  </si>
  <si>
    <t>Oradea vie</t>
  </si>
  <si>
    <t>Pactimo</t>
  </si>
  <si>
    <t>Parel</t>
  </si>
  <si>
    <t>Participations immobilières Rhône Alpes</t>
  </si>
  <si>
    <t>Pragma</t>
  </si>
  <si>
    <t>Primaxia</t>
  </si>
  <si>
    <t>Prioris</t>
  </si>
  <si>
    <t>Projectim</t>
  </si>
  <si>
    <t>Red &amp; black auto France 2012</t>
  </si>
  <si>
    <t>Red &amp; black consumer France 2013</t>
  </si>
  <si>
    <t>Rivaprim</t>
  </si>
  <si>
    <t>Rusfinance SAS</t>
  </si>
  <si>
    <t>SCI Le domaine de Stoneham</t>
  </si>
  <si>
    <t>Sagemcom Lease</t>
  </si>
  <si>
    <t>Saint Clair</t>
  </si>
  <si>
    <t>Saint-Martin 3</t>
  </si>
  <si>
    <t>SARL Seine Clichy</t>
  </si>
  <si>
    <t>SAS Antony - Domaine de Tourvoie</t>
  </si>
  <si>
    <t>SAS Coprim Résidences</t>
  </si>
  <si>
    <t>SAS Loire Atlantique tertiaire</t>
  </si>
  <si>
    <t>SAS Noaho aménagement</t>
  </si>
  <si>
    <t>SAS Normandie Habitat</t>
  </si>
  <si>
    <t>SAS Normandie résidences</t>
  </si>
  <si>
    <t>SAS Parnasse</t>
  </si>
  <si>
    <t>SAS Sogeprom Tertiaire</t>
  </si>
  <si>
    <t>SAS Tour D2</t>
  </si>
  <si>
    <t>SC Alicante 2000</t>
  </si>
  <si>
    <t>SC Chassagne 2000</t>
  </si>
  <si>
    <t>SCCV 29 et 31 avenue Charles de Gaulle a la teste de Buch</t>
  </si>
  <si>
    <t>SCCV 3 châteaux</t>
  </si>
  <si>
    <t>SCCV Balma entreprise</t>
  </si>
  <si>
    <t>SCCV Bassens les monts</t>
  </si>
  <si>
    <t>SCCV Blainville lemarchand</t>
  </si>
  <si>
    <t>SCCV Caen charité - réhabilitation</t>
  </si>
  <si>
    <t>SCCV Chartreux Lot E</t>
  </si>
  <si>
    <t>SCCV Chartreux Lots B-D</t>
  </si>
  <si>
    <t>SCCV Eterville rue du village</t>
  </si>
  <si>
    <t>SCCV Les écrivains</t>
  </si>
  <si>
    <t>SCCV Les patios d'or de Fleury Les Aubrais</t>
  </si>
  <si>
    <t>SCCV Les sucres</t>
  </si>
  <si>
    <t>SCCV Marcq Projectim</t>
  </si>
  <si>
    <t>SCCV Marquet Projectim</t>
  </si>
  <si>
    <t>SCCV Pourcieux Baronnes</t>
  </si>
  <si>
    <t>SCCV River green</t>
  </si>
  <si>
    <t>SCCV Vernaison Razat</t>
  </si>
  <si>
    <t>SCDM Participations</t>
  </si>
  <si>
    <t>SCI Aix bord du lac 1</t>
  </si>
  <si>
    <t>SCI Aix bord du lac 2</t>
  </si>
  <si>
    <t>SCI Aqprim promotion</t>
  </si>
  <si>
    <t>SCI ASC La Bergeonnerie</t>
  </si>
  <si>
    <t>SCI Avaricum</t>
  </si>
  <si>
    <t>SCI Braille/ Hôtel de ville</t>
  </si>
  <si>
    <t>SCI CAP Courrouze</t>
  </si>
  <si>
    <t>SCI Centre immo promotion résidences</t>
  </si>
  <si>
    <t>SCI Charité - Girandière</t>
  </si>
  <si>
    <t>SCI Chelles Aulnoy Mendes France</t>
  </si>
  <si>
    <t>SCI Dreux la Rotule Nord</t>
  </si>
  <si>
    <t>SCI du 84 rue du Bac</t>
  </si>
  <si>
    <t>SCI Etrechy Saint Nicolas</t>
  </si>
  <si>
    <t>SCI Europarc Haute Borne 1</t>
  </si>
  <si>
    <t>SCI Europarc St Martin du Touch 2002</t>
  </si>
  <si>
    <t>SCI Goussainville Saint-Just</t>
  </si>
  <si>
    <t>SCI Hegel Projectim</t>
  </si>
  <si>
    <t>SCI La Mantilla commerces</t>
  </si>
  <si>
    <t>SCI Lavoisier</t>
  </si>
  <si>
    <t>SCI Le hameau des grands prés</t>
  </si>
  <si>
    <t>SCI Le parc de borderouge</t>
  </si>
  <si>
    <t>SCI Les jardins d'Iris</t>
  </si>
  <si>
    <t>SCI Les portes du Léman</t>
  </si>
  <si>
    <t>SCI Lieusaint rue de Paris</t>
  </si>
  <si>
    <t>SCI Linas Cœur de ville 1</t>
  </si>
  <si>
    <t>SCI L'orée des lacs</t>
  </si>
  <si>
    <t>SCI Lyon Joannes</t>
  </si>
  <si>
    <t>SCI Marcoussis Bellejame</t>
  </si>
  <si>
    <t>SCI Noaho résidences</t>
  </si>
  <si>
    <t>SCI Paris 182  Château des rentiers</t>
  </si>
  <si>
    <t>SCI Projectim habitat</t>
  </si>
  <si>
    <t>SCI Projectim Helemmes Seguin</t>
  </si>
  <si>
    <t>SCI Projectim Marcq cœur de ville</t>
  </si>
  <si>
    <t>SCI Prony</t>
  </si>
  <si>
    <t>SCI Quintessence - Valescure</t>
  </si>
  <si>
    <t>SCI Reims Gare</t>
  </si>
  <si>
    <t>SCI Résidence du Donjon</t>
  </si>
  <si>
    <t>SCI Rhin et Moselle 1</t>
  </si>
  <si>
    <t>SCI Riva Prim Habitat</t>
  </si>
  <si>
    <t>SCI Riva prim résidences</t>
  </si>
  <si>
    <t>SCI Saint-Denis Wilson</t>
  </si>
  <si>
    <t>SCI SCS Immobilier d'entreprises</t>
  </si>
  <si>
    <t>SCI Sogeadi Tertiaire</t>
  </si>
  <si>
    <t>SCI Sogecip</t>
  </si>
  <si>
    <t>SCI Sogectim</t>
  </si>
  <si>
    <t>SCI Sogeprom atlantique</t>
  </si>
  <si>
    <t>SCI Sogeprom CIP Centre</t>
  </si>
  <si>
    <t>SCI Terres nouvelles franciliennes</t>
  </si>
  <si>
    <t>SCI Toulouse Centreda 3</t>
  </si>
  <si>
    <t>SCI Valence - champs de Mars</t>
  </si>
  <si>
    <t>SCI Velri</t>
  </si>
  <si>
    <t>SCI Luce le carré d'or - Lot E</t>
  </si>
  <si>
    <t>Sefia</t>
  </si>
  <si>
    <t>SG 29 Real Estate</t>
  </si>
  <si>
    <t>SG Capital developpement</t>
  </si>
  <si>
    <t>SG Consumer finance</t>
  </si>
  <si>
    <t>SG Euro CT</t>
  </si>
  <si>
    <t>SG European mortgage investments</t>
  </si>
  <si>
    <t>SG Financial services holding</t>
  </si>
  <si>
    <t>SG Option Europe</t>
  </si>
  <si>
    <t>SG Securities (Paris) SAS</t>
  </si>
  <si>
    <t>SG Services</t>
  </si>
  <si>
    <t>SGB Finance SA</t>
  </si>
  <si>
    <t>SNC bon puits 1</t>
  </si>
  <si>
    <t>SNC bon puits 2</t>
  </si>
  <si>
    <t>SNC Coprim résidences</t>
  </si>
  <si>
    <t>SNC du 10 rue Michelet</t>
  </si>
  <si>
    <t>SNC Issy Forum 10</t>
  </si>
  <si>
    <t>SNC Issy Forum 11</t>
  </si>
  <si>
    <t>SNC Promoseine</t>
  </si>
  <si>
    <t>Société "Les pinsons"</t>
  </si>
  <si>
    <t>Société Anonyme de crédit à l'industrie française (CALIF)</t>
  </si>
  <si>
    <t>Société civile de construction - Vente Anna Purna</t>
  </si>
  <si>
    <t>Société civile immobilière des combeaux de Tigery</t>
  </si>
  <si>
    <t>Société civile immobilière Domion</t>
  </si>
  <si>
    <t>Société civile immobilière Fontenay - Estienne d'Orves</t>
  </si>
  <si>
    <t>Société civile immobilière Naxou</t>
  </si>
  <si>
    <t>Société civile immobilière Touldi</t>
  </si>
  <si>
    <t xml:space="preserve">Société civile immobilière Vogre </t>
  </si>
  <si>
    <t>Société civile immobilière Voltaire - Phalsbourg</t>
  </si>
  <si>
    <t>Société de bourse Gilbert Dupont</t>
  </si>
  <si>
    <t>Société de la rue Edouard VII</t>
  </si>
  <si>
    <t>Société des terrains et immeubles parisiens (STIP)</t>
  </si>
  <si>
    <t xml:space="preserve">Société en nom collectif Parnasse </t>
  </si>
  <si>
    <t>Société financière d'analyse et de gestion</t>
  </si>
  <si>
    <t>Société générale</t>
  </si>
  <si>
    <t>Société Générale participations industrielles</t>
  </si>
  <si>
    <t>Société générale pour le développement des opérations de crédit-bail immobilier Sogebail</t>
  </si>
  <si>
    <t>Société Générale securities services holding</t>
  </si>
  <si>
    <t>Société Générale securities services net asset value</t>
  </si>
  <si>
    <t>Société générale SFH</t>
  </si>
  <si>
    <t>Société immobilière du 29 boulevard Haussmann</t>
  </si>
  <si>
    <t>Société immobilière urbi et orbi</t>
  </si>
  <si>
    <t>Société marseillaise de crédit</t>
  </si>
  <si>
    <t>Soge beaujoire</t>
  </si>
  <si>
    <t>Soge périval I</t>
  </si>
  <si>
    <t>Soge périval II</t>
  </si>
  <si>
    <t>Soge périval III</t>
  </si>
  <si>
    <t>Soge périval IV</t>
  </si>
  <si>
    <t>Sogecampus</t>
  </si>
  <si>
    <t>Sogecap</t>
  </si>
  <si>
    <t>Sogecap risques divers</t>
  </si>
  <si>
    <t>Fusion avec SOGESSUR</t>
  </si>
  <si>
    <t>Sogecam actions</t>
  </si>
  <si>
    <t>Sogecap long terme n°1</t>
  </si>
  <si>
    <t>Sogefim holding</t>
  </si>
  <si>
    <t>Sogefimur</t>
  </si>
  <si>
    <t>Sogefinancement</t>
  </si>
  <si>
    <t>Sogefinerg SG pour le financement des investissements économisant l'énergie</t>
  </si>
  <si>
    <t>Sogefontenay</t>
  </si>
  <si>
    <t>Sogelease France</t>
  </si>
  <si>
    <t>Sogemarché</t>
  </si>
  <si>
    <t>Sogénal participations</t>
  </si>
  <si>
    <t>Sogepalm</t>
  </si>
  <si>
    <t>Sogeparticipations</t>
  </si>
  <si>
    <t>Sogeprom</t>
  </si>
  <si>
    <t>Sogeprom entreprises régions</t>
  </si>
  <si>
    <t>Sogeprom habitat</t>
  </si>
  <si>
    <t>Sogeprom partenaires</t>
  </si>
  <si>
    <t>Sogeprom résidences</t>
  </si>
  <si>
    <t>Sogeprom services</t>
  </si>
  <si>
    <t>Sogessur</t>
  </si>
  <si>
    <t>Soginfo - Société de gestion et d'investissement fonciers</t>
  </si>
  <si>
    <t>Solocvi</t>
  </si>
  <si>
    <t>Sophia bail</t>
  </si>
  <si>
    <t>Star lease</t>
  </si>
  <si>
    <t>Sogeprom me</t>
  </si>
  <si>
    <t>Temsys</t>
  </si>
  <si>
    <t>Urbanisme et commerce</t>
  </si>
  <si>
    <t>Urbanisme et commerce promotion</t>
  </si>
  <si>
    <t>Valminvest</t>
  </si>
  <si>
    <t>Vouric</t>
  </si>
  <si>
    <t>Géorgie</t>
  </si>
  <si>
    <t>Bank Republic</t>
  </si>
  <si>
    <t>Georgian Mill company LLC</t>
  </si>
  <si>
    <t>Mertskhali Pirveli</t>
  </si>
  <si>
    <t>Ghana</t>
  </si>
  <si>
    <t>Société Générale Ghana Limited</t>
  </si>
  <si>
    <t>Gibraltar</t>
  </si>
  <si>
    <t>Hambros (Gibraltar nominees) Limited</t>
  </si>
  <si>
    <t>SG Hambros bank (Gibraltar) Limited</t>
  </si>
  <si>
    <t>ALD Automotive SA Lease of cars</t>
  </si>
  <si>
    <t>Société Générale consumer Finance Holding Hellas SA</t>
  </si>
  <si>
    <t>Sogecap Greece</t>
  </si>
  <si>
    <t>Aramis corp. Limited</t>
  </si>
  <si>
    <t>Aramis II securities Co Ltd</t>
  </si>
  <si>
    <t>CDS International Limited</t>
  </si>
  <si>
    <t>Hambros (Guernsey nominees) Ltd</t>
  </si>
  <si>
    <t>HTG Limited</t>
  </si>
  <si>
    <t>SG Hambros Bank (channel Islands) Ltd Guernsey branch</t>
  </si>
  <si>
    <t>Guinée</t>
  </si>
  <si>
    <t>SG de banques en Guinée</t>
  </si>
  <si>
    <t>Guinée Équatoriale</t>
  </si>
  <si>
    <t>SG de banques en guinée équatoriale</t>
  </si>
  <si>
    <t>Newedge broker Hong-Kong Ltd</t>
  </si>
  <si>
    <t>Newedge group, Hong-Kong branch</t>
  </si>
  <si>
    <t>SG securities (HK) nominees Ltd</t>
  </si>
  <si>
    <t>SG securities (Hong-Kong) Ltd</t>
  </si>
  <si>
    <t>SG Securities Asia international holdings Ltd (Honk-Kong)</t>
  </si>
  <si>
    <t>Société Générale Asia Ltd</t>
  </si>
  <si>
    <t>Th Investments (Hong-Kong) 1 Limited</t>
  </si>
  <si>
    <t>Th Investments (Hong-Kong) 2 Limited</t>
  </si>
  <si>
    <t>Th Investments (Hong-Kong) 3 Limited</t>
  </si>
  <si>
    <t>Ald automotive Magyarorszag KFT</t>
  </si>
  <si>
    <t>SG Equipment finance Hungary ZRT</t>
  </si>
  <si>
    <t>SG Equipment leasing Hungary Ltd</t>
  </si>
  <si>
    <t>AEGIS Holdings (offshore) Ltd</t>
  </si>
  <si>
    <t>Bridgeview II Limited</t>
  </si>
  <si>
    <t>Société Générale securities (North Pacific)</t>
  </si>
  <si>
    <t>TNS Services Limited</t>
  </si>
  <si>
    <t>ALD Automotive private limited</t>
  </si>
  <si>
    <t>Newedge broker India PTE Ltd</t>
  </si>
  <si>
    <t>SG Asia holdings (India) PVT Ltd</t>
  </si>
  <si>
    <t>SG Mumbai</t>
  </si>
  <si>
    <t>Société Générale global solution centre private</t>
  </si>
  <si>
    <t>ALD RE Limited</t>
  </si>
  <si>
    <t>Condorcet Global opportunity Unit trust</t>
  </si>
  <si>
    <t>Condorcet volatility arbitrage Limited</t>
  </si>
  <si>
    <t>Condorcet Unit trust - Condorcet capital structure arbitrage fund</t>
  </si>
  <si>
    <t>EFS SA Branch Dublin</t>
  </si>
  <si>
    <t>Inora Life Ltd</t>
  </si>
  <si>
    <t>Iris II SPV Limited</t>
  </si>
  <si>
    <t>RED &amp; Black Prime Russia MBS</t>
  </si>
  <si>
    <t>SG Dublin</t>
  </si>
  <si>
    <t>SGBT Finance Ireland Limited</t>
  </si>
  <si>
    <t xml:space="preserve">SGSS (Ireland) Limited </t>
  </si>
  <si>
    <t>Société Générale Hedging Limited</t>
  </si>
  <si>
    <t>ALD Automotive Italia SRL</t>
  </si>
  <si>
    <t>CGL Italia SPA</t>
  </si>
  <si>
    <t>Fiditalia SPA</t>
  </si>
  <si>
    <t>FRAER leasing SPA</t>
  </si>
  <si>
    <t>SG Equipment finance Italy SPA</t>
  </si>
  <si>
    <t>SG factoring SPA</t>
  </si>
  <si>
    <t>SG leasing SPA</t>
  </si>
  <si>
    <t>SG Milan</t>
  </si>
  <si>
    <t>SGB Finance Italia SPA</t>
  </si>
  <si>
    <t>Socecap SA rappresentanza generale per l'Italia</t>
  </si>
  <si>
    <t>Société Générale Italia holding SPA</t>
  </si>
  <si>
    <t>Société Générale securities services SPA</t>
  </si>
  <si>
    <t>Sogessur SA</t>
  </si>
  <si>
    <t>Lyxor asset management Japan Co Ltd</t>
  </si>
  <si>
    <t>Newedge Japan Inc</t>
  </si>
  <si>
    <t>SG Tokyo</t>
  </si>
  <si>
    <t>Société Générale securities (North Pacific) Ltd Tokyo branch</t>
  </si>
  <si>
    <t>Claris IV Limited</t>
  </si>
  <si>
    <t>Elmford Limited</t>
  </si>
  <si>
    <t>Hanom I Limited</t>
  </si>
  <si>
    <t>Hanom II Limited</t>
  </si>
  <si>
    <t>Hanom III Limited</t>
  </si>
  <si>
    <t>JD Corporate services Limited</t>
  </si>
  <si>
    <t>Lyxor Master fund</t>
  </si>
  <si>
    <t>Newmead trustees Limited</t>
  </si>
  <si>
    <t>SG Hambros (foundations) Ltd</t>
  </si>
  <si>
    <t>SG Hambros Bank (channel Islands) Ltd</t>
  </si>
  <si>
    <t>SG Hambros fund managers (Jersey Ltd)</t>
  </si>
  <si>
    <t>SG Hambros nominees (Jersey) Ltd</t>
  </si>
  <si>
    <t>SG Hambros properties (Jersey) Ltd</t>
  </si>
  <si>
    <t>SG Hambros trust company (Channel islands) Ltd</t>
  </si>
  <si>
    <t>SGH Trustees (Jersey Limited)</t>
  </si>
  <si>
    <t>Solentis Investment solutions PCC</t>
  </si>
  <si>
    <t>ALD Automotive SIA</t>
  </si>
  <si>
    <t>Liban</t>
  </si>
  <si>
    <t>SG de banque au Liban</t>
  </si>
  <si>
    <t>UAB ALD Automotive</t>
  </si>
  <si>
    <t>ALEF II</t>
  </si>
  <si>
    <t>entité désormais consolidée directement</t>
  </si>
  <si>
    <t>Axus Luxembourg SA</t>
  </si>
  <si>
    <t>Chabon SA</t>
  </si>
  <si>
    <t>Codeis securities SA</t>
  </si>
  <si>
    <t>Comptoir de valeurs de banque</t>
  </si>
  <si>
    <t>european fund services SA</t>
  </si>
  <si>
    <t>Generas SA</t>
  </si>
  <si>
    <t>Halysa SA</t>
  </si>
  <si>
    <t>IVEFI SA</t>
  </si>
  <si>
    <t>LX Finanz SARL</t>
  </si>
  <si>
    <t>Lyxor asset management Luxembourg SA</t>
  </si>
  <si>
    <t>Red &amp; Black auto lease Germany 1 SA</t>
  </si>
  <si>
    <t>Rosinvest</t>
  </si>
  <si>
    <t>SG Issuer</t>
  </si>
  <si>
    <t>SGBT Asset based funding SA</t>
  </si>
  <si>
    <t>SGBT securities</t>
  </si>
  <si>
    <t>Société Générale Bank &amp; trust</t>
  </si>
  <si>
    <t>Société Générale Bank &amp; Trust Credit international</t>
  </si>
  <si>
    <t>Société Générale capital market finance</t>
  </si>
  <si>
    <t>Société Générale Financing and distribution</t>
  </si>
  <si>
    <t>Société Générale LDG</t>
  </si>
  <si>
    <t>Société Générale Life insurance Broker SA</t>
  </si>
  <si>
    <t>Société Générale Private Wealth Management SA</t>
  </si>
  <si>
    <t>Société Générale RE SA</t>
  </si>
  <si>
    <t>Sogelife</t>
  </si>
  <si>
    <t>Well investments SA</t>
  </si>
  <si>
    <t>Macédoine</t>
  </si>
  <si>
    <t>Ohridska Banka AD Skopje</t>
  </si>
  <si>
    <t>Banky Fampandrosoana varotra SG</t>
  </si>
  <si>
    <t>LNG Malta investment 1 Limited</t>
  </si>
  <si>
    <t>LNG Malta Investment 2 Limited</t>
  </si>
  <si>
    <t>ALD Automotive SA Maroc</t>
  </si>
  <si>
    <t>Athena courtage</t>
  </si>
  <si>
    <t>Foncimmo</t>
  </si>
  <si>
    <t>La Marocaine vie</t>
  </si>
  <si>
    <t>SG Marocaine de banques</t>
  </si>
  <si>
    <t>Société d'équipement domestique et ménager "EQDOM"</t>
  </si>
  <si>
    <t>Société générale de leasing au Maroc</t>
  </si>
  <si>
    <t>Société Générale Tanger offshore</t>
  </si>
  <si>
    <t>Sogecapital gestion</t>
  </si>
  <si>
    <t>Sogefinancement Maroc</t>
  </si>
  <si>
    <t>SG Securities broking (M) Limited</t>
  </si>
  <si>
    <t>ALD Automotive SA de CV</t>
  </si>
  <si>
    <t>ALD Fleet SA de CV Sofom ENR</t>
  </si>
  <si>
    <t>SGFP Mexico, S de RL de CV</t>
  </si>
  <si>
    <t>Moldavie</t>
  </si>
  <si>
    <t>Mobiasbanca groupe Société Générale</t>
  </si>
  <si>
    <t>Crédit du Nord - Monaco</t>
  </si>
  <si>
    <t>Société Marseillaise de crédit - Monaco</t>
  </si>
  <si>
    <t>Société Générale (succursale Monaco)</t>
  </si>
  <si>
    <t>Société Générale private banking (Monaco)</t>
  </si>
  <si>
    <t>Monténégro</t>
  </si>
  <si>
    <t>Société Générale Banka Monténégro AD</t>
  </si>
  <si>
    <t>ALD Automotive AS</t>
  </si>
  <si>
    <t>NF Fleet AS</t>
  </si>
  <si>
    <t>SG Finans AS</t>
  </si>
  <si>
    <t>Credical</t>
  </si>
  <si>
    <t>SG Hambros trust company (New Zealand) Limited</t>
  </si>
  <si>
    <t>Alvarenga investments BV</t>
  </si>
  <si>
    <t>Axus Finance NL BV</t>
  </si>
  <si>
    <t>Axus Nederland BV</t>
  </si>
  <si>
    <t>Brigantia Investments BV</t>
  </si>
  <si>
    <t>company now sub-consolidated</t>
  </si>
  <si>
    <t>Herfsttatel Investments BV</t>
  </si>
  <si>
    <t>Hordle Finance BV</t>
  </si>
  <si>
    <t>Montalis Investment BV</t>
  </si>
  <si>
    <t>SG Amsterdam</t>
  </si>
  <si>
    <t>SG Equipment Finance Benelux BV</t>
  </si>
  <si>
    <t>Société Générale banque Nederland N.V</t>
  </si>
  <si>
    <t>Dissolution par transferts d'actifs à Société Générale Capital Market Finance</t>
  </si>
  <si>
    <t>Sogelease BV</t>
  </si>
  <si>
    <t>Sogelease Films</t>
  </si>
  <si>
    <t>Tynevor BV</t>
  </si>
  <si>
    <t>Philippines *</t>
  </si>
  <si>
    <t>Société Générale Manila offshore Branch</t>
  </si>
  <si>
    <t>Ald Automotive polska SP Z.O.O</t>
  </si>
  <si>
    <t>Euro Bank SA</t>
  </si>
  <si>
    <t>Pema Polska SP Z.O.O</t>
  </si>
  <si>
    <t>SG Equipment leasing Polska SP Z.O.O</t>
  </si>
  <si>
    <t>Société Générale SA oddzial W Polsce</t>
  </si>
  <si>
    <t>Sogessur Spolka akcyjna oddzial w polsce</t>
  </si>
  <si>
    <t>Sogecap Spolka akcyjna oddzial w polsce</t>
  </si>
  <si>
    <t>Banque de Polynésie</t>
  </si>
  <si>
    <t xml:space="preserve">company carrying out sub consolidation </t>
  </si>
  <si>
    <t>Sogelease BDP "SAS"</t>
  </si>
  <si>
    <t>SGALD Automotive Sociedade Geral de comercio e aluguer de benz SA</t>
  </si>
  <si>
    <t>ALD Automotive SRO</t>
  </si>
  <si>
    <t>Essox SRO</t>
  </si>
  <si>
    <t>Factoring KB</t>
  </si>
  <si>
    <t>KB Real Estate</t>
  </si>
  <si>
    <t>Komercni Banka AS</t>
  </si>
  <si>
    <t>Komercni Pojivstovna AS</t>
  </si>
  <si>
    <t>Modra Pyramida Stavebni Sporitelna AS</t>
  </si>
  <si>
    <t>NP 33</t>
  </si>
  <si>
    <t>Pema Praha Spol SRO</t>
  </si>
  <si>
    <t>Protos</t>
  </si>
  <si>
    <t>SG Equipment Finance Czech Republic SRO</t>
  </si>
  <si>
    <t>Sogeprom Ceska Republika SRO</t>
  </si>
  <si>
    <t>Sogeprom Michle SRO</t>
  </si>
  <si>
    <t>Transformed fund</t>
  </si>
  <si>
    <t>VN 42</t>
  </si>
  <si>
    <t>ALD Automotive SRL</t>
  </si>
  <si>
    <t>BRD - Groupe Société Générale SA</t>
  </si>
  <si>
    <t>BRD Finance IFN SA</t>
  </si>
  <si>
    <t>SC BRD Sogelease IFN SA</t>
  </si>
  <si>
    <t>SC Rogariu imobiliare SRL</t>
  </si>
  <si>
    <t>Société Générale european business services SA</t>
  </si>
  <si>
    <t>Sogeprom Romania SRL</t>
  </si>
  <si>
    <t xml:space="preserve">ACR </t>
  </si>
  <si>
    <t>ALD Automotive Group PLC</t>
  </si>
  <si>
    <t>Ald Automotive Limited</t>
  </si>
  <si>
    <t>Ald funding Limited</t>
  </si>
  <si>
    <t>Bridgeview II Limited (UK branch)</t>
  </si>
  <si>
    <t>Brigantia Investments BV (UK branch)</t>
  </si>
  <si>
    <t>Hordle Finance BV (UK branch)</t>
  </si>
  <si>
    <t>LNG Investment 1 Ltd</t>
  </si>
  <si>
    <t>LNG Investment 2 Ltd</t>
  </si>
  <si>
    <t>Lyxor asset management UK LLP</t>
  </si>
  <si>
    <t>Self trade UK Nominees Limites</t>
  </si>
  <si>
    <t>Selftrade UK Marketing service</t>
  </si>
  <si>
    <t>Selftrade UK services</t>
  </si>
  <si>
    <t>SG Equipment finance (December) Limited</t>
  </si>
  <si>
    <t>SG Equipment finance leasing limited</t>
  </si>
  <si>
    <t>SG Equipment finance operating leasing limited</t>
  </si>
  <si>
    <t>SG Equipment finance rental limited</t>
  </si>
  <si>
    <t>SG Financial services limited</t>
  </si>
  <si>
    <t>SG Hambros (London) Nominees Limited</t>
  </si>
  <si>
    <t>SG Hambros Bank Limited</t>
  </si>
  <si>
    <t>SG Hambros Limited (Holding)</t>
  </si>
  <si>
    <t>SG Hambros trust company Ltd</t>
  </si>
  <si>
    <t>SG Healthcare benefits trustee company limited</t>
  </si>
  <si>
    <t>SG investment limited</t>
  </si>
  <si>
    <t>SG leasing (assets) Limited</t>
  </si>
  <si>
    <t>SG leasing (central  1) Limited</t>
  </si>
  <si>
    <t>SG leasing (central 3) Limited</t>
  </si>
  <si>
    <t>SG leasing (december) limited</t>
  </si>
  <si>
    <t>SG leasing (june) Limited</t>
  </si>
  <si>
    <t>SG leasing (March) Limited</t>
  </si>
  <si>
    <t>SG leasing (USD) Limited</t>
  </si>
  <si>
    <t>SG leasing (utilities) limited</t>
  </si>
  <si>
    <t>SG leasing IX</t>
  </si>
  <si>
    <t>SG leasing XII</t>
  </si>
  <si>
    <t>entité désormais sous-consolidée</t>
  </si>
  <si>
    <t>SG Londres</t>
  </si>
  <si>
    <t>SGFLD Limited</t>
  </si>
  <si>
    <t>Socgen nominees (UK) Limited</t>
  </si>
  <si>
    <t>Société Générale Equipment Finance Limited</t>
  </si>
  <si>
    <t>Société Générale Investments (UK) Limited</t>
  </si>
  <si>
    <t>Société Générale Newedge UK Ltd</t>
  </si>
  <si>
    <t>Société Générale securities services UK Limited</t>
  </si>
  <si>
    <t>Strabul Nominees Limited</t>
  </si>
  <si>
    <t>Talos Holding Ltd</t>
  </si>
  <si>
    <t>Talos Securities Ltd</t>
  </si>
  <si>
    <t>TH Investments (Hong-Kong) 2 Limited</t>
  </si>
  <si>
    <t>TH leasing (June) Limited</t>
  </si>
  <si>
    <t>TH structured asset finance Limited</t>
  </si>
  <si>
    <t>The Eiffel Limited partnership</t>
  </si>
  <si>
    <t>The Fenchurch Partnership</t>
  </si>
  <si>
    <t>The Mars Maritime Limited Partnership</t>
  </si>
  <si>
    <t>The saturn maritime Limited Partnership</t>
  </si>
  <si>
    <t>Tynevor BV (UK branch)</t>
  </si>
  <si>
    <t>ALD Automotive OOO</t>
  </si>
  <si>
    <t>AVTO LCC</t>
  </si>
  <si>
    <t>BSGV leasing LLC</t>
  </si>
  <si>
    <t>Closed Joint stock company SG finance</t>
  </si>
  <si>
    <t>Commercial bank Deltacredit</t>
  </si>
  <si>
    <t>Credit institution obyedinyonnaya raschotnaya sistema</t>
  </si>
  <si>
    <t>inkakhran NCO</t>
  </si>
  <si>
    <t>LLC Rusfinance</t>
  </si>
  <si>
    <t>entité désormée sous-consolidée</t>
  </si>
  <si>
    <t>LLC Rusfinance bank</t>
  </si>
  <si>
    <t>PMD-service</t>
  </si>
  <si>
    <t>Proektinvest LLC</t>
  </si>
  <si>
    <t>RB factoring LLC</t>
  </si>
  <si>
    <t>RB leasing LLC</t>
  </si>
  <si>
    <t>RB securities</t>
  </si>
  <si>
    <t>RBS Avto</t>
  </si>
  <si>
    <t>Real invest LLC</t>
  </si>
  <si>
    <t>Rosbank</t>
  </si>
  <si>
    <t>SG Strakhovanie LLC</t>
  </si>
  <si>
    <t>Sosnovka LLC</t>
  </si>
  <si>
    <t>Valmont LLC</t>
  </si>
  <si>
    <t>SG de banques au Sénégal</t>
  </si>
  <si>
    <t>ALD Automotive D.O.O Beograd</t>
  </si>
  <si>
    <t>Société Générale Banka Srbija</t>
  </si>
  <si>
    <t>Newedge financial Singapore PTE Ltd</t>
  </si>
  <si>
    <t>SG securities (Singapore) PTE Ltd</t>
  </si>
  <si>
    <t>SG Singapour</t>
  </si>
  <si>
    <t>Société Générale Bank &amp; Trust Singapore branch</t>
  </si>
  <si>
    <t>Komercni Banka Bratislava</t>
  </si>
  <si>
    <t>Pema Slovakia SPOL SRO</t>
  </si>
  <si>
    <t>SG Equipment finance Czech Republic SRO Organizacna Zlozka (Slovak Republic branch)</t>
  </si>
  <si>
    <t>Truckcenter Zvolen Spol SRO</t>
  </si>
  <si>
    <t>Slovénie</t>
  </si>
  <si>
    <t>ALD Automotive operational leasing DOO</t>
  </si>
  <si>
    <t>SKB leasing D.O.O</t>
  </si>
  <si>
    <t>SKB Banka</t>
  </si>
  <si>
    <t>ALD Automotive AB</t>
  </si>
  <si>
    <t>NF Fleet AB</t>
  </si>
  <si>
    <t>Pema Truck - OCH Traileruthyrning AB</t>
  </si>
  <si>
    <t>SG Finans AS Swedish Branch</t>
  </si>
  <si>
    <t>ALD Automotive AG</t>
  </si>
  <si>
    <t>Newedge Group, Paris, Zurich branch</t>
  </si>
  <si>
    <t>PEMA Truck - Und Trailervermietung GMBH</t>
  </si>
  <si>
    <t>SG Equipment Finance Schweiz AG</t>
  </si>
  <si>
    <t>SG Private banking (Lugano - Svizzera) SA</t>
  </si>
  <si>
    <t>SG private banking suisse SA</t>
  </si>
  <si>
    <t>SG Zurich</t>
  </si>
  <si>
    <t>SG Securities (Hong-Kong) Limited</t>
  </si>
  <si>
    <t>SG Tapei</t>
  </si>
  <si>
    <t>Tchad</t>
  </si>
  <si>
    <t>Société Générale Tchad</t>
  </si>
  <si>
    <t>SG Bangkok</t>
  </si>
  <si>
    <t>Union internationale de banques</t>
  </si>
  <si>
    <t>ALD Automotive Turizm ticaret anonim sirketi</t>
  </si>
  <si>
    <t>First lease Ltd</t>
  </si>
  <si>
    <t>REPORTING SG</t>
  </si>
  <si>
    <t>PFJ UE</t>
  </si>
  <si>
    <t>% à l'international dans PFJ</t>
  </si>
  <si>
    <t>% à l'international dans PFJ + RU</t>
  </si>
  <si>
    <t>SG</t>
  </si>
  <si>
    <t>Reporting impôt effectif 2014</t>
  </si>
  <si>
    <t>Income before tax excluding net income from companies accounted for by the equity method and impairment losses on goodwill</t>
  </si>
  <si>
    <t>Normal tax rate applicable to French companies</t>
  </si>
  <si>
    <t>Permanent differences</t>
  </si>
  <si>
    <t>Differential on securities tax exempt or taxed at reduced rate</t>
  </si>
  <si>
    <t>Tax rate differential on profits taxed outside France</t>
  </si>
  <si>
    <t>Impact of non-deductible and use of tax losses carried forward</t>
  </si>
  <si>
    <t>Group effective tax rate</t>
  </si>
  <si>
    <t>Segment information by business line</t>
  </si>
  <si>
    <t>International Retail and financial services</t>
  </si>
  <si>
    <t>Global banking and investor solutions</t>
  </si>
  <si>
    <t>French retail banking</t>
  </si>
  <si>
    <t>International Retail banking</t>
  </si>
  <si>
    <t>Financial services to Corporates</t>
  </si>
  <si>
    <t>Asset and Wealth Management</t>
  </si>
  <si>
    <t>Securities Services and brokerage</t>
  </si>
  <si>
    <t xml:space="preserve">Données Crédit Agricole au 31 Décembre 2014: PNB / employés /filiales/résultat courant avant impôt/impôt courant/impôt différé/impôt sur bénéf </t>
  </si>
  <si>
    <t xml:space="preserve">Total Filiales </t>
  </si>
  <si>
    <t xml:space="preserve">filiales </t>
  </si>
  <si>
    <t xml:space="preserve">% de contrôle </t>
  </si>
  <si>
    <t>Modification du périmètre durant 2014</t>
  </si>
  <si>
    <t>Crédit Agricole Bank Albania S.A.</t>
  </si>
  <si>
    <t>Banque de Proximité à l'International</t>
  </si>
  <si>
    <t>Crédit Agricole CIB Algérie Bank Spa</t>
  </si>
  <si>
    <t>Banque de Financement et d'Investissement</t>
  </si>
  <si>
    <t>Amundi DEUTSCHLAND</t>
  </si>
  <si>
    <t>Gestion de l'Epargne et Assurances</t>
  </si>
  <si>
    <t>C.L. Verwaltungs und Beteiligungsgesellschaft GmbH</t>
  </si>
  <si>
    <t>Banque de Proximité en France</t>
  </si>
  <si>
    <t>CACEIS Bank Deutschland GmbH</t>
  </si>
  <si>
    <t>Crédit Agricole CIB (Allemagne)</t>
  </si>
  <si>
    <t>Créditplus Bank AG</t>
  </si>
  <si>
    <t>Services Financiers Spécialisés</t>
  </si>
  <si>
    <t>Eurofactor AG (Allemagne)</t>
  </si>
  <si>
    <t>FGA Bank Germany GmbH</t>
  </si>
  <si>
    <t>Changement de méthode de consolidation: IFRS 11</t>
  </si>
  <si>
    <t>Newedge (Francfort)</t>
  </si>
  <si>
    <t>Société Cédée/Perte de Contrôle</t>
  </si>
  <si>
    <t>FGA Bank GmbH</t>
  </si>
  <si>
    <t>FGA Leasing GmbH</t>
  </si>
  <si>
    <t>Banque Saudi Fransi -  BSF</t>
  </si>
  <si>
    <t>Crédit Agricole CIB Australia Ltd.</t>
  </si>
  <si>
    <t>Newedge Australia PTY Ltd.</t>
  </si>
  <si>
    <t>Société Cédée/perte de contrôle</t>
  </si>
  <si>
    <t>Crédit Agricole Suisse (Bahamas) Ltd.</t>
  </si>
  <si>
    <t>Amundi Belgium</t>
  </si>
  <si>
    <t>Création</t>
  </si>
  <si>
    <t>Benelpart</t>
  </si>
  <si>
    <t>CACEIS Bank Luxembourg (Brussels)</t>
  </si>
  <si>
    <t>CACEIS Belgium</t>
  </si>
  <si>
    <t>Crédit Agricole CIB (Belgique)</t>
  </si>
  <si>
    <t>Centea</t>
  </si>
  <si>
    <t>Entité en IFRS 5</t>
  </si>
  <si>
    <t>Crédit Agricole Luxembourg (Belgique)</t>
  </si>
  <si>
    <t>Crelan Insurance SA</t>
  </si>
  <si>
    <t>Crelan SA</t>
  </si>
  <si>
    <t>Eurofactor SA - NV (Benelux)</t>
  </si>
  <si>
    <t>Europabank</t>
  </si>
  <si>
    <t>FGA Capital Belgium S.A.</t>
  </si>
  <si>
    <t>Financière des Scarabées</t>
  </si>
  <si>
    <t>Keytrade</t>
  </si>
  <si>
    <t>Lafina</t>
  </si>
  <si>
    <t>SNGI Belgium</t>
  </si>
  <si>
    <t>Soccoclabecq</t>
  </si>
  <si>
    <t>Sofipac</t>
  </si>
  <si>
    <t>Transpar</t>
  </si>
  <si>
    <t>Fusion/absorbtion</t>
  </si>
  <si>
    <t>CLSA Financial Products Ltd</t>
  </si>
  <si>
    <t>FIC-FIDC</t>
  </si>
  <si>
    <t>Entrée dans le périmètre</t>
  </si>
  <si>
    <t>Banco Crédit Agricole Brasil S.A.</t>
  </si>
  <si>
    <t>CA Brasil DTVM</t>
  </si>
  <si>
    <t>Newedge Representaçoes Ltda.</t>
  </si>
  <si>
    <t>Amundi SINGAPORE LTD BRUNEI BRANCH</t>
  </si>
  <si>
    <t>Crédit Agricole Bulgaria</t>
  </si>
  <si>
    <t>?</t>
  </si>
  <si>
    <t>CACEIS (Canada) Ltd.</t>
  </si>
  <si>
    <t>Newedge Canada Inc.</t>
  </si>
  <si>
    <t>ABC-CA Fund Management CO</t>
  </si>
  <si>
    <t>Crédit Agricole CIB China Ltd.</t>
  </si>
  <si>
    <t>Citic Newedge Futures Corp Ltd.</t>
  </si>
  <si>
    <t>GAC - Sofinco Auto Finance Co. Ltd.</t>
  </si>
  <si>
    <t>Crédit Agricole CIB (Corée du Sud)</t>
  </si>
  <si>
    <t>NH-CA Asset Management Ltd.</t>
  </si>
  <si>
    <t>UBAF (Corée du Sud)</t>
  </si>
  <si>
    <t>Dan Aktiv</t>
  </si>
  <si>
    <t>FGA Capital Denmark A/S</t>
  </si>
  <si>
    <t>Forso Denmark</t>
  </si>
  <si>
    <t>Nordic Consumer Finance A/S</t>
  </si>
  <si>
    <t>Egypte</t>
  </si>
  <si>
    <t>Crédit Agricole Egypt S.A.E.</t>
  </si>
  <si>
    <t>Crédit Agricole CIB (ABU DHABI)</t>
  </si>
  <si>
    <t>Crédit Agricole CIB (DUBAÏ DIFC)</t>
  </si>
  <si>
    <t>Emirats Arabes Unis</t>
  </si>
  <si>
    <t>Crédit Agricole CIB (DUBAÏ)</t>
  </si>
  <si>
    <t>Newedge (Dubaï)</t>
  </si>
  <si>
    <t>Altura Markets</t>
  </si>
  <si>
    <t>Amundi Iberia S.G.I.I.C. S.A.</t>
  </si>
  <si>
    <t>Bankoa</t>
  </si>
  <si>
    <t>CAL Espagne</t>
  </si>
  <si>
    <t>CRCAM SUD MED. SUC (Succursale)</t>
  </si>
  <si>
    <t>Succursale d'une banque de proximité en France</t>
  </si>
  <si>
    <t>Crédit Agricole CIB (Espagne)</t>
  </si>
  <si>
    <t>Crédit Agricole Luxembourg (Espagne)</t>
  </si>
  <si>
    <t>Eurofactor Hispania S.A.</t>
  </si>
  <si>
    <t>FGA Capital Services Spain S.A.</t>
  </si>
  <si>
    <t>FGA Capital Spain EFC S.A.</t>
  </si>
  <si>
    <t>Mercagentes</t>
  </si>
  <si>
    <t>Etablissement bancaire</t>
  </si>
  <si>
    <t>Predica - Prévoyance Dialogue du Crédit Agricole</t>
  </si>
  <si>
    <t>Acieralliage USD FCC</t>
  </si>
  <si>
    <t>Modification du périmètre: IFRS10</t>
  </si>
  <si>
    <t xml:space="preserve">Amundi Distributors USA Llc. </t>
  </si>
  <si>
    <t>Franchissement de Seuil</t>
  </si>
  <si>
    <t>Amundi Investments USA LLC</t>
  </si>
  <si>
    <t xml:space="preserve">Amundi Smith Breeden </t>
  </si>
  <si>
    <t>Amundi USA Inc.</t>
  </si>
  <si>
    <t>Atlantic Asset Securitization LLC</t>
  </si>
  <si>
    <t>CA Preferred Funding LLC</t>
  </si>
  <si>
    <t>Activité Hors Métiers</t>
  </si>
  <si>
    <t>CACEIS (USA) Inc.</t>
  </si>
  <si>
    <t>Crédit Agricole America Services Inc.</t>
  </si>
  <si>
    <t>Crédit Agricole CIB (Chicago)</t>
  </si>
  <si>
    <t>Crédit Agricole CIB (Miami)</t>
  </si>
  <si>
    <t>Crédit Agricole CIB (New York)</t>
  </si>
  <si>
    <t>Crédit Agricole Global Partners Inc.</t>
  </si>
  <si>
    <t>Crédit Agricole Leasing (USA) Corp.</t>
  </si>
  <si>
    <t>Crédit Agricole North America Inc.</t>
  </si>
  <si>
    <t>Cessation d'activités</t>
  </si>
  <si>
    <t>Crédit Agricole Securities (USA) Inc.</t>
  </si>
  <si>
    <t>Genavent Partners Lp</t>
  </si>
  <si>
    <t>Indosuez CM II Inc.</t>
  </si>
  <si>
    <t>L.F. Investment Inc.</t>
  </si>
  <si>
    <t>L.F. investment L.P.</t>
  </si>
  <si>
    <t>Newedge Facilities Managment Inc.</t>
  </si>
  <si>
    <t>Société cédée/Perte de contrôle</t>
  </si>
  <si>
    <t>Newedge USA LLC</t>
  </si>
  <si>
    <t>Crédit Agricole CIB (Finlande)</t>
  </si>
  <si>
    <t>Finaref OY</t>
  </si>
  <si>
    <t>Forso Finalnd</t>
  </si>
  <si>
    <t>France  *</t>
  </si>
  <si>
    <t>Acacia</t>
  </si>
  <si>
    <t>Acajou</t>
  </si>
  <si>
    <t>Acieralliage EURO FCC</t>
  </si>
  <si>
    <t>Actions 70</t>
  </si>
  <si>
    <t>Adret Gestion</t>
  </si>
  <si>
    <t>Divers - EAS</t>
  </si>
  <si>
    <t>Alsace Elite</t>
  </si>
  <si>
    <t>Alsolia</t>
  </si>
  <si>
    <t>AM CR 1-3 EU PC 3D</t>
  </si>
  <si>
    <t>Franchissement de Seuil/ IFRS 10</t>
  </si>
  <si>
    <t>AMUN TRESO  CT PC 3D</t>
  </si>
  <si>
    <t>AMUN.TRES.EONIA ISR E FCP 3D</t>
  </si>
  <si>
    <t>Modification du Seuil IFRS 10</t>
  </si>
  <si>
    <t>Amundi</t>
  </si>
  <si>
    <t>Amundi Absolute Credit</t>
  </si>
  <si>
    <t>Modification du seuil: IFRS 10</t>
  </si>
  <si>
    <t>Amundi ACT.MONDE P</t>
  </si>
  <si>
    <t xml:space="preserve">AMUNDI ACTIONS EUROPEENNES </t>
  </si>
  <si>
    <t>Fusion/Absorbtion/ IFRS 10</t>
  </si>
  <si>
    <t>AMUNDI ACTIONS.MINERG FCP 3DEC</t>
  </si>
  <si>
    <t>Création/Dissolution/IFRS 10</t>
  </si>
  <si>
    <t>AMUNDI AFD AV DURABL P1 FCP 3DEC</t>
  </si>
  <si>
    <t>AMUNDI AI S.A.S.</t>
  </si>
  <si>
    <t xml:space="preserve">AMUNDI CRED.EURO ISR P FCP 3DEC </t>
  </si>
  <si>
    <t>Amundi Finance</t>
  </si>
  <si>
    <t>Amundi Finance Emissions</t>
  </si>
  <si>
    <t>Amundi GBL MACRO MULTI ASSET P</t>
  </si>
  <si>
    <t>AMUNDI GRD 22 FCP</t>
  </si>
  <si>
    <t>Amundi Group</t>
  </si>
  <si>
    <t>Amundi Immobilier</t>
  </si>
  <si>
    <t xml:space="preserve">AMUNDI INDEX EURO P FCP 3DEC </t>
  </si>
  <si>
    <t>Fusion/Absorbtion / IFRS 10</t>
  </si>
  <si>
    <t xml:space="preserve">AMUNDI INDEX JAPON P FCP 3DEC </t>
  </si>
  <si>
    <t xml:space="preserve">AMUNDI INDEX USA P FCP 3DEC </t>
  </si>
  <si>
    <t>Amundi India Holding</t>
  </si>
  <si>
    <t>Amundi Informatique Technique Services</t>
  </si>
  <si>
    <t>Amundi Intermédiation</t>
  </si>
  <si>
    <t>Amundi PATRIMOINE C 3DEC</t>
  </si>
  <si>
    <t>Amundi Performance Absolue Equilibre</t>
  </si>
  <si>
    <t>Amundi Private Equity Funds</t>
  </si>
  <si>
    <t>AMUNDI PULSACTIONS</t>
  </si>
  <si>
    <t>Amundi Tenue de Comptes</t>
  </si>
  <si>
    <t>AMUNDI TRIANANCE 3 3DEC</t>
  </si>
  <si>
    <t>Cessation d'Activité</t>
  </si>
  <si>
    <t>Amundi Ventures</t>
  </si>
  <si>
    <t>Anjou Maine Gestion</t>
  </si>
  <si>
    <t>ANTINEA FCP</t>
  </si>
  <si>
    <t xml:space="preserve">Aquitaine Immobilier Investissement </t>
  </si>
  <si>
    <t>Développement Touristique-Immobilier</t>
  </si>
  <si>
    <t xml:space="preserve">Aquitaux Rendement </t>
  </si>
  <si>
    <t>ARAMIS PATRIM D 3D</t>
  </si>
  <si>
    <t>Franchissement de seuil / IFRS 10</t>
  </si>
  <si>
    <t>ARC FLEXIBOND-D</t>
  </si>
  <si>
    <t>Création/IFRS 10</t>
  </si>
  <si>
    <t>Argence Investissement S.A.S.</t>
  </si>
  <si>
    <t>Armo-Invest</t>
  </si>
  <si>
    <t>Armor Fonds Dédié</t>
  </si>
  <si>
    <t>Assurances Mutuelles Fédérales</t>
  </si>
  <si>
    <t>ATOUT EUROPE C FCP 3DEC</t>
  </si>
  <si>
    <t>ATOUT FRANCE C FCP 3DEC</t>
  </si>
  <si>
    <t>ATOUT HORIZON DUO FCP 3DEC</t>
  </si>
  <si>
    <t>ATOUT MONDE C FCP 3DEC</t>
  </si>
  <si>
    <t>ATOUT QUANTEUROLAND SI 3DEC</t>
  </si>
  <si>
    <t>ATOUT VERT HORIZON FCP 3DEC</t>
  </si>
  <si>
    <t xml:space="preserve">Audaxis France </t>
  </si>
  <si>
    <t>Auxifip</t>
  </si>
  <si>
    <t>AXA EUR.SM.CAP E 3D</t>
  </si>
  <si>
    <t>Banque Chalus</t>
  </si>
  <si>
    <t>Banque Thémis</t>
  </si>
  <si>
    <t>Belgium CA S.A.S</t>
  </si>
  <si>
    <t>Bercy Champs de Mars</t>
  </si>
  <si>
    <t>Bercy Participations</t>
  </si>
  <si>
    <t>Société d'Investissement</t>
  </si>
  <si>
    <t>BEST BUS MODELS RC</t>
  </si>
  <si>
    <t>Franchissement de Seuil/IFRS 10</t>
  </si>
  <si>
    <t>BFC Antilles Guyane</t>
  </si>
  <si>
    <t>BFT Gestion</t>
  </si>
  <si>
    <t>CA Aquitaine Agences Immobilières</t>
  </si>
  <si>
    <t>CA Aquitaine Immobilier</t>
  </si>
  <si>
    <t>CA Centre France Développement</t>
  </si>
  <si>
    <t>CA Grands Crus</t>
  </si>
  <si>
    <t>CA Indosuez Gestion</t>
  </si>
  <si>
    <t>CA Indosuez Private Banking</t>
  </si>
  <si>
    <t>CA MASTER EUROPE</t>
  </si>
  <si>
    <t xml:space="preserve">CA Participations </t>
  </si>
  <si>
    <t>CA MASTER PATRIMOINE FCP 3DEC</t>
  </si>
  <si>
    <t>CAA 2013 Compartiment 5 A5</t>
  </si>
  <si>
    <t>CAA 2013 FCPR B1</t>
  </si>
  <si>
    <t>CAA 2013 FCPR C1</t>
  </si>
  <si>
    <t>CAA 2013 FCPR D1</t>
  </si>
  <si>
    <t>CAA 2013-2</t>
  </si>
  <si>
    <t>CAA 2013-3</t>
  </si>
  <si>
    <t>CAA 2014 Compartiment 1 part A1</t>
  </si>
  <si>
    <t>Création/Entité en IFRS 10</t>
  </si>
  <si>
    <t>CAA 2014 investissement part A3</t>
  </si>
  <si>
    <t>CAA PRIV.FINANC.COMP.1 A1 FIC</t>
  </si>
  <si>
    <t>CAA PRIV.FINANC.COMP.2 A2 FIC</t>
  </si>
  <si>
    <t>Caapimmo 4</t>
  </si>
  <si>
    <t>Caapimmo 6</t>
  </si>
  <si>
    <t>CACEIS BANK France</t>
  </si>
  <si>
    <t>CACEIS Corporate Trust</t>
  </si>
  <si>
    <t>CACEIS Fund Administration</t>
  </si>
  <si>
    <t>CACEIS S.A.</t>
  </si>
  <si>
    <t>CACF Immobilier</t>
  </si>
  <si>
    <t>CACI Gestion</t>
  </si>
  <si>
    <t>CACI NON VIE</t>
  </si>
  <si>
    <t>CACI VIE</t>
  </si>
  <si>
    <t>CADS Développement</t>
  </si>
  <si>
    <t>CAIRS Assurance S.A.</t>
  </si>
  <si>
    <t>Caisse Régionale Alpes Provence</t>
  </si>
  <si>
    <t>Caisse Régionale Alsace Vosges</t>
  </si>
  <si>
    <t>Caisse Régionale Aquitaine</t>
  </si>
  <si>
    <t>Caisse Régionale Atlantique Vendée</t>
  </si>
  <si>
    <t>Caisse Régionale Brie Picardie</t>
  </si>
  <si>
    <t>Caisse Régionale Centre Est</t>
  </si>
  <si>
    <t>Caisse Régionale Centre France</t>
  </si>
  <si>
    <t>Caisse Régionale Centre Loire</t>
  </si>
  <si>
    <t>Caisse Régionale Centre Ouest</t>
  </si>
  <si>
    <t>Caisse Régionale Champagne Bourgogne</t>
  </si>
  <si>
    <t>Caisse Régionale Charente Maritime - Deux Sèvres</t>
  </si>
  <si>
    <t>Caisse Régionale Charente - Périgord</t>
  </si>
  <si>
    <t>Caisse Régionales Côtes d'Armor</t>
  </si>
  <si>
    <t>Caisse Régionale de l'Anjou et du Maine</t>
  </si>
  <si>
    <t>Caisse Régionale des Savoie</t>
  </si>
  <si>
    <t>Caisse Régionale du Finistère</t>
  </si>
  <si>
    <t>Caisse Régionale Franche-Comté</t>
  </si>
  <si>
    <t>Caisse Régionale Guadeloupe</t>
  </si>
  <si>
    <t>Caisse Régionale Île-et-Vilaine</t>
  </si>
  <si>
    <t>Caisse Régionale Languedoc</t>
  </si>
  <si>
    <t>Caisse Régionale Loire - Haute-Loire</t>
  </si>
  <si>
    <t>Caisse Régionale Lorraine</t>
  </si>
  <si>
    <t>Caisse Régionale Martinique</t>
  </si>
  <si>
    <t>Caisse Régionale Morbihan</t>
  </si>
  <si>
    <t>Caisse Régionale Nord de France</t>
  </si>
  <si>
    <t>Caisse Régionale Nord Midi-Pyrénées</t>
  </si>
  <si>
    <t>Caisse Régionale Nord-Est</t>
  </si>
  <si>
    <t>Caisse Régionale Normandie</t>
  </si>
  <si>
    <t>Caisse Régionale Normandie Seine</t>
  </si>
  <si>
    <t>Caisse Régionale Paris et Île-de-France</t>
  </si>
  <si>
    <t>Caisse Régionale Provence- Côte d'Azur</t>
  </si>
  <si>
    <t>Caisse Régionale Pyrénées Gascogne</t>
  </si>
  <si>
    <t>Caisse Régionale Réunion</t>
  </si>
  <si>
    <t>Caisse Régionale Sud Méditerranée</t>
  </si>
  <si>
    <t>Caisse Régionale Sud Rhône Alpes</t>
  </si>
  <si>
    <t>Caisse Régionale Toulouse 31</t>
  </si>
  <si>
    <t>Caisse Régionale Touraine Poitou</t>
  </si>
  <si>
    <t>Caisse Régionale Val de France</t>
  </si>
  <si>
    <t>Cofam</t>
  </si>
  <si>
    <t>Caisse régionale de Crédit Agricole mutuel de la Corse</t>
  </si>
  <si>
    <t>Calciphos</t>
  </si>
  <si>
    <t>CALI Europe Succursale France</t>
  </si>
  <si>
    <t>Calixis Finance</t>
  </si>
  <si>
    <t>Calixte Investissement</t>
  </si>
  <si>
    <t>CAM ENERGIE SAS</t>
  </si>
  <si>
    <t>CAP Actions 2</t>
  </si>
  <si>
    <t>CAP Actions 3</t>
  </si>
  <si>
    <t>CAP Obligataire</t>
  </si>
  <si>
    <t>CAP Régulier 1</t>
  </si>
  <si>
    <t>CAPI Centre-Est</t>
  </si>
  <si>
    <t>CAPITOP MONDOBLIGSI.3DEC</t>
  </si>
  <si>
    <t>Caryatides Finance</t>
  </si>
  <si>
    <t>CCDS (Carte Cadeaux Distribution Services)</t>
  </si>
  <si>
    <t>CD COM (ChampagneFM)</t>
  </si>
  <si>
    <t>Centre France Location Immobilière</t>
  </si>
  <si>
    <t>Cercle Bleu</t>
  </si>
  <si>
    <t>CFM Opalis</t>
  </si>
  <si>
    <t>Chabrillac</t>
  </si>
  <si>
    <t>Chorial Allocation</t>
  </si>
  <si>
    <t>Cinenews</t>
  </si>
  <si>
    <t>CL Développement de la Corse</t>
  </si>
  <si>
    <t>Clam Philadelphia</t>
  </si>
  <si>
    <t>Clifap</t>
  </si>
  <si>
    <t>Compagnie Française de l'Asie (CFA)</t>
  </si>
  <si>
    <t>Contact FM</t>
  </si>
  <si>
    <t xml:space="preserve">Courrier Picard </t>
  </si>
  <si>
    <t>CPR ACTIVE US P FCP</t>
  </si>
  <si>
    <t xml:space="preserve">Déconsolidation </t>
  </si>
  <si>
    <t xml:space="preserve">CPR AM </t>
  </si>
  <si>
    <t>CPR CONSO ACTIONNAIRE FCP P</t>
  </si>
  <si>
    <t>CPR Holding (CPRH)</t>
  </si>
  <si>
    <t>Transmission Universelle du patrimoine</t>
  </si>
  <si>
    <t>CPR R.ST.0-100E.0-1</t>
  </si>
  <si>
    <t>CPR REAX.0 50 3DEC</t>
  </si>
  <si>
    <t>Fusion Absorbtion / IFRS 10</t>
  </si>
  <si>
    <t>CPR REAX.0-100 3DE</t>
  </si>
  <si>
    <t>CPR REFL SOLID P 3D</t>
  </si>
  <si>
    <t>CPR REFLEX CIBL.100 P FCP 3DEC</t>
  </si>
  <si>
    <t>CPR REFLEX STRATEDIS 0-100 P 3D</t>
  </si>
  <si>
    <t>CPR RENAISSANCE JAPON HP 3D</t>
  </si>
  <si>
    <t>CPR SILVER AGE P 3DEC</t>
  </si>
  <si>
    <t xml:space="preserve">CR Provence Cote d'Azur LCR </t>
  </si>
  <si>
    <t>Crealfi</t>
  </si>
  <si>
    <t>Crédit Agricole Assurances (CAA)</t>
  </si>
  <si>
    <t>Crédit Agricole Capital Investissement et Finance (CACIF)</t>
  </si>
  <si>
    <t>Crédit Agricole Cards &amp; Payments</t>
  </si>
  <si>
    <t>Crédit Agricole Centre Est Immobilier</t>
  </si>
  <si>
    <t>Crédit Agricole CIB Air Finance S.A.</t>
  </si>
  <si>
    <t>Crédit Agricole CIB Financial Solutions</t>
  </si>
  <si>
    <t>Crédit Agricole CIB Global Banking</t>
  </si>
  <si>
    <t>Crédit Agricole CIB S.A.</t>
  </si>
  <si>
    <t xml:space="preserve">Crédit Agricole Consumer Finance </t>
  </si>
  <si>
    <t xml:space="preserve">Crédit Agricole F.C. Investissement </t>
  </si>
  <si>
    <t>Crédit Agricole Home Loan SFH</t>
  </si>
  <si>
    <t>Crédit Agricole Immobilier</t>
  </si>
  <si>
    <t>Modification du mode de consolidation</t>
  </si>
  <si>
    <t>Crédit Agricole Immobilier Entreprises</t>
  </si>
  <si>
    <t>Crédit Agricole Immobilier Facilities</t>
  </si>
  <si>
    <t>Crédit Agricole Immobilier Résidentiel</t>
  </si>
  <si>
    <t>Crédit Agricole Leasing &amp; Factoring</t>
  </si>
  <si>
    <t>Crédit Agricole Private Banking</t>
  </si>
  <si>
    <t>Crédit Agricole Public Sector SCF</t>
  </si>
  <si>
    <t>Crédit Agricole S.A.</t>
  </si>
  <si>
    <t>Crédit du Maroc Succursale de France</t>
  </si>
  <si>
    <t>Crédit LIFT</t>
  </si>
  <si>
    <t>Crédit Lyonnais Développement Economique (CLDE)</t>
  </si>
  <si>
    <t>Delfinances</t>
  </si>
  <si>
    <t>Dolcea Vie</t>
  </si>
  <si>
    <t>DOLCEYS 1 FCP 3DEC</t>
  </si>
  <si>
    <t>Doumer Finance S.A.S</t>
  </si>
  <si>
    <t>ECOFI MULTI OPPORTUN.FCP 3DEC</t>
  </si>
  <si>
    <t>Eda</t>
  </si>
  <si>
    <t>Edokial</t>
  </si>
  <si>
    <t>Edram opportunités</t>
  </si>
  <si>
    <t>Emeraude Croissance</t>
  </si>
  <si>
    <t>ESNI (compartiment Crédit Agricole CIB)</t>
  </si>
  <si>
    <t>Ester Finance Titrisation</t>
  </si>
  <si>
    <t>Etoile Gestion</t>
  </si>
  <si>
    <t>Eucalyptus FCT</t>
  </si>
  <si>
    <t>Eurazeo</t>
  </si>
  <si>
    <t>Europimmo</t>
  </si>
  <si>
    <t>FAL FLEET Services S.A.S</t>
  </si>
  <si>
    <t>FC France S.A.</t>
  </si>
  <si>
    <t>FCPR CAA 2013</t>
  </si>
  <si>
    <t>FCPR CAA COMP</t>
  </si>
  <si>
    <t>FCPR CAA COMP TER PART A3</t>
  </si>
  <si>
    <t>FCPR CAA COMPART BIS PART A2</t>
  </si>
  <si>
    <t>FCPR CAA compartiment 1 PART A1</t>
  </si>
  <si>
    <t xml:space="preserve">FCPR CAA France croissance 2 A </t>
  </si>
  <si>
    <t>FCPR Predica 2007 A</t>
  </si>
  <si>
    <t>FCPR Predica 2007 C2</t>
  </si>
  <si>
    <t xml:space="preserve">FCPR Predica 2008 A1 </t>
  </si>
  <si>
    <t>FCPR Predica 2008 A2</t>
  </si>
  <si>
    <t>FCPR Predica 2008 A3</t>
  </si>
  <si>
    <t>FCPR Predica SECONDAIRE I A1</t>
  </si>
  <si>
    <t>FCPR Predica SECONDAIRE I A2</t>
  </si>
  <si>
    <t>FCPR Predica SECONDAIRES II A</t>
  </si>
  <si>
    <t>FCPR Predica SECONDAIRES II B</t>
  </si>
  <si>
    <t xml:space="preserve">FCPR Roosevelt Investissements </t>
  </si>
  <si>
    <t>FCPR UI CAP AGRO</t>
  </si>
  <si>
    <t>FCPR UI CAP SANTE A</t>
  </si>
  <si>
    <t>FCT Cablage FCT</t>
  </si>
  <si>
    <t>FCT CAREPTA  - COMPARTIMENT 2014-1</t>
  </si>
  <si>
    <t>FCT CAREPTA  - COMPARTIMENT 2014-2</t>
  </si>
  <si>
    <t>FCT Evergreen HL1</t>
  </si>
  <si>
    <t>Federval</t>
  </si>
  <si>
    <t>FIA-Net</t>
  </si>
  <si>
    <t>Finamur</t>
  </si>
  <si>
    <t>Financière PCA</t>
  </si>
  <si>
    <t>Finaref Assurances</t>
  </si>
  <si>
    <t>Finaref Vie</t>
  </si>
  <si>
    <t>Finasic</t>
  </si>
  <si>
    <t>Firarmor Gestion</t>
  </si>
  <si>
    <t>Fininvest</t>
  </si>
  <si>
    <t>FIXEO VIE 2</t>
  </si>
  <si>
    <t>FIXEO VIE FCP 3DEC</t>
  </si>
  <si>
    <t>FL Auto SNC</t>
  </si>
  <si>
    <t>Fletirec</t>
  </si>
  <si>
    <t>FL Location SNC</t>
  </si>
  <si>
    <t>Foncaris</t>
  </si>
  <si>
    <t>FONDS AV ECHUS NÂ°1</t>
  </si>
  <si>
    <t>Société cédée/perte de contrôle</t>
  </si>
  <si>
    <t>Fonds dédié Elstar</t>
  </si>
  <si>
    <t>Force 29</t>
  </si>
  <si>
    <t>Force 4</t>
  </si>
  <si>
    <t>Force Alsace</t>
  </si>
  <si>
    <t>Force Charente Maritime Deux Sèvres</t>
  </si>
  <si>
    <t>Force Iroise</t>
  </si>
  <si>
    <t>Force Languedoc</t>
  </si>
  <si>
    <t>Force Lorraine Duo</t>
  </si>
  <si>
    <t>Force Profile 20</t>
  </si>
  <si>
    <t>Force Run</t>
  </si>
  <si>
    <t>Force Toulouse Diversifiée</t>
  </si>
  <si>
    <t>Franche Comté Développement Foncier</t>
  </si>
  <si>
    <t>Franche Comté Développement Immobilier</t>
  </si>
  <si>
    <t>GB Affichage</t>
  </si>
  <si>
    <t>GB Sud</t>
  </si>
  <si>
    <t>Genavent</t>
  </si>
  <si>
    <t>Graphi</t>
  </si>
  <si>
    <t>Déconsolidation</t>
  </si>
  <si>
    <t>GRD01</t>
  </si>
  <si>
    <t>GRD02</t>
  </si>
  <si>
    <t>GRD03</t>
  </si>
  <si>
    <t>GRD04</t>
  </si>
  <si>
    <t>GRD05</t>
  </si>
  <si>
    <t>GRD06</t>
  </si>
  <si>
    <t>GRD07</t>
  </si>
  <si>
    <t>GRD08</t>
  </si>
  <si>
    <t>GRD09</t>
  </si>
  <si>
    <t>GRD10</t>
  </si>
  <si>
    <t>GRD11</t>
  </si>
  <si>
    <t>GRD12</t>
  </si>
  <si>
    <t>GRD13</t>
  </si>
  <si>
    <t>GRD14</t>
  </si>
  <si>
    <t>GRD15</t>
  </si>
  <si>
    <t>GRD16</t>
  </si>
  <si>
    <t>GRD17</t>
  </si>
  <si>
    <t>GRD18</t>
  </si>
  <si>
    <t>GRD19</t>
  </si>
  <si>
    <t>GRD20</t>
  </si>
  <si>
    <t>GRD21</t>
  </si>
  <si>
    <t>GRD22</t>
  </si>
  <si>
    <t>GRD23</t>
  </si>
  <si>
    <t>Green FCT Lease</t>
  </si>
  <si>
    <t xml:space="preserve">Green Island </t>
  </si>
  <si>
    <t>Perte de contrôle</t>
  </si>
  <si>
    <t>Hephaïstos EUR FCC</t>
  </si>
  <si>
    <t>Hephaïstos GBP FCT</t>
  </si>
  <si>
    <t>Hephaïstos Multidevises FCT</t>
  </si>
  <si>
    <t>Hephaïstos USD FCT</t>
  </si>
  <si>
    <t>I.P.F.O</t>
  </si>
  <si>
    <t>Images en Nord</t>
  </si>
  <si>
    <t>Immobilière de Picardie</t>
  </si>
  <si>
    <t>IND.CAP EMERG.-C-3D</t>
  </si>
  <si>
    <t>INDO.FLEX.100-C-3D</t>
  </si>
  <si>
    <t>Création/IFRS10</t>
  </si>
  <si>
    <t>INDOS.EUROP.P.3DEC</t>
  </si>
  <si>
    <t>INDOSUEZ CRESCENDO FCP</t>
  </si>
  <si>
    <t>INDOSUEZ EUROPE EXPENSION FCP</t>
  </si>
  <si>
    <t>Inforsud Diffusion</t>
  </si>
  <si>
    <t>Inforsud Gestion</t>
  </si>
  <si>
    <t>Interfirmo</t>
  </si>
  <si>
    <t>Internep</t>
  </si>
  <si>
    <t>INVEST RESP S3 3D</t>
  </si>
  <si>
    <t>IUB Holding</t>
  </si>
  <si>
    <t>L'Aisne Nouvelle</t>
  </si>
  <si>
    <t>L'Immobilière d'à côté</t>
  </si>
  <si>
    <t>L'Indépendant du Pas de Calais</t>
  </si>
  <si>
    <t>La Voix du Conseil</t>
  </si>
  <si>
    <t>La Voix du Nord</t>
  </si>
  <si>
    <t>LCL</t>
  </si>
  <si>
    <t>LCL 5 HORIZONS AV FEV2013</t>
  </si>
  <si>
    <t>LCL AC.DEV.DU.EURO</t>
  </si>
  <si>
    <t>LCL AC.EMERGENTS 3D</t>
  </si>
  <si>
    <t>LCL ACT.IMMOBI.3D</t>
  </si>
  <si>
    <t>LCL ACT.USA ISR 3D</t>
  </si>
  <si>
    <t>Franchissement de Seuil / IFRS 10</t>
  </si>
  <si>
    <t>LCL ALLOCATION DYNAMIQUE 3D FCP</t>
  </si>
  <si>
    <t>LCL ALLOCATION EQUILIBRE 3DEC</t>
  </si>
  <si>
    <t>LCL AUT 11 VIE SW 7.5 3DEC</t>
  </si>
  <si>
    <t>LCL AUT VIE 11 PR 10 3DEC</t>
  </si>
  <si>
    <t>LCL AUT.VIE 2011 SW.10/20 FCP</t>
  </si>
  <si>
    <t>LCL AUTOC VIE 10 BOM</t>
  </si>
  <si>
    <t>LCL CAPTURE 40 VIE FCP 3DEC</t>
  </si>
  <si>
    <t>LCL D.CAPT.JU.10 3D</t>
  </si>
  <si>
    <t>LCL DEVELOPPEM.PME C</t>
  </si>
  <si>
    <t>LCL Emissions</t>
  </si>
  <si>
    <t>LCL FDS ECH.MONE.3D</t>
  </si>
  <si>
    <t>LCL Flex 30</t>
  </si>
  <si>
    <t>LCL GAR.100 AV3DEC</t>
  </si>
  <si>
    <t>LCL HOR.AV.FEV11 3</t>
  </si>
  <si>
    <t>LCL MGEST 60 3DEC</t>
  </si>
  <si>
    <t>LCL MGEST FL.0-100</t>
  </si>
  <si>
    <t>LCL OBLIGATIONS INFLATION C EUR</t>
  </si>
  <si>
    <t>LCL ORIENTATION DYNAM FCP3D</t>
  </si>
  <si>
    <t>LCL ORIENTATION PRUDENT</t>
  </si>
  <si>
    <t>LCP PERSP 3DEC FCP</t>
  </si>
  <si>
    <t>LCL SECU.100(JUIL.11)</t>
  </si>
  <si>
    <t>LCL STRATEGIE 100</t>
  </si>
  <si>
    <t>LCL.TR.HO.OCT10.MO</t>
  </si>
  <si>
    <t>LCL TR.HORIZ.AV(AV11)FCP 3DEC</t>
  </si>
  <si>
    <t>LCL TRIPLE HORIZ AV 09/12 3DEC</t>
  </si>
  <si>
    <t>LCL TRIPLE HORIZON AV (09 2014)</t>
  </si>
  <si>
    <t>LCL VOCATION RENDEMENT NOV 12 3D</t>
  </si>
  <si>
    <t>Lixxbail</t>
  </si>
  <si>
    <t>Lixxcourtage</t>
  </si>
  <si>
    <t>Lixxcredit</t>
  </si>
  <si>
    <t>LMA SA</t>
  </si>
  <si>
    <t>Locam</t>
  </si>
  <si>
    <t>Société de Crédit-bail et Location</t>
  </si>
  <si>
    <t>Londres Croissance C16</t>
  </si>
  <si>
    <t>Médicale de France</t>
  </si>
  <si>
    <t>Menafinance</t>
  </si>
  <si>
    <t>Merico Delta Print</t>
  </si>
  <si>
    <t>Merisma</t>
  </si>
  <si>
    <t>Meura</t>
  </si>
  <si>
    <t>Miladim</t>
  </si>
  <si>
    <t>Moliniers Finances</t>
  </si>
  <si>
    <t>Monné-Decroix S.A.S</t>
  </si>
  <si>
    <t>Modification de mode de consolidation</t>
  </si>
  <si>
    <t>Monné-Decroix Résidences S.A.S</t>
  </si>
  <si>
    <t>Fusion Abs</t>
  </si>
  <si>
    <t>Morbihan Gestion</t>
  </si>
  <si>
    <t>MSI Arras</t>
  </si>
  <si>
    <t>MSI Boulogne/mer</t>
  </si>
  <si>
    <t>MSI Calais</t>
  </si>
  <si>
    <t>MSI le Touquet</t>
  </si>
  <si>
    <t>MSI Lens</t>
  </si>
  <si>
    <t>MSI Lille</t>
  </si>
  <si>
    <t>MSI Valenciennes</t>
  </si>
  <si>
    <t>MSI Wimereux</t>
  </si>
  <si>
    <t>Nacarat</t>
  </si>
  <si>
    <t>Nep TV</t>
  </si>
  <si>
    <t>Newedge</t>
  </si>
  <si>
    <t>NMP Gestion</t>
  </si>
  <si>
    <t>Nord Capital Investissement</t>
  </si>
  <si>
    <t>Nord Eclair</t>
  </si>
  <si>
    <t>Nord Est Aménagement Promotion</t>
  </si>
  <si>
    <t>Nord Est Champagne Agro Partenaires</t>
  </si>
  <si>
    <t>Nord Est Expansion</t>
  </si>
  <si>
    <t>Nord Est Gestion Immobilière</t>
  </si>
  <si>
    <t>Nord Est Immo</t>
  </si>
  <si>
    <t>Nord Est Immo Entreprises</t>
  </si>
  <si>
    <t>Entrée dans le périmètre + Franchissement de Seuil + Cessation d'activité</t>
  </si>
  <si>
    <t>Nord Est Optimo S.A.S</t>
  </si>
  <si>
    <t>Nord Est Patrimoine Immobilier</t>
  </si>
  <si>
    <t>Nord Est Square Habitat</t>
  </si>
  <si>
    <t>Nord de France Immobilier</t>
  </si>
  <si>
    <t>Nordipress</t>
  </si>
  <si>
    <t>Nord Littoral</t>
  </si>
  <si>
    <t>Normandie Seine Foncière</t>
  </si>
  <si>
    <t>Norpicom</t>
  </si>
  <si>
    <t>NS Immobilier Finance</t>
  </si>
  <si>
    <t>Objectif Long Terme FCP</t>
  </si>
  <si>
    <t>OBJECTIF PRUDENCE FCP</t>
  </si>
  <si>
    <t>OCELIA 2 FCP 3DEC</t>
  </si>
  <si>
    <t>OPCI Camp Invest</t>
  </si>
  <si>
    <t>OPCI Immanens</t>
  </si>
  <si>
    <t>OPCI Immo Emissions</t>
  </si>
  <si>
    <t>OPCI Iris Invest 2010</t>
  </si>
  <si>
    <t>OPCI Kart</t>
  </si>
  <si>
    <t>Création / IFRS 10</t>
  </si>
  <si>
    <t>OPCI Messidor</t>
  </si>
  <si>
    <t>OPCIMMO LCL SPPICAV 5DEC</t>
  </si>
  <si>
    <t>OPCIMMO PREM SPPICAV 5DEC</t>
  </si>
  <si>
    <t>OPTALIS DYNAMIQUE C FCP 3DEC</t>
  </si>
  <si>
    <t>OPTALIS EQUILIBRE C FCP 3DEC</t>
  </si>
  <si>
    <t>OPTALIS EXPANSION C FCP 3DEC</t>
  </si>
  <si>
    <t>OPTALIS SERENITE C FCP 3DEC</t>
  </si>
  <si>
    <t>OPTIMANCE FCP 3DEC</t>
  </si>
  <si>
    <t>OPTIMIZ BEST TIMING II 3DEC</t>
  </si>
  <si>
    <t>Ozenne Institutionnel</t>
  </si>
  <si>
    <t>Pacific EUR FCC</t>
  </si>
  <si>
    <t>Pacific IT FCT</t>
  </si>
  <si>
    <t>Pacific USD FCT</t>
  </si>
  <si>
    <t>Pacifica</t>
  </si>
  <si>
    <t>PARC.RETRAIT.21 3D</t>
  </si>
  <si>
    <t>PARCOURS RETRAITE 26 FCP 3DEC</t>
  </si>
  <si>
    <t>PARCOURS RETRAITRE 31 3DEC</t>
  </si>
  <si>
    <t>PCA Immo</t>
  </si>
  <si>
    <t>Peg - Portfolio Eonia Garanti</t>
  </si>
  <si>
    <t>Entreée dans le périmètre</t>
  </si>
  <si>
    <t>PG Immo</t>
  </si>
  <si>
    <t>PG Invest</t>
  </si>
  <si>
    <t>Picardie Matin</t>
  </si>
  <si>
    <t>PIMENTO 2 FCP 3DEC</t>
  </si>
  <si>
    <t>Placements et Réalisations Immobilières (SNC)</t>
  </si>
  <si>
    <t>Predica</t>
  </si>
  <si>
    <t>PREDICA 2005 FCPR A</t>
  </si>
  <si>
    <t>PREDICA 2006 FCPR A</t>
  </si>
  <si>
    <t xml:space="preserve">PREDICA 2006-2007 FCPR </t>
  </si>
  <si>
    <t>PREDICA 2010 A1</t>
  </si>
  <si>
    <t>PREDICA 2010 A2</t>
  </si>
  <si>
    <t>PREDICA 2010 A3</t>
  </si>
  <si>
    <t>PREDICA OPCI Bureau</t>
  </si>
  <si>
    <t xml:space="preserve">PREDICA OPCI Commerces </t>
  </si>
  <si>
    <t>PREDICA OPCI Habitation</t>
  </si>
  <si>
    <t>Predica SECONDAIRES III</t>
  </si>
  <si>
    <t>Predica A1 FCP</t>
  </si>
  <si>
    <t>Predica A2 FCP</t>
  </si>
  <si>
    <t>Predica A3 FCP</t>
  </si>
  <si>
    <t>Predipark</t>
  </si>
  <si>
    <t>Prédiquant opportunité</t>
  </si>
  <si>
    <t>Prédiquant stratégies</t>
  </si>
  <si>
    <t>Presse Flamande</t>
  </si>
  <si>
    <t>Presse Gratuite Lille Métropole</t>
  </si>
  <si>
    <t>Prestimmo</t>
  </si>
  <si>
    <t>PULSIA VIE FCP 3DEC</t>
  </si>
  <si>
    <t>Pyrénées Gascogne Altitude</t>
  </si>
  <si>
    <t>Pyrénées Gascogne Gestion</t>
  </si>
  <si>
    <t>Répondances</t>
  </si>
  <si>
    <t>S.A.S Arcadim Fusion</t>
  </si>
  <si>
    <t>S.A.S Brie Picardie Expansion</t>
  </si>
  <si>
    <t>S.A.S. Chalons Mont Bernard</t>
  </si>
  <si>
    <t>S.A.S Charleville Forest</t>
  </si>
  <si>
    <t>S.A.S Evergreen Montrouge</t>
  </si>
  <si>
    <t>S.A.S Immord</t>
  </si>
  <si>
    <t>S.A.S Laon Brosselette</t>
  </si>
  <si>
    <t>SA Foncière de l'Erable</t>
  </si>
  <si>
    <t>SA RESICO</t>
  </si>
  <si>
    <t>SAS Caagis</t>
  </si>
  <si>
    <t>SASU Crédit Agricole Immobiliers Investors</t>
  </si>
  <si>
    <t>Modification du Mode de Consolidation</t>
  </si>
  <si>
    <t>SCI 106 BD GL de  Gaulle</t>
  </si>
  <si>
    <t>Création et Déconsolidation</t>
  </si>
  <si>
    <t>SCI Bmedic Habitation</t>
  </si>
  <si>
    <t>SCI Campus Medicis St Denis</t>
  </si>
  <si>
    <t>Franchissement de seuil</t>
  </si>
  <si>
    <t>SCI Campus Rimbaud St Denis</t>
  </si>
  <si>
    <t>SCI Crystal Europe</t>
  </si>
  <si>
    <t>SCI D2 CAM</t>
  </si>
  <si>
    <t>SCI Euralliance Europe</t>
  </si>
  <si>
    <t>SCI FEDERALE PEREIRE VICTOIRE</t>
  </si>
  <si>
    <t>SCI FEDERALE VILLIERS</t>
  </si>
  <si>
    <t>SCI FEDERCOM</t>
  </si>
  <si>
    <t>SCI FEDERLOG</t>
  </si>
  <si>
    <t>SCI FEDERLONDRES</t>
  </si>
  <si>
    <t>SCI FEDERPIERRE</t>
  </si>
  <si>
    <t>SCI GRENIER VELLEF</t>
  </si>
  <si>
    <t>SCI IMEFA 001</t>
  </si>
  <si>
    <t>SCI IMEFA 004</t>
  </si>
  <si>
    <t>SCI IMEFA 005</t>
  </si>
  <si>
    <t>SCI IMEFA 006</t>
  </si>
  <si>
    <t>SCI IMEFA 008</t>
  </si>
  <si>
    <t>SCI IMEFA 011</t>
  </si>
  <si>
    <t>SCI IMEFA 013</t>
  </si>
  <si>
    <t>SCI IMEFA 016</t>
  </si>
  <si>
    <t>SCI IMEFA 017</t>
  </si>
  <si>
    <t>SCI IMEFA 018</t>
  </si>
  <si>
    <t>SCI IMEFA 020</t>
  </si>
  <si>
    <t>SCI IMEFA 022</t>
  </si>
  <si>
    <t>SCI IMEFA 025</t>
  </si>
  <si>
    <t>SCI IMEFA 032</t>
  </si>
  <si>
    <t>SCI IMEFA 033</t>
  </si>
  <si>
    <t>SCI IMEFA 034</t>
  </si>
  <si>
    <t>SCI IMEFA 035</t>
  </si>
  <si>
    <t>SCI IMEFA 036</t>
  </si>
  <si>
    <t>SCI IMEFA 037</t>
  </si>
  <si>
    <t>SCI IMEFA 038</t>
  </si>
  <si>
    <t>SCI IMEFA 039</t>
  </si>
  <si>
    <t>SCI IMEFA 042</t>
  </si>
  <si>
    <t>SCI IMEFA 043</t>
  </si>
  <si>
    <t>SCI IMEFA 044</t>
  </si>
  <si>
    <t>SCI IMEFA 047</t>
  </si>
  <si>
    <t>SCI IMEFA 048</t>
  </si>
  <si>
    <t>SCI IMEFA 051</t>
  </si>
  <si>
    <t>SCI IMEFA 052</t>
  </si>
  <si>
    <t>SCI IMEFA 054</t>
  </si>
  <si>
    <t>SCI IMEFA 057</t>
  </si>
  <si>
    <t>SCI IMEFA 058</t>
  </si>
  <si>
    <t>SCI IMEFA 060</t>
  </si>
  <si>
    <t>SCI IMEFA 061</t>
  </si>
  <si>
    <t>SCI IMEFA 062</t>
  </si>
  <si>
    <t>SCI IMEFA 063</t>
  </si>
  <si>
    <t>SCI IMEFA 064</t>
  </si>
  <si>
    <t>SCI IMEFA 067</t>
  </si>
  <si>
    <t>SCI IMEFA 068</t>
  </si>
  <si>
    <t>SCI IMEFA 069</t>
  </si>
  <si>
    <t>SCI IMEFA 072</t>
  </si>
  <si>
    <t>SCI IMEFA 073</t>
  </si>
  <si>
    <t>SCI IMEFA 074</t>
  </si>
  <si>
    <t>SCI IMEFA 076</t>
  </si>
  <si>
    <t>SCI IMEFA 077</t>
  </si>
  <si>
    <t>SCI IMEFA 078</t>
  </si>
  <si>
    <t>SCI IMEFA 079</t>
  </si>
  <si>
    <t>SCI IMEFA 080</t>
  </si>
  <si>
    <t>SCI IMEFA 082</t>
  </si>
  <si>
    <t>SCI IMEFA 083</t>
  </si>
  <si>
    <t>SCI IMEFA 084</t>
  </si>
  <si>
    <t>SCI IMEFA 085</t>
  </si>
  <si>
    <t>SCI IMEFA 089</t>
  </si>
  <si>
    <t>SCI IMEFA 091</t>
  </si>
  <si>
    <t>SCI IMEFA 092</t>
  </si>
  <si>
    <t>SCI IMEFA 094</t>
  </si>
  <si>
    <t>Franchissement de Seuil/ Fusion</t>
  </si>
  <si>
    <t>SCI IMEFA 096</t>
  </si>
  <si>
    <t>SCI IMEFA 100</t>
  </si>
  <si>
    <t>SCI IMEFA 101</t>
  </si>
  <si>
    <t>SCI IMEFA 102</t>
  </si>
  <si>
    <t>SCI IMEFA 103</t>
  </si>
  <si>
    <t>SCI IMEFA 104</t>
  </si>
  <si>
    <t>SCI IMEFA 105</t>
  </si>
  <si>
    <t>SCI IMEFA 107</t>
  </si>
  <si>
    <t>SCI IMEFA 108</t>
  </si>
  <si>
    <t>SCI IMEFA 109</t>
  </si>
  <si>
    <t>SCI IMEFA 110</t>
  </si>
  <si>
    <t>SCI IMEFA 112</t>
  </si>
  <si>
    <t>SCI IMEFA 113</t>
  </si>
  <si>
    <t>SCI IMEFA 115</t>
  </si>
  <si>
    <t>SCI IMEFA 116</t>
  </si>
  <si>
    <t>SCI IMEFA 117</t>
  </si>
  <si>
    <t>SCI IMEFA 118</t>
  </si>
  <si>
    <t>SCI IMEFA 120</t>
  </si>
  <si>
    <t>SCI IMEFA 121</t>
  </si>
  <si>
    <t>SCI IMEFA 122</t>
  </si>
  <si>
    <t>SCI IMEFA 123</t>
  </si>
  <si>
    <t>SCI IMEFA 126</t>
  </si>
  <si>
    <t>SCI IMEFA 128</t>
  </si>
  <si>
    <t>SCI IMEFA 129</t>
  </si>
  <si>
    <t>SCI IMEFA 131</t>
  </si>
  <si>
    <t>SCI IMEFA 132</t>
  </si>
  <si>
    <t>SCI IMEFA 139</t>
  </si>
  <si>
    <t>SCI IMEFA 140</t>
  </si>
  <si>
    <t>SCI LA BAUME</t>
  </si>
  <si>
    <t>SCI le Village Victor Hugo</t>
  </si>
  <si>
    <t>SCI Les Fauvins</t>
  </si>
  <si>
    <t>SCI MEDI BUREAUX</t>
  </si>
  <si>
    <t>SCI Pacifica Hugo</t>
  </si>
  <si>
    <t>SCI PORTE DES LILAS - FRERES FLAVIENS</t>
  </si>
  <si>
    <t>SCI Quartz Europe</t>
  </si>
  <si>
    <t>SCI Quentyvel</t>
  </si>
  <si>
    <t>SCI VALHUBERT</t>
  </si>
  <si>
    <t>SCI Vicq d'Azir Vellefaux</t>
  </si>
  <si>
    <t>Scica HL</t>
  </si>
  <si>
    <t>Sedef</t>
  </si>
  <si>
    <t>Selexia S.A.S.</t>
  </si>
  <si>
    <t>Sepi</t>
  </si>
  <si>
    <t>Sequana</t>
  </si>
  <si>
    <t>SEVALES 3D</t>
  </si>
  <si>
    <t>Modification du Seuil: IFRS 10</t>
  </si>
  <si>
    <t>Shark FCC</t>
  </si>
  <si>
    <t>SIA</t>
  </si>
  <si>
    <t>SILCA</t>
  </si>
  <si>
    <t>Sircam</t>
  </si>
  <si>
    <t>SIS (Société Immobilière de la Seine)</t>
  </si>
  <si>
    <t>SNC Alsace</t>
  </si>
  <si>
    <t>SNC Eole</t>
  </si>
  <si>
    <t>SNC Kalliste Assur</t>
  </si>
  <si>
    <t>SNGI</t>
  </si>
  <si>
    <t>Socadif</t>
  </si>
  <si>
    <t>Société Génération Gestion (S2G)</t>
  </si>
  <si>
    <t>Sodica</t>
  </si>
  <si>
    <t>Sofinco Participations</t>
  </si>
  <si>
    <t>SOLIDARITE</t>
  </si>
  <si>
    <t>SOLIDARITE INITIATIS SANTE</t>
  </si>
  <si>
    <t>Spirica</t>
  </si>
  <si>
    <t>STM</t>
  </si>
  <si>
    <t>Sud Rhône Alpes Placement</t>
  </si>
  <si>
    <t>TCB</t>
  </si>
  <si>
    <t>Teotys</t>
  </si>
  <si>
    <t>Toulouse 31 Court Terme</t>
  </si>
  <si>
    <t>TRIANANCE 2 3DEC</t>
  </si>
  <si>
    <t>Création/ IFRS 10</t>
  </si>
  <si>
    <t>TRIANANCE 5 ANS</t>
  </si>
  <si>
    <t>TRIANANCE N5 C</t>
  </si>
  <si>
    <t>TRIANANCE N6 C</t>
  </si>
  <si>
    <t>Triple P FCC</t>
  </si>
  <si>
    <t>UBAF</t>
  </si>
  <si>
    <t>Ucafleet</t>
  </si>
  <si>
    <t>UI Vavin 1</t>
  </si>
  <si>
    <t>Unibiens</t>
  </si>
  <si>
    <t>Uni-Editions</t>
  </si>
  <si>
    <t>Unifergie</t>
  </si>
  <si>
    <t>Val de France Rendement</t>
  </si>
  <si>
    <t>VEND.DOUBOPP.IV 3D</t>
  </si>
  <si>
    <t>VENDOME DOUBLE OPP II FCP 3DEC</t>
  </si>
  <si>
    <t>VENDOME DOUBLE OPPORT FCP 3DEC</t>
  </si>
  <si>
    <t>VENDOME INV.FCP 3DEC</t>
  </si>
  <si>
    <t>Via Vita</t>
  </si>
  <si>
    <t>Voix du Nord Etudiant</t>
  </si>
  <si>
    <t>Voix du Nord Investissement</t>
  </si>
  <si>
    <t>Vulcain EUR FCT</t>
  </si>
  <si>
    <t>Vulcain GBP FCT</t>
  </si>
  <si>
    <t>Vulcain USD FCT</t>
  </si>
  <si>
    <t>Amundi Hellas MFMC S.A.</t>
  </si>
  <si>
    <t>CAL Hellas</t>
  </si>
  <si>
    <t xml:space="preserve"> Services Financiers Spécialisés</t>
  </si>
  <si>
    <t>Crédit Agricole Life</t>
  </si>
  <si>
    <t>Emporiki Rent Long Term Leasing of Vehicles S.A.</t>
  </si>
  <si>
    <t>FGA Capital Hellas S.A.</t>
  </si>
  <si>
    <t>FGA Insurance Hellas S.A.</t>
  </si>
  <si>
    <t>Crédit Agricole CIB Finance (Guernsey) Ltd.</t>
  </si>
  <si>
    <t>Crédit Agricole CIB Financial Prod. (Guernsey) Ltd.</t>
  </si>
  <si>
    <t>Amundi Hk - Green Planet Fund</t>
  </si>
  <si>
    <t>Hong Kong</t>
  </si>
  <si>
    <t>AMUNDI HONG KONG BRANCH</t>
  </si>
  <si>
    <t>Amundi Hong Kong Ltd.</t>
  </si>
  <si>
    <t>Crédit Agricole Asia Shipfinance Ltd.</t>
  </si>
  <si>
    <t>Crédit Agricole CIB (Hong Kong)</t>
  </si>
  <si>
    <t>Crédit Agricole Suisse (Hong Kong)</t>
  </si>
  <si>
    <t>Newedge Broker Hong Kong Ltd.</t>
  </si>
  <si>
    <t>Société Cédée/perte de Contrôle</t>
  </si>
  <si>
    <t>Newedge Financial Hong Kong Ltd.</t>
  </si>
  <si>
    <t>Newedge (Hong Kong)</t>
  </si>
  <si>
    <t>Crédit Agricole CIB (Îles Caïmans)</t>
  </si>
  <si>
    <t>Îles Caïmans</t>
  </si>
  <si>
    <t>Semeru Asia Equity High Yield Fund</t>
  </si>
  <si>
    <t>Crédit Agricole CIB (Inde)</t>
  </si>
  <si>
    <t>Crédit Agricole CIB Services Private Ltd.</t>
  </si>
  <si>
    <t>Newedge Broker India PTE Ltd.</t>
  </si>
  <si>
    <t>State Bank of India Fund Management</t>
  </si>
  <si>
    <t>Ares Reinsurance Ltd.</t>
  </si>
  <si>
    <t>CACEIS Bank Luxembourg (Dublin)</t>
  </si>
  <si>
    <t>CACI LIFE LIMITED</t>
  </si>
  <si>
    <t>CACI NON LIFE LIMITED</t>
  </si>
  <si>
    <t>CACI Reinsurance Ltd.</t>
  </si>
  <si>
    <t>FGA Capital Irland Plc</t>
  </si>
  <si>
    <t>FGA Capital Re Limited</t>
  </si>
  <si>
    <t>Premium GR 0% 28</t>
  </si>
  <si>
    <t>Premium Green 4.52%06-21 EMTN</t>
  </si>
  <si>
    <t>Premium Green 4.54%06-13.06.21</t>
  </si>
  <si>
    <t>Premium Green 4.5575%21 EMTN</t>
  </si>
  <si>
    <t>Premium Green 4.56%06-21</t>
  </si>
  <si>
    <t>Premium Green 4.7% EMTN 08/08/21</t>
  </si>
  <si>
    <t>Premium Green 4.72%12-250927</t>
  </si>
  <si>
    <t>Premium Green PLC 4.30%2021</t>
  </si>
  <si>
    <t>Premium Green TV 06/22</t>
  </si>
  <si>
    <t>Premium Green TV 07/22</t>
  </si>
  <si>
    <t>Premium Green TV 07-22</t>
  </si>
  <si>
    <t>Premium Green TV 22</t>
  </si>
  <si>
    <t>Premium Green TV 26/07/22</t>
  </si>
  <si>
    <t>Premium Green TV06-16 EMTN</t>
  </si>
  <si>
    <t>Premium Green TV07-17 EMTN</t>
  </si>
  <si>
    <t>Premium Green TV2027</t>
  </si>
  <si>
    <t>Premium Green TV23/05/2022 EMTN</t>
  </si>
  <si>
    <t>Premium Green4.33%06-29/10/21</t>
  </si>
  <si>
    <t>PREMIUM PLUS 0% 09-17 EMTN</t>
  </si>
  <si>
    <t>PREMIUM PLUS PLC 0% 09-17</t>
  </si>
  <si>
    <t>PREMIUM PLUS PLC 0% 09-17 IND</t>
  </si>
  <si>
    <t>Space Holding (Ireland) Limited</t>
  </si>
  <si>
    <t>Agos S.p.A.</t>
  </si>
  <si>
    <t>Amundi Corporate 3 Anni</t>
  </si>
  <si>
    <t>Amundi Real Estate Italia SGR S.p.A.</t>
  </si>
  <si>
    <t>Banca Popolare Friuladria S.p.A</t>
  </si>
  <si>
    <t>BCC Credito Consumo</t>
  </si>
  <si>
    <t>CA Assicurazioni</t>
  </si>
  <si>
    <t>CACEIS Bank Luxembourg (Milan)</t>
  </si>
  <si>
    <t xml:space="preserve">CACI DANNI </t>
  </si>
  <si>
    <t>CACI VITA</t>
  </si>
  <si>
    <t>Calliope SRL</t>
  </si>
  <si>
    <t>Cariparma</t>
  </si>
  <si>
    <t>Carispezia</t>
  </si>
  <si>
    <t>Crédit Agricole CIB (Italie)</t>
  </si>
  <si>
    <t>Crédit Agricole Leasing Italia</t>
  </si>
  <si>
    <t>Crédit Agricole Vita S.p.A</t>
  </si>
  <si>
    <t>Elipso Finance S.r.l.</t>
  </si>
  <si>
    <t>Eurofactor Italia S.p.A</t>
  </si>
  <si>
    <t>FGA Capital S.p.A.</t>
  </si>
  <si>
    <t>Island Refinancing SRL</t>
  </si>
  <si>
    <t>Leasys S.p.A.</t>
  </si>
  <si>
    <t>Nexus 1</t>
  </si>
  <si>
    <t>Sagrantino Italy SRL</t>
  </si>
  <si>
    <t>Amundi Japan</t>
  </si>
  <si>
    <t>Amundi Japan Holding</t>
  </si>
  <si>
    <t>Amundi Japan Securities Cy Ltd.</t>
  </si>
  <si>
    <t>Crédit Agricole CIB (Japon)</t>
  </si>
  <si>
    <t>Crédit Agricole Life Insurance Company Japan Ltd.</t>
  </si>
  <si>
    <t>Crédit Agricole Securities Asia B.V. (Tokyo)</t>
  </si>
  <si>
    <t>Newedge Japan Inc.</t>
  </si>
  <si>
    <t>UBAF (Japon)</t>
  </si>
  <si>
    <t>AF INDEX EQ JAPAN AE CAP</t>
  </si>
  <si>
    <t>AF INDEX EQ USA A4E</t>
  </si>
  <si>
    <t>AMUNDI B EU COR AEC</t>
  </si>
  <si>
    <t>Franchissement de seuil/ IFRS 10</t>
  </si>
  <si>
    <t>Amundi BOND GLOBAL CORP AE 3DEC</t>
  </si>
  <si>
    <t>Amundi EQ E IN AHEC</t>
  </si>
  <si>
    <t>Amundi Funds Equity Global Minimum Variance</t>
  </si>
  <si>
    <t>Changement de Consolidation: IFRS 10</t>
  </si>
  <si>
    <t>AMUNDI GLOBAL SERVICING</t>
  </si>
  <si>
    <t>Amundi Luxembourg S.A.</t>
  </si>
  <si>
    <t>Amundi Money Market Fund - Short Term (GBP)</t>
  </si>
  <si>
    <t>Amundi Money Market Fund - Short Term (USD) - part OC</t>
  </si>
  <si>
    <t>Amundi Money Market Fund - Short Term (USD) - part OV</t>
  </si>
  <si>
    <t>CACEIS Bank Luxembourg</t>
  </si>
  <si>
    <t>CAL Conseil</t>
  </si>
  <si>
    <t>CONVERT.EUROP.AE</t>
  </si>
  <si>
    <t>Franchissement de seuil/IFRS 10</t>
  </si>
  <si>
    <t>Crédit Agricole CIB (Luxembourg)</t>
  </si>
  <si>
    <t>Crédit Agricole Life Insurance Europe</t>
  </si>
  <si>
    <t>Crédit Agricole Luxembourg</t>
  </si>
  <si>
    <t>Crédit Agricole Private Banking Managment Company</t>
  </si>
  <si>
    <t>Crédit Agricole Reinsurance S.A.</t>
  </si>
  <si>
    <t>DGAD International SARL</t>
  </si>
  <si>
    <t>DNA 0% 12-211220</t>
  </si>
  <si>
    <t>DNA 0% 16/10/2020</t>
  </si>
  <si>
    <t>DNA 0% 21/12/20 EMTN</t>
  </si>
  <si>
    <t>DNA 0% 23/07/18 EMTN INDX</t>
  </si>
  <si>
    <t>DNA 0% 27/06/18 INDX</t>
  </si>
  <si>
    <t>DNA 0%11-231216 INDX</t>
  </si>
  <si>
    <t>DNA 0%12-240418 INDX</t>
  </si>
  <si>
    <t>FIA Net Europe</t>
  </si>
  <si>
    <t>Immobilière Sirius S.A.</t>
  </si>
  <si>
    <t xml:space="preserve">Indosuez Holding SCA II </t>
  </si>
  <si>
    <t>Indosuez  Management Luxembourg II</t>
  </si>
  <si>
    <t>Investor Service House S.A.</t>
  </si>
  <si>
    <t>JPM-US S E P-AEURA</t>
  </si>
  <si>
    <t>Société Cédée/Perte de contrôle</t>
  </si>
  <si>
    <t>LRP - CPT JANVIER 2013 0.30 13-21 11/01A</t>
  </si>
  <si>
    <t>Partinvest S.A.</t>
  </si>
  <si>
    <t xml:space="preserve">Segemil </t>
  </si>
  <si>
    <t>Space Lux</t>
  </si>
  <si>
    <t>BNI Madagascar</t>
  </si>
  <si>
    <t>Amundi Malaysia Sdn Bhd</t>
  </si>
  <si>
    <t>Crédit du Maroc</t>
  </si>
  <si>
    <t>Crédit du Maroc Leasing</t>
  </si>
  <si>
    <t>Wafa Gestion</t>
  </si>
  <si>
    <t>Wafasalaf</t>
  </si>
  <si>
    <t>TheoFinance LTD</t>
  </si>
  <si>
    <t>Crédit Foncier de Monaco</t>
  </si>
  <si>
    <t>LCL Succursale de Monaco</t>
  </si>
  <si>
    <t>100 (vs 95)</t>
  </si>
  <si>
    <t>Norvege</t>
  </si>
  <si>
    <t>Forso Norway</t>
  </si>
  <si>
    <t>Aetran Administrative Dientverlening B.V.</t>
  </si>
  <si>
    <t>Amundi Nederland (Amsterdam)</t>
  </si>
  <si>
    <t>Antera Incasso B.V.</t>
  </si>
  <si>
    <t xml:space="preserve">AssFibo Financieringen B.V. </t>
  </si>
  <si>
    <t>CACEIS Bank Luxembourg (Amsterdam)</t>
  </si>
  <si>
    <t>Crediet Maatschappij "De Ijssel" B.V.</t>
  </si>
  <si>
    <t>Crédit Agricole Consumer Finance Nederland</t>
  </si>
  <si>
    <t>Crédit Agricole Securities Asia B.V.</t>
  </si>
  <si>
    <t>De Kredietdesk B.V.</t>
  </si>
  <si>
    <t>Dealerservice B.V.</t>
  </si>
  <si>
    <t>DMC Groep N.V.</t>
  </si>
  <si>
    <t>DNV B.V.</t>
  </si>
  <si>
    <t>Eurofintus Financieringen B.V.</t>
  </si>
  <si>
    <t>Euroleenlijn B.V.</t>
  </si>
  <si>
    <t>FGA Capital Netherlands B.V.</t>
  </si>
  <si>
    <t>Financieringsmaatschappij Mahuko N.V.</t>
  </si>
  <si>
    <t>Financierings Data Netwerk B.V.</t>
  </si>
  <si>
    <t>Finata Bank N.V.</t>
  </si>
  <si>
    <t>Finata Sparen N.V.</t>
  </si>
  <si>
    <t>Finata-Zuid Nederland B.V.</t>
  </si>
  <si>
    <t>IDM Finance B.V.</t>
  </si>
  <si>
    <t>IDM Financieringen B.V.</t>
  </si>
  <si>
    <t>IDM lease maatschappij N.V.</t>
  </si>
  <si>
    <t>lebe Lease B.V.</t>
  </si>
  <si>
    <t>InterBank N.V.</t>
  </si>
  <si>
    <t>Krediet '78 B.V.</t>
  </si>
  <si>
    <t>Mahuko Financieringen B.V.</t>
  </si>
  <si>
    <t>Matriks N.V.</t>
  </si>
  <si>
    <t>Money Care B.V.</t>
  </si>
  <si>
    <t>NVF Voorschotbank B.V.</t>
  </si>
  <si>
    <t>Regio Kredietdesk B.V.</t>
  </si>
  <si>
    <t>Ribank</t>
  </si>
  <si>
    <t>VoordeelBank B.V.</t>
  </si>
  <si>
    <t>Amundi Polska</t>
  </si>
  <si>
    <t>CALI Europe Succursale Pologne</t>
  </si>
  <si>
    <t>Carefleet S.A.</t>
  </si>
  <si>
    <t>Crédit Agricole Bank Polska S.A.</t>
  </si>
  <si>
    <t>Crédit Agricole Commercial Finance Polska S.A.</t>
  </si>
  <si>
    <t>Crédit Agricole Polska S.A.</t>
  </si>
  <si>
    <t>Crédit Agricole Service sp z o.o</t>
  </si>
  <si>
    <t>EFL Finances S.A.</t>
  </si>
  <si>
    <t>EFL Services</t>
  </si>
  <si>
    <t>Europejski Fundusz Leasingowy (E.F.L.)</t>
  </si>
  <si>
    <t>FGA Bank Polska</t>
  </si>
  <si>
    <t>FGA Leasing Polska</t>
  </si>
  <si>
    <t>Lukas Finanse S.A.</t>
  </si>
  <si>
    <t>BES (Banco Espirito Santo)</t>
  </si>
  <si>
    <t>Bespar</t>
  </si>
  <si>
    <t>Credibom</t>
  </si>
  <si>
    <t>Eurofactor S.A. (Portugal)</t>
  </si>
  <si>
    <t>FGA Capital IFIC</t>
  </si>
  <si>
    <t>FGA Distribuidora</t>
  </si>
  <si>
    <t>GNB Seguros (Anciennement BES Seguros)</t>
  </si>
  <si>
    <t>Credium</t>
  </si>
  <si>
    <t>IKS KB</t>
  </si>
  <si>
    <t xml:space="preserve">Roumanie </t>
  </si>
  <si>
    <t>Crédit Agricole Romania</t>
  </si>
  <si>
    <t>Amundi (UK) Ltd.</t>
  </si>
  <si>
    <t>AMUNDI AI LONDON BRANCH</t>
  </si>
  <si>
    <t>AMUNDI LONDON BRANCH</t>
  </si>
  <si>
    <t>Calyce P.L.C</t>
  </si>
  <si>
    <t>Crédit Agricole CIB (Royaume-Uni)</t>
  </si>
  <si>
    <t>Crédit Agricole CIB Holdings Ltd.</t>
  </si>
  <si>
    <t>Cube Financial Holding Ltd.</t>
  </si>
  <si>
    <t>Cessation d'Activités</t>
  </si>
  <si>
    <t>FGA Capital UK Ltd.</t>
  </si>
  <si>
    <t>FGA Contracts UK Ltd.</t>
  </si>
  <si>
    <t>FGA Wholesale UK Ltd.</t>
  </si>
  <si>
    <t>Himalia P.L.C.</t>
  </si>
  <si>
    <t>Newedge (Royaume-Uni)</t>
  </si>
  <si>
    <t>Newedge UK Financial Ltd.</t>
  </si>
  <si>
    <t>New Theo</t>
  </si>
  <si>
    <t>Succursale Crédit Agricole SA</t>
  </si>
  <si>
    <t xml:space="preserve">Russie </t>
  </si>
  <si>
    <t>Crédit Agricole CIB ZAO Russia</t>
  </si>
  <si>
    <t>Crédit Agricole Banka Srbija a.d. Novi Sad</t>
  </si>
  <si>
    <t>Amundi Singapore Ltd.</t>
  </si>
  <si>
    <t>Crédit Agricole CIB (Singapour)</t>
  </si>
  <si>
    <t>Crédit Agricole Suisse (Singapour)</t>
  </si>
  <si>
    <t>Newedge Financial Singapore Pte Ltd.</t>
  </si>
  <si>
    <t>Credium Slovakia a.s.</t>
  </si>
  <si>
    <t>Crédit Agricole CIB (Suède)</t>
  </si>
  <si>
    <t>Finaref AB</t>
  </si>
  <si>
    <t>Forso Sweden</t>
  </si>
  <si>
    <t xml:space="preserve">Amundi Suisse </t>
  </si>
  <si>
    <t xml:space="preserve">Suisse </t>
  </si>
  <si>
    <t>CACEIS Switzerland S.A.</t>
  </si>
  <si>
    <t>Crédit Agricole Financement</t>
  </si>
  <si>
    <t xml:space="preserve">Crédit Agricole Suisse </t>
  </si>
  <si>
    <t>Fidis Finance S.A.</t>
  </si>
  <si>
    <t>Newedge (Genève)</t>
  </si>
  <si>
    <t>Newedge (Zurich)</t>
  </si>
  <si>
    <t>TheoFinance AG</t>
  </si>
  <si>
    <t>Dissolution</t>
  </si>
  <si>
    <t>Crédit Agricole CIB (Taipei)</t>
  </si>
  <si>
    <t>Crédit Agricole Securities Taiwan</t>
  </si>
  <si>
    <t>Tunisie Factoring</t>
  </si>
  <si>
    <t>PJSC Crédit Agricole</t>
  </si>
  <si>
    <t>Uruguay</t>
  </si>
  <si>
    <t>Theofinance SA</t>
  </si>
  <si>
    <t>Crédit Agricole CIB (Vietnam)</t>
  </si>
  <si>
    <t>Reporting CA</t>
  </si>
  <si>
    <t xml:space="preserve">Nombre de filiales intégrées </t>
  </si>
  <si>
    <t>Nombre de filiales mises en eq</t>
  </si>
  <si>
    <t>Total</t>
  </si>
  <si>
    <t xml:space="preserve">autres taxes </t>
  </si>
  <si>
    <t>filiales</t>
  </si>
  <si>
    <t>% Contrôle 2014</t>
  </si>
  <si>
    <t>% Contrôle 2013</t>
  </si>
  <si>
    <t>BECM Franckfort (succursale de BECM)</t>
  </si>
  <si>
    <t>Banque de Détail</t>
  </si>
  <si>
    <t>Banque fédérative du Crédit Mutuel Franckfort (succursale de BFCM)</t>
  </si>
  <si>
    <t>Banque de financement et activité de marché</t>
  </si>
  <si>
    <t>CM Akquisitions</t>
  </si>
  <si>
    <t>Autres Sociétés</t>
  </si>
  <si>
    <t>CM-CIC Leasing GmbH</t>
  </si>
  <si>
    <t>Targobank AG &amp; CO. KgaA</t>
  </si>
  <si>
    <t>Targo Akademie GmbH</t>
  </si>
  <si>
    <t>Targo Deutschland GmbH</t>
  </si>
  <si>
    <t>Targo Dienstleistungs GmbH</t>
  </si>
  <si>
    <t>Targo Finanzberatung GmbH</t>
  </si>
  <si>
    <t>Targo IT Consulting GmbH</t>
  </si>
  <si>
    <t>Targo Management AG</t>
  </si>
  <si>
    <t>Targo Realty Services GmbH</t>
  </si>
  <si>
    <t>Cofidis Argentine</t>
  </si>
  <si>
    <t>Cession hors groupe</t>
  </si>
  <si>
    <t>"Cession" p.212</t>
  </si>
  <si>
    <t>LRM Advisor SA</t>
  </si>
  <si>
    <t>Bahamas</t>
  </si>
  <si>
    <t>Pasche Bank &amp; Trust Ltd Nassau</t>
  </si>
  <si>
    <t>Serficom Family Office Inc.</t>
  </si>
  <si>
    <t xml:space="preserve">Banque Transatlantique Belgium  </t>
  </si>
  <si>
    <t>Gestion d'Actif et Banque Privée</t>
  </si>
  <si>
    <t>Béobank (ex Citibank Belgique)</t>
  </si>
  <si>
    <t>BKCP Banque SA</t>
  </si>
  <si>
    <t>BKCP Immo It SCRL</t>
  </si>
  <si>
    <t>BKCP Securities</t>
  </si>
  <si>
    <t>CM-CIC Lease Benelux</t>
  </si>
  <si>
    <t>CMNE Belgium</t>
  </si>
  <si>
    <t>Cofidis Belgique</t>
  </si>
  <si>
    <t>Cofisun</t>
  </si>
  <si>
    <t>immo W16</t>
  </si>
  <si>
    <t>Monabanq Belgique (succursale Monabanq)</t>
  </si>
  <si>
    <t>Mobilease</t>
  </si>
  <si>
    <t>North Europe Life Belgium</t>
  </si>
  <si>
    <t>Société d'Assurance</t>
  </si>
  <si>
    <t>OBK Scrl</t>
  </si>
  <si>
    <t>Partners</t>
  </si>
  <si>
    <t>Sofimpar</t>
  </si>
  <si>
    <t>Serficom Brasil Gestao de Recursos Ltda</t>
  </si>
  <si>
    <t>Serficom Family Office Brasil Gestao de Recursos Ltda</t>
  </si>
  <si>
    <t>Primonial TI</t>
  </si>
  <si>
    <t>Agrupació AMCI d'Assegurances i Reassegurances SA</t>
  </si>
  <si>
    <t>94.57</t>
  </si>
  <si>
    <t>Agrupació Bankpyme Pensiones</t>
  </si>
  <si>
    <t>Agrupació Serveis Administratius</t>
  </si>
  <si>
    <t>AMDIF</t>
  </si>
  <si>
    <t>AMSYR</t>
  </si>
  <si>
    <t>Assistencia Avançada Barcelona</t>
  </si>
  <si>
    <t>Banco Popular Español</t>
  </si>
  <si>
    <t>Cofidis Espagne (succursale de Cofidis France)</t>
  </si>
  <si>
    <t>La Française AM Iberia</t>
  </si>
  <si>
    <t>Royal Automobile Club de Catalogne</t>
  </si>
  <si>
    <t>Targobank Espagne</t>
  </si>
  <si>
    <t>Voy Mediación</t>
  </si>
  <si>
    <t>CIC New York (succursale CIC)</t>
  </si>
  <si>
    <t>Multisecteur</t>
  </si>
  <si>
    <t xml:space="preserve">Forum Partners Investment Managment LLC </t>
  </si>
  <si>
    <t>Acman</t>
  </si>
  <si>
    <t>Actimut</t>
  </si>
  <si>
    <t>ACM GIE</t>
  </si>
  <si>
    <t>ACM IARD</t>
  </si>
  <si>
    <t>ACM Nord IARD</t>
  </si>
  <si>
    <t>ACM Services</t>
  </si>
  <si>
    <t>ACM Vie</t>
  </si>
  <si>
    <t>ACMN Vie</t>
  </si>
  <si>
    <t>ACM Vie Société d'Assurance Mutuelle</t>
  </si>
  <si>
    <t>Actéa Environnement</t>
  </si>
  <si>
    <t>Adepi</t>
  </si>
  <si>
    <t>Affiches D'Alsace Lorraine</t>
  </si>
  <si>
    <t>Agence générale d'informations régionales</t>
  </si>
  <si>
    <t>"Sortie du périmètre" p.44</t>
  </si>
  <si>
    <t>Alsace Média Participation</t>
  </si>
  <si>
    <t>Alsacienne de Portage des DNA</t>
  </si>
  <si>
    <t>Altarocca AM AS</t>
  </si>
  <si>
    <t>Arkéa Banking Services</t>
  </si>
  <si>
    <t>Arkéa Banque Entreprises et Institutionnels</t>
  </si>
  <si>
    <t>Arkéa Capital 1</t>
  </si>
  <si>
    <t>OPCVM</t>
  </si>
  <si>
    <t>Arkéa Capital Gestion</t>
  </si>
  <si>
    <t>Arkéa  Capital Investissement</t>
  </si>
  <si>
    <t>Arkéa Capital Partenaires</t>
  </si>
  <si>
    <t>Arkéa Crédit Bail</t>
  </si>
  <si>
    <t>Arkéa Foncière</t>
  </si>
  <si>
    <t>Arkéa Home Loans SFH</t>
  </si>
  <si>
    <t>Arkéa SCD</t>
  </si>
  <si>
    <t>Autofocus 2/4/6</t>
  </si>
  <si>
    <t>Autofocus 6</t>
  </si>
  <si>
    <t>Autofocus 7</t>
  </si>
  <si>
    <t>Bail Actea</t>
  </si>
  <si>
    <t>Bancas</t>
  </si>
  <si>
    <t>Banque Européenne du Crédit Mutuel (BECM)</t>
  </si>
  <si>
    <t>Banque fédérative du Crédit Mutuel (BFCM)</t>
  </si>
  <si>
    <t>Banque du Groupe Casino</t>
  </si>
  <si>
    <t>Banque Transatlantique</t>
  </si>
  <si>
    <t>BCMNE</t>
  </si>
  <si>
    <t>BPE CAP 2/4/6</t>
  </si>
  <si>
    <t>BPE Rendement 2018</t>
  </si>
  <si>
    <t xml:space="preserve">Caisse de Bretagne de CMA </t>
  </si>
  <si>
    <t>Carmen Holding Investissement</t>
  </si>
  <si>
    <t>TUP BFCM</t>
  </si>
  <si>
    <t>"Fusion avec BFCM" p.44</t>
  </si>
  <si>
    <t>Cartes et crédits à la consommation</t>
  </si>
  <si>
    <t>CD Partenaires (ex Cholet Dupont Partenaires)</t>
  </si>
  <si>
    <t>CIC Est</t>
  </si>
  <si>
    <t>CIC Iberbanko</t>
  </si>
  <si>
    <t>CIC Lyonnaise de Banque (LB)</t>
  </si>
  <si>
    <t>CIC Migrations</t>
  </si>
  <si>
    <t>"Sortie du périmètre … lié à la cession de Banca popolare Milano" p.44</t>
  </si>
  <si>
    <t>CIC Nord Ouest</t>
  </si>
  <si>
    <t>Cicor</t>
  </si>
  <si>
    <t>Cicoval</t>
  </si>
  <si>
    <t>CIC  Ouest</t>
  </si>
  <si>
    <t>CIC Participations</t>
  </si>
  <si>
    <t>CIC Sud Ouest</t>
  </si>
  <si>
    <t xml:space="preserve">CM-CIC Asset Management </t>
  </si>
  <si>
    <t>CM-CIC Bail</t>
  </si>
  <si>
    <t>CM-CIC Capital et Participations</t>
  </si>
  <si>
    <t>Première consolidation</t>
  </si>
  <si>
    <t>CM-CIC Capital Finance</t>
  </si>
  <si>
    <t>CM-CIC Capital Innovation</t>
  </si>
  <si>
    <t>CM-CIC Conseil</t>
  </si>
  <si>
    <t>CM-CIC Epargne Salariale</t>
  </si>
  <si>
    <t>CM-CIC Factor</t>
  </si>
  <si>
    <t>CM-CIC Gestion</t>
  </si>
  <si>
    <t>CM-CIC Immobilier</t>
  </si>
  <si>
    <t>CM-CIC Investissement</t>
  </si>
  <si>
    <t>CM-CIC Home Loan SFH</t>
  </si>
  <si>
    <t>CM-CIC Lease</t>
  </si>
  <si>
    <t>CM-CIC Proximité</t>
  </si>
  <si>
    <t>CM-CIC Securities</t>
  </si>
  <si>
    <t>CM-CIC Services</t>
  </si>
  <si>
    <t>CMCP - Crédit Mutuel des Cartes de Paiement</t>
  </si>
  <si>
    <t>CM Habitat Gestion</t>
  </si>
  <si>
    <t>Liquidation</t>
  </si>
  <si>
    <t>CMN Environnement</t>
  </si>
  <si>
    <t>CMNE Home Loans FCT</t>
  </si>
  <si>
    <t>CMNE Performances 2014</t>
  </si>
  <si>
    <t>CMNE Selections</t>
  </si>
  <si>
    <t>CMN Tel</t>
  </si>
  <si>
    <t>Cofidis France</t>
  </si>
  <si>
    <t>Cofidis Participations</t>
  </si>
  <si>
    <t>Compagnie Européenne d'Opérations Immobilières (CEOI)</t>
  </si>
  <si>
    <t>Convictions Asset Management</t>
  </si>
  <si>
    <t>Convictions Classic B</t>
  </si>
  <si>
    <t>Courtage CMNE</t>
  </si>
  <si>
    <t>CR. Mut. Pierre 1</t>
  </si>
  <si>
    <t>SCPI</t>
  </si>
  <si>
    <t>Creatis</t>
  </si>
  <si>
    <t>Crédit Foncier et Communal d'Alsace et de Lorraine Banque</t>
  </si>
  <si>
    <t>Crédit Foncier et Communal d'Alsace et de Lorraine SCF</t>
  </si>
  <si>
    <t>Crédit Industriel et Commercial (CIC) - IDF</t>
  </si>
  <si>
    <t>98.88</t>
  </si>
  <si>
    <t>Crédit Mutuel Arkéa Public Sector SCF</t>
  </si>
  <si>
    <t>Diademe Global Selection (A)</t>
  </si>
  <si>
    <t>Distripub</t>
  </si>
  <si>
    <t>Digiteo 2</t>
  </si>
  <si>
    <t>Documents AP</t>
  </si>
  <si>
    <t>Dubly-Douilhet Gestion</t>
  </si>
  <si>
    <t>Efsa</t>
  </si>
  <si>
    <t>EI Telecom</t>
  </si>
  <si>
    <t>EIP</t>
  </si>
  <si>
    <t>Elixime Janvier 2015</t>
  </si>
  <si>
    <t>Elixime Janvier 2016</t>
  </si>
  <si>
    <t>Elixime Juin 2014</t>
  </si>
  <si>
    <t>Est Bourgogne Médias</t>
  </si>
  <si>
    <t>Est Bourgogne Rhône Alpes (EBRA)</t>
  </si>
  <si>
    <t>Euro-information</t>
  </si>
  <si>
    <t>Euro-informaton Développement</t>
  </si>
  <si>
    <t>Euro Protection Surveillance</t>
  </si>
  <si>
    <t>99.97</t>
  </si>
  <si>
    <t>FCP Nord Europe Gestion</t>
  </si>
  <si>
    <t>FCP Richebé Gestion</t>
  </si>
  <si>
    <t>FCP Richebé Recovery</t>
  </si>
  <si>
    <t>FCPR Nord-Europe 1</t>
  </si>
  <si>
    <t>FCT Collectivité</t>
  </si>
  <si>
    <t xml:space="preserve"> Première Consolidation</t>
  </si>
  <si>
    <t xml:space="preserve"> FCT CMCIC Home Loans</t>
  </si>
  <si>
    <t>FCT LFP Créances Immobilières</t>
  </si>
  <si>
    <t>Federal Actions Ethiques</t>
  </si>
  <si>
    <t>Federal Actions Rendement</t>
  </si>
  <si>
    <t>Federal Apal</t>
  </si>
  <si>
    <t>Federal Capital Investissement Europe</t>
  </si>
  <si>
    <t>Federal Conviction ISR Euro</t>
  </si>
  <si>
    <t>Federal Croissance</t>
  </si>
  <si>
    <t>Federal Equipements</t>
  </si>
  <si>
    <t>Federal Essor International</t>
  </si>
  <si>
    <t>Federal Finance</t>
  </si>
  <si>
    <t>Federal Finance Gestion</t>
  </si>
  <si>
    <t>Federal Indiciel Japon</t>
  </si>
  <si>
    <t>Federal Indiciel US</t>
  </si>
  <si>
    <t>Federal Multi Actions Europe</t>
  </si>
  <si>
    <t>Federal Multi Or et Matières Premières</t>
  </si>
  <si>
    <t>Federal Multi Patrimoine</t>
  </si>
  <si>
    <t>Federal Multi PME</t>
  </si>
  <si>
    <t>Federal Obligation Court Terme</t>
  </si>
  <si>
    <t>Federal Opportunité Equilibre</t>
  </si>
  <si>
    <t>Federal Opportunité Modéré</t>
  </si>
  <si>
    <t>Federal Opportunité Tonique</t>
  </si>
  <si>
    <t>Federal Optimal</t>
  </si>
  <si>
    <t>Federal Perspectives 2015</t>
  </si>
  <si>
    <t xml:space="preserve">Federal Service </t>
  </si>
  <si>
    <t>Federal Support Court Terme</t>
  </si>
  <si>
    <t>Financière Nord Europe</t>
  </si>
  <si>
    <t>Financo</t>
  </si>
  <si>
    <t>Fininmad</t>
  </si>
  <si>
    <t>Fivory (ex BCMI)</t>
  </si>
  <si>
    <t>Foncière Massena</t>
  </si>
  <si>
    <t>Formul'Action 2015</t>
  </si>
  <si>
    <t>Formul'Action 2017</t>
  </si>
  <si>
    <t>Formul'Action 2017 FP</t>
  </si>
  <si>
    <t>Formul'Action Sécurité</t>
  </si>
  <si>
    <t>Fortunéo</t>
  </si>
  <si>
    <t>France Régie</t>
  </si>
  <si>
    <t>Franklin Gérance</t>
  </si>
  <si>
    <t>TUP LF Real Estate Managers</t>
  </si>
  <si>
    <t xml:space="preserve">Fusion avec Francaise Real Estate Managers </t>
  </si>
  <si>
    <t>GEIE Synergie</t>
  </si>
  <si>
    <t>Gesteurop</t>
  </si>
  <si>
    <t>Gestunion 2</t>
  </si>
  <si>
    <t>Gestunion 3</t>
  </si>
  <si>
    <t>Gestunion 4</t>
  </si>
  <si>
    <t>GICM</t>
  </si>
  <si>
    <t>GIE BCMNE Gestion</t>
  </si>
  <si>
    <t>GIE CMN Prestations</t>
  </si>
  <si>
    <t>GIE Groupe La Française (ex GIE La Française AM)</t>
  </si>
  <si>
    <t>Groupe Cholet-Dupont</t>
  </si>
  <si>
    <t>Groupe des Assurances du Crédit Mutuel (GACM)</t>
  </si>
  <si>
    <t>Groupe la Française</t>
  </si>
  <si>
    <t>Groupe Progrès</t>
  </si>
  <si>
    <t>Groupe Républicain Lorrain Communication (GRLC)</t>
  </si>
  <si>
    <t>Groupe Républicain Lorrain Imprimeries (GRLI)</t>
  </si>
  <si>
    <t>Impex Finance</t>
  </si>
  <si>
    <t>Immobilière ACM</t>
  </si>
  <si>
    <t>Immobilière CMN</t>
  </si>
  <si>
    <t>Immocity</t>
  </si>
  <si>
    <t>Infolis</t>
  </si>
  <si>
    <t>TUP avec CM Arkéa</t>
  </si>
  <si>
    <t>TUP avec CM Arkéa (p.166)</t>
  </si>
  <si>
    <t>Jean Bozzi Communication</t>
  </si>
  <si>
    <t>Journal de la Haute Marne</t>
  </si>
  <si>
    <t>Kaléidoscope</t>
  </si>
  <si>
    <t>L'Alsace</t>
  </si>
  <si>
    <t>TUP SAP Alsace</t>
  </si>
  <si>
    <t>"Fusion avec SAP Alsace" p.44</t>
  </si>
  <si>
    <t>L'Est Republicain</t>
  </si>
  <si>
    <t>La Française AM Finances Services</t>
  </si>
  <si>
    <t>La Française AM Gestion Privée</t>
  </si>
  <si>
    <t>La Française AM International Claims Collection</t>
  </si>
  <si>
    <t xml:space="preserve">La Française Inflection Point </t>
  </si>
  <si>
    <t>73.8</t>
  </si>
  <si>
    <t>La Française Investment Solutions (LFIS)</t>
  </si>
  <si>
    <t>La Française des Placements</t>
  </si>
  <si>
    <t>La Française Real Estate Managers</t>
  </si>
  <si>
    <t>La Française Real Estate Partners</t>
  </si>
  <si>
    <t>La Liberté de l'Est</t>
  </si>
  <si>
    <t xml:space="preserve">La Perennité Entreprises </t>
  </si>
  <si>
    <t>TUP ACMN Vie</t>
  </si>
  <si>
    <t>La Tribune</t>
  </si>
  <si>
    <t>Le Dauphiné Libéré</t>
  </si>
  <si>
    <t>Le Republicain Lorrain</t>
  </si>
  <si>
    <t>Les dernières nouvelles d'Alsace</t>
  </si>
  <si>
    <t>Les dernières nouvelles de Colmar</t>
  </si>
  <si>
    <t>Les Editions de l'Echiquier</t>
  </si>
  <si>
    <t>Leasecom</t>
  </si>
  <si>
    <t>Leasecom Car</t>
  </si>
  <si>
    <t>Leasecom Financial Assets</t>
  </si>
  <si>
    <t>Leasecom Group</t>
  </si>
  <si>
    <t>LFIP Multitrends</t>
  </si>
  <si>
    <t>LFIS Perspectiv 1C. C</t>
  </si>
  <si>
    <t>LFP Actions Euros IRS ( R )</t>
  </si>
  <si>
    <t>LFP Actions Monde FCP</t>
  </si>
  <si>
    <t xml:space="preserve">LFP Allocation 7 ( R ) </t>
  </si>
  <si>
    <t>LFP Allocation Volatilité PI</t>
  </si>
  <si>
    <t>LFP Allocation Volatilité PR</t>
  </si>
  <si>
    <t>LFP Alteram Event</t>
  </si>
  <si>
    <t>LFP Alteram Multiarbitrage II</t>
  </si>
  <si>
    <t xml:space="preserve">LFP Alteram Multiarbitrages </t>
  </si>
  <si>
    <t xml:space="preserve">LFP CDS 3 ANS (S) </t>
  </si>
  <si>
    <t>LFP Convertible Dynamique P</t>
  </si>
  <si>
    <t>LFP Coussin Opportun. FCP 3DEC</t>
  </si>
  <si>
    <t>LFP Credit Flexible Inter R</t>
  </si>
  <si>
    <t>LFP European Fund of Funds SI.</t>
  </si>
  <si>
    <t>LFP Foncieres Europe ( R )</t>
  </si>
  <si>
    <t xml:space="preserve">LFP Grands Vignobles </t>
  </si>
  <si>
    <t>LFP Horizon 2014</t>
  </si>
  <si>
    <t>LFP IMMO SR 2</t>
  </si>
  <si>
    <t>LFP Inflation Plus</t>
  </si>
  <si>
    <t>LFP Libroblig FCP 5DEC</t>
  </si>
  <si>
    <t>LFP Multistrategies Obligatair</t>
  </si>
  <si>
    <t>LFP Multi Trends</t>
  </si>
  <si>
    <t>LFP Nexity Services Immobilier</t>
  </si>
  <si>
    <t>LFP Obligations Emergentes P</t>
  </si>
  <si>
    <t>LFP Obligations ISR D</t>
  </si>
  <si>
    <t>LFP Obligations LT</t>
  </si>
  <si>
    <t>LFP Opsis Assurance</t>
  </si>
  <si>
    <t>LFP Opsis Patrimoine Partenair</t>
  </si>
  <si>
    <t>LFP Patrimoine Emergent I</t>
  </si>
  <si>
    <t>LFP Patrimoine Emergent P</t>
  </si>
  <si>
    <t>LFP Patrimoine Flexible R</t>
  </si>
  <si>
    <t>LFP Pierre</t>
  </si>
  <si>
    <t>LFP Premium Emergents R</t>
  </si>
  <si>
    <t xml:space="preserve">LFP Profil Performance R </t>
  </si>
  <si>
    <t>LFP Profil Regularite R</t>
  </si>
  <si>
    <t>LFP Rendement 2017 R</t>
  </si>
  <si>
    <t xml:space="preserve">LFP Selection Emerging </t>
  </si>
  <si>
    <t>LFP Trésorerie Active R</t>
  </si>
  <si>
    <t xml:space="preserve">LFP Trésorerie B FCP 4DEC </t>
  </si>
  <si>
    <t>LFP Trésorerie MOYEN TERME R</t>
  </si>
  <si>
    <t>LFP Trésorerie R</t>
  </si>
  <si>
    <t>Marsovalor</t>
  </si>
  <si>
    <t>Massena Property</t>
  </si>
  <si>
    <t>Massimob</t>
  </si>
  <si>
    <t>Mediaportage</t>
  </si>
  <si>
    <t>Monabanq</t>
  </si>
  <si>
    <t>Monex</t>
  </si>
  <si>
    <t>MTRL</t>
  </si>
  <si>
    <t>Néa Arbitrages</t>
  </si>
  <si>
    <t xml:space="preserve">New Alpha Asset Management </t>
  </si>
  <si>
    <t>Next Advisor</t>
  </si>
  <si>
    <t>Next Invest</t>
  </si>
  <si>
    <t>Nord Europe Assurances</t>
  </si>
  <si>
    <t>Nord Europe Lease (ex Bail immo Nord)</t>
  </si>
  <si>
    <t>Nord Europe Partenariat</t>
  </si>
  <si>
    <t>Nord Europe Participations et Investissements (NEPI)</t>
  </si>
  <si>
    <t>Nord Europe Retraite</t>
  </si>
  <si>
    <t>Nord Ouest Entrepreneurs 4</t>
  </si>
  <si>
    <t>Nouvelles Expertises et Talents AM</t>
  </si>
  <si>
    <t>Novelia</t>
  </si>
  <si>
    <t>Océan Participations</t>
  </si>
  <si>
    <t>OPCI Preims Euros</t>
  </si>
  <si>
    <t>OPCI Raspail</t>
  </si>
  <si>
    <t>Parisii Gestion Privée</t>
  </si>
  <si>
    <t>Pargestion 2</t>
  </si>
  <si>
    <t>Pargestion 4</t>
  </si>
  <si>
    <t>Patrimmofi</t>
  </si>
  <si>
    <t>Pierre Expansion</t>
  </si>
  <si>
    <t>Placinvest</t>
  </si>
  <si>
    <t>Presse Diffusion</t>
  </si>
  <si>
    <t xml:space="preserve">Primonial </t>
  </si>
  <si>
    <t>Primonial Asset Management</t>
  </si>
  <si>
    <t>Primonial Courtage</t>
  </si>
  <si>
    <t>Primonial Holdings</t>
  </si>
  <si>
    <t>Primonial Investment Manager</t>
  </si>
  <si>
    <t>Primonial Reim</t>
  </si>
  <si>
    <t>Procapital</t>
  </si>
  <si>
    <t>Procourtage</t>
  </si>
  <si>
    <t>Publiprint Dauphiné</t>
  </si>
  <si>
    <t>Publiprint Provinces n°1</t>
  </si>
  <si>
    <t>Républicain Lorrain Communication</t>
  </si>
  <si>
    <t>Républicain Lorrain TV News</t>
  </si>
  <si>
    <t>Roche Brune AM SAS</t>
  </si>
  <si>
    <t>Roto Offset Imprimeries</t>
  </si>
  <si>
    <t>TUP Editions de l'Echiquier</t>
  </si>
  <si>
    <t>Saint-Pierre SNC</t>
  </si>
  <si>
    <t>"Déconsolidation pour activités non significatives" p.212</t>
  </si>
  <si>
    <t>SAS Volney Bocage</t>
  </si>
  <si>
    <t>SAP Alsace (ex SFEJIC)</t>
  </si>
  <si>
    <t>Schelcher Euros Rendement</t>
  </si>
  <si>
    <t>Schelcher Prince Gestion</t>
  </si>
  <si>
    <t>SCI ACM</t>
  </si>
  <si>
    <t>SCI Alsace</t>
  </si>
  <si>
    <t>SCI Centre Gare</t>
  </si>
  <si>
    <t>SCI CMN</t>
  </si>
  <si>
    <t>SCI CMN 1</t>
  </si>
  <si>
    <t>SCI CMN 2</t>
  </si>
  <si>
    <t>SCI CMN 3</t>
  </si>
  <si>
    <t>SCI CMN location</t>
  </si>
  <si>
    <t>SCI CMN location 2</t>
  </si>
  <si>
    <t>SCI CMN Richebé Inkerman</t>
  </si>
  <si>
    <t>SCI Eurosic Cotentin</t>
  </si>
  <si>
    <t>49.1</t>
  </si>
  <si>
    <t>SCI Interfédéral</t>
  </si>
  <si>
    <t xml:space="preserve">SCI La Tréflière </t>
  </si>
  <si>
    <t>SCI Le Progrès Confluence</t>
  </si>
  <si>
    <t>SCI Merlet Immobilier</t>
  </si>
  <si>
    <t>SCI Perennite Pierre</t>
  </si>
  <si>
    <t>SCI Raspail Vavin Invest</t>
  </si>
  <si>
    <t>SCPI LFP Europimmo</t>
  </si>
  <si>
    <t>SCPI LFP Opportunité Immo</t>
  </si>
  <si>
    <t>SCPI Patrimmo Croissance</t>
  </si>
  <si>
    <t>SCPI Pierval Santé</t>
  </si>
  <si>
    <t>SDR de Normandie</t>
  </si>
  <si>
    <t>Sefal Property</t>
  </si>
  <si>
    <t>Serenis Assurances</t>
  </si>
  <si>
    <t>Serenis Vie</t>
  </si>
  <si>
    <t>Sicorfe Maintenance</t>
  </si>
  <si>
    <t>Siparex Proximité Innovation</t>
  </si>
  <si>
    <t>Société Civile de Gestion des Parts dans l'Alsace (SCGPA)</t>
  </si>
  <si>
    <t>Société d'Editions de l'Hebdomadaire du Louhanais et du Jura</t>
  </si>
  <si>
    <t>Société de Presse Investissement (SPI)</t>
  </si>
  <si>
    <t>Société Holding Partenaires</t>
  </si>
  <si>
    <t>Sodelem Services</t>
  </si>
  <si>
    <t>SOFEMO - Société Fédérative Europ. De Monétique et de Financement</t>
  </si>
  <si>
    <t>Sofiholding 2</t>
  </si>
  <si>
    <t>Sofiholding 3</t>
  </si>
  <si>
    <t>Sofiholding 4</t>
  </si>
  <si>
    <t>Sofim</t>
  </si>
  <si>
    <t>Absorbtion</t>
  </si>
  <si>
    <t>"Absorbtion par CIC Nord Ouest"p.44</t>
  </si>
  <si>
    <t>Sofimmo 3</t>
  </si>
  <si>
    <t>Sofinaction</t>
  </si>
  <si>
    <t>SP Convertibles ISR Europe</t>
  </si>
  <si>
    <t>Sportinvest</t>
  </si>
  <si>
    <t>Stereo 3</t>
  </si>
  <si>
    <t>Stereo 3/6</t>
  </si>
  <si>
    <t>Stereo 4</t>
  </si>
  <si>
    <t>Stereo 4/8</t>
  </si>
  <si>
    <t>Suravenir</t>
  </si>
  <si>
    <t>Suravenir Assurances</t>
  </si>
  <si>
    <t>Suravenir Initiative Actions</t>
  </si>
  <si>
    <t>Suravenir Référence Actions</t>
  </si>
  <si>
    <t>Swell Clas. GTAA FD UCITS S FCP</t>
  </si>
  <si>
    <t>Swell Soft GTAA Fund</t>
  </si>
  <si>
    <t>Synergie Finance Investissement</t>
  </si>
  <si>
    <t xml:space="preserve">Theia Viager </t>
  </si>
  <si>
    <t>Transactimmo</t>
  </si>
  <si>
    <t>Transatlantique Gestion</t>
  </si>
  <si>
    <t>Sudinnova</t>
  </si>
  <si>
    <t>UFG Alteram Stratégies Futures</t>
  </si>
  <si>
    <t>UFG Pixel 1</t>
  </si>
  <si>
    <t>UFG Property Managers</t>
  </si>
  <si>
    <t>Ufigestion 2</t>
  </si>
  <si>
    <t>Union Immobilière Océan SCI</t>
  </si>
  <si>
    <t>Ugépar Services</t>
  </si>
  <si>
    <t>Valimar 2</t>
  </si>
  <si>
    <t>Valimar 4</t>
  </si>
  <si>
    <t>VTP 1</t>
  </si>
  <si>
    <t>VTP 5</t>
  </si>
  <si>
    <t>Vendatour Investissement</t>
  </si>
  <si>
    <t>Vie Services</t>
  </si>
  <si>
    <t>Volney Développement</t>
  </si>
  <si>
    <t>Voltaire Capital</t>
  </si>
  <si>
    <t>Yucatan 3</t>
  </si>
  <si>
    <t>Yucatan 4</t>
  </si>
  <si>
    <t>Zephyr Home Loans FCT</t>
  </si>
  <si>
    <t>JKC Capital Managment Ltd</t>
  </si>
  <si>
    <t>Cofidis Hongrie (succursale de Cofidis France)</t>
  </si>
  <si>
    <t>Calypso Management Company</t>
  </si>
  <si>
    <t>Lafayette CLO 1 Ltd.</t>
  </si>
  <si>
    <t>Banca Popolare di Milano</t>
  </si>
  <si>
    <t>Cofidis Italie</t>
  </si>
  <si>
    <t>Banque Pasche Liechtenstein AG</t>
  </si>
  <si>
    <t>ACM RE</t>
  </si>
  <si>
    <t>Axa IM ILS Fund G</t>
  </si>
  <si>
    <t>Banque du Luxembourg</t>
  </si>
  <si>
    <t>Banque transatlantique Luxembourg</t>
  </si>
  <si>
    <t>BKCP Core Fund Class A</t>
  </si>
  <si>
    <t>BKCP Core Fund Class B</t>
  </si>
  <si>
    <t>Cigogne Management</t>
  </si>
  <si>
    <t>CP-BK Reinsurance</t>
  </si>
  <si>
    <t>Diversified Debt Securities SICAV-SIF</t>
  </si>
  <si>
    <t>Divhold</t>
  </si>
  <si>
    <t>ICM Life</t>
  </si>
  <si>
    <t>La Française AM Fund - LFP Rendement Global 2022 Classe R US DH</t>
  </si>
  <si>
    <t>La Française AM International</t>
  </si>
  <si>
    <t>La Française Bank (ex La Française AM Private Bank)</t>
  </si>
  <si>
    <t>LF AM LFP MUL O BC C.</t>
  </si>
  <si>
    <t>LF AM LFPFSGIRE ID D.</t>
  </si>
  <si>
    <t>LFIP Leaders Emergents</t>
  </si>
  <si>
    <t xml:space="preserve">LFIP Trend Opportunities </t>
  </si>
  <si>
    <t>LFIS Vision Absolute Return IS</t>
  </si>
  <si>
    <t>LFIS Vision Credit OPP. I Eur</t>
  </si>
  <si>
    <t>LFP Leaders Emergents</t>
  </si>
  <si>
    <t>LFP Opportunity Delff Eur HGH</t>
  </si>
  <si>
    <t xml:space="preserve">LFP S&amp;P Capital IQ FUND - LFP R2P Global High Yield I CAP EUR </t>
  </si>
  <si>
    <t xml:space="preserve">LFP S&amp;P Capital IQ FUND - LFP R2P Global High Yield R CAP USD </t>
  </si>
  <si>
    <t xml:space="preserve">LFP SV </t>
  </si>
  <si>
    <t>Lumedia</t>
  </si>
  <si>
    <t>Nord Europe Life Luxembourg</t>
  </si>
  <si>
    <t>Primonial Luxembourg</t>
  </si>
  <si>
    <t>UFG  IC Fund</t>
  </si>
  <si>
    <t>Banque Marocaine du Commerce Extérieur (BECM)</t>
  </si>
  <si>
    <t>RMA Watanya</t>
  </si>
  <si>
    <t>Banque Européenne du Crédit Mutuel Monaco</t>
  </si>
  <si>
    <t>Trinity SAM (ex Banque Pasche Monaco SAM)</t>
  </si>
  <si>
    <t>Forum Holdings B.V.</t>
  </si>
  <si>
    <t>Cofidis Portugal (succursale de Cofidis France)</t>
  </si>
  <si>
    <t xml:space="preserve">Cofidis République Tchèque </t>
  </si>
  <si>
    <t>Banque Transatlantique Londes (succursale de BT)</t>
  </si>
  <si>
    <t>CIC Londres (succursale du CIC)</t>
  </si>
  <si>
    <t>CM-CIC Securities London Branch (succursale de CM-CIC Securities)</t>
  </si>
  <si>
    <t>Inflection Point Capital Management Ltd</t>
  </si>
  <si>
    <t xml:space="preserve">La Française Global Real Estate Investment Management Ltd </t>
  </si>
  <si>
    <t>LFF Real Estate Partners Ltd</t>
  </si>
  <si>
    <t>62.79</t>
  </si>
  <si>
    <t>Tages Capital LLP</t>
  </si>
  <si>
    <t>Saint Martin (Antilles Néerlandaises)</t>
  </si>
  <si>
    <t>BECM Saint Martin (succursale BECM)</t>
  </si>
  <si>
    <t>Banque transatlantique Singapore</t>
  </si>
  <si>
    <t>CIC Singapour (succursale du CIC)</t>
  </si>
  <si>
    <t>Targo IT Consulting GmbH Singapore (succursale de Targo IT Consulting GmbH)</t>
  </si>
  <si>
    <t>Cofidis Slovaquie</t>
  </si>
  <si>
    <t>Agefor SA Genève</t>
  </si>
  <si>
    <t>Banque Pasche</t>
  </si>
  <si>
    <t>CIC Suisse</t>
  </si>
  <si>
    <t>Pasche Finance SA Fribourg</t>
  </si>
  <si>
    <t>Serficom Family Office SA</t>
  </si>
  <si>
    <t>Astree</t>
  </si>
  <si>
    <t>Banque de Tunisie</t>
  </si>
  <si>
    <t>REPORTING CM</t>
  </si>
  <si>
    <t>Autres taxes</t>
  </si>
  <si>
    <t>CM</t>
  </si>
  <si>
    <t>Taux d'impôt théorique</t>
  </si>
  <si>
    <t>Impact des régimes spécifiques des SCR et SICOMI</t>
  </si>
  <si>
    <t>impact du taux réduit sur les plus values à long terme</t>
  </si>
  <si>
    <t>impact des taux d'imposition spécifiques des entités étrangères</t>
  </si>
  <si>
    <t>Décalages permanents</t>
  </si>
  <si>
    <t>Autres</t>
  </si>
  <si>
    <t>Taux d'impôt effectif</t>
  </si>
  <si>
    <t>Résultat taxable</t>
  </si>
  <si>
    <t>Charge d'impôt</t>
  </si>
  <si>
    <t xml:space="preserve">Secteurs opérationnels </t>
  </si>
  <si>
    <t>Banque grande entreprises/Banque d'investissement</t>
  </si>
  <si>
    <t>Gestion d'actifs/Banque privée</t>
  </si>
  <si>
    <t>X = valeur, Y = banque</t>
  </si>
  <si>
    <t>SYNTHESE REPORTING 2015</t>
  </si>
  <si>
    <t>Crédit Agricole</t>
  </si>
  <si>
    <t>Crédit Mutuel</t>
  </si>
  <si>
    <t>Moyenne</t>
  </si>
  <si>
    <t>Lecture</t>
  </si>
  <si>
    <t xml:space="preserve">PNB </t>
  </si>
  <si>
    <t>GLOBAL</t>
  </si>
  <si>
    <t>X = PNB de Y au global</t>
  </si>
  <si>
    <r>
      <t xml:space="preserve"> France (m </t>
    </r>
    <r>
      <rPr>
        <sz val="11"/>
        <color theme="1"/>
        <rFont val="Calibri"/>
        <family val="2"/>
      </rPr>
      <t>€</t>
    </r>
    <r>
      <rPr>
        <sz val="8.8000000000000007"/>
        <color theme="1"/>
        <rFont val="Calibri"/>
        <family val="2"/>
      </rPr>
      <t>)</t>
    </r>
  </si>
  <si>
    <t>X = PNB réalisé par Y en France</t>
  </si>
  <si>
    <t xml:space="preserve"> France (%)</t>
  </si>
  <si>
    <t>X = Part du PNB global de Y réalisée en France</t>
  </si>
  <si>
    <r>
      <t xml:space="preserve"> International (m </t>
    </r>
    <r>
      <rPr>
        <sz val="11"/>
        <color theme="1"/>
        <rFont val="Calibri"/>
        <family val="2"/>
      </rPr>
      <t>€</t>
    </r>
    <r>
      <rPr>
        <sz val="8.8000000000000007"/>
        <color theme="1"/>
        <rFont val="Calibri"/>
        <family val="2"/>
      </rPr>
      <t>)</t>
    </r>
  </si>
  <si>
    <t>X = PNB réalisé par Y à l'international  (= hors de France)</t>
  </si>
  <si>
    <t xml:space="preserve"> International (%)</t>
  </si>
  <si>
    <t>X = Part du PNB global de Y réalisé à l'international (= hors de France)</t>
  </si>
  <si>
    <t xml:space="preserve"> PFJ TJN (m €)</t>
  </si>
  <si>
    <t>X = PNB réalisé par Y dans les PFJ liste TJN</t>
  </si>
  <si>
    <t xml:space="preserve"> PFJ TJN (%)</t>
  </si>
  <si>
    <t>X = Part du PNB global de Y réalisé dans les PFJ liste TJN</t>
  </si>
  <si>
    <r>
      <t xml:space="preserve"> Pays "normaux" (France incluse) (m </t>
    </r>
    <r>
      <rPr>
        <sz val="11"/>
        <color theme="1"/>
        <rFont val="Calibri"/>
        <family val="2"/>
      </rPr>
      <t>€</t>
    </r>
    <r>
      <rPr>
        <sz val="8.8000000000000007"/>
        <color theme="1"/>
        <rFont val="Calibri"/>
        <family val="2"/>
      </rPr>
      <t>)</t>
    </r>
  </si>
  <si>
    <t>X = PNB de Y réalisé dans les pays "normaux" (= hors PFJ liste TJN)</t>
  </si>
  <si>
    <t xml:space="preserve"> Pays "normaux" (France incluse)  (%)</t>
  </si>
  <si>
    <t>X = Part du PNB global de Y réalisée dans les pays "normaux" (= hors PFJ liste TJN)</t>
  </si>
  <si>
    <t xml:space="preserve"> PFJ TJN + RU (m €)</t>
  </si>
  <si>
    <t>X = PNB réalisé par Y dans les PFJ liste TJN + au RU</t>
  </si>
  <si>
    <t xml:space="preserve"> PFJ TJN + RU (%)</t>
  </si>
  <si>
    <t>X = Part du PNB global de Y réalisée dans les PFJ liste TJN  + au RU</t>
  </si>
  <si>
    <t xml:space="preserve"> PFJ GAO (m €)</t>
  </si>
  <si>
    <t>X = PNB réalisé par Y dans les PFJ liste GAO</t>
  </si>
  <si>
    <t xml:space="preserve"> PFJ GAO (%)</t>
  </si>
  <si>
    <t>X = Part du PNB global de Y réalisée dans les PFJ liste GAO</t>
  </si>
  <si>
    <t xml:space="preserve"> PFJ UE (m €)</t>
  </si>
  <si>
    <t>X = PNB réalisé par Y dans les PFJ liste UE</t>
  </si>
  <si>
    <t xml:space="preserve"> PFJ UE (%)</t>
  </si>
  <si>
    <t>X = Part du PNB global de Y réalisée dans les PFJ liste UE</t>
  </si>
  <si>
    <t xml:space="preserve"> BRICS (m €)</t>
  </si>
  <si>
    <t>X = PNB réalisé par Y dans les BRICS</t>
  </si>
  <si>
    <t xml:space="preserve"> BRICS (%)</t>
  </si>
  <si>
    <t>X = Part du PNB global de Y réalisée dans les BRICS</t>
  </si>
  <si>
    <t>INTERNATIONAL</t>
  </si>
  <si>
    <t>X = PNB de Y à l'international (= hors France )</t>
  </si>
  <si>
    <r>
      <t xml:space="preserve"> PFJ TJN (m </t>
    </r>
    <r>
      <rPr>
        <sz val="11"/>
        <color theme="1"/>
        <rFont val="Calibri"/>
        <family val="2"/>
      </rPr>
      <t>€</t>
    </r>
    <r>
      <rPr>
        <sz val="8.8000000000000007"/>
        <color theme="1"/>
        <rFont val="Calibri"/>
        <family val="2"/>
      </rPr>
      <t>)</t>
    </r>
  </si>
  <si>
    <t>X = PNB international (= hors de France ) réalisé par Y dans les PFJ liste TJN</t>
  </si>
  <si>
    <t>X = Part du PNB international (= hors France) de Y réalisée dans les PFJ liste TJN</t>
  </si>
  <si>
    <t xml:space="preserve"> Pays "normaux" (m €)</t>
  </si>
  <si>
    <t>X = PNB réalisé par Y à l'international ( = hors  de France) dans pays "normaux" (= hors PFJ liste TJN)</t>
  </si>
  <si>
    <t xml:space="preserve"> Pays "normaux" (%)</t>
  </si>
  <si>
    <t>X = Part du PNB international (= hors France) de Y réalisée dans les pays "normaux" (= hors PFJ liste TJN)</t>
  </si>
  <si>
    <t>X = Part du PNB international (= hors France) de Y réalisée dans les PFJ liste TJN + au RU</t>
  </si>
  <si>
    <t>X = Part du PNB international (= hors France) de Y réalisée dans les PFJ liste GAO</t>
  </si>
  <si>
    <t>X = Part du PNB international (= hors France) de Y réalisée dans les PFJ liste UE</t>
  </si>
  <si>
    <t>X = Part du PNB international (= hors France) de Y réalisée dans les BRICS</t>
  </si>
  <si>
    <t xml:space="preserve">Résultat avant impôt </t>
  </si>
  <si>
    <t>France (m €)</t>
  </si>
  <si>
    <t>France (%)</t>
  </si>
  <si>
    <t>International (m €)</t>
  </si>
  <si>
    <t>International (%)</t>
  </si>
  <si>
    <t>PFJ TJN (%)</t>
  </si>
  <si>
    <t>Pays "normaux" (France incluse) (m €)</t>
  </si>
  <si>
    <t>Pays "normaux" (France incluse) (%)</t>
  </si>
  <si>
    <t>PFJ TJN + RU (m €)</t>
  </si>
  <si>
    <t>PFJ TJN + RU (%)</t>
  </si>
  <si>
    <t>PFJ GAO (m €)</t>
  </si>
  <si>
    <t>PFJ GAO (%)</t>
  </si>
  <si>
    <t>PFJ UE (m €)</t>
  </si>
  <si>
    <t>PFJ UE (%)</t>
  </si>
  <si>
    <t>BRICS (m €)</t>
  </si>
  <si>
    <t>BRICS (%)</t>
  </si>
  <si>
    <t>PFJ TJN (m €)</t>
  </si>
  <si>
    <t>Pays "normaux" (m €)</t>
  </si>
  <si>
    <t>Pays "normaux" (%)</t>
  </si>
  <si>
    <t xml:space="preserve">impôt sur les bénéfices </t>
  </si>
  <si>
    <t>International</t>
  </si>
  <si>
    <t>Effectifs</t>
  </si>
  <si>
    <t>Pays "normaux" (France incluse)</t>
  </si>
  <si>
    <t>PFJ GAO</t>
  </si>
  <si>
    <t xml:space="preserve">BRICS </t>
  </si>
  <si>
    <t>Pays "normaux"</t>
  </si>
  <si>
    <t xml:space="preserve">PFJ TJN </t>
  </si>
  <si>
    <t>Pays "normaux (France incluse)</t>
  </si>
  <si>
    <t>Pays "normaux (France incluse) (%)</t>
  </si>
  <si>
    <t>PFJ liste GAO (%)</t>
  </si>
  <si>
    <t>PFJ liste UE (%)</t>
  </si>
  <si>
    <t>Productivité (PNB par ETP)</t>
  </si>
  <si>
    <t>p/r global</t>
  </si>
  <si>
    <t>p/r international</t>
  </si>
  <si>
    <t>PFJ TJN + RU p/r international</t>
  </si>
  <si>
    <t>PFJ GAO p/r international</t>
  </si>
  <si>
    <t>PFJ UE p/r international</t>
  </si>
  <si>
    <t>BRICS p/r international</t>
  </si>
  <si>
    <t>Profitabilité (Résultat par ETP)</t>
  </si>
  <si>
    <t>PFJ liste TJN (m €)</t>
  </si>
  <si>
    <t>PFJ liste GAO (m €)</t>
  </si>
  <si>
    <t>p/global</t>
  </si>
  <si>
    <t>PFJ GAO p/ international</t>
  </si>
  <si>
    <t>Taux d'IS effectif (impôt sur résultat)</t>
  </si>
  <si>
    <t>Résultat /PNB</t>
  </si>
  <si>
    <t xml:space="preserve"> France</t>
  </si>
  <si>
    <t xml:space="preserve"> p/r global</t>
  </si>
  <si>
    <t xml:space="preserve"> International</t>
  </si>
  <si>
    <t xml:space="preserve"> PFJ TJN</t>
  </si>
  <si>
    <t xml:space="preserve"> Pays "normaux" (France incluse)</t>
  </si>
  <si>
    <t xml:space="preserve"> PFJ TJN + RU</t>
  </si>
  <si>
    <t xml:space="preserve"> PFJ GAO</t>
  </si>
  <si>
    <t xml:space="preserve"> PFJ UE</t>
  </si>
  <si>
    <t xml:space="preserve"> BRICS</t>
  </si>
  <si>
    <t xml:space="preserve"> p/r international</t>
  </si>
  <si>
    <t xml:space="preserve"> Pays "normaux"</t>
  </si>
  <si>
    <t xml:space="preserve"> PFJ TJN + RU p/r international</t>
  </si>
  <si>
    <t xml:space="preserve"> PFJ GAO p/r international</t>
  </si>
  <si>
    <t xml:space="preserve"> PFJ UE p/r international</t>
  </si>
  <si>
    <t xml:space="preserve"> BRICS p/r international</t>
  </si>
  <si>
    <t>impôt/PNB</t>
  </si>
  <si>
    <t xml:space="preserve">  p/r global</t>
  </si>
  <si>
    <t xml:space="preserve"> PFJ TJN </t>
  </si>
  <si>
    <t>ETP/filiale</t>
  </si>
  <si>
    <t>PNB/filiale</t>
  </si>
  <si>
    <t>Résultat/filiale</t>
  </si>
  <si>
    <t>impôt/salarié</t>
  </si>
  <si>
    <t>X = valeur, Y banque, Z = pays</t>
  </si>
  <si>
    <t>Pas d'implantation</t>
  </si>
  <si>
    <t>REPORTING PAR PAYS 2015</t>
  </si>
  <si>
    <t xml:space="preserve">BNP </t>
  </si>
  <si>
    <t>CA</t>
  </si>
  <si>
    <t>Somme</t>
  </si>
  <si>
    <t>X = PNB de Y en Z</t>
  </si>
  <si>
    <t>% du PNB global</t>
  </si>
  <si>
    <t>X = Part du PNB global de Y que Y réalise en Z</t>
  </si>
  <si>
    <t>% du PNB international</t>
  </si>
  <si>
    <t>X = Part du PNB international (= hors de France) de Y que Y réalise en Z</t>
  </si>
  <si>
    <t>% du PNB TJN</t>
  </si>
  <si>
    <t>X = Part du PNB dans les PFJ liste TJN de Y que Y réalise en Z</t>
  </si>
  <si>
    <t>% du PNB GAO (si concerné)</t>
  </si>
  <si>
    <t>X = Part du PNB dans les PFJ liste GAO de Y que Y réalise en Z</t>
  </si>
  <si>
    <t>Résultat</t>
  </si>
  <si>
    <t>X = Résultat de Y en Z</t>
  </si>
  <si>
    <t>% du Résultat global</t>
  </si>
  <si>
    <t>X = Part du résultat global de Y que Y réalise en Z</t>
  </si>
  <si>
    <t>% du Résultat international</t>
  </si>
  <si>
    <t>X = Part du résultat international (= hors France) de Y que Y réalise en Z</t>
  </si>
  <si>
    <t>% du Résultat TJN</t>
  </si>
  <si>
    <t>X = Part du résulltat dans les PFJ liste TJN de Y que Y réalise en Z (si Z ∈ PFJ liste TJN)</t>
  </si>
  <si>
    <t>% du Résultat GAO (si concerné)</t>
  </si>
  <si>
    <t>X = Part du résultat dans les PFJ liste GAO de Y que Y réalise en Z (si Z ∈ PFJ liste GAO)</t>
  </si>
  <si>
    <t>Impôt</t>
  </si>
  <si>
    <t>X = Impôt sur les bénéfices des sociétés acquitté par Y en Z</t>
  </si>
  <si>
    <t>% de l'impôt global</t>
  </si>
  <si>
    <t>X = Part de l'impôt global de Y que Y acquitte en Z</t>
  </si>
  <si>
    <t>% de l'impôt international</t>
  </si>
  <si>
    <t>X = Part de l'impôt international (= hors France) de Y que Y acquitte en Z</t>
  </si>
  <si>
    <t>Taux d'IS théorique</t>
  </si>
  <si>
    <t>X = Taux d'Impôt sur les bénéfices des sociétés théorique en vigueur en Z</t>
  </si>
  <si>
    <t>Taux d'IS effectif</t>
  </si>
  <si>
    <t>X = Taux d'impôt sur les bénéfices des sociétés effectivement payé par Y en Z</t>
  </si>
  <si>
    <t xml:space="preserve">X = Nombre de salariés de  Y en Z (en Equivalent Temps Plein) </t>
  </si>
  <si>
    <t>% des effectifs totaux</t>
  </si>
  <si>
    <t>X = Part des salariés de Y qui sont en Z</t>
  </si>
  <si>
    <t>% des effectifs internationaux</t>
  </si>
  <si>
    <t>X = Part des salariés internationaux (= hors France) de Y qui sont en Z</t>
  </si>
  <si>
    <t>X = Nombre de filiales de Y en Z</t>
  </si>
  <si>
    <t>% du Nombre de  filiales total</t>
  </si>
  <si>
    <t>X = Part des filiales de Y qui sont en Z</t>
  </si>
  <si>
    <t>% du Nombre de filiales international</t>
  </si>
  <si>
    <t>X = Part des filiales internationales ( = hors France ) de Y qui sont en Z</t>
  </si>
  <si>
    <t>% du Nombre de filiales PFJ TJN</t>
  </si>
  <si>
    <t>X = Part des filiales de Y dans les PFJ liste TJN qui sont en Z</t>
  </si>
  <si>
    <t>% du Nombre de filiales PFJ GAO (si concerné)</t>
  </si>
  <si>
    <t>X = Part des filiales de Y dans les PFJ liste GAO qui sont en Z</t>
  </si>
  <si>
    <r>
      <t xml:space="preserve">Productivité par salarié (en m </t>
    </r>
    <r>
      <rPr>
        <b/>
        <sz val="11"/>
        <color theme="1"/>
        <rFont val="Calibri"/>
        <family val="2"/>
      </rPr>
      <t>€/ETP)</t>
    </r>
  </si>
  <si>
    <t>X = Ratio du PNB de Y en Z sur le nombre de salariés en Z</t>
  </si>
  <si>
    <t>X = coefficient multiplicateur du ratio par rapport au ratio de productivité global</t>
  </si>
  <si>
    <t>X = coefficient multiplicateur du ratio par rapport au ratio de productivité international</t>
  </si>
  <si>
    <t>p/r international pays "normaux"</t>
  </si>
  <si>
    <t>X = coefficient multiplicateur du ratio par rapport au ratio de productivité des pays normaux à l'international</t>
  </si>
  <si>
    <r>
      <t xml:space="preserve">Profitabilité par salarié (en m </t>
    </r>
    <r>
      <rPr>
        <b/>
        <sz val="11"/>
        <color theme="1"/>
        <rFont val="Calibri"/>
        <family val="2"/>
      </rPr>
      <t>€/ETP)</t>
    </r>
  </si>
  <si>
    <t>X = Ratio du Résultat de Y en Z sur le nombre de salariés de Y en Z</t>
  </si>
  <si>
    <t>X = coefficient multiplicateur du ratio par rapport au ratio de profitabilité global</t>
  </si>
  <si>
    <t>X = coefficient multiplicateur du ratio par rapport au ratio de profitabilité international</t>
  </si>
  <si>
    <t>X = coefficient multiplicateur du ratio par rapport au ratio de profitabilité des pays normaux à l'international</t>
  </si>
  <si>
    <t>Résultat/PNB</t>
  </si>
  <si>
    <t>X = Ratio du Résultat avant impôt de Y en Z sur le Produit Net Bancaire de Y en Z</t>
  </si>
  <si>
    <t>X = coefficient multiplicateur du ratio par rapport au ratio Résultat/PNB global</t>
  </si>
  <si>
    <t>X = coefficient multiplicateur du ratio par rapport au ratio Résultat/PNB international</t>
  </si>
  <si>
    <t>X = coefficient multiplicateur du ratio par rapport au ratio Résultat/PNB des pays normaux à l'international</t>
  </si>
  <si>
    <t>Impôt/PNB</t>
  </si>
  <si>
    <t>X = Rato impôt acquitté par Y en Z sur Produit Net Bancaire de Y en Z</t>
  </si>
  <si>
    <t>X = coefficient multiplicateur du ratio par rapport au ratio impôt/PNB global</t>
  </si>
  <si>
    <t>X = coefficient multiplicateur du ratio par rapport au ratio impôt/PNB international</t>
  </si>
  <si>
    <t>X = coefficient multiplicateur du ratio par rapport au ratio impôt/PNB des pays normaux à l'international</t>
  </si>
  <si>
    <t>ETP par filiale</t>
  </si>
  <si>
    <t>X = Nombre moyen d'employés par filiale de Y en Z</t>
  </si>
  <si>
    <t>X = coefficient multiplicateur du ratio par rapport au ratio ETP/filiale global</t>
  </si>
  <si>
    <t>X = coefficient multiplicateur du ratio par rapport au ratio ETP/filiale international</t>
  </si>
  <si>
    <t>X = coefficient multiplicateur du ratio par rapport au ratio ETP/filiale des pays normaux à l'international</t>
  </si>
  <si>
    <t>PNB par filiale (m €)</t>
  </si>
  <si>
    <t>X = PNB moyen par filiale de Y en Z</t>
  </si>
  <si>
    <t>X = coefficient multiplicateur du ratio par rapport au ratio PNB/ filiale global</t>
  </si>
  <si>
    <t>X = coefficient multiplicateur du ratio par rapport au ratio PNB/filiale international</t>
  </si>
  <si>
    <t>X = coefficient multiplicateur du ratio par rapport au ratio PNB/filiale des pays normaux à l'international</t>
  </si>
  <si>
    <t>Résultat par filiale (m €)</t>
  </si>
  <si>
    <t>X = Résultat moyen par filiale de Y en Z</t>
  </si>
  <si>
    <t>X = coefficient multiplicateur du ratio par rapport au ratio Résultat/filiale global</t>
  </si>
  <si>
    <t>X = coefficient multiplicateur du ratio par rapport au ratio Résultat/filiale à l'international</t>
  </si>
  <si>
    <t>X = coefficient multiplicateur du ratio par rapport au ratio Résultat/filiale des pays normaux à l'international</t>
  </si>
  <si>
    <t>Impôt par salarié (m €/ETP)</t>
  </si>
  <si>
    <t>X = impôt moyen par ETP de Y en Z</t>
  </si>
  <si>
    <t>X = coefficient multiplicateur du ratio par rapport au ratio impôt/salarié global</t>
  </si>
  <si>
    <t>X = coefficient multiplicateur du ratio par rapport au ratio impôt/salarié à l'international</t>
  </si>
  <si>
    <t>X = coefficient multiplicateur du ratio par rapport au ratio impôt/salarié des pays normaux à l'international</t>
  </si>
  <si>
    <t>Bruneï</t>
  </si>
  <si>
    <t>Iles Vierges Britanniques</t>
  </si>
  <si>
    <t>Lichtenstein</t>
  </si>
  <si>
    <t>Saint Martin</t>
  </si>
  <si>
    <t>Corporate banking</t>
  </si>
  <si>
    <t>secteurs opérationnels</t>
  </si>
  <si>
    <t>Banque de proximité en France</t>
  </si>
  <si>
    <t>Banque de proximité à l'international</t>
  </si>
  <si>
    <t>Gestion de l'épargne et assurances</t>
  </si>
  <si>
    <t>Services financiers spécialisés</t>
  </si>
  <si>
    <t>Banque de financement et d'investissement</t>
  </si>
  <si>
    <t>Activités hors métiers</t>
  </si>
  <si>
    <t>BNP (16)</t>
  </si>
  <si>
    <t>BPCE (87)</t>
  </si>
  <si>
    <t>Société Générale (9)</t>
  </si>
  <si>
    <t>Crédit Agricole (6)</t>
  </si>
  <si>
    <t>Crédit Mutuel (8)</t>
  </si>
  <si>
    <t>Autres sociétés</t>
  </si>
  <si>
    <t>Gestion d'actifs et banque privée</t>
  </si>
  <si>
    <t>BCPE guarantee and solidarity fund</t>
  </si>
  <si>
    <t>Portfolio Management</t>
  </si>
  <si>
    <t>Consulting</t>
  </si>
  <si>
    <t>Credit institution</t>
  </si>
  <si>
    <t>Sociétés immobilières d'exploitations</t>
  </si>
  <si>
    <t>Wealth Management</t>
  </si>
  <si>
    <t>Derivatif transactions</t>
  </si>
  <si>
    <t>Employee savings account Management</t>
  </si>
  <si>
    <t>French securization fund</t>
  </si>
  <si>
    <t>IT system and software consulting</t>
  </si>
  <si>
    <t>Life insurance and capitalization</t>
  </si>
  <si>
    <t>Non-real estate leasing</t>
  </si>
  <si>
    <t>Operational IT leasing</t>
  </si>
  <si>
    <t>Property leasing</t>
  </si>
  <si>
    <t>Real Estate and non real estate leasing</t>
  </si>
  <si>
    <t>Real estate developements</t>
  </si>
  <si>
    <t>UCITS Management company</t>
  </si>
  <si>
    <t>Nombre de Activité</t>
  </si>
  <si>
    <t>Étiquettes de colonnes</t>
  </si>
  <si>
    <t>Étiquettes de lignes</t>
  </si>
  <si>
    <t>Total général</t>
  </si>
  <si>
    <t>Bermudes *</t>
  </si>
  <si>
    <t>Panama</t>
  </si>
  <si>
    <t>(Tous)</t>
  </si>
  <si>
    <t>Nombre de Activités</t>
  </si>
  <si>
    <t>Société Générale</t>
  </si>
  <si>
    <t>Iles Vierges Britanniques *</t>
  </si>
  <si>
    <t>Nombre d'activités</t>
  </si>
  <si>
    <t/>
  </si>
  <si>
    <t xml:space="preserve">Argentine </t>
  </si>
  <si>
    <t xml:space="preserve">Hong Kong </t>
  </si>
  <si>
    <t>Liechtenstein</t>
  </si>
  <si>
    <r>
      <t xml:space="preserve">Base (en m </t>
    </r>
    <r>
      <rPr>
        <b/>
        <sz val="11"/>
        <rFont val="Calibri"/>
        <family val="2"/>
      </rPr>
      <t>€</t>
    </r>
    <r>
      <rPr>
        <b/>
        <sz val="8.8000000000000007"/>
        <rFont val="Cambria"/>
        <family val="1"/>
      </rPr>
      <t>)</t>
    </r>
  </si>
  <si>
    <t>Taux d'impôt (en%)</t>
  </si>
  <si>
    <r>
      <t xml:space="preserve">impôt (en m </t>
    </r>
    <r>
      <rPr>
        <b/>
        <sz val="11"/>
        <rFont val="Calibri"/>
        <family val="2"/>
      </rPr>
      <t>€</t>
    </r>
    <r>
      <rPr>
        <b/>
        <sz val="8.8000000000000007"/>
        <rFont val="Cambria"/>
        <family val="1"/>
      </rPr>
      <t>)</t>
    </r>
  </si>
  <si>
    <t>Résultat avant impôt, dépréciations d'écarts d'acquisition, activités abandonnées et résultat des entreprises mises en équivalence</t>
  </si>
  <si>
    <t>Effet des différences permanentes</t>
  </si>
  <si>
    <t>Effet des différences de taux d'imposition des entités étrangères</t>
  </si>
  <si>
    <t>Effet des pertes de l'exercice, de l'utilisation des reports déficitaires et des diférences temporaires</t>
  </si>
  <si>
    <t>Effet d'impôt lié à l'utilisation de déficits antérieurs non activés</t>
  </si>
  <si>
    <t>Effet de l'imposition à taux réduit</t>
  </si>
  <si>
    <t>Effet de la non-déduction des coûts relatifs  à l'accord global avec les autorités des Etats-Unis</t>
  </si>
  <si>
    <t>Effet des autres éléments</t>
  </si>
  <si>
    <t>Taux et charges effectifs d'impôt</t>
  </si>
  <si>
    <t xml:space="preserve">Légende : </t>
  </si>
  <si>
    <t>Catégories n'ayant pas pu être consolidées</t>
  </si>
  <si>
    <r>
      <t xml:space="preserve">valeur en m </t>
    </r>
    <r>
      <rPr>
        <sz val="11"/>
        <color theme="1"/>
        <rFont val="Calibri"/>
        <family val="2"/>
      </rPr>
      <t>€</t>
    </r>
  </si>
  <si>
    <t>Taux (en %)</t>
  </si>
  <si>
    <t xml:space="preserve">Résultat avant impôt et etc. </t>
  </si>
  <si>
    <t>Impôt théorique sur le résultat net avant impôt</t>
  </si>
  <si>
    <t>Effet des taux d'imposition spécifiques des entités étrangères</t>
  </si>
  <si>
    <t>Effet de l'imposition à taux réduit ou des exemptions</t>
  </si>
  <si>
    <t>Incertitude sur l'équivalence des contenus de cette catégorie…</t>
  </si>
  <si>
    <t>impôt effectif sur les bénéfices</t>
  </si>
  <si>
    <t>impôt courant de l'exercice</t>
  </si>
  <si>
    <t>impôt différé de l'exercice</t>
  </si>
  <si>
    <t>Global</t>
  </si>
  <si>
    <t>Andorre</t>
  </si>
  <si>
    <t>PFJ d'implantation des banques françaises</t>
  </si>
  <si>
    <t>Anguilla</t>
  </si>
  <si>
    <t>Antigua et Barbuda</t>
  </si>
  <si>
    <t>Barbade</t>
  </si>
  <si>
    <t>Bélize</t>
  </si>
  <si>
    <t>Brunei</t>
  </si>
  <si>
    <t>Grenade</t>
  </si>
  <si>
    <t>Iles Cook</t>
  </si>
  <si>
    <t>Iles Marshall</t>
  </si>
  <si>
    <t>Iles Turques et Caïques</t>
  </si>
  <si>
    <t>Iles Vierges américaines</t>
  </si>
  <si>
    <t>Iles Vierges Britaniques</t>
  </si>
  <si>
    <t>Libéria</t>
  </si>
  <si>
    <t>Liechstenstein</t>
  </si>
  <si>
    <t>Maldives</t>
  </si>
  <si>
    <t>Montserrat</t>
  </si>
  <si>
    <t>Nauru</t>
  </si>
  <si>
    <t>Niue</t>
  </si>
  <si>
    <t>Saint Kitts et Nevis</t>
  </si>
  <si>
    <t>Saint Vincent et la Grenadine</t>
  </si>
  <si>
    <t>Seychelles</t>
  </si>
  <si>
    <t>Vanuatau</t>
  </si>
  <si>
    <t>Émirats-Arabes-Unis</t>
  </si>
  <si>
    <t>Saint-Martin</t>
  </si>
  <si>
    <t>X = Résultat Net avant Impôt (RNAI) de Y au global</t>
  </si>
  <si>
    <t>X= RNAI réalisé par Y en France</t>
  </si>
  <si>
    <t>X= Part du RNAI global de Y réalisée en France</t>
  </si>
  <si>
    <t>X= RNAI réalisé par Y à l'international (= hors de France)</t>
  </si>
  <si>
    <t>X= Part du RNAI global de Y réalisée à l'international (= hors de France)</t>
  </si>
  <si>
    <t>X= RNAI réalisé par Y dans les PFJ liste TJN</t>
  </si>
  <si>
    <t>X= Part du RNAI global de Y réalisée dans les PFJ liste TJN</t>
  </si>
  <si>
    <t>X= RNAI réalisé par Y dans les "pays normaux" (=hors PFJ liste TJN)</t>
  </si>
  <si>
    <t>X= Part du RNAI global de Y réalisée dans les "pays normaux" (=hors PFJ liste TJN)</t>
  </si>
  <si>
    <t>X = RNAI réalisé par Y dans les PFJ liste TJN + au RU</t>
  </si>
  <si>
    <t>X = Part du RNAI global de Y réalisée dans les PFJ liste TJN  + au RU</t>
  </si>
  <si>
    <t>X = RNAI réalisé par Y dans les PFJ liste GAO</t>
  </si>
  <si>
    <t>X = Part du RNAI global de Y réalisée dans les PFJ liste GAO</t>
  </si>
  <si>
    <t>X = RNAI  réalisé par Y dans les PFJ liste UE</t>
  </si>
  <si>
    <t>X = Part du RNAI  global de Y réalisée dans les PFJ liste UE</t>
  </si>
  <si>
    <t>X = RNAI  réalisé par Y dans les BRICS</t>
  </si>
  <si>
    <t>X = Part du RNAI  global de Y réalisée dans les BRICS</t>
  </si>
  <si>
    <t>X = RNAI de Y à l'international (= hors France )</t>
  </si>
  <si>
    <t>X = RNAI réalisé par Y dans les PFJ liste TJN (donc forcément hors de France)</t>
  </si>
  <si>
    <t>X = Part du RNAI international (= hors France) de Y réalisée dans les PFJ liste TJN</t>
  </si>
  <si>
    <t>X = RNAI réalisé par Y à l'international ( = hors  de France) dans pays "normaux" (= hors PFJ liste TJN)</t>
  </si>
  <si>
    <t>X = Part du RNAI international (= hors France) de Y réalisée dans les pays "normaux" (= hors PFJ liste TJN)</t>
  </si>
  <si>
    <t>X = Part du RNAI international (= hors France) de Y réalisée dans les PFJ liste TJN + au RU</t>
  </si>
  <si>
    <t>X = Part du RNAI international (= hors France) de Y réalisée dans les PFJ liste GAO</t>
  </si>
  <si>
    <t>X = Part du RNAI international (= hors France) de Y réalisée dans les PFJ liste UE</t>
  </si>
  <si>
    <t>X = Part du RNAI international (= hors France) de Y réalisée dans les BRICS</t>
  </si>
  <si>
    <t>X = Montant d'impôts sur les bénéfices payé par Y au global (une somme négative indique un impôt payé) (il s'agit uniquement de l'impôt sur les bénéfices</t>
  </si>
  <si>
    <t>X= Montant d'impôts  payé par Y en France</t>
  </si>
  <si>
    <t>X= Part du montant d'impôts global payée par Y en France</t>
  </si>
  <si>
    <t>X= Montant d'impôts payé par Y à l'international (=hors de France)</t>
  </si>
  <si>
    <t>X= Part du montant d'impôts global payée par Y à l'international (=hors de France)</t>
  </si>
  <si>
    <t>X= Montant d'impôts payé par Y dans les PFJ liste TJN</t>
  </si>
  <si>
    <t>X= Part du montant d'impôts global payée par Y dans les PFJ liste TJN</t>
  </si>
  <si>
    <t>X= Montant d'impôts payé par Y dans les "pays normaux" (=hors PFJ liste TJN)</t>
  </si>
  <si>
    <t>X= Part du montant d'impôts global payée par Y dans les "pays normaux" (=hors PFJ liste TJN)</t>
  </si>
  <si>
    <t>X = Montant d'impôts payé par Y dans les PFJ liste TJN + au RU</t>
  </si>
  <si>
    <t>X = Part du montant d'impôts global payée par Y dans les PFJ liste TJN  + au RU</t>
  </si>
  <si>
    <t>X = Montant d'impôts payé par Y dans les PFJ liste GAO</t>
  </si>
  <si>
    <t>X = Part du montant d'impôts global payée par Y dans les PFJ liste GAO</t>
  </si>
  <si>
    <t>X = Montant d'impôts payé par Y dans les PFJ liste UE</t>
  </si>
  <si>
    <t>X = Part du montant d'impôts global payée par Y dans les PFJ liste UE</t>
  </si>
  <si>
    <t>X = Montant d'impôts payé par Y dans les BRICS</t>
  </si>
  <si>
    <t>X = Part du montant d'impôts global payée par Y dans les BRICS</t>
  </si>
  <si>
    <t>X = Montant d'impôts payé par Y à l'international (= hors France )</t>
  </si>
  <si>
    <t>X= Part du montant d'impôts versé par Y à l'international (= hors France) payée dans les PFJ liste TJN</t>
  </si>
  <si>
    <t>X= Montant d'impôts payé à l'international (= hors France) dans des "pays normaux" (= hors PFJ liste TJN)</t>
  </si>
  <si>
    <t>X= Part du montant d'impôts versé par Y à l'international (= hors France) payée dans "des pays normaux (= hors PFJ liste TJN)</t>
  </si>
  <si>
    <t>X= Part du montant d'impôts versé par Y à l'international (= hors France) payée dans les PFJ liste TJN + au RU</t>
  </si>
  <si>
    <t>X= Part du montant d'impôts versé par Y à l'international (= hors France) payée dans les PFJ liste GAO</t>
  </si>
  <si>
    <t>X= Part du montant d'impôts gversé par Y à l'international (= hors France) payée dans les PFJ liste UE</t>
  </si>
  <si>
    <t>X= Part du montant d'impôts versé par Y à l'international (= hors France) payée dans les BRICS</t>
  </si>
  <si>
    <t>X = Effectifs (en ETP) de Y au global</t>
  </si>
  <si>
    <t>X= Effectifs de Y en France</t>
  </si>
  <si>
    <t>X= Part des effectifs totaux de Y employés en France</t>
  </si>
  <si>
    <t>X= Effectifs de Y à l'international (= hors de France)</t>
  </si>
  <si>
    <t>X= Part des effectifs totaux de Y employés à l'international (= hors de France)</t>
  </si>
  <si>
    <t>X= Effectifs de Y dans les PFJ liste TJN</t>
  </si>
  <si>
    <t>X= Part des effectifs totaux de Y employés dans les PFJ liste TJN</t>
  </si>
  <si>
    <t>X= Effectifs de Y dans les "pays normaux" (= hors liste PFJ liste TJN)</t>
  </si>
  <si>
    <t>X= Part des effectifs totaux de Y employés dans les "pays normaux" (= hors liste PFJ liste TJN)</t>
  </si>
  <si>
    <t>X= Effectifs de Y dans les PFJ liste TJN + au RU</t>
  </si>
  <si>
    <t>X= Part des effectifs totaux de Y employés dans les PFJ liste TJN + au RU</t>
  </si>
  <si>
    <t>X= Effectifs de Y dans les PFJ liste GAO</t>
  </si>
  <si>
    <t>X= Part des effectifs totaux de Y employés dans les PFJ liste GAO</t>
  </si>
  <si>
    <t>X= Effectifs de Y dans les PFJ liste UE</t>
  </si>
  <si>
    <t>X= Part des effectifs totaux de Y employés dans les PFJ liste UE</t>
  </si>
  <si>
    <t>X= Effectifs de Y dans les BRICS</t>
  </si>
  <si>
    <t>X= Part des effectifs totaux de Y employés dans les BRICS</t>
  </si>
  <si>
    <t>X = Effectifs (en ETP) de Y à l'international (= hors de France)</t>
  </si>
  <si>
    <t>X= Part des effectifs internationaux (= hors France) de Y employés dans les PFJ liste TJN</t>
  </si>
  <si>
    <t>X= Effectifs de Y à l'international (= hors de France) dans les "pays normaux" (= hors PFJ liste TJN)</t>
  </si>
  <si>
    <t>X= Part des effectifs internationaux (= hors France) de Y employés dans "les pays normaux" (= hors PFJ liste TJN)</t>
  </si>
  <si>
    <t>X= Part des effectifs internationaux (= hors France) de Y employés dans les PFJ liste TJN + au RU</t>
  </si>
  <si>
    <t>X= Part des effectifs internationaux (= hors France) de Y employés dans les PFJ liste GAO</t>
  </si>
  <si>
    <t>X= Part des effectifs internationaux (= hors France) de Y employés dans les PFJ liste UE</t>
  </si>
  <si>
    <t>X= Part des effectifs internationaux (= hors France) de Y employés dans les BRICS</t>
  </si>
  <si>
    <t>X = Nombre de filiales de Y au global</t>
  </si>
  <si>
    <t>X= Nombre de filiales de Y en France</t>
  </si>
  <si>
    <t>X= Part de filiales de Y en France</t>
  </si>
  <si>
    <t>X= Nombre de filiales de Y à l'international (= hors de France)</t>
  </si>
  <si>
    <t>X= Part de filiales de Y à l'international (= hors de France)</t>
  </si>
  <si>
    <t>X= Nombre de filiales de Y dans les PFJ liste TJN</t>
  </si>
  <si>
    <t>X= Part de filiales de Y dans les PFJ liste TJN</t>
  </si>
  <si>
    <t>X= Nombre de filiales de Y dans les "pays normaux" (= hors PFJ liste TJN)</t>
  </si>
  <si>
    <t>X= Part de filiales de Y dans les "pays normaux" (= hors PFJ liste TJN)</t>
  </si>
  <si>
    <t>X= Nombre de filiales dans les PFJ liste TJN + au RU</t>
  </si>
  <si>
    <t>X= Part de filiales de Y dans les PFJ liste TJN + au RU</t>
  </si>
  <si>
    <t>X= Nombre de filiales de Y dans les PFJ liste GAO</t>
  </si>
  <si>
    <t>X= Part de filiales de Y dans les PFJ liste GAO</t>
  </si>
  <si>
    <t>X= Nombre de filiales de Y dans les PFJ liste UE</t>
  </si>
  <si>
    <t>X= Part de filiales de Y dans les PFJ liste UE</t>
  </si>
  <si>
    <t>X= Nombre de filiales de Y dans les BRICS</t>
  </si>
  <si>
    <t>X= Part de filiales de Y dans les BRICS</t>
  </si>
  <si>
    <t>X = Nombre de filiales de Y à l'international (= hors de France)</t>
  </si>
  <si>
    <t>X= Part de filiales de Y à l'international (= hors de France) situées dans les PFJ liste TJN</t>
  </si>
  <si>
    <t>X= Nombre de filiales de Y à l'international (= hors de France) situées dans des "pays normaux" (= hors PFJ liste TJN)</t>
  </si>
  <si>
    <t>X= Part de filiales de Y à l'international (= hors de France) situées dans des "pays normaux" (= hors PFJ liste TJN)</t>
  </si>
  <si>
    <t>X= Part de filiales de Y à l'international (= hors de France) situées dans les PFJ liste TJN + au RU</t>
  </si>
  <si>
    <t>X= Part de filiales de Y à l'international (= hors de France) situées dans les PFJ liste GAO</t>
  </si>
  <si>
    <t>X= Part de filiales de Y à l'international (= hors de France) situées dans les PFJ liste UE</t>
  </si>
  <si>
    <t>X= Part de filiales de Y à l'international (= hors de France) situées dans les BRICS</t>
  </si>
  <si>
    <t>X = Productivité moyenne de Y au global (calcul basé sur un rapport PNB/employé)</t>
  </si>
  <si>
    <t>X= Taux moyen de productivité/employé de Y en France</t>
  </si>
  <si>
    <t>X= Ratio entre productivité des employés de Y en France et productivité moyenne globale</t>
  </si>
  <si>
    <t>X= Taux moyen de productivité/employé de Y à l'international (= hors France)</t>
  </si>
  <si>
    <t>X= Ratio entre productivité des employés de Y à l'international (= hors France) et productivité moyenne globale</t>
  </si>
  <si>
    <t>X= Taux moyen de productivité/employé de Y dans les PFJ liste TJN</t>
  </si>
  <si>
    <t>X= Ratio entre productivité des employés de Y dans les PFJ liste TJN et productivité moyenne globale</t>
  </si>
  <si>
    <t>X= Taux moyen de productivité/employé de Y dans les "pays normaux" (= hors PFJ liste TJN)</t>
  </si>
  <si>
    <t>X= Ratio entre productivité des employés de Y dans les "pays normaux" (= hors PFJ liste TJN) et productivité moyenne globale</t>
  </si>
  <si>
    <t>X= Taux moyen de productivité/employé de Y dans les PFJ liste TJN + au RU</t>
  </si>
  <si>
    <t>X= Ratio entre productivité des employés de Y dans les PFJ liste TJN + au RU et productivité moyenne globale</t>
  </si>
  <si>
    <t>X= Taux moyen de productivité/employé de Y dans les PFJ liste GAO</t>
  </si>
  <si>
    <t>X= Ratio entre productivité des employés de Y dans les PFJ liste GAO et productivité moyenne globale</t>
  </si>
  <si>
    <t>X= Taux moyen de productivité/employé de Y dans les PFJ liste UE</t>
  </si>
  <si>
    <t>X= Ratio entre productivité des employés de Y dans les PFJ liste UE et productivité moyenne globale</t>
  </si>
  <si>
    <t>X= Taux moyen de productivité/employé de Y dans les BRICS</t>
  </si>
  <si>
    <t>X= Ratio entre productivité des employés de Y dans les BRICS et productivité moyenne globale</t>
  </si>
  <si>
    <t>X = Taux moyen de productivité/employé de Y à l'international (= hors France)</t>
  </si>
  <si>
    <t>X= Ratio entre productivité des employés de Y dans les PFJ liste TJN et productivité internationale (= hors France)</t>
  </si>
  <si>
    <t>X= Taux moyen de productivité/employé de Y  dans les "pays normaux"(= hors PFJ liste TJN), France exclue</t>
  </si>
  <si>
    <t>X= Ratio entre productivité des employés de Y dans les "pays normaux" (= hors PFJ liste TJN) et productivité internationale (= hors France)</t>
  </si>
  <si>
    <t>X= Ratio entre productivité des employés de Y dans les PFJ liste TJN + RU et productivité internationale (= hors France)</t>
  </si>
  <si>
    <t>X= Ratio entre productivité des employés de Y dans les PFJ liste GAO et productivité internationale (= hors France)</t>
  </si>
  <si>
    <t>X= Ratio entre productivité des employés de Y dans les PFJ liste UE et productivité internationale (= hors France)</t>
  </si>
  <si>
    <t>X= Ratio entre productivité des employés de Y dans les BRICS et productivité internationale (= hors France)</t>
  </si>
  <si>
    <t>X = Profitabilité moyenne de Y au global (calcul basé sur un rapport RNAI/employé)</t>
  </si>
  <si>
    <t>X= Taux moyen de profitabilité/employé de Y en France</t>
  </si>
  <si>
    <t>X= Ratio de profitabilité entre taux moyen France et taux global</t>
  </si>
  <si>
    <t>X= Taux moyen de profitabilité/employé de Y à l'international (= hors France)</t>
  </si>
  <si>
    <t>X= Ratio de profitabilité entre taux moyen international (= hors  France) et taux global</t>
  </si>
  <si>
    <t>X= Taux moyen de profitabilité/employé de Y dans les PFJ liste TJN</t>
  </si>
  <si>
    <t>X= Ratio de profitabilité entre taux PFJ TJN et taux global</t>
  </si>
  <si>
    <t>X= Taux moyen de profitabilité/employé de Y dans les "pays normaux" (=hors liste PFJ TJN)</t>
  </si>
  <si>
    <t>X= Ratio de profitabilité entre taux des "pays normaux" (= hors liste PFJ TJN) et taux global</t>
  </si>
  <si>
    <t>X= Taux moyen de profitabilité/employé de Y dans les PFJ liste TJN+ au RU</t>
  </si>
  <si>
    <t>X= Ratio de profitabilité entre taux PFJ liste TJN+RU et taux global</t>
  </si>
  <si>
    <t>X= Taux moyen de profitabilité/employé de Y dans les PFJ liste GAO</t>
  </si>
  <si>
    <t>X= Ratio de profitabilité entre taux PFJ liste GAO et taux global</t>
  </si>
  <si>
    <t>X= Taux moyen de profitabilité/employé de Y dans les PFJ liste UE</t>
  </si>
  <si>
    <t>X= Ratio de profitabilité entre taux PFJ liste UE et taux global</t>
  </si>
  <si>
    <t>X= Taux moyen de profitabilité/employé de Y dans les BRICS</t>
  </si>
  <si>
    <t>X= Ratio de profitabilité entre taux BRICS et taux global</t>
  </si>
  <si>
    <t>X = Profitabilité moyenne de Y à l'international (= hors France)</t>
  </si>
  <si>
    <t>X= Ratio de profitabilité entre taux PFJ liste TJN et taux international (= hors France)</t>
  </si>
  <si>
    <t>X= Taux moyen de profitabilité/employé de Y dans les "pays normaux" (=hors liste PFJ TJN) en excluant la France</t>
  </si>
  <si>
    <t>X= Ratio de profitabilité entre taux pays normaux (= hors liste PFJ TJN) et taux international (= hors France)</t>
  </si>
  <si>
    <t>X= Ratio de profitabilité entre taux PFJ liste TJN+RU et taux international (= hors France)</t>
  </si>
  <si>
    <t>X= Ratio de profitabilité entre taux PFJ liste GAO et taux international (= hors France)</t>
  </si>
  <si>
    <t>X= Ratio de profitabilité entre taux PFJ liste UE et taux international (= hors France)</t>
  </si>
  <si>
    <t>X= Ratio de profitabilité entre taux BRICS et taux international (= hors France)</t>
  </si>
  <si>
    <t xml:space="preserve">X =Taux d'imposition effectif de Y au global (basée sur un calcul de RNAI/Impôt sur bénéfices) Un signe négatif indique une charge </t>
  </si>
  <si>
    <t>X= Taux d'imposition effectif de Y en France</t>
  </si>
  <si>
    <t>X= Ratio entre imposition France et imposition globale</t>
  </si>
  <si>
    <t>X= Taux d'imposition effectif de Y à l'international (= hors France)</t>
  </si>
  <si>
    <t>X= Ratio entre imposition internationale (= hors France) et imposition globale</t>
  </si>
  <si>
    <t>X= Taux d'imposition effectif de Y dans les PFJ liste TJN</t>
  </si>
  <si>
    <t>X= Ratio entre imposition PFJ liste TJN et imposition globale</t>
  </si>
  <si>
    <t>X= Taux d'imposition effectif de Y dans les "pays normaux" (= hors PFJ liste TJN)</t>
  </si>
  <si>
    <t>X= Ratio entre imposition des "pays normaux" (= hors PFJ liste TJN) et imposition globale</t>
  </si>
  <si>
    <t>X= Taux d'imposition effectif de Y dans les PFJ liste TJN + au RU</t>
  </si>
  <si>
    <t>X= Ratio entre impositionPFJ liste TJN+RU et imposition globale</t>
  </si>
  <si>
    <t>X= Taux d'imposition effectif de Y dans les PFJ liste GAO</t>
  </si>
  <si>
    <t>X= Ratio entre imposition PFJ liste GAO et imposition globale</t>
  </si>
  <si>
    <t>X= Taux d'imposition effectif de Y dans les PFJ liste UE</t>
  </si>
  <si>
    <t>X= Ratio entre imposition PFJ liste UE et imposition globale</t>
  </si>
  <si>
    <t>X= Taux d'imposition effectif de Y dans les BRICS</t>
  </si>
  <si>
    <t>X= Ratio entre imposition BRICS et imposition globale</t>
  </si>
  <si>
    <t>X =Taux d'imposition effectif de Y à l'international (= hors France)</t>
  </si>
  <si>
    <t>X= Ratio entre imposition PFJ liste TJN et imposition internationale (= hors France)</t>
  </si>
  <si>
    <t>X= Taux d'imposition effectif des "pays normaux" (= hors PFJ liste TJN), France exclue</t>
  </si>
  <si>
    <t>X= Ratio entre imposition des "pays normaux" (= hors PFJ liste TJN) et imposition internationale (= hors France)</t>
  </si>
  <si>
    <t>X= Ratio entre imposition des PFJ liste TJN+RU et imposition internationale (= hors France)</t>
  </si>
  <si>
    <t>X= Ratio entre imposition des PFJ liste GAO et imposition internationale (= hors France)</t>
  </si>
  <si>
    <t>X= Ratio entre imposition des PFJ liste UE et imposition internationale (= hors France)</t>
  </si>
  <si>
    <t>X= Ratio entre imposition des BRICS et imposition internationale (= hors France)</t>
  </si>
  <si>
    <t>X = Coefficient de rendement de Y au global (basé sur un calcul de RNAI/PNB)</t>
  </si>
  <si>
    <t>X= Coefficient de rendement de Y en France</t>
  </si>
  <si>
    <t>X= Ratio de rentabilité entre coef de rendement France et global</t>
  </si>
  <si>
    <t>X= Coefficient de rendement de Y à l'international (= hors France)</t>
  </si>
  <si>
    <t>X= Ratio de rentabilitéentre coef de rendement international (= hors France) et global</t>
  </si>
  <si>
    <t xml:space="preserve">X= Coefficient de rendement de Y dans les PFJ liste TJN </t>
  </si>
  <si>
    <t>X= Ratio de rentabilitéentre coef de rendement dans les PFJ liste TJN et global</t>
  </si>
  <si>
    <t>X= Coefficient de rendement de Y dans les "pays normaux" (= hors PFJ liste TJN)</t>
  </si>
  <si>
    <t>X= Ratio de rentabilité de coef de rendement des "pays normaux"(hors PFJ liste TJN) et global</t>
  </si>
  <si>
    <t>X= Coefficient de rendement de Y dans les PFJ liste TJN+RU</t>
  </si>
  <si>
    <t>X= Ratio de rentabilité de coef de rendement des PFJ liste TJN+RU et global</t>
  </si>
  <si>
    <t>X= Coefficient de rendement de Y dans les PFJ liste GAO</t>
  </si>
  <si>
    <t>X= Ratio de rentabilité de coef de rendement des PFJ liste GAO et global</t>
  </si>
  <si>
    <t>X= Coefficient de rendement de Y dans les PFJ liste UE</t>
  </si>
  <si>
    <t>X= Ratio de rentabilité de coef de rendement des PFJ liste UE et global</t>
  </si>
  <si>
    <t>X= Coefficient de rendement de Y dans les BRICS</t>
  </si>
  <si>
    <t>X= Ratio de rentabilité entre coef de rendement BRICS et global</t>
  </si>
  <si>
    <t>X = Coefficient de rendement de Y à l'international (= hors France)</t>
  </si>
  <si>
    <t>X= Ratio de rentabilité entre coef de rendement PFJ liste TJN et international (= hors France)</t>
  </si>
  <si>
    <t>X= Coefficient de rendement de Y dans les "pays normaux" (= hors PFJ liste TJN), France exclue</t>
  </si>
  <si>
    <t>X= Ratio de rentabilité entre coef de rendement pays normaux (= hors PFJ liste TJN) et international (= hors France)</t>
  </si>
  <si>
    <t xml:space="preserve">X= Ratio de rentabilité entre coef de rendement PFJ liste TJN+RU et international (= hors France) </t>
  </si>
  <si>
    <t xml:space="preserve">X= Ratio de rentabilité entre coef de rendement PFJ liste GAO et international (= hors France) </t>
  </si>
  <si>
    <t xml:space="preserve">X= Ratio de rentabilité entre coef de rendement PFJ liste UE et international (= hors France) </t>
  </si>
  <si>
    <t xml:space="preserve">X= Ratio de rentabilité entre coef de rendement BRICS et international (= hors France) </t>
  </si>
  <si>
    <t>X = Rapport d'imposition au PNB de Y au global</t>
  </si>
  <si>
    <t>X = Rapport d'imposition au PNB de Y à l'international (= hors France)</t>
  </si>
  <si>
    <t>X = Nombre d'employé moyen par filiales de Y au global (basé sur le calcul ETP/filiales)</t>
  </si>
  <si>
    <t>X= Effectif/filiale de Y en France</t>
  </si>
  <si>
    <t>X= Ratio entre Effectif/filiale France et global</t>
  </si>
  <si>
    <t>X= Effectif/filiale de Y à l'international</t>
  </si>
  <si>
    <t>X= Ratio entre effectif/filiale international (= hors France) et global</t>
  </si>
  <si>
    <t>X= Effectif/filiale de Y dans les PFJ liste TJN</t>
  </si>
  <si>
    <t>X= Ratio entre effectif/filiale dans PFJ liste TJN et global</t>
  </si>
  <si>
    <t>X= Effectif/filiale de Y dans les "pays normaux" (= hors PFJ liste TJN)</t>
  </si>
  <si>
    <t>X=  Ratio entre effectif/filiale dans "pays normaux" (= hors PFJ liste TJN) et global</t>
  </si>
  <si>
    <t>X= Effectif/filiale de Y dans les PFJ liste TJN+ au RU</t>
  </si>
  <si>
    <t>X= Ratio entre effectif/filiale dans PFJ liste TJN+RU et global</t>
  </si>
  <si>
    <t>X= Effectif/filiale de Y dans les PFJ liste GAO</t>
  </si>
  <si>
    <t>X= Ratio entre effectif/filiale dans PFJ liste GAO et global</t>
  </si>
  <si>
    <t>X= Effectif/filiale de Y dans les PFJ liste UE</t>
  </si>
  <si>
    <t>X= Ratio entre effectif/filiale dans PFJ liste UE et global</t>
  </si>
  <si>
    <t>X= Effectif/filiale de Y dans les BRICS</t>
  </si>
  <si>
    <t>X= Ratio entre effectif/filiale dans BRICS et global</t>
  </si>
  <si>
    <t>X = Nombre d'employé moyen par filiales de Y à l'international (= hors France)</t>
  </si>
  <si>
    <t>X= Ratio entre effectif/filiale PFJ liste TJN et international (= hors France)</t>
  </si>
  <si>
    <t>X= Effectif/filiale de Y dans les "pays normaux" (= hors PFJ liste TJN), France exclue</t>
  </si>
  <si>
    <t>X= Ratio entre effectif/filiale dans les "pays normaux" (= hors PFJ liste TJN) et international (= hors France)</t>
  </si>
  <si>
    <t>X= Ratio entre effectif/filiale dans PFJ liste TJN+RU et international (= hors France)</t>
  </si>
  <si>
    <t>X= Ratio entre effectif/filiale dans PFJ liste GAO et international (= hors France)</t>
  </si>
  <si>
    <t>X= Ratio entre effectif/filiale dans PFJ liste UE et international (= hors France)</t>
  </si>
  <si>
    <t>X= Ratio entre effectif/filiale dans BRICS et international (= hors France)</t>
  </si>
  <si>
    <t xml:space="preserve">X =PNB moyen/filiale de Y au global </t>
  </si>
  <si>
    <t>X= PNB/filiale de Y en France</t>
  </si>
  <si>
    <t>X= Ratio entre PNB/filiale France et PNB/filiale global</t>
  </si>
  <si>
    <t>X= PNB/filiale de Y à l'international (= hors France)</t>
  </si>
  <si>
    <t>X= Ratio entre PNB/filiale international (= hors France) et PNB/filiale global</t>
  </si>
  <si>
    <t>X= PNB/filiale de Y dans les PFJ liste TJN</t>
  </si>
  <si>
    <t>X= Ratio entre PNB/filiale dans PFJ liste TJN et PNB/filiale global</t>
  </si>
  <si>
    <t>X= PNB/filiale de Y dans les "pays normaux" (= hors PFJ liste TJN)</t>
  </si>
  <si>
    <t>X= Ratio entre PNB/filiale dans "pays normaux" (= hors PFJ liste TJN) et PNB/filiale global</t>
  </si>
  <si>
    <t>X= PNB/filiale de Y dans les PFJ liste TJN+RU</t>
  </si>
  <si>
    <t>X= Ratio entre PNB/filiale dans PFJ liste TJN+RU et PNB/filiale global</t>
  </si>
  <si>
    <t>X= PNB/filiale de Y dans les PFJ liste GAO</t>
  </si>
  <si>
    <t>X= Ratio entre PNB/filiale dans PFJ liste GAO et PNB/filiale global</t>
  </si>
  <si>
    <t>X= PNB/filiale de Y dans les PFJ liste UE</t>
  </si>
  <si>
    <t>X= Ratio entre PNB/filiale dans PFJ liste UE et PNB/filiale global</t>
  </si>
  <si>
    <t>X= PNB/filiale de Y dans les BRICS</t>
  </si>
  <si>
    <t>X= Ratio entre PNB/filiale dans BRICS et PNB/filiale global</t>
  </si>
  <si>
    <t>X =PNB moyen/filiale de Y à l'international (= hors France)</t>
  </si>
  <si>
    <t>X= Ratio entre PNB/filiale dans PFJ liste TJN et PNB/filiale international (= hors France)</t>
  </si>
  <si>
    <t>X= PNB/filiale de Y dans les "pays normaux" (= hors PFJ liste TJN), France exclue</t>
  </si>
  <si>
    <t>X= Ratio entre PNB/filiale dans "pays normaux" (= hors PFJ liste TJN) et PNB/filiale international (=hors France)</t>
  </si>
  <si>
    <t>X= Ratio entre PNB/filiale dans PFJ liste TJN+RU et PNB/filiale international (= hors France)</t>
  </si>
  <si>
    <t>X= Ratio entre PNB/filiale dans PFJ liste GAO et PNB/filiale international (= hors France)</t>
  </si>
  <si>
    <t>X= Ratio entre PNB/filiale dans PFJ liste UE et PNB/filiale international (= hors France)</t>
  </si>
  <si>
    <t>X= Ratio entre PNB/filiale dans BRICS et PNB/filiale international (= hors France)</t>
  </si>
  <si>
    <t xml:space="preserve">X =Résultat moyen/filiale de Y au global </t>
  </si>
  <si>
    <t>X= Résultat/filiale de Y en France</t>
  </si>
  <si>
    <t>X= Ratio entre résultat/filiale de Y en France et au global</t>
  </si>
  <si>
    <t>X= Résultat/filiale de Y à l'international (= hors France)</t>
  </si>
  <si>
    <t>X= Ratio entre résultat/filiale de Y à l'international (= hors France) et au global</t>
  </si>
  <si>
    <t>X= Résultat/filiale de Y dans les PFJ liste TJN</t>
  </si>
  <si>
    <t>X= Ratio entre résultat/filiale de Y dans les PFJ liste TJN et au global</t>
  </si>
  <si>
    <t>X= Résultat/filiale de Y dans les "pays normaux" (= hors PFJ liste TJN)</t>
  </si>
  <si>
    <t>X= Ratio entre résultat/filiale de Y dans les "pays normaux" (=hors PFJ liste TJN) et au global</t>
  </si>
  <si>
    <t>X= Résultat/filiale de Y dans les PFJ liste TJN + au RU</t>
  </si>
  <si>
    <t>X= Ratio entre résultat/filiale de Y dans les PFJ liste TJN+RU et au global</t>
  </si>
  <si>
    <t>X= Résultat/filiale de Y dans les PFJ liste GAO</t>
  </si>
  <si>
    <t>X= Ratio entre résultat/filiale de Y dans les PFJ liste GAO et au global</t>
  </si>
  <si>
    <t>X= Résultat/filiale de Y dans les PFJ liste UE</t>
  </si>
  <si>
    <t>X= Ratio entre résultat/filiale de Y dans les PFJ liste UE et au global</t>
  </si>
  <si>
    <t>X= Résultat/filiale de Y dans les BRICS</t>
  </si>
  <si>
    <t>X= Ratio entre résultat/filiale de Y dans les BRICS et au global</t>
  </si>
  <si>
    <t>X =Résultat moyen/filiale de Y à l'international (= hors France)</t>
  </si>
  <si>
    <t>X= Ratio entre résultat/filiale de Y dans les PFJ liste TJN et à l'international (= hors France)</t>
  </si>
  <si>
    <t>X= Résultat/filiale de Y dans les "pays normaux" (= hors PFJ liste TJN), France exclue</t>
  </si>
  <si>
    <t>X= Ratio entre les résultat/filiale de Y dans les "pays normaux" (= hors PFJ liste TJN) et à l'international (= hors France)</t>
  </si>
  <si>
    <t>X= Ratio entre résultat/filiale de Y dans les PFJ liste TJN+RU et à l'international (= hors France)</t>
  </si>
  <si>
    <t>X= Ratio entre résultat/filiale de Y dans les PFJ liste GAO et à l'international (= hors France)</t>
  </si>
  <si>
    <t>X= Ratio entre résultat/filiale de Y dans les PFJ liste UE et à l'international (= hors France)</t>
  </si>
  <si>
    <t>X= Ratio entre résultat/filiale de Y dans les BRICS et à l'international (= hors France)</t>
  </si>
  <si>
    <t>X = Impôt moyen par salarié versé par Y au global</t>
  </si>
  <si>
    <t>X= Impôt/salarié versé par Y en France</t>
  </si>
  <si>
    <t>X= Ratio entre impôt/salarié versé par Y en France et au global</t>
  </si>
  <si>
    <t>X= Impôt/salarié versé par Y à l'international (= hors France)</t>
  </si>
  <si>
    <t>X= Ratio entre impôt/salarié versé par Y à l'international (= hors France) et au global</t>
  </si>
  <si>
    <t>X= Impôt/salarié versé par Y dans PFJ liste TJN</t>
  </si>
  <si>
    <t>X= Ratio entre impôt/salarié versé par Y dans PFJ liste TJN et au global</t>
  </si>
  <si>
    <t>X= Impôt/salarié versé par Y dans "pays normaux" (= hors PFJ liste TJN)</t>
  </si>
  <si>
    <t>X= Ratio entre impôt/salarié versé par Y dans les "pays normaux" (= hors PFJ liste TJN) et au global</t>
  </si>
  <si>
    <t>X= Impôt/salarié versé par Y dans PFJ liste TJN + au RU</t>
  </si>
  <si>
    <t>X= Ratio entre impôt/salarié versé par Y dans PFJ liste TJN+RU et au global</t>
  </si>
  <si>
    <t>X= Impôt/salarié versé par Y dans PFJ liste GAO</t>
  </si>
  <si>
    <t>X= Ratio entre impôt/salarié versé par Y dans PFJ liste GAO et au global</t>
  </si>
  <si>
    <t>X= Impôt/salarié versé par Y dans PFJ liste UE</t>
  </si>
  <si>
    <t>X= Ratio entre impôt/salarié versé par Y dans PFJ liste UE et au global</t>
  </si>
  <si>
    <t>X= Impôt/salarié versé par Y dans BRICS</t>
  </si>
  <si>
    <t>X= Ratio entre impôt/salarié versé par Y dans BRICS et au global</t>
  </si>
  <si>
    <t>X = Impôt moyen par salarié versé par Y à l'international (= hors France)</t>
  </si>
  <si>
    <t>X= Ratio entre impôt/salarié versé par Y dans PFJ liste TJN et à l'international (= hors France)</t>
  </si>
  <si>
    <t>X= Impôt/salarié versé par Y dans "pays normaux" (= hors PFJ liste TJN), France exclue</t>
  </si>
  <si>
    <t>X= Ratio entre impôt/salarié versé par Y dans les "pays normaux" (= hors PFJ liste TJN) et à l'international (= hors France)</t>
  </si>
  <si>
    <t>X= Ratio entre impôt/salarié versé par Y dans PFJ liste TJN+RU et à l'international (= hors France)</t>
  </si>
  <si>
    <t>X= Ratio entre impôt/salarié versé par Y dans PFJ liste GAO et à l'international (= hors France)</t>
  </si>
  <si>
    <t>X= Ratio entre impôt/salarié versé par Y dans PFJ liste UE et à l'international (= hors France)</t>
  </si>
  <si>
    <t>X= Ratio entre impôt/salarié versé par Y dans BRICS et à l'international (= hors France)</t>
  </si>
  <si>
    <t>(UE]</t>
  </si>
  <si>
    <t>Paradis fiscaux liste UE</t>
  </si>
  <si>
    <t>(UE)</t>
  </si>
  <si>
    <t>Non renseigné par la banque / non calculable sur la base des éléments renseignés</t>
  </si>
  <si>
    <t>CBCR LISTE TJN</t>
  </si>
  <si>
    <t>CBCR pays type</t>
  </si>
  <si>
    <t>p/r paradis fiscaux liste TJN</t>
  </si>
  <si>
    <t>X = coefficient multiplicateur du ratio par rapport au ratio impôt/salarié des PFJ liste TJN</t>
  </si>
  <si>
    <t>X = coefficient multiplicateur du ratio par rapport au ratio Résultat/filiale des des PFJ liste TJN</t>
  </si>
  <si>
    <t>X = coefficient multiplicateur du ratio par rapport au ratio PNB/filiale des des PFJ liste TJN</t>
  </si>
  <si>
    <t>X = coefficient multiplicateur du ratio par rapport au ratio ETP/filiale des  PFJ liste TJN</t>
  </si>
  <si>
    <t>X = coefficient multiplicateur du ratio par rapport au ratio impôt/PNB des PFJ liste TJN</t>
  </si>
  <si>
    <t>X = coefficient multiplicateur du ratio par rapport au ratio Résultat/PNB des PFJ liste TJN</t>
  </si>
  <si>
    <t>X = coefficient multiplicateur du ratio par rapport au ratio de profitabilité des PFJ liste TJN</t>
  </si>
  <si>
    <t>X = coefficient multiplicateur du ratio par rapport au ratio de productivité des PFJ liste TJN</t>
  </si>
  <si>
    <t>X = coefficient multiplicateur du ratio par rapport au ratio Résultat/filiale des PFJ liste TJN</t>
  </si>
  <si>
    <t>X = coefficient multiplicateur du ratio par rapport au ratio PNB/filiale des PFJ liste TJN</t>
  </si>
  <si>
    <t>X = coefficient multiplicateur du ratio par rapport au ratio ETP/filiale des PFJ liste TJN</t>
  </si>
  <si>
    <t>CBCR BRICS Type</t>
  </si>
  <si>
    <t>p/r pays "normaux"</t>
  </si>
  <si>
    <t>p/r ensemble étranger</t>
  </si>
  <si>
    <t>Culbute</t>
  </si>
  <si>
    <t>Productivité</t>
  </si>
  <si>
    <t>Effectif / filiale</t>
  </si>
  <si>
    <t>Nbre filiales</t>
  </si>
  <si>
    <t>Part dans effectifs totaux</t>
  </si>
  <si>
    <t>Effectif</t>
  </si>
  <si>
    <t>Part dans PNB international</t>
  </si>
  <si>
    <t>Part dans PNB global</t>
  </si>
  <si>
    <t>Chiffres Crédit Agricole: cumul Fr + DOM</t>
  </si>
  <si>
    <t>Royaume Uni</t>
  </si>
  <si>
    <t>Part dans PNB PFJ</t>
  </si>
  <si>
    <t>Pays Bas</t>
  </si>
  <si>
    <r>
      <t xml:space="preserve">SG: </t>
    </r>
    <r>
      <rPr>
        <i/>
        <sz val="9"/>
        <rFont val="Calibri"/>
        <family val="2"/>
        <scheme val="minor"/>
      </rPr>
      <t xml:space="preserve">"Les résultats des entités implantées aux îles Caïmans sont taxés respectivement aux Etats-Unis, au Royaume-Uni et au Japon"
Crédit Agricole et BNP: </t>
    </r>
    <r>
      <rPr>
        <sz val="9"/>
        <rFont val="Calibri"/>
        <family val="2"/>
        <scheme val="minor"/>
      </rPr>
      <t>Les effectifs des entités implantées aux îles Caïmans sont situés aux Etats-Unis.</t>
    </r>
  </si>
  <si>
    <t>Iles Caimans</t>
  </si>
  <si>
    <t>Productivité / ETP</t>
  </si>
  <si>
    <t>Par pays:</t>
  </si>
  <si>
    <t>dans PFJ (/autres  pays "norm)</t>
  </si>
  <si>
    <t>dans PFJ / France</t>
  </si>
  <si>
    <t>dans PFJ / filiales étrangères</t>
  </si>
  <si>
    <t>dans PFJ (/ global)</t>
  </si>
  <si>
    <t xml:space="preserve">Culbute productivité </t>
  </si>
  <si>
    <t>dans PFJ</t>
  </si>
  <si>
    <t>dans pays non PFJ</t>
  </si>
  <si>
    <t>à l'étranger</t>
  </si>
  <si>
    <t>Globale</t>
  </si>
  <si>
    <t>Productivité (PNB / ETP en €)</t>
  </si>
  <si>
    <t>global</t>
  </si>
  <si>
    <t>Effectifs (ETP) par filiale</t>
  </si>
  <si>
    <t>% filiales étrangères dans PFJ</t>
  </si>
  <si>
    <t>% filiales dans PFJ</t>
  </si>
  <si>
    <t>PFJ</t>
  </si>
  <si>
    <t>% PNB international dans PFJ</t>
  </si>
  <si>
    <t>% dans PFJ</t>
  </si>
  <si>
    <t xml:space="preserve">% à l'étranger </t>
  </si>
  <si>
    <t>PNB (en millions €)</t>
  </si>
  <si>
    <t>Total 5 + grandes banques</t>
  </si>
  <si>
    <t>Synthèse et statistiques liste TJN 2009</t>
  </si>
  <si>
    <t>Banques françaises</t>
  </si>
  <si>
    <t>Reporting pays par pays 2013</t>
  </si>
  <si>
    <t>dans pays non PFJ (dont RU)</t>
  </si>
  <si>
    <t>dans PFJ (sans Belgique)</t>
  </si>
  <si>
    <t>Reporting pays par pays banques françaises liste GAO</t>
  </si>
  <si>
    <t>variation</t>
  </si>
  <si>
    <t>Bahrein</t>
  </si>
  <si>
    <t>EAU</t>
  </si>
  <si>
    <t>total BRICS</t>
  </si>
  <si>
    <t xml:space="preserve">Banque de détail </t>
  </si>
  <si>
    <t>BNP Belgique</t>
  </si>
  <si>
    <t>investment partners</t>
  </si>
  <si>
    <t>leasing solutions</t>
  </si>
  <si>
    <t>personal finance</t>
  </si>
  <si>
    <t>private equity</t>
  </si>
  <si>
    <t>securities services</t>
  </si>
  <si>
    <t>services immobiliers</t>
  </si>
  <si>
    <t>société de portefeuille et autres</t>
  </si>
  <si>
    <t>BPCE Belgique</t>
  </si>
  <si>
    <t>commercial and solvency information</t>
  </si>
  <si>
    <t>holding company</t>
  </si>
  <si>
    <t>marketing and other services</t>
  </si>
  <si>
    <t>payment insitution</t>
  </si>
  <si>
    <t>SG Belgique</t>
  </si>
  <si>
    <t>financial company</t>
  </si>
  <si>
    <t>specialist financing</t>
  </si>
  <si>
    <t>CA Belgique</t>
  </si>
  <si>
    <t>banque de financement et d'investissement</t>
  </si>
  <si>
    <t>banques de proximité à l'international</t>
  </si>
  <si>
    <t>gestion de l'épargne et assurance</t>
  </si>
  <si>
    <t>services financiers spécialisés</t>
  </si>
  <si>
    <t>CM Belgique</t>
  </si>
  <si>
    <t>banque de détail</t>
  </si>
  <si>
    <t xml:space="preserve">gestion d'actif et banque privée </t>
  </si>
  <si>
    <t>Activité Belgique</t>
  </si>
  <si>
    <t>%</t>
  </si>
  <si>
    <t>sociétés d'assurance</t>
  </si>
  <si>
    <t>Top 10 PFJ</t>
  </si>
  <si>
    <t>Profitabilité</t>
  </si>
  <si>
    <t>TOP 10 PFJ</t>
  </si>
  <si>
    <t>/BNP global</t>
  </si>
  <si>
    <t>/5 banques global</t>
  </si>
  <si>
    <t>/BPCE global</t>
  </si>
  <si>
    <t>/SGglobal</t>
  </si>
  <si>
    <t>/CAglobal</t>
  </si>
  <si>
    <t xml:space="preserve">                                 </t>
  </si>
  <si>
    <t>Pérou</t>
  </si>
  <si>
    <t>Gabon</t>
  </si>
  <si>
    <t>Finaref AS</t>
  </si>
  <si>
    <t xml:space="preserve">% du PNB GAO </t>
  </si>
  <si>
    <t xml:space="preserve">% du Résultat GAO </t>
  </si>
  <si>
    <t xml:space="preserve">% du Nombre de filiales PFJ GAO </t>
  </si>
  <si>
    <t>% du PNB GAO</t>
  </si>
  <si>
    <t>% du Résultat GAO</t>
  </si>
  <si>
    <t>% du Nombre de filiales PFJ GAO</t>
  </si>
  <si>
    <t>Coface Deutschland</t>
  </si>
  <si>
    <t>AEW Real Estate Advisors, Inc</t>
  </si>
  <si>
    <t>ABP diversifié</t>
  </si>
  <si>
    <t xml:space="preserve">Banque BCP SAS </t>
  </si>
  <si>
    <t>BPCE achats</t>
  </si>
  <si>
    <t>BPCE APS</t>
  </si>
  <si>
    <t>BPCE assurances</t>
  </si>
  <si>
    <t>BPCE Home loans</t>
  </si>
  <si>
    <t>BPCE Immobilier exploitation</t>
  </si>
  <si>
    <t>BPCE International et outre-mer</t>
  </si>
  <si>
    <t>BPCE Master Home loans Demut</t>
  </si>
  <si>
    <t>BPCE Master Home loans FCT</t>
  </si>
  <si>
    <t>BPCE SA</t>
  </si>
  <si>
    <t>BPCE services financiers</t>
  </si>
  <si>
    <t>BPCE sfh</t>
  </si>
  <si>
    <t>Caisse Régionale Crédit Maritime de Méditerranée</t>
  </si>
  <si>
    <t>Caisse Régionale Crédit Maritime Région Nord</t>
  </si>
  <si>
    <t>Caisse Régionale Crédit Maritime régional Sud-Ouest</t>
  </si>
  <si>
    <t>Caisse d'Epargne de Midi-Pyrénées</t>
  </si>
  <si>
    <t>Banque Marze</t>
  </si>
  <si>
    <t>SCI Credimar</t>
  </si>
  <si>
    <t>Dhalia A sicar SCA</t>
  </si>
  <si>
    <t>NGAM SA</t>
  </si>
  <si>
    <t>BPCE Maroc</t>
  </si>
  <si>
    <t>BPCE Maroc immobilier</t>
  </si>
  <si>
    <t>AEW Asia PTD Ltd</t>
  </si>
  <si>
    <t>Red &amp; black car sales 1 UG</t>
  </si>
  <si>
    <t>Cardif Assurances Risques Divers (succ. Allemagne)</t>
  </si>
  <si>
    <t>BNP Paribas Emission und Handel. GmbH</t>
  </si>
  <si>
    <t>All in One Vermietungsgesellschaft für Telekommunicationsanlagen mbH</t>
  </si>
  <si>
    <t>BNP Paribas Lease Group BPLG (succ. Allemagne)</t>
  </si>
  <si>
    <t>Cardif Assurance Risques Divers (succ. Belgique)</t>
  </si>
  <si>
    <t>Banco Cetelem SA (ex- Banco BGN SA)</t>
  </si>
  <si>
    <t>BNP Paribas (China) Ltd</t>
  </si>
  <si>
    <t>Shinhan BNP Paribas Asset Management Co Ltd</t>
  </si>
  <si>
    <t>Cardif Assurances Risques Divers (succ. Espagne)</t>
  </si>
  <si>
    <t>Bishop Sreet capital Management Corporation</t>
  </si>
  <si>
    <t>Center Club, Inc</t>
  </si>
  <si>
    <t>Commercial Federal Investment Service Inc</t>
  </si>
  <si>
    <t>Community Service, Inc</t>
  </si>
  <si>
    <t>Equipment Lot FH</t>
  </si>
  <si>
    <t>Mountain Falls Acquisition Corporation</t>
  </si>
  <si>
    <t>BNP Paribas VPG CT Holdings LLC</t>
  </si>
  <si>
    <t>BNP Paribas VGP PCMC LLC</t>
  </si>
  <si>
    <t>Starbird Funding corporation</t>
  </si>
  <si>
    <t>BNP Paribas Asset Management Inc.</t>
  </si>
  <si>
    <t>Arval Service Lease</t>
  </si>
  <si>
    <t>Cardif Assurances Risques Divers</t>
  </si>
  <si>
    <t>BNP Paribas Developpement</t>
  </si>
  <si>
    <t>Portzamparc Gestion</t>
  </si>
  <si>
    <t>BNP Paribas- SME - 1 (ex-Euro Secured Notes Issuer)</t>
  </si>
  <si>
    <t>BNP Paribas Suisse SA (succ. Guernesey)</t>
  </si>
  <si>
    <t>Arval India Private Ltd</t>
  </si>
  <si>
    <t>SREI Equipement Finance Ltd (ex-SREI Equipement Finance Private Ltd)</t>
  </si>
  <si>
    <t>PT BNP Paribas Securities Indonesia</t>
  </si>
  <si>
    <t>BNP Paribas Vartry Reinsurance Ltd</t>
  </si>
  <si>
    <t>Business Partners Italia SCPA</t>
  </si>
  <si>
    <t>Claas Financial Services (succ. Italie)</t>
  </si>
  <si>
    <t>BNP Paribas Real Estate property Developpement Italy SPA</t>
  </si>
  <si>
    <t>BNP Paribas Investment Partners Japan Ltd</t>
  </si>
  <si>
    <t>BNP Paribas Investment Partners Luxembourg</t>
  </si>
  <si>
    <t>Pyrotex GB 1 SA</t>
  </si>
  <si>
    <t>Banque Marocaine du commerce et de l'industrie Gestion Asset Management (ex- Banque Marocaine du Commerce et de l'Industrie Gestion)</t>
  </si>
  <si>
    <t>Cardif Mexico Seguros Generales  SA de CV</t>
  </si>
  <si>
    <t>Cardif Mexico Seguros Generales SA de CV</t>
  </si>
  <si>
    <t>CNH Industrial Capital Europe BV (ex-CNH Capital Europe BV)</t>
  </si>
  <si>
    <t>BNP Paribas Securities Services BP2S (succ. Pays-Bas)</t>
  </si>
  <si>
    <t>BNP Paribas SA (succ. Pologne)</t>
  </si>
  <si>
    <t>BNP Paribas Bank Polska SA</t>
  </si>
  <si>
    <t>Cardif Assurances Risques Divers (succ. Portugal)</t>
  </si>
  <si>
    <t>BNP Paribas Real-Estate Advisory &amp; property Management Czech Republic SRO</t>
  </si>
  <si>
    <t>Cardif Assurances Risques Divers (succ. Roumanie)</t>
  </si>
  <si>
    <t>Pinnacle Insurance PLC</t>
  </si>
  <si>
    <t>BNP Paribas Arbitrage (succ. Royaume-Uni)</t>
  </si>
  <si>
    <t>Albury Assets Rentals Ltd</t>
  </si>
  <si>
    <t>BNP Paribas Securities Services BP2S (succ. Royaume-Uni)</t>
  </si>
  <si>
    <t>BNP Paribas Securities (Taïwan) Co Ltd</t>
  </si>
  <si>
    <t>JSC IC Axa Insurance</t>
  </si>
  <si>
    <t>84 Fonds UC détenus à + de 95%</t>
  </si>
  <si>
    <t>SG Holding de valores y participaciones SL</t>
  </si>
  <si>
    <t>Genebanque</t>
  </si>
  <si>
    <t>Société Générale securities services France</t>
  </si>
  <si>
    <t>Société Générale Bank &amp; Trust Luxembourg</t>
  </si>
  <si>
    <t>Lyxor Asset Management (Ireland) Limited</t>
  </si>
  <si>
    <t>Banka Société Générale Albania SH.A.</t>
  </si>
  <si>
    <t>Akrun eins grundstucks-vermietungsgesellschaft MBH &amp; Co. Objekt seren 1KG</t>
  </si>
  <si>
    <t xml:space="preserve">Ald international group holdings gmbh </t>
  </si>
  <si>
    <t>ALD Autoleasing D gmbh</t>
  </si>
  <si>
    <t>Bank deutsches kraftfahrhzeuggewerbe gmbh</t>
  </si>
  <si>
    <t>Bdk leasing und service Gmbh</t>
  </si>
  <si>
    <t>Europarc kerpen gmbh</t>
  </si>
  <si>
    <t>Gefa versicherungsdienst gmbh</t>
  </si>
  <si>
    <t>Hanseatic gesellschaft fur bankbeteiligungen mbh</t>
  </si>
  <si>
    <t>IFVB institut fur vermogensbildung Gmbh</t>
  </si>
  <si>
    <t>Red &amp; black auto germany 2 UG (Haftungsbeschrankt)</t>
  </si>
  <si>
    <t>Red &amp; black TME Germany 1 UG</t>
  </si>
  <si>
    <t>SG Francfort</t>
  </si>
  <si>
    <t>Newedge Australia PTY Ltd</t>
  </si>
  <si>
    <t>Pema truck trailer verhuur</t>
  </si>
  <si>
    <t>SG Equipment finance Benelux B.V. Belgian Branch</t>
  </si>
  <si>
    <t>Société Générale Bénin</t>
  </si>
  <si>
    <t>Catalyst Re international Ltd</t>
  </si>
  <si>
    <t>Credial empreendimentos e servicios Ltda</t>
  </si>
  <si>
    <t>Newedge representacoes Ltda (newedge Brazil)</t>
  </si>
  <si>
    <t>Société Générale SA  corretora de cambio, titulos e valores mobiliarios</t>
  </si>
  <si>
    <t>Société Générale  Cameroun</t>
  </si>
  <si>
    <t>SG Hambros trust company (Canada) Inc</t>
  </si>
  <si>
    <t>Société Générale capital Canada Inc</t>
  </si>
  <si>
    <t>Ald fortune auto leasing &amp; renting Shanghaï co. Ltd</t>
  </si>
  <si>
    <t>Newedge financial Hong-Kong Ltd (Seoul branch)</t>
  </si>
  <si>
    <t>SG. Sec. (HK) Ltd, Seoul branch</t>
  </si>
  <si>
    <t>ALD Automotive D.O.O. ZA. operativni i financijski leasing</t>
  </si>
  <si>
    <t>Société Générale bank &amp; trust Dubaï</t>
  </si>
  <si>
    <t>SG Equipment finance Iberia, EFC, SA</t>
  </si>
  <si>
    <t>Newedge facilities management Inc</t>
  </si>
  <si>
    <t>Société Générale North America, Inc</t>
  </si>
  <si>
    <t>Ald International</t>
  </si>
  <si>
    <t>Antarius Obli 1 - 3 ans</t>
  </si>
  <si>
    <t>Banque courtois</t>
  </si>
  <si>
    <t>Banque Kolb</t>
  </si>
  <si>
    <t>FCT Red &amp; Black French small business</t>
  </si>
  <si>
    <t>Genecal France</t>
  </si>
  <si>
    <t>Genecar - Société générale de courtage d'assurance et de réassurance</t>
  </si>
  <si>
    <t>Imaprim aménagement</t>
  </si>
  <si>
    <t>OPCI Sogecapimmo</t>
  </si>
  <si>
    <t>Orpavimob</t>
  </si>
  <si>
    <t>Philips Médical Capital France</t>
  </si>
  <si>
    <t>SARL DT 6 Nantes</t>
  </si>
  <si>
    <t>SAS de la rue Dora Maar</t>
  </si>
  <si>
    <t>SCCV Charité - îlot 3</t>
  </si>
  <si>
    <t>SCI Etampes Notre-Dame</t>
  </si>
  <si>
    <t>SCI la Marqueille</t>
  </si>
  <si>
    <t>SCI Les résidences genévoises</t>
  </si>
  <si>
    <t>SCI Saint-Ouen L'aumône - L'Oise</t>
  </si>
  <si>
    <t>SCI Saint-Pierre-des-Corps/ CAP 55</t>
  </si>
  <si>
    <t>SG 29 Haussmann</t>
  </si>
  <si>
    <t>SNC d'aménagement forum seine Issy les Moulineaux</t>
  </si>
  <si>
    <t>Société Générale capital partenaires</t>
  </si>
  <si>
    <t>Société Générale de banque aux antilles</t>
  </si>
  <si>
    <t>Société Générale de participations</t>
  </si>
  <si>
    <t>Société Générale énergie</t>
  </si>
  <si>
    <t>Société Générale equipment Finance SA</t>
  </si>
  <si>
    <t>Société Générale SCF</t>
  </si>
  <si>
    <t>Sogeprom entreprises</t>
  </si>
  <si>
    <t>Newedge financial Honk-Kong Ltd</t>
  </si>
  <si>
    <t>SG Hong-Kong</t>
  </si>
  <si>
    <t>Société Générale Bank and trust Honk-Kong branch</t>
  </si>
  <si>
    <t>Société Générale Calédonienne de banque</t>
  </si>
  <si>
    <t>KB Penzijni Spolecnost, AS</t>
  </si>
  <si>
    <t>Société Générale Strakhovanie Zhizni LLC</t>
  </si>
  <si>
    <t>Rosbank (Switzerland)</t>
  </si>
  <si>
    <t>SG Istanbul</t>
  </si>
  <si>
    <t>Amundi SGR S.p.A</t>
  </si>
  <si>
    <t>BFT Opportunité</t>
  </si>
  <si>
    <t>CACEIS Ireland Limited</t>
  </si>
  <si>
    <t>Credicom Consumer Finance  Bank S.A.</t>
  </si>
  <si>
    <t>implantation en cours de liquidation</t>
  </si>
  <si>
    <t>Crédit Agricole Creditor Insurance (CACI)</t>
  </si>
  <si>
    <t>Finanziaria Indosuez International  Ltd.</t>
  </si>
  <si>
    <t>J.J.P Akkerman Financieringen B.V.</t>
  </si>
  <si>
    <t>LCL ORIENTATION EQUIL.FCP3DEC</t>
  </si>
  <si>
    <t xml:space="preserve">Guinée </t>
  </si>
  <si>
    <t>Données CBCR non fournies</t>
  </si>
  <si>
    <t>Filiale non présentée dans le CBCR mais intégrée dans le périmètre de consolidation</t>
  </si>
  <si>
    <t>Filiale non présentée dans CBCR mais intégrée dans le périmètre de consolidation</t>
  </si>
  <si>
    <t>Classement bénéfices  tous pays confondus</t>
  </si>
  <si>
    <t>Classement bénéfices tous pays</t>
  </si>
  <si>
    <t>Classement bénéfices tous pays confondus</t>
  </si>
  <si>
    <t>Bénéfices</t>
  </si>
  <si>
    <t>République-Tchèque</t>
  </si>
  <si>
    <t>Guinée Equatoriale</t>
  </si>
  <si>
    <t>Bénéfices tous pays confondus</t>
  </si>
  <si>
    <t>/5 banques pays normaux</t>
  </si>
  <si>
    <t>/CM pays normaux</t>
  </si>
  <si>
    <t>/BNP France</t>
  </si>
  <si>
    <t>/BPCE France</t>
  </si>
  <si>
    <t>/SG France</t>
  </si>
  <si>
    <t>/CA France</t>
  </si>
  <si>
    <t>/CM France</t>
  </si>
  <si>
    <t>/5 banques France</t>
  </si>
  <si>
    <t>Mise en équivalence (30%)</t>
  </si>
  <si>
    <t>Mise en équivalence (47%)</t>
  </si>
  <si>
    <t>Mise en équivalence (55,6%)</t>
  </si>
  <si>
    <t>entité contrôlée (100%) faisant l'objet d'une mise en équivalence par simplification en raison de son caractère peu significatif</t>
  </si>
  <si>
    <t>Entreprise associée, mise en équivalence</t>
  </si>
  <si>
    <t>Cp-entreprise, Mise en équivalence - Changement de méthode de consolidation: IFRS 11</t>
  </si>
  <si>
    <t>Co entreprise, mise en équivalence - Changement de méthode de consolidation: IFRS 11</t>
  </si>
  <si>
    <t>Co-entreprise  mise en équivalence. Changement de méthode de consolidation: IFRS 11</t>
  </si>
  <si>
    <t>Co-entreprise  mise en équivalence. Changement de méthode de consolidation: IFRS 12</t>
  </si>
  <si>
    <t xml:space="preserve">COMPARAISON REPORTING 2014 vs 2015 (EXERCICES 2014 vs 2013) </t>
  </si>
  <si>
    <t>Impôt sur les bénéfices (en millions d'€)</t>
  </si>
  <si>
    <t>Produit Net Bancaire (chiffre d'affaires, en millions d'€)</t>
  </si>
  <si>
    <t>Effectifs (nombre de salariés, en ETP)</t>
  </si>
  <si>
    <t>Filiales (nombre d'entités, en unités)</t>
  </si>
  <si>
    <t xml:space="preserve"> PFJ</t>
  </si>
  <si>
    <t>non PFJ</t>
  </si>
  <si>
    <t>TJN</t>
  </si>
  <si>
    <t>non TJN</t>
  </si>
  <si>
    <t>PFJ/France</t>
  </si>
  <si>
    <t>Comparaisons</t>
  </si>
  <si>
    <t>Résultat avant impôt (bénéfices ou pertes avant impôt, en millions d'€)</t>
  </si>
  <si>
    <t>Chiffre d'affaires par salarié (Produit Net Bancaire/Equivalent Temps Plein,  en millions d'€ par employé)</t>
  </si>
  <si>
    <t>Taux d'imposition effectif (impôts/résultat avant impôt, en %)</t>
  </si>
  <si>
    <t>Hors PFJ</t>
  </si>
  <si>
    <t>Hors PFJ, France incluse</t>
  </si>
  <si>
    <t>PFJ/Hors PFJ</t>
  </si>
  <si>
    <t>PFJ/Hors PFJ, France incluse</t>
  </si>
  <si>
    <t>Productivité par employé (Résultat avant impôt/Effectifs, en millions d'€ par employé)</t>
  </si>
  <si>
    <t>Profitabilité  (Résultat avant impôt/PNB, sans unité)</t>
  </si>
  <si>
    <t>CA/salarié</t>
  </si>
  <si>
    <t>Bénéfices par salarié</t>
  </si>
  <si>
    <t>Profitabilité (bénéfices/CA)</t>
  </si>
  <si>
    <t>COMPARAISONS</t>
  </si>
  <si>
    <t>/BNP Hors PFJ, France incluse</t>
  </si>
  <si>
    <t>/BPCE Hors PFJ, France incluse</t>
  </si>
  <si>
    <t>/SG Hors PFJ, France incluse</t>
  </si>
  <si>
    <t>/CA Hors PFJ, France incluse</t>
  </si>
  <si>
    <t>/CM Hors PFJ, France incluse</t>
  </si>
  <si>
    <t>/5 banques Hors PFJ, France incluse</t>
  </si>
  <si>
    <t>BNP Paribas</t>
  </si>
  <si>
    <t>Chiffre d'affaires par salarié, en millions d'€ par salarié</t>
  </si>
  <si>
    <t>Productivité salariés (Bénéfices par salarié), en millions d'€ par salarié</t>
  </si>
  <si>
    <t>Chiffre d'affaires par salarié (en M€ par salarié)</t>
  </si>
  <si>
    <t>Bénéfices PFJ</t>
  </si>
  <si>
    <t>Tous pays</t>
  </si>
  <si>
    <t>Jaune = PFJ</t>
  </si>
  <si>
    <t>Top 5 PFJ</t>
  </si>
  <si>
    <t>Top 15</t>
  </si>
  <si>
    <t>Bénéfices tous pays</t>
  </si>
  <si>
    <t>Produit Net Bancaire (en M€)</t>
  </si>
  <si>
    <t>Résultat avant impôt (en M€)</t>
  </si>
  <si>
    <t>% du PNB PFJ</t>
  </si>
  <si>
    <t>% du Résultat PFJ</t>
  </si>
  <si>
    <t>Impôt sur les bénéfices (en M€)</t>
  </si>
  <si>
    <t>Bénéfice par salarié (en M€ par salarié)</t>
  </si>
  <si>
    <t>Effectifs (en ETP)</t>
  </si>
  <si>
    <t>% du nombre de filiales PFJ</t>
  </si>
  <si>
    <t>p/r international Hors PFJ</t>
  </si>
  <si>
    <t>INDICATEURS</t>
  </si>
  <si>
    <t>AGREGATION</t>
  </si>
  <si>
    <t>SYNTHESE PAYS REFERENCE</t>
  </si>
  <si>
    <t>SYNTHESE PAYS PFJ</t>
  </si>
  <si>
    <t>CLASSEMENTS</t>
  </si>
  <si>
    <t>p/r PFJ</t>
  </si>
  <si>
    <t>Emirats-Arabes-Unis</t>
  </si>
  <si>
    <t>Total bénéf</t>
  </si>
  <si>
    <t>PAYS</t>
  </si>
  <si>
    <t>Nb banques présentes</t>
  </si>
  <si>
    <t>Nombre d'employés par filiale (en ETP par filiale)</t>
  </si>
  <si>
    <t>PFJ/Hors PFJ France incluse</t>
  </si>
  <si>
    <t>p/r = par rapport à (coefficient multiplicateur)</t>
  </si>
  <si>
    <t>Paradis fiscaux, judiciaires et réglementaires</t>
  </si>
  <si>
    <t>PNB (en M€)</t>
  </si>
  <si>
    <t>Résultat courant avant impôt (en M€)</t>
  </si>
  <si>
    <t>Impôt courant (en M€)</t>
  </si>
  <si>
    <t>Impôt différé (en M€)</t>
  </si>
  <si>
    <t>impôt sur les bénéfices (en M€)</t>
  </si>
  <si>
    <t>/BPCE Hors PFJ France incluse</t>
  </si>
  <si>
    <t>/CA Hors PFJ France incluse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</si>
</sst>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&quot;€&quot;#,##0.00_);[Red]\(&quot;€&quot;#,##0.00\)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0_ ;[Red]\-0\ "/>
    <numFmt numFmtId="168" formatCode="#,##0.000"/>
    <numFmt numFmtId="169" formatCode="0.000"/>
    <numFmt numFmtId="170" formatCode="0.00_ ;[Red]\-0.00\ "/>
    <numFmt numFmtId="171" formatCode="#,##0_ ;[Red]\-#,##0\ "/>
    <numFmt numFmtId="172" formatCode="_(* #,##0.000_);_(* \(#,##0.000\);_(* &quot;-&quot;??_);_(@_)"/>
    <numFmt numFmtId="173" formatCode="#,##0.0000"/>
    <numFmt numFmtId="174" formatCode="#,##0.0"/>
    <numFmt numFmtId="175" formatCode="0.0"/>
    <numFmt numFmtId="176" formatCode="0.0%"/>
    <numFmt numFmtId="177" formatCode="#,##0.00000"/>
    <numFmt numFmtId="178" formatCode="0.000000"/>
    <numFmt numFmtId="179" formatCode="0.0000"/>
    <numFmt numFmtId="180" formatCode="_(* #,##0.0_);_(* \(#,##0.0\);_(* &quot;-&quot;??_);_(@_)"/>
    <numFmt numFmtId="181" formatCode="_(* #,##0_);_(* \(#,##0\);_(* &quot;-&quot;??_);_(@_)"/>
    <numFmt numFmtId="182" formatCode="0.0000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Calibri"/>
      <family val="1"/>
      <scheme val="minor"/>
    </font>
    <font>
      <sz val="10"/>
      <name val="Arial"/>
      <family val="2"/>
    </font>
    <font>
      <sz val="11"/>
      <color theme="1"/>
      <name val="Agency FB"/>
      <family val="2"/>
    </font>
    <font>
      <sz val="11"/>
      <color rgb="FF3F3F76"/>
      <name val="Agency FB"/>
      <family val="2"/>
    </font>
    <font>
      <b/>
      <sz val="11"/>
      <color rgb="FFFA7D00"/>
      <name val="Agency FB"/>
      <family val="2"/>
    </font>
    <font>
      <sz val="11"/>
      <color theme="1"/>
      <name val="Cambria"/>
      <family val="1"/>
      <scheme val="major"/>
    </font>
    <font>
      <sz val="1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sz val="16"/>
      <color theme="1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1"/>
      <color rgb="FFC00000"/>
      <name val="Cambria"/>
      <family val="1"/>
      <scheme val="major"/>
    </font>
    <font>
      <sz val="11"/>
      <color rgb="FFFF0000"/>
      <name val="Cambria"/>
      <family val="1"/>
      <scheme val="major"/>
    </font>
    <font>
      <sz val="11"/>
      <color theme="5"/>
      <name val="Cambria"/>
      <family val="1"/>
      <scheme val="major"/>
    </font>
    <font>
      <sz val="14"/>
      <color theme="1"/>
      <name val="Calibri"/>
      <family val="2"/>
      <scheme val="minor"/>
    </font>
    <font>
      <b/>
      <sz val="11"/>
      <name val="Calibri"/>
      <family val="2"/>
    </font>
    <font>
      <b/>
      <sz val="8.8000000000000007"/>
      <name val="Cambria"/>
      <family val="1"/>
    </font>
    <font>
      <sz val="11"/>
      <color theme="1"/>
      <name val="Calibri"/>
      <family val="2"/>
    </font>
    <font>
      <b/>
      <sz val="14"/>
      <name val="Cambria"/>
      <family val="1"/>
      <scheme val="major"/>
    </font>
    <font>
      <b/>
      <sz val="11"/>
      <color rgb="FFFF0000"/>
      <name val="Cambria"/>
      <family val="1"/>
      <scheme val="maj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8.8000000000000007"/>
      <color theme="1"/>
      <name val="Calibri"/>
      <family val="2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7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gray0625"/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lightUp"/>
    </fill>
    <fill>
      <patternFill patternType="solid">
        <fgColor theme="2" tint="-0.249977111117893"/>
        <bgColor indexed="64"/>
      </patternFill>
    </fill>
    <fill>
      <patternFill patternType="lightUp">
        <bgColor theme="7" tint="0.79998168889431442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9BED8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FF7C5D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lightDown"/>
    </fill>
    <fill>
      <patternFill patternType="lightDown">
        <bgColor rgb="FFFFFF00"/>
      </patternFill>
    </fill>
    <fill>
      <patternFill patternType="lightDown">
        <bgColor theme="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lightDown">
        <bgColor theme="6" tint="0.59999389629810485"/>
      </patternFill>
    </fill>
    <fill>
      <patternFill patternType="solid">
        <fgColor theme="9" tint="0.79998168889431442"/>
        <bgColor indexed="64"/>
      </patternFill>
    </fill>
    <fill>
      <gradientFill degree="90">
        <stop position="0">
          <color theme="0"/>
        </stop>
        <stop position="1">
          <color theme="3" tint="0.59999389629810485"/>
        </stop>
      </gradientFill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DE82A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lightDown">
        <fgColor auto="1"/>
        <bgColor auto="1"/>
      </patternFill>
    </fill>
    <fill>
      <patternFill patternType="gray125">
        <fgColor auto="1"/>
        <bgColor auto="1"/>
      </patternFill>
    </fill>
    <fill>
      <patternFill patternType="solid">
        <fgColor theme="7" tint="0.59996337778862885"/>
        <bgColor indexed="64"/>
      </patternFill>
    </fill>
    <fill>
      <patternFill patternType="lightDown">
        <bgColor rgb="FFABDB77"/>
      </patternFill>
    </fill>
    <fill>
      <patternFill patternType="lightDown">
        <bgColor theme="4" tint="0.79998168889431442"/>
      </patternFill>
    </fill>
    <fill>
      <patternFill patternType="lightDown">
        <bgColor theme="8" tint="0.79998168889431442"/>
      </patternFill>
    </fill>
    <fill>
      <patternFill patternType="lightDown">
        <fgColor auto="1"/>
        <bgColor theme="7" tint="0.59996337778862885"/>
      </patternFill>
    </fill>
    <fill>
      <patternFill patternType="solid">
        <fgColor rgb="FF00E668"/>
        <bgColor indexed="64"/>
      </patternFill>
    </fill>
    <fill>
      <patternFill patternType="solid">
        <fgColor auto="1"/>
        <bgColor auto="1"/>
      </patternFill>
    </fill>
    <fill>
      <patternFill patternType="gray0625">
        <bgColor theme="7" tint="0.59999389629810485"/>
      </patternFill>
    </fill>
    <fill>
      <patternFill patternType="gray0625">
        <fgColor auto="1"/>
        <bgColor auto="1"/>
      </patternFill>
    </fill>
    <fill>
      <patternFill patternType="solid">
        <fgColor rgb="FFC9BED8"/>
        <bgColor auto="1"/>
      </patternFill>
    </fill>
    <fill>
      <patternFill patternType="gray125">
        <fgColor auto="1"/>
        <bgColor rgb="FFC9BED8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rgb="FFFF7C5D"/>
        <bgColor auto="1"/>
      </patternFill>
    </fill>
    <fill>
      <gradientFill degree="90">
        <stop position="0">
          <color theme="0"/>
        </stop>
        <stop position="1">
          <color theme="8"/>
        </stop>
      </gradientFill>
    </fill>
    <fill>
      <patternFill patternType="solid">
        <fgColor rgb="FF00B0F0"/>
        <bgColor indexed="64"/>
      </patternFill>
    </fill>
    <fill>
      <patternFill patternType="lightDown">
        <fgColor theme="0"/>
        <bgColor theme="0"/>
      </patternFill>
    </fill>
    <fill>
      <patternFill patternType="lightDown">
        <fgColor theme="0"/>
        <bgColor auto="1"/>
      </patternFill>
    </fill>
    <fill>
      <patternFill patternType="solid">
        <fgColor rgb="FFFF3399"/>
        <bgColor indexed="64"/>
      </patternFill>
    </fill>
    <fill>
      <patternFill patternType="lightDown">
        <bgColor auto="1"/>
      </patternFill>
    </fill>
  </fills>
  <borders count="15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ck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auto="1"/>
      </right>
      <top style="thick">
        <color indexed="64"/>
      </top>
      <bottom style="thick">
        <color indexed="64"/>
      </bottom>
      <diagonal/>
    </border>
    <border>
      <left/>
      <right style="medium">
        <color auto="1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ck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ck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 style="medium">
        <color auto="1"/>
      </top>
      <bottom/>
      <diagonal/>
    </border>
    <border>
      <left style="dashed">
        <color auto="1"/>
      </left>
      <right style="dashed">
        <color auto="1"/>
      </right>
      <top style="thick">
        <color indexed="64"/>
      </top>
      <bottom/>
      <diagonal/>
    </border>
    <border>
      <left style="dashed">
        <color auto="1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dashed">
        <color auto="1"/>
      </right>
      <top/>
      <bottom style="thick">
        <color indexed="64"/>
      </bottom>
      <diagonal/>
    </border>
    <border>
      <left style="dashed">
        <color auto="1"/>
      </left>
      <right style="dashed">
        <color auto="1"/>
      </right>
      <top style="thick">
        <color indexed="64"/>
      </top>
      <bottom style="thick">
        <color indexed="64"/>
      </bottom>
      <diagonal/>
    </border>
    <border>
      <left style="dashed">
        <color auto="1"/>
      </left>
      <right style="thick">
        <color auto="1"/>
      </right>
      <top style="thick">
        <color auto="1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ashed">
        <color indexed="64"/>
      </right>
      <top style="thin">
        <color auto="1"/>
      </top>
      <bottom style="medium">
        <color auto="1"/>
      </bottom>
      <diagonal/>
    </border>
    <border>
      <left style="dashed">
        <color indexed="64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auto="1"/>
      </right>
      <top/>
      <bottom style="thin">
        <color auto="1"/>
      </bottom>
      <diagonal/>
    </border>
    <border>
      <left/>
      <right style="dashed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ashed">
        <color auto="1"/>
      </right>
      <top style="thick">
        <color indexed="64"/>
      </top>
      <bottom/>
      <diagonal/>
    </border>
    <border>
      <left/>
      <right style="dashed">
        <color auto="1"/>
      </right>
      <top/>
      <bottom style="medium">
        <color indexed="64"/>
      </bottom>
      <diagonal/>
    </border>
    <border>
      <left/>
      <right style="dashed">
        <color auto="1"/>
      </right>
      <top/>
      <bottom style="thick">
        <color indexed="64"/>
      </bottom>
      <diagonal/>
    </border>
    <border>
      <left/>
      <right style="dashed">
        <color auto="1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dashDot">
        <color auto="1"/>
      </bottom>
      <diagonal/>
    </border>
    <border>
      <left style="thin">
        <color auto="1"/>
      </left>
      <right style="thin">
        <color auto="1"/>
      </right>
      <top style="dashDot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dashDot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ashDot">
        <color auto="1"/>
      </bottom>
      <diagonal/>
    </border>
    <border>
      <left style="thin">
        <color auto="1"/>
      </left>
      <right/>
      <top/>
      <bottom style="dashDot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/>
      <top style="dashDot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dashDot">
        <color auto="1"/>
      </left>
      <right style="thin">
        <color auto="1"/>
      </right>
      <top style="dashDot">
        <color auto="1"/>
      </top>
      <bottom/>
      <diagonal/>
    </border>
    <border>
      <left style="dashDot">
        <color auto="1"/>
      </left>
      <right style="thin">
        <color auto="1"/>
      </right>
      <top/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 style="dashDot">
        <color auto="1"/>
      </bottom>
      <diagonal/>
    </border>
    <border>
      <left style="medium">
        <color indexed="64"/>
      </left>
      <right/>
      <top style="dashDot">
        <color auto="1"/>
      </top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dashDot">
        <color auto="1"/>
      </left>
      <right/>
      <top style="dashDot">
        <color auto="1"/>
      </top>
      <bottom/>
      <diagonal/>
    </border>
    <border>
      <left style="dashDot">
        <color auto="1"/>
      </left>
      <right/>
      <top/>
      <bottom style="double">
        <color auto="1"/>
      </bottom>
      <diagonal/>
    </border>
    <border>
      <left style="thin">
        <color indexed="64"/>
      </left>
      <right style="medium">
        <color indexed="64"/>
      </right>
      <top/>
      <bottom style="dashDot">
        <color auto="1"/>
      </bottom>
      <diagonal/>
    </border>
    <border>
      <left style="thin">
        <color indexed="64"/>
      </left>
      <right style="medium">
        <color indexed="64"/>
      </right>
      <top style="dashDot">
        <color auto="1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double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/>
      <bottom style="dashDot">
        <color auto="1"/>
      </bottom>
      <diagonal/>
    </border>
    <border>
      <left/>
      <right style="thin">
        <color auto="1"/>
      </right>
      <top style="dashDot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thin">
        <color auto="1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" fillId="0" borderId="0"/>
    <xf numFmtId="0" fontId="12" fillId="0" borderId="0"/>
    <xf numFmtId="165" fontId="13" fillId="0" borderId="0" applyFont="0" applyFill="0" applyBorder="0" applyAlignment="0" applyProtection="0"/>
    <xf numFmtId="0" fontId="14" fillId="12" borderId="0" applyNumberFormat="0" applyBorder="0" applyAlignment="0" applyProtection="0"/>
    <xf numFmtId="0" fontId="15" fillId="10" borderId="47" applyNumberFormat="0" applyAlignment="0" applyProtection="0"/>
    <xf numFmtId="0" fontId="16" fillId="11" borderId="47" applyNumberFormat="0" applyAlignment="0" applyProtection="0"/>
    <xf numFmtId="166" fontId="1" fillId="0" borderId="0" applyFont="0" applyFill="0" applyBorder="0" applyAlignment="0" applyProtection="0"/>
  </cellStyleXfs>
  <cellXfs count="3648">
    <xf numFmtId="0" fontId="0" fillId="0" borderId="0" xfId="0"/>
    <xf numFmtId="0" fontId="0" fillId="0" borderId="0" xfId="0" applyBorder="1"/>
    <xf numFmtId="0" fontId="0" fillId="0" borderId="0" xfId="0" applyAlignment="1">
      <alignment wrapText="1"/>
    </xf>
    <xf numFmtId="0" fontId="2" fillId="0" borderId="39" xfId="0" applyFont="1" applyFill="1" applyBorder="1"/>
    <xf numFmtId="3" fontId="2" fillId="6" borderId="36" xfId="0" applyNumberFormat="1" applyFont="1" applyFill="1" applyBorder="1"/>
    <xf numFmtId="0" fontId="2" fillId="0" borderId="36" xfId="0" applyFont="1" applyBorder="1"/>
    <xf numFmtId="0" fontId="2" fillId="0" borderId="41" xfId="0" applyFont="1" applyFill="1" applyBorder="1"/>
    <xf numFmtId="3" fontId="2" fillId="7" borderId="0" xfId="0" applyNumberFormat="1" applyFont="1" applyFill="1" applyBorder="1"/>
    <xf numFmtId="0" fontId="2" fillId="0" borderId="0" xfId="0" applyFont="1" applyBorder="1"/>
    <xf numFmtId="0" fontId="2" fillId="0" borderId="42" xfId="0" applyFont="1" applyFill="1" applyBorder="1"/>
    <xf numFmtId="3" fontId="2" fillId="0" borderId="38" xfId="0" applyNumberFormat="1" applyFont="1" applyFill="1" applyBorder="1"/>
    <xf numFmtId="0" fontId="2" fillId="0" borderId="38" xfId="0" applyFont="1" applyBorder="1"/>
    <xf numFmtId="0" fontId="0" fillId="0" borderId="38" xfId="0" applyBorder="1"/>
    <xf numFmtId="0" fontId="2" fillId="0" borderId="0" xfId="0" applyFont="1" applyFill="1" applyBorder="1"/>
    <xf numFmtId="3" fontId="2" fillId="0" borderId="0" xfId="0" applyNumberFormat="1" applyFont="1" applyFill="1" applyBorder="1"/>
    <xf numFmtId="0" fontId="0" fillId="0" borderId="36" xfId="0" applyBorder="1"/>
    <xf numFmtId="3" fontId="17" fillId="0" borderId="0" xfId="0" applyNumberFormat="1" applyFont="1" applyFill="1" applyBorder="1"/>
    <xf numFmtId="0" fontId="0" fillId="0" borderId="48" xfId="0" applyBorder="1"/>
    <xf numFmtId="3" fontId="19" fillId="0" borderId="0" xfId="0" applyNumberFormat="1" applyFont="1" applyFill="1" applyBorder="1"/>
    <xf numFmtId="0" fontId="19" fillId="0" borderId="48" xfId="0" applyFont="1" applyBorder="1"/>
    <xf numFmtId="0" fontId="19" fillId="0" borderId="0" xfId="0" applyFont="1"/>
    <xf numFmtId="0" fontId="2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wrapText="1"/>
    </xf>
    <xf numFmtId="0" fontId="21" fillId="0" borderId="0" xfId="0" applyFont="1" applyBorder="1"/>
    <xf numFmtId="0" fontId="19" fillId="0" borderId="48" xfId="0" applyFont="1" applyFill="1" applyBorder="1" applyAlignment="1">
      <alignment wrapText="1"/>
    </xf>
    <xf numFmtId="0" fontId="19" fillId="0" borderId="49" xfId="0" applyFont="1" applyFill="1" applyBorder="1" applyAlignment="1">
      <alignment wrapText="1"/>
    </xf>
    <xf numFmtId="0" fontId="0" fillId="0" borderId="49" xfId="0" applyBorder="1"/>
    <xf numFmtId="0" fontId="2" fillId="0" borderId="0" xfId="0" applyFont="1"/>
    <xf numFmtId="3" fontId="2" fillId="0" borderId="0" xfId="0" applyNumberFormat="1" applyFont="1"/>
    <xf numFmtId="0" fontId="0" fillId="0" borderId="50" xfId="0" applyBorder="1"/>
    <xf numFmtId="0" fontId="19" fillId="0" borderId="50" xfId="0" applyFont="1" applyBorder="1"/>
    <xf numFmtId="3" fontId="19" fillId="0" borderId="33" xfId="0" applyNumberFormat="1" applyFont="1" applyFill="1" applyBorder="1"/>
    <xf numFmtId="0" fontId="19" fillId="0" borderId="0" xfId="0" applyFont="1" applyBorder="1"/>
    <xf numFmtId="0" fontId="11" fillId="0" borderId="0" xfId="0" applyFont="1" applyAlignment="1">
      <alignment horizontal="center" vertical="center"/>
    </xf>
    <xf numFmtId="0" fontId="19" fillId="0" borderId="48" xfId="0" applyFont="1" applyFill="1" applyBorder="1"/>
    <xf numFmtId="0" fontId="19" fillId="0" borderId="0" xfId="0" applyFont="1" applyFill="1" applyBorder="1"/>
    <xf numFmtId="0" fontId="19" fillId="0" borderId="41" xfId="0" applyFont="1" applyFill="1" applyBorder="1"/>
    <xf numFmtId="0" fontId="20" fillId="0" borderId="41" xfId="0" applyFont="1" applyFill="1" applyBorder="1"/>
    <xf numFmtId="0" fontId="17" fillId="0" borderId="0" xfId="0" applyFont="1" applyBorder="1"/>
    <xf numFmtId="0" fontId="17" fillId="0" borderId="0" xfId="0" applyFont="1"/>
    <xf numFmtId="0" fontId="19" fillId="0" borderId="48" xfId="0" applyFont="1" applyBorder="1" applyAlignment="1">
      <alignment wrapText="1"/>
    </xf>
    <xf numFmtId="0" fontId="19" fillId="0" borderId="0" xfId="0" applyFont="1" applyBorder="1" applyAlignment="1">
      <alignment wrapText="1"/>
    </xf>
    <xf numFmtId="0" fontId="19" fillId="0" borderId="49" xfId="0" applyFont="1" applyBorder="1"/>
    <xf numFmtId="0" fontId="19" fillId="6" borderId="48" xfId="0" applyFont="1" applyFill="1" applyBorder="1"/>
    <xf numFmtId="0" fontId="19" fillId="6" borderId="48" xfId="0" applyFont="1" applyFill="1" applyBorder="1" applyAlignment="1">
      <alignment wrapText="1"/>
    </xf>
    <xf numFmtId="0" fontId="19" fillId="6" borderId="49" xfId="0" applyFont="1" applyFill="1" applyBorder="1"/>
    <xf numFmtId="3" fontId="2" fillId="0" borderId="0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9" fillId="18" borderId="1" xfId="0" applyFont="1" applyFill="1" applyBorder="1" applyAlignment="1">
      <alignment horizontal="center" vertical="center"/>
    </xf>
    <xf numFmtId="0" fontId="19" fillId="19" borderId="1" xfId="0" applyFont="1" applyFill="1" applyBorder="1" applyAlignment="1">
      <alignment horizontal="center" vertical="center"/>
    </xf>
    <xf numFmtId="0" fontId="19" fillId="20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10" fontId="2" fillId="0" borderId="1" xfId="0" applyNumberFormat="1" applyFont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/>
    </xf>
    <xf numFmtId="10" fontId="2" fillId="8" borderId="1" xfId="0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19" fillId="25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0" fontId="6" fillId="34" borderId="24" xfId="0" applyNumberFormat="1" applyFont="1" applyFill="1" applyBorder="1"/>
    <xf numFmtId="3" fontId="6" fillId="34" borderId="24" xfId="0" applyNumberFormat="1" applyFont="1" applyFill="1" applyBorder="1"/>
    <xf numFmtId="10" fontId="6" fillId="35" borderId="24" xfId="0" applyNumberFormat="1" applyFont="1" applyFill="1" applyBorder="1"/>
    <xf numFmtId="3" fontId="6" fillId="35" borderId="24" xfId="0" applyNumberFormat="1" applyFont="1" applyFill="1" applyBorder="1"/>
    <xf numFmtId="169" fontId="0" fillId="0" borderId="0" xfId="0" applyNumberFormat="1"/>
    <xf numFmtId="0" fontId="19" fillId="0" borderId="38" xfId="0" applyFont="1" applyFill="1" applyBorder="1"/>
    <xf numFmtId="0" fontId="17" fillId="0" borderId="48" xfId="0" applyFont="1" applyBorder="1"/>
    <xf numFmtId="0" fontId="17" fillId="0" borderId="38" xfId="0" applyFont="1" applyBorder="1"/>
    <xf numFmtId="0" fontId="17" fillId="0" borderId="50" xfId="0" applyFont="1" applyBorder="1"/>
    <xf numFmtId="0" fontId="0" fillId="0" borderId="76" xfId="0" applyFont="1" applyBorder="1"/>
    <xf numFmtId="0" fontId="0" fillId="0" borderId="76" xfId="0" applyBorder="1"/>
    <xf numFmtId="0" fontId="0" fillId="0" borderId="77" xfId="0" applyFont="1" applyFill="1" applyBorder="1"/>
    <xf numFmtId="0" fontId="0" fillId="0" borderId="76" xfId="0" applyFont="1" applyFill="1" applyBorder="1"/>
    <xf numFmtId="0" fontId="17" fillId="0" borderId="78" xfId="0" applyFont="1" applyFill="1" applyBorder="1"/>
    <xf numFmtId="0" fontId="18" fillId="0" borderId="78" xfId="0" applyFont="1" applyFill="1" applyBorder="1"/>
    <xf numFmtId="0" fontId="17" fillId="0" borderId="78" xfId="0" applyFont="1" applyBorder="1"/>
    <xf numFmtId="0" fontId="17" fillId="0" borderId="76" xfId="0" applyFont="1" applyFill="1" applyBorder="1"/>
    <xf numFmtId="0" fontId="18" fillId="0" borderId="76" xfId="0" applyFont="1" applyFill="1" applyBorder="1"/>
    <xf numFmtId="0" fontId="17" fillId="0" borderId="76" xfId="0" applyFont="1" applyBorder="1"/>
    <xf numFmtId="0" fontId="17" fillId="0" borderId="79" xfId="0" applyFont="1" applyFill="1" applyBorder="1"/>
    <xf numFmtId="0" fontId="18" fillId="0" borderId="79" xfId="0" applyFont="1" applyFill="1" applyBorder="1"/>
    <xf numFmtId="0" fontId="17" fillId="0" borderId="79" xfId="0" applyFont="1" applyBorder="1"/>
    <xf numFmtId="0" fontId="17" fillId="0" borderId="80" xfId="0" applyFont="1" applyBorder="1"/>
    <xf numFmtId="0" fontId="19" fillId="6" borderId="0" xfId="0" applyFont="1" applyFill="1" applyBorder="1"/>
    <xf numFmtId="0" fontId="19" fillId="0" borderId="50" xfId="0" applyFont="1" applyFill="1" applyBorder="1"/>
    <xf numFmtId="0" fontId="17" fillId="0" borderId="80" xfId="0" applyFont="1" applyFill="1" applyBorder="1"/>
    <xf numFmtId="0" fontId="18" fillId="0" borderId="80" xfId="0" applyFont="1" applyFill="1" applyBorder="1"/>
    <xf numFmtId="0" fontId="19" fillId="0" borderId="49" xfId="0" applyFont="1" applyFill="1" applyBorder="1"/>
    <xf numFmtId="0" fontId="17" fillId="0" borderId="81" xfId="0" applyFont="1" applyFill="1" applyBorder="1"/>
    <xf numFmtId="0" fontId="18" fillId="0" borderId="81" xfId="0" applyFont="1" applyFill="1" applyBorder="1"/>
    <xf numFmtId="0" fontId="17" fillId="0" borderId="81" xfId="0" applyFont="1" applyBorder="1"/>
    <xf numFmtId="0" fontId="17" fillId="0" borderId="49" xfId="0" applyFont="1" applyBorder="1"/>
    <xf numFmtId="3" fontId="27" fillId="0" borderId="0" xfId="0" applyNumberFormat="1" applyFont="1" applyFill="1" applyBorder="1"/>
    <xf numFmtId="0" fontId="17" fillId="0" borderId="81" xfId="0" applyFont="1" applyFill="1" applyBorder="1" applyAlignment="1">
      <alignment horizontal="center" vertical="center" wrapText="1"/>
    </xf>
    <xf numFmtId="0" fontId="17" fillId="0" borderId="81" xfId="0" applyFont="1" applyBorder="1" applyAlignment="1">
      <alignment horizontal="center" vertical="center" wrapText="1"/>
    </xf>
    <xf numFmtId="0" fontId="17" fillId="0" borderId="8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28" fillId="0" borderId="38" xfId="0" applyFont="1" applyFill="1" applyBorder="1" applyAlignment="1">
      <alignment horizontal="center" vertical="center"/>
    </xf>
    <xf numFmtId="0" fontId="29" fillId="0" borderId="38" xfId="0" applyFont="1" applyFill="1" applyBorder="1" applyAlignment="1">
      <alignment horizontal="center" vertical="center"/>
    </xf>
    <xf numFmtId="0" fontId="17" fillId="0" borderId="39" xfId="0" applyFont="1" applyBorder="1"/>
    <xf numFmtId="0" fontId="17" fillId="6" borderId="36" xfId="0" applyFont="1" applyFill="1" applyBorder="1"/>
    <xf numFmtId="0" fontId="17" fillId="0" borderId="36" xfId="0" applyFont="1" applyBorder="1"/>
    <xf numFmtId="0" fontId="28" fillId="0" borderId="40" xfId="0" applyFont="1" applyBorder="1" applyAlignment="1">
      <alignment horizontal="center"/>
    </xf>
    <xf numFmtId="0" fontId="28" fillId="0" borderId="36" xfId="0" applyFont="1" applyBorder="1" applyAlignment="1">
      <alignment horizontal="center"/>
    </xf>
    <xf numFmtId="0" fontId="17" fillId="0" borderId="41" xfId="0" applyFont="1" applyBorder="1"/>
    <xf numFmtId="0" fontId="17" fillId="7" borderId="0" xfId="0" applyFont="1" applyFill="1" applyBorder="1"/>
    <xf numFmtId="0" fontId="28" fillId="0" borderId="33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17" fillId="0" borderId="42" xfId="0" applyFont="1" applyBorder="1"/>
    <xf numFmtId="0" fontId="28" fillId="0" borderId="43" xfId="0" applyFont="1" applyBorder="1" applyAlignment="1">
      <alignment horizontal="center"/>
    </xf>
    <xf numFmtId="0" fontId="28" fillId="0" borderId="38" xfId="0" applyFont="1" applyBorder="1" applyAlignment="1">
      <alignment horizontal="center"/>
    </xf>
    <xf numFmtId="0" fontId="17" fillId="0" borderId="33" xfId="0" applyFont="1" applyBorder="1"/>
    <xf numFmtId="0" fontId="19" fillId="23" borderId="1" xfId="0" applyFont="1" applyFill="1" applyBorder="1" applyAlignment="1">
      <alignment horizontal="center" vertical="center"/>
    </xf>
    <xf numFmtId="0" fontId="19" fillId="23" borderId="1" xfId="0" applyFont="1" applyFill="1" applyBorder="1" applyAlignment="1">
      <alignment horizontal="center" vertical="center" wrapText="1"/>
    </xf>
    <xf numFmtId="10" fontId="19" fillId="23" borderId="1" xfId="0" applyNumberFormat="1" applyFont="1" applyFill="1" applyBorder="1" applyAlignment="1">
      <alignment horizontal="center" vertical="center" wrapText="1"/>
    </xf>
    <xf numFmtId="10" fontId="19" fillId="0" borderId="1" xfId="0" applyNumberFormat="1" applyFont="1" applyBorder="1" applyAlignment="1">
      <alignment horizontal="center" vertical="center" wrapText="1"/>
    </xf>
    <xf numFmtId="10" fontId="19" fillId="29" borderId="1" xfId="0" applyNumberFormat="1" applyFont="1" applyFill="1" applyBorder="1" applyAlignment="1">
      <alignment horizontal="center" vertical="center" wrapText="1"/>
    </xf>
    <xf numFmtId="10" fontId="19" fillId="27" borderId="1" xfId="0" applyNumberFormat="1" applyFont="1" applyFill="1" applyBorder="1" applyAlignment="1">
      <alignment horizontal="center" vertical="center" wrapText="1"/>
    </xf>
    <xf numFmtId="10" fontId="19" fillId="23" borderId="1" xfId="0" applyNumberFormat="1" applyFont="1" applyFill="1" applyBorder="1" applyAlignment="1">
      <alignment horizontal="center" vertical="center"/>
    </xf>
    <xf numFmtId="10" fontId="19" fillId="0" borderId="1" xfId="0" applyNumberFormat="1" applyFont="1" applyBorder="1" applyAlignment="1">
      <alignment horizontal="center" vertical="center"/>
    </xf>
    <xf numFmtId="10" fontId="19" fillId="29" borderId="1" xfId="0" applyNumberFormat="1" applyFont="1" applyFill="1" applyBorder="1" applyAlignment="1">
      <alignment horizontal="center" vertical="center"/>
    </xf>
    <xf numFmtId="10" fontId="19" fillId="27" borderId="1" xfId="0" applyNumberFormat="1" applyFont="1" applyFill="1" applyBorder="1" applyAlignment="1">
      <alignment horizontal="center" vertical="center"/>
    </xf>
    <xf numFmtId="0" fontId="19" fillId="0" borderId="49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/>
    </xf>
    <xf numFmtId="0" fontId="17" fillId="0" borderId="0" xfId="0" applyFont="1" applyFill="1" applyBorder="1"/>
    <xf numFmtId="0" fontId="17" fillId="0" borderId="48" xfId="0" applyFont="1" applyFill="1" applyBorder="1"/>
    <xf numFmtId="0" fontId="17" fillId="0" borderId="49" xfId="0" applyFont="1" applyFill="1" applyBorder="1"/>
    <xf numFmtId="0" fontId="19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 wrapText="1"/>
    </xf>
    <xf numFmtId="10" fontId="19" fillId="5" borderId="1" xfId="0" applyNumberFormat="1" applyFont="1" applyFill="1" applyBorder="1" applyAlignment="1">
      <alignment horizontal="center" vertical="center" wrapText="1"/>
    </xf>
    <xf numFmtId="10" fontId="19" fillId="5" borderId="1" xfId="0" applyNumberFormat="1" applyFont="1" applyFill="1" applyBorder="1" applyAlignment="1">
      <alignment horizontal="center" vertical="center"/>
    </xf>
    <xf numFmtId="167" fontId="20" fillId="0" borderId="0" xfId="0" applyNumberFormat="1" applyFont="1" applyFill="1" applyBorder="1"/>
    <xf numFmtId="0" fontId="20" fillId="0" borderId="0" xfId="0" applyNumberFormat="1" applyFont="1" applyFill="1" applyBorder="1"/>
    <xf numFmtId="167" fontId="20" fillId="0" borderId="0" xfId="0" applyNumberFormat="1" applyFont="1" applyBorder="1"/>
    <xf numFmtId="0" fontId="20" fillId="0" borderId="0" xfId="0" applyNumberFormat="1" applyFont="1" applyBorder="1"/>
    <xf numFmtId="0" fontId="20" fillId="0" borderId="40" xfId="0" applyNumberFormat="1" applyFont="1" applyFill="1" applyBorder="1" applyAlignment="1">
      <alignment horizontal="right" vertical="center"/>
    </xf>
    <xf numFmtId="0" fontId="18" fillId="0" borderId="49" xfId="0" applyFont="1" applyBorder="1"/>
    <xf numFmtId="0" fontId="18" fillId="0" borderId="48" xfId="0" applyFont="1" applyBorder="1"/>
    <xf numFmtId="3" fontId="20" fillId="0" borderId="0" xfId="0" applyNumberFormat="1" applyFont="1" applyFill="1" applyBorder="1"/>
    <xf numFmtId="167" fontId="20" fillId="0" borderId="1" xfId="0" applyNumberFormat="1" applyFont="1" applyFill="1" applyBorder="1" applyAlignment="1">
      <alignment horizontal="center" vertical="center" wrapText="1"/>
    </xf>
    <xf numFmtId="167" fontId="17" fillId="0" borderId="0" xfId="0" applyNumberFormat="1" applyFont="1"/>
    <xf numFmtId="0" fontId="17" fillId="0" borderId="0" xfId="0" applyNumberFormat="1" applyFont="1"/>
    <xf numFmtId="0" fontId="17" fillId="0" borderId="40" xfId="0" applyFont="1" applyBorder="1"/>
    <xf numFmtId="0" fontId="17" fillId="0" borderId="43" xfId="0" applyFont="1" applyBorder="1"/>
    <xf numFmtId="0" fontId="19" fillId="0" borderId="31" xfId="0" applyFont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19" fillId="0" borderId="3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top" wrapText="1"/>
    </xf>
    <xf numFmtId="3" fontId="19" fillId="0" borderId="49" xfId="0" applyNumberFormat="1" applyFont="1" applyFill="1" applyBorder="1"/>
    <xf numFmtId="3" fontId="19" fillId="0" borderId="41" xfId="0" applyNumberFormat="1" applyFont="1" applyFill="1" applyBorder="1"/>
    <xf numFmtId="3" fontId="19" fillId="6" borderId="48" xfId="0" applyNumberFormat="1" applyFont="1" applyFill="1" applyBorder="1"/>
    <xf numFmtId="3" fontId="19" fillId="0" borderId="48" xfId="0" applyNumberFormat="1" applyFont="1" applyFill="1" applyBorder="1"/>
    <xf numFmtId="3" fontId="17" fillId="0" borderId="49" xfId="0" applyNumberFormat="1" applyFont="1" applyFill="1" applyBorder="1" applyAlignment="1">
      <alignment horizontal="center" vertical="center"/>
    </xf>
    <xf numFmtId="3" fontId="19" fillId="6" borderId="49" xfId="0" applyNumberFormat="1" applyFont="1" applyFill="1" applyBorder="1"/>
    <xf numFmtId="0" fontId="19" fillId="25" borderId="1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center" vertical="center" wrapText="1"/>
    </xf>
    <xf numFmtId="3" fontId="19" fillId="4" borderId="0" xfId="0" applyNumberFormat="1" applyFont="1" applyFill="1" applyBorder="1" applyAlignment="1">
      <alignment horizontal="center" vertical="center"/>
    </xf>
    <xf numFmtId="10" fontId="19" fillId="25" borderId="1" xfId="0" applyNumberFormat="1" applyFont="1" applyFill="1" applyBorder="1" applyAlignment="1">
      <alignment horizontal="center" vertical="center" wrapText="1"/>
    </xf>
    <xf numFmtId="10" fontId="19" fillId="0" borderId="8" xfId="0" applyNumberFormat="1" applyFont="1" applyBorder="1" applyAlignment="1">
      <alignment horizontal="center" vertical="center" wrapText="1"/>
    </xf>
    <xf numFmtId="10" fontId="19" fillId="4" borderId="0" xfId="0" applyNumberFormat="1" applyFont="1" applyFill="1" applyBorder="1" applyAlignment="1">
      <alignment horizontal="center" vertical="center" wrapText="1"/>
    </xf>
    <xf numFmtId="3" fontId="20" fillId="0" borderId="0" xfId="0" applyNumberFormat="1" applyFont="1" applyBorder="1"/>
    <xf numFmtId="3" fontId="20" fillId="0" borderId="33" xfId="0" applyNumberFormat="1" applyFont="1" applyFill="1" applyBorder="1"/>
    <xf numFmtId="3" fontId="19" fillId="0" borderId="0" xfId="0" applyNumberFormat="1" applyFont="1" applyBorder="1"/>
    <xf numFmtId="3" fontId="20" fillId="4" borderId="0" xfId="0" applyNumberFormat="1" applyFont="1" applyFill="1" applyBorder="1"/>
    <xf numFmtId="0" fontId="19" fillId="0" borderId="38" xfId="0" applyFont="1" applyFill="1" applyBorder="1" applyAlignment="1">
      <alignment horizontal="center" vertical="center"/>
    </xf>
    <xf numFmtId="0" fontId="19" fillId="0" borderId="36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7" fillId="0" borderId="0" xfId="0" applyNumberFormat="1" applyFont="1" applyBorder="1"/>
    <xf numFmtId="0" fontId="19" fillId="0" borderId="0" xfId="0" applyFont="1" applyBorder="1" applyAlignment="1">
      <alignment horizontal="center"/>
    </xf>
    <xf numFmtId="167" fontId="19" fillId="0" borderId="0" xfId="0" applyNumberFormat="1" applyFont="1" applyAlignment="1">
      <alignment horizontal="center"/>
    </xf>
    <xf numFmtId="0" fontId="19" fillId="0" borderId="0" xfId="0" applyNumberFormat="1" applyFont="1" applyAlignment="1">
      <alignment horizontal="center"/>
    </xf>
    <xf numFmtId="0" fontId="17" fillId="0" borderId="0" xfId="0" applyFont="1" applyFill="1" applyBorder="1" applyAlignment="1">
      <alignment horizontal="center"/>
    </xf>
    <xf numFmtId="14" fontId="17" fillId="0" borderId="0" xfId="0" applyNumberFormat="1" applyFont="1" applyFill="1" applyBorder="1" applyAlignment="1">
      <alignment horizontal="center"/>
    </xf>
    <xf numFmtId="14" fontId="17" fillId="0" borderId="0" xfId="0" applyNumberFormat="1" applyFont="1" applyFill="1" applyBorder="1"/>
    <xf numFmtId="0" fontId="19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9" fillId="0" borderId="51" xfId="0" applyFont="1" applyFill="1" applyBorder="1" applyAlignment="1">
      <alignment horizontal="center" vertical="center" wrapText="1"/>
    </xf>
    <xf numFmtId="3" fontId="17" fillId="0" borderId="62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3" fontId="17" fillId="0" borderId="63" xfId="0" applyNumberFormat="1" applyFont="1" applyFill="1" applyBorder="1" applyAlignment="1">
      <alignment horizontal="center" vertical="center"/>
    </xf>
    <xf numFmtId="0" fontId="17" fillId="0" borderId="52" xfId="0" applyFont="1" applyBorder="1" applyAlignment="1">
      <alignment horizontal="center" vertical="center"/>
    </xf>
    <xf numFmtId="3" fontId="17" fillId="0" borderId="65" xfId="0" applyNumberFormat="1" applyFont="1" applyFill="1" applyBorder="1" applyAlignment="1">
      <alignment horizontal="center" vertical="center"/>
    </xf>
    <xf numFmtId="3" fontId="17" fillId="17" borderId="49" xfId="0" applyNumberFormat="1" applyFont="1" applyFill="1" applyBorder="1" applyAlignment="1">
      <alignment horizontal="center" vertical="center"/>
    </xf>
    <xf numFmtId="0" fontId="30" fillId="0" borderId="49" xfId="0" applyFont="1" applyFill="1" applyBorder="1" applyAlignment="1">
      <alignment horizontal="center" vertical="center"/>
    </xf>
    <xf numFmtId="3" fontId="17" fillId="0" borderId="69" xfId="0" applyNumberFormat="1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48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3" fontId="17" fillId="0" borderId="34" xfId="0" applyNumberFormat="1" applyFont="1" applyFill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3" fontId="17" fillId="15" borderId="63" xfId="0" applyNumberFormat="1" applyFont="1" applyFill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3" fontId="17" fillId="0" borderId="73" xfId="0" applyNumberFormat="1" applyFont="1" applyFill="1" applyBorder="1" applyAlignment="1">
      <alignment horizontal="center" vertical="center"/>
    </xf>
    <xf numFmtId="3" fontId="17" fillId="0" borderId="58" xfId="0" applyNumberFormat="1" applyFont="1" applyFill="1" applyBorder="1" applyAlignment="1">
      <alignment horizontal="center" vertical="center"/>
    </xf>
    <xf numFmtId="3" fontId="17" fillId="0" borderId="64" xfId="0" applyNumberFormat="1" applyFont="1" applyFill="1" applyBorder="1" applyAlignment="1">
      <alignment horizontal="center" vertical="center"/>
    </xf>
    <xf numFmtId="0" fontId="17" fillId="0" borderId="49" xfId="0" applyFont="1" applyFill="1" applyBorder="1" applyAlignment="1">
      <alignment horizontal="center" vertical="center"/>
    </xf>
    <xf numFmtId="0" fontId="17" fillId="0" borderId="57" xfId="0" applyFont="1" applyBorder="1" applyAlignment="1">
      <alignment horizontal="center" vertical="center"/>
    </xf>
    <xf numFmtId="0" fontId="17" fillId="0" borderId="69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3" fontId="17" fillId="0" borderId="37" xfId="0" applyNumberFormat="1" applyFont="1" applyFill="1" applyBorder="1" applyAlignment="1">
      <alignment horizontal="center" vertical="center"/>
    </xf>
    <xf numFmtId="3" fontId="17" fillId="0" borderId="71" xfId="0" applyNumberFormat="1" applyFont="1" applyFill="1" applyBorder="1" applyAlignment="1">
      <alignment horizontal="center" vertical="center"/>
    </xf>
    <xf numFmtId="3" fontId="17" fillId="0" borderId="13" xfId="0" applyNumberFormat="1" applyFont="1" applyFill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3" fontId="17" fillId="0" borderId="16" xfId="0" applyNumberFormat="1" applyFont="1" applyFill="1" applyBorder="1" applyAlignment="1">
      <alignment horizontal="center" vertical="center"/>
    </xf>
    <xf numFmtId="3" fontId="17" fillId="0" borderId="7" xfId="0" applyNumberFormat="1" applyFont="1" applyFill="1" applyBorder="1" applyAlignment="1">
      <alignment horizontal="center" vertical="center"/>
    </xf>
    <xf numFmtId="3" fontId="17" fillId="17" borderId="34" xfId="0" applyNumberFormat="1" applyFont="1" applyFill="1" applyBorder="1" applyAlignment="1">
      <alignment horizontal="center" vertical="center"/>
    </xf>
    <xf numFmtId="3" fontId="17" fillId="15" borderId="34" xfId="0" applyNumberFormat="1" applyFont="1" applyFill="1" applyBorder="1" applyAlignment="1">
      <alignment horizontal="center" vertical="center"/>
    </xf>
    <xf numFmtId="3" fontId="17" fillId="0" borderId="23" xfId="0" applyNumberFormat="1" applyFont="1" applyFill="1" applyBorder="1" applyAlignment="1">
      <alignment horizontal="center" vertical="center"/>
    </xf>
    <xf numFmtId="0" fontId="17" fillId="26" borderId="16" xfId="0" applyFont="1" applyFill="1" applyBorder="1" applyAlignment="1">
      <alignment horizontal="center" vertical="center"/>
    </xf>
    <xf numFmtId="3" fontId="18" fillId="17" borderId="34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3" fontId="17" fillId="16" borderId="34" xfId="0" applyNumberFormat="1" applyFont="1" applyFill="1" applyBorder="1" applyAlignment="1">
      <alignment horizontal="center" vertical="center"/>
    </xf>
    <xf numFmtId="3" fontId="17" fillId="0" borderId="53" xfId="0" applyNumberFormat="1" applyFont="1" applyFill="1" applyBorder="1" applyAlignment="1">
      <alignment horizontal="center" vertical="center"/>
    </xf>
    <xf numFmtId="0" fontId="30" fillId="17" borderId="48" xfId="0" applyFont="1" applyFill="1" applyBorder="1" applyAlignment="1">
      <alignment horizontal="center" vertical="center"/>
    </xf>
    <xf numFmtId="3" fontId="17" fillId="0" borderId="54" xfId="0" applyNumberFormat="1" applyFont="1" applyFill="1" applyBorder="1" applyAlignment="1">
      <alignment horizontal="center" vertical="center"/>
    </xf>
    <xf numFmtId="0" fontId="17" fillId="0" borderId="75" xfId="0" applyFont="1" applyBorder="1" applyAlignment="1">
      <alignment horizontal="center" vertical="center"/>
    </xf>
    <xf numFmtId="0" fontId="17" fillId="0" borderId="74" xfId="0" applyFont="1" applyBorder="1" applyAlignment="1">
      <alignment horizontal="center" vertical="center"/>
    </xf>
    <xf numFmtId="0" fontId="18" fillId="15" borderId="8" xfId="0" applyFont="1" applyFill="1" applyBorder="1" applyAlignment="1">
      <alignment horizontal="center" vertical="center"/>
    </xf>
    <xf numFmtId="0" fontId="18" fillId="15" borderId="11" xfId="0" applyFont="1" applyFill="1" applyBorder="1" applyAlignment="1">
      <alignment horizontal="center" vertical="center"/>
    </xf>
    <xf numFmtId="0" fontId="18" fillId="17" borderId="11" xfId="0" applyFont="1" applyFill="1" applyBorder="1" applyAlignment="1">
      <alignment horizontal="center" vertical="center"/>
    </xf>
    <xf numFmtId="0" fontId="30" fillId="15" borderId="48" xfId="0" applyFont="1" applyFill="1" applyBorder="1"/>
    <xf numFmtId="3" fontId="17" fillId="0" borderId="24" xfId="0" applyNumberFormat="1" applyFont="1" applyFill="1" applyBorder="1" applyAlignment="1">
      <alignment horizontal="center" vertical="center"/>
    </xf>
    <xf numFmtId="167" fontId="19" fillId="0" borderId="0" xfId="0" applyNumberFormat="1" applyFont="1" applyFill="1" applyBorder="1"/>
    <xf numFmtId="3" fontId="20" fillId="4" borderId="33" xfId="0" applyNumberFormat="1" applyFont="1" applyFill="1" applyBorder="1"/>
    <xf numFmtId="3" fontId="19" fillId="0" borderId="33" xfId="0" applyNumberFormat="1" applyFont="1" applyBorder="1"/>
    <xf numFmtId="0" fontId="17" fillId="0" borderId="0" xfId="0" applyFont="1" applyAlignment="1">
      <alignment horizontal="center" vertical="center"/>
    </xf>
    <xf numFmtId="3" fontId="19" fillId="25" borderId="1" xfId="0" applyNumberFormat="1" applyFont="1" applyFill="1" applyBorder="1" applyAlignment="1">
      <alignment horizontal="center" vertical="center" wrapText="1"/>
    </xf>
    <xf numFmtId="0" fontId="0" fillId="0" borderId="0" xfId="0" pivotButton="1"/>
    <xf numFmtId="0" fontId="19" fillId="0" borderId="0" xfId="0" applyFont="1" applyAlignment="1">
      <alignment horizontal="center" vertical="center"/>
    </xf>
    <xf numFmtId="0" fontId="19" fillId="0" borderId="26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0" fontId="0" fillId="0" borderId="24" xfId="0" applyBorder="1" applyAlignment="1">
      <alignment horizontal="left"/>
    </xf>
    <xf numFmtId="0" fontId="0" fillId="0" borderId="24" xfId="0" applyNumberFormat="1" applyBorder="1"/>
    <xf numFmtId="0" fontId="0" fillId="0" borderId="24" xfId="0" applyBorder="1"/>
    <xf numFmtId="0" fontId="0" fillId="0" borderId="24" xfId="0" pivotButton="1" applyBorder="1"/>
    <xf numFmtId="0" fontId="0" fillId="0" borderId="0" xfId="0" pivotButton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2" fontId="17" fillId="0" borderId="0" xfId="0" applyNumberFormat="1" applyFont="1"/>
    <xf numFmtId="0" fontId="22" fillId="0" borderId="0" xfId="0" applyFont="1" applyBorder="1"/>
    <xf numFmtId="2" fontId="21" fillId="0" borderId="0" xfId="0" applyNumberFormat="1" applyFont="1" applyBorder="1"/>
    <xf numFmtId="4" fontId="19" fillId="0" borderId="0" xfId="0" applyNumberFormat="1" applyFont="1" applyFill="1" applyBorder="1"/>
    <xf numFmtId="2" fontId="19" fillId="0" borderId="0" xfId="0" applyNumberFormat="1" applyFont="1"/>
    <xf numFmtId="4" fontId="22" fillId="0" borderId="0" xfId="0" applyNumberFormat="1" applyFont="1" applyBorder="1"/>
    <xf numFmtId="168" fontId="19" fillId="0" borderId="0" xfId="0" applyNumberFormat="1" applyFont="1" applyFill="1" applyBorder="1"/>
    <xf numFmtId="4" fontId="11" fillId="0" borderId="0" xfId="0" applyNumberFormat="1" applyFont="1" applyAlignment="1">
      <alignment horizontal="center" vertical="center"/>
    </xf>
    <xf numFmtId="4" fontId="33" fillId="0" borderId="0" xfId="0" applyNumberFormat="1" applyFont="1" applyAlignment="1">
      <alignment horizontal="center" vertical="center"/>
    </xf>
    <xf numFmtId="0" fontId="2" fillId="8" borderId="14" xfId="0" applyFont="1" applyFill="1" applyBorder="1" applyAlignment="1">
      <alignment horizontal="center" vertical="center" wrapText="1"/>
    </xf>
    <xf numFmtId="10" fontId="2" fillId="8" borderId="14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3" fontId="17" fillId="0" borderId="0" xfId="0" applyNumberFormat="1" applyFont="1" applyFill="1" applyBorder="1" applyAlignment="1">
      <alignment wrapText="1"/>
    </xf>
    <xf numFmtId="0" fontId="19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23" borderId="14" xfId="0" applyFont="1" applyFill="1" applyBorder="1" applyAlignment="1">
      <alignment horizontal="center" vertical="center" wrapText="1"/>
    </xf>
    <xf numFmtId="10" fontId="19" fillId="23" borderId="14" xfId="0" applyNumberFormat="1" applyFont="1" applyFill="1" applyBorder="1" applyAlignment="1">
      <alignment horizontal="center" vertical="center" wrapText="1"/>
    </xf>
    <xf numFmtId="10" fontId="19" fillId="23" borderId="14" xfId="0" applyNumberFormat="1" applyFont="1" applyFill="1" applyBorder="1" applyAlignment="1">
      <alignment horizontal="center" vertical="center"/>
    </xf>
    <xf numFmtId="10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wrapText="1"/>
    </xf>
    <xf numFmtId="2" fontId="17" fillId="0" borderId="1" xfId="0" applyNumberFormat="1" applyFont="1" applyBorder="1" applyAlignment="1">
      <alignment horizontal="center" vertical="center" wrapText="1"/>
    </xf>
    <xf numFmtId="3" fontId="18" fillId="0" borderId="1" xfId="0" applyNumberFormat="1" applyFont="1" applyFill="1" applyBorder="1" applyAlignment="1">
      <alignment horizontal="center" vertical="center" wrapText="1"/>
    </xf>
    <xf numFmtId="167" fontId="18" fillId="0" borderId="1" xfId="0" applyNumberFormat="1" applyFont="1" applyFill="1" applyBorder="1" applyAlignment="1">
      <alignment horizontal="center" vertical="center"/>
    </xf>
    <xf numFmtId="170" fontId="18" fillId="0" borderId="1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center" vertical="center" wrapText="1"/>
    </xf>
    <xf numFmtId="3" fontId="17" fillId="0" borderId="33" xfId="0" applyNumberFormat="1" applyFont="1" applyFill="1" applyBorder="1" applyAlignment="1">
      <alignment horizontal="center" vertical="center" wrapText="1"/>
    </xf>
    <xf numFmtId="3" fontId="17" fillId="0" borderId="4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Fill="1" applyBorder="1"/>
    <xf numFmtId="3" fontId="18" fillId="0" borderId="1" xfId="0" applyNumberFormat="1" applyFont="1" applyBorder="1" applyAlignment="1">
      <alignment horizontal="center" vertical="center" wrapText="1"/>
    </xf>
    <xf numFmtId="170" fontId="18" fillId="0" borderId="1" xfId="0" applyNumberFormat="1" applyFont="1" applyBorder="1" applyAlignment="1">
      <alignment horizontal="center" vertical="center" wrapText="1"/>
    </xf>
    <xf numFmtId="170" fontId="17" fillId="0" borderId="1" xfId="0" applyNumberFormat="1" applyFont="1" applyFill="1" applyBorder="1" applyAlignment="1">
      <alignment horizontal="center" vertical="center" wrapText="1"/>
    </xf>
    <xf numFmtId="0" fontId="19" fillId="32" borderId="1" xfId="0" applyFont="1" applyFill="1" applyBorder="1" applyAlignment="1">
      <alignment horizontal="center" vertical="center" wrapText="1"/>
    </xf>
    <xf numFmtId="0" fontId="19" fillId="22" borderId="1" xfId="0" applyFont="1" applyFill="1" applyBorder="1" applyAlignment="1">
      <alignment horizontal="center" vertical="center" wrapText="1"/>
    </xf>
    <xf numFmtId="3" fontId="20" fillId="25" borderId="1" xfId="0" applyNumberFormat="1" applyFont="1" applyFill="1" applyBorder="1" applyAlignment="1">
      <alignment horizontal="center" vertical="center" wrapText="1"/>
    </xf>
    <xf numFmtId="3" fontId="20" fillId="21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2" fontId="0" fillId="0" borderId="86" xfId="0" applyNumberFormat="1" applyBorder="1" applyAlignment="1">
      <alignment horizontal="center" vertical="center" wrapText="1"/>
    </xf>
    <xf numFmtId="10" fontId="0" fillId="0" borderId="87" xfId="0" applyNumberFormat="1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1" fontId="0" fillId="0" borderId="86" xfId="0" applyNumberFormat="1" applyBorder="1" applyAlignment="1">
      <alignment horizontal="center" vertical="center" wrapText="1"/>
    </xf>
    <xf numFmtId="1" fontId="2" fillId="0" borderId="86" xfId="0" applyNumberFormat="1" applyFont="1" applyBorder="1" applyAlignment="1">
      <alignment horizontal="center" vertical="center" wrapText="1"/>
    </xf>
    <xf numFmtId="10" fontId="2" fillId="0" borderId="87" xfId="0" applyNumberFormat="1" applyFont="1" applyBorder="1" applyAlignment="1">
      <alignment horizontal="center" vertical="center" wrapText="1"/>
    </xf>
    <xf numFmtId="0" fontId="2" fillId="0" borderId="86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7" fillId="30" borderId="1" xfId="0" applyFont="1" applyFill="1" applyBorder="1" applyAlignment="1">
      <alignment horizontal="center" vertical="center" wrapText="1"/>
    </xf>
    <xf numFmtId="3" fontId="18" fillId="7" borderId="1" xfId="0" applyNumberFormat="1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3" fontId="20" fillId="7" borderId="1" xfId="0" applyNumberFormat="1" applyFont="1" applyFill="1" applyBorder="1" applyAlignment="1">
      <alignment horizontal="center" vertical="center" wrapText="1"/>
    </xf>
    <xf numFmtId="1" fontId="0" fillId="0" borderId="84" xfId="0" applyNumberFormat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2" fontId="0" fillId="0" borderId="0" xfId="0" applyNumberFormat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0" fillId="7" borderId="0" xfId="0" applyFill="1"/>
    <xf numFmtId="0" fontId="0" fillId="0" borderId="89" xfId="0" applyBorder="1" applyAlignment="1">
      <alignment horizontal="center" vertical="center" wrapText="1"/>
    </xf>
    <xf numFmtId="0" fontId="0" fillId="0" borderId="88" xfId="0" applyBorder="1" applyAlignment="1">
      <alignment horizontal="center" vertical="center" wrapText="1"/>
    </xf>
    <xf numFmtId="0" fontId="2" fillId="0" borderId="62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0" fillId="0" borderId="63" xfId="0" applyFont="1" applyBorder="1" applyAlignment="1">
      <alignment horizontal="center" vertical="center" wrapText="1"/>
    </xf>
    <xf numFmtId="2" fontId="0" fillId="0" borderId="90" xfId="0" applyNumberFormat="1" applyBorder="1" applyAlignment="1">
      <alignment horizontal="center" vertical="center" wrapText="1"/>
    </xf>
    <xf numFmtId="0" fontId="0" fillId="27" borderId="91" xfId="0" applyFill="1" applyBorder="1" applyAlignment="1">
      <alignment horizontal="center" vertical="center" wrapText="1"/>
    </xf>
    <xf numFmtId="0" fontId="0" fillId="0" borderId="90" xfId="0" applyBorder="1" applyAlignment="1">
      <alignment horizontal="center" vertical="center" wrapText="1"/>
    </xf>
    <xf numFmtId="0" fontId="2" fillId="0" borderId="65" xfId="0" applyFont="1" applyBorder="1" applyAlignment="1">
      <alignment horizontal="center" vertical="center" wrapText="1"/>
    </xf>
    <xf numFmtId="0" fontId="6" fillId="0" borderId="0" xfId="0" applyFont="1" applyFill="1"/>
    <xf numFmtId="0" fontId="0" fillId="0" borderId="0" xfId="0" applyFill="1"/>
    <xf numFmtId="0" fontId="19" fillId="5" borderId="14" xfId="0" applyFont="1" applyFill="1" applyBorder="1" applyAlignment="1">
      <alignment horizontal="center" vertical="center" wrapText="1"/>
    </xf>
    <xf numFmtId="10" fontId="19" fillId="5" borderId="14" xfId="0" applyNumberFormat="1" applyFont="1" applyFill="1" applyBorder="1" applyAlignment="1">
      <alignment horizontal="center" vertical="center" wrapText="1"/>
    </xf>
    <xf numFmtId="10" fontId="19" fillId="5" borderId="14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 wrapText="1"/>
    </xf>
    <xf numFmtId="3" fontId="19" fillId="0" borderId="0" xfId="0" applyNumberFormat="1" applyFont="1" applyFill="1" applyBorder="1" applyAlignment="1">
      <alignment horizontal="center" vertical="center" wrapText="1"/>
    </xf>
    <xf numFmtId="0" fontId="0" fillId="0" borderId="76" xfId="0" applyFont="1" applyBorder="1" applyAlignment="1">
      <alignment horizontal="center" vertical="center" wrapText="1"/>
    </xf>
    <xf numFmtId="0" fontId="17" fillId="0" borderId="76" xfId="0" applyFont="1" applyBorder="1" applyAlignment="1">
      <alignment horizontal="center" vertical="center" wrapText="1"/>
    </xf>
    <xf numFmtId="0" fontId="29" fillId="0" borderId="32" xfId="0" applyFont="1" applyFill="1" applyBorder="1" applyAlignment="1">
      <alignment horizontal="center" vertical="center" wrapText="1"/>
    </xf>
    <xf numFmtId="3" fontId="37" fillId="0" borderId="31" xfId="0" applyNumberFormat="1" applyFont="1" applyBorder="1" applyAlignment="1">
      <alignment horizontal="center" vertical="center" wrapText="1"/>
    </xf>
    <xf numFmtId="3" fontId="37" fillId="0" borderId="35" xfId="0" applyNumberFormat="1" applyFont="1" applyBorder="1" applyAlignment="1">
      <alignment horizontal="center" vertical="center" wrapText="1"/>
    </xf>
    <xf numFmtId="0" fontId="37" fillId="0" borderId="46" xfId="0" applyFont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19" fillId="0" borderId="32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3" fontId="20" fillId="0" borderId="3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19" borderId="0" xfId="0" applyFill="1" applyAlignment="1">
      <alignment horizontal="center" vertical="center"/>
    </xf>
    <xf numFmtId="0" fontId="0" fillId="20" borderId="0" xfId="0" applyFill="1" applyAlignment="1">
      <alignment horizontal="center" vertical="center" wrapText="1"/>
    </xf>
    <xf numFmtId="0" fontId="0" fillId="18" borderId="0" xfId="0" applyFill="1" applyAlignment="1">
      <alignment horizontal="center" vertical="center" wrapText="1"/>
    </xf>
    <xf numFmtId="0" fontId="0" fillId="37" borderId="0" xfId="0" applyFill="1" applyAlignment="1">
      <alignment horizontal="center" vertical="center" wrapText="1"/>
    </xf>
    <xf numFmtId="0" fontId="0" fillId="25" borderId="0" xfId="0" applyFill="1" applyAlignment="1">
      <alignment horizontal="center" vertical="center"/>
    </xf>
    <xf numFmtId="167" fontId="18" fillId="0" borderId="1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Fill="1" applyBorder="1" applyAlignment="1">
      <alignment horizontal="center" vertical="center"/>
    </xf>
    <xf numFmtId="0" fontId="0" fillId="0" borderId="77" xfId="0" applyFont="1" applyFill="1" applyBorder="1" applyAlignment="1">
      <alignment horizontal="center" vertical="center" wrapText="1"/>
    </xf>
    <xf numFmtId="0" fontId="18" fillId="0" borderId="92" xfId="0" applyFont="1" applyFill="1" applyBorder="1"/>
    <xf numFmtId="0" fontId="18" fillId="0" borderId="0" xfId="0" applyFont="1" applyFill="1" applyBorder="1" applyAlignment="1">
      <alignment horizontal="center" vertical="center" wrapText="1"/>
    </xf>
    <xf numFmtId="167" fontId="17" fillId="0" borderId="0" xfId="0" applyNumberFormat="1" applyFont="1" applyAlignment="1">
      <alignment horizontal="center" vertical="center" wrapText="1"/>
    </xf>
    <xf numFmtId="164" fontId="19" fillId="0" borderId="26" xfId="0" applyNumberFormat="1" applyFont="1" applyFill="1" applyBorder="1" applyAlignment="1">
      <alignment horizontal="center" vertical="top" wrapText="1"/>
    </xf>
    <xf numFmtId="167" fontId="19" fillId="0" borderId="27" xfId="0" applyNumberFormat="1" applyFont="1" applyFill="1" applyBorder="1" applyAlignment="1">
      <alignment horizontal="center" vertical="top" wrapText="1"/>
    </xf>
    <xf numFmtId="167" fontId="20" fillId="0" borderId="28" xfId="0" applyNumberFormat="1" applyFont="1" applyBorder="1" applyAlignment="1">
      <alignment horizontal="center" vertical="top" wrapText="1"/>
    </xf>
    <xf numFmtId="0" fontId="19" fillId="0" borderId="28" xfId="0" applyNumberFormat="1" applyFont="1" applyFill="1" applyBorder="1" applyAlignment="1">
      <alignment horizontal="center" vertical="top" wrapText="1"/>
    </xf>
    <xf numFmtId="0" fontId="19" fillId="0" borderId="29" xfId="0" applyNumberFormat="1" applyFont="1" applyFill="1" applyBorder="1" applyAlignment="1">
      <alignment horizontal="center" vertical="top" wrapText="1"/>
    </xf>
    <xf numFmtId="164" fontId="19" fillId="0" borderId="29" xfId="0" applyNumberFormat="1" applyFont="1" applyBorder="1" applyAlignment="1">
      <alignment horizontal="center" vertical="top" wrapText="1"/>
    </xf>
    <xf numFmtId="164" fontId="19" fillId="0" borderId="36" xfId="0" applyNumberFormat="1" applyFont="1" applyBorder="1" applyAlignment="1">
      <alignment horizontal="center" vertical="top" wrapText="1"/>
    </xf>
    <xf numFmtId="0" fontId="19" fillId="0" borderId="93" xfId="0" applyFont="1" applyBorder="1" applyAlignment="1">
      <alignment horizontal="center" vertical="top"/>
    </xf>
    <xf numFmtId="0" fontId="19" fillId="0" borderId="93" xfId="0" applyFont="1" applyBorder="1" applyAlignment="1">
      <alignment horizontal="center" vertical="top" wrapText="1"/>
    </xf>
    <xf numFmtId="164" fontId="20" fillId="0" borderId="17" xfId="0" applyNumberFormat="1" applyFont="1" applyFill="1" applyBorder="1"/>
    <xf numFmtId="167" fontId="20" fillId="0" borderId="18" xfId="0" applyNumberFormat="1" applyFont="1" applyFill="1" applyBorder="1"/>
    <xf numFmtId="0" fontId="20" fillId="0" borderId="18" xfId="0" applyNumberFormat="1" applyFont="1" applyFill="1" applyBorder="1"/>
    <xf numFmtId="0" fontId="20" fillId="0" borderId="17" xfId="0" applyNumberFormat="1" applyFont="1" applyFill="1" applyBorder="1"/>
    <xf numFmtId="0" fontId="20" fillId="0" borderId="19" xfId="0" applyNumberFormat="1" applyFont="1" applyFill="1" applyBorder="1"/>
    <xf numFmtId="164" fontId="17" fillId="0" borderId="32" xfId="0" applyNumberFormat="1" applyFont="1" applyFill="1" applyBorder="1" applyAlignment="1">
      <alignment horizontal="center"/>
    </xf>
    <xf numFmtId="164" fontId="17" fillId="0" borderId="44" xfId="0" applyNumberFormat="1" applyFont="1" applyFill="1" applyBorder="1" applyAlignment="1">
      <alignment horizontal="center"/>
    </xf>
    <xf numFmtId="0" fontId="17" fillId="0" borderId="18" xfId="0" applyFont="1" applyBorder="1"/>
    <xf numFmtId="0" fontId="17" fillId="0" borderId="19" xfId="0" applyFont="1" applyBorder="1"/>
    <xf numFmtId="164" fontId="20" fillId="0" borderId="39" xfId="0" applyNumberFormat="1" applyFont="1" applyFill="1" applyBorder="1"/>
    <xf numFmtId="167" fontId="20" fillId="0" borderId="36" xfId="0" applyNumberFormat="1" applyFont="1" applyFill="1" applyBorder="1"/>
    <xf numFmtId="0" fontId="20" fillId="0" borderId="36" xfId="0" applyNumberFormat="1" applyFont="1" applyFill="1" applyBorder="1"/>
    <xf numFmtId="0" fontId="20" fillId="0" borderId="39" xfId="0" applyNumberFormat="1" applyFont="1" applyFill="1" applyBorder="1"/>
    <xf numFmtId="0" fontId="20" fillId="0" borderId="40" xfId="0" applyNumberFormat="1" applyFont="1" applyFill="1" applyBorder="1"/>
    <xf numFmtId="164" fontId="17" fillId="0" borderId="4" xfId="0" applyNumberFormat="1" applyFont="1" applyBorder="1" applyAlignment="1">
      <alignment horizontal="center" vertical="center"/>
    </xf>
    <xf numFmtId="164" fontId="17" fillId="0" borderId="6" xfId="0" applyNumberFormat="1" applyFont="1" applyFill="1" applyBorder="1" applyAlignment="1">
      <alignment horizontal="center"/>
    </xf>
    <xf numFmtId="164" fontId="20" fillId="0" borderId="41" xfId="0" applyNumberFormat="1" applyFont="1" applyFill="1" applyBorder="1"/>
    <xf numFmtId="0" fontId="20" fillId="0" borderId="41" xfId="0" applyNumberFormat="1" applyFont="1" applyFill="1" applyBorder="1"/>
    <xf numFmtId="0" fontId="20" fillId="0" borderId="33" xfId="0" applyNumberFormat="1" applyFont="1" applyFill="1" applyBorder="1"/>
    <xf numFmtId="164" fontId="17" fillId="0" borderId="7" xfId="0" applyNumberFormat="1" applyFont="1" applyBorder="1" applyAlignment="1">
      <alignment horizontal="center" vertical="center"/>
    </xf>
    <xf numFmtId="164" fontId="17" fillId="0" borderId="7" xfId="0" applyNumberFormat="1" applyFont="1" applyFill="1" applyBorder="1" applyAlignment="1">
      <alignment horizontal="center"/>
    </xf>
    <xf numFmtId="164" fontId="17" fillId="0" borderId="8" xfId="0" applyNumberFormat="1" applyFont="1" applyFill="1" applyBorder="1" applyAlignment="1">
      <alignment horizontal="center"/>
    </xf>
    <xf numFmtId="164" fontId="17" fillId="16" borderId="7" xfId="0" applyNumberFormat="1" applyFont="1" applyFill="1" applyBorder="1" applyAlignment="1">
      <alignment horizontal="center"/>
    </xf>
    <xf numFmtId="164" fontId="17" fillId="16" borderId="8" xfId="0" applyNumberFormat="1" applyFont="1" applyFill="1" applyBorder="1" applyAlignment="1">
      <alignment horizontal="center"/>
    </xf>
    <xf numFmtId="0" fontId="17" fillId="16" borderId="0" xfId="0" applyFont="1" applyFill="1" applyBorder="1"/>
    <xf numFmtId="0" fontId="17" fillId="16" borderId="33" xfId="0" applyFont="1" applyFill="1" applyBorder="1" applyAlignment="1">
      <alignment wrapText="1"/>
    </xf>
    <xf numFmtId="164" fontId="20" fillId="0" borderId="42" xfId="0" applyNumberFormat="1" applyFont="1" applyFill="1" applyBorder="1"/>
    <xf numFmtId="167" fontId="20" fillId="0" borderId="38" xfId="0" applyNumberFormat="1" applyFont="1" applyFill="1" applyBorder="1"/>
    <xf numFmtId="0" fontId="20" fillId="0" borderId="38" xfId="0" applyNumberFormat="1" applyFont="1" applyFill="1" applyBorder="1"/>
    <xf numFmtId="0" fontId="20" fillId="0" borderId="42" xfId="0" applyNumberFormat="1" applyFont="1" applyFill="1" applyBorder="1"/>
    <xf numFmtId="0" fontId="20" fillId="0" borderId="43" xfId="0" applyNumberFormat="1" applyFont="1" applyFill="1" applyBorder="1"/>
    <xf numFmtId="164" fontId="17" fillId="16" borderId="9" xfId="0" applyNumberFormat="1" applyFont="1" applyFill="1" applyBorder="1" applyAlignment="1">
      <alignment horizontal="center"/>
    </xf>
    <xf numFmtId="164" fontId="17" fillId="16" borderId="10" xfId="0" applyNumberFormat="1" applyFont="1" applyFill="1" applyBorder="1" applyAlignment="1">
      <alignment horizontal="center"/>
    </xf>
    <xf numFmtId="0" fontId="17" fillId="16" borderId="38" xfId="0" applyFont="1" applyFill="1" applyBorder="1"/>
    <xf numFmtId="0" fontId="17" fillId="16" borderId="43" xfId="0" applyFont="1" applyFill="1" applyBorder="1" applyAlignment="1">
      <alignment wrapText="1"/>
    </xf>
    <xf numFmtId="164" fontId="20" fillId="6" borderId="39" xfId="0" applyNumberFormat="1" applyFont="1" applyFill="1" applyBorder="1"/>
    <xf numFmtId="167" fontId="20" fillId="6" borderId="36" xfId="0" applyNumberFormat="1" applyFont="1" applyFill="1" applyBorder="1"/>
    <xf numFmtId="0" fontId="20" fillId="6" borderId="36" xfId="0" applyNumberFormat="1" applyFont="1" applyFill="1" applyBorder="1"/>
    <xf numFmtId="0" fontId="20" fillId="6" borderId="39" xfId="0" applyNumberFormat="1" applyFont="1" applyFill="1" applyBorder="1"/>
    <xf numFmtId="0" fontId="20" fillId="6" borderId="40" xfId="0" applyNumberFormat="1" applyFont="1" applyFill="1" applyBorder="1"/>
    <xf numFmtId="164" fontId="17" fillId="16" borderId="4" xfId="0" applyNumberFormat="1" applyFont="1" applyFill="1" applyBorder="1" applyAlignment="1">
      <alignment horizontal="center"/>
    </xf>
    <xf numFmtId="164" fontId="17" fillId="16" borderId="6" xfId="0" applyNumberFormat="1" applyFont="1" applyFill="1" applyBorder="1" applyAlignment="1">
      <alignment horizontal="center"/>
    </xf>
    <xf numFmtId="0" fontId="17" fillId="16" borderId="36" xfId="0" applyFont="1" applyFill="1" applyBorder="1"/>
    <xf numFmtId="164" fontId="17" fillId="16" borderId="32" xfId="0" applyNumberFormat="1" applyFont="1" applyFill="1" applyBorder="1" applyAlignment="1">
      <alignment horizontal="center"/>
    </xf>
    <xf numFmtId="164" fontId="17" fillId="16" borderId="44" xfId="0" applyNumberFormat="1" applyFont="1" applyFill="1" applyBorder="1" applyAlignment="1">
      <alignment horizontal="center"/>
    </xf>
    <xf numFmtId="0" fontId="17" fillId="16" borderId="18" xfId="0" applyFont="1" applyFill="1" applyBorder="1"/>
    <xf numFmtId="0" fontId="17" fillId="0" borderId="19" xfId="0" applyFont="1" applyFill="1" applyBorder="1" applyAlignment="1">
      <alignment wrapText="1"/>
    </xf>
    <xf numFmtId="164" fontId="17" fillId="0" borderId="4" xfId="0" applyNumberFormat="1" applyFont="1" applyFill="1" applyBorder="1" applyAlignment="1">
      <alignment horizontal="center"/>
    </xf>
    <xf numFmtId="0" fontId="17" fillId="16" borderId="43" xfId="0" applyFont="1" applyFill="1" applyBorder="1"/>
    <xf numFmtId="164" fontId="20" fillId="13" borderId="17" xfId="0" applyNumberFormat="1" applyFont="1" applyFill="1" applyBorder="1"/>
    <xf numFmtId="0" fontId="17" fillId="16" borderId="33" xfId="0" applyFont="1" applyFill="1" applyBorder="1"/>
    <xf numFmtId="164" fontId="17" fillId="0" borderId="9" xfId="0" applyNumberFormat="1" applyFont="1" applyFill="1" applyBorder="1" applyAlignment="1">
      <alignment horizontal="center"/>
    </xf>
    <xf numFmtId="164" fontId="17" fillId="0" borderId="10" xfId="0" applyNumberFormat="1" applyFont="1" applyFill="1" applyBorder="1" applyAlignment="1">
      <alignment horizontal="center"/>
    </xf>
    <xf numFmtId="164" fontId="20" fillId="6" borderId="17" xfId="0" applyNumberFormat="1" applyFont="1" applyFill="1" applyBorder="1"/>
    <xf numFmtId="0" fontId="20" fillId="6" borderId="18" xfId="0" applyNumberFormat="1" applyFont="1" applyFill="1" applyBorder="1"/>
    <xf numFmtId="0" fontId="20" fillId="6" borderId="17" xfId="0" applyNumberFormat="1" applyFont="1" applyFill="1" applyBorder="1"/>
    <xf numFmtId="0" fontId="20" fillId="6" borderId="19" xfId="0" applyNumberFormat="1" applyFont="1" applyFill="1" applyBorder="1"/>
    <xf numFmtId="0" fontId="17" fillId="16" borderId="19" xfId="0" applyFont="1" applyFill="1" applyBorder="1"/>
    <xf numFmtId="0" fontId="17" fillId="16" borderId="40" xfId="0" applyFont="1" applyFill="1" applyBorder="1"/>
    <xf numFmtId="164" fontId="17" fillId="28" borderId="9" xfId="0" applyNumberFormat="1" applyFont="1" applyFill="1" applyBorder="1" applyAlignment="1">
      <alignment horizontal="center"/>
    </xf>
    <xf numFmtId="164" fontId="17" fillId="28" borderId="10" xfId="0" applyNumberFormat="1" applyFont="1" applyFill="1" applyBorder="1" applyAlignment="1">
      <alignment horizontal="center"/>
    </xf>
    <xf numFmtId="0" fontId="17" fillId="28" borderId="38" xfId="0" applyFont="1" applyFill="1" applyBorder="1"/>
    <xf numFmtId="0" fontId="17" fillId="28" borderId="43" xfId="0" applyFont="1" applyFill="1" applyBorder="1" applyAlignment="1">
      <alignment wrapText="1"/>
    </xf>
    <xf numFmtId="164" fontId="17" fillId="16" borderId="4" xfId="0" applyNumberFormat="1" applyFont="1" applyFill="1" applyBorder="1" applyAlignment="1">
      <alignment horizontal="center" vertical="center"/>
    </xf>
    <xf numFmtId="164" fontId="17" fillId="16" borderId="7" xfId="0" applyNumberFormat="1" applyFont="1" applyFill="1" applyBorder="1" applyAlignment="1">
      <alignment horizontal="center" vertical="center"/>
    </xf>
    <xf numFmtId="1" fontId="20" fillId="0" borderId="36" xfId="0" applyNumberFormat="1" applyFont="1" applyFill="1" applyBorder="1"/>
    <xf numFmtId="0" fontId="19" fillId="0" borderId="33" xfId="0" applyFont="1" applyBorder="1"/>
    <xf numFmtId="167" fontId="20" fillId="0" borderId="36" xfId="0" applyNumberFormat="1" applyFont="1" applyFill="1" applyBorder="1" applyAlignment="1">
      <alignment horizontal="right" vertical="top" wrapText="1"/>
    </xf>
    <xf numFmtId="167" fontId="20" fillId="0" borderId="0" xfId="0" applyNumberFormat="1" applyFont="1" applyFill="1" applyBorder="1" applyAlignment="1">
      <alignment horizontal="right" vertical="top" wrapText="1"/>
    </xf>
    <xf numFmtId="167" fontId="20" fillId="0" borderId="38" xfId="0" applyNumberFormat="1" applyFont="1" applyFill="1" applyBorder="1" applyAlignment="1">
      <alignment horizontal="right" vertical="top" wrapText="1"/>
    </xf>
    <xf numFmtId="164" fontId="20" fillId="0" borderId="39" xfId="0" applyNumberFormat="1" applyFont="1" applyBorder="1"/>
    <xf numFmtId="167" fontId="20" fillId="0" borderId="36" xfId="0" applyNumberFormat="1" applyFont="1" applyBorder="1"/>
    <xf numFmtId="167" fontId="20" fillId="0" borderId="36" xfId="0" applyNumberFormat="1" applyFont="1" applyBorder="1" applyAlignment="1">
      <alignment horizontal="left" vertical="center"/>
    </xf>
    <xf numFmtId="0" fontId="20" fillId="0" borderId="36" xfId="0" applyNumberFormat="1" applyFont="1" applyBorder="1"/>
    <xf numFmtId="0" fontId="20" fillId="0" borderId="36" xfId="0" applyNumberFormat="1" applyFont="1" applyFill="1" applyBorder="1" applyAlignment="1">
      <alignment horizontal="right" vertical="center"/>
    </xf>
    <xf numFmtId="0" fontId="20" fillId="0" borderId="39" xfId="0" applyNumberFormat="1" applyFont="1" applyFill="1" applyBorder="1" applyAlignment="1">
      <alignment horizontal="right" vertical="center"/>
    </xf>
    <xf numFmtId="164" fontId="20" fillId="0" borderId="41" xfId="0" applyNumberFormat="1" applyFont="1" applyBorder="1"/>
    <xf numFmtId="167" fontId="18" fillId="0" borderId="0" xfId="0" applyNumberFormat="1" applyFont="1" applyBorder="1"/>
    <xf numFmtId="0" fontId="20" fillId="0" borderId="41" xfId="0" applyNumberFormat="1" applyFont="1" applyBorder="1"/>
    <xf numFmtId="0" fontId="20" fillId="0" borderId="33" xfId="0" applyNumberFormat="1" applyFont="1" applyBorder="1"/>
    <xf numFmtId="0" fontId="17" fillId="0" borderId="33" xfId="0" applyFont="1" applyFill="1" applyBorder="1"/>
    <xf numFmtId="0" fontId="17" fillId="0" borderId="33" xfId="0" applyFont="1" applyBorder="1" applyAlignment="1">
      <alignment wrapText="1"/>
    </xf>
    <xf numFmtId="164" fontId="17" fillId="38" borderId="7" xfId="0" applyNumberFormat="1" applyFont="1" applyFill="1" applyBorder="1" applyAlignment="1">
      <alignment horizontal="center"/>
    </xf>
    <xf numFmtId="164" fontId="17" fillId="38" borderId="8" xfId="0" applyNumberFormat="1" applyFont="1" applyFill="1" applyBorder="1" applyAlignment="1">
      <alignment horizontal="center"/>
    </xf>
    <xf numFmtId="0" fontId="17" fillId="38" borderId="0" xfId="0" applyFont="1" applyFill="1" applyBorder="1"/>
    <xf numFmtId="0" fontId="17" fillId="38" borderId="33" xfId="0" applyFont="1" applyFill="1" applyBorder="1" applyAlignment="1">
      <alignment wrapText="1"/>
    </xf>
    <xf numFmtId="164" fontId="20" fillId="0" borderId="42" xfId="0" applyNumberFormat="1" applyFont="1" applyBorder="1"/>
    <xf numFmtId="167" fontId="20" fillId="0" borderId="38" xfId="0" applyNumberFormat="1" applyFont="1" applyBorder="1"/>
    <xf numFmtId="0" fontId="20" fillId="0" borderId="38" xfId="0" applyNumberFormat="1" applyFont="1" applyBorder="1"/>
    <xf numFmtId="0" fontId="20" fillId="0" borderId="42" xfId="0" applyNumberFormat="1" applyFont="1" applyBorder="1"/>
    <xf numFmtId="0" fontId="20" fillId="0" borderId="43" xfId="0" applyNumberFormat="1" applyFont="1" applyBorder="1"/>
    <xf numFmtId="164" fontId="17" fillId="38" borderId="9" xfId="0" applyNumberFormat="1" applyFont="1" applyFill="1" applyBorder="1" applyAlignment="1">
      <alignment horizontal="center"/>
    </xf>
    <xf numFmtId="164" fontId="17" fillId="38" borderId="10" xfId="0" applyNumberFormat="1" applyFont="1" applyFill="1" applyBorder="1" applyAlignment="1">
      <alignment horizontal="center"/>
    </xf>
    <xf numFmtId="0" fontId="17" fillId="38" borderId="38" xfId="0" applyFont="1" applyFill="1" applyBorder="1"/>
    <xf numFmtId="0" fontId="17" fillId="38" borderId="43" xfId="0" applyFont="1" applyFill="1" applyBorder="1"/>
    <xf numFmtId="0" fontId="17" fillId="0" borderId="4" xfId="0" applyFont="1" applyBorder="1" applyAlignment="1">
      <alignment horizontal="center" vertical="center"/>
    </xf>
    <xf numFmtId="164" fontId="17" fillId="0" borderId="6" xfId="0" applyNumberFormat="1" applyFont="1" applyBorder="1" applyAlignment="1">
      <alignment horizontal="center" vertical="center"/>
    </xf>
    <xf numFmtId="164" fontId="18" fillId="0" borderId="32" xfId="0" applyNumberFormat="1" applyFont="1" applyFill="1" applyBorder="1" applyAlignment="1">
      <alignment horizontal="center"/>
    </xf>
    <xf numFmtId="164" fontId="18" fillId="0" borderId="44" xfId="0" applyNumberFormat="1" applyFont="1" applyFill="1" applyBorder="1" applyAlignment="1">
      <alignment horizontal="center"/>
    </xf>
    <xf numFmtId="0" fontId="18" fillId="0" borderId="18" xfId="0" applyFont="1" applyBorder="1"/>
    <xf numFmtId="0" fontId="18" fillId="0" borderId="19" xfId="0" applyFont="1" applyBorder="1"/>
    <xf numFmtId="0" fontId="18" fillId="0" borderId="0" xfId="0" applyFont="1" applyBorder="1"/>
    <xf numFmtId="164" fontId="18" fillId="0" borderId="4" xfId="0" applyNumberFormat="1" applyFont="1" applyFill="1" applyBorder="1" applyAlignment="1">
      <alignment horizontal="center"/>
    </xf>
    <xf numFmtId="164" fontId="18" fillId="0" borderId="6" xfId="0" applyNumberFormat="1" applyFont="1" applyFill="1" applyBorder="1" applyAlignment="1">
      <alignment horizontal="center"/>
    </xf>
    <xf numFmtId="0" fontId="18" fillId="0" borderId="36" xfId="0" applyFont="1" applyBorder="1"/>
    <xf numFmtId="0" fontId="18" fillId="0" borderId="40" xfId="0" applyFont="1" applyBorder="1"/>
    <xf numFmtId="164" fontId="18" fillId="0" borderId="7" xfId="0" applyNumberFormat="1" applyFont="1" applyFill="1" applyBorder="1" applyAlignment="1">
      <alignment horizontal="center"/>
    </xf>
    <xf numFmtId="164" fontId="18" fillId="0" borderId="8" xfId="0" applyNumberFormat="1" applyFont="1" applyFill="1" applyBorder="1" applyAlignment="1">
      <alignment horizontal="center"/>
    </xf>
    <xf numFmtId="0" fontId="18" fillId="0" borderId="33" xfId="0" applyFont="1" applyBorder="1"/>
    <xf numFmtId="164" fontId="18" fillId="16" borderId="7" xfId="0" applyNumberFormat="1" applyFont="1" applyFill="1" applyBorder="1" applyAlignment="1">
      <alignment horizontal="center"/>
    </xf>
    <xf numFmtId="164" fontId="18" fillId="16" borderId="8" xfId="0" applyNumberFormat="1" applyFont="1" applyFill="1" applyBorder="1" applyAlignment="1">
      <alignment horizontal="center"/>
    </xf>
    <xf numFmtId="0" fontId="18" fillId="16" borderId="0" xfId="0" applyFont="1" applyFill="1" applyBorder="1"/>
    <xf numFmtId="164" fontId="17" fillId="14" borderId="7" xfId="0" applyNumberFormat="1" applyFont="1" applyFill="1" applyBorder="1" applyAlignment="1">
      <alignment horizontal="center" vertical="center"/>
    </xf>
    <xf numFmtId="164" fontId="17" fillId="14" borderId="8" xfId="0" applyNumberFormat="1" applyFont="1" applyFill="1" applyBorder="1" applyAlignment="1">
      <alignment horizontal="center"/>
    </xf>
    <xf numFmtId="164" fontId="17" fillId="0" borderId="17" xfId="0" applyNumberFormat="1" applyFont="1" applyFill="1" applyBorder="1" applyAlignment="1">
      <alignment horizontal="center"/>
    </xf>
    <xf numFmtId="164" fontId="17" fillId="0" borderId="19" xfId="0" applyNumberFormat="1" applyFont="1" applyFill="1" applyBorder="1" applyAlignment="1">
      <alignment horizontal="center"/>
    </xf>
    <xf numFmtId="167" fontId="20" fillId="8" borderId="0" xfId="0" applyNumberFormat="1" applyFont="1" applyFill="1" applyBorder="1" applyAlignment="1">
      <alignment horizontal="center" vertical="center" wrapText="1"/>
    </xf>
    <xf numFmtId="167" fontId="20" fillId="0" borderId="0" xfId="0" applyNumberFormat="1" applyFont="1" applyFill="1" applyBorder="1" applyAlignment="1">
      <alignment horizontal="center" vertical="center" wrapText="1"/>
    </xf>
    <xf numFmtId="0" fontId="20" fillId="0" borderId="0" xfId="0" applyNumberFormat="1" applyFont="1" applyFill="1" applyBorder="1" applyAlignment="1">
      <alignment horizontal="center" vertical="center" wrapText="1"/>
    </xf>
    <xf numFmtId="0" fontId="20" fillId="8" borderId="0" xfId="0" applyNumberFormat="1" applyFont="1" applyFill="1" applyBorder="1" applyAlignment="1">
      <alignment horizontal="center" vertical="center" wrapText="1"/>
    </xf>
    <xf numFmtId="3" fontId="20" fillId="0" borderId="0" xfId="0" applyNumberFormat="1" applyFont="1" applyBorder="1" applyAlignment="1">
      <alignment horizontal="center" vertical="center" wrapText="1"/>
    </xf>
    <xf numFmtId="167" fontId="20" fillId="0" borderId="0" xfId="0" applyNumberFormat="1" applyFont="1" applyBorder="1" applyAlignment="1">
      <alignment horizontal="center" vertical="center" wrapText="1"/>
    </xf>
    <xf numFmtId="0" fontId="20" fillId="0" borderId="0" xfId="0" applyNumberFormat="1" applyFont="1" applyBorder="1" applyAlignment="1">
      <alignment horizontal="center" vertical="center" wrapText="1"/>
    </xf>
    <xf numFmtId="1" fontId="20" fillId="0" borderId="0" xfId="0" applyNumberFormat="1" applyFont="1" applyBorder="1" applyAlignment="1">
      <alignment horizontal="center" vertical="center" wrapText="1"/>
    </xf>
    <xf numFmtId="10" fontId="19" fillId="8" borderId="0" xfId="0" applyNumberFormat="1" applyFont="1" applyFill="1" applyBorder="1" applyAlignment="1">
      <alignment horizontal="center" vertical="center"/>
    </xf>
    <xf numFmtId="10" fontId="19" fillId="0" borderId="0" xfId="0" applyNumberFormat="1" applyFont="1" applyBorder="1" applyAlignment="1">
      <alignment horizontal="center" vertical="center"/>
    </xf>
    <xf numFmtId="167" fontId="17" fillId="0" borderId="0" xfId="0" applyNumberFormat="1" applyFont="1" applyBorder="1"/>
    <xf numFmtId="164" fontId="17" fillId="16" borderId="0" xfId="0" applyNumberFormat="1" applyFont="1" applyFill="1" applyBorder="1" applyAlignment="1">
      <alignment horizontal="left"/>
    </xf>
    <xf numFmtId="0" fontId="18" fillId="0" borderId="92" xfId="0" applyFont="1" applyFill="1" applyBorder="1" applyAlignment="1">
      <alignment horizontal="center" vertical="center" wrapText="1"/>
    </xf>
    <xf numFmtId="0" fontId="18" fillId="0" borderId="94" xfId="0" applyFont="1" applyFill="1" applyBorder="1" applyAlignment="1">
      <alignment horizontal="center" vertical="center" wrapText="1"/>
    </xf>
    <xf numFmtId="0" fontId="18" fillId="0" borderId="95" xfId="0" applyFont="1" applyFill="1" applyBorder="1" applyAlignment="1">
      <alignment horizontal="center" vertical="center" wrapText="1"/>
    </xf>
    <xf numFmtId="0" fontId="17" fillId="0" borderId="92" xfId="0" applyFont="1" applyFill="1" applyBorder="1" applyAlignment="1">
      <alignment horizontal="center" vertical="center" wrapText="1"/>
    </xf>
    <xf numFmtId="0" fontId="17" fillId="0" borderId="94" xfId="0" applyFont="1" applyFill="1" applyBorder="1" applyAlignment="1">
      <alignment horizontal="center" vertical="center" wrapText="1"/>
    </xf>
    <xf numFmtId="0" fontId="17" fillId="0" borderId="94" xfId="0" applyFont="1" applyBorder="1" applyAlignment="1">
      <alignment horizontal="center" vertical="center" wrapText="1"/>
    </xf>
    <xf numFmtId="0" fontId="17" fillId="0" borderId="92" xfId="0" applyFont="1" applyBorder="1" applyAlignment="1">
      <alignment horizontal="center" vertical="center" wrapText="1"/>
    </xf>
    <xf numFmtId="0" fontId="18" fillId="0" borderId="96" xfId="0" applyFont="1" applyFill="1" applyBorder="1" applyAlignment="1">
      <alignment horizontal="center" vertical="center" wrapText="1"/>
    </xf>
    <xf numFmtId="0" fontId="18" fillId="0" borderId="97" xfId="0" applyFont="1" applyFill="1" applyBorder="1" applyAlignment="1">
      <alignment horizontal="center" vertical="center" wrapText="1"/>
    </xf>
    <xf numFmtId="0" fontId="17" fillId="0" borderId="96" xfId="0" applyFont="1" applyBorder="1" applyAlignment="1">
      <alignment horizontal="center" vertical="center" wrapText="1"/>
    </xf>
    <xf numFmtId="0" fontId="17" fillId="0" borderId="96" xfId="0" applyFont="1" applyFill="1" applyBorder="1" applyAlignment="1">
      <alignment horizontal="center" vertical="center" wrapText="1"/>
    </xf>
    <xf numFmtId="0" fontId="19" fillId="0" borderId="92" xfId="0" applyFont="1" applyFill="1" applyBorder="1" applyAlignment="1">
      <alignment horizontal="center" vertical="center" wrapText="1"/>
    </xf>
    <xf numFmtId="3" fontId="17" fillId="0" borderId="4" xfId="0" applyNumberFormat="1" applyFont="1" applyFill="1" applyBorder="1"/>
    <xf numFmtId="3" fontId="17" fillId="0" borderId="6" xfId="0" applyNumberFormat="1" applyFont="1" applyFill="1" applyBorder="1"/>
    <xf numFmtId="3" fontId="17" fillId="0" borderId="7" xfId="0" applyNumberFormat="1" applyFont="1" applyFill="1" applyBorder="1"/>
    <xf numFmtId="3" fontId="17" fillId="0" borderId="8" xfId="0" applyNumberFormat="1" applyFont="1" applyFill="1" applyBorder="1"/>
    <xf numFmtId="3" fontId="0" fillId="0" borderId="8" xfId="0" applyNumberFormat="1" applyFont="1" applyFill="1" applyBorder="1"/>
    <xf numFmtId="3" fontId="17" fillId="0" borderId="9" xfId="0" applyNumberFormat="1" applyFont="1" applyFill="1" applyBorder="1"/>
    <xf numFmtId="3" fontId="17" fillId="0" borderId="10" xfId="0" applyNumberFormat="1" applyFont="1" applyFill="1" applyBorder="1"/>
    <xf numFmtId="0" fontId="29" fillId="0" borderId="27" xfId="0" applyFont="1" applyFill="1" applyBorder="1" applyAlignment="1">
      <alignment horizontal="center" vertical="center" wrapText="1"/>
    </xf>
    <xf numFmtId="0" fontId="29" fillId="0" borderId="29" xfId="0" applyFont="1" applyFill="1" applyBorder="1" applyAlignment="1">
      <alignment horizontal="center" vertical="center" wrapText="1"/>
    </xf>
    <xf numFmtId="3" fontId="2" fillId="42" borderId="0" xfId="0" applyNumberFormat="1" applyFont="1" applyFill="1" applyBorder="1"/>
    <xf numFmtId="0" fontId="19" fillId="42" borderId="48" xfId="0" applyFont="1" applyFill="1" applyBorder="1"/>
    <xf numFmtId="0" fontId="19" fillId="42" borderId="49" xfId="0" applyFont="1" applyFill="1" applyBorder="1"/>
    <xf numFmtId="0" fontId="19" fillId="0" borderId="39" xfId="0" applyFont="1" applyBorder="1"/>
    <xf numFmtId="0" fontId="19" fillId="0" borderId="36" xfId="0" applyFont="1" applyBorder="1"/>
    <xf numFmtId="0" fontId="17" fillId="0" borderId="36" xfId="0" applyFont="1" applyFill="1" applyBorder="1"/>
    <xf numFmtId="0" fontId="19" fillId="0" borderId="41" xfId="0" applyFont="1" applyBorder="1"/>
    <xf numFmtId="0" fontId="19" fillId="0" borderId="42" xfId="0" applyFont="1" applyBorder="1"/>
    <xf numFmtId="0" fontId="19" fillId="0" borderId="38" xfId="0" applyFont="1" applyBorder="1"/>
    <xf numFmtId="0" fontId="17" fillId="0" borderId="38" xfId="0" applyFont="1" applyFill="1" applyBorder="1"/>
    <xf numFmtId="3" fontId="2" fillId="43" borderId="0" xfId="0" applyNumberFormat="1" applyFont="1" applyFill="1" applyBorder="1"/>
    <xf numFmtId="0" fontId="19" fillId="0" borderId="40" xfId="0" applyFont="1" applyBorder="1"/>
    <xf numFmtId="0" fontId="19" fillId="0" borderId="98" xfId="0" applyFont="1" applyBorder="1"/>
    <xf numFmtId="0" fontId="19" fillId="0" borderId="56" xfId="0" applyFont="1" applyBorder="1"/>
    <xf numFmtId="0" fontId="19" fillId="6" borderId="98" xfId="0" applyFont="1" applyFill="1" applyBorder="1"/>
    <xf numFmtId="0" fontId="19" fillId="6" borderId="56" xfId="0" applyFont="1" applyFill="1" applyBorder="1"/>
    <xf numFmtId="0" fontId="19" fillId="0" borderId="100" xfId="0" applyFont="1" applyBorder="1"/>
    <xf numFmtId="0" fontId="19" fillId="0" borderId="59" xfId="0" applyFont="1" applyBorder="1"/>
    <xf numFmtId="0" fontId="19" fillId="0" borderId="99" xfId="0" applyFont="1" applyBorder="1"/>
    <xf numFmtId="0" fontId="19" fillId="0" borderId="61" xfId="0" applyFont="1" applyBorder="1"/>
    <xf numFmtId="0" fontId="19" fillId="0" borderId="43" xfId="0" applyFont="1" applyBorder="1"/>
    <xf numFmtId="0" fontId="19" fillId="0" borderId="101" xfId="0" applyFont="1" applyBorder="1"/>
    <xf numFmtId="0" fontId="19" fillId="0" borderId="102" xfId="0" applyFont="1" applyBorder="1"/>
    <xf numFmtId="0" fontId="19" fillId="0" borderId="103" xfId="0" applyFont="1" applyBorder="1"/>
    <xf numFmtId="167" fontId="2" fillId="0" borderId="48" xfId="0" applyNumberFormat="1" applyFont="1" applyFill="1" applyBorder="1"/>
    <xf numFmtId="167" fontId="2" fillId="0" borderId="0" xfId="0" applyNumberFormat="1" applyFont="1" applyFill="1" applyBorder="1"/>
    <xf numFmtId="167" fontId="2" fillId="0" borderId="38" xfId="0" applyNumberFormat="1" applyFont="1" applyFill="1" applyBorder="1"/>
    <xf numFmtId="167" fontId="0" fillId="0" borderId="0" xfId="0" applyNumberFormat="1" applyFont="1" applyFill="1" applyBorder="1"/>
    <xf numFmtId="167" fontId="2" fillId="0" borderId="48" xfId="0" applyNumberFormat="1" applyFont="1" applyBorder="1"/>
    <xf numFmtId="167" fontId="2" fillId="0" borderId="0" xfId="0" applyNumberFormat="1" applyFont="1" applyBorder="1"/>
    <xf numFmtId="167" fontId="2" fillId="0" borderId="0" xfId="0" applyNumberFormat="1" applyFont="1"/>
    <xf numFmtId="167" fontId="2" fillId="6" borderId="48" xfId="0" applyNumberFormat="1" applyFont="1" applyFill="1" applyBorder="1"/>
    <xf numFmtId="167" fontId="2" fillId="0" borderId="50" xfId="0" applyNumberFormat="1" applyFont="1" applyFill="1" applyBorder="1"/>
    <xf numFmtId="167" fontId="2" fillId="6" borderId="0" xfId="0" applyNumberFormat="1" applyFont="1" applyFill="1" applyBorder="1"/>
    <xf numFmtId="167" fontId="10" fillId="0" borderId="0" xfId="0" applyNumberFormat="1" applyFont="1" applyFill="1" applyBorder="1"/>
    <xf numFmtId="167" fontId="2" fillId="0" borderId="49" xfId="0" applyNumberFormat="1" applyFont="1" applyFill="1" applyBorder="1"/>
    <xf numFmtId="167" fontId="2" fillId="0" borderId="50" xfId="0" applyNumberFormat="1" applyFont="1" applyBorder="1"/>
    <xf numFmtId="167" fontId="2" fillId="42" borderId="48" xfId="0" applyNumberFormat="1" applyFont="1" applyFill="1" applyBorder="1"/>
    <xf numFmtId="167" fontId="19" fillId="0" borderId="0" xfId="0" applyNumberFormat="1" applyFont="1" applyFill="1" applyBorder="1" applyAlignment="1">
      <alignment wrapText="1"/>
    </xf>
    <xf numFmtId="167" fontId="19" fillId="42" borderId="0" xfId="0" applyNumberFormat="1" applyFont="1" applyFill="1" applyBorder="1" applyAlignment="1">
      <alignment wrapText="1"/>
    </xf>
    <xf numFmtId="167" fontId="38" fillId="39" borderId="0" xfId="0" applyNumberFormat="1" applyFont="1" applyFill="1" applyBorder="1" applyAlignment="1">
      <alignment wrapText="1"/>
    </xf>
    <xf numFmtId="167" fontId="19" fillId="0" borderId="48" xfId="0" applyNumberFormat="1" applyFont="1" applyFill="1" applyBorder="1" applyAlignment="1">
      <alignment wrapText="1"/>
    </xf>
    <xf numFmtId="167" fontId="38" fillId="39" borderId="48" xfId="0" applyNumberFormat="1" applyFont="1" applyFill="1" applyBorder="1" applyAlignment="1">
      <alignment wrapText="1"/>
    </xf>
    <xf numFmtId="167" fontId="19" fillId="6" borderId="48" xfId="0" applyNumberFormat="1" applyFont="1" applyFill="1" applyBorder="1" applyAlignment="1">
      <alignment wrapText="1"/>
    </xf>
    <xf numFmtId="167" fontId="38" fillId="40" borderId="48" xfId="0" applyNumberFormat="1" applyFont="1" applyFill="1" applyBorder="1" applyAlignment="1">
      <alignment wrapText="1"/>
    </xf>
    <xf numFmtId="167" fontId="19" fillId="0" borderId="49" xfId="0" applyNumberFormat="1" applyFont="1" applyFill="1" applyBorder="1" applyAlignment="1">
      <alignment wrapText="1"/>
    </xf>
    <xf numFmtId="167" fontId="38" fillId="39" borderId="49" xfId="0" applyNumberFormat="1" applyFont="1" applyFill="1" applyBorder="1" applyAlignment="1">
      <alignment wrapText="1"/>
    </xf>
    <xf numFmtId="167" fontId="19" fillId="42" borderId="48" xfId="0" applyNumberFormat="1" applyFont="1" applyFill="1" applyBorder="1" applyAlignment="1">
      <alignment wrapText="1"/>
    </xf>
    <xf numFmtId="167" fontId="19" fillId="42" borderId="49" xfId="0" applyNumberFormat="1" applyFont="1" applyFill="1" applyBorder="1" applyAlignment="1">
      <alignment wrapText="1"/>
    </xf>
    <xf numFmtId="167" fontId="38" fillId="40" borderId="48" xfId="0" applyNumberFormat="1" applyFont="1" applyFill="1" applyBorder="1"/>
    <xf numFmtId="167" fontId="19" fillId="0" borderId="48" xfId="0" applyNumberFormat="1" applyFont="1" applyBorder="1" applyAlignment="1">
      <alignment wrapText="1"/>
    </xf>
    <xf numFmtId="167" fontId="19" fillId="0" borderId="0" xfId="0" applyNumberFormat="1" applyFont="1" applyBorder="1" applyAlignment="1">
      <alignment wrapText="1"/>
    </xf>
    <xf numFmtId="167" fontId="19" fillId="4" borderId="0" xfId="0" applyNumberFormat="1" applyFont="1" applyFill="1" applyBorder="1" applyAlignment="1">
      <alignment wrapText="1"/>
    </xf>
    <xf numFmtId="167" fontId="38" fillId="41" borderId="0" xfId="0" applyNumberFormat="1" applyFont="1" applyFill="1" applyBorder="1" applyAlignment="1">
      <alignment wrapText="1"/>
    </xf>
    <xf numFmtId="167" fontId="19" fillId="0" borderId="0" xfId="0" applyNumberFormat="1" applyFont="1" applyBorder="1"/>
    <xf numFmtId="167" fontId="38" fillId="39" borderId="0" xfId="0" applyNumberFormat="1" applyFont="1" applyFill="1" applyBorder="1"/>
    <xf numFmtId="167" fontId="19" fillId="0" borderId="48" xfId="0" applyNumberFormat="1" applyFont="1" applyBorder="1"/>
    <xf numFmtId="167" fontId="38" fillId="39" borderId="48" xfId="0" applyNumberFormat="1" applyFont="1" applyFill="1" applyBorder="1"/>
    <xf numFmtId="167" fontId="19" fillId="42" borderId="48" xfId="0" applyNumberFormat="1" applyFont="1" applyFill="1" applyBorder="1"/>
    <xf numFmtId="167" fontId="19" fillId="6" borderId="48" xfId="0" applyNumberFormat="1" applyFont="1" applyFill="1" applyBorder="1"/>
    <xf numFmtId="167" fontId="19" fillId="0" borderId="49" xfId="0" applyNumberFormat="1" applyFont="1" applyBorder="1"/>
    <xf numFmtId="167" fontId="19" fillId="42" borderId="49" xfId="0" applyNumberFormat="1" applyFont="1" applyFill="1" applyBorder="1"/>
    <xf numFmtId="167" fontId="38" fillId="39" borderId="49" xfId="0" applyNumberFormat="1" applyFont="1" applyFill="1" applyBorder="1"/>
    <xf numFmtId="3" fontId="17" fillId="0" borderId="16" xfId="0" applyNumberFormat="1" applyFont="1" applyFill="1" applyBorder="1"/>
    <xf numFmtId="3" fontId="17" fillId="0" borderId="12" xfId="0" applyNumberFormat="1" applyFont="1" applyFill="1" applyBorder="1"/>
    <xf numFmtId="3" fontId="17" fillId="0" borderId="32" xfId="0" applyNumberFormat="1" applyFont="1" applyFill="1" applyBorder="1"/>
    <xf numFmtId="3" fontId="17" fillId="0" borderId="44" xfId="0" applyNumberFormat="1" applyFont="1" applyFill="1" applyBorder="1"/>
    <xf numFmtId="3" fontId="18" fillId="0" borderId="9" xfId="0" applyNumberFormat="1" applyFont="1" applyFill="1" applyBorder="1"/>
    <xf numFmtId="3" fontId="18" fillId="0" borderId="10" xfId="0" applyNumberFormat="1" applyFont="1" applyFill="1" applyBorder="1"/>
    <xf numFmtId="20" fontId="17" fillId="0" borderId="4" xfId="0" applyNumberFormat="1" applyFont="1" applyFill="1" applyBorder="1"/>
    <xf numFmtId="0" fontId="19" fillId="0" borderId="30" xfId="0" applyFont="1" applyBorder="1" applyAlignment="1">
      <alignment horizontal="center" vertical="center" wrapText="1"/>
    </xf>
    <xf numFmtId="0" fontId="21" fillId="0" borderId="4" xfId="0" applyFont="1" applyFill="1" applyBorder="1" applyAlignment="1">
      <alignment wrapText="1"/>
    </xf>
    <xf numFmtId="0" fontId="21" fillId="0" borderId="6" xfId="0" applyFont="1" applyFill="1" applyBorder="1" applyAlignment="1">
      <alignment wrapText="1"/>
    </xf>
    <xf numFmtId="0" fontId="21" fillId="0" borderId="9" xfId="0" applyFont="1" applyFill="1" applyBorder="1" applyAlignment="1">
      <alignment wrapText="1"/>
    </xf>
    <xf numFmtId="0" fontId="21" fillId="0" borderId="10" xfId="0" applyFont="1" applyFill="1" applyBorder="1" applyAlignment="1">
      <alignment wrapText="1"/>
    </xf>
    <xf numFmtId="0" fontId="21" fillId="0" borderId="32" xfId="0" applyFont="1" applyFill="1" applyBorder="1" applyAlignment="1">
      <alignment wrapText="1"/>
    </xf>
    <xf numFmtId="0" fontId="21" fillId="0" borderId="44" xfId="0" applyFont="1" applyFill="1" applyBorder="1" applyAlignment="1">
      <alignment wrapText="1"/>
    </xf>
    <xf numFmtId="0" fontId="21" fillId="0" borderId="7" xfId="0" applyFont="1" applyFill="1" applyBorder="1" applyAlignment="1">
      <alignment wrapText="1"/>
    </xf>
    <xf numFmtId="0" fontId="21" fillId="0" borderId="8" xfId="0" applyFont="1" applyFill="1" applyBorder="1" applyAlignment="1">
      <alignment wrapText="1"/>
    </xf>
    <xf numFmtId="0" fontId="22" fillId="0" borderId="7" xfId="0" applyFont="1" applyFill="1" applyBorder="1" applyAlignment="1">
      <alignment wrapText="1"/>
    </xf>
    <xf numFmtId="0" fontId="21" fillId="0" borderId="8" xfId="0" applyFont="1" applyBorder="1" applyAlignment="1">
      <alignment wrapText="1"/>
    </xf>
    <xf numFmtId="0" fontId="21" fillId="0" borderId="7" xfId="0" applyFont="1" applyBorder="1" applyAlignment="1">
      <alignment wrapText="1"/>
    </xf>
    <xf numFmtId="0" fontId="21" fillId="0" borderId="9" xfId="0" applyFont="1" applyBorder="1" applyAlignment="1">
      <alignment wrapText="1"/>
    </xf>
    <xf numFmtId="0" fontId="21" fillId="0" borderId="10" xfId="0" applyFont="1" applyBorder="1" applyAlignment="1">
      <alignment wrapText="1"/>
    </xf>
    <xf numFmtId="0" fontId="21" fillId="0" borderId="8" xfId="0" applyFont="1" applyBorder="1"/>
    <xf numFmtId="0" fontId="21" fillId="0" borderId="9" xfId="0" applyFont="1" applyBorder="1"/>
    <xf numFmtId="0" fontId="21" fillId="0" borderId="10" xfId="0" applyFont="1" applyBorder="1"/>
    <xf numFmtId="0" fontId="21" fillId="0" borderId="32" xfId="0" applyFont="1" applyBorder="1"/>
    <xf numFmtId="0" fontId="21" fillId="0" borderId="44" xfId="0" applyFont="1" applyBorder="1"/>
    <xf numFmtId="0" fontId="21" fillId="0" borderId="4" xfId="0" applyFont="1" applyBorder="1"/>
    <xf numFmtId="0" fontId="21" fillId="0" borderId="6" xfId="0" applyFont="1" applyBorder="1"/>
    <xf numFmtId="0" fontId="21" fillId="0" borderId="7" xfId="0" applyFont="1" applyBorder="1"/>
    <xf numFmtId="0" fontId="21" fillId="0" borderId="6" xfId="0" applyFont="1" applyFill="1" applyBorder="1"/>
    <xf numFmtId="0" fontId="21" fillId="0" borderId="8" xfId="0" applyFont="1" applyFill="1" applyBorder="1"/>
    <xf numFmtId="0" fontId="21" fillId="0" borderId="10" xfId="0" applyFont="1" applyFill="1" applyBorder="1"/>
    <xf numFmtId="0" fontId="21" fillId="0" borderId="44" xfId="0" applyFont="1" applyFill="1" applyBorder="1"/>
    <xf numFmtId="167" fontId="20" fillId="42" borderId="36" xfId="0" applyNumberFormat="1" applyFont="1" applyFill="1" applyBorder="1"/>
    <xf numFmtId="0" fontId="20" fillId="42" borderId="36" xfId="0" applyNumberFormat="1" applyFont="1" applyFill="1" applyBorder="1"/>
    <xf numFmtId="167" fontId="20" fillId="42" borderId="18" xfId="0" applyNumberFormat="1" applyFont="1" applyFill="1" applyBorder="1"/>
    <xf numFmtId="0" fontId="20" fillId="42" borderId="18" xfId="0" applyNumberFormat="1" applyFont="1" applyFill="1" applyBorder="1"/>
    <xf numFmtId="167" fontId="38" fillId="0" borderId="0" xfId="0" applyNumberFormat="1" applyFont="1" applyFill="1" applyBorder="1"/>
    <xf numFmtId="3" fontId="17" fillId="0" borderId="104" xfId="0" applyNumberFormat="1" applyFont="1" applyFill="1" applyBorder="1" applyAlignment="1">
      <alignment horizontal="center" vertical="center"/>
    </xf>
    <xf numFmtId="3" fontId="17" fillId="0" borderId="105" xfId="0" applyNumberFormat="1" applyFont="1" applyFill="1" applyBorder="1" applyAlignment="1">
      <alignment horizontal="center" vertical="center" wrapText="1"/>
    </xf>
    <xf numFmtId="3" fontId="17" fillId="0" borderId="105" xfId="0" applyNumberFormat="1" applyFont="1" applyFill="1" applyBorder="1" applyAlignment="1">
      <alignment horizontal="center" vertical="center"/>
    </xf>
    <xf numFmtId="0" fontId="17" fillId="0" borderId="105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171" fontId="19" fillId="0" borderId="0" xfId="0" applyNumberFormat="1" applyFont="1" applyFill="1" applyBorder="1"/>
    <xf numFmtId="171" fontId="19" fillId="0" borderId="33" xfId="0" applyNumberFormat="1" applyFont="1" applyFill="1" applyBorder="1"/>
    <xf numFmtId="171" fontId="19" fillId="0" borderId="59" xfId="0" applyNumberFormat="1" applyFont="1" applyFill="1" applyBorder="1"/>
    <xf numFmtId="171" fontId="19" fillId="0" borderId="61" xfId="0" applyNumberFormat="1" applyFont="1" applyFill="1" applyBorder="1"/>
    <xf numFmtId="171" fontId="19" fillId="6" borderId="48" xfId="0" applyNumberFormat="1" applyFont="1" applyFill="1" applyBorder="1"/>
    <xf numFmtId="171" fontId="19" fillId="6" borderId="56" xfId="0" applyNumberFormat="1" applyFont="1" applyFill="1" applyBorder="1"/>
    <xf numFmtId="171" fontId="19" fillId="0" borderId="48" xfId="0" applyNumberFormat="1" applyFont="1" applyFill="1" applyBorder="1"/>
    <xf numFmtId="171" fontId="19" fillId="0" borderId="56" xfId="0" applyNumberFormat="1" applyFont="1" applyFill="1" applyBorder="1"/>
    <xf numFmtId="171" fontId="19" fillId="6" borderId="49" xfId="0" applyNumberFormat="1" applyFont="1" applyFill="1" applyBorder="1"/>
    <xf numFmtId="171" fontId="19" fillId="6" borderId="59" xfId="0" applyNumberFormat="1" applyFont="1" applyFill="1" applyBorder="1"/>
    <xf numFmtId="3" fontId="19" fillId="42" borderId="49" xfId="0" applyNumberFormat="1" applyFont="1" applyFill="1" applyBorder="1"/>
    <xf numFmtId="171" fontId="19" fillId="42" borderId="49" xfId="0" applyNumberFormat="1" applyFont="1" applyFill="1" applyBorder="1"/>
    <xf numFmtId="3" fontId="20" fillId="3" borderId="0" xfId="0" applyNumberFormat="1" applyFont="1" applyFill="1" applyBorder="1" applyAlignment="1">
      <alignment horizontal="center" vertical="center"/>
    </xf>
    <xf numFmtId="171" fontId="19" fillId="25" borderId="1" xfId="0" applyNumberFormat="1" applyFont="1" applyFill="1" applyBorder="1" applyAlignment="1">
      <alignment horizontal="center" vertical="center"/>
    </xf>
    <xf numFmtId="171" fontId="19" fillId="0" borderId="1" xfId="0" applyNumberFormat="1" applyFont="1" applyBorder="1" applyAlignment="1">
      <alignment horizontal="center" vertical="center"/>
    </xf>
    <xf numFmtId="171" fontId="19" fillId="0" borderId="8" xfId="0" applyNumberFormat="1" applyFont="1" applyBorder="1" applyAlignment="1">
      <alignment horizontal="center" vertical="center"/>
    </xf>
    <xf numFmtId="167" fontId="19" fillId="5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167" fontId="19" fillId="5" borderId="14" xfId="0" applyNumberFormat="1" applyFont="1" applyFill="1" applyBorder="1" applyAlignment="1">
      <alignment horizontal="center" vertical="center" wrapText="1"/>
    </xf>
    <xf numFmtId="167" fontId="19" fillId="23" borderId="1" xfId="0" applyNumberFormat="1" applyFont="1" applyFill="1" applyBorder="1" applyAlignment="1">
      <alignment horizontal="center" vertical="center"/>
    </xf>
    <xf numFmtId="167" fontId="19" fillId="0" borderId="1" xfId="0" applyNumberFormat="1" applyFont="1" applyBorder="1" applyAlignment="1">
      <alignment horizontal="center" vertical="center"/>
    </xf>
    <xf numFmtId="167" fontId="19" fillId="23" borderId="14" xfId="0" applyNumberFormat="1" applyFont="1" applyFill="1" applyBorder="1" applyAlignment="1">
      <alignment horizontal="center" vertical="center"/>
    </xf>
    <xf numFmtId="171" fontId="2" fillId="8" borderId="1" xfId="0" applyNumberFormat="1" applyFont="1" applyFill="1" applyBorder="1" applyAlignment="1">
      <alignment horizontal="center" vertical="center"/>
    </xf>
    <xf numFmtId="171" fontId="2" fillId="0" borderId="1" xfId="0" applyNumberFormat="1" applyFont="1" applyBorder="1" applyAlignment="1">
      <alignment horizontal="center" vertical="center"/>
    </xf>
    <xf numFmtId="171" fontId="2" fillId="8" borderId="14" xfId="0" applyNumberFormat="1" applyFont="1" applyFill="1" applyBorder="1" applyAlignment="1">
      <alignment horizontal="center" vertical="center"/>
    </xf>
    <xf numFmtId="0" fontId="19" fillId="0" borderId="38" xfId="0" applyFont="1" applyBorder="1" applyAlignment="1">
      <alignment horizontal="center"/>
    </xf>
    <xf numFmtId="167" fontId="2" fillId="42" borderId="49" xfId="0" applyNumberFormat="1" applyFont="1" applyFill="1" applyBorder="1"/>
    <xf numFmtId="0" fontId="37" fillId="0" borderId="36" xfId="0" applyFont="1" applyBorder="1" applyAlignment="1">
      <alignment horizontal="center" vertical="center" wrapText="1"/>
    </xf>
    <xf numFmtId="167" fontId="2" fillId="0" borderId="40" xfId="0" applyNumberFormat="1" applyFont="1" applyFill="1" applyBorder="1"/>
    <xf numFmtId="167" fontId="2" fillId="0" borderId="41" xfId="0" applyNumberFormat="1" applyFont="1" applyFill="1" applyBorder="1"/>
    <xf numFmtId="167" fontId="2" fillId="0" borderId="33" xfId="0" applyNumberFormat="1" applyFont="1" applyFill="1" applyBorder="1"/>
    <xf numFmtId="167" fontId="2" fillId="0" borderId="42" xfId="0" applyNumberFormat="1" applyFont="1" applyFill="1" applyBorder="1"/>
    <xf numFmtId="167" fontId="2" fillId="0" borderId="43" xfId="0" applyNumberFormat="1" applyFont="1" applyFill="1" applyBorder="1"/>
    <xf numFmtId="167" fontId="0" fillId="0" borderId="41" xfId="0" applyNumberFormat="1" applyFont="1" applyFill="1" applyBorder="1"/>
    <xf numFmtId="167" fontId="0" fillId="0" borderId="33" xfId="0" applyNumberFormat="1" applyFont="1" applyFill="1" applyBorder="1"/>
    <xf numFmtId="167" fontId="2" fillId="0" borderId="41" xfId="0" applyNumberFormat="1" applyFont="1" applyBorder="1"/>
    <xf numFmtId="167" fontId="2" fillId="0" borderId="33" xfId="0" applyNumberFormat="1" applyFont="1" applyBorder="1"/>
    <xf numFmtId="167" fontId="2" fillId="6" borderId="41" xfId="0" applyNumberFormat="1" applyFont="1" applyFill="1" applyBorder="1"/>
    <xf numFmtId="167" fontId="2" fillId="6" borderId="33" xfId="0" applyNumberFormat="1" applyFont="1" applyFill="1" applyBorder="1"/>
    <xf numFmtId="167" fontId="19" fillId="0" borderId="41" xfId="0" applyNumberFormat="1" applyFont="1" applyFill="1" applyBorder="1"/>
    <xf numFmtId="167" fontId="19" fillId="0" borderId="33" xfId="0" applyNumberFormat="1" applyFont="1" applyFill="1" applyBorder="1"/>
    <xf numFmtId="167" fontId="2" fillId="42" borderId="33" xfId="0" applyNumberFormat="1" applyFont="1" applyFill="1" applyBorder="1"/>
    <xf numFmtId="167" fontId="2" fillId="0" borderId="43" xfId="0" applyNumberFormat="1" applyFont="1" applyBorder="1"/>
    <xf numFmtId="167" fontId="0" fillId="0" borderId="43" xfId="0" applyNumberFormat="1" applyFont="1" applyFill="1" applyBorder="1"/>
    <xf numFmtId="167" fontId="2" fillId="0" borderId="40" xfId="0" applyNumberFormat="1" applyFont="1" applyBorder="1"/>
    <xf numFmtId="167" fontId="2" fillId="6" borderId="40" xfId="0" applyNumberFormat="1" applyFont="1" applyFill="1" applyBorder="1"/>
    <xf numFmtId="167" fontId="2" fillId="0" borderId="19" xfId="0" applyNumberFormat="1" applyFont="1" applyFill="1" applyBorder="1"/>
    <xf numFmtId="167" fontId="10" fillId="0" borderId="43" xfId="0" applyNumberFormat="1" applyFont="1" applyFill="1" applyBorder="1"/>
    <xf numFmtId="167" fontId="2" fillId="42" borderId="19" xfId="0" applyNumberFormat="1" applyFont="1" applyFill="1" applyBorder="1"/>
    <xf numFmtId="167" fontId="2" fillId="0" borderId="19" xfId="0" applyNumberFormat="1" applyFont="1" applyBorder="1"/>
    <xf numFmtId="167" fontId="2" fillId="6" borderId="19" xfId="0" applyNumberFormat="1" applyFont="1" applyFill="1" applyBorder="1"/>
    <xf numFmtId="10" fontId="2" fillId="44" borderId="1" xfId="0" applyNumberFormat="1" applyFont="1" applyFill="1" applyBorder="1" applyAlignment="1">
      <alignment horizontal="center" vertical="center" wrapText="1"/>
    </xf>
    <xf numFmtId="167" fontId="20" fillId="13" borderId="36" xfId="0" applyNumberFormat="1" applyFont="1" applyFill="1" applyBorder="1"/>
    <xf numFmtId="0" fontId="10" fillId="0" borderId="93" xfId="0" applyFont="1" applyFill="1" applyBorder="1" applyAlignment="1">
      <alignment horizontal="center" vertical="center"/>
    </xf>
    <xf numFmtId="0" fontId="0" fillId="0" borderId="0" xfId="0" applyFill="1" applyBorder="1"/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 wrapText="1"/>
    </xf>
    <xf numFmtId="3" fontId="6" fillId="34" borderId="2" xfId="0" applyNumberFormat="1" applyFont="1" applyFill="1" applyBorder="1"/>
    <xf numFmtId="3" fontId="6" fillId="35" borderId="2" xfId="0" applyNumberFormat="1" applyFont="1" applyFill="1" applyBorder="1"/>
    <xf numFmtId="0" fontId="40" fillId="0" borderId="0" xfId="0" applyFont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left" vertical="center"/>
    </xf>
    <xf numFmtId="0" fontId="2" fillId="46" borderId="3" xfId="0" applyFont="1" applyFill="1" applyBorder="1" applyAlignment="1">
      <alignment horizontal="right" vertical="center"/>
    </xf>
    <xf numFmtId="10" fontId="6" fillId="35" borderId="110" xfId="1" applyNumberFormat="1" applyFont="1" applyFill="1" applyBorder="1"/>
    <xf numFmtId="3" fontId="6" fillId="34" borderId="111" xfId="0" applyNumberFormat="1" applyFont="1" applyFill="1" applyBorder="1"/>
    <xf numFmtId="10" fontId="6" fillId="31" borderId="24" xfId="0" applyNumberFormat="1" applyFont="1" applyFill="1" applyBorder="1"/>
    <xf numFmtId="3" fontId="6" fillId="31" borderId="24" xfId="0" applyNumberFormat="1" applyFont="1" applyFill="1" applyBorder="1"/>
    <xf numFmtId="3" fontId="6" fillId="35" borderId="112" xfId="0" applyNumberFormat="1" applyFont="1" applyFill="1" applyBorder="1"/>
    <xf numFmtId="3" fontId="6" fillId="34" borderId="112" xfId="0" applyNumberFormat="1" applyFont="1" applyFill="1" applyBorder="1"/>
    <xf numFmtId="10" fontId="6" fillId="35" borderId="113" xfId="12" applyNumberFormat="1" applyFont="1" applyFill="1" applyBorder="1"/>
    <xf numFmtId="10" fontId="6" fillId="34" borderId="113" xfId="0" applyNumberFormat="1" applyFont="1" applyFill="1" applyBorder="1"/>
    <xf numFmtId="10" fontId="6" fillId="31" borderId="113" xfId="0" applyNumberFormat="1" applyFont="1" applyFill="1" applyBorder="1"/>
    <xf numFmtId="3" fontId="6" fillId="31" borderId="112" xfId="0" applyNumberFormat="1" applyFont="1" applyFill="1" applyBorder="1"/>
    <xf numFmtId="10" fontId="6" fillId="35" borderId="113" xfId="0" applyNumberFormat="1" applyFont="1" applyFill="1" applyBorder="1"/>
    <xf numFmtId="3" fontId="6" fillId="35" borderId="112" xfId="1" applyNumberFormat="1" applyFont="1" applyFill="1" applyBorder="1"/>
    <xf numFmtId="0" fontId="0" fillId="0" borderId="0" xfId="0" applyFont="1" applyBorder="1" applyAlignment="1">
      <alignment horizontal="left" vertical="center" wrapText="1"/>
    </xf>
    <xf numFmtId="10" fontId="6" fillId="33" borderId="0" xfId="0" applyNumberFormat="1" applyFont="1" applyFill="1" applyBorder="1"/>
    <xf numFmtId="0" fontId="0" fillId="0" borderId="114" xfId="0" applyFont="1" applyBorder="1" applyAlignment="1">
      <alignment horizontal="left" vertical="center" wrapText="1"/>
    </xf>
    <xf numFmtId="0" fontId="0" fillId="0" borderId="115" xfId="0" applyFont="1" applyBorder="1" applyAlignment="1">
      <alignment horizontal="left" vertical="center" wrapText="1"/>
    </xf>
    <xf numFmtId="3" fontId="6" fillId="33" borderId="115" xfId="0" applyNumberFormat="1" applyFont="1" applyFill="1" applyBorder="1"/>
    <xf numFmtId="10" fontId="6" fillId="34" borderId="110" xfId="0" applyNumberFormat="1" applyFont="1" applyFill="1" applyBorder="1"/>
    <xf numFmtId="10" fontId="6" fillId="31" borderId="110" xfId="0" applyNumberFormat="1" applyFont="1" applyFill="1" applyBorder="1"/>
    <xf numFmtId="4" fontId="6" fillId="35" borderId="111" xfId="0" applyNumberFormat="1" applyFont="1" applyFill="1" applyBorder="1"/>
    <xf numFmtId="3" fontId="6" fillId="31" borderId="111" xfId="0" applyNumberFormat="1" applyFont="1" applyFill="1" applyBorder="1"/>
    <xf numFmtId="10" fontId="6" fillId="33" borderId="117" xfId="0" applyNumberFormat="1" applyFont="1" applyFill="1" applyBorder="1"/>
    <xf numFmtId="3" fontId="6" fillId="35" borderId="111" xfId="1" applyNumberFormat="1" applyFont="1" applyFill="1" applyBorder="1"/>
    <xf numFmtId="10" fontId="6" fillId="35" borderId="112" xfId="0" applyNumberFormat="1" applyFont="1" applyFill="1" applyBorder="1"/>
    <xf numFmtId="10" fontId="6" fillId="34" borderId="112" xfId="0" applyNumberFormat="1" applyFont="1" applyFill="1" applyBorder="1"/>
    <xf numFmtId="10" fontId="6" fillId="34" borderId="109" xfId="0" applyNumberFormat="1" applyFont="1" applyFill="1" applyBorder="1"/>
    <xf numFmtId="3" fontId="6" fillId="31" borderId="2" xfId="0" applyNumberFormat="1" applyFont="1" applyFill="1" applyBorder="1"/>
    <xf numFmtId="10" fontId="6" fillId="31" borderId="112" xfId="0" applyNumberFormat="1" applyFont="1" applyFill="1" applyBorder="1"/>
    <xf numFmtId="10" fontId="6" fillId="31" borderId="109" xfId="0" applyNumberFormat="1" applyFont="1" applyFill="1" applyBorder="1"/>
    <xf numFmtId="168" fontId="6" fillId="35" borderId="24" xfId="0" applyNumberFormat="1" applyFont="1" applyFill="1" applyBorder="1"/>
    <xf numFmtId="168" fontId="6" fillId="34" borderId="24" xfId="0" applyNumberFormat="1" applyFont="1" applyFill="1" applyBorder="1"/>
    <xf numFmtId="3" fontId="6" fillId="52" borderId="115" xfId="0" applyNumberFormat="1" applyFont="1" applyFill="1" applyBorder="1"/>
    <xf numFmtId="3" fontId="6" fillId="34" borderId="111" xfId="1" applyNumberFormat="1" applyFont="1" applyFill="1" applyBorder="1"/>
    <xf numFmtId="168" fontId="6" fillId="31" borderId="24" xfId="0" applyNumberFormat="1" applyFont="1" applyFill="1" applyBorder="1"/>
    <xf numFmtId="3" fontId="6" fillId="31" borderId="111" xfId="1" applyNumberFormat="1" applyFont="1" applyFill="1" applyBorder="1"/>
    <xf numFmtId="4" fontId="0" fillId="0" borderId="0" xfId="12" applyNumberFormat="1" applyFont="1" applyBorder="1" applyAlignment="1">
      <alignment horizontal="left" vertical="center"/>
    </xf>
    <xf numFmtId="3" fontId="6" fillId="33" borderId="0" xfId="12" applyNumberFormat="1" applyFont="1" applyFill="1" applyBorder="1"/>
    <xf numFmtId="10" fontId="0" fillId="0" borderId="0" xfId="0" applyNumberFormat="1" applyFont="1" applyBorder="1" applyAlignment="1">
      <alignment horizontal="left" vertical="center"/>
    </xf>
    <xf numFmtId="4" fontId="0" fillId="0" borderId="0" xfId="12" applyNumberFormat="1" applyFont="1" applyBorder="1" applyAlignment="1">
      <alignment horizontal="left" vertical="center" wrapText="1"/>
    </xf>
    <xf numFmtId="10" fontId="0" fillId="0" borderId="0" xfId="0" applyNumberFormat="1" applyFont="1" applyBorder="1" applyAlignment="1">
      <alignment horizontal="left" vertical="center" wrapText="1"/>
    </xf>
    <xf numFmtId="4" fontId="0" fillId="0" borderId="115" xfId="12" applyNumberFormat="1" applyFont="1" applyBorder="1" applyAlignment="1">
      <alignment horizontal="left" vertical="center"/>
    </xf>
    <xf numFmtId="3" fontId="6" fillId="33" borderId="115" xfId="12" applyNumberFormat="1" applyFont="1" applyFill="1" applyBorder="1"/>
    <xf numFmtId="10" fontId="0" fillId="0" borderId="114" xfId="0" applyNumberFormat="1" applyFont="1" applyBorder="1" applyAlignment="1">
      <alignment horizontal="left" vertical="center"/>
    </xf>
    <xf numFmtId="10" fontId="6" fillId="33" borderId="114" xfId="0" applyNumberFormat="1" applyFont="1" applyFill="1" applyBorder="1"/>
    <xf numFmtId="4" fontId="0" fillId="0" borderId="117" xfId="12" applyNumberFormat="1" applyFont="1" applyBorder="1" applyAlignment="1">
      <alignment horizontal="left" vertical="center"/>
    </xf>
    <xf numFmtId="3" fontId="6" fillId="33" borderId="117" xfId="12" applyNumberFormat="1" applyFont="1" applyFill="1" applyBorder="1"/>
    <xf numFmtId="10" fontId="0" fillId="0" borderId="118" xfId="0" applyNumberFormat="1" applyFont="1" applyBorder="1" applyAlignment="1">
      <alignment horizontal="left" vertical="center"/>
    </xf>
    <xf numFmtId="10" fontId="6" fillId="33" borderId="118" xfId="0" applyNumberFormat="1" applyFont="1" applyFill="1" applyBorder="1"/>
    <xf numFmtId="10" fontId="0" fillId="0" borderId="115" xfId="0" applyNumberFormat="1" applyFont="1" applyBorder="1" applyAlignment="1">
      <alignment horizontal="left" vertical="center"/>
    </xf>
    <xf numFmtId="10" fontId="0" fillId="0" borderId="118" xfId="0" applyNumberFormat="1" applyFont="1" applyBorder="1" applyAlignment="1">
      <alignment horizontal="left" vertical="center" wrapText="1"/>
    </xf>
    <xf numFmtId="10" fontId="0" fillId="0" borderId="114" xfId="0" applyNumberFormat="1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/>
    </xf>
    <xf numFmtId="3" fontId="6" fillId="33" borderId="0" xfId="0" applyNumberFormat="1" applyFont="1" applyFill="1" applyBorder="1"/>
    <xf numFmtId="10" fontId="6" fillId="33" borderId="0" xfId="0" applyNumberFormat="1" applyFont="1" applyFill="1" applyBorder="1" applyAlignment="1">
      <alignment wrapText="1"/>
    </xf>
    <xf numFmtId="0" fontId="0" fillId="0" borderId="115" xfId="0" applyFont="1" applyBorder="1" applyAlignment="1">
      <alignment horizontal="left" vertical="center"/>
    </xf>
    <xf numFmtId="0" fontId="0" fillId="0" borderId="114" xfId="0" applyFont="1" applyBorder="1" applyAlignment="1">
      <alignment horizontal="left" vertical="center"/>
    </xf>
    <xf numFmtId="10" fontId="6" fillId="33" borderId="114" xfId="0" applyNumberFormat="1" applyFont="1" applyFill="1" applyBorder="1" applyAlignment="1">
      <alignment wrapText="1"/>
    </xf>
    <xf numFmtId="3" fontId="6" fillId="35" borderId="2" xfId="1" applyNumberFormat="1" applyFont="1" applyFill="1" applyBorder="1"/>
    <xf numFmtId="3" fontId="6" fillId="34" borderId="2" xfId="1" applyNumberFormat="1" applyFont="1" applyFill="1" applyBorder="1"/>
    <xf numFmtId="10" fontId="6" fillId="35" borderId="2" xfId="0" applyNumberFormat="1" applyFont="1" applyFill="1" applyBorder="1"/>
    <xf numFmtId="10" fontId="6" fillId="34" borderId="2" xfId="0" applyNumberFormat="1" applyFont="1" applyFill="1" applyBorder="1"/>
    <xf numFmtId="10" fontId="6" fillId="35" borderId="113" xfId="1" applyNumberFormat="1" applyFont="1" applyFill="1" applyBorder="1"/>
    <xf numFmtId="10" fontId="6" fillId="34" borderId="113" xfId="1" applyNumberFormat="1" applyFont="1" applyFill="1" applyBorder="1"/>
    <xf numFmtId="3" fontId="6" fillId="35" borderId="24" xfId="1" applyNumberFormat="1" applyFont="1" applyFill="1" applyBorder="1"/>
    <xf numFmtId="3" fontId="6" fillId="34" borderId="24" xfId="1" applyNumberFormat="1" applyFont="1" applyFill="1" applyBorder="1"/>
    <xf numFmtId="10" fontId="6" fillId="35" borderId="110" xfId="0" applyNumberFormat="1" applyFont="1" applyFill="1" applyBorder="1"/>
    <xf numFmtId="10" fontId="6" fillId="35" borderId="111" xfId="0" applyNumberFormat="1" applyFont="1" applyFill="1" applyBorder="1"/>
    <xf numFmtId="10" fontId="6" fillId="34" borderId="111" xfId="0" applyNumberFormat="1" applyFont="1" applyFill="1" applyBorder="1"/>
    <xf numFmtId="0" fontId="0" fillId="0" borderId="122" xfId="0" applyFont="1" applyBorder="1" applyAlignment="1">
      <alignment horizontal="left" vertical="center" wrapText="1"/>
    </xf>
    <xf numFmtId="3" fontId="6" fillId="33" borderId="117" xfId="1" applyNumberFormat="1" applyFont="1" applyFill="1" applyBorder="1"/>
    <xf numFmtId="0" fontId="0" fillId="0" borderId="25" xfId="0" applyFont="1" applyBorder="1" applyAlignment="1">
      <alignment horizontal="left" vertical="center"/>
    </xf>
    <xf numFmtId="3" fontId="6" fillId="33" borderId="0" xfId="1" applyNumberFormat="1" applyFont="1" applyFill="1" applyBorder="1"/>
    <xf numFmtId="10" fontId="6" fillId="35" borderId="109" xfId="0" applyNumberFormat="1" applyFont="1" applyFill="1" applyBorder="1"/>
    <xf numFmtId="0" fontId="0" fillId="0" borderId="123" xfId="0" applyBorder="1"/>
    <xf numFmtId="3" fontId="6" fillId="35" borderId="111" xfId="0" applyNumberFormat="1" applyFont="1" applyFill="1" applyBorder="1"/>
    <xf numFmtId="168" fontId="6" fillId="35" borderId="111" xfId="0" applyNumberFormat="1" applyFont="1" applyFill="1" applyBorder="1"/>
    <xf numFmtId="168" fontId="6" fillId="34" borderId="111" xfId="0" applyNumberFormat="1" applyFont="1" applyFill="1" applyBorder="1"/>
    <xf numFmtId="168" fontId="6" fillId="35" borderId="113" xfId="0" applyNumberFormat="1" applyFont="1" applyFill="1" applyBorder="1"/>
    <xf numFmtId="168" fontId="6" fillId="34" borderId="113" xfId="0" applyNumberFormat="1" applyFont="1" applyFill="1" applyBorder="1"/>
    <xf numFmtId="10" fontId="6" fillId="31" borderId="2" xfId="0" applyNumberFormat="1" applyFont="1" applyFill="1" applyBorder="1"/>
    <xf numFmtId="10" fontId="6" fillId="31" borderId="111" xfId="0" applyNumberFormat="1" applyFont="1" applyFill="1" applyBorder="1"/>
    <xf numFmtId="9" fontId="6" fillId="35" borderId="110" xfId="1" applyFont="1" applyFill="1" applyBorder="1"/>
    <xf numFmtId="9" fontId="6" fillId="35" borderId="24" xfId="1" applyFont="1" applyFill="1" applyBorder="1"/>
    <xf numFmtId="10" fontId="6" fillId="35" borderId="24" xfId="1" applyNumberFormat="1" applyFont="1" applyFill="1" applyBorder="1"/>
    <xf numFmtId="9" fontId="6" fillId="34" borderId="24" xfId="1" applyFont="1" applyFill="1" applyBorder="1"/>
    <xf numFmtId="9" fontId="6" fillId="33" borderId="0" xfId="1" applyFont="1" applyFill="1" applyBorder="1"/>
    <xf numFmtId="168" fontId="6" fillId="35" borderId="24" xfId="0" applyNumberFormat="1" applyFont="1" applyFill="1" applyBorder="1" applyAlignment="1">
      <alignment horizontal="right"/>
    </xf>
    <xf numFmtId="168" fontId="6" fillId="34" borderId="24" xfId="0" applyNumberFormat="1" applyFont="1" applyFill="1" applyBorder="1" applyAlignment="1">
      <alignment horizontal="right"/>
    </xf>
    <xf numFmtId="168" fontId="6" fillId="35" borderId="111" xfId="0" applyNumberFormat="1" applyFont="1" applyFill="1" applyBorder="1" applyAlignment="1">
      <alignment horizontal="right"/>
    </xf>
    <xf numFmtId="168" fontId="6" fillId="34" borderId="111" xfId="0" applyNumberFormat="1" applyFont="1" applyFill="1" applyBorder="1" applyAlignment="1">
      <alignment horizontal="right"/>
    </xf>
    <xf numFmtId="168" fontId="6" fillId="35" borderId="113" xfId="0" applyNumberFormat="1" applyFont="1" applyFill="1" applyBorder="1" applyAlignment="1">
      <alignment horizontal="right"/>
    </xf>
    <xf numFmtId="168" fontId="6" fillId="34" borderId="113" xfId="0" applyNumberFormat="1" applyFont="1" applyFill="1" applyBorder="1" applyAlignment="1">
      <alignment horizontal="right"/>
    </xf>
    <xf numFmtId="0" fontId="2" fillId="46" borderId="5" xfId="0" applyFont="1" applyFill="1" applyBorder="1" applyAlignment="1">
      <alignment horizontal="left" vertical="center"/>
    </xf>
    <xf numFmtId="4" fontId="6" fillId="35" borderId="2" xfId="0" applyNumberFormat="1" applyFont="1" applyFill="1" applyBorder="1" applyAlignment="1">
      <alignment horizontal="right"/>
    </xf>
    <xf numFmtId="4" fontId="0" fillId="35" borderId="110" xfId="0" applyNumberFormat="1" applyFill="1" applyBorder="1" applyAlignment="1">
      <alignment horizontal="right"/>
    </xf>
    <xf numFmtId="4" fontId="6" fillId="35" borderId="24" xfId="12" applyNumberFormat="1" applyFont="1" applyFill="1" applyBorder="1" applyAlignment="1">
      <alignment horizontal="right"/>
    </xf>
    <xf numFmtId="4" fontId="0" fillId="35" borderId="110" xfId="0" applyNumberFormat="1" applyFill="1" applyBorder="1"/>
    <xf numFmtId="4" fontId="6" fillId="35" borderId="112" xfId="12" applyNumberFormat="1" applyFont="1" applyFill="1" applyBorder="1"/>
    <xf numFmtId="4" fontId="6" fillId="35" borderId="112" xfId="1" applyNumberFormat="1" applyFont="1" applyFill="1" applyBorder="1"/>
    <xf numFmtId="4" fontId="6" fillId="35" borderId="24" xfId="0" applyNumberFormat="1" applyFont="1" applyFill="1" applyBorder="1"/>
    <xf numFmtId="4" fontId="0" fillId="35" borderId="24" xfId="0" applyNumberFormat="1" applyFill="1" applyBorder="1"/>
    <xf numFmtId="4" fontId="6" fillId="35" borderId="111" xfId="12" applyNumberFormat="1" applyFont="1" applyFill="1" applyBorder="1"/>
    <xf numFmtId="4" fontId="0" fillId="35" borderId="112" xfId="0" applyNumberFormat="1" applyFill="1" applyBorder="1"/>
    <xf numFmtId="4" fontId="6" fillId="35" borderId="2" xfId="0" applyNumberFormat="1" applyFont="1" applyFill="1" applyBorder="1"/>
    <xf numFmtId="4" fontId="6" fillId="35" borderId="112" xfId="0" applyNumberFormat="1" applyFont="1" applyFill="1" applyBorder="1"/>
    <xf numFmtId="4" fontId="6" fillId="35" borderId="111" xfId="1" applyNumberFormat="1" applyFont="1" applyFill="1" applyBorder="1"/>
    <xf numFmtId="173" fontId="0" fillId="35" borderId="110" xfId="0" applyNumberFormat="1" applyFill="1" applyBorder="1"/>
    <xf numFmtId="173" fontId="6" fillId="35" borderId="24" xfId="0" applyNumberFormat="1" applyFont="1" applyFill="1" applyBorder="1"/>
    <xf numFmtId="173" fontId="6" fillId="35" borderId="112" xfId="0" applyNumberFormat="1" applyFont="1" applyFill="1" applyBorder="1"/>
    <xf numFmtId="173" fontId="6" fillId="35" borderId="111" xfId="0" applyNumberFormat="1" applyFont="1" applyFill="1" applyBorder="1"/>
    <xf numFmtId="173" fontId="6" fillId="35" borderId="112" xfId="1" applyNumberFormat="1" applyFont="1" applyFill="1" applyBorder="1"/>
    <xf numFmtId="173" fontId="0" fillId="35" borderId="24" xfId="0" applyNumberFormat="1" applyFill="1" applyBorder="1"/>
    <xf numFmtId="173" fontId="6" fillId="35" borderId="111" xfId="1" applyNumberFormat="1" applyFont="1" applyFill="1" applyBorder="1"/>
    <xf numFmtId="173" fontId="0" fillId="35" borderId="112" xfId="0" applyNumberFormat="1" applyFill="1" applyBorder="1"/>
    <xf numFmtId="173" fontId="6" fillId="34" borderId="24" xfId="0" applyNumberFormat="1" applyFont="1" applyFill="1" applyBorder="1"/>
    <xf numFmtId="173" fontId="0" fillId="34" borderId="110" xfId="0" applyNumberFormat="1" applyFill="1" applyBorder="1"/>
    <xf numFmtId="173" fontId="0" fillId="31" borderId="110" xfId="0" applyNumberFormat="1" applyFill="1" applyBorder="1"/>
    <xf numFmtId="173" fontId="6" fillId="31" borderId="24" xfId="0" applyNumberFormat="1" applyFont="1" applyFill="1" applyBorder="1"/>
    <xf numFmtId="173" fontId="6" fillId="34" borderId="112" xfId="0" applyNumberFormat="1" applyFont="1" applyFill="1" applyBorder="1"/>
    <xf numFmtId="173" fontId="6" fillId="31" borderId="112" xfId="0" applyNumberFormat="1" applyFont="1" applyFill="1" applyBorder="1"/>
    <xf numFmtId="173" fontId="6" fillId="34" borderId="111" xfId="0" applyNumberFormat="1" applyFont="1" applyFill="1" applyBorder="1"/>
    <xf numFmtId="173" fontId="6" fillId="31" borderId="111" xfId="0" applyNumberFormat="1" applyFont="1" applyFill="1" applyBorder="1"/>
    <xf numFmtId="173" fontId="0" fillId="34" borderId="24" xfId="0" applyNumberFormat="1" applyFill="1" applyBorder="1"/>
    <xf numFmtId="173" fontId="0" fillId="31" borderId="24" xfId="0" applyNumberFormat="1" applyFill="1" applyBorder="1"/>
    <xf numFmtId="173" fontId="6" fillId="52" borderId="115" xfId="0" applyNumberFormat="1" applyFont="1" applyFill="1" applyBorder="1"/>
    <xf numFmtId="173" fontId="6" fillId="34" borderId="2" xfId="0" applyNumberFormat="1" applyFont="1" applyFill="1" applyBorder="1"/>
    <xf numFmtId="173" fontId="6" fillId="33" borderId="115" xfId="0" applyNumberFormat="1" applyFont="1" applyFill="1" applyBorder="1"/>
    <xf numFmtId="173" fontId="6" fillId="31" borderId="2" xfId="0" applyNumberFormat="1" applyFont="1" applyFill="1" applyBorder="1"/>
    <xf numFmtId="173" fontId="6" fillId="34" borderId="111" xfId="1" applyNumberFormat="1" applyFont="1" applyFill="1" applyBorder="1"/>
    <xf numFmtId="173" fontId="0" fillId="34" borderId="112" xfId="0" applyNumberFormat="1" applyFill="1" applyBorder="1"/>
    <xf numFmtId="173" fontId="0" fillId="31" borderId="112" xfId="0" applyNumberFormat="1" applyFill="1" applyBorder="1"/>
    <xf numFmtId="4" fontId="0" fillId="35" borderId="109" xfId="0" applyNumberFormat="1" applyFill="1" applyBorder="1"/>
    <xf numFmtId="9" fontId="2" fillId="46" borderId="5" xfId="1" applyFont="1" applyFill="1" applyBorder="1" applyAlignment="1">
      <alignment horizontal="right" vertical="center"/>
    </xf>
    <xf numFmtId="4" fontId="6" fillId="34" borderId="24" xfId="0" applyNumberFormat="1" applyFont="1" applyFill="1" applyBorder="1"/>
    <xf numFmtId="4" fontId="6" fillId="33" borderId="24" xfId="0" applyNumberFormat="1" applyFont="1" applyFill="1" applyBorder="1"/>
    <xf numFmtId="4" fontId="6" fillId="31" borderId="24" xfId="0" applyNumberFormat="1" applyFont="1" applyFill="1" applyBorder="1"/>
    <xf numFmtId="4" fontId="6" fillId="35" borderId="113" xfId="0" applyNumberFormat="1" applyFont="1" applyFill="1" applyBorder="1"/>
    <xf numFmtId="4" fontId="6" fillId="34" borderId="113" xfId="0" applyNumberFormat="1" applyFont="1" applyFill="1" applyBorder="1"/>
    <xf numFmtId="4" fontId="6" fillId="31" borderId="113" xfId="0" applyNumberFormat="1" applyFont="1" applyFill="1" applyBorder="1"/>
    <xf numFmtId="2" fontId="6" fillId="35" borderId="24" xfId="0" applyNumberFormat="1" applyFont="1" applyFill="1" applyBorder="1"/>
    <xf numFmtId="2" fontId="6" fillId="34" borderId="24" xfId="0" applyNumberFormat="1" applyFont="1" applyFill="1" applyBorder="1"/>
    <xf numFmtId="2" fontId="6" fillId="31" borderId="24" xfId="0" applyNumberFormat="1" applyFont="1" applyFill="1" applyBorder="1"/>
    <xf numFmtId="2" fontId="6" fillId="35" borderId="24" xfId="12" applyNumberFormat="1" applyFont="1" applyFill="1" applyBorder="1"/>
    <xf numFmtId="2" fontId="6" fillId="34" borderId="24" xfId="12" applyNumberFormat="1" applyFont="1" applyFill="1" applyBorder="1"/>
    <xf numFmtId="2" fontId="6" fillId="31" borderId="24" xfId="12" applyNumberFormat="1" applyFont="1" applyFill="1" applyBorder="1"/>
    <xf numFmtId="0" fontId="2" fillId="46" borderId="28" xfId="0" applyFont="1" applyFill="1" applyBorder="1" applyAlignment="1">
      <alignment horizontal="right" vertical="center"/>
    </xf>
    <xf numFmtId="0" fontId="2" fillId="46" borderId="25" xfId="0" applyFont="1" applyFill="1" applyBorder="1" applyAlignment="1">
      <alignment horizontal="left" vertical="center"/>
    </xf>
    <xf numFmtId="0" fontId="0" fillId="47" borderId="21" xfId="0" applyFont="1" applyFill="1" applyBorder="1" applyAlignment="1">
      <alignment horizontal="left" vertical="center"/>
    </xf>
    <xf numFmtId="0" fontId="0" fillId="0" borderId="119" xfId="0" applyFont="1" applyBorder="1" applyAlignment="1">
      <alignment horizontal="left" vertical="center" wrapText="1"/>
    </xf>
    <xf numFmtId="0" fontId="0" fillId="0" borderId="121" xfId="0" applyFont="1" applyBorder="1" applyAlignment="1">
      <alignment horizontal="left" vertical="center" wrapText="1"/>
    </xf>
    <xf numFmtId="0" fontId="0" fillId="0" borderId="120" xfId="0" applyFont="1" applyBorder="1" applyAlignment="1">
      <alignment horizontal="left" vertical="center"/>
    </xf>
    <xf numFmtId="0" fontId="0" fillId="0" borderId="122" xfId="0" applyFont="1" applyBorder="1" applyAlignment="1">
      <alignment horizontal="left" vertical="center"/>
    </xf>
    <xf numFmtId="0" fontId="0" fillId="0" borderId="121" xfId="0" applyFont="1" applyBorder="1" applyAlignment="1">
      <alignment horizontal="left" vertical="center"/>
    </xf>
    <xf numFmtId="0" fontId="0" fillId="0" borderId="25" xfId="0" applyFill="1" applyBorder="1"/>
    <xf numFmtId="0" fontId="0" fillId="0" borderId="22" xfId="0" applyFont="1" applyBorder="1" applyAlignment="1">
      <alignment horizontal="left" vertical="center"/>
    </xf>
    <xf numFmtId="0" fontId="2" fillId="46" borderId="22" xfId="0" applyFont="1" applyFill="1" applyBorder="1" applyAlignment="1">
      <alignment horizontal="left" vertical="center"/>
    </xf>
    <xf numFmtId="0" fontId="0" fillId="0" borderId="38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/>
    </xf>
    <xf numFmtId="0" fontId="0" fillId="0" borderId="119" xfId="0" applyFont="1" applyBorder="1" applyAlignment="1">
      <alignment horizontal="left" vertical="center"/>
    </xf>
    <xf numFmtId="0" fontId="0" fillId="0" borderId="120" xfId="0" applyFont="1" applyBorder="1" applyAlignment="1">
      <alignment horizontal="left" vertical="center" wrapText="1"/>
    </xf>
    <xf numFmtId="0" fontId="0" fillId="0" borderId="25" xfId="0" applyFont="1" applyBorder="1" applyAlignment="1">
      <alignment horizontal="left" vertical="center" wrapText="1"/>
    </xf>
    <xf numFmtId="0" fontId="0" fillId="0" borderId="116" xfId="0" applyFont="1" applyBorder="1" applyAlignment="1">
      <alignment horizontal="left" vertical="center" wrapText="1"/>
    </xf>
    <xf numFmtId="0" fontId="0" fillId="0" borderId="25" xfId="0" applyFont="1" applyFill="1" applyBorder="1" applyAlignment="1">
      <alignment horizontal="left" vertical="center"/>
    </xf>
    <xf numFmtId="0" fontId="2" fillId="46" borderId="29" xfId="0" applyFont="1" applyFill="1" applyBorder="1" applyAlignment="1">
      <alignment horizontal="left" vertical="center"/>
    </xf>
    <xf numFmtId="0" fontId="0" fillId="0" borderId="25" xfId="0" applyBorder="1"/>
    <xf numFmtId="0" fontId="0" fillId="0" borderId="121" xfId="0" applyBorder="1"/>
    <xf numFmtId="0" fontId="0" fillId="0" borderId="120" xfId="0" applyBorder="1"/>
    <xf numFmtId="0" fontId="2" fillId="46" borderId="20" xfId="0" applyFont="1" applyFill="1" applyBorder="1" applyAlignment="1">
      <alignment horizontal="left" vertical="center"/>
    </xf>
    <xf numFmtId="0" fontId="2" fillId="46" borderId="14" xfId="0" applyFont="1" applyFill="1" applyBorder="1" applyAlignment="1">
      <alignment horizontal="left" vertical="center"/>
    </xf>
    <xf numFmtId="3" fontId="6" fillId="35" borderId="24" xfId="12" applyNumberFormat="1" applyFont="1" applyFill="1" applyBorder="1"/>
    <xf numFmtId="3" fontId="6" fillId="35" borderId="111" xfId="12" applyNumberFormat="1" applyFont="1" applyFill="1" applyBorder="1"/>
    <xf numFmtId="3" fontId="6" fillId="35" borderId="112" xfId="12" applyNumberFormat="1" applyFont="1" applyFill="1" applyBorder="1"/>
    <xf numFmtId="10" fontId="6" fillId="35" borderId="24" xfId="0" applyNumberFormat="1" applyFont="1" applyFill="1" applyBorder="1" applyAlignment="1">
      <alignment wrapText="1"/>
    </xf>
    <xf numFmtId="4" fontId="6" fillId="35" borderId="111" xfId="0" applyNumberFormat="1" applyFont="1" applyFill="1" applyBorder="1" applyAlignment="1">
      <alignment wrapText="1"/>
    </xf>
    <xf numFmtId="10" fontId="6" fillId="35" borderId="113" xfId="0" applyNumberFormat="1" applyFont="1" applyFill="1" applyBorder="1" applyAlignment="1">
      <alignment wrapText="1"/>
    </xf>
    <xf numFmtId="173" fontId="6" fillId="52" borderId="0" xfId="0" applyNumberFormat="1" applyFont="1" applyFill="1" applyBorder="1"/>
    <xf numFmtId="173" fontId="0" fillId="52" borderId="118" xfId="0" applyNumberFormat="1" applyFill="1" applyBorder="1"/>
    <xf numFmtId="173" fontId="6" fillId="52" borderId="117" xfId="0" applyNumberFormat="1" applyFont="1" applyFill="1" applyBorder="1"/>
    <xf numFmtId="173" fontId="0" fillId="52" borderId="0" xfId="0" applyNumberFormat="1" applyFill="1" applyBorder="1"/>
    <xf numFmtId="173" fontId="6" fillId="52" borderId="115" xfId="1" applyNumberFormat="1" applyFont="1" applyFill="1" applyBorder="1"/>
    <xf numFmtId="173" fontId="0" fillId="52" borderId="117" xfId="0" applyNumberFormat="1" applyFill="1" applyBorder="1"/>
    <xf numFmtId="3" fontId="6" fillId="33" borderId="124" xfId="0" applyNumberFormat="1" applyFont="1" applyFill="1" applyBorder="1"/>
    <xf numFmtId="3" fontId="6" fillId="33" borderId="124" xfId="1" applyNumberFormat="1" applyFont="1" applyFill="1" applyBorder="1"/>
    <xf numFmtId="3" fontId="6" fillId="33" borderId="115" xfId="1" applyNumberFormat="1" applyFont="1" applyFill="1" applyBorder="1"/>
    <xf numFmtId="10" fontId="6" fillId="33" borderId="114" xfId="1" applyNumberFormat="1" applyFont="1" applyFill="1" applyBorder="1"/>
    <xf numFmtId="168" fontId="6" fillId="33" borderId="0" xfId="0" applyNumberFormat="1" applyFont="1" applyFill="1" applyBorder="1"/>
    <xf numFmtId="168" fontId="6" fillId="33" borderId="115" xfId="0" applyNumberFormat="1" applyFont="1" applyFill="1" applyBorder="1"/>
    <xf numFmtId="168" fontId="6" fillId="33" borderId="114" xfId="0" applyNumberFormat="1" applyFont="1" applyFill="1" applyBorder="1"/>
    <xf numFmtId="168" fontId="6" fillId="33" borderId="0" xfId="0" applyNumberFormat="1" applyFont="1" applyFill="1" applyBorder="1" applyAlignment="1">
      <alignment horizontal="right"/>
    </xf>
    <xf numFmtId="168" fontId="6" fillId="33" borderId="115" xfId="0" applyNumberFormat="1" applyFont="1" applyFill="1" applyBorder="1" applyAlignment="1">
      <alignment horizontal="right"/>
    </xf>
    <xf numFmtId="168" fontId="6" fillId="33" borderId="114" xfId="0" applyNumberFormat="1" applyFont="1" applyFill="1" applyBorder="1" applyAlignment="1">
      <alignment horizontal="right"/>
    </xf>
    <xf numFmtId="173" fontId="6" fillId="33" borderId="0" xfId="0" applyNumberFormat="1" applyFont="1" applyFill="1" applyBorder="1"/>
    <xf numFmtId="3" fontId="6" fillId="34" borderId="24" xfId="12" applyNumberFormat="1" applyFont="1" applyFill="1" applyBorder="1"/>
    <xf numFmtId="3" fontId="6" fillId="34" borderId="111" xfId="12" applyNumberFormat="1" applyFont="1" applyFill="1" applyBorder="1"/>
    <xf numFmtId="3" fontId="6" fillId="34" borderId="112" xfId="12" applyNumberFormat="1" applyFont="1" applyFill="1" applyBorder="1"/>
    <xf numFmtId="10" fontId="6" fillId="34" borderId="24" xfId="0" applyNumberFormat="1" applyFont="1" applyFill="1" applyBorder="1" applyAlignment="1">
      <alignment wrapText="1"/>
    </xf>
    <xf numFmtId="10" fontId="6" fillId="34" borderId="113" xfId="0" applyNumberFormat="1" applyFont="1" applyFill="1" applyBorder="1" applyAlignment="1">
      <alignment wrapText="1"/>
    </xf>
    <xf numFmtId="3" fontId="6" fillId="34" borderId="112" xfId="1" applyNumberFormat="1" applyFont="1" applyFill="1" applyBorder="1"/>
    <xf numFmtId="3" fontId="6" fillId="33" borderId="117" xfId="0" applyNumberFormat="1" applyFont="1" applyFill="1" applyBorder="1"/>
    <xf numFmtId="173" fontId="0" fillId="33" borderId="118" xfId="0" applyNumberFormat="1" applyFill="1" applyBorder="1"/>
    <xf numFmtId="173" fontId="6" fillId="33" borderId="117" xfId="0" applyNumberFormat="1" applyFont="1" applyFill="1" applyBorder="1"/>
    <xf numFmtId="173" fontId="0" fillId="33" borderId="0" xfId="0" applyNumberFormat="1" applyFill="1" applyBorder="1"/>
    <xf numFmtId="173" fontId="0" fillId="33" borderId="117" xfId="0" applyNumberFormat="1" applyFill="1" applyBorder="1"/>
    <xf numFmtId="3" fontId="6" fillId="31" borderId="24" xfId="12" applyNumberFormat="1" applyFont="1" applyFill="1" applyBorder="1"/>
    <xf numFmtId="3" fontId="6" fillId="31" borderId="111" xfId="12" applyNumberFormat="1" applyFont="1" applyFill="1" applyBorder="1"/>
    <xf numFmtId="3" fontId="6" fillId="31" borderId="112" xfId="12" applyNumberFormat="1" applyFont="1" applyFill="1" applyBorder="1"/>
    <xf numFmtId="10" fontId="6" fillId="31" borderId="24" xfId="0" applyNumberFormat="1" applyFont="1" applyFill="1" applyBorder="1" applyAlignment="1">
      <alignment wrapText="1"/>
    </xf>
    <xf numFmtId="10" fontId="6" fillId="31" borderId="113" xfId="0" applyNumberFormat="1" applyFont="1" applyFill="1" applyBorder="1" applyAlignment="1">
      <alignment wrapText="1"/>
    </xf>
    <xf numFmtId="9" fontId="6" fillId="31" borderId="24" xfId="1" applyFont="1" applyFill="1" applyBorder="1"/>
    <xf numFmtId="3" fontId="6" fillId="31" borderId="2" xfId="1" applyNumberFormat="1" applyFont="1" applyFill="1" applyBorder="1"/>
    <xf numFmtId="10" fontId="6" fillId="31" borderId="113" xfId="1" applyNumberFormat="1" applyFont="1" applyFill="1" applyBorder="1"/>
    <xf numFmtId="3" fontId="6" fillId="31" borderId="24" xfId="1" applyNumberFormat="1" applyFont="1" applyFill="1" applyBorder="1"/>
    <xf numFmtId="3" fontId="6" fillId="31" borderId="112" xfId="1" applyNumberFormat="1" applyFont="1" applyFill="1" applyBorder="1"/>
    <xf numFmtId="168" fontId="6" fillId="31" borderId="111" xfId="0" applyNumberFormat="1" applyFont="1" applyFill="1" applyBorder="1"/>
    <xf numFmtId="168" fontId="6" fillId="31" borderId="113" xfId="0" applyNumberFormat="1" applyFont="1" applyFill="1" applyBorder="1"/>
    <xf numFmtId="168" fontId="6" fillId="31" borderId="24" xfId="0" applyNumberFormat="1" applyFont="1" applyFill="1" applyBorder="1" applyAlignment="1">
      <alignment horizontal="right"/>
    </xf>
    <xf numFmtId="168" fontId="6" fillId="31" borderId="111" xfId="0" applyNumberFormat="1" applyFont="1" applyFill="1" applyBorder="1" applyAlignment="1">
      <alignment horizontal="right"/>
    </xf>
    <xf numFmtId="168" fontId="6" fillId="31" borderId="113" xfId="0" applyNumberFormat="1" applyFont="1" applyFill="1" applyBorder="1" applyAlignment="1">
      <alignment horizontal="right"/>
    </xf>
    <xf numFmtId="0" fontId="2" fillId="46" borderId="52" xfId="0" applyFont="1" applyFill="1" applyBorder="1" applyAlignment="1">
      <alignment horizontal="left" vertical="center"/>
    </xf>
    <xf numFmtId="0" fontId="2" fillId="46" borderId="5" xfId="0" applyFont="1" applyFill="1" applyBorder="1" applyAlignment="1">
      <alignment horizontal="right" vertical="center"/>
    </xf>
    <xf numFmtId="0" fontId="2" fillId="46" borderId="45" xfId="0" applyFont="1" applyFill="1" applyBorder="1" applyAlignment="1">
      <alignment horizontal="right" vertical="center"/>
    </xf>
    <xf numFmtId="0" fontId="2" fillId="46" borderId="20" xfId="0" applyFont="1" applyFill="1" applyBorder="1" applyAlignment="1">
      <alignment horizontal="right" vertical="center"/>
    </xf>
    <xf numFmtId="0" fontId="2" fillId="46" borderId="125" xfId="0" applyFont="1" applyFill="1" applyBorder="1" applyAlignment="1">
      <alignment horizontal="right" vertical="center"/>
    </xf>
    <xf numFmtId="0" fontId="10" fillId="35" borderId="31" xfId="0" applyFont="1" applyFill="1" applyBorder="1" applyAlignment="1">
      <alignment horizontal="center" vertical="center" wrapText="1"/>
    </xf>
    <xf numFmtId="0" fontId="10" fillId="32" borderId="46" xfId="0" applyFont="1" applyFill="1" applyBorder="1" applyAlignment="1">
      <alignment horizontal="center" vertical="center" wrapText="1"/>
    </xf>
    <xf numFmtId="0" fontId="10" fillId="34" borderId="31" xfId="0" applyFont="1" applyFill="1" applyBorder="1" applyAlignment="1">
      <alignment horizontal="center" vertical="center" wrapText="1"/>
    </xf>
    <xf numFmtId="0" fontId="10" fillId="33" borderId="35" xfId="0" applyFont="1" applyFill="1" applyBorder="1" applyAlignment="1">
      <alignment horizontal="center" vertical="center" wrapText="1"/>
    </xf>
    <xf numFmtId="0" fontId="10" fillId="31" borderId="31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/>
    </xf>
    <xf numFmtId="0" fontId="2" fillId="46" borderId="1" xfId="0" applyFont="1" applyFill="1" applyBorder="1" applyAlignment="1">
      <alignment horizontal="right" vertical="center"/>
    </xf>
    <xf numFmtId="10" fontId="0" fillId="4" borderId="0" xfId="0" applyNumberFormat="1" applyFill="1" applyBorder="1"/>
    <xf numFmtId="3" fontId="0" fillId="4" borderId="0" xfId="0" applyNumberFormat="1" applyFill="1" applyBorder="1"/>
    <xf numFmtId="10" fontId="0" fillId="4" borderId="114" xfId="0" applyNumberFormat="1" applyFill="1" applyBorder="1"/>
    <xf numFmtId="173" fontId="0" fillId="4" borderId="24" xfId="0" applyNumberFormat="1" applyFont="1" applyFill="1" applyBorder="1"/>
    <xf numFmtId="4" fontId="0" fillId="4" borderId="24" xfId="0" applyNumberFormat="1" applyFont="1" applyFill="1" applyBorder="1"/>
    <xf numFmtId="4" fontId="0" fillId="4" borderId="109" xfId="0" applyNumberFormat="1" applyFont="1" applyFill="1" applyBorder="1"/>
    <xf numFmtId="10" fontId="0" fillId="4" borderId="24" xfId="0" applyNumberFormat="1" applyFill="1" applyBorder="1"/>
    <xf numFmtId="10" fontId="0" fillId="4" borderId="111" xfId="0" applyNumberFormat="1" applyFill="1" applyBorder="1"/>
    <xf numFmtId="10" fontId="0" fillId="4" borderId="113" xfId="0" applyNumberFormat="1" applyFill="1" applyBorder="1"/>
    <xf numFmtId="173" fontId="0" fillId="4" borderId="111" xfId="0" applyNumberFormat="1" applyFont="1" applyFill="1" applyBorder="1"/>
    <xf numFmtId="173" fontId="0" fillId="4" borderId="113" xfId="0" applyNumberFormat="1" applyFont="1" applyFill="1" applyBorder="1"/>
    <xf numFmtId="4" fontId="0" fillId="4" borderId="111" xfId="0" applyNumberFormat="1" applyFont="1" applyFill="1" applyBorder="1"/>
    <xf numFmtId="4" fontId="0" fillId="4" borderId="113" xfId="0" applyNumberFormat="1" applyFont="1" applyFill="1" applyBorder="1"/>
    <xf numFmtId="4" fontId="0" fillId="4" borderId="110" xfId="0" applyNumberFormat="1" applyFont="1" applyFill="1" applyBorder="1"/>
    <xf numFmtId="4" fontId="0" fillId="4" borderId="112" xfId="0" applyNumberFormat="1" applyFont="1" applyFill="1" applyBorder="1"/>
    <xf numFmtId="3" fontId="0" fillId="35" borderId="24" xfId="0" applyNumberFormat="1" applyFont="1" applyFill="1" applyBorder="1" applyAlignment="1">
      <alignment horizontal="right" vertical="center"/>
    </xf>
    <xf numFmtId="4" fontId="0" fillId="35" borderId="113" xfId="0" applyNumberFormat="1" applyFill="1" applyBorder="1"/>
    <xf numFmtId="169" fontId="0" fillId="35" borderId="24" xfId="0" applyNumberFormat="1" applyFont="1" applyFill="1" applyBorder="1" applyAlignment="1">
      <alignment horizontal="right" vertical="center" wrapText="1"/>
    </xf>
    <xf numFmtId="2" fontId="0" fillId="35" borderId="113" xfId="0" applyNumberFormat="1" applyFill="1" applyBorder="1"/>
    <xf numFmtId="2" fontId="0" fillId="35" borderId="24" xfId="0" applyNumberFormat="1" applyFill="1" applyBorder="1"/>
    <xf numFmtId="3" fontId="6" fillId="52" borderId="124" xfId="0" applyNumberFormat="1" applyFont="1" applyFill="1" applyBorder="1"/>
    <xf numFmtId="10" fontId="6" fillId="52" borderId="118" xfId="0" applyNumberFormat="1" applyFont="1" applyFill="1" applyBorder="1"/>
    <xf numFmtId="3" fontId="6" fillId="52" borderId="0" xfId="0" applyNumberFormat="1" applyFont="1" applyFill="1" applyBorder="1"/>
    <xf numFmtId="10" fontId="6" fillId="52" borderId="114" xfId="0" applyNumberFormat="1" applyFont="1" applyFill="1" applyBorder="1"/>
    <xf numFmtId="3" fontId="6" fillId="52" borderId="117" xfId="0" applyNumberFormat="1" applyFont="1" applyFill="1" applyBorder="1"/>
    <xf numFmtId="10" fontId="6" fillId="52" borderId="0" xfId="0" applyNumberFormat="1" applyFont="1" applyFill="1" applyBorder="1"/>
    <xf numFmtId="10" fontId="6" fillId="52" borderId="117" xfId="0" applyNumberFormat="1" applyFont="1" applyFill="1" applyBorder="1"/>
    <xf numFmtId="3" fontId="6" fillId="52" borderId="0" xfId="12" applyNumberFormat="1" applyFont="1" applyFill="1" applyBorder="1"/>
    <xf numFmtId="9" fontId="6" fillId="52" borderId="0" xfId="1" applyFont="1" applyFill="1" applyBorder="1"/>
    <xf numFmtId="3" fontId="6" fillId="52" borderId="115" xfId="12" applyNumberFormat="1" applyFont="1" applyFill="1" applyBorder="1"/>
    <xf numFmtId="3" fontId="6" fillId="52" borderId="117" xfId="12" applyNumberFormat="1" applyFont="1" applyFill="1" applyBorder="1"/>
    <xf numFmtId="4" fontId="6" fillId="52" borderId="115" xfId="0" applyNumberFormat="1" applyFont="1" applyFill="1" applyBorder="1"/>
    <xf numFmtId="10" fontId="6" fillId="52" borderId="0" xfId="1" applyNumberFormat="1" applyFont="1" applyFill="1" applyBorder="1"/>
    <xf numFmtId="10" fontId="6" fillId="52" borderId="0" xfId="0" applyNumberFormat="1" applyFont="1" applyFill="1" applyBorder="1" applyAlignment="1">
      <alignment wrapText="1"/>
    </xf>
    <xf numFmtId="4" fontId="6" fillId="52" borderId="115" xfId="0" applyNumberFormat="1" applyFont="1" applyFill="1" applyBorder="1" applyAlignment="1">
      <alignment wrapText="1"/>
    </xf>
    <xf numFmtId="10" fontId="6" fillId="52" borderId="114" xfId="0" applyNumberFormat="1" applyFont="1" applyFill="1" applyBorder="1" applyAlignment="1">
      <alignment wrapText="1"/>
    </xf>
    <xf numFmtId="3" fontId="6" fillId="52" borderId="124" xfId="1" applyNumberFormat="1" applyFont="1" applyFill="1" applyBorder="1"/>
    <xf numFmtId="9" fontId="6" fillId="52" borderId="118" xfId="1" applyFont="1" applyFill="1" applyBorder="1"/>
    <xf numFmtId="3" fontId="6" fillId="52" borderId="115" xfId="1" applyNumberFormat="1" applyFont="1" applyFill="1" applyBorder="1"/>
    <xf numFmtId="10" fontId="6" fillId="52" borderId="114" xfId="1" applyNumberFormat="1" applyFont="1" applyFill="1" applyBorder="1"/>
    <xf numFmtId="3" fontId="6" fillId="52" borderId="0" xfId="1" applyNumberFormat="1" applyFont="1" applyFill="1" applyBorder="1"/>
    <xf numFmtId="3" fontId="6" fillId="52" borderId="117" xfId="1" applyNumberFormat="1" applyFont="1" applyFill="1" applyBorder="1"/>
    <xf numFmtId="10" fontId="6" fillId="52" borderId="38" xfId="0" applyNumberFormat="1" applyFont="1" applyFill="1" applyBorder="1"/>
    <xf numFmtId="3" fontId="0" fillId="52" borderId="0" xfId="0" applyNumberFormat="1" applyFont="1" applyFill="1" applyBorder="1" applyAlignment="1">
      <alignment horizontal="right" vertical="center"/>
    </xf>
    <xf numFmtId="168" fontId="6" fillId="52" borderId="0" xfId="0" applyNumberFormat="1" applyFont="1" applyFill="1" applyBorder="1"/>
    <xf numFmtId="168" fontId="6" fillId="52" borderId="115" xfId="0" applyNumberFormat="1" applyFont="1" applyFill="1" applyBorder="1"/>
    <xf numFmtId="4" fontId="0" fillId="52" borderId="114" xfId="0" applyNumberFormat="1" applyFill="1" applyBorder="1"/>
    <xf numFmtId="168" fontId="6" fillId="52" borderId="114" xfId="0" applyNumberFormat="1" applyFont="1" applyFill="1" applyBorder="1"/>
    <xf numFmtId="4" fontId="0" fillId="52" borderId="0" xfId="0" applyNumberFormat="1" applyFill="1" applyBorder="1"/>
    <xf numFmtId="168" fontId="6" fillId="52" borderId="0" xfId="0" applyNumberFormat="1" applyFont="1" applyFill="1" applyBorder="1" applyAlignment="1">
      <alignment horizontal="right"/>
    </xf>
    <xf numFmtId="168" fontId="6" fillId="52" borderId="115" xfId="0" applyNumberFormat="1" applyFont="1" applyFill="1" applyBorder="1" applyAlignment="1">
      <alignment horizontal="right"/>
    </xf>
    <xf numFmtId="168" fontId="6" fillId="52" borderId="114" xfId="0" applyNumberFormat="1" applyFont="1" applyFill="1" applyBorder="1" applyAlignment="1">
      <alignment horizontal="right"/>
    </xf>
    <xf numFmtId="169" fontId="0" fillId="52" borderId="0" xfId="0" applyNumberFormat="1" applyFont="1" applyFill="1" applyBorder="1" applyAlignment="1">
      <alignment horizontal="right" vertical="center" wrapText="1"/>
    </xf>
    <xf numFmtId="10" fontId="6" fillId="52" borderId="124" xfId="0" applyNumberFormat="1" applyFont="1" applyFill="1" applyBorder="1"/>
    <xf numFmtId="4" fontId="6" fillId="52" borderId="0" xfId="0" applyNumberFormat="1" applyFont="1" applyFill="1" applyBorder="1"/>
    <xf numFmtId="10" fontId="6" fillId="52" borderId="115" xfId="0" applyNumberFormat="1" applyFont="1" applyFill="1" applyBorder="1"/>
    <xf numFmtId="4" fontId="6" fillId="52" borderId="114" xfId="0" applyNumberFormat="1" applyFont="1" applyFill="1" applyBorder="1"/>
    <xf numFmtId="2" fontId="6" fillId="52" borderId="0" xfId="0" applyNumberFormat="1" applyFont="1" applyFill="1" applyBorder="1"/>
    <xf numFmtId="2" fontId="6" fillId="52" borderId="0" xfId="12" applyNumberFormat="1" applyFont="1" applyFill="1" applyBorder="1"/>
    <xf numFmtId="2" fontId="0" fillId="52" borderId="114" xfId="0" applyNumberFormat="1" applyFill="1" applyBorder="1"/>
    <xf numFmtId="2" fontId="0" fillId="52" borderId="0" xfId="0" applyNumberFormat="1" applyFill="1" applyBorder="1"/>
    <xf numFmtId="4" fontId="6" fillId="52" borderId="124" xfId="0" applyNumberFormat="1" applyFont="1" applyFill="1" applyBorder="1" applyAlignment="1">
      <alignment horizontal="right"/>
    </xf>
    <xf numFmtId="4" fontId="0" fillId="52" borderId="118" xfId="0" applyNumberFormat="1" applyFill="1" applyBorder="1" applyAlignment="1">
      <alignment horizontal="right"/>
    </xf>
    <xf numFmtId="4" fontId="6" fillId="52" borderId="0" xfId="12" applyNumberFormat="1" applyFont="1" applyFill="1" applyBorder="1" applyAlignment="1">
      <alignment horizontal="right"/>
    </xf>
    <xf numFmtId="4" fontId="0" fillId="52" borderId="118" xfId="0" applyNumberFormat="1" applyFill="1" applyBorder="1"/>
    <xf numFmtId="4" fontId="6" fillId="52" borderId="117" xfId="12" applyNumberFormat="1" applyFont="1" applyFill="1" applyBorder="1"/>
    <xf numFmtId="4" fontId="6" fillId="52" borderId="117" xfId="1" applyNumberFormat="1" applyFont="1" applyFill="1" applyBorder="1"/>
    <xf numFmtId="4" fontId="6" fillId="52" borderId="24" xfId="0" applyNumberFormat="1" applyFont="1" applyFill="1" applyBorder="1"/>
    <xf numFmtId="4" fontId="0" fillId="52" borderId="24" xfId="0" applyNumberFormat="1" applyFill="1" applyBorder="1"/>
    <xf numFmtId="4" fontId="6" fillId="52" borderId="115" xfId="12" applyNumberFormat="1" applyFont="1" applyFill="1" applyBorder="1"/>
    <xf numFmtId="4" fontId="0" fillId="52" borderId="117" xfId="0" applyNumberFormat="1" applyFill="1" applyBorder="1"/>
    <xf numFmtId="4" fontId="6" fillId="52" borderId="124" xfId="0" applyNumberFormat="1" applyFont="1" applyFill="1" applyBorder="1"/>
    <xf numFmtId="4" fontId="6" fillId="52" borderId="117" xfId="0" applyNumberFormat="1" applyFont="1" applyFill="1" applyBorder="1"/>
    <xf numFmtId="4" fontId="6" fillId="52" borderId="115" xfId="1" applyNumberFormat="1" applyFont="1" applyFill="1" applyBorder="1"/>
    <xf numFmtId="4" fontId="0" fillId="52" borderId="38" xfId="0" applyNumberFormat="1" applyFill="1" applyBorder="1"/>
    <xf numFmtId="4" fontId="0" fillId="34" borderId="24" xfId="0" applyNumberFormat="1" applyFill="1" applyBorder="1"/>
    <xf numFmtId="4" fontId="0" fillId="34" borderId="113" xfId="0" applyNumberFormat="1" applyFill="1" applyBorder="1"/>
    <xf numFmtId="169" fontId="0" fillId="34" borderId="24" xfId="0" applyNumberFormat="1" applyFont="1" applyFill="1" applyBorder="1" applyAlignment="1">
      <alignment horizontal="right" vertical="center" wrapText="1"/>
    </xf>
    <xf numFmtId="2" fontId="0" fillId="34" borderId="113" xfId="0" applyNumberFormat="1" applyFill="1" applyBorder="1"/>
    <xf numFmtId="2" fontId="0" fillId="34" borderId="24" xfId="0" applyNumberFormat="1" applyFill="1" applyBorder="1"/>
    <xf numFmtId="4" fontId="6" fillId="34" borderId="2" xfId="0" applyNumberFormat="1" applyFont="1" applyFill="1" applyBorder="1" applyAlignment="1">
      <alignment horizontal="right"/>
    </xf>
    <xf numFmtId="4" fontId="0" fillId="34" borderId="110" xfId="0" applyNumberFormat="1" applyFill="1" applyBorder="1" applyAlignment="1">
      <alignment horizontal="right"/>
    </xf>
    <xf numFmtId="4" fontId="6" fillId="34" borderId="24" xfId="12" applyNumberFormat="1" applyFont="1" applyFill="1" applyBorder="1" applyAlignment="1">
      <alignment horizontal="right"/>
    </xf>
    <xf numFmtId="4" fontId="0" fillId="34" borderId="110" xfId="0" applyNumberFormat="1" applyFill="1" applyBorder="1"/>
    <xf numFmtId="4" fontId="6" fillId="34" borderId="112" xfId="12" applyNumberFormat="1" applyFont="1" applyFill="1" applyBorder="1"/>
    <xf numFmtId="4" fontId="6" fillId="34" borderId="111" xfId="0" applyNumberFormat="1" applyFont="1" applyFill="1" applyBorder="1"/>
    <xf numFmtId="4" fontId="6" fillId="34" borderId="112" xfId="1" applyNumberFormat="1" applyFont="1" applyFill="1" applyBorder="1"/>
    <xf numFmtId="4" fontId="6" fillId="34" borderId="111" xfId="12" applyNumberFormat="1" applyFont="1" applyFill="1" applyBorder="1"/>
    <xf numFmtId="4" fontId="0" fillId="34" borderId="112" xfId="0" applyNumberFormat="1" applyFill="1" applyBorder="1"/>
    <xf numFmtId="4" fontId="6" fillId="34" borderId="2" xfId="0" applyNumberFormat="1" applyFont="1" applyFill="1" applyBorder="1"/>
    <xf numFmtId="4" fontId="6" fillId="34" borderId="112" xfId="0" applyNumberFormat="1" applyFont="1" applyFill="1" applyBorder="1"/>
    <xf numFmtId="4" fontId="6" fillId="34" borderId="111" xfId="1" applyNumberFormat="1" applyFont="1" applyFill="1" applyBorder="1"/>
    <xf numFmtId="4" fontId="0" fillId="34" borderId="109" xfId="0" applyNumberFormat="1" applyFill="1" applyBorder="1"/>
    <xf numFmtId="4" fontId="6" fillId="33" borderId="115" xfId="0" applyNumberFormat="1" applyFont="1" applyFill="1" applyBorder="1"/>
    <xf numFmtId="10" fontId="6" fillId="33" borderId="0" xfId="1" applyNumberFormat="1" applyFont="1" applyFill="1" applyBorder="1"/>
    <xf numFmtId="4" fontId="6" fillId="33" borderId="115" xfId="0" applyNumberFormat="1" applyFont="1" applyFill="1" applyBorder="1" applyAlignment="1">
      <alignment wrapText="1"/>
    </xf>
    <xf numFmtId="9" fontId="6" fillId="33" borderId="118" xfId="1" applyFont="1" applyFill="1" applyBorder="1"/>
    <xf numFmtId="10" fontId="6" fillId="33" borderId="38" xfId="0" applyNumberFormat="1" applyFont="1" applyFill="1" applyBorder="1"/>
    <xf numFmtId="3" fontId="0" fillId="33" borderId="0" xfId="0" applyNumberFormat="1" applyFont="1" applyFill="1" applyBorder="1" applyAlignment="1">
      <alignment horizontal="right" vertical="center"/>
    </xf>
    <xf numFmtId="4" fontId="0" fillId="33" borderId="114" xfId="0" applyNumberFormat="1" applyFill="1" applyBorder="1"/>
    <xf numFmtId="4" fontId="0" fillId="33" borderId="0" xfId="0" applyNumberFormat="1" applyFill="1" applyBorder="1"/>
    <xf numFmtId="169" fontId="0" fillId="33" borderId="0" xfId="0" applyNumberFormat="1" applyFont="1" applyFill="1" applyBorder="1" applyAlignment="1">
      <alignment horizontal="right" vertical="center" wrapText="1"/>
    </xf>
    <xf numFmtId="10" fontId="6" fillId="33" borderId="124" xfId="0" applyNumberFormat="1" applyFont="1" applyFill="1" applyBorder="1"/>
    <xf numFmtId="4" fontId="6" fillId="33" borderId="0" xfId="0" applyNumberFormat="1" applyFont="1" applyFill="1" applyBorder="1"/>
    <xf numFmtId="10" fontId="6" fillId="33" borderId="115" xfId="0" applyNumberFormat="1" applyFont="1" applyFill="1" applyBorder="1"/>
    <xf numFmtId="4" fontId="6" fillId="33" borderId="114" xfId="0" applyNumberFormat="1" applyFont="1" applyFill="1" applyBorder="1"/>
    <xf numFmtId="2" fontId="6" fillId="33" borderId="0" xfId="0" applyNumberFormat="1" applyFont="1" applyFill="1" applyBorder="1"/>
    <xf numFmtId="2" fontId="6" fillId="33" borderId="0" xfId="12" applyNumberFormat="1" applyFont="1" applyFill="1" applyBorder="1"/>
    <xf numFmtId="2" fontId="0" fillId="33" borderId="114" xfId="0" applyNumberFormat="1" applyFill="1" applyBorder="1"/>
    <xf numFmtId="2" fontId="0" fillId="33" borderId="0" xfId="0" applyNumberFormat="1" applyFill="1" applyBorder="1"/>
    <xf numFmtId="4" fontId="6" fillId="33" borderId="124" xfId="0" applyNumberFormat="1" applyFont="1" applyFill="1" applyBorder="1" applyAlignment="1">
      <alignment horizontal="right"/>
    </xf>
    <xf numFmtId="4" fontId="0" fillId="33" borderId="118" xfId="0" applyNumberFormat="1" applyFill="1" applyBorder="1" applyAlignment="1">
      <alignment horizontal="right"/>
    </xf>
    <xf numFmtId="4" fontId="6" fillId="33" borderId="0" xfId="12" applyNumberFormat="1" applyFont="1" applyFill="1" applyBorder="1" applyAlignment="1">
      <alignment horizontal="right"/>
    </xf>
    <xf numFmtId="4" fontId="0" fillId="33" borderId="118" xfId="0" applyNumberFormat="1" applyFill="1" applyBorder="1"/>
    <xf numFmtId="4" fontId="6" fillId="33" borderId="117" xfId="12" applyNumberFormat="1" applyFont="1" applyFill="1" applyBorder="1"/>
    <xf numFmtId="4" fontId="6" fillId="33" borderId="117" xfId="1" applyNumberFormat="1" applyFont="1" applyFill="1" applyBorder="1"/>
    <xf numFmtId="4" fontId="0" fillId="33" borderId="24" xfId="0" applyNumberFormat="1" applyFill="1" applyBorder="1"/>
    <xf numFmtId="4" fontId="6" fillId="33" borderId="115" xfId="12" applyNumberFormat="1" applyFont="1" applyFill="1" applyBorder="1"/>
    <xf numFmtId="4" fontId="0" fillId="33" borderId="117" xfId="0" applyNumberFormat="1" applyFill="1" applyBorder="1"/>
    <xf numFmtId="4" fontId="6" fillId="33" borderId="124" xfId="0" applyNumberFormat="1" applyFont="1" applyFill="1" applyBorder="1"/>
    <xf numFmtId="4" fontId="6" fillId="33" borderId="117" xfId="0" applyNumberFormat="1" applyFont="1" applyFill="1" applyBorder="1"/>
    <xf numFmtId="4" fontId="6" fillId="33" borderId="115" xfId="1" applyNumberFormat="1" applyFont="1" applyFill="1" applyBorder="1"/>
    <xf numFmtId="4" fontId="0" fillId="33" borderId="38" xfId="0" applyNumberFormat="1" applyFill="1" applyBorder="1"/>
    <xf numFmtId="10" fontId="6" fillId="34" borderId="24" xfId="1" applyNumberFormat="1" applyFont="1" applyFill="1" applyBorder="1"/>
    <xf numFmtId="4" fontId="6" fillId="34" borderId="111" xfId="0" applyNumberFormat="1" applyFont="1" applyFill="1" applyBorder="1" applyAlignment="1">
      <alignment wrapText="1"/>
    </xf>
    <xf numFmtId="9" fontId="6" fillId="34" borderId="110" xfId="1" applyFont="1" applyFill="1" applyBorder="1"/>
    <xf numFmtId="3" fontId="0" fillId="34" borderId="24" xfId="0" applyNumberFormat="1" applyFont="1" applyFill="1" applyBorder="1" applyAlignment="1">
      <alignment horizontal="right" vertical="center"/>
    </xf>
    <xf numFmtId="4" fontId="6" fillId="31" borderId="111" xfId="0" applyNumberFormat="1" applyFont="1" applyFill="1" applyBorder="1"/>
    <xf numFmtId="10" fontId="6" fillId="31" borderId="24" xfId="1" applyNumberFormat="1" applyFont="1" applyFill="1" applyBorder="1"/>
    <xf numFmtId="4" fontId="6" fillId="31" borderId="111" xfId="0" applyNumberFormat="1" applyFont="1" applyFill="1" applyBorder="1" applyAlignment="1">
      <alignment wrapText="1"/>
    </xf>
    <xf numFmtId="9" fontId="6" fillId="31" borderId="110" xfId="1" applyFont="1" applyFill="1" applyBorder="1"/>
    <xf numFmtId="3" fontId="0" fillId="31" borderId="24" xfId="0" applyNumberFormat="1" applyFont="1" applyFill="1" applyBorder="1" applyAlignment="1">
      <alignment horizontal="right" vertical="center"/>
    </xf>
    <xf numFmtId="4" fontId="0" fillId="31" borderId="113" xfId="0" applyNumberFormat="1" applyFill="1" applyBorder="1"/>
    <xf numFmtId="4" fontId="0" fillId="31" borderId="24" xfId="0" applyNumberFormat="1" applyFill="1" applyBorder="1"/>
    <xf numFmtId="169" fontId="0" fillId="31" borderId="24" xfId="0" applyNumberFormat="1" applyFont="1" applyFill="1" applyBorder="1" applyAlignment="1">
      <alignment horizontal="right" vertical="center" wrapText="1"/>
    </xf>
    <xf numFmtId="2" fontId="0" fillId="31" borderId="113" xfId="0" applyNumberFormat="1" applyFill="1" applyBorder="1"/>
    <xf numFmtId="2" fontId="0" fillId="31" borderId="24" xfId="0" applyNumberFormat="1" applyFill="1" applyBorder="1"/>
    <xf numFmtId="4" fontId="6" fillId="31" borderId="2" xfId="0" applyNumberFormat="1" applyFont="1" applyFill="1" applyBorder="1" applyAlignment="1">
      <alignment horizontal="right"/>
    </xf>
    <xf numFmtId="4" fontId="0" fillId="31" borderId="110" xfId="0" applyNumberFormat="1" applyFill="1" applyBorder="1" applyAlignment="1">
      <alignment horizontal="right"/>
    </xf>
    <xf numFmtId="4" fontId="6" fillId="31" borderId="24" xfId="12" applyNumberFormat="1" applyFont="1" applyFill="1" applyBorder="1" applyAlignment="1">
      <alignment horizontal="right"/>
    </xf>
    <xf numFmtId="4" fontId="0" fillId="31" borderId="110" xfId="0" applyNumberFormat="1" applyFill="1" applyBorder="1"/>
    <xf numFmtId="4" fontId="6" fillId="31" borderId="112" xfId="12" applyNumberFormat="1" applyFont="1" applyFill="1" applyBorder="1"/>
    <xf numFmtId="4" fontId="6" fillId="31" borderId="112" xfId="1" applyNumberFormat="1" applyFont="1" applyFill="1" applyBorder="1"/>
    <xf numFmtId="4" fontId="6" fillId="31" borderId="111" xfId="12" applyNumberFormat="1" applyFont="1" applyFill="1" applyBorder="1"/>
    <xf numFmtId="4" fontId="0" fillId="31" borderId="112" xfId="0" applyNumberFormat="1" applyFill="1" applyBorder="1"/>
    <xf numFmtId="4" fontId="6" fillId="31" borderId="2" xfId="0" applyNumberFormat="1" applyFont="1" applyFill="1" applyBorder="1"/>
    <xf numFmtId="4" fontId="6" fillId="31" borderId="112" xfId="0" applyNumberFormat="1" applyFont="1" applyFill="1" applyBorder="1"/>
    <xf numFmtId="4" fontId="6" fillId="31" borderId="111" xfId="1" applyNumberFormat="1" applyFont="1" applyFill="1" applyBorder="1"/>
    <xf numFmtId="4" fontId="0" fillId="31" borderId="109" xfId="0" applyNumberFormat="1" applyFill="1" applyBorder="1"/>
    <xf numFmtId="3" fontId="0" fillId="4" borderId="124" xfId="0" applyNumberFormat="1" applyFill="1" applyBorder="1"/>
    <xf numFmtId="10" fontId="0" fillId="4" borderId="118" xfId="1" applyNumberFormat="1" applyFont="1" applyFill="1" applyBorder="1"/>
    <xf numFmtId="3" fontId="0" fillId="4" borderId="115" xfId="0" applyNumberFormat="1" applyFill="1" applyBorder="1"/>
    <xf numFmtId="10" fontId="0" fillId="4" borderId="114" xfId="0" applyNumberFormat="1" applyFont="1" applyFill="1" applyBorder="1"/>
    <xf numFmtId="3" fontId="0" fillId="4" borderId="117" xfId="0" applyNumberFormat="1" applyFill="1" applyBorder="1"/>
    <xf numFmtId="10" fontId="0" fillId="4" borderId="0" xfId="0" applyNumberFormat="1" applyFont="1" applyFill="1" applyBorder="1"/>
    <xf numFmtId="4" fontId="0" fillId="4" borderId="115" xfId="0" applyNumberFormat="1" applyFont="1" applyFill="1" applyBorder="1"/>
    <xf numFmtId="3" fontId="0" fillId="4" borderId="112" xfId="0" applyNumberFormat="1" applyFill="1" applyBorder="1"/>
    <xf numFmtId="10" fontId="0" fillId="4" borderId="24" xfId="0" applyNumberFormat="1" applyFont="1" applyFill="1" applyBorder="1"/>
    <xf numFmtId="3" fontId="0" fillId="4" borderId="24" xfId="0" applyNumberFormat="1" applyFill="1" applyBorder="1"/>
    <xf numFmtId="3" fontId="0" fillId="4" borderId="0" xfId="12" applyNumberFormat="1" applyFont="1" applyFill="1" applyBorder="1"/>
    <xf numFmtId="10" fontId="0" fillId="4" borderId="0" xfId="1" applyNumberFormat="1" applyFont="1" applyFill="1" applyBorder="1"/>
    <xf numFmtId="3" fontId="0" fillId="4" borderId="115" xfId="12" applyNumberFormat="1" applyFont="1" applyFill="1" applyBorder="1"/>
    <xf numFmtId="3" fontId="0" fillId="4" borderId="117" xfId="12" applyNumberFormat="1" applyFont="1" applyFill="1" applyBorder="1"/>
    <xf numFmtId="10" fontId="0" fillId="4" borderId="118" xfId="0" applyNumberFormat="1" applyFill="1" applyBorder="1"/>
    <xf numFmtId="4" fontId="0" fillId="4" borderId="115" xfId="0" applyNumberFormat="1" applyFill="1" applyBorder="1"/>
    <xf numFmtId="9" fontId="0" fillId="4" borderId="0" xfId="1" applyFont="1" applyFill="1" applyBorder="1"/>
    <xf numFmtId="3" fontId="6" fillId="4" borderId="0" xfId="12" applyNumberFormat="1" applyFont="1" applyFill="1" applyBorder="1"/>
    <xf numFmtId="9" fontId="6" fillId="4" borderId="0" xfId="1" applyFont="1" applyFill="1" applyBorder="1"/>
    <xf numFmtId="4" fontId="6" fillId="4" borderId="115" xfId="0" applyNumberFormat="1" applyFont="1" applyFill="1" applyBorder="1" applyAlignment="1">
      <alignment wrapText="1"/>
    </xf>
    <xf numFmtId="0" fontId="0" fillId="4" borderId="0" xfId="0" applyFont="1" applyFill="1" applyBorder="1" applyAlignment="1">
      <alignment horizontal="right" vertical="center"/>
    </xf>
    <xf numFmtId="3" fontId="0" fillId="4" borderId="124" xfId="1" applyNumberFormat="1" applyFont="1" applyFill="1" applyBorder="1"/>
    <xf numFmtId="9" fontId="6" fillId="4" borderId="118" xfId="1" applyFont="1" applyFill="1" applyBorder="1"/>
    <xf numFmtId="3" fontId="0" fillId="4" borderId="115" xfId="1" applyNumberFormat="1" applyFont="1" applyFill="1" applyBorder="1"/>
    <xf numFmtId="10" fontId="0" fillId="4" borderId="114" xfId="1" applyNumberFormat="1" applyFont="1" applyFill="1" applyBorder="1"/>
    <xf numFmtId="3" fontId="0" fillId="4" borderId="0" xfId="1" applyNumberFormat="1" applyFont="1" applyFill="1" applyBorder="1"/>
    <xf numFmtId="3" fontId="6" fillId="4" borderId="115" xfId="0" applyNumberFormat="1" applyFont="1" applyFill="1" applyBorder="1"/>
    <xf numFmtId="10" fontId="6" fillId="4" borderId="114" xfId="0" applyNumberFormat="1" applyFont="1" applyFill="1" applyBorder="1"/>
    <xf numFmtId="3" fontId="0" fillId="4" borderId="117" xfId="1" applyNumberFormat="1" applyFont="1" applyFill="1" applyBorder="1"/>
    <xf numFmtId="10" fontId="6" fillId="4" borderId="0" xfId="1" applyNumberFormat="1" applyFont="1" applyFill="1" applyBorder="1"/>
    <xf numFmtId="3" fontId="6" fillId="4" borderId="124" xfId="1" applyNumberFormat="1" applyFont="1" applyFill="1" applyBorder="1"/>
    <xf numFmtId="10" fontId="0" fillId="4" borderId="117" xfId="0" applyNumberFormat="1" applyFill="1" applyBorder="1"/>
    <xf numFmtId="10" fontId="6" fillId="4" borderId="0" xfId="0" applyNumberFormat="1" applyFont="1" applyFill="1" applyBorder="1"/>
    <xf numFmtId="10" fontId="6" fillId="4" borderId="38" xfId="0" applyNumberFormat="1" applyFont="1" applyFill="1" applyBorder="1"/>
    <xf numFmtId="3" fontId="0" fillId="4" borderId="0" xfId="0" applyNumberFormat="1" applyFont="1" applyFill="1" applyBorder="1" applyAlignment="1">
      <alignment horizontal="right" vertical="center"/>
    </xf>
    <xf numFmtId="4" fontId="0" fillId="4" borderId="0" xfId="0" applyNumberFormat="1" applyFill="1" applyBorder="1"/>
    <xf numFmtId="4" fontId="0" fillId="4" borderId="114" xfId="0" applyNumberFormat="1" applyFill="1" applyBorder="1"/>
    <xf numFmtId="168" fontId="6" fillId="4" borderId="0" xfId="0" applyNumberFormat="1" applyFont="1" applyFill="1" applyBorder="1"/>
    <xf numFmtId="169" fontId="0" fillId="4" borderId="0" xfId="0" applyNumberFormat="1" applyFont="1" applyFill="1" applyBorder="1" applyAlignment="1">
      <alignment horizontal="right" vertical="center" wrapText="1"/>
    </xf>
    <xf numFmtId="169" fontId="0" fillId="4" borderId="115" xfId="0" applyNumberFormat="1" applyFont="1" applyFill="1" applyBorder="1" applyAlignment="1">
      <alignment horizontal="right" vertical="center" wrapText="1"/>
    </xf>
    <xf numFmtId="169" fontId="0" fillId="4" borderId="114" xfId="0" applyNumberFormat="1" applyFont="1" applyFill="1" applyBorder="1" applyAlignment="1">
      <alignment horizontal="right" vertical="center" wrapText="1"/>
    </xf>
    <xf numFmtId="10" fontId="6" fillId="4" borderId="124" xfId="0" applyNumberFormat="1" applyFont="1" applyFill="1" applyBorder="1"/>
    <xf numFmtId="4" fontId="6" fillId="4" borderId="0" xfId="0" applyNumberFormat="1" applyFont="1" applyFill="1" applyBorder="1"/>
    <xf numFmtId="10" fontId="6" fillId="4" borderId="115" xfId="0" applyNumberFormat="1" applyFont="1" applyFill="1" applyBorder="1"/>
    <xf numFmtId="4" fontId="6" fillId="4" borderId="114" xfId="0" applyNumberFormat="1" applyFont="1" applyFill="1" applyBorder="1"/>
    <xf numFmtId="2" fontId="6" fillId="4" borderId="0" xfId="0" applyNumberFormat="1" applyFont="1" applyFill="1" applyBorder="1"/>
    <xf numFmtId="2" fontId="6" fillId="4" borderId="0" xfId="12" applyNumberFormat="1" applyFont="1" applyFill="1" applyBorder="1"/>
    <xf numFmtId="2" fontId="0" fillId="4" borderId="114" xfId="0" applyNumberFormat="1" applyFill="1" applyBorder="1"/>
    <xf numFmtId="2" fontId="0" fillId="4" borderId="0" xfId="0" applyNumberFormat="1" applyFill="1" applyBorder="1"/>
    <xf numFmtId="4" fontId="6" fillId="4" borderId="124" xfId="0" applyNumberFormat="1" applyFont="1" applyFill="1" applyBorder="1" applyAlignment="1">
      <alignment horizontal="right"/>
    </xf>
    <xf numFmtId="4" fontId="0" fillId="4" borderId="118" xfId="0" applyNumberFormat="1" applyFill="1" applyBorder="1" applyAlignment="1">
      <alignment horizontal="right"/>
    </xf>
    <xf numFmtId="4" fontId="6" fillId="4" borderId="0" xfId="12" applyNumberFormat="1" applyFont="1" applyFill="1" applyBorder="1" applyAlignment="1">
      <alignment horizontal="right"/>
    </xf>
    <xf numFmtId="4" fontId="0" fillId="4" borderId="118" xfId="0" applyNumberFormat="1" applyFill="1" applyBorder="1"/>
    <xf numFmtId="4" fontId="6" fillId="4" borderId="117" xfId="12" applyNumberFormat="1" applyFont="1" applyFill="1" applyBorder="1"/>
    <xf numFmtId="4" fontId="6" fillId="4" borderId="115" xfId="0" applyNumberFormat="1" applyFont="1" applyFill="1" applyBorder="1"/>
    <xf numFmtId="4" fontId="6" fillId="4" borderId="117" xfId="1" applyNumberFormat="1" applyFont="1" applyFill="1" applyBorder="1"/>
    <xf numFmtId="4" fontId="6" fillId="4" borderId="24" xfId="0" applyNumberFormat="1" applyFont="1" applyFill="1" applyBorder="1"/>
    <xf numFmtId="4" fontId="0" fillId="4" borderId="24" xfId="0" applyNumberFormat="1" applyFill="1" applyBorder="1"/>
    <xf numFmtId="4" fontId="6" fillId="4" borderId="115" xfId="12" applyNumberFormat="1" applyFont="1" applyFill="1" applyBorder="1"/>
    <xf numFmtId="4" fontId="0" fillId="4" borderId="117" xfId="0" applyNumberFormat="1" applyFill="1" applyBorder="1"/>
    <xf numFmtId="173" fontId="0" fillId="4" borderId="0" xfId="0" applyNumberFormat="1" applyFill="1" applyBorder="1"/>
    <xf numFmtId="173" fontId="0" fillId="4" borderId="115" xfId="0" applyNumberFormat="1" applyFill="1" applyBorder="1"/>
    <xf numFmtId="173" fontId="0" fillId="4" borderId="115" xfId="0" applyNumberFormat="1" applyFont="1" applyFill="1" applyBorder="1"/>
    <xf numFmtId="4" fontId="6" fillId="4" borderId="124" xfId="0" applyNumberFormat="1" applyFont="1" applyFill="1" applyBorder="1"/>
    <xf numFmtId="4" fontId="6" fillId="4" borderId="117" xfId="0" applyNumberFormat="1" applyFont="1" applyFill="1" applyBorder="1"/>
    <xf numFmtId="4" fontId="6" fillId="4" borderId="53" xfId="0" applyNumberFormat="1" applyFont="1" applyFill="1" applyBorder="1"/>
    <xf numFmtId="4" fontId="0" fillId="4" borderId="53" xfId="0" applyNumberFormat="1" applyFill="1" applyBorder="1"/>
    <xf numFmtId="4" fontId="6" fillId="4" borderId="115" xfId="1" applyNumberFormat="1" applyFont="1" applyFill="1" applyBorder="1"/>
    <xf numFmtId="4" fontId="0" fillId="4" borderId="38" xfId="0" applyNumberFormat="1" applyFill="1" applyBorder="1"/>
    <xf numFmtId="3" fontId="0" fillId="4" borderId="2" xfId="0" applyNumberFormat="1" applyFont="1" applyFill="1" applyBorder="1"/>
    <xf numFmtId="9" fontId="0" fillId="4" borderId="110" xfId="1" applyFont="1" applyFill="1" applyBorder="1"/>
    <xf numFmtId="3" fontId="0" fillId="4" borderId="111" xfId="0" applyNumberFormat="1" applyFont="1" applyFill="1" applyBorder="1"/>
    <xf numFmtId="9" fontId="1" fillId="4" borderId="113" xfId="1" applyFont="1" applyFill="1" applyBorder="1"/>
    <xf numFmtId="3" fontId="0" fillId="4" borderId="112" xfId="0" applyNumberFormat="1" applyFont="1" applyFill="1" applyBorder="1"/>
    <xf numFmtId="9" fontId="1" fillId="4" borderId="24" xfId="1" applyFont="1" applyFill="1" applyBorder="1"/>
    <xf numFmtId="3" fontId="0" fillId="4" borderId="24" xfId="0" applyNumberFormat="1" applyFont="1" applyFill="1" applyBorder="1"/>
    <xf numFmtId="10" fontId="0" fillId="4" borderId="3" xfId="0" applyNumberFormat="1" applyFill="1" applyBorder="1"/>
    <xf numFmtId="9" fontId="0" fillId="4" borderId="24" xfId="1" applyFont="1" applyFill="1" applyBorder="1"/>
    <xf numFmtId="3" fontId="0" fillId="4" borderId="111" xfId="0" applyNumberFormat="1" applyFill="1" applyBorder="1"/>
    <xf numFmtId="10" fontId="0" fillId="4" borderId="110" xfId="0" applyNumberFormat="1" applyFill="1" applyBorder="1"/>
    <xf numFmtId="4" fontId="0" fillId="4" borderId="111" xfId="0" applyNumberFormat="1" applyFill="1" applyBorder="1"/>
    <xf numFmtId="4" fontId="0" fillId="4" borderId="113" xfId="0" applyNumberFormat="1" applyFill="1" applyBorder="1"/>
    <xf numFmtId="3" fontId="6" fillId="4" borderId="24" xfId="12" applyNumberFormat="1" applyFont="1" applyFill="1" applyBorder="1"/>
    <xf numFmtId="0" fontId="0" fillId="4" borderId="24" xfId="0" applyFont="1" applyFill="1" applyBorder="1" applyAlignment="1">
      <alignment horizontal="right" vertical="center"/>
    </xf>
    <xf numFmtId="3" fontId="0" fillId="4" borderId="2" xfId="0" applyNumberFormat="1" applyFill="1" applyBorder="1"/>
    <xf numFmtId="3" fontId="6" fillId="4" borderId="2" xfId="1" applyNumberFormat="1" applyFont="1" applyFill="1" applyBorder="1"/>
    <xf numFmtId="10" fontId="0" fillId="4" borderId="112" xfId="0" applyNumberFormat="1" applyFill="1" applyBorder="1"/>
    <xf numFmtId="10" fontId="0" fillId="4" borderId="109" xfId="0" applyNumberFormat="1" applyFill="1" applyBorder="1"/>
    <xf numFmtId="3" fontId="0" fillId="4" borderId="24" xfId="0" applyNumberFormat="1" applyFont="1" applyFill="1" applyBorder="1" applyAlignment="1">
      <alignment horizontal="right" vertical="center"/>
    </xf>
    <xf numFmtId="169" fontId="0" fillId="4" borderId="24" xfId="0" applyNumberFormat="1" applyFont="1" applyFill="1" applyBorder="1" applyAlignment="1">
      <alignment horizontal="right" vertical="center"/>
    </xf>
    <xf numFmtId="169" fontId="0" fillId="4" borderId="2" xfId="0" applyNumberFormat="1" applyFont="1" applyFill="1" applyBorder="1" applyAlignment="1">
      <alignment horizontal="right" vertical="center"/>
    </xf>
    <xf numFmtId="169" fontId="0" fillId="4" borderId="113" xfId="0" applyNumberFormat="1" applyFont="1" applyFill="1" applyBorder="1" applyAlignment="1">
      <alignment horizontal="right" vertical="center"/>
    </xf>
    <xf numFmtId="169" fontId="0" fillId="4" borderId="112" xfId="0" applyNumberFormat="1" applyFont="1" applyFill="1" applyBorder="1" applyAlignment="1">
      <alignment horizontal="right" vertical="center"/>
    </xf>
    <xf numFmtId="169" fontId="0" fillId="4" borderId="110" xfId="0" applyNumberFormat="1" applyFont="1" applyFill="1" applyBorder="1" applyAlignment="1">
      <alignment horizontal="right" vertical="center"/>
    </xf>
    <xf numFmtId="169" fontId="0" fillId="4" borderId="111" xfId="0" applyNumberFormat="1" applyFont="1" applyFill="1" applyBorder="1" applyAlignment="1">
      <alignment horizontal="right" vertical="center"/>
    </xf>
    <xf numFmtId="172" fontId="0" fillId="4" borderId="24" xfId="12" applyNumberFormat="1" applyFont="1" applyFill="1" applyBorder="1"/>
    <xf numFmtId="172" fontId="0" fillId="4" borderId="111" xfId="12" applyNumberFormat="1" applyFont="1" applyFill="1" applyBorder="1"/>
    <xf numFmtId="172" fontId="0" fillId="4" borderId="113" xfId="12" applyNumberFormat="1" applyFont="1" applyFill="1" applyBorder="1"/>
    <xf numFmtId="172" fontId="0" fillId="4" borderId="126" xfId="12" applyNumberFormat="1" applyFont="1" applyFill="1" applyBorder="1"/>
    <xf numFmtId="172" fontId="0" fillId="4" borderId="127" xfId="12" applyNumberFormat="1" applyFont="1" applyFill="1" applyBorder="1"/>
    <xf numFmtId="0" fontId="2" fillId="46" borderId="14" xfId="0" applyFont="1" applyFill="1" applyBorder="1" applyAlignment="1">
      <alignment horizontal="right" vertical="center"/>
    </xf>
    <xf numFmtId="9" fontId="2" fillId="46" borderId="20" xfId="1" applyFont="1" applyFill="1" applyBorder="1" applyAlignment="1">
      <alignment horizontal="right" vertical="center"/>
    </xf>
    <xf numFmtId="9" fontId="2" fillId="46" borderId="14" xfId="1" applyFont="1" applyFill="1" applyBorder="1" applyAlignment="1">
      <alignment horizontal="right" vertical="center"/>
    </xf>
    <xf numFmtId="0" fontId="2" fillId="46" borderId="29" xfId="0" applyFont="1" applyFill="1" applyBorder="1" applyAlignment="1">
      <alignment horizontal="right" vertical="center"/>
    </xf>
    <xf numFmtId="0" fontId="2" fillId="46" borderId="22" xfId="0" applyFont="1" applyFill="1" applyBorder="1" applyAlignment="1">
      <alignment horizontal="right" vertical="center"/>
    </xf>
    <xf numFmtId="9" fontId="2" fillId="46" borderId="1" xfId="1" applyFont="1" applyFill="1" applyBorder="1" applyAlignment="1">
      <alignment horizontal="right" vertical="center"/>
    </xf>
    <xf numFmtId="0" fontId="2" fillId="4" borderId="0" xfId="0" applyFont="1" applyFill="1" applyBorder="1"/>
    <xf numFmtId="4" fontId="2" fillId="4" borderId="0" xfId="0" applyNumberFormat="1" applyFont="1" applyFill="1" applyBorder="1"/>
    <xf numFmtId="0" fontId="0" fillId="4" borderId="0" xfId="0" applyFill="1" applyBorder="1"/>
    <xf numFmtId="168" fontId="10" fillId="4" borderId="0" xfId="0" applyNumberFormat="1" applyFont="1" applyFill="1" applyBorder="1"/>
    <xf numFmtId="168" fontId="2" fillId="4" borderId="0" xfId="0" applyNumberFormat="1" applyFont="1" applyFill="1" applyBorder="1"/>
    <xf numFmtId="3" fontId="6" fillId="4" borderId="0" xfId="0" applyNumberFormat="1" applyFont="1" applyFill="1" applyBorder="1"/>
    <xf numFmtId="3" fontId="6" fillId="4" borderId="0" xfId="1" applyNumberFormat="1" applyFont="1" applyFill="1" applyBorder="1"/>
    <xf numFmtId="4" fontId="2" fillId="46" borderId="14" xfId="0" applyNumberFormat="1" applyFont="1" applyFill="1" applyBorder="1" applyAlignment="1">
      <alignment horizontal="right" vertical="center"/>
    </xf>
    <xf numFmtId="0" fontId="2" fillId="4" borderId="0" xfId="0" applyFont="1" applyFill="1" applyBorder="1" applyAlignment="1">
      <alignment vertical="center" wrapText="1"/>
    </xf>
    <xf numFmtId="0" fontId="2" fillId="0" borderId="43" xfId="0" applyFont="1" applyBorder="1" applyAlignment="1">
      <alignment vertical="center" wrapText="1"/>
    </xf>
    <xf numFmtId="4" fontId="0" fillId="30" borderId="24" xfId="0" applyNumberFormat="1" applyFill="1" applyBorder="1" applyAlignment="1">
      <alignment horizontal="right"/>
    </xf>
    <xf numFmtId="0" fontId="2" fillId="47" borderId="128" xfId="0" applyFont="1" applyFill="1" applyBorder="1" applyAlignment="1">
      <alignment horizontal="left" vertical="center"/>
    </xf>
    <xf numFmtId="0" fontId="2" fillId="0" borderId="40" xfId="0" applyFont="1" applyBorder="1" applyAlignment="1">
      <alignment horizontal="center" vertical="center"/>
    </xf>
    <xf numFmtId="0" fontId="10" fillId="0" borderId="39" xfId="0" applyFont="1" applyFill="1" applyBorder="1" applyAlignment="1">
      <alignment horizontal="center" vertical="center"/>
    </xf>
    <xf numFmtId="0" fontId="0" fillId="0" borderId="25" xfId="0" applyFont="1" applyBorder="1"/>
    <xf numFmtId="0" fontId="0" fillId="0" borderId="25" xfId="0" applyFont="1" applyFill="1" applyBorder="1"/>
    <xf numFmtId="0" fontId="0" fillId="0" borderId="116" xfId="0" applyFont="1" applyFill="1" applyBorder="1"/>
    <xf numFmtId="10" fontId="6" fillId="35" borderId="24" xfId="1" applyNumberFormat="1" applyFont="1" applyFill="1" applyBorder="1" applyAlignment="1">
      <alignment horizontal="right"/>
    </xf>
    <xf numFmtId="10" fontId="6" fillId="32" borderId="24" xfId="1" applyNumberFormat="1" applyFont="1" applyFill="1" applyBorder="1" applyAlignment="1">
      <alignment horizontal="right"/>
    </xf>
    <xf numFmtId="10" fontId="6" fillId="34" borderId="24" xfId="1" applyNumberFormat="1" applyFont="1" applyFill="1" applyBorder="1" applyAlignment="1">
      <alignment horizontal="right"/>
    </xf>
    <xf numFmtId="10" fontId="6" fillId="33" borderId="24" xfId="1" applyNumberFormat="1" applyFont="1" applyFill="1" applyBorder="1" applyAlignment="1">
      <alignment horizontal="right"/>
    </xf>
    <xf numFmtId="10" fontId="6" fillId="31" borderId="24" xfId="1" applyNumberFormat="1" applyFont="1" applyFill="1" applyBorder="1" applyAlignment="1">
      <alignment horizontal="right"/>
    </xf>
    <xf numFmtId="10" fontId="0" fillId="0" borderId="24" xfId="1" applyNumberFormat="1" applyFont="1" applyBorder="1" applyAlignment="1">
      <alignment horizontal="right"/>
    </xf>
    <xf numFmtId="9" fontId="0" fillId="0" borderId="24" xfId="1" applyFont="1" applyFill="1" applyBorder="1" applyAlignment="1">
      <alignment horizontal="right"/>
    </xf>
    <xf numFmtId="9" fontId="1" fillId="0" borderId="24" xfId="1" applyFont="1" applyBorder="1" applyAlignment="1">
      <alignment horizontal="right"/>
    </xf>
    <xf numFmtId="10" fontId="6" fillId="4" borderId="24" xfId="1" applyNumberFormat="1" applyFont="1" applyFill="1" applyBorder="1" applyAlignment="1">
      <alignment horizontal="right"/>
    </xf>
    <xf numFmtId="10" fontId="1" fillId="0" borderId="24" xfId="1" applyNumberFormat="1" applyFont="1" applyBorder="1" applyAlignment="1">
      <alignment horizontal="right"/>
    </xf>
    <xf numFmtId="10" fontId="6" fillId="0" borderId="24" xfId="1" applyNumberFormat="1" applyFont="1" applyFill="1" applyBorder="1" applyAlignment="1">
      <alignment horizontal="right"/>
    </xf>
    <xf numFmtId="9" fontId="6" fillId="35" borderId="24" xfId="1" applyFont="1" applyFill="1" applyBorder="1" applyAlignment="1">
      <alignment horizontal="right"/>
    </xf>
    <xf numFmtId="9" fontId="6" fillId="32" borderId="24" xfId="1" applyNumberFormat="1" applyFont="1" applyFill="1" applyBorder="1" applyAlignment="1">
      <alignment horizontal="right"/>
    </xf>
    <xf numFmtId="9" fontId="6" fillId="34" borderId="24" xfId="1" applyNumberFormat="1" applyFont="1" applyFill="1" applyBorder="1" applyAlignment="1">
      <alignment horizontal="right"/>
    </xf>
    <xf numFmtId="4" fontId="0" fillId="0" borderId="24" xfId="0" applyNumberFormat="1" applyFont="1" applyBorder="1" applyAlignment="1">
      <alignment horizontal="right"/>
    </xf>
    <xf numFmtId="4" fontId="0" fillId="0" borderId="24" xfId="0" applyNumberFormat="1" applyFill="1" applyBorder="1" applyAlignment="1">
      <alignment horizontal="right"/>
    </xf>
    <xf numFmtId="4" fontId="0" fillId="0" borderId="24" xfId="0" applyNumberFormat="1" applyFont="1" applyFill="1" applyBorder="1" applyAlignment="1">
      <alignment horizontal="right"/>
    </xf>
    <xf numFmtId="4" fontId="0" fillId="0" borderId="109" xfId="0" applyNumberFormat="1" applyFont="1" applyFill="1" applyBorder="1" applyAlignment="1">
      <alignment horizontal="right"/>
    </xf>
    <xf numFmtId="4" fontId="0" fillId="0" borderId="109" xfId="0" applyNumberFormat="1" applyFont="1" applyBorder="1" applyAlignment="1">
      <alignment horizontal="right"/>
    </xf>
    <xf numFmtId="0" fontId="2" fillId="46" borderId="21" xfId="0" applyFont="1" applyFill="1" applyBorder="1" applyAlignment="1">
      <alignment horizontal="left" vertical="center"/>
    </xf>
    <xf numFmtId="0" fontId="2" fillId="46" borderId="2" xfId="0" applyFont="1" applyFill="1" applyBorder="1" applyAlignment="1">
      <alignment horizontal="right" vertical="center"/>
    </xf>
    <xf numFmtId="10" fontId="0" fillId="0" borderId="24" xfId="1" applyNumberFormat="1" applyFont="1" applyFill="1" applyBorder="1" applyAlignment="1">
      <alignment horizontal="right"/>
    </xf>
    <xf numFmtId="169" fontId="2" fillId="46" borderId="2" xfId="0" applyNumberFormat="1" applyFont="1" applyFill="1" applyBorder="1" applyAlignment="1">
      <alignment horizontal="right" vertical="center"/>
    </xf>
    <xf numFmtId="4" fontId="6" fillId="35" borderId="24" xfId="0" applyNumberFormat="1" applyFont="1" applyFill="1" applyBorder="1" applyAlignment="1">
      <alignment horizontal="right"/>
    </xf>
    <xf numFmtId="4" fontId="6" fillId="32" borderId="24" xfId="0" applyNumberFormat="1" applyFont="1" applyFill="1" applyBorder="1" applyAlignment="1">
      <alignment horizontal="right"/>
    </xf>
    <xf numFmtId="4" fontId="6" fillId="34" borderId="24" xfId="0" applyNumberFormat="1" applyFont="1" applyFill="1" applyBorder="1" applyAlignment="1">
      <alignment horizontal="right"/>
    </xf>
    <xf numFmtId="4" fontId="6" fillId="33" borderId="24" xfId="0" applyNumberFormat="1" applyFont="1" applyFill="1" applyBorder="1" applyAlignment="1">
      <alignment horizontal="right"/>
    </xf>
    <xf numFmtId="4" fontId="6" fillId="31" borderId="24" xfId="0" applyNumberFormat="1" applyFont="1" applyFill="1" applyBorder="1" applyAlignment="1">
      <alignment horizontal="right"/>
    </xf>
    <xf numFmtId="174" fontId="2" fillId="46" borderId="2" xfId="0" applyNumberFormat="1" applyFont="1" applyFill="1" applyBorder="1" applyAlignment="1">
      <alignment horizontal="right" vertical="center"/>
    </xf>
    <xf numFmtId="4" fontId="2" fillId="46" borderId="2" xfId="0" applyNumberFormat="1" applyFont="1" applyFill="1" applyBorder="1" applyAlignment="1">
      <alignment horizontal="right" vertical="center"/>
    </xf>
    <xf numFmtId="4" fontId="6" fillId="24" borderId="24" xfId="0" applyNumberFormat="1" applyFont="1" applyFill="1" applyBorder="1" applyAlignment="1">
      <alignment horizontal="right"/>
    </xf>
    <xf numFmtId="4" fontId="6" fillId="35" borderId="109" xfId="0" applyNumberFormat="1" applyFont="1" applyFill="1" applyBorder="1" applyAlignment="1">
      <alignment horizontal="right"/>
    </xf>
    <xf numFmtId="4" fontId="6" fillId="32" borderId="109" xfId="0" applyNumberFormat="1" applyFont="1" applyFill="1" applyBorder="1" applyAlignment="1">
      <alignment horizontal="right"/>
    </xf>
    <xf numFmtId="4" fontId="6" fillId="34" borderId="109" xfId="0" applyNumberFormat="1" applyFont="1" applyFill="1" applyBorder="1" applyAlignment="1">
      <alignment horizontal="right"/>
    </xf>
    <xf numFmtId="4" fontId="6" fillId="33" borderId="109" xfId="0" applyNumberFormat="1" applyFont="1" applyFill="1" applyBorder="1" applyAlignment="1">
      <alignment horizontal="right"/>
    </xf>
    <xf numFmtId="4" fontId="6" fillId="24" borderId="109" xfId="0" applyNumberFormat="1" applyFont="1" applyFill="1" applyBorder="1" applyAlignment="1">
      <alignment horizontal="right"/>
    </xf>
    <xf numFmtId="0" fontId="2" fillId="0" borderId="0" xfId="0" applyFont="1" applyFill="1"/>
    <xf numFmtId="175" fontId="2" fillId="46" borderId="2" xfId="0" applyNumberFormat="1" applyFont="1" applyFill="1" applyBorder="1" applyAlignment="1">
      <alignment horizontal="right" vertical="center"/>
    </xf>
    <xf numFmtId="1" fontId="2" fillId="46" borderId="28" xfId="0" applyNumberFormat="1" applyFont="1" applyFill="1" applyBorder="1" applyAlignment="1">
      <alignment horizontal="right" vertical="center"/>
    </xf>
    <xf numFmtId="0" fontId="6" fillId="0" borderId="0" xfId="0" applyFont="1" applyFill="1" applyBorder="1"/>
    <xf numFmtId="0" fontId="17" fillId="0" borderId="0" xfId="0" applyFont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3" fontId="17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9" fillId="39" borderId="0" xfId="0" applyFont="1" applyFill="1" applyAlignment="1">
      <alignment horizontal="left" vertical="center"/>
    </xf>
    <xf numFmtId="171" fontId="19" fillId="30" borderId="0" xfId="0" applyNumberFormat="1" applyFont="1" applyFill="1" applyBorder="1"/>
    <xf numFmtId="171" fontId="19" fillId="30" borderId="48" xfId="0" applyNumberFormat="1" applyFont="1" applyFill="1" applyBorder="1"/>
    <xf numFmtId="171" fontId="19" fillId="30" borderId="49" xfId="0" applyNumberFormat="1" applyFont="1" applyFill="1" applyBorder="1"/>
    <xf numFmtId="171" fontId="19" fillId="30" borderId="50" xfId="0" applyNumberFormat="1" applyFont="1" applyFill="1" applyBorder="1"/>
    <xf numFmtId="0" fontId="2" fillId="53" borderId="28" xfId="0" applyFont="1" applyFill="1" applyBorder="1" applyAlignment="1">
      <alignment horizontal="right" vertical="center"/>
    </xf>
    <xf numFmtId="10" fontId="6" fillId="53" borderId="24" xfId="1" applyNumberFormat="1" applyFont="1" applyFill="1" applyBorder="1" applyAlignment="1">
      <alignment horizontal="right"/>
    </xf>
    <xf numFmtId="0" fontId="2" fillId="53" borderId="2" xfId="0" applyFont="1" applyFill="1" applyBorder="1" applyAlignment="1">
      <alignment horizontal="right" vertical="center"/>
    </xf>
    <xf numFmtId="169" fontId="2" fillId="53" borderId="2" xfId="0" applyNumberFormat="1" applyFont="1" applyFill="1" applyBorder="1" applyAlignment="1">
      <alignment horizontal="right" vertical="center"/>
    </xf>
    <xf numFmtId="4" fontId="6" fillId="53" borderId="24" xfId="0" applyNumberFormat="1" applyFont="1" applyFill="1" applyBorder="1" applyAlignment="1">
      <alignment horizontal="right"/>
    </xf>
    <xf numFmtId="174" fontId="2" fillId="53" borderId="2" xfId="0" applyNumberFormat="1" applyFont="1" applyFill="1" applyBorder="1" applyAlignment="1">
      <alignment horizontal="right" vertical="center"/>
    </xf>
    <xf numFmtId="4" fontId="2" fillId="53" borderId="2" xfId="0" applyNumberFormat="1" applyFont="1" applyFill="1" applyBorder="1" applyAlignment="1">
      <alignment horizontal="right" vertical="center"/>
    </xf>
    <xf numFmtId="4" fontId="6" fillId="53" borderId="109" xfId="0" applyNumberFormat="1" applyFont="1" applyFill="1" applyBorder="1" applyAlignment="1">
      <alignment horizontal="right"/>
    </xf>
    <xf numFmtId="9" fontId="6" fillId="53" borderId="24" xfId="1" applyFont="1" applyFill="1" applyBorder="1" applyAlignment="1">
      <alignment horizontal="right"/>
    </xf>
    <xf numFmtId="9" fontId="6" fillId="53" borderId="24" xfId="1" applyNumberFormat="1" applyFont="1" applyFill="1" applyBorder="1" applyAlignment="1">
      <alignment horizontal="right"/>
    </xf>
    <xf numFmtId="3" fontId="2" fillId="46" borderId="28" xfId="0" applyNumberFormat="1" applyFont="1" applyFill="1" applyBorder="1" applyAlignment="1">
      <alignment horizontal="right" vertical="center"/>
    </xf>
    <xf numFmtId="3" fontId="2" fillId="46" borderId="2" xfId="0" applyNumberFormat="1" applyFont="1" applyFill="1" applyBorder="1" applyAlignment="1">
      <alignment horizontal="right" vertical="center"/>
    </xf>
    <xf numFmtId="176" fontId="6" fillId="35" borderId="24" xfId="1" applyNumberFormat="1" applyFont="1" applyFill="1" applyBorder="1" applyAlignment="1">
      <alignment horizontal="right"/>
    </xf>
    <xf numFmtId="176" fontId="6" fillId="32" borderId="24" xfId="1" applyNumberFormat="1" applyFont="1" applyFill="1" applyBorder="1" applyAlignment="1">
      <alignment horizontal="right"/>
    </xf>
    <xf numFmtId="176" fontId="6" fillId="34" borderId="24" xfId="1" applyNumberFormat="1" applyFont="1" applyFill="1" applyBorder="1" applyAlignment="1">
      <alignment horizontal="right"/>
    </xf>
    <xf numFmtId="176" fontId="6" fillId="33" borderId="24" xfId="1" applyNumberFormat="1" applyFont="1" applyFill="1" applyBorder="1" applyAlignment="1">
      <alignment horizontal="right"/>
    </xf>
    <xf numFmtId="176" fontId="6" fillId="31" borderId="24" xfId="1" applyNumberFormat="1" applyFont="1" applyFill="1" applyBorder="1" applyAlignment="1">
      <alignment horizontal="right"/>
    </xf>
    <xf numFmtId="176" fontId="0" fillId="0" borderId="24" xfId="1" applyNumberFormat="1" applyFont="1" applyFill="1" applyBorder="1" applyAlignment="1">
      <alignment horizontal="right"/>
    </xf>
    <xf numFmtId="176" fontId="1" fillId="0" borderId="24" xfId="1" applyNumberFormat="1" applyFont="1" applyBorder="1" applyAlignment="1">
      <alignment horizontal="right"/>
    </xf>
    <xf numFmtId="176" fontId="6" fillId="53" borderId="24" xfId="1" applyNumberFormat="1" applyFont="1" applyFill="1" applyBorder="1" applyAlignment="1">
      <alignment horizontal="right"/>
    </xf>
    <xf numFmtId="0" fontId="19" fillId="0" borderId="0" xfId="0" applyFont="1" applyBorder="1" applyAlignment="1">
      <alignment horizontal="center" wrapText="1"/>
    </xf>
    <xf numFmtId="0" fontId="2" fillId="0" borderId="41" xfId="0" applyFont="1" applyBorder="1" applyAlignment="1">
      <alignment horizontal="center" vertical="center" wrapText="1"/>
    </xf>
    <xf numFmtId="0" fontId="2" fillId="4" borderId="41" xfId="0" applyFont="1" applyFill="1" applyBorder="1"/>
    <xf numFmtId="0" fontId="0" fillId="4" borderId="76" xfId="0" applyFont="1" applyFill="1" applyBorder="1" applyAlignment="1">
      <alignment horizontal="center" vertical="center" wrapText="1"/>
    </xf>
    <xf numFmtId="0" fontId="0" fillId="4" borderId="76" xfId="0" applyFont="1" applyFill="1" applyBorder="1"/>
    <xf numFmtId="0" fontId="0" fillId="4" borderId="76" xfId="0" applyFill="1" applyBorder="1"/>
    <xf numFmtId="0" fontId="0" fillId="4" borderId="0" xfId="0" applyFill="1"/>
    <xf numFmtId="0" fontId="2" fillId="54" borderId="28" xfId="0" applyFont="1" applyFill="1" applyBorder="1" applyAlignment="1">
      <alignment horizontal="right" vertical="center"/>
    </xf>
    <xf numFmtId="10" fontId="6" fillId="54" borderId="24" xfId="1" applyNumberFormat="1" applyFont="1" applyFill="1" applyBorder="1" applyAlignment="1">
      <alignment horizontal="right"/>
    </xf>
    <xf numFmtId="0" fontId="2" fillId="54" borderId="2" xfId="0" applyFont="1" applyFill="1" applyBorder="1" applyAlignment="1">
      <alignment horizontal="right" vertical="center"/>
    </xf>
    <xf numFmtId="169" fontId="2" fillId="54" borderId="2" xfId="0" applyNumberFormat="1" applyFont="1" applyFill="1" applyBorder="1" applyAlignment="1">
      <alignment horizontal="right" vertical="center"/>
    </xf>
    <xf numFmtId="4" fontId="6" fillId="54" borderId="24" xfId="0" applyNumberFormat="1" applyFont="1" applyFill="1" applyBorder="1" applyAlignment="1">
      <alignment horizontal="right"/>
    </xf>
    <xf numFmtId="174" fontId="2" fillId="54" borderId="2" xfId="0" applyNumberFormat="1" applyFont="1" applyFill="1" applyBorder="1" applyAlignment="1">
      <alignment horizontal="right" vertical="center"/>
    </xf>
    <xf numFmtId="4" fontId="2" fillId="54" borderId="2" xfId="0" applyNumberFormat="1" applyFont="1" applyFill="1" applyBorder="1" applyAlignment="1">
      <alignment horizontal="right" vertical="center"/>
    </xf>
    <xf numFmtId="4" fontId="6" fillId="54" borderId="109" xfId="0" applyNumberFormat="1" applyFont="1" applyFill="1" applyBorder="1" applyAlignment="1">
      <alignment horizontal="right"/>
    </xf>
    <xf numFmtId="0" fontId="2" fillId="1" borderId="0" xfId="0" applyFont="1" applyFill="1" applyBorder="1" applyAlignment="1">
      <alignment horizontal="center" wrapText="1"/>
    </xf>
    <xf numFmtId="0" fontId="2" fillId="39" borderId="0" xfId="0" applyFont="1" applyFill="1" applyAlignment="1">
      <alignment horizontal="center"/>
    </xf>
    <xf numFmtId="9" fontId="6" fillId="54" borderId="24" xfId="1" applyFont="1" applyFill="1" applyBorder="1" applyAlignment="1">
      <alignment horizontal="right"/>
    </xf>
    <xf numFmtId="176" fontId="6" fillId="54" borderId="24" xfId="1" applyNumberFormat="1" applyFont="1" applyFill="1" applyBorder="1" applyAlignment="1">
      <alignment horizontal="right"/>
    </xf>
    <xf numFmtId="3" fontId="2" fillId="54" borderId="2" xfId="0" applyNumberFormat="1" applyFont="1" applyFill="1" applyBorder="1" applyAlignment="1">
      <alignment horizontal="right" vertical="center"/>
    </xf>
    <xf numFmtId="9" fontId="6" fillId="54" borderId="24" xfId="1" applyNumberFormat="1" applyFont="1" applyFill="1" applyBorder="1" applyAlignment="1">
      <alignment horizontal="right"/>
    </xf>
    <xf numFmtId="4" fontId="6" fillId="55" borderId="24" xfId="0" applyNumberFormat="1" applyFont="1" applyFill="1" applyBorder="1" applyAlignment="1">
      <alignment horizontal="right"/>
    </xf>
    <xf numFmtId="10" fontId="6" fillId="56" borderId="24" xfId="1" applyNumberFormat="1" applyFont="1" applyFill="1" applyBorder="1" applyAlignment="1">
      <alignment horizontal="right"/>
    </xf>
    <xf numFmtId="10" fontId="6" fillId="57" borderId="24" xfId="1" applyNumberFormat="1" applyFont="1" applyFill="1" applyBorder="1" applyAlignment="1">
      <alignment horizontal="right"/>
    </xf>
    <xf numFmtId="4" fontId="6" fillId="56" borderId="24" xfId="0" applyNumberFormat="1" applyFont="1" applyFill="1" applyBorder="1" applyAlignment="1">
      <alignment horizontal="right"/>
    </xf>
    <xf numFmtId="4" fontId="6" fillId="57" borderId="24" xfId="0" applyNumberFormat="1" applyFont="1" applyFill="1" applyBorder="1" applyAlignment="1">
      <alignment horizontal="right"/>
    </xf>
    <xf numFmtId="4" fontId="6" fillId="58" borderId="24" xfId="0" applyNumberFormat="1" applyFont="1" applyFill="1" applyBorder="1" applyAlignment="1">
      <alignment horizontal="right"/>
    </xf>
    <xf numFmtId="4" fontId="6" fillId="56" borderId="109" xfId="0" applyNumberFormat="1" applyFont="1" applyFill="1" applyBorder="1" applyAlignment="1">
      <alignment horizontal="right"/>
    </xf>
    <xf numFmtId="4" fontId="6" fillId="58" borderId="109" xfId="0" applyNumberFormat="1" applyFont="1" applyFill="1" applyBorder="1" applyAlignment="1">
      <alignment horizontal="right"/>
    </xf>
    <xf numFmtId="0" fontId="2" fillId="59" borderId="28" xfId="0" applyFont="1" applyFill="1" applyBorder="1" applyAlignment="1">
      <alignment horizontal="right" vertical="center"/>
    </xf>
    <xf numFmtId="10" fontId="6" fillId="59" borderId="24" xfId="1" applyNumberFormat="1" applyFont="1" applyFill="1" applyBorder="1" applyAlignment="1">
      <alignment horizontal="right"/>
    </xf>
    <xf numFmtId="0" fontId="2" fillId="59" borderId="2" xfId="0" applyFont="1" applyFill="1" applyBorder="1" applyAlignment="1">
      <alignment horizontal="right" vertical="center"/>
    </xf>
    <xf numFmtId="9" fontId="6" fillId="59" borderId="24" xfId="1" applyNumberFormat="1" applyFont="1" applyFill="1" applyBorder="1" applyAlignment="1">
      <alignment horizontal="right"/>
    </xf>
    <xf numFmtId="169" fontId="2" fillId="59" borderId="2" xfId="0" applyNumberFormat="1" applyFont="1" applyFill="1" applyBorder="1" applyAlignment="1">
      <alignment horizontal="right" vertical="center"/>
    </xf>
    <xf numFmtId="4" fontId="6" fillId="59" borderId="24" xfId="0" applyNumberFormat="1" applyFont="1" applyFill="1" applyBorder="1" applyAlignment="1">
      <alignment horizontal="right"/>
    </xf>
    <xf numFmtId="174" fontId="2" fillId="59" borderId="2" xfId="0" applyNumberFormat="1" applyFont="1" applyFill="1" applyBorder="1" applyAlignment="1">
      <alignment horizontal="right" vertical="center"/>
    </xf>
    <xf numFmtId="4" fontId="2" fillId="59" borderId="2" xfId="0" applyNumberFormat="1" applyFont="1" applyFill="1" applyBorder="1" applyAlignment="1">
      <alignment horizontal="right" vertical="center"/>
    </xf>
    <xf numFmtId="4" fontId="6" fillId="59" borderId="109" xfId="0" applyNumberFormat="1" applyFont="1" applyFill="1" applyBorder="1" applyAlignment="1">
      <alignment horizontal="right"/>
    </xf>
    <xf numFmtId="2" fontId="2" fillId="46" borderId="2" xfId="0" applyNumberFormat="1" applyFont="1" applyFill="1" applyBorder="1" applyAlignment="1">
      <alignment horizontal="right" vertical="center"/>
    </xf>
    <xf numFmtId="1" fontId="2" fillId="46" borderId="2" xfId="0" applyNumberFormat="1" applyFont="1" applyFill="1" applyBorder="1" applyAlignment="1">
      <alignment horizontal="right" vertical="center"/>
    </xf>
    <xf numFmtId="0" fontId="2" fillId="0" borderId="41" xfId="0" applyFont="1" applyBorder="1" applyAlignment="1">
      <alignment horizontal="center" vertical="center" wrapText="1"/>
    </xf>
    <xf numFmtId="0" fontId="9" fillId="0" borderId="0" xfId="0" applyFont="1"/>
    <xf numFmtId="0" fontId="9" fillId="4" borderId="0" xfId="0" applyFont="1" applyFill="1" applyBorder="1"/>
    <xf numFmtId="4" fontId="0" fillId="0" borderId="0" xfId="0" applyNumberFormat="1" applyFont="1" applyFill="1" applyBorder="1" applyAlignment="1">
      <alignment horizontal="right"/>
    </xf>
    <xf numFmtId="9" fontId="6" fillId="35" borderId="24" xfId="1" applyNumberFormat="1" applyFont="1" applyFill="1" applyBorder="1" applyAlignment="1">
      <alignment horizontal="right"/>
    </xf>
    <xf numFmtId="9" fontId="6" fillId="33" borderId="24" xfId="1" applyNumberFormat="1" applyFont="1" applyFill="1" applyBorder="1" applyAlignment="1">
      <alignment horizontal="right"/>
    </xf>
    <xf numFmtId="9" fontId="6" fillId="31" borderId="24" xfId="1" applyNumberFormat="1" applyFont="1" applyFill="1" applyBorder="1" applyAlignment="1">
      <alignment horizontal="right"/>
    </xf>
    <xf numFmtId="9" fontId="6" fillId="0" borderId="24" xfId="1" applyNumberFormat="1" applyFont="1" applyFill="1" applyBorder="1" applyAlignment="1">
      <alignment horizontal="right"/>
    </xf>
    <xf numFmtId="9" fontId="0" fillId="0" borderId="24" xfId="1" applyNumberFormat="1" applyFont="1" applyBorder="1" applyAlignment="1">
      <alignment horizontal="right"/>
    </xf>
    <xf numFmtId="167" fontId="19" fillId="0" borderId="0" xfId="0" applyNumberFormat="1" applyFont="1"/>
    <xf numFmtId="167" fontId="19" fillId="0" borderId="50" xfId="0" applyNumberFormat="1" applyFont="1" applyBorder="1"/>
    <xf numFmtId="167" fontId="17" fillId="16" borderId="0" xfId="0" applyNumberFormat="1" applyFont="1" applyFill="1" applyBorder="1" applyAlignment="1">
      <alignment horizontal="left"/>
    </xf>
    <xf numFmtId="167" fontId="19" fillId="0" borderId="36" xfId="0" applyNumberFormat="1" applyFont="1" applyBorder="1"/>
    <xf numFmtId="167" fontId="19" fillId="0" borderId="38" xfId="0" applyNumberFormat="1" applyFont="1" applyBorder="1"/>
    <xf numFmtId="0" fontId="2" fillId="46" borderId="24" xfId="0" applyFont="1" applyFill="1" applyBorder="1" applyAlignment="1">
      <alignment horizontal="right" vertical="center"/>
    </xf>
    <xf numFmtId="3" fontId="2" fillId="46" borderId="24" xfId="0" applyNumberFormat="1" applyFont="1" applyFill="1" applyBorder="1" applyAlignment="1">
      <alignment horizontal="right" vertical="center"/>
    </xf>
    <xf numFmtId="1" fontId="2" fillId="46" borderId="24" xfId="0" applyNumberFormat="1" applyFont="1" applyFill="1" applyBorder="1" applyAlignment="1">
      <alignment horizontal="right" vertical="center"/>
    </xf>
    <xf numFmtId="4" fontId="6" fillId="0" borderId="0" xfId="0" applyNumberFormat="1" applyFont="1" applyFill="1" applyBorder="1" applyAlignment="1">
      <alignment horizontal="right"/>
    </xf>
    <xf numFmtId="0" fontId="9" fillId="0" borderId="25" xfId="0" applyFont="1" applyBorder="1"/>
    <xf numFmtId="3" fontId="6" fillId="35" borderId="124" xfId="0" applyNumberFormat="1" applyFont="1" applyFill="1" applyBorder="1"/>
    <xf numFmtId="3" fontId="6" fillId="35" borderId="0" xfId="0" applyNumberFormat="1" applyFont="1" applyFill="1" applyBorder="1"/>
    <xf numFmtId="10" fontId="6" fillId="35" borderId="114" xfId="12" applyNumberFormat="1" applyFont="1" applyFill="1" applyBorder="1"/>
    <xf numFmtId="3" fontId="6" fillId="35" borderId="117" xfId="0" applyNumberFormat="1" applyFont="1" applyFill="1" applyBorder="1"/>
    <xf numFmtId="10" fontId="6" fillId="35" borderId="0" xfId="0" applyNumberFormat="1" applyFont="1" applyFill="1" applyBorder="1"/>
    <xf numFmtId="4" fontId="6" fillId="35" borderId="115" xfId="0" applyNumberFormat="1" applyFont="1" applyFill="1" applyBorder="1"/>
    <xf numFmtId="3" fontId="6" fillId="35" borderId="117" xfId="1" applyNumberFormat="1" applyFont="1" applyFill="1" applyBorder="1"/>
    <xf numFmtId="3" fontId="6" fillId="35" borderId="115" xfId="1" applyNumberFormat="1" applyFont="1" applyFill="1" applyBorder="1"/>
    <xf numFmtId="10" fontId="6" fillId="35" borderId="117" xfId="0" applyNumberFormat="1" applyFont="1" applyFill="1" applyBorder="1"/>
    <xf numFmtId="3" fontId="6" fillId="35" borderId="0" xfId="12" applyNumberFormat="1" applyFont="1" applyFill="1" applyBorder="1"/>
    <xf numFmtId="9" fontId="6" fillId="35" borderId="0" xfId="1" applyFont="1" applyFill="1" applyBorder="1"/>
    <xf numFmtId="3" fontId="6" fillId="35" borderId="115" xfId="12" applyNumberFormat="1" applyFont="1" applyFill="1" applyBorder="1"/>
    <xf numFmtId="10" fontId="6" fillId="35" borderId="114" xfId="0" applyNumberFormat="1" applyFont="1" applyFill="1" applyBorder="1"/>
    <xf numFmtId="3" fontId="6" fillId="35" borderId="117" xfId="12" applyNumberFormat="1" applyFont="1" applyFill="1" applyBorder="1"/>
    <xf numFmtId="10" fontId="6" fillId="35" borderId="118" xfId="0" applyNumberFormat="1" applyFont="1" applyFill="1" applyBorder="1"/>
    <xf numFmtId="10" fontId="6" fillId="35" borderId="0" xfId="1" applyNumberFormat="1" applyFont="1" applyFill="1" applyBorder="1"/>
    <xf numFmtId="3" fontId="6" fillId="35" borderId="115" xfId="0" applyNumberFormat="1" applyFont="1" applyFill="1" applyBorder="1"/>
    <xf numFmtId="10" fontId="6" fillId="35" borderId="0" xfId="0" applyNumberFormat="1" applyFont="1" applyFill="1" applyBorder="1" applyAlignment="1">
      <alignment wrapText="1"/>
    </xf>
    <xf numFmtId="4" fontId="6" fillId="35" borderId="115" xfId="0" applyNumberFormat="1" applyFont="1" applyFill="1" applyBorder="1" applyAlignment="1">
      <alignment wrapText="1"/>
    </xf>
    <xf numFmtId="10" fontId="6" fillId="35" borderId="114" xfId="0" applyNumberFormat="1" applyFont="1" applyFill="1" applyBorder="1" applyAlignment="1">
      <alignment wrapText="1"/>
    </xf>
    <xf numFmtId="3" fontId="6" fillId="35" borderId="124" xfId="1" applyNumberFormat="1" applyFont="1" applyFill="1" applyBorder="1"/>
    <xf numFmtId="10" fontId="6" fillId="35" borderId="114" xfId="1" applyNumberFormat="1" applyFont="1" applyFill="1" applyBorder="1"/>
    <xf numFmtId="3" fontId="6" fillId="35" borderId="0" xfId="1" applyNumberFormat="1" applyFont="1" applyFill="1" applyBorder="1"/>
    <xf numFmtId="10" fontId="6" fillId="35" borderId="38" xfId="0" applyNumberFormat="1" applyFont="1" applyFill="1" applyBorder="1"/>
    <xf numFmtId="3" fontId="0" fillId="35" borderId="0" xfId="0" applyNumberFormat="1" applyFont="1" applyFill="1" applyBorder="1" applyAlignment="1">
      <alignment horizontal="right" vertical="center"/>
    </xf>
    <xf numFmtId="168" fontId="6" fillId="35" borderId="0" xfId="0" applyNumberFormat="1" applyFont="1" applyFill="1" applyBorder="1"/>
    <xf numFmtId="168" fontId="6" fillId="35" borderId="115" xfId="0" applyNumberFormat="1" applyFont="1" applyFill="1" applyBorder="1"/>
    <xf numFmtId="168" fontId="6" fillId="35" borderId="114" xfId="0" applyNumberFormat="1" applyFont="1" applyFill="1" applyBorder="1"/>
    <xf numFmtId="4" fontId="0" fillId="35" borderId="0" xfId="0" applyNumberFormat="1" applyFill="1" applyBorder="1"/>
    <xf numFmtId="168" fontId="6" fillId="35" borderId="0" xfId="0" applyNumberFormat="1" applyFont="1" applyFill="1" applyBorder="1" applyAlignment="1">
      <alignment horizontal="right"/>
    </xf>
    <xf numFmtId="168" fontId="6" fillId="35" borderId="115" xfId="0" applyNumberFormat="1" applyFont="1" applyFill="1" applyBorder="1" applyAlignment="1">
      <alignment horizontal="right"/>
    </xf>
    <xf numFmtId="168" fontId="6" fillId="35" borderId="114" xfId="0" applyNumberFormat="1" applyFont="1" applyFill="1" applyBorder="1" applyAlignment="1">
      <alignment horizontal="right"/>
    </xf>
    <xf numFmtId="169" fontId="0" fillId="35" borderId="0" xfId="0" applyNumberFormat="1" applyFont="1" applyFill="1" applyBorder="1" applyAlignment="1">
      <alignment horizontal="right" vertical="center" wrapText="1"/>
    </xf>
    <xf numFmtId="10" fontId="6" fillId="35" borderId="124" xfId="0" applyNumberFormat="1" applyFont="1" applyFill="1" applyBorder="1"/>
    <xf numFmtId="4" fontId="6" fillId="35" borderId="0" xfId="0" applyNumberFormat="1" applyFont="1" applyFill="1" applyBorder="1"/>
    <xf numFmtId="10" fontId="6" fillId="35" borderId="115" xfId="0" applyNumberFormat="1" applyFont="1" applyFill="1" applyBorder="1"/>
    <xf numFmtId="4" fontId="6" fillId="35" borderId="114" xfId="0" applyNumberFormat="1" applyFont="1" applyFill="1" applyBorder="1"/>
    <xf numFmtId="2" fontId="6" fillId="35" borderId="0" xfId="0" applyNumberFormat="1" applyFont="1" applyFill="1" applyBorder="1"/>
    <xf numFmtId="2" fontId="6" fillId="35" borderId="0" xfId="12" applyNumberFormat="1" applyFont="1" applyFill="1" applyBorder="1"/>
    <xf numFmtId="2" fontId="0" fillId="35" borderId="114" xfId="0" applyNumberFormat="1" applyFill="1" applyBorder="1"/>
    <xf numFmtId="2" fontId="0" fillId="35" borderId="0" xfId="0" applyNumberFormat="1" applyFill="1" applyBorder="1"/>
    <xf numFmtId="4" fontId="6" fillId="35" borderId="124" xfId="0" applyNumberFormat="1" applyFont="1" applyFill="1" applyBorder="1" applyAlignment="1">
      <alignment horizontal="right"/>
    </xf>
    <xf numFmtId="4" fontId="0" fillId="35" borderId="118" xfId="0" applyNumberFormat="1" applyFill="1" applyBorder="1" applyAlignment="1">
      <alignment horizontal="right"/>
    </xf>
    <xf numFmtId="4" fontId="6" fillId="35" borderId="0" xfId="12" applyNumberFormat="1" applyFont="1" applyFill="1" applyBorder="1" applyAlignment="1">
      <alignment horizontal="right"/>
    </xf>
    <xf numFmtId="4" fontId="0" fillId="35" borderId="118" xfId="0" applyNumberFormat="1" applyFill="1" applyBorder="1"/>
    <xf numFmtId="4" fontId="6" fillId="35" borderId="117" xfId="12" applyNumberFormat="1" applyFont="1" applyFill="1" applyBorder="1"/>
    <xf numFmtId="4" fontId="6" fillId="35" borderId="117" xfId="1" applyNumberFormat="1" applyFont="1" applyFill="1" applyBorder="1"/>
    <xf numFmtId="4" fontId="6" fillId="35" borderId="115" xfId="12" applyNumberFormat="1" applyFont="1" applyFill="1" applyBorder="1"/>
    <xf numFmtId="4" fontId="0" fillId="35" borderId="117" xfId="0" applyNumberFormat="1" applyFill="1" applyBorder="1"/>
    <xf numFmtId="173" fontId="6" fillId="35" borderId="0" xfId="0" applyNumberFormat="1" applyFont="1" applyFill="1" applyBorder="1"/>
    <xf numFmtId="173" fontId="0" fillId="35" borderId="118" xfId="0" applyNumberFormat="1" applyFill="1" applyBorder="1"/>
    <xf numFmtId="173" fontId="6" fillId="35" borderId="117" xfId="0" applyNumberFormat="1" applyFont="1" applyFill="1" applyBorder="1"/>
    <xf numFmtId="173" fontId="6" fillId="35" borderId="115" xfId="0" applyNumberFormat="1" applyFont="1" applyFill="1" applyBorder="1"/>
    <xf numFmtId="173" fontId="6" fillId="35" borderId="117" xfId="1" applyNumberFormat="1" applyFont="1" applyFill="1" applyBorder="1"/>
    <xf numFmtId="173" fontId="0" fillId="35" borderId="0" xfId="0" applyNumberFormat="1" applyFill="1" applyBorder="1"/>
    <xf numFmtId="173" fontId="6" fillId="35" borderId="115" xfId="1" applyNumberFormat="1" applyFont="1" applyFill="1" applyBorder="1"/>
    <xf numFmtId="173" fontId="0" fillId="35" borderId="117" xfId="0" applyNumberFormat="1" applyFill="1" applyBorder="1"/>
    <xf numFmtId="4" fontId="6" fillId="35" borderId="124" xfId="0" applyNumberFormat="1" applyFont="1" applyFill="1" applyBorder="1"/>
    <xf numFmtId="4" fontId="6" fillId="35" borderId="117" xfId="0" applyNumberFormat="1" applyFont="1" applyFill="1" applyBorder="1"/>
    <xf numFmtId="4" fontId="6" fillId="35" borderId="115" xfId="1" applyNumberFormat="1" applyFont="1" applyFill="1" applyBorder="1"/>
    <xf numFmtId="4" fontId="0" fillId="35" borderId="38" xfId="0" applyNumberFormat="1" applyFill="1" applyBorder="1"/>
    <xf numFmtId="4" fontId="6" fillId="35" borderId="25" xfId="0" applyNumberFormat="1" applyFont="1" applyFill="1" applyBorder="1"/>
    <xf numFmtId="4" fontId="0" fillId="35" borderId="25" xfId="0" applyNumberFormat="1" applyFill="1" applyBorder="1"/>
    <xf numFmtId="0" fontId="2" fillId="46" borderId="128" xfId="0" applyFont="1" applyFill="1" applyBorder="1" applyAlignment="1">
      <alignment horizontal="right" vertical="center"/>
    </xf>
    <xf numFmtId="9" fontId="2" fillId="46" borderId="125" xfId="1" applyFont="1" applyFill="1" applyBorder="1" applyAlignment="1">
      <alignment horizontal="right" vertical="center"/>
    </xf>
    <xf numFmtId="9" fontId="2" fillId="46" borderId="128" xfId="1" applyFont="1" applyFill="1" applyBorder="1" applyAlignment="1">
      <alignment horizontal="right" vertical="center"/>
    </xf>
    <xf numFmtId="0" fontId="2" fillId="46" borderId="36" xfId="0" applyFont="1" applyFill="1" applyBorder="1" applyAlignment="1">
      <alignment horizontal="right" vertical="center"/>
    </xf>
    <xf numFmtId="4" fontId="6" fillId="52" borderId="53" xfId="0" applyNumberFormat="1" applyFont="1" applyFill="1" applyBorder="1"/>
    <xf numFmtId="4" fontId="0" fillId="52" borderId="53" xfId="0" applyNumberFormat="1" applyFill="1" applyBorder="1"/>
    <xf numFmtId="0" fontId="2" fillId="46" borderId="123" xfId="0" applyFont="1" applyFill="1" applyBorder="1" applyAlignment="1">
      <alignment horizontal="right" vertical="center"/>
    </xf>
    <xf numFmtId="4" fontId="2" fillId="46" borderId="1" xfId="0" applyNumberFormat="1" applyFont="1" applyFill="1" applyBorder="1" applyAlignment="1">
      <alignment horizontal="right" vertical="center"/>
    </xf>
    <xf numFmtId="4" fontId="0" fillId="35" borderId="3" xfId="0" applyNumberFormat="1" applyFill="1" applyBorder="1"/>
    <xf numFmtId="3" fontId="6" fillId="52" borderId="2" xfId="0" applyNumberFormat="1" applyFont="1" applyFill="1" applyBorder="1"/>
    <xf numFmtId="10" fontId="6" fillId="52" borderId="110" xfId="0" applyNumberFormat="1" applyFont="1" applyFill="1" applyBorder="1"/>
    <xf numFmtId="3" fontId="6" fillId="52" borderId="24" xfId="0" applyNumberFormat="1" applyFont="1" applyFill="1" applyBorder="1"/>
    <xf numFmtId="10" fontId="6" fillId="52" borderId="113" xfId="0" applyNumberFormat="1" applyFont="1" applyFill="1" applyBorder="1"/>
    <xf numFmtId="3" fontId="6" fillId="52" borderId="112" xfId="0" applyNumberFormat="1" applyFont="1" applyFill="1" applyBorder="1"/>
    <xf numFmtId="10" fontId="6" fillId="52" borderId="24" xfId="0" applyNumberFormat="1" applyFont="1" applyFill="1" applyBorder="1"/>
    <xf numFmtId="3" fontId="6" fillId="52" borderId="111" xfId="0" applyNumberFormat="1" applyFont="1" applyFill="1" applyBorder="1"/>
    <xf numFmtId="10" fontId="6" fillId="52" borderId="112" xfId="0" applyNumberFormat="1" applyFont="1" applyFill="1" applyBorder="1"/>
    <xf numFmtId="3" fontId="6" fillId="52" borderId="24" xfId="12" applyNumberFormat="1" applyFont="1" applyFill="1" applyBorder="1"/>
    <xf numFmtId="9" fontId="6" fillId="52" borderId="24" xfId="1" applyFont="1" applyFill="1" applyBorder="1"/>
    <xf numFmtId="3" fontId="6" fillId="52" borderId="111" xfId="12" applyNumberFormat="1" applyFont="1" applyFill="1" applyBorder="1"/>
    <xf numFmtId="3" fontId="6" fillId="52" borderId="112" xfId="12" applyNumberFormat="1" applyFont="1" applyFill="1" applyBorder="1"/>
    <xf numFmtId="4" fontId="6" fillId="52" borderId="111" xfId="0" applyNumberFormat="1" applyFont="1" applyFill="1" applyBorder="1"/>
    <xf numFmtId="10" fontId="6" fillId="52" borderId="24" xfId="1" applyNumberFormat="1" applyFont="1" applyFill="1" applyBorder="1"/>
    <xf numFmtId="10" fontId="6" fillId="52" borderId="24" xfId="0" applyNumberFormat="1" applyFont="1" applyFill="1" applyBorder="1" applyAlignment="1">
      <alignment wrapText="1"/>
    </xf>
    <xf numFmtId="4" fontId="6" fillId="52" borderId="111" xfId="0" applyNumberFormat="1" applyFont="1" applyFill="1" applyBorder="1" applyAlignment="1">
      <alignment wrapText="1"/>
    </xf>
    <xf numFmtId="10" fontId="6" fillId="52" borderId="113" xfId="0" applyNumberFormat="1" applyFont="1" applyFill="1" applyBorder="1" applyAlignment="1">
      <alignment wrapText="1"/>
    </xf>
    <xf numFmtId="3" fontId="6" fillId="52" borderId="2" xfId="1" applyNumberFormat="1" applyFont="1" applyFill="1" applyBorder="1"/>
    <xf numFmtId="9" fontId="6" fillId="52" borderId="110" xfId="1" applyFont="1" applyFill="1" applyBorder="1"/>
    <xf numFmtId="3" fontId="6" fillId="52" borderId="111" xfId="1" applyNumberFormat="1" applyFont="1" applyFill="1" applyBorder="1"/>
    <xf numFmtId="10" fontId="6" fillId="52" borderId="113" xfId="1" applyNumberFormat="1" applyFont="1" applyFill="1" applyBorder="1"/>
    <xf numFmtId="3" fontId="6" fillId="52" borderId="24" xfId="1" applyNumberFormat="1" applyFont="1" applyFill="1" applyBorder="1"/>
    <xf numFmtId="3" fontId="6" fillId="52" borderId="112" xfId="1" applyNumberFormat="1" applyFont="1" applyFill="1" applyBorder="1"/>
    <xf numFmtId="10" fontId="6" fillId="52" borderId="109" xfId="0" applyNumberFormat="1" applyFont="1" applyFill="1" applyBorder="1"/>
    <xf numFmtId="3" fontId="0" fillId="52" borderId="24" xfId="0" applyNumberFormat="1" applyFont="1" applyFill="1" applyBorder="1" applyAlignment="1">
      <alignment horizontal="right" vertical="center"/>
    </xf>
    <xf numFmtId="168" fontId="6" fillId="52" borderId="24" xfId="0" applyNumberFormat="1" applyFont="1" applyFill="1" applyBorder="1"/>
    <xf numFmtId="168" fontId="6" fillId="52" borderId="111" xfId="0" applyNumberFormat="1" applyFont="1" applyFill="1" applyBorder="1"/>
    <xf numFmtId="4" fontId="0" fillId="52" borderId="113" xfId="0" applyNumberFormat="1" applyFill="1" applyBorder="1"/>
    <xf numFmtId="168" fontId="6" fillId="52" borderId="113" xfId="0" applyNumberFormat="1" applyFont="1" applyFill="1" applyBorder="1"/>
    <xf numFmtId="168" fontId="6" fillId="52" borderId="24" xfId="0" applyNumberFormat="1" applyFont="1" applyFill="1" applyBorder="1" applyAlignment="1">
      <alignment horizontal="right"/>
    </xf>
    <xf numFmtId="168" fontId="6" fillId="52" borderId="111" xfId="0" applyNumberFormat="1" applyFont="1" applyFill="1" applyBorder="1" applyAlignment="1">
      <alignment horizontal="right"/>
    </xf>
    <xf numFmtId="168" fontId="6" fillId="52" borderId="113" xfId="0" applyNumberFormat="1" applyFont="1" applyFill="1" applyBorder="1" applyAlignment="1">
      <alignment horizontal="right"/>
    </xf>
    <xf numFmtId="169" fontId="0" fillId="52" borderId="24" xfId="0" applyNumberFormat="1" applyFont="1" applyFill="1" applyBorder="1" applyAlignment="1">
      <alignment horizontal="right" vertical="center" wrapText="1"/>
    </xf>
    <xf numFmtId="10" fontId="6" fillId="52" borderId="2" xfId="0" applyNumberFormat="1" applyFont="1" applyFill="1" applyBorder="1"/>
    <xf numFmtId="10" fontId="6" fillId="52" borderId="111" xfId="0" applyNumberFormat="1" applyFont="1" applyFill="1" applyBorder="1"/>
    <xf numFmtId="4" fontId="6" fillId="52" borderId="113" xfId="0" applyNumberFormat="1" applyFont="1" applyFill="1" applyBorder="1"/>
    <xf numFmtId="2" fontId="6" fillId="52" borderId="24" xfId="0" applyNumberFormat="1" applyFont="1" applyFill="1" applyBorder="1"/>
    <xf numFmtId="2" fontId="6" fillId="52" borderId="24" xfId="12" applyNumberFormat="1" applyFont="1" applyFill="1" applyBorder="1"/>
    <xf numFmtId="2" fontId="0" fillId="52" borderId="113" xfId="0" applyNumberFormat="1" applyFill="1" applyBorder="1"/>
    <xf numFmtId="2" fontId="0" fillId="52" borderId="24" xfId="0" applyNumberFormat="1" applyFill="1" applyBorder="1"/>
    <xf numFmtId="4" fontId="6" fillId="52" borderId="2" xfId="0" applyNumberFormat="1" applyFont="1" applyFill="1" applyBorder="1" applyAlignment="1">
      <alignment horizontal="right"/>
    </xf>
    <xf numFmtId="4" fontId="0" fillId="52" borderId="110" xfId="0" applyNumberFormat="1" applyFill="1" applyBorder="1" applyAlignment="1">
      <alignment horizontal="right"/>
    </xf>
    <xf numFmtId="4" fontId="6" fillId="52" borderId="24" xfId="12" applyNumberFormat="1" applyFont="1" applyFill="1" applyBorder="1" applyAlignment="1">
      <alignment horizontal="right"/>
    </xf>
    <xf numFmtId="4" fontId="0" fillId="52" borderId="110" xfId="0" applyNumberFormat="1" applyFill="1" applyBorder="1"/>
    <xf numFmtId="4" fontId="6" fillId="52" borderId="112" xfId="12" applyNumberFormat="1" applyFont="1" applyFill="1" applyBorder="1"/>
    <xf numFmtId="4" fontId="6" fillId="52" borderId="112" xfId="1" applyNumberFormat="1" applyFont="1" applyFill="1" applyBorder="1"/>
    <xf numFmtId="4" fontId="6" fillId="52" borderId="111" xfId="12" applyNumberFormat="1" applyFont="1" applyFill="1" applyBorder="1"/>
    <xf numFmtId="4" fontId="0" fillId="52" borderId="112" xfId="0" applyNumberFormat="1" applyFill="1" applyBorder="1"/>
    <xf numFmtId="173" fontId="6" fillId="52" borderId="24" xfId="0" applyNumberFormat="1" applyFont="1" applyFill="1" applyBorder="1"/>
    <xf numFmtId="173" fontId="0" fillId="52" borderId="110" xfId="0" applyNumberFormat="1" applyFill="1" applyBorder="1"/>
    <xf numFmtId="173" fontId="6" fillId="52" borderId="112" xfId="0" applyNumberFormat="1" applyFont="1" applyFill="1" applyBorder="1"/>
    <xf numFmtId="173" fontId="6" fillId="52" borderId="111" xfId="0" applyNumberFormat="1" applyFont="1" applyFill="1" applyBorder="1"/>
    <xf numFmtId="173" fontId="0" fillId="52" borderId="24" xfId="0" applyNumberFormat="1" applyFill="1" applyBorder="1"/>
    <xf numFmtId="173" fontId="6" fillId="52" borderId="111" xfId="1" applyNumberFormat="1" applyFont="1" applyFill="1" applyBorder="1"/>
    <xf numFmtId="173" fontId="0" fillId="52" borderId="112" xfId="0" applyNumberFormat="1" applyFill="1" applyBorder="1"/>
    <xf numFmtId="4" fontId="6" fillId="52" borderId="2" xfId="0" applyNumberFormat="1" applyFont="1" applyFill="1" applyBorder="1"/>
    <xf numFmtId="4" fontId="6" fillId="52" borderId="112" xfId="0" applyNumberFormat="1" applyFont="1" applyFill="1" applyBorder="1"/>
    <xf numFmtId="4" fontId="6" fillId="52" borderId="111" xfId="1" applyNumberFormat="1" applyFont="1" applyFill="1" applyBorder="1"/>
    <xf numFmtId="4" fontId="0" fillId="52" borderId="109" xfId="0" applyNumberFormat="1" applyFill="1" applyBorder="1"/>
    <xf numFmtId="4" fontId="0" fillId="52" borderId="3" xfId="0" applyNumberFormat="1" applyFill="1" applyBorder="1"/>
    <xf numFmtId="3" fontId="6" fillId="34" borderId="124" xfId="0" applyNumberFormat="1" applyFont="1" applyFill="1" applyBorder="1"/>
    <xf numFmtId="10" fontId="6" fillId="34" borderId="118" xfId="0" applyNumberFormat="1" applyFont="1" applyFill="1" applyBorder="1"/>
    <xf numFmtId="3" fontId="6" fillId="34" borderId="0" xfId="0" applyNumberFormat="1" applyFont="1" applyFill="1" applyBorder="1"/>
    <xf numFmtId="10" fontId="6" fillId="34" borderId="114" xfId="0" applyNumberFormat="1" applyFont="1" applyFill="1" applyBorder="1"/>
    <xf numFmtId="3" fontId="6" fillId="34" borderId="117" xfId="0" applyNumberFormat="1" applyFont="1" applyFill="1" applyBorder="1"/>
    <xf numFmtId="10" fontId="6" fillId="34" borderId="0" xfId="0" applyNumberFormat="1" applyFont="1" applyFill="1" applyBorder="1"/>
    <xf numFmtId="3" fontId="6" fillId="34" borderId="115" xfId="0" applyNumberFormat="1" applyFont="1" applyFill="1" applyBorder="1"/>
    <xf numFmtId="3" fontId="6" fillId="34" borderId="0" xfId="12" applyNumberFormat="1" applyFont="1" applyFill="1" applyBorder="1"/>
    <xf numFmtId="9" fontId="6" fillId="34" borderId="0" xfId="1" applyFont="1" applyFill="1" applyBorder="1"/>
    <xf numFmtId="3" fontId="6" fillId="34" borderId="115" xfId="12" applyNumberFormat="1" applyFont="1" applyFill="1" applyBorder="1"/>
    <xf numFmtId="3" fontId="6" fillId="34" borderId="117" xfId="12" applyNumberFormat="1" applyFont="1" applyFill="1" applyBorder="1"/>
    <xf numFmtId="4" fontId="6" fillId="34" borderId="115" xfId="0" applyNumberFormat="1" applyFont="1" applyFill="1" applyBorder="1"/>
    <xf numFmtId="10" fontId="6" fillId="34" borderId="0" xfId="1" applyNumberFormat="1" applyFont="1" applyFill="1" applyBorder="1"/>
    <xf numFmtId="10" fontId="6" fillId="34" borderId="0" xfId="0" applyNumberFormat="1" applyFont="1" applyFill="1" applyBorder="1" applyAlignment="1">
      <alignment wrapText="1"/>
    </xf>
    <xf numFmtId="4" fontId="6" fillId="34" borderId="115" xfId="0" applyNumberFormat="1" applyFont="1" applyFill="1" applyBorder="1" applyAlignment="1">
      <alignment wrapText="1"/>
    </xf>
    <xf numFmtId="10" fontId="6" fillId="34" borderId="114" xfId="0" applyNumberFormat="1" applyFont="1" applyFill="1" applyBorder="1" applyAlignment="1">
      <alignment wrapText="1"/>
    </xf>
    <xf numFmtId="3" fontId="6" fillId="34" borderId="124" xfId="1" applyNumberFormat="1" applyFont="1" applyFill="1" applyBorder="1"/>
    <xf numFmtId="3" fontId="6" fillId="34" borderId="115" xfId="1" applyNumberFormat="1" applyFont="1" applyFill="1" applyBorder="1"/>
    <xf numFmtId="10" fontId="6" fillId="34" borderId="114" xfId="1" applyNumberFormat="1" applyFont="1" applyFill="1" applyBorder="1"/>
    <xf numFmtId="3" fontId="6" fillId="34" borderId="0" xfId="1" applyNumberFormat="1" applyFont="1" applyFill="1" applyBorder="1"/>
    <xf numFmtId="3" fontId="6" fillId="34" borderId="117" xfId="1" applyNumberFormat="1" applyFont="1" applyFill="1" applyBorder="1"/>
    <xf numFmtId="10" fontId="6" fillId="34" borderId="38" xfId="0" applyNumberFormat="1" applyFont="1" applyFill="1" applyBorder="1"/>
    <xf numFmtId="3" fontId="0" fillId="34" borderId="0" xfId="0" applyNumberFormat="1" applyFont="1" applyFill="1" applyBorder="1" applyAlignment="1">
      <alignment horizontal="right" vertical="center"/>
    </xf>
    <xf numFmtId="4" fontId="0" fillId="34" borderId="0" xfId="0" applyNumberFormat="1" applyFill="1" applyBorder="1"/>
    <xf numFmtId="4" fontId="6" fillId="34" borderId="0" xfId="0" applyNumberFormat="1" applyFont="1" applyFill="1" applyBorder="1"/>
    <xf numFmtId="4" fontId="0" fillId="34" borderId="118" xfId="0" applyNumberFormat="1" applyFill="1" applyBorder="1"/>
    <xf numFmtId="4" fontId="6" fillId="34" borderId="117" xfId="1" applyNumberFormat="1" applyFont="1" applyFill="1" applyBorder="1"/>
    <xf numFmtId="4" fontId="0" fillId="34" borderId="117" xfId="0" applyNumberFormat="1" applyFill="1" applyBorder="1"/>
    <xf numFmtId="4" fontId="6" fillId="34" borderId="124" xfId="0" applyNumberFormat="1" applyFont="1" applyFill="1" applyBorder="1"/>
    <xf numFmtId="4" fontId="6" fillId="34" borderId="117" xfId="0" applyNumberFormat="1" applyFont="1" applyFill="1" applyBorder="1"/>
    <xf numFmtId="4" fontId="6" fillId="34" borderId="115" xfId="1" applyNumberFormat="1" applyFont="1" applyFill="1" applyBorder="1"/>
    <xf numFmtId="4" fontId="0" fillId="34" borderId="38" xfId="0" applyNumberFormat="1" applyFill="1" applyBorder="1"/>
    <xf numFmtId="4" fontId="6" fillId="33" borderId="53" xfId="0" applyNumberFormat="1" applyFont="1" applyFill="1" applyBorder="1"/>
    <xf numFmtId="4" fontId="0" fillId="33" borderId="53" xfId="0" applyNumberFormat="1" applyFill="1" applyBorder="1"/>
    <xf numFmtId="0" fontId="2" fillId="46" borderId="25" xfId="0" applyFont="1" applyFill="1" applyBorder="1" applyAlignment="1">
      <alignment horizontal="right" vertical="center"/>
    </xf>
    <xf numFmtId="173" fontId="6" fillId="34" borderId="24" xfId="1" applyNumberFormat="1" applyFont="1" applyFill="1" applyBorder="1"/>
    <xf numFmtId="4" fontId="0" fillId="34" borderId="3" xfId="0" applyNumberFormat="1" applyFill="1" applyBorder="1"/>
    <xf numFmtId="2" fontId="6" fillId="0" borderId="106" xfId="0" applyNumberFormat="1" applyFont="1" applyFill="1" applyBorder="1"/>
    <xf numFmtId="2" fontId="6" fillId="0" borderId="10" xfId="0" applyNumberFormat="1" applyFont="1" applyFill="1" applyBorder="1"/>
    <xf numFmtId="2" fontId="6" fillId="0" borderId="129" xfId="0" applyNumberFormat="1" applyFont="1" applyFill="1" applyBorder="1"/>
    <xf numFmtId="0" fontId="6" fillId="0" borderId="129" xfId="0" applyFont="1" applyFill="1" applyBorder="1"/>
    <xf numFmtId="2" fontId="6" fillId="0" borderId="63" xfId="0" applyNumberFormat="1" applyFont="1" applyFill="1" applyBorder="1"/>
    <xf numFmtId="2" fontId="6" fillId="0" borderId="25" xfId="0" applyNumberFormat="1" applyFont="1" applyFill="1" applyBorder="1"/>
    <xf numFmtId="2" fontId="6" fillId="0" borderId="24" xfId="0" applyNumberFormat="1" applyFont="1" applyFill="1" applyBorder="1"/>
    <xf numFmtId="0" fontId="6" fillId="0" borderId="2" xfId="0" applyFont="1" applyFill="1" applyBorder="1"/>
    <xf numFmtId="2" fontId="6" fillId="0" borderId="12" xfId="0" applyNumberFormat="1" applyFont="1" applyFill="1" applyBorder="1"/>
    <xf numFmtId="2" fontId="6" fillId="0" borderId="3" xfId="0" applyNumberFormat="1" applyFont="1" applyFill="1" applyBorder="1"/>
    <xf numFmtId="0" fontId="6" fillId="0" borderId="1" xfId="0" applyFont="1" applyFill="1" applyBorder="1"/>
    <xf numFmtId="0" fontId="6" fillId="0" borderId="63" xfId="0" applyFont="1" applyFill="1" applyBorder="1"/>
    <xf numFmtId="0" fontId="6" fillId="0" borderId="15" xfId="0" applyFont="1" applyFill="1" applyBorder="1"/>
    <xf numFmtId="0" fontId="6" fillId="0" borderId="128" xfId="0" applyFont="1" applyFill="1" applyBorder="1"/>
    <xf numFmtId="0" fontId="6" fillId="0" borderId="14" xfId="0" applyFont="1" applyFill="1" applyBorder="1"/>
    <xf numFmtId="4" fontId="6" fillId="0" borderId="63" xfId="0" applyNumberFormat="1" applyFont="1" applyFill="1" applyBorder="1"/>
    <xf numFmtId="4" fontId="6" fillId="0" borderId="11" xfId="0" applyNumberFormat="1" applyFont="1" applyFill="1" applyBorder="1"/>
    <xf numFmtId="4" fontId="6" fillId="0" borderId="2" xfId="0" applyNumberFormat="1" applyFont="1" applyFill="1" applyBorder="1"/>
    <xf numFmtId="1" fontId="6" fillId="0" borderId="63" xfId="0" applyNumberFormat="1" applyFont="1" applyFill="1" applyBorder="1"/>
    <xf numFmtId="3" fontId="6" fillId="0" borderId="21" xfId="1" applyNumberFormat="1" applyFont="1" applyFill="1" applyBorder="1"/>
    <xf numFmtId="3" fontId="6" fillId="0" borderId="2" xfId="1" applyNumberFormat="1" applyFont="1" applyFill="1" applyBorder="1"/>
    <xf numFmtId="3" fontId="6" fillId="0" borderId="125" xfId="0" applyNumberFormat="1" applyFont="1" applyFill="1" applyBorder="1"/>
    <xf numFmtId="3" fontId="6" fillId="0" borderId="11" xfId="1" applyNumberFormat="1" applyFont="1" applyFill="1" applyBorder="1"/>
    <xf numFmtId="10" fontId="6" fillId="0" borderId="63" xfId="1" applyNumberFormat="1" applyFont="1" applyFill="1" applyBorder="1"/>
    <xf numFmtId="10" fontId="6" fillId="0" borderId="8" xfId="1" applyNumberFormat="1" applyFont="1" applyFill="1" applyBorder="1"/>
    <xf numFmtId="10" fontId="6" fillId="0" borderId="1" xfId="1" applyNumberFormat="1" applyFont="1" applyFill="1" applyBorder="1"/>
    <xf numFmtId="3" fontId="6" fillId="0" borderId="8" xfId="0" applyNumberFormat="1" applyFont="1" applyFill="1" applyBorder="1"/>
    <xf numFmtId="3" fontId="6" fillId="0" borderId="14" xfId="0" applyNumberFormat="1" applyFont="1" applyFill="1" applyBorder="1"/>
    <xf numFmtId="3" fontId="6" fillId="0" borderId="1" xfId="0" applyNumberFormat="1" applyFont="1" applyFill="1" applyBorder="1"/>
    <xf numFmtId="10" fontId="6" fillId="0" borderId="14" xfId="1" applyNumberFormat="1" applyFont="1" applyFill="1" applyBorder="1"/>
    <xf numFmtId="3" fontId="6" fillId="0" borderId="6" xfId="0" applyNumberFormat="1" applyFont="1" applyFill="1" applyBorder="1"/>
    <xf numFmtId="3" fontId="6" fillId="0" borderId="20" xfId="0" applyNumberFormat="1" applyFont="1" applyFill="1" applyBorder="1"/>
    <xf numFmtId="3" fontId="6" fillId="0" borderId="5" xfId="0" applyNumberFormat="1" applyFont="1" applyFill="1" applyBorder="1"/>
    <xf numFmtId="0" fontId="6" fillId="0" borderId="5" xfId="0" applyFont="1" applyFill="1" applyBorder="1"/>
    <xf numFmtId="2" fontId="6" fillId="0" borderId="2" xfId="0" applyNumberFormat="1" applyFont="1" applyFill="1" applyBorder="1"/>
    <xf numFmtId="2" fontId="6" fillId="0" borderId="1" xfId="0" applyNumberFormat="1" applyFont="1" applyFill="1" applyBorder="1"/>
    <xf numFmtId="3" fontId="6" fillId="0" borderId="12" xfId="0" applyNumberFormat="1" applyFont="1" applyFill="1" applyBorder="1"/>
    <xf numFmtId="3" fontId="6" fillId="0" borderId="22" xfId="0" applyNumberFormat="1" applyFont="1" applyFill="1" applyBorder="1"/>
    <xf numFmtId="3" fontId="6" fillId="0" borderId="3" xfId="0" applyNumberFormat="1" applyFont="1" applyFill="1" applyBorder="1"/>
    <xf numFmtId="0" fontId="6" fillId="0" borderId="3" xfId="0" applyFont="1" applyFill="1" applyBorder="1"/>
    <xf numFmtId="0" fontId="6" fillId="0" borderId="0" xfId="0" applyFont="1" applyFill="1" applyAlignment="1"/>
    <xf numFmtId="0" fontId="6" fillId="0" borderId="0" xfId="0" applyFont="1" applyFill="1" applyBorder="1" applyAlignment="1">
      <alignment wrapText="1"/>
    </xf>
    <xf numFmtId="2" fontId="6" fillId="0" borderId="11" xfId="0" applyNumberFormat="1" applyFont="1" applyFill="1" applyBorder="1"/>
    <xf numFmtId="2" fontId="6" fillId="0" borderId="130" xfId="0" applyNumberFormat="1" applyFont="1" applyFill="1" applyBorder="1"/>
    <xf numFmtId="2" fontId="6" fillId="0" borderId="22" xfId="0" applyNumberFormat="1" applyFont="1" applyFill="1" applyBorder="1"/>
    <xf numFmtId="4" fontId="6" fillId="0" borderId="21" xfId="0" applyNumberFormat="1" applyFont="1" applyFill="1" applyBorder="1"/>
    <xf numFmtId="2" fontId="6" fillId="0" borderId="21" xfId="0" applyNumberFormat="1" applyFont="1" applyFill="1" applyBorder="1"/>
    <xf numFmtId="2" fontId="6" fillId="0" borderId="7" xfId="0" applyNumberFormat="1" applyFont="1" applyFill="1" applyBorder="1"/>
    <xf numFmtId="2" fontId="6" fillId="0" borderId="8" xfId="0" applyNumberFormat="1" applyFont="1" applyFill="1" applyBorder="1"/>
    <xf numFmtId="4" fontId="6" fillId="0" borderId="7" xfId="0" applyNumberFormat="1" applyFont="1" applyFill="1" applyBorder="1"/>
    <xf numFmtId="4" fontId="6" fillId="0" borderId="1" xfId="0" applyNumberFormat="1" applyFont="1" applyFill="1" applyBorder="1"/>
    <xf numFmtId="4" fontId="6" fillId="0" borderId="16" xfId="0" applyNumberFormat="1" applyFont="1" applyFill="1" applyBorder="1"/>
    <xf numFmtId="4" fontId="6" fillId="0" borderId="3" xfId="0" applyNumberFormat="1" applyFont="1" applyFill="1" applyBorder="1"/>
    <xf numFmtId="4" fontId="6" fillId="0" borderId="4" xfId="0" applyNumberFormat="1" applyFont="1" applyFill="1" applyBorder="1"/>
    <xf numFmtId="4" fontId="6" fillId="0" borderId="6" xfId="0" applyNumberFormat="1" applyFont="1" applyFill="1" applyBorder="1"/>
    <xf numFmtId="4" fontId="6" fillId="0" borderId="5" xfId="0" applyNumberFormat="1" applyFont="1" applyFill="1" applyBorder="1"/>
    <xf numFmtId="4" fontId="6" fillId="0" borderId="8" xfId="0" applyNumberFormat="1" applyFont="1" applyFill="1" applyBorder="1"/>
    <xf numFmtId="4" fontId="6" fillId="0" borderId="12" xfId="0" applyNumberFormat="1" applyFont="1" applyFill="1" applyBorder="1"/>
    <xf numFmtId="3" fontId="6" fillId="0" borderId="9" xfId="1" applyNumberFormat="1" applyFont="1" applyFill="1" applyBorder="1"/>
    <xf numFmtId="3" fontId="6" fillId="0" borderId="129" xfId="0" applyNumberFormat="1" applyFont="1" applyFill="1" applyBorder="1"/>
    <xf numFmtId="3" fontId="6" fillId="0" borderId="23" xfId="1" applyNumberFormat="1" applyFont="1" applyFill="1" applyBorder="1"/>
    <xf numFmtId="3" fontId="6" fillId="0" borderId="24" xfId="0" applyNumberFormat="1" applyFont="1" applyFill="1" applyBorder="1"/>
    <xf numFmtId="0" fontId="6" fillId="0" borderId="24" xfId="0" applyFont="1" applyFill="1" applyBorder="1"/>
    <xf numFmtId="3" fontId="6" fillId="0" borderId="16" xfId="1" applyNumberFormat="1" applyFont="1" applyFill="1" applyBorder="1"/>
    <xf numFmtId="10" fontId="6" fillId="0" borderId="9" xfId="1" applyNumberFormat="1" applyFont="1" applyFill="1" applyBorder="1"/>
    <xf numFmtId="10" fontId="6" fillId="0" borderId="130" xfId="1" applyNumberFormat="1" applyFont="1" applyFill="1" applyBorder="1"/>
    <xf numFmtId="10" fontId="6" fillId="0" borderId="129" xfId="1" applyNumberFormat="1" applyFont="1" applyFill="1" applyBorder="1"/>
    <xf numFmtId="10" fontId="6" fillId="0" borderId="7" xfId="1" applyNumberFormat="1" applyFont="1" applyFill="1" applyBorder="1"/>
    <xf numFmtId="3" fontId="10" fillId="0" borderId="1" xfId="0" applyNumberFormat="1" applyFont="1" applyFill="1" applyBorder="1"/>
    <xf numFmtId="10" fontId="6" fillId="0" borderId="14" xfId="0" applyNumberFormat="1" applyFont="1" applyFill="1" applyBorder="1"/>
    <xf numFmtId="10" fontId="6" fillId="0" borderId="1" xfId="0" applyNumberFormat="1" applyFont="1" applyFill="1" applyBorder="1"/>
    <xf numFmtId="10" fontId="6" fillId="0" borderId="9" xfId="0" applyNumberFormat="1" applyFont="1" applyFill="1" applyBorder="1"/>
    <xf numFmtId="10" fontId="6" fillId="0" borderId="130" xfId="0" applyNumberFormat="1" applyFont="1" applyFill="1" applyBorder="1"/>
    <xf numFmtId="10" fontId="6" fillId="0" borderId="129" xfId="0" applyNumberFormat="1" applyFont="1" applyFill="1" applyBorder="1"/>
    <xf numFmtId="10" fontId="10" fillId="0" borderId="1" xfId="0" applyNumberFormat="1" applyFont="1" applyFill="1" applyBorder="1"/>
    <xf numFmtId="4" fontId="6" fillId="0" borderId="125" xfId="0" applyNumberFormat="1" applyFont="1" applyFill="1" applyBorder="1"/>
    <xf numFmtId="4" fontId="6" fillId="0" borderId="14" xfId="0" applyNumberFormat="1" applyFont="1" applyFill="1" applyBorder="1"/>
    <xf numFmtId="4" fontId="10" fillId="0" borderId="1" xfId="0" applyNumberFormat="1" applyFont="1" applyFill="1" applyBorder="1"/>
    <xf numFmtId="3" fontId="6" fillId="0" borderId="0" xfId="0" applyNumberFormat="1" applyFont="1" applyFill="1"/>
    <xf numFmtId="4" fontId="6" fillId="0" borderId="20" xfId="0" applyNumberFormat="1" applyFont="1" applyFill="1" applyBorder="1"/>
    <xf numFmtId="0" fontId="6" fillId="0" borderId="36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3" fontId="6" fillId="33" borderId="2" xfId="0" applyNumberFormat="1" applyFont="1" applyFill="1" applyBorder="1"/>
    <xf numFmtId="10" fontId="6" fillId="33" borderId="110" xfId="0" applyNumberFormat="1" applyFont="1" applyFill="1" applyBorder="1"/>
    <xf numFmtId="3" fontId="6" fillId="33" borderId="24" xfId="0" applyNumberFormat="1" applyFont="1" applyFill="1" applyBorder="1"/>
    <xf numFmtId="10" fontId="6" fillId="33" borderId="113" xfId="0" applyNumberFormat="1" applyFont="1" applyFill="1" applyBorder="1"/>
    <xf numFmtId="3" fontId="6" fillId="33" borderId="112" xfId="0" applyNumberFormat="1" applyFont="1" applyFill="1" applyBorder="1"/>
    <xf numFmtId="10" fontId="6" fillId="33" borderId="24" xfId="0" applyNumberFormat="1" applyFont="1" applyFill="1" applyBorder="1"/>
    <xf numFmtId="3" fontId="6" fillId="33" borderId="111" xfId="0" applyNumberFormat="1" applyFont="1" applyFill="1" applyBorder="1"/>
    <xf numFmtId="10" fontId="6" fillId="33" borderId="112" xfId="0" applyNumberFormat="1" applyFont="1" applyFill="1" applyBorder="1"/>
    <xf numFmtId="3" fontId="6" fillId="33" borderId="24" xfId="12" applyNumberFormat="1" applyFont="1" applyFill="1" applyBorder="1"/>
    <xf numFmtId="9" fontId="6" fillId="33" borderId="24" xfId="1" applyFont="1" applyFill="1" applyBorder="1"/>
    <xf numFmtId="3" fontId="6" fillId="33" borderId="111" xfId="12" applyNumberFormat="1" applyFont="1" applyFill="1" applyBorder="1"/>
    <xf numFmtId="3" fontId="6" fillId="33" borderId="112" xfId="12" applyNumberFormat="1" applyFont="1" applyFill="1" applyBorder="1"/>
    <xf numFmtId="4" fontId="6" fillId="33" borderId="111" xfId="0" applyNumberFormat="1" applyFont="1" applyFill="1" applyBorder="1"/>
    <xf numFmtId="10" fontId="6" fillId="33" borderId="24" xfId="1" applyNumberFormat="1" applyFont="1" applyFill="1" applyBorder="1"/>
    <xf numFmtId="10" fontId="6" fillId="33" borderId="24" xfId="0" applyNumberFormat="1" applyFont="1" applyFill="1" applyBorder="1" applyAlignment="1">
      <alignment wrapText="1"/>
    </xf>
    <xf numFmtId="4" fontId="6" fillId="33" borderId="111" xfId="0" applyNumberFormat="1" applyFont="1" applyFill="1" applyBorder="1" applyAlignment="1">
      <alignment wrapText="1"/>
    </xf>
    <xf numFmtId="10" fontId="6" fillId="33" borderId="113" xfId="0" applyNumberFormat="1" applyFont="1" applyFill="1" applyBorder="1" applyAlignment="1">
      <alignment wrapText="1"/>
    </xf>
    <xf numFmtId="3" fontId="6" fillId="33" borderId="2" xfId="1" applyNumberFormat="1" applyFont="1" applyFill="1" applyBorder="1"/>
    <xf numFmtId="3" fontId="6" fillId="33" borderId="111" xfId="1" applyNumberFormat="1" applyFont="1" applyFill="1" applyBorder="1"/>
    <xf numFmtId="10" fontId="6" fillId="33" borderId="113" xfId="1" applyNumberFormat="1" applyFont="1" applyFill="1" applyBorder="1"/>
    <xf numFmtId="3" fontId="6" fillId="33" borderId="24" xfId="1" applyNumberFormat="1" applyFont="1" applyFill="1" applyBorder="1"/>
    <xf numFmtId="3" fontId="6" fillId="33" borderId="112" xfId="1" applyNumberFormat="1" applyFont="1" applyFill="1" applyBorder="1"/>
    <xf numFmtId="10" fontId="6" fillId="33" borderId="109" xfId="0" applyNumberFormat="1" applyFont="1" applyFill="1" applyBorder="1"/>
    <xf numFmtId="3" fontId="0" fillId="33" borderId="24" xfId="0" applyNumberFormat="1" applyFont="1" applyFill="1" applyBorder="1" applyAlignment="1">
      <alignment horizontal="right" vertical="center"/>
    </xf>
    <xf numFmtId="168" fontId="6" fillId="33" borderId="24" xfId="0" applyNumberFormat="1" applyFont="1" applyFill="1" applyBorder="1"/>
    <xf numFmtId="168" fontId="6" fillId="33" borderId="111" xfId="0" applyNumberFormat="1" applyFont="1" applyFill="1" applyBorder="1"/>
    <xf numFmtId="4" fontId="0" fillId="33" borderId="113" xfId="0" applyNumberFormat="1" applyFill="1" applyBorder="1"/>
    <xf numFmtId="168" fontId="6" fillId="33" borderId="113" xfId="0" applyNumberFormat="1" applyFont="1" applyFill="1" applyBorder="1"/>
    <xf numFmtId="168" fontId="6" fillId="33" borderId="24" xfId="0" applyNumberFormat="1" applyFont="1" applyFill="1" applyBorder="1" applyAlignment="1">
      <alignment horizontal="right"/>
    </xf>
    <xf numFmtId="168" fontId="6" fillId="33" borderId="111" xfId="0" applyNumberFormat="1" applyFont="1" applyFill="1" applyBorder="1" applyAlignment="1">
      <alignment horizontal="right"/>
    </xf>
    <xf numFmtId="168" fontId="6" fillId="33" borderId="113" xfId="0" applyNumberFormat="1" applyFont="1" applyFill="1" applyBorder="1" applyAlignment="1">
      <alignment horizontal="right"/>
    </xf>
    <xf numFmtId="169" fontId="0" fillId="33" borderId="24" xfId="0" applyNumberFormat="1" applyFont="1" applyFill="1" applyBorder="1" applyAlignment="1">
      <alignment horizontal="right" vertical="center" wrapText="1"/>
    </xf>
    <xf numFmtId="10" fontId="6" fillId="33" borderId="2" xfId="0" applyNumberFormat="1" applyFont="1" applyFill="1" applyBorder="1"/>
    <xf numFmtId="10" fontId="6" fillId="33" borderId="111" xfId="0" applyNumberFormat="1" applyFont="1" applyFill="1" applyBorder="1"/>
    <xf numFmtId="4" fontId="6" fillId="33" borderId="113" xfId="0" applyNumberFormat="1" applyFont="1" applyFill="1" applyBorder="1"/>
    <xf numFmtId="2" fontId="6" fillId="33" borderId="24" xfId="0" applyNumberFormat="1" applyFont="1" applyFill="1" applyBorder="1"/>
    <xf numFmtId="2" fontId="6" fillId="33" borderId="24" xfId="12" applyNumberFormat="1" applyFont="1" applyFill="1" applyBorder="1"/>
    <xf numFmtId="2" fontId="0" fillId="33" borderId="113" xfId="0" applyNumberFormat="1" applyFill="1" applyBorder="1"/>
    <xf numFmtId="2" fontId="0" fillId="33" borderId="24" xfId="0" applyNumberFormat="1" applyFill="1" applyBorder="1"/>
    <xf numFmtId="4" fontId="6" fillId="33" borderId="2" xfId="0" applyNumberFormat="1" applyFont="1" applyFill="1" applyBorder="1" applyAlignment="1">
      <alignment horizontal="right"/>
    </xf>
    <xf numFmtId="4" fontId="0" fillId="33" borderId="110" xfId="0" applyNumberFormat="1" applyFill="1" applyBorder="1" applyAlignment="1">
      <alignment horizontal="right"/>
    </xf>
    <xf numFmtId="4" fontId="6" fillId="33" borderId="24" xfId="12" applyNumberFormat="1" applyFont="1" applyFill="1" applyBorder="1" applyAlignment="1">
      <alignment horizontal="right"/>
    </xf>
    <xf numFmtId="4" fontId="0" fillId="33" borderId="110" xfId="0" applyNumberFormat="1" applyFill="1" applyBorder="1"/>
    <xf numFmtId="4" fontId="6" fillId="33" borderId="112" xfId="12" applyNumberFormat="1" applyFont="1" applyFill="1" applyBorder="1"/>
    <xf numFmtId="4" fontId="6" fillId="33" borderId="112" xfId="1" applyNumberFormat="1" applyFont="1" applyFill="1" applyBorder="1"/>
    <xf numFmtId="4" fontId="6" fillId="33" borderId="111" xfId="12" applyNumberFormat="1" applyFont="1" applyFill="1" applyBorder="1"/>
    <xf numFmtId="4" fontId="0" fillId="33" borderId="112" xfId="0" applyNumberFormat="1" applyFill="1" applyBorder="1"/>
    <xf numFmtId="173" fontId="6" fillId="33" borderId="24" xfId="0" applyNumberFormat="1" applyFont="1" applyFill="1" applyBorder="1"/>
    <xf numFmtId="173" fontId="0" fillId="33" borderId="110" xfId="0" applyNumberFormat="1" applyFill="1" applyBorder="1"/>
    <xf numFmtId="173" fontId="6" fillId="33" borderId="112" xfId="0" applyNumberFormat="1" applyFont="1" applyFill="1" applyBorder="1"/>
    <xf numFmtId="173" fontId="6" fillId="33" borderId="111" xfId="0" applyNumberFormat="1" applyFont="1" applyFill="1" applyBorder="1"/>
    <xf numFmtId="173" fontId="0" fillId="33" borderId="24" xfId="0" applyNumberFormat="1" applyFill="1" applyBorder="1"/>
    <xf numFmtId="173" fontId="0" fillId="33" borderId="112" xfId="0" applyNumberFormat="1" applyFill="1" applyBorder="1"/>
    <xf numFmtId="4" fontId="6" fillId="33" borderId="2" xfId="0" applyNumberFormat="1" applyFont="1" applyFill="1" applyBorder="1"/>
    <xf numFmtId="4" fontId="6" fillId="33" borderId="112" xfId="0" applyNumberFormat="1" applyFont="1" applyFill="1" applyBorder="1"/>
    <xf numFmtId="4" fontId="6" fillId="33" borderId="111" xfId="1" applyNumberFormat="1" applyFont="1" applyFill="1" applyBorder="1"/>
    <xf numFmtId="4" fontId="0" fillId="33" borderId="3" xfId="0" applyNumberFormat="1" applyFill="1" applyBorder="1"/>
    <xf numFmtId="3" fontId="6" fillId="31" borderId="124" xfId="0" applyNumberFormat="1" applyFont="1" applyFill="1" applyBorder="1"/>
    <xf numFmtId="10" fontId="6" fillId="31" borderId="118" xfId="0" applyNumberFormat="1" applyFont="1" applyFill="1" applyBorder="1"/>
    <xf numFmtId="3" fontId="6" fillId="31" borderId="0" xfId="0" applyNumberFormat="1" applyFont="1" applyFill="1" applyBorder="1"/>
    <xf numFmtId="10" fontId="6" fillId="31" borderId="114" xfId="0" applyNumberFormat="1" applyFont="1" applyFill="1" applyBorder="1"/>
    <xf numFmtId="3" fontId="6" fillId="31" borderId="117" xfId="0" applyNumberFormat="1" applyFont="1" applyFill="1" applyBorder="1"/>
    <xf numFmtId="10" fontId="6" fillId="31" borderId="0" xfId="0" applyNumberFormat="1" applyFont="1" applyFill="1" applyBorder="1"/>
    <xf numFmtId="3" fontId="6" fillId="31" borderId="115" xfId="0" applyNumberFormat="1" applyFont="1" applyFill="1" applyBorder="1"/>
    <xf numFmtId="3" fontId="6" fillId="31" borderId="0" xfId="12" applyNumberFormat="1" applyFont="1" applyFill="1" applyBorder="1"/>
    <xf numFmtId="9" fontId="6" fillId="31" borderId="0" xfId="1" applyFont="1" applyFill="1" applyBorder="1"/>
    <xf numFmtId="3" fontId="6" fillId="31" borderId="115" xfId="12" applyNumberFormat="1" applyFont="1" applyFill="1" applyBorder="1"/>
    <xf numFmtId="3" fontId="6" fillId="31" borderId="117" xfId="12" applyNumberFormat="1" applyFont="1" applyFill="1" applyBorder="1"/>
    <xf numFmtId="4" fontId="6" fillId="31" borderId="115" xfId="0" applyNumberFormat="1" applyFont="1" applyFill="1" applyBorder="1"/>
    <xf numFmtId="10" fontId="6" fillId="31" borderId="0" xfId="1" applyNumberFormat="1" applyFont="1" applyFill="1" applyBorder="1"/>
    <xf numFmtId="10" fontId="6" fillId="31" borderId="0" xfId="0" applyNumberFormat="1" applyFont="1" applyFill="1" applyBorder="1" applyAlignment="1">
      <alignment wrapText="1"/>
    </xf>
    <xf numFmtId="4" fontId="6" fillId="31" borderId="115" xfId="0" applyNumberFormat="1" applyFont="1" applyFill="1" applyBorder="1" applyAlignment="1">
      <alignment wrapText="1"/>
    </xf>
    <xf numFmtId="10" fontId="6" fillId="31" borderId="114" xfId="0" applyNumberFormat="1" applyFont="1" applyFill="1" applyBorder="1" applyAlignment="1">
      <alignment wrapText="1"/>
    </xf>
    <xf numFmtId="3" fontId="6" fillId="31" borderId="124" xfId="1" applyNumberFormat="1" applyFont="1" applyFill="1" applyBorder="1"/>
    <xf numFmtId="3" fontId="6" fillId="31" borderId="115" xfId="1" applyNumberFormat="1" applyFont="1" applyFill="1" applyBorder="1"/>
    <xf numFmtId="10" fontId="6" fillId="31" borderId="114" xfId="1" applyNumberFormat="1" applyFont="1" applyFill="1" applyBorder="1"/>
    <xf numFmtId="3" fontId="6" fillId="31" borderId="0" xfId="1" applyNumberFormat="1" applyFont="1" applyFill="1" applyBorder="1"/>
    <xf numFmtId="3" fontId="6" fillId="31" borderId="117" xfId="1" applyNumberFormat="1" applyFont="1" applyFill="1" applyBorder="1"/>
    <xf numFmtId="10" fontId="6" fillId="31" borderId="38" xfId="0" applyNumberFormat="1" applyFont="1" applyFill="1" applyBorder="1"/>
    <xf numFmtId="3" fontId="0" fillId="31" borderId="0" xfId="0" applyNumberFormat="1" applyFont="1" applyFill="1" applyBorder="1" applyAlignment="1">
      <alignment horizontal="right" vertical="center"/>
    </xf>
    <xf numFmtId="4" fontId="0" fillId="31" borderId="0" xfId="0" applyNumberFormat="1" applyFill="1" applyBorder="1"/>
    <xf numFmtId="4" fontId="6" fillId="31" borderId="0" xfId="0" applyNumberFormat="1" applyFont="1" applyFill="1" applyBorder="1"/>
    <xf numFmtId="4" fontId="0" fillId="31" borderId="118" xfId="0" applyNumberFormat="1" applyFill="1" applyBorder="1"/>
    <xf numFmtId="4" fontId="6" fillId="31" borderId="117" xfId="1" applyNumberFormat="1" applyFont="1" applyFill="1" applyBorder="1"/>
    <xf numFmtId="4" fontId="0" fillId="31" borderId="117" xfId="0" applyNumberFormat="1" applyFill="1" applyBorder="1"/>
    <xf numFmtId="4" fontId="6" fillId="31" borderId="124" xfId="0" applyNumberFormat="1" applyFont="1" applyFill="1" applyBorder="1"/>
    <xf numFmtId="4" fontId="6" fillId="31" borderId="117" xfId="0" applyNumberFormat="1" applyFont="1" applyFill="1" applyBorder="1"/>
    <xf numFmtId="4" fontId="6" fillId="31" borderId="53" xfId="0" applyNumberFormat="1" applyFont="1" applyFill="1" applyBorder="1"/>
    <xf numFmtId="4" fontId="0" fillId="31" borderId="53" xfId="0" applyNumberFormat="1" applyFill="1" applyBorder="1"/>
    <xf numFmtId="4" fontId="6" fillId="31" borderId="115" xfId="1" applyNumberFormat="1" applyFont="1" applyFill="1" applyBorder="1"/>
    <xf numFmtId="4" fontId="0" fillId="31" borderId="38" xfId="0" applyNumberFormat="1" applyFill="1" applyBorder="1"/>
    <xf numFmtId="3" fontId="6" fillId="31" borderId="122" xfId="0" applyNumberFormat="1" applyFont="1" applyFill="1" applyBorder="1"/>
    <xf numFmtId="10" fontId="6" fillId="31" borderId="25" xfId="0" applyNumberFormat="1" applyFont="1" applyFill="1" applyBorder="1"/>
    <xf numFmtId="3" fontId="6" fillId="31" borderId="25" xfId="0" applyNumberFormat="1" applyFont="1" applyFill="1" applyBorder="1"/>
    <xf numFmtId="4" fontId="6" fillId="31" borderId="25" xfId="0" applyNumberFormat="1" applyFont="1" applyFill="1" applyBorder="1"/>
    <xf numFmtId="4" fontId="0" fillId="31" borderId="25" xfId="0" applyNumberFormat="1" applyFill="1" applyBorder="1"/>
    <xf numFmtId="3" fontId="0" fillId="4" borderId="131" xfId="0" applyNumberFormat="1" applyFill="1" applyBorder="1"/>
    <xf numFmtId="10" fontId="0" fillId="4" borderId="53" xfId="0" applyNumberFormat="1" applyFont="1" applyFill="1" applyBorder="1"/>
    <xf numFmtId="3" fontId="0" fillId="4" borderId="53" xfId="0" applyNumberFormat="1" applyFill="1" applyBorder="1"/>
    <xf numFmtId="4" fontId="0" fillId="31" borderId="3" xfId="0" applyNumberFormat="1" applyFill="1" applyBorder="1"/>
    <xf numFmtId="4" fontId="6" fillId="4" borderId="0" xfId="0" applyNumberFormat="1" applyFont="1" applyFill="1" applyBorder="1" applyAlignment="1">
      <alignment horizontal="right"/>
    </xf>
    <xf numFmtId="4" fontId="0" fillId="4" borderId="0" xfId="0" applyNumberFormat="1" applyFill="1" applyBorder="1" applyAlignment="1">
      <alignment horizontal="right"/>
    </xf>
    <xf numFmtId="4" fontId="6" fillId="4" borderId="0" xfId="12" applyNumberFormat="1" applyFont="1" applyFill="1" applyBorder="1"/>
    <xf numFmtId="4" fontId="6" fillId="4" borderId="0" xfId="1" applyNumberFormat="1" applyFont="1" applyFill="1" applyBorder="1"/>
    <xf numFmtId="10" fontId="0" fillId="4" borderId="113" xfId="0" applyNumberFormat="1" applyFont="1" applyFill="1" applyBorder="1"/>
    <xf numFmtId="3" fontId="0" fillId="4" borderId="24" xfId="12" applyNumberFormat="1" applyFont="1" applyFill="1" applyBorder="1"/>
    <xf numFmtId="10" fontId="0" fillId="4" borderId="24" xfId="1" applyNumberFormat="1" applyFont="1" applyFill="1" applyBorder="1"/>
    <xf numFmtId="3" fontId="0" fillId="4" borderId="111" xfId="12" applyNumberFormat="1" applyFont="1" applyFill="1" applyBorder="1"/>
    <xf numFmtId="3" fontId="0" fillId="4" borderId="112" xfId="12" applyNumberFormat="1" applyFont="1" applyFill="1" applyBorder="1"/>
    <xf numFmtId="9" fontId="6" fillId="4" borderId="24" xfId="1" applyFont="1" applyFill="1" applyBorder="1"/>
    <xf numFmtId="4" fontId="6" fillId="4" borderId="111" xfId="0" applyNumberFormat="1" applyFont="1" applyFill="1" applyBorder="1" applyAlignment="1">
      <alignment wrapText="1"/>
    </xf>
    <xf numFmtId="3" fontId="0" fillId="4" borderId="2" xfId="1" applyNumberFormat="1" applyFont="1" applyFill="1" applyBorder="1"/>
    <xf numFmtId="3" fontId="0" fillId="4" borderId="111" xfId="1" applyNumberFormat="1" applyFont="1" applyFill="1" applyBorder="1"/>
    <xf numFmtId="10" fontId="0" fillId="4" borderId="113" xfId="1" applyNumberFormat="1" applyFont="1" applyFill="1" applyBorder="1"/>
    <xf numFmtId="3" fontId="0" fillId="4" borderId="24" xfId="1" applyNumberFormat="1" applyFont="1" applyFill="1" applyBorder="1"/>
    <xf numFmtId="3" fontId="6" fillId="4" borderId="111" xfId="0" applyNumberFormat="1" applyFont="1" applyFill="1" applyBorder="1"/>
    <xf numFmtId="10" fontId="6" fillId="4" borderId="113" xfId="0" applyNumberFormat="1" applyFont="1" applyFill="1" applyBorder="1"/>
    <xf numFmtId="3" fontId="0" fillId="4" borderId="112" xfId="1" applyNumberFormat="1" applyFont="1" applyFill="1" applyBorder="1"/>
    <xf numFmtId="10" fontId="6" fillId="4" borderId="24" xfId="1" applyNumberFormat="1" applyFont="1" applyFill="1" applyBorder="1"/>
    <xf numFmtId="10" fontId="6" fillId="4" borderId="24" xfId="0" applyNumberFormat="1" applyFont="1" applyFill="1" applyBorder="1"/>
    <xf numFmtId="10" fontId="6" fillId="4" borderId="109" xfId="0" applyNumberFormat="1" applyFont="1" applyFill="1" applyBorder="1"/>
    <xf numFmtId="168" fontId="6" fillId="4" borderId="24" xfId="0" applyNumberFormat="1" applyFont="1" applyFill="1" applyBorder="1"/>
    <xf numFmtId="169" fontId="0" fillId="4" borderId="24" xfId="0" applyNumberFormat="1" applyFont="1" applyFill="1" applyBorder="1" applyAlignment="1">
      <alignment horizontal="right" vertical="center" wrapText="1"/>
    </xf>
    <xf numFmtId="169" fontId="0" fillId="4" borderId="113" xfId="0" applyNumberFormat="1" applyFont="1" applyFill="1" applyBorder="1" applyAlignment="1">
      <alignment horizontal="right" vertical="center" wrapText="1"/>
    </xf>
    <xf numFmtId="169" fontId="0" fillId="4" borderId="111" xfId="0" applyNumberFormat="1" applyFont="1" applyFill="1" applyBorder="1" applyAlignment="1">
      <alignment horizontal="right" vertical="center" wrapText="1"/>
    </xf>
    <xf numFmtId="10" fontId="6" fillId="4" borderId="111" xfId="0" applyNumberFormat="1" applyFont="1" applyFill="1" applyBorder="1"/>
    <xf numFmtId="4" fontId="6" fillId="4" borderId="113" xfId="0" applyNumberFormat="1" applyFont="1" applyFill="1" applyBorder="1"/>
    <xf numFmtId="2" fontId="6" fillId="4" borderId="24" xfId="0" applyNumberFormat="1" applyFont="1" applyFill="1" applyBorder="1"/>
    <xf numFmtId="2" fontId="6" fillId="4" borderId="24" xfId="12" applyNumberFormat="1" applyFont="1" applyFill="1" applyBorder="1"/>
    <xf numFmtId="2" fontId="0" fillId="4" borderId="113" xfId="0" applyNumberFormat="1" applyFill="1" applyBorder="1"/>
    <xf numFmtId="2" fontId="0" fillId="4" borderId="24" xfId="0" applyNumberFormat="1" applyFill="1" applyBorder="1"/>
    <xf numFmtId="4" fontId="6" fillId="4" borderId="24" xfId="12" applyNumberFormat="1" applyFont="1" applyFill="1" applyBorder="1" applyAlignment="1">
      <alignment horizontal="right"/>
    </xf>
    <xf numFmtId="4" fontId="6" fillId="4" borderId="111" xfId="0" applyNumberFormat="1" applyFont="1" applyFill="1" applyBorder="1"/>
    <xf numFmtId="4" fontId="6" fillId="4" borderId="24" xfId="1" applyNumberFormat="1" applyFont="1" applyFill="1" applyBorder="1"/>
    <xf numFmtId="4" fontId="6" fillId="4" borderId="111" xfId="12" applyNumberFormat="1" applyFont="1" applyFill="1" applyBorder="1"/>
    <xf numFmtId="173" fontId="0" fillId="4" borderId="24" xfId="0" applyNumberFormat="1" applyFill="1" applyBorder="1"/>
    <xf numFmtId="173" fontId="0" fillId="4" borderId="111" xfId="0" applyNumberFormat="1" applyFill="1" applyBorder="1"/>
    <xf numFmtId="4" fontId="6" fillId="4" borderId="111" xfId="1" applyNumberFormat="1" applyFont="1" applyFill="1" applyBorder="1"/>
    <xf numFmtId="4" fontId="0" fillId="4" borderId="110" xfId="0" applyNumberFormat="1" applyFill="1" applyBorder="1"/>
    <xf numFmtId="4" fontId="6" fillId="4" borderId="112" xfId="0" applyNumberFormat="1" applyFont="1" applyFill="1" applyBorder="1"/>
    <xf numFmtId="4" fontId="6" fillId="4" borderId="112" xfId="1" applyNumberFormat="1" applyFont="1" applyFill="1" applyBorder="1"/>
    <xf numFmtId="4" fontId="0" fillId="4" borderId="109" xfId="0" applyNumberFormat="1" applyFill="1" applyBorder="1"/>
    <xf numFmtId="4" fontId="0" fillId="4" borderId="3" xfId="0" applyNumberFormat="1" applyFill="1" applyBorder="1"/>
    <xf numFmtId="10" fontId="0" fillId="4" borderId="110" xfId="1" applyNumberFormat="1" applyFont="1" applyFill="1" applyBorder="1"/>
    <xf numFmtId="0" fontId="2" fillId="46" borderId="52" xfId="0" applyFont="1" applyFill="1" applyBorder="1" applyAlignment="1">
      <alignment horizontal="right" vertical="center"/>
    </xf>
    <xf numFmtId="4" fontId="0" fillId="4" borderId="0" xfId="0" applyNumberFormat="1" applyFont="1" applyFill="1" applyBorder="1"/>
    <xf numFmtId="0" fontId="2" fillId="46" borderId="53" xfId="0" applyFont="1" applyFill="1" applyBorder="1" applyAlignment="1">
      <alignment horizontal="right" vertical="center"/>
    </xf>
    <xf numFmtId="1" fontId="2" fillId="46" borderId="0" xfId="0" applyNumberFormat="1" applyFont="1" applyFill="1" applyBorder="1" applyAlignment="1">
      <alignment horizontal="right" vertical="center"/>
    </xf>
    <xf numFmtId="10" fontId="0" fillId="0" borderId="0" xfId="1" applyNumberFormat="1" applyFont="1" applyBorder="1" applyAlignment="1">
      <alignment horizontal="right"/>
    </xf>
    <xf numFmtId="10" fontId="1" fillId="0" borderId="0" xfId="1" applyNumberFormat="1" applyFont="1" applyBorder="1" applyAlignment="1">
      <alignment horizontal="right"/>
    </xf>
    <xf numFmtId="169" fontId="2" fillId="46" borderId="0" xfId="0" applyNumberFormat="1" applyFont="1" applyFill="1" applyBorder="1" applyAlignment="1">
      <alignment horizontal="right" vertical="center"/>
    </xf>
    <xf numFmtId="169" fontId="2" fillId="46" borderId="124" xfId="0" applyNumberFormat="1" applyFont="1" applyFill="1" applyBorder="1" applyAlignment="1">
      <alignment horizontal="right" vertical="center"/>
    </xf>
    <xf numFmtId="9" fontId="1" fillId="0" borderId="0" xfId="1" applyFont="1" applyBorder="1" applyAlignment="1">
      <alignment horizontal="right"/>
    </xf>
    <xf numFmtId="0" fontId="2" fillId="46" borderId="0" xfId="0" applyFont="1" applyFill="1" applyBorder="1" applyAlignment="1">
      <alignment horizontal="right" vertical="center"/>
    </xf>
    <xf numFmtId="175" fontId="2" fillId="46" borderId="0" xfId="0" applyNumberFormat="1" applyFont="1" applyFill="1" applyBorder="1" applyAlignment="1">
      <alignment horizontal="right" vertical="center"/>
    </xf>
    <xf numFmtId="4" fontId="0" fillId="0" borderId="0" xfId="0" applyNumberFormat="1" applyFont="1" applyBorder="1" applyAlignment="1">
      <alignment horizontal="right"/>
    </xf>
    <xf numFmtId="174" fontId="2" fillId="46" borderId="0" xfId="0" applyNumberFormat="1" applyFont="1" applyFill="1" applyBorder="1" applyAlignment="1">
      <alignment horizontal="right" vertical="center"/>
    </xf>
    <xf numFmtId="4" fontId="2" fillId="46" borderId="0" xfId="0" applyNumberFormat="1" applyFont="1" applyFill="1" applyBorder="1" applyAlignment="1">
      <alignment horizontal="right" vertical="center"/>
    </xf>
    <xf numFmtId="176" fontId="1" fillId="0" borderId="0" xfId="1" applyNumberFormat="1" applyFont="1" applyBorder="1" applyAlignment="1">
      <alignment horizontal="right"/>
    </xf>
    <xf numFmtId="9" fontId="0" fillId="0" borderId="0" xfId="1" applyNumberFormat="1" applyFont="1" applyBorder="1" applyAlignment="1">
      <alignment horizontal="right"/>
    </xf>
    <xf numFmtId="4" fontId="0" fillId="4" borderId="3" xfId="0" applyNumberFormat="1" applyFont="1" applyFill="1" applyBorder="1"/>
    <xf numFmtId="3" fontId="2" fillId="46" borderId="14" xfId="0" applyNumberFormat="1" applyFont="1" applyFill="1" applyBorder="1" applyAlignment="1">
      <alignment horizontal="right" vertical="center"/>
    </xf>
    <xf numFmtId="3" fontId="2" fillId="46" borderId="20" xfId="0" applyNumberFormat="1" applyFont="1" applyFill="1" applyBorder="1" applyAlignment="1">
      <alignment horizontal="right" vertical="center"/>
    </xf>
    <xf numFmtId="3" fontId="2" fillId="46" borderId="5" xfId="0" applyNumberFormat="1" applyFont="1" applyFill="1" applyBorder="1" applyAlignment="1">
      <alignment horizontal="right" vertical="center"/>
    </xf>
    <xf numFmtId="3" fontId="2" fillId="46" borderId="1" xfId="0" applyNumberFormat="1" applyFont="1" applyFill="1" applyBorder="1" applyAlignment="1">
      <alignment horizontal="right" vertical="center"/>
    </xf>
    <xf numFmtId="3" fontId="2" fillId="46" borderId="45" xfId="0" applyNumberFormat="1" applyFont="1" applyFill="1" applyBorder="1" applyAlignment="1">
      <alignment horizontal="right" vertical="center"/>
    </xf>
    <xf numFmtId="10" fontId="6" fillId="35" borderId="120" xfId="0" applyNumberFormat="1" applyFont="1" applyFill="1" applyBorder="1"/>
    <xf numFmtId="4" fontId="6" fillId="35" borderId="24" xfId="1" applyNumberFormat="1" applyFont="1" applyFill="1" applyBorder="1"/>
    <xf numFmtId="4" fontId="6" fillId="52" borderId="0" xfId="1" applyNumberFormat="1" applyFont="1" applyFill="1" applyBorder="1"/>
    <xf numFmtId="4" fontId="6" fillId="52" borderId="24" xfId="1" applyNumberFormat="1" applyFont="1" applyFill="1" applyBorder="1"/>
    <xf numFmtId="4" fontId="6" fillId="34" borderId="24" xfId="1" applyNumberFormat="1" applyFont="1" applyFill="1" applyBorder="1"/>
    <xf numFmtId="4" fontId="6" fillId="33" borderId="0" xfId="1" applyNumberFormat="1" applyFont="1" applyFill="1" applyBorder="1"/>
    <xf numFmtId="4" fontId="6" fillId="33" borderId="24" xfId="1" applyNumberFormat="1" applyFont="1" applyFill="1" applyBorder="1"/>
    <xf numFmtId="4" fontId="6" fillId="31" borderId="24" xfId="1" applyNumberFormat="1" applyFont="1" applyFill="1" applyBorder="1"/>
    <xf numFmtId="0" fontId="2" fillId="0" borderId="36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10" fillId="35" borderId="28" xfId="0" applyFont="1" applyFill="1" applyBorder="1" applyAlignment="1" applyProtection="1">
      <alignment horizontal="center" vertical="center" wrapText="1"/>
      <protection locked="0"/>
    </xf>
    <xf numFmtId="0" fontId="10" fillId="35" borderId="27" xfId="0" applyFont="1" applyFill="1" applyBorder="1" applyAlignment="1" applyProtection="1">
      <alignment horizontal="center" vertical="center" wrapText="1"/>
      <protection locked="0"/>
    </xf>
    <xf numFmtId="0" fontId="10" fillId="32" borderId="27" xfId="0" applyFont="1" applyFill="1" applyBorder="1" applyAlignment="1" applyProtection="1">
      <alignment horizontal="center" vertical="center" wrapText="1"/>
      <protection locked="0"/>
    </xf>
    <xf numFmtId="0" fontId="10" fillId="34" borderId="28" xfId="0" applyFont="1" applyFill="1" applyBorder="1" applyAlignment="1" applyProtection="1">
      <alignment horizontal="center" vertical="center" wrapText="1"/>
      <protection locked="0"/>
    </xf>
    <xf numFmtId="0" fontId="10" fillId="34" borderId="29" xfId="0" applyFont="1" applyFill="1" applyBorder="1" applyAlignment="1" applyProtection="1">
      <alignment horizontal="center" vertical="center" wrapText="1"/>
      <protection locked="0"/>
    </xf>
    <xf numFmtId="0" fontId="10" fillId="33" borderId="29" xfId="0" applyFont="1" applyFill="1" applyBorder="1" applyAlignment="1" applyProtection="1">
      <alignment horizontal="center" vertical="center" wrapText="1"/>
      <protection locked="0"/>
    </xf>
    <xf numFmtId="0" fontId="10" fillId="31" borderId="28" xfId="0" applyFont="1" applyFill="1" applyBorder="1" applyAlignment="1" applyProtection="1">
      <alignment horizontal="center" vertical="center" wrapText="1"/>
      <protection locked="0"/>
    </xf>
    <xf numFmtId="0" fontId="10" fillId="31" borderId="36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24" xfId="0" applyFont="1" applyFill="1" applyBorder="1" applyAlignment="1" applyProtection="1">
      <alignment horizontal="center" vertical="center" wrapText="1"/>
      <protection locked="0"/>
    </xf>
    <xf numFmtId="10" fontId="6" fillId="33" borderId="110" xfId="1" applyNumberFormat="1" applyFont="1" applyFill="1" applyBorder="1"/>
    <xf numFmtId="3" fontId="2" fillId="46" borderId="125" xfId="0" applyNumberFormat="1" applyFont="1" applyFill="1" applyBorder="1" applyAlignment="1">
      <alignment horizontal="right" vertical="center"/>
    </xf>
    <xf numFmtId="0" fontId="10" fillId="31" borderId="21" xfId="0" applyFont="1" applyFill="1" applyBorder="1" applyAlignment="1" applyProtection="1">
      <alignment horizontal="center" vertical="center" wrapText="1"/>
      <protection locked="0"/>
    </xf>
    <xf numFmtId="3" fontId="6" fillId="31" borderId="21" xfId="0" applyNumberFormat="1" applyFont="1" applyFill="1" applyBorder="1"/>
    <xf numFmtId="10" fontId="6" fillId="31" borderId="119" xfId="0" applyNumberFormat="1" applyFont="1" applyFill="1" applyBorder="1"/>
    <xf numFmtId="10" fontId="6" fillId="31" borderId="120" xfId="0" applyNumberFormat="1" applyFont="1" applyFill="1" applyBorder="1"/>
    <xf numFmtId="3" fontId="6" fillId="31" borderId="121" xfId="0" applyNumberFormat="1" applyFont="1" applyFill="1" applyBorder="1"/>
    <xf numFmtId="3" fontId="6" fillId="31" borderId="25" xfId="12" applyNumberFormat="1" applyFont="1" applyFill="1" applyBorder="1"/>
    <xf numFmtId="9" fontId="6" fillId="31" borderId="25" xfId="1" applyFont="1" applyFill="1" applyBorder="1"/>
    <xf numFmtId="3" fontId="6" fillId="31" borderId="121" xfId="12" applyNumberFormat="1" applyFont="1" applyFill="1" applyBorder="1"/>
    <xf numFmtId="3" fontId="6" fillId="31" borderId="122" xfId="12" applyNumberFormat="1" applyFont="1" applyFill="1" applyBorder="1"/>
    <xf numFmtId="4" fontId="6" fillId="31" borderId="121" xfId="0" applyNumberFormat="1" applyFont="1" applyFill="1" applyBorder="1"/>
    <xf numFmtId="10" fontId="6" fillId="31" borderId="25" xfId="1" applyNumberFormat="1" applyFont="1" applyFill="1" applyBorder="1"/>
    <xf numFmtId="10" fontId="6" fillId="31" borderId="25" xfId="0" applyNumberFormat="1" applyFont="1" applyFill="1" applyBorder="1" applyAlignment="1">
      <alignment wrapText="1"/>
    </xf>
    <xf numFmtId="4" fontId="6" fillId="31" borderId="121" xfId="0" applyNumberFormat="1" applyFont="1" applyFill="1" applyBorder="1" applyAlignment="1">
      <alignment wrapText="1"/>
    </xf>
    <xf numFmtId="10" fontId="6" fillId="31" borderId="120" xfId="0" applyNumberFormat="1" applyFont="1" applyFill="1" applyBorder="1" applyAlignment="1">
      <alignment wrapText="1"/>
    </xf>
    <xf numFmtId="3" fontId="6" fillId="31" borderId="21" xfId="1" applyNumberFormat="1" applyFont="1" applyFill="1" applyBorder="1"/>
    <xf numFmtId="9" fontId="6" fillId="31" borderId="119" xfId="1" applyFont="1" applyFill="1" applyBorder="1"/>
    <xf numFmtId="3" fontId="6" fillId="31" borderId="121" xfId="1" applyNumberFormat="1" applyFont="1" applyFill="1" applyBorder="1"/>
    <xf numFmtId="10" fontId="6" fillId="31" borderId="120" xfId="1" applyNumberFormat="1" applyFont="1" applyFill="1" applyBorder="1"/>
    <xf numFmtId="3" fontId="6" fillId="31" borderId="25" xfId="1" applyNumberFormat="1" applyFont="1" applyFill="1" applyBorder="1"/>
    <xf numFmtId="3" fontId="6" fillId="31" borderId="122" xfId="1" applyNumberFormat="1" applyFont="1" applyFill="1" applyBorder="1"/>
    <xf numFmtId="10" fontId="6" fillId="31" borderId="122" xfId="0" applyNumberFormat="1" applyFont="1" applyFill="1" applyBorder="1"/>
    <xf numFmtId="10" fontId="6" fillId="31" borderId="116" xfId="0" applyNumberFormat="1" applyFont="1" applyFill="1" applyBorder="1"/>
    <xf numFmtId="3" fontId="0" fillId="31" borderId="25" xfId="0" applyNumberFormat="1" applyFont="1" applyFill="1" applyBorder="1" applyAlignment="1">
      <alignment horizontal="right" vertical="center"/>
    </xf>
    <xf numFmtId="168" fontId="6" fillId="31" borderId="25" xfId="0" applyNumberFormat="1" applyFont="1" applyFill="1" applyBorder="1"/>
    <xf numFmtId="168" fontId="6" fillId="31" borderId="121" xfId="0" applyNumberFormat="1" applyFont="1" applyFill="1" applyBorder="1"/>
    <xf numFmtId="168" fontId="6" fillId="31" borderId="120" xfId="0" applyNumberFormat="1" applyFont="1" applyFill="1" applyBorder="1"/>
    <xf numFmtId="168" fontId="6" fillId="31" borderId="25" xfId="0" applyNumberFormat="1" applyFont="1" applyFill="1" applyBorder="1" applyAlignment="1">
      <alignment horizontal="right"/>
    </xf>
    <xf numFmtId="168" fontId="6" fillId="31" borderId="121" xfId="0" applyNumberFormat="1" applyFont="1" applyFill="1" applyBorder="1" applyAlignment="1">
      <alignment horizontal="right"/>
    </xf>
    <xf numFmtId="168" fontId="6" fillId="31" borderId="120" xfId="0" applyNumberFormat="1" applyFont="1" applyFill="1" applyBorder="1" applyAlignment="1">
      <alignment horizontal="right"/>
    </xf>
    <xf numFmtId="169" fontId="0" fillId="31" borderId="25" xfId="0" applyNumberFormat="1" applyFont="1" applyFill="1" applyBorder="1" applyAlignment="1">
      <alignment horizontal="right" vertical="center" wrapText="1"/>
    </xf>
    <xf numFmtId="10" fontId="6" fillId="31" borderId="21" xfId="0" applyNumberFormat="1" applyFont="1" applyFill="1" applyBorder="1"/>
    <xf numFmtId="10" fontId="6" fillId="31" borderId="121" xfId="0" applyNumberFormat="1" applyFont="1" applyFill="1" applyBorder="1"/>
    <xf numFmtId="4" fontId="6" fillId="31" borderId="120" xfId="0" applyNumberFormat="1" applyFont="1" applyFill="1" applyBorder="1"/>
    <xf numFmtId="2" fontId="6" fillId="31" borderId="25" xfId="0" applyNumberFormat="1" applyFont="1" applyFill="1" applyBorder="1"/>
    <xf numFmtId="2" fontId="6" fillId="31" borderId="25" xfId="12" applyNumberFormat="1" applyFont="1" applyFill="1" applyBorder="1"/>
    <xf numFmtId="2" fontId="0" fillId="31" borderId="120" xfId="0" applyNumberFormat="1" applyFill="1" applyBorder="1"/>
    <xf numFmtId="2" fontId="0" fillId="31" borderId="25" xfId="0" applyNumberFormat="1" applyFill="1" applyBorder="1"/>
    <xf numFmtId="4" fontId="6" fillId="31" borderId="21" xfId="0" applyNumberFormat="1" applyFont="1" applyFill="1" applyBorder="1" applyAlignment="1">
      <alignment horizontal="right"/>
    </xf>
    <xf numFmtId="4" fontId="0" fillId="31" borderId="119" xfId="0" applyNumberFormat="1" applyFill="1" applyBorder="1" applyAlignment="1">
      <alignment horizontal="right"/>
    </xf>
    <xf numFmtId="4" fontId="6" fillId="31" borderId="25" xfId="12" applyNumberFormat="1" applyFont="1" applyFill="1" applyBorder="1" applyAlignment="1">
      <alignment horizontal="right"/>
    </xf>
    <xf numFmtId="4" fontId="0" fillId="31" borderId="119" xfId="0" applyNumberFormat="1" applyFill="1" applyBorder="1"/>
    <xf numFmtId="4" fontId="6" fillId="31" borderId="122" xfId="12" applyNumberFormat="1" applyFont="1" applyFill="1" applyBorder="1"/>
    <xf numFmtId="4" fontId="6" fillId="31" borderId="122" xfId="1" applyNumberFormat="1" applyFont="1" applyFill="1" applyBorder="1"/>
    <xf numFmtId="4" fontId="6" fillId="31" borderId="121" xfId="12" applyNumberFormat="1" applyFont="1" applyFill="1" applyBorder="1"/>
    <xf numFmtId="4" fontId="0" fillId="31" borderId="122" xfId="0" applyNumberFormat="1" applyFill="1" applyBorder="1"/>
    <xf numFmtId="173" fontId="6" fillId="31" borderId="25" xfId="0" applyNumberFormat="1" applyFont="1" applyFill="1" applyBorder="1"/>
    <xf numFmtId="173" fontId="0" fillId="31" borderId="119" xfId="0" applyNumberFormat="1" applyFill="1" applyBorder="1"/>
    <xf numFmtId="173" fontId="6" fillId="31" borderId="122" xfId="0" applyNumberFormat="1" applyFont="1" applyFill="1" applyBorder="1"/>
    <xf numFmtId="173" fontId="6" fillId="31" borderId="121" xfId="0" applyNumberFormat="1" applyFont="1" applyFill="1" applyBorder="1"/>
    <xf numFmtId="173" fontId="0" fillId="31" borderId="25" xfId="0" applyNumberFormat="1" applyFill="1" applyBorder="1"/>
    <xf numFmtId="173" fontId="0" fillId="31" borderId="122" xfId="0" applyNumberFormat="1" applyFill="1" applyBorder="1"/>
    <xf numFmtId="4" fontId="6" fillId="31" borderId="21" xfId="0" applyNumberFormat="1" applyFont="1" applyFill="1" applyBorder="1"/>
    <xf numFmtId="4" fontId="6" fillId="31" borderId="122" xfId="0" applyNumberFormat="1" applyFont="1" applyFill="1" applyBorder="1"/>
    <xf numFmtId="4" fontId="6" fillId="31" borderId="25" xfId="1" applyNumberFormat="1" applyFont="1" applyFill="1" applyBorder="1"/>
    <xf numFmtId="4" fontId="6" fillId="31" borderId="121" xfId="1" applyNumberFormat="1" applyFont="1" applyFill="1" applyBorder="1"/>
    <xf numFmtId="0" fontId="2" fillId="0" borderId="41" xfId="0" applyFont="1" applyFill="1" applyBorder="1" applyAlignment="1" applyProtection="1">
      <alignment horizontal="center" vertical="center" wrapText="1"/>
      <protection locked="0"/>
    </xf>
    <xf numFmtId="0" fontId="2" fillId="46" borderId="133" xfId="0" applyFont="1" applyFill="1" applyBorder="1" applyAlignment="1">
      <alignment horizontal="right" vertical="center"/>
    </xf>
    <xf numFmtId="3" fontId="0" fillId="4" borderId="134" xfId="0" applyNumberFormat="1" applyFill="1" applyBorder="1"/>
    <xf numFmtId="10" fontId="0" fillId="4" borderId="135" xfId="1" applyNumberFormat="1" applyFont="1" applyFill="1" applyBorder="1"/>
    <xf numFmtId="9" fontId="0" fillId="4" borderId="55" xfId="1" applyFont="1" applyFill="1" applyBorder="1"/>
    <xf numFmtId="3" fontId="0" fillId="4" borderId="136" xfId="0" applyNumberFormat="1" applyFill="1" applyBorder="1"/>
    <xf numFmtId="10" fontId="0" fillId="4" borderId="137" xfId="0" applyNumberFormat="1" applyFont="1" applyFill="1" applyBorder="1"/>
    <xf numFmtId="9" fontId="1" fillId="4" borderId="55" xfId="1" applyFont="1" applyFill="1" applyBorder="1"/>
    <xf numFmtId="3" fontId="0" fillId="4" borderId="138" xfId="0" applyNumberFormat="1" applyFill="1" applyBorder="1"/>
    <xf numFmtId="10" fontId="0" fillId="4" borderId="41" xfId="0" applyNumberFormat="1" applyFont="1" applyFill="1" applyBorder="1"/>
    <xf numFmtId="10" fontId="0" fillId="4" borderId="55" xfId="0" applyNumberFormat="1" applyFill="1" applyBorder="1"/>
    <xf numFmtId="3" fontId="0" fillId="4" borderId="55" xfId="0" applyNumberFormat="1" applyFill="1" applyBorder="1"/>
    <xf numFmtId="0" fontId="2" fillId="46" borderId="83" xfId="0" applyFont="1" applyFill="1" applyBorder="1" applyAlignment="1">
      <alignment horizontal="right" vertical="center"/>
    </xf>
    <xf numFmtId="0" fontId="2" fillId="46" borderId="12" xfId="0" applyFont="1" applyFill="1" applyBorder="1" applyAlignment="1">
      <alignment horizontal="right" vertical="center"/>
    </xf>
    <xf numFmtId="3" fontId="0" fillId="4" borderId="41" xfId="12" applyNumberFormat="1" applyFont="1" applyFill="1" applyBorder="1"/>
    <xf numFmtId="10" fontId="0" fillId="4" borderId="41" xfId="1" applyNumberFormat="1" applyFont="1" applyFill="1" applyBorder="1"/>
    <xf numFmtId="3" fontId="0" fillId="4" borderId="136" xfId="12" applyNumberFormat="1" applyFont="1" applyFill="1" applyBorder="1"/>
    <xf numFmtId="10" fontId="0" fillId="4" borderId="137" xfId="0" applyNumberFormat="1" applyFill="1" applyBorder="1"/>
    <xf numFmtId="3" fontId="0" fillId="4" borderId="138" xfId="12" applyNumberFormat="1" applyFont="1" applyFill="1" applyBorder="1"/>
    <xf numFmtId="10" fontId="0" fillId="4" borderId="135" xfId="0" applyNumberFormat="1" applyFill="1" applyBorder="1"/>
    <xf numFmtId="4" fontId="0" fillId="4" borderId="136" xfId="0" applyNumberFormat="1" applyFill="1" applyBorder="1"/>
    <xf numFmtId="4" fontId="0" fillId="4" borderId="55" xfId="0" applyNumberFormat="1" applyFill="1" applyBorder="1"/>
    <xf numFmtId="10" fontId="0" fillId="4" borderId="41" xfId="0" applyNumberFormat="1" applyFill="1" applyBorder="1"/>
    <xf numFmtId="9" fontId="0" fillId="4" borderId="41" xfId="1" applyFont="1" applyFill="1" applyBorder="1"/>
    <xf numFmtId="3" fontId="6" fillId="4" borderId="41" xfId="12" applyNumberFormat="1" applyFont="1" applyFill="1" applyBorder="1"/>
    <xf numFmtId="3" fontId="6" fillId="4" borderId="55" xfId="12" applyNumberFormat="1" applyFont="1" applyFill="1" applyBorder="1"/>
    <xf numFmtId="3" fontId="0" fillId="4" borderId="41" xfId="0" applyNumberFormat="1" applyFill="1" applyBorder="1"/>
    <xf numFmtId="9" fontId="6" fillId="4" borderId="41" xfId="1" applyFont="1" applyFill="1" applyBorder="1"/>
    <xf numFmtId="4" fontId="6" fillId="4" borderId="136" xfId="0" applyNumberFormat="1" applyFont="1" applyFill="1" applyBorder="1" applyAlignment="1">
      <alignment wrapText="1"/>
    </xf>
    <xf numFmtId="0" fontId="0" fillId="4" borderId="41" xfId="0" applyFont="1" applyFill="1" applyBorder="1" applyAlignment="1">
      <alignment horizontal="right" vertical="center"/>
    </xf>
    <xf numFmtId="0" fontId="0" fillId="4" borderId="55" xfId="0" applyFont="1" applyFill="1" applyBorder="1" applyAlignment="1">
      <alignment horizontal="right" vertical="center"/>
    </xf>
    <xf numFmtId="3" fontId="0" fillId="4" borderId="134" xfId="1" applyNumberFormat="1" applyFont="1" applyFill="1" applyBorder="1"/>
    <xf numFmtId="3" fontId="0" fillId="4" borderId="136" xfId="1" applyNumberFormat="1" applyFont="1" applyFill="1" applyBorder="1"/>
    <xf numFmtId="10" fontId="0" fillId="4" borderId="137" xfId="1" applyNumberFormat="1" applyFont="1" applyFill="1" applyBorder="1"/>
    <xf numFmtId="3" fontId="0" fillId="4" borderId="41" xfId="1" applyNumberFormat="1" applyFont="1" applyFill="1" applyBorder="1"/>
    <xf numFmtId="3" fontId="6" fillId="4" borderId="136" xfId="0" applyNumberFormat="1" applyFont="1" applyFill="1" applyBorder="1"/>
    <xf numFmtId="10" fontId="6" fillId="4" borderId="137" xfId="0" applyNumberFormat="1" applyFont="1" applyFill="1" applyBorder="1"/>
    <xf numFmtId="3" fontId="0" fillId="4" borderId="138" xfId="1" applyNumberFormat="1" applyFont="1" applyFill="1" applyBorder="1"/>
    <xf numFmtId="10" fontId="6" fillId="4" borderId="41" xfId="1" applyNumberFormat="1" applyFont="1" applyFill="1" applyBorder="1"/>
    <xf numFmtId="3" fontId="6" fillId="4" borderId="134" xfId="1" applyNumberFormat="1" applyFont="1" applyFill="1" applyBorder="1"/>
    <xf numFmtId="10" fontId="0" fillId="4" borderId="138" xfId="0" applyNumberFormat="1" applyFill="1" applyBorder="1"/>
    <xf numFmtId="10" fontId="6" fillId="4" borderId="41" xfId="0" applyNumberFormat="1" applyFont="1" applyFill="1" applyBorder="1"/>
    <xf numFmtId="10" fontId="6" fillId="4" borderId="42" xfId="0" applyNumberFormat="1" applyFont="1" applyFill="1" applyBorder="1"/>
    <xf numFmtId="3" fontId="0" fillId="4" borderId="41" xfId="0" applyNumberFormat="1" applyFont="1" applyFill="1" applyBorder="1" applyAlignment="1">
      <alignment horizontal="right" vertical="center"/>
    </xf>
    <xf numFmtId="4" fontId="0" fillId="4" borderId="41" xfId="0" applyNumberFormat="1" applyFill="1" applyBorder="1"/>
    <xf numFmtId="4" fontId="0" fillId="4" borderId="137" xfId="0" applyNumberFormat="1" applyFill="1" applyBorder="1"/>
    <xf numFmtId="168" fontId="6" fillId="4" borderId="41" xfId="0" applyNumberFormat="1" applyFont="1" applyFill="1" applyBorder="1"/>
    <xf numFmtId="169" fontId="0" fillId="4" borderId="41" xfId="0" applyNumberFormat="1" applyFont="1" applyFill="1" applyBorder="1" applyAlignment="1">
      <alignment horizontal="right" vertical="center" wrapText="1"/>
    </xf>
    <xf numFmtId="169" fontId="0" fillId="4" borderId="136" xfId="0" applyNumberFormat="1" applyFont="1" applyFill="1" applyBorder="1" applyAlignment="1">
      <alignment horizontal="right" vertical="center" wrapText="1"/>
    </xf>
    <xf numFmtId="169" fontId="0" fillId="4" borderId="137" xfId="0" applyNumberFormat="1" applyFont="1" applyFill="1" applyBorder="1" applyAlignment="1">
      <alignment horizontal="right" vertical="center" wrapText="1"/>
    </xf>
    <xf numFmtId="9" fontId="2" fillId="46" borderId="133" xfId="1" applyFont="1" applyFill="1" applyBorder="1" applyAlignment="1">
      <alignment horizontal="right" vertical="center"/>
    </xf>
    <xf numFmtId="10" fontId="6" fillId="4" borderId="134" xfId="0" applyNumberFormat="1" applyFont="1" applyFill="1" applyBorder="1"/>
    <xf numFmtId="4" fontId="6" fillId="4" borderId="41" xfId="0" applyNumberFormat="1" applyFont="1" applyFill="1" applyBorder="1"/>
    <xf numFmtId="10" fontId="6" fillId="4" borderId="136" xfId="0" applyNumberFormat="1" applyFont="1" applyFill="1" applyBorder="1"/>
    <xf numFmtId="4" fontId="6" fillId="4" borderId="137" xfId="0" applyNumberFormat="1" applyFont="1" applyFill="1" applyBorder="1"/>
    <xf numFmtId="2" fontId="6" fillId="4" borderId="41" xfId="0" applyNumberFormat="1" applyFont="1" applyFill="1" applyBorder="1"/>
    <xf numFmtId="2" fontId="6" fillId="4" borderId="41" xfId="12" applyNumberFormat="1" applyFont="1" applyFill="1" applyBorder="1"/>
    <xf numFmtId="9" fontId="2" fillId="46" borderId="83" xfId="1" applyFont="1" applyFill="1" applyBorder="1" applyAlignment="1">
      <alignment horizontal="right" vertical="center"/>
    </xf>
    <xf numFmtId="2" fontId="0" fillId="4" borderId="137" xfId="0" applyNumberFormat="1" applyFill="1" applyBorder="1"/>
    <xf numFmtId="2" fontId="0" fillId="4" borderId="41" xfId="0" applyNumberFormat="1" applyFill="1" applyBorder="1"/>
    <xf numFmtId="0" fontId="2" fillId="46" borderId="39" xfId="0" applyFont="1" applyFill="1" applyBorder="1" applyAlignment="1">
      <alignment horizontal="right" vertical="center"/>
    </xf>
    <xf numFmtId="4" fontId="6" fillId="4" borderId="134" xfId="0" applyNumberFormat="1" applyFont="1" applyFill="1" applyBorder="1" applyAlignment="1">
      <alignment horizontal="right"/>
    </xf>
    <xf numFmtId="4" fontId="0" fillId="4" borderId="135" xfId="0" applyNumberFormat="1" applyFill="1" applyBorder="1" applyAlignment="1">
      <alignment horizontal="right"/>
    </xf>
    <xf numFmtId="4" fontId="6" fillId="4" borderId="41" xfId="12" applyNumberFormat="1" applyFont="1" applyFill="1" applyBorder="1" applyAlignment="1">
      <alignment horizontal="right"/>
    </xf>
    <xf numFmtId="4" fontId="0" fillId="4" borderId="135" xfId="0" applyNumberFormat="1" applyFill="1" applyBorder="1"/>
    <xf numFmtId="4" fontId="6" fillId="4" borderId="138" xfId="12" applyNumberFormat="1" applyFont="1" applyFill="1" applyBorder="1"/>
    <xf numFmtId="4" fontId="6" fillId="4" borderId="136" xfId="0" applyNumberFormat="1" applyFont="1" applyFill="1" applyBorder="1"/>
    <xf numFmtId="4" fontId="6" fillId="4" borderId="138" xfId="1" applyNumberFormat="1" applyFont="1" applyFill="1" applyBorder="1"/>
    <xf numFmtId="0" fontId="2" fillId="46" borderId="139" xfId="0" applyFont="1" applyFill="1" applyBorder="1" applyAlignment="1">
      <alignment horizontal="right" vertical="center"/>
    </xf>
    <xf numFmtId="4" fontId="6" fillId="4" borderId="136" xfId="12" applyNumberFormat="1" applyFont="1" applyFill="1" applyBorder="1"/>
    <xf numFmtId="4" fontId="0" fillId="4" borderId="138" xfId="0" applyNumberFormat="1" applyFill="1" applyBorder="1"/>
    <xf numFmtId="173" fontId="0" fillId="4" borderId="41" xfId="0" applyNumberFormat="1" applyFill="1" applyBorder="1"/>
    <xf numFmtId="173" fontId="0" fillId="4" borderId="135" xfId="0" applyNumberFormat="1" applyFill="1" applyBorder="1"/>
    <xf numFmtId="173" fontId="0" fillId="4" borderId="136" xfId="0" applyNumberFormat="1" applyFill="1" applyBorder="1"/>
    <xf numFmtId="173" fontId="0" fillId="4" borderId="138" xfId="0" applyNumberFormat="1" applyFill="1" applyBorder="1"/>
    <xf numFmtId="173" fontId="0" fillId="4" borderId="136" xfId="0" applyNumberFormat="1" applyFont="1" applyFill="1" applyBorder="1"/>
    <xf numFmtId="4" fontId="6" fillId="4" borderId="134" xfId="0" applyNumberFormat="1" applyFont="1" applyFill="1" applyBorder="1"/>
    <xf numFmtId="4" fontId="6" fillId="4" borderId="138" xfId="0" applyNumberFormat="1" applyFont="1" applyFill="1" applyBorder="1"/>
    <xf numFmtId="4" fontId="6" fillId="4" borderId="41" xfId="1" applyNumberFormat="1" applyFont="1" applyFill="1" applyBorder="1"/>
    <xf numFmtId="4" fontId="6" fillId="4" borderId="136" xfId="1" applyNumberFormat="1" applyFont="1" applyFill="1" applyBorder="1"/>
    <xf numFmtId="4" fontId="0" fillId="4" borderId="42" xfId="0" applyNumberFormat="1" applyFill="1" applyBorder="1"/>
    <xf numFmtId="3" fontId="0" fillId="4" borderId="136" xfId="0" applyNumberFormat="1" applyFont="1" applyFill="1" applyBorder="1"/>
    <xf numFmtId="10" fontId="6" fillId="4" borderId="135" xfId="1" applyNumberFormat="1" applyFont="1" applyFill="1" applyBorder="1"/>
    <xf numFmtId="10" fontId="6" fillId="4" borderId="110" xfId="1" applyNumberFormat="1" applyFont="1" applyFill="1" applyBorder="1"/>
    <xf numFmtId="10" fontId="6" fillId="4" borderId="2" xfId="0" applyNumberFormat="1" applyFont="1" applyFill="1" applyBorder="1"/>
    <xf numFmtId="4" fontId="6" fillId="4" borderId="2" xfId="0" applyNumberFormat="1" applyFont="1" applyFill="1" applyBorder="1" applyAlignment="1">
      <alignment horizontal="right"/>
    </xf>
    <xf numFmtId="4" fontId="0" fillId="4" borderId="110" xfId="0" applyNumberFormat="1" applyFill="1" applyBorder="1" applyAlignment="1">
      <alignment horizontal="right"/>
    </xf>
    <xf numFmtId="4" fontId="6" fillId="4" borderId="112" xfId="12" applyNumberFormat="1" applyFont="1" applyFill="1" applyBorder="1"/>
    <xf numFmtId="4" fontId="0" fillId="4" borderId="112" xfId="0" applyNumberFormat="1" applyFill="1" applyBorder="1"/>
    <xf numFmtId="173" fontId="0" fillId="4" borderId="110" xfId="0" applyNumberFormat="1" applyFill="1" applyBorder="1"/>
    <xf numFmtId="173" fontId="0" fillId="4" borderId="112" xfId="0" applyNumberFormat="1" applyFill="1" applyBorder="1"/>
    <xf numFmtId="4" fontId="6" fillId="4" borderId="2" xfId="0" applyNumberFormat="1" applyFont="1" applyFill="1" applyBorder="1"/>
    <xf numFmtId="169" fontId="2" fillId="46" borderId="24" xfId="0" applyNumberFormat="1" applyFont="1" applyFill="1" applyBorder="1" applyAlignment="1">
      <alignment horizontal="right" vertical="center"/>
    </xf>
    <xf numFmtId="175" fontId="2" fillId="46" borderId="24" xfId="0" applyNumberFormat="1" applyFont="1" applyFill="1" applyBorder="1" applyAlignment="1">
      <alignment horizontal="right" vertical="center"/>
    </xf>
    <xf numFmtId="174" fontId="2" fillId="46" borderId="24" xfId="0" applyNumberFormat="1" applyFont="1" applyFill="1" applyBorder="1" applyAlignment="1">
      <alignment horizontal="right" vertical="center"/>
    </xf>
    <xf numFmtId="4" fontId="2" fillId="46" borderId="24" xfId="0" applyNumberFormat="1" applyFont="1" applyFill="1" applyBorder="1" applyAlignment="1">
      <alignment horizontal="right" vertical="center"/>
    </xf>
    <xf numFmtId="4" fontId="0" fillId="0" borderId="3" xfId="0" applyNumberFormat="1" applyFont="1" applyBorder="1" applyAlignment="1">
      <alignment horizontal="right"/>
    </xf>
    <xf numFmtId="2" fontId="6" fillId="33" borderId="24" xfId="1" applyNumberFormat="1" applyFont="1" applyFill="1" applyBorder="1" applyAlignment="1">
      <alignment horizontal="right"/>
    </xf>
    <xf numFmtId="4" fontId="2" fillId="46" borderId="28" xfId="0" applyNumberFormat="1" applyFont="1" applyFill="1" applyBorder="1" applyAlignment="1">
      <alignment horizontal="right" vertical="center"/>
    </xf>
    <xf numFmtId="177" fontId="11" fillId="0" borderId="0" xfId="0" applyNumberFormat="1" applyFont="1" applyAlignment="1">
      <alignment horizontal="center" vertical="center"/>
    </xf>
    <xf numFmtId="176" fontId="6" fillId="35" borderId="24" xfId="1" applyNumberFormat="1" applyFont="1" applyFill="1" applyBorder="1"/>
    <xf numFmtId="3" fontId="2" fillId="46" borderId="128" xfId="0" applyNumberFormat="1" applyFont="1" applyFill="1" applyBorder="1" applyAlignment="1">
      <alignment horizontal="right" vertical="center"/>
    </xf>
    <xf numFmtId="3" fontId="0" fillId="4" borderId="21" xfId="0" applyNumberFormat="1" applyFont="1" applyFill="1" applyBorder="1"/>
    <xf numFmtId="9" fontId="0" fillId="4" borderId="119" xfId="1" applyFont="1" applyFill="1" applyBorder="1"/>
    <xf numFmtId="3" fontId="0" fillId="4" borderId="121" xfId="0" applyNumberFormat="1" applyFont="1" applyFill="1" applyBorder="1"/>
    <xf numFmtId="9" fontId="1" fillId="4" borderId="120" xfId="1" applyFont="1" applyFill="1" applyBorder="1"/>
    <xf numFmtId="3" fontId="0" fillId="4" borderId="122" xfId="0" applyNumberFormat="1" applyFont="1" applyFill="1" applyBorder="1"/>
    <xf numFmtId="9" fontId="1" fillId="4" borderId="25" xfId="1" applyFont="1" applyFill="1" applyBorder="1"/>
    <xf numFmtId="10" fontId="0" fillId="4" borderId="25" xfId="0" applyNumberFormat="1" applyFill="1" applyBorder="1"/>
    <xf numFmtId="3" fontId="0" fillId="4" borderId="25" xfId="0" applyNumberFormat="1" applyFill="1" applyBorder="1"/>
    <xf numFmtId="10" fontId="0" fillId="4" borderId="22" xfId="0" applyNumberFormat="1" applyFill="1" applyBorder="1"/>
    <xf numFmtId="9" fontId="0" fillId="4" borderId="25" xfId="1" applyFont="1" applyFill="1" applyBorder="1"/>
    <xf numFmtId="3" fontId="0" fillId="4" borderId="121" xfId="0" applyNumberFormat="1" applyFill="1" applyBorder="1"/>
    <xf numFmtId="10" fontId="0" fillId="4" borderId="120" xfId="0" applyNumberFormat="1" applyFill="1" applyBorder="1"/>
    <xf numFmtId="3" fontId="0" fillId="4" borderId="122" xfId="0" applyNumberFormat="1" applyFill="1" applyBorder="1"/>
    <xf numFmtId="10" fontId="0" fillId="4" borderId="119" xfId="0" applyNumberFormat="1" applyFill="1" applyBorder="1"/>
    <xf numFmtId="4" fontId="0" fillId="4" borderId="121" xfId="0" applyNumberFormat="1" applyFill="1" applyBorder="1"/>
    <xf numFmtId="4" fontId="0" fillId="4" borderId="120" xfId="0" applyNumberFormat="1" applyFill="1" applyBorder="1"/>
    <xf numFmtId="3" fontId="6" fillId="4" borderId="25" xfId="12" applyNumberFormat="1" applyFont="1" applyFill="1" applyBorder="1"/>
    <xf numFmtId="0" fontId="0" fillId="4" borderId="25" xfId="0" applyFont="1" applyFill="1" applyBorder="1" applyAlignment="1">
      <alignment horizontal="right" vertical="center"/>
    </xf>
    <xf numFmtId="3" fontId="0" fillId="4" borderId="21" xfId="0" applyNumberFormat="1" applyFill="1" applyBorder="1"/>
    <xf numFmtId="3" fontId="6" fillId="4" borderId="21" xfId="1" applyNumberFormat="1" applyFont="1" applyFill="1" applyBorder="1"/>
    <xf numFmtId="10" fontId="0" fillId="4" borderId="122" xfId="0" applyNumberFormat="1" applyFill="1" applyBorder="1"/>
    <xf numFmtId="10" fontId="0" fillId="4" borderId="116" xfId="0" applyNumberFormat="1" applyFill="1" applyBorder="1"/>
    <xf numFmtId="4" fontId="0" fillId="4" borderId="25" xfId="0" applyNumberFormat="1" applyFill="1" applyBorder="1"/>
    <xf numFmtId="10" fontId="0" fillId="4" borderId="25" xfId="1" applyNumberFormat="1" applyFont="1" applyFill="1" applyBorder="1"/>
    <xf numFmtId="3" fontId="0" fillId="4" borderId="25" xfId="0" applyNumberFormat="1" applyFont="1" applyFill="1" applyBorder="1" applyAlignment="1">
      <alignment horizontal="right" vertical="center"/>
    </xf>
    <xf numFmtId="4" fontId="0" fillId="4" borderId="25" xfId="0" applyNumberFormat="1" applyFont="1" applyFill="1" applyBorder="1"/>
    <xf numFmtId="4" fontId="0" fillId="4" borderId="120" xfId="0" applyNumberFormat="1" applyFont="1" applyFill="1" applyBorder="1"/>
    <xf numFmtId="4" fontId="0" fillId="4" borderId="121" xfId="0" applyNumberFormat="1" applyFont="1" applyFill="1" applyBorder="1"/>
    <xf numFmtId="169" fontId="0" fillId="4" borderId="25" xfId="0" applyNumberFormat="1" applyFont="1" applyFill="1" applyBorder="1" applyAlignment="1">
      <alignment horizontal="right" vertical="center"/>
    </xf>
    <xf numFmtId="169" fontId="0" fillId="4" borderId="21" xfId="0" applyNumberFormat="1" applyFont="1" applyFill="1" applyBorder="1" applyAlignment="1">
      <alignment horizontal="right" vertical="center"/>
    </xf>
    <xf numFmtId="169" fontId="0" fillId="4" borderId="120" xfId="0" applyNumberFormat="1" applyFont="1" applyFill="1" applyBorder="1" applyAlignment="1">
      <alignment horizontal="right" vertical="center"/>
    </xf>
    <xf numFmtId="169" fontId="0" fillId="4" borderId="122" xfId="0" applyNumberFormat="1" applyFont="1" applyFill="1" applyBorder="1" applyAlignment="1">
      <alignment horizontal="right" vertical="center"/>
    </xf>
    <xf numFmtId="169" fontId="0" fillId="4" borderId="119" xfId="0" applyNumberFormat="1" applyFont="1" applyFill="1" applyBorder="1" applyAlignment="1">
      <alignment horizontal="right" vertical="center"/>
    </xf>
    <xf numFmtId="169" fontId="0" fillId="4" borderId="121" xfId="0" applyNumberFormat="1" applyFont="1" applyFill="1" applyBorder="1" applyAlignment="1">
      <alignment horizontal="right" vertical="center"/>
    </xf>
    <xf numFmtId="10" fontId="0" fillId="4" borderId="121" xfId="0" applyNumberFormat="1" applyFill="1" applyBorder="1"/>
    <xf numFmtId="172" fontId="0" fillId="4" borderId="25" xfId="12" applyNumberFormat="1" applyFont="1" applyFill="1" applyBorder="1"/>
    <xf numFmtId="172" fontId="0" fillId="4" borderId="121" xfId="12" applyNumberFormat="1" applyFont="1" applyFill="1" applyBorder="1"/>
    <xf numFmtId="172" fontId="0" fillId="4" borderId="120" xfId="12" applyNumberFormat="1" applyFont="1" applyFill="1" applyBorder="1"/>
    <xf numFmtId="172" fontId="0" fillId="4" borderId="141" xfId="12" applyNumberFormat="1" applyFont="1" applyFill="1" applyBorder="1"/>
    <xf numFmtId="172" fontId="0" fillId="4" borderId="142" xfId="12" applyNumberFormat="1" applyFont="1" applyFill="1" applyBorder="1"/>
    <xf numFmtId="173" fontId="0" fillId="4" borderId="25" xfId="0" applyNumberFormat="1" applyFont="1" applyFill="1" applyBorder="1"/>
    <xf numFmtId="173" fontId="0" fillId="4" borderId="121" xfId="0" applyNumberFormat="1" applyFont="1" applyFill="1" applyBorder="1"/>
    <xf numFmtId="173" fontId="0" fillId="4" borderId="120" xfId="0" applyNumberFormat="1" applyFont="1" applyFill="1" applyBorder="1"/>
    <xf numFmtId="4" fontId="0" fillId="4" borderId="119" xfId="0" applyNumberFormat="1" applyFont="1" applyFill="1" applyBorder="1"/>
    <xf numFmtId="4" fontId="0" fillId="4" borderId="122" xfId="0" applyNumberFormat="1" applyFont="1" applyFill="1" applyBorder="1"/>
    <xf numFmtId="4" fontId="0" fillId="4" borderId="116" xfId="0" applyNumberFormat="1" applyFont="1" applyFill="1" applyBorder="1"/>
    <xf numFmtId="0" fontId="2" fillId="46" borderId="6" xfId="0" applyFont="1" applyFill="1" applyBorder="1" applyAlignment="1">
      <alignment horizontal="right" vertical="center"/>
    </xf>
    <xf numFmtId="3" fontId="0" fillId="4" borderId="11" xfId="0" applyNumberFormat="1" applyFill="1" applyBorder="1"/>
    <xf numFmtId="10" fontId="0" fillId="4" borderId="143" xfId="1" applyNumberFormat="1" applyFont="1" applyFill="1" applyBorder="1"/>
    <xf numFmtId="3" fontId="0" fillId="4" borderId="144" xfId="0" applyNumberFormat="1" applyFill="1" applyBorder="1"/>
    <xf numFmtId="10" fontId="0" fillId="4" borderId="145" xfId="0" applyNumberFormat="1" applyFont="1" applyFill="1" applyBorder="1"/>
    <xf numFmtId="3" fontId="0" fillId="4" borderId="146" xfId="0" applyNumberFormat="1" applyFill="1" applyBorder="1"/>
    <xf numFmtId="10" fontId="0" fillId="4" borderId="55" xfId="0" applyNumberFormat="1" applyFont="1" applyFill="1" applyBorder="1"/>
    <xf numFmtId="3" fontId="0" fillId="4" borderId="144" xfId="0" applyNumberFormat="1" applyFont="1" applyFill="1" applyBorder="1"/>
    <xf numFmtId="0" fontId="2" fillId="46" borderId="8" xfId="0" applyFont="1" applyFill="1" applyBorder="1" applyAlignment="1">
      <alignment horizontal="right"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9" fontId="0" fillId="35" borderId="113" xfId="1" applyFont="1" applyFill="1" applyBorder="1"/>
    <xf numFmtId="169" fontId="2" fillId="46" borderId="20" xfId="0" applyNumberFormat="1" applyFont="1" applyFill="1" applyBorder="1" applyAlignment="1">
      <alignment horizontal="right" vertical="center"/>
    </xf>
    <xf numFmtId="169" fontId="2" fillId="46" borderId="5" xfId="0" applyNumberFormat="1" applyFont="1" applyFill="1" applyBorder="1" applyAlignment="1">
      <alignment horizontal="right" vertical="center"/>
    </xf>
    <xf numFmtId="169" fontId="2" fillId="46" borderId="125" xfId="0" applyNumberFormat="1" applyFont="1" applyFill="1" applyBorder="1" applyAlignment="1">
      <alignment horizontal="right" vertical="center"/>
    </xf>
    <xf numFmtId="169" fontId="2" fillId="46" borderId="133" xfId="0" applyNumberFormat="1" applyFont="1" applyFill="1" applyBorder="1" applyAlignment="1">
      <alignment horizontal="right" vertical="center"/>
    </xf>
    <xf numFmtId="169" fontId="2" fillId="46" borderId="6" xfId="0" applyNumberFormat="1" applyFont="1" applyFill="1" applyBorder="1" applyAlignment="1">
      <alignment horizontal="right" vertical="center"/>
    </xf>
    <xf numFmtId="169" fontId="2" fillId="46" borderId="14" xfId="0" applyNumberFormat="1" applyFont="1" applyFill="1" applyBorder="1" applyAlignment="1">
      <alignment horizontal="right" vertical="center"/>
    </xf>
    <xf numFmtId="169" fontId="2" fillId="46" borderId="1" xfId="0" applyNumberFormat="1" applyFont="1" applyFill="1" applyBorder="1" applyAlignment="1">
      <alignment horizontal="right" vertical="center"/>
    </xf>
    <xf numFmtId="169" fontId="2" fillId="46" borderId="128" xfId="0" applyNumberFormat="1" applyFont="1" applyFill="1" applyBorder="1" applyAlignment="1">
      <alignment horizontal="right" vertical="center"/>
    </xf>
    <xf numFmtId="169" fontId="2" fillId="46" borderId="83" xfId="0" applyNumberFormat="1" applyFont="1" applyFill="1" applyBorder="1" applyAlignment="1">
      <alignment horizontal="right" vertical="center"/>
    </xf>
    <xf numFmtId="169" fontId="2" fillId="46" borderId="8" xfId="0" applyNumberFormat="1" applyFont="1" applyFill="1" applyBorder="1" applyAlignment="1">
      <alignment horizontal="right" vertical="center"/>
    </xf>
    <xf numFmtId="175" fontId="2" fillId="46" borderId="29" xfId="0" applyNumberFormat="1" applyFont="1" applyFill="1" applyBorder="1" applyAlignment="1">
      <alignment horizontal="right" vertical="center"/>
    </xf>
    <xf numFmtId="175" fontId="2" fillId="46" borderId="28" xfId="0" applyNumberFormat="1" applyFont="1" applyFill="1" applyBorder="1" applyAlignment="1">
      <alignment horizontal="right" vertical="center"/>
    </xf>
    <xf numFmtId="175" fontId="2" fillId="46" borderId="36" xfId="0" applyNumberFormat="1" applyFont="1" applyFill="1" applyBorder="1" applyAlignment="1">
      <alignment horizontal="right" vertical="center"/>
    </xf>
    <xf numFmtId="175" fontId="2" fillId="46" borderId="39" xfId="0" applyNumberFormat="1" applyFont="1" applyFill="1" applyBorder="1" applyAlignment="1">
      <alignment horizontal="right" vertical="center"/>
    </xf>
    <xf numFmtId="175" fontId="2" fillId="46" borderId="6" xfId="0" applyNumberFormat="1" applyFont="1" applyFill="1" applyBorder="1" applyAlignment="1">
      <alignment horizontal="right" vertical="center"/>
    </xf>
    <xf numFmtId="175" fontId="2" fillId="46" borderId="22" xfId="0" applyNumberFormat="1" applyFont="1" applyFill="1" applyBorder="1" applyAlignment="1">
      <alignment horizontal="right" vertical="center"/>
    </xf>
    <xf numFmtId="175" fontId="2" fillId="46" borderId="3" xfId="0" applyNumberFormat="1" applyFont="1" applyFill="1" applyBorder="1" applyAlignment="1">
      <alignment horizontal="right" vertical="center"/>
    </xf>
    <xf numFmtId="175" fontId="2" fillId="46" borderId="123" xfId="0" applyNumberFormat="1" applyFont="1" applyFill="1" applyBorder="1" applyAlignment="1">
      <alignment horizontal="right" vertical="center"/>
    </xf>
    <xf numFmtId="175" fontId="2" fillId="46" borderId="139" xfId="0" applyNumberFormat="1" applyFont="1" applyFill="1" applyBorder="1" applyAlignment="1">
      <alignment horizontal="right" vertical="center"/>
    </xf>
    <xf numFmtId="175" fontId="2" fillId="46" borderId="8" xfId="0" applyNumberFormat="1" applyFont="1" applyFill="1" applyBorder="1" applyAlignment="1">
      <alignment horizontal="right" vertical="center"/>
    </xf>
    <xf numFmtId="176" fontId="0" fillId="35" borderId="113" xfId="1" applyNumberFormat="1" applyFont="1" applyFill="1" applyBorder="1"/>
    <xf numFmtId="176" fontId="6" fillId="35" borderId="113" xfId="1" applyNumberFormat="1" applyFont="1" applyFill="1" applyBorder="1"/>
    <xf numFmtId="9" fontId="0" fillId="52" borderId="114" xfId="1" applyFont="1" applyFill="1" applyBorder="1"/>
    <xf numFmtId="176" fontId="0" fillId="52" borderId="114" xfId="1" applyNumberFormat="1" applyFont="1" applyFill="1" applyBorder="1"/>
    <xf numFmtId="9" fontId="0" fillId="34" borderId="113" xfId="1" applyFont="1" applyFill="1" applyBorder="1"/>
    <xf numFmtId="176" fontId="0" fillId="34" borderId="113" xfId="1" applyNumberFormat="1" applyFont="1" applyFill="1" applyBorder="1"/>
    <xf numFmtId="9" fontId="0" fillId="33" borderId="114" xfId="1" applyFont="1" applyFill="1" applyBorder="1"/>
    <xf numFmtId="176" fontId="0" fillId="33" borderId="114" xfId="1" applyNumberFormat="1" applyFont="1" applyFill="1" applyBorder="1"/>
    <xf numFmtId="9" fontId="0" fillId="31" borderId="120" xfId="1" applyFont="1" applyFill="1" applyBorder="1"/>
    <xf numFmtId="176" fontId="0" fillId="31" borderId="120" xfId="1" applyNumberFormat="1" applyFont="1" applyFill="1" applyBorder="1"/>
    <xf numFmtId="176" fontId="6" fillId="52" borderId="0" xfId="1" applyNumberFormat="1" applyFont="1" applyFill="1" applyBorder="1"/>
    <xf numFmtId="9" fontId="6" fillId="52" borderId="114" xfId="1" applyFont="1" applyFill="1" applyBorder="1"/>
    <xf numFmtId="176" fontId="6" fillId="34" borderId="24" xfId="1" applyNumberFormat="1" applyFont="1" applyFill="1" applyBorder="1"/>
    <xf numFmtId="176" fontId="2" fillId="46" borderId="1" xfId="1" applyNumberFormat="1" applyFont="1" applyFill="1" applyBorder="1" applyAlignment="1">
      <alignment horizontal="right" vertical="center"/>
    </xf>
    <xf numFmtId="176" fontId="6" fillId="34" borderId="113" xfId="1" applyNumberFormat="1" applyFont="1" applyFill="1" applyBorder="1"/>
    <xf numFmtId="176" fontId="6" fillId="33" borderId="0" xfId="1" applyNumberFormat="1" applyFont="1" applyFill="1" applyBorder="1"/>
    <xf numFmtId="176" fontId="6" fillId="33" borderId="114" xfId="1" applyNumberFormat="1" applyFont="1" applyFill="1" applyBorder="1"/>
    <xf numFmtId="9" fontId="0" fillId="35" borderId="110" xfId="1" applyFont="1" applyFill="1" applyBorder="1"/>
    <xf numFmtId="9" fontId="0" fillId="35" borderId="24" xfId="1" applyFont="1" applyFill="1" applyBorder="1"/>
    <xf numFmtId="4" fontId="0" fillId="33" borderId="109" xfId="0" applyNumberFormat="1" applyFill="1" applyBorder="1"/>
    <xf numFmtId="10" fontId="0" fillId="4" borderId="140" xfId="0" applyNumberFormat="1" applyFont="1" applyFill="1" applyBorder="1"/>
    <xf numFmtId="175" fontId="2" fillId="46" borderId="14" xfId="0" applyNumberFormat="1" applyFont="1" applyFill="1" applyBorder="1" applyAlignment="1">
      <alignment horizontal="right" vertical="center"/>
    </xf>
    <xf numFmtId="175" fontId="2" fillId="46" borderId="1" xfId="0" applyNumberFormat="1" applyFont="1" applyFill="1" applyBorder="1" applyAlignment="1">
      <alignment horizontal="right" vertical="center"/>
    </xf>
    <xf numFmtId="175" fontId="2" fillId="46" borderId="128" xfId="0" applyNumberFormat="1" applyFont="1" applyFill="1" applyBorder="1" applyAlignment="1">
      <alignment horizontal="right" vertical="center"/>
    </xf>
    <xf numFmtId="175" fontId="2" fillId="46" borderId="83" xfId="0" applyNumberFormat="1" applyFont="1" applyFill="1" applyBorder="1" applyAlignment="1">
      <alignment horizontal="right" vertical="center"/>
    </xf>
    <xf numFmtId="9" fontId="0" fillId="52" borderId="118" xfId="1" applyFont="1" applyFill="1" applyBorder="1"/>
    <xf numFmtId="9" fontId="0" fillId="52" borderId="0" xfId="1" applyFont="1" applyFill="1" applyBorder="1"/>
    <xf numFmtId="9" fontId="0" fillId="34" borderId="110" xfId="1" applyFont="1" applyFill="1" applyBorder="1"/>
    <xf numFmtId="9" fontId="0" fillId="34" borderId="24" xfId="1" applyFont="1" applyFill="1" applyBorder="1"/>
    <xf numFmtId="4" fontId="0" fillId="4" borderId="144" xfId="0" applyNumberFormat="1" applyFill="1" applyBorder="1"/>
    <xf numFmtId="9" fontId="0" fillId="33" borderId="118" xfId="1" applyFont="1" applyFill="1" applyBorder="1"/>
    <xf numFmtId="9" fontId="0" fillId="33" borderId="0" xfId="1" applyFont="1" applyFill="1" applyBorder="1"/>
    <xf numFmtId="9" fontId="0" fillId="31" borderId="119" xfId="1" applyFont="1" applyFill="1" applyBorder="1"/>
    <xf numFmtId="9" fontId="0" fillId="31" borderId="25" xfId="1" applyFont="1" applyFill="1" applyBorder="1"/>
    <xf numFmtId="9" fontId="0" fillId="4" borderId="118" xfId="1" applyFont="1" applyFill="1" applyBorder="1"/>
    <xf numFmtId="9" fontId="0" fillId="4" borderId="132" xfId="1" applyFont="1" applyFill="1" applyBorder="1"/>
    <xf numFmtId="9" fontId="0" fillId="4" borderId="53" xfId="1" applyFont="1" applyFill="1" applyBorder="1"/>
    <xf numFmtId="9" fontId="0" fillId="4" borderId="114" xfId="1" applyFont="1" applyFill="1" applyBorder="1"/>
    <xf numFmtId="9" fontId="0" fillId="4" borderId="113" xfId="1" applyFont="1" applyFill="1" applyBorder="1"/>
    <xf numFmtId="9" fontId="6" fillId="31" borderId="120" xfId="1" applyNumberFormat="1" applyFont="1" applyFill="1" applyBorder="1"/>
    <xf numFmtId="0" fontId="43" fillId="0" borderId="17" xfId="0" applyFont="1" applyFill="1" applyBorder="1" applyAlignment="1">
      <alignment vertical="center" wrapText="1"/>
    </xf>
    <xf numFmtId="0" fontId="6" fillId="0" borderId="18" xfId="0" applyFont="1" applyFill="1" applyBorder="1" applyAlignment="1">
      <alignment wrapText="1"/>
    </xf>
    <xf numFmtId="0" fontId="43" fillId="0" borderId="17" xfId="0" applyFont="1" applyFill="1" applyBorder="1" applyAlignment="1">
      <alignment vertical="top" wrapText="1"/>
    </xf>
    <xf numFmtId="0" fontId="6" fillId="0" borderId="18" xfId="0" applyFont="1" applyFill="1" applyBorder="1" applyAlignment="1"/>
    <xf numFmtId="0" fontId="6" fillId="0" borderId="0" xfId="0" applyFont="1" applyFill="1" applyAlignment="1">
      <alignment horizontal="center"/>
    </xf>
    <xf numFmtId="9" fontId="0" fillId="35" borderId="109" xfId="1" applyFont="1" applyFill="1" applyBorder="1"/>
    <xf numFmtId="9" fontId="0" fillId="52" borderId="38" xfId="1" applyFont="1" applyFill="1" applyBorder="1"/>
    <xf numFmtId="9" fontId="0" fillId="34" borderId="109" xfId="1" applyFont="1" applyFill="1" applyBorder="1"/>
    <xf numFmtId="9" fontId="0" fillId="33" borderId="38" xfId="1" applyFont="1" applyFill="1" applyBorder="1"/>
    <xf numFmtId="9" fontId="0" fillId="31" borderId="116" xfId="1" applyFont="1" applyFill="1" applyBorder="1"/>
    <xf numFmtId="9" fontId="0" fillId="4" borderId="38" xfId="1" applyFont="1" applyFill="1" applyBorder="1"/>
    <xf numFmtId="0" fontId="2" fillId="0" borderId="39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6" fillId="0" borderId="0" xfId="0" applyFont="1" applyFill="1" applyAlignment="1">
      <alignment wrapText="1"/>
    </xf>
    <xf numFmtId="4" fontId="6" fillId="3" borderId="5" xfId="0" applyNumberFormat="1" applyFont="1" applyFill="1" applyBorder="1"/>
    <xf numFmtId="4" fontId="6" fillId="3" borderId="1" xfId="0" applyNumberFormat="1" applyFont="1" applyFill="1" applyBorder="1"/>
    <xf numFmtId="10" fontId="6" fillId="3" borderId="1" xfId="0" applyNumberFormat="1" applyFont="1" applyFill="1" applyBorder="1"/>
    <xf numFmtId="10" fontId="6" fillId="3" borderId="129" xfId="0" applyNumberFormat="1" applyFont="1" applyFill="1" applyBorder="1"/>
    <xf numFmtId="3" fontId="6" fillId="3" borderId="3" xfId="0" applyNumberFormat="1" applyFont="1" applyFill="1" applyBorder="1"/>
    <xf numFmtId="3" fontId="6" fillId="3" borderId="5" xfId="0" applyNumberFormat="1" applyFont="1" applyFill="1" applyBorder="1"/>
    <xf numFmtId="3" fontId="6" fillId="3" borderId="1" xfId="0" applyNumberFormat="1" applyFont="1" applyFill="1" applyBorder="1"/>
    <xf numFmtId="10" fontId="6" fillId="3" borderId="1" xfId="1" applyNumberFormat="1" applyFont="1" applyFill="1" applyBorder="1"/>
    <xf numFmtId="10" fontId="6" fillId="3" borderId="129" xfId="1" applyNumberFormat="1" applyFont="1" applyFill="1" applyBorder="1"/>
    <xf numFmtId="3" fontId="6" fillId="3" borderId="24" xfId="0" applyNumberFormat="1" applyFont="1" applyFill="1" applyBorder="1"/>
    <xf numFmtId="3" fontId="6" fillId="3" borderId="129" xfId="0" applyNumberFormat="1" applyFont="1" applyFill="1" applyBorder="1"/>
    <xf numFmtId="4" fontId="6" fillId="3" borderId="3" xfId="0" applyNumberFormat="1" applyFont="1" applyFill="1" applyBorder="1"/>
    <xf numFmtId="2" fontId="6" fillId="3" borderId="1" xfId="0" applyNumberFormat="1" applyFont="1" applyFill="1" applyBorder="1"/>
    <xf numFmtId="0" fontId="6" fillId="3" borderId="0" xfId="0" applyFont="1" applyFill="1"/>
    <xf numFmtId="3" fontId="6" fillId="3" borderId="2" xfId="1" applyNumberFormat="1" applyFont="1" applyFill="1" applyBorder="1"/>
    <xf numFmtId="4" fontId="6" fillId="3" borderId="2" xfId="0" applyNumberFormat="1" applyFont="1" applyFill="1" applyBorder="1"/>
    <xf numFmtId="2" fontId="6" fillId="3" borderId="3" xfId="0" applyNumberFormat="1" applyFont="1" applyFill="1" applyBorder="1"/>
    <xf numFmtId="2" fontId="6" fillId="3" borderId="24" xfId="0" applyNumberFormat="1" applyFont="1" applyFill="1" applyBorder="1"/>
    <xf numFmtId="2" fontId="6" fillId="3" borderId="129" xfId="0" applyNumberFormat="1" applyFont="1" applyFill="1" applyBorder="1"/>
    <xf numFmtId="2" fontId="6" fillId="3" borderId="2" xfId="0" applyNumberFormat="1" applyFont="1" applyFill="1" applyBorder="1"/>
    <xf numFmtId="0" fontId="6" fillId="3" borderId="18" xfId="0" applyFont="1" applyFill="1" applyBorder="1" applyAlignment="1"/>
    <xf numFmtId="0" fontId="6" fillId="3" borderId="18" xfId="0" applyFont="1" applyFill="1" applyBorder="1" applyAlignment="1">
      <alignment wrapText="1"/>
    </xf>
    <xf numFmtId="0" fontId="6" fillId="60" borderId="26" xfId="0" applyFont="1" applyFill="1" applyBorder="1" applyAlignment="1">
      <alignment horizontal="center" vertical="center" wrapText="1"/>
    </xf>
    <xf numFmtId="4" fontId="6" fillId="60" borderId="5" xfId="0" applyNumberFormat="1" applyFont="1" applyFill="1" applyBorder="1"/>
    <xf numFmtId="4" fontId="6" fillId="60" borderId="1" xfId="0" applyNumberFormat="1" applyFont="1" applyFill="1" applyBorder="1"/>
    <xf numFmtId="10" fontId="6" fillId="60" borderId="1" xfId="0" applyNumberFormat="1" applyFont="1" applyFill="1" applyBorder="1"/>
    <xf numFmtId="10" fontId="6" fillId="60" borderId="129" xfId="0" applyNumberFormat="1" applyFont="1" applyFill="1" applyBorder="1"/>
    <xf numFmtId="3" fontId="6" fillId="60" borderId="3" xfId="0" applyNumberFormat="1" applyFont="1" applyFill="1" applyBorder="1"/>
    <xf numFmtId="3" fontId="10" fillId="60" borderId="1" xfId="0" applyNumberFormat="1" applyFont="1" applyFill="1" applyBorder="1"/>
    <xf numFmtId="3" fontId="6" fillId="60" borderId="5" xfId="0" applyNumberFormat="1" applyFont="1" applyFill="1" applyBorder="1"/>
    <xf numFmtId="3" fontId="6" fillId="60" borderId="1" xfId="0" applyNumberFormat="1" applyFont="1" applyFill="1" applyBorder="1"/>
    <xf numFmtId="10" fontId="6" fillId="60" borderId="1" xfId="1" applyNumberFormat="1" applyFont="1" applyFill="1" applyBorder="1"/>
    <xf numFmtId="10" fontId="6" fillId="60" borderId="129" xfId="1" applyNumberFormat="1" applyFont="1" applyFill="1" applyBorder="1"/>
    <xf numFmtId="3" fontId="6" fillId="60" borderId="24" xfId="0" applyNumberFormat="1" applyFont="1" applyFill="1" applyBorder="1"/>
    <xf numFmtId="3" fontId="6" fillId="60" borderId="129" xfId="0" applyNumberFormat="1" applyFont="1" applyFill="1" applyBorder="1"/>
    <xf numFmtId="4" fontId="6" fillId="60" borderId="3" xfId="0" applyNumberFormat="1" applyFont="1" applyFill="1" applyBorder="1"/>
    <xf numFmtId="2" fontId="6" fillId="60" borderId="1" xfId="0" applyNumberFormat="1" applyFont="1" applyFill="1" applyBorder="1"/>
    <xf numFmtId="0" fontId="6" fillId="60" borderId="0" xfId="0" applyFont="1" applyFill="1"/>
    <xf numFmtId="3" fontId="6" fillId="60" borderId="2" xfId="1" applyNumberFormat="1" applyFont="1" applyFill="1" applyBorder="1"/>
    <xf numFmtId="4" fontId="6" fillId="60" borderId="2" xfId="0" applyNumberFormat="1" applyFont="1" applyFill="1" applyBorder="1"/>
    <xf numFmtId="0" fontId="6" fillId="60" borderId="14" xfId="0" applyFont="1" applyFill="1" applyBorder="1"/>
    <xf numFmtId="2" fontId="6" fillId="60" borderId="3" xfId="0" applyNumberFormat="1" applyFont="1" applyFill="1" applyBorder="1"/>
    <xf numFmtId="2" fontId="6" fillId="60" borderId="24" xfId="0" applyNumberFormat="1" applyFont="1" applyFill="1" applyBorder="1"/>
    <xf numFmtId="2" fontId="6" fillId="60" borderId="129" xfId="0" applyNumberFormat="1" applyFont="1" applyFill="1" applyBorder="1"/>
    <xf numFmtId="2" fontId="6" fillId="60" borderId="2" xfId="0" applyNumberFormat="1" applyFont="1" applyFill="1" applyBorder="1"/>
    <xf numFmtId="0" fontId="6" fillId="60" borderId="18" xfId="0" applyFont="1" applyFill="1" applyBorder="1" applyAlignment="1"/>
    <xf numFmtId="0" fontId="6" fillId="60" borderId="18" xfId="0" applyFont="1" applyFill="1" applyBorder="1" applyAlignment="1">
      <alignment wrapText="1"/>
    </xf>
    <xf numFmtId="4" fontId="6" fillId="34" borderId="5" xfId="0" applyNumberFormat="1" applyFont="1" applyFill="1" applyBorder="1"/>
    <xf numFmtId="4" fontId="6" fillId="34" borderId="1" xfId="0" applyNumberFormat="1" applyFont="1" applyFill="1" applyBorder="1"/>
    <xf numFmtId="10" fontId="6" fillId="34" borderId="1" xfId="0" applyNumberFormat="1" applyFont="1" applyFill="1" applyBorder="1"/>
    <xf numFmtId="10" fontId="6" fillId="34" borderId="129" xfId="0" applyNumberFormat="1" applyFont="1" applyFill="1" applyBorder="1"/>
    <xf numFmtId="3" fontId="6" fillId="34" borderId="3" xfId="0" applyNumberFormat="1" applyFont="1" applyFill="1" applyBorder="1"/>
    <xf numFmtId="3" fontId="10" fillId="34" borderId="1" xfId="0" applyNumberFormat="1" applyFont="1" applyFill="1" applyBorder="1"/>
    <xf numFmtId="3" fontId="6" fillId="34" borderId="5" xfId="0" applyNumberFormat="1" applyFont="1" applyFill="1" applyBorder="1"/>
    <xf numFmtId="3" fontId="6" fillId="34" borderId="1" xfId="0" applyNumberFormat="1" applyFont="1" applyFill="1" applyBorder="1"/>
    <xf numFmtId="10" fontId="6" fillId="34" borderId="1" xfId="1" applyNumberFormat="1" applyFont="1" applyFill="1" applyBorder="1"/>
    <xf numFmtId="10" fontId="6" fillId="34" borderId="129" xfId="1" applyNumberFormat="1" applyFont="1" applyFill="1" applyBorder="1"/>
    <xf numFmtId="3" fontId="6" fillId="34" borderId="129" xfId="0" applyNumberFormat="1" applyFont="1" applyFill="1" applyBorder="1"/>
    <xf numFmtId="4" fontId="6" fillId="34" borderId="3" xfId="0" applyNumberFormat="1" applyFont="1" applyFill="1" applyBorder="1"/>
    <xf numFmtId="2" fontId="6" fillId="34" borderId="1" xfId="0" applyNumberFormat="1" applyFont="1" applyFill="1" applyBorder="1"/>
    <xf numFmtId="0" fontId="6" fillId="34" borderId="0" xfId="0" applyFont="1" applyFill="1"/>
    <xf numFmtId="2" fontId="6" fillId="34" borderId="3" xfId="0" applyNumberFormat="1" applyFont="1" applyFill="1" applyBorder="1"/>
    <xf numFmtId="2" fontId="6" fillId="34" borderId="129" xfId="0" applyNumberFormat="1" applyFont="1" applyFill="1" applyBorder="1"/>
    <xf numFmtId="2" fontId="6" fillId="34" borderId="2" xfId="0" applyNumberFormat="1" applyFont="1" applyFill="1" applyBorder="1"/>
    <xf numFmtId="0" fontId="6" fillId="34" borderId="18" xfId="0" applyFont="1" applyFill="1" applyBorder="1" applyAlignment="1"/>
    <xf numFmtId="0" fontId="6" fillId="34" borderId="18" xfId="0" applyFont="1" applyFill="1" applyBorder="1" applyAlignment="1">
      <alignment wrapText="1"/>
    </xf>
    <xf numFmtId="0" fontId="6" fillId="52" borderId="27" xfId="0" applyFont="1" applyFill="1" applyBorder="1" applyAlignment="1">
      <alignment horizontal="center" vertical="center" wrapText="1"/>
    </xf>
    <xf numFmtId="4" fontId="6" fillId="52" borderId="5" xfId="0" applyNumberFormat="1" applyFont="1" applyFill="1" applyBorder="1"/>
    <xf numFmtId="4" fontId="6" fillId="52" borderId="1" xfId="0" applyNumberFormat="1" applyFont="1" applyFill="1" applyBorder="1"/>
    <xf numFmtId="10" fontId="10" fillId="52" borderId="1" xfId="0" applyNumberFormat="1" applyFont="1" applyFill="1" applyBorder="1"/>
    <xf numFmtId="10" fontId="6" fillId="52" borderId="1" xfId="0" applyNumberFormat="1" applyFont="1" applyFill="1" applyBorder="1"/>
    <xf numFmtId="10" fontId="6" fillId="52" borderId="129" xfId="0" applyNumberFormat="1" applyFont="1" applyFill="1" applyBorder="1"/>
    <xf numFmtId="3" fontId="6" fillId="52" borderId="3" xfId="0" applyNumberFormat="1" applyFont="1" applyFill="1" applyBorder="1"/>
    <xf numFmtId="3" fontId="6" fillId="52" borderId="1" xfId="0" applyNumberFormat="1" applyFont="1" applyFill="1" applyBorder="1"/>
    <xf numFmtId="3" fontId="6" fillId="52" borderId="5" xfId="0" applyNumberFormat="1" applyFont="1" applyFill="1" applyBorder="1"/>
    <xf numFmtId="10" fontId="6" fillId="52" borderId="1" xfId="1" applyNumberFormat="1" applyFont="1" applyFill="1" applyBorder="1"/>
    <xf numFmtId="10" fontId="6" fillId="52" borderId="129" xfId="1" applyNumberFormat="1" applyFont="1" applyFill="1" applyBorder="1"/>
    <xf numFmtId="3" fontId="6" fillId="52" borderId="129" xfId="0" applyNumberFormat="1" applyFont="1" applyFill="1" applyBorder="1"/>
    <xf numFmtId="4" fontId="6" fillId="52" borderId="3" xfId="0" applyNumberFormat="1" applyFont="1" applyFill="1" applyBorder="1"/>
    <xf numFmtId="2" fontId="6" fillId="52" borderId="1" xfId="0" applyNumberFormat="1" applyFont="1" applyFill="1" applyBorder="1"/>
    <xf numFmtId="0" fontId="6" fillId="52" borderId="0" xfId="0" applyFont="1" applyFill="1"/>
    <xf numFmtId="0" fontId="6" fillId="52" borderId="14" xfId="0" applyFont="1" applyFill="1" applyBorder="1"/>
    <xf numFmtId="2" fontId="6" fillId="52" borderId="3" xfId="0" applyNumberFormat="1" applyFont="1" applyFill="1" applyBorder="1"/>
    <xf numFmtId="2" fontId="6" fillId="52" borderId="129" xfId="0" applyNumberFormat="1" applyFont="1" applyFill="1" applyBorder="1"/>
    <xf numFmtId="0" fontId="6" fillId="52" borderId="128" xfId="0" applyFont="1" applyFill="1" applyBorder="1"/>
    <xf numFmtId="2" fontId="6" fillId="52" borderId="2" xfId="0" applyNumberFormat="1" applyFont="1" applyFill="1" applyBorder="1"/>
    <xf numFmtId="0" fontId="6" fillId="52" borderId="18" xfId="0" applyFont="1" applyFill="1" applyBorder="1" applyAlignment="1"/>
    <xf numFmtId="0" fontId="6" fillId="52" borderId="18" xfId="0" applyFont="1" applyFill="1" applyBorder="1" applyAlignment="1">
      <alignment wrapText="1"/>
    </xf>
    <xf numFmtId="0" fontId="6" fillId="34" borderId="28" xfId="0" applyFont="1" applyFill="1" applyBorder="1" applyAlignment="1">
      <alignment horizontal="center" vertical="center" wrapText="1"/>
    </xf>
    <xf numFmtId="4" fontId="10" fillId="34" borderId="1" xfId="0" applyNumberFormat="1" applyFont="1" applyFill="1" applyBorder="1"/>
    <xf numFmtId="0" fontId="6" fillId="34" borderId="128" xfId="0" applyFont="1" applyFill="1" applyBorder="1"/>
    <xf numFmtId="0" fontId="6" fillId="21" borderId="29" xfId="0" applyFont="1" applyFill="1" applyBorder="1" applyAlignment="1">
      <alignment horizontal="center" vertical="center" wrapText="1"/>
    </xf>
    <xf numFmtId="4" fontId="6" fillId="21" borderId="20" xfId="0" applyNumberFormat="1" applyFont="1" applyFill="1" applyBorder="1"/>
    <xf numFmtId="4" fontId="6" fillId="21" borderId="14" xfId="0" applyNumberFormat="1" applyFont="1" applyFill="1" applyBorder="1"/>
    <xf numFmtId="10" fontId="6" fillId="21" borderId="1" xfId="0" applyNumberFormat="1" applyFont="1" applyFill="1" applyBorder="1"/>
    <xf numFmtId="10" fontId="6" fillId="21" borderId="14" xfId="0" applyNumberFormat="1" applyFont="1" applyFill="1" applyBorder="1"/>
    <xf numFmtId="10" fontId="6" fillId="21" borderId="130" xfId="0" applyNumberFormat="1" applyFont="1" applyFill="1" applyBorder="1"/>
    <xf numFmtId="3" fontId="6" fillId="21" borderId="22" xfId="0" applyNumberFormat="1" applyFont="1" applyFill="1" applyBorder="1"/>
    <xf numFmtId="3" fontId="6" fillId="21" borderId="3" xfId="0" applyNumberFormat="1" applyFont="1" applyFill="1" applyBorder="1"/>
    <xf numFmtId="3" fontId="6" fillId="21" borderId="14" xfId="0" applyNumberFormat="1" applyFont="1" applyFill="1" applyBorder="1"/>
    <xf numFmtId="3" fontId="6" fillId="21" borderId="20" xfId="0" applyNumberFormat="1" applyFont="1" applyFill="1" applyBorder="1"/>
    <xf numFmtId="10" fontId="6" fillId="21" borderId="14" xfId="1" applyNumberFormat="1" applyFont="1" applyFill="1" applyBorder="1"/>
    <xf numFmtId="10" fontId="6" fillId="21" borderId="130" xfId="1" applyNumberFormat="1" applyFont="1" applyFill="1" applyBorder="1"/>
    <xf numFmtId="3" fontId="6" fillId="21" borderId="24" xfId="0" applyNumberFormat="1" applyFont="1" applyFill="1" applyBorder="1"/>
    <xf numFmtId="3" fontId="6" fillId="21" borderId="129" xfId="0" applyNumberFormat="1" applyFont="1" applyFill="1" applyBorder="1"/>
    <xf numFmtId="4" fontId="6" fillId="21" borderId="12" xfId="0" applyNumberFormat="1" applyFont="1" applyFill="1" applyBorder="1"/>
    <xf numFmtId="4" fontId="6" fillId="21" borderId="3" xfId="0" applyNumberFormat="1" applyFont="1" applyFill="1" applyBorder="1"/>
    <xf numFmtId="4" fontId="6" fillId="21" borderId="8" xfId="0" applyNumberFormat="1" applyFont="1" applyFill="1" applyBorder="1"/>
    <xf numFmtId="4" fontId="6" fillId="21" borderId="6" xfId="0" applyNumberFormat="1" applyFont="1" applyFill="1" applyBorder="1"/>
    <xf numFmtId="4" fontId="6" fillId="21" borderId="1" xfId="0" applyNumberFormat="1" applyFont="1" applyFill="1" applyBorder="1"/>
    <xf numFmtId="2" fontId="6" fillId="21" borderId="8" xfId="0" applyNumberFormat="1" applyFont="1" applyFill="1" applyBorder="1"/>
    <xf numFmtId="0" fontId="6" fillId="21" borderId="0" xfId="0" applyFont="1" applyFill="1"/>
    <xf numFmtId="10" fontId="6" fillId="21" borderId="1" xfId="1" applyNumberFormat="1" applyFont="1" applyFill="1" applyBorder="1"/>
    <xf numFmtId="3" fontId="6" fillId="21" borderId="21" xfId="1" applyNumberFormat="1" applyFont="1" applyFill="1" applyBorder="1"/>
    <xf numFmtId="4" fontId="6" fillId="21" borderId="21" xfId="0" applyNumberFormat="1" applyFont="1" applyFill="1" applyBorder="1"/>
    <xf numFmtId="0" fontId="6" fillId="21" borderId="128" xfId="0" applyFont="1" applyFill="1" applyBorder="1"/>
    <xf numFmtId="2" fontId="6" fillId="21" borderId="22" xfId="0" applyNumberFormat="1" applyFont="1" applyFill="1" applyBorder="1"/>
    <xf numFmtId="2" fontId="6" fillId="21" borderId="25" xfId="0" applyNumberFormat="1" applyFont="1" applyFill="1" applyBorder="1"/>
    <xf numFmtId="2" fontId="6" fillId="21" borderId="130" xfId="0" applyNumberFormat="1" applyFont="1" applyFill="1" applyBorder="1"/>
    <xf numFmtId="3" fontId="6" fillId="21" borderId="6" xfId="0" applyNumberFormat="1" applyFont="1" applyFill="1" applyBorder="1"/>
    <xf numFmtId="10" fontId="6" fillId="21" borderId="8" xfId="1" applyNumberFormat="1" applyFont="1" applyFill="1" applyBorder="1"/>
    <xf numFmtId="3" fontId="6" fillId="21" borderId="8" xfId="0" applyNumberFormat="1" applyFont="1" applyFill="1" applyBorder="1"/>
    <xf numFmtId="3" fontId="6" fillId="21" borderId="11" xfId="1" applyNumberFormat="1" applyFont="1" applyFill="1" applyBorder="1"/>
    <xf numFmtId="4" fontId="6" fillId="21" borderId="11" xfId="0" applyNumberFormat="1" applyFont="1" applyFill="1" applyBorder="1"/>
    <xf numFmtId="0" fontId="6" fillId="21" borderId="15" xfId="0" applyFont="1" applyFill="1" applyBorder="1"/>
    <xf numFmtId="2" fontId="6" fillId="21" borderId="12" xfId="0" applyNumberFormat="1" applyFont="1" applyFill="1" applyBorder="1"/>
    <xf numFmtId="2" fontId="6" fillId="21" borderId="10" xfId="0" applyNumberFormat="1" applyFont="1" applyFill="1" applyBorder="1"/>
    <xf numFmtId="2" fontId="6" fillId="21" borderId="11" xfId="0" applyNumberFormat="1" applyFont="1" applyFill="1" applyBorder="1"/>
    <xf numFmtId="0" fontId="6" fillId="21" borderId="19" xfId="0" applyFont="1" applyFill="1" applyBorder="1" applyAlignment="1"/>
    <xf numFmtId="3" fontId="6" fillId="21" borderId="12" xfId="0" applyNumberFormat="1" applyFont="1" applyFill="1" applyBorder="1"/>
    <xf numFmtId="2" fontId="6" fillId="21" borderId="1" xfId="0" applyNumberFormat="1" applyFont="1" applyFill="1" applyBorder="1"/>
    <xf numFmtId="0" fontId="6" fillId="21" borderId="18" xfId="0" applyFont="1" applyFill="1" applyBorder="1" applyAlignment="1">
      <alignment wrapText="1"/>
    </xf>
    <xf numFmtId="0" fontId="6" fillId="3" borderId="29" xfId="0" applyFont="1" applyFill="1" applyBorder="1" applyAlignment="1">
      <alignment horizontal="center" vertical="center" wrapText="1"/>
    </xf>
    <xf numFmtId="3" fontId="6" fillId="3" borderId="22" xfId="0" applyNumberFormat="1" applyFont="1" applyFill="1" applyBorder="1"/>
    <xf numFmtId="3" fontId="6" fillId="3" borderId="14" xfId="0" applyNumberFormat="1" applyFont="1" applyFill="1" applyBorder="1"/>
    <xf numFmtId="3" fontId="6" fillId="3" borderId="20" xfId="0" applyNumberFormat="1" applyFont="1" applyFill="1" applyBorder="1"/>
    <xf numFmtId="10" fontId="6" fillId="3" borderId="14" xfId="1" applyNumberFormat="1" applyFont="1" applyFill="1" applyBorder="1"/>
    <xf numFmtId="3" fontId="6" fillId="3" borderId="21" xfId="1" applyNumberFormat="1" applyFont="1" applyFill="1" applyBorder="1"/>
    <xf numFmtId="4" fontId="6" fillId="3" borderId="21" xfId="0" applyNumberFormat="1" applyFont="1" applyFill="1" applyBorder="1"/>
    <xf numFmtId="0" fontId="6" fillId="3" borderId="128" xfId="0" applyFont="1" applyFill="1" applyBorder="1"/>
    <xf numFmtId="2" fontId="6" fillId="3" borderId="22" xfId="0" applyNumberFormat="1" applyFont="1" applyFill="1" applyBorder="1"/>
    <xf numFmtId="2" fontId="6" fillId="3" borderId="25" xfId="0" applyNumberFormat="1" applyFont="1" applyFill="1" applyBorder="1"/>
    <xf numFmtId="2" fontId="6" fillId="3" borderId="130" xfId="0" applyNumberFormat="1" applyFont="1" applyFill="1" applyBorder="1"/>
    <xf numFmtId="2" fontId="6" fillId="3" borderId="21" xfId="0" applyNumberFormat="1" applyFont="1" applyFill="1" applyBorder="1"/>
    <xf numFmtId="0" fontId="10" fillId="0" borderId="5" xfId="0" applyFont="1" applyFill="1" applyBorder="1"/>
    <xf numFmtId="0" fontId="10" fillId="0" borderId="1" xfId="0" applyFont="1" applyFill="1" applyBorder="1"/>
    <xf numFmtId="0" fontId="10" fillId="0" borderId="3" xfId="0" applyFont="1" applyFill="1" applyBorder="1"/>
    <xf numFmtId="0" fontId="2" fillId="46" borderId="0" xfId="0" applyFont="1" applyFill="1" applyBorder="1" applyAlignment="1">
      <alignment horizontal="left" vertical="center"/>
    </xf>
    <xf numFmtId="0" fontId="0" fillId="47" borderId="124" xfId="0" applyFont="1" applyFill="1" applyBorder="1" applyAlignment="1">
      <alignment horizontal="left" vertical="center"/>
    </xf>
    <xf numFmtId="0" fontId="0" fillId="0" borderId="118" xfId="0" applyFont="1" applyBorder="1" applyAlignment="1">
      <alignment horizontal="left" vertical="center" wrapText="1"/>
    </xf>
    <xf numFmtId="0" fontId="0" fillId="0" borderId="117" xfId="0" applyFont="1" applyBorder="1" applyAlignment="1">
      <alignment horizontal="left" vertical="center"/>
    </xf>
    <xf numFmtId="0" fontId="0" fillId="0" borderId="132" xfId="0" applyFont="1" applyBorder="1" applyAlignment="1">
      <alignment horizontal="left" vertical="center"/>
    </xf>
    <xf numFmtId="0" fontId="0" fillId="0" borderId="117" xfId="0" applyFont="1" applyBorder="1" applyAlignment="1">
      <alignment horizontal="left" vertical="center" wrapText="1"/>
    </xf>
    <xf numFmtId="0" fontId="2" fillId="46" borderId="128" xfId="0" applyFont="1" applyFill="1" applyBorder="1" applyAlignment="1">
      <alignment horizontal="left" vertical="center"/>
    </xf>
    <xf numFmtId="0" fontId="2" fillId="46" borderId="45" xfId="0" applyFont="1" applyFill="1" applyBorder="1" applyAlignment="1">
      <alignment horizontal="left" vertical="center"/>
    </xf>
    <xf numFmtId="0" fontId="2" fillId="46" borderId="125" xfId="0" applyFont="1" applyFill="1" applyBorder="1" applyAlignment="1">
      <alignment horizontal="left" vertical="center"/>
    </xf>
    <xf numFmtId="0" fontId="0" fillId="0" borderId="124" xfId="0" applyFont="1" applyBorder="1" applyAlignment="1">
      <alignment horizontal="left" vertical="center"/>
    </xf>
    <xf numFmtId="0" fontId="0" fillId="0" borderId="118" xfId="0" applyFont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115" xfId="0" applyBorder="1"/>
    <xf numFmtId="0" fontId="0" fillId="0" borderId="114" xfId="0" applyBorder="1"/>
    <xf numFmtId="0" fontId="2" fillId="46" borderId="36" xfId="0" applyFont="1" applyFill="1" applyBorder="1" applyAlignment="1">
      <alignment horizontal="left" vertical="center"/>
    </xf>
    <xf numFmtId="0" fontId="0" fillId="0" borderId="123" xfId="0" applyFont="1" applyBorder="1" applyAlignment="1">
      <alignment horizontal="left" vertical="center"/>
    </xf>
    <xf numFmtId="0" fontId="2" fillId="46" borderId="123" xfId="0" applyFont="1" applyFill="1" applyBorder="1" applyAlignment="1">
      <alignment horizontal="left" vertical="center"/>
    </xf>
    <xf numFmtId="0" fontId="2" fillId="46" borderId="124" xfId="0" applyFont="1" applyFill="1" applyBorder="1" applyAlignment="1">
      <alignment horizontal="left" vertical="center"/>
    </xf>
    <xf numFmtId="0" fontId="0" fillId="0" borderId="0" xfId="0" applyFont="1" applyBorder="1"/>
    <xf numFmtId="0" fontId="0" fillId="0" borderId="0" xfId="0" applyFont="1" applyFill="1" applyBorder="1"/>
    <xf numFmtId="0" fontId="0" fillId="0" borderId="38" xfId="0" applyFont="1" applyFill="1" applyBorder="1"/>
    <xf numFmtId="0" fontId="2" fillId="1" borderId="51" xfId="0" applyFont="1" applyFill="1" applyBorder="1" applyAlignment="1">
      <alignment horizontal="center" wrapText="1"/>
    </xf>
    <xf numFmtId="0" fontId="2" fillId="39" borderId="51" xfId="0" applyFont="1" applyFill="1" applyBorder="1" applyAlignment="1">
      <alignment horizontal="center"/>
    </xf>
    <xf numFmtId="0" fontId="2" fillId="0" borderId="51" xfId="0" applyFont="1" applyBorder="1" applyAlignment="1">
      <alignment vertical="center" wrapText="1"/>
    </xf>
    <xf numFmtId="0" fontId="2" fillId="0" borderId="42" xfId="0" applyFont="1" applyBorder="1"/>
    <xf numFmtId="0" fontId="2" fillId="0" borderId="39" xfId="0" applyFont="1" applyBorder="1"/>
    <xf numFmtId="0" fontId="0" fillId="0" borderId="42" xfId="0" applyFont="1" applyBorder="1"/>
    <xf numFmtId="4" fontId="6" fillId="31" borderId="109" xfId="0" applyNumberFormat="1" applyFont="1" applyFill="1" applyBorder="1" applyAlignment="1">
      <alignment horizontal="right"/>
    </xf>
    <xf numFmtId="4" fontId="0" fillId="30" borderId="109" xfId="0" applyNumberFormat="1" applyFill="1" applyBorder="1" applyAlignment="1">
      <alignment horizontal="right"/>
    </xf>
    <xf numFmtId="1" fontId="2" fillId="46" borderId="29" xfId="0" applyNumberFormat="1" applyFont="1" applyFill="1" applyBorder="1" applyAlignment="1">
      <alignment horizontal="right" vertical="center"/>
    </xf>
    <xf numFmtId="0" fontId="2" fillId="46" borderId="21" xfId="0" applyFont="1" applyFill="1" applyBorder="1" applyAlignment="1">
      <alignment horizontal="right" vertical="center"/>
    </xf>
    <xf numFmtId="175" fontId="2" fillId="46" borderId="21" xfId="0" applyNumberFormat="1" applyFont="1" applyFill="1" applyBorder="1" applyAlignment="1">
      <alignment horizontal="right" vertical="center"/>
    </xf>
    <xf numFmtId="0" fontId="2" fillId="61" borderId="28" xfId="0" applyFont="1" applyFill="1" applyBorder="1" applyAlignment="1">
      <alignment horizontal="right" vertical="center"/>
    </xf>
    <xf numFmtId="10" fontId="6" fillId="61" borderId="24" xfId="1" applyNumberFormat="1" applyFont="1" applyFill="1" applyBorder="1" applyAlignment="1">
      <alignment horizontal="right"/>
    </xf>
    <xf numFmtId="0" fontId="2" fillId="61" borderId="2" xfId="0" applyFont="1" applyFill="1" applyBorder="1" applyAlignment="1">
      <alignment horizontal="right" vertical="center"/>
    </xf>
    <xf numFmtId="9" fontId="6" fillId="61" borderId="24" xfId="1" applyNumberFormat="1" applyFont="1" applyFill="1" applyBorder="1" applyAlignment="1">
      <alignment horizontal="right"/>
    </xf>
    <xf numFmtId="169" fontId="2" fillId="61" borderId="2" xfId="0" applyNumberFormat="1" applyFont="1" applyFill="1" applyBorder="1" applyAlignment="1">
      <alignment horizontal="right" vertical="center"/>
    </xf>
    <xf numFmtId="4" fontId="6" fillId="61" borderId="24" xfId="0" applyNumberFormat="1" applyFont="1" applyFill="1" applyBorder="1" applyAlignment="1">
      <alignment horizontal="right"/>
    </xf>
    <xf numFmtId="4" fontId="6" fillId="61" borderId="109" xfId="0" applyNumberFormat="1" applyFont="1" applyFill="1" applyBorder="1" applyAlignment="1">
      <alignment horizontal="right"/>
    </xf>
    <xf numFmtId="0" fontId="2" fillId="52" borderId="28" xfId="0" applyFont="1" applyFill="1" applyBorder="1" applyAlignment="1">
      <alignment horizontal="right" vertical="center"/>
    </xf>
    <xf numFmtId="10" fontId="6" fillId="52" borderId="24" xfId="1" applyNumberFormat="1" applyFont="1" applyFill="1" applyBorder="1" applyAlignment="1">
      <alignment horizontal="right"/>
    </xf>
    <xf numFmtId="0" fontId="2" fillId="52" borderId="2" xfId="0" applyFont="1" applyFill="1" applyBorder="1" applyAlignment="1">
      <alignment horizontal="right" vertical="center"/>
    </xf>
    <xf numFmtId="9" fontId="6" fillId="52" borderId="24" xfId="1" applyNumberFormat="1" applyFont="1" applyFill="1" applyBorder="1" applyAlignment="1">
      <alignment horizontal="right"/>
    </xf>
    <xf numFmtId="169" fontId="2" fillId="52" borderId="2" xfId="0" applyNumberFormat="1" applyFont="1" applyFill="1" applyBorder="1" applyAlignment="1">
      <alignment horizontal="right" vertical="center"/>
    </xf>
    <xf numFmtId="4" fontId="6" fillId="52" borderId="24" xfId="0" applyNumberFormat="1" applyFont="1" applyFill="1" applyBorder="1" applyAlignment="1">
      <alignment horizontal="right"/>
    </xf>
    <xf numFmtId="3" fontId="2" fillId="52" borderId="2" xfId="0" applyNumberFormat="1" applyFont="1" applyFill="1" applyBorder="1" applyAlignment="1">
      <alignment horizontal="right" vertical="center"/>
    </xf>
    <xf numFmtId="4" fontId="2" fillId="52" borderId="2" xfId="0" applyNumberFormat="1" applyFont="1" applyFill="1" applyBorder="1" applyAlignment="1">
      <alignment horizontal="right" vertical="center"/>
    </xf>
    <xf numFmtId="3" fontId="2" fillId="62" borderId="2" xfId="0" applyNumberFormat="1" applyFont="1" applyFill="1" applyBorder="1" applyAlignment="1">
      <alignment horizontal="right" vertical="center"/>
    </xf>
    <xf numFmtId="10" fontId="6" fillId="62" borderId="24" xfId="1" applyNumberFormat="1" applyFont="1" applyFill="1" applyBorder="1" applyAlignment="1">
      <alignment horizontal="right"/>
    </xf>
    <xf numFmtId="4" fontId="2" fillId="62" borderId="2" xfId="0" applyNumberFormat="1" applyFont="1" applyFill="1" applyBorder="1" applyAlignment="1">
      <alignment horizontal="right" vertical="center"/>
    </xf>
    <xf numFmtId="4" fontId="6" fillId="62" borderId="24" xfId="0" applyNumberFormat="1" applyFont="1" applyFill="1" applyBorder="1" applyAlignment="1">
      <alignment horizontal="right"/>
    </xf>
    <xf numFmtId="0" fontId="2" fillId="63" borderId="28" xfId="0" applyFont="1" applyFill="1" applyBorder="1" applyAlignment="1">
      <alignment horizontal="right" vertical="center"/>
    </xf>
    <xf numFmtId="10" fontId="6" fillId="63" borderId="24" xfId="1" applyNumberFormat="1" applyFont="1" applyFill="1" applyBorder="1" applyAlignment="1">
      <alignment horizontal="right"/>
    </xf>
    <xf numFmtId="0" fontId="2" fillId="63" borderId="2" xfId="0" applyFont="1" applyFill="1" applyBorder="1" applyAlignment="1">
      <alignment horizontal="right" vertical="center"/>
    </xf>
    <xf numFmtId="9" fontId="6" fillId="63" borderId="24" xfId="1" applyNumberFormat="1" applyFont="1" applyFill="1" applyBorder="1" applyAlignment="1">
      <alignment horizontal="right"/>
    </xf>
    <xf numFmtId="169" fontId="2" fillId="63" borderId="2" xfId="0" applyNumberFormat="1" applyFont="1" applyFill="1" applyBorder="1" applyAlignment="1">
      <alignment horizontal="right" vertical="center"/>
    </xf>
    <xf numFmtId="4" fontId="6" fillId="63" borderId="24" xfId="0" applyNumberFormat="1" applyFont="1" applyFill="1" applyBorder="1" applyAlignment="1">
      <alignment horizontal="right"/>
    </xf>
    <xf numFmtId="174" fontId="2" fillId="63" borderId="2" xfId="0" applyNumberFormat="1" applyFont="1" applyFill="1" applyBorder="1" applyAlignment="1">
      <alignment horizontal="right" vertical="center"/>
    </xf>
    <xf numFmtId="4" fontId="2" fillId="63" borderId="2" xfId="0" applyNumberFormat="1" applyFont="1" applyFill="1" applyBorder="1" applyAlignment="1">
      <alignment horizontal="right" vertical="center"/>
    </xf>
    <xf numFmtId="4" fontId="6" fillId="63" borderId="109" xfId="0" applyNumberFormat="1" applyFont="1" applyFill="1" applyBorder="1" applyAlignment="1">
      <alignment horizontal="right"/>
    </xf>
    <xf numFmtId="0" fontId="19" fillId="6" borderId="100" xfId="0" applyFont="1" applyFill="1" applyBorder="1"/>
    <xf numFmtId="0" fontId="19" fillId="6" borderId="59" xfId="0" applyFont="1" applyFill="1" applyBorder="1"/>
    <xf numFmtId="169" fontId="2" fillId="46" borderId="29" xfId="0" applyNumberFormat="1" applyFont="1" applyFill="1" applyBorder="1" applyAlignment="1">
      <alignment horizontal="right" vertical="center"/>
    </xf>
    <xf numFmtId="169" fontId="2" fillId="46" borderId="28" xfId="0" applyNumberFormat="1" applyFont="1" applyFill="1" applyBorder="1" applyAlignment="1">
      <alignment horizontal="right" vertical="center"/>
    </xf>
    <xf numFmtId="169" fontId="2" fillId="46" borderId="22" xfId="0" applyNumberFormat="1" applyFont="1" applyFill="1" applyBorder="1" applyAlignment="1">
      <alignment horizontal="right" vertical="center"/>
    </xf>
    <xf numFmtId="169" fontId="2" fillId="46" borderId="3" xfId="0" applyNumberFormat="1" applyFont="1" applyFill="1" applyBorder="1" applyAlignment="1">
      <alignment horizontal="right" vertical="center"/>
    </xf>
    <xf numFmtId="174" fontId="2" fillId="46" borderId="14" xfId="0" applyNumberFormat="1" applyFont="1" applyFill="1" applyBorder="1" applyAlignment="1">
      <alignment horizontal="right" vertical="center"/>
    </xf>
    <xf numFmtId="174" fontId="2" fillId="46" borderId="1" xfId="0" applyNumberFormat="1" applyFont="1" applyFill="1" applyBorder="1" applyAlignment="1">
      <alignment horizontal="right" vertical="center"/>
    </xf>
    <xf numFmtId="3" fontId="0" fillId="4" borderId="0" xfId="0" applyNumberFormat="1" applyFont="1" applyFill="1" applyBorder="1"/>
    <xf numFmtId="9" fontId="1" fillId="4" borderId="0" xfId="1" applyFont="1" applyFill="1" applyBorder="1"/>
    <xf numFmtId="169" fontId="2" fillId="46" borderId="52" xfId="0" applyNumberFormat="1" applyFont="1" applyFill="1" applyBorder="1" applyAlignment="1">
      <alignment horizontal="right" vertical="center"/>
    </xf>
    <xf numFmtId="169" fontId="0" fillId="4" borderId="0" xfId="0" applyNumberFormat="1" applyFont="1" applyFill="1" applyBorder="1" applyAlignment="1">
      <alignment horizontal="right" vertical="center"/>
    </xf>
    <xf numFmtId="9" fontId="2" fillId="46" borderId="52" xfId="1" applyFont="1" applyFill="1" applyBorder="1" applyAlignment="1">
      <alignment horizontal="right" vertical="center"/>
    </xf>
    <xf numFmtId="169" fontId="2" fillId="46" borderId="53" xfId="0" applyNumberFormat="1" applyFont="1" applyFill="1" applyBorder="1" applyAlignment="1">
      <alignment horizontal="right" vertical="center"/>
    </xf>
    <xf numFmtId="172" fontId="0" fillId="4" borderId="0" xfId="12" applyNumberFormat="1" applyFont="1" applyFill="1" applyBorder="1"/>
    <xf numFmtId="178" fontId="2" fillId="46" borderId="53" xfId="0" applyNumberFormat="1" applyFont="1" applyFill="1" applyBorder="1" applyAlignment="1">
      <alignment horizontal="right" vertical="center"/>
    </xf>
    <xf numFmtId="173" fontId="0" fillId="4" borderId="0" xfId="0" applyNumberFormat="1" applyFont="1" applyFill="1" applyBorder="1"/>
    <xf numFmtId="179" fontId="2" fillId="46" borderId="52" xfId="0" applyNumberFormat="1" applyFont="1" applyFill="1" applyBorder="1" applyAlignment="1">
      <alignment horizontal="right" vertical="center"/>
    </xf>
    <xf numFmtId="175" fontId="2" fillId="46" borderId="53" xfId="0" applyNumberFormat="1" applyFont="1" applyFill="1" applyBorder="1" applyAlignment="1">
      <alignment horizontal="right" vertical="center"/>
    </xf>
    <xf numFmtId="175" fontId="2" fillId="46" borderId="52" xfId="0" applyNumberFormat="1" applyFont="1" applyFill="1" applyBorder="1" applyAlignment="1">
      <alignment horizontal="right" vertical="center"/>
    </xf>
    <xf numFmtId="174" fontId="2" fillId="46" borderId="52" xfId="0" applyNumberFormat="1" applyFont="1" applyFill="1" applyBorder="1" applyAlignment="1">
      <alignment horizontal="right" vertical="center"/>
    </xf>
    <xf numFmtId="4" fontId="2" fillId="46" borderId="52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center" vertical="center"/>
    </xf>
    <xf numFmtId="10" fontId="6" fillId="35" borderId="118" xfId="1" applyNumberFormat="1" applyFont="1" applyFill="1" applyBorder="1"/>
    <xf numFmtId="10" fontId="2" fillId="46" borderId="45" xfId="1" applyNumberFormat="1" applyFont="1" applyFill="1" applyBorder="1" applyAlignment="1">
      <alignment horizontal="right" vertical="center"/>
    </xf>
    <xf numFmtId="10" fontId="2" fillId="46" borderId="28" xfId="1" applyNumberFormat="1" applyFont="1" applyFill="1" applyBorder="1" applyAlignment="1">
      <alignment horizontal="right" vertical="center"/>
    </xf>
    <xf numFmtId="10" fontId="11" fillId="0" borderId="0" xfId="1" applyNumberFormat="1" applyFont="1" applyAlignment="1">
      <alignment horizontal="center" vertical="center"/>
    </xf>
    <xf numFmtId="10" fontId="10" fillId="35" borderId="18" xfId="1" applyNumberFormat="1" applyFont="1" applyFill="1" applyBorder="1" applyAlignment="1">
      <alignment horizontal="center" vertical="center" wrapText="1"/>
    </xf>
    <xf numFmtId="10" fontId="10" fillId="35" borderId="27" xfId="1" applyNumberFormat="1" applyFont="1" applyFill="1" applyBorder="1" applyAlignment="1" applyProtection="1">
      <alignment horizontal="center" vertical="center" wrapText="1"/>
      <protection locked="0"/>
    </xf>
    <xf numFmtId="10" fontId="6" fillId="35" borderId="124" xfId="1" applyNumberFormat="1" applyFont="1" applyFill="1" applyBorder="1"/>
    <xf numFmtId="10" fontId="6" fillId="35" borderId="117" xfId="1" applyNumberFormat="1" applyFont="1" applyFill="1" applyBorder="1"/>
    <xf numFmtId="10" fontId="6" fillId="35" borderId="115" xfId="1" applyNumberFormat="1" applyFont="1" applyFill="1" applyBorder="1"/>
    <xf numFmtId="10" fontId="2" fillId="46" borderId="128" xfId="1" applyNumberFormat="1" applyFont="1" applyFill="1" applyBorder="1" applyAlignment="1">
      <alignment horizontal="right" vertical="center"/>
    </xf>
    <xf numFmtId="10" fontId="2" fillId="46" borderId="125" xfId="1" applyNumberFormat="1" applyFont="1" applyFill="1" applyBorder="1" applyAlignment="1">
      <alignment horizontal="right" vertical="center"/>
    </xf>
    <xf numFmtId="10" fontId="6" fillId="35" borderId="0" xfId="1" applyNumberFormat="1" applyFont="1" applyFill="1" applyBorder="1" applyAlignment="1">
      <alignment wrapText="1"/>
    </xf>
    <xf numFmtId="10" fontId="6" fillId="35" borderId="115" xfId="1" applyNumberFormat="1" applyFont="1" applyFill="1" applyBorder="1" applyAlignment="1">
      <alignment wrapText="1"/>
    </xf>
    <xf numFmtId="10" fontId="6" fillId="35" borderId="114" xfId="1" applyNumberFormat="1" applyFont="1" applyFill="1" applyBorder="1" applyAlignment="1">
      <alignment wrapText="1"/>
    </xf>
    <xf numFmtId="10" fontId="6" fillId="35" borderId="38" xfId="1" applyNumberFormat="1" applyFont="1" applyFill="1" applyBorder="1"/>
    <xf numFmtId="10" fontId="0" fillId="35" borderId="0" xfId="1" applyNumberFormat="1" applyFont="1" applyFill="1" applyBorder="1" applyAlignment="1">
      <alignment horizontal="right" vertical="center"/>
    </xf>
    <xf numFmtId="10" fontId="0" fillId="35" borderId="114" xfId="1" applyNumberFormat="1" applyFont="1" applyFill="1" applyBorder="1"/>
    <xf numFmtId="10" fontId="0" fillId="35" borderId="0" xfId="1" applyNumberFormat="1" applyFont="1" applyFill="1" applyBorder="1"/>
    <xf numFmtId="10" fontId="6" fillId="35" borderId="0" xfId="1" applyNumberFormat="1" applyFont="1" applyFill="1" applyBorder="1" applyAlignment="1">
      <alignment horizontal="right"/>
    </xf>
    <xf numFmtId="10" fontId="6" fillId="35" borderId="115" xfId="1" applyNumberFormat="1" applyFont="1" applyFill="1" applyBorder="1" applyAlignment="1">
      <alignment horizontal="right"/>
    </xf>
    <xf numFmtId="10" fontId="6" fillId="35" borderId="114" xfId="1" applyNumberFormat="1" applyFont="1" applyFill="1" applyBorder="1" applyAlignment="1">
      <alignment horizontal="right"/>
    </xf>
    <xf numFmtId="10" fontId="0" fillId="35" borderId="0" xfId="1" applyNumberFormat="1" applyFont="1" applyFill="1" applyBorder="1" applyAlignment="1">
      <alignment horizontal="right" vertical="center" wrapText="1"/>
    </xf>
    <xf numFmtId="10" fontId="2" fillId="46" borderId="36" xfId="1" applyNumberFormat="1" applyFont="1" applyFill="1" applyBorder="1" applyAlignment="1">
      <alignment horizontal="right" vertical="center"/>
    </xf>
    <xf numFmtId="10" fontId="6" fillId="35" borderId="124" xfId="1" applyNumberFormat="1" applyFont="1" applyFill="1" applyBorder="1" applyAlignment="1">
      <alignment horizontal="right"/>
    </xf>
    <xf numFmtId="10" fontId="0" fillId="35" borderId="118" xfId="1" applyNumberFormat="1" applyFont="1" applyFill="1" applyBorder="1" applyAlignment="1">
      <alignment horizontal="right"/>
    </xf>
    <xf numFmtId="10" fontId="0" fillId="35" borderId="118" xfId="1" applyNumberFormat="1" applyFont="1" applyFill="1" applyBorder="1"/>
    <xf numFmtId="10" fontId="2" fillId="46" borderId="123" xfId="1" applyNumberFormat="1" applyFont="1" applyFill="1" applyBorder="1" applyAlignment="1">
      <alignment horizontal="right" vertical="center"/>
    </xf>
    <xf numFmtId="10" fontId="0" fillId="35" borderId="117" xfId="1" applyNumberFormat="1" applyFont="1" applyFill="1" applyBorder="1"/>
    <xf numFmtId="10" fontId="0" fillId="35" borderId="38" xfId="1" applyNumberFormat="1" applyFont="1" applyFill="1" applyBorder="1"/>
    <xf numFmtId="10" fontId="6" fillId="0" borderId="0" xfId="1" applyNumberFormat="1" applyFont="1" applyFill="1"/>
    <xf numFmtId="10" fontId="10" fillId="0" borderId="18" xfId="1" applyNumberFormat="1" applyFont="1" applyFill="1" applyBorder="1" applyAlignment="1">
      <alignment horizontal="center" vertical="center"/>
    </xf>
    <xf numFmtId="10" fontId="2" fillId="46" borderId="2" xfId="1" applyNumberFormat="1" applyFont="1" applyFill="1" applyBorder="1" applyAlignment="1">
      <alignment horizontal="right" vertical="center"/>
    </xf>
    <xf numFmtId="10" fontId="6" fillId="35" borderId="109" xfId="1" applyNumberFormat="1" applyFont="1" applyFill="1" applyBorder="1" applyAlignment="1">
      <alignment horizontal="right"/>
    </xf>
    <xf numFmtId="10" fontId="2" fillId="53" borderId="2" xfId="1" applyNumberFormat="1" applyFont="1" applyFill="1" applyBorder="1" applyAlignment="1">
      <alignment horizontal="right" vertical="center"/>
    </xf>
    <xf numFmtId="10" fontId="6" fillId="53" borderId="109" xfId="1" applyNumberFormat="1" applyFont="1" applyFill="1" applyBorder="1" applyAlignment="1">
      <alignment horizontal="right"/>
    </xf>
    <xf numFmtId="10" fontId="2" fillId="46" borderId="29" xfId="1" applyNumberFormat="1" applyFont="1" applyFill="1" applyBorder="1" applyAlignment="1">
      <alignment horizontal="left" vertical="center"/>
    </xf>
    <xf numFmtId="10" fontId="2" fillId="54" borderId="2" xfId="1" applyNumberFormat="1" applyFont="1" applyFill="1" applyBorder="1" applyAlignment="1">
      <alignment horizontal="right" vertical="center"/>
    </xf>
    <xf numFmtId="10" fontId="6" fillId="54" borderId="109" xfId="1" applyNumberFormat="1" applyFont="1" applyFill="1" applyBorder="1" applyAlignment="1">
      <alignment horizontal="right"/>
    </xf>
    <xf numFmtId="10" fontId="2" fillId="53" borderId="28" xfId="1" applyNumberFormat="1" applyFont="1" applyFill="1" applyBorder="1" applyAlignment="1">
      <alignment horizontal="right" vertical="center"/>
    </xf>
    <xf numFmtId="10" fontId="2" fillId="46" borderId="24" xfId="1" applyNumberFormat="1" applyFont="1" applyFill="1" applyBorder="1" applyAlignment="1">
      <alignment horizontal="right" vertical="center"/>
    </xf>
    <xf numFmtId="10" fontId="10" fillId="4" borderId="0" xfId="1" applyNumberFormat="1" applyFont="1" applyFill="1" applyBorder="1"/>
    <xf numFmtId="10" fontId="6" fillId="0" borderId="0" xfId="1" applyNumberFormat="1" applyFont="1" applyFill="1" applyBorder="1" applyAlignment="1">
      <alignment horizontal="right"/>
    </xf>
    <xf numFmtId="10" fontId="6" fillId="0" borderId="0" xfId="1" applyNumberFormat="1" applyFont="1" applyFill="1" applyBorder="1"/>
    <xf numFmtId="10" fontId="0" fillId="0" borderId="1" xfId="1" applyNumberFormat="1" applyFont="1" applyBorder="1"/>
    <xf numFmtId="10" fontId="0" fillId="0" borderId="1" xfId="0" applyNumberFormat="1" applyBorder="1"/>
    <xf numFmtId="2" fontId="0" fillId="0" borderId="1" xfId="0" applyNumberFormat="1" applyBorder="1"/>
    <xf numFmtId="2" fontId="2" fillId="46" borderId="1" xfId="0" applyNumberFormat="1" applyFont="1" applyFill="1" applyBorder="1" applyAlignment="1">
      <alignment horizontal="right" vertical="center"/>
    </xf>
    <xf numFmtId="0" fontId="2" fillId="46" borderId="4" xfId="0" applyFont="1" applyFill="1" applyBorder="1" applyAlignment="1">
      <alignment horizontal="right" vertical="center"/>
    </xf>
    <xf numFmtId="10" fontId="2" fillId="46" borderId="6" xfId="1" applyNumberFormat="1" applyFont="1" applyFill="1" applyBorder="1" applyAlignment="1">
      <alignment horizontal="right" vertical="center"/>
    </xf>
    <xf numFmtId="10" fontId="0" fillId="0" borderId="7" xfId="1" applyNumberFormat="1" applyFont="1" applyBorder="1"/>
    <xf numFmtId="10" fontId="0" fillId="0" borderId="8" xfId="1" applyNumberFormat="1" applyFont="1" applyBorder="1"/>
    <xf numFmtId="10" fontId="0" fillId="0" borderId="7" xfId="0" applyNumberFormat="1" applyBorder="1"/>
    <xf numFmtId="0" fontId="2" fillId="46" borderId="7" xfId="0" applyFont="1" applyFill="1" applyBorder="1" applyAlignment="1">
      <alignment horizontal="right" vertical="center"/>
    </xf>
    <xf numFmtId="10" fontId="2" fillId="46" borderId="8" xfId="1" applyNumberFormat="1" applyFont="1" applyFill="1" applyBorder="1" applyAlignment="1">
      <alignment horizontal="right" vertical="center"/>
    </xf>
    <xf numFmtId="169" fontId="2" fillId="46" borderId="7" xfId="0" applyNumberFormat="1" applyFont="1" applyFill="1" applyBorder="1" applyAlignment="1">
      <alignment horizontal="right" vertical="center"/>
    </xf>
    <xf numFmtId="2" fontId="0" fillId="0" borderId="7" xfId="0" applyNumberFormat="1" applyBorder="1"/>
    <xf numFmtId="2" fontId="2" fillId="46" borderId="7" xfId="0" applyNumberFormat="1" applyFont="1" applyFill="1" applyBorder="1" applyAlignment="1">
      <alignment horizontal="right" vertical="center"/>
    </xf>
    <xf numFmtId="2" fontId="0" fillId="0" borderId="9" xfId="0" applyNumberFormat="1" applyBorder="1"/>
    <xf numFmtId="2" fontId="0" fillId="0" borderId="129" xfId="0" applyNumberFormat="1" applyBorder="1"/>
    <xf numFmtId="10" fontId="0" fillId="0" borderId="10" xfId="1" applyNumberFormat="1" applyFont="1" applyBorder="1"/>
    <xf numFmtId="0" fontId="2" fillId="46" borderId="16" xfId="0" applyFont="1" applyFill="1" applyBorder="1" applyAlignment="1">
      <alignment horizontal="right" vertical="center"/>
    </xf>
    <xf numFmtId="10" fontId="2" fillId="46" borderId="12" xfId="1" applyNumberFormat="1" applyFont="1" applyFill="1" applyBorder="1" applyAlignment="1">
      <alignment horizontal="right" vertical="center"/>
    </xf>
    <xf numFmtId="0" fontId="10" fillId="33" borderId="35" xfId="0" applyFont="1" applyFill="1" applyBorder="1" applyAlignment="1">
      <alignment horizontal="center" vertical="center" wrapText="1"/>
    </xf>
    <xf numFmtId="0" fontId="10" fillId="32" borderId="46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10" fontId="6" fillId="64" borderId="24" xfId="1" applyNumberFormat="1" applyFont="1" applyFill="1" applyBorder="1" applyAlignment="1">
      <alignment horizontal="right"/>
    </xf>
    <xf numFmtId="9" fontId="6" fillId="64" borderId="24" xfId="1" applyNumberFormat="1" applyFont="1" applyFill="1" applyBorder="1" applyAlignment="1">
      <alignment horizontal="right"/>
    </xf>
    <xf numFmtId="10" fontId="6" fillId="65" borderId="24" xfId="1" applyNumberFormat="1" applyFont="1" applyFill="1" applyBorder="1" applyAlignment="1">
      <alignment horizontal="right"/>
    </xf>
    <xf numFmtId="4" fontId="6" fillId="64" borderId="24" xfId="0" applyNumberFormat="1" applyFont="1" applyFill="1" applyBorder="1" applyAlignment="1">
      <alignment horizontal="right"/>
    </xf>
    <xf numFmtId="4" fontId="6" fillId="64" borderId="109" xfId="0" applyNumberFormat="1" applyFont="1" applyFill="1" applyBorder="1" applyAlignment="1">
      <alignment horizontal="right"/>
    </xf>
    <xf numFmtId="2" fontId="2" fillId="46" borderId="29" xfId="0" applyNumberFormat="1" applyFont="1" applyFill="1" applyBorder="1" applyAlignment="1">
      <alignment horizontal="right" vertical="center"/>
    </xf>
    <xf numFmtId="2" fontId="2" fillId="46" borderId="28" xfId="0" applyNumberFormat="1" applyFont="1" applyFill="1" applyBorder="1" applyAlignment="1">
      <alignment horizontal="right" vertical="center"/>
    </xf>
    <xf numFmtId="2" fontId="0" fillId="4" borderId="24" xfId="0" applyNumberFormat="1" applyFont="1" applyFill="1" applyBorder="1"/>
    <xf numFmtId="2" fontId="0" fillId="35" borderId="110" xfId="0" applyNumberFormat="1" applyFill="1" applyBorder="1"/>
    <xf numFmtId="2" fontId="0" fillId="52" borderId="118" xfId="0" applyNumberFormat="1" applyFill="1" applyBorder="1"/>
    <xf numFmtId="2" fontId="0" fillId="34" borderId="110" xfId="0" applyNumberFormat="1" applyFill="1" applyBorder="1"/>
    <xf numFmtId="2" fontId="0" fillId="33" borderId="118" xfId="0" applyNumberFormat="1" applyFill="1" applyBorder="1"/>
    <xf numFmtId="2" fontId="0" fillId="31" borderId="110" xfId="0" applyNumberFormat="1" applyFill="1" applyBorder="1"/>
    <xf numFmtId="2" fontId="0" fillId="4" borderId="118" xfId="0" applyNumberFormat="1" applyFill="1" applyBorder="1"/>
    <xf numFmtId="2" fontId="0" fillId="4" borderId="115" xfId="0" applyNumberFormat="1" applyFill="1" applyBorder="1"/>
    <xf numFmtId="2" fontId="0" fillId="4" borderId="111" xfId="0" applyNumberFormat="1" applyFont="1" applyFill="1" applyBorder="1"/>
    <xf numFmtId="2" fontId="0" fillId="4" borderId="113" xfId="0" applyNumberFormat="1" applyFont="1" applyFill="1" applyBorder="1"/>
    <xf numFmtId="2" fontId="6" fillId="35" borderId="112" xfId="0" applyNumberFormat="1" applyFont="1" applyFill="1" applyBorder="1"/>
    <xf numFmtId="2" fontId="6" fillId="52" borderId="117" xfId="0" applyNumberFormat="1" applyFont="1" applyFill="1" applyBorder="1"/>
    <xf numFmtId="2" fontId="6" fillId="34" borderId="112" xfId="0" applyNumberFormat="1" applyFont="1" applyFill="1" applyBorder="1"/>
    <xf numFmtId="2" fontId="6" fillId="33" borderId="117" xfId="0" applyNumberFormat="1" applyFont="1" applyFill="1" applyBorder="1"/>
    <xf numFmtId="2" fontId="6" fillId="31" borderId="112" xfId="0" applyNumberFormat="1" applyFont="1" applyFill="1" applyBorder="1"/>
    <xf numFmtId="2" fontId="0" fillId="4" borderId="117" xfId="0" applyNumberFormat="1" applyFill="1" applyBorder="1"/>
    <xf numFmtId="2" fontId="6" fillId="35" borderId="111" xfId="0" applyNumberFormat="1" applyFont="1" applyFill="1" applyBorder="1"/>
    <xf numFmtId="2" fontId="6" fillId="52" borderId="115" xfId="0" applyNumberFormat="1" applyFont="1" applyFill="1" applyBorder="1"/>
    <xf numFmtId="2" fontId="6" fillId="34" borderId="111" xfId="0" applyNumberFormat="1" applyFont="1" applyFill="1" applyBorder="1"/>
    <xf numFmtId="2" fontId="6" fillId="33" borderId="115" xfId="0" applyNumberFormat="1" applyFont="1" applyFill="1" applyBorder="1"/>
    <xf numFmtId="2" fontId="6" fillId="31" borderId="111" xfId="0" applyNumberFormat="1" applyFont="1" applyFill="1" applyBorder="1"/>
    <xf numFmtId="2" fontId="0" fillId="4" borderId="115" xfId="0" applyNumberFormat="1" applyFont="1" applyFill="1" applyBorder="1"/>
    <xf numFmtId="2" fontId="6" fillId="35" borderId="112" xfId="1" applyNumberFormat="1" applyFont="1" applyFill="1" applyBorder="1"/>
    <xf numFmtId="2" fontId="2" fillId="46" borderId="22" xfId="0" applyNumberFormat="1" applyFont="1" applyFill="1" applyBorder="1" applyAlignment="1">
      <alignment horizontal="right" vertical="center"/>
    </xf>
    <xf numFmtId="2" fontId="2" fillId="46" borderId="3" xfId="0" applyNumberFormat="1" applyFont="1" applyFill="1" applyBorder="1" applyAlignment="1">
      <alignment horizontal="right" vertical="center"/>
    </xf>
    <xf numFmtId="2" fontId="6" fillId="31" borderId="2" xfId="0" applyNumberFormat="1" applyFont="1" applyFill="1" applyBorder="1"/>
    <xf numFmtId="2" fontId="6" fillId="35" borderId="111" xfId="1" applyNumberFormat="1" applyFont="1" applyFill="1" applyBorder="1"/>
    <xf numFmtId="2" fontId="6" fillId="52" borderId="115" xfId="1" applyNumberFormat="1" applyFont="1" applyFill="1" applyBorder="1"/>
    <xf numFmtId="2" fontId="6" fillId="34" borderId="111" xfId="1" applyNumberFormat="1" applyFont="1" applyFill="1" applyBorder="1"/>
    <xf numFmtId="2" fontId="0" fillId="35" borderId="112" xfId="0" applyNumberFormat="1" applyFill="1" applyBorder="1"/>
    <xf numFmtId="2" fontId="0" fillId="52" borderId="117" xfId="0" applyNumberFormat="1" applyFill="1" applyBorder="1"/>
    <xf numFmtId="2" fontId="0" fillId="34" borderId="112" xfId="0" applyNumberFormat="1" applyFill="1" applyBorder="1"/>
    <xf numFmtId="2" fontId="0" fillId="33" borderId="117" xfId="0" applyNumberFormat="1" applyFill="1" applyBorder="1"/>
    <xf numFmtId="2" fontId="0" fillId="31" borderId="112" xfId="0" applyNumberFormat="1" applyFill="1" applyBorder="1"/>
    <xf numFmtId="174" fontId="6" fillId="35" borderId="2" xfId="0" applyNumberFormat="1" applyFont="1" applyFill="1" applyBorder="1"/>
    <xf numFmtId="174" fontId="6" fillId="52" borderId="124" xfId="0" applyNumberFormat="1" applyFont="1" applyFill="1" applyBorder="1"/>
    <xf numFmtId="174" fontId="6" fillId="34" borderId="2" xfId="0" applyNumberFormat="1" applyFont="1" applyFill="1" applyBorder="1"/>
    <xf numFmtId="174" fontId="6" fillId="33" borderId="124" xfId="0" applyNumberFormat="1" applyFont="1" applyFill="1" applyBorder="1"/>
    <xf numFmtId="174" fontId="6" fillId="31" borderId="2" xfId="0" applyNumberFormat="1" applyFont="1" applyFill="1" applyBorder="1"/>
    <xf numFmtId="174" fontId="6" fillId="4" borderId="124" xfId="0" applyNumberFormat="1" applyFont="1" applyFill="1" applyBorder="1"/>
    <xf numFmtId="174" fontId="0" fillId="4" borderId="24" xfId="0" applyNumberFormat="1" applyFont="1" applyFill="1" applyBorder="1"/>
    <xf numFmtId="174" fontId="6" fillId="35" borderId="24" xfId="0" applyNumberFormat="1" applyFont="1" applyFill="1" applyBorder="1"/>
    <xf numFmtId="174" fontId="6" fillId="52" borderId="0" xfId="0" applyNumberFormat="1" applyFont="1" applyFill="1" applyBorder="1"/>
    <xf numFmtId="174" fontId="6" fillId="34" borderId="24" xfId="0" applyNumberFormat="1" applyFont="1" applyFill="1" applyBorder="1"/>
    <xf numFmtId="174" fontId="6" fillId="33" borderId="0" xfId="0" applyNumberFormat="1" applyFont="1" applyFill="1" applyBorder="1"/>
    <xf numFmtId="174" fontId="6" fillId="31" borderId="24" xfId="0" applyNumberFormat="1" applyFont="1" applyFill="1" applyBorder="1"/>
    <xf numFmtId="174" fontId="6" fillId="4" borderId="0" xfId="0" applyNumberFormat="1" applyFont="1" applyFill="1" applyBorder="1"/>
    <xf numFmtId="174" fontId="0" fillId="4" borderId="111" xfId="0" applyNumberFormat="1" applyFont="1" applyFill="1" applyBorder="1"/>
    <xf numFmtId="174" fontId="6" fillId="35" borderId="112" xfId="0" applyNumberFormat="1" applyFont="1" applyFill="1" applyBorder="1"/>
    <xf numFmtId="174" fontId="6" fillId="52" borderId="117" xfId="0" applyNumberFormat="1" applyFont="1" applyFill="1" applyBorder="1"/>
    <xf numFmtId="174" fontId="6" fillId="34" borderId="112" xfId="0" applyNumberFormat="1" applyFont="1" applyFill="1" applyBorder="1"/>
    <xf numFmtId="174" fontId="6" fillId="33" borderId="117" xfId="0" applyNumberFormat="1" applyFont="1" applyFill="1" applyBorder="1"/>
    <xf numFmtId="174" fontId="6" fillId="31" borderId="112" xfId="0" applyNumberFormat="1" applyFont="1" applyFill="1" applyBorder="1"/>
    <xf numFmtId="174" fontId="6" fillId="4" borderId="117" xfId="0" applyNumberFormat="1" applyFont="1" applyFill="1" applyBorder="1"/>
    <xf numFmtId="174" fontId="6" fillId="35" borderId="111" xfId="0" applyNumberFormat="1" applyFont="1" applyFill="1" applyBorder="1"/>
    <xf numFmtId="174" fontId="6" fillId="52" borderId="115" xfId="0" applyNumberFormat="1" applyFont="1" applyFill="1" applyBorder="1"/>
    <xf numFmtId="174" fontId="6" fillId="34" borderId="111" xfId="0" applyNumberFormat="1" applyFont="1" applyFill="1" applyBorder="1"/>
    <xf numFmtId="174" fontId="6" fillId="33" borderId="115" xfId="0" applyNumberFormat="1" applyFont="1" applyFill="1" applyBorder="1"/>
    <xf numFmtId="174" fontId="6" fillId="31" borderId="111" xfId="0" applyNumberFormat="1" applyFont="1" applyFill="1" applyBorder="1"/>
    <xf numFmtId="174" fontId="6" fillId="4" borderId="115" xfId="0" applyNumberFormat="1" applyFont="1" applyFill="1" applyBorder="1"/>
    <xf numFmtId="174" fontId="6" fillId="35" borderId="112" xfId="1" applyNumberFormat="1" applyFont="1" applyFill="1" applyBorder="1"/>
    <xf numFmtId="174" fontId="6" fillId="52" borderId="117" xfId="1" applyNumberFormat="1" applyFont="1" applyFill="1" applyBorder="1"/>
    <xf numFmtId="174" fontId="6" fillId="34" borderId="112" xfId="1" applyNumberFormat="1" applyFont="1" applyFill="1" applyBorder="1"/>
    <xf numFmtId="174" fontId="6" fillId="33" borderId="117" xfId="1" applyNumberFormat="1" applyFont="1" applyFill="1" applyBorder="1"/>
    <xf numFmtId="174" fontId="6" fillId="31" borderId="112" xfId="1" applyNumberFormat="1" applyFont="1" applyFill="1" applyBorder="1"/>
    <xf numFmtId="174" fontId="6" fillId="4" borderId="117" xfId="1" applyNumberFormat="1" applyFont="1" applyFill="1" applyBorder="1"/>
    <xf numFmtId="174" fontId="6" fillId="4" borderId="53" xfId="0" applyNumberFormat="1" applyFont="1" applyFill="1" applyBorder="1"/>
    <xf numFmtId="174" fontId="6" fillId="35" borderId="111" xfId="1" applyNumberFormat="1" applyFont="1" applyFill="1" applyBorder="1"/>
    <xf numFmtId="174" fontId="6" fillId="52" borderId="115" xfId="1" applyNumberFormat="1" applyFont="1" applyFill="1" applyBorder="1"/>
    <xf numFmtId="174" fontId="6" fillId="34" borderId="111" xfId="1" applyNumberFormat="1" applyFont="1" applyFill="1" applyBorder="1"/>
    <xf numFmtId="174" fontId="6" fillId="33" borderId="115" xfId="1" applyNumberFormat="1" applyFont="1" applyFill="1" applyBorder="1"/>
    <xf numFmtId="174" fontId="6" fillId="31" borderId="111" xfId="1" applyNumberFormat="1" applyFont="1" applyFill="1" applyBorder="1"/>
    <xf numFmtId="174" fontId="6" fillId="4" borderId="115" xfId="1" applyNumberFormat="1" applyFont="1" applyFill="1" applyBorder="1"/>
    <xf numFmtId="168" fontId="6" fillId="4" borderId="124" xfId="0" applyNumberFormat="1" applyFont="1" applyFill="1" applyBorder="1"/>
    <xf numFmtId="168" fontId="6" fillId="4" borderId="117" xfId="0" applyNumberFormat="1" applyFont="1" applyFill="1" applyBorder="1"/>
    <xf numFmtId="168" fontId="6" fillId="4" borderId="115" xfId="0" applyNumberFormat="1" applyFont="1" applyFill="1" applyBorder="1"/>
    <xf numFmtId="168" fontId="6" fillId="4" borderId="117" xfId="1" applyNumberFormat="1" applyFont="1" applyFill="1" applyBorder="1"/>
    <xf numFmtId="168" fontId="6" fillId="4" borderId="53" xfId="0" applyNumberFormat="1" applyFont="1" applyFill="1" applyBorder="1"/>
    <xf numFmtId="169" fontId="6" fillId="0" borderId="0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29" xfId="0" applyFont="1" applyBorder="1"/>
    <xf numFmtId="0" fontId="2" fillId="0" borderId="24" xfId="0" applyFont="1" applyFill="1" applyBorder="1"/>
    <xf numFmtId="9" fontId="0" fillId="0" borderId="24" xfId="1" applyFont="1" applyBorder="1"/>
    <xf numFmtId="175" fontId="0" fillId="0" borderId="0" xfId="0" applyNumberFormat="1"/>
    <xf numFmtId="169" fontId="0" fillId="0" borderId="0" xfId="0" applyNumberFormat="1" applyBorder="1"/>
    <xf numFmtId="0" fontId="0" fillId="0" borderId="22" xfId="0" applyBorder="1"/>
    <xf numFmtId="0" fontId="2" fillId="0" borderId="128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textRotation="90"/>
    </xf>
    <xf numFmtId="0" fontId="2" fillId="0" borderId="2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175" fontId="2" fillId="0" borderId="37" xfId="0" applyNumberFormat="1" applyFont="1" applyBorder="1" applyAlignment="1">
      <alignment horizontal="center" textRotation="90"/>
    </xf>
    <xf numFmtId="0" fontId="2" fillId="35" borderId="14" xfId="0" applyFont="1" applyFill="1" applyBorder="1" applyAlignment="1">
      <alignment horizontal="center" vertical="center"/>
    </xf>
    <xf numFmtId="0" fontId="2" fillId="35" borderId="128" xfId="0" applyFont="1" applyFill="1" applyBorder="1" applyAlignment="1">
      <alignment horizontal="center" textRotation="90"/>
    </xf>
    <xf numFmtId="0" fontId="2" fillId="32" borderId="128" xfId="0" applyFont="1" applyFill="1" applyBorder="1" applyAlignment="1">
      <alignment horizontal="center" vertical="center"/>
    </xf>
    <xf numFmtId="0" fontId="2" fillId="32" borderId="128" xfId="0" applyFont="1" applyFill="1" applyBorder="1" applyAlignment="1">
      <alignment horizontal="center" textRotation="90"/>
    </xf>
    <xf numFmtId="0" fontId="2" fillId="34" borderId="128" xfId="0" applyFont="1" applyFill="1" applyBorder="1" applyAlignment="1">
      <alignment horizontal="center" vertical="center"/>
    </xf>
    <xf numFmtId="0" fontId="2" fillId="34" borderId="128" xfId="0" applyFont="1" applyFill="1" applyBorder="1" applyAlignment="1">
      <alignment horizontal="center" textRotation="90"/>
    </xf>
    <xf numFmtId="0" fontId="2" fillId="33" borderId="128" xfId="0" applyFont="1" applyFill="1" applyBorder="1" applyAlignment="1">
      <alignment horizontal="center" vertical="center"/>
    </xf>
    <xf numFmtId="0" fontId="2" fillId="33" borderId="128" xfId="0" applyFont="1" applyFill="1" applyBorder="1" applyAlignment="1">
      <alignment textRotation="90"/>
    </xf>
    <xf numFmtId="0" fontId="0" fillId="33" borderId="0" xfId="0" applyFill="1" applyBorder="1"/>
    <xf numFmtId="0" fontId="2" fillId="3" borderId="128" xfId="0" applyFont="1" applyFill="1" applyBorder="1" applyAlignment="1">
      <alignment horizontal="center" vertical="center"/>
    </xf>
    <xf numFmtId="0" fontId="2" fillId="3" borderId="128" xfId="0" applyFont="1" applyFill="1" applyBorder="1" applyAlignment="1">
      <alignment horizontal="center" textRotation="90"/>
    </xf>
    <xf numFmtId="0" fontId="6" fillId="33" borderId="0" xfId="0" applyFont="1" applyFill="1" applyBorder="1"/>
    <xf numFmtId="0" fontId="6" fillId="32" borderId="0" xfId="0" applyFont="1" applyFill="1" applyBorder="1"/>
    <xf numFmtId="169" fontId="6" fillId="35" borderId="0" xfId="0" applyNumberFormat="1" applyFont="1" applyFill="1" applyBorder="1"/>
    <xf numFmtId="0" fontId="6" fillId="35" borderId="0" xfId="0" applyFont="1" applyFill="1" applyBorder="1"/>
    <xf numFmtId="0" fontId="6" fillId="34" borderId="0" xfId="0" applyFont="1" applyFill="1" applyBorder="1"/>
    <xf numFmtId="0" fontId="6" fillId="3" borderId="0" xfId="0" applyFont="1" applyFill="1" applyBorder="1"/>
    <xf numFmtId="0" fontId="0" fillId="0" borderId="21" xfId="0" applyBorder="1"/>
    <xf numFmtId="0" fontId="0" fillId="0" borderId="124" xfId="0" applyBorder="1"/>
    <xf numFmtId="175" fontId="2" fillId="35" borderId="0" xfId="0" applyNumberFormat="1" applyFont="1" applyFill="1" applyBorder="1"/>
    <xf numFmtId="175" fontId="2" fillId="32" borderId="0" xfId="0" applyNumberFormat="1" applyFont="1" applyFill="1" applyBorder="1"/>
    <xf numFmtId="175" fontId="2" fillId="34" borderId="0" xfId="0" applyNumberFormat="1" applyFont="1" applyFill="1" applyBorder="1"/>
    <xf numFmtId="175" fontId="2" fillId="34" borderId="123" xfId="0" applyNumberFormat="1" applyFont="1" applyFill="1" applyBorder="1"/>
    <xf numFmtId="175" fontId="2" fillId="33" borderId="0" xfId="0" applyNumberFormat="1" applyFont="1" applyFill="1" applyBorder="1"/>
    <xf numFmtId="175" fontId="2" fillId="33" borderId="123" xfId="0" applyNumberFormat="1" applyFont="1" applyFill="1" applyBorder="1"/>
    <xf numFmtId="175" fontId="2" fillId="0" borderId="53" xfId="0" applyNumberFormat="1" applyFont="1" applyBorder="1"/>
    <xf numFmtId="175" fontId="2" fillId="0" borderId="52" xfId="0" applyNumberFormat="1" applyFont="1" applyBorder="1"/>
    <xf numFmtId="175" fontId="2" fillId="3" borderId="0" xfId="0" applyNumberFormat="1" applyFont="1" applyFill="1" applyBorder="1"/>
    <xf numFmtId="175" fontId="2" fillId="3" borderId="123" xfId="0" applyNumberFormat="1" applyFont="1" applyFill="1" applyBorder="1"/>
    <xf numFmtId="175" fontId="2" fillId="0" borderId="124" xfId="0" applyNumberFormat="1" applyFont="1" applyFill="1" applyBorder="1"/>
    <xf numFmtId="175" fontId="2" fillId="0" borderId="123" xfId="0" applyNumberFormat="1" applyFont="1" applyFill="1" applyBorder="1"/>
    <xf numFmtId="175" fontId="2" fillId="0" borderId="124" xfId="0" applyNumberFormat="1" applyFont="1" applyBorder="1"/>
    <xf numFmtId="175" fontId="2" fillId="0" borderId="123" xfId="0" applyNumberFormat="1" applyFont="1" applyBorder="1"/>
    <xf numFmtId="175" fontId="2" fillId="0" borderId="58" xfId="0" applyNumberFormat="1" applyFont="1" applyBorder="1"/>
    <xf numFmtId="0" fontId="2" fillId="0" borderId="124" xfId="0" applyFont="1" applyBorder="1"/>
    <xf numFmtId="0" fontId="2" fillId="0" borderId="123" xfId="0" applyFont="1" applyBorder="1"/>
    <xf numFmtId="0" fontId="2" fillId="0" borderId="0" xfId="0" applyFont="1" applyAlignment="1">
      <alignment textRotation="90"/>
    </xf>
    <xf numFmtId="169" fontId="2" fillId="0" borderId="0" xfId="0" applyNumberFormat="1" applyFont="1"/>
    <xf numFmtId="175" fontId="2" fillId="0" borderId="0" xfId="0" applyNumberFormat="1" applyFont="1"/>
    <xf numFmtId="1" fontId="2" fillId="0" borderId="0" xfId="0" applyNumberFormat="1" applyFont="1"/>
    <xf numFmtId="0" fontId="2" fillId="0" borderId="0" xfId="0" applyFont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/>
    </xf>
    <xf numFmtId="3" fontId="17" fillId="0" borderId="49" xfId="0" applyNumberFormat="1" applyFont="1" applyFill="1" applyBorder="1" applyAlignment="1">
      <alignment vertical="center"/>
    </xf>
    <xf numFmtId="0" fontId="17" fillId="0" borderId="0" xfId="0" applyFont="1" applyBorder="1" applyAlignment="1">
      <alignment horizontal="center" vertical="center" wrapText="1"/>
    </xf>
    <xf numFmtId="0" fontId="0" fillId="0" borderId="0" xfId="0" applyFont="1"/>
    <xf numFmtId="0" fontId="19" fillId="4" borderId="49" xfId="0" applyFont="1" applyFill="1" applyBorder="1" applyAlignment="1">
      <alignment horizontal="center" vertical="center" wrapText="1"/>
    </xf>
    <xf numFmtId="167" fontId="19" fillId="4" borderId="48" xfId="0" applyNumberFormat="1" applyFont="1" applyFill="1" applyBorder="1"/>
    <xf numFmtId="3" fontId="2" fillId="66" borderId="2" xfId="0" applyNumberFormat="1" applyFont="1" applyFill="1" applyBorder="1" applyAlignment="1">
      <alignment horizontal="right" vertical="center"/>
    </xf>
    <xf numFmtId="169" fontId="2" fillId="66" borderId="2" xfId="0" applyNumberFormat="1" applyFont="1" applyFill="1" applyBorder="1" applyAlignment="1">
      <alignment horizontal="right" vertical="center"/>
    </xf>
    <xf numFmtId="4" fontId="6" fillId="67" borderId="24" xfId="0" applyNumberFormat="1" applyFont="1" applyFill="1" applyBorder="1" applyAlignment="1">
      <alignment horizontal="right"/>
    </xf>
    <xf numFmtId="4" fontId="6" fillId="4" borderId="24" xfId="0" applyNumberFormat="1" applyFont="1" applyFill="1" applyBorder="1" applyAlignment="1">
      <alignment horizontal="right"/>
    </xf>
    <xf numFmtId="174" fontId="2" fillId="66" borderId="2" xfId="0" applyNumberFormat="1" applyFont="1" applyFill="1" applyBorder="1" applyAlignment="1">
      <alignment horizontal="right" vertical="center"/>
    </xf>
    <xf numFmtId="0" fontId="0" fillId="4" borderId="0" xfId="0" applyFill="1" applyBorder="1" applyAlignment="1">
      <alignment horizontal="center" vertical="center"/>
    </xf>
    <xf numFmtId="0" fontId="21" fillId="26" borderId="7" xfId="0" applyFont="1" applyFill="1" applyBorder="1" applyAlignment="1">
      <alignment wrapText="1"/>
    </xf>
    <xf numFmtId="9" fontId="6" fillId="32" borderId="24" xfId="1" applyFont="1" applyFill="1" applyBorder="1" applyAlignment="1">
      <alignment horizontal="right"/>
    </xf>
    <xf numFmtId="0" fontId="17" fillId="26" borderId="0" xfId="0" applyFont="1" applyFill="1"/>
    <xf numFmtId="10" fontId="6" fillId="68" borderId="24" xfId="1" applyNumberFormat="1" applyFont="1" applyFill="1" applyBorder="1" applyAlignment="1">
      <alignment horizontal="right"/>
    </xf>
    <xf numFmtId="3" fontId="2" fillId="34" borderId="2" xfId="0" applyNumberFormat="1" applyFont="1" applyFill="1" applyBorder="1" applyAlignment="1">
      <alignment horizontal="right" vertical="center"/>
    </xf>
    <xf numFmtId="2" fontId="6" fillId="34" borderId="24" xfId="1" applyNumberFormat="1" applyFont="1" applyFill="1" applyBorder="1" applyAlignment="1">
      <alignment horizontal="right"/>
    </xf>
    <xf numFmtId="3" fontId="17" fillId="0" borderId="7" xfId="0" applyNumberFormat="1" applyFont="1" applyFill="1" applyBorder="1" applyAlignment="1">
      <alignment wrapText="1"/>
    </xf>
    <xf numFmtId="0" fontId="19" fillId="0" borderId="36" xfId="0" applyFont="1" applyBorder="1" applyAlignment="1">
      <alignment horizontal="center" vertical="center" wrapText="1"/>
    </xf>
    <xf numFmtId="3" fontId="17" fillId="0" borderId="15" xfId="0" applyNumberFormat="1" applyFont="1" applyFill="1" applyBorder="1" applyAlignment="1">
      <alignment horizontal="center" vertical="center" wrapText="1"/>
    </xf>
    <xf numFmtId="3" fontId="17" fillId="0" borderId="15" xfId="0" applyNumberFormat="1" applyFont="1" applyFill="1" applyBorder="1" applyAlignment="1">
      <alignment horizontal="center" vertical="center"/>
    </xf>
    <xf numFmtId="3" fontId="17" fillId="0" borderId="147" xfId="0" applyNumberFormat="1" applyFont="1" applyFill="1" applyBorder="1" applyAlignment="1">
      <alignment horizontal="center" vertical="center"/>
    </xf>
    <xf numFmtId="3" fontId="17" fillId="0" borderId="52" xfId="0" applyNumberFormat="1" applyFont="1" applyFill="1" applyBorder="1" applyAlignment="1">
      <alignment horizontal="center" vertical="center"/>
    </xf>
    <xf numFmtId="3" fontId="17" fillId="0" borderId="74" xfId="0" applyNumberFormat="1" applyFont="1" applyFill="1" applyBorder="1" applyAlignment="1">
      <alignment horizontal="center" vertical="center"/>
    </xf>
    <xf numFmtId="3" fontId="17" fillId="0" borderId="75" xfId="0" applyNumberFormat="1" applyFont="1" applyFill="1" applyBorder="1" applyAlignment="1">
      <alignment horizontal="center" vertical="center"/>
    </xf>
    <xf numFmtId="3" fontId="17" fillId="0" borderId="74" xfId="0" applyNumberFormat="1" applyFont="1" applyFill="1" applyBorder="1" applyAlignment="1">
      <alignment horizontal="center" vertical="center" wrapText="1"/>
    </xf>
    <xf numFmtId="0" fontId="17" fillId="0" borderId="75" xfId="0" applyFont="1" applyBorder="1" applyAlignment="1">
      <alignment horizontal="center" vertical="center" wrapText="1"/>
    </xf>
    <xf numFmtId="3" fontId="17" fillId="0" borderId="56" xfId="0" applyNumberFormat="1" applyFont="1" applyFill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3" fontId="17" fillId="26" borderId="105" xfId="0" applyNumberFormat="1" applyFont="1" applyFill="1" applyBorder="1" applyAlignment="1">
      <alignment horizontal="center" vertical="center"/>
    </xf>
    <xf numFmtId="0" fontId="19" fillId="0" borderId="51" xfId="0" applyFont="1" applyBorder="1" applyAlignment="1">
      <alignment horizontal="center" vertical="center" wrapText="1"/>
    </xf>
    <xf numFmtId="3" fontId="19" fillId="0" borderId="100" xfId="0" applyNumberFormat="1" applyFont="1" applyFill="1" applyBorder="1"/>
    <xf numFmtId="3" fontId="19" fillId="6" borderId="98" xfId="0" applyNumberFormat="1" applyFont="1" applyFill="1" applyBorder="1"/>
    <xf numFmtId="3" fontId="19" fillId="0" borderId="98" xfId="0" applyNumberFormat="1" applyFont="1" applyFill="1" applyBorder="1"/>
    <xf numFmtId="3" fontId="19" fillId="6" borderId="100" xfId="0" applyNumberFormat="1" applyFont="1" applyFill="1" applyBorder="1"/>
    <xf numFmtId="164" fontId="17" fillId="0" borderId="13" xfId="0" applyNumberFormat="1" applyFont="1" applyFill="1" applyBorder="1" applyAlignment="1">
      <alignment horizontal="center"/>
    </xf>
    <xf numFmtId="164" fontId="17" fillId="0" borderId="11" xfId="0" applyNumberFormat="1" applyFont="1" applyFill="1" applyBorder="1" applyAlignment="1">
      <alignment horizontal="center"/>
    </xf>
    <xf numFmtId="164" fontId="17" fillId="18" borderId="9" xfId="0" applyNumberFormat="1" applyFont="1" applyFill="1" applyBorder="1" applyAlignment="1">
      <alignment horizontal="center"/>
    </xf>
    <xf numFmtId="164" fontId="17" fillId="18" borderId="10" xfId="0" applyNumberFormat="1" applyFont="1" applyFill="1" applyBorder="1" applyAlignment="1">
      <alignment horizontal="center"/>
    </xf>
    <xf numFmtId="10" fontId="2" fillId="63" borderId="2" xfId="1" applyNumberFormat="1" applyFont="1" applyFill="1" applyBorder="1" applyAlignment="1">
      <alignment horizontal="right" vertical="center"/>
    </xf>
    <xf numFmtId="4" fontId="0" fillId="63" borderId="24" xfId="0" applyNumberFormat="1" applyFill="1" applyBorder="1" applyAlignment="1">
      <alignment horizontal="right"/>
    </xf>
    <xf numFmtId="0" fontId="2" fillId="7" borderId="28" xfId="0" applyFont="1" applyFill="1" applyBorder="1" applyAlignment="1">
      <alignment horizontal="right" vertical="center"/>
    </xf>
    <xf numFmtId="10" fontId="6" fillId="7" borderId="24" xfId="1" applyNumberFormat="1" applyFont="1" applyFill="1" applyBorder="1" applyAlignment="1">
      <alignment horizontal="right"/>
    </xf>
    <xf numFmtId="0" fontId="2" fillId="7" borderId="2" xfId="0" applyFont="1" applyFill="1" applyBorder="1" applyAlignment="1">
      <alignment horizontal="right" vertical="center"/>
    </xf>
    <xf numFmtId="9" fontId="6" fillId="7" borderId="24" xfId="1" applyNumberFormat="1" applyFont="1" applyFill="1" applyBorder="1" applyAlignment="1">
      <alignment horizontal="right"/>
    </xf>
    <xf numFmtId="3" fontId="2" fillId="7" borderId="2" xfId="0" applyNumberFormat="1" applyFont="1" applyFill="1" applyBorder="1" applyAlignment="1">
      <alignment horizontal="right" vertical="center"/>
    </xf>
    <xf numFmtId="4" fontId="2" fillId="7" borderId="2" xfId="0" applyNumberFormat="1" applyFont="1" applyFill="1" applyBorder="1" applyAlignment="1">
      <alignment horizontal="right" vertical="center"/>
    </xf>
    <xf numFmtId="4" fontId="6" fillId="7" borderId="24" xfId="0" applyNumberFormat="1" applyFont="1" applyFill="1" applyBorder="1" applyAlignment="1">
      <alignment horizontal="right"/>
    </xf>
    <xf numFmtId="169" fontId="2" fillId="7" borderId="2" xfId="0" applyNumberFormat="1" applyFont="1" applyFill="1" applyBorder="1" applyAlignment="1">
      <alignment horizontal="right" vertical="center"/>
    </xf>
    <xf numFmtId="4" fontId="6" fillId="7" borderId="109" xfId="0" applyNumberFormat="1" applyFont="1" applyFill="1" applyBorder="1" applyAlignment="1">
      <alignment horizontal="right"/>
    </xf>
    <xf numFmtId="3" fontId="2" fillId="7" borderId="28" xfId="0" applyNumberFormat="1" applyFont="1" applyFill="1" applyBorder="1" applyAlignment="1">
      <alignment horizontal="right" vertical="center"/>
    </xf>
    <xf numFmtId="0" fontId="17" fillId="4" borderId="48" xfId="0" applyFont="1" applyFill="1" applyBorder="1"/>
    <xf numFmtId="0" fontId="17" fillId="0" borderId="0" xfId="0" applyFont="1" applyBorder="1" applyAlignment="1">
      <alignment horizontal="center" vertical="center" wrapText="1"/>
    </xf>
    <xf numFmtId="176" fontId="6" fillId="35" borderId="110" xfId="1" applyNumberFormat="1" applyFont="1" applyFill="1" applyBorder="1"/>
    <xf numFmtId="176" fontId="6" fillId="52" borderId="118" xfId="0" applyNumberFormat="1" applyFont="1" applyFill="1" applyBorder="1"/>
    <xf numFmtId="176" fontId="6" fillId="34" borderId="110" xfId="0" applyNumberFormat="1" applyFont="1" applyFill="1" applyBorder="1"/>
    <xf numFmtId="176" fontId="6" fillId="33" borderId="118" xfId="0" applyNumberFormat="1" applyFont="1" applyFill="1" applyBorder="1"/>
    <xf numFmtId="176" fontId="6" fillId="31" borderId="110" xfId="0" applyNumberFormat="1" applyFont="1" applyFill="1" applyBorder="1"/>
    <xf numFmtId="176" fontId="0" fillId="4" borderId="118" xfId="1" applyNumberFormat="1" applyFont="1" applyFill="1" applyBorder="1"/>
    <xf numFmtId="176" fontId="0" fillId="4" borderId="110" xfId="1" applyNumberFormat="1" applyFont="1" applyFill="1" applyBorder="1"/>
    <xf numFmtId="176" fontId="6" fillId="35" borderId="113" xfId="12" applyNumberFormat="1" applyFont="1" applyFill="1" applyBorder="1"/>
    <xf numFmtId="176" fontId="6" fillId="52" borderId="114" xfId="0" applyNumberFormat="1" applyFont="1" applyFill="1" applyBorder="1"/>
    <xf numFmtId="176" fontId="6" fillId="34" borderId="113" xfId="0" applyNumberFormat="1" applyFont="1" applyFill="1" applyBorder="1"/>
    <xf numFmtId="176" fontId="6" fillId="33" borderId="114" xfId="0" applyNumberFormat="1" applyFont="1" applyFill="1" applyBorder="1"/>
    <xf numFmtId="176" fontId="6" fillId="31" borderId="113" xfId="0" applyNumberFormat="1" applyFont="1" applyFill="1" applyBorder="1"/>
    <xf numFmtId="176" fontId="0" fillId="4" borderId="114" xfId="0" applyNumberFormat="1" applyFont="1" applyFill="1" applyBorder="1"/>
    <xf numFmtId="176" fontId="1" fillId="4" borderId="113" xfId="1" applyNumberFormat="1" applyFont="1" applyFill="1" applyBorder="1"/>
    <xf numFmtId="176" fontId="6" fillId="35" borderId="24" xfId="0" applyNumberFormat="1" applyFont="1" applyFill="1" applyBorder="1"/>
    <xf numFmtId="176" fontId="6" fillId="52" borderId="0" xfId="0" applyNumberFormat="1" applyFont="1" applyFill="1" applyBorder="1"/>
    <xf numFmtId="176" fontId="6" fillId="34" borderId="24" xfId="0" applyNumberFormat="1" applyFont="1" applyFill="1" applyBorder="1"/>
    <xf numFmtId="176" fontId="6" fillId="33" borderId="0" xfId="0" applyNumberFormat="1" applyFont="1" applyFill="1" applyBorder="1"/>
    <xf numFmtId="176" fontId="6" fillId="31" borderId="24" xfId="0" applyNumberFormat="1" applyFont="1" applyFill="1" applyBorder="1"/>
    <xf numFmtId="176" fontId="0" fillId="4" borderId="0" xfId="0" applyNumberFormat="1" applyFont="1" applyFill="1" applyBorder="1"/>
    <xf numFmtId="176" fontId="1" fillId="4" borderId="24" xfId="1" applyNumberFormat="1" applyFont="1" applyFill="1" applyBorder="1"/>
    <xf numFmtId="181" fontId="6" fillId="35" borderId="111" xfId="12" applyNumberFormat="1" applyFont="1" applyFill="1" applyBorder="1"/>
    <xf numFmtId="3" fontId="0" fillId="4" borderId="115" xfId="0" applyNumberFormat="1" applyFont="1" applyFill="1" applyBorder="1"/>
    <xf numFmtId="176" fontId="6" fillId="35" borderId="113" xfId="0" applyNumberFormat="1" applyFont="1" applyFill="1" applyBorder="1"/>
    <xf numFmtId="181" fontId="2" fillId="46" borderId="5" xfId="12" applyNumberFormat="1" applyFont="1" applyFill="1" applyBorder="1" applyAlignment="1">
      <alignment horizontal="right" vertical="center"/>
    </xf>
    <xf numFmtId="181" fontId="2" fillId="46" borderId="45" xfId="12" applyNumberFormat="1" applyFont="1" applyFill="1" applyBorder="1" applyAlignment="1">
      <alignment horizontal="right" vertical="center"/>
    </xf>
    <xf numFmtId="181" fontId="2" fillId="46" borderId="20" xfId="12" applyNumberFormat="1" applyFont="1" applyFill="1" applyBorder="1" applyAlignment="1">
      <alignment horizontal="right" vertical="center"/>
    </xf>
    <xf numFmtId="181" fontId="2" fillId="46" borderId="125" xfId="12" applyNumberFormat="1" applyFont="1" applyFill="1" applyBorder="1" applyAlignment="1">
      <alignment horizontal="right" vertical="center"/>
    </xf>
    <xf numFmtId="181" fontId="2" fillId="46" borderId="14" xfId="12" applyNumberFormat="1" applyFont="1" applyFill="1" applyBorder="1" applyAlignment="1">
      <alignment horizontal="right" vertical="center"/>
    </xf>
    <xf numFmtId="181" fontId="2" fillId="46" borderId="1" xfId="12" applyNumberFormat="1" applyFont="1" applyFill="1" applyBorder="1" applyAlignment="1">
      <alignment horizontal="right" vertical="center"/>
    </xf>
    <xf numFmtId="181" fontId="6" fillId="52" borderId="115" xfId="12" applyNumberFormat="1" applyFont="1" applyFill="1" applyBorder="1"/>
    <xf numFmtId="181" fontId="6" fillId="34" borderId="111" xfId="12" applyNumberFormat="1" applyFont="1" applyFill="1" applyBorder="1"/>
    <xf numFmtId="181" fontId="6" fillId="33" borderId="115" xfId="12" applyNumberFormat="1" applyFont="1" applyFill="1" applyBorder="1"/>
    <xf numFmtId="181" fontId="6" fillId="31" borderId="111" xfId="12" applyNumberFormat="1" applyFont="1" applyFill="1" applyBorder="1"/>
    <xf numFmtId="181" fontId="0" fillId="4" borderId="115" xfId="12" applyNumberFormat="1" applyFont="1" applyFill="1" applyBorder="1"/>
    <xf numFmtId="181" fontId="0" fillId="4" borderId="111" xfId="12" applyNumberFormat="1" applyFont="1" applyFill="1" applyBorder="1"/>
    <xf numFmtId="176" fontId="0" fillId="4" borderId="24" xfId="0" applyNumberFormat="1" applyFont="1" applyFill="1" applyBorder="1"/>
    <xf numFmtId="176" fontId="0" fillId="4" borderId="24" xfId="0" applyNumberFormat="1" applyFill="1" applyBorder="1"/>
    <xf numFmtId="176" fontId="0" fillId="4" borderId="3" xfId="0" applyNumberFormat="1" applyFill="1" applyBorder="1"/>
    <xf numFmtId="176" fontId="6" fillId="35" borderId="112" xfId="0" applyNumberFormat="1" applyFont="1" applyFill="1" applyBorder="1"/>
    <xf numFmtId="176" fontId="6" fillId="52" borderId="117" xfId="0" applyNumberFormat="1" applyFont="1" applyFill="1" applyBorder="1"/>
    <xf numFmtId="176" fontId="6" fillId="34" borderId="112" xfId="0" applyNumberFormat="1" applyFont="1" applyFill="1" applyBorder="1"/>
    <xf numFmtId="176" fontId="6" fillId="33" borderId="117" xfId="0" applyNumberFormat="1" applyFont="1" applyFill="1" applyBorder="1"/>
    <xf numFmtId="176" fontId="6" fillId="31" borderId="112" xfId="0" applyNumberFormat="1" applyFont="1" applyFill="1" applyBorder="1"/>
    <xf numFmtId="176" fontId="6" fillId="31" borderId="24" xfId="1" applyNumberFormat="1" applyFont="1" applyFill="1" applyBorder="1"/>
    <xf numFmtId="176" fontId="0" fillId="4" borderId="0" xfId="1" applyNumberFormat="1" applyFont="1" applyFill="1" applyBorder="1"/>
    <xf numFmtId="176" fontId="0" fillId="4" borderId="24" xfId="1" applyNumberFormat="1" applyFont="1" applyFill="1" applyBorder="1"/>
    <xf numFmtId="176" fontId="0" fillId="4" borderId="114" xfId="0" applyNumberFormat="1" applyFill="1" applyBorder="1"/>
    <xf numFmtId="176" fontId="0" fillId="4" borderId="113" xfId="0" applyNumberFormat="1" applyFill="1" applyBorder="1"/>
    <xf numFmtId="176" fontId="6" fillId="35" borderId="110" xfId="0" applyNumberFormat="1" applyFont="1" applyFill="1" applyBorder="1"/>
    <xf numFmtId="176" fontId="0" fillId="4" borderId="118" xfId="0" applyNumberFormat="1" applyFill="1" applyBorder="1"/>
    <xf numFmtId="176" fontId="0" fillId="4" borderId="110" xfId="0" applyNumberFormat="1" applyFill="1" applyBorder="1"/>
    <xf numFmtId="176" fontId="0" fillId="4" borderId="0" xfId="0" applyNumberFormat="1" applyFill="1" applyBorder="1"/>
    <xf numFmtId="176" fontId="6" fillId="4" borderId="0" xfId="1" applyNumberFormat="1" applyFont="1" applyFill="1" applyBorder="1"/>
    <xf numFmtId="176" fontId="6" fillId="35" borderId="24" xfId="0" applyNumberFormat="1" applyFont="1" applyFill="1" applyBorder="1" applyAlignment="1">
      <alignment wrapText="1"/>
    </xf>
    <xf numFmtId="176" fontId="6" fillId="52" borderId="0" xfId="0" applyNumberFormat="1" applyFont="1" applyFill="1" applyBorder="1" applyAlignment="1">
      <alignment wrapText="1"/>
    </xf>
    <xf numFmtId="176" fontId="6" fillId="34" borderId="24" xfId="0" applyNumberFormat="1" applyFont="1" applyFill="1" applyBorder="1" applyAlignment="1">
      <alignment wrapText="1"/>
    </xf>
    <xf numFmtId="176" fontId="6" fillId="33" borderId="0" xfId="0" applyNumberFormat="1" applyFont="1" applyFill="1" applyBorder="1" applyAlignment="1">
      <alignment wrapText="1"/>
    </xf>
    <xf numFmtId="176" fontId="6" fillId="31" borderId="24" xfId="0" applyNumberFormat="1" applyFont="1" applyFill="1" applyBorder="1" applyAlignment="1">
      <alignment wrapText="1"/>
    </xf>
    <xf numFmtId="176" fontId="6" fillId="35" borderId="113" xfId="0" applyNumberFormat="1" applyFont="1" applyFill="1" applyBorder="1" applyAlignment="1">
      <alignment wrapText="1"/>
    </xf>
    <xf numFmtId="176" fontId="6" fillId="52" borderId="114" xfId="0" applyNumberFormat="1" applyFont="1" applyFill="1" applyBorder="1" applyAlignment="1">
      <alignment wrapText="1"/>
    </xf>
    <xf numFmtId="176" fontId="6" fillId="34" borderId="113" xfId="0" applyNumberFormat="1" applyFont="1" applyFill="1" applyBorder="1" applyAlignment="1">
      <alignment wrapText="1"/>
    </xf>
    <xf numFmtId="176" fontId="6" fillId="33" borderId="114" xfId="0" applyNumberFormat="1" applyFont="1" applyFill="1" applyBorder="1" applyAlignment="1">
      <alignment wrapText="1"/>
    </xf>
    <xf numFmtId="176" fontId="6" fillId="31" borderId="113" xfId="0" applyNumberFormat="1" applyFont="1" applyFill="1" applyBorder="1" applyAlignment="1">
      <alignment wrapText="1"/>
    </xf>
    <xf numFmtId="3" fontId="6" fillId="35" borderId="111" xfId="0" applyNumberFormat="1" applyFont="1" applyFill="1" applyBorder="1" applyAlignment="1">
      <alignment wrapText="1"/>
    </xf>
    <xf numFmtId="3" fontId="6" fillId="52" borderId="115" xfId="0" applyNumberFormat="1" applyFont="1" applyFill="1" applyBorder="1" applyAlignment="1">
      <alignment wrapText="1"/>
    </xf>
    <xf numFmtId="3" fontId="6" fillId="34" borderId="111" xfId="0" applyNumberFormat="1" applyFont="1" applyFill="1" applyBorder="1" applyAlignment="1">
      <alignment wrapText="1"/>
    </xf>
    <xf numFmtId="3" fontId="6" fillId="33" borderId="115" xfId="0" applyNumberFormat="1" applyFont="1" applyFill="1" applyBorder="1" applyAlignment="1">
      <alignment wrapText="1"/>
    </xf>
    <xf numFmtId="3" fontId="6" fillId="31" borderId="111" xfId="0" applyNumberFormat="1" applyFont="1" applyFill="1" applyBorder="1" applyAlignment="1">
      <alignment wrapText="1"/>
    </xf>
    <xf numFmtId="3" fontId="6" fillId="4" borderId="115" xfId="0" applyNumberFormat="1" applyFont="1" applyFill="1" applyBorder="1" applyAlignment="1">
      <alignment wrapText="1"/>
    </xf>
    <xf numFmtId="176" fontId="6" fillId="52" borderId="118" xfId="1" applyNumberFormat="1" applyFont="1" applyFill="1" applyBorder="1"/>
    <xf numFmtId="176" fontId="6" fillId="34" borderId="110" xfId="1" applyNumberFormat="1" applyFont="1" applyFill="1" applyBorder="1"/>
    <xf numFmtId="176" fontId="6" fillId="33" borderId="118" xfId="1" applyNumberFormat="1" applyFont="1" applyFill="1" applyBorder="1"/>
    <xf numFmtId="176" fontId="6" fillId="31" borderId="110" xfId="1" applyNumberFormat="1" applyFont="1" applyFill="1" applyBorder="1"/>
    <xf numFmtId="176" fontId="6" fillId="4" borderId="118" xfId="1" applyNumberFormat="1" applyFont="1" applyFill="1" applyBorder="1"/>
    <xf numFmtId="176" fontId="6" fillId="52" borderId="114" xfId="1" applyNumberFormat="1" applyFont="1" applyFill="1" applyBorder="1"/>
    <xf numFmtId="176" fontId="6" fillId="31" borderId="113" xfId="1" applyNumberFormat="1" applyFont="1" applyFill="1" applyBorder="1"/>
    <xf numFmtId="176" fontId="0" fillId="4" borderId="114" xfId="1" applyNumberFormat="1" applyFont="1" applyFill="1" applyBorder="1"/>
    <xf numFmtId="176" fontId="6" fillId="4" borderId="114" xfId="0" applyNumberFormat="1" applyFont="1" applyFill="1" applyBorder="1"/>
    <xf numFmtId="174" fontId="0" fillId="4" borderId="24" xfId="0" applyNumberFormat="1" applyFill="1" applyBorder="1"/>
    <xf numFmtId="174" fontId="0" fillId="4" borderId="0" xfId="0" applyNumberFormat="1" applyFill="1" applyBorder="1"/>
    <xf numFmtId="174" fontId="0" fillId="35" borderId="113" xfId="0" applyNumberFormat="1" applyFill="1" applyBorder="1"/>
    <xf numFmtId="174" fontId="0" fillId="52" borderId="114" xfId="0" applyNumberFormat="1" applyFill="1" applyBorder="1"/>
    <xf numFmtId="174" fontId="0" fillId="34" borderId="113" xfId="0" applyNumberFormat="1" applyFill="1" applyBorder="1"/>
    <xf numFmtId="174" fontId="0" fillId="33" borderId="114" xfId="0" applyNumberFormat="1" applyFill="1" applyBorder="1"/>
    <xf numFmtId="174" fontId="0" fillId="31" borderId="113" xfId="0" applyNumberFormat="1" applyFill="1" applyBorder="1"/>
    <xf numFmtId="174" fontId="0" fillId="4" borderId="114" xfId="0" applyNumberFormat="1" applyFill="1" applyBorder="1"/>
    <xf numFmtId="174" fontId="0" fillId="4" borderId="113" xfId="0" applyNumberFormat="1" applyFont="1" applyFill="1" applyBorder="1"/>
    <xf numFmtId="174" fontId="6" fillId="35" borderId="113" xfId="0" applyNumberFormat="1" applyFont="1" applyFill="1" applyBorder="1"/>
    <xf numFmtId="174" fontId="6" fillId="52" borderId="114" xfId="0" applyNumberFormat="1" applyFont="1" applyFill="1" applyBorder="1"/>
    <xf numFmtId="174" fontId="6" fillId="34" borderId="113" xfId="0" applyNumberFormat="1" applyFont="1" applyFill="1" applyBorder="1"/>
    <xf numFmtId="174" fontId="6" fillId="33" borderId="114" xfId="0" applyNumberFormat="1" applyFont="1" applyFill="1" applyBorder="1"/>
    <xf numFmtId="174" fontId="6" fillId="31" borderId="113" xfId="0" applyNumberFormat="1" applyFont="1" applyFill="1" applyBorder="1"/>
    <xf numFmtId="174" fontId="0" fillId="35" borderId="24" xfId="0" applyNumberFormat="1" applyFill="1" applyBorder="1"/>
    <xf numFmtId="174" fontId="0" fillId="52" borderId="0" xfId="0" applyNumberFormat="1" applyFill="1" applyBorder="1"/>
    <xf numFmtId="174" fontId="0" fillId="34" borderId="24" xfId="0" applyNumberFormat="1" applyFill="1" applyBorder="1"/>
    <xf numFmtId="174" fontId="0" fillId="33" borderId="0" xfId="0" applyNumberFormat="1" applyFill="1" applyBorder="1"/>
    <xf numFmtId="174" fontId="0" fillId="31" borderId="24" xfId="0" applyNumberFormat="1" applyFill="1" applyBorder="1"/>
    <xf numFmtId="168" fontId="0" fillId="4" borderId="0" xfId="0" applyNumberFormat="1" applyFill="1" applyBorder="1"/>
    <xf numFmtId="168" fontId="0" fillId="4" borderId="24" xfId="0" applyNumberFormat="1" applyFont="1" applyFill="1" applyBorder="1"/>
    <xf numFmtId="174" fontId="0" fillId="4" borderId="0" xfId="0" applyNumberFormat="1" applyFont="1" applyFill="1" applyBorder="1" applyAlignment="1">
      <alignment horizontal="right" vertical="center" wrapText="1"/>
    </xf>
    <xf numFmtId="174" fontId="0" fillId="4" borderId="24" xfId="0" applyNumberFormat="1" applyFont="1" applyFill="1" applyBorder="1" applyAlignment="1">
      <alignment horizontal="right" vertical="center"/>
    </xf>
    <xf numFmtId="174" fontId="0" fillId="4" borderId="114" xfId="0" applyNumberFormat="1" applyFont="1" applyFill="1" applyBorder="1" applyAlignment="1">
      <alignment horizontal="right" vertical="center" wrapText="1"/>
    </xf>
    <xf numFmtId="174" fontId="0" fillId="4" borderId="113" xfId="0" applyNumberFormat="1" applyFont="1" applyFill="1" applyBorder="1" applyAlignment="1">
      <alignment horizontal="right" vertical="center"/>
    </xf>
    <xf numFmtId="174" fontId="0" fillId="4" borderId="110" xfId="0" applyNumberFormat="1" applyFont="1" applyFill="1" applyBorder="1" applyAlignment="1">
      <alignment horizontal="right" vertical="center"/>
    </xf>
    <xf numFmtId="174" fontId="6" fillId="35" borderId="24" xfId="0" applyNumberFormat="1" applyFont="1" applyFill="1" applyBorder="1" applyAlignment="1">
      <alignment horizontal="right"/>
    </xf>
    <xf numFmtId="174" fontId="6" fillId="52" borderId="0" xfId="0" applyNumberFormat="1" applyFont="1" applyFill="1" applyBorder="1" applyAlignment="1">
      <alignment horizontal="right"/>
    </xf>
    <xf numFmtId="174" fontId="6" fillId="34" borderId="24" xfId="0" applyNumberFormat="1" applyFont="1" applyFill="1" applyBorder="1" applyAlignment="1">
      <alignment horizontal="right"/>
    </xf>
    <xf numFmtId="174" fontId="6" fillId="33" borderId="0" xfId="0" applyNumberFormat="1" applyFont="1" applyFill="1" applyBorder="1" applyAlignment="1">
      <alignment horizontal="right"/>
    </xf>
    <xf numFmtId="174" fontId="6" fillId="31" borderId="24" xfId="0" applyNumberFormat="1" applyFont="1" applyFill="1" applyBorder="1" applyAlignment="1">
      <alignment horizontal="right"/>
    </xf>
    <xf numFmtId="174" fontId="6" fillId="35" borderId="113" xfId="0" applyNumberFormat="1" applyFont="1" applyFill="1" applyBorder="1" applyAlignment="1">
      <alignment horizontal="right"/>
    </xf>
    <xf numFmtId="174" fontId="6" fillId="52" borderId="114" xfId="0" applyNumberFormat="1" applyFont="1" applyFill="1" applyBorder="1" applyAlignment="1">
      <alignment horizontal="right"/>
    </xf>
    <xf numFmtId="174" fontId="6" fillId="34" borderId="113" xfId="0" applyNumberFormat="1" applyFont="1" applyFill="1" applyBorder="1" applyAlignment="1">
      <alignment horizontal="right"/>
    </xf>
    <xf numFmtId="174" fontId="6" fillId="33" borderId="114" xfId="0" applyNumberFormat="1" applyFont="1" applyFill="1" applyBorder="1" applyAlignment="1">
      <alignment horizontal="right"/>
    </xf>
    <xf numFmtId="174" fontId="6" fillId="31" borderId="113" xfId="0" applyNumberFormat="1" applyFont="1" applyFill="1" applyBorder="1" applyAlignment="1">
      <alignment horizontal="right"/>
    </xf>
    <xf numFmtId="175" fontId="0" fillId="35" borderId="24" xfId="0" applyNumberFormat="1" applyFont="1" applyFill="1" applyBorder="1" applyAlignment="1">
      <alignment horizontal="right" vertical="center" wrapText="1"/>
    </xf>
    <xf numFmtId="175" fontId="0" fillId="52" borderId="0" xfId="0" applyNumberFormat="1" applyFont="1" applyFill="1" applyBorder="1" applyAlignment="1">
      <alignment horizontal="right" vertical="center" wrapText="1"/>
    </xf>
    <xf numFmtId="175" fontId="0" fillId="34" borderId="24" xfId="0" applyNumberFormat="1" applyFont="1" applyFill="1" applyBorder="1" applyAlignment="1">
      <alignment horizontal="right" vertical="center" wrapText="1"/>
    </xf>
    <xf numFmtId="175" fontId="0" fillId="33" borderId="0" xfId="0" applyNumberFormat="1" applyFont="1" applyFill="1" applyBorder="1" applyAlignment="1">
      <alignment horizontal="right" vertical="center" wrapText="1"/>
    </xf>
    <xf numFmtId="175" fontId="0" fillId="31" borderId="24" xfId="0" applyNumberFormat="1" applyFont="1" applyFill="1" applyBorder="1" applyAlignment="1">
      <alignment horizontal="right" vertical="center" wrapText="1"/>
    </xf>
    <xf numFmtId="175" fontId="0" fillId="4" borderId="0" xfId="0" applyNumberFormat="1" applyFont="1" applyFill="1" applyBorder="1" applyAlignment="1">
      <alignment horizontal="right" vertical="center" wrapText="1"/>
    </xf>
    <xf numFmtId="175" fontId="0" fillId="4" borderId="24" xfId="0" applyNumberFormat="1" applyFont="1" applyFill="1" applyBorder="1" applyAlignment="1">
      <alignment horizontal="right" vertical="center"/>
    </xf>
    <xf numFmtId="176" fontId="6" fillId="35" borderId="2" xfId="0" applyNumberFormat="1" applyFont="1" applyFill="1" applyBorder="1"/>
    <xf numFmtId="176" fontId="6" fillId="52" borderId="124" xfId="0" applyNumberFormat="1" applyFont="1" applyFill="1" applyBorder="1"/>
    <xf numFmtId="176" fontId="6" fillId="34" borderId="2" xfId="0" applyNumberFormat="1" applyFont="1" applyFill="1" applyBorder="1"/>
    <xf numFmtId="176" fontId="6" fillId="33" borderId="124" xfId="0" applyNumberFormat="1" applyFont="1" applyFill="1" applyBorder="1"/>
    <xf numFmtId="176" fontId="6" fillId="31" borderId="2" xfId="0" applyNumberFormat="1" applyFont="1" applyFill="1" applyBorder="1"/>
    <xf numFmtId="176" fontId="6" fillId="4" borderId="124" xfId="0" applyNumberFormat="1" applyFont="1" applyFill="1" applyBorder="1"/>
    <xf numFmtId="180" fontId="6" fillId="35" borderId="24" xfId="12" applyNumberFormat="1" applyFont="1" applyFill="1" applyBorder="1"/>
    <xf numFmtId="180" fontId="6" fillId="52" borderId="0" xfId="12" applyNumberFormat="1" applyFont="1" applyFill="1" applyBorder="1"/>
    <xf numFmtId="180" fontId="6" fillId="34" borderId="24" xfId="12" applyNumberFormat="1" applyFont="1" applyFill="1" applyBorder="1"/>
    <xf numFmtId="180" fontId="6" fillId="33" borderId="0" xfId="12" applyNumberFormat="1" applyFont="1" applyFill="1" applyBorder="1"/>
    <xf numFmtId="180" fontId="6" fillId="31" borderId="24" xfId="12" applyNumberFormat="1" applyFont="1" applyFill="1" applyBorder="1"/>
    <xf numFmtId="180" fontId="6" fillId="4" borderId="0" xfId="12" applyNumberFormat="1" applyFont="1" applyFill="1" applyBorder="1"/>
    <xf numFmtId="180" fontId="0" fillId="4" borderId="24" xfId="12" applyNumberFormat="1" applyFont="1" applyFill="1" applyBorder="1"/>
    <xf numFmtId="174" fontId="6" fillId="35" borderId="24" xfId="12" applyNumberFormat="1" applyFont="1" applyFill="1" applyBorder="1"/>
    <xf numFmtId="174" fontId="6" fillId="52" borderId="0" xfId="12" applyNumberFormat="1" applyFont="1" applyFill="1" applyBorder="1"/>
    <xf numFmtId="174" fontId="6" fillId="34" borderId="24" xfId="12" applyNumberFormat="1" applyFont="1" applyFill="1" applyBorder="1"/>
    <xf numFmtId="174" fontId="6" fillId="33" borderId="0" xfId="12" applyNumberFormat="1" applyFont="1" applyFill="1" applyBorder="1"/>
    <xf numFmtId="174" fontId="6" fillId="31" borderId="24" xfId="12" applyNumberFormat="1" applyFont="1" applyFill="1" applyBorder="1"/>
    <xf numFmtId="174" fontId="6" fillId="4" borderId="0" xfId="12" applyNumberFormat="1" applyFont="1" applyFill="1" applyBorder="1"/>
    <xf numFmtId="174" fontId="0" fillId="4" borderId="24" xfId="12" applyNumberFormat="1" applyFont="1" applyFill="1" applyBorder="1"/>
    <xf numFmtId="176" fontId="6" fillId="35" borderId="111" xfId="0" applyNumberFormat="1" applyFont="1" applyFill="1" applyBorder="1"/>
    <xf numFmtId="176" fontId="6" fillId="52" borderId="115" xfId="0" applyNumberFormat="1" applyFont="1" applyFill="1" applyBorder="1"/>
    <xf numFmtId="176" fontId="6" fillId="34" borderId="111" xfId="0" applyNumberFormat="1" applyFont="1" applyFill="1" applyBorder="1"/>
    <xf numFmtId="176" fontId="6" fillId="33" borderId="115" xfId="0" applyNumberFormat="1" applyFont="1" applyFill="1" applyBorder="1"/>
    <xf numFmtId="176" fontId="6" fillId="31" borderId="111" xfId="0" applyNumberFormat="1" applyFont="1" applyFill="1" applyBorder="1"/>
    <xf numFmtId="176" fontId="6" fillId="4" borderId="115" xfId="0" applyNumberFormat="1" applyFont="1" applyFill="1" applyBorder="1"/>
    <xf numFmtId="176" fontId="0" fillId="4" borderId="111" xfId="0" applyNumberFormat="1" applyFill="1" applyBorder="1"/>
    <xf numFmtId="174" fontId="6" fillId="4" borderId="114" xfId="0" applyNumberFormat="1" applyFont="1" applyFill="1" applyBorder="1"/>
    <xf numFmtId="174" fontId="0" fillId="4" borderId="113" xfId="0" applyNumberFormat="1" applyFill="1" applyBorder="1"/>
    <xf numFmtId="176" fontId="6" fillId="4" borderId="0" xfId="0" applyNumberFormat="1" applyFont="1" applyFill="1" applyBorder="1"/>
    <xf numFmtId="180" fontId="6" fillId="35" borderId="113" xfId="12" applyNumberFormat="1" applyFont="1" applyFill="1" applyBorder="1"/>
    <xf numFmtId="180" fontId="6" fillId="52" borderId="114" xfId="12" applyNumberFormat="1" applyFont="1" applyFill="1" applyBorder="1"/>
    <xf numFmtId="180" fontId="6" fillId="34" borderId="113" xfId="12" applyNumberFormat="1" applyFont="1" applyFill="1" applyBorder="1"/>
    <xf numFmtId="180" fontId="6" fillId="33" borderId="114" xfId="12" applyNumberFormat="1" applyFont="1" applyFill="1" applyBorder="1"/>
    <xf numFmtId="180" fontId="6" fillId="31" borderId="113" xfId="12" applyNumberFormat="1" applyFont="1" applyFill="1" applyBorder="1"/>
    <xf numFmtId="180" fontId="6" fillId="4" borderId="114" xfId="12" applyNumberFormat="1" applyFont="1" applyFill="1" applyBorder="1"/>
    <xf numFmtId="180" fontId="0" fillId="4" borderId="113" xfId="12" applyNumberFormat="1" applyFont="1" applyFill="1" applyBorder="1"/>
    <xf numFmtId="175" fontId="6" fillId="35" borderId="24" xfId="0" applyNumberFormat="1" applyFont="1" applyFill="1" applyBorder="1"/>
    <xf numFmtId="175" fontId="6" fillId="52" borderId="0" xfId="0" applyNumberFormat="1" applyFont="1" applyFill="1" applyBorder="1"/>
    <xf numFmtId="175" fontId="6" fillId="34" borderId="24" xfId="0" applyNumberFormat="1" applyFont="1" applyFill="1" applyBorder="1"/>
    <xf numFmtId="175" fontId="6" fillId="33" borderId="0" xfId="0" applyNumberFormat="1" applyFont="1" applyFill="1" applyBorder="1"/>
    <xf numFmtId="175" fontId="6" fillId="31" borderId="24" xfId="0" applyNumberFormat="1" applyFont="1" applyFill="1" applyBorder="1"/>
    <xf numFmtId="175" fontId="6" fillId="4" borderId="0" xfId="0" applyNumberFormat="1" applyFont="1" applyFill="1" applyBorder="1"/>
    <xf numFmtId="175" fontId="0" fillId="4" borderId="24" xfId="0" applyNumberFormat="1" applyFill="1" applyBorder="1"/>
    <xf numFmtId="175" fontId="0" fillId="35" borderId="113" xfId="0" applyNumberFormat="1" applyFill="1" applyBorder="1"/>
    <xf numFmtId="175" fontId="0" fillId="52" borderId="114" xfId="0" applyNumberFormat="1" applyFill="1" applyBorder="1"/>
    <xf numFmtId="175" fontId="0" fillId="34" borderId="113" xfId="0" applyNumberFormat="1" applyFill="1" applyBorder="1"/>
    <xf numFmtId="175" fontId="0" fillId="33" borderId="114" xfId="0" applyNumberFormat="1" applyFill="1" applyBorder="1"/>
    <xf numFmtId="175" fontId="0" fillId="31" borderId="113" xfId="0" applyNumberFormat="1" applyFill="1" applyBorder="1"/>
    <xf numFmtId="175" fontId="0" fillId="4" borderId="114" xfId="0" applyNumberFormat="1" applyFill="1" applyBorder="1"/>
    <xf numFmtId="175" fontId="0" fillId="4" borderId="113" xfId="0" applyNumberFormat="1" applyFill="1" applyBorder="1"/>
    <xf numFmtId="175" fontId="0" fillId="35" borderId="24" xfId="0" applyNumberFormat="1" applyFill="1" applyBorder="1"/>
    <xf numFmtId="175" fontId="0" fillId="52" borderId="0" xfId="0" applyNumberFormat="1" applyFill="1" applyBorder="1"/>
    <xf numFmtId="175" fontId="0" fillId="34" borderId="24" xfId="0" applyNumberFormat="1" applyFill="1" applyBorder="1"/>
    <xf numFmtId="175" fontId="0" fillId="33" borderId="0" xfId="0" applyNumberFormat="1" applyFill="1" applyBorder="1"/>
    <xf numFmtId="175" fontId="0" fillId="31" borderId="24" xfId="0" applyNumberFormat="1" applyFill="1" applyBorder="1"/>
    <xf numFmtId="175" fontId="0" fillId="4" borderId="0" xfId="0" applyNumberFormat="1" applyFill="1" applyBorder="1"/>
    <xf numFmtId="175" fontId="6" fillId="35" borderId="24" xfId="12" applyNumberFormat="1" applyFont="1" applyFill="1" applyBorder="1"/>
    <xf numFmtId="175" fontId="6" fillId="52" borderId="0" xfId="12" applyNumberFormat="1" applyFont="1" applyFill="1" applyBorder="1"/>
    <xf numFmtId="175" fontId="6" fillId="34" borderId="24" xfId="12" applyNumberFormat="1" applyFont="1" applyFill="1" applyBorder="1"/>
    <xf numFmtId="175" fontId="6" fillId="33" borderId="0" xfId="12" applyNumberFormat="1" applyFont="1" applyFill="1" applyBorder="1"/>
    <xf numFmtId="175" fontId="6" fillId="31" borderId="24" xfId="12" applyNumberFormat="1" applyFont="1" applyFill="1" applyBorder="1"/>
    <xf numFmtId="175" fontId="6" fillId="4" borderId="0" xfId="12" applyNumberFormat="1" applyFont="1" applyFill="1" applyBorder="1"/>
    <xf numFmtId="174" fontId="0" fillId="35" borderId="110" xfId="0" applyNumberFormat="1" applyFill="1" applyBorder="1" applyAlignment="1">
      <alignment horizontal="right"/>
    </xf>
    <xf numFmtId="174" fontId="0" fillId="52" borderId="118" xfId="0" applyNumberFormat="1" applyFill="1" applyBorder="1" applyAlignment="1">
      <alignment horizontal="right"/>
    </xf>
    <xf numFmtId="174" fontId="0" fillId="34" borderId="110" xfId="0" applyNumberFormat="1" applyFill="1" applyBorder="1" applyAlignment="1">
      <alignment horizontal="right"/>
    </xf>
    <xf numFmtId="174" fontId="0" fillId="33" borderId="118" xfId="0" applyNumberFormat="1" applyFill="1" applyBorder="1" applyAlignment="1">
      <alignment horizontal="right"/>
    </xf>
    <xf numFmtId="174" fontId="0" fillId="31" borderId="110" xfId="0" applyNumberFormat="1" applyFill="1" applyBorder="1" applyAlignment="1">
      <alignment horizontal="right"/>
    </xf>
    <xf numFmtId="174" fontId="0" fillId="4" borderId="118" xfId="0" applyNumberFormat="1" applyFill="1" applyBorder="1" applyAlignment="1">
      <alignment horizontal="right"/>
    </xf>
    <xf numFmtId="174" fontId="0" fillId="35" borderId="110" xfId="0" applyNumberFormat="1" applyFill="1" applyBorder="1"/>
    <xf numFmtId="174" fontId="0" fillId="52" borderId="118" xfId="0" applyNumberFormat="1" applyFill="1" applyBorder="1"/>
    <xf numFmtId="174" fontId="0" fillId="34" borderId="110" xfId="0" applyNumberFormat="1" applyFill="1" applyBorder="1"/>
    <xf numFmtId="174" fontId="0" fillId="33" borderId="118" xfId="0" applyNumberFormat="1" applyFill="1" applyBorder="1"/>
    <xf numFmtId="174" fontId="0" fillId="31" borderId="110" xfId="0" applyNumberFormat="1" applyFill="1" applyBorder="1"/>
    <xf numFmtId="174" fontId="0" fillId="4" borderId="118" xfId="0" applyNumberFormat="1" applyFill="1" applyBorder="1"/>
    <xf numFmtId="174" fontId="0" fillId="4" borderId="113" xfId="12" applyNumberFormat="1" applyFont="1" applyFill="1" applyBorder="1"/>
    <xf numFmtId="168" fontId="0" fillId="4" borderId="24" xfId="12" applyNumberFormat="1" applyFont="1" applyFill="1" applyBorder="1"/>
    <xf numFmtId="174" fontId="0" fillId="52" borderId="24" xfId="0" applyNumberFormat="1" applyFill="1" applyBorder="1"/>
    <xf numFmtId="174" fontId="0" fillId="33" borderId="24" xfId="0" applyNumberFormat="1" applyFill="1" applyBorder="1"/>
    <xf numFmtId="168" fontId="6" fillId="35" borderId="2" xfId="0" applyNumberFormat="1" applyFont="1" applyFill="1" applyBorder="1" applyAlignment="1">
      <alignment horizontal="right"/>
    </xf>
    <xf numFmtId="168" fontId="6" fillId="52" borderId="124" xfId="0" applyNumberFormat="1" applyFont="1" applyFill="1" applyBorder="1" applyAlignment="1">
      <alignment horizontal="right"/>
    </xf>
    <xf numFmtId="168" fontId="6" fillId="34" borderId="2" xfId="0" applyNumberFormat="1" applyFont="1" applyFill="1" applyBorder="1" applyAlignment="1">
      <alignment horizontal="right"/>
    </xf>
    <xf numFmtId="168" fontId="6" fillId="33" borderId="124" xfId="0" applyNumberFormat="1" applyFont="1" applyFill="1" applyBorder="1" applyAlignment="1">
      <alignment horizontal="right"/>
    </xf>
    <xf numFmtId="168" fontId="6" fillId="31" borderId="2" xfId="0" applyNumberFormat="1" applyFont="1" applyFill="1" applyBorder="1" applyAlignment="1">
      <alignment horizontal="right"/>
    </xf>
    <xf numFmtId="168" fontId="6" fillId="4" borderId="124" xfId="0" applyNumberFormat="1" applyFont="1" applyFill="1" applyBorder="1" applyAlignment="1">
      <alignment horizontal="right"/>
    </xf>
    <xf numFmtId="168" fontId="6" fillId="35" borderId="24" xfId="12" applyNumberFormat="1" applyFont="1" applyFill="1" applyBorder="1" applyAlignment="1">
      <alignment horizontal="right"/>
    </xf>
    <xf numFmtId="168" fontId="6" fillId="52" borderId="0" xfId="12" applyNumberFormat="1" applyFont="1" applyFill="1" applyBorder="1" applyAlignment="1">
      <alignment horizontal="right"/>
    </xf>
    <xf numFmtId="168" fontId="6" fillId="34" borderId="24" xfId="12" applyNumberFormat="1" applyFont="1" applyFill="1" applyBorder="1" applyAlignment="1">
      <alignment horizontal="right"/>
    </xf>
    <xf numFmtId="168" fontId="6" fillId="33" borderId="0" xfId="12" applyNumberFormat="1" applyFont="1" applyFill="1" applyBorder="1" applyAlignment="1">
      <alignment horizontal="right"/>
    </xf>
    <xf numFmtId="168" fontId="6" fillId="31" borderId="24" xfId="12" applyNumberFormat="1" applyFont="1" applyFill="1" applyBorder="1" applyAlignment="1">
      <alignment horizontal="right"/>
    </xf>
    <xf numFmtId="168" fontId="6" fillId="4" borderId="0" xfId="12" applyNumberFormat="1" applyFont="1" applyFill="1" applyBorder="1" applyAlignment="1">
      <alignment horizontal="right"/>
    </xf>
    <xf numFmtId="168" fontId="0" fillId="4" borderId="111" xfId="12" applyNumberFormat="1" applyFont="1" applyFill="1" applyBorder="1"/>
    <xf numFmtId="168" fontId="6" fillId="35" borderId="112" xfId="12" applyNumberFormat="1" applyFont="1" applyFill="1" applyBorder="1"/>
    <xf numFmtId="168" fontId="6" fillId="52" borderId="117" xfId="12" applyNumberFormat="1" applyFont="1" applyFill="1" applyBorder="1"/>
    <xf numFmtId="168" fontId="6" fillId="34" borderId="112" xfId="12" applyNumberFormat="1" applyFont="1" applyFill="1" applyBorder="1"/>
    <xf numFmtId="168" fontId="6" fillId="33" borderId="117" xfId="12" applyNumberFormat="1" applyFont="1" applyFill="1" applyBorder="1"/>
    <xf numFmtId="168" fontId="6" fillId="31" borderId="112" xfId="12" applyNumberFormat="1" applyFont="1" applyFill="1" applyBorder="1"/>
    <xf numFmtId="168" fontId="6" fillId="4" borderId="117" xfId="12" applyNumberFormat="1" applyFont="1" applyFill="1" applyBorder="1"/>
    <xf numFmtId="168" fontId="6" fillId="35" borderId="112" xfId="1" applyNumberFormat="1" applyFont="1" applyFill="1" applyBorder="1"/>
    <xf numFmtId="168" fontId="6" fillId="52" borderId="117" xfId="1" applyNumberFormat="1" applyFont="1" applyFill="1" applyBorder="1"/>
    <xf numFmtId="168" fontId="6" fillId="34" borderId="112" xfId="1" applyNumberFormat="1" applyFont="1" applyFill="1" applyBorder="1"/>
    <xf numFmtId="168" fontId="6" fillId="33" borderId="117" xfId="1" applyNumberFormat="1" applyFont="1" applyFill="1" applyBorder="1"/>
    <xf numFmtId="168" fontId="6" fillId="31" borderId="112" xfId="1" applyNumberFormat="1" applyFont="1" applyFill="1" applyBorder="1"/>
    <xf numFmtId="174" fontId="0" fillId="4" borderId="127" xfId="12" applyNumberFormat="1" applyFont="1" applyFill="1" applyBorder="1"/>
    <xf numFmtId="168" fontId="6" fillId="35" borderId="111" xfId="12" applyNumberFormat="1" applyFont="1" applyFill="1" applyBorder="1"/>
    <xf numFmtId="168" fontId="6" fillId="52" borderId="115" xfId="12" applyNumberFormat="1" applyFont="1" applyFill="1" applyBorder="1"/>
    <xf numFmtId="168" fontId="6" fillId="34" borderId="111" xfId="12" applyNumberFormat="1" applyFont="1" applyFill="1" applyBorder="1"/>
    <xf numFmtId="168" fontId="6" fillId="33" borderId="115" xfId="12" applyNumberFormat="1" applyFont="1" applyFill="1" applyBorder="1"/>
    <xf numFmtId="168" fontId="6" fillId="31" borderId="111" xfId="12" applyNumberFormat="1" applyFont="1" applyFill="1" applyBorder="1"/>
    <xf numFmtId="168" fontId="6" fillId="4" borderId="115" xfId="12" applyNumberFormat="1" applyFont="1" applyFill="1" applyBorder="1"/>
    <xf numFmtId="168" fontId="0" fillId="4" borderId="126" xfId="12" applyNumberFormat="1" applyFont="1" applyFill="1" applyBorder="1"/>
    <xf numFmtId="174" fontId="0" fillId="35" borderId="112" xfId="0" applyNumberFormat="1" applyFill="1" applyBorder="1"/>
    <xf numFmtId="174" fontId="0" fillId="52" borderId="117" xfId="0" applyNumberFormat="1" applyFill="1" applyBorder="1"/>
    <xf numFmtId="174" fontId="0" fillId="34" borderId="112" xfId="0" applyNumberFormat="1" applyFill="1" applyBorder="1"/>
    <xf numFmtId="174" fontId="0" fillId="33" borderId="117" xfId="0" applyNumberFormat="1" applyFill="1" applyBorder="1"/>
    <xf numFmtId="174" fontId="0" fillId="31" borderId="112" xfId="0" applyNumberFormat="1" applyFill="1" applyBorder="1"/>
    <xf numFmtId="174" fontId="0" fillId="4" borderId="117" xfId="0" applyNumberFormat="1" applyFill="1" applyBorder="1"/>
    <xf numFmtId="174" fontId="0" fillId="4" borderId="53" xfId="0" applyNumberFormat="1" applyFill="1" applyBorder="1"/>
    <xf numFmtId="168" fontId="0" fillId="4" borderId="115" xfId="0" applyNumberFormat="1" applyFill="1" applyBorder="1"/>
    <xf numFmtId="168" fontId="0" fillId="4" borderId="111" xfId="0" applyNumberFormat="1" applyFont="1" applyFill="1" applyBorder="1"/>
    <xf numFmtId="167" fontId="2" fillId="0" borderId="36" xfId="0" applyNumberFormat="1" applyFont="1" applyFill="1" applyBorder="1"/>
    <xf numFmtId="167" fontId="0" fillId="0" borderId="38" xfId="0" applyNumberFormat="1" applyFont="1" applyFill="1" applyBorder="1"/>
    <xf numFmtId="167" fontId="2" fillId="0" borderId="36" xfId="0" applyNumberFormat="1" applyFont="1" applyBorder="1"/>
    <xf numFmtId="167" fontId="2" fillId="0" borderId="38" xfId="0" applyNumberFormat="1" applyFont="1" applyBorder="1"/>
    <xf numFmtId="167" fontId="2" fillId="6" borderId="36" xfId="0" applyNumberFormat="1" applyFont="1" applyFill="1" applyBorder="1"/>
    <xf numFmtId="167" fontId="2" fillId="0" borderId="18" xfId="0" applyNumberFormat="1" applyFont="1" applyFill="1" applyBorder="1"/>
    <xf numFmtId="167" fontId="10" fillId="0" borderId="38" xfId="0" applyNumberFormat="1" applyFont="1" applyFill="1" applyBorder="1"/>
    <xf numFmtId="167" fontId="2" fillId="42" borderId="0" xfId="0" applyNumberFormat="1" applyFont="1" applyFill="1" applyBorder="1"/>
    <xf numFmtId="167" fontId="2" fillId="42" borderId="18" xfId="0" applyNumberFormat="1" applyFont="1" applyFill="1" applyBorder="1"/>
    <xf numFmtId="167" fontId="2" fillId="0" borderId="18" xfId="0" applyNumberFormat="1" applyFont="1" applyBorder="1"/>
    <xf numFmtId="167" fontId="2" fillId="6" borderId="18" xfId="0" applyNumberFormat="1" applyFont="1" applyFill="1" applyBorder="1"/>
    <xf numFmtId="167" fontId="2" fillId="0" borderId="98" xfId="0" applyNumberFormat="1" applyFont="1" applyFill="1" applyBorder="1"/>
    <xf numFmtId="167" fontId="2" fillId="0" borderId="98" xfId="0" applyNumberFormat="1" applyFont="1" applyBorder="1"/>
    <xf numFmtId="167" fontId="2" fillId="6" borderId="98" xfId="0" applyNumberFormat="1" applyFont="1" applyFill="1" applyBorder="1"/>
    <xf numFmtId="167" fontId="2" fillId="0" borderId="99" xfId="0" applyNumberFormat="1" applyFont="1" applyFill="1" applyBorder="1"/>
    <xf numFmtId="167" fontId="10" fillId="0" borderId="41" xfId="0" applyNumberFormat="1" applyFont="1" applyFill="1" applyBorder="1"/>
    <xf numFmtId="167" fontId="2" fillId="0" borderId="100" xfId="0" applyNumberFormat="1" applyFont="1" applyFill="1" applyBorder="1"/>
    <xf numFmtId="167" fontId="2" fillId="0" borderId="99" xfId="0" applyNumberFormat="1" applyFont="1" applyBorder="1"/>
    <xf numFmtId="167" fontId="2" fillId="42" borderId="100" xfId="0" applyNumberFormat="1" applyFont="1" applyFill="1" applyBorder="1"/>
    <xf numFmtId="167" fontId="2" fillId="42" borderId="98" xfId="0" applyNumberFormat="1" applyFont="1" applyFill="1" applyBorder="1"/>
    <xf numFmtId="0" fontId="20" fillId="0" borderId="35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167" fontId="19" fillId="0" borderId="14" xfId="0" applyNumberFormat="1" applyFont="1" applyBorder="1" applyAlignment="1">
      <alignment horizontal="center" vertical="center"/>
    </xf>
    <xf numFmtId="10" fontId="19" fillId="0" borderId="14" xfId="0" applyNumberFormat="1" applyFont="1" applyBorder="1" applyAlignment="1">
      <alignment horizontal="center" vertical="center" wrapText="1"/>
    </xf>
    <xf numFmtId="10" fontId="19" fillId="0" borderId="14" xfId="0" applyNumberFormat="1" applyFont="1" applyBorder="1" applyAlignment="1">
      <alignment horizontal="center" vertical="center"/>
    </xf>
    <xf numFmtId="167" fontId="19" fillId="0" borderId="40" xfId="0" applyNumberFormat="1" applyFont="1" applyFill="1" applyBorder="1" applyAlignment="1">
      <alignment wrapText="1"/>
    </xf>
    <xf numFmtId="167" fontId="19" fillId="0" borderId="33" xfId="0" applyNumberFormat="1" applyFont="1" applyFill="1" applyBorder="1" applyAlignment="1">
      <alignment wrapText="1"/>
    </xf>
    <xf numFmtId="167" fontId="19" fillId="0" borderId="56" xfId="0" applyNumberFormat="1" applyFont="1" applyFill="1" applyBorder="1" applyAlignment="1">
      <alignment wrapText="1"/>
    </xf>
    <xf numFmtId="167" fontId="19" fillId="6" borderId="56" xfId="0" applyNumberFormat="1" applyFont="1" applyFill="1" applyBorder="1" applyAlignment="1">
      <alignment wrapText="1"/>
    </xf>
    <xf numFmtId="167" fontId="19" fillId="0" borderId="59" xfId="0" applyNumberFormat="1" applyFont="1" applyFill="1" applyBorder="1" applyAlignment="1">
      <alignment wrapText="1"/>
    </xf>
    <xf numFmtId="167" fontId="20" fillId="0" borderId="33" xfId="0" applyNumberFormat="1" applyFont="1" applyFill="1" applyBorder="1" applyAlignment="1">
      <alignment wrapText="1"/>
    </xf>
    <xf numFmtId="167" fontId="19" fillId="0" borderId="56" xfId="0" applyNumberFormat="1" applyFont="1" applyBorder="1" applyAlignment="1">
      <alignment wrapText="1"/>
    </xf>
    <xf numFmtId="167" fontId="19" fillId="0" borderId="33" xfId="0" applyNumberFormat="1" applyFont="1" applyBorder="1" applyAlignment="1">
      <alignment wrapText="1"/>
    </xf>
    <xf numFmtId="167" fontId="19" fillId="4" borderId="33" xfId="0" applyNumberFormat="1" applyFont="1" applyFill="1" applyBorder="1" applyAlignment="1">
      <alignment wrapText="1"/>
    </xf>
    <xf numFmtId="167" fontId="19" fillId="0" borderId="33" xfId="0" applyNumberFormat="1" applyFont="1" applyBorder="1"/>
    <xf numFmtId="167" fontId="19" fillId="0" borderId="56" xfId="0" applyNumberFormat="1" applyFont="1" applyBorder="1"/>
    <xf numFmtId="167" fontId="19" fillId="6" borderId="56" xfId="0" applyNumberFormat="1" applyFont="1" applyFill="1" applyBorder="1"/>
    <xf numFmtId="167" fontId="19" fillId="0" borderId="59" xfId="0" applyNumberFormat="1" applyFont="1" applyBorder="1"/>
    <xf numFmtId="167" fontId="19" fillId="0" borderId="103" xfId="0" applyNumberFormat="1" applyFont="1" applyBorder="1"/>
    <xf numFmtId="167" fontId="19" fillId="0" borderId="36" xfId="0" applyNumberFormat="1" applyFont="1" applyFill="1" applyBorder="1" applyAlignment="1">
      <alignment wrapText="1"/>
    </xf>
    <xf numFmtId="167" fontId="19" fillId="0" borderId="39" xfId="0" applyNumberFormat="1" applyFont="1" applyFill="1" applyBorder="1" applyAlignment="1">
      <alignment wrapText="1"/>
    </xf>
    <xf numFmtId="167" fontId="19" fillId="0" borderId="41" xfId="0" applyNumberFormat="1" applyFont="1" applyFill="1" applyBorder="1" applyAlignment="1">
      <alignment wrapText="1"/>
    </xf>
    <xf numFmtId="167" fontId="19" fillId="0" borderId="98" xfId="0" applyNumberFormat="1" applyFont="1" applyFill="1" applyBorder="1" applyAlignment="1">
      <alignment wrapText="1"/>
    </xf>
    <xf numFmtId="167" fontId="19" fillId="6" borderId="98" xfId="0" applyNumberFormat="1" applyFont="1" applyFill="1" applyBorder="1" applyAlignment="1">
      <alignment wrapText="1"/>
    </xf>
    <xf numFmtId="167" fontId="19" fillId="0" borderId="100" xfId="0" applyNumberFormat="1" applyFont="1" applyFill="1" applyBorder="1" applyAlignment="1">
      <alignment wrapText="1"/>
    </xf>
    <xf numFmtId="167" fontId="19" fillId="0" borderId="98" xfId="0" applyNumberFormat="1" applyFont="1" applyBorder="1" applyAlignment="1">
      <alignment wrapText="1"/>
    </xf>
    <xf numFmtId="167" fontId="19" fillId="0" borderId="41" xfId="0" applyNumberFormat="1" applyFont="1" applyBorder="1" applyAlignment="1">
      <alignment wrapText="1"/>
    </xf>
    <xf numFmtId="167" fontId="19" fillId="4" borderId="41" xfId="0" applyNumberFormat="1" applyFont="1" applyFill="1" applyBorder="1" applyAlignment="1">
      <alignment wrapText="1"/>
    </xf>
    <xf numFmtId="167" fontId="19" fillId="0" borderId="41" xfId="0" applyNumberFormat="1" applyFont="1" applyBorder="1"/>
    <xf numFmtId="167" fontId="19" fillId="0" borderId="98" xfId="0" applyNumberFormat="1" applyFont="1" applyBorder="1"/>
    <xf numFmtId="167" fontId="19" fillId="6" borderId="98" xfId="0" applyNumberFormat="1" applyFont="1" applyFill="1" applyBorder="1"/>
    <xf numFmtId="167" fontId="19" fillId="0" borderId="100" xfId="0" applyNumberFormat="1" applyFont="1" applyBorder="1"/>
    <xf numFmtId="167" fontId="19" fillId="0" borderId="101" xfId="0" applyNumberFormat="1" applyFont="1" applyBorder="1"/>
    <xf numFmtId="167" fontId="19" fillId="0" borderId="102" xfId="0" applyNumberFormat="1" applyFont="1" applyBorder="1"/>
    <xf numFmtId="0" fontId="2" fillId="0" borderId="1" xfId="0" applyFont="1" applyFill="1" applyBorder="1" applyAlignment="1">
      <alignment horizontal="center" vertical="center" wrapText="1"/>
    </xf>
    <xf numFmtId="171" fontId="2" fillId="0" borderId="1" xfId="0" applyNumberFormat="1" applyFont="1" applyFill="1" applyBorder="1" applyAlignment="1">
      <alignment horizontal="center" vertical="center"/>
    </xf>
    <xf numFmtId="0" fontId="0" fillId="0" borderId="36" xfId="0" applyFont="1" applyBorder="1"/>
    <xf numFmtId="0" fontId="0" fillId="4" borderId="0" xfId="0" applyFont="1" applyFill="1" applyBorder="1"/>
    <xf numFmtId="171" fontId="19" fillId="0" borderId="1" xfId="0" applyNumberFormat="1" applyFont="1" applyFill="1" applyBorder="1" applyAlignment="1">
      <alignment horizontal="center" vertical="center"/>
    </xf>
    <xf numFmtId="0" fontId="17" fillId="42" borderId="0" xfId="0" applyFont="1" applyFill="1" applyBorder="1"/>
    <xf numFmtId="0" fontId="17" fillId="43" borderId="38" xfId="0" applyFont="1" applyFill="1" applyBorder="1"/>
    <xf numFmtId="0" fontId="0" fillId="0" borderId="39" xfId="0" applyFont="1" applyFill="1" applyBorder="1"/>
    <xf numFmtId="3" fontId="2" fillId="43" borderId="38" xfId="0" applyNumberFormat="1" applyFont="1" applyFill="1" applyBorder="1"/>
    <xf numFmtId="0" fontId="0" fillId="0" borderId="38" xfId="0" applyFont="1" applyBorder="1"/>
    <xf numFmtId="0" fontId="2" fillId="69" borderId="0" xfId="0" applyFont="1" applyFill="1" applyBorder="1"/>
    <xf numFmtId="0" fontId="2" fillId="18" borderId="0" xfId="0" applyFont="1" applyFill="1" applyBorder="1"/>
    <xf numFmtId="0" fontId="2" fillId="51" borderId="0" xfId="0" applyFont="1" applyFill="1" applyBorder="1"/>
    <xf numFmtId="0" fontId="10" fillId="0" borderId="0" xfId="0" applyFont="1" applyFill="1" applyBorder="1"/>
    <xf numFmtId="169" fontId="10" fillId="0" borderId="0" xfId="0" applyNumberFormat="1" applyFont="1" applyFill="1" applyBorder="1"/>
    <xf numFmtId="3" fontId="18" fillId="0" borderId="0" xfId="0" applyNumberFormat="1" applyFont="1" applyFill="1" applyBorder="1"/>
    <xf numFmtId="167" fontId="18" fillId="0" borderId="0" xfId="0" applyNumberFormat="1" applyFont="1" applyFill="1" applyBorder="1"/>
    <xf numFmtId="3" fontId="19" fillId="0" borderId="41" xfId="0" applyNumberFormat="1" applyFont="1" applyFill="1" applyBorder="1" applyAlignment="1">
      <alignment horizontal="center" vertical="center" wrapText="1"/>
    </xf>
    <xf numFmtId="0" fontId="2" fillId="42" borderId="0" xfId="0" applyFont="1" applyFill="1" applyBorder="1"/>
    <xf numFmtId="3" fontId="6" fillId="0" borderId="0" xfId="0" applyNumberFormat="1" applyFont="1" applyFill="1" applyBorder="1"/>
    <xf numFmtId="1" fontId="0" fillId="35" borderId="0" xfId="0" applyNumberFormat="1" applyFill="1" applyBorder="1"/>
    <xf numFmtId="1" fontId="0" fillId="32" borderId="0" xfId="0" applyNumberFormat="1" applyFill="1" applyBorder="1"/>
    <xf numFmtId="1" fontId="0" fillId="34" borderId="0" xfId="0" applyNumberFormat="1" applyFill="1" applyBorder="1"/>
    <xf numFmtId="1" fontId="0" fillId="33" borderId="0" xfId="0" applyNumberFormat="1" applyFill="1" applyBorder="1"/>
    <xf numFmtId="1" fontId="0" fillId="3" borderId="0" xfId="0" applyNumberFormat="1" applyFill="1" applyBorder="1"/>
    <xf numFmtId="1" fontId="0" fillId="0" borderId="0" xfId="0" applyNumberFormat="1"/>
    <xf numFmtId="1" fontId="0" fillId="0" borderId="123" xfId="0" applyNumberFormat="1" applyBorder="1"/>
    <xf numFmtId="0" fontId="2" fillId="6" borderId="0" xfId="0" applyFont="1" applyFill="1" applyBorder="1"/>
    <xf numFmtId="0" fontId="2" fillId="0" borderId="0" xfId="0" applyFont="1" applyAlignment="1">
      <alignment horizontal="center" vertical="center" textRotation="90" wrapText="1"/>
    </xf>
    <xf numFmtId="3" fontId="6" fillId="3" borderId="0" xfId="0" applyNumberFormat="1" applyFont="1" applyFill="1" applyBorder="1"/>
    <xf numFmtId="3" fontId="0" fillId="3" borderId="0" xfId="0" applyNumberFormat="1" applyFill="1" applyBorder="1"/>
    <xf numFmtId="175" fontId="0" fillId="35" borderId="0" xfId="0" applyNumberFormat="1" applyFont="1" applyFill="1" applyBorder="1"/>
    <xf numFmtId="175" fontId="0" fillId="32" borderId="0" xfId="0" applyNumberFormat="1" applyFont="1" applyFill="1" applyBorder="1"/>
    <xf numFmtId="0" fontId="0" fillId="0" borderId="0" xfId="0" applyAlignment="1">
      <alignment horizontal="center"/>
    </xf>
    <xf numFmtId="0" fontId="10" fillId="32" borderId="46" xfId="0" applyFont="1" applyFill="1" applyBorder="1" applyAlignment="1">
      <alignment horizontal="center" vertical="center" wrapText="1"/>
    </xf>
    <xf numFmtId="0" fontId="10" fillId="33" borderId="35" xfId="0" applyFont="1" applyFill="1" applyBorder="1" applyAlignment="1">
      <alignment horizontal="center" vertical="center" wrapText="1"/>
    </xf>
    <xf numFmtId="2" fontId="2" fillId="35" borderId="0" xfId="0" applyNumberFormat="1" applyFont="1" applyFill="1" applyBorder="1"/>
    <xf numFmtId="2" fontId="2" fillId="32" borderId="0" xfId="0" applyNumberFormat="1" applyFont="1" applyFill="1" applyBorder="1"/>
    <xf numFmtId="2" fontId="2" fillId="35" borderId="123" xfId="0" applyNumberFormat="1" applyFont="1" applyFill="1" applyBorder="1"/>
    <xf numFmtId="2" fontId="2" fillId="32" borderId="123" xfId="0" applyNumberFormat="1" applyFont="1" applyFill="1" applyBorder="1"/>
    <xf numFmtId="1" fontId="0" fillId="0" borderId="0" xfId="0" applyNumberFormat="1" applyBorder="1"/>
    <xf numFmtId="175" fontId="2" fillId="0" borderId="0" xfId="0" applyNumberFormat="1" applyFont="1" applyBorder="1"/>
    <xf numFmtId="175" fontId="0" fillId="0" borderId="0" xfId="0" applyNumberFormat="1" applyFont="1"/>
    <xf numFmtId="175" fontId="0" fillId="34" borderId="0" xfId="0" applyNumberFormat="1" applyFont="1" applyFill="1" applyBorder="1"/>
    <xf numFmtId="175" fontId="0" fillId="33" borderId="0" xfId="0" applyNumberFormat="1" applyFont="1" applyFill="1" applyBorder="1"/>
    <xf numFmtId="175" fontId="0" fillId="3" borderId="0" xfId="0" applyNumberFormat="1" applyFont="1" applyFill="1" applyBorder="1"/>
    <xf numFmtId="175" fontId="0" fillId="0" borderId="2" xfId="0" applyNumberFormat="1" applyFont="1" applyBorder="1"/>
    <xf numFmtId="175" fontId="0" fillId="0" borderId="24" xfId="0" applyNumberFormat="1" applyFont="1" applyBorder="1"/>
    <xf numFmtId="175" fontId="0" fillId="0" borderId="3" xfId="0" applyNumberFormat="1" applyFont="1" applyBorder="1"/>
    <xf numFmtId="0" fontId="0" fillId="32" borderId="128" xfId="0" applyFont="1" applyFill="1" applyBorder="1" applyAlignment="1">
      <alignment horizontal="center" textRotation="90"/>
    </xf>
    <xf numFmtId="175" fontId="0" fillId="32" borderId="123" xfId="0" applyNumberFormat="1" applyFont="1" applyFill="1" applyBorder="1"/>
    <xf numFmtId="0" fontId="0" fillId="34" borderId="128" xfId="0" applyFont="1" applyFill="1" applyBorder="1" applyAlignment="1">
      <alignment horizontal="center" textRotation="90"/>
    </xf>
    <xf numFmtId="175" fontId="0" fillId="34" borderId="123" xfId="0" applyNumberFormat="1" applyFont="1" applyFill="1" applyBorder="1"/>
    <xf numFmtId="0" fontId="0" fillId="33" borderId="128" xfId="0" applyFont="1" applyFill="1" applyBorder="1" applyAlignment="1">
      <alignment textRotation="90"/>
    </xf>
    <xf numFmtId="175" fontId="0" fillId="33" borderId="123" xfId="0" applyNumberFormat="1" applyFont="1" applyFill="1" applyBorder="1"/>
    <xf numFmtId="0" fontId="0" fillId="31" borderId="128" xfId="0" applyFont="1" applyFill="1" applyBorder="1" applyAlignment="1">
      <alignment horizontal="center" textRotation="90"/>
    </xf>
    <xf numFmtId="175" fontId="0" fillId="31" borderId="0" xfId="0" applyNumberFormat="1" applyFont="1" applyFill="1" applyBorder="1"/>
    <xf numFmtId="175" fontId="0" fillId="31" borderId="123" xfId="0" applyNumberFormat="1" applyFont="1" applyFill="1" applyBorder="1"/>
    <xf numFmtId="175" fontId="0" fillId="0" borderId="37" xfId="0" applyNumberFormat="1" applyFont="1" applyBorder="1" applyAlignment="1">
      <alignment horizontal="center" textRotation="90"/>
    </xf>
    <xf numFmtId="175" fontId="0" fillId="0" borderId="53" xfId="0" applyNumberFormat="1" applyFont="1" applyBorder="1"/>
    <xf numFmtId="175" fontId="0" fillId="0" borderId="52" xfId="0" applyNumberFormat="1" applyFont="1" applyBorder="1"/>
    <xf numFmtId="0" fontId="0" fillId="35" borderId="128" xfId="0" applyFont="1" applyFill="1" applyBorder="1" applyAlignment="1">
      <alignment horizontal="center" textRotation="90"/>
    </xf>
    <xf numFmtId="175" fontId="0" fillId="35" borderId="123" xfId="0" applyNumberFormat="1" applyFont="1" applyFill="1" applyBorder="1"/>
    <xf numFmtId="175" fontId="0" fillId="0" borderId="124" xfId="0" applyNumberFormat="1" applyFont="1" applyFill="1" applyBorder="1"/>
    <xf numFmtId="175" fontId="0" fillId="0" borderId="123" xfId="0" applyNumberFormat="1" applyFont="1" applyFill="1" applyBorder="1"/>
    <xf numFmtId="175" fontId="0" fillId="0" borderId="124" xfId="0" applyNumberFormat="1" applyFont="1" applyBorder="1"/>
    <xf numFmtId="175" fontId="0" fillId="0" borderId="123" xfId="0" applyNumberFormat="1" applyFont="1" applyBorder="1"/>
    <xf numFmtId="169" fontId="2" fillId="0" borderId="124" xfId="0" applyNumberFormat="1" applyFont="1" applyBorder="1"/>
    <xf numFmtId="169" fontId="2" fillId="0" borderId="123" xfId="0" applyNumberFormat="1" applyFont="1" applyBorder="1"/>
    <xf numFmtId="0" fontId="0" fillId="3" borderId="128" xfId="0" applyFont="1" applyFill="1" applyBorder="1" applyAlignment="1">
      <alignment horizontal="center" textRotation="90"/>
    </xf>
    <xf numFmtId="175" fontId="0" fillId="3" borderId="123" xfId="0" applyNumberFormat="1" applyFont="1" applyFill="1" applyBorder="1"/>
    <xf numFmtId="0" fontId="0" fillId="0" borderId="0" xfId="0" applyAlignment="1">
      <alignment horizontal="center"/>
    </xf>
    <xf numFmtId="168" fontId="0" fillId="4" borderId="41" xfId="0" applyNumberFormat="1" applyFill="1" applyBorder="1"/>
    <xf numFmtId="168" fontId="0" fillId="4" borderId="24" xfId="0" applyNumberFormat="1" applyFill="1" applyBorder="1"/>
    <xf numFmtId="168" fontId="0" fillId="4" borderId="136" xfId="0" applyNumberFormat="1" applyFill="1" applyBorder="1"/>
    <xf numFmtId="168" fontId="0" fillId="4" borderId="111" xfId="0" applyNumberFormat="1" applyFill="1" applyBorder="1"/>
    <xf numFmtId="169" fontId="0" fillId="0" borderId="0" xfId="0" applyNumberFormat="1" applyAlignment="1">
      <alignment horizontal="center"/>
    </xf>
    <xf numFmtId="174" fontId="0" fillId="4" borderId="0" xfId="0" applyNumberFormat="1" applyFont="1" applyFill="1" applyBorder="1"/>
    <xf numFmtId="4" fontId="0" fillId="4" borderId="0" xfId="0" applyNumberFormat="1" applyFont="1" applyFill="1" applyBorder="1" applyAlignment="1">
      <alignment horizontal="center" vertical="center"/>
    </xf>
    <xf numFmtId="0" fontId="17" fillId="0" borderId="94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7" fillId="16" borderId="43" xfId="0" applyFont="1" applyFill="1" applyBorder="1" applyAlignment="1"/>
    <xf numFmtId="0" fontId="17" fillId="16" borderId="40" xfId="0" applyFont="1" applyFill="1" applyBorder="1" applyAlignment="1"/>
    <xf numFmtId="0" fontId="0" fillId="0" borderId="121" xfId="0" applyBorder="1" applyAlignment="1">
      <alignment horizontal="center" vertical="center" wrapText="1"/>
    </xf>
    <xf numFmtId="0" fontId="0" fillId="0" borderId="25" xfId="0" applyFill="1" applyBorder="1" applyAlignment="1">
      <alignment horizontal="center"/>
    </xf>
    <xf numFmtId="0" fontId="0" fillId="0" borderId="115" xfId="0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/>
    </xf>
    <xf numFmtId="0" fontId="0" fillId="0" borderId="121" xfId="0" applyFont="1" applyBorder="1" applyAlignment="1">
      <alignment horizontal="center" vertical="center"/>
    </xf>
    <xf numFmtId="0" fontId="0" fillId="0" borderId="121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121" xfId="0" applyBorder="1" applyAlignment="1">
      <alignment horizontal="center" vertical="center"/>
    </xf>
    <xf numFmtId="0" fontId="0" fillId="47" borderId="21" xfId="0" applyFont="1" applyFill="1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4" fontId="2" fillId="4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17" fillId="30" borderId="32" xfId="0" applyNumberFormat="1" applyFont="1" applyFill="1" applyBorder="1"/>
    <xf numFmtId="3" fontId="17" fillId="30" borderId="44" xfId="0" applyNumberFormat="1" applyFont="1" applyFill="1" applyBorder="1"/>
    <xf numFmtId="0" fontId="17" fillId="30" borderId="94" xfId="0" applyFont="1" applyFill="1" applyBorder="1" applyAlignment="1">
      <alignment horizontal="center" vertical="center" wrapText="1"/>
    </xf>
    <xf numFmtId="0" fontId="17" fillId="30" borderId="78" xfId="0" applyFont="1" applyFill="1" applyBorder="1"/>
    <xf numFmtId="0" fontId="17" fillId="30" borderId="48" xfId="0" applyFont="1" applyFill="1" applyBorder="1"/>
    <xf numFmtId="0" fontId="0" fillId="30" borderId="0" xfId="0" applyFill="1" applyAlignment="1">
      <alignment horizontal="left" indent="1"/>
    </xf>
    <xf numFmtId="0" fontId="0" fillId="30" borderId="0" xfId="0" applyFill="1"/>
    <xf numFmtId="0" fontId="0" fillId="30" borderId="48" xfId="0" applyFill="1" applyBorder="1"/>
    <xf numFmtId="3" fontId="17" fillId="30" borderId="4" xfId="0" applyNumberFormat="1" applyFont="1" applyFill="1" applyBorder="1"/>
    <xf numFmtId="3" fontId="17" fillId="30" borderId="6" xfId="0" applyNumberFormat="1" applyFont="1" applyFill="1" applyBorder="1"/>
    <xf numFmtId="0" fontId="18" fillId="30" borderId="94" xfId="0" applyFont="1" applyFill="1" applyBorder="1" applyAlignment="1">
      <alignment horizontal="center" vertical="center" wrapText="1"/>
    </xf>
    <xf numFmtId="0" fontId="18" fillId="30" borderId="78" xfId="0" applyFont="1" applyFill="1" applyBorder="1"/>
    <xf numFmtId="0" fontId="17" fillId="30" borderId="92" xfId="0" applyFont="1" applyFill="1" applyBorder="1" applyAlignment="1">
      <alignment horizontal="center" vertical="center" wrapText="1"/>
    </xf>
    <xf numFmtId="0" fontId="17" fillId="30" borderId="76" xfId="0" applyFont="1" applyFill="1" applyBorder="1"/>
    <xf numFmtId="0" fontId="17" fillId="30" borderId="0" xfId="0" applyFont="1" applyFill="1"/>
    <xf numFmtId="0" fontId="2" fillId="0" borderId="48" xfId="0" applyFont="1" applyBorder="1"/>
    <xf numFmtId="167" fontId="38" fillId="6" borderId="48" xfId="0" applyNumberFormat="1" applyFont="1" applyFill="1" applyBorder="1"/>
    <xf numFmtId="0" fontId="21" fillId="30" borderId="4" xfId="0" applyFont="1" applyFill="1" applyBorder="1" applyAlignment="1">
      <alignment wrapText="1"/>
    </xf>
    <xf numFmtId="0" fontId="21" fillId="30" borderId="6" xfId="0" applyFont="1" applyFill="1" applyBorder="1" applyAlignment="1">
      <alignment wrapText="1"/>
    </xf>
    <xf numFmtId="0" fontId="19" fillId="30" borderId="48" xfId="0" applyFont="1" applyFill="1" applyBorder="1"/>
    <xf numFmtId="167" fontId="19" fillId="30" borderId="48" xfId="0" applyNumberFormat="1" applyFont="1" applyFill="1" applyBorder="1"/>
    <xf numFmtId="167" fontId="38" fillId="30" borderId="48" xfId="0" applyNumberFormat="1" applyFont="1" applyFill="1" applyBorder="1"/>
    <xf numFmtId="167" fontId="19" fillId="30" borderId="98" xfId="0" applyNumberFormat="1" applyFont="1" applyFill="1" applyBorder="1"/>
    <xf numFmtId="167" fontId="19" fillId="30" borderId="56" xfId="0" applyNumberFormat="1" applyFont="1" applyFill="1" applyBorder="1"/>
    <xf numFmtId="0" fontId="21" fillId="30" borderId="7" xfId="0" applyFont="1" applyFill="1" applyBorder="1" applyAlignment="1">
      <alignment wrapText="1"/>
    </xf>
    <xf numFmtId="0" fontId="21" fillId="30" borderId="8" xfId="0" applyFont="1" applyFill="1" applyBorder="1"/>
    <xf numFmtId="0" fontId="19" fillId="30" borderId="0" xfId="0" applyFont="1" applyFill="1" applyBorder="1"/>
    <xf numFmtId="167" fontId="19" fillId="30" borderId="0" xfId="0" applyNumberFormat="1" applyFont="1" applyFill="1" applyBorder="1"/>
    <xf numFmtId="167" fontId="38" fillId="30" borderId="0" xfId="0" applyNumberFormat="1" applyFont="1" applyFill="1" applyBorder="1"/>
    <xf numFmtId="167" fontId="19" fillId="30" borderId="41" xfId="0" applyNumberFormat="1" applyFont="1" applyFill="1" applyBorder="1"/>
    <xf numFmtId="167" fontId="19" fillId="30" borderId="33" xfId="0" applyNumberFormat="1" applyFont="1" applyFill="1" applyBorder="1"/>
    <xf numFmtId="0" fontId="21" fillId="30" borderId="9" xfId="0" applyFont="1" applyFill="1" applyBorder="1"/>
    <xf numFmtId="0" fontId="21" fillId="30" borderId="10" xfId="0" applyFont="1" applyFill="1" applyBorder="1"/>
    <xf numFmtId="0" fontId="17" fillId="30" borderId="0" xfId="0" applyFont="1" applyFill="1" applyBorder="1"/>
    <xf numFmtId="0" fontId="21" fillId="30" borderId="32" xfId="0" applyFont="1" applyFill="1" applyBorder="1"/>
    <xf numFmtId="0" fontId="21" fillId="30" borderId="44" xfId="0" applyFont="1" applyFill="1" applyBorder="1"/>
    <xf numFmtId="167" fontId="19" fillId="6" borderId="48" xfId="0" applyNumberFormat="1" applyFont="1" applyFill="1" applyBorder="1" applyAlignment="1">
      <alignment horizontal="center"/>
    </xf>
    <xf numFmtId="0" fontId="21" fillId="30" borderId="4" xfId="0" applyFont="1" applyFill="1" applyBorder="1"/>
    <xf numFmtId="0" fontId="21" fillId="30" borderId="6" xfId="0" applyFont="1" applyFill="1" applyBorder="1"/>
    <xf numFmtId="0" fontId="17" fillId="30" borderId="49" xfId="0" applyFont="1" applyFill="1" applyBorder="1"/>
    <xf numFmtId="0" fontId="21" fillId="30" borderId="7" xfId="0" applyFont="1" applyFill="1" applyBorder="1"/>
    <xf numFmtId="0" fontId="19" fillId="30" borderId="0" xfId="0" applyFont="1" applyFill="1" applyBorder="1" applyAlignment="1">
      <alignment wrapText="1"/>
    </xf>
    <xf numFmtId="167" fontId="19" fillId="30" borderId="0" xfId="0" applyNumberFormat="1" applyFont="1" applyFill="1" applyBorder="1" applyAlignment="1">
      <alignment wrapText="1"/>
    </xf>
    <xf numFmtId="167" fontId="19" fillId="30" borderId="41" xfId="0" applyNumberFormat="1" applyFont="1" applyFill="1" applyBorder="1" applyAlignment="1">
      <alignment wrapText="1"/>
    </xf>
    <xf numFmtId="167" fontId="19" fillId="30" borderId="33" xfId="0" applyNumberFormat="1" applyFont="1" applyFill="1" applyBorder="1" applyAlignment="1">
      <alignment wrapText="1"/>
    </xf>
    <xf numFmtId="0" fontId="21" fillId="30" borderId="9" xfId="0" applyFont="1" applyFill="1" applyBorder="1" applyAlignment="1">
      <alignment wrapText="1"/>
    </xf>
    <xf numFmtId="0" fontId="21" fillId="30" borderId="10" xfId="0" applyFont="1" applyFill="1" applyBorder="1" applyAlignment="1">
      <alignment wrapText="1"/>
    </xf>
    <xf numFmtId="0" fontId="21" fillId="30" borderId="13" xfId="0" applyFont="1" applyFill="1" applyBorder="1"/>
    <xf numFmtId="0" fontId="21" fillId="30" borderId="11" xfId="0" applyFont="1" applyFill="1" applyBorder="1"/>
    <xf numFmtId="167" fontId="19" fillId="6" borderId="48" xfId="0" applyNumberFormat="1" applyFont="1" applyFill="1" applyBorder="1" applyAlignment="1">
      <alignment horizontal="right"/>
    </xf>
    <xf numFmtId="167" fontId="19" fillId="70" borderId="1" xfId="0" applyNumberFormat="1" applyFont="1" applyFill="1" applyBorder="1" applyAlignment="1">
      <alignment horizontal="center" vertical="center"/>
    </xf>
    <xf numFmtId="10" fontId="19" fillId="70" borderId="1" xfId="0" applyNumberFormat="1" applyFont="1" applyFill="1" applyBorder="1" applyAlignment="1">
      <alignment horizontal="center" vertical="center" wrapText="1"/>
    </xf>
    <xf numFmtId="3" fontId="17" fillId="30" borderId="105" xfId="0" applyNumberFormat="1" applyFont="1" applyFill="1" applyBorder="1" applyAlignment="1">
      <alignment horizontal="center" vertical="center"/>
    </xf>
    <xf numFmtId="0" fontId="17" fillId="30" borderId="52" xfId="0" applyFont="1" applyFill="1" applyBorder="1" applyAlignment="1">
      <alignment horizontal="center" vertical="center"/>
    </xf>
    <xf numFmtId="3" fontId="17" fillId="30" borderId="69" xfId="0" applyNumberFormat="1" applyFont="1" applyFill="1" applyBorder="1" applyAlignment="1">
      <alignment horizontal="center" vertical="center"/>
    </xf>
    <xf numFmtId="0" fontId="30" fillId="30" borderId="48" xfId="0" applyFont="1" applyFill="1" applyBorder="1" applyAlignment="1">
      <alignment horizontal="center" vertical="center"/>
    </xf>
    <xf numFmtId="171" fontId="19" fillId="42" borderId="48" xfId="0" applyNumberFormat="1" applyFont="1" applyFill="1" applyBorder="1"/>
    <xf numFmtId="3" fontId="17" fillId="30" borderId="49" xfId="0" applyNumberFormat="1" applyFont="1" applyFill="1" applyBorder="1" applyAlignment="1">
      <alignment horizontal="center" vertical="center"/>
    </xf>
    <xf numFmtId="0" fontId="17" fillId="30" borderId="49" xfId="0" applyFont="1" applyFill="1" applyBorder="1" applyAlignment="1">
      <alignment horizontal="center" vertical="center"/>
    </xf>
    <xf numFmtId="3" fontId="17" fillId="30" borderId="59" xfId="0" applyNumberFormat="1" applyFont="1" applyFill="1" applyBorder="1" applyAlignment="1">
      <alignment horizontal="center" vertical="center"/>
    </xf>
    <xf numFmtId="0" fontId="17" fillId="30" borderId="60" xfId="0" applyFont="1" applyFill="1" applyBorder="1" applyAlignment="1">
      <alignment horizontal="center" vertical="center"/>
    </xf>
    <xf numFmtId="3" fontId="17" fillId="30" borderId="66" xfId="0" applyNumberFormat="1" applyFont="1" applyFill="1" applyBorder="1" applyAlignment="1">
      <alignment horizontal="center" vertical="center"/>
    </xf>
    <xf numFmtId="3" fontId="17" fillId="30" borderId="56" xfId="0" applyNumberFormat="1" applyFont="1" applyFill="1" applyBorder="1" applyAlignment="1">
      <alignment horizontal="center" vertical="center"/>
    </xf>
    <xf numFmtId="3" fontId="17" fillId="30" borderId="57" xfId="0" applyNumberFormat="1" applyFont="1" applyFill="1" applyBorder="1" applyAlignment="1">
      <alignment horizontal="center" vertical="center"/>
    </xf>
    <xf numFmtId="3" fontId="19" fillId="30" borderId="0" xfId="0" applyNumberFormat="1" applyFont="1" applyFill="1" applyBorder="1"/>
    <xf numFmtId="3" fontId="19" fillId="30" borderId="41" xfId="0" applyNumberFormat="1" applyFont="1" applyFill="1" applyBorder="1"/>
    <xf numFmtId="171" fontId="19" fillId="30" borderId="33" xfId="0" applyNumberFormat="1" applyFont="1" applyFill="1" applyBorder="1"/>
    <xf numFmtId="3" fontId="17" fillId="30" borderId="74" xfId="0" applyNumberFormat="1" applyFont="1" applyFill="1" applyBorder="1" applyAlignment="1">
      <alignment horizontal="center" vertical="center"/>
    </xf>
    <xf numFmtId="3" fontId="17" fillId="30" borderId="53" xfId="0" applyNumberFormat="1" applyFont="1" applyFill="1" applyBorder="1" applyAlignment="1">
      <alignment horizontal="center" vertical="center"/>
    </xf>
    <xf numFmtId="3" fontId="17" fillId="30" borderId="65" xfId="0" applyNumberFormat="1" applyFont="1" applyFill="1" applyBorder="1" applyAlignment="1">
      <alignment horizontal="center" vertical="center"/>
    </xf>
    <xf numFmtId="0" fontId="30" fillId="30" borderId="0" xfId="0" applyFont="1" applyFill="1" applyBorder="1" applyAlignment="1">
      <alignment horizontal="center" vertical="center"/>
    </xf>
    <xf numFmtId="0" fontId="18" fillId="30" borderId="0" xfId="0" applyFont="1" applyFill="1" applyBorder="1"/>
    <xf numFmtId="3" fontId="19" fillId="30" borderId="48" xfId="0" applyNumberFormat="1" applyFont="1" applyFill="1" applyBorder="1"/>
    <xf numFmtId="3" fontId="19" fillId="30" borderId="98" xfId="0" applyNumberFormat="1" applyFont="1" applyFill="1" applyBorder="1"/>
    <xf numFmtId="171" fontId="19" fillId="30" borderId="56" xfId="0" applyNumberFormat="1" applyFont="1" applyFill="1" applyBorder="1"/>
    <xf numFmtId="3" fontId="17" fillId="30" borderId="75" xfId="0" applyNumberFormat="1" applyFont="1" applyFill="1" applyBorder="1" applyAlignment="1">
      <alignment horizontal="center" vertical="center"/>
    </xf>
    <xf numFmtId="0" fontId="17" fillId="30" borderId="53" xfId="0" applyFont="1" applyFill="1" applyBorder="1" applyAlignment="1">
      <alignment horizontal="center" vertical="center"/>
    </xf>
    <xf numFmtId="0" fontId="17" fillId="30" borderId="0" xfId="0" applyFont="1" applyFill="1" applyBorder="1" applyAlignment="1">
      <alignment horizontal="center" vertical="center"/>
    </xf>
    <xf numFmtId="0" fontId="30" fillId="30" borderId="49" xfId="0" applyFont="1" applyFill="1" applyBorder="1" applyAlignment="1">
      <alignment horizontal="center" vertical="center"/>
    </xf>
    <xf numFmtId="0" fontId="17" fillId="30" borderId="75" xfId="0" applyFont="1" applyFill="1" applyBorder="1" applyAlignment="1">
      <alignment horizontal="center" vertical="center"/>
    </xf>
    <xf numFmtId="0" fontId="17" fillId="30" borderId="54" xfId="0" applyFont="1" applyFill="1" applyBorder="1" applyAlignment="1">
      <alignment horizontal="center" vertical="center"/>
    </xf>
    <xf numFmtId="0" fontId="17" fillId="30" borderId="69" xfId="0" applyFont="1" applyFill="1" applyBorder="1" applyAlignment="1">
      <alignment horizontal="center" vertical="center"/>
    </xf>
    <xf numFmtId="0" fontId="17" fillId="30" borderId="48" xfId="0" applyFont="1" applyFill="1" applyBorder="1" applyAlignment="1">
      <alignment horizontal="center" vertical="center"/>
    </xf>
    <xf numFmtId="3" fontId="17" fillId="30" borderId="58" xfId="0" applyNumberFormat="1" applyFont="1" applyFill="1" applyBorder="1" applyAlignment="1">
      <alignment horizontal="center" vertical="center"/>
    </xf>
    <xf numFmtId="3" fontId="17" fillId="30" borderId="49" xfId="0" applyNumberFormat="1" applyFont="1" applyFill="1" applyBorder="1" applyAlignment="1">
      <alignment horizontal="center"/>
    </xf>
    <xf numFmtId="3" fontId="19" fillId="30" borderId="100" xfId="0" applyNumberFormat="1" applyFont="1" applyFill="1" applyBorder="1"/>
    <xf numFmtId="3" fontId="19" fillId="30" borderId="49" xfId="0" applyNumberFormat="1" applyFont="1" applyFill="1" applyBorder="1"/>
    <xf numFmtId="171" fontId="19" fillId="30" borderId="59" xfId="0" applyNumberFormat="1" applyFont="1" applyFill="1" applyBorder="1"/>
    <xf numFmtId="3" fontId="17" fillId="30" borderId="73" xfId="0" applyNumberFormat="1" applyFont="1" applyFill="1" applyBorder="1" applyAlignment="1">
      <alignment horizontal="center" vertical="center" wrapText="1"/>
    </xf>
    <xf numFmtId="3" fontId="17" fillId="30" borderId="73" xfId="0" applyNumberFormat="1" applyFont="1" applyFill="1" applyBorder="1" applyAlignment="1">
      <alignment horizontal="center" vertical="center"/>
    </xf>
    <xf numFmtId="3" fontId="17" fillId="30" borderId="37" xfId="0" applyNumberFormat="1" applyFont="1" applyFill="1" applyBorder="1" applyAlignment="1">
      <alignment horizontal="center" vertical="center"/>
    </xf>
    <xf numFmtId="3" fontId="17" fillId="30" borderId="7" xfId="0" applyNumberFormat="1" applyFont="1" applyFill="1" applyBorder="1" applyAlignment="1">
      <alignment horizontal="center" vertical="center"/>
    </xf>
    <xf numFmtId="3" fontId="17" fillId="30" borderId="8" xfId="0" applyNumberFormat="1" applyFont="1" applyFill="1" applyBorder="1" applyAlignment="1">
      <alignment horizontal="center" vertical="center"/>
    </xf>
    <xf numFmtId="3" fontId="17" fillId="30" borderId="37" xfId="0" applyNumberFormat="1" applyFont="1" applyFill="1" applyBorder="1" applyAlignment="1">
      <alignment horizontal="center" vertical="center" wrapText="1"/>
    </xf>
    <xf numFmtId="0" fontId="17" fillId="30" borderId="37" xfId="0" applyFont="1" applyFill="1" applyBorder="1" applyAlignment="1">
      <alignment horizontal="center" vertical="center"/>
    </xf>
    <xf numFmtId="0" fontId="17" fillId="30" borderId="7" xfId="0" applyFont="1" applyFill="1" applyBorder="1" applyAlignment="1">
      <alignment horizontal="center" vertical="center"/>
    </xf>
    <xf numFmtId="0" fontId="17" fillId="30" borderId="58" xfId="0" applyFont="1" applyFill="1" applyBorder="1" applyAlignment="1">
      <alignment horizontal="center" vertical="center"/>
    </xf>
    <xf numFmtId="0" fontId="17" fillId="30" borderId="13" xfId="0" applyFont="1" applyFill="1" applyBorder="1" applyAlignment="1">
      <alignment horizontal="center" vertical="center"/>
    </xf>
    <xf numFmtId="3" fontId="17" fillId="30" borderId="70" xfId="0" applyNumberFormat="1" applyFont="1" applyFill="1" applyBorder="1" applyAlignment="1">
      <alignment horizontal="center" vertical="center"/>
    </xf>
    <xf numFmtId="3" fontId="17" fillId="30" borderId="15" xfId="0" applyNumberFormat="1" applyFont="1" applyFill="1" applyBorder="1" applyAlignment="1">
      <alignment horizontal="center" vertical="center"/>
    </xf>
    <xf numFmtId="3" fontId="17" fillId="30" borderId="63" xfId="0" applyNumberFormat="1" applyFont="1" applyFill="1" applyBorder="1" applyAlignment="1">
      <alignment horizontal="center" vertical="center"/>
    </xf>
    <xf numFmtId="3" fontId="17" fillId="30" borderId="74" xfId="0" applyNumberFormat="1" applyFont="1" applyFill="1" applyBorder="1" applyAlignment="1">
      <alignment horizontal="center" vertical="center" wrapText="1"/>
    </xf>
    <xf numFmtId="0" fontId="17" fillId="30" borderId="70" xfId="0" applyFont="1" applyFill="1" applyBorder="1" applyAlignment="1">
      <alignment horizontal="center" vertical="center"/>
    </xf>
    <xf numFmtId="3" fontId="17" fillId="30" borderId="71" xfId="0" applyNumberFormat="1" applyFont="1" applyFill="1" applyBorder="1" applyAlignment="1">
      <alignment horizontal="center" vertical="center"/>
    </xf>
    <xf numFmtId="3" fontId="17" fillId="30" borderId="72" xfId="0" applyNumberFormat="1" applyFont="1" applyFill="1" applyBorder="1" applyAlignment="1">
      <alignment horizontal="center" vertical="center"/>
    </xf>
    <xf numFmtId="3" fontId="17" fillId="30" borderId="16" xfId="0" applyNumberFormat="1" applyFont="1" applyFill="1" applyBorder="1" applyAlignment="1">
      <alignment horizontal="center" vertical="center"/>
    </xf>
    <xf numFmtId="3" fontId="17" fillId="30" borderId="34" xfId="0" applyNumberFormat="1" applyFont="1" applyFill="1" applyBorder="1" applyAlignment="1">
      <alignment horizontal="center" vertical="center"/>
    </xf>
    <xf numFmtId="3" fontId="17" fillId="30" borderId="13" xfId="0" applyNumberFormat="1" applyFont="1" applyFill="1" applyBorder="1" applyAlignment="1">
      <alignment horizontal="center" vertical="center"/>
    </xf>
    <xf numFmtId="0" fontId="17" fillId="30" borderId="57" xfId="0" applyFont="1" applyFill="1" applyBorder="1" applyAlignment="1">
      <alignment horizontal="center" vertical="center"/>
    </xf>
    <xf numFmtId="3" fontId="19" fillId="30" borderId="50" xfId="0" applyNumberFormat="1" applyFont="1" applyFill="1" applyBorder="1"/>
    <xf numFmtId="3" fontId="19" fillId="30" borderId="42" xfId="0" applyNumberFormat="1" applyFont="1" applyFill="1" applyBorder="1"/>
    <xf numFmtId="3" fontId="19" fillId="30" borderId="38" xfId="0" applyNumberFormat="1" applyFont="1" applyFill="1" applyBorder="1"/>
    <xf numFmtId="171" fontId="19" fillId="30" borderId="43" xfId="0" applyNumberFormat="1" applyFont="1" applyFill="1" applyBorder="1"/>
    <xf numFmtId="3" fontId="17" fillId="30" borderId="148" xfId="0" applyNumberFormat="1" applyFont="1" applyFill="1" applyBorder="1" applyAlignment="1">
      <alignment horizontal="center" vertical="center"/>
    </xf>
    <xf numFmtId="3" fontId="17" fillId="30" borderId="67" xfId="0" applyNumberFormat="1" applyFont="1" applyFill="1" applyBorder="1" applyAlignment="1">
      <alignment horizontal="center" vertical="center"/>
    </xf>
    <xf numFmtId="3" fontId="17" fillId="30" borderId="68" xfId="0" applyNumberFormat="1" applyFont="1" applyFill="1" applyBorder="1" applyAlignment="1">
      <alignment horizontal="center" vertical="center"/>
    </xf>
    <xf numFmtId="0" fontId="17" fillId="30" borderId="50" xfId="0" applyFont="1" applyFill="1" applyBorder="1" applyAlignment="1">
      <alignment horizontal="center" vertical="center"/>
    </xf>
    <xf numFmtId="0" fontId="17" fillId="30" borderId="50" xfId="0" applyFont="1" applyFill="1" applyBorder="1"/>
    <xf numFmtId="3" fontId="19" fillId="6" borderId="56" xfId="0" applyNumberFormat="1" applyFont="1" applyFill="1" applyBorder="1"/>
    <xf numFmtId="0" fontId="19" fillId="30" borderId="98" xfId="0" applyFont="1" applyFill="1" applyBorder="1"/>
    <xf numFmtId="0" fontId="19" fillId="30" borderId="56" xfId="0" applyFont="1" applyFill="1" applyBorder="1"/>
    <xf numFmtId="0" fontId="17" fillId="30" borderId="36" xfId="0" applyFont="1" applyFill="1" applyBorder="1"/>
    <xf numFmtId="0" fontId="17" fillId="30" borderId="40" xfId="0" applyFont="1" applyFill="1" applyBorder="1"/>
    <xf numFmtId="0" fontId="17" fillId="30" borderId="33" xfId="0" applyFont="1" applyFill="1" applyBorder="1"/>
    <xf numFmtId="0" fontId="17" fillId="30" borderId="38" xfId="0" applyFont="1" applyFill="1" applyBorder="1"/>
    <xf numFmtId="0" fontId="17" fillId="30" borderId="43" xfId="0" applyFont="1" applyFill="1" applyBorder="1"/>
    <xf numFmtId="164" fontId="19" fillId="4" borderId="0" xfId="0" applyNumberFormat="1" applyFont="1" applyFill="1" applyBorder="1" applyAlignment="1">
      <alignment horizontal="left"/>
    </xf>
    <xf numFmtId="167" fontId="17" fillId="4" borderId="0" xfId="0" applyNumberFormat="1" applyFont="1" applyFill="1" applyBorder="1" applyAlignment="1">
      <alignment horizontal="left"/>
    </xf>
    <xf numFmtId="164" fontId="17" fillId="4" borderId="41" xfId="0" applyNumberFormat="1" applyFont="1" applyFill="1" applyBorder="1" applyAlignment="1">
      <alignment horizontal="left"/>
    </xf>
    <xf numFmtId="164" fontId="17" fillId="4" borderId="0" xfId="0" applyNumberFormat="1" applyFont="1" applyFill="1" applyBorder="1" applyAlignment="1">
      <alignment horizontal="left"/>
    </xf>
    <xf numFmtId="164" fontId="17" fillId="4" borderId="33" xfId="0" applyNumberFormat="1" applyFont="1" applyFill="1" applyBorder="1" applyAlignment="1">
      <alignment horizontal="left"/>
    </xf>
    <xf numFmtId="0" fontId="19" fillId="4" borderId="0" xfId="0" applyFont="1" applyFill="1"/>
    <xf numFmtId="0" fontId="19" fillId="4" borderId="0" xfId="0" applyFont="1" applyFill="1" applyBorder="1"/>
    <xf numFmtId="167" fontId="19" fillId="4" borderId="0" xfId="0" applyNumberFormat="1" applyFont="1" applyFill="1"/>
    <xf numFmtId="0" fontId="19" fillId="4" borderId="41" xfId="0" applyFont="1" applyFill="1" applyBorder="1"/>
    <xf numFmtId="0" fontId="19" fillId="4" borderId="33" xfId="0" applyFont="1" applyFill="1" applyBorder="1"/>
    <xf numFmtId="164" fontId="19" fillId="0" borderId="0" xfId="0" applyNumberFormat="1" applyFont="1" applyFill="1" applyBorder="1" applyAlignment="1">
      <alignment horizontal="left"/>
    </xf>
    <xf numFmtId="167" fontId="17" fillId="0" borderId="0" xfId="0" applyNumberFormat="1" applyFont="1" applyFill="1" applyBorder="1" applyAlignment="1">
      <alignment horizontal="center"/>
    </xf>
    <xf numFmtId="164" fontId="17" fillId="0" borderId="41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center"/>
    </xf>
    <xf numFmtId="164" fontId="17" fillId="0" borderId="33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left"/>
    </xf>
    <xf numFmtId="0" fontId="17" fillId="0" borderId="0" xfId="0" applyFont="1" applyFill="1"/>
    <xf numFmtId="167" fontId="17" fillId="0" borderId="0" xfId="0" applyNumberFormat="1" applyFont="1" applyFill="1" applyBorder="1" applyAlignment="1">
      <alignment horizontal="left"/>
    </xf>
    <xf numFmtId="164" fontId="17" fillId="0" borderId="41" xfId="0" applyNumberFormat="1" applyFont="1" applyFill="1" applyBorder="1" applyAlignment="1">
      <alignment horizontal="left"/>
    </xf>
    <xf numFmtId="164" fontId="17" fillId="0" borderId="33" xfId="0" applyNumberFormat="1" applyFont="1" applyFill="1" applyBorder="1" applyAlignment="1">
      <alignment horizontal="left"/>
    </xf>
    <xf numFmtId="167" fontId="20" fillId="0" borderId="28" xfId="0" applyNumberFormat="1" applyFont="1" applyFill="1" applyBorder="1" applyAlignment="1">
      <alignment horizontal="center" vertical="top" wrapText="1"/>
    </xf>
    <xf numFmtId="167" fontId="20" fillId="6" borderId="18" xfId="0" applyNumberFormat="1" applyFont="1" applyFill="1" applyBorder="1"/>
    <xf numFmtId="164" fontId="17" fillId="30" borderId="32" xfId="0" applyNumberFormat="1" applyFont="1" applyFill="1" applyBorder="1" applyAlignment="1">
      <alignment horizontal="center"/>
    </xf>
    <xf numFmtId="164" fontId="17" fillId="30" borderId="44" xfId="0" applyNumberFormat="1" applyFont="1" applyFill="1" applyBorder="1" applyAlignment="1">
      <alignment horizontal="center"/>
    </xf>
    <xf numFmtId="0" fontId="17" fillId="30" borderId="18" xfId="0" applyFont="1" applyFill="1" applyBorder="1"/>
    <xf numFmtId="0" fontId="17" fillId="30" borderId="19" xfId="0" applyFont="1" applyFill="1" applyBorder="1"/>
    <xf numFmtId="0" fontId="17" fillId="30" borderId="4" xfId="0" applyFont="1" applyFill="1" applyBorder="1" applyAlignment="1">
      <alignment horizontal="center" vertical="center"/>
    </xf>
    <xf numFmtId="164" fontId="17" fillId="30" borderId="6" xfId="0" applyNumberFormat="1" applyFont="1" applyFill="1" applyBorder="1" applyAlignment="1">
      <alignment horizontal="center"/>
    </xf>
    <xf numFmtId="164" fontId="17" fillId="30" borderId="4" xfId="0" applyNumberFormat="1" applyFont="1" applyFill="1" applyBorder="1" applyAlignment="1">
      <alignment horizontal="center"/>
    </xf>
    <xf numFmtId="164" fontId="17" fillId="30" borderId="4" xfId="0" applyNumberFormat="1" applyFont="1" applyFill="1" applyBorder="1" applyAlignment="1">
      <alignment horizontal="center" vertical="center"/>
    </xf>
    <xf numFmtId="164" fontId="20" fillId="30" borderId="42" xfId="0" applyNumberFormat="1" applyFont="1" applyFill="1" applyBorder="1"/>
    <xf numFmtId="167" fontId="20" fillId="30" borderId="38" xfId="0" applyNumberFormat="1" applyFont="1" applyFill="1" applyBorder="1"/>
    <xf numFmtId="0" fontId="20" fillId="30" borderId="38" xfId="0" applyNumberFormat="1" applyFont="1" applyFill="1" applyBorder="1"/>
    <xf numFmtId="0" fontId="20" fillId="30" borderId="42" xfId="0" applyNumberFormat="1" applyFont="1" applyFill="1" applyBorder="1"/>
    <xf numFmtId="0" fontId="20" fillId="30" borderId="43" xfId="0" applyNumberFormat="1" applyFont="1" applyFill="1" applyBorder="1"/>
    <xf numFmtId="164" fontId="17" fillId="30" borderId="9" xfId="0" applyNumberFormat="1" applyFont="1" applyFill="1" applyBorder="1" applyAlignment="1">
      <alignment horizontal="center"/>
    </xf>
    <xf numFmtId="164" fontId="17" fillId="30" borderId="10" xfId="0" applyNumberFormat="1" applyFont="1" applyFill="1" applyBorder="1" applyAlignment="1">
      <alignment horizontal="center"/>
    </xf>
    <xf numFmtId="164" fontId="20" fillId="30" borderId="39" xfId="0" applyNumberFormat="1" applyFont="1" applyFill="1" applyBorder="1"/>
    <xf numFmtId="167" fontId="20" fillId="30" borderId="36" xfId="0" applyNumberFormat="1" applyFont="1" applyFill="1" applyBorder="1"/>
    <xf numFmtId="0" fontId="20" fillId="30" borderId="36" xfId="0" applyNumberFormat="1" applyFont="1" applyFill="1" applyBorder="1"/>
    <xf numFmtId="0" fontId="20" fillId="30" borderId="39" xfId="0" applyNumberFormat="1" applyFont="1" applyFill="1" applyBorder="1"/>
    <xf numFmtId="0" fontId="20" fillId="30" borderId="40" xfId="0" applyNumberFormat="1" applyFont="1" applyFill="1" applyBorder="1"/>
    <xf numFmtId="164" fontId="20" fillId="30" borderId="41" xfId="0" applyNumberFormat="1" applyFont="1" applyFill="1" applyBorder="1"/>
    <xf numFmtId="167" fontId="20" fillId="30" borderId="0" xfId="0" applyNumberFormat="1" applyFont="1" applyFill="1" applyBorder="1"/>
    <xf numFmtId="0" fontId="20" fillId="30" borderId="0" xfId="0" applyNumberFormat="1" applyFont="1" applyFill="1" applyBorder="1"/>
    <xf numFmtId="0" fontId="20" fillId="30" borderId="41" xfId="0" applyNumberFormat="1" applyFont="1" applyFill="1" applyBorder="1"/>
    <xf numFmtId="0" fontId="20" fillId="30" borderId="33" xfId="0" applyNumberFormat="1" applyFont="1" applyFill="1" applyBorder="1"/>
    <xf numFmtId="164" fontId="17" fillId="30" borderId="7" xfId="0" applyNumberFormat="1" applyFont="1" applyFill="1" applyBorder="1" applyAlignment="1">
      <alignment horizontal="center"/>
    </xf>
    <xf numFmtId="164" fontId="17" fillId="30" borderId="8" xfId="0" applyNumberFormat="1" applyFont="1" applyFill="1" applyBorder="1" applyAlignment="1">
      <alignment horizontal="center"/>
    </xf>
    <xf numFmtId="164" fontId="17" fillId="30" borderId="6" xfId="0" applyNumberFormat="1" applyFont="1" applyFill="1" applyBorder="1" applyAlignment="1">
      <alignment horizontal="center" vertical="center"/>
    </xf>
    <xf numFmtId="167" fontId="20" fillId="13" borderId="18" xfId="0" applyNumberFormat="1" applyFont="1" applyFill="1" applyBorder="1"/>
    <xf numFmtId="0" fontId="20" fillId="13" borderId="18" xfId="0" applyNumberFormat="1" applyFont="1" applyFill="1" applyBorder="1"/>
    <xf numFmtId="0" fontId="20" fillId="13" borderId="17" xfId="0" applyNumberFormat="1" applyFont="1" applyFill="1" applyBorder="1"/>
    <xf numFmtId="0" fontId="20" fillId="13" borderId="19" xfId="0" applyNumberFormat="1" applyFont="1" applyFill="1" applyBorder="1"/>
    <xf numFmtId="3" fontId="20" fillId="0" borderId="35" xfId="0" applyNumberFormat="1" applyFont="1" applyFill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171" fontId="2" fillId="0" borderId="37" xfId="0" applyNumberFormat="1" applyFont="1" applyBorder="1" applyAlignment="1">
      <alignment horizontal="center" vertical="center"/>
    </xf>
    <xf numFmtId="171" fontId="2" fillId="8" borderId="37" xfId="0" applyNumberFormat="1" applyFont="1" applyFill="1" applyBorder="1" applyAlignment="1">
      <alignment horizontal="center" vertical="center"/>
    </xf>
    <xf numFmtId="10" fontId="2" fillId="0" borderId="37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38" fillId="6" borderId="48" xfId="0" applyNumberFormat="1" applyFont="1" applyFill="1" applyBorder="1" applyAlignment="1">
      <alignment wrapText="1"/>
    </xf>
    <xf numFmtId="167" fontId="19" fillId="71" borderId="1" xfId="0" applyNumberFormat="1" applyFont="1" applyFill="1" applyBorder="1" applyAlignment="1">
      <alignment horizontal="center" vertical="center"/>
    </xf>
    <xf numFmtId="167" fontId="19" fillId="0" borderId="48" xfId="0" applyNumberFormat="1" applyFont="1" applyFill="1" applyBorder="1"/>
    <xf numFmtId="0" fontId="19" fillId="0" borderId="98" xfId="0" applyFont="1" applyFill="1" applyBorder="1"/>
    <xf numFmtId="0" fontId="19" fillId="0" borderId="56" xfId="0" applyFont="1" applyFill="1" applyBorder="1"/>
    <xf numFmtId="172" fontId="0" fillId="4" borderId="0" xfId="12" applyNumberFormat="1" applyFont="1" applyFill="1" applyBorder="1" applyAlignment="1">
      <alignment horizontal="center" vertical="center"/>
    </xf>
    <xf numFmtId="0" fontId="0" fillId="30" borderId="25" xfId="0" applyFill="1" applyBorder="1" applyAlignment="1">
      <alignment horizontal="center" vertical="center"/>
    </xf>
    <xf numFmtId="0" fontId="0" fillId="30" borderId="25" xfId="0" applyFont="1" applyFill="1" applyBorder="1" applyAlignment="1">
      <alignment horizontal="left" vertical="center"/>
    </xf>
    <xf numFmtId="0" fontId="0" fillId="30" borderId="121" xfId="0" applyFill="1" applyBorder="1" applyAlignment="1">
      <alignment horizontal="center" vertical="center"/>
    </xf>
    <xf numFmtId="0" fontId="0" fillId="30" borderId="120" xfId="0" applyFont="1" applyFill="1" applyBorder="1" applyAlignment="1">
      <alignment horizontal="left" vertical="center"/>
    </xf>
    <xf numFmtId="0" fontId="0" fillId="30" borderId="121" xfId="0" applyFill="1" applyBorder="1" applyAlignment="1">
      <alignment horizontal="center" vertical="center" wrapText="1"/>
    </xf>
    <xf numFmtId="0" fontId="0" fillId="30" borderId="120" xfId="0" applyFont="1" applyFill="1" applyBorder="1" applyAlignment="1">
      <alignment horizontal="left" vertical="center" wrapText="1"/>
    </xf>
    <xf numFmtId="0" fontId="0" fillId="30" borderId="25" xfId="0" applyFill="1" applyBorder="1" applyAlignment="1">
      <alignment horizontal="center"/>
    </xf>
    <xf numFmtId="0" fontId="0" fillId="30" borderId="25" xfId="0" applyFill="1" applyBorder="1"/>
    <xf numFmtId="0" fontId="0" fillId="30" borderId="121" xfId="0" applyFill="1" applyBorder="1" applyAlignment="1">
      <alignment horizontal="center"/>
    </xf>
    <xf numFmtId="0" fontId="0" fillId="30" borderId="120" xfId="0" applyFill="1" applyBorder="1"/>
    <xf numFmtId="169" fontId="2" fillId="46" borderId="14" xfId="0" applyNumberFormat="1" applyFont="1" applyFill="1" applyBorder="1" applyAlignment="1">
      <alignment horizontal="left" vertical="center"/>
    </xf>
    <xf numFmtId="169" fontId="0" fillId="4" borderId="0" xfId="0" applyNumberFormat="1" applyFont="1" applyFill="1" applyBorder="1" applyAlignment="1">
      <alignment horizontal="center" vertical="center"/>
    </xf>
    <xf numFmtId="4" fontId="0" fillId="4" borderId="0" xfId="0" applyNumberFormat="1" applyFill="1" applyBorder="1" applyAlignment="1">
      <alignment horizontal="center" vertical="center"/>
    </xf>
    <xf numFmtId="172" fontId="1" fillId="4" borderId="0" xfId="12" applyNumberFormat="1" applyFont="1" applyFill="1" applyBorder="1" applyAlignment="1">
      <alignment horizontal="center"/>
    </xf>
    <xf numFmtId="0" fontId="2" fillId="46" borderId="52" xfId="0" applyFont="1" applyFill="1" applyBorder="1" applyAlignment="1">
      <alignment horizontal="center" vertical="center"/>
    </xf>
    <xf numFmtId="3" fontId="0" fillId="4" borderId="0" xfId="0" applyNumberFormat="1" applyFont="1" applyFill="1" applyBorder="1" applyAlignment="1">
      <alignment horizontal="center" vertical="center"/>
    </xf>
    <xf numFmtId="9" fontId="0" fillId="4" borderId="0" xfId="1" applyFont="1" applyFill="1" applyBorder="1" applyAlignment="1">
      <alignment horizontal="center" vertical="center"/>
    </xf>
    <xf numFmtId="9" fontId="1" fillId="4" borderId="0" xfId="1" applyFont="1" applyFill="1" applyBorder="1" applyAlignment="1">
      <alignment horizontal="center" vertical="center"/>
    </xf>
    <xf numFmtId="10" fontId="0" fillId="4" borderId="0" xfId="0" applyNumberFormat="1" applyFill="1" applyBorder="1" applyAlignment="1">
      <alignment horizontal="center" vertical="center"/>
    </xf>
    <xf numFmtId="3" fontId="0" fillId="4" borderId="0" xfId="0" applyNumberFormat="1" applyFill="1" applyBorder="1" applyAlignment="1">
      <alignment horizontal="center" vertical="center"/>
    </xf>
    <xf numFmtId="3" fontId="6" fillId="4" borderId="0" xfId="12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3" fontId="6" fillId="4" borderId="0" xfId="1" applyNumberFormat="1" applyFont="1" applyFill="1" applyBorder="1" applyAlignment="1">
      <alignment horizontal="center" vertical="center"/>
    </xf>
    <xf numFmtId="0" fontId="2" fillId="46" borderId="14" xfId="0" applyFont="1" applyFill="1" applyBorder="1" applyAlignment="1">
      <alignment horizontal="center" vertical="center"/>
    </xf>
    <xf numFmtId="0" fontId="2" fillId="46" borderId="20" xfId="0" applyFont="1" applyFill="1" applyBorder="1" applyAlignment="1">
      <alignment horizontal="center" vertical="center"/>
    </xf>
    <xf numFmtId="169" fontId="2" fillId="46" borderId="14" xfId="0" applyNumberFormat="1" applyFont="1" applyFill="1" applyBorder="1" applyAlignment="1">
      <alignment horizontal="center" vertical="center"/>
    </xf>
    <xf numFmtId="9" fontId="2" fillId="46" borderId="52" xfId="1" applyFont="1" applyFill="1" applyBorder="1" applyAlignment="1">
      <alignment horizontal="center" vertical="center"/>
    </xf>
    <xf numFmtId="0" fontId="2" fillId="46" borderId="29" xfId="0" applyFont="1" applyFill="1" applyBorder="1" applyAlignment="1">
      <alignment horizontal="center" vertical="center"/>
    </xf>
    <xf numFmtId="0" fontId="2" fillId="46" borderId="22" xfId="0" applyFont="1" applyFill="1" applyBorder="1" applyAlignment="1">
      <alignment horizontal="center" vertical="center"/>
    </xf>
    <xf numFmtId="178" fontId="2" fillId="46" borderId="53" xfId="0" applyNumberFormat="1" applyFont="1" applyFill="1" applyBorder="1" applyAlignment="1">
      <alignment horizontal="center" vertical="center"/>
    </xf>
    <xf numFmtId="173" fontId="0" fillId="4" borderId="0" xfId="0" applyNumberFormat="1" applyFont="1" applyFill="1" applyBorder="1" applyAlignment="1">
      <alignment horizontal="center" vertical="center"/>
    </xf>
    <xf numFmtId="179" fontId="2" fillId="46" borderId="52" xfId="0" applyNumberFormat="1" applyFont="1" applyFill="1" applyBorder="1" applyAlignment="1">
      <alignment horizontal="center" vertical="center"/>
    </xf>
    <xf numFmtId="175" fontId="2" fillId="46" borderId="53" xfId="0" applyNumberFormat="1" applyFont="1" applyFill="1" applyBorder="1" applyAlignment="1">
      <alignment horizontal="center" vertical="center"/>
    </xf>
    <xf numFmtId="175" fontId="2" fillId="46" borderId="52" xfId="0" applyNumberFormat="1" applyFont="1" applyFill="1" applyBorder="1" applyAlignment="1">
      <alignment horizontal="center" vertical="center"/>
    </xf>
    <xf numFmtId="174" fontId="2" fillId="46" borderId="52" xfId="0" applyNumberFormat="1" applyFont="1" applyFill="1" applyBorder="1" applyAlignment="1">
      <alignment horizontal="center" vertical="center"/>
    </xf>
    <xf numFmtId="169" fontId="2" fillId="46" borderId="53" xfId="0" applyNumberFormat="1" applyFont="1" applyFill="1" applyBorder="1" applyAlignment="1">
      <alignment horizontal="center" vertical="center"/>
    </xf>
    <xf numFmtId="4" fontId="2" fillId="46" borderId="52" xfId="0" applyNumberFormat="1" applyFont="1" applyFill="1" applyBorder="1" applyAlignment="1">
      <alignment horizontal="center" vertical="center"/>
    </xf>
    <xf numFmtId="1" fontId="2" fillId="46" borderId="0" xfId="0" applyNumberFormat="1" applyFont="1" applyFill="1" applyBorder="1" applyAlignment="1">
      <alignment horizontal="center" vertical="center"/>
    </xf>
    <xf numFmtId="10" fontId="0" fillId="0" borderId="0" xfId="1" applyNumberFormat="1" applyFont="1" applyBorder="1" applyAlignment="1">
      <alignment horizontal="center" vertical="center"/>
    </xf>
    <xf numFmtId="10" fontId="1" fillId="0" borderId="0" xfId="1" applyNumberFormat="1" applyFont="1" applyBorder="1" applyAlignment="1">
      <alignment horizontal="center" vertical="center"/>
    </xf>
    <xf numFmtId="169" fontId="2" fillId="46" borderId="0" xfId="0" applyNumberFormat="1" applyFont="1" applyFill="1" applyBorder="1" applyAlignment="1">
      <alignment horizontal="center" vertical="center"/>
    </xf>
    <xf numFmtId="169" fontId="2" fillId="46" borderId="124" xfId="0" applyNumberFormat="1" applyFont="1" applyFill="1" applyBorder="1" applyAlignment="1">
      <alignment horizontal="center" vertical="center"/>
    </xf>
    <xf numFmtId="9" fontId="1" fillId="0" borderId="0" xfId="1" applyFont="1" applyBorder="1" applyAlignment="1">
      <alignment horizontal="center" vertical="center"/>
    </xf>
    <xf numFmtId="0" fontId="2" fillId="46" borderId="0" xfId="0" applyFont="1" applyFill="1" applyBorder="1" applyAlignment="1">
      <alignment horizontal="center" vertical="center"/>
    </xf>
    <xf numFmtId="175" fontId="2" fillId="46" borderId="0" xfId="0" applyNumberFormat="1" applyFont="1" applyFill="1" applyBorder="1" applyAlignment="1">
      <alignment horizontal="center" vertical="center"/>
    </xf>
    <xf numFmtId="4" fontId="0" fillId="0" borderId="0" xfId="0" applyNumberFormat="1" applyFont="1" applyBorder="1" applyAlignment="1">
      <alignment horizontal="center" vertical="center"/>
    </xf>
    <xf numFmtId="174" fontId="2" fillId="46" borderId="0" xfId="0" applyNumberFormat="1" applyFont="1" applyFill="1" applyBorder="1" applyAlignment="1">
      <alignment horizontal="center" vertical="center"/>
    </xf>
    <xf numFmtId="4" fontId="2" fillId="46" borderId="0" xfId="0" applyNumberFormat="1" applyFont="1" applyFill="1" applyBorder="1" applyAlignment="1">
      <alignment horizontal="center" vertical="center"/>
    </xf>
    <xf numFmtId="176" fontId="1" fillId="0" borderId="0" xfId="1" applyNumberFormat="1" applyFont="1" applyBorder="1" applyAlignment="1">
      <alignment horizontal="center" vertical="center"/>
    </xf>
    <xf numFmtId="169" fontId="2" fillId="46" borderId="2" xfId="0" applyNumberFormat="1" applyFont="1" applyFill="1" applyBorder="1" applyAlignment="1">
      <alignment horizontal="center" vertical="center"/>
    </xf>
    <xf numFmtId="168" fontId="2" fillId="4" borderId="0" xfId="0" applyNumberFormat="1" applyFont="1" applyFill="1" applyBorder="1" applyAlignment="1">
      <alignment horizontal="center" vertical="center"/>
    </xf>
    <xf numFmtId="9" fontId="0" fillId="0" borderId="0" xfId="1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80" fontId="2" fillId="14" borderId="0" xfId="12" applyNumberFormat="1" applyFont="1" applyFill="1" applyBorder="1" applyAlignment="1">
      <alignment horizontal="center" vertical="center"/>
    </xf>
    <xf numFmtId="169" fontId="2" fillId="72" borderId="0" xfId="0" applyNumberFormat="1" applyFont="1" applyFill="1" applyBorder="1" applyAlignment="1">
      <alignment horizontal="center" vertical="center"/>
    </xf>
    <xf numFmtId="172" fontId="1" fillId="4" borderId="0" xfId="12" applyNumberFormat="1" applyFont="1" applyFill="1" applyBorder="1"/>
    <xf numFmtId="169" fontId="0" fillId="46" borderId="52" xfId="0" applyNumberFormat="1" applyFont="1" applyFill="1" applyBorder="1" applyAlignment="1">
      <alignment horizontal="right" vertical="center"/>
    </xf>
    <xf numFmtId="180" fontId="1" fillId="4" borderId="0" xfId="12" applyNumberFormat="1" applyFont="1" applyFill="1" applyBorder="1" applyAlignment="1">
      <alignment horizontal="center" vertical="center"/>
    </xf>
    <xf numFmtId="175" fontId="0" fillId="4" borderId="0" xfId="0" applyNumberFormat="1" applyFont="1" applyFill="1" applyBorder="1" applyAlignment="1">
      <alignment horizontal="right" vertical="center"/>
    </xf>
    <xf numFmtId="176" fontId="47" fillId="35" borderId="110" xfId="1" applyNumberFormat="1" applyFont="1" applyFill="1" applyBorder="1"/>
    <xf numFmtId="176" fontId="47" fillId="52" borderId="118" xfId="0" applyNumberFormat="1" applyFont="1" applyFill="1" applyBorder="1"/>
    <xf numFmtId="176" fontId="47" fillId="34" borderId="110" xfId="0" applyNumberFormat="1" applyFont="1" applyFill="1" applyBorder="1"/>
    <xf numFmtId="176" fontId="47" fillId="33" borderId="118" xfId="0" applyNumberFormat="1" applyFont="1" applyFill="1" applyBorder="1"/>
    <xf numFmtId="176" fontId="47" fillId="31" borderId="110" xfId="0" applyNumberFormat="1" applyFont="1" applyFill="1" applyBorder="1"/>
    <xf numFmtId="176" fontId="39" fillId="4" borderId="118" xfId="1" applyNumberFormat="1" applyFont="1" applyFill="1" applyBorder="1"/>
    <xf numFmtId="176" fontId="39" fillId="4" borderId="110" xfId="1" applyNumberFormat="1" applyFont="1" applyFill="1" applyBorder="1"/>
    <xf numFmtId="9" fontId="39" fillId="4" borderId="0" xfId="1" applyFont="1" applyFill="1" applyBorder="1" applyAlignment="1">
      <alignment horizontal="center" vertical="center"/>
    </xf>
    <xf numFmtId="9" fontId="39" fillId="4" borderId="0" xfId="1" applyFont="1" applyFill="1" applyBorder="1"/>
    <xf numFmtId="0" fontId="39" fillId="0" borderId="0" xfId="0" applyFont="1" applyBorder="1"/>
    <xf numFmtId="176" fontId="47" fillId="35" borderId="113" xfId="12" applyNumberFormat="1" applyFont="1" applyFill="1" applyBorder="1"/>
    <xf numFmtId="176" fontId="47" fillId="52" borderId="114" xfId="0" applyNumberFormat="1" applyFont="1" applyFill="1" applyBorder="1"/>
    <xf numFmtId="176" fontId="47" fillId="34" borderId="113" xfId="0" applyNumberFormat="1" applyFont="1" applyFill="1" applyBorder="1"/>
    <xf numFmtId="176" fontId="47" fillId="33" borderId="114" xfId="0" applyNumberFormat="1" applyFont="1" applyFill="1" applyBorder="1"/>
    <xf numFmtId="176" fontId="47" fillId="31" borderId="113" xfId="0" applyNumberFormat="1" applyFont="1" applyFill="1" applyBorder="1"/>
    <xf numFmtId="176" fontId="39" fillId="4" borderId="114" xfId="0" applyNumberFormat="1" applyFont="1" applyFill="1" applyBorder="1"/>
    <xf numFmtId="176" fontId="39" fillId="4" borderId="113" xfId="1" applyNumberFormat="1" applyFont="1" applyFill="1" applyBorder="1"/>
    <xf numFmtId="176" fontId="47" fillId="35" borderId="24" xfId="0" applyNumberFormat="1" applyFont="1" applyFill="1" applyBorder="1"/>
    <xf numFmtId="176" fontId="47" fillId="52" borderId="0" xfId="0" applyNumberFormat="1" applyFont="1" applyFill="1" applyBorder="1"/>
    <xf numFmtId="176" fontId="47" fillId="34" borderId="24" xfId="0" applyNumberFormat="1" applyFont="1" applyFill="1" applyBorder="1"/>
    <xf numFmtId="176" fontId="47" fillId="33" borderId="0" xfId="0" applyNumberFormat="1" applyFont="1" applyFill="1" applyBorder="1"/>
    <xf numFmtId="176" fontId="47" fillId="31" borderId="24" xfId="0" applyNumberFormat="1" applyFont="1" applyFill="1" applyBorder="1"/>
    <xf numFmtId="176" fontId="39" fillId="4" borderId="0" xfId="0" applyNumberFormat="1" applyFont="1" applyFill="1" applyBorder="1"/>
    <xf numFmtId="176" fontId="39" fillId="4" borderId="24" xfId="1" applyNumberFormat="1" applyFont="1" applyFill="1" applyBorder="1"/>
    <xf numFmtId="176" fontId="47" fillId="35" borderId="113" xfId="0" applyNumberFormat="1" applyFont="1" applyFill="1" applyBorder="1"/>
    <xf numFmtId="0" fontId="39" fillId="0" borderId="0" xfId="0" applyFont="1"/>
    <xf numFmtId="0" fontId="2" fillId="35" borderId="151" xfId="0" applyFont="1" applyFill="1" applyBorder="1" applyAlignment="1">
      <alignment horizontal="center" textRotation="90"/>
    </xf>
    <xf numFmtId="169" fontId="2" fillId="35" borderId="152" xfId="0" applyNumberFormat="1" applyFont="1" applyFill="1" applyBorder="1"/>
    <xf numFmtId="169" fontId="2" fillId="35" borderId="153" xfId="0" applyNumberFormat="1" applyFont="1" applyFill="1" applyBorder="1"/>
    <xf numFmtId="0" fontId="2" fillId="32" borderId="151" xfId="0" applyFont="1" applyFill="1" applyBorder="1" applyAlignment="1">
      <alignment horizontal="center" textRotation="90"/>
    </xf>
    <xf numFmtId="169" fontId="2" fillId="32" borderId="152" xfId="0" applyNumberFormat="1" applyFont="1" applyFill="1" applyBorder="1"/>
    <xf numFmtId="169" fontId="2" fillId="32" borderId="153" xfId="0" applyNumberFormat="1" applyFont="1" applyFill="1" applyBorder="1"/>
    <xf numFmtId="0" fontId="2" fillId="32" borderId="83" xfId="0" applyFont="1" applyFill="1" applyBorder="1" applyAlignment="1">
      <alignment horizontal="center" vertical="center"/>
    </xf>
    <xf numFmtId="0" fontId="0" fillId="32" borderId="41" xfId="0" applyFill="1" applyBorder="1"/>
    <xf numFmtId="0" fontId="0" fillId="32" borderId="139" xfId="0" applyFill="1" applyBorder="1"/>
    <xf numFmtId="0" fontId="2" fillId="0" borderId="21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35" borderId="83" xfId="0" applyFont="1" applyFill="1" applyBorder="1" applyAlignment="1">
      <alignment horizontal="center" vertical="center"/>
    </xf>
    <xf numFmtId="0" fontId="0" fillId="35" borderId="41" xfId="0" applyFill="1" applyBorder="1"/>
    <xf numFmtId="0" fontId="0" fillId="35" borderId="139" xfId="0" applyFill="1" applyBorder="1"/>
    <xf numFmtId="0" fontId="2" fillId="34" borderId="83" xfId="0" applyFont="1" applyFill="1" applyBorder="1" applyAlignment="1">
      <alignment horizontal="center" vertical="center"/>
    </xf>
    <xf numFmtId="0" fontId="2" fillId="34" borderId="151" xfId="0" applyFont="1" applyFill="1" applyBorder="1" applyAlignment="1">
      <alignment horizontal="center" textRotation="90"/>
    </xf>
    <xf numFmtId="0" fontId="0" fillId="34" borderId="41" xfId="0" applyFill="1" applyBorder="1"/>
    <xf numFmtId="169" fontId="2" fillId="34" borderId="152" xfId="0" applyNumberFormat="1" applyFont="1" applyFill="1" applyBorder="1"/>
    <xf numFmtId="0" fontId="0" fillId="34" borderId="139" xfId="0" applyFill="1" applyBorder="1"/>
    <xf numFmtId="169" fontId="2" fillId="34" borderId="153" xfId="0" applyNumberFormat="1" applyFont="1" applyFill="1" applyBorder="1"/>
    <xf numFmtId="0" fontId="2" fillId="33" borderId="83" xfId="0" applyFont="1" applyFill="1" applyBorder="1" applyAlignment="1">
      <alignment horizontal="center" vertical="center"/>
    </xf>
    <xf numFmtId="0" fontId="2" fillId="33" borderId="151" xfId="0" applyFont="1" applyFill="1" applyBorder="1" applyAlignment="1">
      <alignment textRotation="90"/>
    </xf>
    <xf numFmtId="0" fontId="0" fillId="33" borderId="41" xfId="0" applyFill="1" applyBorder="1"/>
    <xf numFmtId="169" fontId="2" fillId="33" borderId="152" xfId="0" applyNumberFormat="1" applyFont="1" applyFill="1" applyBorder="1"/>
    <xf numFmtId="0" fontId="0" fillId="33" borderId="139" xfId="0" applyFill="1" applyBorder="1"/>
    <xf numFmtId="169" fontId="2" fillId="33" borderId="153" xfId="0" applyNumberFormat="1" applyFont="1" applyFill="1" applyBorder="1"/>
    <xf numFmtId="0" fontId="2" fillId="31" borderId="151" xfId="0" applyFont="1" applyFill="1" applyBorder="1" applyAlignment="1">
      <alignment horizontal="center" textRotation="90"/>
    </xf>
    <xf numFmtId="0" fontId="0" fillId="31" borderId="41" xfId="0" applyFill="1" applyBorder="1"/>
    <xf numFmtId="169" fontId="2" fillId="31" borderId="152" xfId="0" applyNumberFormat="1" applyFont="1" applyFill="1" applyBorder="1"/>
    <xf numFmtId="0" fontId="0" fillId="31" borderId="139" xfId="0" applyFill="1" applyBorder="1"/>
    <xf numFmtId="169" fontId="2" fillId="31" borderId="153" xfId="0" applyNumberFormat="1" applyFont="1" applyFill="1" applyBorder="1"/>
    <xf numFmtId="0" fontId="2" fillId="0" borderId="83" xfId="0" applyFont="1" applyBorder="1" applyAlignment="1">
      <alignment horizontal="center" vertical="center"/>
    </xf>
    <xf numFmtId="0" fontId="2" fillId="0" borderId="151" xfId="0" applyFont="1" applyBorder="1" applyAlignment="1">
      <alignment horizontal="center" textRotation="90"/>
    </xf>
    <xf numFmtId="0" fontId="0" fillId="0" borderId="41" xfId="0" applyBorder="1"/>
    <xf numFmtId="169" fontId="2" fillId="0" borderId="152" xfId="0" applyNumberFormat="1" applyFont="1" applyBorder="1"/>
    <xf numFmtId="0" fontId="0" fillId="0" borderId="41" xfId="0" applyFill="1" applyBorder="1"/>
    <xf numFmtId="0" fontId="0" fillId="0" borderId="139" xfId="0" applyBorder="1"/>
    <xf numFmtId="169" fontId="2" fillId="0" borderId="153" xfId="0" applyNumberFormat="1" applyFont="1" applyBorder="1"/>
    <xf numFmtId="0" fontId="2" fillId="33" borderId="154" xfId="0" applyFont="1" applyFill="1" applyBorder="1" applyAlignment="1">
      <alignment textRotation="90"/>
    </xf>
    <xf numFmtId="0" fontId="2" fillId="3" borderId="83" xfId="0" applyFont="1" applyFill="1" applyBorder="1" applyAlignment="1">
      <alignment horizontal="center" vertical="center"/>
    </xf>
    <xf numFmtId="0" fontId="2" fillId="3" borderId="151" xfId="0" applyFont="1" applyFill="1" applyBorder="1" applyAlignment="1">
      <alignment horizontal="center" textRotation="90"/>
    </xf>
    <xf numFmtId="0" fontId="0" fillId="3" borderId="41" xfId="0" applyFill="1" applyBorder="1"/>
    <xf numFmtId="169" fontId="2" fillId="3" borderId="152" xfId="0" applyNumberFormat="1" applyFont="1" applyFill="1" applyBorder="1"/>
    <xf numFmtId="0" fontId="0" fillId="3" borderId="139" xfId="0" applyFill="1" applyBorder="1"/>
    <xf numFmtId="169" fontId="2" fillId="3" borderId="153" xfId="0" applyNumberFormat="1" applyFont="1" applyFill="1" applyBorder="1"/>
    <xf numFmtId="0" fontId="0" fillId="33" borderId="134" xfId="0" applyFill="1" applyBorder="1"/>
    <xf numFmtId="169" fontId="2" fillId="33" borderId="154" xfId="0" applyNumberFormat="1" applyFont="1" applyFill="1" applyBorder="1"/>
    <xf numFmtId="169" fontId="6" fillId="35" borderId="41" xfId="0" applyNumberFormat="1" applyFont="1" applyFill="1" applyBorder="1"/>
    <xf numFmtId="0" fontId="6" fillId="35" borderId="41" xfId="0" applyFont="1" applyFill="1" applyBorder="1"/>
    <xf numFmtId="0" fontId="6" fillId="35" borderId="139" xfId="0" applyFont="1" applyFill="1" applyBorder="1"/>
    <xf numFmtId="169" fontId="0" fillId="35" borderId="153" xfId="0" applyNumberFormat="1" applyFill="1" applyBorder="1"/>
    <xf numFmtId="0" fontId="6" fillId="32" borderId="41" xfId="0" applyFont="1" applyFill="1" applyBorder="1"/>
    <xf numFmtId="0" fontId="6" fillId="32" borderId="139" xfId="0" applyFont="1" applyFill="1" applyBorder="1"/>
    <xf numFmtId="169" fontId="0" fillId="32" borderId="153" xfId="0" applyNumberFormat="1" applyFill="1" applyBorder="1"/>
    <xf numFmtId="0" fontId="6" fillId="34" borderId="41" xfId="0" applyFont="1" applyFill="1" applyBorder="1"/>
    <xf numFmtId="169" fontId="0" fillId="34" borderId="152" xfId="0" applyNumberFormat="1" applyFill="1" applyBorder="1"/>
    <xf numFmtId="0" fontId="6" fillId="34" borderId="139" xfId="0" applyFont="1" applyFill="1" applyBorder="1"/>
    <xf numFmtId="169" fontId="0" fillId="34" borderId="153" xfId="0" applyNumberFormat="1" applyFill="1" applyBorder="1"/>
    <xf numFmtId="0" fontId="6" fillId="33" borderId="41" xfId="0" applyFont="1" applyFill="1" applyBorder="1"/>
    <xf numFmtId="169" fontId="0" fillId="33" borderId="152" xfId="0" applyNumberFormat="1" applyFill="1" applyBorder="1"/>
    <xf numFmtId="0" fontId="6" fillId="33" borderId="139" xfId="0" applyFont="1" applyFill="1" applyBorder="1"/>
    <xf numFmtId="0" fontId="0" fillId="33" borderId="153" xfId="0" applyFill="1" applyBorder="1"/>
    <xf numFmtId="0" fontId="6" fillId="3" borderId="41" xfId="0" applyFont="1" applyFill="1" applyBorder="1"/>
    <xf numFmtId="169" fontId="0" fillId="3" borderId="152" xfId="0" applyNumberFormat="1" applyFill="1" applyBorder="1"/>
    <xf numFmtId="0" fontId="6" fillId="3" borderId="139" xfId="0" applyFont="1" applyFill="1" applyBorder="1"/>
    <xf numFmtId="0" fontId="0" fillId="3" borderId="153" xfId="0" applyFill="1" applyBorder="1"/>
    <xf numFmtId="175" fontId="2" fillId="0" borderId="151" xfId="0" applyNumberFormat="1" applyFont="1" applyBorder="1" applyAlignment="1">
      <alignment horizontal="center" textRotation="90"/>
    </xf>
    <xf numFmtId="0" fontId="0" fillId="0" borderId="139" xfId="0" applyFill="1" applyBorder="1"/>
    <xf numFmtId="0" fontId="0" fillId="0" borderId="151" xfId="0" applyFont="1" applyBorder="1" applyAlignment="1">
      <alignment horizontal="center" textRotation="90"/>
    </xf>
    <xf numFmtId="169" fontId="0" fillId="0" borderId="152" xfId="0" applyNumberFormat="1" applyFont="1" applyBorder="1"/>
    <xf numFmtId="169" fontId="0" fillId="0" borderId="153" xfId="0" applyNumberFormat="1" applyFont="1" applyBorder="1"/>
    <xf numFmtId="0" fontId="2" fillId="0" borderId="0" xfId="0" applyFont="1" applyAlignment="1">
      <alignment horizontal="center" vertical="center" textRotation="90"/>
    </xf>
    <xf numFmtId="0" fontId="45" fillId="35" borderId="83" xfId="0" applyFont="1" applyFill="1" applyBorder="1" applyAlignment="1">
      <alignment horizontal="center" vertical="center"/>
    </xf>
    <xf numFmtId="0" fontId="45" fillId="32" borderId="83" xfId="0" applyFont="1" applyFill="1" applyBorder="1" applyAlignment="1">
      <alignment horizontal="center" vertical="center"/>
    </xf>
    <xf numFmtId="0" fontId="45" fillId="34" borderId="83" xfId="0" applyFont="1" applyFill="1" applyBorder="1" applyAlignment="1">
      <alignment horizontal="center" vertical="center"/>
    </xf>
    <xf numFmtId="0" fontId="45" fillId="33" borderId="83" xfId="0" applyFont="1" applyFill="1" applyBorder="1" applyAlignment="1">
      <alignment horizontal="center" vertical="center"/>
    </xf>
    <xf numFmtId="0" fontId="45" fillId="31" borderId="83" xfId="0" applyFont="1" applyFill="1" applyBorder="1" applyAlignment="1">
      <alignment horizontal="center" vertical="center"/>
    </xf>
    <xf numFmtId="0" fontId="45" fillId="0" borderId="83" xfId="0" applyFont="1" applyBorder="1" applyAlignment="1">
      <alignment horizontal="center" vertical="center"/>
    </xf>
    <xf numFmtId="0" fontId="0" fillId="0" borderId="58" xfId="0" applyBorder="1"/>
    <xf numFmtId="0" fontId="0" fillId="0" borderId="52" xfId="0" applyBorder="1"/>
    <xf numFmtId="2" fontId="0" fillId="32" borderId="123" xfId="0" applyNumberFormat="1" applyFont="1" applyFill="1" applyBorder="1"/>
    <xf numFmtId="2" fontId="0" fillId="35" borderId="123" xfId="0" applyNumberFormat="1" applyFont="1" applyFill="1" applyBorder="1"/>
    <xf numFmtId="175" fontId="2" fillId="0" borderId="156" xfId="0" applyNumberFormat="1" applyFont="1" applyBorder="1" applyAlignment="1">
      <alignment horizontal="center" textRotation="90"/>
    </xf>
    <xf numFmtId="175" fontId="2" fillId="0" borderId="128" xfId="0" applyNumberFormat="1" applyFont="1" applyBorder="1" applyAlignment="1">
      <alignment horizontal="center" textRotation="90"/>
    </xf>
    <xf numFmtId="175" fontId="2" fillId="0" borderId="155" xfId="0" applyNumberFormat="1" applyFont="1" applyBorder="1"/>
    <xf numFmtId="175" fontId="2" fillId="0" borderId="157" xfId="0" applyNumberFormat="1" applyFont="1" applyBorder="1"/>
    <xf numFmtId="175" fontId="2" fillId="0" borderId="158" xfId="0" applyNumberFormat="1" applyFont="1" applyBorder="1"/>
    <xf numFmtId="175" fontId="0" fillId="0" borderId="58" xfId="0" applyNumberFormat="1" applyBorder="1"/>
    <xf numFmtId="175" fontId="0" fillId="0" borderId="52" xfId="0" applyNumberFormat="1" applyBorder="1"/>
    <xf numFmtId="0" fontId="45" fillId="33" borderId="134" xfId="0" applyFont="1" applyFill="1" applyBorder="1" applyAlignment="1">
      <alignment horizontal="center" vertical="center"/>
    </xf>
    <xf numFmtId="0" fontId="45" fillId="3" borderId="83" xfId="0" applyFont="1" applyFill="1" applyBorder="1" applyAlignment="1">
      <alignment horizontal="center" vertical="center"/>
    </xf>
    <xf numFmtId="175" fontId="2" fillId="0" borderId="25" xfId="0" applyNumberFormat="1" applyFont="1" applyBorder="1" applyAlignment="1">
      <alignment horizontal="center" textRotation="90"/>
    </xf>
    <xf numFmtId="1" fontId="0" fillId="35" borderId="0" xfId="0" applyNumberFormat="1" applyFont="1" applyFill="1" applyBorder="1"/>
    <xf numFmtId="0" fontId="2" fillId="0" borderId="0" xfId="0" applyFont="1" applyBorder="1" applyAlignment="1">
      <alignment horizontal="center" vertical="center"/>
    </xf>
    <xf numFmtId="0" fontId="2" fillId="26" borderId="0" xfId="0" applyFont="1" applyFill="1" applyBorder="1"/>
    <xf numFmtId="0" fontId="2" fillId="0" borderId="23" xfId="0" applyFont="1" applyBorder="1" applyAlignment="1">
      <alignment vertical="center" wrapText="1"/>
    </xf>
    <xf numFmtId="0" fontId="2" fillId="0" borderId="108" xfId="0" applyFont="1" applyBorder="1" applyAlignment="1">
      <alignment vertical="center" wrapText="1"/>
    </xf>
    <xf numFmtId="0" fontId="2" fillId="43" borderId="0" xfId="0" applyFont="1" applyFill="1" applyBorder="1" applyAlignment="1">
      <alignment horizontal="center" vertical="center"/>
    </xf>
    <xf numFmtId="0" fontId="45" fillId="2" borderId="53" xfId="0" applyFont="1" applyFill="1" applyBorder="1" applyAlignment="1">
      <alignment vertical="center" wrapText="1"/>
    </xf>
    <xf numFmtId="176" fontId="6" fillId="0" borderId="0" xfId="0" applyNumberFormat="1" applyFont="1" applyFill="1" applyBorder="1"/>
    <xf numFmtId="176" fontId="0" fillId="0" borderId="0" xfId="0" applyNumberFormat="1" applyFill="1" applyBorder="1"/>
    <xf numFmtId="10" fontId="0" fillId="0" borderId="0" xfId="0" applyNumberFormat="1" applyFill="1" applyBorder="1" applyAlignment="1">
      <alignment horizontal="center" vertical="center"/>
    </xf>
    <xf numFmtId="10" fontId="0" fillId="0" borderId="0" xfId="0" applyNumberFormat="1" applyFill="1" applyBorder="1"/>
    <xf numFmtId="0" fontId="45" fillId="0" borderId="124" xfId="0" applyFont="1" applyFill="1" applyBorder="1" applyAlignment="1">
      <alignment vertical="center" wrapText="1"/>
    </xf>
    <xf numFmtId="0" fontId="0" fillId="0" borderId="124" xfId="0" applyFont="1" applyFill="1" applyBorder="1" applyAlignment="1">
      <alignment horizontal="left" vertical="center" wrapText="1"/>
    </xf>
    <xf numFmtId="176" fontId="6" fillId="0" borderId="124" xfId="0" applyNumberFormat="1" applyFont="1" applyFill="1" applyBorder="1"/>
    <xf numFmtId="176" fontId="0" fillId="0" borderId="124" xfId="0" applyNumberFormat="1" applyFill="1" applyBorder="1"/>
    <xf numFmtId="10" fontId="0" fillId="0" borderId="124" xfId="0" applyNumberFormat="1" applyFill="1" applyBorder="1" applyAlignment="1">
      <alignment horizontal="center" vertical="center"/>
    </xf>
    <xf numFmtId="10" fontId="0" fillId="0" borderId="124" xfId="0" applyNumberFormat="1" applyFill="1" applyBorder="1"/>
    <xf numFmtId="0" fontId="39" fillId="0" borderId="124" xfId="0" applyFont="1" applyFill="1" applyBorder="1" applyAlignment="1">
      <alignment horizontal="left" vertical="center"/>
    </xf>
    <xf numFmtId="0" fontId="45" fillId="0" borderId="123" xfId="0" applyFont="1" applyFill="1" applyBorder="1" applyAlignment="1">
      <alignment vertical="center" wrapText="1"/>
    </xf>
    <xf numFmtId="0" fontId="0" fillId="0" borderId="123" xfId="0" applyFont="1" applyFill="1" applyBorder="1" applyAlignment="1">
      <alignment horizontal="left" vertical="center" wrapText="1"/>
    </xf>
    <xf numFmtId="176" fontId="6" fillId="0" borderId="123" xfId="0" applyNumberFormat="1" applyFont="1" applyFill="1" applyBorder="1"/>
    <xf numFmtId="176" fontId="0" fillId="0" borderId="123" xfId="0" applyNumberFormat="1" applyFill="1" applyBorder="1"/>
    <xf numFmtId="10" fontId="0" fillId="0" borderId="123" xfId="0" applyNumberFormat="1" applyFill="1" applyBorder="1" applyAlignment="1">
      <alignment horizontal="center" vertical="center"/>
    </xf>
    <xf numFmtId="10" fontId="0" fillId="0" borderId="123" xfId="0" applyNumberFormat="1" applyFill="1" applyBorder="1"/>
    <xf numFmtId="0" fontId="39" fillId="0" borderId="123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left" vertical="center"/>
    </xf>
    <xf numFmtId="0" fontId="2" fillId="0" borderId="36" xfId="0" applyFont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 wrapText="1"/>
    </xf>
    <xf numFmtId="0" fontId="49" fillId="0" borderId="0" xfId="0" applyFont="1"/>
    <xf numFmtId="0" fontId="10" fillId="0" borderId="29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36" xfId="0" applyFont="1" applyFill="1" applyBorder="1" applyAlignment="1">
      <alignment horizontal="center" vertical="center" wrapText="1"/>
    </xf>
    <xf numFmtId="0" fontId="10" fillId="0" borderId="116" xfId="0" applyFont="1" applyFill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center" vertical="center" wrapText="1"/>
    </xf>
    <xf numFmtId="0" fontId="2" fillId="0" borderId="36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49" fillId="4" borderId="0" xfId="0" applyFont="1" applyFill="1" applyBorder="1"/>
    <xf numFmtId="0" fontId="49" fillId="0" borderId="0" xfId="0" applyFont="1" applyFill="1" applyBorder="1"/>
    <xf numFmtId="10" fontId="6" fillId="73" borderId="24" xfId="1" applyNumberFormat="1" applyFont="1" applyFill="1" applyBorder="1" applyAlignment="1">
      <alignment horizontal="right"/>
    </xf>
    <xf numFmtId="4" fontId="6" fillId="73" borderId="24" xfId="0" applyNumberFormat="1" applyFont="1" applyFill="1" applyBorder="1" applyAlignment="1">
      <alignment horizontal="right"/>
    </xf>
    <xf numFmtId="0" fontId="2" fillId="0" borderId="1" xfId="0" applyFont="1" applyBorder="1"/>
    <xf numFmtId="10" fontId="6" fillId="1" borderId="24" xfId="1" applyNumberFormat="1" applyFont="1" applyFill="1" applyBorder="1" applyAlignment="1">
      <alignment horizontal="right"/>
    </xf>
    <xf numFmtId="0" fontId="49" fillId="0" borderId="0" xfId="0" applyFont="1" applyFill="1" applyBorder="1" applyAlignment="1">
      <alignment horizontal="center" vertical="center" wrapText="1"/>
    </xf>
    <xf numFmtId="0" fontId="2" fillId="54" borderId="24" xfId="0" applyFont="1" applyFill="1" applyBorder="1" applyAlignment="1">
      <alignment horizontal="right" vertical="center"/>
    </xf>
    <xf numFmtId="10" fontId="6" fillId="54" borderId="3" xfId="1" applyNumberFormat="1" applyFont="1" applyFill="1" applyBorder="1" applyAlignment="1">
      <alignment horizontal="right"/>
    </xf>
    <xf numFmtId="0" fontId="2" fillId="14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14" borderId="52" xfId="0" applyFont="1" applyFill="1" applyBorder="1" applyAlignment="1">
      <alignment horizontal="center"/>
    </xf>
    <xf numFmtId="3" fontId="0" fillId="14" borderId="0" xfId="0" applyNumberFormat="1" applyFont="1" applyFill="1" applyBorder="1" applyAlignment="1">
      <alignment horizontal="center"/>
    </xf>
    <xf numFmtId="9" fontId="39" fillId="14" borderId="0" xfId="1" applyFont="1" applyFill="1" applyBorder="1" applyAlignment="1">
      <alignment horizontal="center"/>
    </xf>
    <xf numFmtId="9" fontId="1" fillId="14" borderId="0" xfId="1" applyFont="1" applyFill="1" applyBorder="1" applyAlignment="1">
      <alignment horizontal="center"/>
    </xf>
    <xf numFmtId="10" fontId="0" fillId="14" borderId="0" xfId="0" applyNumberFormat="1" applyFill="1" applyBorder="1" applyAlignment="1">
      <alignment horizontal="center"/>
    </xf>
    <xf numFmtId="3" fontId="0" fillId="14" borderId="0" xfId="0" applyNumberFormat="1" applyFill="1" applyBorder="1" applyAlignment="1">
      <alignment horizontal="center"/>
    </xf>
    <xf numFmtId="9" fontId="0" fillId="14" borderId="0" xfId="1" applyFont="1" applyFill="1" applyBorder="1" applyAlignment="1">
      <alignment horizontal="center"/>
    </xf>
    <xf numFmtId="4" fontId="0" fillId="14" borderId="0" xfId="0" applyNumberFormat="1" applyFill="1" applyBorder="1" applyAlignment="1">
      <alignment horizontal="center"/>
    </xf>
    <xf numFmtId="3" fontId="6" fillId="14" borderId="0" xfId="12" applyNumberFormat="1" applyFont="1" applyFill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3" fontId="6" fillId="14" borderId="0" xfId="1" applyNumberFormat="1" applyFont="1" applyFill="1" applyBorder="1" applyAlignment="1">
      <alignment horizontal="center"/>
    </xf>
    <xf numFmtId="10" fontId="0" fillId="0" borderId="124" xfId="0" applyNumberFormat="1" applyFill="1" applyBorder="1" applyAlignment="1">
      <alignment horizontal="center"/>
    </xf>
    <xf numFmtId="10" fontId="0" fillId="0" borderId="0" xfId="0" applyNumberFormat="1" applyFill="1" applyBorder="1" applyAlignment="1">
      <alignment horizontal="center"/>
    </xf>
    <xf numFmtId="10" fontId="0" fillId="0" borderId="123" xfId="0" applyNumberFormat="1" applyFill="1" applyBorder="1" applyAlignment="1">
      <alignment horizontal="center"/>
    </xf>
    <xf numFmtId="169" fontId="2" fillId="14" borderId="52" xfId="0" applyNumberFormat="1" applyFont="1" applyFill="1" applyBorder="1" applyAlignment="1">
      <alignment horizontal="center"/>
    </xf>
    <xf numFmtId="4" fontId="0" fillId="14" borderId="0" xfId="0" applyNumberFormat="1" applyFont="1" applyFill="1" applyBorder="1" applyAlignment="1">
      <alignment horizontal="center"/>
    </xf>
    <xf numFmtId="4" fontId="2" fillId="14" borderId="0" xfId="0" applyNumberFormat="1" applyFont="1" applyFill="1" applyBorder="1" applyAlignment="1">
      <alignment horizontal="center"/>
    </xf>
    <xf numFmtId="174" fontId="2" fillId="14" borderId="0" xfId="0" applyNumberFormat="1" applyFont="1" applyFill="1" applyBorder="1" applyAlignment="1">
      <alignment horizontal="center"/>
    </xf>
    <xf numFmtId="169" fontId="0" fillId="14" borderId="0" xfId="0" applyNumberFormat="1" applyFont="1" applyFill="1" applyBorder="1" applyAlignment="1">
      <alignment horizontal="center"/>
    </xf>
    <xf numFmtId="169" fontId="2" fillId="14" borderId="0" xfId="0" applyNumberFormat="1" applyFont="1" applyFill="1" applyBorder="1" applyAlignment="1">
      <alignment horizontal="center"/>
    </xf>
    <xf numFmtId="175" fontId="2" fillId="14" borderId="0" xfId="0" applyNumberFormat="1" applyFont="1" applyFill="1" applyBorder="1" applyAlignment="1">
      <alignment horizontal="center"/>
    </xf>
    <xf numFmtId="9" fontId="2" fillId="14" borderId="52" xfId="1" applyFont="1" applyFill="1" applyBorder="1" applyAlignment="1">
      <alignment horizontal="center"/>
    </xf>
    <xf numFmtId="169" fontId="2" fillId="14" borderId="53" xfId="0" applyNumberFormat="1" applyFont="1" applyFill="1" applyBorder="1" applyAlignment="1">
      <alignment horizontal="center"/>
    </xf>
    <xf numFmtId="172" fontId="0" fillId="14" borderId="0" xfId="12" applyNumberFormat="1" applyFont="1" applyFill="1" applyBorder="1" applyAlignment="1">
      <alignment horizontal="center"/>
    </xf>
    <xf numFmtId="172" fontId="2" fillId="14" borderId="0" xfId="12" applyNumberFormat="1" applyFont="1" applyFill="1" applyBorder="1" applyAlignment="1">
      <alignment horizontal="center"/>
    </xf>
    <xf numFmtId="178" fontId="2" fillId="14" borderId="53" xfId="0" applyNumberFormat="1" applyFont="1" applyFill="1" applyBorder="1" applyAlignment="1">
      <alignment horizontal="center"/>
    </xf>
    <xf numFmtId="173" fontId="0" fillId="14" borderId="0" xfId="0" applyNumberFormat="1" applyFont="1" applyFill="1" applyBorder="1" applyAlignment="1">
      <alignment horizontal="center"/>
    </xf>
    <xf numFmtId="179" fontId="2" fillId="14" borderId="52" xfId="0" applyNumberFormat="1" applyFont="1" applyFill="1" applyBorder="1" applyAlignment="1">
      <alignment horizontal="center"/>
    </xf>
    <xf numFmtId="175" fontId="2" fillId="14" borderId="53" xfId="0" applyNumberFormat="1" applyFont="1" applyFill="1" applyBorder="1" applyAlignment="1">
      <alignment horizontal="center"/>
    </xf>
    <xf numFmtId="174" fontId="0" fillId="14" borderId="0" xfId="0" applyNumberFormat="1" applyFont="1" applyFill="1" applyBorder="1" applyAlignment="1">
      <alignment horizontal="center"/>
    </xf>
    <xf numFmtId="175" fontId="2" fillId="14" borderId="52" xfId="0" applyNumberFormat="1" applyFont="1" applyFill="1" applyBorder="1" applyAlignment="1">
      <alignment horizontal="center"/>
    </xf>
    <xf numFmtId="174" fontId="2" fillId="14" borderId="52" xfId="0" applyNumberFormat="1" applyFont="1" applyFill="1" applyBorder="1" applyAlignment="1">
      <alignment horizontal="center"/>
    </xf>
    <xf numFmtId="4" fontId="2" fillId="14" borderId="52" xfId="0" applyNumberFormat="1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10" fillId="14" borderId="0" xfId="0" applyFont="1" applyFill="1" applyBorder="1" applyAlignment="1">
      <alignment horizontal="center"/>
    </xf>
    <xf numFmtId="1" fontId="2" fillId="14" borderId="0" xfId="0" applyNumberFormat="1" applyFont="1" applyFill="1" applyBorder="1" applyAlignment="1">
      <alignment horizontal="center"/>
    </xf>
    <xf numFmtId="10" fontId="0" fillId="14" borderId="0" xfId="1" applyNumberFormat="1" applyFont="1" applyFill="1" applyBorder="1" applyAlignment="1">
      <alignment horizontal="center"/>
    </xf>
    <xf numFmtId="10" fontId="1" fillId="14" borderId="0" xfId="1" applyNumberFormat="1" applyFont="1" applyFill="1" applyBorder="1" applyAlignment="1">
      <alignment horizontal="center"/>
    </xf>
    <xf numFmtId="169" fontId="2" fillId="14" borderId="124" xfId="0" applyNumberFormat="1" applyFont="1" applyFill="1" applyBorder="1" applyAlignment="1">
      <alignment horizontal="center"/>
    </xf>
    <xf numFmtId="176" fontId="1" fillId="14" borderId="0" xfId="1" applyNumberFormat="1" applyFont="1" applyFill="1" applyBorder="1" applyAlignment="1">
      <alignment horizontal="center"/>
    </xf>
    <xf numFmtId="168" fontId="2" fillId="14" borderId="0" xfId="0" applyNumberFormat="1" applyFont="1" applyFill="1" applyBorder="1" applyAlignment="1">
      <alignment horizontal="center"/>
    </xf>
    <xf numFmtId="9" fontId="0" fillId="14" borderId="0" xfId="1" applyNumberFormat="1" applyFont="1" applyFill="1" applyBorder="1" applyAlignment="1">
      <alignment horizontal="center"/>
    </xf>
    <xf numFmtId="0" fontId="0" fillId="14" borderId="0" xfId="0" applyFill="1" applyBorder="1" applyAlignment="1">
      <alignment horizontal="center"/>
    </xf>
    <xf numFmtId="0" fontId="6" fillId="14" borderId="0" xfId="0" applyFont="1" applyFill="1" applyBorder="1" applyAlignment="1">
      <alignment horizontal="center"/>
    </xf>
    <xf numFmtId="0" fontId="0" fillId="0" borderId="122" xfId="0" applyBorder="1" applyAlignment="1">
      <alignment horizontal="center"/>
    </xf>
    <xf numFmtId="0" fontId="46" fillId="0" borderId="0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left" vertical="center" wrapText="1"/>
    </xf>
    <xf numFmtId="0" fontId="40" fillId="0" borderId="1" xfId="0" applyFont="1" applyBorder="1"/>
    <xf numFmtId="0" fontId="0" fillId="4" borderId="1" xfId="0" applyFill="1" applyBorder="1"/>
    <xf numFmtId="0" fontId="39" fillId="4" borderId="1" xfId="0" applyFont="1" applyFill="1" applyBorder="1"/>
    <xf numFmtId="3" fontId="0" fillId="4" borderId="1" xfId="0" applyNumberFormat="1" applyFill="1" applyBorder="1"/>
    <xf numFmtId="181" fontId="19" fillId="5" borderId="1" xfId="12" applyNumberFormat="1" applyFont="1" applyFill="1" applyBorder="1" applyAlignment="1">
      <alignment horizontal="center" vertical="center" wrapText="1"/>
    </xf>
    <xf numFmtId="181" fontId="19" fillId="0" borderId="1" xfId="12" applyNumberFormat="1" applyFont="1" applyBorder="1" applyAlignment="1">
      <alignment horizontal="center" vertical="center" wrapText="1"/>
    </xf>
    <xf numFmtId="182" fontId="2" fillId="46" borderId="2" xfId="0" applyNumberFormat="1" applyFont="1" applyFill="1" applyBorder="1" applyAlignment="1">
      <alignment horizontal="right" vertical="center"/>
    </xf>
    <xf numFmtId="177" fontId="6" fillId="33" borderId="0" xfId="0" applyNumberFormat="1" applyFont="1" applyFill="1" applyBorder="1"/>
    <xf numFmtId="0" fontId="9" fillId="0" borderId="38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26" fillId="0" borderId="76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3" fontId="0" fillId="4" borderId="0" xfId="0" applyNumberFormat="1" applyFont="1" applyFill="1" applyBorder="1" applyAlignment="1">
      <alignment horizontal="left"/>
    </xf>
    <xf numFmtId="0" fontId="19" fillId="0" borderId="0" xfId="0" applyFont="1" applyAlignment="1">
      <alignment horizontal="center" vertical="center"/>
    </xf>
    <xf numFmtId="3" fontId="0" fillId="30" borderId="0" xfId="0" applyNumberFormat="1" applyFont="1" applyFill="1" applyBorder="1" applyAlignment="1">
      <alignment horizontal="left"/>
    </xf>
    <xf numFmtId="0" fontId="17" fillId="30" borderId="0" xfId="0" applyFont="1" applyFill="1" applyBorder="1" applyAlignment="1">
      <alignment horizontal="left"/>
    </xf>
    <xf numFmtId="0" fontId="17" fillId="16" borderId="33" xfId="0" applyFont="1" applyFill="1" applyBorder="1" applyAlignment="1">
      <alignment horizontal="center" wrapText="1"/>
    </xf>
    <xf numFmtId="2" fontId="2" fillId="14" borderId="0" xfId="0" applyNumberFormat="1" applyFont="1" applyFill="1" applyBorder="1" applyAlignment="1">
      <alignment horizontal="center" vertical="center"/>
    </xf>
    <xf numFmtId="4" fontId="2" fillId="14" borderId="0" xfId="0" applyNumberFormat="1" applyFont="1" applyFill="1" applyBorder="1" applyAlignment="1">
      <alignment horizontal="center" vertical="center"/>
    </xf>
    <xf numFmtId="174" fontId="0" fillId="4" borderId="0" xfId="0" applyNumberFormat="1" applyFont="1" applyFill="1" applyBorder="1" applyAlignment="1">
      <alignment horizontal="center" vertical="center" wrapText="1"/>
    </xf>
    <xf numFmtId="175" fontId="0" fillId="4" borderId="0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 wrapText="1"/>
    </xf>
    <xf numFmtId="0" fontId="49" fillId="0" borderId="0" xfId="0" applyFont="1" applyBorder="1" applyAlignment="1">
      <alignment horizontal="center" vertical="center"/>
    </xf>
    <xf numFmtId="0" fontId="49" fillId="0" borderId="53" xfId="0" applyFont="1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0" fillId="0" borderId="11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10" xfId="0" applyFont="1" applyBorder="1" applyAlignment="1">
      <alignment horizontal="center" vertical="center"/>
    </xf>
    <xf numFmtId="0" fontId="0" fillId="0" borderId="111" xfId="0" applyBorder="1" applyAlignment="1">
      <alignment horizontal="center" vertical="center" wrapText="1"/>
    </xf>
    <xf numFmtId="0" fontId="0" fillId="0" borderId="113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111" xfId="0" applyFont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110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149" xfId="0" applyFont="1" applyBorder="1" applyAlignment="1">
      <alignment horizontal="center" vertical="center"/>
    </xf>
    <xf numFmtId="0" fontId="0" fillId="0" borderId="150" xfId="0" applyFont="1" applyBorder="1" applyAlignment="1">
      <alignment horizontal="center" vertical="center"/>
    </xf>
    <xf numFmtId="0" fontId="0" fillId="0" borderId="132" xfId="0" applyFont="1" applyBorder="1" applyAlignment="1">
      <alignment horizontal="center" vertical="center"/>
    </xf>
    <xf numFmtId="0" fontId="0" fillId="0" borderId="131" xfId="0" applyBorder="1" applyAlignment="1">
      <alignment horizontal="center" vertical="center"/>
    </xf>
    <xf numFmtId="0" fontId="0" fillId="0" borderId="150" xfId="0" applyBorder="1" applyAlignment="1">
      <alignment horizontal="center" vertical="center"/>
    </xf>
    <xf numFmtId="0" fontId="0" fillId="0" borderId="150" xfId="0" applyBorder="1" applyAlignment="1">
      <alignment horizontal="center" vertical="center" wrapText="1"/>
    </xf>
    <xf numFmtId="0" fontId="0" fillId="0" borderId="132" xfId="0" applyFont="1" applyBorder="1" applyAlignment="1">
      <alignment horizontal="center" vertical="center" wrapText="1"/>
    </xf>
    <xf numFmtId="4" fontId="2" fillId="14" borderId="0" xfId="0" applyNumberFormat="1" applyFont="1" applyFill="1" applyBorder="1" applyAlignment="1">
      <alignment horizontal="center" vertical="center" wrapText="1"/>
    </xf>
    <xf numFmtId="4" fontId="2" fillId="69" borderId="25" xfId="0" applyNumberFormat="1" applyFont="1" applyFill="1" applyBorder="1" applyAlignment="1">
      <alignment horizontal="center" vertical="center"/>
    </xf>
    <xf numFmtId="174" fontId="0" fillId="4" borderId="0" xfId="0" applyNumberFormat="1" applyFont="1" applyFill="1" applyBorder="1" applyAlignment="1">
      <alignment horizontal="center" vertical="center"/>
    </xf>
    <xf numFmtId="180" fontId="1" fillId="4" borderId="0" xfId="12" applyNumberFormat="1" applyFont="1" applyFill="1" applyBorder="1" applyAlignment="1">
      <alignment horizontal="center" vertical="center"/>
    </xf>
    <xf numFmtId="169" fontId="2" fillId="69" borderId="25" xfId="0" applyNumberFormat="1" applyFont="1" applyFill="1" applyBorder="1" applyAlignment="1">
      <alignment horizontal="center" vertical="center"/>
    </xf>
    <xf numFmtId="4" fontId="2" fillId="51" borderId="25" xfId="0" applyNumberFormat="1" applyFont="1" applyFill="1" applyBorder="1" applyAlignment="1">
      <alignment horizontal="center" vertical="center" wrapText="1"/>
    </xf>
    <xf numFmtId="10" fontId="0" fillId="0" borderId="150" xfId="0" applyNumberFormat="1" applyBorder="1" applyAlignment="1">
      <alignment horizontal="center" vertical="center"/>
    </xf>
    <xf numFmtId="10" fontId="0" fillId="0" borderId="132" xfId="0" applyNumberFormat="1" applyFont="1" applyBorder="1" applyAlignment="1">
      <alignment horizontal="center" vertical="center"/>
    </xf>
    <xf numFmtId="4" fontId="0" fillId="0" borderId="58" xfId="12" applyNumberFormat="1" applyFont="1" applyBorder="1" applyAlignment="1">
      <alignment horizontal="center" vertical="center"/>
    </xf>
    <xf numFmtId="4" fontId="0" fillId="0" borderId="149" xfId="12" applyNumberFormat="1" applyFont="1" applyBorder="1" applyAlignment="1">
      <alignment horizontal="center" vertical="center"/>
    </xf>
    <xf numFmtId="4" fontId="0" fillId="0" borderId="150" xfId="12" applyNumberFormat="1" applyFont="1" applyBorder="1" applyAlignment="1">
      <alignment horizontal="center" vertical="center" wrapText="1"/>
    </xf>
    <xf numFmtId="4" fontId="0" fillId="0" borderId="132" xfId="12" applyNumberFormat="1" applyFont="1" applyBorder="1" applyAlignment="1">
      <alignment horizontal="center" vertical="center" wrapText="1"/>
    </xf>
    <xf numFmtId="0" fontId="45" fillId="2" borderId="27" xfId="0" applyFont="1" applyFill="1" applyBorder="1" applyAlignment="1">
      <alignment horizontal="center" vertical="center" wrapText="1"/>
    </xf>
    <xf numFmtId="0" fontId="45" fillId="2" borderId="53" xfId="0" applyFont="1" applyFill="1" applyBorder="1" applyAlignment="1">
      <alignment horizontal="center" vertical="center" wrapText="1"/>
    </xf>
    <xf numFmtId="172" fontId="2" fillId="69" borderId="25" xfId="12" applyNumberFormat="1" applyFont="1" applyFill="1" applyBorder="1" applyAlignment="1">
      <alignment horizontal="center" vertical="center"/>
    </xf>
    <xf numFmtId="166" fontId="2" fillId="14" borderId="0" xfId="12" applyNumberFormat="1" applyFont="1" applyFill="1" applyBorder="1" applyAlignment="1">
      <alignment horizontal="center" vertical="center"/>
    </xf>
    <xf numFmtId="0" fontId="2" fillId="50" borderId="27" xfId="0" applyFont="1" applyFill="1" applyBorder="1" applyAlignment="1">
      <alignment horizontal="center" vertical="center" wrapText="1"/>
    </xf>
    <xf numFmtId="0" fontId="2" fillId="50" borderId="53" xfId="0" applyFont="1" applyFill="1" applyBorder="1" applyAlignment="1">
      <alignment horizontal="center" vertical="center" wrapText="1"/>
    </xf>
    <xf numFmtId="0" fontId="2" fillId="50" borderId="0" xfId="0" applyFont="1" applyFill="1" applyBorder="1" applyAlignment="1">
      <alignment horizontal="center" vertical="center" wrapText="1"/>
    </xf>
    <xf numFmtId="0" fontId="2" fillId="50" borderId="38" xfId="0" applyFont="1" applyFill="1" applyBorder="1" applyAlignment="1">
      <alignment horizontal="center" vertical="center" wrapText="1"/>
    </xf>
    <xf numFmtId="0" fontId="2" fillId="48" borderId="27" xfId="0" applyFont="1" applyFill="1" applyBorder="1" applyAlignment="1">
      <alignment horizontal="center" vertical="center" wrapText="1"/>
    </xf>
    <xf numFmtId="0" fontId="2" fillId="48" borderId="53" xfId="0" applyFont="1" applyFill="1" applyBorder="1" applyAlignment="1">
      <alignment horizontal="center" vertical="center" wrapText="1"/>
    </xf>
    <xf numFmtId="0" fontId="2" fillId="48" borderId="0" xfId="0" applyFont="1" applyFill="1" applyBorder="1" applyAlignment="1">
      <alignment horizontal="center" vertical="center" wrapText="1"/>
    </xf>
    <xf numFmtId="0" fontId="2" fillId="48" borderId="38" xfId="0" applyFont="1" applyFill="1" applyBorder="1" applyAlignment="1">
      <alignment horizontal="center" vertical="center" wrapText="1"/>
    </xf>
    <xf numFmtId="0" fontId="2" fillId="51" borderId="25" xfId="0" applyFont="1" applyFill="1" applyBorder="1" applyAlignment="1">
      <alignment horizontal="center" vertical="center" wrapText="1"/>
    </xf>
    <xf numFmtId="166" fontId="2" fillId="14" borderId="0" xfId="12" applyNumberFormat="1" applyFont="1" applyFill="1" applyBorder="1" applyAlignment="1">
      <alignment horizontal="center" vertical="center" wrapText="1"/>
    </xf>
    <xf numFmtId="172" fontId="1" fillId="4" borderId="25" xfId="12" applyNumberFormat="1" applyFont="1" applyFill="1" applyBorder="1" applyAlignment="1">
      <alignment horizontal="center" vertical="center"/>
    </xf>
    <xf numFmtId="175" fontId="0" fillId="0" borderId="0" xfId="0" applyNumberFormat="1" applyFont="1" applyBorder="1" applyAlignment="1">
      <alignment horizontal="center" vertical="center" wrapText="1"/>
    </xf>
    <xf numFmtId="172" fontId="2" fillId="72" borderId="25" xfId="12" applyNumberFormat="1" applyFont="1" applyFill="1" applyBorder="1" applyAlignment="1">
      <alignment horizontal="center" vertical="center"/>
    </xf>
    <xf numFmtId="0" fontId="2" fillId="0" borderId="26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08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45" fillId="3" borderId="27" xfId="0" applyFont="1" applyFill="1" applyBorder="1" applyAlignment="1">
      <alignment horizontal="center" vertical="center" wrapText="1"/>
    </xf>
    <xf numFmtId="0" fontId="45" fillId="3" borderId="53" xfId="0" applyFont="1" applyFill="1" applyBorder="1" applyAlignment="1">
      <alignment horizontal="center" vertical="center" wrapText="1"/>
    </xf>
    <xf numFmtId="0" fontId="45" fillId="3" borderId="0" xfId="0" applyFont="1" applyFill="1" applyBorder="1" applyAlignment="1">
      <alignment horizontal="center" vertical="center" wrapText="1"/>
    </xf>
    <xf numFmtId="0" fontId="45" fillId="3" borderId="38" xfId="0" applyFont="1" applyFill="1" applyBorder="1" applyAlignment="1">
      <alignment horizontal="center" vertical="center" wrapText="1"/>
    </xf>
    <xf numFmtId="0" fontId="46" fillId="8" borderId="39" xfId="0" applyFont="1" applyFill="1" applyBorder="1" applyAlignment="1">
      <alignment horizontal="center" vertical="center" wrapText="1"/>
    </xf>
    <xf numFmtId="0" fontId="46" fillId="8" borderId="41" xfId="0" applyFont="1" applyFill="1" applyBorder="1" applyAlignment="1">
      <alignment horizontal="center" vertical="center" wrapText="1"/>
    </xf>
    <xf numFmtId="0" fontId="46" fillId="8" borderId="42" xfId="0" applyFont="1" applyFill="1" applyBorder="1" applyAlignment="1">
      <alignment horizontal="center" vertical="center" wrapText="1"/>
    </xf>
    <xf numFmtId="0" fontId="46" fillId="24" borderId="36" xfId="0" applyFont="1" applyFill="1" applyBorder="1" applyAlignment="1">
      <alignment horizontal="center" vertical="center" wrapText="1"/>
    </xf>
    <xf numFmtId="0" fontId="46" fillId="24" borderId="0" xfId="0" applyFont="1" applyFill="1" applyBorder="1" applyAlignment="1">
      <alignment horizontal="center" vertical="center" wrapText="1"/>
    </xf>
    <xf numFmtId="0" fontId="46" fillId="24" borderId="38" xfId="0" applyFont="1" applyFill="1" applyBorder="1" applyAlignment="1">
      <alignment horizontal="center" vertical="center" wrapText="1"/>
    </xf>
    <xf numFmtId="0" fontId="45" fillId="16" borderId="27" xfId="0" applyFont="1" applyFill="1" applyBorder="1" applyAlignment="1">
      <alignment horizontal="center" vertical="center" wrapText="1"/>
    </xf>
    <xf numFmtId="0" fontId="45" fillId="16" borderId="53" xfId="0" applyFont="1" applyFill="1" applyBorder="1" applyAlignment="1">
      <alignment horizontal="center" vertical="center" wrapText="1"/>
    </xf>
    <xf numFmtId="0" fontId="45" fillId="16" borderId="107" xfId="0" applyFont="1" applyFill="1" applyBorder="1" applyAlignment="1">
      <alignment horizontal="center" vertical="center" wrapText="1"/>
    </xf>
    <xf numFmtId="0" fontId="45" fillId="25" borderId="53" xfId="0" applyFont="1" applyFill="1" applyBorder="1" applyAlignment="1">
      <alignment horizontal="center" vertical="center" wrapText="1"/>
    </xf>
    <xf numFmtId="0" fontId="45" fillId="25" borderId="52" xfId="0" applyFont="1" applyFill="1" applyBorder="1" applyAlignment="1">
      <alignment horizontal="center" vertical="center" wrapText="1"/>
    </xf>
    <xf numFmtId="0" fontId="45" fillId="45" borderId="2" xfId="0" applyFont="1" applyFill="1" applyBorder="1" applyAlignment="1">
      <alignment horizontal="center" vertical="center" wrapText="1"/>
    </xf>
    <xf numFmtId="0" fontId="45" fillId="45" borderId="24" xfId="0" applyFont="1" applyFill="1" applyBorder="1" applyAlignment="1">
      <alignment horizontal="center" vertical="center" wrapText="1"/>
    </xf>
    <xf numFmtId="0" fontId="45" fillId="45" borderId="109" xfId="0" applyFont="1" applyFill="1" applyBorder="1" applyAlignment="1">
      <alignment horizontal="center" vertical="center" wrapText="1"/>
    </xf>
    <xf numFmtId="0" fontId="45" fillId="28" borderId="28" xfId="0" applyFont="1" applyFill="1" applyBorder="1" applyAlignment="1">
      <alignment horizontal="center" vertical="center" wrapText="1"/>
    </xf>
    <xf numFmtId="0" fontId="45" fillId="28" borderId="24" xfId="0" applyFont="1" applyFill="1" applyBorder="1" applyAlignment="1">
      <alignment horizontal="center" vertical="center" wrapText="1"/>
    </xf>
    <xf numFmtId="0" fontId="45" fillId="28" borderId="109" xfId="0" applyFont="1" applyFill="1" applyBorder="1" applyAlignment="1">
      <alignment horizontal="center" vertical="center" wrapText="1"/>
    </xf>
    <xf numFmtId="0" fontId="45" fillId="49" borderId="27" xfId="0" applyFont="1" applyFill="1" applyBorder="1" applyAlignment="1">
      <alignment horizontal="center" vertical="center" wrapText="1"/>
    </xf>
    <xf numFmtId="0" fontId="45" fillId="49" borderId="53" xfId="0" applyFont="1" applyFill="1" applyBorder="1" applyAlignment="1">
      <alignment horizontal="center" vertical="center" wrapText="1"/>
    </xf>
    <xf numFmtId="0" fontId="45" fillId="49" borderId="0" xfId="0" applyFont="1" applyFill="1" applyBorder="1" applyAlignment="1">
      <alignment horizontal="center" vertical="center" wrapText="1"/>
    </xf>
    <xf numFmtId="0" fontId="45" fillId="49" borderId="38" xfId="0" applyFont="1" applyFill="1" applyBorder="1" applyAlignment="1">
      <alignment horizontal="center" vertical="center" wrapText="1"/>
    </xf>
    <xf numFmtId="0" fontId="0" fillId="47" borderId="2" xfId="0" applyFill="1" applyBorder="1" applyAlignment="1">
      <alignment horizontal="center" vertical="center"/>
    </xf>
    <xf numFmtId="0" fontId="0" fillId="47" borderId="110" xfId="0" applyFill="1" applyBorder="1" applyAlignment="1">
      <alignment horizontal="center" vertical="center"/>
    </xf>
    <xf numFmtId="0" fontId="0" fillId="0" borderId="113" xfId="0" applyBorder="1" applyAlignment="1">
      <alignment horizontal="center" vertical="center" wrapText="1"/>
    </xf>
    <xf numFmtId="0" fontId="0" fillId="0" borderId="112" xfId="0" applyBorder="1" applyAlignment="1">
      <alignment horizontal="center" vertical="center" wrapText="1"/>
    </xf>
    <xf numFmtId="0" fontId="0" fillId="0" borderId="110" xfId="0" applyBorder="1" applyAlignment="1">
      <alignment horizontal="center" vertical="center" wrapText="1"/>
    </xf>
    <xf numFmtId="0" fontId="0" fillId="0" borderId="58" xfId="0" applyFill="1" applyBorder="1" applyAlignment="1">
      <alignment horizontal="center" vertical="center"/>
    </xf>
    <xf numFmtId="0" fontId="0" fillId="0" borderId="149" xfId="0" applyFill="1" applyBorder="1" applyAlignment="1">
      <alignment horizontal="center" vertical="center"/>
    </xf>
    <xf numFmtId="0" fontId="0" fillId="0" borderId="132" xfId="0" applyBorder="1" applyAlignment="1">
      <alignment horizontal="center" vertical="center" wrapText="1"/>
    </xf>
    <xf numFmtId="4" fontId="0" fillId="0" borderId="150" xfId="12" applyNumberFormat="1" applyFont="1" applyBorder="1" applyAlignment="1">
      <alignment horizontal="center" vertical="center"/>
    </xf>
    <xf numFmtId="4" fontId="0" fillId="0" borderId="132" xfId="12" applyNumberFormat="1" applyFont="1" applyBorder="1" applyAlignment="1">
      <alignment horizontal="center" vertical="center"/>
    </xf>
    <xf numFmtId="4" fontId="0" fillId="0" borderId="131" xfId="12" applyNumberFormat="1" applyFont="1" applyBorder="1" applyAlignment="1">
      <alignment horizontal="center" vertical="center"/>
    </xf>
    <xf numFmtId="0" fontId="0" fillId="0" borderId="23" xfId="0" applyBorder="1"/>
    <xf numFmtId="0" fontId="0" fillId="0" borderId="108" xfId="0" applyBorder="1"/>
    <xf numFmtId="0" fontId="2" fillId="51" borderId="27" xfId="0" applyFont="1" applyFill="1" applyBorder="1" applyAlignment="1">
      <alignment horizontal="center" vertical="center" wrapText="1"/>
    </xf>
    <xf numFmtId="0" fontId="2" fillId="51" borderId="53" xfId="0" applyFont="1" applyFill="1" applyBorder="1" applyAlignment="1">
      <alignment horizontal="center" vertical="center" wrapText="1"/>
    </xf>
    <xf numFmtId="0" fontId="2" fillId="51" borderId="0" xfId="0" applyFont="1" applyFill="1" applyBorder="1" applyAlignment="1">
      <alignment horizontal="center" vertical="center" wrapText="1"/>
    </xf>
    <xf numFmtId="0" fontId="2" fillId="51" borderId="38" xfId="0" applyFont="1" applyFill="1" applyBorder="1" applyAlignment="1">
      <alignment horizontal="center" vertical="center" wrapText="1"/>
    </xf>
    <xf numFmtId="0" fontId="2" fillId="9" borderId="27" xfId="0" applyFont="1" applyFill="1" applyBorder="1" applyAlignment="1">
      <alignment horizontal="center" vertical="center" wrapText="1"/>
    </xf>
    <xf numFmtId="0" fontId="2" fillId="9" borderId="53" xfId="0" applyFont="1" applyFill="1" applyBorder="1" applyAlignment="1">
      <alignment horizontal="center" vertical="center" wrapText="1"/>
    </xf>
    <xf numFmtId="0" fontId="2" fillId="9" borderId="0" xfId="0" applyFont="1" applyFill="1" applyBorder="1" applyAlignment="1">
      <alignment horizontal="center" vertical="center" wrapText="1"/>
    </xf>
    <xf numFmtId="0" fontId="2" fillId="9" borderId="38" xfId="0" applyFont="1" applyFill="1" applyBorder="1" applyAlignment="1">
      <alignment horizontal="center" vertical="center" wrapText="1"/>
    </xf>
    <xf numFmtId="4" fontId="2" fillId="72" borderId="25" xfId="0" applyNumberFormat="1" applyFont="1" applyFill="1" applyBorder="1" applyAlignment="1">
      <alignment horizontal="center" vertical="center"/>
    </xf>
    <xf numFmtId="0" fontId="2" fillId="14" borderId="27" xfId="0" applyFont="1" applyFill="1" applyBorder="1" applyAlignment="1">
      <alignment horizontal="center" vertical="center" wrapText="1"/>
    </xf>
    <xf numFmtId="0" fontId="2" fillId="14" borderId="53" xfId="0" applyFont="1" applyFill="1" applyBorder="1" applyAlignment="1">
      <alignment horizontal="center" vertical="center" wrapText="1"/>
    </xf>
    <xf numFmtId="0" fontId="2" fillId="14" borderId="0" xfId="0" applyFont="1" applyFill="1" applyBorder="1" applyAlignment="1">
      <alignment horizontal="center" vertical="center" wrapText="1"/>
    </xf>
    <xf numFmtId="0" fontId="2" fillId="14" borderId="38" xfId="0" applyFont="1" applyFill="1" applyBorder="1" applyAlignment="1">
      <alignment horizontal="center" vertical="center" wrapText="1"/>
    </xf>
    <xf numFmtId="0" fontId="0" fillId="0" borderId="123" xfId="0" applyBorder="1" applyAlignment="1">
      <alignment horizontal="center" vertical="center"/>
    </xf>
    <xf numFmtId="175" fontId="2" fillId="35" borderId="0" xfId="0" applyNumberFormat="1" applyFont="1" applyFill="1" applyBorder="1" applyAlignment="1">
      <alignment horizontal="center"/>
    </xf>
    <xf numFmtId="175" fontId="2" fillId="32" borderId="0" xfId="0" applyNumberFormat="1" applyFont="1" applyFill="1" applyBorder="1" applyAlignment="1">
      <alignment horizontal="center" vertical="center"/>
    </xf>
    <xf numFmtId="175" fontId="2" fillId="34" borderId="0" xfId="0" applyNumberFormat="1" applyFont="1" applyFill="1" applyBorder="1" applyAlignment="1">
      <alignment horizontal="center" vertical="center"/>
    </xf>
    <xf numFmtId="175" fontId="2" fillId="33" borderId="0" xfId="0" applyNumberFormat="1" applyFont="1" applyFill="1" applyBorder="1" applyAlignment="1">
      <alignment horizontal="center" vertical="center"/>
    </xf>
    <xf numFmtId="175" fontId="2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9" fontId="2" fillId="35" borderId="123" xfId="0" applyNumberFormat="1" applyFont="1" applyFill="1" applyBorder="1" applyAlignment="1">
      <alignment horizontal="center"/>
    </xf>
    <xf numFmtId="169" fontId="2" fillId="32" borderId="123" xfId="0" applyNumberFormat="1" applyFont="1" applyFill="1" applyBorder="1" applyAlignment="1">
      <alignment horizontal="center"/>
    </xf>
    <xf numFmtId="175" fontId="2" fillId="34" borderId="123" xfId="0" applyNumberFormat="1" applyFont="1" applyFill="1" applyBorder="1" applyAlignment="1">
      <alignment horizontal="center"/>
    </xf>
    <xf numFmtId="175" fontId="2" fillId="33" borderId="123" xfId="0" applyNumberFormat="1" applyFont="1" applyFill="1" applyBorder="1" applyAlignment="1">
      <alignment horizontal="center"/>
    </xf>
    <xf numFmtId="175" fontId="2" fillId="31" borderId="123" xfId="0" applyNumberFormat="1" applyFont="1" applyFill="1" applyBorder="1" applyAlignment="1">
      <alignment horizontal="center"/>
    </xf>
    <xf numFmtId="175" fontId="2" fillId="34" borderId="123" xfId="0" applyNumberFormat="1" applyFont="1" applyFill="1" applyBorder="1" applyAlignment="1">
      <alignment horizontal="center" vertical="center"/>
    </xf>
    <xf numFmtId="175" fontId="2" fillId="33" borderId="123" xfId="0" applyNumberFormat="1" applyFont="1" applyFill="1" applyBorder="1" applyAlignment="1">
      <alignment horizontal="center" vertical="center"/>
    </xf>
    <xf numFmtId="175" fontId="2" fillId="3" borderId="123" xfId="0" applyNumberFormat="1" applyFont="1" applyFill="1" applyBorder="1" applyAlignment="1">
      <alignment horizontal="center" vertical="center"/>
    </xf>
    <xf numFmtId="175" fontId="2" fillId="35" borderId="123" xfId="0" applyNumberFormat="1" applyFont="1" applyFill="1" applyBorder="1" applyAlignment="1">
      <alignment horizontal="center" vertical="center"/>
    </xf>
    <xf numFmtId="175" fontId="2" fillId="32" borderId="123" xfId="0" applyNumberFormat="1" applyFont="1" applyFill="1" applyBorder="1" applyAlignment="1">
      <alignment horizontal="center"/>
    </xf>
    <xf numFmtId="0" fontId="2" fillId="3" borderId="27" xfId="0" applyFont="1" applyFill="1" applyBorder="1" applyAlignment="1">
      <alignment horizontal="center" vertical="center" wrapText="1"/>
    </xf>
    <xf numFmtId="0" fontId="2" fillId="3" borderId="53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10" fillId="8" borderId="39" xfId="0" applyFont="1" applyFill="1" applyBorder="1" applyAlignment="1">
      <alignment horizontal="center" vertical="center" wrapText="1"/>
    </xf>
    <xf numFmtId="0" fontId="10" fillId="8" borderId="41" xfId="0" applyFont="1" applyFill="1" applyBorder="1" applyAlignment="1">
      <alignment horizontal="center" vertical="center" wrapText="1"/>
    </xf>
    <xf numFmtId="0" fontId="10" fillId="8" borderId="42" xfId="0" applyFont="1" applyFill="1" applyBorder="1" applyAlignment="1">
      <alignment horizontal="center" vertical="center" wrapText="1"/>
    </xf>
    <xf numFmtId="0" fontId="10" fillId="24" borderId="36" xfId="0" applyFont="1" applyFill="1" applyBorder="1" applyAlignment="1">
      <alignment horizontal="center" vertical="center" wrapText="1"/>
    </xf>
    <xf numFmtId="0" fontId="10" fillId="24" borderId="0" xfId="0" applyFont="1" applyFill="1" applyBorder="1" applyAlignment="1">
      <alignment horizontal="center" vertical="center" wrapText="1"/>
    </xf>
    <xf numFmtId="0" fontId="10" fillId="24" borderId="38" xfId="0" applyFont="1" applyFill="1" applyBorder="1" applyAlignment="1">
      <alignment horizontal="center" vertical="center" wrapText="1"/>
    </xf>
    <xf numFmtId="0" fontId="2" fillId="16" borderId="27" xfId="0" applyFont="1" applyFill="1" applyBorder="1" applyAlignment="1">
      <alignment horizontal="center" vertical="center" wrapText="1"/>
    </xf>
    <xf numFmtId="0" fontId="2" fillId="16" borderId="53" xfId="0" applyFont="1" applyFill="1" applyBorder="1" applyAlignment="1">
      <alignment horizontal="center" vertical="center" wrapText="1"/>
    </xf>
    <xf numFmtId="0" fontId="2" fillId="16" borderId="107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53" xfId="0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2" fillId="25" borderId="27" xfId="0" applyFont="1" applyFill="1" applyBorder="1" applyAlignment="1">
      <alignment horizontal="center" vertical="center" wrapText="1"/>
    </xf>
    <xf numFmtId="0" fontId="2" fillId="25" borderId="53" xfId="0" applyFont="1" applyFill="1" applyBorder="1" applyAlignment="1">
      <alignment horizontal="center" vertical="center" wrapText="1"/>
    </xf>
    <xf numFmtId="0" fontId="2" fillId="25" borderId="52" xfId="0" applyFont="1" applyFill="1" applyBorder="1" applyAlignment="1">
      <alignment horizontal="center" vertical="center" wrapText="1"/>
    </xf>
    <xf numFmtId="0" fontId="2" fillId="49" borderId="27" xfId="0" applyFont="1" applyFill="1" applyBorder="1" applyAlignment="1">
      <alignment horizontal="center" vertical="center" wrapText="1"/>
    </xf>
    <xf numFmtId="0" fontId="2" fillId="49" borderId="53" xfId="0" applyFont="1" applyFill="1" applyBorder="1" applyAlignment="1">
      <alignment horizontal="center" vertical="center" wrapText="1"/>
    </xf>
    <xf numFmtId="0" fontId="2" fillId="49" borderId="0" xfId="0" applyFont="1" applyFill="1" applyBorder="1" applyAlignment="1">
      <alignment horizontal="center" vertical="center" wrapText="1"/>
    </xf>
    <xf numFmtId="0" fontId="2" fillId="49" borderId="38" xfId="0" applyFont="1" applyFill="1" applyBorder="1" applyAlignment="1">
      <alignment horizontal="center" vertical="center" wrapText="1"/>
    </xf>
    <xf numFmtId="0" fontId="2" fillId="45" borderId="2" xfId="0" applyFont="1" applyFill="1" applyBorder="1" applyAlignment="1">
      <alignment horizontal="center" vertical="center" wrapText="1"/>
    </xf>
    <xf numFmtId="0" fontId="2" fillId="45" borderId="24" xfId="0" applyFont="1" applyFill="1" applyBorder="1" applyAlignment="1">
      <alignment horizontal="center" vertical="center" wrapText="1"/>
    </xf>
    <xf numFmtId="0" fontId="2" fillId="45" borderId="109" xfId="0" applyFont="1" applyFill="1" applyBorder="1" applyAlignment="1">
      <alignment horizontal="center" vertical="center" wrapText="1"/>
    </xf>
    <xf numFmtId="0" fontId="2" fillId="28" borderId="28" xfId="0" applyFont="1" applyFill="1" applyBorder="1" applyAlignment="1">
      <alignment horizontal="center" vertical="center" wrapText="1"/>
    </xf>
    <xf numFmtId="0" fontId="2" fillId="28" borderId="24" xfId="0" applyFont="1" applyFill="1" applyBorder="1" applyAlignment="1">
      <alignment horizontal="center" vertical="center" wrapText="1"/>
    </xf>
    <xf numFmtId="0" fontId="2" fillId="28" borderId="109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0" fontId="10" fillId="8" borderId="51" xfId="0" applyFont="1" applyFill="1" applyBorder="1" applyAlignment="1">
      <alignment horizontal="center" vertical="center" wrapText="1"/>
    </xf>
    <xf numFmtId="0" fontId="10" fillId="24" borderId="51" xfId="0" applyFont="1" applyFill="1" applyBorder="1" applyAlignment="1">
      <alignment horizontal="center" vertical="center" wrapText="1"/>
    </xf>
    <xf numFmtId="0" fontId="2" fillId="16" borderId="51" xfId="0" applyFont="1" applyFill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25" borderId="51" xfId="0" applyFont="1" applyFill="1" applyBorder="1" applyAlignment="1">
      <alignment horizontal="center" vertical="center" wrapText="1"/>
    </xf>
    <xf numFmtId="0" fontId="2" fillId="45" borderId="51" xfId="0" applyFont="1" applyFill="1" applyBorder="1" applyAlignment="1">
      <alignment horizontal="center" vertical="center" wrapText="1"/>
    </xf>
    <xf numFmtId="0" fontId="2" fillId="28" borderId="51" xfId="0" applyFont="1" applyFill="1" applyBorder="1" applyAlignment="1">
      <alignment horizontal="center" vertical="center" wrapText="1"/>
    </xf>
    <xf numFmtId="0" fontId="2" fillId="49" borderId="51" xfId="0" applyFont="1" applyFill="1" applyBorder="1" applyAlignment="1">
      <alignment horizontal="center" vertical="center" wrapText="1"/>
    </xf>
    <xf numFmtId="0" fontId="2" fillId="48" borderId="51" xfId="0" applyFont="1" applyFill="1" applyBorder="1" applyAlignment="1">
      <alignment horizontal="center" vertical="center" wrapText="1"/>
    </xf>
    <xf numFmtId="0" fontId="2" fillId="50" borderId="51" xfId="0" applyFont="1" applyFill="1" applyBorder="1" applyAlignment="1">
      <alignment horizontal="center" vertical="center" wrapText="1"/>
    </xf>
    <xf numFmtId="0" fontId="2" fillId="51" borderId="51" xfId="0" applyFont="1" applyFill="1" applyBorder="1" applyAlignment="1">
      <alignment horizontal="center" vertical="center" wrapText="1"/>
    </xf>
    <xf numFmtId="0" fontId="2" fillId="9" borderId="51" xfId="0" applyFont="1" applyFill="1" applyBorder="1" applyAlignment="1">
      <alignment horizontal="center" vertical="center" wrapText="1"/>
    </xf>
    <xf numFmtId="0" fontId="2" fillId="14" borderId="51" xfId="0" applyFont="1" applyFill="1" applyBorder="1" applyAlignment="1">
      <alignment horizontal="center" vertical="center" wrapText="1"/>
    </xf>
    <xf numFmtId="0" fontId="10" fillId="34" borderId="35" xfId="0" applyFont="1" applyFill="1" applyBorder="1" applyAlignment="1">
      <alignment horizontal="center" vertical="center" wrapText="1"/>
    </xf>
    <xf numFmtId="0" fontId="10" fillId="34" borderId="18" xfId="0" applyFont="1" applyFill="1" applyBorder="1" applyAlignment="1">
      <alignment horizontal="center" vertical="center" wrapText="1"/>
    </xf>
    <xf numFmtId="0" fontId="10" fillId="34" borderId="46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10" fillId="35" borderId="35" xfId="0" applyFont="1" applyFill="1" applyBorder="1" applyAlignment="1">
      <alignment horizontal="center" vertical="center" wrapText="1"/>
    </xf>
    <xf numFmtId="0" fontId="10" fillId="35" borderId="18" xfId="0" applyFont="1" applyFill="1" applyBorder="1" applyAlignment="1">
      <alignment horizontal="center" vertical="center" wrapText="1"/>
    </xf>
    <xf numFmtId="0" fontId="10" fillId="35" borderId="46" xfId="0" applyFont="1" applyFill="1" applyBorder="1" applyAlignment="1">
      <alignment horizontal="center" vertical="center" wrapText="1"/>
    </xf>
    <xf numFmtId="0" fontId="10" fillId="32" borderId="35" xfId="0" applyFont="1" applyFill="1" applyBorder="1" applyAlignment="1">
      <alignment horizontal="center" vertical="center" wrapText="1"/>
    </xf>
    <xf numFmtId="0" fontId="10" fillId="32" borderId="18" xfId="0" applyFont="1" applyFill="1" applyBorder="1" applyAlignment="1">
      <alignment horizontal="center" vertical="center" wrapText="1"/>
    </xf>
    <xf numFmtId="0" fontId="10" fillId="32" borderId="46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0" fontId="10" fillId="33" borderId="35" xfId="0" applyFont="1" applyFill="1" applyBorder="1" applyAlignment="1">
      <alignment horizontal="center" vertical="center" wrapText="1"/>
    </xf>
    <xf numFmtId="0" fontId="10" fillId="33" borderId="18" xfId="0" applyFont="1" applyFill="1" applyBorder="1" applyAlignment="1">
      <alignment horizontal="center" vertical="center" wrapText="1"/>
    </xf>
    <xf numFmtId="0" fontId="10" fillId="33" borderId="46" xfId="0" applyFont="1" applyFill="1" applyBorder="1" applyAlignment="1">
      <alignment horizontal="center" vertical="center" wrapText="1"/>
    </xf>
    <xf numFmtId="0" fontId="10" fillId="31" borderId="35" xfId="0" applyFont="1" applyFill="1" applyBorder="1" applyAlignment="1">
      <alignment horizontal="center" vertical="center" wrapText="1"/>
    </xf>
    <xf numFmtId="0" fontId="10" fillId="31" borderId="18" xfId="0" applyFont="1" applyFill="1" applyBorder="1" applyAlignment="1">
      <alignment horizontal="center" vertical="center" wrapText="1"/>
    </xf>
    <xf numFmtId="0" fontId="10" fillId="31" borderId="36" xfId="0" applyFont="1" applyFill="1" applyBorder="1" applyAlignment="1">
      <alignment horizontal="center" vertical="center" wrapText="1"/>
    </xf>
    <xf numFmtId="0" fontId="2" fillId="0" borderId="133" xfId="0" applyFont="1" applyFill="1" applyBorder="1" applyAlignment="1">
      <alignment horizontal="center" vertical="center" wrapText="1"/>
    </xf>
    <xf numFmtId="0" fontId="2" fillId="0" borderId="125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04" xfId="0" applyFont="1" applyBorder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0" fontId="6" fillId="0" borderId="13" xfId="0" applyFont="1" applyFill="1" applyBorder="1" applyAlignment="1">
      <alignment vertical="center" wrapText="1"/>
    </xf>
    <xf numFmtId="0" fontId="6" fillId="0" borderId="9" xfId="0" applyFont="1" applyFill="1" applyBorder="1" applyAlignment="1">
      <alignment vertical="center" wrapText="1"/>
    </xf>
    <xf numFmtId="0" fontId="6" fillId="0" borderId="16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vertical="center" wrapText="1"/>
    </xf>
    <xf numFmtId="0" fontId="6" fillId="0" borderId="18" xfId="0" applyFont="1" applyFill="1" applyBorder="1" applyAlignment="1">
      <alignment wrapText="1"/>
    </xf>
    <xf numFmtId="0" fontId="0" fillId="0" borderId="0" xfId="0" applyAlignment="1">
      <alignment horizontal="center"/>
    </xf>
    <xf numFmtId="0" fontId="43" fillId="0" borderId="17" xfId="0" applyFont="1" applyFill="1" applyBorder="1" applyAlignment="1">
      <alignment vertical="top" wrapText="1"/>
    </xf>
    <xf numFmtId="0" fontId="6" fillId="0" borderId="18" xfId="0" applyFont="1" applyFill="1" applyBorder="1" applyAlignment="1"/>
    <xf numFmtId="0" fontId="0" fillId="0" borderId="25" xfId="0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3" fontId="17" fillId="0" borderId="1" xfId="0" applyNumberFormat="1" applyFont="1" applyFill="1" applyBorder="1" applyAlignment="1">
      <alignment horizontal="center" vertical="center" wrapText="1"/>
    </xf>
    <xf numFmtId="0" fontId="2" fillId="36" borderId="83" xfId="0" applyFont="1" applyFill="1" applyBorder="1" applyAlignment="1">
      <alignment horizontal="center" vertical="center" wrapText="1"/>
    </xf>
    <xf numFmtId="0" fontId="2" fillId="36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19" borderId="83" xfId="0" applyFont="1" applyFill="1" applyBorder="1" applyAlignment="1">
      <alignment horizontal="center" vertical="center" wrapText="1"/>
    </xf>
    <xf numFmtId="0" fontId="2" fillId="19" borderId="15" xfId="0" applyFont="1" applyFill="1" applyBorder="1" applyAlignment="1">
      <alignment horizontal="center" vertical="center" wrapText="1"/>
    </xf>
    <xf numFmtId="0" fontId="2" fillId="20" borderId="83" xfId="0" applyFont="1" applyFill="1" applyBorder="1" applyAlignment="1">
      <alignment horizontal="center" vertical="center" wrapText="1"/>
    </xf>
    <xf numFmtId="0" fontId="2" fillId="20" borderId="15" xfId="0" applyFont="1" applyFill="1" applyBorder="1" applyAlignment="1">
      <alignment horizontal="center" vertical="center" wrapText="1"/>
    </xf>
    <xf numFmtId="0" fontId="2" fillId="18" borderId="83" xfId="0" applyFont="1" applyFill="1" applyBorder="1" applyAlignment="1">
      <alignment horizontal="center" vertical="center" wrapText="1"/>
    </xf>
    <xf numFmtId="0" fontId="2" fillId="18" borderId="15" xfId="0" applyFont="1" applyFill="1" applyBorder="1" applyAlignment="1">
      <alignment horizontal="center" vertical="center" wrapText="1"/>
    </xf>
    <xf numFmtId="0" fontId="2" fillId="21" borderId="83" xfId="0" applyFont="1" applyFill="1" applyBorder="1" applyAlignment="1">
      <alignment horizontal="center" vertical="center" wrapText="1"/>
    </xf>
    <xf numFmtId="0" fontId="2" fillId="21" borderId="15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</cellXfs>
  <cellStyles count="13">
    <cellStyle name="20 % - Accent3 2" xfId="9"/>
    <cellStyle name="Calcul 2" xfId="11"/>
    <cellStyle name="Entrée 2" xfId="10"/>
    <cellStyle name="Lien hypertexte" xfId="4" builtinId="8" hidden="1"/>
    <cellStyle name="Lien hypertexte" xfId="2" builtinId="8" hidden="1"/>
    <cellStyle name="Lien hypertexte visité" xfId="5" builtinId="9" hidden="1"/>
    <cellStyle name="Lien hypertexte visité" xfId="3" builtinId="9" hidden="1"/>
    <cellStyle name="Milliers" xfId="12" builtinId="3"/>
    <cellStyle name="Monétaire 2" xfId="8"/>
    <cellStyle name="Normal" xfId="0" builtinId="0"/>
    <cellStyle name="Normal 2" xfId="6"/>
    <cellStyle name="Normal 3" xfId="7"/>
    <cellStyle name="Pourcentage" xfId="1" builtinId="5"/>
  </cellStyles>
  <dxfs count="58"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C9BED8"/>
      <color rgb="FFFF3399"/>
      <color rgb="FFFF7C5D"/>
      <color rgb="FFCDE82A"/>
      <color rgb="FF00CC66"/>
      <color rgb="FFABDB77"/>
      <color rgb="FF00E668"/>
      <color rgb="FF66FF66"/>
      <color rgb="FFFF3300"/>
      <color rgb="FF8FF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homas DAUPHIN" refreshedDate="42194.638201041664" createdVersion="4" refreshedVersion="4" minRefreshableVersion="3" recordCount="714">
  <cacheSource type="worksheet">
    <worksheetSource ref="A8:L723" sheet="BPCE"/>
  </cacheSource>
  <cacheFields count="10">
    <cacheField name="Pays" numFmtId="0">
      <sharedItems count="62">
        <s v="Afrique du Sud"/>
        <s v="Algérie"/>
        <s v="Allemagne"/>
        <s v="Argentine"/>
        <s v="Australie"/>
        <s v="Autriche"/>
        <s v="Belgique"/>
        <s v="Brésil"/>
        <s v="Bulgarie"/>
        <s v="Cambodge"/>
        <s v="Cameroun"/>
        <s v="Canada"/>
        <s v="Chili"/>
        <s v="Chine"/>
        <s v="Congo"/>
        <s v="Danemark"/>
        <s v="Djibouti"/>
        <s v="Émirats Arabes Unis"/>
        <s v="Equateur"/>
        <s v="Espagne"/>
        <s v="États-Unis"/>
        <s v="Fidji"/>
        <s v="France"/>
        <s v="Grande-Bretagne"/>
        <s v="Hong-Kong"/>
        <s v="Hongrie"/>
        <s v="Iles Caïmans"/>
        <s v="Inde"/>
        <s v="Irlande"/>
        <s v="Israël"/>
        <s v="Italie"/>
        <s v="Japon"/>
        <s v="Jersey"/>
        <s v="Laos"/>
        <s v="Lettonie"/>
        <s v="Liban *"/>
        <s v="Lituanie"/>
        <s v="Luxembourg"/>
        <s v="Madagascar"/>
        <s v="Malaisie"/>
        <s v="Malte"/>
        <s v="Maroc"/>
        <s v="Maurice"/>
        <s v="Mexique"/>
        <s v="Nouvelle-Calédonie"/>
        <s v="Pays-Bas"/>
        <s v="Pologne"/>
        <s v="Polynésie Française"/>
        <s v="Portugal"/>
        <s v="République Tchèque"/>
        <s v="Roumanie"/>
        <s v="Russie"/>
        <s v="Singapour"/>
        <s v="Slovaquie"/>
        <s v="Suède"/>
        <s v="Suisse"/>
        <s v="Taïwan"/>
        <s v="Thaïlande"/>
        <s v="Tunisie"/>
        <s v="Turquie"/>
        <s v="Vanuatu"/>
        <s v="Vietnam"/>
      </sharedItems>
    </cacheField>
    <cacheField name="PNB (en m€)" numFmtId="0">
      <sharedItems containsString="0" containsBlank="1" containsNumber="1" containsInteger="1" minValue="-7" maxValue="19249"/>
    </cacheField>
    <cacheField name="résultat courant avant impôt" numFmtId="0">
      <sharedItems containsString="0" containsBlank="1" containsNumber="1" containsInteger="1" minValue="-70" maxValue="4527"/>
    </cacheField>
    <cacheField name="impôt courant " numFmtId="0">
      <sharedItems containsNonDate="0" containsString="0" containsBlank="1"/>
    </cacheField>
    <cacheField name="impôt différé" numFmtId="0">
      <sharedItems containsNonDate="0" containsString="0" containsBlank="1"/>
    </cacheField>
    <cacheField name="impôt sur les bénéfices" numFmtId="0">
      <sharedItems containsString="0" containsBlank="1" containsNumber="1" containsInteger="1" minValue="-1447" maxValue="1"/>
    </cacheField>
    <cacheField name="Effectifs (ETP)" numFmtId="0">
      <sharedItems containsString="0" containsBlank="1" containsNumber="1" containsInteger="1" minValue="-7" maxValue="91682"/>
    </cacheField>
    <cacheField name="Nbre de filiales " numFmtId="0">
      <sharedItems containsString="0" containsBlank="1" containsNumber="1" containsInteger="1" minValue="1" maxValue="413"/>
    </cacheField>
    <cacheField name="Filiales" numFmtId="0">
      <sharedItems/>
    </cacheField>
    <cacheField name="Activités" numFmtId="0">
      <sharedItems count="98">
        <s v="Insurance"/>
        <s v="Bank"/>
        <s v="Credit information and debt recovery"/>
        <s v="Credit insurance and related services"/>
        <s v="Distribution"/>
        <s v="Factoring"/>
        <s v="Finance company"/>
        <s v="Financial reporting"/>
        <s v="Real Estate Financing"/>
        <s v="Holding company"/>
        <s v="Commercial and solvency information"/>
        <s v="Investment company"/>
        <s v="Marketing and other services"/>
        <s v="Payment institution"/>
        <s v="private Equity"/>
        <s v="Asset Management"/>
        <s v="Mortgage loans"/>
        <s v="Real estate and non real estate Leasing"/>
        <s v="Accounts receivable purchasing"/>
        <s v="Alternative funds of funds"/>
        <s v="Bank services"/>
        <s v="BCPE Guarantee and Solidarity fund"/>
        <s v="Brokerage and investment services"/>
        <s v="consulting"/>
        <s v="Consumer credit"/>
        <s v="Cooperative shareholder"/>
        <s v="Credit insitution"/>
        <s v="Data processing"/>
        <s v="Debt collection"/>
        <s v="Derivative transactions"/>
        <s v="Distribution of financial products for IWMAs"/>
        <s v="Electronic payment"/>
        <s v="Employee savings account management"/>
        <s v="Equity interest purchasing"/>
        <s v="FCT"/>
        <s v="Finance company (audio-visual)"/>
        <s v="Financial investment advisory services"/>
        <s v="French securization fund (FCT)"/>
        <s v="Fund management"/>
        <s v="Funding"/>
        <s v="Guarantee company"/>
        <s v="Home real estate development"/>
        <s v="Information"/>
        <s v="Insurance brokerage"/>
        <s v="Insurance brokerage advisory services"/>
        <s v="Insurance companies'holding company"/>
        <s v="Insurance company"/>
        <s v="Insurance real estate investments"/>
        <s v="Insurance UCITS"/>
        <s v="International development and consulting services"/>
        <s v="IT services"/>
        <s v="IT systems and software consulting"/>
        <s v="Life insurance"/>
        <s v="Life-insurance and capitalization"/>
        <s v="Long-term vehicle leasing"/>
        <s v="Mutual fund"/>
        <s v="Mutual insurance"/>
        <s v="Negotiable debt securities issues"/>
        <s v="Non real estate leasing"/>
        <s v="Non-life insurance"/>
        <s v="Office space"/>
        <s v="Operational IT Leasing"/>
        <s v="Other finance company"/>
        <s v="Personal protection insurance"/>
        <s v="Public-private partnership financing"/>
        <s v="Portfolio management"/>
        <s v="Property Leasing"/>
        <s v="Property Management"/>
        <s v="Real estate agent"/>
        <s v="Real estate consulting"/>
        <s v="Real estate developments"/>
        <s v="Real estate funds"/>
        <s v="Real estate invesment"/>
        <s v="Real estate investment"/>
        <s v="Real estate leasing"/>
        <s v="Recovery of receivables"/>
        <s v="Refinancing activities"/>
        <s v="Secondary debt market"/>
        <s v="Secondary market financing"/>
        <s v="Securitization vehicle"/>
        <s v="Semi-public company"/>
        <s v="Service provider"/>
        <s v="Service vouchers"/>
        <s v="Services company"/>
        <s v="Specialized credit insitution"/>
        <s v="Trading firm"/>
        <s v="UCITS"/>
        <s v="UCITS management company"/>
        <s v="Venture capital fund management"/>
        <s v="Structured finance"/>
        <s v="Sructured finance"/>
        <s v="Reinsurance"/>
        <s v="Credit insurance"/>
        <s v="International high-net worth services"/>
        <s v="Private equity holding"/>
        <s v="Financial information"/>
        <s v="Financial services"/>
        <s v="Overseas bank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homas DAUPHIN" refreshedDate="42194.639473148149" createdVersion="4" refreshedVersion="4" minRefreshableVersion="3" recordCount="743">
  <cacheSource type="worksheet">
    <worksheetSource ref="A8:L772" sheet="SG"/>
  </cacheSource>
  <cacheFields count="10">
    <cacheField name="Pays " numFmtId="0">
      <sharedItems count="82">
        <s v="Afrique du Sud"/>
        <s v="Albanie"/>
        <s v="Algérie"/>
        <s v="Allemagne"/>
        <s v="Australie"/>
        <s v="Autriche"/>
        <s v="Bahamas"/>
        <s v="Belgique"/>
        <s v="Bénin"/>
        <s v="Bermudes"/>
        <s v="Brésil"/>
        <s v="Bulgarie"/>
        <s v="Burkina Faso"/>
        <s v="Cameroun"/>
        <s v="Canada"/>
        <s v="Chine"/>
        <s v="Chypre"/>
        <s v="Corée du Sud"/>
        <s v="Côte d'Ivoire"/>
        <s v="Croatie"/>
        <s v="Curaçao"/>
        <s v="Danemark"/>
        <s v="Émirats Arabes Unis"/>
        <s v="Espagne"/>
        <s v="Estonie"/>
        <s v="États-Unis"/>
        <s v="Finlande"/>
        <s v="France"/>
        <s v="Géorgie"/>
        <s v="Ghana"/>
        <s v="Gibraltar"/>
        <s v="Grèce"/>
        <s v="Guernesey"/>
        <s v="Guinée"/>
        <s v="Guinée Équatoriale"/>
        <s v="Hong-Kong"/>
        <s v="Hongrie"/>
        <s v="Iles Caïmans"/>
        <s v="Iles Vierges Britanniques *"/>
        <s v="Inde"/>
        <s v="Irlande"/>
        <s v="Italie"/>
        <s v="Japon"/>
        <s v="Jersey"/>
        <s v="Lettonie"/>
        <s v="Liban"/>
        <s v="Lituanie"/>
        <s v="Luxembourg"/>
        <s v="Macédoine"/>
        <s v="Madagascar"/>
        <s v="Malte"/>
        <s v="Maroc"/>
        <s v="Maurice"/>
        <s v="Mexique"/>
        <s v="Moldavie"/>
        <s v="Monaco"/>
        <s v="Monténégro"/>
        <s v="Norvège"/>
        <s v="Nouvelle-Calédonie"/>
        <s v="Nouvelle-Zélande"/>
        <s v="Pays-Bas"/>
        <s v="Philippines *"/>
        <s v="Pologne"/>
        <s v="Polynésie Française"/>
        <s v="Portugal"/>
        <s v="République Tchèque"/>
        <s v="Roumanie"/>
        <s v="Royaume-Uni"/>
        <s v="Russie"/>
        <s v="Sénégal"/>
        <s v="Serbie"/>
        <s v="Singapour"/>
        <s v="Slovaquie"/>
        <s v="Slovénie"/>
        <s v="Suède"/>
        <s v="Suisse"/>
        <s v="Taïwan"/>
        <s v="Tchad"/>
        <s v="Thaïlande"/>
        <s v="Tunisie"/>
        <s v="Turquie"/>
        <s v="Ukraine"/>
      </sharedItems>
    </cacheField>
    <cacheField name="PNB en m€" numFmtId="0">
      <sharedItems containsString="0" containsBlank="1" containsNumber="1" containsInteger="1" minValue="0" maxValue="10576"/>
    </cacheField>
    <cacheField name="résultat courant avant impôt" numFmtId="0">
      <sharedItems containsString="0" containsBlank="1" containsNumber="1" containsInteger="1" minValue="-167" maxValue="590"/>
    </cacheField>
    <cacheField name="impôt courant " numFmtId="0">
      <sharedItems containsString="0" containsBlank="1" containsNumber="1" containsInteger="1" minValue="-380" maxValue="152"/>
    </cacheField>
    <cacheField name="impôt différé" numFmtId="0">
      <sharedItems containsString="0" containsBlank="1" containsNumber="1" containsInteger="1" minValue="-187" maxValue="33"/>
    </cacheField>
    <cacheField name="impôt sur les bénéfices" numFmtId="0">
      <sharedItems containsString="0" containsBlank="1" containsNumber="1" containsInteger="1" minValue="-347" maxValue="1"/>
    </cacheField>
    <cacheField name="Effectifs (ETP)" numFmtId="0">
      <sharedItems containsString="0" containsBlank="1" containsNumber="1" containsInteger="1" minValue="0" maxValue="51794"/>
    </cacheField>
    <cacheField name="Nbre de filiales" numFmtId="0">
      <sharedItems containsString="0" containsBlank="1" containsNumber="1" containsInteger="1" minValue="1" maxValue="300"/>
    </cacheField>
    <cacheField name="Filiales" numFmtId="0">
      <sharedItems/>
    </cacheField>
    <cacheField name="Activités" numFmtId="0">
      <sharedItems count="9">
        <s v="Bank"/>
        <s v="Specialist Financing"/>
        <s v="Real estate and real estate financing"/>
        <s v="Broker"/>
        <s v="Financial company"/>
        <s v="Group real estate management company"/>
        <s v="Insurance"/>
        <s v="Portfolio management"/>
        <s v="Servic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Thomas DAUPHIN" refreshedDate="42194.641009837964" createdVersion="4" refreshedVersion="4" minRefreshableVersion="3" recordCount="667">
  <cacheSource type="worksheet">
    <worksheetSource ref="A5:J673" sheet="CA"/>
  </cacheSource>
  <cacheFields count="10">
    <cacheField name="Pays " numFmtId="164">
      <sharedItems count="46">
        <s v="Albanie"/>
        <s v="Algérie"/>
        <s v="Allemagne"/>
        <s v="Australie"/>
        <s v="Bahamas"/>
        <s v="Belgique"/>
        <s v="Bermudes"/>
        <s v="Brésil"/>
        <s v="Canada"/>
        <s v="Chine"/>
        <s v="Corée du Sud"/>
        <s v="Egypte"/>
        <s v="Émirats Arabes Unis"/>
        <s v="Espagne"/>
        <s v="États-Unis"/>
        <s v="Finlande"/>
        <s v="France  *"/>
        <s v="Grèce"/>
        <s v="Guernesey"/>
        <s v="Hong Kong"/>
        <s v="Îles Caïmans"/>
        <s v="Inde"/>
        <s v="Irlande"/>
        <s v="Italie"/>
        <s v="Japon"/>
        <s v="Luxembourg"/>
        <s v="Malaisie"/>
        <s v="Maroc"/>
        <s v="Maurice"/>
        <s v="Monaco"/>
        <s v="Pays-Bas"/>
        <s v="Pologne"/>
        <s v="Portugal"/>
        <s v="République Tchèque"/>
        <s v="Roumanie "/>
        <s v="Royaume-Uni"/>
        <s v="Russie "/>
        <s v="Serbie"/>
        <s v="Singapour"/>
        <s v="Slovaquie"/>
        <s v="Suède"/>
        <s v="Suisse "/>
        <s v="Taïwan"/>
        <s v="Ukraine"/>
        <s v="Uruguay"/>
        <s v="Vietnam"/>
      </sharedItems>
    </cacheField>
    <cacheField name="PNB en m€" numFmtId="167">
      <sharedItems containsString="0" containsBlank="1" containsNumber="1" containsInteger="1" minValue="-1" maxValue="7587"/>
    </cacheField>
    <cacheField name="résultat courant avant impôt" numFmtId="167">
      <sharedItems containsString="0" containsBlank="1" containsNumber="1" containsInteger="1" minValue="-9" maxValue="440"/>
    </cacheField>
    <cacheField name="impôt courant" numFmtId="167">
      <sharedItems containsString="0" containsBlank="1" containsNumber="1" containsInteger="1" minValue="-53" maxValue="454"/>
    </cacheField>
    <cacheField name="impôt différé" numFmtId="167">
      <sharedItems containsString="0" containsBlank="1" containsNumber="1" containsInteger="1" minValue="-253" maxValue="12"/>
    </cacheField>
    <cacheField name="impôt sur les bénéfices" numFmtId="167">
      <sharedItems containsString="0" containsBlank="1" containsNumber="1" containsInteger="1" minValue="-109" maxValue="201"/>
    </cacheField>
    <cacheField name="Effectifs (ETP)" numFmtId="0">
      <sharedItems containsString="0" containsBlank="1" containsNumber="1" containsInteger="1" minValue="0" maxValue="38053"/>
    </cacheField>
    <cacheField name="Nbre de filiales" numFmtId="0">
      <sharedItems containsString="0" containsBlank="1" containsNumber="1" containsInteger="1" minValue="1" maxValue="421"/>
    </cacheField>
    <cacheField name="filiales " numFmtId="0">
      <sharedItems/>
    </cacheField>
    <cacheField name="Activités" numFmtId="164">
      <sharedItems count="6">
        <s v="Banque de Proximité à l'International"/>
        <s v="Banque de Financement et d'Investissement"/>
        <s v="Gestion de l'Epargne et Assurances"/>
        <s v="Banque de Proximité en France"/>
        <s v="Services Financiers Spécialisés"/>
        <s v="Activité Hors Métier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Thomas DAUPHIN" refreshedDate="42194.644528124998" createdVersion="4" refreshedVersion="4" minRefreshableVersion="3" recordCount="465">
  <cacheSource type="worksheet">
    <worksheetSource ref="A8:M473" sheet="CM"/>
  </cacheSource>
  <cacheFields count="13">
    <cacheField name="Pays" numFmtId="3">
      <sharedItems count="26">
        <s v="Allemagne"/>
        <s v="Argentine "/>
        <s v="Bahamas"/>
        <s v="Belgique"/>
        <s v="Brésil"/>
        <s v="Canada"/>
        <s v="Espagne"/>
        <s v="Etats-Unis"/>
        <s v="France"/>
        <s v="Hong Kong "/>
        <s v="Hongrie"/>
        <s v="Îles Caïmans"/>
        <s v="Italie"/>
        <s v="Liechtenstein"/>
        <s v="Luxembourg"/>
        <s v="Maroc"/>
        <s v="Monaco"/>
        <s v="Pays-Bas"/>
        <s v="Portugal"/>
        <s v="République Tchèque"/>
        <s v="Royaume-Uni"/>
        <s v="Saint Martin (Antilles Néerlandaises)"/>
        <s v="Singapour"/>
        <s v="Slovaquie"/>
        <s v="Suisse"/>
        <s v="Tunisie"/>
      </sharedItems>
    </cacheField>
    <cacheField name="PNB (en m€)" numFmtId="3">
      <sharedItems containsString="0" containsBlank="1" containsNumber="1" containsInteger="1" minValue="0" maxValue="13037"/>
    </cacheField>
    <cacheField name="résultat courant avant impôt" numFmtId="3">
      <sharedItems containsString="0" containsBlank="1" containsNumber="1" containsInteger="1" minValue="-33" maxValue="6200"/>
    </cacheField>
    <cacheField name="impôt courant " numFmtId="3">
      <sharedItems containsString="0" containsBlank="1" containsNumber="1" containsInteger="1" minValue="-1289" maxValue="0"/>
    </cacheField>
    <cacheField name="impôt différé" numFmtId="3">
      <sharedItems containsString="0" containsBlank="1" containsNumber="1" containsInteger="1" minValue="-106" maxValue="6"/>
    </cacheField>
    <cacheField name="autres taxes " numFmtId="3">
      <sharedItems containsString="0" containsBlank="1" containsNumber="1" containsInteger="1" minValue="-2152" maxValue="0"/>
    </cacheField>
    <cacheField name="Impôt sur les bénéfices" numFmtId="3">
      <sharedItems containsNonDate="0" containsString="0" containsBlank="1"/>
    </cacheField>
    <cacheField name="Effectifs (ETP)" numFmtId="3">
      <sharedItems containsString="0" containsBlank="1" containsNumber="1" containsInteger="1" minValue="0" maxValue="65830"/>
    </cacheField>
    <cacheField name="Total Filiales" numFmtId="3">
      <sharedItems containsString="0" containsBlank="1" containsNumber="1" containsInteger="1" minValue="1" maxValue="354"/>
    </cacheField>
    <cacheField name="Nbre de filiales contrôlées" numFmtId="3">
      <sharedItems containsString="0" containsBlank="1" containsNumber="1" containsInteger="1" minValue="0" maxValue="300"/>
    </cacheField>
    <cacheField name="Nbre de Filiales sorties du périmètre pour 2014" numFmtId="3">
      <sharedItems containsString="0" containsBlank="1" containsNumber="1" containsInteger="1" minValue="0" maxValue="54"/>
    </cacheField>
    <cacheField name="filiales" numFmtId="0">
      <sharedItems/>
    </cacheField>
    <cacheField name="Activités" numFmtId="0">
      <sharedItems count="8">
        <s v="Banque de Détail"/>
        <s v="Banque de financement et activité de marché"/>
        <s v="Autres Sociétés"/>
        <s v="Gestion d'Actif et Banque Privée"/>
        <s v="Société d'Assurance"/>
        <s v="Multisecteur"/>
        <s v="OPCVM"/>
        <s v="SCPI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Thomas DAUPHIN" refreshedDate="42194.666967939818" createdVersion="4" refreshedVersion="4" minRefreshableVersion="3" recordCount="827">
  <cacheSource type="worksheet">
    <worksheetSource ref="A8:L836" sheet="BNP avec amende"/>
  </cacheSource>
  <cacheFields count="10">
    <cacheField name="Pays" numFmtId="0">
      <sharedItems count="73">
        <s v="Afrique du Sud"/>
        <s v="Algérie"/>
        <s v="Allemagne"/>
        <s v="Arabie Saoudite"/>
        <s v="Argentine"/>
        <s v="Australie"/>
        <s v="Autriche"/>
        <s v="Bahreïn"/>
        <s v="Belgique"/>
        <s v="Bermudes *"/>
        <s v="Botswana"/>
        <s v="Brésil"/>
        <s v="Bulgarie"/>
        <s v="Burkina Faso"/>
        <s v="Canada"/>
        <s v="Chili"/>
        <s v="Chine"/>
        <s v="Colombie"/>
        <s v="Corée du Sud"/>
        <s v="Côte d'Ivoire"/>
        <s v="Danemark"/>
        <s v="Émirats Arabes Unis"/>
        <s v="Espagne"/>
        <s v="États-Unis"/>
        <s v="Finlande"/>
        <s v="France"/>
        <s v="Gabon * "/>
        <s v="Grèce"/>
        <s v="Guernesey"/>
        <s v="Guinée * "/>
        <s v="Hong-Kong"/>
        <s v="Hongrie"/>
        <s v="Ile de Man"/>
        <s v="Iles Caymans"/>
        <s v="Inde"/>
        <s v="Indonésie"/>
        <s v="Irlande"/>
        <s v="Italie"/>
        <s v="Japon"/>
        <s v="Jersey"/>
        <s v="Koweït"/>
        <s v="Luxembourg"/>
        <s v="Malaisie"/>
        <s v="Mali"/>
        <s v="Maroc"/>
        <s v="Mexique"/>
        <s v="Monaco"/>
        <s v="Namibie"/>
        <s v="Norvège"/>
        <s v="Nouvelle-Zélande"/>
        <s v="Panama"/>
        <s v="Pays-Bas"/>
        <s v="Pérou *"/>
        <s v="Philippines"/>
        <s v="Pologne"/>
        <s v="Portugal"/>
        <s v="Qatar"/>
        <s v="République Tchèque"/>
        <s v="Roumanie"/>
        <s v="Royaume-Uni"/>
        <s v="Russie"/>
        <s v="Sénégal"/>
        <s v="Serbie"/>
        <s v="Singapour"/>
        <s v="Slovaquie"/>
        <s v="Suède"/>
        <s v="Suisse"/>
        <s v="Taïwan"/>
        <s v="Thaïlande"/>
        <s v="Tunisie"/>
        <s v="Turquie"/>
        <s v="Ukraine"/>
        <s v="Vietnam"/>
      </sharedItems>
    </cacheField>
    <cacheField name="PNB (m€)" numFmtId="0">
      <sharedItems containsString="0" containsBlank="1" containsNumber="1" containsInteger="1" minValue="0" maxValue="13497"/>
    </cacheField>
    <cacheField name="résultat courant avant impôt" numFmtId="0">
      <sharedItems containsString="0" containsBlank="1" containsNumber="1" containsInteger="1" minValue="-2900" maxValue="1393"/>
    </cacheField>
    <cacheField name="impôt courant" numFmtId="0">
      <sharedItems containsString="0" containsBlank="1" containsNumber="1" containsInteger="1" minValue="-921" maxValue="0"/>
    </cacheField>
    <cacheField name="impôt différé" numFmtId="0">
      <sharedItems containsString="0" containsBlank="1" containsNumber="1" containsInteger="1" minValue="-441" maxValue="247"/>
    </cacheField>
    <cacheField name="impôt sur bénéf " numFmtId="0">
      <sharedItems containsString="0" containsBlank="1" containsNumber="1" containsInteger="1" minValue="-884" maxValue="198"/>
    </cacheField>
    <cacheField name="Effectifs (ETP)" numFmtId="0">
      <sharedItems containsString="0" containsBlank="1" containsNumber="1" containsInteger="1" minValue="0" maxValue="56953"/>
    </cacheField>
    <cacheField name="Nbre de filiales" numFmtId="0">
      <sharedItems containsString="0" containsBlank="1" containsNumber="1" containsInteger="1" minValue="1" maxValue="158"/>
    </cacheField>
    <cacheField name="Filiales" numFmtId="0">
      <sharedItems/>
    </cacheField>
    <cacheField name="Activité" numFmtId="3">
      <sharedItems count="22">
        <s v="Corporate and Investment Banking"/>
        <s v="Personal Finance"/>
        <s v="Europe Méditerranée"/>
        <s v="Arval"/>
        <s v="Assurance"/>
        <s v="Banque de détail"/>
        <s v="Investment Partners"/>
        <s v="Leasing solutions"/>
        <s v="Personal Investors"/>
        <s v="Securities Services"/>
        <s v="Services immobiliers"/>
        <s v="Investment Parners"/>
        <s v="Private Equity (BNP Paribas Capital)"/>
        <s v="Sociétés de portefeuille et autres filiales"/>
        <s v="Personal Finance "/>
        <s v="Sociétés immobilières d'Exploitation"/>
        <s v="Wealth Management "/>
        <s v="Banque"/>
        <s v="Klépierre"/>
        <s v="Corportate and investment Banking" u="1"/>
        <s v="Arval " u="1"/>
        <s v="Sercurities Service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4">
  <r>
    <x v="0"/>
    <n v="4"/>
    <m/>
    <m/>
    <m/>
    <m/>
    <n v="66"/>
    <n v="2"/>
    <s v="Coface South Africa"/>
    <x v="0"/>
  </r>
  <r>
    <x v="0"/>
    <m/>
    <m/>
    <m/>
    <m/>
    <m/>
    <m/>
    <m/>
    <s v="Coface South Africa Services"/>
    <x v="0"/>
  </r>
  <r>
    <x v="1"/>
    <n v="69"/>
    <n v="40"/>
    <m/>
    <m/>
    <n v="-9"/>
    <m/>
    <n v="1"/>
    <s v="Natixis Algérie"/>
    <x v="1"/>
  </r>
  <r>
    <x v="2"/>
    <n v="189"/>
    <n v="44"/>
    <m/>
    <m/>
    <n v="-12"/>
    <n v="715"/>
    <n v="12"/>
    <s v="Coface Debitoren"/>
    <x v="2"/>
  </r>
  <r>
    <x v="2"/>
    <m/>
    <m/>
    <m/>
    <m/>
    <m/>
    <m/>
    <m/>
    <s v="Cofacerating holding"/>
    <x v="2"/>
  </r>
  <r>
    <x v="2"/>
    <m/>
    <m/>
    <m/>
    <m/>
    <m/>
    <m/>
    <m/>
    <s v="Cofacerating.de"/>
    <x v="2"/>
  </r>
  <r>
    <x v="2"/>
    <m/>
    <m/>
    <m/>
    <m/>
    <m/>
    <m/>
    <m/>
    <s v="Caface Deutschland"/>
    <x v="3"/>
  </r>
  <r>
    <x v="2"/>
    <m/>
    <m/>
    <m/>
    <m/>
    <m/>
    <m/>
    <m/>
    <s v="AEW Europe Frankreich"/>
    <x v="4"/>
  </r>
  <r>
    <x v="2"/>
    <m/>
    <m/>
    <m/>
    <m/>
    <m/>
    <m/>
    <m/>
    <s v="Natixis Global associates Germany"/>
    <x v="4"/>
  </r>
  <r>
    <x v="2"/>
    <m/>
    <m/>
    <m/>
    <m/>
    <m/>
    <m/>
    <m/>
    <s v="NGAM SA Zweignierderlassung Deutschland"/>
    <x v="4"/>
  </r>
  <r>
    <x v="2"/>
    <m/>
    <m/>
    <m/>
    <m/>
    <m/>
    <m/>
    <m/>
    <s v="Coface Finanz"/>
    <x v="5"/>
  </r>
  <r>
    <x v="2"/>
    <m/>
    <m/>
    <m/>
    <m/>
    <m/>
    <m/>
    <m/>
    <s v="Natixis Francfort"/>
    <x v="6"/>
  </r>
  <r>
    <x v="2"/>
    <m/>
    <m/>
    <m/>
    <m/>
    <m/>
    <m/>
    <m/>
    <s v="Coface Deutschland Vertrieb Gmbh"/>
    <x v="7"/>
  </r>
  <r>
    <x v="2"/>
    <m/>
    <m/>
    <m/>
    <m/>
    <m/>
    <m/>
    <m/>
    <s v="Kisselberg"/>
    <x v="0"/>
  </r>
  <r>
    <x v="2"/>
    <m/>
    <m/>
    <m/>
    <m/>
    <m/>
    <m/>
    <m/>
    <s v="Natixis Pfandbriefbank AG"/>
    <x v="8"/>
  </r>
  <r>
    <x v="3"/>
    <n v="5"/>
    <n v="2"/>
    <m/>
    <m/>
    <m/>
    <n v="51"/>
    <n v="1"/>
    <s v="Coface Argentina (Coface SA Branch)"/>
    <x v="0"/>
  </r>
  <r>
    <x v="4"/>
    <n v="8"/>
    <n v="1"/>
    <m/>
    <m/>
    <n v="-1"/>
    <n v="18"/>
    <n v="3"/>
    <s v="Natixis Australia (PTY Ltd)"/>
    <x v="6"/>
  </r>
  <r>
    <x v="4"/>
    <m/>
    <m/>
    <m/>
    <m/>
    <m/>
    <m/>
    <m/>
    <s v="Natixis Global Associates Australia Holdings, LLC"/>
    <x v="9"/>
  </r>
  <r>
    <x v="4"/>
    <m/>
    <m/>
    <m/>
    <m/>
    <m/>
    <m/>
    <m/>
    <s v="Coface Australia (Coface SA Branch)"/>
    <x v="0"/>
  </r>
  <r>
    <x v="5"/>
    <n v="26"/>
    <n v="-70"/>
    <m/>
    <m/>
    <n v="-2"/>
    <n v="106"/>
    <n v="4"/>
    <s v="VBI Beteiligungs GMBH"/>
    <x v="1"/>
  </r>
  <r>
    <x v="5"/>
    <m/>
    <m/>
    <m/>
    <m/>
    <m/>
    <m/>
    <m/>
    <s v="Coface Services Austria"/>
    <x v="2"/>
  </r>
  <r>
    <x v="5"/>
    <m/>
    <m/>
    <m/>
    <m/>
    <m/>
    <m/>
    <m/>
    <s v="Coface Austria"/>
    <x v="9"/>
  </r>
  <r>
    <x v="5"/>
    <m/>
    <m/>
    <m/>
    <m/>
    <m/>
    <m/>
    <m/>
    <s v="Coface Central Europe Holding"/>
    <x v="9"/>
  </r>
  <r>
    <x v="6"/>
    <n v="21"/>
    <n v="15"/>
    <m/>
    <m/>
    <n v="-1"/>
    <n v="72"/>
    <n v="10"/>
    <s v="Coface Belgium Services Holding"/>
    <x v="10"/>
  </r>
  <r>
    <x v="6"/>
    <m/>
    <m/>
    <m/>
    <m/>
    <m/>
    <m/>
    <m/>
    <s v="Aurora"/>
    <x v="9"/>
  </r>
  <r>
    <x v="6"/>
    <m/>
    <m/>
    <m/>
    <m/>
    <m/>
    <m/>
    <m/>
    <s v="Coface Belgium (Coface SA branch)"/>
    <x v="0"/>
  </r>
  <r>
    <x v="6"/>
    <m/>
    <m/>
    <m/>
    <m/>
    <m/>
    <m/>
    <m/>
    <s v="Edf investment Groupe"/>
    <x v="11"/>
  </r>
  <r>
    <x v="6"/>
    <m/>
    <m/>
    <m/>
    <m/>
    <m/>
    <m/>
    <m/>
    <s v="Natixis Belgique Investissements"/>
    <x v="11"/>
  </r>
  <r>
    <x v="6"/>
    <m/>
    <m/>
    <m/>
    <m/>
    <m/>
    <m/>
    <m/>
    <s v="Kompass Belgique"/>
    <x v="12"/>
  </r>
  <r>
    <x v="6"/>
    <m/>
    <m/>
    <m/>
    <m/>
    <m/>
    <m/>
    <m/>
    <s v="EPBF"/>
    <x v="13"/>
  </r>
  <r>
    <x v="6"/>
    <m/>
    <m/>
    <m/>
    <m/>
    <m/>
    <m/>
    <m/>
    <s v="Coopest"/>
    <x v="14"/>
  </r>
  <r>
    <x v="6"/>
    <m/>
    <m/>
    <m/>
    <m/>
    <m/>
    <m/>
    <m/>
    <s v="IRR Invest"/>
    <x v="14"/>
  </r>
  <r>
    <x v="6"/>
    <m/>
    <m/>
    <m/>
    <m/>
    <m/>
    <m/>
    <m/>
    <s v="NJR Invest"/>
    <x v="14"/>
  </r>
  <r>
    <x v="7"/>
    <n v="20"/>
    <n v="11"/>
    <m/>
    <m/>
    <n v="-2"/>
    <n v="38"/>
    <n v="3"/>
    <s v="Coface do Brasil seguros de credito"/>
    <x v="3"/>
  </r>
  <r>
    <x v="7"/>
    <m/>
    <m/>
    <m/>
    <m/>
    <m/>
    <m/>
    <m/>
    <s v="Seguro brasileira C.E"/>
    <x v="3"/>
  </r>
  <r>
    <x v="7"/>
    <m/>
    <m/>
    <m/>
    <m/>
    <m/>
    <m/>
    <m/>
    <s v="Natixis Brasil SA"/>
    <x v="6"/>
  </r>
  <r>
    <x v="8"/>
    <n v="1"/>
    <n v="1"/>
    <m/>
    <m/>
    <m/>
    <n v="8"/>
    <n v="1"/>
    <s v="Coface Bulgaria (Branch)"/>
    <x v="0"/>
  </r>
  <r>
    <x v="9"/>
    <m/>
    <n v="7"/>
    <m/>
    <m/>
    <m/>
    <m/>
    <n v="1"/>
    <s v="Acleda"/>
    <x v="1"/>
  </r>
  <r>
    <x v="10"/>
    <n v="82"/>
    <n v="37"/>
    <m/>
    <m/>
    <n v="-9"/>
    <n v="620"/>
    <n v="1"/>
    <s v="Bicec"/>
    <x v="1"/>
  </r>
  <r>
    <x v="11"/>
    <n v="13"/>
    <n v="9"/>
    <m/>
    <m/>
    <n v="-2"/>
    <n v="38"/>
    <n v="7"/>
    <s v="Nexgen Financial Corporation"/>
    <x v="15"/>
  </r>
  <r>
    <x v="11"/>
    <m/>
    <m/>
    <m/>
    <m/>
    <m/>
    <m/>
    <m/>
    <s v="Nexgen Financial Limited partnership"/>
    <x v="15"/>
  </r>
  <r>
    <x v="11"/>
    <m/>
    <m/>
    <m/>
    <m/>
    <m/>
    <m/>
    <m/>
    <s v="Nexgen investment Corporation"/>
    <x v="15"/>
  </r>
  <r>
    <x v="11"/>
    <m/>
    <m/>
    <m/>
    <m/>
    <m/>
    <m/>
    <m/>
    <s v="Nexgen Limited"/>
    <x v="15"/>
  </r>
  <r>
    <x v="11"/>
    <m/>
    <m/>
    <m/>
    <m/>
    <m/>
    <m/>
    <m/>
    <s v="Nexgen Ontario Inc"/>
    <x v="15"/>
  </r>
  <r>
    <x v="11"/>
    <m/>
    <m/>
    <m/>
    <m/>
    <m/>
    <m/>
    <m/>
    <s v="Coface Canada (Coface SA branch)"/>
    <x v="0"/>
  </r>
  <r>
    <x v="11"/>
    <m/>
    <m/>
    <m/>
    <m/>
    <m/>
    <m/>
    <m/>
    <s v="Trez Commercial Finances LP"/>
    <x v="16"/>
  </r>
  <r>
    <x v="12"/>
    <n v="4"/>
    <m/>
    <m/>
    <m/>
    <m/>
    <n v="42"/>
    <n v="2"/>
    <s v="Coface Chile S.A"/>
    <x v="0"/>
  </r>
  <r>
    <x v="12"/>
    <m/>
    <m/>
    <m/>
    <m/>
    <m/>
    <m/>
    <m/>
    <s v="Coface Chile (Coface SA branch)"/>
    <x v="0"/>
  </r>
  <r>
    <x v="13"/>
    <n v="15"/>
    <n v="6"/>
    <m/>
    <m/>
    <n v="-1"/>
    <n v="65"/>
    <n v="2"/>
    <s v="Natixis Shangaï"/>
    <x v="6"/>
  </r>
  <r>
    <x v="13"/>
    <m/>
    <m/>
    <m/>
    <m/>
    <m/>
    <m/>
    <m/>
    <s v="BRD China Ltd"/>
    <x v="14"/>
  </r>
  <r>
    <x v="14"/>
    <n v="21"/>
    <n v="8"/>
    <m/>
    <m/>
    <n v="-3"/>
    <n v="224"/>
    <n v="1"/>
    <s v="BCI BQ Commerciale Internationale"/>
    <x v="1"/>
  </r>
  <r>
    <x v="15"/>
    <n v="17"/>
    <n v="1"/>
    <m/>
    <m/>
    <n v="-1"/>
    <n v="79"/>
    <n v="2"/>
    <s v="Midt facroting A/S"/>
    <x v="5"/>
  </r>
  <r>
    <x v="15"/>
    <m/>
    <m/>
    <m/>
    <m/>
    <m/>
    <m/>
    <m/>
    <s v="Coface Danmark (Coface Credit Branch)"/>
    <x v="0"/>
  </r>
  <r>
    <x v="16"/>
    <n v="20"/>
    <n v="3"/>
    <m/>
    <m/>
    <n v="-1"/>
    <n v="277"/>
    <n v="3"/>
    <s v="BCI Mer rouge"/>
    <x v="1"/>
  </r>
  <r>
    <x v="17"/>
    <n v="10"/>
    <n v="1"/>
    <m/>
    <m/>
    <m/>
    <n v="40"/>
    <n v="2"/>
    <s v="NGAM Middle East"/>
    <x v="4"/>
  </r>
  <r>
    <x v="17"/>
    <m/>
    <m/>
    <m/>
    <m/>
    <m/>
    <m/>
    <m/>
    <s v="Natixis Dubaï"/>
    <x v="6"/>
  </r>
  <r>
    <x v="18"/>
    <n v="3"/>
    <n v="2"/>
    <m/>
    <m/>
    <n v="-1"/>
    <n v="20"/>
    <n v="1"/>
    <s v="Coface Ecuador (Coface SA Branch)"/>
    <x v="0"/>
  </r>
  <r>
    <x v="19"/>
    <n v="139"/>
    <n v="93"/>
    <m/>
    <m/>
    <n v="-24"/>
    <n v="263"/>
    <n v="5"/>
    <s v="Coface Servicios Espana S.L."/>
    <x v="2"/>
  </r>
  <r>
    <x v="19"/>
    <m/>
    <m/>
    <m/>
    <m/>
    <m/>
    <m/>
    <m/>
    <s v="NGAM Sucursal en Espana"/>
    <x v="4"/>
  </r>
  <r>
    <x v="19"/>
    <m/>
    <m/>
    <m/>
    <m/>
    <m/>
    <m/>
    <m/>
    <s v="Natixis Madrid"/>
    <x v="6"/>
  </r>
  <r>
    <x v="19"/>
    <m/>
    <m/>
    <m/>
    <m/>
    <m/>
    <m/>
    <m/>
    <s v="Coface iberica (Coface SA branch)"/>
    <x v="0"/>
  </r>
  <r>
    <x v="19"/>
    <m/>
    <m/>
    <m/>
    <m/>
    <m/>
    <m/>
    <m/>
    <s v="Natixis Lease Madrid"/>
    <x v="17"/>
  </r>
  <r>
    <x v="20"/>
    <n v="2110"/>
    <n v="695"/>
    <m/>
    <m/>
    <n v="-227"/>
    <n v="2816"/>
    <n v="91"/>
    <s v="Fimipar"/>
    <x v="18"/>
  </r>
  <r>
    <x v="20"/>
    <m/>
    <m/>
    <m/>
    <m/>
    <m/>
    <m/>
    <m/>
    <s v="ABP Alternatif offensif"/>
    <x v="19"/>
  </r>
  <r>
    <x v="20"/>
    <m/>
    <m/>
    <m/>
    <m/>
    <m/>
    <m/>
    <m/>
    <s v="AEW Capital Management, Inc"/>
    <x v="15"/>
  </r>
  <r>
    <x v="20"/>
    <m/>
    <m/>
    <m/>
    <m/>
    <m/>
    <m/>
    <m/>
    <s v="AEW Capital management, LP"/>
    <x v="15"/>
  </r>
  <r>
    <x v="20"/>
    <m/>
    <m/>
    <m/>
    <m/>
    <m/>
    <m/>
    <m/>
    <s v="AEW II Corporation"/>
    <x v="15"/>
  </r>
  <r>
    <x v="20"/>
    <m/>
    <m/>
    <m/>
    <m/>
    <m/>
    <m/>
    <m/>
    <s v="AEW Partners III, Inc"/>
    <x v="15"/>
  </r>
  <r>
    <x v="20"/>
    <m/>
    <m/>
    <m/>
    <m/>
    <m/>
    <m/>
    <m/>
    <s v="AEW Partners IV, Inc"/>
    <x v="15"/>
  </r>
  <r>
    <x v="20"/>
    <m/>
    <m/>
    <m/>
    <m/>
    <m/>
    <m/>
    <m/>
    <s v="AEW Partners V, Inc"/>
    <x v="15"/>
  </r>
  <r>
    <x v="20"/>
    <m/>
    <m/>
    <m/>
    <m/>
    <m/>
    <m/>
    <m/>
    <s v="AEW Partners VI, Inc"/>
    <x v="15"/>
  </r>
  <r>
    <x v="20"/>
    <m/>
    <m/>
    <m/>
    <m/>
    <m/>
    <m/>
    <m/>
    <s v="AEW Partners VII, Inc"/>
    <x v="15"/>
  </r>
  <r>
    <x v="20"/>
    <m/>
    <m/>
    <m/>
    <m/>
    <m/>
    <m/>
    <m/>
    <s v="AEW Real Estate Investors, Inc"/>
    <x v="15"/>
  </r>
  <r>
    <x v="20"/>
    <m/>
    <m/>
    <m/>
    <m/>
    <m/>
    <m/>
    <m/>
    <s v="AEW Senior Housing Investors, Inc"/>
    <x v="15"/>
  </r>
  <r>
    <x v="20"/>
    <m/>
    <m/>
    <m/>
    <m/>
    <m/>
    <m/>
    <m/>
    <s v="AEW Value Investors Asia II GP Limited"/>
    <x v="15"/>
  </r>
  <r>
    <x v="20"/>
    <m/>
    <m/>
    <m/>
    <m/>
    <m/>
    <m/>
    <m/>
    <s v="AEW Via Investors, Ltd"/>
    <x v="15"/>
  </r>
  <r>
    <x v="20"/>
    <m/>
    <m/>
    <m/>
    <m/>
    <m/>
    <m/>
    <m/>
    <s v="AEW VIF II Investors, Inc"/>
    <x v="15"/>
  </r>
  <r>
    <x v="20"/>
    <m/>
    <m/>
    <m/>
    <m/>
    <m/>
    <m/>
    <m/>
    <s v="AEW Vif Investors, Inc"/>
    <x v="15"/>
  </r>
  <r>
    <x v="20"/>
    <m/>
    <m/>
    <m/>
    <m/>
    <m/>
    <m/>
    <m/>
    <s v="Alphasimplex Group LLC"/>
    <x v="15"/>
  </r>
  <r>
    <x v="20"/>
    <m/>
    <m/>
    <m/>
    <m/>
    <m/>
    <m/>
    <m/>
    <s v="Alternative Strategies Group LLC"/>
    <x v="15"/>
  </r>
  <r>
    <x v="20"/>
    <m/>
    <m/>
    <m/>
    <m/>
    <m/>
    <m/>
    <m/>
    <s v="Aurora Horizon Funds"/>
    <x v="15"/>
  </r>
  <r>
    <x v="20"/>
    <m/>
    <m/>
    <m/>
    <m/>
    <m/>
    <m/>
    <m/>
    <s v="Aurora investment management LLC"/>
    <x v="15"/>
  </r>
  <r>
    <x v="20"/>
    <m/>
    <m/>
    <m/>
    <m/>
    <m/>
    <m/>
    <m/>
    <s v="Capital Growth Management, LP"/>
    <x v="15"/>
  </r>
  <r>
    <x v="20"/>
    <m/>
    <m/>
    <m/>
    <m/>
    <m/>
    <m/>
    <m/>
    <s v="Caspian Growth management, LLC"/>
    <x v="15"/>
  </r>
  <r>
    <x v="20"/>
    <m/>
    <m/>
    <m/>
    <m/>
    <m/>
    <m/>
    <m/>
    <s v="Cra Western Investors I, Inc"/>
    <x v="15"/>
  </r>
  <r>
    <x v="20"/>
    <m/>
    <m/>
    <m/>
    <m/>
    <m/>
    <m/>
    <m/>
    <s v="EPI SLP LLC"/>
    <x v="15"/>
  </r>
  <r>
    <x v="20"/>
    <m/>
    <m/>
    <m/>
    <m/>
    <m/>
    <m/>
    <m/>
    <s v="EPI SO SLP LLC"/>
    <x v="15"/>
  </r>
  <r>
    <x v="20"/>
    <m/>
    <m/>
    <m/>
    <m/>
    <m/>
    <m/>
    <m/>
    <s v="Gateway Investment advisers, LLC"/>
    <x v="15"/>
  </r>
  <r>
    <x v="20"/>
    <m/>
    <m/>
    <m/>
    <m/>
    <m/>
    <m/>
    <m/>
    <s v="Harris associates investment Trust"/>
    <x v="15"/>
  </r>
  <r>
    <x v="20"/>
    <m/>
    <m/>
    <m/>
    <m/>
    <m/>
    <m/>
    <m/>
    <s v="Harris Alternative Holding Inc"/>
    <x v="15"/>
  </r>
  <r>
    <x v="20"/>
    <m/>
    <m/>
    <m/>
    <m/>
    <m/>
    <m/>
    <m/>
    <s v="Harris Associates Securities, LP"/>
    <x v="15"/>
  </r>
  <r>
    <x v="20"/>
    <m/>
    <m/>
    <m/>
    <m/>
    <m/>
    <m/>
    <m/>
    <s v="Harris Associates, Inc"/>
    <x v="15"/>
  </r>
  <r>
    <x v="20"/>
    <m/>
    <m/>
    <m/>
    <m/>
    <m/>
    <m/>
    <m/>
    <s v="Kobrick Funds, LLC"/>
    <x v="15"/>
  </r>
  <r>
    <x v="20"/>
    <m/>
    <m/>
    <m/>
    <m/>
    <m/>
    <m/>
    <m/>
    <s v="Loomis Sayles &amp; Company, Inc"/>
    <x v="15"/>
  </r>
  <r>
    <x v="20"/>
    <m/>
    <m/>
    <m/>
    <m/>
    <m/>
    <m/>
    <m/>
    <s v="Loomis Sayles &amp; Company, LP"/>
    <x v="15"/>
  </r>
  <r>
    <x v="20"/>
    <m/>
    <m/>
    <m/>
    <m/>
    <m/>
    <m/>
    <m/>
    <s v="Loomis Sayles Alpha, LLC"/>
    <x v="15"/>
  </r>
  <r>
    <x v="20"/>
    <m/>
    <m/>
    <m/>
    <m/>
    <m/>
    <m/>
    <m/>
    <s v="Loomis Sayles Solutions, Inc"/>
    <x v="15"/>
  </r>
  <r>
    <x v="20"/>
    <m/>
    <m/>
    <m/>
    <m/>
    <m/>
    <m/>
    <m/>
    <s v="Loomis Sayles Trust Company, LLC"/>
    <x v="15"/>
  </r>
  <r>
    <x v="20"/>
    <m/>
    <m/>
    <m/>
    <m/>
    <m/>
    <m/>
    <m/>
    <s v="MC Donnell"/>
    <x v="15"/>
  </r>
  <r>
    <x v="20"/>
    <m/>
    <m/>
    <m/>
    <m/>
    <m/>
    <m/>
    <m/>
    <s v="NAM US"/>
    <x v="15"/>
  </r>
  <r>
    <x v="20"/>
    <m/>
    <m/>
    <m/>
    <m/>
    <m/>
    <m/>
    <m/>
    <s v="Natixis Caspian Private Equity LLC"/>
    <x v="15"/>
  </r>
  <r>
    <x v="20"/>
    <m/>
    <m/>
    <m/>
    <m/>
    <m/>
    <m/>
    <m/>
    <s v="Reich &amp; Tang Asset management, LLC"/>
    <x v="15"/>
  </r>
  <r>
    <x v="20"/>
    <m/>
    <m/>
    <m/>
    <m/>
    <m/>
    <m/>
    <m/>
    <s v="Reich &amp; Tang Deposit Solutions, LLC"/>
    <x v="15"/>
  </r>
  <r>
    <x v="20"/>
    <m/>
    <m/>
    <m/>
    <m/>
    <m/>
    <m/>
    <m/>
    <s v="Reich &amp; Tang Services, Inc"/>
    <x v="15"/>
  </r>
  <r>
    <x v="20"/>
    <m/>
    <m/>
    <m/>
    <m/>
    <m/>
    <m/>
    <m/>
    <s v="Reich &amp; Tang Stable Custody Group II LLC"/>
    <x v="15"/>
  </r>
  <r>
    <x v="20"/>
    <m/>
    <m/>
    <m/>
    <m/>
    <m/>
    <m/>
    <m/>
    <s v="Reich &amp; Tang Stable Custody Group LLC"/>
    <x v="15"/>
  </r>
  <r>
    <x v="20"/>
    <m/>
    <m/>
    <m/>
    <m/>
    <m/>
    <m/>
    <m/>
    <s v="Seeyond multi asset allocation fund"/>
    <x v="15"/>
  </r>
  <r>
    <x v="20"/>
    <m/>
    <m/>
    <m/>
    <m/>
    <m/>
    <m/>
    <m/>
    <s v="snyder capital management, Inc"/>
    <x v="15"/>
  </r>
  <r>
    <x v="20"/>
    <m/>
    <m/>
    <m/>
    <m/>
    <m/>
    <m/>
    <m/>
    <s v="Snyder capital management, LP"/>
    <x v="15"/>
  </r>
  <r>
    <x v="20"/>
    <m/>
    <m/>
    <m/>
    <m/>
    <m/>
    <m/>
    <m/>
    <s v="Vaughan Nelson Investment management, Inc"/>
    <x v="15"/>
  </r>
  <r>
    <x v="20"/>
    <m/>
    <m/>
    <m/>
    <m/>
    <m/>
    <m/>
    <m/>
    <s v="Vaughan Nelson Investment management, LP"/>
    <x v="15"/>
  </r>
  <r>
    <x v="20"/>
    <m/>
    <m/>
    <m/>
    <m/>
    <m/>
    <m/>
    <m/>
    <s v="Vaughan Nelson Trust company"/>
    <x v="15"/>
  </r>
  <r>
    <x v="20"/>
    <m/>
    <m/>
    <m/>
    <m/>
    <m/>
    <m/>
    <m/>
    <s v="AEW Coinvest"/>
    <x v="15"/>
  </r>
  <r>
    <x v="20"/>
    <m/>
    <m/>
    <m/>
    <m/>
    <m/>
    <m/>
    <m/>
    <s v="AEW Europe SA"/>
    <x v="15"/>
  </r>
  <r>
    <x v="20"/>
    <m/>
    <m/>
    <m/>
    <m/>
    <m/>
    <m/>
    <m/>
    <s v="AEW Europe SGP"/>
    <x v="15"/>
  </r>
  <r>
    <x v="20"/>
    <m/>
    <m/>
    <m/>
    <m/>
    <m/>
    <m/>
    <m/>
    <s v="Alliance entreprendre"/>
    <x v="15"/>
  </r>
  <r>
    <x v="20"/>
    <m/>
    <m/>
    <m/>
    <m/>
    <m/>
    <m/>
    <m/>
    <s v="CGW gestion d'actifs"/>
    <x v="15"/>
  </r>
  <r>
    <x v="20"/>
    <m/>
    <m/>
    <m/>
    <m/>
    <m/>
    <m/>
    <m/>
    <s v="Dorval Finance"/>
    <x v="15"/>
  </r>
  <r>
    <x v="20"/>
    <m/>
    <m/>
    <m/>
    <m/>
    <m/>
    <m/>
    <m/>
    <s v="Euro private Equity France"/>
    <x v="15"/>
  </r>
  <r>
    <x v="20"/>
    <m/>
    <m/>
    <m/>
    <m/>
    <m/>
    <m/>
    <m/>
    <s v="Nami AEW Europe"/>
    <x v="15"/>
  </r>
  <r>
    <x v="20"/>
    <m/>
    <m/>
    <m/>
    <m/>
    <m/>
    <m/>
    <m/>
    <s v="Natixis asset management"/>
    <x v="15"/>
  </r>
  <r>
    <x v="20"/>
    <m/>
    <m/>
    <m/>
    <m/>
    <m/>
    <m/>
    <m/>
    <s v="OSSIAM"/>
    <x v="15"/>
  </r>
  <r>
    <x v="20"/>
    <m/>
    <m/>
    <m/>
    <m/>
    <m/>
    <m/>
    <m/>
    <s v="Palatine asset management"/>
    <x v="15"/>
  </r>
  <r>
    <x v="20"/>
    <m/>
    <m/>
    <m/>
    <m/>
    <m/>
    <m/>
    <m/>
    <s v="Seventure Partners"/>
    <x v="15"/>
  </r>
  <r>
    <x v="20"/>
    <m/>
    <m/>
    <m/>
    <m/>
    <m/>
    <m/>
    <m/>
    <s v="AEW Europe advisory Ltd"/>
    <x v="15"/>
  </r>
  <r>
    <x v="20"/>
    <m/>
    <m/>
    <m/>
    <m/>
    <m/>
    <m/>
    <m/>
    <s v="AEW Europe CC Ltd"/>
    <x v="15"/>
  </r>
  <r>
    <x v="20"/>
    <m/>
    <m/>
    <m/>
    <m/>
    <m/>
    <m/>
    <m/>
    <s v="AEW Europe holding Ltd"/>
    <x v="15"/>
  </r>
  <r>
    <x v="20"/>
    <m/>
    <m/>
    <m/>
    <m/>
    <m/>
    <m/>
    <m/>
    <s v="AEW Europe investment Ltd"/>
    <x v="15"/>
  </r>
  <r>
    <x v="20"/>
    <m/>
    <m/>
    <m/>
    <m/>
    <m/>
    <m/>
    <m/>
    <s v="AEW Europe LLP"/>
    <x v="15"/>
  </r>
  <r>
    <x v="20"/>
    <m/>
    <m/>
    <m/>
    <m/>
    <m/>
    <m/>
    <m/>
    <s v="AEW Europe partnership"/>
    <x v="15"/>
  </r>
  <r>
    <x v="20"/>
    <m/>
    <m/>
    <m/>
    <m/>
    <m/>
    <m/>
    <m/>
    <s v="AEW Global advisors (Europe) Ltd"/>
    <x v="15"/>
  </r>
  <r>
    <x v="20"/>
    <m/>
    <m/>
    <m/>
    <m/>
    <m/>
    <m/>
    <m/>
    <s v="EAW Global Ltd"/>
    <x v="15"/>
  </r>
  <r>
    <x v="20"/>
    <m/>
    <m/>
    <m/>
    <m/>
    <m/>
    <m/>
    <m/>
    <s v="AEW Global UK Ltd"/>
    <x v="15"/>
  </r>
  <r>
    <x v="20"/>
    <m/>
    <m/>
    <m/>
    <m/>
    <m/>
    <m/>
    <m/>
    <s v="AEW UK Investment Management LLP"/>
    <x v="15"/>
  </r>
  <r>
    <x v="20"/>
    <m/>
    <m/>
    <m/>
    <m/>
    <m/>
    <m/>
    <m/>
    <s v="H2O asset management"/>
    <x v="15"/>
  </r>
  <r>
    <x v="20"/>
    <m/>
    <m/>
    <m/>
    <m/>
    <m/>
    <m/>
    <m/>
    <s v="H2O asset management corporate member"/>
    <x v="15"/>
  </r>
  <r>
    <x v="20"/>
    <m/>
    <m/>
    <m/>
    <m/>
    <m/>
    <m/>
    <m/>
    <s v="loomis sayles investments Ltd (UK)"/>
    <x v="15"/>
  </r>
  <r>
    <x v="20"/>
    <m/>
    <m/>
    <m/>
    <m/>
    <m/>
    <m/>
    <m/>
    <s v="BRED Bank Fiji Ltd"/>
    <x v="1"/>
  </r>
  <r>
    <x v="20"/>
    <m/>
    <m/>
    <m/>
    <m/>
    <m/>
    <m/>
    <m/>
    <s v="Banque Chaix"/>
    <x v="1"/>
  </r>
  <r>
    <x v="20"/>
    <m/>
    <m/>
    <m/>
    <m/>
    <m/>
    <m/>
    <m/>
    <s v="Banque de la réunion"/>
    <x v="1"/>
  </r>
  <r>
    <x v="20"/>
    <m/>
    <m/>
    <m/>
    <m/>
    <m/>
    <m/>
    <m/>
    <s v="Banque de Savoie"/>
    <x v="1"/>
  </r>
  <r>
    <x v="20"/>
    <m/>
    <m/>
    <m/>
    <m/>
    <m/>
    <m/>
    <m/>
    <s v="Banque des antilles françaises"/>
    <x v="1"/>
  </r>
  <r>
    <x v="20"/>
    <m/>
    <m/>
    <m/>
    <m/>
    <m/>
    <m/>
    <m/>
    <s v="Banque des îles Saint Pierre et Miquelon"/>
    <x v="1"/>
  </r>
  <r>
    <x v="20"/>
    <m/>
    <m/>
    <m/>
    <m/>
    <m/>
    <m/>
    <m/>
    <s v="Banque Dupuy, de Parseval"/>
    <x v="1"/>
  </r>
  <r>
    <x v="20"/>
    <m/>
    <m/>
    <m/>
    <m/>
    <m/>
    <m/>
    <m/>
    <s v="Manque Marze"/>
    <x v="1"/>
  </r>
  <r>
    <x v="20"/>
    <m/>
    <m/>
    <m/>
    <m/>
    <m/>
    <m/>
    <m/>
    <s v="Banque Palatine"/>
    <x v="1"/>
  </r>
  <r>
    <x v="20"/>
    <m/>
    <m/>
    <m/>
    <m/>
    <m/>
    <m/>
    <m/>
    <s v="Banque populaire Alsace Lorraine Champagne"/>
    <x v="1"/>
  </r>
  <r>
    <x v="20"/>
    <m/>
    <m/>
    <m/>
    <m/>
    <m/>
    <m/>
    <m/>
    <s v="Banque populaire aquitaine centre atlantique"/>
    <x v="1"/>
  </r>
  <r>
    <x v="20"/>
    <m/>
    <m/>
    <m/>
    <m/>
    <m/>
    <m/>
    <m/>
    <s v="Banque populaire Bourgogne Franche-Comté"/>
    <x v="1"/>
  </r>
  <r>
    <x v="20"/>
    <m/>
    <m/>
    <m/>
    <m/>
    <m/>
    <m/>
    <m/>
    <s v="Banque Populaire Côte d'Azur"/>
    <x v="1"/>
  </r>
  <r>
    <x v="20"/>
    <m/>
    <m/>
    <m/>
    <m/>
    <m/>
    <m/>
    <m/>
    <s v="Banque Populaire de Loire et Lyonnais"/>
    <x v="1"/>
  </r>
  <r>
    <x v="20"/>
    <m/>
    <m/>
    <m/>
    <m/>
    <m/>
    <m/>
    <m/>
    <s v="Banque populaire de l'Ouest"/>
    <x v="1"/>
  </r>
  <r>
    <x v="20"/>
    <m/>
    <m/>
    <m/>
    <m/>
    <m/>
    <m/>
    <m/>
    <s v="Banque populaire des Alpes"/>
    <x v="1"/>
  </r>
  <r>
    <x v="21"/>
    <n v="2"/>
    <n v="-2"/>
    <m/>
    <m/>
    <m/>
    <n v="59"/>
    <n v="1"/>
    <s v="Banque populaire du Massif Central"/>
    <x v="1"/>
  </r>
  <r>
    <x v="22"/>
    <n v="19249"/>
    <n v="4527"/>
    <m/>
    <m/>
    <n v="-1447"/>
    <n v="91682"/>
    <n v="413"/>
    <s v="Banque populaire du Nord"/>
    <x v="1"/>
  </r>
  <r>
    <x v="22"/>
    <m/>
    <m/>
    <m/>
    <m/>
    <m/>
    <m/>
    <m/>
    <s v="Banque populaire du Sud"/>
    <x v="1"/>
  </r>
  <r>
    <x v="22"/>
    <m/>
    <m/>
    <m/>
    <m/>
    <m/>
    <m/>
    <m/>
    <s v="Banque populaire occitane"/>
    <x v="1"/>
  </r>
  <r>
    <x v="22"/>
    <m/>
    <m/>
    <m/>
    <m/>
    <m/>
    <m/>
    <m/>
    <s v="Banque populaire provençale et Corse"/>
    <x v="1"/>
  </r>
  <r>
    <x v="22"/>
    <m/>
    <m/>
    <m/>
    <m/>
    <m/>
    <m/>
    <m/>
    <s v="Banque populaire rives de Paris"/>
    <x v="1"/>
  </r>
  <r>
    <x v="22"/>
    <m/>
    <m/>
    <m/>
    <m/>
    <m/>
    <m/>
    <m/>
    <s v="Banque populaire val de France"/>
    <x v="1"/>
  </r>
  <r>
    <x v="22"/>
    <m/>
    <m/>
    <m/>
    <m/>
    <m/>
    <m/>
    <m/>
    <s v="Bic Bred"/>
    <x v="1"/>
  </r>
  <r>
    <x v="22"/>
    <m/>
    <m/>
    <m/>
    <m/>
    <m/>
    <m/>
    <m/>
    <s v="BRED-Banque populaire"/>
    <x v="1"/>
  </r>
  <r>
    <x v="22"/>
    <m/>
    <m/>
    <m/>
    <m/>
    <m/>
    <m/>
    <m/>
    <s v="BRED Gestion"/>
    <x v="1"/>
  </r>
  <r>
    <x v="22"/>
    <m/>
    <m/>
    <m/>
    <m/>
    <m/>
    <m/>
    <m/>
    <s v="BTP Banque"/>
    <x v="1"/>
  </r>
  <r>
    <x v="22"/>
    <m/>
    <m/>
    <m/>
    <m/>
    <m/>
    <m/>
    <m/>
    <s v="Caisse d'Epargne Ile de France"/>
    <x v="1"/>
  </r>
  <r>
    <x v="22"/>
    <m/>
    <m/>
    <m/>
    <m/>
    <m/>
    <m/>
    <m/>
    <s v="Caisse d'Epargne Alsace"/>
    <x v="1"/>
  </r>
  <r>
    <x v="22"/>
    <m/>
    <m/>
    <m/>
    <m/>
    <m/>
    <m/>
    <m/>
    <s v="Caisse d'Epargne Aquitaine Poitou Charentes"/>
    <x v="1"/>
  </r>
  <r>
    <x v="22"/>
    <m/>
    <m/>
    <m/>
    <m/>
    <m/>
    <m/>
    <m/>
    <s v="Caisse d'Epargne Bretagne Pays de Loire"/>
    <x v="1"/>
  </r>
  <r>
    <x v="22"/>
    <m/>
    <m/>
    <m/>
    <m/>
    <m/>
    <m/>
    <m/>
    <s v="Caisse d'Epargne Côte d'Azur"/>
    <x v="1"/>
  </r>
  <r>
    <x v="22"/>
    <m/>
    <m/>
    <m/>
    <m/>
    <m/>
    <m/>
    <m/>
    <s v="Caisse d'Epargne Auvergne et Limousin"/>
    <x v="1"/>
  </r>
  <r>
    <x v="22"/>
    <m/>
    <m/>
    <m/>
    <m/>
    <m/>
    <m/>
    <m/>
    <s v="Caisse d'Epargne Bourgogne Franche-Comté"/>
    <x v="1"/>
  </r>
  <r>
    <x v="22"/>
    <m/>
    <m/>
    <m/>
    <m/>
    <m/>
    <m/>
    <m/>
    <s v="Caisse d'Epargnes de Midi-Pyrénées"/>
    <x v="1"/>
  </r>
  <r>
    <x v="22"/>
    <m/>
    <m/>
    <m/>
    <m/>
    <m/>
    <m/>
    <m/>
    <s v="Caisse d'Epargne Languedoc Roussillon"/>
    <x v="1"/>
  </r>
  <r>
    <x v="22"/>
    <m/>
    <m/>
    <m/>
    <m/>
    <m/>
    <m/>
    <m/>
    <s v="Caisse d'Epargne Loire Centre"/>
    <x v="1"/>
  </r>
  <r>
    <x v="22"/>
    <m/>
    <m/>
    <m/>
    <m/>
    <m/>
    <m/>
    <m/>
    <s v="Caisse d'Epargne Loire Drôme Ardèche"/>
    <x v="1"/>
  </r>
  <r>
    <x v="22"/>
    <m/>
    <m/>
    <m/>
    <m/>
    <m/>
    <m/>
    <m/>
    <s v="Caisse d'Epargne Lorraine Champagne Ardèche"/>
    <x v="1"/>
  </r>
  <r>
    <x v="22"/>
    <m/>
    <m/>
    <m/>
    <m/>
    <m/>
    <m/>
    <m/>
    <s v="Caisse d'Epargne Nord France Europe"/>
    <x v="1"/>
  </r>
  <r>
    <x v="22"/>
    <m/>
    <m/>
    <m/>
    <m/>
    <m/>
    <m/>
    <m/>
    <s v="Caisse d'Epargne Normandie"/>
    <x v="1"/>
  </r>
  <r>
    <x v="22"/>
    <m/>
    <m/>
    <m/>
    <m/>
    <m/>
    <m/>
    <m/>
    <s v="Caisse d'Epargne Picardie"/>
    <x v="1"/>
  </r>
  <r>
    <x v="22"/>
    <m/>
    <m/>
    <m/>
    <m/>
    <m/>
    <m/>
    <m/>
    <s v="Caisse d'Epargne Provence Alpes Corse"/>
    <x v="1"/>
  </r>
  <r>
    <x v="22"/>
    <m/>
    <m/>
    <m/>
    <m/>
    <m/>
    <m/>
    <m/>
    <s v="Caisse d'Epargne Rhône Alpes"/>
    <x v="1"/>
  </r>
  <r>
    <x v="22"/>
    <m/>
    <m/>
    <m/>
    <m/>
    <m/>
    <m/>
    <m/>
    <s v="Caisse régionale Crédit Maritime Atlantique"/>
    <x v="1"/>
  </r>
  <r>
    <x v="22"/>
    <m/>
    <m/>
    <m/>
    <m/>
    <m/>
    <m/>
    <m/>
    <s v="Caisse régionale Crédit Maritime Bretagne Normandie"/>
    <x v="1"/>
  </r>
  <r>
    <x v="22"/>
    <m/>
    <m/>
    <m/>
    <m/>
    <m/>
    <m/>
    <m/>
    <s v="Caisse d'Epargne Crédit Maritime de Méditerranée"/>
    <x v="1"/>
  </r>
  <r>
    <x v="22"/>
    <m/>
    <m/>
    <m/>
    <m/>
    <m/>
    <m/>
    <m/>
    <s v="Caisse d'Epargne Crédit Maritime Région Nord"/>
    <x v="1"/>
  </r>
  <r>
    <x v="22"/>
    <m/>
    <m/>
    <m/>
    <m/>
    <m/>
    <m/>
    <m/>
    <s v="Caisse d'Epargne Crédit Maritime régional Sud-Ouest"/>
    <x v="1"/>
  </r>
  <r>
    <x v="22"/>
    <m/>
    <m/>
    <m/>
    <m/>
    <m/>
    <m/>
    <m/>
    <s v="Casden - Banque populaire"/>
    <x v="1"/>
  </r>
  <r>
    <x v="22"/>
    <m/>
    <m/>
    <m/>
    <m/>
    <m/>
    <m/>
    <m/>
    <s v="Crédit commercial du Sud Ouest"/>
    <x v="1"/>
  </r>
  <r>
    <x v="22"/>
    <m/>
    <m/>
    <m/>
    <m/>
    <m/>
    <m/>
    <m/>
    <s v="Crédit coopératif"/>
    <x v="1"/>
  </r>
  <r>
    <x v="22"/>
    <m/>
    <m/>
    <m/>
    <m/>
    <m/>
    <m/>
    <m/>
    <s v="Crédit foncier de France"/>
    <x v="1"/>
  </r>
  <r>
    <x v="22"/>
    <m/>
    <m/>
    <m/>
    <m/>
    <m/>
    <m/>
    <m/>
    <s v="Crédit maritime outre-mer"/>
    <x v="1"/>
  </r>
  <r>
    <x v="22"/>
    <m/>
    <m/>
    <m/>
    <m/>
    <m/>
    <m/>
    <m/>
    <s v="EDEL"/>
    <x v="1"/>
  </r>
  <r>
    <x v="22"/>
    <m/>
    <m/>
    <m/>
    <m/>
    <m/>
    <m/>
    <m/>
    <s v="Fransa Bank"/>
    <x v="1"/>
  </r>
  <r>
    <x v="22"/>
    <m/>
    <m/>
    <m/>
    <m/>
    <m/>
    <m/>
    <m/>
    <s v="SBE"/>
    <x v="1"/>
  </r>
  <r>
    <x v="22"/>
    <m/>
    <m/>
    <m/>
    <m/>
    <m/>
    <m/>
    <m/>
    <s v="SOCFIM"/>
    <x v="1"/>
  </r>
  <r>
    <x v="22"/>
    <m/>
    <m/>
    <m/>
    <m/>
    <m/>
    <m/>
    <m/>
    <s v="Socram Banque"/>
    <x v="1"/>
  </r>
  <r>
    <x v="22"/>
    <m/>
    <m/>
    <m/>
    <m/>
    <m/>
    <m/>
    <m/>
    <s v="Natixis Paiements"/>
    <x v="20"/>
  </r>
  <r>
    <x v="22"/>
    <m/>
    <m/>
    <m/>
    <m/>
    <m/>
    <m/>
    <m/>
    <s v="Delessert FCP 2DEC REGPT"/>
    <x v="21"/>
  </r>
  <r>
    <x v="22"/>
    <m/>
    <m/>
    <m/>
    <m/>
    <m/>
    <m/>
    <m/>
    <s v="Fipromer"/>
    <x v="22"/>
  </r>
  <r>
    <x v="22"/>
    <m/>
    <m/>
    <m/>
    <m/>
    <m/>
    <m/>
    <m/>
    <s v="Cofeg"/>
    <x v="23"/>
  </r>
  <r>
    <x v="22"/>
    <m/>
    <m/>
    <m/>
    <m/>
    <m/>
    <m/>
    <m/>
    <s v="Natixis consumer finance IT"/>
    <x v="24"/>
  </r>
  <r>
    <x v="22"/>
    <m/>
    <m/>
    <m/>
    <m/>
    <m/>
    <m/>
    <m/>
    <s v="Natixis Fiancement"/>
    <x v="24"/>
  </r>
  <r>
    <x v="22"/>
    <m/>
    <m/>
    <m/>
    <m/>
    <m/>
    <m/>
    <m/>
    <s v="Ludovic de Besse"/>
    <x v="25"/>
  </r>
  <r>
    <x v="22"/>
    <m/>
    <m/>
    <m/>
    <m/>
    <m/>
    <m/>
    <m/>
    <s v="SGTI"/>
    <x v="25"/>
  </r>
  <r>
    <x v="22"/>
    <m/>
    <m/>
    <m/>
    <m/>
    <m/>
    <m/>
    <m/>
    <s v="Sociétariat BP Bourgogne Franche-comté"/>
    <x v="25"/>
  </r>
  <r>
    <x v="22"/>
    <m/>
    <m/>
    <m/>
    <m/>
    <m/>
    <m/>
    <m/>
    <s v="Sociétariat BP Côte d'Azur"/>
    <x v="25"/>
  </r>
  <r>
    <x v="22"/>
    <m/>
    <m/>
    <m/>
    <m/>
    <m/>
    <m/>
    <m/>
    <s v="Sociétariat BP de l'Ouest"/>
    <x v="25"/>
  </r>
  <r>
    <x v="22"/>
    <m/>
    <m/>
    <m/>
    <m/>
    <m/>
    <m/>
    <m/>
    <s v="Sociétariat BP des Alpes"/>
    <x v="25"/>
  </r>
  <r>
    <x v="22"/>
    <m/>
    <m/>
    <m/>
    <m/>
    <m/>
    <m/>
    <m/>
    <s v="Sociétariat BP du Massif Central"/>
    <x v="25"/>
  </r>
  <r>
    <x v="22"/>
    <m/>
    <m/>
    <m/>
    <m/>
    <m/>
    <m/>
    <m/>
    <s v="Sociétariat BP du Nord"/>
    <x v="25"/>
  </r>
  <r>
    <x v="22"/>
    <m/>
    <m/>
    <m/>
    <m/>
    <m/>
    <m/>
    <m/>
    <s v="Sociétariat BP du Sud"/>
    <x v="25"/>
  </r>
  <r>
    <x v="22"/>
    <m/>
    <m/>
    <m/>
    <m/>
    <m/>
    <m/>
    <m/>
    <s v="Sociétariat BP Loire et Lyonnais"/>
    <x v="25"/>
  </r>
  <r>
    <x v="22"/>
    <m/>
    <m/>
    <m/>
    <m/>
    <m/>
    <m/>
    <m/>
    <s v="Sociétariat BP occitane"/>
    <x v="25"/>
  </r>
  <r>
    <x v="22"/>
    <m/>
    <m/>
    <m/>
    <m/>
    <m/>
    <m/>
    <m/>
    <s v="Sociétariat BP Provençale et corse"/>
    <x v="25"/>
  </r>
  <r>
    <x v="22"/>
    <m/>
    <m/>
    <m/>
    <m/>
    <m/>
    <m/>
    <m/>
    <s v="Sociétariat BP Rives de Paris"/>
    <x v="25"/>
  </r>
  <r>
    <x v="22"/>
    <m/>
    <m/>
    <m/>
    <m/>
    <m/>
    <m/>
    <m/>
    <s v="Sociétariat BP Val de France"/>
    <x v="25"/>
  </r>
  <r>
    <x v="22"/>
    <m/>
    <m/>
    <m/>
    <m/>
    <m/>
    <m/>
    <m/>
    <s v="228 local savings companies"/>
    <x v="25"/>
  </r>
  <r>
    <x v="22"/>
    <m/>
    <m/>
    <m/>
    <m/>
    <m/>
    <m/>
    <m/>
    <s v="Coface Collection North America"/>
    <x v="2"/>
  </r>
  <r>
    <x v="22"/>
    <m/>
    <m/>
    <m/>
    <m/>
    <m/>
    <m/>
    <m/>
    <s v="Coface Collection North America LLC"/>
    <x v="2"/>
  </r>
  <r>
    <x v="22"/>
    <m/>
    <m/>
    <m/>
    <m/>
    <m/>
    <m/>
    <m/>
    <s v="Cogeri"/>
    <x v="2"/>
  </r>
  <r>
    <x v="22"/>
    <m/>
    <m/>
    <m/>
    <m/>
    <m/>
    <m/>
    <m/>
    <s v="Coface UK services Ltd"/>
    <x v="2"/>
  </r>
  <r>
    <x v="22"/>
    <m/>
    <m/>
    <m/>
    <m/>
    <m/>
    <m/>
    <m/>
    <s v="Banque privée 1818"/>
    <x v="26"/>
  </r>
  <r>
    <x v="22"/>
    <m/>
    <m/>
    <m/>
    <m/>
    <m/>
    <m/>
    <m/>
    <s v="Coface North America"/>
    <x v="3"/>
  </r>
  <r>
    <x v="22"/>
    <m/>
    <m/>
    <m/>
    <m/>
    <m/>
    <m/>
    <m/>
    <s v="Coface North America Insurance Company"/>
    <x v="3"/>
  </r>
  <r>
    <x v="22"/>
    <m/>
    <m/>
    <m/>
    <m/>
    <m/>
    <m/>
    <m/>
    <s v="Coface SA"/>
    <x v="3"/>
  </r>
  <r>
    <x v="22"/>
    <m/>
    <m/>
    <m/>
    <m/>
    <m/>
    <m/>
    <m/>
    <s v="Cofacredit"/>
    <x v="3"/>
  </r>
  <r>
    <x v="22"/>
    <m/>
    <m/>
    <m/>
    <m/>
    <m/>
    <m/>
    <m/>
    <s v="Cofinpar"/>
    <x v="3"/>
  </r>
  <r>
    <x v="22"/>
    <m/>
    <m/>
    <m/>
    <m/>
    <m/>
    <m/>
    <m/>
    <s v="Click and trust"/>
    <x v="27"/>
  </r>
  <r>
    <x v="22"/>
    <m/>
    <m/>
    <m/>
    <m/>
    <m/>
    <m/>
    <m/>
    <s v="Vialink"/>
    <x v="27"/>
  </r>
  <r>
    <x v="22"/>
    <m/>
    <m/>
    <m/>
    <m/>
    <m/>
    <m/>
    <m/>
    <s v="Bercy Gestion Finance"/>
    <x v="28"/>
  </r>
  <r>
    <x v="22"/>
    <m/>
    <m/>
    <m/>
    <m/>
    <m/>
    <m/>
    <m/>
    <s v="Natixis Financial Products LLC"/>
    <x v="29"/>
  </r>
  <r>
    <x v="22"/>
    <m/>
    <m/>
    <m/>
    <m/>
    <m/>
    <m/>
    <m/>
    <s v="Harris Associates LP"/>
    <x v="4"/>
  </r>
  <r>
    <x v="22"/>
    <m/>
    <m/>
    <m/>
    <m/>
    <m/>
    <m/>
    <m/>
    <s v="Loomis Sayles Distributors, Inc"/>
    <x v="4"/>
  </r>
  <r>
    <x v="22"/>
    <m/>
    <m/>
    <m/>
    <m/>
    <m/>
    <m/>
    <m/>
    <s v="Loomis Sayles distributors, LP"/>
    <x v="4"/>
  </r>
  <r>
    <x v="22"/>
    <m/>
    <m/>
    <m/>
    <m/>
    <m/>
    <m/>
    <m/>
    <s v="Natixis ASG Holdings, Inc"/>
    <x v="4"/>
  </r>
  <r>
    <x v="22"/>
    <m/>
    <m/>
    <m/>
    <m/>
    <m/>
    <m/>
    <m/>
    <s v="NGAM Advisors, LP"/>
    <x v="4"/>
  </r>
  <r>
    <x v="22"/>
    <m/>
    <m/>
    <m/>
    <m/>
    <m/>
    <m/>
    <m/>
    <s v="NGAM Distribution Corporation"/>
    <x v="4"/>
  </r>
  <r>
    <x v="22"/>
    <m/>
    <m/>
    <m/>
    <m/>
    <m/>
    <m/>
    <m/>
    <s v="NGAM Distribution, LP"/>
    <x v="4"/>
  </r>
  <r>
    <x v="22"/>
    <m/>
    <m/>
    <m/>
    <m/>
    <m/>
    <m/>
    <m/>
    <s v="NGAM International, LLC"/>
    <x v="4"/>
  </r>
  <r>
    <x v="22"/>
    <m/>
    <m/>
    <m/>
    <m/>
    <m/>
    <m/>
    <m/>
    <s v="Reich &amp; Tang Distributors, Inc"/>
    <x v="4"/>
  </r>
  <r>
    <x v="22"/>
    <m/>
    <m/>
    <m/>
    <m/>
    <m/>
    <m/>
    <m/>
    <s v="NGAM distribution, France branch"/>
    <x v="4"/>
  </r>
  <r>
    <x v="22"/>
    <m/>
    <m/>
    <m/>
    <m/>
    <m/>
    <m/>
    <m/>
    <s v="NGAM UK Ltd"/>
    <x v="4"/>
  </r>
  <r>
    <x v="22"/>
    <m/>
    <m/>
    <m/>
    <m/>
    <m/>
    <m/>
    <m/>
    <s v="Selection 1818"/>
    <x v="30"/>
  </r>
  <r>
    <x v="22"/>
    <m/>
    <m/>
    <m/>
    <m/>
    <m/>
    <m/>
    <m/>
    <s v="Moninfo"/>
    <x v="31"/>
  </r>
  <r>
    <x v="22"/>
    <m/>
    <m/>
    <m/>
    <m/>
    <m/>
    <m/>
    <m/>
    <s v="Natixis interépargne"/>
    <x v="32"/>
  </r>
  <r>
    <x v="22"/>
    <m/>
    <m/>
    <m/>
    <m/>
    <m/>
    <m/>
    <m/>
    <s v="Providente SA"/>
    <x v="33"/>
  </r>
  <r>
    <x v="22"/>
    <m/>
    <m/>
    <m/>
    <m/>
    <m/>
    <m/>
    <m/>
    <s v="natixis Factor"/>
    <x v="5"/>
  </r>
  <r>
    <x v="22"/>
    <m/>
    <m/>
    <m/>
    <m/>
    <m/>
    <m/>
    <m/>
    <s v="BCPE Master Home loans Demut"/>
    <x v="34"/>
  </r>
  <r>
    <x v="22"/>
    <m/>
    <m/>
    <m/>
    <m/>
    <m/>
    <m/>
    <m/>
    <s v="BCPE Master Home loans FCT"/>
    <x v="34"/>
  </r>
  <r>
    <x v="22"/>
    <m/>
    <m/>
    <m/>
    <m/>
    <m/>
    <m/>
    <m/>
    <s v="Natixis New York"/>
    <x v="6"/>
  </r>
  <r>
    <x v="22"/>
    <m/>
    <m/>
    <m/>
    <m/>
    <m/>
    <m/>
    <m/>
    <s v="Banque Monétaire et financière"/>
    <x v="6"/>
  </r>
  <r>
    <x v="22"/>
    <m/>
    <m/>
    <m/>
    <m/>
    <m/>
    <m/>
    <m/>
    <s v="Caisse Solidaire"/>
    <x v="6"/>
  </r>
  <r>
    <x v="22"/>
    <m/>
    <m/>
    <m/>
    <m/>
    <m/>
    <m/>
    <m/>
    <s v="Compagnie de financement foncier"/>
    <x v="6"/>
  </r>
  <r>
    <x v="22"/>
    <m/>
    <m/>
    <m/>
    <m/>
    <m/>
    <m/>
    <m/>
    <s v="France Activité garantie"/>
    <x v="6"/>
  </r>
  <r>
    <x v="22"/>
    <m/>
    <m/>
    <m/>
    <m/>
    <m/>
    <m/>
    <m/>
    <s v="SCA Ecufoncier"/>
    <x v="6"/>
  </r>
  <r>
    <x v="22"/>
    <m/>
    <m/>
    <m/>
    <m/>
    <m/>
    <m/>
    <m/>
    <s v="Sofiag"/>
    <x v="6"/>
  </r>
  <r>
    <x v="22"/>
    <m/>
    <m/>
    <m/>
    <m/>
    <m/>
    <m/>
    <m/>
    <s v="Sofider"/>
    <x v="6"/>
  </r>
  <r>
    <x v="22"/>
    <m/>
    <m/>
    <m/>
    <m/>
    <m/>
    <m/>
    <m/>
    <s v="Vauban mobilisations garanties (VMG)"/>
    <x v="6"/>
  </r>
  <r>
    <x v="22"/>
    <m/>
    <m/>
    <m/>
    <m/>
    <m/>
    <m/>
    <m/>
    <s v="Natixis Londres "/>
    <x v="6"/>
  </r>
  <r>
    <x v="22"/>
    <m/>
    <m/>
    <m/>
    <m/>
    <m/>
    <m/>
    <m/>
    <s v="Naticxis Coficine"/>
    <x v="35"/>
  </r>
  <r>
    <x v="22"/>
    <m/>
    <m/>
    <m/>
    <m/>
    <m/>
    <m/>
    <m/>
    <s v="Darius Capital partners USA"/>
    <x v="36"/>
  </r>
  <r>
    <x v="22"/>
    <m/>
    <m/>
    <m/>
    <m/>
    <m/>
    <m/>
    <m/>
    <s v="BTP Capital Conseil"/>
    <x v="36"/>
  </r>
  <r>
    <x v="22"/>
    <m/>
    <m/>
    <m/>
    <m/>
    <m/>
    <m/>
    <m/>
    <s v="Darius Capital Partners SAS"/>
    <x v="36"/>
  </r>
  <r>
    <x v="22"/>
    <m/>
    <m/>
    <m/>
    <m/>
    <m/>
    <m/>
    <m/>
    <s v="Ingepar"/>
    <x v="36"/>
  </r>
  <r>
    <x v="22"/>
    <m/>
    <m/>
    <m/>
    <m/>
    <m/>
    <m/>
    <m/>
    <s v="Oceorane"/>
    <x v="36"/>
  </r>
  <r>
    <x v="22"/>
    <m/>
    <m/>
    <m/>
    <m/>
    <m/>
    <m/>
    <m/>
    <s v="FCC Amaren II"/>
    <x v="37"/>
  </r>
  <r>
    <x v="22"/>
    <m/>
    <m/>
    <m/>
    <m/>
    <m/>
    <m/>
    <m/>
    <s v="FCC Elide"/>
    <x v="37"/>
  </r>
  <r>
    <x v="22"/>
    <m/>
    <m/>
    <m/>
    <m/>
    <m/>
    <m/>
    <m/>
    <s v="FCT Eridan"/>
    <x v="37"/>
  </r>
  <r>
    <x v="22"/>
    <m/>
    <m/>
    <m/>
    <m/>
    <m/>
    <m/>
    <m/>
    <s v="FCT Fast"/>
    <x v="37"/>
  </r>
  <r>
    <x v="22"/>
    <m/>
    <m/>
    <m/>
    <m/>
    <m/>
    <m/>
    <m/>
    <s v="FCT Partimmo 05/2003"/>
    <x v="37"/>
  </r>
  <r>
    <x v="22"/>
    <m/>
    <m/>
    <m/>
    <m/>
    <m/>
    <m/>
    <m/>
    <s v="FCT Partimmo 11/2003"/>
    <x v="37"/>
  </r>
  <r>
    <x v="22"/>
    <m/>
    <m/>
    <m/>
    <m/>
    <m/>
    <m/>
    <m/>
    <s v="Fct Vega"/>
    <x v="37"/>
  </r>
  <r>
    <x v="22"/>
    <m/>
    <m/>
    <m/>
    <m/>
    <m/>
    <m/>
    <m/>
    <s v="FCT zèbre 1"/>
    <x v="37"/>
  </r>
  <r>
    <x v="22"/>
    <m/>
    <m/>
    <m/>
    <m/>
    <m/>
    <m/>
    <m/>
    <s v="FCT Zèbre 2006-1"/>
    <x v="37"/>
  </r>
  <r>
    <x v="22"/>
    <m/>
    <m/>
    <m/>
    <m/>
    <m/>
    <m/>
    <m/>
    <s v="FCT Zèbre Two"/>
    <x v="37"/>
  </r>
  <r>
    <x v="22"/>
    <m/>
    <m/>
    <m/>
    <m/>
    <m/>
    <m/>
    <m/>
    <s v="Conservateur finance"/>
    <x v="38"/>
  </r>
  <r>
    <x v="22"/>
    <m/>
    <m/>
    <m/>
    <m/>
    <m/>
    <m/>
    <m/>
    <s v="BP covered bonds"/>
    <x v="39"/>
  </r>
  <r>
    <x v="22"/>
    <m/>
    <m/>
    <m/>
    <m/>
    <m/>
    <m/>
    <m/>
    <s v="BCPE Home loans"/>
    <x v="39"/>
  </r>
  <r>
    <x v="22"/>
    <m/>
    <m/>
    <m/>
    <m/>
    <m/>
    <m/>
    <m/>
    <s v="BCPE sfh"/>
    <x v="39"/>
  </r>
  <r>
    <x v="22"/>
    <m/>
    <m/>
    <m/>
    <m/>
    <m/>
    <m/>
    <m/>
    <s v="GCE covered bonds"/>
    <x v="39"/>
  </r>
  <r>
    <x v="22"/>
    <m/>
    <m/>
    <m/>
    <m/>
    <m/>
    <m/>
    <m/>
    <s v="CFG comptoire financier de garantie"/>
    <x v="40"/>
  </r>
  <r>
    <x v="22"/>
    <m/>
    <m/>
    <m/>
    <m/>
    <m/>
    <m/>
    <m/>
    <s v="GIE CE syndication risques"/>
    <x v="40"/>
  </r>
  <r>
    <x v="22"/>
    <m/>
    <m/>
    <m/>
    <m/>
    <m/>
    <m/>
    <m/>
    <s v="52 Mutual guarantee companies"/>
    <x v="40"/>
  </r>
  <r>
    <x v="22"/>
    <m/>
    <m/>
    <m/>
    <m/>
    <m/>
    <m/>
    <m/>
    <s v="Triton"/>
    <x v="40"/>
  </r>
  <r>
    <x v="22"/>
    <m/>
    <m/>
    <m/>
    <m/>
    <m/>
    <m/>
    <m/>
    <s v="Coface North America Holding Company"/>
    <x v="9"/>
  </r>
  <r>
    <x v="22"/>
    <m/>
    <m/>
    <m/>
    <m/>
    <m/>
    <m/>
    <m/>
    <s v="Coface Services North America Group"/>
    <x v="9"/>
  </r>
  <r>
    <x v="22"/>
    <m/>
    <m/>
    <m/>
    <m/>
    <m/>
    <m/>
    <m/>
    <s v="Harris Alternative Holding Inc"/>
    <x v="9"/>
  </r>
  <r>
    <x v="22"/>
    <m/>
    <m/>
    <m/>
    <m/>
    <m/>
    <m/>
    <m/>
    <s v="MC Management, Inc"/>
    <x v="9"/>
  </r>
  <r>
    <x v="22"/>
    <m/>
    <m/>
    <m/>
    <m/>
    <m/>
    <m/>
    <m/>
    <s v="MC Management, LP"/>
    <x v="9"/>
  </r>
  <r>
    <x v="22"/>
    <m/>
    <m/>
    <m/>
    <m/>
    <m/>
    <m/>
    <m/>
    <s v="Natixis Global Asset management Holdings, LLC"/>
    <x v="9"/>
  </r>
  <r>
    <x v="22"/>
    <m/>
    <m/>
    <m/>
    <m/>
    <m/>
    <m/>
    <m/>
    <s v="Natixis Global Asset Management, LLC"/>
    <x v="9"/>
  </r>
  <r>
    <x v="22"/>
    <m/>
    <m/>
    <m/>
    <m/>
    <m/>
    <m/>
    <m/>
    <s v="Natixis Global Asset Management, LP"/>
    <x v="9"/>
  </r>
  <r>
    <x v="22"/>
    <m/>
    <m/>
    <m/>
    <m/>
    <m/>
    <m/>
    <m/>
    <s v="Natixis North America LLC"/>
    <x v="9"/>
  </r>
  <r>
    <x v="22"/>
    <m/>
    <m/>
    <m/>
    <m/>
    <m/>
    <m/>
    <m/>
    <s v="Naticis US Holdings Inc"/>
    <x v="9"/>
  </r>
  <r>
    <x v="22"/>
    <m/>
    <m/>
    <m/>
    <m/>
    <m/>
    <m/>
    <m/>
    <s v="Atlantique plus"/>
    <x v="9"/>
  </r>
  <r>
    <x v="22"/>
    <m/>
    <m/>
    <m/>
    <m/>
    <m/>
    <m/>
    <m/>
    <s v="Axeltis SA"/>
    <x v="9"/>
  </r>
  <r>
    <x v="22"/>
    <m/>
    <m/>
    <m/>
    <m/>
    <m/>
    <m/>
    <m/>
    <s v="BCPE SA"/>
    <x v="9"/>
  </r>
  <r>
    <x v="22"/>
    <m/>
    <m/>
    <m/>
    <m/>
    <m/>
    <m/>
    <m/>
    <s v="CE holding promotion"/>
    <x v="9"/>
  </r>
  <r>
    <x v="22"/>
    <m/>
    <m/>
    <m/>
    <m/>
    <m/>
    <m/>
    <m/>
    <s v="CEBIM"/>
    <x v="9"/>
  </r>
  <r>
    <x v="22"/>
    <m/>
    <m/>
    <m/>
    <m/>
    <m/>
    <m/>
    <m/>
    <s v="Coface holding SAS"/>
    <x v="9"/>
  </r>
  <r>
    <x v="22"/>
    <m/>
    <m/>
    <m/>
    <m/>
    <m/>
    <m/>
    <m/>
    <s v="Cofibred"/>
    <x v="9"/>
  </r>
  <r>
    <x v="22"/>
    <m/>
    <m/>
    <m/>
    <m/>
    <m/>
    <m/>
    <m/>
    <s v="Financière de la BP Occitane"/>
    <x v="9"/>
  </r>
  <r>
    <x v="22"/>
    <m/>
    <m/>
    <m/>
    <m/>
    <m/>
    <m/>
    <m/>
    <s v="Financière participation BPS"/>
    <x v="9"/>
  </r>
  <r>
    <x v="22"/>
    <m/>
    <m/>
    <m/>
    <m/>
    <m/>
    <m/>
    <m/>
    <s v="Foncier participations"/>
    <x v="9"/>
  </r>
  <r>
    <x v="22"/>
    <m/>
    <m/>
    <m/>
    <m/>
    <m/>
    <m/>
    <m/>
    <s v="Foncière Victor Hugo"/>
    <x v="9"/>
  </r>
  <r>
    <x v="22"/>
    <m/>
    <m/>
    <m/>
    <m/>
    <m/>
    <m/>
    <m/>
    <s v="Garibaldi Capital Developpement"/>
    <x v="9"/>
  </r>
  <r>
    <x v="22"/>
    <m/>
    <m/>
    <m/>
    <m/>
    <m/>
    <m/>
    <m/>
    <s v="GCE Coinvest"/>
    <x v="9"/>
  </r>
  <r>
    <x v="22"/>
    <m/>
    <m/>
    <m/>
    <m/>
    <m/>
    <m/>
    <m/>
    <s v="GCE participations"/>
    <x v="9"/>
  </r>
  <r>
    <x v="22"/>
    <m/>
    <m/>
    <m/>
    <m/>
    <m/>
    <m/>
    <m/>
    <s v="Habitat en région services"/>
    <x v="9"/>
  </r>
  <r>
    <x v="22"/>
    <m/>
    <m/>
    <m/>
    <m/>
    <m/>
    <m/>
    <m/>
    <s v="Holassure"/>
    <x v="9"/>
  </r>
  <r>
    <x v="22"/>
    <m/>
    <m/>
    <m/>
    <m/>
    <m/>
    <m/>
    <m/>
    <s v="Ingénierie et développement"/>
    <x v="9"/>
  </r>
  <r>
    <x v="22"/>
    <m/>
    <m/>
    <m/>
    <m/>
    <m/>
    <m/>
    <m/>
    <s v="Kompass International Neuenschwander"/>
    <x v="9"/>
  </r>
  <r>
    <x v="22"/>
    <m/>
    <m/>
    <m/>
    <m/>
    <m/>
    <m/>
    <m/>
    <s v="Natixis asset management finance"/>
    <x v="9"/>
  </r>
  <r>
    <x v="22"/>
    <m/>
    <m/>
    <m/>
    <m/>
    <m/>
    <m/>
    <m/>
    <s v="Natixis consumer finance"/>
    <x v="9"/>
  </r>
  <r>
    <x v="22"/>
    <m/>
    <m/>
    <m/>
    <m/>
    <m/>
    <m/>
    <m/>
    <s v="Natixis formation épargne financière"/>
    <x v="9"/>
  </r>
  <r>
    <x v="22"/>
    <m/>
    <m/>
    <m/>
    <m/>
    <m/>
    <m/>
    <m/>
    <s v="Natixis Global asset management"/>
    <x v="9"/>
  </r>
  <r>
    <x v="22"/>
    <m/>
    <m/>
    <m/>
    <m/>
    <m/>
    <m/>
    <m/>
    <s v="Naticis Global asset management participations 1"/>
    <x v="9"/>
  </r>
  <r>
    <x v="22"/>
    <m/>
    <m/>
    <m/>
    <m/>
    <m/>
    <m/>
    <m/>
    <s v="Natixis Global asset management participations 3"/>
    <x v="9"/>
  </r>
  <r>
    <x v="22"/>
    <m/>
    <m/>
    <m/>
    <m/>
    <m/>
    <m/>
    <m/>
    <s v="Natixis HCP"/>
    <x v="9"/>
  </r>
  <r>
    <x v="22"/>
    <m/>
    <m/>
    <m/>
    <m/>
    <m/>
    <m/>
    <m/>
    <s v="Natixis innov"/>
    <x v="9"/>
  </r>
  <r>
    <x v="22"/>
    <m/>
    <m/>
    <m/>
    <m/>
    <m/>
    <m/>
    <m/>
    <s v="Natixis SA"/>
    <x v="9"/>
  </r>
  <r>
    <x v="22"/>
    <m/>
    <m/>
    <m/>
    <m/>
    <m/>
    <m/>
    <m/>
    <s v="participations BPSO"/>
    <x v="9"/>
  </r>
  <r>
    <x v="22"/>
    <m/>
    <m/>
    <m/>
    <m/>
    <m/>
    <m/>
    <m/>
    <s v="Plusexpansion"/>
    <x v="9"/>
  </r>
  <r>
    <x v="22"/>
    <m/>
    <m/>
    <m/>
    <m/>
    <m/>
    <m/>
    <m/>
    <s v="Savoisienne"/>
    <x v="9"/>
  </r>
  <r>
    <x v="22"/>
    <m/>
    <m/>
    <m/>
    <m/>
    <m/>
    <m/>
    <m/>
    <s v="Si Equinoxe"/>
    <x v="9"/>
  </r>
  <r>
    <x v="22"/>
    <m/>
    <m/>
    <m/>
    <m/>
    <m/>
    <m/>
    <m/>
    <s v="SIMC"/>
    <x v="9"/>
  </r>
  <r>
    <x v="22"/>
    <m/>
    <m/>
    <m/>
    <m/>
    <m/>
    <m/>
    <m/>
    <s v="SOCFIM participations immobilières"/>
    <x v="9"/>
  </r>
  <r>
    <x v="22"/>
    <m/>
    <m/>
    <m/>
    <m/>
    <m/>
    <m/>
    <m/>
    <s v="Société d'expansion bourgogne Franche-Comté"/>
    <x v="9"/>
  </r>
  <r>
    <x v="22"/>
    <m/>
    <m/>
    <m/>
    <m/>
    <m/>
    <m/>
    <m/>
    <s v="Société d'investissement et de participation immobilière (Sipari)"/>
    <x v="9"/>
  </r>
  <r>
    <x v="22"/>
    <m/>
    <m/>
    <m/>
    <m/>
    <m/>
    <m/>
    <m/>
    <s v="Société immobilière provencale et corse"/>
    <x v="9"/>
  </r>
  <r>
    <x v="22"/>
    <m/>
    <m/>
    <m/>
    <m/>
    <m/>
    <m/>
    <m/>
    <s v="Sopassure"/>
    <x v="9"/>
  </r>
  <r>
    <x v="22"/>
    <m/>
    <m/>
    <m/>
    <m/>
    <m/>
    <m/>
    <m/>
    <s v="SPGRES"/>
    <x v="9"/>
  </r>
  <r>
    <x v="22"/>
    <m/>
    <m/>
    <m/>
    <m/>
    <m/>
    <m/>
    <m/>
    <s v="Sud participation"/>
    <x v="9"/>
  </r>
  <r>
    <x v="22"/>
    <m/>
    <m/>
    <m/>
    <m/>
    <m/>
    <m/>
    <m/>
    <s v="Vecteur"/>
    <x v="9"/>
  </r>
  <r>
    <x v="22"/>
    <m/>
    <m/>
    <m/>
    <m/>
    <m/>
    <m/>
    <m/>
    <s v="Vendome Investissements"/>
    <x v="9"/>
  </r>
  <r>
    <x v="22"/>
    <m/>
    <m/>
    <m/>
    <m/>
    <m/>
    <m/>
    <m/>
    <s v="Coface UK holdings"/>
    <x v="9"/>
  </r>
  <r>
    <x v="22"/>
    <m/>
    <m/>
    <m/>
    <m/>
    <m/>
    <m/>
    <m/>
    <s v="Natixis immo développement"/>
    <x v="41"/>
  </r>
  <r>
    <x v="22"/>
    <m/>
    <m/>
    <m/>
    <m/>
    <m/>
    <m/>
    <m/>
    <s v="Coface Service"/>
    <x v="42"/>
  </r>
  <r>
    <x v="22"/>
    <m/>
    <m/>
    <m/>
    <m/>
    <m/>
    <m/>
    <m/>
    <s v="Caisse de Garantie immobilière du Bâtiment"/>
    <x v="0"/>
  </r>
  <r>
    <x v="22"/>
    <m/>
    <m/>
    <m/>
    <m/>
    <m/>
    <m/>
    <m/>
    <s v="CNP assurances (group)"/>
    <x v="0"/>
  </r>
  <r>
    <x v="22"/>
    <m/>
    <m/>
    <m/>
    <m/>
    <m/>
    <m/>
    <m/>
    <s v="Compagnie européenne de garanties et cautions"/>
    <x v="0"/>
  </r>
  <r>
    <x v="22"/>
    <m/>
    <m/>
    <m/>
    <m/>
    <m/>
    <m/>
    <m/>
    <s v="Parnasse garanties"/>
    <x v="0"/>
  </r>
  <r>
    <x v="22"/>
    <m/>
    <m/>
    <m/>
    <m/>
    <m/>
    <m/>
    <m/>
    <s v="Coface UK (Coface SA branch)"/>
    <x v="0"/>
  </r>
  <r>
    <x v="22"/>
    <m/>
    <m/>
    <m/>
    <m/>
    <m/>
    <m/>
    <m/>
    <s v="Aries assurances"/>
    <x v="43"/>
  </r>
  <r>
    <x v="22"/>
    <m/>
    <m/>
    <m/>
    <m/>
    <m/>
    <m/>
    <m/>
    <s v="Prepar courtage"/>
    <x v="43"/>
  </r>
  <r>
    <x v="22"/>
    <m/>
    <m/>
    <m/>
    <m/>
    <m/>
    <m/>
    <m/>
    <s v="Co-assur"/>
    <x v="44"/>
  </r>
  <r>
    <x v="22"/>
    <m/>
    <m/>
    <m/>
    <m/>
    <m/>
    <m/>
    <m/>
    <s v="natixis assurances"/>
    <x v="45"/>
  </r>
  <r>
    <x v="22"/>
    <m/>
    <m/>
    <m/>
    <m/>
    <m/>
    <m/>
    <m/>
    <s v="BCPE assurances"/>
    <x v="46"/>
  </r>
  <r>
    <x v="22"/>
    <m/>
    <m/>
    <m/>
    <m/>
    <m/>
    <m/>
    <m/>
    <s v="Fructifoncier"/>
    <x v="47"/>
  </r>
  <r>
    <x v="22"/>
    <m/>
    <m/>
    <m/>
    <m/>
    <m/>
    <m/>
    <m/>
    <s v="Nami Investment"/>
    <x v="47"/>
  </r>
  <r>
    <x v="22"/>
    <m/>
    <m/>
    <m/>
    <m/>
    <m/>
    <m/>
    <m/>
    <s v="APB diversifié"/>
    <x v="48"/>
  </r>
  <r>
    <x v="22"/>
    <m/>
    <m/>
    <m/>
    <m/>
    <m/>
    <m/>
    <m/>
    <s v="Fructifonds profil 3"/>
    <x v="48"/>
  </r>
  <r>
    <x v="22"/>
    <m/>
    <m/>
    <m/>
    <m/>
    <m/>
    <m/>
    <m/>
    <s v="Fructifonds profil 6"/>
    <x v="48"/>
  </r>
  <r>
    <x v="22"/>
    <m/>
    <m/>
    <m/>
    <m/>
    <m/>
    <m/>
    <m/>
    <s v="Fructifonds profil 9"/>
    <x v="48"/>
  </r>
  <r>
    <x v="22"/>
    <m/>
    <m/>
    <m/>
    <m/>
    <m/>
    <m/>
    <m/>
    <s v="Natixis ultra short term bonds plus"/>
    <x v="48"/>
  </r>
  <r>
    <x v="22"/>
    <m/>
    <m/>
    <m/>
    <m/>
    <m/>
    <m/>
    <m/>
    <s v="Zelis actions monde"/>
    <x v="48"/>
  </r>
  <r>
    <x v="22"/>
    <m/>
    <m/>
    <m/>
    <m/>
    <m/>
    <m/>
    <m/>
    <s v="Natixis Pramex international"/>
    <x v="49"/>
  </r>
  <r>
    <x v="22"/>
    <m/>
    <m/>
    <m/>
    <m/>
    <m/>
    <m/>
    <m/>
    <s v="Natixis Marco"/>
    <x v="11"/>
  </r>
  <r>
    <x v="22"/>
    <m/>
    <m/>
    <m/>
    <m/>
    <m/>
    <m/>
    <m/>
    <s v="Informatique banques populaires"/>
    <x v="50"/>
  </r>
  <r>
    <x v="22"/>
    <m/>
    <m/>
    <m/>
    <m/>
    <m/>
    <m/>
    <m/>
    <s v="IT-CE"/>
    <x v="50"/>
  </r>
  <r>
    <x v="22"/>
    <m/>
    <m/>
    <m/>
    <m/>
    <m/>
    <m/>
    <m/>
    <s v="Natixis Altair IT shared services"/>
    <x v="50"/>
  </r>
  <r>
    <x v="22"/>
    <m/>
    <m/>
    <m/>
    <m/>
    <m/>
    <m/>
    <m/>
    <s v="Albiant-IT"/>
    <x v="51"/>
  </r>
  <r>
    <x v="22"/>
    <m/>
    <m/>
    <m/>
    <m/>
    <m/>
    <m/>
    <m/>
    <s v="Assurance Banque populaire Vie"/>
    <x v="52"/>
  </r>
  <r>
    <x v="22"/>
    <m/>
    <m/>
    <m/>
    <m/>
    <m/>
    <m/>
    <m/>
    <s v="Natixis life"/>
    <x v="52"/>
  </r>
  <r>
    <x v="22"/>
    <m/>
    <m/>
    <m/>
    <m/>
    <m/>
    <m/>
    <m/>
    <s v="Prepar-vie"/>
    <x v="53"/>
  </r>
  <r>
    <x v="22"/>
    <m/>
    <m/>
    <m/>
    <m/>
    <m/>
    <m/>
    <m/>
    <s v="Natixis car lease"/>
    <x v="54"/>
  </r>
  <r>
    <x v="22"/>
    <m/>
    <m/>
    <m/>
    <m/>
    <m/>
    <m/>
    <m/>
    <s v="Natixis LLD"/>
    <x v="54"/>
  </r>
  <r>
    <x v="22"/>
    <m/>
    <m/>
    <m/>
    <m/>
    <m/>
    <m/>
    <m/>
    <s v="Midi pyrénées placement"/>
    <x v="55"/>
  </r>
  <r>
    <x v="22"/>
    <m/>
    <m/>
    <m/>
    <m/>
    <m/>
    <m/>
    <m/>
    <s v="Muracef"/>
    <x v="56"/>
  </r>
  <r>
    <x v="22"/>
    <m/>
    <m/>
    <m/>
    <m/>
    <m/>
    <m/>
    <m/>
    <s v="Natexis US Finance corporation"/>
    <x v="57"/>
  </r>
  <r>
    <x v="22"/>
    <m/>
    <m/>
    <m/>
    <m/>
    <m/>
    <m/>
    <m/>
    <s v="Batimap"/>
    <x v="58"/>
  </r>
  <r>
    <x v="22"/>
    <m/>
    <m/>
    <m/>
    <m/>
    <m/>
    <m/>
    <m/>
    <s v="BRED Cofilease"/>
    <x v="58"/>
  </r>
  <r>
    <x v="22"/>
    <m/>
    <m/>
    <m/>
    <m/>
    <m/>
    <m/>
    <m/>
    <s v="Capitole Finance "/>
    <x v="58"/>
  </r>
  <r>
    <x v="22"/>
    <m/>
    <m/>
    <m/>
    <m/>
    <m/>
    <m/>
    <m/>
    <s v="Natixis Energeco"/>
    <x v="58"/>
  </r>
  <r>
    <x v="22"/>
    <m/>
    <m/>
    <m/>
    <m/>
    <m/>
    <m/>
    <m/>
    <s v="Natixis lease"/>
    <x v="58"/>
  </r>
  <r>
    <x v="22"/>
    <m/>
    <m/>
    <m/>
    <m/>
    <m/>
    <m/>
    <m/>
    <s v="Oceor lease Reunion"/>
    <x v="58"/>
  </r>
  <r>
    <x v="22"/>
    <m/>
    <m/>
    <m/>
    <m/>
    <m/>
    <m/>
    <m/>
    <s v="Assurances Banque populaire IARD"/>
    <x v="59"/>
  </r>
  <r>
    <x v="22"/>
    <m/>
    <m/>
    <m/>
    <m/>
    <m/>
    <m/>
    <m/>
    <s v="Prepar IARD"/>
    <x v="59"/>
  </r>
  <r>
    <x v="22"/>
    <m/>
    <m/>
    <m/>
    <m/>
    <m/>
    <m/>
    <m/>
    <s v="1818 Immobilier"/>
    <x v="60"/>
  </r>
  <r>
    <x v="22"/>
    <m/>
    <m/>
    <m/>
    <m/>
    <m/>
    <m/>
    <m/>
    <s v="339 Etats-Unis"/>
    <x v="60"/>
  </r>
  <r>
    <x v="22"/>
    <m/>
    <m/>
    <m/>
    <m/>
    <m/>
    <m/>
    <m/>
    <s v="99 route d'Espagne"/>
    <x v="60"/>
  </r>
  <r>
    <x v="22"/>
    <m/>
    <m/>
    <m/>
    <m/>
    <m/>
    <m/>
    <m/>
    <s v="actifs immobiliers d'exploitation"/>
    <x v="60"/>
  </r>
  <r>
    <x v="22"/>
    <m/>
    <m/>
    <m/>
    <m/>
    <m/>
    <m/>
    <m/>
    <s v="adour services commun"/>
    <x v="60"/>
  </r>
  <r>
    <x v="22"/>
    <m/>
    <m/>
    <m/>
    <m/>
    <m/>
    <m/>
    <m/>
    <s v="AFOPEA"/>
    <x v="60"/>
  </r>
  <r>
    <x v="22"/>
    <m/>
    <m/>
    <m/>
    <m/>
    <m/>
    <m/>
    <m/>
    <s v="Apouticayre logements"/>
    <x v="60"/>
  </r>
  <r>
    <x v="22"/>
    <m/>
    <m/>
    <m/>
    <m/>
    <m/>
    <m/>
    <m/>
    <s v="Aussonelle de C"/>
    <x v="60"/>
  </r>
  <r>
    <x v="22"/>
    <m/>
    <m/>
    <m/>
    <m/>
    <m/>
    <m/>
    <m/>
    <s v="Bati Lease-Invest"/>
    <x v="60"/>
  </r>
  <r>
    <x v="22"/>
    <m/>
    <m/>
    <m/>
    <m/>
    <m/>
    <m/>
    <m/>
    <s v="BCEF 64"/>
    <x v="60"/>
  </r>
  <r>
    <x v="22"/>
    <m/>
    <m/>
    <m/>
    <m/>
    <m/>
    <m/>
    <m/>
    <s v="Beaulieu Immo"/>
    <x v="60"/>
  </r>
  <r>
    <x v="22"/>
    <m/>
    <m/>
    <m/>
    <m/>
    <m/>
    <m/>
    <m/>
    <s v="Bergonion"/>
    <x v="60"/>
  </r>
  <r>
    <x v="22"/>
    <m/>
    <m/>
    <m/>
    <m/>
    <m/>
    <m/>
    <m/>
    <s v="Bleu Résidence Lormont"/>
    <x v="60"/>
  </r>
  <r>
    <x v="22"/>
    <m/>
    <m/>
    <m/>
    <m/>
    <m/>
    <m/>
    <m/>
    <s v="Bordelongue Godeas"/>
    <x v="60"/>
  </r>
  <r>
    <x v="22"/>
    <m/>
    <m/>
    <m/>
    <m/>
    <m/>
    <m/>
    <m/>
    <s v="Burodin"/>
    <x v="60"/>
  </r>
  <r>
    <x v="22"/>
    <m/>
    <m/>
    <m/>
    <m/>
    <m/>
    <m/>
    <m/>
    <s v="CEPAIM SA"/>
    <x v="60"/>
  </r>
  <r>
    <x v="22"/>
    <m/>
    <m/>
    <m/>
    <m/>
    <m/>
    <m/>
    <m/>
    <s v="Coté gare"/>
    <x v="60"/>
  </r>
  <r>
    <x v="22"/>
    <m/>
    <m/>
    <m/>
    <m/>
    <m/>
    <m/>
    <m/>
    <s v="Crédit foncier immobilier"/>
    <x v="60"/>
  </r>
  <r>
    <x v="22"/>
    <m/>
    <m/>
    <m/>
    <m/>
    <m/>
    <m/>
    <m/>
    <s v="Cristal immo"/>
    <x v="60"/>
  </r>
  <r>
    <x v="22"/>
    <m/>
    <m/>
    <m/>
    <m/>
    <m/>
    <m/>
    <m/>
    <s v="Eurotertia"/>
    <x v="60"/>
  </r>
  <r>
    <x v="22"/>
    <m/>
    <m/>
    <m/>
    <m/>
    <m/>
    <m/>
    <m/>
    <s v="Feria Paulmy"/>
    <x v="60"/>
  </r>
  <r>
    <x v="22"/>
    <m/>
    <m/>
    <m/>
    <m/>
    <m/>
    <m/>
    <m/>
    <s v="Foncières d'Evreux"/>
    <x v="60"/>
  </r>
  <r>
    <x v="22"/>
    <m/>
    <m/>
    <m/>
    <m/>
    <m/>
    <m/>
    <m/>
    <s v="Foncière invest"/>
    <x v="60"/>
  </r>
  <r>
    <x v="22"/>
    <m/>
    <m/>
    <m/>
    <m/>
    <m/>
    <m/>
    <m/>
    <s v="G immo"/>
    <x v="60"/>
  </r>
  <r>
    <x v="22"/>
    <m/>
    <m/>
    <m/>
    <m/>
    <m/>
    <m/>
    <m/>
    <s v="G102"/>
    <x v="60"/>
  </r>
  <r>
    <x v="22"/>
    <m/>
    <m/>
    <m/>
    <m/>
    <m/>
    <m/>
    <m/>
    <s v="Gramat balard"/>
    <x v="60"/>
  </r>
  <r>
    <x v="22"/>
    <m/>
    <m/>
    <m/>
    <m/>
    <m/>
    <m/>
    <m/>
    <s v="Groupe Nexity"/>
    <x v="60"/>
  </r>
  <r>
    <x v="22"/>
    <m/>
    <m/>
    <m/>
    <m/>
    <m/>
    <m/>
    <m/>
    <s v="IBP Investissement"/>
    <x v="60"/>
  </r>
  <r>
    <x v="22"/>
    <m/>
    <m/>
    <m/>
    <m/>
    <m/>
    <m/>
    <m/>
    <s v="Immo Sport"/>
    <x v="60"/>
  </r>
  <r>
    <x v="22"/>
    <m/>
    <m/>
    <m/>
    <m/>
    <m/>
    <m/>
    <m/>
    <s v="Incity"/>
    <x v="60"/>
  </r>
  <r>
    <x v="22"/>
    <m/>
    <m/>
    <m/>
    <m/>
    <m/>
    <m/>
    <m/>
    <s v="Intercoop location"/>
    <x v="60"/>
  </r>
  <r>
    <x v="22"/>
    <m/>
    <m/>
    <m/>
    <m/>
    <m/>
    <m/>
    <m/>
    <s v="Lac Valley"/>
    <x v="60"/>
  </r>
  <r>
    <x v="22"/>
    <m/>
    <m/>
    <m/>
    <m/>
    <m/>
    <m/>
    <m/>
    <s v="Langlade services"/>
    <x v="60"/>
  </r>
  <r>
    <x v="22"/>
    <m/>
    <m/>
    <m/>
    <m/>
    <m/>
    <m/>
    <m/>
    <s v="Lanta production"/>
    <x v="60"/>
  </r>
  <r>
    <x v="22"/>
    <m/>
    <m/>
    <m/>
    <m/>
    <m/>
    <m/>
    <m/>
    <s v="Leviseo"/>
    <x v="60"/>
  </r>
  <r>
    <x v="22"/>
    <m/>
    <m/>
    <m/>
    <m/>
    <m/>
    <m/>
    <m/>
    <s v="Metro Green urban"/>
    <x v="60"/>
  </r>
  <r>
    <x v="22"/>
    <m/>
    <m/>
    <m/>
    <m/>
    <m/>
    <m/>
    <m/>
    <s v="Midi commerces"/>
    <x v="60"/>
  </r>
  <r>
    <x v="22"/>
    <m/>
    <m/>
    <m/>
    <m/>
    <m/>
    <m/>
    <m/>
    <s v="Midi foncières"/>
    <x v="60"/>
  </r>
  <r>
    <x v="22"/>
    <m/>
    <m/>
    <m/>
    <m/>
    <m/>
    <m/>
    <m/>
    <s v="Midi mixt"/>
    <x v="60"/>
  </r>
  <r>
    <x v="22"/>
    <m/>
    <m/>
    <m/>
    <m/>
    <m/>
    <m/>
    <m/>
    <s v="Montaudran PLS"/>
    <x v="60"/>
  </r>
  <r>
    <x v="22"/>
    <m/>
    <m/>
    <m/>
    <m/>
    <m/>
    <m/>
    <m/>
    <s v="Muret Activités"/>
    <x v="60"/>
  </r>
  <r>
    <x v="22"/>
    <m/>
    <m/>
    <m/>
    <m/>
    <m/>
    <m/>
    <m/>
    <s v="Natixis Immo exploitation"/>
    <x v="60"/>
  </r>
  <r>
    <x v="22"/>
    <m/>
    <m/>
    <m/>
    <m/>
    <m/>
    <m/>
    <m/>
    <s v="Nova immo"/>
    <x v="60"/>
  </r>
  <r>
    <x v="22"/>
    <m/>
    <m/>
    <m/>
    <m/>
    <m/>
    <m/>
    <m/>
    <s v="OCPI immo exploitation"/>
    <x v="60"/>
  </r>
  <r>
    <x v="22"/>
    <m/>
    <m/>
    <m/>
    <m/>
    <m/>
    <m/>
    <m/>
    <s v="Phidias"/>
    <x v="60"/>
  </r>
  <r>
    <x v="22"/>
    <m/>
    <m/>
    <m/>
    <m/>
    <m/>
    <m/>
    <m/>
    <s v="Philae SAS"/>
    <x v="60"/>
  </r>
  <r>
    <x v="22"/>
    <m/>
    <m/>
    <m/>
    <m/>
    <m/>
    <m/>
    <m/>
    <s v="Pierre Paul Riquet"/>
    <x v="60"/>
  </r>
  <r>
    <x v="22"/>
    <m/>
    <m/>
    <m/>
    <m/>
    <m/>
    <m/>
    <m/>
    <s v="Rangueil Cormiers"/>
    <x v="60"/>
  </r>
  <r>
    <x v="22"/>
    <m/>
    <m/>
    <m/>
    <m/>
    <m/>
    <m/>
    <m/>
    <s v="RIOU"/>
    <x v="60"/>
  </r>
  <r>
    <x v="22"/>
    <m/>
    <m/>
    <m/>
    <m/>
    <m/>
    <m/>
    <m/>
    <s v="SCI Altair 1"/>
    <x v="60"/>
  </r>
  <r>
    <x v="22"/>
    <m/>
    <m/>
    <m/>
    <m/>
    <m/>
    <m/>
    <m/>
    <s v="SCI Altair 2"/>
    <x v="60"/>
  </r>
  <r>
    <x v="22"/>
    <m/>
    <m/>
    <m/>
    <m/>
    <m/>
    <m/>
    <m/>
    <s v="SCI Valmy Coupole"/>
    <x v="60"/>
  </r>
  <r>
    <x v="22"/>
    <m/>
    <m/>
    <m/>
    <m/>
    <m/>
    <m/>
    <m/>
    <s v="SAS GCE PAV immobilier"/>
    <x v="60"/>
  </r>
  <r>
    <x v="22"/>
    <m/>
    <m/>
    <m/>
    <m/>
    <m/>
    <m/>
    <m/>
    <s v="SC RES Ailes d'Icare"/>
    <x v="60"/>
  </r>
  <r>
    <x v="22"/>
    <m/>
    <m/>
    <m/>
    <m/>
    <m/>
    <m/>
    <m/>
    <s v="SC RES Carre des pionniers"/>
    <x v="60"/>
  </r>
  <r>
    <x v="22"/>
    <m/>
    <m/>
    <m/>
    <m/>
    <m/>
    <m/>
    <m/>
    <s v="SC RES Charles Lindbergh"/>
    <x v="60"/>
  </r>
  <r>
    <x v="22"/>
    <m/>
    <m/>
    <m/>
    <m/>
    <m/>
    <m/>
    <m/>
    <s v="SC RES Croix du Sud"/>
    <x v="60"/>
  </r>
  <r>
    <x v="22"/>
    <m/>
    <m/>
    <m/>
    <m/>
    <m/>
    <m/>
    <m/>
    <s v="SC RES Ilot J"/>
    <x v="60"/>
  </r>
  <r>
    <x v="22"/>
    <m/>
    <m/>
    <m/>
    <m/>
    <m/>
    <m/>
    <m/>
    <s v="SC RES Latecoere"/>
    <x v="60"/>
  </r>
  <r>
    <x v="22"/>
    <m/>
    <m/>
    <m/>
    <m/>
    <m/>
    <m/>
    <m/>
    <s v="SC RES Louis Breguet"/>
    <x v="60"/>
  </r>
  <r>
    <x v="22"/>
    <m/>
    <m/>
    <m/>
    <m/>
    <m/>
    <m/>
    <m/>
    <s v="SC RES Mermoz"/>
    <x v="60"/>
  </r>
  <r>
    <x v="22"/>
    <m/>
    <m/>
    <m/>
    <m/>
    <m/>
    <m/>
    <m/>
    <s v="SC RES Saint Exupery"/>
    <x v="60"/>
  </r>
  <r>
    <x v="22"/>
    <m/>
    <m/>
    <m/>
    <m/>
    <m/>
    <m/>
    <m/>
    <s v="SCI BPSO"/>
    <x v="60"/>
  </r>
  <r>
    <x v="22"/>
    <m/>
    <m/>
    <m/>
    <m/>
    <m/>
    <m/>
    <m/>
    <s v="SCI BPSO 11 Morlaas"/>
    <x v="60"/>
  </r>
  <r>
    <x v="22"/>
    <m/>
    <m/>
    <m/>
    <m/>
    <m/>
    <m/>
    <m/>
    <s v="SCI BPSO Bastide"/>
    <x v="60"/>
  </r>
  <r>
    <x v="22"/>
    <m/>
    <m/>
    <m/>
    <m/>
    <m/>
    <m/>
    <m/>
    <s v="SCI BPSO Cambo"/>
    <x v="60"/>
  </r>
  <r>
    <x v="22"/>
    <m/>
    <m/>
    <m/>
    <m/>
    <m/>
    <m/>
    <m/>
    <s v="SCI BPSO Conde souvenir"/>
    <x v="60"/>
  </r>
  <r>
    <x v="22"/>
    <m/>
    <m/>
    <m/>
    <m/>
    <m/>
    <m/>
    <m/>
    <s v="SCI BPSO Gujan"/>
    <x v="60"/>
  </r>
  <r>
    <x v="22"/>
    <m/>
    <m/>
    <m/>
    <m/>
    <m/>
    <m/>
    <m/>
    <s v="SCI BPSO Le Bouscat"/>
    <x v="60"/>
  </r>
  <r>
    <x v="22"/>
    <m/>
    <m/>
    <m/>
    <m/>
    <m/>
    <m/>
    <m/>
    <s v="SCI BPSO Le Haillan"/>
    <x v="60"/>
  </r>
  <r>
    <x v="22"/>
    <m/>
    <m/>
    <m/>
    <m/>
    <m/>
    <m/>
    <m/>
    <s v="SCI BPSO Lesparre"/>
    <x v="60"/>
  </r>
  <r>
    <x v="22"/>
    <m/>
    <m/>
    <m/>
    <m/>
    <m/>
    <m/>
    <m/>
    <s v="SCI BPSO Libourne-Est"/>
    <x v="60"/>
  </r>
  <r>
    <x v="22"/>
    <m/>
    <m/>
    <m/>
    <m/>
    <m/>
    <m/>
    <m/>
    <s v="SCI BPSO Marne"/>
    <x v="60"/>
  </r>
  <r>
    <x v="22"/>
    <m/>
    <m/>
    <m/>
    <m/>
    <m/>
    <m/>
    <m/>
    <s v="SCI BPSO Merignac 4 chemins"/>
    <x v="60"/>
  </r>
  <r>
    <x v="22"/>
    <m/>
    <m/>
    <m/>
    <m/>
    <m/>
    <m/>
    <m/>
    <s v="SCI BPSO Pessac"/>
    <x v="60"/>
  </r>
  <r>
    <x v="22"/>
    <m/>
    <m/>
    <m/>
    <m/>
    <m/>
    <m/>
    <m/>
    <s v="SCI BPSO Pessac Centre"/>
    <x v="60"/>
  </r>
  <r>
    <x v="22"/>
    <m/>
    <m/>
    <m/>
    <m/>
    <m/>
    <m/>
    <m/>
    <s v="SCI BPSO St Amand"/>
    <x v="60"/>
  </r>
  <r>
    <x v="22"/>
    <m/>
    <m/>
    <m/>
    <m/>
    <m/>
    <m/>
    <m/>
    <s v="SCI BPSO St André"/>
    <x v="60"/>
  </r>
  <r>
    <x v="22"/>
    <m/>
    <m/>
    <m/>
    <m/>
    <m/>
    <m/>
    <m/>
    <s v="SCI BPSO St Esprit"/>
    <x v="60"/>
  </r>
  <r>
    <x v="22"/>
    <m/>
    <m/>
    <m/>
    <m/>
    <m/>
    <m/>
    <m/>
    <s v="SCI BPSO St Paul"/>
    <x v="60"/>
  </r>
  <r>
    <x v="22"/>
    <m/>
    <m/>
    <m/>
    <m/>
    <m/>
    <m/>
    <m/>
    <s v="SCI BPSO Talence"/>
    <x v="60"/>
  </r>
  <r>
    <x v="22"/>
    <m/>
    <m/>
    <m/>
    <m/>
    <m/>
    <m/>
    <m/>
    <s v="SCI Champs-Elysées"/>
    <x v="60"/>
  </r>
  <r>
    <x v="22"/>
    <m/>
    <m/>
    <m/>
    <m/>
    <m/>
    <m/>
    <m/>
    <s v="SCI Cedimar"/>
    <x v="60"/>
  </r>
  <r>
    <x v="22"/>
    <m/>
    <m/>
    <m/>
    <m/>
    <m/>
    <m/>
    <m/>
    <s v="SCI dans la ville"/>
    <x v="60"/>
  </r>
  <r>
    <x v="22"/>
    <m/>
    <m/>
    <m/>
    <m/>
    <m/>
    <m/>
    <m/>
    <s v="SCI du Crédit coopératif de  Saint Denis"/>
    <x v="60"/>
  </r>
  <r>
    <x v="22"/>
    <m/>
    <m/>
    <m/>
    <m/>
    <m/>
    <m/>
    <m/>
    <s v="SCI faidherbe"/>
    <x v="60"/>
  </r>
  <r>
    <x v="22"/>
    <m/>
    <m/>
    <m/>
    <m/>
    <m/>
    <m/>
    <m/>
    <s v="SCI Garibaldi office"/>
    <x v="60"/>
  </r>
  <r>
    <x v="22"/>
    <m/>
    <m/>
    <m/>
    <m/>
    <m/>
    <m/>
    <m/>
    <s v="SCI Lafayette Bureaux"/>
    <x v="60"/>
  </r>
  <r>
    <x v="22"/>
    <m/>
    <m/>
    <m/>
    <m/>
    <m/>
    <m/>
    <m/>
    <s v="SCI Le ciel"/>
    <x v="60"/>
  </r>
  <r>
    <x v="22"/>
    <m/>
    <m/>
    <m/>
    <m/>
    <m/>
    <m/>
    <m/>
    <s v="SCI Le relais"/>
    <x v="60"/>
  </r>
  <r>
    <x v="22"/>
    <m/>
    <m/>
    <m/>
    <m/>
    <m/>
    <m/>
    <m/>
    <s v="SCI Pythéas Prado 1"/>
    <x v="60"/>
  </r>
  <r>
    <x v="22"/>
    <m/>
    <m/>
    <m/>
    <m/>
    <m/>
    <m/>
    <m/>
    <s v="SCI Pytheas Prado 2"/>
    <x v="60"/>
  </r>
  <r>
    <x v="22"/>
    <m/>
    <m/>
    <m/>
    <m/>
    <m/>
    <m/>
    <m/>
    <s v="SCI Saint-Denis"/>
    <x v="60"/>
  </r>
  <r>
    <x v="22"/>
    <m/>
    <m/>
    <m/>
    <m/>
    <m/>
    <m/>
    <m/>
    <s v="SCI Tournon"/>
    <x v="60"/>
  </r>
  <r>
    <x v="22"/>
    <m/>
    <m/>
    <m/>
    <m/>
    <m/>
    <m/>
    <m/>
    <s v="Segimlor"/>
    <x v="60"/>
  </r>
  <r>
    <x v="22"/>
    <m/>
    <m/>
    <m/>
    <m/>
    <m/>
    <m/>
    <m/>
    <s v="SPPICAV AEW foncière écureuil"/>
    <x v="60"/>
  </r>
  <r>
    <x v="22"/>
    <m/>
    <m/>
    <m/>
    <m/>
    <m/>
    <m/>
    <m/>
    <s v="Technocite Tertia"/>
    <x v="60"/>
  </r>
  <r>
    <x v="22"/>
    <m/>
    <m/>
    <m/>
    <m/>
    <m/>
    <m/>
    <m/>
    <s v="Tetris"/>
    <x v="60"/>
  </r>
  <r>
    <x v="22"/>
    <m/>
    <m/>
    <m/>
    <m/>
    <m/>
    <m/>
    <m/>
    <s v="Vivalis Investissements"/>
    <x v="60"/>
  </r>
  <r>
    <x v="22"/>
    <m/>
    <m/>
    <m/>
    <m/>
    <m/>
    <m/>
    <m/>
    <s v="Lease Expansion"/>
    <x v="61"/>
  </r>
  <r>
    <x v="22"/>
    <m/>
    <m/>
    <m/>
    <m/>
    <m/>
    <m/>
    <m/>
    <s v="Natixis Funding Corp"/>
    <x v="62"/>
  </r>
  <r>
    <x v="22"/>
    <m/>
    <m/>
    <m/>
    <m/>
    <m/>
    <m/>
    <m/>
    <s v="Assurance Banque populaire prévoyance"/>
    <x v="63"/>
  </r>
  <r>
    <x v="22"/>
    <m/>
    <m/>
    <m/>
    <m/>
    <m/>
    <m/>
    <m/>
    <s v="FCPR FIDEPPP"/>
    <x v="64"/>
  </r>
  <r>
    <x v="22"/>
    <m/>
    <m/>
    <m/>
    <m/>
    <m/>
    <m/>
    <m/>
    <s v="Natixis Investment Corp"/>
    <x v="65"/>
  </r>
  <r>
    <x v="22"/>
    <m/>
    <m/>
    <m/>
    <m/>
    <m/>
    <m/>
    <m/>
    <s v="ECOFI investissement"/>
    <x v="65"/>
  </r>
  <r>
    <x v="22"/>
    <m/>
    <m/>
    <m/>
    <m/>
    <m/>
    <m/>
    <m/>
    <s v="ESFIN Gestion"/>
    <x v="65"/>
  </r>
  <r>
    <x v="22"/>
    <m/>
    <m/>
    <m/>
    <m/>
    <m/>
    <m/>
    <m/>
    <s v="Multicroissance SAS"/>
    <x v="65"/>
  </r>
  <r>
    <x v="22"/>
    <m/>
    <m/>
    <m/>
    <m/>
    <m/>
    <m/>
    <m/>
    <s v="Parnasse finances"/>
    <x v="65"/>
  </r>
  <r>
    <x v="22"/>
    <m/>
    <m/>
    <m/>
    <m/>
    <m/>
    <m/>
    <m/>
    <s v="Promepar gestion"/>
    <x v="65"/>
  </r>
  <r>
    <x v="22"/>
    <m/>
    <m/>
    <m/>
    <m/>
    <m/>
    <m/>
    <m/>
    <s v="SAS Financière de Champlain"/>
    <x v="65"/>
  </r>
  <r>
    <x v="22"/>
    <m/>
    <m/>
    <m/>
    <m/>
    <m/>
    <m/>
    <m/>
    <s v="SMI"/>
    <x v="65"/>
  </r>
  <r>
    <x v="22"/>
    <m/>
    <m/>
    <m/>
    <m/>
    <m/>
    <m/>
    <m/>
    <s v="Natixis Private Equity Caspian IA, LP"/>
    <x v="14"/>
  </r>
  <r>
    <x v="22"/>
    <m/>
    <m/>
    <m/>
    <m/>
    <m/>
    <m/>
    <m/>
    <s v="Natixis Private Equity Caspian IB, LP"/>
    <x v="14"/>
  </r>
  <r>
    <x v="22"/>
    <m/>
    <m/>
    <m/>
    <m/>
    <m/>
    <m/>
    <m/>
    <s v="BP Développement"/>
    <x v="14"/>
  </r>
  <r>
    <x v="22"/>
    <m/>
    <m/>
    <m/>
    <m/>
    <m/>
    <m/>
    <m/>
    <s v="BPA atouts participations"/>
    <x v="14"/>
  </r>
  <r>
    <x v="22"/>
    <m/>
    <m/>
    <m/>
    <m/>
    <m/>
    <m/>
    <m/>
    <s v="BTP Capital investment"/>
    <x v="14"/>
  </r>
  <r>
    <x v="22"/>
    <m/>
    <m/>
    <m/>
    <m/>
    <m/>
    <m/>
    <m/>
    <s v="Cadec"/>
    <x v="14"/>
  </r>
  <r>
    <x v="22"/>
    <m/>
    <m/>
    <m/>
    <m/>
    <m/>
    <m/>
    <m/>
    <s v="Capi court terme n°1"/>
    <x v="14"/>
  </r>
  <r>
    <x v="22"/>
    <m/>
    <m/>
    <m/>
    <m/>
    <m/>
    <m/>
    <m/>
    <s v="De portzamparc"/>
    <x v="14"/>
  </r>
  <r>
    <x v="22"/>
    <m/>
    <m/>
    <m/>
    <m/>
    <m/>
    <m/>
    <m/>
    <s v="ESFIN"/>
    <x v="14"/>
  </r>
  <r>
    <x v="22"/>
    <m/>
    <m/>
    <m/>
    <m/>
    <m/>
    <m/>
    <m/>
    <s v="Euro capital"/>
    <x v="14"/>
  </r>
  <r>
    <x v="22"/>
    <m/>
    <m/>
    <m/>
    <m/>
    <m/>
    <m/>
    <m/>
    <s v="Expansinvest"/>
    <x v="14"/>
  </r>
  <r>
    <x v="22"/>
    <m/>
    <m/>
    <m/>
    <m/>
    <m/>
    <m/>
    <m/>
    <s v="Expanso investissements"/>
    <x v="14"/>
  </r>
  <r>
    <x v="22"/>
    <m/>
    <m/>
    <m/>
    <m/>
    <m/>
    <m/>
    <m/>
    <s v="GCE Capital"/>
    <x v="14"/>
  </r>
  <r>
    <x v="22"/>
    <m/>
    <m/>
    <m/>
    <m/>
    <m/>
    <m/>
    <m/>
    <s v="IRD Nord-Pas-de-Calais"/>
    <x v="14"/>
  </r>
  <r>
    <x v="22"/>
    <m/>
    <m/>
    <m/>
    <m/>
    <m/>
    <m/>
    <m/>
    <s v="Natixis private equity"/>
    <x v="14"/>
  </r>
  <r>
    <x v="22"/>
    <m/>
    <m/>
    <m/>
    <m/>
    <m/>
    <m/>
    <m/>
    <s v="Naxicap rendement 20182"/>
    <x v="14"/>
  </r>
  <r>
    <x v="22"/>
    <m/>
    <m/>
    <m/>
    <m/>
    <m/>
    <m/>
    <m/>
    <s v="Ouest croissance SCR"/>
    <x v="14"/>
  </r>
  <r>
    <x v="22"/>
    <m/>
    <m/>
    <m/>
    <m/>
    <m/>
    <m/>
    <m/>
    <s v="Perspectives et participations"/>
    <x v="14"/>
  </r>
  <r>
    <x v="22"/>
    <m/>
    <m/>
    <m/>
    <m/>
    <m/>
    <m/>
    <m/>
    <s v="SAS Alpes Developpement Durable investissement"/>
    <x v="14"/>
  </r>
  <r>
    <x v="22"/>
    <m/>
    <m/>
    <m/>
    <m/>
    <m/>
    <m/>
    <m/>
    <s v="SASU BFC Croissance"/>
    <x v="14"/>
  </r>
  <r>
    <x v="22"/>
    <m/>
    <m/>
    <m/>
    <m/>
    <m/>
    <m/>
    <m/>
    <s v="SPIG"/>
    <x v="66"/>
  </r>
  <r>
    <x v="22"/>
    <m/>
    <m/>
    <m/>
    <m/>
    <m/>
    <m/>
    <m/>
    <s v="SCI La Boétie"/>
    <x v="67"/>
  </r>
  <r>
    <x v="22"/>
    <m/>
    <m/>
    <m/>
    <m/>
    <m/>
    <m/>
    <m/>
    <s v="SCI Saccef"/>
    <x v="67"/>
  </r>
  <r>
    <x v="22"/>
    <m/>
    <m/>
    <m/>
    <m/>
    <m/>
    <m/>
    <m/>
    <s v="Cofimab"/>
    <x v="68"/>
  </r>
  <r>
    <x v="22"/>
    <m/>
    <m/>
    <m/>
    <m/>
    <m/>
    <m/>
    <m/>
    <s v="Transimmo"/>
    <x v="68"/>
  </r>
  <r>
    <x v="22"/>
    <m/>
    <m/>
    <m/>
    <m/>
    <m/>
    <m/>
    <m/>
    <s v="Batiroc Bretagne Pays de Loire"/>
    <x v="17"/>
  </r>
  <r>
    <x v="22"/>
    <m/>
    <m/>
    <m/>
    <m/>
    <m/>
    <m/>
    <m/>
    <s v="Creponord"/>
    <x v="17"/>
  </r>
  <r>
    <x v="22"/>
    <m/>
    <m/>
    <m/>
    <m/>
    <m/>
    <m/>
    <m/>
    <s v="Euroscribe"/>
    <x v="17"/>
  </r>
  <r>
    <x v="22"/>
    <m/>
    <m/>
    <m/>
    <m/>
    <m/>
    <m/>
    <m/>
    <s v="Euroscribe SAS"/>
    <x v="17"/>
  </r>
  <r>
    <x v="22"/>
    <m/>
    <m/>
    <m/>
    <m/>
    <m/>
    <m/>
    <m/>
    <s v="Filiales Loci"/>
    <x v="17"/>
  </r>
  <r>
    <x v="22"/>
    <m/>
    <m/>
    <m/>
    <m/>
    <m/>
    <m/>
    <m/>
    <s v="Locindus"/>
    <x v="17"/>
  </r>
  <r>
    <x v="22"/>
    <m/>
    <m/>
    <m/>
    <m/>
    <m/>
    <m/>
    <m/>
    <s v="Oxiane"/>
    <x v="17"/>
  </r>
  <r>
    <x v="22"/>
    <m/>
    <m/>
    <m/>
    <m/>
    <m/>
    <m/>
    <m/>
    <s v="Scribe Bail activ SAS"/>
    <x v="17"/>
  </r>
  <r>
    <x v="22"/>
    <m/>
    <m/>
    <m/>
    <m/>
    <m/>
    <m/>
    <m/>
    <s v="Scribe Bail COM SAS"/>
    <x v="17"/>
  </r>
  <r>
    <x v="22"/>
    <m/>
    <m/>
    <m/>
    <m/>
    <m/>
    <m/>
    <m/>
    <s v="Scribe Bail hôtel SAS"/>
    <x v="17"/>
  </r>
  <r>
    <x v="22"/>
    <m/>
    <m/>
    <m/>
    <m/>
    <m/>
    <m/>
    <m/>
    <s v="Scribe Bail logis SAS"/>
    <x v="17"/>
  </r>
  <r>
    <x v="22"/>
    <m/>
    <m/>
    <m/>
    <m/>
    <m/>
    <m/>
    <m/>
    <s v="Scribe Bail SARL"/>
    <x v="17"/>
  </r>
  <r>
    <x v="22"/>
    <m/>
    <m/>
    <m/>
    <m/>
    <m/>
    <m/>
    <m/>
    <s v="Scribe bail tertiaire SAS"/>
    <x v="17"/>
  </r>
  <r>
    <x v="22"/>
    <m/>
    <m/>
    <m/>
    <m/>
    <m/>
    <m/>
    <m/>
    <s v="Scribeuro SAS"/>
    <x v="17"/>
  </r>
  <r>
    <x v="22"/>
    <m/>
    <m/>
    <m/>
    <m/>
    <m/>
    <m/>
    <m/>
    <s v="Crédit foncier expertise"/>
    <x v="69"/>
  </r>
  <r>
    <x v="22"/>
    <m/>
    <m/>
    <m/>
    <m/>
    <m/>
    <m/>
    <m/>
    <s v="Serexim"/>
    <x v="69"/>
  </r>
  <r>
    <x v="22"/>
    <m/>
    <m/>
    <m/>
    <m/>
    <m/>
    <m/>
    <m/>
    <s v="Maison France confort Prou Investissements"/>
    <x v="70"/>
  </r>
  <r>
    <x v="22"/>
    <m/>
    <m/>
    <m/>
    <m/>
    <m/>
    <m/>
    <m/>
    <s v="MSR Trust"/>
    <x v="8"/>
  </r>
  <r>
    <x v="22"/>
    <m/>
    <m/>
    <m/>
    <m/>
    <m/>
    <m/>
    <m/>
    <s v="Natixis Real Estate Capital LLC"/>
    <x v="8"/>
  </r>
  <r>
    <x v="22"/>
    <m/>
    <m/>
    <m/>
    <m/>
    <m/>
    <m/>
    <m/>
    <s v="Natixis Real Estate Holdings LLC"/>
    <x v="8"/>
  </r>
  <r>
    <x v="22"/>
    <m/>
    <m/>
    <m/>
    <m/>
    <m/>
    <m/>
    <m/>
    <s v="NH Philadelphia property, LP"/>
    <x v="8"/>
  </r>
  <r>
    <x v="22"/>
    <m/>
    <m/>
    <m/>
    <m/>
    <m/>
    <m/>
    <m/>
    <s v="Plaza Square appartments owners LLC"/>
    <x v="8"/>
  </r>
  <r>
    <x v="22"/>
    <m/>
    <m/>
    <m/>
    <m/>
    <m/>
    <m/>
    <m/>
    <s v="OPCI Natixis Lease investment"/>
    <x v="71"/>
  </r>
  <r>
    <x v="22"/>
    <m/>
    <m/>
    <m/>
    <m/>
    <m/>
    <m/>
    <m/>
    <s v="Mifcos"/>
    <x v="72"/>
  </r>
  <r>
    <x v="22"/>
    <m/>
    <m/>
    <m/>
    <m/>
    <m/>
    <m/>
    <m/>
    <s v="Bercy Patrimoine"/>
    <x v="73"/>
  </r>
  <r>
    <x v="22"/>
    <m/>
    <m/>
    <m/>
    <m/>
    <m/>
    <m/>
    <m/>
    <s v="BCPE Immobilier exploitation"/>
    <x v="73"/>
  </r>
  <r>
    <x v="22"/>
    <m/>
    <m/>
    <m/>
    <m/>
    <m/>
    <m/>
    <m/>
    <s v="CELIMMO SARL"/>
    <x v="73"/>
  </r>
  <r>
    <x v="22"/>
    <m/>
    <m/>
    <m/>
    <m/>
    <m/>
    <m/>
    <m/>
    <s v="Immocarso SNC"/>
    <x v="73"/>
  </r>
  <r>
    <x v="22"/>
    <m/>
    <m/>
    <m/>
    <m/>
    <m/>
    <m/>
    <m/>
    <s v="Natixis Foncière SA"/>
    <x v="73"/>
  </r>
  <r>
    <x v="22"/>
    <m/>
    <m/>
    <m/>
    <m/>
    <m/>
    <m/>
    <m/>
    <s v="SAS foncière des caisses d'Epargne"/>
    <x v="73"/>
  </r>
  <r>
    <x v="22"/>
    <m/>
    <m/>
    <m/>
    <m/>
    <m/>
    <m/>
    <m/>
    <s v="SAS foncière écureuil"/>
    <x v="73"/>
  </r>
  <r>
    <x v="22"/>
    <m/>
    <m/>
    <m/>
    <m/>
    <m/>
    <m/>
    <m/>
    <s v="SAS foncière écureuil II"/>
    <x v="73"/>
  </r>
  <r>
    <x v="22"/>
    <m/>
    <m/>
    <m/>
    <m/>
    <m/>
    <m/>
    <m/>
    <s v="SCI foncière 1"/>
    <x v="73"/>
  </r>
  <r>
    <x v="22"/>
    <m/>
    <m/>
    <m/>
    <m/>
    <m/>
    <m/>
    <m/>
    <s v="SNC Ecureuil 5 rue Masseran"/>
    <x v="73"/>
  </r>
  <r>
    <x v="22"/>
    <m/>
    <m/>
    <m/>
    <m/>
    <m/>
    <m/>
    <m/>
    <s v="Bati Lease"/>
    <x v="74"/>
  </r>
  <r>
    <x v="22"/>
    <m/>
    <m/>
    <m/>
    <m/>
    <m/>
    <m/>
    <m/>
    <s v="CICOBAIL"/>
    <x v="74"/>
  </r>
  <r>
    <x v="22"/>
    <m/>
    <m/>
    <m/>
    <m/>
    <m/>
    <m/>
    <m/>
    <s v="Intercoop"/>
    <x v="74"/>
  </r>
  <r>
    <x v="22"/>
    <m/>
    <m/>
    <m/>
    <m/>
    <m/>
    <m/>
    <m/>
    <s v="Natixis bail"/>
    <x v="74"/>
  </r>
  <r>
    <x v="22"/>
    <m/>
    <m/>
    <m/>
    <m/>
    <m/>
    <m/>
    <m/>
    <s v="Natixis lease immo"/>
    <x v="74"/>
  </r>
  <r>
    <x v="22"/>
    <m/>
    <m/>
    <m/>
    <m/>
    <m/>
    <m/>
    <m/>
    <s v="SAS imobilière Natixis Bail"/>
    <x v="74"/>
  </r>
  <r>
    <x v="22"/>
    <m/>
    <m/>
    <m/>
    <m/>
    <m/>
    <m/>
    <m/>
    <s v="Sud Ouest Bail"/>
    <x v="74"/>
  </r>
  <r>
    <x v="22"/>
    <m/>
    <m/>
    <m/>
    <m/>
    <m/>
    <m/>
    <m/>
    <s v="IJCOF corporate"/>
    <x v="75"/>
  </r>
  <r>
    <x v="22"/>
    <m/>
    <m/>
    <m/>
    <m/>
    <m/>
    <m/>
    <m/>
    <s v="Natexis Funding ASA LLC"/>
    <x v="76"/>
  </r>
  <r>
    <x v="22"/>
    <m/>
    <m/>
    <m/>
    <m/>
    <m/>
    <m/>
    <m/>
    <s v="Natixis Funding"/>
    <x v="77"/>
  </r>
  <r>
    <x v="22"/>
    <m/>
    <m/>
    <m/>
    <m/>
    <m/>
    <m/>
    <m/>
    <s v="CM Reo Holdings Trust"/>
    <x v="78"/>
  </r>
  <r>
    <x v="22"/>
    <m/>
    <m/>
    <m/>
    <m/>
    <m/>
    <m/>
    <m/>
    <s v="CM Reo Trust"/>
    <x v="78"/>
  </r>
  <r>
    <x v="22"/>
    <m/>
    <m/>
    <m/>
    <m/>
    <m/>
    <m/>
    <m/>
    <s v="Bleachers Finance"/>
    <x v="79"/>
  </r>
  <r>
    <x v="22"/>
    <m/>
    <m/>
    <m/>
    <m/>
    <m/>
    <m/>
    <m/>
    <s v="Conduit Versailles"/>
    <x v="79"/>
  </r>
  <r>
    <x v="22"/>
    <m/>
    <m/>
    <m/>
    <m/>
    <m/>
    <m/>
    <m/>
    <s v="Contango trading SA"/>
    <x v="79"/>
  </r>
  <r>
    <x v="22"/>
    <m/>
    <m/>
    <m/>
    <m/>
    <m/>
    <m/>
    <m/>
    <s v="ASNI"/>
    <x v="79"/>
  </r>
  <r>
    <x v="22"/>
    <m/>
    <m/>
    <m/>
    <m/>
    <m/>
    <m/>
    <m/>
    <s v="FCT Natixis coporate Financement"/>
    <x v="79"/>
  </r>
  <r>
    <x v="22"/>
    <m/>
    <m/>
    <m/>
    <m/>
    <m/>
    <m/>
    <m/>
    <s v="FCT Natixis export Credit Agency"/>
    <x v="79"/>
  </r>
  <r>
    <x v="22"/>
    <m/>
    <m/>
    <m/>
    <m/>
    <m/>
    <m/>
    <m/>
    <s v="Naléa"/>
    <x v="79"/>
  </r>
  <r>
    <x v="23"/>
    <n v="260"/>
    <n v="126"/>
    <m/>
    <m/>
    <n v="-91"/>
    <n v="499"/>
    <n v="19"/>
    <s v="Nordri"/>
    <x v="79"/>
  </r>
  <r>
    <x v="23"/>
    <m/>
    <m/>
    <m/>
    <m/>
    <m/>
    <m/>
    <m/>
    <s v="Natixis funding UK LLP"/>
    <x v="79"/>
  </r>
  <r>
    <x v="23"/>
    <m/>
    <m/>
    <m/>
    <m/>
    <m/>
    <m/>
    <m/>
    <s v="Sacogiva"/>
    <x v="80"/>
  </r>
  <r>
    <x v="23"/>
    <m/>
    <m/>
    <m/>
    <m/>
    <m/>
    <m/>
    <m/>
    <s v="Sogima"/>
    <x v="80"/>
  </r>
  <r>
    <x v="23"/>
    <m/>
    <m/>
    <m/>
    <m/>
    <m/>
    <m/>
    <m/>
    <s v="BCPE APS"/>
    <x v="81"/>
  </r>
  <r>
    <x v="23"/>
    <m/>
    <m/>
    <m/>
    <m/>
    <m/>
    <m/>
    <m/>
    <s v="Natixis intertitres"/>
    <x v="82"/>
  </r>
  <r>
    <x v="23"/>
    <m/>
    <m/>
    <m/>
    <m/>
    <m/>
    <m/>
    <m/>
    <s v="BCPE achats"/>
    <x v="83"/>
  </r>
  <r>
    <x v="23"/>
    <m/>
    <m/>
    <m/>
    <m/>
    <m/>
    <m/>
    <m/>
    <s v="BCPE services financiers"/>
    <x v="83"/>
  </r>
  <r>
    <x v="23"/>
    <m/>
    <m/>
    <m/>
    <m/>
    <m/>
    <m/>
    <m/>
    <s v="Groupement de Fait"/>
    <x v="83"/>
  </r>
  <r>
    <x v="23"/>
    <m/>
    <m/>
    <m/>
    <m/>
    <m/>
    <m/>
    <m/>
    <s v="SAS Tasta"/>
    <x v="83"/>
  </r>
  <r>
    <x v="23"/>
    <m/>
    <m/>
    <m/>
    <m/>
    <m/>
    <m/>
    <m/>
    <s v="Société centrale du crédit maritime mutuel"/>
    <x v="83"/>
  </r>
  <r>
    <x v="23"/>
    <m/>
    <m/>
    <m/>
    <m/>
    <m/>
    <m/>
    <m/>
    <s v="Union des sociétés du Crédit Coopératif (GIE)"/>
    <x v="83"/>
  </r>
  <r>
    <x v="23"/>
    <m/>
    <m/>
    <m/>
    <m/>
    <m/>
    <m/>
    <m/>
    <s v="BCPE International et outre-mer"/>
    <x v="84"/>
  </r>
  <r>
    <x v="23"/>
    <m/>
    <m/>
    <m/>
    <m/>
    <m/>
    <m/>
    <m/>
    <s v="Natixis Derivatives Inc"/>
    <x v="85"/>
  </r>
  <r>
    <x v="23"/>
    <m/>
    <m/>
    <m/>
    <m/>
    <m/>
    <m/>
    <m/>
    <s v="Natixis Securities Americas LLC"/>
    <x v="85"/>
  </r>
  <r>
    <x v="23"/>
    <m/>
    <m/>
    <m/>
    <m/>
    <m/>
    <m/>
    <m/>
    <s v="Fonds Colombes"/>
    <x v="86"/>
  </r>
  <r>
    <x v="23"/>
    <m/>
    <m/>
    <m/>
    <m/>
    <m/>
    <m/>
    <m/>
    <s v="Vega investment managers"/>
    <x v="87"/>
  </r>
  <r>
    <x v="23"/>
    <m/>
    <m/>
    <m/>
    <m/>
    <m/>
    <m/>
    <m/>
    <s v="Mirova environment and infrastructure"/>
    <x v="88"/>
  </r>
  <r>
    <x v="23"/>
    <m/>
    <m/>
    <m/>
    <m/>
    <m/>
    <m/>
    <m/>
    <s v="Naxicap partners"/>
    <x v="88"/>
  </r>
  <r>
    <x v="24"/>
    <n v="124"/>
    <n v="25"/>
    <m/>
    <m/>
    <n v="-1"/>
    <n v="298"/>
    <n v="5"/>
    <s v="Aew Asia Limited"/>
    <x v="15"/>
  </r>
  <r>
    <x v="24"/>
    <m/>
    <m/>
    <m/>
    <m/>
    <m/>
    <m/>
    <m/>
    <s v="Coface Hong-Kong (Coface SA branch) "/>
    <x v="0"/>
  </r>
  <r>
    <x v="24"/>
    <m/>
    <m/>
    <m/>
    <m/>
    <m/>
    <m/>
    <m/>
    <s v="Natixis Asia Ltd"/>
    <x v="62"/>
  </r>
  <r>
    <x v="24"/>
    <m/>
    <m/>
    <m/>
    <m/>
    <m/>
    <m/>
    <m/>
    <s v="Natixis Global asset management Hong-Kong"/>
    <x v="15"/>
  </r>
  <r>
    <x v="24"/>
    <m/>
    <m/>
    <m/>
    <m/>
    <m/>
    <m/>
    <m/>
    <s v="Natixis Hong-Kong"/>
    <x v="6"/>
  </r>
  <r>
    <x v="25"/>
    <n v="2"/>
    <n v="1"/>
    <m/>
    <m/>
    <m/>
    <n v="37"/>
    <n v="2"/>
    <s v="AEW Central Europe Hongry"/>
    <x v="4"/>
  </r>
  <r>
    <x v="25"/>
    <m/>
    <m/>
    <m/>
    <m/>
    <m/>
    <m/>
    <m/>
    <s v="Coface Hungary - (coface Austria branch)"/>
    <x v="0"/>
  </r>
  <r>
    <x v="26"/>
    <n v="5"/>
    <n v="5"/>
    <m/>
    <m/>
    <m/>
    <m/>
    <n v="2"/>
    <s v="Universe holdings Ltd"/>
    <x v="89"/>
  </r>
  <r>
    <x v="26"/>
    <m/>
    <m/>
    <m/>
    <m/>
    <m/>
    <m/>
    <m/>
    <s v="Natixis New-York branch"/>
    <x v="6"/>
  </r>
  <r>
    <x v="27"/>
    <m/>
    <m/>
    <m/>
    <m/>
    <m/>
    <n v="7"/>
    <n v="2"/>
    <s v="IDFC AMC Trustee company Ltd"/>
    <x v="36"/>
  </r>
  <r>
    <x v="27"/>
    <m/>
    <m/>
    <m/>
    <m/>
    <m/>
    <m/>
    <m/>
    <s v="IDFC Asset management company"/>
    <x v="36"/>
  </r>
  <r>
    <x v="28"/>
    <n v="20"/>
    <n v="16"/>
    <m/>
    <m/>
    <n v="-1"/>
    <n v="9"/>
    <n v="6"/>
    <s v="Coface Ireland (Coface SA branch)"/>
    <x v="0"/>
  </r>
  <r>
    <x v="28"/>
    <m/>
    <m/>
    <m/>
    <m/>
    <m/>
    <m/>
    <m/>
    <s v="Natinium Financial products"/>
    <x v="79"/>
  </r>
  <r>
    <x v="28"/>
    <m/>
    <m/>
    <m/>
    <m/>
    <m/>
    <m/>
    <m/>
    <s v="Natixis corporate solutions Ltd"/>
    <x v="89"/>
  </r>
  <r>
    <x v="28"/>
    <m/>
    <m/>
    <m/>
    <m/>
    <m/>
    <m/>
    <m/>
    <s v="Nexgen capital Ltd"/>
    <x v="90"/>
  </r>
  <r>
    <x v="28"/>
    <m/>
    <m/>
    <m/>
    <m/>
    <m/>
    <m/>
    <m/>
    <s v="Nexgen financial holdings Ltd"/>
    <x v="9"/>
  </r>
  <r>
    <x v="28"/>
    <m/>
    <m/>
    <m/>
    <m/>
    <m/>
    <m/>
    <m/>
    <s v="Nexgen reinsurance Ltd"/>
    <x v="91"/>
  </r>
  <r>
    <x v="29"/>
    <n v="8"/>
    <m/>
    <m/>
    <m/>
    <m/>
    <n v="101"/>
    <n v="3"/>
    <s v="Business data information"/>
    <x v="12"/>
  </r>
  <r>
    <x v="29"/>
    <m/>
    <m/>
    <m/>
    <m/>
    <m/>
    <m/>
    <m/>
    <s v="coface holding Israel"/>
    <x v="9"/>
  </r>
  <r>
    <x v="29"/>
    <m/>
    <m/>
    <m/>
    <m/>
    <m/>
    <m/>
    <m/>
    <s v="Coface Israel"/>
    <x v="92"/>
  </r>
  <r>
    <x v="30"/>
    <n v="167"/>
    <n v="75"/>
    <m/>
    <m/>
    <n v="-26"/>
    <n v="274"/>
    <n v="6"/>
    <s v="AEW Europe sede secondaria"/>
    <x v="4"/>
  </r>
  <r>
    <x v="30"/>
    <m/>
    <m/>
    <m/>
    <m/>
    <m/>
    <m/>
    <m/>
    <s v="Coface assicurazioni SPA"/>
    <x v="3"/>
  </r>
  <r>
    <x v="30"/>
    <m/>
    <m/>
    <m/>
    <m/>
    <m/>
    <m/>
    <m/>
    <s v="Coface Italia"/>
    <x v="9"/>
  </r>
  <r>
    <x v="30"/>
    <m/>
    <m/>
    <m/>
    <m/>
    <m/>
    <m/>
    <m/>
    <s v="Natixis lease Milan"/>
    <x v="17"/>
  </r>
  <r>
    <x v="30"/>
    <m/>
    <m/>
    <m/>
    <m/>
    <m/>
    <m/>
    <m/>
    <s v="Natixis Milan"/>
    <x v="6"/>
  </r>
  <r>
    <x v="30"/>
    <m/>
    <m/>
    <m/>
    <m/>
    <m/>
    <m/>
    <m/>
    <s v="SNGAM SA succursale Italiana"/>
    <x v="4"/>
  </r>
  <r>
    <x v="31"/>
    <n v="28"/>
    <n v="-6"/>
    <m/>
    <m/>
    <m/>
    <n v="111"/>
    <n v="5"/>
    <s v="Asahi NVEST investment advisory CO, Ltd"/>
    <x v="4"/>
  </r>
  <r>
    <x v="31"/>
    <m/>
    <m/>
    <m/>
    <m/>
    <m/>
    <m/>
    <m/>
    <s v="Coface Japan (Coface SA branch)"/>
    <x v="0"/>
  </r>
  <r>
    <x v="31"/>
    <m/>
    <m/>
    <m/>
    <m/>
    <m/>
    <m/>
    <m/>
    <s v="Natixis Asset management Japan Co Ltd"/>
    <x v="15"/>
  </r>
  <r>
    <x v="31"/>
    <m/>
    <m/>
    <m/>
    <m/>
    <m/>
    <m/>
    <m/>
    <s v="Natixis Japan securities Co, Ltd"/>
    <x v="6"/>
  </r>
  <r>
    <x v="31"/>
    <m/>
    <m/>
    <m/>
    <m/>
    <m/>
    <m/>
    <m/>
    <s v="Natixis Tokyo"/>
    <x v="6"/>
  </r>
  <r>
    <x v="32"/>
    <n v="1"/>
    <m/>
    <m/>
    <m/>
    <m/>
    <m/>
    <n v="1"/>
    <s v="Natixis structured products Ltd"/>
    <x v="78"/>
  </r>
  <r>
    <x v="33"/>
    <n v="5"/>
    <n v="2"/>
    <m/>
    <m/>
    <m/>
    <n v="164"/>
    <n v="2"/>
    <s v="Banque Franco Lao"/>
    <x v="1"/>
  </r>
  <r>
    <x v="33"/>
    <m/>
    <m/>
    <m/>
    <m/>
    <m/>
    <m/>
    <m/>
    <s v="BCEL"/>
    <x v="1"/>
  </r>
  <r>
    <x v="34"/>
    <n v="1"/>
    <m/>
    <m/>
    <m/>
    <m/>
    <n v="7"/>
    <n v="1"/>
    <s v="Coface Latvia insurance (Coface Austria branch)"/>
    <x v="0"/>
  </r>
  <r>
    <x v="35"/>
    <m/>
    <m/>
    <m/>
    <m/>
    <m/>
    <m/>
    <m/>
    <s v="Adir"/>
    <x v="59"/>
  </r>
  <r>
    <x v="36"/>
    <n v="2"/>
    <n v="1"/>
    <m/>
    <m/>
    <m/>
    <n v="13"/>
    <n v="1"/>
    <s v="LEID (Coface Austria branch)"/>
    <x v="0"/>
  </r>
  <r>
    <x v="37"/>
    <n v="196"/>
    <n v="115"/>
    <m/>
    <m/>
    <m/>
    <n v="-7"/>
    <n v="21"/>
    <s v="AEW Luxembourg "/>
    <x v="15"/>
  </r>
  <r>
    <x v="37"/>
    <m/>
    <m/>
    <m/>
    <m/>
    <m/>
    <m/>
    <m/>
    <s v="BCP Luxembourg"/>
    <x v="1"/>
  </r>
  <r>
    <x v="37"/>
    <m/>
    <m/>
    <m/>
    <m/>
    <m/>
    <m/>
    <m/>
    <s v="Codeis"/>
    <x v="14"/>
  </r>
  <r>
    <x v="37"/>
    <m/>
    <m/>
    <m/>
    <m/>
    <m/>
    <m/>
    <m/>
    <s v="Coface Luxembourg (Coface SA branch)"/>
    <x v="0"/>
  </r>
  <r>
    <x v="37"/>
    <m/>
    <m/>
    <m/>
    <m/>
    <m/>
    <m/>
    <m/>
    <s v="Shalia A sicar SCA"/>
    <x v="14"/>
  </r>
  <r>
    <x v="37"/>
    <m/>
    <m/>
    <m/>
    <m/>
    <m/>
    <m/>
    <m/>
    <s v="Fili SA"/>
    <x v="11"/>
  </r>
  <r>
    <x v="37"/>
    <m/>
    <m/>
    <m/>
    <m/>
    <m/>
    <m/>
    <m/>
    <s v="H2O asset management holding"/>
    <x v="15"/>
  </r>
  <r>
    <x v="37"/>
    <m/>
    <m/>
    <m/>
    <m/>
    <m/>
    <m/>
    <m/>
    <s v="Kennedy financement Luxembourg"/>
    <x v="15"/>
  </r>
  <r>
    <x v="37"/>
    <m/>
    <m/>
    <m/>
    <m/>
    <m/>
    <m/>
    <m/>
    <s v="Kennedy financement Luxembourg 2"/>
    <x v="15"/>
  </r>
  <r>
    <x v="37"/>
    <m/>
    <m/>
    <m/>
    <m/>
    <m/>
    <m/>
    <m/>
    <s v="LuxEquip bail"/>
    <x v="17"/>
  </r>
  <r>
    <x v="37"/>
    <m/>
    <m/>
    <m/>
    <m/>
    <m/>
    <m/>
    <m/>
    <s v="Natixis alternative assets"/>
    <x v="9"/>
  </r>
  <r>
    <x v="37"/>
    <m/>
    <m/>
    <m/>
    <m/>
    <m/>
    <m/>
    <m/>
    <s v="Natixis bank"/>
    <x v="93"/>
  </r>
  <r>
    <x v="37"/>
    <m/>
    <m/>
    <m/>
    <m/>
    <m/>
    <m/>
    <m/>
    <s v="Natixis environnement &amp; Infrastructures Luxembourg"/>
    <x v="88"/>
  </r>
  <r>
    <x v="37"/>
    <m/>
    <m/>
    <m/>
    <m/>
    <m/>
    <m/>
    <m/>
    <s v="Natixis Life"/>
    <x v="52"/>
  </r>
  <r>
    <x v="37"/>
    <m/>
    <m/>
    <m/>
    <m/>
    <m/>
    <m/>
    <m/>
    <s v="Natixis Luxembourg Investissements"/>
    <x v="11"/>
  </r>
  <r>
    <x v="37"/>
    <m/>
    <m/>
    <m/>
    <m/>
    <m/>
    <m/>
    <m/>
    <s v="Natixis private Equity international  Luxembourg"/>
    <x v="94"/>
  </r>
  <r>
    <x v="37"/>
    <m/>
    <m/>
    <m/>
    <m/>
    <m/>
    <m/>
    <m/>
    <s v="Natixis real estate Feder SARL"/>
    <x v="11"/>
  </r>
  <r>
    <x v="37"/>
    <m/>
    <m/>
    <m/>
    <m/>
    <m/>
    <m/>
    <m/>
    <s v="Natixis structured issuance"/>
    <x v="79"/>
  </r>
  <r>
    <x v="37"/>
    <m/>
    <m/>
    <m/>
    <m/>
    <m/>
    <m/>
    <m/>
    <s v="Naticis Trust"/>
    <x v="1"/>
  </r>
  <r>
    <x v="37"/>
    <m/>
    <m/>
    <m/>
    <m/>
    <m/>
    <m/>
    <m/>
    <s v="SGAM SA"/>
    <x v="4"/>
  </r>
  <r>
    <x v="37"/>
    <m/>
    <m/>
    <m/>
    <m/>
    <m/>
    <m/>
    <m/>
    <s v="Surassur"/>
    <x v="91"/>
  </r>
  <r>
    <x v="38"/>
    <n v="29"/>
    <n v="17"/>
    <m/>
    <m/>
    <n v="-3"/>
    <n v="365"/>
    <n v="2"/>
    <s v="Banque malgache de l'Océan indien"/>
    <x v="1"/>
  </r>
  <r>
    <x v="38"/>
    <m/>
    <m/>
    <m/>
    <m/>
    <m/>
    <m/>
    <m/>
    <s v="BM Madagascar"/>
    <x v="1"/>
  </r>
  <r>
    <x v="39"/>
    <n v="3"/>
    <n v="2"/>
    <m/>
    <m/>
    <m/>
    <n v="4"/>
    <n v="1"/>
    <s v="Natixis Lubuan"/>
    <x v="6"/>
  </r>
  <r>
    <x v="40"/>
    <n v="1"/>
    <n v="1"/>
    <m/>
    <m/>
    <m/>
    <m/>
    <n v="1"/>
    <s v="Califano investments limited"/>
    <x v="89"/>
  </r>
  <r>
    <x v="41"/>
    <n v="-7"/>
    <n v="-8"/>
    <m/>
    <m/>
    <m/>
    <n v="4"/>
    <n v="4"/>
    <s v="Al mansour palace Maroc"/>
    <x v="70"/>
  </r>
  <r>
    <x v="41"/>
    <m/>
    <m/>
    <m/>
    <m/>
    <m/>
    <m/>
    <m/>
    <s v="BCPE Maroc"/>
    <x v="70"/>
  </r>
  <r>
    <x v="41"/>
    <m/>
    <m/>
    <m/>
    <m/>
    <m/>
    <m/>
    <m/>
    <s v="BCPE Maroc immobilier"/>
    <x v="70"/>
  </r>
  <r>
    <x v="41"/>
    <m/>
    <m/>
    <m/>
    <m/>
    <m/>
    <m/>
    <m/>
    <s v="Sky Elite Tour SARL"/>
    <x v="70"/>
  </r>
  <r>
    <x v="42"/>
    <n v="16"/>
    <n v="2"/>
    <m/>
    <m/>
    <m/>
    <n v="277"/>
    <n v="2"/>
    <s v="Nexgen Mauritius Ltd"/>
    <x v="89"/>
  </r>
  <r>
    <x v="42"/>
    <m/>
    <m/>
    <m/>
    <m/>
    <m/>
    <m/>
    <m/>
    <s v="Banque des Mascareignes"/>
    <x v="1"/>
  </r>
  <r>
    <x v="43"/>
    <n v="3"/>
    <n v="-3"/>
    <m/>
    <m/>
    <n v="1"/>
    <n v="51"/>
    <n v="3"/>
    <s v="Coface holding America Latina"/>
    <x v="95"/>
  </r>
  <r>
    <x v="43"/>
    <m/>
    <m/>
    <m/>
    <m/>
    <m/>
    <m/>
    <m/>
    <s v="Coface Seguro de credito Mexico"/>
    <x v="0"/>
  </r>
  <r>
    <x v="43"/>
    <m/>
    <m/>
    <m/>
    <m/>
    <m/>
    <m/>
    <m/>
    <s v="NGAM Mexique"/>
    <x v="15"/>
  </r>
  <r>
    <x v="44"/>
    <n v="66"/>
    <n v="37"/>
    <m/>
    <m/>
    <n v="-11"/>
    <n v="742"/>
    <n v="4"/>
    <s v="Banque Caledonienne d'investissement"/>
    <x v="1"/>
  </r>
  <r>
    <x v="44"/>
    <m/>
    <m/>
    <m/>
    <m/>
    <m/>
    <m/>
    <m/>
    <s v="Banque de Nouvelle-Calédonie"/>
    <x v="1"/>
  </r>
  <r>
    <x v="44"/>
    <m/>
    <m/>
    <m/>
    <m/>
    <m/>
    <m/>
    <m/>
    <s v="Oceor lease Nouméa"/>
    <x v="58"/>
  </r>
  <r>
    <x v="44"/>
    <m/>
    <m/>
    <m/>
    <m/>
    <m/>
    <m/>
    <m/>
    <s v="Société havraise calédonienne"/>
    <x v="60"/>
  </r>
  <r>
    <x v="45"/>
    <n v="21"/>
    <n v="10"/>
    <m/>
    <m/>
    <n v="-2"/>
    <n v="71"/>
    <n v="6"/>
    <s v="Coface - Nederland (Coface Kredit branch)"/>
    <x v="0"/>
  </r>
  <r>
    <x v="45"/>
    <m/>
    <m/>
    <m/>
    <m/>
    <m/>
    <m/>
    <m/>
    <s v="Coface Nederland services"/>
    <x v="2"/>
  </r>
  <r>
    <x v="45"/>
    <m/>
    <m/>
    <m/>
    <m/>
    <m/>
    <m/>
    <m/>
    <s v="Graydon holding"/>
    <x v="2"/>
  </r>
  <r>
    <x v="45"/>
    <m/>
    <m/>
    <m/>
    <m/>
    <m/>
    <m/>
    <m/>
    <s v="NGAM Nedelands Filial"/>
    <x v="4"/>
  </r>
  <r>
    <x v="45"/>
    <m/>
    <m/>
    <m/>
    <m/>
    <m/>
    <m/>
    <m/>
    <s v="NJR Finance BV"/>
    <x v="96"/>
  </r>
  <r>
    <x v="45"/>
    <m/>
    <m/>
    <m/>
    <m/>
    <m/>
    <m/>
    <m/>
    <s v="PBW REAM"/>
    <x v="15"/>
  </r>
  <r>
    <x v="46"/>
    <n v="21"/>
    <n v="7"/>
    <m/>
    <m/>
    <n v="-2"/>
    <n v="212"/>
    <n v="5"/>
    <s v="AEW Central Europe"/>
    <x v="15"/>
  </r>
  <r>
    <x v="46"/>
    <m/>
    <m/>
    <m/>
    <m/>
    <m/>
    <m/>
    <m/>
    <s v="Coface Poland (Coface Austria branch)"/>
    <x v="0"/>
  </r>
  <r>
    <x v="46"/>
    <m/>
    <m/>
    <m/>
    <m/>
    <m/>
    <m/>
    <m/>
    <s v="Coface Poland CMS"/>
    <x v="95"/>
  </r>
  <r>
    <x v="46"/>
    <m/>
    <m/>
    <m/>
    <m/>
    <m/>
    <m/>
    <m/>
    <s v="Coface Poland factoring"/>
    <x v="5"/>
  </r>
  <r>
    <x v="46"/>
    <m/>
    <m/>
    <m/>
    <m/>
    <m/>
    <m/>
    <m/>
    <s v="TISE"/>
    <x v="14"/>
  </r>
  <r>
    <x v="47"/>
    <n v="55"/>
    <n v="17"/>
    <m/>
    <m/>
    <n v="-10"/>
    <n v="280"/>
    <n v="3"/>
    <s v="Banque de Tahiti"/>
    <x v="1"/>
  </r>
  <r>
    <x v="47"/>
    <m/>
    <m/>
    <m/>
    <m/>
    <m/>
    <m/>
    <m/>
    <s v="Oceor Lease Tahiti"/>
    <x v="58"/>
  </r>
  <r>
    <x v="47"/>
    <m/>
    <m/>
    <m/>
    <m/>
    <m/>
    <m/>
    <m/>
    <s v="Socredo"/>
    <x v="1"/>
  </r>
  <r>
    <x v="48"/>
    <n v="31"/>
    <n v="4"/>
    <m/>
    <m/>
    <n v="-2"/>
    <n v="149"/>
    <n v="2"/>
    <s v="Banco primus"/>
    <x v="1"/>
  </r>
  <r>
    <x v="48"/>
    <m/>
    <m/>
    <m/>
    <m/>
    <m/>
    <m/>
    <m/>
    <s v="Coface Portugal"/>
    <x v="0"/>
  </r>
  <r>
    <x v="49"/>
    <n v="2"/>
    <n v="1"/>
    <m/>
    <m/>
    <m/>
    <n v="7"/>
    <n v="2"/>
    <s v="AEW Central Europe Czech"/>
    <x v="4"/>
  </r>
  <r>
    <x v="49"/>
    <m/>
    <m/>
    <m/>
    <m/>
    <m/>
    <m/>
    <m/>
    <s v="Coface Czech Insurance (Coface Austria branch)"/>
    <x v="0"/>
  </r>
  <r>
    <x v="50"/>
    <n v="7"/>
    <n v="3"/>
    <m/>
    <m/>
    <n v="-1"/>
    <n v="91"/>
    <n v="3"/>
    <s v="AEW Central Europe Romania"/>
    <x v="4"/>
  </r>
  <r>
    <x v="50"/>
    <m/>
    <m/>
    <m/>
    <m/>
    <m/>
    <m/>
    <m/>
    <s v="Coface Romania CMS"/>
    <x v="0"/>
  </r>
  <r>
    <x v="50"/>
    <m/>
    <m/>
    <m/>
    <m/>
    <m/>
    <m/>
    <m/>
    <s v="Coface Romania Insurance (Coface Austria branch)"/>
    <x v="0"/>
  </r>
  <r>
    <x v="51"/>
    <n v="16"/>
    <n v="7"/>
    <m/>
    <m/>
    <n v="-3"/>
    <n v="70"/>
    <n v="2"/>
    <s v="Coface RUS insurance company"/>
    <x v="92"/>
  </r>
  <r>
    <x v="51"/>
    <m/>
    <m/>
    <m/>
    <m/>
    <m/>
    <m/>
    <m/>
    <s v="Natixis Moscow"/>
    <x v="97"/>
  </r>
  <r>
    <x v="52"/>
    <n v="69"/>
    <n v="39"/>
    <m/>
    <m/>
    <n v="-6"/>
    <n v="166"/>
    <n v="7"/>
    <s v="Absolute Asia AM"/>
    <x v="15"/>
  </r>
  <r>
    <x v="52"/>
    <m/>
    <m/>
    <m/>
    <m/>
    <m/>
    <m/>
    <m/>
    <s v="AEX Asia PTD Ltd"/>
    <x v="15"/>
  </r>
  <r>
    <x v="52"/>
    <m/>
    <m/>
    <m/>
    <m/>
    <m/>
    <m/>
    <m/>
    <s v="Coface Singapore (Coface SA branch)"/>
    <x v="0"/>
  </r>
  <r>
    <x v="52"/>
    <m/>
    <m/>
    <m/>
    <m/>
    <m/>
    <m/>
    <m/>
    <s v="Loomis sayles investments Asia PTE Ltd"/>
    <x v="15"/>
  </r>
  <r>
    <x v="52"/>
    <m/>
    <m/>
    <m/>
    <m/>
    <m/>
    <m/>
    <m/>
    <s v="Natixis corporate solutions (Asia) PTE Ltd"/>
    <x v="89"/>
  </r>
  <r>
    <x v="52"/>
    <m/>
    <m/>
    <m/>
    <m/>
    <m/>
    <m/>
    <m/>
    <s v="Natixis Global asset management Asia PTE"/>
    <x v="15"/>
  </r>
  <r>
    <x v="52"/>
    <m/>
    <m/>
    <m/>
    <m/>
    <m/>
    <m/>
    <m/>
    <s v="Natixis Singapore"/>
    <x v="6"/>
  </r>
  <r>
    <x v="53"/>
    <n v="1"/>
    <m/>
    <m/>
    <m/>
    <m/>
    <n v="8"/>
    <n v="1"/>
    <s v="Coface Slovakia insurance (Coface Austria branch"/>
    <x v="0"/>
  </r>
  <r>
    <x v="54"/>
    <n v="3"/>
    <n v="1"/>
    <m/>
    <m/>
    <m/>
    <n v="16"/>
    <n v="2"/>
    <s v="Coface Sverige (Coface Kredit branch)"/>
    <x v="0"/>
  </r>
  <r>
    <x v="54"/>
    <m/>
    <m/>
    <m/>
    <m/>
    <m/>
    <m/>
    <m/>
    <s v="NGAM Nordics Filial"/>
    <x v="4"/>
  </r>
  <r>
    <x v="55"/>
    <n v="5"/>
    <n v="-14"/>
    <m/>
    <m/>
    <n v="0"/>
    <n v="71"/>
    <n v="5"/>
    <s v="Banque du Léman"/>
    <x v="1"/>
  </r>
  <r>
    <x v="55"/>
    <m/>
    <m/>
    <m/>
    <m/>
    <m/>
    <m/>
    <m/>
    <s v="Coface RE"/>
    <x v="91"/>
  </r>
  <r>
    <x v="55"/>
    <m/>
    <m/>
    <m/>
    <m/>
    <m/>
    <m/>
    <m/>
    <s v="Coface Switzerland (Coface SA branch)"/>
    <x v="0"/>
  </r>
  <r>
    <x v="55"/>
    <m/>
    <m/>
    <m/>
    <m/>
    <m/>
    <m/>
    <m/>
    <s v="Euro private Equity SA"/>
    <x v="15"/>
  </r>
  <r>
    <x v="55"/>
    <m/>
    <m/>
    <m/>
    <m/>
    <m/>
    <m/>
    <m/>
    <s v="NGAM Switzerland SARL"/>
    <x v="15"/>
  </r>
  <r>
    <x v="56"/>
    <n v="2"/>
    <n v="2"/>
    <m/>
    <m/>
    <m/>
    <n v="20"/>
    <n v="2"/>
    <s v="Coface Taïwan (Coface SA branch)"/>
    <x v="0"/>
  </r>
  <r>
    <x v="56"/>
    <m/>
    <m/>
    <m/>
    <m/>
    <m/>
    <m/>
    <m/>
    <s v="NGAM securities investment consulting CO Ltd"/>
    <x v="15"/>
  </r>
  <r>
    <x v="57"/>
    <n v="5"/>
    <m/>
    <m/>
    <m/>
    <m/>
    <n v="71"/>
    <n v="1"/>
    <s v="BRED IT"/>
    <x v="50"/>
  </r>
  <r>
    <x v="58"/>
    <n v="33"/>
    <n v="6"/>
    <m/>
    <m/>
    <n v="-2"/>
    <n v="449"/>
    <n v="8"/>
    <s v="Arab international lease"/>
    <x v="17"/>
  </r>
  <r>
    <x v="58"/>
    <m/>
    <m/>
    <m/>
    <m/>
    <m/>
    <m/>
    <m/>
    <s v="Banque tuniso koweitienne"/>
    <x v="1"/>
  </r>
  <r>
    <x v="58"/>
    <m/>
    <m/>
    <m/>
    <m/>
    <m/>
    <m/>
    <m/>
    <s v="Medai SA"/>
    <x v="70"/>
  </r>
  <r>
    <x v="58"/>
    <m/>
    <m/>
    <m/>
    <m/>
    <m/>
    <m/>
    <m/>
    <s v="Société du Conseil et de l'intermédiation financière"/>
    <x v="36"/>
  </r>
  <r>
    <x v="58"/>
    <m/>
    <m/>
    <m/>
    <m/>
    <m/>
    <m/>
    <m/>
    <s v="Société tunisienne de promotion des pôles immobiliers et industriels"/>
    <x v="70"/>
  </r>
  <r>
    <x v="58"/>
    <m/>
    <m/>
    <m/>
    <m/>
    <m/>
    <m/>
    <m/>
    <s v="Tunis center"/>
    <x v="70"/>
  </r>
  <r>
    <x v="58"/>
    <m/>
    <m/>
    <m/>
    <m/>
    <m/>
    <m/>
    <m/>
    <s v="Univers invest (SICAR)"/>
    <x v="14"/>
  </r>
  <r>
    <x v="58"/>
    <m/>
    <m/>
    <m/>
    <m/>
    <m/>
    <m/>
    <m/>
    <s v="Univers participations (SICAF)"/>
    <x v="14"/>
  </r>
  <r>
    <x v="59"/>
    <n v="5"/>
    <m/>
    <m/>
    <m/>
    <m/>
    <n v="51"/>
    <n v="1"/>
    <s v="Coface sigorta Turquie"/>
    <x v="0"/>
  </r>
  <r>
    <x v="60"/>
    <n v="10"/>
    <n v="4"/>
    <m/>
    <m/>
    <m/>
    <n v="110"/>
    <n v="2"/>
    <s v="BRED Vanuatu"/>
    <x v="1"/>
  </r>
  <r>
    <x v="60"/>
    <m/>
    <m/>
    <m/>
    <m/>
    <m/>
    <m/>
    <m/>
    <s v="Foncière du Vanuatu"/>
    <x v="73"/>
  </r>
  <r>
    <x v="61"/>
    <n v="2"/>
    <n v="-11"/>
    <m/>
    <m/>
    <m/>
    <n v="52"/>
    <n v="1"/>
    <s v="Natixis Ho-Chi-Minh"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43">
  <r>
    <x v="0"/>
    <n v="11"/>
    <n v="6"/>
    <n v="-2"/>
    <n v="0"/>
    <n v="-2"/>
    <n v="80"/>
    <n v="1"/>
    <s v="SG Johannesburg"/>
    <x v="0"/>
  </r>
  <r>
    <x v="1"/>
    <n v="21"/>
    <n v="5"/>
    <n v="0"/>
    <n v="0"/>
    <n v="0"/>
    <n v="400"/>
    <n v="1"/>
    <s v="Banka Société Générale Albania"/>
    <x v="0"/>
  </r>
  <r>
    <x v="2"/>
    <n v="134"/>
    <n v="63"/>
    <n v="-12"/>
    <n v="-3"/>
    <n v="-15"/>
    <n v="1412"/>
    <n v="2"/>
    <s v="ALD Automotive Algérie SPA"/>
    <x v="1"/>
  </r>
  <r>
    <x v="2"/>
    <m/>
    <m/>
    <m/>
    <m/>
    <m/>
    <m/>
    <m/>
    <s v="Société Générale Algérie"/>
    <x v="0"/>
  </r>
  <r>
    <x v="3"/>
    <n v="744"/>
    <n v="191"/>
    <n v="-21"/>
    <n v="-8"/>
    <n v="-29"/>
    <n v="3115"/>
    <n v="44"/>
    <s v="Akrun eins grundstucks-vermietungsgesellschaft MBH &amp; Co. Objeckt seren 1KG"/>
    <x v="2"/>
  </r>
  <r>
    <x v="3"/>
    <m/>
    <m/>
    <m/>
    <m/>
    <m/>
    <m/>
    <m/>
    <s v="ALD Autoleasing Gmbh"/>
    <x v="1"/>
  </r>
  <r>
    <x v="3"/>
    <m/>
    <m/>
    <m/>
    <m/>
    <m/>
    <m/>
    <m/>
    <s v="Ald international group holdings Gmbh "/>
    <x v="1"/>
  </r>
  <r>
    <x v="3"/>
    <m/>
    <m/>
    <m/>
    <m/>
    <m/>
    <m/>
    <m/>
    <s v="Ald leae finanz Sas &amp; Co. KG"/>
    <x v="1"/>
  </r>
  <r>
    <x v="3"/>
    <m/>
    <m/>
    <m/>
    <m/>
    <m/>
    <m/>
    <m/>
    <s v="Ald lease finanz gmbh"/>
    <x v="1"/>
  </r>
  <r>
    <x v="3"/>
    <m/>
    <m/>
    <m/>
    <m/>
    <m/>
    <m/>
    <m/>
    <s v="Bank deutsches kraftharhzeuggewerbe Gmbh"/>
    <x v="1"/>
  </r>
  <r>
    <x v="3"/>
    <m/>
    <m/>
    <m/>
    <m/>
    <m/>
    <m/>
    <m/>
    <s v="Bdk leasing une service Gmbh"/>
    <x v="1"/>
  </r>
  <r>
    <x v="3"/>
    <m/>
    <m/>
    <m/>
    <m/>
    <m/>
    <m/>
    <m/>
    <s v="Car professional fuhrparkmanagement und beratungsgesellschaft mbh &amp; Co. KG"/>
    <x v="1"/>
  </r>
  <r>
    <x v="3"/>
    <m/>
    <m/>
    <m/>
    <m/>
    <m/>
    <m/>
    <m/>
    <s v="Carpool gmbh"/>
    <x v="3"/>
  </r>
  <r>
    <x v="3"/>
    <m/>
    <m/>
    <m/>
    <m/>
    <m/>
    <m/>
    <m/>
    <s v="EFS SA branch Hambourg"/>
    <x v="4"/>
  </r>
  <r>
    <x v="3"/>
    <m/>
    <m/>
    <m/>
    <m/>
    <m/>
    <m/>
    <m/>
    <s v="Europarc Dreilinden Gmbh"/>
    <x v="5"/>
  </r>
  <r>
    <x v="3"/>
    <m/>
    <m/>
    <m/>
    <m/>
    <m/>
    <m/>
    <m/>
    <s v="Europarc gmbh"/>
    <x v="5"/>
  </r>
  <r>
    <x v="3"/>
    <m/>
    <m/>
    <m/>
    <m/>
    <m/>
    <m/>
    <m/>
    <s v="europarc kerpen gmbh"/>
    <x v="5"/>
  </r>
  <r>
    <x v="3"/>
    <m/>
    <m/>
    <m/>
    <m/>
    <m/>
    <m/>
    <m/>
    <s v="Gefa gesellschaft fur absatzfinanzierung mbh"/>
    <x v="1"/>
  </r>
  <r>
    <x v="3"/>
    <m/>
    <m/>
    <m/>
    <m/>
    <m/>
    <m/>
    <m/>
    <s v="Gefa leasing gmbh"/>
    <x v="1"/>
  </r>
  <r>
    <x v="3"/>
    <m/>
    <m/>
    <m/>
    <m/>
    <m/>
    <m/>
    <m/>
    <s v="Gefa versicherungdienst gmbh"/>
    <x v="6"/>
  </r>
  <r>
    <x v="3"/>
    <m/>
    <m/>
    <m/>
    <m/>
    <m/>
    <m/>
    <m/>
    <s v="Hanseatic bank gmbh &amp; Co KG"/>
    <x v="1"/>
  </r>
  <r>
    <x v="3"/>
    <m/>
    <m/>
    <m/>
    <m/>
    <m/>
    <m/>
    <m/>
    <s v="Hanseatic gesellschaft fur bankbeteiligunen mbh"/>
    <x v="7"/>
  </r>
  <r>
    <x v="3"/>
    <m/>
    <m/>
    <m/>
    <m/>
    <m/>
    <m/>
    <m/>
    <s v="Hsce hanseatic service center Gmbh"/>
    <x v="8"/>
  </r>
  <r>
    <x v="3"/>
    <m/>
    <m/>
    <m/>
    <m/>
    <m/>
    <m/>
    <m/>
    <s v="IFVB institut fur vermogenbildung Gmbh"/>
    <x v="8"/>
  </r>
  <r>
    <x v="3"/>
    <m/>
    <m/>
    <m/>
    <m/>
    <m/>
    <m/>
    <m/>
    <s v="Interleasing dello Hamburg gmbh"/>
    <x v="1"/>
  </r>
  <r>
    <x v="3"/>
    <m/>
    <m/>
    <m/>
    <m/>
    <m/>
    <m/>
    <m/>
    <s v="Milaha Qatar gmbh &amp; Co. KG"/>
    <x v="4"/>
  </r>
  <r>
    <x v="3"/>
    <m/>
    <m/>
    <m/>
    <m/>
    <m/>
    <m/>
    <m/>
    <s v="Milaha ras laffan gmbh &amp; Co. KG"/>
    <x v="4"/>
  </r>
  <r>
    <x v="3"/>
    <m/>
    <m/>
    <m/>
    <m/>
    <m/>
    <m/>
    <m/>
    <s v="Namendo Gmbh"/>
    <x v="8"/>
  </r>
  <r>
    <x v="3"/>
    <m/>
    <m/>
    <m/>
    <m/>
    <m/>
    <m/>
    <m/>
    <s v="Onvista"/>
    <x v="4"/>
  </r>
  <r>
    <x v="3"/>
    <m/>
    <m/>
    <m/>
    <m/>
    <m/>
    <m/>
    <m/>
    <s v="Onvista bank"/>
    <x v="3"/>
  </r>
  <r>
    <x v="3"/>
    <m/>
    <m/>
    <m/>
    <m/>
    <m/>
    <m/>
    <m/>
    <s v="Onvista beteiligung holding gmbh"/>
    <x v="8"/>
  </r>
  <r>
    <x v="3"/>
    <m/>
    <m/>
    <m/>
    <m/>
    <m/>
    <m/>
    <m/>
    <s v="Onvista media gmbh"/>
    <x v="8"/>
  </r>
  <r>
    <x v="3"/>
    <m/>
    <m/>
    <m/>
    <m/>
    <m/>
    <m/>
    <m/>
    <s v="Pema gmbh"/>
    <x v="1"/>
  </r>
  <r>
    <x v="3"/>
    <m/>
    <m/>
    <m/>
    <m/>
    <m/>
    <m/>
    <m/>
    <s v="Podes drei grundstucks - Vermietungsgesellschaft mbh &amp; Co objekte wel 4 KG"/>
    <x v="2"/>
  </r>
  <r>
    <x v="3"/>
    <m/>
    <m/>
    <m/>
    <m/>
    <m/>
    <m/>
    <m/>
    <s v="Podes grundstucks - Vermietungsgesellschaft mbh &amp; Co objekte wel 3 KG"/>
    <x v="2"/>
  </r>
  <r>
    <x v="3"/>
    <m/>
    <m/>
    <m/>
    <m/>
    <m/>
    <m/>
    <m/>
    <s v="Podes zwei grundstucks - Vermietungsgesellschaft mbh &amp; Co objekte wel 3 KG"/>
    <x v="2"/>
  </r>
  <r>
    <x v="3"/>
    <m/>
    <m/>
    <m/>
    <m/>
    <m/>
    <m/>
    <m/>
    <s v="Red &amp; black auto germany 1 UG (Haftungsbeschrankt)"/>
    <x v="4"/>
  </r>
  <r>
    <x v="3"/>
    <m/>
    <m/>
    <m/>
    <m/>
    <m/>
    <m/>
    <m/>
    <s v="Red &amp; black auto germany 12UG (Haftungsbeschrankt)"/>
    <x v="4"/>
  </r>
  <r>
    <x v="3"/>
    <m/>
    <m/>
    <m/>
    <m/>
    <m/>
    <m/>
    <m/>
    <s v="Res &amp; black car sales 1 UG"/>
    <x v="4"/>
  </r>
  <r>
    <x v="3"/>
    <m/>
    <m/>
    <m/>
    <m/>
    <m/>
    <m/>
    <m/>
    <s v="SG effekten"/>
    <x v="4"/>
  </r>
  <r>
    <x v="3"/>
    <m/>
    <m/>
    <m/>
    <m/>
    <m/>
    <m/>
    <m/>
    <s v="SG equipment finance international gmbh"/>
    <x v="4"/>
  </r>
  <r>
    <x v="3"/>
    <m/>
    <m/>
    <m/>
    <m/>
    <m/>
    <m/>
    <m/>
    <s v="SG equipment finance SA &amp; Co KG"/>
    <x v="4"/>
  </r>
  <r>
    <x v="3"/>
    <m/>
    <m/>
    <m/>
    <m/>
    <m/>
    <m/>
    <m/>
    <s v="SG Frankfort"/>
    <x v="0"/>
  </r>
  <r>
    <x v="3"/>
    <m/>
    <m/>
    <m/>
    <m/>
    <m/>
    <m/>
    <m/>
    <s v="SGSS Deutschland Kapitalangegesellschaft mbh"/>
    <x v="1"/>
  </r>
  <r>
    <x v="3"/>
    <m/>
    <m/>
    <m/>
    <m/>
    <m/>
    <m/>
    <m/>
    <s v="Sogecap Deutsche niederlassung"/>
    <x v="6"/>
  </r>
  <r>
    <x v="3"/>
    <m/>
    <m/>
    <m/>
    <m/>
    <m/>
    <m/>
    <m/>
    <s v="Sogessur Deutsche niederlassung"/>
    <x v="6"/>
  </r>
  <r>
    <x v="3"/>
    <m/>
    <m/>
    <m/>
    <m/>
    <m/>
    <m/>
    <m/>
    <s v="Toast media Gmbh"/>
    <x v="8"/>
  </r>
  <r>
    <x v="3"/>
    <m/>
    <m/>
    <m/>
    <m/>
    <m/>
    <m/>
    <m/>
    <s v="Trade &amp; get Gmbh"/>
    <x v="8"/>
  </r>
  <r>
    <x v="4"/>
    <n v="9"/>
    <n v="-2"/>
    <n v="-1"/>
    <n v="1"/>
    <n v="0"/>
    <n v="26"/>
    <n v="1"/>
    <s v="Newedge Australia PTY ltd"/>
    <x v="3"/>
  </r>
  <r>
    <x v="5"/>
    <n v="11"/>
    <n v="4"/>
    <n v="-1"/>
    <n v="0"/>
    <n v="-1"/>
    <n v="54"/>
    <n v="3"/>
    <s v="ALD automotive fuhrparkmanagement und leasing gmbh"/>
    <x v="1"/>
  </r>
  <r>
    <x v="5"/>
    <m/>
    <m/>
    <m/>
    <m/>
    <m/>
    <m/>
    <m/>
    <s v="SG Equipment Leasing Austria gmbh"/>
    <x v="1"/>
  </r>
  <r>
    <x v="5"/>
    <m/>
    <m/>
    <m/>
    <m/>
    <m/>
    <m/>
    <m/>
    <s v="SG Vienne"/>
    <x v="0"/>
  </r>
  <r>
    <x v="6"/>
    <n v="15"/>
    <n v="4"/>
    <n v="0"/>
    <n v="0"/>
    <n v="0"/>
    <n v="44"/>
    <n v="1"/>
    <s v="SG private banking (Bahamas) Ltd"/>
    <x v="0"/>
  </r>
  <r>
    <x v="7"/>
    <n v="193"/>
    <n v="102"/>
    <n v="-15"/>
    <n v="0"/>
    <n v="-15"/>
    <n v="471"/>
    <n v="8"/>
    <s v="Axus SA/NV"/>
    <x v="1"/>
  </r>
  <r>
    <x v="7"/>
    <m/>
    <m/>
    <m/>
    <m/>
    <m/>
    <m/>
    <m/>
    <s v="Bastion european investments SA"/>
    <x v="4"/>
  </r>
  <r>
    <x v="7"/>
    <m/>
    <m/>
    <m/>
    <m/>
    <m/>
    <m/>
    <m/>
    <s v="Milford"/>
    <x v="1"/>
  </r>
  <r>
    <x v="7"/>
    <m/>
    <m/>
    <m/>
    <m/>
    <m/>
    <m/>
    <m/>
    <s v="Pema truckn trailer verhuur"/>
    <x v="1"/>
  </r>
  <r>
    <x v="7"/>
    <m/>
    <m/>
    <m/>
    <m/>
    <m/>
    <m/>
    <m/>
    <s v="SG Bruxelles"/>
    <x v="0"/>
  </r>
  <r>
    <x v="7"/>
    <m/>
    <m/>
    <m/>
    <m/>
    <m/>
    <m/>
    <m/>
    <s v="SG Equipment finance Benelux B.V Branch"/>
    <x v="1"/>
  </r>
  <r>
    <x v="7"/>
    <m/>
    <m/>
    <m/>
    <m/>
    <m/>
    <m/>
    <m/>
    <s v="Société Générale Immobel"/>
    <x v="4"/>
  </r>
  <r>
    <x v="7"/>
    <m/>
    <m/>
    <m/>
    <m/>
    <m/>
    <m/>
    <m/>
    <s v="Société Générale private banking NV/SA"/>
    <x v="0"/>
  </r>
  <r>
    <x v="8"/>
    <n v="19"/>
    <n v="1"/>
    <n v="-1"/>
    <n v="1"/>
    <n v="0"/>
    <n v="218"/>
    <n v="1"/>
    <s v="Société générale Bénin"/>
    <x v="0"/>
  </r>
  <r>
    <x v="9"/>
    <n v="12"/>
    <n v="12"/>
    <n v="0"/>
    <n v="0"/>
    <n v="0"/>
    <n v="0"/>
    <n v="2"/>
    <s v="Catalyst Re international"/>
    <x v="6"/>
  </r>
  <r>
    <x v="9"/>
    <m/>
    <m/>
    <m/>
    <m/>
    <m/>
    <m/>
    <m/>
    <s v="Catalyst RE Ltd"/>
    <x v="6"/>
  </r>
  <r>
    <x v="10"/>
    <n v="195"/>
    <n v="-167"/>
    <n v="-54"/>
    <n v="25"/>
    <n v="-29"/>
    <n v="1182"/>
    <n v="12"/>
    <s v="ALD Automotive SA"/>
    <x v="1"/>
  </r>
  <r>
    <x v="10"/>
    <m/>
    <m/>
    <m/>
    <m/>
    <m/>
    <m/>
    <m/>
    <s v="Banco cacique SA"/>
    <x v="0"/>
  </r>
  <r>
    <x v="10"/>
    <m/>
    <m/>
    <m/>
    <m/>
    <m/>
    <m/>
    <m/>
    <s v="Banco pecunia SA"/>
    <x v="0"/>
  </r>
  <r>
    <x v="10"/>
    <m/>
    <m/>
    <m/>
    <m/>
    <m/>
    <m/>
    <m/>
    <s v="Boncon Société Générale Brasil SA"/>
    <x v="0"/>
  </r>
  <r>
    <x v="10"/>
    <m/>
    <m/>
    <m/>
    <m/>
    <m/>
    <m/>
    <m/>
    <s v="Cacique promotora de vendas Ltda"/>
    <x v="1"/>
  </r>
  <r>
    <x v="10"/>
    <m/>
    <m/>
    <m/>
    <m/>
    <m/>
    <m/>
    <m/>
    <s v="Cobracred cobranca especializada ltda"/>
    <x v="4"/>
  </r>
  <r>
    <x v="10"/>
    <m/>
    <m/>
    <m/>
    <m/>
    <m/>
    <m/>
    <m/>
    <s v="Credial empreendimentos e servicios limitada"/>
    <x v="1"/>
  </r>
  <r>
    <x v="10"/>
    <m/>
    <m/>
    <m/>
    <m/>
    <m/>
    <m/>
    <m/>
    <s v="Mordeno sociedades anonimas"/>
    <x v="4"/>
  </r>
  <r>
    <x v="10"/>
    <m/>
    <m/>
    <m/>
    <m/>
    <m/>
    <m/>
    <m/>
    <s v="Newedge representacoes ltda (newedge brazil)"/>
    <x v="3"/>
  </r>
  <r>
    <x v="10"/>
    <m/>
    <m/>
    <m/>
    <m/>
    <m/>
    <m/>
    <m/>
    <s v="SG Equipment finance SA Arredamento mercantil"/>
    <x v="1"/>
  </r>
  <r>
    <x v="10"/>
    <m/>
    <m/>
    <m/>
    <m/>
    <m/>
    <m/>
    <m/>
    <s v="SG SD fundo de investimento multimercado - Investimento no exterior"/>
    <x v="4"/>
  </r>
  <r>
    <x v="10"/>
    <m/>
    <m/>
    <m/>
    <m/>
    <m/>
    <m/>
    <m/>
    <s v="Société générale SA  corretora de cambio, titulos e valores mobiliarios"/>
    <x v="3"/>
  </r>
  <r>
    <x v="11"/>
    <n v="93"/>
    <n v="35"/>
    <n v="-3"/>
    <n v="0"/>
    <n v="-3"/>
    <n v="1506"/>
    <n v="4"/>
    <s v="Regional urban development fund"/>
    <x v="1"/>
  </r>
  <r>
    <x v="11"/>
    <m/>
    <m/>
    <m/>
    <m/>
    <m/>
    <m/>
    <m/>
    <s v="SG express bank"/>
    <x v="0"/>
  </r>
  <r>
    <x v="11"/>
    <m/>
    <m/>
    <m/>
    <m/>
    <m/>
    <m/>
    <m/>
    <s v="Société Générale factoring"/>
    <x v="1"/>
  </r>
  <r>
    <x v="11"/>
    <m/>
    <m/>
    <m/>
    <m/>
    <m/>
    <m/>
    <m/>
    <s v="Sogelease Bulgaria"/>
    <x v="1"/>
  </r>
  <r>
    <x v="12"/>
    <n v="29"/>
    <n v="9"/>
    <n v="-1"/>
    <n v="0"/>
    <n v="-1"/>
    <n v="246"/>
    <n v="1"/>
    <s v="Société Générale Burkina Faso"/>
    <x v="0"/>
  </r>
  <r>
    <x v="13"/>
    <n v="72"/>
    <n v="19"/>
    <n v="-9"/>
    <n v="0"/>
    <n v="-9"/>
    <n v="625"/>
    <n v="1"/>
    <s v="Société Générale "/>
    <x v="0"/>
  </r>
  <r>
    <x v="14"/>
    <n v="49"/>
    <n v="12"/>
    <n v="-7"/>
    <n v="1"/>
    <n v="-6"/>
    <n v="108"/>
    <n v="5"/>
    <s v="SG Constellation Canada Ltd"/>
    <x v="1"/>
  </r>
  <r>
    <x v="14"/>
    <m/>
    <m/>
    <m/>
    <m/>
    <m/>
    <m/>
    <m/>
    <s v="SG Hambros trust company (Canada) inc"/>
    <x v="4"/>
  </r>
  <r>
    <x v="14"/>
    <m/>
    <m/>
    <m/>
    <m/>
    <m/>
    <m/>
    <m/>
    <s v="Société Générale (Canada branch)"/>
    <x v="0"/>
  </r>
  <r>
    <x v="14"/>
    <m/>
    <m/>
    <m/>
    <m/>
    <m/>
    <m/>
    <m/>
    <s v="Société Générale (Canada)"/>
    <x v="0"/>
  </r>
  <r>
    <x v="14"/>
    <m/>
    <m/>
    <m/>
    <m/>
    <m/>
    <m/>
    <m/>
    <s v="Société générale capital Canada inc"/>
    <x v="3"/>
  </r>
  <r>
    <x v="15"/>
    <n v="84"/>
    <n v="12"/>
    <n v="-1"/>
    <n v="1"/>
    <n v="0"/>
    <n v="537"/>
    <n v="4"/>
    <s v="Ald fortune auto leasing &amp; renting shanghaï co. Ltd"/>
    <x v="1"/>
  </r>
  <r>
    <x v="15"/>
    <m/>
    <m/>
    <m/>
    <m/>
    <m/>
    <m/>
    <m/>
    <s v="Fortune SA Fund management Co. Ltd"/>
    <x v="4"/>
  </r>
  <r>
    <x v="15"/>
    <m/>
    <m/>
    <m/>
    <m/>
    <m/>
    <m/>
    <m/>
    <s v="Société Générale (China) Limited"/>
    <x v="0"/>
  </r>
  <r>
    <x v="15"/>
    <m/>
    <m/>
    <m/>
    <m/>
    <m/>
    <m/>
    <m/>
    <s v="Société Générale leasing and renting Co. Ltd"/>
    <x v="1"/>
  </r>
  <r>
    <x v="16"/>
    <n v="1"/>
    <n v="1"/>
    <n v="0"/>
    <n v="0"/>
    <n v="0"/>
    <n v="0"/>
    <n v="1"/>
    <s v="VPRG Limited"/>
    <x v="5"/>
  </r>
  <r>
    <x v="17"/>
    <n v="117"/>
    <n v="39"/>
    <n v="-11"/>
    <n v="2"/>
    <n v="-9"/>
    <m/>
    <n v="4"/>
    <s v="newedge financial hong-kong ltd (Seoul branch)"/>
    <x v="3"/>
  </r>
  <r>
    <x v="17"/>
    <m/>
    <m/>
    <m/>
    <m/>
    <m/>
    <m/>
    <m/>
    <s v="SG. Sec (HK) Ltd, Seoul branch"/>
    <x v="3"/>
  </r>
  <r>
    <x v="17"/>
    <m/>
    <m/>
    <m/>
    <m/>
    <m/>
    <m/>
    <m/>
    <s v="SG securities Koreal Co Ltd"/>
    <x v="3"/>
  </r>
  <r>
    <x v="17"/>
    <m/>
    <m/>
    <m/>
    <m/>
    <m/>
    <m/>
    <m/>
    <s v="SG Seoul"/>
    <x v="3"/>
  </r>
  <r>
    <x v="18"/>
    <n v="111"/>
    <n v="48"/>
    <n v="-11"/>
    <n v="1"/>
    <n v="-10"/>
    <n v="1147"/>
    <n v="2"/>
    <s v="SG de banques en Côte d'Ivoire"/>
    <x v="0"/>
  </r>
  <r>
    <x v="18"/>
    <m/>
    <m/>
    <m/>
    <m/>
    <m/>
    <m/>
    <m/>
    <s v="Sogebourse en Côte d'Ivoire"/>
    <x v="7"/>
  </r>
  <r>
    <x v="19"/>
    <n v="138"/>
    <n v="32"/>
    <n v="-5"/>
    <n v="1"/>
    <n v="-4"/>
    <n v="1459"/>
    <n v="3"/>
    <s v="ALD Automotive D.O.O operativni i financijski leasing"/>
    <x v="1"/>
  </r>
  <r>
    <x v="19"/>
    <m/>
    <m/>
    <m/>
    <m/>
    <m/>
    <m/>
    <m/>
    <s v="SG leasing D.O.O"/>
    <x v="1"/>
  </r>
  <r>
    <x v="19"/>
    <m/>
    <m/>
    <m/>
    <m/>
    <m/>
    <m/>
    <m/>
    <s v="Société Générale - Splitska banka D.D"/>
    <x v="0"/>
  </r>
  <r>
    <x v="20"/>
    <n v="1"/>
    <n v="1"/>
    <n v="0"/>
    <n v="0"/>
    <n v="0"/>
    <n v="0"/>
    <n v="1"/>
    <s v="SGA Société Générale acceptance N.V (&quot;SGA&quot;)"/>
    <x v="4"/>
  </r>
  <r>
    <x v="21"/>
    <n v="57"/>
    <n v="33"/>
    <m/>
    <m/>
    <n v="-9"/>
    <n v="146"/>
    <n v="4"/>
    <s v="ALD Automotive A/S"/>
    <x v="1"/>
  </r>
  <r>
    <x v="21"/>
    <m/>
    <m/>
    <m/>
    <m/>
    <m/>
    <m/>
    <m/>
    <s v="NF Fleet A/S"/>
    <x v="1"/>
  </r>
  <r>
    <x v="21"/>
    <m/>
    <m/>
    <m/>
    <m/>
    <m/>
    <m/>
    <m/>
    <s v="Pema Last OG - Trailerudlejning A/S"/>
    <x v="1"/>
  </r>
  <r>
    <x v="21"/>
    <m/>
    <m/>
    <m/>
    <m/>
    <m/>
    <m/>
    <m/>
    <s v="SG Finans AS Danish Branch"/>
    <x v="1"/>
  </r>
  <r>
    <x v="22"/>
    <n v="17"/>
    <n v="4"/>
    <n v="0"/>
    <n v="0"/>
    <n v="0"/>
    <n v="79"/>
    <n v="3"/>
    <s v="Newedge group (Dubaï branch)"/>
    <x v="3"/>
  </r>
  <r>
    <x v="22"/>
    <m/>
    <m/>
    <m/>
    <m/>
    <m/>
    <m/>
    <m/>
    <s v="Société générale bank &amp; trust Dubaï"/>
    <x v="0"/>
  </r>
  <r>
    <x v="22"/>
    <m/>
    <m/>
    <m/>
    <m/>
    <m/>
    <m/>
    <m/>
    <s v="Société Générale Dubaï"/>
    <x v="0"/>
  </r>
  <r>
    <x v="23"/>
    <n v="400"/>
    <n v="233"/>
    <n v="-39"/>
    <n v="-7"/>
    <n v="-46"/>
    <n v="562"/>
    <n v="8"/>
    <s v="ALD Automotive S.A.U"/>
    <x v="1"/>
  </r>
  <r>
    <x v="23"/>
    <m/>
    <m/>
    <m/>
    <m/>
    <m/>
    <m/>
    <m/>
    <s v="Altura markets, sociedad de valores SA"/>
    <x v="3"/>
  </r>
  <r>
    <x v="23"/>
    <m/>
    <m/>
    <m/>
    <m/>
    <m/>
    <m/>
    <m/>
    <s v="Genefilm succursal en Espana"/>
    <x v="2"/>
  </r>
  <r>
    <x v="23"/>
    <m/>
    <m/>
    <m/>
    <m/>
    <m/>
    <m/>
    <m/>
    <s v="Self trade bank SA"/>
    <x v="3"/>
  </r>
  <r>
    <x v="23"/>
    <m/>
    <m/>
    <m/>
    <m/>
    <m/>
    <m/>
    <m/>
    <s v="SG Equipment finance Iberia, EFC SA"/>
    <x v="1"/>
  </r>
  <r>
    <x v="23"/>
    <m/>
    <m/>
    <m/>
    <m/>
    <m/>
    <m/>
    <m/>
    <s v="SOCGEN inversiones financieras SA"/>
    <x v="4"/>
  </r>
  <r>
    <x v="23"/>
    <m/>
    <m/>
    <m/>
    <m/>
    <m/>
    <m/>
    <m/>
    <s v="Société Générale succursal en Espana"/>
    <x v="0"/>
  </r>
  <r>
    <x v="23"/>
    <m/>
    <m/>
    <m/>
    <m/>
    <m/>
    <m/>
    <m/>
    <s v="Sodeprom"/>
    <x v="2"/>
  </r>
  <r>
    <x v="24"/>
    <m/>
    <n v="0"/>
    <m/>
    <m/>
    <m/>
    <m/>
    <n v="1"/>
    <s v="ALD Automotive Eesti AS"/>
    <x v="1"/>
  </r>
  <r>
    <x v="25"/>
    <n v="1205"/>
    <n v="219"/>
    <n v="152"/>
    <n v="-187"/>
    <n v="-35"/>
    <n v="2455"/>
    <n v="30"/>
    <s v="Aegis holdings (onshore) inc"/>
    <x v="4"/>
  </r>
  <r>
    <x v="25"/>
    <m/>
    <m/>
    <m/>
    <m/>
    <m/>
    <m/>
    <m/>
    <s v="Antalis US Funding corp"/>
    <x v="4"/>
  </r>
  <r>
    <x v="25"/>
    <m/>
    <m/>
    <m/>
    <m/>
    <m/>
    <m/>
    <m/>
    <s v="Barton capital LLC"/>
    <x v="4"/>
  </r>
  <r>
    <x v="25"/>
    <m/>
    <m/>
    <m/>
    <m/>
    <m/>
    <m/>
    <m/>
    <s v="CGI Finance Inc"/>
    <x v="4"/>
  </r>
  <r>
    <x v="25"/>
    <m/>
    <m/>
    <m/>
    <m/>
    <m/>
    <m/>
    <m/>
    <s v="CGI North America Inc"/>
    <x v="1"/>
  </r>
  <r>
    <x v="25"/>
    <m/>
    <m/>
    <m/>
    <m/>
    <m/>
    <m/>
    <m/>
    <s v="Classic yatch documentation Inc"/>
    <x v="8"/>
  </r>
  <r>
    <x v="25"/>
    <m/>
    <m/>
    <m/>
    <m/>
    <m/>
    <m/>
    <m/>
    <s v="Lyxor asset management holding corp"/>
    <x v="7"/>
  </r>
  <r>
    <x v="25"/>
    <m/>
    <m/>
    <m/>
    <m/>
    <m/>
    <m/>
    <m/>
    <s v="Lyxor asset management inc"/>
    <x v="4"/>
  </r>
  <r>
    <x v="25"/>
    <m/>
    <m/>
    <m/>
    <m/>
    <m/>
    <m/>
    <m/>
    <s v="newedge facilities management Inc"/>
    <x v="8"/>
  </r>
  <r>
    <x v="25"/>
    <m/>
    <m/>
    <m/>
    <m/>
    <m/>
    <m/>
    <m/>
    <s v="Newedge USA, LLC"/>
    <x v="3"/>
  </r>
  <r>
    <x v="25"/>
    <m/>
    <m/>
    <m/>
    <m/>
    <m/>
    <m/>
    <m/>
    <s v="SG Americas equities corp"/>
    <x v="4"/>
  </r>
  <r>
    <x v="25"/>
    <m/>
    <m/>
    <m/>
    <m/>
    <m/>
    <m/>
    <m/>
    <s v="SG Americas operational services, inc"/>
    <x v="8"/>
  </r>
  <r>
    <x v="25"/>
    <m/>
    <m/>
    <m/>
    <m/>
    <m/>
    <m/>
    <m/>
    <s v="SG Americas securities holdings LLC"/>
    <x v="0"/>
  </r>
  <r>
    <x v="25"/>
    <m/>
    <m/>
    <m/>
    <m/>
    <m/>
    <m/>
    <m/>
    <s v="SG Americas securities, LLC"/>
    <x v="3"/>
  </r>
  <r>
    <x v="25"/>
    <m/>
    <m/>
    <m/>
    <m/>
    <m/>
    <m/>
    <m/>
    <s v="SG Americas, Inc"/>
    <x v="4"/>
  </r>
  <r>
    <x v="25"/>
    <m/>
    <m/>
    <m/>
    <m/>
    <m/>
    <m/>
    <m/>
    <s v="SG Constellation, Inc"/>
    <x v="4"/>
  </r>
  <r>
    <x v="25"/>
    <m/>
    <m/>
    <m/>
    <m/>
    <m/>
    <m/>
    <m/>
    <s v="SG Equipment finance USA Corp"/>
    <x v="1"/>
  </r>
  <r>
    <x v="25"/>
    <m/>
    <m/>
    <m/>
    <m/>
    <m/>
    <m/>
    <m/>
    <s v="SG Mortgage Finance Corp"/>
    <x v="4"/>
  </r>
  <r>
    <x v="25"/>
    <m/>
    <m/>
    <m/>
    <m/>
    <m/>
    <m/>
    <m/>
    <s v="SG Reinsurance Intermediary brokerage, LLC"/>
    <x v="6"/>
  </r>
  <r>
    <x v="25"/>
    <m/>
    <m/>
    <m/>
    <m/>
    <m/>
    <m/>
    <m/>
    <s v="SG Structured products, Inc"/>
    <x v="1"/>
  </r>
  <r>
    <x v="25"/>
    <m/>
    <m/>
    <m/>
    <m/>
    <m/>
    <m/>
    <m/>
    <s v="SGAIF, Inc"/>
    <x v="4"/>
  </r>
  <r>
    <x v="25"/>
    <m/>
    <m/>
    <m/>
    <m/>
    <m/>
    <m/>
    <m/>
    <s v="SGAIH, Inc"/>
    <x v="4"/>
  </r>
  <r>
    <x v="25"/>
    <m/>
    <m/>
    <m/>
    <m/>
    <m/>
    <m/>
    <m/>
    <s v="SGB finance north America Inc"/>
    <x v="4"/>
  </r>
  <r>
    <x v="25"/>
    <m/>
    <m/>
    <m/>
    <m/>
    <m/>
    <m/>
    <m/>
    <s v="Société Générale (New York)"/>
    <x v="0"/>
  </r>
  <r>
    <x v="25"/>
    <m/>
    <m/>
    <m/>
    <m/>
    <m/>
    <m/>
    <m/>
    <s v="Société Générale Energy LLC"/>
    <x v="4"/>
  </r>
  <r>
    <x v="25"/>
    <m/>
    <m/>
    <m/>
    <m/>
    <m/>
    <m/>
    <m/>
    <s v="Société Générale Financial Corporation"/>
    <x v="4"/>
  </r>
  <r>
    <x v="25"/>
    <m/>
    <m/>
    <m/>
    <m/>
    <m/>
    <m/>
    <m/>
    <s v="Société Générale Investment corporation"/>
    <x v="4"/>
  </r>
  <r>
    <x v="25"/>
    <m/>
    <m/>
    <m/>
    <m/>
    <m/>
    <m/>
    <m/>
    <s v="Société Générale North America Inc"/>
    <x v="4"/>
  </r>
  <r>
    <x v="25"/>
    <m/>
    <m/>
    <m/>
    <m/>
    <m/>
    <m/>
    <m/>
    <s v="Tender option bond program"/>
    <x v="4"/>
  </r>
  <r>
    <x v="25"/>
    <m/>
    <m/>
    <m/>
    <m/>
    <m/>
    <m/>
    <m/>
    <s v="Tropicana funding incorporated"/>
    <x v="4"/>
  </r>
  <r>
    <x v="26"/>
    <n v="59"/>
    <n v="43"/>
    <n v="-4"/>
    <n v="-3"/>
    <n v="-7"/>
    <n v="86"/>
    <n v="2"/>
    <s v="Axus Finland OY"/>
    <x v="1"/>
  </r>
  <r>
    <x v="26"/>
    <m/>
    <m/>
    <m/>
    <m/>
    <m/>
    <m/>
    <m/>
    <s v="NF Fleet OY"/>
    <x v="1"/>
  </r>
  <r>
    <x v="27"/>
    <n v="10576"/>
    <n v="321"/>
    <n v="-380"/>
    <n v="33"/>
    <n v="-347"/>
    <n v="51794"/>
    <n v="300"/>
    <s v="9 rue des bienvenus"/>
    <x v="2"/>
  </r>
  <r>
    <x v="27"/>
    <m/>
    <m/>
    <m/>
    <m/>
    <m/>
    <m/>
    <m/>
    <s v="Air bail"/>
    <x v="1"/>
  </r>
  <r>
    <x v="27"/>
    <m/>
    <m/>
    <m/>
    <m/>
    <m/>
    <m/>
    <m/>
    <s v="Aix - bord du lac - 3"/>
    <x v="2"/>
  </r>
  <r>
    <x v="27"/>
    <m/>
    <m/>
    <m/>
    <m/>
    <m/>
    <m/>
    <m/>
    <s v="Albigny Avoraux"/>
    <x v="2"/>
  </r>
  <r>
    <x v="27"/>
    <m/>
    <m/>
    <m/>
    <m/>
    <m/>
    <m/>
    <m/>
    <s v="ALD automotive Russie SAS"/>
    <x v="1"/>
  </r>
  <r>
    <x v="27"/>
    <m/>
    <m/>
    <m/>
    <m/>
    <m/>
    <m/>
    <m/>
    <s v="Ald Intenational"/>
    <x v="1"/>
  </r>
  <r>
    <x v="27"/>
    <m/>
    <m/>
    <m/>
    <m/>
    <m/>
    <m/>
    <m/>
    <s v="Alprim"/>
    <x v="2"/>
  </r>
  <r>
    <x v="27"/>
    <m/>
    <m/>
    <m/>
    <m/>
    <m/>
    <m/>
    <m/>
    <s v="Almundi group"/>
    <x v="4"/>
  </r>
  <r>
    <x v="27"/>
    <m/>
    <m/>
    <m/>
    <m/>
    <m/>
    <m/>
    <m/>
    <s v="Antalis SA"/>
    <x v="4"/>
  </r>
  <r>
    <x v="27"/>
    <m/>
    <m/>
    <m/>
    <m/>
    <m/>
    <m/>
    <m/>
    <s v="Antarius"/>
    <x v="6"/>
  </r>
  <r>
    <x v="27"/>
    <m/>
    <m/>
    <m/>
    <m/>
    <m/>
    <m/>
    <m/>
    <s v="Antarius fonds actions plus"/>
    <x v="4"/>
  </r>
  <r>
    <x v="27"/>
    <m/>
    <m/>
    <m/>
    <m/>
    <m/>
    <m/>
    <m/>
    <s v="Antarius fonds obligataire"/>
    <x v="4"/>
  </r>
  <r>
    <x v="27"/>
    <m/>
    <m/>
    <m/>
    <m/>
    <m/>
    <m/>
    <m/>
    <s v="antiarius Obli 1 - 3 ans"/>
    <x v="4"/>
  </r>
  <r>
    <x v="27"/>
    <m/>
    <m/>
    <m/>
    <m/>
    <m/>
    <m/>
    <m/>
    <s v="Antarius rotation sectorielle"/>
    <x v="4"/>
  </r>
  <r>
    <x v="27"/>
    <m/>
    <m/>
    <m/>
    <m/>
    <m/>
    <m/>
    <m/>
    <s v="Aqprim"/>
    <x v="2"/>
  </r>
  <r>
    <x v="27"/>
    <m/>
    <m/>
    <m/>
    <m/>
    <m/>
    <m/>
    <m/>
    <s v="Aviva investors réserve Europe"/>
    <x v="4"/>
  </r>
  <r>
    <x v="27"/>
    <m/>
    <m/>
    <m/>
    <m/>
    <m/>
    <m/>
    <m/>
    <s v="banque courtois"/>
    <x v="0"/>
  </r>
  <r>
    <x v="27"/>
    <m/>
    <m/>
    <m/>
    <m/>
    <m/>
    <m/>
    <m/>
    <s v="Banque française commerciale océan indien"/>
    <x v="0"/>
  </r>
  <r>
    <x v="27"/>
    <m/>
    <m/>
    <m/>
    <m/>
    <m/>
    <m/>
    <m/>
    <s v="banque Kolb"/>
    <x v="0"/>
  </r>
  <r>
    <x v="27"/>
    <m/>
    <m/>
    <m/>
    <m/>
    <m/>
    <m/>
    <m/>
    <s v="Banque Laydernier"/>
    <x v="0"/>
  </r>
  <r>
    <x v="27"/>
    <m/>
    <m/>
    <m/>
    <m/>
    <m/>
    <m/>
    <m/>
    <s v="Banque Nuger"/>
    <x v="0"/>
  </r>
  <r>
    <x v="27"/>
    <m/>
    <m/>
    <m/>
    <m/>
    <m/>
    <m/>
    <m/>
    <s v="Banque Pouyanne"/>
    <x v="0"/>
  </r>
  <r>
    <x v="27"/>
    <m/>
    <m/>
    <m/>
    <m/>
    <m/>
    <m/>
    <m/>
    <s v="Banque Rhône Alpes"/>
    <x v="0"/>
  </r>
  <r>
    <x v="27"/>
    <m/>
    <m/>
    <m/>
    <m/>
    <m/>
    <m/>
    <m/>
    <s v="Banque Tarneaud"/>
    <x v="0"/>
  </r>
  <r>
    <x v="27"/>
    <m/>
    <m/>
    <m/>
    <m/>
    <m/>
    <m/>
    <m/>
    <s v="Boursorama SA"/>
    <x v="3"/>
  </r>
  <r>
    <x v="27"/>
    <m/>
    <m/>
    <m/>
    <m/>
    <m/>
    <m/>
    <m/>
    <s v="Bremany lease SAS"/>
    <x v="1"/>
  </r>
  <r>
    <x v="27"/>
    <m/>
    <m/>
    <m/>
    <m/>
    <m/>
    <m/>
    <m/>
    <s v="Caen - rue Basse"/>
    <x v="2"/>
  </r>
  <r>
    <x v="27"/>
    <m/>
    <m/>
    <m/>
    <m/>
    <m/>
    <m/>
    <m/>
    <s v="Caen - rue du général Moulin"/>
    <x v="2"/>
  </r>
  <r>
    <x v="27"/>
    <m/>
    <m/>
    <m/>
    <m/>
    <m/>
    <m/>
    <m/>
    <s v="Carburauto"/>
    <x v="5"/>
  </r>
  <r>
    <x v="27"/>
    <m/>
    <m/>
    <m/>
    <m/>
    <m/>
    <m/>
    <m/>
    <s v="Carrera"/>
    <x v="5"/>
  </r>
  <r>
    <x v="27"/>
    <m/>
    <m/>
    <m/>
    <m/>
    <m/>
    <m/>
    <m/>
    <s v="Centre immo promotion"/>
    <x v="2"/>
  </r>
  <r>
    <x v="27"/>
    <m/>
    <m/>
    <m/>
    <m/>
    <m/>
    <m/>
    <m/>
    <s v="Chartreux Lot A1"/>
    <x v="2"/>
  </r>
  <r>
    <x v="27"/>
    <m/>
    <m/>
    <m/>
    <m/>
    <m/>
    <m/>
    <m/>
    <s v="Chemin des combes"/>
    <x v="2"/>
  </r>
  <r>
    <x v="27"/>
    <m/>
    <m/>
    <m/>
    <m/>
    <m/>
    <m/>
    <m/>
    <s v="Cœur Europe"/>
    <x v="2"/>
  </r>
  <r>
    <x v="27"/>
    <m/>
    <m/>
    <m/>
    <m/>
    <m/>
    <m/>
    <m/>
    <s v="Compagnie financière de Bourbon"/>
    <x v="1"/>
  </r>
  <r>
    <x v="27"/>
    <m/>
    <m/>
    <m/>
    <m/>
    <m/>
    <m/>
    <m/>
    <s v="Compagnie foncière de la Méditerranée (CFM)"/>
    <x v="5"/>
  </r>
  <r>
    <x v="27"/>
    <m/>
    <m/>
    <m/>
    <m/>
    <m/>
    <m/>
    <m/>
    <s v="Compagnie générale d'affacturage"/>
    <x v="8"/>
  </r>
  <r>
    <x v="27"/>
    <m/>
    <m/>
    <m/>
    <m/>
    <m/>
    <m/>
    <m/>
    <s v="Compagnie générale de location d'équipements"/>
    <x v="1"/>
  </r>
  <r>
    <x v="27"/>
    <m/>
    <m/>
    <m/>
    <m/>
    <m/>
    <m/>
    <m/>
    <s v="Conte"/>
    <x v="5"/>
  </r>
  <r>
    <x v="27"/>
    <m/>
    <m/>
    <m/>
    <m/>
    <m/>
    <m/>
    <m/>
    <s v="Credinord cidize"/>
    <x v="4"/>
  </r>
  <r>
    <x v="27"/>
    <m/>
    <m/>
    <m/>
    <m/>
    <m/>
    <m/>
    <m/>
    <s v="Crédit du Nord"/>
    <x v="0"/>
  </r>
  <r>
    <x v="27"/>
    <m/>
    <m/>
    <m/>
    <m/>
    <m/>
    <m/>
    <m/>
    <s v="Darwin diversifié 0 -20"/>
    <x v="7"/>
  </r>
  <r>
    <x v="27"/>
    <m/>
    <m/>
    <m/>
    <m/>
    <m/>
    <m/>
    <m/>
    <s v="Darwin diversifié 40 - 60"/>
    <x v="7"/>
  </r>
  <r>
    <x v="27"/>
    <m/>
    <m/>
    <m/>
    <m/>
    <m/>
    <m/>
    <m/>
    <s v="Darwin diversifié 80 - 100"/>
    <x v="7"/>
  </r>
  <r>
    <x v="27"/>
    <m/>
    <m/>
    <m/>
    <m/>
    <m/>
    <m/>
    <m/>
    <s v="Deville AV Leclerc"/>
    <x v="2"/>
  </r>
  <r>
    <x v="27"/>
    <m/>
    <m/>
    <m/>
    <m/>
    <m/>
    <m/>
    <m/>
    <s v="Disponis"/>
    <x v="1"/>
  </r>
  <r>
    <x v="27"/>
    <m/>
    <m/>
    <m/>
    <m/>
    <m/>
    <m/>
    <m/>
    <s v="ESNI - Compartiment SG - Credit claims - 1"/>
    <x v="4"/>
  </r>
  <r>
    <x v="27"/>
    <m/>
    <m/>
    <m/>
    <m/>
    <m/>
    <m/>
    <m/>
    <s v="Etoile cliquet 90"/>
    <x v="4"/>
  </r>
  <r>
    <x v="27"/>
    <m/>
    <m/>
    <m/>
    <m/>
    <m/>
    <m/>
    <m/>
    <s v="Etoile garanti février 2020"/>
    <x v="4"/>
  </r>
  <r>
    <x v="27"/>
    <m/>
    <m/>
    <m/>
    <m/>
    <m/>
    <m/>
    <m/>
    <s v="Etoile garanti juillet 2018"/>
    <x v="4"/>
  </r>
  <r>
    <x v="27"/>
    <m/>
    <m/>
    <m/>
    <m/>
    <m/>
    <m/>
    <m/>
    <s v="Etoile ID"/>
    <x v="4"/>
  </r>
  <r>
    <x v="27"/>
    <m/>
    <m/>
    <m/>
    <m/>
    <m/>
    <m/>
    <m/>
    <s v="Etoile Patrimoine 50"/>
    <x v="4"/>
  </r>
  <r>
    <x v="27"/>
    <m/>
    <m/>
    <m/>
    <m/>
    <m/>
    <m/>
    <m/>
    <s v="Etoile Top 2007"/>
    <x v="4"/>
  </r>
  <r>
    <x v="27"/>
    <m/>
    <m/>
    <m/>
    <m/>
    <m/>
    <m/>
    <m/>
    <s v="FCC Albatros"/>
    <x v="7"/>
  </r>
  <r>
    <x v="27"/>
    <m/>
    <m/>
    <m/>
    <m/>
    <m/>
    <m/>
    <m/>
    <s v="FCT Blanco"/>
    <x v="4"/>
  </r>
  <r>
    <x v="27"/>
    <m/>
    <m/>
    <m/>
    <m/>
    <m/>
    <m/>
    <m/>
    <s v="FCT Coda"/>
    <x v="4"/>
  </r>
  <r>
    <x v="27"/>
    <m/>
    <m/>
    <m/>
    <m/>
    <m/>
    <m/>
    <m/>
    <s v="FCT Compartment Sogecap SG 1"/>
    <x v="4"/>
  </r>
  <r>
    <x v="27"/>
    <m/>
    <m/>
    <m/>
    <m/>
    <m/>
    <m/>
    <m/>
    <s v="FCT Malzieu"/>
    <x v="4"/>
  </r>
  <r>
    <x v="27"/>
    <m/>
    <m/>
    <m/>
    <m/>
    <m/>
    <m/>
    <m/>
    <s v="FCT R  &amp; B BDDF PPI"/>
    <x v="7"/>
  </r>
  <r>
    <x v="27"/>
    <m/>
    <m/>
    <m/>
    <m/>
    <m/>
    <m/>
    <m/>
    <s v="FCT Red &amp; Blanck French small business"/>
    <x v="1"/>
  </r>
  <r>
    <x v="27"/>
    <m/>
    <m/>
    <m/>
    <m/>
    <m/>
    <m/>
    <m/>
    <s v="FCT Water dragon"/>
    <x v="4"/>
  </r>
  <r>
    <x v="27"/>
    <m/>
    <m/>
    <m/>
    <m/>
    <m/>
    <m/>
    <m/>
    <s v="Fenwick lease"/>
    <x v="1"/>
  </r>
  <r>
    <x v="27"/>
    <m/>
    <m/>
    <m/>
    <m/>
    <m/>
    <m/>
    <m/>
    <s v="Financière UC"/>
    <x v="2"/>
  </r>
  <r>
    <x v="27"/>
    <m/>
    <m/>
    <m/>
    <m/>
    <m/>
    <m/>
    <m/>
    <s v="Finareg"/>
    <x v="7"/>
  </r>
  <r>
    <x v="27"/>
    <m/>
    <m/>
    <m/>
    <m/>
    <m/>
    <m/>
    <m/>
    <s v="Finassurance SNC"/>
    <x v="3"/>
  </r>
  <r>
    <x v="27"/>
    <m/>
    <m/>
    <m/>
    <m/>
    <m/>
    <m/>
    <m/>
    <s v="FPS"/>
    <x v="7"/>
  </r>
  <r>
    <x v="27"/>
    <m/>
    <m/>
    <m/>
    <m/>
    <m/>
    <m/>
    <m/>
    <s v="FQA Fund"/>
    <x v="4"/>
  </r>
  <r>
    <x v="27"/>
    <m/>
    <m/>
    <m/>
    <m/>
    <m/>
    <m/>
    <m/>
    <s v="Franfinance"/>
    <x v="1"/>
  </r>
  <r>
    <x v="27"/>
    <m/>
    <m/>
    <m/>
    <m/>
    <m/>
    <m/>
    <m/>
    <s v="Franfinance location"/>
    <x v="1"/>
  </r>
  <r>
    <x v="27"/>
    <m/>
    <m/>
    <m/>
    <m/>
    <m/>
    <m/>
    <m/>
    <s v="Galybet"/>
    <x v="2"/>
  </r>
  <r>
    <x v="27"/>
    <m/>
    <m/>
    <m/>
    <m/>
    <m/>
    <m/>
    <m/>
    <s v="Gene act 1"/>
    <x v="7"/>
  </r>
  <r>
    <x v="27"/>
    <m/>
    <m/>
    <m/>
    <m/>
    <m/>
    <m/>
    <m/>
    <s v="Benebanque"/>
    <x v="0"/>
  </r>
  <r>
    <x v="27"/>
    <m/>
    <m/>
    <m/>
    <m/>
    <m/>
    <m/>
    <m/>
    <s v="genecal France"/>
    <x v="1"/>
  </r>
  <r>
    <x v="27"/>
    <m/>
    <m/>
    <m/>
    <m/>
    <m/>
    <m/>
    <m/>
    <s v="Genecar - Société générale de courgtage d'assurance et de réassurance"/>
    <x v="6"/>
  </r>
  <r>
    <x v="27"/>
    <m/>
    <m/>
    <m/>
    <m/>
    <m/>
    <m/>
    <m/>
    <s v="Genecomi"/>
    <x v="1"/>
  </r>
  <r>
    <x v="27"/>
    <m/>
    <m/>
    <m/>
    <m/>
    <m/>
    <m/>
    <m/>
    <s v="Genefim"/>
    <x v="2"/>
  </r>
  <r>
    <x v="27"/>
    <m/>
    <m/>
    <m/>
    <m/>
    <m/>
    <m/>
    <m/>
    <s v="Genefimmo holding"/>
    <x v="2"/>
  </r>
  <r>
    <x v="27"/>
    <m/>
    <m/>
    <m/>
    <m/>
    <m/>
    <m/>
    <m/>
    <s v="Genefinance"/>
    <x v="7"/>
  </r>
  <r>
    <x v="27"/>
    <m/>
    <m/>
    <m/>
    <m/>
    <m/>
    <m/>
    <m/>
    <s v="Genegis I"/>
    <x v="5"/>
  </r>
  <r>
    <x v="27"/>
    <m/>
    <m/>
    <m/>
    <m/>
    <m/>
    <m/>
    <m/>
    <s v="Genegis II "/>
    <x v="5"/>
  </r>
  <r>
    <x v="27"/>
    <m/>
    <m/>
    <m/>
    <m/>
    <m/>
    <m/>
    <m/>
    <s v="Geneval"/>
    <x v="7"/>
  </r>
  <r>
    <x v="27"/>
    <m/>
    <m/>
    <m/>
    <m/>
    <m/>
    <m/>
    <m/>
    <s v="Genevalmy"/>
    <x v="5"/>
  </r>
  <r>
    <x v="27"/>
    <m/>
    <m/>
    <m/>
    <m/>
    <m/>
    <m/>
    <m/>
    <s v="Geninfo"/>
    <x v="7"/>
  </r>
  <r>
    <x v="27"/>
    <m/>
    <m/>
    <m/>
    <m/>
    <m/>
    <m/>
    <m/>
    <s v="Imaprim amenagement"/>
    <x v="2"/>
  </r>
  <r>
    <x v="27"/>
    <m/>
    <m/>
    <m/>
    <m/>
    <m/>
    <m/>
    <m/>
    <s v="Inora Life France"/>
    <x v="6"/>
  </r>
  <r>
    <x v="27"/>
    <m/>
    <m/>
    <m/>
    <m/>
    <m/>
    <m/>
    <m/>
    <s v="Inter Europe Conseil"/>
    <x v="4"/>
  </r>
  <r>
    <x v="27"/>
    <m/>
    <m/>
    <m/>
    <m/>
    <m/>
    <m/>
    <m/>
    <s v="Investir immobilier - Maromme "/>
    <x v="2"/>
  </r>
  <r>
    <x v="27"/>
    <m/>
    <m/>
    <m/>
    <m/>
    <m/>
    <m/>
    <m/>
    <s v="Investir immobilier - Normandie"/>
    <x v="2"/>
  </r>
  <r>
    <x v="27"/>
    <m/>
    <m/>
    <m/>
    <m/>
    <m/>
    <m/>
    <m/>
    <s v="Issy 11-3 Gallieni"/>
    <x v="2"/>
  </r>
  <r>
    <x v="27"/>
    <m/>
    <m/>
    <m/>
    <m/>
    <m/>
    <m/>
    <m/>
    <s v="Kolb investissement"/>
    <x v="4"/>
  </r>
  <r>
    <x v="27"/>
    <m/>
    <m/>
    <m/>
    <m/>
    <m/>
    <m/>
    <m/>
    <s v="La Banque postale financement"/>
    <x v="1"/>
  </r>
  <r>
    <x v="27"/>
    <m/>
    <m/>
    <m/>
    <m/>
    <m/>
    <m/>
    <m/>
    <s v="La Croix boisée"/>
    <x v="2"/>
  </r>
  <r>
    <x v="27"/>
    <m/>
    <m/>
    <m/>
    <m/>
    <m/>
    <m/>
    <m/>
    <s v="La foncière de la défense"/>
    <x v="7"/>
  </r>
  <r>
    <x v="27"/>
    <m/>
    <m/>
    <m/>
    <m/>
    <m/>
    <m/>
    <m/>
    <s v="La Madeleine"/>
    <x v="2"/>
  </r>
  <r>
    <x v="27"/>
    <m/>
    <m/>
    <m/>
    <m/>
    <m/>
    <m/>
    <m/>
    <s v="Les mésanges"/>
    <x v="2"/>
  </r>
  <r>
    <x v="27"/>
    <m/>
    <m/>
    <m/>
    <m/>
    <m/>
    <m/>
    <m/>
    <s v="Libecap"/>
    <x v="7"/>
  </r>
  <r>
    <x v="27"/>
    <m/>
    <m/>
    <m/>
    <m/>
    <m/>
    <m/>
    <m/>
    <s v="Lirix"/>
    <x v="7"/>
  </r>
  <r>
    <x v="27"/>
    <m/>
    <m/>
    <m/>
    <m/>
    <m/>
    <m/>
    <m/>
    <s v="Lyxor asset management"/>
    <x v="4"/>
  </r>
  <r>
    <x v="27"/>
    <m/>
    <m/>
    <m/>
    <m/>
    <m/>
    <m/>
    <m/>
    <s v="Lyxor  international asset management"/>
    <x v="4"/>
  </r>
  <r>
    <x v="27"/>
    <m/>
    <m/>
    <m/>
    <m/>
    <m/>
    <m/>
    <m/>
    <s v="Newedge group (Dubaï branch)"/>
    <x v="3"/>
  </r>
  <r>
    <x v="27"/>
    <m/>
    <m/>
    <m/>
    <m/>
    <m/>
    <m/>
    <m/>
    <s v="Nice Broc"/>
    <x v="2"/>
  </r>
  <r>
    <x v="27"/>
    <m/>
    <m/>
    <m/>
    <m/>
    <m/>
    <m/>
    <m/>
    <s v="Nice carros"/>
    <x v="2"/>
  </r>
  <r>
    <x v="27"/>
    <m/>
    <m/>
    <m/>
    <m/>
    <m/>
    <m/>
    <m/>
    <s v="Noaho"/>
    <x v="2"/>
  </r>
  <r>
    <x v="27"/>
    <m/>
    <m/>
    <m/>
    <m/>
    <m/>
    <m/>
    <m/>
    <s v="Norbail immobilier"/>
    <x v="2"/>
  </r>
  <r>
    <x v="27"/>
    <m/>
    <m/>
    <m/>
    <m/>
    <m/>
    <m/>
    <m/>
    <s v="Norbail sofergie"/>
    <x v="2"/>
  </r>
  <r>
    <x v="27"/>
    <m/>
    <m/>
    <m/>
    <m/>
    <m/>
    <m/>
    <m/>
    <s v="Norimmo"/>
    <x v="2"/>
  </r>
  <r>
    <x v="27"/>
    <m/>
    <m/>
    <m/>
    <m/>
    <m/>
    <m/>
    <m/>
    <s v="Onyx"/>
    <x v="5"/>
  </r>
  <r>
    <x v="27"/>
    <m/>
    <m/>
    <m/>
    <m/>
    <m/>
    <m/>
    <m/>
    <s v="OPCI Sogecappimmo"/>
    <x v="2"/>
  </r>
  <r>
    <x v="27"/>
    <m/>
    <m/>
    <m/>
    <m/>
    <m/>
    <m/>
    <m/>
    <s v="Opera 72"/>
    <x v="5"/>
  </r>
  <r>
    <x v="27"/>
    <m/>
    <m/>
    <m/>
    <m/>
    <m/>
    <m/>
    <m/>
    <s v="Oradea vie"/>
    <x v="6"/>
  </r>
  <r>
    <x v="27"/>
    <m/>
    <m/>
    <m/>
    <m/>
    <m/>
    <m/>
    <m/>
    <s v="orpavimob"/>
    <x v="1"/>
  </r>
  <r>
    <x v="27"/>
    <m/>
    <m/>
    <m/>
    <m/>
    <m/>
    <m/>
    <m/>
    <s v="Pactimo"/>
    <x v="2"/>
  </r>
  <r>
    <x v="27"/>
    <m/>
    <m/>
    <m/>
    <m/>
    <m/>
    <m/>
    <m/>
    <s v="Parel"/>
    <x v="8"/>
  </r>
  <r>
    <x v="27"/>
    <m/>
    <m/>
    <m/>
    <m/>
    <m/>
    <m/>
    <m/>
    <s v="Participations immobilières Rhône Alpes"/>
    <x v="2"/>
  </r>
  <r>
    <x v="27"/>
    <m/>
    <m/>
    <m/>
    <m/>
    <m/>
    <m/>
    <m/>
    <s v="Philips Medical Capital France"/>
    <x v="1"/>
  </r>
  <r>
    <x v="27"/>
    <m/>
    <m/>
    <m/>
    <m/>
    <m/>
    <m/>
    <m/>
    <s v="Pragma"/>
    <x v="2"/>
  </r>
  <r>
    <x v="27"/>
    <m/>
    <m/>
    <m/>
    <m/>
    <m/>
    <m/>
    <m/>
    <s v="Primaxia"/>
    <x v="2"/>
  </r>
  <r>
    <x v="27"/>
    <m/>
    <m/>
    <m/>
    <m/>
    <m/>
    <m/>
    <m/>
    <s v="Prioris"/>
    <x v="4"/>
  </r>
  <r>
    <x v="27"/>
    <m/>
    <m/>
    <m/>
    <m/>
    <m/>
    <m/>
    <m/>
    <s v="Projectim"/>
    <x v="2"/>
  </r>
  <r>
    <x v="27"/>
    <m/>
    <m/>
    <m/>
    <m/>
    <m/>
    <m/>
    <m/>
    <s v="Red &amp; black auto France 2012"/>
    <x v="4"/>
  </r>
  <r>
    <x v="27"/>
    <m/>
    <m/>
    <m/>
    <m/>
    <m/>
    <m/>
    <m/>
    <s v="Red &amp; black consumer France 2013"/>
    <x v="4"/>
  </r>
  <r>
    <x v="27"/>
    <m/>
    <m/>
    <m/>
    <m/>
    <m/>
    <m/>
    <m/>
    <s v="Rivaprim"/>
    <x v="2"/>
  </r>
  <r>
    <x v="27"/>
    <m/>
    <m/>
    <m/>
    <m/>
    <m/>
    <m/>
    <m/>
    <s v="SCI Le domaine de Stoneham"/>
    <x v="2"/>
  </r>
  <r>
    <x v="27"/>
    <m/>
    <m/>
    <m/>
    <m/>
    <m/>
    <m/>
    <m/>
    <s v="Sagemcom Lease"/>
    <x v="1"/>
  </r>
  <r>
    <x v="27"/>
    <m/>
    <m/>
    <m/>
    <m/>
    <m/>
    <m/>
    <m/>
    <s v="Saint Clair"/>
    <x v="2"/>
  </r>
  <r>
    <x v="27"/>
    <m/>
    <m/>
    <m/>
    <m/>
    <m/>
    <m/>
    <m/>
    <s v="Saint-Martin 3"/>
    <x v="2"/>
  </r>
  <r>
    <x v="27"/>
    <m/>
    <m/>
    <m/>
    <m/>
    <m/>
    <m/>
    <m/>
    <s v="SARL DT Nantes"/>
    <x v="2"/>
  </r>
  <r>
    <x v="27"/>
    <m/>
    <m/>
    <m/>
    <m/>
    <m/>
    <m/>
    <m/>
    <s v="SARL Seine Clichy"/>
    <x v="2"/>
  </r>
  <r>
    <x v="27"/>
    <m/>
    <m/>
    <m/>
    <m/>
    <m/>
    <m/>
    <m/>
    <s v="SAS Antony - Domaine de Tourvoie"/>
    <x v="2"/>
  </r>
  <r>
    <x v="27"/>
    <m/>
    <m/>
    <m/>
    <m/>
    <m/>
    <m/>
    <m/>
    <s v="SAS Coprim Résidences"/>
    <x v="2"/>
  </r>
  <r>
    <x v="27"/>
    <m/>
    <m/>
    <m/>
    <m/>
    <m/>
    <m/>
    <m/>
    <s v="SAS de la rue dora MAAR"/>
    <x v="2"/>
  </r>
  <r>
    <x v="27"/>
    <m/>
    <m/>
    <m/>
    <m/>
    <m/>
    <m/>
    <m/>
    <s v="SAS Loire Atlantique tertiaire"/>
    <x v="2"/>
  </r>
  <r>
    <x v="27"/>
    <m/>
    <m/>
    <m/>
    <m/>
    <m/>
    <m/>
    <m/>
    <s v="SAS Noaho aménagement"/>
    <x v="2"/>
  </r>
  <r>
    <x v="27"/>
    <m/>
    <m/>
    <m/>
    <m/>
    <m/>
    <m/>
    <m/>
    <s v="SAS Normandie Habitat"/>
    <x v="2"/>
  </r>
  <r>
    <x v="27"/>
    <m/>
    <m/>
    <m/>
    <m/>
    <m/>
    <m/>
    <m/>
    <s v="SAS Normandie résidences"/>
    <x v="2"/>
  </r>
  <r>
    <x v="27"/>
    <m/>
    <m/>
    <m/>
    <m/>
    <m/>
    <m/>
    <m/>
    <s v="SAS Parnasse"/>
    <x v="2"/>
  </r>
  <r>
    <x v="27"/>
    <m/>
    <m/>
    <m/>
    <m/>
    <m/>
    <m/>
    <m/>
    <s v="SAS Sogeprom Tertiaire"/>
    <x v="2"/>
  </r>
  <r>
    <x v="27"/>
    <m/>
    <m/>
    <m/>
    <m/>
    <m/>
    <m/>
    <m/>
    <s v="SAS Tour D2"/>
    <x v="2"/>
  </r>
  <r>
    <x v="27"/>
    <m/>
    <m/>
    <m/>
    <m/>
    <m/>
    <m/>
    <m/>
    <s v="SC Alicante 2000"/>
    <x v="5"/>
  </r>
  <r>
    <x v="27"/>
    <m/>
    <m/>
    <m/>
    <m/>
    <m/>
    <m/>
    <m/>
    <s v="SC Chassagne 2000"/>
    <x v="5"/>
  </r>
  <r>
    <x v="27"/>
    <m/>
    <m/>
    <m/>
    <m/>
    <m/>
    <m/>
    <m/>
    <s v="SCCV 29 et 31 avenue Charles de Gaulle a la teste de Buch"/>
    <x v="2"/>
  </r>
  <r>
    <x v="27"/>
    <m/>
    <m/>
    <m/>
    <m/>
    <m/>
    <m/>
    <m/>
    <s v="SCCV 3 châteaux"/>
    <x v="2"/>
  </r>
  <r>
    <x v="27"/>
    <m/>
    <m/>
    <m/>
    <m/>
    <m/>
    <m/>
    <m/>
    <s v="SCCV Balma entreprise"/>
    <x v="2"/>
  </r>
  <r>
    <x v="27"/>
    <m/>
    <m/>
    <m/>
    <m/>
    <m/>
    <m/>
    <m/>
    <s v="SCCV Bassens les monts"/>
    <x v="2"/>
  </r>
  <r>
    <x v="27"/>
    <m/>
    <m/>
    <m/>
    <m/>
    <m/>
    <m/>
    <m/>
    <s v="SCCV Blainville lemarchand"/>
    <x v="2"/>
  </r>
  <r>
    <x v="27"/>
    <m/>
    <m/>
    <m/>
    <m/>
    <m/>
    <m/>
    <m/>
    <s v="SCCV Caen charité - réhabilitation"/>
    <x v="2"/>
  </r>
  <r>
    <x v="27"/>
    <m/>
    <m/>
    <m/>
    <m/>
    <m/>
    <m/>
    <m/>
    <s v="SCCV Chartreux Lot E"/>
    <x v="2"/>
  </r>
  <r>
    <x v="27"/>
    <m/>
    <m/>
    <m/>
    <m/>
    <m/>
    <m/>
    <m/>
    <s v="SCCV Chartreux Lots B-D"/>
    <x v="2"/>
  </r>
  <r>
    <x v="27"/>
    <m/>
    <m/>
    <m/>
    <m/>
    <m/>
    <m/>
    <m/>
    <s v="SCCV Eterville rue du village"/>
    <x v="2"/>
  </r>
  <r>
    <x v="27"/>
    <m/>
    <m/>
    <m/>
    <m/>
    <m/>
    <m/>
    <m/>
    <s v="SCCV Les écrivains"/>
    <x v="2"/>
  </r>
  <r>
    <x v="27"/>
    <m/>
    <m/>
    <m/>
    <m/>
    <m/>
    <m/>
    <m/>
    <s v="SCCV Les patios d'or de Fleury Les Aubrais"/>
    <x v="2"/>
  </r>
  <r>
    <x v="27"/>
    <m/>
    <m/>
    <m/>
    <m/>
    <m/>
    <m/>
    <m/>
    <s v="SCCV Les sucres"/>
    <x v="2"/>
  </r>
  <r>
    <x v="27"/>
    <m/>
    <m/>
    <m/>
    <m/>
    <m/>
    <m/>
    <m/>
    <s v="SCCV Marcq Projectim"/>
    <x v="2"/>
  </r>
  <r>
    <x v="27"/>
    <m/>
    <m/>
    <m/>
    <m/>
    <m/>
    <m/>
    <m/>
    <s v="SCCV Marquet Projectim"/>
    <x v="2"/>
  </r>
  <r>
    <x v="27"/>
    <m/>
    <m/>
    <m/>
    <m/>
    <m/>
    <m/>
    <m/>
    <s v="SCCV Pourcieux Baronnes"/>
    <x v="2"/>
  </r>
  <r>
    <x v="27"/>
    <m/>
    <m/>
    <m/>
    <m/>
    <m/>
    <m/>
    <m/>
    <s v="SCCV River green"/>
    <x v="2"/>
  </r>
  <r>
    <x v="27"/>
    <m/>
    <m/>
    <m/>
    <m/>
    <m/>
    <m/>
    <m/>
    <s v="SCCV Vernaison Razat"/>
    <x v="2"/>
  </r>
  <r>
    <x v="27"/>
    <m/>
    <m/>
    <m/>
    <m/>
    <m/>
    <m/>
    <m/>
    <s v="SCDM Participations"/>
    <x v="7"/>
  </r>
  <r>
    <x v="27"/>
    <m/>
    <m/>
    <m/>
    <m/>
    <m/>
    <m/>
    <m/>
    <s v="SCI Aix bord du lac 1"/>
    <x v="2"/>
  </r>
  <r>
    <x v="27"/>
    <m/>
    <m/>
    <m/>
    <m/>
    <m/>
    <m/>
    <m/>
    <s v="SCI Aix bord du lac 2"/>
    <x v="2"/>
  </r>
  <r>
    <x v="27"/>
    <m/>
    <m/>
    <m/>
    <m/>
    <m/>
    <m/>
    <m/>
    <s v="SCI Aqprim promotion"/>
    <x v="2"/>
  </r>
  <r>
    <x v="27"/>
    <m/>
    <m/>
    <m/>
    <m/>
    <m/>
    <m/>
    <m/>
    <s v="SCI ASC La Bergeonnerie"/>
    <x v="2"/>
  </r>
  <r>
    <x v="27"/>
    <m/>
    <m/>
    <m/>
    <m/>
    <m/>
    <m/>
    <m/>
    <s v="SCI Avaricum"/>
    <x v="2"/>
  </r>
  <r>
    <x v="27"/>
    <m/>
    <m/>
    <m/>
    <m/>
    <m/>
    <m/>
    <m/>
    <s v="SCI Braille/ Hôtel de ville"/>
    <x v="2"/>
  </r>
  <r>
    <x v="27"/>
    <m/>
    <m/>
    <m/>
    <m/>
    <m/>
    <m/>
    <m/>
    <s v="SCI CAP Courrouze"/>
    <x v="2"/>
  </r>
  <r>
    <x v="27"/>
    <m/>
    <m/>
    <m/>
    <m/>
    <m/>
    <m/>
    <m/>
    <s v="SCI Centre immo promotion résidences"/>
    <x v="2"/>
  </r>
  <r>
    <x v="27"/>
    <m/>
    <m/>
    <m/>
    <m/>
    <m/>
    <m/>
    <m/>
    <s v="SCI Charité - Girandière"/>
    <x v="2"/>
  </r>
  <r>
    <x v="27"/>
    <m/>
    <m/>
    <m/>
    <m/>
    <m/>
    <m/>
    <m/>
    <s v="SCI Chelles Aulnoy Mendes France"/>
    <x v="2"/>
  </r>
  <r>
    <x v="27"/>
    <m/>
    <m/>
    <m/>
    <m/>
    <m/>
    <m/>
    <m/>
    <s v="SCI Dreux la Rotule Nord"/>
    <x v="2"/>
  </r>
  <r>
    <x v="27"/>
    <m/>
    <m/>
    <m/>
    <m/>
    <m/>
    <m/>
    <m/>
    <s v="SCI du 84 rue du Bac"/>
    <x v="2"/>
  </r>
  <r>
    <x v="27"/>
    <m/>
    <m/>
    <m/>
    <m/>
    <m/>
    <m/>
    <m/>
    <s v="SCI Etampes Notre-Dames"/>
    <x v="2"/>
  </r>
  <r>
    <x v="27"/>
    <m/>
    <m/>
    <m/>
    <m/>
    <m/>
    <m/>
    <m/>
    <s v="SCI Etrechy Saint Nicolas"/>
    <x v="2"/>
  </r>
  <r>
    <x v="27"/>
    <m/>
    <m/>
    <m/>
    <m/>
    <m/>
    <m/>
    <m/>
    <s v="SCI Europarc Haute Borne 1"/>
    <x v="2"/>
  </r>
  <r>
    <x v="27"/>
    <m/>
    <m/>
    <m/>
    <m/>
    <m/>
    <m/>
    <m/>
    <s v="SCI Europarc St Martin du Touch 2002"/>
    <x v="2"/>
  </r>
  <r>
    <x v="27"/>
    <m/>
    <m/>
    <m/>
    <m/>
    <m/>
    <m/>
    <m/>
    <s v="SCI Goussainville Saint-Just"/>
    <x v="2"/>
  </r>
  <r>
    <x v="27"/>
    <m/>
    <m/>
    <m/>
    <m/>
    <m/>
    <m/>
    <m/>
    <s v="SCI Hegel Projectim"/>
    <x v="2"/>
  </r>
  <r>
    <x v="27"/>
    <m/>
    <m/>
    <m/>
    <m/>
    <m/>
    <m/>
    <m/>
    <s v="SCI La Mantilla commerces"/>
    <x v="2"/>
  </r>
  <r>
    <x v="27"/>
    <m/>
    <m/>
    <m/>
    <m/>
    <m/>
    <m/>
    <m/>
    <s v="SCI la Marquille"/>
    <x v="2"/>
  </r>
  <r>
    <x v="27"/>
    <m/>
    <m/>
    <m/>
    <m/>
    <m/>
    <m/>
    <m/>
    <s v="SCI Lavoisier"/>
    <x v="2"/>
  </r>
  <r>
    <x v="27"/>
    <m/>
    <m/>
    <m/>
    <m/>
    <m/>
    <m/>
    <m/>
    <s v="SCI Le hameau des grands prés"/>
    <x v="2"/>
  </r>
  <r>
    <x v="27"/>
    <m/>
    <m/>
    <m/>
    <m/>
    <m/>
    <m/>
    <m/>
    <s v="SCI Le parc de borderouge"/>
    <x v="2"/>
  </r>
  <r>
    <x v="27"/>
    <m/>
    <m/>
    <m/>
    <m/>
    <m/>
    <m/>
    <m/>
    <s v="SCI Les jardins d'Iris"/>
    <x v="2"/>
  </r>
  <r>
    <x v="27"/>
    <m/>
    <m/>
    <m/>
    <m/>
    <m/>
    <m/>
    <m/>
    <s v="SCI Les portes du Léman"/>
    <x v="2"/>
  </r>
  <r>
    <x v="27"/>
    <m/>
    <m/>
    <m/>
    <m/>
    <m/>
    <m/>
    <m/>
    <s v="SCI Les résidences genevoises"/>
    <x v="2"/>
  </r>
  <r>
    <x v="27"/>
    <m/>
    <m/>
    <m/>
    <m/>
    <m/>
    <m/>
    <m/>
    <s v="SCI Lieusaint rue de Paris"/>
    <x v="2"/>
  </r>
  <r>
    <x v="27"/>
    <m/>
    <m/>
    <m/>
    <m/>
    <m/>
    <m/>
    <m/>
    <s v="SCI Linas Cœur de ville 1"/>
    <x v="2"/>
  </r>
  <r>
    <x v="27"/>
    <m/>
    <m/>
    <m/>
    <m/>
    <m/>
    <m/>
    <m/>
    <s v="SCI L'orée des lacs"/>
    <x v="2"/>
  </r>
  <r>
    <x v="27"/>
    <m/>
    <m/>
    <m/>
    <m/>
    <m/>
    <m/>
    <m/>
    <s v="SCI Lyon Joannes"/>
    <x v="2"/>
  </r>
  <r>
    <x v="27"/>
    <m/>
    <m/>
    <m/>
    <m/>
    <m/>
    <m/>
    <m/>
    <s v="SCI Marcoussis Bellejame"/>
    <x v="2"/>
  </r>
  <r>
    <x v="27"/>
    <m/>
    <m/>
    <m/>
    <m/>
    <m/>
    <m/>
    <m/>
    <s v="SCI Noaho résidences"/>
    <x v="2"/>
  </r>
  <r>
    <x v="27"/>
    <m/>
    <m/>
    <m/>
    <m/>
    <m/>
    <m/>
    <m/>
    <s v="SCI Paris 182  Château des rentiers"/>
    <x v="2"/>
  </r>
  <r>
    <x v="27"/>
    <m/>
    <m/>
    <m/>
    <m/>
    <m/>
    <m/>
    <m/>
    <s v="SCI Projectim habitat"/>
    <x v="2"/>
  </r>
  <r>
    <x v="27"/>
    <m/>
    <m/>
    <m/>
    <m/>
    <m/>
    <m/>
    <m/>
    <s v="SCI Projectim Helemmes Seguin"/>
    <x v="2"/>
  </r>
  <r>
    <x v="27"/>
    <m/>
    <m/>
    <m/>
    <m/>
    <m/>
    <m/>
    <m/>
    <s v="SCI Projectim Marcq cœur de ville"/>
    <x v="2"/>
  </r>
  <r>
    <x v="27"/>
    <m/>
    <m/>
    <m/>
    <m/>
    <m/>
    <m/>
    <m/>
    <s v="SCI Prony"/>
    <x v="2"/>
  </r>
  <r>
    <x v="27"/>
    <m/>
    <m/>
    <m/>
    <m/>
    <m/>
    <m/>
    <m/>
    <s v="SCI Quintessence - Valescure"/>
    <x v="2"/>
  </r>
  <r>
    <x v="27"/>
    <m/>
    <m/>
    <m/>
    <m/>
    <m/>
    <m/>
    <m/>
    <s v="SCI Reims Gare"/>
    <x v="2"/>
  </r>
  <r>
    <x v="27"/>
    <m/>
    <m/>
    <m/>
    <m/>
    <m/>
    <m/>
    <m/>
    <s v="SCI Résidence du Donjon"/>
    <x v="2"/>
  </r>
  <r>
    <x v="27"/>
    <m/>
    <m/>
    <m/>
    <m/>
    <m/>
    <m/>
    <m/>
    <s v="SCI Rhin et Moselle 1"/>
    <x v="2"/>
  </r>
  <r>
    <x v="27"/>
    <m/>
    <m/>
    <m/>
    <m/>
    <m/>
    <m/>
    <m/>
    <s v="SCI Riva Prim Habitat"/>
    <x v="2"/>
  </r>
  <r>
    <x v="27"/>
    <m/>
    <m/>
    <m/>
    <m/>
    <m/>
    <m/>
    <m/>
    <s v="SCI Riva prim résidences"/>
    <x v="2"/>
  </r>
  <r>
    <x v="27"/>
    <m/>
    <m/>
    <m/>
    <m/>
    <m/>
    <m/>
    <m/>
    <s v="SCI Saint-Ouen L'aumône - *L'Oise"/>
    <x v="2"/>
  </r>
  <r>
    <x v="27"/>
    <m/>
    <m/>
    <m/>
    <m/>
    <m/>
    <m/>
    <m/>
    <s v="SCI Saint-Denis Wilson"/>
    <x v="2"/>
  </r>
  <r>
    <x v="27"/>
    <m/>
    <m/>
    <m/>
    <m/>
    <m/>
    <m/>
    <m/>
    <s v="SCI Saint-Pierre-des-Cors/ CAP 55"/>
    <x v="2"/>
  </r>
  <r>
    <x v="27"/>
    <m/>
    <m/>
    <m/>
    <m/>
    <m/>
    <m/>
    <m/>
    <s v="SCI SCS Immobilier d'entreprises"/>
    <x v="2"/>
  </r>
  <r>
    <x v="27"/>
    <m/>
    <m/>
    <m/>
    <m/>
    <m/>
    <m/>
    <m/>
    <s v="SCI Sogeadi Tertiaire"/>
    <x v="2"/>
  </r>
  <r>
    <x v="27"/>
    <m/>
    <m/>
    <m/>
    <m/>
    <m/>
    <m/>
    <m/>
    <s v="SCI Sogecip"/>
    <x v="2"/>
  </r>
  <r>
    <x v="27"/>
    <m/>
    <m/>
    <m/>
    <m/>
    <m/>
    <m/>
    <m/>
    <s v="SCI Sogectim"/>
    <x v="2"/>
  </r>
  <r>
    <x v="27"/>
    <m/>
    <m/>
    <m/>
    <m/>
    <m/>
    <m/>
    <m/>
    <s v="SCI Sogeprom atlantique"/>
    <x v="2"/>
  </r>
  <r>
    <x v="27"/>
    <m/>
    <m/>
    <m/>
    <m/>
    <m/>
    <m/>
    <m/>
    <s v="SCI Sogeprom CIP Centre"/>
    <x v="2"/>
  </r>
  <r>
    <x v="27"/>
    <m/>
    <m/>
    <m/>
    <m/>
    <m/>
    <m/>
    <m/>
    <s v="SCI Terres nouvelles franciliennes"/>
    <x v="2"/>
  </r>
  <r>
    <x v="27"/>
    <m/>
    <m/>
    <m/>
    <m/>
    <m/>
    <m/>
    <m/>
    <s v="SCI Toulouse Centreda 3"/>
    <x v="2"/>
  </r>
  <r>
    <x v="27"/>
    <m/>
    <m/>
    <m/>
    <m/>
    <m/>
    <m/>
    <m/>
    <s v="SCI Valence - champs de Mars"/>
    <x v="2"/>
  </r>
  <r>
    <x v="27"/>
    <m/>
    <m/>
    <m/>
    <m/>
    <m/>
    <m/>
    <m/>
    <s v="SCI Velri"/>
    <x v="5"/>
  </r>
  <r>
    <x v="27"/>
    <m/>
    <m/>
    <m/>
    <m/>
    <m/>
    <m/>
    <m/>
    <s v="SCI Luce le carré d'or - Lot E"/>
    <x v="2"/>
  </r>
  <r>
    <x v="27"/>
    <m/>
    <m/>
    <m/>
    <m/>
    <m/>
    <m/>
    <m/>
    <s v="Sefia"/>
    <x v="4"/>
  </r>
  <r>
    <x v="27"/>
    <m/>
    <m/>
    <m/>
    <m/>
    <m/>
    <m/>
    <m/>
    <s v="SG 29 haussmann"/>
    <x v="4"/>
  </r>
  <r>
    <x v="27"/>
    <m/>
    <m/>
    <m/>
    <m/>
    <m/>
    <m/>
    <m/>
    <s v="SG 29 Real Estate"/>
    <x v="8"/>
  </r>
  <r>
    <x v="27"/>
    <m/>
    <m/>
    <m/>
    <m/>
    <m/>
    <m/>
    <m/>
    <s v="SG Capital developpement"/>
    <x v="7"/>
  </r>
  <r>
    <x v="27"/>
    <m/>
    <m/>
    <m/>
    <m/>
    <m/>
    <m/>
    <m/>
    <s v="SG Consumer finance"/>
    <x v="7"/>
  </r>
  <r>
    <x v="27"/>
    <m/>
    <m/>
    <m/>
    <m/>
    <m/>
    <m/>
    <m/>
    <s v="SG Euro CT"/>
    <x v="3"/>
  </r>
  <r>
    <x v="27"/>
    <m/>
    <m/>
    <m/>
    <m/>
    <m/>
    <m/>
    <m/>
    <s v="SG European mortgage investments"/>
    <x v="4"/>
  </r>
  <r>
    <x v="27"/>
    <m/>
    <m/>
    <m/>
    <m/>
    <m/>
    <m/>
    <m/>
    <s v="SG Financial services holding"/>
    <x v="7"/>
  </r>
  <r>
    <x v="27"/>
    <m/>
    <m/>
    <m/>
    <m/>
    <m/>
    <m/>
    <m/>
    <s v="SG Option Europe"/>
    <x v="3"/>
  </r>
  <r>
    <x v="27"/>
    <m/>
    <m/>
    <m/>
    <m/>
    <m/>
    <m/>
    <m/>
    <s v="SG Securities (Paris) SAS"/>
    <x v="3"/>
  </r>
  <r>
    <x v="27"/>
    <m/>
    <m/>
    <m/>
    <m/>
    <m/>
    <m/>
    <m/>
    <s v="SG Services"/>
    <x v="1"/>
  </r>
  <r>
    <x v="27"/>
    <m/>
    <m/>
    <m/>
    <m/>
    <m/>
    <m/>
    <m/>
    <s v="SGB Finance SA"/>
    <x v="4"/>
  </r>
  <r>
    <x v="27"/>
    <m/>
    <m/>
    <m/>
    <m/>
    <m/>
    <m/>
    <m/>
    <s v="SNC bon puits 1"/>
    <x v="2"/>
  </r>
  <r>
    <x v="27"/>
    <m/>
    <m/>
    <m/>
    <m/>
    <m/>
    <m/>
    <m/>
    <s v="SNC bon puits 2"/>
    <x v="2"/>
  </r>
  <r>
    <x v="27"/>
    <m/>
    <m/>
    <m/>
    <m/>
    <m/>
    <m/>
    <m/>
    <s v="SNC Coprim résidences"/>
    <x v="2"/>
  </r>
  <r>
    <x v="27"/>
    <m/>
    <m/>
    <m/>
    <m/>
    <m/>
    <m/>
    <m/>
    <s v="SNC d'aménagement forum seinne issy les Moulineaux"/>
    <x v="2"/>
  </r>
  <r>
    <x v="27"/>
    <m/>
    <m/>
    <m/>
    <m/>
    <m/>
    <m/>
    <m/>
    <s v="SNC du 10 rue Michelet"/>
    <x v="2"/>
  </r>
  <r>
    <x v="27"/>
    <m/>
    <m/>
    <m/>
    <m/>
    <m/>
    <m/>
    <m/>
    <s v="SNC Issy Forum 10"/>
    <x v="2"/>
  </r>
  <r>
    <x v="27"/>
    <m/>
    <m/>
    <m/>
    <m/>
    <m/>
    <m/>
    <m/>
    <s v="SNC Issy Forum 11"/>
    <x v="2"/>
  </r>
  <r>
    <x v="27"/>
    <m/>
    <m/>
    <m/>
    <m/>
    <m/>
    <m/>
    <m/>
    <s v="SNC Promoseine"/>
    <x v="2"/>
  </r>
  <r>
    <x v="27"/>
    <m/>
    <m/>
    <m/>
    <m/>
    <m/>
    <m/>
    <m/>
    <s v="Société &quot;Les pinsons&quot;"/>
    <x v="2"/>
  </r>
  <r>
    <x v="27"/>
    <m/>
    <m/>
    <m/>
    <m/>
    <m/>
    <m/>
    <m/>
    <s v="Société Anonyme de crédit à l'industrie française (CALIF)"/>
    <x v="0"/>
  </r>
  <r>
    <x v="27"/>
    <m/>
    <m/>
    <m/>
    <m/>
    <m/>
    <m/>
    <m/>
    <s v="Société civile de construction - Vente Anna Purna"/>
    <x v="2"/>
  </r>
  <r>
    <x v="27"/>
    <m/>
    <m/>
    <m/>
    <m/>
    <m/>
    <m/>
    <m/>
    <s v="Société civile immobilière des combeaux de Tigery"/>
    <x v="2"/>
  </r>
  <r>
    <x v="27"/>
    <m/>
    <m/>
    <m/>
    <m/>
    <m/>
    <m/>
    <m/>
    <s v="Société civile immobilière Domion"/>
    <x v="2"/>
  </r>
  <r>
    <x v="27"/>
    <m/>
    <m/>
    <m/>
    <m/>
    <m/>
    <m/>
    <m/>
    <s v="Société civile immobilière Fontenay - Estienne d'Orves"/>
    <x v="2"/>
  </r>
  <r>
    <x v="27"/>
    <m/>
    <m/>
    <m/>
    <m/>
    <m/>
    <m/>
    <m/>
    <s v="Société civile immobilière Naxou"/>
    <x v="2"/>
  </r>
  <r>
    <x v="27"/>
    <m/>
    <m/>
    <m/>
    <m/>
    <m/>
    <m/>
    <m/>
    <s v="Société civile immobilière Touldi"/>
    <x v="2"/>
  </r>
  <r>
    <x v="27"/>
    <m/>
    <m/>
    <m/>
    <m/>
    <m/>
    <m/>
    <m/>
    <s v="Société civile immobilière Vogre "/>
    <x v="2"/>
  </r>
  <r>
    <x v="27"/>
    <m/>
    <m/>
    <m/>
    <m/>
    <m/>
    <m/>
    <m/>
    <s v="Société civile immobilière Voltaire - Phalsbourg"/>
    <x v="2"/>
  </r>
  <r>
    <x v="27"/>
    <m/>
    <m/>
    <m/>
    <m/>
    <m/>
    <m/>
    <m/>
    <s v="Société de bourse Gilbert Dupont"/>
    <x v="4"/>
  </r>
  <r>
    <x v="27"/>
    <m/>
    <m/>
    <m/>
    <m/>
    <m/>
    <m/>
    <m/>
    <s v="Société de la rue Edouard VII"/>
    <x v="7"/>
  </r>
  <r>
    <x v="27"/>
    <m/>
    <m/>
    <m/>
    <m/>
    <m/>
    <m/>
    <m/>
    <s v="Société des terrains et immeubles parisiens (STIP)"/>
    <x v="5"/>
  </r>
  <r>
    <x v="27"/>
    <m/>
    <m/>
    <m/>
    <m/>
    <m/>
    <m/>
    <m/>
    <s v="Société en nom collectif Parnasse "/>
    <x v="2"/>
  </r>
  <r>
    <x v="27"/>
    <m/>
    <m/>
    <m/>
    <m/>
    <m/>
    <m/>
    <m/>
    <s v="Société financière d'analyse et de gestion"/>
    <x v="4"/>
  </r>
  <r>
    <x v="27"/>
    <m/>
    <m/>
    <m/>
    <m/>
    <m/>
    <m/>
    <m/>
    <s v="Société générale"/>
    <x v="0"/>
  </r>
  <r>
    <x v="27"/>
    <m/>
    <m/>
    <m/>
    <m/>
    <m/>
    <m/>
    <m/>
    <s v="Société générale capital partenaires"/>
    <x v="7"/>
  </r>
  <r>
    <x v="27"/>
    <m/>
    <m/>
    <m/>
    <m/>
    <m/>
    <m/>
    <m/>
    <s v="Société générale de banque aux antilles"/>
    <x v="0"/>
  </r>
  <r>
    <x v="27"/>
    <m/>
    <m/>
    <m/>
    <m/>
    <m/>
    <m/>
    <m/>
    <s v="Société générale énergie"/>
    <x v="3"/>
  </r>
  <r>
    <x v="27"/>
    <m/>
    <m/>
    <m/>
    <m/>
    <m/>
    <m/>
    <m/>
    <s v="Société générale equipment Finance SA"/>
    <x v="1"/>
  </r>
  <r>
    <x v="27"/>
    <m/>
    <m/>
    <m/>
    <m/>
    <m/>
    <m/>
    <m/>
    <s v="Société Générale participations industrielles"/>
    <x v="7"/>
  </r>
  <r>
    <x v="27"/>
    <m/>
    <m/>
    <m/>
    <m/>
    <m/>
    <m/>
    <m/>
    <s v="Société générale pour le développement des opérations de crédit-bail immobilier Sogebail"/>
    <x v="2"/>
  </r>
  <r>
    <x v="27"/>
    <m/>
    <m/>
    <m/>
    <m/>
    <m/>
    <m/>
    <m/>
    <s v="Société générale SCF"/>
    <x v="4"/>
  </r>
  <r>
    <x v="27"/>
    <m/>
    <m/>
    <m/>
    <m/>
    <m/>
    <m/>
    <m/>
    <s v="Société Générale decurities services France"/>
    <x v="4"/>
  </r>
  <r>
    <x v="27"/>
    <m/>
    <m/>
    <m/>
    <m/>
    <m/>
    <m/>
    <m/>
    <s v="Société Générale securities services holding"/>
    <x v="7"/>
  </r>
  <r>
    <x v="27"/>
    <m/>
    <m/>
    <m/>
    <m/>
    <m/>
    <m/>
    <m/>
    <s v="Société Générale securities services net asset value"/>
    <x v="8"/>
  </r>
  <r>
    <x v="27"/>
    <m/>
    <m/>
    <m/>
    <m/>
    <m/>
    <m/>
    <m/>
    <s v="Société générale SFH"/>
    <x v="1"/>
  </r>
  <r>
    <x v="27"/>
    <m/>
    <m/>
    <m/>
    <m/>
    <m/>
    <m/>
    <m/>
    <s v="Société immobilière du 29 boulevard Haussmann"/>
    <x v="5"/>
  </r>
  <r>
    <x v="27"/>
    <m/>
    <m/>
    <m/>
    <m/>
    <m/>
    <m/>
    <m/>
    <s v="Société immobilière urbi et orbi"/>
    <x v="2"/>
  </r>
  <r>
    <x v="27"/>
    <m/>
    <m/>
    <m/>
    <m/>
    <m/>
    <m/>
    <m/>
    <s v="Société marseillaise de crédit"/>
    <x v="0"/>
  </r>
  <r>
    <x v="27"/>
    <m/>
    <m/>
    <m/>
    <m/>
    <m/>
    <m/>
    <m/>
    <s v="Soge beaujoire"/>
    <x v="5"/>
  </r>
  <r>
    <x v="27"/>
    <m/>
    <m/>
    <m/>
    <m/>
    <m/>
    <m/>
    <m/>
    <s v="Soge périval I"/>
    <x v="5"/>
  </r>
  <r>
    <x v="27"/>
    <m/>
    <m/>
    <m/>
    <m/>
    <m/>
    <m/>
    <m/>
    <s v="Soge périval II"/>
    <x v="5"/>
  </r>
  <r>
    <x v="27"/>
    <m/>
    <m/>
    <m/>
    <m/>
    <m/>
    <m/>
    <m/>
    <s v="Soge périval III"/>
    <x v="5"/>
  </r>
  <r>
    <x v="27"/>
    <m/>
    <m/>
    <m/>
    <m/>
    <m/>
    <m/>
    <m/>
    <s v="Soge périval IV"/>
    <x v="5"/>
  </r>
  <r>
    <x v="27"/>
    <m/>
    <m/>
    <m/>
    <m/>
    <m/>
    <m/>
    <m/>
    <s v="Sogecampus"/>
    <x v="5"/>
  </r>
  <r>
    <x v="27"/>
    <m/>
    <m/>
    <m/>
    <m/>
    <m/>
    <m/>
    <m/>
    <s v="Sogecap"/>
    <x v="6"/>
  </r>
  <r>
    <x v="27"/>
    <m/>
    <m/>
    <m/>
    <m/>
    <m/>
    <m/>
    <m/>
    <s v="Sogecam actions"/>
    <x v="4"/>
  </r>
  <r>
    <x v="27"/>
    <m/>
    <m/>
    <m/>
    <m/>
    <m/>
    <m/>
    <m/>
    <s v="Sogecap long terme n°1"/>
    <x v="4"/>
  </r>
  <r>
    <x v="27"/>
    <m/>
    <m/>
    <m/>
    <m/>
    <m/>
    <m/>
    <m/>
    <s v="Sogefim holding"/>
    <x v="7"/>
  </r>
  <r>
    <x v="27"/>
    <m/>
    <m/>
    <m/>
    <m/>
    <m/>
    <m/>
    <m/>
    <s v="Sogefimur"/>
    <x v="1"/>
  </r>
  <r>
    <x v="27"/>
    <m/>
    <m/>
    <m/>
    <m/>
    <m/>
    <m/>
    <m/>
    <s v="Sogefinancement"/>
    <x v="1"/>
  </r>
  <r>
    <x v="27"/>
    <m/>
    <m/>
    <m/>
    <m/>
    <m/>
    <m/>
    <m/>
    <s v="Sogefinerg SG pour le financement des investissements économisant l'énergie"/>
    <x v="1"/>
  </r>
  <r>
    <x v="27"/>
    <m/>
    <m/>
    <m/>
    <m/>
    <m/>
    <m/>
    <m/>
    <s v="Sogefontenay"/>
    <x v="5"/>
  </r>
  <r>
    <x v="27"/>
    <m/>
    <m/>
    <m/>
    <m/>
    <m/>
    <m/>
    <m/>
    <s v="Sogelease France"/>
    <x v="1"/>
  </r>
  <r>
    <x v="27"/>
    <m/>
    <m/>
    <m/>
    <m/>
    <m/>
    <m/>
    <m/>
    <s v="Sogemarché"/>
    <x v="5"/>
  </r>
  <r>
    <x v="27"/>
    <m/>
    <m/>
    <m/>
    <m/>
    <m/>
    <m/>
    <m/>
    <s v="Sogepalm"/>
    <x v="2"/>
  </r>
  <r>
    <x v="27"/>
    <m/>
    <m/>
    <m/>
    <m/>
    <m/>
    <m/>
    <m/>
    <s v="Sogeparticipations"/>
    <x v="7"/>
  </r>
  <r>
    <x v="27"/>
    <m/>
    <m/>
    <m/>
    <m/>
    <m/>
    <m/>
    <m/>
    <s v="Sogeprom"/>
    <x v="2"/>
  </r>
  <r>
    <x v="27"/>
    <m/>
    <m/>
    <m/>
    <m/>
    <m/>
    <m/>
    <m/>
    <s v="Soge entreprises"/>
    <x v="2"/>
  </r>
  <r>
    <x v="27"/>
    <m/>
    <m/>
    <m/>
    <m/>
    <m/>
    <m/>
    <m/>
    <s v="Sogeprom entreprises régions"/>
    <x v="2"/>
  </r>
  <r>
    <x v="27"/>
    <m/>
    <m/>
    <m/>
    <m/>
    <m/>
    <m/>
    <m/>
    <s v="Sogeprom habitat"/>
    <x v="2"/>
  </r>
  <r>
    <x v="27"/>
    <m/>
    <m/>
    <m/>
    <m/>
    <m/>
    <m/>
    <m/>
    <s v="Sogeprom partenaires"/>
    <x v="2"/>
  </r>
  <r>
    <x v="27"/>
    <m/>
    <m/>
    <m/>
    <m/>
    <m/>
    <m/>
    <m/>
    <s v="Sogeprom résidences"/>
    <x v="2"/>
  </r>
  <r>
    <x v="27"/>
    <m/>
    <m/>
    <m/>
    <m/>
    <m/>
    <m/>
    <m/>
    <s v="Sogeprom services"/>
    <x v="2"/>
  </r>
  <r>
    <x v="27"/>
    <m/>
    <m/>
    <m/>
    <m/>
    <m/>
    <m/>
    <m/>
    <s v="Sogessur"/>
    <x v="6"/>
  </r>
  <r>
    <x v="27"/>
    <m/>
    <m/>
    <m/>
    <m/>
    <m/>
    <m/>
    <m/>
    <s v="Soginfo - Société de gestion et d'investissement fonciers"/>
    <x v="5"/>
  </r>
  <r>
    <x v="27"/>
    <m/>
    <m/>
    <m/>
    <m/>
    <m/>
    <m/>
    <m/>
    <s v="Sophia bail"/>
    <x v="2"/>
  </r>
  <r>
    <x v="27"/>
    <m/>
    <m/>
    <m/>
    <m/>
    <m/>
    <m/>
    <m/>
    <s v="Star lease"/>
    <x v="1"/>
  </r>
  <r>
    <x v="27"/>
    <m/>
    <m/>
    <m/>
    <m/>
    <m/>
    <m/>
    <m/>
    <s v="Sogeprom me"/>
    <x v="2"/>
  </r>
  <r>
    <x v="27"/>
    <m/>
    <m/>
    <m/>
    <m/>
    <m/>
    <m/>
    <m/>
    <s v="Temsys"/>
    <x v="1"/>
  </r>
  <r>
    <x v="27"/>
    <m/>
    <m/>
    <m/>
    <m/>
    <m/>
    <m/>
    <m/>
    <s v="Urbanisme et commerce"/>
    <x v="2"/>
  </r>
  <r>
    <x v="27"/>
    <m/>
    <m/>
    <m/>
    <m/>
    <m/>
    <m/>
    <m/>
    <s v="Urbanisme et commerce promotion"/>
    <x v="2"/>
  </r>
  <r>
    <x v="27"/>
    <m/>
    <m/>
    <m/>
    <m/>
    <m/>
    <m/>
    <m/>
    <s v="Valminvest"/>
    <x v="5"/>
  </r>
  <r>
    <x v="27"/>
    <m/>
    <m/>
    <m/>
    <m/>
    <m/>
    <m/>
    <m/>
    <s v="Vouric"/>
    <x v="7"/>
  </r>
  <r>
    <x v="28"/>
    <n v="41"/>
    <n v="15"/>
    <n v="-1"/>
    <n v="-1"/>
    <n v="-2"/>
    <n v="956"/>
    <n v="3"/>
    <s v="Bank Republic"/>
    <x v="0"/>
  </r>
  <r>
    <x v="28"/>
    <m/>
    <m/>
    <m/>
    <m/>
    <m/>
    <m/>
    <m/>
    <s v="Georgian Mill company LLC"/>
    <x v="1"/>
  </r>
  <r>
    <x v="28"/>
    <m/>
    <m/>
    <m/>
    <m/>
    <m/>
    <m/>
    <m/>
    <s v="Mertskhali Pirveli"/>
    <x v="1"/>
  </r>
  <r>
    <x v="29"/>
    <n v="62"/>
    <n v="11"/>
    <n v="-5"/>
    <n v="0"/>
    <n v="-5"/>
    <n v="709"/>
    <n v="1"/>
    <s v="Société Générale Ghana Limited"/>
    <x v="0"/>
  </r>
  <r>
    <x v="30"/>
    <n v="16"/>
    <n v="0"/>
    <m/>
    <m/>
    <n v="0"/>
    <m/>
    <n v="2"/>
    <s v="Hambros (Gibraltar nominees) Limited"/>
    <x v="8"/>
  </r>
  <r>
    <x v="30"/>
    <m/>
    <m/>
    <m/>
    <m/>
    <m/>
    <m/>
    <m/>
    <s v="SG Hambros bank (Gibraltar) Limited"/>
    <x v="0"/>
  </r>
  <r>
    <x v="31"/>
    <n v="4"/>
    <n v="1"/>
    <n v="0"/>
    <n v="0"/>
    <n v="0"/>
    <n v="38"/>
    <n v="2"/>
    <s v="ALD Automotive SA Lease of cars"/>
    <x v="1"/>
  </r>
  <r>
    <x v="31"/>
    <m/>
    <m/>
    <m/>
    <m/>
    <m/>
    <m/>
    <m/>
    <s v="Sogecap Greece"/>
    <x v="6"/>
  </r>
  <r>
    <x v="32"/>
    <n v="0"/>
    <n v="0"/>
    <n v="0"/>
    <n v="0"/>
    <n v="0"/>
    <n v="0"/>
    <n v="6"/>
    <s v="Aramis corp. Limited"/>
    <x v="4"/>
  </r>
  <r>
    <x v="32"/>
    <m/>
    <m/>
    <m/>
    <m/>
    <m/>
    <m/>
    <m/>
    <s v="Aramis II securities Co Ltd"/>
    <x v="4"/>
  </r>
  <r>
    <x v="32"/>
    <m/>
    <m/>
    <m/>
    <m/>
    <m/>
    <m/>
    <m/>
    <s v="CDS International Limited"/>
    <x v="8"/>
  </r>
  <r>
    <x v="32"/>
    <m/>
    <m/>
    <m/>
    <m/>
    <m/>
    <m/>
    <m/>
    <s v="Hambros (Guernsey nominees) Ltd"/>
    <x v="8"/>
  </r>
  <r>
    <x v="32"/>
    <m/>
    <m/>
    <m/>
    <m/>
    <m/>
    <m/>
    <m/>
    <s v="HTG Limited"/>
    <x v="8"/>
  </r>
  <r>
    <x v="32"/>
    <m/>
    <m/>
    <m/>
    <m/>
    <m/>
    <m/>
    <m/>
    <s v="SG Hambros Bank (channel Islands) Ltd Guernsey branch"/>
    <x v="0"/>
  </r>
  <r>
    <x v="33"/>
    <n v="28"/>
    <n v="12"/>
    <n v="-5"/>
    <n v="0"/>
    <n v="-5"/>
    <n v="290"/>
    <n v="1"/>
    <s v="SG de banques en Guinée"/>
    <x v="0"/>
  </r>
  <r>
    <x v="34"/>
    <n v="27"/>
    <n v="12"/>
    <n v="-3"/>
    <n v="-1"/>
    <n v="-4"/>
    <n v="289"/>
    <n v="1"/>
    <s v="SG de banques en guinée équatoriale"/>
    <x v="0"/>
  </r>
  <r>
    <x v="35"/>
    <m/>
    <n v="342"/>
    <n v="-34"/>
    <n v="3"/>
    <n v="-31"/>
    <n v="1038"/>
    <n v="12"/>
    <s v="Newedge broker Hong-Kong Ltd"/>
    <x v="3"/>
  </r>
  <r>
    <x v="35"/>
    <m/>
    <m/>
    <m/>
    <m/>
    <m/>
    <m/>
    <m/>
    <s v="Newedge financial honk-kong Ltd"/>
    <x v="3"/>
  </r>
  <r>
    <x v="35"/>
    <m/>
    <m/>
    <m/>
    <m/>
    <m/>
    <m/>
    <m/>
    <s v="Newedge group, Hong-Kong branch"/>
    <x v="3"/>
  </r>
  <r>
    <x v="35"/>
    <m/>
    <m/>
    <m/>
    <m/>
    <m/>
    <m/>
    <m/>
    <s v="SG hong-kong"/>
    <x v="3"/>
  </r>
  <r>
    <x v="35"/>
    <m/>
    <m/>
    <m/>
    <m/>
    <m/>
    <m/>
    <m/>
    <s v="SG securities (HK) nominees Ltd"/>
    <x v="3"/>
  </r>
  <r>
    <x v="35"/>
    <m/>
    <m/>
    <m/>
    <m/>
    <m/>
    <m/>
    <m/>
    <s v="SG securities (Hong-Kong) Ltd"/>
    <x v="3"/>
  </r>
  <r>
    <x v="35"/>
    <m/>
    <m/>
    <m/>
    <m/>
    <m/>
    <m/>
    <m/>
    <s v="SG Securities Asia international holdings Ltd (Honk-Kong)"/>
    <x v="3"/>
  </r>
  <r>
    <x v="35"/>
    <m/>
    <m/>
    <m/>
    <m/>
    <m/>
    <m/>
    <m/>
    <s v="Société Générale Asia Ltd"/>
    <x v="4"/>
  </r>
  <r>
    <x v="35"/>
    <m/>
    <m/>
    <m/>
    <m/>
    <m/>
    <m/>
    <m/>
    <s v="Société Générale Bank and trus Honk-Kong branch"/>
    <x v="0"/>
  </r>
  <r>
    <x v="35"/>
    <m/>
    <m/>
    <m/>
    <m/>
    <m/>
    <m/>
    <m/>
    <s v="Th Investments (Hong-Kong) 1 Limited"/>
    <x v="4"/>
  </r>
  <r>
    <x v="35"/>
    <m/>
    <m/>
    <m/>
    <m/>
    <m/>
    <m/>
    <m/>
    <s v="Th Investments (Hong-Kong) 2 Limited"/>
    <x v="4"/>
  </r>
  <r>
    <x v="35"/>
    <m/>
    <m/>
    <m/>
    <m/>
    <m/>
    <m/>
    <m/>
    <s v="Th Investments (Hong-Kong) 3 Limited"/>
    <x v="4"/>
  </r>
  <r>
    <x v="36"/>
    <m/>
    <n v="3"/>
    <m/>
    <m/>
    <m/>
    <m/>
    <n v="3"/>
    <s v="Ald automotive Magyarorszag KFT"/>
    <x v="1"/>
  </r>
  <r>
    <x v="36"/>
    <m/>
    <m/>
    <m/>
    <m/>
    <m/>
    <m/>
    <m/>
    <s v="SG Equipment finance Hungary ZRT"/>
    <x v="1"/>
  </r>
  <r>
    <x v="36"/>
    <m/>
    <m/>
    <m/>
    <m/>
    <m/>
    <m/>
    <m/>
    <s v="SG Equipment leasing Hungary Ltd"/>
    <x v="1"/>
  </r>
  <r>
    <x v="37"/>
    <n v="0"/>
    <n v="0"/>
    <n v="0"/>
    <n v="0"/>
    <n v="0"/>
    <n v="0"/>
    <n v="3"/>
    <s v="AEGIS Holdings (offshore) Ltd"/>
    <x v="4"/>
  </r>
  <r>
    <x v="37"/>
    <m/>
    <m/>
    <m/>
    <m/>
    <m/>
    <m/>
    <m/>
    <s v="Bridgeview II Limited"/>
    <x v="1"/>
  </r>
  <r>
    <x v="37"/>
    <m/>
    <m/>
    <m/>
    <m/>
    <m/>
    <m/>
    <m/>
    <s v="Société Générale securities (North Pacific)"/>
    <x v="0"/>
  </r>
  <r>
    <x v="38"/>
    <m/>
    <m/>
    <m/>
    <m/>
    <m/>
    <m/>
    <n v="1"/>
    <s v="TNS Services Limited"/>
    <x v="8"/>
  </r>
  <r>
    <x v="39"/>
    <n v="61"/>
    <n v="56"/>
    <n v="-20"/>
    <n v="1"/>
    <n v="-19"/>
    <n v="3968"/>
    <n v="5"/>
    <s v="ALD Automotive private limited"/>
    <x v="1"/>
  </r>
  <r>
    <x v="39"/>
    <m/>
    <m/>
    <m/>
    <m/>
    <m/>
    <m/>
    <m/>
    <s v="Newedge broker India PTE Ltd"/>
    <x v="3"/>
  </r>
  <r>
    <x v="39"/>
    <m/>
    <m/>
    <m/>
    <m/>
    <m/>
    <m/>
    <m/>
    <s v="SG Asia holdings (India) PVT Ltd"/>
    <x v="3"/>
  </r>
  <r>
    <x v="39"/>
    <m/>
    <m/>
    <m/>
    <m/>
    <m/>
    <m/>
    <m/>
    <s v="SG Mumbai"/>
    <x v="0"/>
  </r>
  <r>
    <x v="39"/>
    <m/>
    <m/>
    <m/>
    <m/>
    <m/>
    <m/>
    <m/>
    <s v="Société Générale global solution centre private"/>
    <x v="8"/>
  </r>
  <r>
    <x v="40"/>
    <n v="5"/>
    <n v="13"/>
    <n v="0"/>
    <n v="0"/>
    <n v="0"/>
    <n v="53"/>
    <n v="10"/>
    <s v="ALD RE Limited"/>
    <x v="6"/>
  </r>
  <r>
    <x v="40"/>
    <m/>
    <m/>
    <m/>
    <m/>
    <m/>
    <m/>
    <m/>
    <s v="Condorcet Global opportunity Unit trust"/>
    <x v="4"/>
  </r>
  <r>
    <x v="40"/>
    <m/>
    <m/>
    <m/>
    <m/>
    <m/>
    <m/>
    <m/>
    <s v="EFS SA Branch Dublin"/>
    <x v="4"/>
  </r>
  <r>
    <x v="40"/>
    <m/>
    <m/>
    <m/>
    <m/>
    <m/>
    <m/>
    <m/>
    <s v="Inora Life Ltd"/>
    <x v="6"/>
  </r>
  <r>
    <x v="40"/>
    <m/>
    <m/>
    <m/>
    <m/>
    <m/>
    <m/>
    <m/>
    <s v="Iris II SPV Limited"/>
    <x v="4"/>
  </r>
  <r>
    <x v="40"/>
    <m/>
    <m/>
    <m/>
    <m/>
    <m/>
    <m/>
    <m/>
    <s v="RED &amp; Black Prime Russia MBS"/>
    <x v="4"/>
  </r>
  <r>
    <x v="40"/>
    <m/>
    <m/>
    <m/>
    <m/>
    <m/>
    <m/>
    <m/>
    <s v="SG Dublin"/>
    <x v="0"/>
  </r>
  <r>
    <x v="40"/>
    <m/>
    <m/>
    <m/>
    <m/>
    <m/>
    <m/>
    <m/>
    <s v="SGBT Finance Ireland Limited"/>
    <x v="1"/>
  </r>
  <r>
    <x v="40"/>
    <m/>
    <m/>
    <m/>
    <m/>
    <m/>
    <m/>
    <m/>
    <s v="SGSS (Ireland) Limited "/>
    <x v="4"/>
  </r>
  <r>
    <x v="40"/>
    <m/>
    <m/>
    <m/>
    <m/>
    <m/>
    <m/>
    <m/>
    <s v="Société Générale Hedging Limited"/>
    <x v="4"/>
  </r>
  <r>
    <x v="41"/>
    <n v="619"/>
    <n v="114"/>
    <n v="-102"/>
    <n v="32"/>
    <n v="-70"/>
    <n v="1938"/>
    <n v="13"/>
    <s v="ALD Automotive Italia SRL"/>
    <x v="1"/>
  </r>
  <r>
    <x v="41"/>
    <m/>
    <m/>
    <m/>
    <m/>
    <m/>
    <m/>
    <m/>
    <s v="CGL Italia SPA"/>
    <x v="4"/>
  </r>
  <r>
    <x v="41"/>
    <m/>
    <m/>
    <m/>
    <m/>
    <m/>
    <m/>
    <m/>
    <s v="Fiditalia SPA"/>
    <x v="1"/>
  </r>
  <r>
    <x v="41"/>
    <m/>
    <m/>
    <m/>
    <m/>
    <m/>
    <m/>
    <m/>
    <s v="FRAER leasing SPA"/>
    <x v="1"/>
  </r>
  <r>
    <x v="41"/>
    <m/>
    <m/>
    <m/>
    <m/>
    <m/>
    <m/>
    <m/>
    <s v="SG Equipment finance Italy SPA"/>
    <x v="1"/>
  </r>
  <r>
    <x v="41"/>
    <m/>
    <m/>
    <m/>
    <m/>
    <m/>
    <m/>
    <m/>
    <s v="SG factoring SPA"/>
    <x v="1"/>
  </r>
  <r>
    <x v="41"/>
    <m/>
    <m/>
    <m/>
    <m/>
    <m/>
    <m/>
    <m/>
    <s v="SG leasing SPA"/>
    <x v="1"/>
  </r>
  <r>
    <x v="41"/>
    <m/>
    <m/>
    <m/>
    <m/>
    <m/>
    <m/>
    <m/>
    <s v="SG Milan"/>
    <x v="0"/>
  </r>
  <r>
    <x v="41"/>
    <m/>
    <m/>
    <m/>
    <m/>
    <m/>
    <m/>
    <m/>
    <s v="SGB Finance Italia SPA"/>
    <x v="4"/>
  </r>
  <r>
    <x v="41"/>
    <m/>
    <m/>
    <m/>
    <m/>
    <m/>
    <m/>
    <m/>
    <s v="Socecap SA rappresentanza generale per l'Italia"/>
    <x v="6"/>
  </r>
  <r>
    <x v="41"/>
    <m/>
    <m/>
    <m/>
    <m/>
    <m/>
    <m/>
    <m/>
    <s v="Société Générale Italia holding SPA"/>
    <x v="1"/>
  </r>
  <r>
    <x v="41"/>
    <m/>
    <m/>
    <m/>
    <m/>
    <m/>
    <m/>
    <m/>
    <s v="Société Générale securities services SPA"/>
    <x v="0"/>
  </r>
  <r>
    <x v="41"/>
    <m/>
    <m/>
    <m/>
    <m/>
    <m/>
    <m/>
    <m/>
    <s v="Sogessur SA"/>
    <x v="6"/>
  </r>
  <r>
    <x v="42"/>
    <n v="306"/>
    <n v="179"/>
    <n v="-38"/>
    <n v="-4"/>
    <n v="-42"/>
    <n v="284"/>
    <n v="4"/>
    <s v="Lyxor asset management Japan Co Ltd"/>
    <x v="7"/>
  </r>
  <r>
    <x v="42"/>
    <m/>
    <m/>
    <m/>
    <m/>
    <m/>
    <m/>
    <m/>
    <s v="Newedge Japan Inc"/>
    <x v="3"/>
  </r>
  <r>
    <x v="42"/>
    <m/>
    <m/>
    <m/>
    <m/>
    <m/>
    <m/>
    <m/>
    <s v="SG Tokyo"/>
    <x v="0"/>
  </r>
  <r>
    <x v="42"/>
    <m/>
    <m/>
    <m/>
    <m/>
    <m/>
    <m/>
    <m/>
    <s v="Société Générale securities (North Pacific) Ltd Tokyo branch"/>
    <x v="0"/>
  </r>
  <r>
    <x v="43"/>
    <n v="60"/>
    <n v="20"/>
    <n v="-2"/>
    <n v="0"/>
    <n v="-2"/>
    <n v="219"/>
    <n v="16"/>
    <s v="Claris IV Limited"/>
    <x v="4"/>
  </r>
  <r>
    <x v="43"/>
    <m/>
    <m/>
    <m/>
    <m/>
    <m/>
    <m/>
    <m/>
    <s v="Elmford Limited"/>
    <x v="8"/>
  </r>
  <r>
    <x v="43"/>
    <m/>
    <m/>
    <m/>
    <m/>
    <m/>
    <m/>
    <m/>
    <s v="Hanom I Limited"/>
    <x v="4"/>
  </r>
  <r>
    <x v="43"/>
    <m/>
    <m/>
    <m/>
    <m/>
    <m/>
    <m/>
    <m/>
    <s v="Hanom II Limited"/>
    <x v="4"/>
  </r>
  <r>
    <x v="43"/>
    <m/>
    <m/>
    <m/>
    <m/>
    <m/>
    <m/>
    <m/>
    <s v="Hanom III Limited"/>
    <x v="4"/>
  </r>
  <r>
    <x v="43"/>
    <m/>
    <m/>
    <m/>
    <m/>
    <m/>
    <m/>
    <m/>
    <s v="JD Corporate services Limited"/>
    <x v="8"/>
  </r>
  <r>
    <x v="43"/>
    <m/>
    <m/>
    <m/>
    <m/>
    <m/>
    <m/>
    <m/>
    <s v="Lyxor Master fund"/>
    <x v="4"/>
  </r>
  <r>
    <x v="43"/>
    <m/>
    <m/>
    <m/>
    <m/>
    <m/>
    <m/>
    <m/>
    <s v="Newmead trustees Limited"/>
    <x v="4"/>
  </r>
  <r>
    <x v="43"/>
    <m/>
    <m/>
    <m/>
    <m/>
    <m/>
    <m/>
    <m/>
    <s v="SG Hambros (foundations) Ltd"/>
    <x v="4"/>
  </r>
  <r>
    <x v="43"/>
    <m/>
    <m/>
    <m/>
    <m/>
    <m/>
    <m/>
    <m/>
    <s v="SG Hambros Bank (channel Islands) Ltd"/>
    <x v="0"/>
  </r>
  <r>
    <x v="43"/>
    <m/>
    <m/>
    <m/>
    <m/>
    <m/>
    <m/>
    <m/>
    <s v="SG Hambros fund managers (Jersey Ltd)"/>
    <x v="7"/>
  </r>
  <r>
    <x v="43"/>
    <m/>
    <m/>
    <m/>
    <m/>
    <m/>
    <m/>
    <m/>
    <s v="SG Hambros nominees (Jersey) Ltd"/>
    <x v="4"/>
  </r>
  <r>
    <x v="43"/>
    <m/>
    <m/>
    <m/>
    <m/>
    <m/>
    <m/>
    <m/>
    <s v="SG Hambros properties (Jersey) Ltd"/>
    <x v="4"/>
  </r>
  <r>
    <x v="43"/>
    <m/>
    <m/>
    <m/>
    <m/>
    <m/>
    <m/>
    <m/>
    <s v="SG Hambros trust company (Channel islands) Ltd"/>
    <x v="4"/>
  </r>
  <r>
    <x v="43"/>
    <m/>
    <m/>
    <m/>
    <m/>
    <m/>
    <m/>
    <m/>
    <s v="SGH Trustees (Jersey Limited)"/>
    <x v="8"/>
  </r>
  <r>
    <x v="43"/>
    <m/>
    <m/>
    <m/>
    <m/>
    <m/>
    <m/>
    <m/>
    <s v="Solentis Investment solutions PCC"/>
    <x v="4"/>
  </r>
  <r>
    <x v="44"/>
    <m/>
    <n v="1"/>
    <m/>
    <m/>
    <m/>
    <m/>
    <n v="1"/>
    <s v="ALD Automotive SIA"/>
    <x v="1"/>
  </r>
  <r>
    <x v="45"/>
    <m/>
    <n v="15"/>
    <m/>
    <m/>
    <m/>
    <m/>
    <n v="1"/>
    <s v="SG de banque au Liban"/>
    <x v="0"/>
  </r>
  <r>
    <x v="46"/>
    <m/>
    <n v="1"/>
    <m/>
    <m/>
    <m/>
    <m/>
    <n v="1"/>
    <s v="UAB ALD Automotive"/>
    <x v="1"/>
  </r>
  <r>
    <x v="47"/>
    <n v="834"/>
    <n v="590"/>
    <n v="-66"/>
    <n v="-26"/>
    <n v="-92"/>
    <n v="1275"/>
    <n v="24"/>
    <s v="ALEF II"/>
    <x v="4"/>
  </r>
  <r>
    <x v="47"/>
    <m/>
    <m/>
    <m/>
    <m/>
    <m/>
    <m/>
    <m/>
    <s v="Axus Luxembourg SA"/>
    <x v="4"/>
  </r>
  <r>
    <x v="47"/>
    <m/>
    <m/>
    <m/>
    <m/>
    <m/>
    <m/>
    <m/>
    <s v="Chabon SA"/>
    <x v="1"/>
  </r>
  <r>
    <x v="47"/>
    <m/>
    <m/>
    <m/>
    <m/>
    <m/>
    <m/>
    <m/>
    <s v="Codeis securities SA"/>
    <x v="4"/>
  </r>
  <r>
    <x v="47"/>
    <m/>
    <m/>
    <m/>
    <m/>
    <m/>
    <m/>
    <m/>
    <s v="Comptoir de valeurs de banque"/>
    <x v="4"/>
  </r>
  <r>
    <x v="47"/>
    <m/>
    <m/>
    <m/>
    <m/>
    <m/>
    <m/>
    <m/>
    <s v="european fund services SA"/>
    <x v="4"/>
  </r>
  <r>
    <x v="47"/>
    <m/>
    <m/>
    <m/>
    <m/>
    <m/>
    <m/>
    <m/>
    <s v="IVEFI SA"/>
    <x v="4"/>
  </r>
  <r>
    <x v="47"/>
    <m/>
    <m/>
    <m/>
    <m/>
    <m/>
    <m/>
    <m/>
    <s v="LX Finanz SARL"/>
    <x v="4"/>
  </r>
  <r>
    <x v="47"/>
    <m/>
    <m/>
    <m/>
    <m/>
    <m/>
    <m/>
    <m/>
    <s v="Lyxor asset management Luxembourg SA"/>
    <x v="4"/>
  </r>
  <r>
    <x v="47"/>
    <m/>
    <m/>
    <m/>
    <m/>
    <m/>
    <m/>
    <m/>
    <s v="Red &amp; Black auto lease Germany 1 SA"/>
    <x v="1"/>
  </r>
  <r>
    <x v="47"/>
    <m/>
    <m/>
    <m/>
    <m/>
    <m/>
    <m/>
    <m/>
    <s v="Rosinvest"/>
    <x v="4"/>
  </r>
  <r>
    <x v="47"/>
    <m/>
    <m/>
    <m/>
    <m/>
    <m/>
    <m/>
    <m/>
    <s v="SG Issuer"/>
    <x v="4"/>
  </r>
  <r>
    <x v="47"/>
    <m/>
    <m/>
    <m/>
    <m/>
    <m/>
    <m/>
    <m/>
    <s v="SGBT Asset based funding SA"/>
    <x v="4"/>
  </r>
  <r>
    <x v="47"/>
    <m/>
    <m/>
    <m/>
    <m/>
    <m/>
    <m/>
    <m/>
    <s v="SGBT securities"/>
    <x v="4"/>
  </r>
  <r>
    <x v="47"/>
    <m/>
    <m/>
    <m/>
    <m/>
    <m/>
    <m/>
    <m/>
    <s v="Société Générale Bank &amp; trust"/>
    <x v="0"/>
  </r>
  <r>
    <x v="47"/>
    <m/>
    <m/>
    <m/>
    <m/>
    <m/>
    <m/>
    <m/>
    <s v="Société Générale Bank &amp; Trust Credit international"/>
    <x v="4"/>
  </r>
  <r>
    <x v="47"/>
    <m/>
    <m/>
    <m/>
    <m/>
    <m/>
    <m/>
    <m/>
    <s v="Société Générale capital market finance"/>
    <x v="4"/>
  </r>
  <r>
    <x v="47"/>
    <m/>
    <m/>
    <m/>
    <m/>
    <m/>
    <m/>
    <m/>
    <s v="Société Générale Financing and distribution"/>
    <x v="4"/>
  </r>
  <r>
    <x v="47"/>
    <m/>
    <m/>
    <m/>
    <m/>
    <m/>
    <m/>
    <m/>
    <s v="Société Générale LDG"/>
    <x v="4"/>
  </r>
  <r>
    <x v="47"/>
    <m/>
    <m/>
    <m/>
    <m/>
    <m/>
    <m/>
    <m/>
    <s v="Société Générale Life insurance Broker SA"/>
    <x v="4"/>
  </r>
  <r>
    <x v="47"/>
    <m/>
    <m/>
    <m/>
    <m/>
    <m/>
    <m/>
    <m/>
    <s v="Société Générale Private Wealth Management SA"/>
    <x v="4"/>
  </r>
  <r>
    <x v="47"/>
    <m/>
    <m/>
    <m/>
    <m/>
    <m/>
    <m/>
    <m/>
    <s v="Société Générale RE SA"/>
    <x v="6"/>
  </r>
  <r>
    <x v="47"/>
    <m/>
    <m/>
    <m/>
    <m/>
    <m/>
    <m/>
    <m/>
    <s v="Sogelife"/>
    <x v="6"/>
  </r>
  <r>
    <x v="47"/>
    <m/>
    <m/>
    <m/>
    <m/>
    <m/>
    <m/>
    <m/>
    <s v="Well investments SA"/>
    <x v="4"/>
  </r>
  <r>
    <x v="48"/>
    <n v="19"/>
    <n v="4"/>
    <n v="0"/>
    <n v="0"/>
    <n v="0"/>
    <n v="375"/>
    <n v="1"/>
    <s v="Ohridska Banka AD Skopje"/>
    <x v="0"/>
  </r>
  <r>
    <x v="49"/>
    <n v="44"/>
    <n v="19"/>
    <n v="-4"/>
    <n v="0"/>
    <n v="-4"/>
    <n v="805"/>
    <n v="1"/>
    <s v="Banky Fampandrosoana varotra SG"/>
    <x v="0"/>
  </r>
  <r>
    <x v="50"/>
    <n v="0"/>
    <n v="0"/>
    <n v="0"/>
    <n v="0"/>
    <n v="0"/>
    <n v="0"/>
    <n v="2"/>
    <s v="LNG Malta investment 1 Limited"/>
    <x v="4"/>
  </r>
  <r>
    <x v="50"/>
    <m/>
    <m/>
    <m/>
    <m/>
    <m/>
    <m/>
    <m/>
    <s v="LNG Malta Investment 2 Limited"/>
    <x v="4"/>
  </r>
  <r>
    <x v="51"/>
    <n v="136"/>
    <n v="130"/>
    <n v="-69"/>
    <n v="10"/>
    <n v="-59"/>
    <n v="3778"/>
    <n v="10"/>
    <s v="ALD Automotive SA Maroc"/>
    <x v="1"/>
  </r>
  <r>
    <x v="51"/>
    <m/>
    <m/>
    <m/>
    <m/>
    <m/>
    <m/>
    <m/>
    <s v="Athena courtage"/>
    <x v="6"/>
  </r>
  <r>
    <x v="51"/>
    <m/>
    <m/>
    <m/>
    <m/>
    <m/>
    <m/>
    <m/>
    <s v="Foncimmo"/>
    <x v="5"/>
  </r>
  <r>
    <x v="51"/>
    <m/>
    <m/>
    <m/>
    <m/>
    <m/>
    <m/>
    <m/>
    <s v="La Marocaine vie"/>
    <x v="6"/>
  </r>
  <r>
    <x v="51"/>
    <m/>
    <m/>
    <m/>
    <m/>
    <m/>
    <m/>
    <m/>
    <s v="SG Marocaine de banques"/>
    <x v="0"/>
  </r>
  <r>
    <x v="51"/>
    <m/>
    <m/>
    <m/>
    <m/>
    <m/>
    <m/>
    <m/>
    <s v="Société d'équipement domestique et ménager &quot;EQDOM&quot;"/>
    <x v="1"/>
  </r>
  <r>
    <x v="51"/>
    <m/>
    <m/>
    <m/>
    <m/>
    <m/>
    <m/>
    <m/>
    <s v="Société générale de leasing au Maroc"/>
    <x v="1"/>
  </r>
  <r>
    <x v="51"/>
    <m/>
    <m/>
    <m/>
    <m/>
    <m/>
    <m/>
    <m/>
    <s v="Société Générale Tanger offshore"/>
    <x v="4"/>
  </r>
  <r>
    <x v="51"/>
    <m/>
    <m/>
    <m/>
    <m/>
    <m/>
    <m/>
    <m/>
    <s v="Sogecapital gestion"/>
    <x v="4"/>
  </r>
  <r>
    <x v="51"/>
    <m/>
    <m/>
    <m/>
    <m/>
    <m/>
    <m/>
    <m/>
    <s v="Sogefinancement Maroc"/>
    <x v="1"/>
  </r>
  <r>
    <x v="52"/>
    <m/>
    <n v="0"/>
    <m/>
    <m/>
    <m/>
    <m/>
    <n v="1"/>
    <s v="SG Securities broking (M) Limited"/>
    <x v="3"/>
  </r>
  <r>
    <x v="53"/>
    <n v="8"/>
    <n v="2"/>
    <n v="1"/>
    <n v="0"/>
    <n v="1"/>
    <n v="90"/>
    <n v="3"/>
    <s v="ALD Automotive SA de CV"/>
    <x v="1"/>
  </r>
  <r>
    <x v="53"/>
    <m/>
    <m/>
    <m/>
    <m/>
    <m/>
    <m/>
    <m/>
    <s v="ALD Fleet SA de CV Sofom ENR"/>
    <x v="1"/>
  </r>
  <r>
    <x v="53"/>
    <m/>
    <m/>
    <m/>
    <m/>
    <m/>
    <m/>
    <m/>
    <s v="SGFP Mexico, S de RL de CV"/>
    <x v="4"/>
  </r>
  <r>
    <x v="54"/>
    <n v="22"/>
    <n v="6"/>
    <n v="-1"/>
    <n v="0"/>
    <n v="-1"/>
    <n v="736"/>
    <n v="1"/>
    <s v="Mobiasbanca groupe Société Générale"/>
    <x v="0"/>
  </r>
  <r>
    <x v="55"/>
    <n v="140"/>
    <n v="63"/>
    <m/>
    <m/>
    <n v="-21"/>
    <n v="315"/>
    <n v="4"/>
    <s v="Crédit du Nord - Monaco"/>
    <x v="0"/>
  </r>
  <r>
    <x v="55"/>
    <m/>
    <m/>
    <m/>
    <m/>
    <m/>
    <m/>
    <m/>
    <s v="Société Marseillaise de crédit - Monaco"/>
    <x v="0"/>
  </r>
  <r>
    <x v="55"/>
    <m/>
    <m/>
    <m/>
    <m/>
    <m/>
    <m/>
    <m/>
    <s v="Société Générale (succursale Monaco)"/>
    <x v="0"/>
  </r>
  <r>
    <x v="55"/>
    <m/>
    <m/>
    <m/>
    <m/>
    <m/>
    <m/>
    <m/>
    <s v="Société Générale private banking (Monaco)"/>
    <x v="0"/>
  </r>
  <r>
    <x v="56"/>
    <n v="21"/>
    <n v="6"/>
    <n v="-1"/>
    <n v="0"/>
    <n v="-1"/>
    <n v="258"/>
    <n v="1"/>
    <s v="ALD Automotive AS"/>
    <x v="1"/>
  </r>
  <r>
    <x v="57"/>
    <n v="129"/>
    <n v="61"/>
    <n v="-1"/>
    <n v="-6"/>
    <n v="-7"/>
    <n v="328"/>
    <n v="2"/>
    <s v="NF Fleet AS"/>
    <x v="1"/>
  </r>
  <r>
    <x v="57"/>
    <m/>
    <m/>
    <m/>
    <m/>
    <m/>
    <m/>
    <m/>
    <s v="SG Finans AS"/>
    <x v="1"/>
  </r>
  <r>
    <x v="58"/>
    <n v="79"/>
    <n v="42"/>
    <n v="-18"/>
    <n v="1"/>
    <n v="-17"/>
    <n v="312"/>
    <n v="2"/>
    <s v="Credical"/>
    <x v="1"/>
  </r>
  <r>
    <x v="58"/>
    <m/>
    <m/>
    <m/>
    <m/>
    <m/>
    <m/>
    <m/>
    <s v="Société Générale Caledonienne de banque"/>
    <x v="0"/>
  </r>
  <r>
    <x v="59"/>
    <n v="0"/>
    <n v="0"/>
    <n v="0"/>
    <n v="0"/>
    <n v="0"/>
    <n v="0"/>
    <n v="1"/>
    <s v="SG Hambros trust company (New Zealand) Limited"/>
    <x v="4"/>
  </r>
  <r>
    <x v="60"/>
    <n v="32"/>
    <n v="7"/>
    <n v="-3"/>
    <n v="0"/>
    <n v="-3"/>
    <n v="164"/>
    <n v="12"/>
    <s v="Alvarenga investments BV"/>
    <x v="1"/>
  </r>
  <r>
    <x v="60"/>
    <m/>
    <m/>
    <m/>
    <m/>
    <m/>
    <m/>
    <m/>
    <s v="Axus Finance NL BV"/>
    <x v="1"/>
  </r>
  <r>
    <x v="60"/>
    <m/>
    <m/>
    <m/>
    <m/>
    <m/>
    <m/>
    <m/>
    <s v="Axus Nederland BV"/>
    <x v="1"/>
  </r>
  <r>
    <x v="60"/>
    <m/>
    <m/>
    <m/>
    <m/>
    <m/>
    <m/>
    <m/>
    <s v="Brigantia Investments BV"/>
    <x v="4"/>
  </r>
  <r>
    <x v="60"/>
    <m/>
    <m/>
    <m/>
    <m/>
    <m/>
    <m/>
    <m/>
    <s v="Herfsttatel Investments BV"/>
    <x v="1"/>
  </r>
  <r>
    <x v="60"/>
    <m/>
    <m/>
    <m/>
    <m/>
    <m/>
    <m/>
    <m/>
    <s v="Hordle Finance BV"/>
    <x v="4"/>
  </r>
  <r>
    <x v="60"/>
    <m/>
    <m/>
    <m/>
    <m/>
    <m/>
    <m/>
    <m/>
    <s v="Montalis Investment BV"/>
    <x v="1"/>
  </r>
  <r>
    <x v="60"/>
    <m/>
    <m/>
    <m/>
    <m/>
    <m/>
    <m/>
    <m/>
    <s v="SG Amsterdam"/>
    <x v="0"/>
  </r>
  <r>
    <x v="60"/>
    <m/>
    <m/>
    <m/>
    <m/>
    <m/>
    <m/>
    <m/>
    <s v="SG Equipment Finance Benelux BV"/>
    <x v="1"/>
  </r>
  <r>
    <x v="60"/>
    <m/>
    <m/>
    <m/>
    <m/>
    <m/>
    <m/>
    <m/>
    <s v="Sogelease BV"/>
    <x v="1"/>
  </r>
  <r>
    <x v="60"/>
    <m/>
    <m/>
    <m/>
    <m/>
    <m/>
    <m/>
    <m/>
    <s v="Sogelease Films"/>
    <x v="1"/>
  </r>
  <r>
    <x v="60"/>
    <m/>
    <m/>
    <m/>
    <m/>
    <m/>
    <m/>
    <m/>
    <s v="Tynevor BV"/>
    <x v="4"/>
  </r>
  <r>
    <x v="61"/>
    <m/>
    <m/>
    <m/>
    <m/>
    <m/>
    <m/>
    <n v="1"/>
    <s v="Société Générale Manila offshore Branch"/>
    <x v="0"/>
  </r>
  <r>
    <x v="62"/>
    <n v="195"/>
    <n v="43"/>
    <m/>
    <n v="-9"/>
    <m/>
    <n v="3328"/>
    <n v="7"/>
    <s v="Ald Automotive polska SP Z.O.O"/>
    <x v="1"/>
  </r>
  <r>
    <x v="62"/>
    <m/>
    <m/>
    <m/>
    <m/>
    <m/>
    <m/>
    <m/>
    <s v="Euro Bank SA"/>
    <x v="1"/>
  </r>
  <r>
    <x v="62"/>
    <m/>
    <m/>
    <m/>
    <m/>
    <m/>
    <m/>
    <m/>
    <s v="Pema Polska SP Z.O.O"/>
    <x v="8"/>
  </r>
  <r>
    <x v="62"/>
    <m/>
    <m/>
    <m/>
    <m/>
    <m/>
    <m/>
    <m/>
    <s v="SG Equipment leasing Polska SP Z.O.O"/>
    <x v="1"/>
  </r>
  <r>
    <x v="62"/>
    <m/>
    <m/>
    <m/>
    <m/>
    <m/>
    <m/>
    <m/>
    <s v="Société Générale SA oddzial W Polsce"/>
    <x v="0"/>
  </r>
  <r>
    <x v="62"/>
    <m/>
    <m/>
    <m/>
    <m/>
    <m/>
    <m/>
    <m/>
    <s v="Sogessur Spolka akcyjna oddzial w polsce"/>
    <x v="6"/>
  </r>
  <r>
    <x v="62"/>
    <m/>
    <m/>
    <m/>
    <m/>
    <m/>
    <m/>
    <m/>
    <s v="Sogecap Spolka akcyjna oddzial w polsce"/>
    <x v="6"/>
  </r>
  <r>
    <x v="63"/>
    <n v="52"/>
    <n v="3"/>
    <n v="-10"/>
    <n v="4"/>
    <n v="-6"/>
    <n v="283"/>
    <n v="2"/>
    <s v="Banque de Polynésie"/>
    <x v="0"/>
  </r>
  <r>
    <x v="63"/>
    <m/>
    <m/>
    <m/>
    <m/>
    <m/>
    <m/>
    <m/>
    <s v="Sogelease BDP &quot;SAS&quot;"/>
    <x v="1"/>
  </r>
  <r>
    <x v="64"/>
    <n v="16"/>
    <n v="11"/>
    <n v="-2"/>
    <n v="0"/>
    <n v="-2"/>
    <n v="85"/>
    <n v="1"/>
    <s v="SGALD Automotive Sociedade Geral de comercio e aluguer de benz SA"/>
    <x v="1"/>
  </r>
  <r>
    <x v="65"/>
    <n v="1118"/>
    <n v="586"/>
    <n v="-92"/>
    <n v="-5"/>
    <n v="-97"/>
    <n v="8436"/>
    <n v="16"/>
    <s v="ALD Automotive SRO"/>
    <x v="1"/>
  </r>
  <r>
    <x v="65"/>
    <m/>
    <m/>
    <m/>
    <m/>
    <m/>
    <m/>
    <m/>
    <s v="Essox SRO"/>
    <x v="1"/>
  </r>
  <r>
    <x v="65"/>
    <m/>
    <m/>
    <m/>
    <m/>
    <m/>
    <m/>
    <m/>
    <s v="Factoring KB"/>
    <x v="4"/>
  </r>
  <r>
    <x v="65"/>
    <m/>
    <m/>
    <m/>
    <m/>
    <m/>
    <m/>
    <m/>
    <s v="KB Penzikni Spolecnost, AS"/>
    <x v="4"/>
  </r>
  <r>
    <x v="65"/>
    <m/>
    <m/>
    <m/>
    <m/>
    <m/>
    <m/>
    <m/>
    <s v="KB Real Estate"/>
    <x v="2"/>
  </r>
  <r>
    <x v="65"/>
    <m/>
    <m/>
    <m/>
    <m/>
    <m/>
    <m/>
    <m/>
    <s v="Komercni Banka AS"/>
    <x v="0"/>
  </r>
  <r>
    <x v="65"/>
    <m/>
    <m/>
    <m/>
    <m/>
    <m/>
    <m/>
    <m/>
    <s v="Komercni Pojivstovna AS"/>
    <x v="6"/>
  </r>
  <r>
    <x v="65"/>
    <m/>
    <m/>
    <m/>
    <m/>
    <m/>
    <m/>
    <m/>
    <s v="Modra Pyramida Stavebni Sporitelna AS"/>
    <x v="4"/>
  </r>
  <r>
    <x v="65"/>
    <m/>
    <m/>
    <m/>
    <m/>
    <m/>
    <m/>
    <m/>
    <s v="NP 33"/>
    <x v="2"/>
  </r>
  <r>
    <x v="65"/>
    <m/>
    <m/>
    <m/>
    <m/>
    <m/>
    <m/>
    <m/>
    <s v="Pema Praha Spol SRO"/>
    <x v="1"/>
  </r>
  <r>
    <x v="65"/>
    <m/>
    <m/>
    <m/>
    <m/>
    <m/>
    <m/>
    <m/>
    <s v="Protos"/>
    <x v="4"/>
  </r>
  <r>
    <x v="65"/>
    <m/>
    <m/>
    <m/>
    <m/>
    <m/>
    <m/>
    <m/>
    <s v="SG Equipment Finance Czech Republic SRO"/>
    <x v="1"/>
  </r>
  <r>
    <x v="65"/>
    <m/>
    <m/>
    <m/>
    <m/>
    <m/>
    <m/>
    <m/>
    <s v="Sogeprom Ceska Republika SRO"/>
    <x v="2"/>
  </r>
  <r>
    <x v="65"/>
    <m/>
    <m/>
    <m/>
    <m/>
    <m/>
    <m/>
    <m/>
    <s v="Sogeprom Michle SRO"/>
    <x v="2"/>
  </r>
  <r>
    <x v="65"/>
    <m/>
    <m/>
    <m/>
    <m/>
    <m/>
    <m/>
    <m/>
    <s v="Transformed fund"/>
    <x v="4"/>
  </r>
  <r>
    <x v="65"/>
    <m/>
    <m/>
    <m/>
    <m/>
    <m/>
    <m/>
    <m/>
    <s v="VN 42"/>
    <x v="2"/>
  </r>
  <r>
    <x v="66"/>
    <n v="596"/>
    <n v="24"/>
    <n v="8"/>
    <n v="-10"/>
    <n v="-2"/>
    <n v="8250"/>
    <n v="7"/>
    <s v="ALD Automotive SRL"/>
    <x v="1"/>
  </r>
  <r>
    <x v="66"/>
    <m/>
    <m/>
    <m/>
    <m/>
    <m/>
    <m/>
    <m/>
    <s v="BRD - Groupe Société Générale SA"/>
    <x v="0"/>
  </r>
  <r>
    <x v="66"/>
    <m/>
    <m/>
    <m/>
    <m/>
    <m/>
    <m/>
    <m/>
    <s v="BRD Finance IFN SA"/>
    <x v="4"/>
  </r>
  <r>
    <x v="66"/>
    <m/>
    <m/>
    <m/>
    <m/>
    <m/>
    <m/>
    <m/>
    <s v="SC BRD Sogelease IFN SA"/>
    <x v="1"/>
  </r>
  <r>
    <x v="66"/>
    <m/>
    <m/>
    <m/>
    <m/>
    <m/>
    <m/>
    <m/>
    <s v="SC Rogariu imobiliare SRL"/>
    <x v="2"/>
  </r>
  <r>
    <x v="66"/>
    <m/>
    <m/>
    <m/>
    <m/>
    <m/>
    <m/>
    <m/>
    <s v="Société Générale european business services SA"/>
    <x v="8"/>
  </r>
  <r>
    <x v="66"/>
    <m/>
    <m/>
    <m/>
    <m/>
    <m/>
    <m/>
    <m/>
    <s v="Sogeprom Romania SRL"/>
    <x v="2"/>
  </r>
  <r>
    <x v="67"/>
    <n v="1452"/>
    <n v="243"/>
    <n v="-5"/>
    <n v="-45"/>
    <n v="-50"/>
    <n v="2934"/>
    <n v="52"/>
    <s v="ACR "/>
    <x v="4"/>
  </r>
  <r>
    <x v="67"/>
    <m/>
    <m/>
    <m/>
    <m/>
    <m/>
    <m/>
    <m/>
    <s v="ALD Automotive Group PLC"/>
    <x v="1"/>
  </r>
  <r>
    <x v="67"/>
    <m/>
    <m/>
    <m/>
    <m/>
    <m/>
    <m/>
    <m/>
    <s v="Ald Automotive Limited"/>
    <x v="1"/>
  </r>
  <r>
    <x v="67"/>
    <m/>
    <m/>
    <m/>
    <m/>
    <m/>
    <m/>
    <m/>
    <s v="Ald funding Limited"/>
    <x v="1"/>
  </r>
  <r>
    <x v="67"/>
    <m/>
    <m/>
    <m/>
    <m/>
    <m/>
    <m/>
    <m/>
    <s v="Bridgeview II Limited (UK branch)"/>
    <x v="1"/>
  </r>
  <r>
    <x v="67"/>
    <m/>
    <m/>
    <m/>
    <m/>
    <m/>
    <m/>
    <m/>
    <s v="Brigantia Investments BV (UK branch)"/>
    <x v="4"/>
  </r>
  <r>
    <x v="67"/>
    <m/>
    <m/>
    <m/>
    <m/>
    <m/>
    <m/>
    <m/>
    <s v="Hordle Finance BV (UK branch)"/>
    <x v="4"/>
  </r>
  <r>
    <x v="67"/>
    <m/>
    <m/>
    <m/>
    <m/>
    <m/>
    <m/>
    <m/>
    <s v="LNG Investment 1 Ltd"/>
    <x v="4"/>
  </r>
  <r>
    <x v="67"/>
    <m/>
    <m/>
    <m/>
    <m/>
    <m/>
    <m/>
    <m/>
    <s v="LNG Investment 2 Ltd"/>
    <x v="4"/>
  </r>
  <r>
    <x v="67"/>
    <m/>
    <m/>
    <m/>
    <m/>
    <m/>
    <m/>
    <m/>
    <s v="Lyxor asset management UK LLP"/>
    <x v="4"/>
  </r>
  <r>
    <x v="67"/>
    <m/>
    <m/>
    <m/>
    <m/>
    <m/>
    <m/>
    <m/>
    <s v="Self trade UK Nominees Limites"/>
    <x v="4"/>
  </r>
  <r>
    <x v="67"/>
    <m/>
    <m/>
    <m/>
    <m/>
    <m/>
    <m/>
    <m/>
    <s v="Selftrade UK Marketing service"/>
    <x v="8"/>
  </r>
  <r>
    <x v="67"/>
    <m/>
    <m/>
    <m/>
    <m/>
    <m/>
    <m/>
    <m/>
    <s v="Selftrade UK services"/>
    <x v="8"/>
  </r>
  <r>
    <x v="67"/>
    <m/>
    <m/>
    <m/>
    <m/>
    <m/>
    <m/>
    <m/>
    <s v="SG Equipment finance (December) Limited"/>
    <x v="1"/>
  </r>
  <r>
    <x v="67"/>
    <m/>
    <m/>
    <m/>
    <m/>
    <m/>
    <m/>
    <m/>
    <s v="SG Equipment finance leasing limited"/>
    <x v="1"/>
  </r>
  <r>
    <x v="67"/>
    <m/>
    <m/>
    <m/>
    <m/>
    <m/>
    <m/>
    <m/>
    <s v="SG Equipment finance operating leasing limited"/>
    <x v="1"/>
  </r>
  <r>
    <x v="67"/>
    <m/>
    <m/>
    <m/>
    <m/>
    <m/>
    <m/>
    <m/>
    <s v="SG Equipment finance rental limited"/>
    <x v="1"/>
  </r>
  <r>
    <x v="67"/>
    <m/>
    <m/>
    <m/>
    <m/>
    <m/>
    <m/>
    <m/>
    <s v="SG Financial services limited"/>
    <x v="4"/>
  </r>
  <r>
    <x v="67"/>
    <m/>
    <m/>
    <m/>
    <m/>
    <m/>
    <m/>
    <m/>
    <s v="SG Hambros (London) Nominees Limited"/>
    <x v="4"/>
  </r>
  <r>
    <x v="67"/>
    <m/>
    <m/>
    <m/>
    <m/>
    <m/>
    <m/>
    <m/>
    <s v="SG Hambros Bank Limited"/>
    <x v="0"/>
  </r>
  <r>
    <x v="67"/>
    <m/>
    <m/>
    <m/>
    <m/>
    <m/>
    <m/>
    <m/>
    <s v="SG Hambros Limited (Holding)"/>
    <x v="0"/>
  </r>
  <r>
    <x v="67"/>
    <m/>
    <m/>
    <m/>
    <m/>
    <m/>
    <m/>
    <m/>
    <s v="SG Hambros trust company Ltd"/>
    <x v="4"/>
  </r>
  <r>
    <x v="67"/>
    <m/>
    <m/>
    <m/>
    <m/>
    <m/>
    <m/>
    <m/>
    <s v="SG Healthcare benefits trustee company limited"/>
    <x v="4"/>
  </r>
  <r>
    <x v="67"/>
    <m/>
    <m/>
    <m/>
    <m/>
    <m/>
    <m/>
    <m/>
    <s v="SG investment limited"/>
    <x v="4"/>
  </r>
  <r>
    <x v="67"/>
    <m/>
    <m/>
    <m/>
    <m/>
    <m/>
    <m/>
    <m/>
    <s v="SG leasing (assets) Limited"/>
    <x v="1"/>
  </r>
  <r>
    <x v="67"/>
    <m/>
    <m/>
    <m/>
    <m/>
    <m/>
    <m/>
    <m/>
    <s v="SG leasing (central  1) Limited"/>
    <x v="1"/>
  </r>
  <r>
    <x v="67"/>
    <m/>
    <m/>
    <m/>
    <m/>
    <m/>
    <m/>
    <m/>
    <s v="SG leasing (central 3) Limited"/>
    <x v="1"/>
  </r>
  <r>
    <x v="67"/>
    <m/>
    <m/>
    <m/>
    <m/>
    <m/>
    <m/>
    <m/>
    <s v="SG leasing (december) limited"/>
    <x v="1"/>
  </r>
  <r>
    <x v="67"/>
    <m/>
    <m/>
    <m/>
    <m/>
    <m/>
    <m/>
    <m/>
    <s v="SG leasing (june) Limited"/>
    <x v="1"/>
  </r>
  <r>
    <x v="67"/>
    <m/>
    <m/>
    <m/>
    <m/>
    <m/>
    <m/>
    <m/>
    <s v="SG leasing (March) Limited"/>
    <x v="1"/>
  </r>
  <r>
    <x v="67"/>
    <m/>
    <m/>
    <m/>
    <m/>
    <m/>
    <m/>
    <m/>
    <s v="SG leasing (USD) Limited"/>
    <x v="1"/>
  </r>
  <r>
    <x v="67"/>
    <m/>
    <m/>
    <m/>
    <m/>
    <m/>
    <m/>
    <m/>
    <s v="SG leasing (utilities) limited"/>
    <x v="1"/>
  </r>
  <r>
    <x v="67"/>
    <m/>
    <m/>
    <m/>
    <m/>
    <m/>
    <m/>
    <m/>
    <s v="SG leasing IX"/>
    <x v="1"/>
  </r>
  <r>
    <x v="67"/>
    <m/>
    <m/>
    <m/>
    <m/>
    <m/>
    <m/>
    <m/>
    <s v="SG leasing XII"/>
    <x v="1"/>
  </r>
  <r>
    <x v="67"/>
    <m/>
    <m/>
    <m/>
    <m/>
    <m/>
    <m/>
    <m/>
    <s v="SG Londres"/>
    <x v="0"/>
  </r>
  <r>
    <x v="67"/>
    <m/>
    <m/>
    <m/>
    <m/>
    <m/>
    <m/>
    <m/>
    <s v="SGFLD Limited"/>
    <x v="4"/>
  </r>
  <r>
    <x v="67"/>
    <m/>
    <m/>
    <m/>
    <m/>
    <m/>
    <m/>
    <m/>
    <s v="Socgen nominees (UK) Limited"/>
    <x v="4"/>
  </r>
  <r>
    <x v="67"/>
    <m/>
    <m/>
    <m/>
    <m/>
    <m/>
    <m/>
    <m/>
    <s v="Société Générale Equipment Finance Limited"/>
    <x v="1"/>
  </r>
  <r>
    <x v="67"/>
    <m/>
    <m/>
    <m/>
    <m/>
    <m/>
    <m/>
    <m/>
    <s v="Société Générale Investments (UK) Limited"/>
    <x v="4"/>
  </r>
  <r>
    <x v="67"/>
    <m/>
    <m/>
    <m/>
    <m/>
    <m/>
    <m/>
    <m/>
    <s v="Société Générale Newedge UK Ltd"/>
    <x v="3"/>
  </r>
  <r>
    <x v="67"/>
    <m/>
    <m/>
    <m/>
    <m/>
    <m/>
    <m/>
    <m/>
    <s v="Société Générale securities services UK Limited"/>
    <x v="3"/>
  </r>
  <r>
    <x v="67"/>
    <m/>
    <m/>
    <m/>
    <m/>
    <m/>
    <m/>
    <m/>
    <s v="Strabul Nominees Limited"/>
    <x v="4"/>
  </r>
  <r>
    <x v="67"/>
    <m/>
    <m/>
    <m/>
    <m/>
    <m/>
    <m/>
    <m/>
    <s v="Talos Holding Ltd"/>
    <x v="4"/>
  </r>
  <r>
    <x v="67"/>
    <m/>
    <m/>
    <m/>
    <m/>
    <m/>
    <m/>
    <m/>
    <s v="Talos Securities Ltd"/>
    <x v="3"/>
  </r>
  <r>
    <x v="67"/>
    <m/>
    <m/>
    <m/>
    <m/>
    <m/>
    <m/>
    <m/>
    <s v="TH Investments (Hong-Kong) 2 Limited"/>
    <x v="4"/>
  </r>
  <r>
    <x v="67"/>
    <m/>
    <m/>
    <m/>
    <m/>
    <m/>
    <m/>
    <m/>
    <s v="TH leasing (June) Limited"/>
    <x v="1"/>
  </r>
  <r>
    <x v="67"/>
    <m/>
    <m/>
    <m/>
    <m/>
    <m/>
    <m/>
    <m/>
    <s v="TH structured asset finance Limited"/>
    <x v="4"/>
  </r>
  <r>
    <x v="67"/>
    <m/>
    <m/>
    <m/>
    <m/>
    <m/>
    <m/>
    <m/>
    <s v="The Eiffel Limited partnership"/>
    <x v="1"/>
  </r>
  <r>
    <x v="67"/>
    <m/>
    <m/>
    <m/>
    <m/>
    <m/>
    <m/>
    <m/>
    <s v="The Fenchurch Partnership"/>
    <x v="4"/>
  </r>
  <r>
    <x v="67"/>
    <m/>
    <m/>
    <m/>
    <m/>
    <m/>
    <m/>
    <m/>
    <s v="The Mars Maritime Limited Partnership"/>
    <x v="4"/>
  </r>
  <r>
    <x v="67"/>
    <m/>
    <m/>
    <m/>
    <m/>
    <m/>
    <m/>
    <m/>
    <s v="The saturn maritime Limited Partnership"/>
    <x v="4"/>
  </r>
  <r>
    <x v="67"/>
    <m/>
    <m/>
    <m/>
    <m/>
    <m/>
    <m/>
    <m/>
    <s v="Tynevor BV (UK branch)"/>
    <x v="4"/>
  </r>
  <r>
    <x v="68"/>
    <n v="1234"/>
    <n v="187"/>
    <n v="-31"/>
    <n v="-10"/>
    <n v="-41"/>
    <n v="20966"/>
    <n v="21"/>
    <s v="ALD Automotive OOO"/>
    <x v="1"/>
  </r>
  <r>
    <x v="68"/>
    <m/>
    <m/>
    <m/>
    <m/>
    <m/>
    <m/>
    <m/>
    <s v="AVTO LCC"/>
    <x v="8"/>
  </r>
  <r>
    <x v="68"/>
    <m/>
    <m/>
    <m/>
    <m/>
    <m/>
    <m/>
    <m/>
    <s v="BSGV leasing LLC"/>
    <x v="1"/>
  </r>
  <r>
    <x v="68"/>
    <m/>
    <m/>
    <m/>
    <m/>
    <m/>
    <m/>
    <m/>
    <s v="Closed Joint stock company SG finance"/>
    <x v="4"/>
  </r>
  <r>
    <x v="68"/>
    <m/>
    <m/>
    <m/>
    <m/>
    <m/>
    <m/>
    <m/>
    <s v="Commercial bank Deltacredit"/>
    <x v="0"/>
  </r>
  <r>
    <x v="68"/>
    <m/>
    <m/>
    <m/>
    <m/>
    <m/>
    <m/>
    <m/>
    <s v="Credit institution obyedinyonnaya raschotnaya sistema"/>
    <x v="4"/>
  </r>
  <r>
    <x v="68"/>
    <m/>
    <m/>
    <m/>
    <m/>
    <m/>
    <m/>
    <m/>
    <s v="inkakhran NCO"/>
    <x v="4"/>
  </r>
  <r>
    <x v="68"/>
    <m/>
    <m/>
    <m/>
    <m/>
    <m/>
    <m/>
    <m/>
    <s v="LLC Rusfinance"/>
    <x v="1"/>
  </r>
  <r>
    <x v="68"/>
    <m/>
    <m/>
    <m/>
    <m/>
    <m/>
    <m/>
    <m/>
    <s v="LLC Rusfinance bank"/>
    <x v="1"/>
  </r>
  <r>
    <x v="68"/>
    <m/>
    <m/>
    <m/>
    <m/>
    <m/>
    <m/>
    <m/>
    <s v="PMD-service"/>
    <x v="5"/>
  </r>
  <r>
    <x v="68"/>
    <m/>
    <m/>
    <m/>
    <m/>
    <m/>
    <m/>
    <m/>
    <s v="Proektinvest LLC"/>
    <x v="5"/>
  </r>
  <r>
    <x v="68"/>
    <m/>
    <m/>
    <m/>
    <m/>
    <m/>
    <m/>
    <m/>
    <s v="RB factoring LLC"/>
    <x v="1"/>
  </r>
  <r>
    <x v="68"/>
    <m/>
    <m/>
    <m/>
    <m/>
    <m/>
    <m/>
    <m/>
    <s v="RB leasing LLC"/>
    <x v="1"/>
  </r>
  <r>
    <x v="68"/>
    <m/>
    <m/>
    <m/>
    <m/>
    <m/>
    <m/>
    <m/>
    <s v="RB securities"/>
    <x v="4"/>
  </r>
  <r>
    <x v="68"/>
    <m/>
    <m/>
    <m/>
    <m/>
    <m/>
    <m/>
    <m/>
    <s v="RBS Avto"/>
    <x v="5"/>
  </r>
  <r>
    <x v="68"/>
    <m/>
    <m/>
    <m/>
    <m/>
    <m/>
    <m/>
    <m/>
    <s v="Real invest LLC"/>
    <x v="2"/>
  </r>
  <r>
    <x v="68"/>
    <m/>
    <m/>
    <m/>
    <m/>
    <m/>
    <m/>
    <m/>
    <s v="Rosbank"/>
    <x v="0"/>
  </r>
  <r>
    <x v="68"/>
    <m/>
    <m/>
    <m/>
    <m/>
    <m/>
    <m/>
    <m/>
    <s v="SG Strakhovanie LLC"/>
    <x v="6"/>
  </r>
  <r>
    <x v="68"/>
    <m/>
    <m/>
    <m/>
    <m/>
    <m/>
    <m/>
    <m/>
    <s v="Société Générale Strakhovanie LLC"/>
    <x v="6"/>
  </r>
  <r>
    <x v="68"/>
    <m/>
    <m/>
    <m/>
    <m/>
    <m/>
    <m/>
    <m/>
    <s v="Sosnovka LLC"/>
    <x v="5"/>
  </r>
  <r>
    <x v="68"/>
    <m/>
    <m/>
    <m/>
    <m/>
    <m/>
    <m/>
    <m/>
    <s v="Valmont LLC"/>
    <x v="5"/>
  </r>
  <r>
    <x v="69"/>
    <n v="51"/>
    <n v="-34"/>
    <n v="-8"/>
    <n v="8"/>
    <n v="0"/>
    <n v="756"/>
    <n v="1"/>
    <s v="SG de banques au Sénégal"/>
    <x v="0"/>
  </r>
  <r>
    <x v="70"/>
    <n v="93"/>
    <n v="9"/>
    <n v="-3"/>
    <n v="3"/>
    <n v="0"/>
    <n v="1301"/>
    <n v="2"/>
    <s v="ALD Automotive D.O.O Beograd"/>
    <x v="1"/>
  </r>
  <r>
    <x v="70"/>
    <m/>
    <m/>
    <m/>
    <m/>
    <m/>
    <m/>
    <m/>
    <s v="Société Générale Banka Srbija"/>
    <x v="0"/>
  </r>
  <r>
    <x v="71"/>
    <n v="142"/>
    <n v="110"/>
    <n v="-15"/>
    <n v="15"/>
    <n v="0"/>
    <n v="376"/>
    <n v="4"/>
    <s v="Newedge financial Singapore PTE Ltd"/>
    <x v="3"/>
  </r>
  <r>
    <x v="71"/>
    <m/>
    <m/>
    <m/>
    <m/>
    <m/>
    <m/>
    <m/>
    <s v="SG securities (Singapore) PTE Ltd"/>
    <x v="3"/>
  </r>
  <r>
    <x v="71"/>
    <m/>
    <m/>
    <m/>
    <m/>
    <m/>
    <m/>
    <m/>
    <s v="SG Singapour"/>
    <x v="0"/>
  </r>
  <r>
    <x v="71"/>
    <m/>
    <m/>
    <m/>
    <m/>
    <m/>
    <m/>
    <m/>
    <s v="Société Générale Bank &amp; Trust Singapore branch"/>
    <x v="0"/>
  </r>
  <r>
    <x v="72"/>
    <n v="15"/>
    <n v="11"/>
    <n v="-5"/>
    <n v="2"/>
    <n v="-3"/>
    <n v="103"/>
    <n v="5"/>
    <s v="ALD Automotive SRO"/>
    <x v="1"/>
  </r>
  <r>
    <x v="72"/>
    <m/>
    <m/>
    <m/>
    <m/>
    <m/>
    <m/>
    <m/>
    <s v="Komercni Banka Bratislava"/>
    <x v="0"/>
  </r>
  <r>
    <x v="72"/>
    <m/>
    <m/>
    <m/>
    <m/>
    <m/>
    <m/>
    <m/>
    <s v="Pema Slovakia SPOL SRO"/>
    <x v="1"/>
  </r>
  <r>
    <x v="72"/>
    <m/>
    <m/>
    <m/>
    <m/>
    <m/>
    <m/>
    <m/>
    <s v="SG Equipment finance Czech Republic SRO Organizacna Zlozka (Slovak Republic branch)"/>
    <x v="1"/>
  </r>
  <r>
    <x v="72"/>
    <m/>
    <m/>
    <m/>
    <m/>
    <m/>
    <m/>
    <m/>
    <s v="Truckcenter Zvolen Spol SRO"/>
    <x v="8"/>
  </r>
  <r>
    <x v="73"/>
    <n v="108"/>
    <n v="44"/>
    <n v="0"/>
    <n v="-4"/>
    <n v="-4"/>
    <n v="837"/>
    <n v="3"/>
    <s v="ALD Automotive operational leasing DOO"/>
    <x v="1"/>
  </r>
  <r>
    <x v="73"/>
    <m/>
    <m/>
    <m/>
    <m/>
    <m/>
    <m/>
    <m/>
    <s v="SKB leasing D.O.O"/>
    <x v="1"/>
  </r>
  <r>
    <x v="73"/>
    <m/>
    <m/>
    <m/>
    <m/>
    <m/>
    <m/>
    <m/>
    <s v="SKB Banka"/>
    <x v="0"/>
  </r>
  <r>
    <x v="74"/>
    <n v="54"/>
    <n v="30"/>
    <n v="1"/>
    <n v="-4"/>
    <n v="-3"/>
    <n v="124"/>
    <n v="4"/>
    <s v="ALD Automotive AB"/>
    <x v="1"/>
  </r>
  <r>
    <x v="74"/>
    <m/>
    <m/>
    <m/>
    <m/>
    <m/>
    <m/>
    <m/>
    <s v="NF Fleet AB"/>
    <x v="1"/>
  </r>
  <r>
    <x v="74"/>
    <m/>
    <m/>
    <m/>
    <m/>
    <m/>
    <m/>
    <m/>
    <s v="Pema Truck - OCH Traileruthyrning AB"/>
    <x v="1"/>
  </r>
  <r>
    <x v="74"/>
    <m/>
    <m/>
    <m/>
    <m/>
    <m/>
    <m/>
    <m/>
    <s v="SG Finans AS Swedish Branch"/>
    <x v="1"/>
  </r>
  <r>
    <x v="75"/>
    <n v="232"/>
    <n v="36"/>
    <n v="-3"/>
    <n v="0"/>
    <n v="-3"/>
    <n v="709"/>
    <n v="8"/>
    <s v="ALD Automotive AG"/>
    <x v="1"/>
  </r>
  <r>
    <x v="75"/>
    <m/>
    <m/>
    <m/>
    <m/>
    <m/>
    <m/>
    <m/>
    <s v="Newedge Group, Paris, Zurich branch"/>
    <x v="3"/>
  </r>
  <r>
    <x v="75"/>
    <m/>
    <m/>
    <m/>
    <m/>
    <m/>
    <m/>
    <m/>
    <s v="PEMA Truck - Und Trailervermietung GMBH"/>
    <x v="1"/>
  </r>
  <r>
    <x v="75"/>
    <m/>
    <m/>
    <m/>
    <m/>
    <m/>
    <m/>
    <m/>
    <s v="Rosnbank (Switzerland)"/>
    <x v="0"/>
  </r>
  <r>
    <x v="75"/>
    <m/>
    <m/>
    <m/>
    <m/>
    <m/>
    <m/>
    <m/>
    <s v="SG Equipment Finance Schweiz AG"/>
    <x v="1"/>
  </r>
  <r>
    <x v="75"/>
    <m/>
    <m/>
    <m/>
    <m/>
    <m/>
    <m/>
    <m/>
    <s v="SG Private banking (Lugano - Svizzera) SA"/>
    <x v="0"/>
  </r>
  <r>
    <x v="75"/>
    <m/>
    <m/>
    <m/>
    <m/>
    <m/>
    <m/>
    <m/>
    <s v="SG private banking suisse SA"/>
    <x v="0"/>
  </r>
  <r>
    <x v="75"/>
    <m/>
    <m/>
    <m/>
    <m/>
    <m/>
    <m/>
    <m/>
    <s v="SG Zurich"/>
    <x v="0"/>
  </r>
  <r>
    <x v="76"/>
    <n v="32"/>
    <n v="21"/>
    <n v="-2"/>
    <n v="-1"/>
    <n v="-3"/>
    <n v="31"/>
    <n v="2"/>
    <s v="SG Securities (Hong-Kong) Limited"/>
    <x v="3"/>
  </r>
  <r>
    <x v="76"/>
    <m/>
    <m/>
    <m/>
    <m/>
    <m/>
    <m/>
    <m/>
    <s v="SG Tapei"/>
    <x v="0"/>
  </r>
  <r>
    <x v="77"/>
    <n v="21"/>
    <n v="6"/>
    <n v="-1"/>
    <n v="0"/>
    <n v="-1"/>
    <n v="195"/>
    <n v="1"/>
    <s v="Société Générale Tchad"/>
    <x v="0"/>
  </r>
  <r>
    <x v="78"/>
    <n v="0"/>
    <n v="0"/>
    <n v="0"/>
    <n v="0"/>
    <n v="0"/>
    <n v="0"/>
    <n v="1"/>
    <s v="SG Bangkok"/>
    <x v="0"/>
  </r>
  <r>
    <x v="79"/>
    <n v="91"/>
    <n v="34"/>
    <n v="-10"/>
    <n v="-2"/>
    <n v="-12"/>
    <n v="1229"/>
    <n v="1"/>
    <s v="Union internationale de banques"/>
    <x v="0"/>
  </r>
  <r>
    <x v="80"/>
    <n v="22"/>
    <n v="3"/>
    <n v="0"/>
    <n v="0"/>
    <n v="0"/>
    <n v="125"/>
    <n v="2"/>
    <s v="ALD Automotive Turizm ticaret anonim sirketi"/>
    <x v="1"/>
  </r>
  <r>
    <x v="80"/>
    <m/>
    <m/>
    <m/>
    <m/>
    <m/>
    <m/>
    <m/>
    <s v="SG istanbul"/>
    <x v="0"/>
  </r>
  <r>
    <x v="81"/>
    <m/>
    <n v="4"/>
    <m/>
    <m/>
    <m/>
    <m/>
    <n v="1"/>
    <s v="First lease Ltd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67">
  <r>
    <x v="0"/>
    <n v="8"/>
    <n v="-4"/>
    <n v="0"/>
    <n v="0"/>
    <n v="0"/>
    <n v="237"/>
    <n v="1"/>
    <s v="Crédit Agricole Bank Albania S.A."/>
    <x v="0"/>
  </r>
  <r>
    <x v="1"/>
    <n v="12"/>
    <n v="9"/>
    <n v="-2"/>
    <n v="0"/>
    <n v="-2"/>
    <n v="24"/>
    <n v="1"/>
    <s v="Crédit Agricole CIB Algérie Bank Spa"/>
    <x v="1"/>
  </r>
  <r>
    <x v="2"/>
    <n v="299"/>
    <n v="71"/>
    <n v="-22"/>
    <n v="2"/>
    <n v="-20"/>
    <n v="1110"/>
    <n v="6"/>
    <s v="Amundi DEUTSCHLAND"/>
    <x v="2"/>
  </r>
  <r>
    <x v="2"/>
    <m/>
    <m/>
    <m/>
    <m/>
    <m/>
    <m/>
    <m/>
    <s v="C.L. Verwaltungs und Beteiligungsgesellschaft GmbH"/>
    <x v="3"/>
  </r>
  <r>
    <x v="2"/>
    <m/>
    <m/>
    <m/>
    <m/>
    <m/>
    <m/>
    <m/>
    <s v="CACEIS Bank Deutschland GmbH"/>
    <x v="2"/>
  </r>
  <r>
    <x v="2"/>
    <m/>
    <m/>
    <m/>
    <m/>
    <m/>
    <m/>
    <m/>
    <s v="Crédit Agricole CIB (Allemagne)"/>
    <x v="1"/>
  </r>
  <r>
    <x v="2"/>
    <m/>
    <m/>
    <m/>
    <m/>
    <m/>
    <m/>
    <m/>
    <s v="Créditplus Bank AG"/>
    <x v="4"/>
  </r>
  <r>
    <x v="2"/>
    <m/>
    <m/>
    <m/>
    <m/>
    <m/>
    <m/>
    <m/>
    <s v="Eurofactor AG (Allemagne)"/>
    <x v="4"/>
  </r>
  <r>
    <x v="3"/>
    <n v="57"/>
    <n v="44"/>
    <n v="-17"/>
    <n v="5"/>
    <n v="-12"/>
    <n v="29"/>
    <n v="1"/>
    <s v="Crédit Agricole CIB Australia Ltd."/>
    <x v="1"/>
  </r>
  <r>
    <x v="4"/>
    <n v="1"/>
    <n v="-1"/>
    <n v="0"/>
    <n v="0"/>
    <n v="0"/>
    <n v="0"/>
    <n v="1"/>
    <s v="Crédit Agricole Suisse (Bahamas) Ltd."/>
    <x v="2"/>
  </r>
  <r>
    <x v="5"/>
    <n v="40"/>
    <n v="18"/>
    <n v="-5"/>
    <n v="0"/>
    <n v="-5"/>
    <n v="111"/>
    <n v="13"/>
    <s v="Amundi Belgium"/>
    <x v="2"/>
  </r>
  <r>
    <x v="5"/>
    <m/>
    <m/>
    <m/>
    <m/>
    <m/>
    <m/>
    <m/>
    <s v="Benelpart"/>
    <x v="1"/>
  </r>
  <r>
    <x v="5"/>
    <m/>
    <m/>
    <m/>
    <m/>
    <m/>
    <m/>
    <m/>
    <s v="CACEIS Bank Luxembourg (Brussels)"/>
    <x v="2"/>
  </r>
  <r>
    <x v="5"/>
    <m/>
    <m/>
    <m/>
    <m/>
    <m/>
    <m/>
    <m/>
    <s v="CACEIS Belgium"/>
    <x v="2"/>
  </r>
  <r>
    <x v="5"/>
    <m/>
    <m/>
    <m/>
    <m/>
    <m/>
    <m/>
    <m/>
    <s v="Crédit Agricole CIB (Belgique)"/>
    <x v="1"/>
  </r>
  <r>
    <x v="5"/>
    <m/>
    <m/>
    <m/>
    <m/>
    <m/>
    <m/>
    <m/>
    <s v="Crédit Agricole Luxembourg (Belgique)"/>
    <x v="2"/>
  </r>
  <r>
    <x v="5"/>
    <m/>
    <m/>
    <m/>
    <m/>
    <m/>
    <m/>
    <m/>
    <s v="Eurofactor SA - NV (Benelux)"/>
    <x v="4"/>
  </r>
  <r>
    <x v="5"/>
    <m/>
    <m/>
    <m/>
    <m/>
    <m/>
    <m/>
    <m/>
    <s v="Financière des Scarabées"/>
    <x v="1"/>
  </r>
  <r>
    <x v="5"/>
    <m/>
    <m/>
    <m/>
    <m/>
    <m/>
    <m/>
    <m/>
    <s v="Lafina"/>
    <x v="1"/>
  </r>
  <r>
    <x v="5"/>
    <m/>
    <m/>
    <m/>
    <m/>
    <m/>
    <m/>
    <m/>
    <s v="SNGI Belgium"/>
    <x v="1"/>
  </r>
  <r>
    <x v="5"/>
    <m/>
    <m/>
    <m/>
    <m/>
    <m/>
    <m/>
    <m/>
    <s v="Soccoclabecq"/>
    <x v="1"/>
  </r>
  <r>
    <x v="5"/>
    <m/>
    <m/>
    <m/>
    <m/>
    <m/>
    <m/>
    <m/>
    <s v="Sofipac"/>
    <x v="1"/>
  </r>
  <r>
    <x v="5"/>
    <m/>
    <m/>
    <m/>
    <m/>
    <m/>
    <m/>
    <m/>
    <s v="Transpar"/>
    <x v="1"/>
  </r>
  <r>
    <x v="6"/>
    <n v="-1"/>
    <n v="0"/>
    <n v="0"/>
    <n v="0"/>
    <n v="0"/>
    <n v="0"/>
    <n v="1"/>
    <s v="CLSA Financial Products Ltd"/>
    <x v="1"/>
  </r>
  <r>
    <x v="7"/>
    <n v="51"/>
    <n v="12"/>
    <n v="-4"/>
    <n v="0"/>
    <n v="-4"/>
    <n v="125"/>
    <n v="3"/>
    <s v="FIC-FIDC"/>
    <x v="1"/>
  </r>
  <r>
    <x v="7"/>
    <m/>
    <m/>
    <m/>
    <m/>
    <m/>
    <m/>
    <m/>
    <s v="Banco Crédit Agricole Brasil S.A."/>
    <x v="1"/>
  </r>
  <r>
    <x v="7"/>
    <m/>
    <m/>
    <m/>
    <m/>
    <m/>
    <m/>
    <m/>
    <s v="CA Brasil DTVM"/>
    <x v="2"/>
  </r>
  <r>
    <x v="8"/>
    <n v="0"/>
    <n v="-2"/>
    <n v="0"/>
    <n v="0"/>
    <n v="0"/>
    <n v="76"/>
    <n v="1"/>
    <s v="CACEIS (Canada) Ltd."/>
    <x v="2"/>
  </r>
  <r>
    <x v="9"/>
    <n v="46"/>
    <n v="25"/>
    <n v="-8"/>
    <n v="2"/>
    <n v="-6"/>
    <n v="123"/>
    <n v="1"/>
    <s v="Crédit Agricole CIB China Ltd."/>
    <x v="1"/>
  </r>
  <r>
    <x v="10"/>
    <n v="38"/>
    <n v="20"/>
    <n v="-4"/>
    <n v="-1"/>
    <n v="-5"/>
    <n v="75"/>
    <n v="1"/>
    <s v="Crédit Agricole CIB (Corée du Sud)"/>
    <x v="1"/>
  </r>
  <r>
    <x v="11"/>
    <n v="190"/>
    <n v="116"/>
    <n v="-32"/>
    <n v="-1"/>
    <n v="-33"/>
    <n v="2282"/>
    <n v="1"/>
    <s v="Crédit Agricole Egypt S.A.E."/>
    <x v="0"/>
  </r>
  <r>
    <x v="12"/>
    <n v="40"/>
    <n v="14"/>
    <n v="-1"/>
    <n v="0"/>
    <n v="-1"/>
    <n v="82"/>
    <n v="3"/>
    <s v="Crédit Agricole CIB (ABU DHABI)"/>
    <x v="1"/>
  </r>
  <r>
    <x v="12"/>
    <m/>
    <m/>
    <m/>
    <m/>
    <m/>
    <m/>
    <m/>
    <s v="Crédit Agricole CIB (DUBAÏ DIFC)"/>
    <x v="1"/>
  </r>
  <r>
    <x v="12"/>
    <m/>
    <m/>
    <m/>
    <m/>
    <m/>
    <m/>
    <m/>
    <s v="Crédit Agricole CIB (DUBAÏ)"/>
    <x v="1"/>
  </r>
  <r>
    <x v="13"/>
    <n v="190"/>
    <n v="109"/>
    <n v="-34"/>
    <n v="-3"/>
    <n v="-37"/>
    <n v="235"/>
    <n v="6"/>
    <s v="Amundi Iberia S.G.I.I.C. S.A."/>
    <x v="2"/>
  </r>
  <r>
    <x v="13"/>
    <m/>
    <m/>
    <m/>
    <m/>
    <m/>
    <m/>
    <m/>
    <s v="CAL Espagne"/>
    <x v="4"/>
  </r>
  <r>
    <x v="13"/>
    <m/>
    <m/>
    <m/>
    <m/>
    <m/>
    <m/>
    <m/>
    <s v="Crédit Agricole CIB (Espagne)"/>
    <x v="1"/>
  </r>
  <r>
    <x v="13"/>
    <m/>
    <m/>
    <m/>
    <m/>
    <m/>
    <m/>
    <m/>
    <s v="Crédit Agricole Luxembourg (Espagne)"/>
    <x v="2"/>
  </r>
  <r>
    <x v="13"/>
    <m/>
    <m/>
    <m/>
    <m/>
    <m/>
    <m/>
    <m/>
    <s v="Eurofactor Hispania S.A."/>
    <x v="4"/>
  </r>
  <r>
    <x v="13"/>
    <m/>
    <m/>
    <m/>
    <m/>
    <m/>
    <m/>
    <m/>
    <s v="Predica - Prévoyance Dialogue du Crédit Agricole"/>
    <x v="2"/>
  </r>
  <r>
    <x v="14"/>
    <n v="854"/>
    <n v="440"/>
    <n v="-31"/>
    <n v="-11"/>
    <n v="-42"/>
    <n v="793"/>
    <n v="20"/>
    <s v="Acieralliage EURO FCC"/>
    <x v="1"/>
  </r>
  <r>
    <x v="14"/>
    <m/>
    <m/>
    <m/>
    <m/>
    <m/>
    <m/>
    <m/>
    <s v="Amundi Distributors USA Llc. "/>
    <x v="2"/>
  </r>
  <r>
    <x v="14"/>
    <m/>
    <m/>
    <m/>
    <m/>
    <m/>
    <m/>
    <m/>
    <s v="Amundi Investments USA LLC"/>
    <x v="2"/>
  </r>
  <r>
    <x v="14"/>
    <m/>
    <m/>
    <m/>
    <m/>
    <m/>
    <m/>
    <m/>
    <s v="Amundi Smith Breeden "/>
    <x v="2"/>
  </r>
  <r>
    <x v="14"/>
    <m/>
    <m/>
    <m/>
    <m/>
    <m/>
    <m/>
    <m/>
    <s v="Amundi USA Inc."/>
    <x v="2"/>
  </r>
  <r>
    <x v="14"/>
    <m/>
    <m/>
    <m/>
    <m/>
    <m/>
    <m/>
    <m/>
    <s v="Atlantic Asset Securitization LLC"/>
    <x v="1"/>
  </r>
  <r>
    <x v="14"/>
    <m/>
    <m/>
    <m/>
    <m/>
    <m/>
    <m/>
    <m/>
    <s v="CA Preferred Funding LLC"/>
    <x v="5"/>
  </r>
  <r>
    <x v="14"/>
    <m/>
    <m/>
    <m/>
    <m/>
    <m/>
    <m/>
    <m/>
    <s v="CACEIS (USA) Inc."/>
    <x v="2"/>
  </r>
  <r>
    <x v="14"/>
    <m/>
    <m/>
    <m/>
    <m/>
    <m/>
    <m/>
    <m/>
    <s v="Crédit Agricole America Services Inc."/>
    <x v="1"/>
  </r>
  <r>
    <x v="14"/>
    <m/>
    <m/>
    <m/>
    <m/>
    <m/>
    <m/>
    <m/>
    <s v="Crédit Agricole CIB (Chicago)"/>
    <x v="1"/>
  </r>
  <r>
    <x v="14"/>
    <m/>
    <m/>
    <m/>
    <m/>
    <m/>
    <m/>
    <m/>
    <s v="Crédit Agricole CIB (Miami)"/>
    <x v="1"/>
  </r>
  <r>
    <x v="14"/>
    <m/>
    <m/>
    <m/>
    <m/>
    <m/>
    <m/>
    <m/>
    <s v="Crédit Agricole CIB (New York)"/>
    <x v="1"/>
  </r>
  <r>
    <x v="14"/>
    <m/>
    <m/>
    <m/>
    <m/>
    <m/>
    <m/>
    <m/>
    <s v="Crédit Agricole Global Partners Inc."/>
    <x v="1"/>
  </r>
  <r>
    <x v="14"/>
    <m/>
    <m/>
    <m/>
    <m/>
    <m/>
    <m/>
    <m/>
    <s v="Crédit Agricole Leasing (USA) Corp."/>
    <x v="1"/>
  </r>
  <r>
    <x v="14"/>
    <m/>
    <m/>
    <m/>
    <m/>
    <m/>
    <m/>
    <m/>
    <s v="Crédit Agricole North America Inc."/>
    <x v="1"/>
  </r>
  <r>
    <x v="14"/>
    <m/>
    <m/>
    <m/>
    <m/>
    <m/>
    <m/>
    <m/>
    <s v="Crédit Agricole Securities (USA) Inc."/>
    <x v="1"/>
  </r>
  <r>
    <x v="14"/>
    <m/>
    <m/>
    <m/>
    <m/>
    <m/>
    <m/>
    <m/>
    <s v="Genavent Partners Lp"/>
    <x v="2"/>
  </r>
  <r>
    <x v="14"/>
    <m/>
    <m/>
    <m/>
    <m/>
    <m/>
    <m/>
    <m/>
    <s v="Indosuez CM II Inc."/>
    <x v="1"/>
  </r>
  <r>
    <x v="14"/>
    <m/>
    <m/>
    <m/>
    <m/>
    <m/>
    <m/>
    <m/>
    <s v="L.F. Investment Inc."/>
    <x v="1"/>
  </r>
  <r>
    <x v="14"/>
    <m/>
    <m/>
    <m/>
    <m/>
    <m/>
    <m/>
    <m/>
    <s v="L.F. investment L.P."/>
    <x v="1"/>
  </r>
  <r>
    <x v="15"/>
    <n v="12"/>
    <n v="9"/>
    <n v="-2"/>
    <n v="1"/>
    <n v="-1"/>
    <n v="11"/>
    <n v="1"/>
    <s v="Crédit Agricole CIB (Finlande)"/>
    <x v="1"/>
  </r>
  <r>
    <x v="16"/>
    <n v="7587"/>
    <n v="154"/>
    <n v="454"/>
    <n v="-253"/>
    <n v="201"/>
    <n v="38053"/>
    <n v="421"/>
    <s v="Acacia"/>
    <x v="2"/>
  </r>
  <r>
    <x v="16"/>
    <m/>
    <m/>
    <m/>
    <m/>
    <m/>
    <m/>
    <m/>
    <s v="Acajou"/>
    <x v="2"/>
  </r>
  <r>
    <x v="16"/>
    <m/>
    <m/>
    <m/>
    <m/>
    <m/>
    <m/>
    <m/>
    <s v="Acieralliage EURO FCC"/>
    <x v="1"/>
  </r>
  <r>
    <x v="16"/>
    <m/>
    <m/>
    <m/>
    <m/>
    <m/>
    <m/>
    <m/>
    <s v="Actions 70"/>
    <x v="2"/>
  </r>
  <r>
    <x v="16"/>
    <m/>
    <m/>
    <m/>
    <m/>
    <m/>
    <m/>
    <m/>
    <s v="AM CR 1-3 EU PC 3D"/>
    <x v="2"/>
  </r>
  <r>
    <x v="16"/>
    <m/>
    <m/>
    <m/>
    <m/>
    <m/>
    <m/>
    <m/>
    <s v="AMUN TRESO  CT PC 3D"/>
    <x v="2"/>
  </r>
  <r>
    <x v="16"/>
    <m/>
    <m/>
    <m/>
    <m/>
    <m/>
    <m/>
    <m/>
    <s v="AMUN.TRES.EONIA ISR E FCP 3D"/>
    <x v="2"/>
  </r>
  <r>
    <x v="16"/>
    <m/>
    <m/>
    <m/>
    <m/>
    <m/>
    <m/>
    <m/>
    <s v="Amundi"/>
    <x v="2"/>
  </r>
  <r>
    <x v="16"/>
    <m/>
    <m/>
    <m/>
    <m/>
    <m/>
    <m/>
    <m/>
    <s v="Amundi Absolute Credit"/>
    <x v="2"/>
  </r>
  <r>
    <x v="16"/>
    <m/>
    <m/>
    <m/>
    <m/>
    <m/>
    <m/>
    <m/>
    <s v="Amundi ACT.MONDE P"/>
    <x v="2"/>
  </r>
  <r>
    <x v="16"/>
    <m/>
    <m/>
    <m/>
    <m/>
    <m/>
    <m/>
    <m/>
    <s v="AMUNDI ACTIONS EUROPEENNES "/>
    <x v="2"/>
  </r>
  <r>
    <x v="16"/>
    <m/>
    <m/>
    <m/>
    <m/>
    <m/>
    <m/>
    <m/>
    <s v="AMUNDI ACTIONS.MINERG FCP 3DEC"/>
    <x v="2"/>
  </r>
  <r>
    <x v="16"/>
    <m/>
    <m/>
    <m/>
    <m/>
    <m/>
    <m/>
    <m/>
    <s v="AMUNDI AFD AV DURABL P1 FCP 3DEC"/>
    <x v="2"/>
  </r>
  <r>
    <x v="16"/>
    <m/>
    <m/>
    <m/>
    <m/>
    <m/>
    <m/>
    <m/>
    <s v="AMUNDI AI S.A.S."/>
    <x v="2"/>
  </r>
  <r>
    <x v="16"/>
    <m/>
    <m/>
    <m/>
    <m/>
    <m/>
    <m/>
    <m/>
    <s v="AMUNDI CRED.EURO ISR P FCP 3DEC "/>
    <x v="2"/>
  </r>
  <r>
    <x v="16"/>
    <m/>
    <m/>
    <m/>
    <m/>
    <m/>
    <m/>
    <m/>
    <s v="Amundi Finance"/>
    <x v="2"/>
  </r>
  <r>
    <x v="16"/>
    <m/>
    <m/>
    <m/>
    <m/>
    <m/>
    <m/>
    <m/>
    <s v="Amundi Finance Emissions"/>
    <x v="2"/>
  </r>
  <r>
    <x v="16"/>
    <m/>
    <m/>
    <m/>
    <m/>
    <m/>
    <m/>
    <m/>
    <s v="Amundi GBL MACRO MULTI ASSET P"/>
    <x v="2"/>
  </r>
  <r>
    <x v="16"/>
    <m/>
    <m/>
    <m/>
    <m/>
    <m/>
    <m/>
    <m/>
    <s v="AMUNDI GRD 22 FCP"/>
    <x v="2"/>
  </r>
  <r>
    <x v="16"/>
    <m/>
    <m/>
    <m/>
    <m/>
    <m/>
    <m/>
    <m/>
    <s v="Amundi Group"/>
    <x v="2"/>
  </r>
  <r>
    <x v="16"/>
    <m/>
    <m/>
    <m/>
    <m/>
    <m/>
    <m/>
    <m/>
    <s v="Amundi Immobilier"/>
    <x v="2"/>
  </r>
  <r>
    <x v="16"/>
    <m/>
    <m/>
    <m/>
    <m/>
    <m/>
    <m/>
    <m/>
    <s v="AMUNDI INDEX EURO P FCP 3DEC "/>
    <x v="2"/>
  </r>
  <r>
    <x v="16"/>
    <m/>
    <m/>
    <m/>
    <m/>
    <m/>
    <m/>
    <m/>
    <s v="AMUNDI INDEX JAPON P FCP 3DEC "/>
    <x v="2"/>
  </r>
  <r>
    <x v="16"/>
    <m/>
    <m/>
    <m/>
    <m/>
    <m/>
    <m/>
    <m/>
    <s v="AMUNDI INDEX USA P FCP 3DEC "/>
    <x v="2"/>
  </r>
  <r>
    <x v="16"/>
    <m/>
    <m/>
    <m/>
    <m/>
    <m/>
    <m/>
    <m/>
    <s v="Amundi India Holding"/>
    <x v="2"/>
  </r>
  <r>
    <x v="16"/>
    <m/>
    <m/>
    <m/>
    <m/>
    <m/>
    <m/>
    <m/>
    <s v="Amundi Informatique Technique Services"/>
    <x v="2"/>
  </r>
  <r>
    <x v="16"/>
    <m/>
    <m/>
    <m/>
    <m/>
    <m/>
    <m/>
    <m/>
    <s v="Amundi Intermédiation"/>
    <x v="2"/>
  </r>
  <r>
    <x v="16"/>
    <m/>
    <m/>
    <m/>
    <m/>
    <m/>
    <m/>
    <m/>
    <s v="Amundi PATRIMOINE C 3DEC"/>
    <x v="2"/>
  </r>
  <r>
    <x v="16"/>
    <m/>
    <m/>
    <m/>
    <m/>
    <m/>
    <m/>
    <m/>
    <s v="Amundi Performance Absolue Equilibre"/>
    <x v="2"/>
  </r>
  <r>
    <x v="16"/>
    <m/>
    <m/>
    <m/>
    <m/>
    <m/>
    <m/>
    <m/>
    <s v="Amundi Private Equity Funds"/>
    <x v="2"/>
  </r>
  <r>
    <x v="16"/>
    <m/>
    <m/>
    <m/>
    <m/>
    <m/>
    <m/>
    <m/>
    <s v="AMUNDI PULSACTIONS"/>
    <x v="2"/>
  </r>
  <r>
    <x v="16"/>
    <m/>
    <m/>
    <m/>
    <m/>
    <m/>
    <m/>
    <m/>
    <s v="Amundi Tenue de Comptes"/>
    <x v="2"/>
  </r>
  <r>
    <x v="16"/>
    <m/>
    <m/>
    <m/>
    <m/>
    <m/>
    <m/>
    <m/>
    <s v="AMUNDI TRIANANCE 3 3DEC"/>
    <x v="2"/>
  </r>
  <r>
    <x v="16"/>
    <m/>
    <m/>
    <m/>
    <m/>
    <m/>
    <m/>
    <m/>
    <s v="Amundi Ventures"/>
    <x v="2"/>
  </r>
  <r>
    <x v="16"/>
    <m/>
    <m/>
    <m/>
    <m/>
    <m/>
    <m/>
    <m/>
    <s v="ANTINEA FCP"/>
    <x v="2"/>
  </r>
  <r>
    <x v="16"/>
    <m/>
    <m/>
    <m/>
    <m/>
    <m/>
    <m/>
    <m/>
    <s v="ARAMIS PATRIM D 3D"/>
    <x v="2"/>
  </r>
  <r>
    <x v="16"/>
    <m/>
    <m/>
    <m/>
    <m/>
    <m/>
    <m/>
    <m/>
    <s v="ARC FLEXIBOND-D"/>
    <x v="2"/>
  </r>
  <r>
    <x v="16"/>
    <m/>
    <m/>
    <m/>
    <m/>
    <m/>
    <m/>
    <m/>
    <s v="Argence Investissement S.A.S."/>
    <x v="4"/>
  </r>
  <r>
    <x v="16"/>
    <m/>
    <m/>
    <m/>
    <m/>
    <m/>
    <m/>
    <m/>
    <s v="Armo-Invest"/>
    <x v="1"/>
  </r>
  <r>
    <x v="16"/>
    <m/>
    <m/>
    <m/>
    <m/>
    <m/>
    <m/>
    <m/>
    <s v="Assurances Mutuelles Fédérales"/>
    <x v="2"/>
  </r>
  <r>
    <x v="16"/>
    <m/>
    <m/>
    <m/>
    <m/>
    <m/>
    <m/>
    <m/>
    <s v="ATOUT EUROPE C FCP 3DEC"/>
    <x v="2"/>
  </r>
  <r>
    <x v="16"/>
    <m/>
    <m/>
    <m/>
    <m/>
    <m/>
    <m/>
    <m/>
    <s v="ATOUT FRANCE C FCP 3DEC"/>
    <x v="2"/>
  </r>
  <r>
    <x v="16"/>
    <m/>
    <m/>
    <m/>
    <m/>
    <m/>
    <m/>
    <m/>
    <s v="ATOUT HORIZON DUO FCP 3DEC"/>
    <x v="2"/>
  </r>
  <r>
    <x v="16"/>
    <m/>
    <m/>
    <m/>
    <m/>
    <m/>
    <m/>
    <m/>
    <s v="ATOUT MONDE C FCP 3DEC"/>
    <x v="2"/>
  </r>
  <r>
    <x v="16"/>
    <m/>
    <m/>
    <m/>
    <m/>
    <m/>
    <m/>
    <m/>
    <s v="ATOUT QUANTEUROLAND SI 3DEC"/>
    <x v="2"/>
  </r>
  <r>
    <x v="16"/>
    <m/>
    <m/>
    <m/>
    <m/>
    <m/>
    <m/>
    <m/>
    <s v="ATOUT VERT HORIZON FCP 3DEC"/>
    <x v="2"/>
  </r>
  <r>
    <x v="16"/>
    <m/>
    <m/>
    <m/>
    <m/>
    <m/>
    <m/>
    <m/>
    <s v="Auxifip"/>
    <x v="4"/>
  </r>
  <r>
    <x v="16"/>
    <m/>
    <m/>
    <m/>
    <m/>
    <m/>
    <m/>
    <m/>
    <s v="AXA EUR.SM.CAP E 3D"/>
    <x v="2"/>
  </r>
  <r>
    <x v="16"/>
    <m/>
    <m/>
    <m/>
    <m/>
    <m/>
    <m/>
    <m/>
    <s v="Banque Thémis"/>
    <x v="3"/>
  </r>
  <r>
    <x v="16"/>
    <m/>
    <m/>
    <m/>
    <m/>
    <m/>
    <m/>
    <m/>
    <s v="BEST BUS MODELS RC"/>
    <x v="2"/>
  </r>
  <r>
    <x v="16"/>
    <m/>
    <m/>
    <m/>
    <m/>
    <m/>
    <m/>
    <m/>
    <s v="BFC Antilles Guyane"/>
    <x v="5"/>
  </r>
  <r>
    <x v="16"/>
    <m/>
    <m/>
    <m/>
    <m/>
    <m/>
    <m/>
    <m/>
    <s v="BFT Gestion"/>
    <x v="2"/>
  </r>
  <r>
    <x v="16"/>
    <m/>
    <m/>
    <m/>
    <m/>
    <m/>
    <m/>
    <m/>
    <s v="BFT Opportunités"/>
    <x v="2"/>
  </r>
  <r>
    <x v="16"/>
    <m/>
    <m/>
    <m/>
    <m/>
    <m/>
    <m/>
    <m/>
    <s v="CA Grands Crus"/>
    <x v="5"/>
  </r>
  <r>
    <x v="16"/>
    <m/>
    <m/>
    <m/>
    <m/>
    <m/>
    <m/>
    <m/>
    <s v="CA Indosuez Gestion"/>
    <x v="2"/>
  </r>
  <r>
    <x v="16"/>
    <m/>
    <m/>
    <m/>
    <m/>
    <m/>
    <m/>
    <m/>
    <s v="CA Indosuez Private Banking"/>
    <x v="2"/>
  </r>
  <r>
    <x v="16"/>
    <m/>
    <m/>
    <m/>
    <m/>
    <m/>
    <m/>
    <m/>
    <s v="CA MASTER EUROPE"/>
    <x v="2"/>
  </r>
  <r>
    <x v="16"/>
    <m/>
    <m/>
    <m/>
    <m/>
    <m/>
    <m/>
    <m/>
    <s v="CA MASTER PATRIMOINE FCP 3DEC"/>
    <x v="2"/>
  </r>
  <r>
    <x v="16"/>
    <m/>
    <m/>
    <m/>
    <m/>
    <m/>
    <m/>
    <m/>
    <s v="CAA 2013 Compartiment 5 A5"/>
    <x v="2"/>
  </r>
  <r>
    <x v="16"/>
    <m/>
    <m/>
    <m/>
    <m/>
    <m/>
    <m/>
    <m/>
    <s v="CAA 2013 FCPR B1"/>
    <x v="2"/>
  </r>
  <r>
    <x v="16"/>
    <m/>
    <m/>
    <m/>
    <m/>
    <m/>
    <m/>
    <m/>
    <s v="CAA 2013 FCPR C1"/>
    <x v="2"/>
  </r>
  <r>
    <x v="16"/>
    <m/>
    <m/>
    <m/>
    <m/>
    <m/>
    <m/>
    <m/>
    <s v="CAA 2013 FCPR D1"/>
    <x v="2"/>
  </r>
  <r>
    <x v="16"/>
    <m/>
    <m/>
    <m/>
    <m/>
    <m/>
    <m/>
    <m/>
    <s v="CAA 2013-2"/>
    <x v="2"/>
  </r>
  <r>
    <x v="16"/>
    <m/>
    <m/>
    <m/>
    <m/>
    <m/>
    <m/>
    <m/>
    <s v="CAA 2013-3"/>
    <x v="2"/>
  </r>
  <r>
    <x v="16"/>
    <m/>
    <m/>
    <m/>
    <m/>
    <m/>
    <m/>
    <m/>
    <s v="CAA 2014 Compartiment 1 part A1"/>
    <x v="2"/>
  </r>
  <r>
    <x v="16"/>
    <m/>
    <m/>
    <m/>
    <m/>
    <m/>
    <m/>
    <m/>
    <s v="CAA 2014 investissement part A3"/>
    <x v="2"/>
  </r>
  <r>
    <x v="16"/>
    <m/>
    <m/>
    <m/>
    <m/>
    <m/>
    <m/>
    <m/>
    <s v="CAA PRIV.FINANC.COMP.1 A1 FIC"/>
    <x v="2"/>
  </r>
  <r>
    <x v="16"/>
    <m/>
    <m/>
    <m/>
    <m/>
    <m/>
    <m/>
    <m/>
    <s v="CAA PRIV.FINANC.COMP.2 A2 FIC"/>
    <x v="2"/>
  </r>
  <r>
    <x v="16"/>
    <m/>
    <m/>
    <m/>
    <m/>
    <m/>
    <m/>
    <m/>
    <s v="CACEIS BANK France"/>
    <x v="2"/>
  </r>
  <r>
    <x v="16"/>
    <m/>
    <m/>
    <m/>
    <m/>
    <m/>
    <m/>
    <m/>
    <s v="CACEIS Corporate Trust"/>
    <x v="2"/>
  </r>
  <r>
    <x v="16"/>
    <m/>
    <m/>
    <m/>
    <m/>
    <m/>
    <m/>
    <m/>
    <s v="CACEIS Fund Administration"/>
    <x v="2"/>
  </r>
  <r>
    <x v="16"/>
    <m/>
    <m/>
    <m/>
    <m/>
    <m/>
    <m/>
    <m/>
    <s v="CACEIS S.A."/>
    <x v="2"/>
  </r>
  <r>
    <x v="16"/>
    <m/>
    <m/>
    <m/>
    <m/>
    <m/>
    <m/>
    <m/>
    <s v="CACI Gestion"/>
    <x v="2"/>
  </r>
  <r>
    <x v="16"/>
    <m/>
    <m/>
    <m/>
    <m/>
    <m/>
    <m/>
    <m/>
    <s v="CACI NON VIE"/>
    <x v="2"/>
  </r>
  <r>
    <x v="16"/>
    <m/>
    <m/>
    <m/>
    <m/>
    <m/>
    <m/>
    <m/>
    <s v="CACI VIE"/>
    <x v="2"/>
  </r>
  <r>
    <x v="16"/>
    <m/>
    <m/>
    <m/>
    <m/>
    <m/>
    <m/>
    <m/>
    <s v="CAIRS Assurance S.A."/>
    <x v="1"/>
  </r>
  <r>
    <x v="16"/>
    <m/>
    <m/>
    <m/>
    <m/>
    <m/>
    <m/>
    <m/>
    <s v="Caisse régionale de Crédit Agricole mutuel de la Corse"/>
    <x v="5"/>
  </r>
  <r>
    <x v="16"/>
    <m/>
    <m/>
    <m/>
    <m/>
    <m/>
    <m/>
    <m/>
    <s v="Calciphos"/>
    <x v="1"/>
  </r>
  <r>
    <x v="16"/>
    <m/>
    <m/>
    <m/>
    <m/>
    <m/>
    <m/>
    <m/>
    <s v="CALI Europe Succursale France"/>
    <x v="2"/>
  </r>
  <r>
    <x v="16"/>
    <m/>
    <m/>
    <m/>
    <m/>
    <m/>
    <m/>
    <m/>
    <s v="Calixis Finance"/>
    <x v="1"/>
  </r>
  <r>
    <x v="16"/>
    <m/>
    <m/>
    <m/>
    <m/>
    <m/>
    <m/>
    <m/>
    <s v="CAPITOP MONDOBLIGSI.3DEC"/>
    <x v="2"/>
  </r>
  <r>
    <x v="16"/>
    <m/>
    <m/>
    <m/>
    <m/>
    <m/>
    <m/>
    <m/>
    <s v="Chorial Allocation"/>
    <x v="2"/>
  </r>
  <r>
    <x v="16"/>
    <m/>
    <m/>
    <m/>
    <m/>
    <m/>
    <m/>
    <m/>
    <s v="CL Développement de la Corse"/>
    <x v="5"/>
  </r>
  <r>
    <x v="16"/>
    <m/>
    <m/>
    <m/>
    <m/>
    <m/>
    <m/>
    <m/>
    <s v="Clam Philadelphia"/>
    <x v="2"/>
  </r>
  <r>
    <x v="16"/>
    <m/>
    <m/>
    <m/>
    <m/>
    <m/>
    <m/>
    <m/>
    <s v="Clifap"/>
    <x v="1"/>
  </r>
  <r>
    <x v="16"/>
    <m/>
    <m/>
    <m/>
    <m/>
    <m/>
    <m/>
    <m/>
    <s v="Compagnie Française de l'Asie (CFA)"/>
    <x v="1"/>
  </r>
  <r>
    <x v="16"/>
    <m/>
    <m/>
    <m/>
    <m/>
    <m/>
    <m/>
    <m/>
    <s v="CPR ACTIVE US P FCP"/>
    <x v="2"/>
  </r>
  <r>
    <x v="16"/>
    <m/>
    <m/>
    <m/>
    <m/>
    <m/>
    <m/>
    <m/>
    <s v="CPR AM "/>
    <x v="2"/>
  </r>
  <r>
    <x v="16"/>
    <m/>
    <m/>
    <m/>
    <m/>
    <m/>
    <m/>
    <m/>
    <s v="CPR CONSO ACTIONNAIRE FCP P"/>
    <x v="2"/>
  </r>
  <r>
    <x v="16"/>
    <m/>
    <m/>
    <m/>
    <m/>
    <m/>
    <m/>
    <m/>
    <s v="CPR R.ST.0-100E.0-1"/>
    <x v="2"/>
  </r>
  <r>
    <x v="16"/>
    <m/>
    <m/>
    <m/>
    <m/>
    <m/>
    <m/>
    <m/>
    <s v="CPR REAX.0 50 3DEC"/>
    <x v="2"/>
  </r>
  <r>
    <x v="16"/>
    <m/>
    <m/>
    <m/>
    <m/>
    <m/>
    <m/>
    <m/>
    <s v="CPR REAX.0-100 3DE"/>
    <x v="2"/>
  </r>
  <r>
    <x v="16"/>
    <m/>
    <m/>
    <m/>
    <m/>
    <m/>
    <m/>
    <m/>
    <s v="CPR REFL SOLID P 3D"/>
    <x v="2"/>
  </r>
  <r>
    <x v="16"/>
    <m/>
    <m/>
    <m/>
    <m/>
    <m/>
    <m/>
    <m/>
    <s v="CPR REFLEX CIBL.100 P FCP 3DEC"/>
    <x v="2"/>
  </r>
  <r>
    <x v="16"/>
    <m/>
    <m/>
    <m/>
    <m/>
    <m/>
    <m/>
    <m/>
    <s v="CPR REFLEX STRATEDIS 0-100 P 3D"/>
    <x v="2"/>
  </r>
  <r>
    <x v="16"/>
    <m/>
    <m/>
    <m/>
    <m/>
    <m/>
    <m/>
    <m/>
    <s v="CPR RENAISSANCE JAPON HP 3D"/>
    <x v="2"/>
  </r>
  <r>
    <x v="16"/>
    <m/>
    <m/>
    <m/>
    <m/>
    <m/>
    <m/>
    <m/>
    <s v="CPR SILVER AGE P 3DEC"/>
    <x v="2"/>
  </r>
  <r>
    <x v="16"/>
    <m/>
    <m/>
    <m/>
    <m/>
    <m/>
    <m/>
    <m/>
    <s v="Crealfi"/>
    <x v="4"/>
  </r>
  <r>
    <x v="16"/>
    <m/>
    <m/>
    <m/>
    <m/>
    <m/>
    <m/>
    <m/>
    <s v="Crédit Agricole Assurances (CAA)"/>
    <x v="2"/>
  </r>
  <r>
    <x v="16"/>
    <m/>
    <m/>
    <m/>
    <m/>
    <m/>
    <m/>
    <m/>
    <s v="Crédit Agricole Capital Investissement et Finance (CACIF)"/>
    <x v="5"/>
  </r>
  <r>
    <x v="16"/>
    <m/>
    <m/>
    <m/>
    <m/>
    <m/>
    <m/>
    <m/>
    <s v="Crédit Agricole Cards &amp; Payments"/>
    <x v="5"/>
  </r>
  <r>
    <x v="16"/>
    <m/>
    <m/>
    <m/>
    <m/>
    <m/>
    <m/>
    <m/>
    <s v="Crédit Agricole CIB Air Finance S.A."/>
    <x v="1"/>
  </r>
  <r>
    <x v="16"/>
    <m/>
    <m/>
    <m/>
    <m/>
    <m/>
    <m/>
    <m/>
    <s v="Crédit Agricole CIB Financial Solutions"/>
    <x v="1"/>
  </r>
  <r>
    <x v="16"/>
    <m/>
    <m/>
    <m/>
    <m/>
    <m/>
    <m/>
    <m/>
    <s v="Crédit Agricole CIB Global Banking"/>
    <x v="1"/>
  </r>
  <r>
    <x v="16"/>
    <m/>
    <m/>
    <m/>
    <m/>
    <m/>
    <m/>
    <m/>
    <s v="Crédit Agricole CIB S.A."/>
    <x v="1"/>
  </r>
  <r>
    <x v="16"/>
    <m/>
    <m/>
    <m/>
    <m/>
    <m/>
    <m/>
    <m/>
    <s v="Crédit Agricole Consumer Finance "/>
    <x v="4"/>
  </r>
  <r>
    <x v="16"/>
    <m/>
    <m/>
    <m/>
    <m/>
    <m/>
    <m/>
    <m/>
    <s v="Crédit Agricole Consumer Insurance"/>
    <x v="2"/>
  </r>
  <r>
    <x v="16"/>
    <m/>
    <m/>
    <m/>
    <m/>
    <m/>
    <m/>
    <m/>
    <s v="Crédit Agricole Home Loan SFH"/>
    <x v="5"/>
  </r>
  <r>
    <x v="16"/>
    <m/>
    <m/>
    <m/>
    <m/>
    <m/>
    <m/>
    <m/>
    <s v="Crédit Agricole Leasing &amp; Factoring"/>
    <x v="4"/>
  </r>
  <r>
    <x v="16"/>
    <m/>
    <m/>
    <m/>
    <m/>
    <m/>
    <m/>
    <m/>
    <s v="Crédit Agricole Private Banking"/>
    <x v="2"/>
  </r>
  <r>
    <x v="16"/>
    <m/>
    <m/>
    <m/>
    <m/>
    <m/>
    <m/>
    <m/>
    <s v="Crédit Agricole Public Sector SCF"/>
    <x v="5"/>
  </r>
  <r>
    <x v="16"/>
    <m/>
    <m/>
    <m/>
    <m/>
    <m/>
    <m/>
    <m/>
    <s v="Crédit Agricole S.A."/>
    <x v="5"/>
  </r>
  <r>
    <x v="16"/>
    <m/>
    <m/>
    <m/>
    <m/>
    <m/>
    <m/>
    <m/>
    <s v="Crédit du Maroc Succursale de France"/>
    <x v="0"/>
  </r>
  <r>
    <x v="16"/>
    <m/>
    <m/>
    <m/>
    <m/>
    <m/>
    <m/>
    <m/>
    <s v="Crédit LIFT"/>
    <x v="4"/>
  </r>
  <r>
    <x v="16"/>
    <m/>
    <m/>
    <m/>
    <m/>
    <m/>
    <m/>
    <m/>
    <s v="Crédit Lyonnais Développement Economique (CLDE)"/>
    <x v="3"/>
  </r>
  <r>
    <x v="16"/>
    <m/>
    <m/>
    <m/>
    <m/>
    <m/>
    <m/>
    <m/>
    <s v="Delfinances"/>
    <x v="5"/>
  </r>
  <r>
    <x v="16"/>
    <m/>
    <m/>
    <m/>
    <m/>
    <m/>
    <m/>
    <m/>
    <s v="DOLCEYS 1 FCP 3DEC"/>
    <x v="2"/>
  </r>
  <r>
    <x v="16"/>
    <m/>
    <m/>
    <m/>
    <m/>
    <m/>
    <m/>
    <m/>
    <s v="Doumer Finance S.A.S"/>
    <x v="1"/>
  </r>
  <r>
    <x v="16"/>
    <m/>
    <m/>
    <m/>
    <m/>
    <m/>
    <m/>
    <m/>
    <s v="ECOFI MULTI OPPORTUN.FCP 3DEC"/>
    <x v="2"/>
  </r>
  <r>
    <x v="16"/>
    <m/>
    <m/>
    <m/>
    <m/>
    <m/>
    <m/>
    <m/>
    <s v="Eda"/>
    <x v="4"/>
  </r>
  <r>
    <x v="16"/>
    <m/>
    <m/>
    <m/>
    <m/>
    <m/>
    <m/>
    <m/>
    <s v="Edram opportunités"/>
    <x v="2"/>
  </r>
  <r>
    <x v="16"/>
    <m/>
    <m/>
    <m/>
    <m/>
    <m/>
    <m/>
    <m/>
    <s v="ESNI (compartiment Crédit Agricole CIB)"/>
    <x v="1"/>
  </r>
  <r>
    <x v="16"/>
    <m/>
    <m/>
    <m/>
    <m/>
    <m/>
    <m/>
    <m/>
    <s v="Ester Finance Titrisation"/>
    <x v="1"/>
  </r>
  <r>
    <x v="16"/>
    <m/>
    <m/>
    <m/>
    <m/>
    <m/>
    <m/>
    <m/>
    <s v="Etoile Gestion"/>
    <x v="2"/>
  </r>
  <r>
    <x v="16"/>
    <m/>
    <m/>
    <m/>
    <m/>
    <m/>
    <m/>
    <m/>
    <s v="Eucalyptus FCT"/>
    <x v="1"/>
  </r>
  <r>
    <x v="16"/>
    <m/>
    <m/>
    <m/>
    <m/>
    <m/>
    <m/>
    <m/>
    <s v="FCPR CAA 2013"/>
    <x v="2"/>
  </r>
  <r>
    <x v="16"/>
    <m/>
    <m/>
    <m/>
    <m/>
    <m/>
    <m/>
    <m/>
    <s v="FCPR CAA COMP"/>
    <x v="2"/>
  </r>
  <r>
    <x v="16"/>
    <m/>
    <m/>
    <m/>
    <m/>
    <m/>
    <m/>
    <m/>
    <s v="FCPR CAA COMP TER PART A3"/>
    <x v="2"/>
  </r>
  <r>
    <x v="16"/>
    <m/>
    <m/>
    <m/>
    <m/>
    <m/>
    <m/>
    <m/>
    <s v="FCPR CAA COMPART BIS PART A2"/>
    <x v="2"/>
  </r>
  <r>
    <x v="16"/>
    <m/>
    <m/>
    <m/>
    <m/>
    <m/>
    <m/>
    <m/>
    <s v="FCPR CAA compartiment 1 PART A1"/>
    <x v="2"/>
  </r>
  <r>
    <x v="16"/>
    <m/>
    <m/>
    <m/>
    <m/>
    <m/>
    <m/>
    <m/>
    <s v="FCPR CAA France croissance 2 A "/>
    <x v="2"/>
  </r>
  <r>
    <x v="16"/>
    <m/>
    <m/>
    <m/>
    <m/>
    <m/>
    <m/>
    <m/>
    <s v="FCPR Predica 2007 A"/>
    <x v="2"/>
  </r>
  <r>
    <x v="16"/>
    <m/>
    <m/>
    <m/>
    <m/>
    <m/>
    <m/>
    <m/>
    <s v="FCPR Predica 2007 C2"/>
    <x v="2"/>
  </r>
  <r>
    <x v="16"/>
    <m/>
    <m/>
    <m/>
    <m/>
    <m/>
    <m/>
    <m/>
    <s v="FCPR Predica 2008 A1 "/>
    <x v="2"/>
  </r>
  <r>
    <x v="16"/>
    <m/>
    <m/>
    <m/>
    <m/>
    <m/>
    <m/>
    <m/>
    <s v="FCPR Predica 2008 A2"/>
    <x v="2"/>
  </r>
  <r>
    <x v="16"/>
    <m/>
    <m/>
    <m/>
    <m/>
    <m/>
    <m/>
    <m/>
    <s v="FCPR Predica 2008 A3"/>
    <x v="2"/>
  </r>
  <r>
    <x v="16"/>
    <m/>
    <m/>
    <m/>
    <m/>
    <m/>
    <m/>
    <m/>
    <s v="FCPR Predica SECONDAIRE I A1"/>
    <x v="2"/>
  </r>
  <r>
    <x v="16"/>
    <m/>
    <m/>
    <m/>
    <m/>
    <m/>
    <m/>
    <m/>
    <s v="FCPR Predica SECONDAIRE I A2"/>
    <x v="2"/>
  </r>
  <r>
    <x v="16"/>
    <m/>
    <m/>
    <m/>
    <m/>
    <m/>
    <m/>
    <m/>
    <s v="FCPR Predica SECONDAIRES II A"/>
    <x v="2"/>
  </r>
  <r>
    <x v="16"/>
    <m/>
    <m/>
    <m/>
    <m/>
    <m/>
    <m/>
    <m/>
    <s v="FCPR Predica SECONDAIRES II B"/>
    <x v="2"/>
  </r>
  <r>
    <x v="16"/>
    <m/>
    <m/>
    <m/>
    <m/>
    <m/>
    <m/>
    <m/>
    <s v="FCPR Roosevelt Investissements "/>
    <x v="2"/>
  </r>
  <r>
    <x v="16"/>
    <m/>
    <m/>
    <m/>
    <m/>
    <m/>
    <m/>
    <m/>
    <s v="FCPR UI CAP AGRO"/>
    <x v="2"/>
  </r>
  <r>
    <x v="16"/>
    <m/>
    <m/>
    <m/>
    <m/>
    <m/>
    <m/>
    <m/>
    <s v="FCPR UI CAP SANTE A"/>
    <x v="2"/>
  </r>
  <r>
    <x v="16"/>
    <m/>
    <m/>
    <m/>
    <m/>
    <m/>
    <m/>
    <m/>
    <s v="FCPR Cablage FCT"/>
    <x v="1"/>
  </r>
  <r>
    <x v="16"/>
    <m/>
    <m/>
    <m/>
    <m/>
    <m/>
    <m/>
    <m/>
    <s v="FCT CAREPTA  - COMPARTIMENT 2014-1"/>
    <x v="2"/>
  </r>
  <r>
    <x v="16"/>
    <m/>
    <m/>
    <m/>
    <m/>
    <m/>
    <m/>
    <m/>
    <s v="FCT CAREPTA  - COMPARTIMENT 2014-2"/>
    <x v="2"/>
  </r>
  <r>
    <x v="16"/>
    <m/>
    <m/>
    <m/>
    <m/>
    <m/>
    <m/>
    <m/>
    <s v="FCT Evergreen HL1"/>
    <x v="5"/>
  </r>
  <r>
    <x v="16"/>
    <m/>
    <m/>
    <m/>
    <m/>
    <m/>
    <m/>
    <m/>
    <s v="Federval"/>
    <x v="2"/>
  </r>
  <r>
    <x v="16"/>
    <m/>
    <m/>
    <m/>
    <m/>
    <m/>
    <m/>
    <m/>
    <s v="FIA-Net"/>
    <x v="5"/>
  </r>
  <r>
    <x v="16"/>
    <m/>
    <m/>
    <m/>
    <m/>
    <m/>
    <m/>
    <m/>
    <s v="Finamur"/>
    <x v="4"/>
  </r>
  <r>
    <x v="16"/>
    <m/>
    <m/>
    <m/>
    <m/>
    <m/>
    <m/>
    <m/>
    <s v="Finaref Assurances"/>
    <x v="2"/>
  </r>
  <r>
    <x v="16"/>
    <m/>
    <m/>
    <m/>
    <m/>
    <m/>
    <m/>
    <m/>
    <s v="Finaref Vie"/>
    <x v="2"/>
  </r>
  <r>
    <x v="16"/>
    <m/>
    <m/>
    <m/>
    <m/>
    <m/>
    <m/>
    <m/>
    <s v="Finasic"/>
    <x v="5"/>
  </r>
  <r>
    <x v="16"/>
    <m/>
    <m/>
    <m/>
    <m/>
    <m/>
    <m/>
    <m/>
    <s v="Fininvest"/>
    <x v="1"/>
  </r>
  <r>
    <x v="16"/>
    <m/>
    <m/>
    <m/>
    <m/>
    <m/>
    <m/>
    <m/>
    <s v="FIXEO VIE 2"/>
    <x v="2"/>
  </r>
  <r>
    <x v="16"/>
    <m/>
    <m/>
    <m/>
    <m/>
    <m/>
    <m/>
    <m/>
    <s v="FIXEO VIE FCP 3DEC"/>
    <x v="2"/>
  </r>
  <r>
    <x v="16"/>
    <m/>
    <m/>
    <m/>
    <m/>
    <m/>
    <m/>
    <m/>
    <s v="Fletirec"/>
    <x v="1"/>
  </r>
  <r>
    <x v="16"/>
    <m/>
    <m/>
    <m/>
    <m/>
    <m/>
    <m/>
    <m/>
    <s v="Foncaris"/>
    <x v="5"/>
  </r>
  <r>
    <x v="16"/>
    <m/>
    <m/>
    <m/>
    <m/>
    <m/>
    <m/>
    <m/>
    <s v="FONDS AV ECHUS NÂ°1"/>
    <x v="2"/>
  </r>
  <r>
    <x v="16"/>
    <m/>
    <m/>
    <m/>
    <m/>
    <m/>
    <m/>
    <m/>
    <s v="Genavent"/>
    <x v="2"/>
  </r>
  <r>
    <x v="16"/>
    <m/>
    <m/>
    <m/>
    <m/>
    <m/>
    <m/>
    <m/>
    <s v="GRD01"/>
    <x v="2"/>
  </r>
  <r>
    <x v="16"/>
    <m/>
    <m/>
    <m/>
    <m/>
    <m/>
    <m/>
    <m/>
    <s v="GRD02"/>
    <x v="2"/>
  </r>
  <r>
    <x v="16"/>
    <m/>
    <m/>
    <m/>
    <m/>
    <m/>
    <m/>
    <m/>
    <s v="GRD03"/>
    <x v="2"/>
  </r>
  <r>
    <x v="16"/>
    <m/>
    <m/>
    <m/>
    <m/>
    <m/>
    <m/>
    <m/>
    <s v="GRD04"/>
    <x v="2"/>
  </r>
  <r>
    <x v="16"/>
    <m/>
    <m/>
    <m/>
    <m/>
    <m/>
    <m/>
    <m/>
    <s v="GRD05"/>
    <x v="2"/>
  </r>
  <r>
    <x v="16"/>
    <m/>
    <m/>
    <m/>
    <m/>
    <m/>
    <m/>
    <m/>
    <s v="GRD06"/>
    <x v="2"/>
  </r>
  <r>
    <x v="16"/>
    <m/>
    <m/>
    <m/>
    <m/>
    <m/>
    <m/>
    <m/>
    <s v="GRD07"/>
    <x v="2"/>
  </r>
  <r>
    <x v="16"/>
    <m/>
    <m/>
    <m/>
    <m/>
    <m/>
    <m/>
    <m/>
    <s v="GRD08"/>
    <x v="2"/>
  </r>
  <r>
    <x v="16"/>
    <m/>
    <m/>
    <m/>
    <m/>
    <m/>
    <m/>
    <m/>
    <s v="GRD09"/>
    <x v="2"/>
  </r>
  <r>
    <x v="16"/>
    <m/>
    <m/>
    <m/>
    <m/>
    <m/>
    <m/>
    <m/>
    <s v="GRD10"/>
    <x v="2"/>
  </r>
  <r>
    <x v="16"/>
    <m/>
    <m/>
    <m/>
    <m/>
    <m/>
    <m/>
    <m/>
    <s v="GRD11"/>
    <x v="2"/>
  </r>
  <r>
    <x v="16"/>
    <m/>
    <m/>
    <m/>
    <m/>
    <m/>
    <m/>
    <m/>
    <s v="GRD12"/>
    <x v="2"/>
  </r>
  <r>
    <x v="16"/>
    <m/>
    <m/>
    <m/>
    <m/>
    <m/>
    <m/>
    <m/>
    <s v="GRD13"/>
    <x v="2"/>
  </r>
  <r>
    <x v="16"/>
    <m/>
    <m/>
    <m/>
    <m/>
    <m/>
    <m/>
    <m/>
    <s v="GRD14"/>
    <x v="2"/>
  </r>
  <r>
    <x v="16"/>
    <m/>
    <m/>
    <m/>
    <m/>
    <m/>
    <m/>
    <m/>
    <s v="GRD15"/>
    <x v="2"/>
  </r>
  <r>
    <x v="16"/>
    <m/>
    <m/>
    <m/>
    <m/>
    <m/>
    <m/>
    <m/>
    <s v="GRD16"/>
    <x v="2"/>
  </r>
  <r>
    <x v="16"/>
    <m/>
    <m/>
    <m/>
    <m/>
    <m/>
    <m/>
    <m/>
    <s v="GRD17"/>
    <x v="2"/>
  </r>
  <r>
    <x v="16"/>
    <m/>
    <m/>
    <m/>
    <m/>
    <m/>
    <m/>
    <m/>
    <s v="GRD18"/>
    <x v="2"/>
  </r>
  <r>
    <x v="16"/>
    <m/>
    <m/>
    <m/>
    <m/>
    <m/>
    <m/>
    <m/>
    <s v="GRD19"/>
    <x v="2"/>
  </r>
  <r>
    <x v="16"/>
    <m/>
    <m/>
    <m/>
    <m/>
    <m/>
    <m/>
    <m/>
    <s v="GRD20"/>
    <x v="2"/>
  </r>
  <r>
    <x v="16"/>
    <m/>
    <m/>
    <m/>
    <m/>
    <m/>
    <m/>
    <m/>
    <s v="GRD21"/>
    <x v="2"/>
  </r>
  <r>
    <x v="16"/>
    <m/>
    <m/>
    <m/>
    <m/>
    <m/>
    <m/>
    <m/>
    <s v="GRD22"/>
    <x v="2"/>
  </r>
  <r>
    <x v="16"/>
    <m/>
    <m/>
    <m/>
    <m/>
    <m/>
    <m/>
    <m/>
    <s v="GRD23"/>
    <x v="2"/>
  </r>
  <r>
    <x v="16"/>
    <m/>
    <m/>
    <m/>
    <m/>
    <m/>
    <m/>
    <m/>
    <s v="Green FCT Lease"/>
    <x v="4"/>
  </r>
  <r>
    <x v="16"/>
    <m/>
    <m/>
    <m/>
    <m/>
    <m/>
    <m/>
    <m/>
    <s v="Hephaïstos EUR FCC"/>
    <x v="1"/>
  </r>
  <r>
    <x v="16"/>
    <m/>
    <m/>
    <m/>
    <m/>
    <m/>
    <m/>
    <m/>
    <s v="Hephaïstos GBP FCT"/>
    <x v="1"/>
  </r>
  <r>
    <x v="16"/>
    <m/>
    <m/>
    <m/>
    <m/>
    <m/>
    <m/>
    <m/>
    <s v="Hephaïstos Multidevises FCT"/>
    <x v="1"/>
  </r>
  <r>
    <x v="16"/>
    <m/>
    <m/>
    <m/>
    <m/>
    <m/>
    <m/>
    <m/>
    <s v="Hephaïstos USD FCT"/>
    <x v="1"/>
  </r>
  <r>
    <x v="16"/>
    <m/>
    <m/>
    <m/>
    <m/>
    <m/>
    <m/>
    <m/>
    <s v="I.P.F.O"/>
    <x v="1"/>
  </r>
  <r>
    <x v="16"/>
    <m/>
    <m/>
    <m/>
    <m/>
    <m/>
    <m/>
    <m/>
    <s v="IND.CAP EMERG.-C-3D"/>
    <x v="2"/>
  </r>
  <r>
    <x v="16"/>
    <m/>
    <m/>
    <m/>
    <m/>
    <m/>
    <m/>
    <m/>
    <s v="INDO.FLEX.100-C-3D"/>
    <x v="2"/>
  </r>
  <r>
    <x v="16"/>
    <m/>
    <m/>
    <m/>
    <m/>
    <m/>
    <m/>
    <m/>
    <s v="INDOS.EUROP.P.3DEC"/>
    <x v="2"/>
  </r>
  <r>
    <x v="16"/>
    <m/>
    <m/>
    <m/>
    <m/>
    <m/>
    <m/>
    <m/>
    <s v="INDOSUEZ CRESCENDO FCP"/>
    <x v="2"/>
  </r>
  <r>
    <x v="16"/>
    <m/>
    <m/>
    <m/>
    <m/>
    <m/>
    <m/>
    <m/>
    <s v="INDOSUEZ EUROPE EXPENSION FCP"/>
    <x v="2"/>
  </r>
  <r>
    <x v="16"/>
    <m/>
    <m/>
    <m/>
    <m/>
    <m/>
    <m/>
    <m/>
    <s v="Interfirmo"/>
    <x v="3"/>
  </r>
  <r>
    <x v="16"/>
    <m/>
    <m/>
    <m/>
    <m/>
    <m/>
    <m/>
    <m/>
    <s v="INVEST RESP S3 3D"/>
    <x v="2"/>
  </r>
  <r>
    <x v="16"/>
    <m/>
    <m/>
    <m/>
    <m/>
    <m/>
    <m/>
    <m/>
    <s v="IUB Holding"/>
    <x v="0"/>
  </r>
  <r>
    <x v="16"/>
    <m/>
    <m/>
    <m/>
    <m/>
    <m/>
    <m/>
    <m/>
    <s v="LCL"/>
    <x v="3"/>
  </r>
  <r>
    <x v="16"/>
    <m/>
    <m/>
    <m/>
    <m/>
    <m/>
    <m/>
    <m/>
    <s v="LCL 5 HORIZONS AV FEV2013"/>
    <x v="2"/>
  </r>
  <r>
    <x v="16"/>
    <m/>
    <m/>
    <m/>
    <m/>
    <m/>
    <m/>
    <m/>
    <s v="LCL AC.DEV.DU.EURO"/>
    <x v="2"/>
  </r>
  <r>
    <x v="16"/>
    <m/>
    <m/>
    <m/>
    <m/>
    <m/>
    <m/>
    <m/>
    <s v="LCL AC.EMERGENTS 3D"/>
    <x v="2"/>
  </r>
  <r>
    <x v="16"/>
    <m/>
    <m/>
    <m/>
    <m/>
    <m/>
    <m/>
    <m/>
    <s v="LCL ACT.IMMOBI.3D"/>
    <x v="2"/>
  </r>
  <r>
    <x v="16"/>
    <m/>
    <m/>
    <m/>
    <m/>
    <m/>
    <m/>
    <m/>
    <s v="LCL ACT.USA ISR 3D"/>
    <x v="2"/>
  </r>
  <r>
    <x v="16"/>
    <m/>
    <m/>
    <m/>
    <m/>
    <m/>
    <m/>
    <m/>
    <s v="LCL ALLOCATION DYNAMIQUE 3D FCP"/>
    <x v="2"/>
  </r>
  <r>
    <x v="16"/>
    <m/>
    <m/>
    <m/>
    <m/>
    <m/>
    <m/>
    <m/>
    <s v="LCL ALLOCATION EQUILIBRE 3DEC"/>
    <x v="2"/>
  </r>
  <r>
    <x v="16"/>
    <m/>
    <m/>
    <m/>
    <m/>
    <m/>
    <m/>
    <m/>
    <s v="LCL AUT 11 VIE SW 7.5 3DEC"/>
    <x v="2"/>
  </r>
  <r>
    <x v="16"/>
    <m/>
    <m/>
    <m/>
    <m/>
    <m/>
    <m/>
    <m/>
    <s v="LCL AUT VIE 11 PR 10 3DEC"/>
    <x v="2"/>
  </r>
  <r>
    <x v="16"/>
    <m/>
    <m/>
    <m/>
    <m/>
    <m/>
    <m/>
    <m/>
    <s v="LCL AUT.VIE 2011 SW.10/20 FCP"/>
    <x v="2"/>
  </r>
  <r>
    <x v="16"/>
    <m/>
    <m/>
    <m/>
    <m/>
    <m/>
    <m/>
    <m/>
    <s v="LCL AUTOC VIE 10 BOM"/>
    <x v="2"/>
  </r>
  <r>
    <x v="16"/>
    <m/>
    <m/>
    <m/>
    <m/>
    <m/>
    <m/>
    <m/>
    <s v="LCL CAPTURE 40 VIE FCP 3DEC"/>
    <x v="2"/>
  </r>
  <r>
    <x v="16"/>
    <m/>
    <m/>
    <m/>
    <m/>
    <m/>
    <m/>
    <m/>
    <s v="LCL D.CAPT.JU.10 3D"/>
    <x v="2"/>
  </r>
  <r>
    <x v="16"/>
    <m/>
    <m/>
    <m/>
    <m/>
    <m/>
    <m/>
    <m/>
    <s v="LCL DEVELOPPEM.PME C"/>
    <x v="2"/>
  </r>
  <r>
    <x v="16"/>
    <m/>
    <m/>
    <m/>
    <m/>
    <m/>
    <m/>
    <m/>
    <s v="LCL Emissions"/>
    <x v="2"/>
  </r>
  <r>
    <x v="16"/>
    <m/>
    <m/>
    <m/>
    <m/>
    <m/>
    <m/>
    <m/>
    <s v="LCL FDS ECH.MONE.3D"/>
    <x v="2"/>
  </r>
  <r>
    <x v="16"/>
    <m/>
    <m/>
    <m/>
    <m/>
    <m/>
    <m/>
    <m/>
    <s v="LCL Flex 30"/>
    <x v="2"/>
  </r>
  <r>
    <x v="16"/>
    <m/>
    <m/>
    <m/>
    <m/>
    <m/>
    <m/>
    <m/>
    <s v="LCL GAR.100 AV3DEC"/>
    <x v="2"/>
  </r>
  <r>
    <x v="16"/>
    <m/>
    <m/>
    <m/>
    <m/>
    <m/>
    <m/>
    <m/>
    <s v="LCL HOR.AV.FEV11 3"/>
    <x v="2"/>
  </r>
  <r>
    <x v="16"/>
    <m/>
    <m/>
    <m/>
    <m/>
    <m/>
    <m/>
    <m/>
    <s v="LCL MGEST 60 3DEC"/>
    <x v="2"/>
  </r>
  <r>
    <x v="16"/>
    <m/>
    <m/>
    <m/>
    <m/>
    <m/>
    <m/>
    <m/>
    <s v="LCL MGEST FL.0-100"/>
    <x v="2"/>
  </r>
  <r>
    <x v="16"/>
    <m/>
    <m/>
    <m/>
    <m/>
    <m/>
    <m/>
    <m/>
    <s v="LCL OBLIGATIONS INFLATION C EUR"/>
    <x v="2"/>
  </r>
  <r>
    <x v="16"/>
    <m/>
    <m/>
    <m/>
    <m/>
    <m/>
    <m/>
    <m/>
    <s v="LCL ORIENTATION DYNAM FCP3D"/>
    <x v="2"/>
  </r>
  <r>
    <x v="16"/>
    <m/>
    <m/>
    <m/>
    <m/>
    <m/>
    <m/>
    <m/>
    <s v="LCL ORIENTATION EQUIL.FCP3D"/>
    <x v="2"/>
  </r>
  <r>
    <x v="16"/>
    <m/>
    <m/>
    <m/>
    <m/>
    <m/>
    <m/>
    <m/>
    <s v="LCL ORIENTATION PRUDENT"/>
    <x v="2"/>
  </r>
  <r>
    <x v="16"/>
    <m/>
    <m/>
    <m/>
    <m/>
    <m/>
    <m/>
    <m/>
    <s v="LCP PERSP 3DEC FCP"/>
    <x v="2"/>
  </r>
  <r>
    <x v="16"/>
    <m/>
    <m/>
    <m/>
    <m/>
    <m/>
    <m/>
    <m/>
    <s v="LCL SECU.100(JUIL.11)"/>
    <x v="2"/>
  </r>
  <r>
    <x v="16"/>
    <m/>
    <m/>
    <m/>
    <m/>
    <m/>
    <m/>
    <m/>
    <s v="LCL STRATEGIE 100"/>
    <x v="2"/>
  </r>
  <r>
    <x v="16"/>
    <m/>
    <m/>
    <m/>
    <m/>
    <m/>
    <m/>
    <m/>
    <s v="LCL.TR.HO.OCT10.MO"/>
    <x v="2"/>
  </r>
  <r>
    <x v="16"/>
    <m/>
    <m/>
    <m/>
    <m/>
    <m/>
    <m/>
    <m/>
    <s v="LCL TR.HORIZ.AV(AV11)FCP 3DEC"/>
    <x v="2"/>
  </r>
  <r>
    <x v="16"/>
    <m/>
    <m/>
    <m/>
    <m/>
    <m/>
    <m/>
    <m/>
    <s v="LCL TRIPLE HORIZ AV 09/12 3DEC"/>
    <x v="2"/>
  </r>
  <r>
    <x v="16"/>
    <m/>
    <m/>
    <m/>
    <m/>
    <m/>
    <m/>
    <m/>
    <s v="LCL TRIPLE HORIZON AV (09 2014)"/>
    <x v="2"/>
  </r>
  <r>
    <x v="16"/>
    <m/>
    <m/>
    <m/>
    <m/>
    <m/>
    <m/>
    <m/>
    <s v="LCL VOCATION RENDEMENT NOV 12 3D"/>
    <x v="2"/>
  </r>
  <r>
    <x v="16"/>
    <m/>
    <m/>
    <m/>
    <m/>
    <m/>
    <m/>
    <m/>
    <s v="Lixxbail"/>
    <x v="4"/>
  </r>
  <r>
    <x v="16"/>
    <m/>
    <m/>
    <m/>
    <m/>
    <m/>
    <m/>
    <m/>
    <s v="Lixxcourtage"/>
    <x v="4"/>
  </r>
  <r>
    <x v="16"/>
    <m/>
    <m/>
    <m/>
    <m/>
    <m/>
    <m/>
    <m/>
    <s v="Lixxcredit"/>
    <x v="4"/>
  </r>
  <r>
    <x v="16"/>
    <m/>
    <m/>
    <m/>
    <m/>
    <m/>
    <m/>
    <m/>
    <s v="LMA SA"/>
    <x v="1"/>
  </r>
  <r>
    <x v="16"/>
    <m/>
    <m/>
    <m/>
    <m/>
    <m/>
    <m/>
    <m/>
    <s v="Londres Croissance C16"/>
    <x v="2"/>
  </r>
  <r>
    <x v="16"/>
    <m/>
    <m/>
    <m/>
    <m/>
    <m/>
    <m/>
    <m/>
    <s v="Médicale de France"/>
    <x v="2"/>
  </r>
  <r>
    <x v="16"/>
    <m/>
    <m/>
    <m/>
    <m/>
    <m/>
    <m/>
    <m/>
    <s v="Merisma"/>
    <x v="1"/>
  </r>
  <r>
    <x v="16"/>
    <m/>
    <m/>
    <m/>
    <m/>
    <m/>
    <m/>
    <m/>
    <s v="Miladim"/>
    <x v="1"/>
  </r>
  <r>
    <x v="16"/>
    <m/>
    <m/>
    <m/>
    <m/>
    <m/>
    <m/>
    <m/>
    <s v="Moliniers Finances"/>
    <x v="1"/>
  </r>
  <r>
    <x v="16"/>
    <m/>
    <m/>
    <m/>
    <m/>
    <m/>
    <m/>
    <m/>
    <s v="Objectif Long Terme FCP"/>
    <x v="2"/>
  </r>
  <r>
    <x v="16"/>
    <m/>
    <m/>
    <m/>
    <m/>
    <m/>
    <m/>
    <m/>
    <s v="OBJECTIF PRUDENCE FCP"/>
    <x v="2"/>
  </r>
  <r>
    <x v="16"/>
    <m/>
    <m/>
    <m/>
    <m/>
    <m/>
    <m/>
    <m/>
    <s v="OCELIA 2 FCP 3DEC"/>
    <x v="2"/>
  </r>
  <r>
    <x v="16"/>
    <m/>
    <m/>
    <m/>
    <m/>
    <m/>
    <m/>
    <m/>
    <s v="OPCI Camp Invest"/>
    <x v="2"/>
  </r>
  <r>
    <x v="16"/>
    <m/>
    <m/>
    <m/>
    <m/>
    <m/>
    <m/>
    <m/>
    <s v="OPCI Immanens"/>
    <x v="2"/>
  </r>
  <r>
    <x v="16"/>
    <m/>
    <m/>
    <m/>
    <m/>
    <m/>
    <m/>
    <m/>
    <s v="OPCI Immo Emissions"/>
    <x v="2"/>
  </r>
  <r>
    <x v="16"/>
    <m/>
    <m/>
    <m/>
    <m/>
    <m/>
    <m/>
    <m/>
    <s v="OPCI Iris Invest 2010"/>
    <x v="2"/>
  </r>
  <r>
    <x v="16"/>
    <m/>
    <m/>
    <m/>
    <m/>
    <m/>
    <m/>
    <m/>
    <s v="OPCI Kart"/>
    <x v="2"/>
  </r>
  <r>
    <x v="16"/>
    <m/>
    <m/>
    <m/>
    <m/>
    <m/>
    <m/>
    <m/>
    <s v="OPCI Messidor"/>
    <x v="2"/>
  </r>
  <r>
    <x v="16"/>
    <m/>
    <m/>
    <m/>
    <m/>
    <m/>
    <m/>
    <m/>
    <s v="OPCIMMO LCL SPPICAV 5DEC"/>
    <x v="2"/>
  </r>
  <r>
    <x v="16"/>
    <m/>
    <m/>
    <m/>
    <m/>
    <m/>
    <m/>
    <m/>
    <s v="OPCIMMO PREM SPPICAV 5DEC"/>
    <x v="2"/>
  </r>
  <r>
    <x v="16"/>
    <m/>
    <m/>
    <m/>
    <m/>
    <m/>
    <m/>
    <m/>
    <s v="OPTALIS DYNAMIQUE C FCP 3DEC"/>
    <x v="2"/>
  </r>
  <r>
    <x v="16"/>
    <m/>
    <m/>
    <m/>
    <m/>
    <m/>
    <m/>
    <m/>
    <s v="OPTALIS EQUILIBRE C FCP 3DEC"/>
    <x v="2"/>
  </r>
  <r>
    <x v="16"/>
    <m/>
    <m/>
    <m/>
    <m/>
    <m/>
    <m/>
    <m/>
    <s v="OPTALIS EXPANSION C FCP 3DEC"/>
    <x v="2"/>
  </r>
  <r>
    <x v="16"/>
    <m/>
    <m/>
    <m/>
    <m/>
    <m/>
    <m/>
    <m/>
    <s v="OPTALIS SERENITE C FCP 3DEC"/>
    <x v="2"/>
  </r>
  <r>
    <x v="16"/>
    <m/>
    <m/>
    <m/>
    <m/>
    <m/>
    <m/>
    <m/>
    <s v="OPTIMANCE FCP 3DEC"/>
    <x v="2"/>
  </r>
  <r>
    <x v="16"/>
    <m/>
    <m/>
    <m/>
    <m/>
    <m/>
    <m/>
    <m/>
    <s v="OPTIMIZ BEST TIMING II 3DEC"/>
    <x v="2"/>
  </r>
  <r>
    <x v="16"/>
    <m/>
    <m/>
    <m/>
    <m/>
    <m/>
    <m/>
    <m/>
    <s v="Pacific EUR FCC"/>
    <x v="1"/>
  </r>
  <r>
    <x v="16"/>
    <m/>
    <m/>
    <m/>
    <m/>
    <m/>
    <m/>
    <m/>
    <s v="Pacific IT FCT"/>
    <x v="1"/>
  </r>
  <r>
    <x v="16"/>
    <m/>
    <m/>
    <m/>
    <m/>
    <m/>
    <m/>
    <m/>
    <s v="Pacific USD FCT"/>
    <x v="1"/>
  </r>
  <r>
    <x v="16"/>
    <m/>
    <m/>
    <m/>
    <m/>
    <m/>
    <m/>
    <m/>
    <s v="Pacifica"/>
    <x v="2"/>
  </r>
  <r>
    <x v="16"/>
    <m/>
    <m/>
    <m/>
    <m/>
    <m/>
    <m/>
    <m/>
    <s v="PARC.RETRAIT.21 3D"/>
    <x v="2"/>
  </r>
  <r>
    <x v="16"/>
    <m/>
    <m/>
    <m/>
    <m/>
    <m/>
    <m/>
    <m/>
    <s v="PARCOURS RETRAITE 26 FCP 3DEC"/>
    <x v="2"/>
  </r>
  <r>
    <x v="16"/>
    <m/>
    <m/>
    <m/>
    <m/>
    <m/>
    <m/>
    <m/>
    <s v="PARCOURS RETRAITRE 31 3DEC"/>
    <x v="2"/>
  </r>
  <r>
    <x v="16"/>
    <m/>
    <m/>
    <m/>
    <m/>
    <m/>
    <m/>
    <m/>
    <s v="Peg - Portfolio Eonia Garanti"/>
    <x v="2"/>
  </r>
  <r>
    <x v="16"/>
    <m/>
    <m/>
    <m/>
    <m/>
    <m/>
    <m/>
    <m/>
    <s v="PIMENTO 2 FCP 3DEC"/>
    <x v="2"/>
  </r>
  <r>
    <x v="16"/>
    <m/>
    <m/>
    <m/>
    <m/>
    <m/>
    <m/>
    <m/>
    <s v="Placements et Réalisations Immobilières (SNC)"/>
    <x v="1"/>
  </r>
  <r>
    <x v="16"/>
    <m/>
    <m/>
    <m/>
    <m/>
    <m/>
    <m/>
    <m/>
    <s v="Predica"/>
    <x v="2"/>
  </r>
  <r>
    <x v="16"/>
    <m/>
    <m/>
    <m/>
    <m/>
    <m/>
    <m/>
    <m/>
    <s v="PREDICA 2005 FCPR A"/>
    <x v="2"/>
  </r>
  <r>
    <x v="16"/>
    <m/>
    <m/>
    <m/>
    <m/>
    <m/>
    <m/>
    <m/>
    <s v="PREDICA 2006 FCPR A"/>
    <x v="2"/>
  </r>
  <r>
    <x v="16"/>
    <m/>
    <m/>
    <m/>
    <m/>
    <m/>
    <m/>
    <m/>
    <s v="PREDICA 2006-2007 FCPR "/>
    <x v="2"/>
  </r>
  <r>
    <x v="16"/>
    <m/>
    <m/>
    <m/>
    <m/>
    <m/>
    <m/>
    <m/>
    <s v="PREDICA 2010 A1"/>
    <x v="2"/>
  </r>
  <r>
    <x v="16"/>
    <m/>
    <m/>
    <m/>
    <m/>
    <m/>
    <m/>
    <m/>
    <s v="PREDICA 2010 A2"/>
    <x v="2"/>
  </r>
  <r>
    <x v="16"/>
    <m/>
    <m/>
    <m/>
    <m/>
    <m/>
    <m/>
    <m/>
    <s v="PREDICA 2010 A3"/>
    <x v="2"/>
  </r>
  <r>
    <x v="16"/>
    <m/>
    <m/>
    <m/>
    <m/>
    <m/>
    <m/>
    <m/>
    <s v="PREDICA OPCI Bureau"/>
    <x v="2"/>
  </r>
  <r>
    <x v="16"/>
    <m/>
    <m/>
    <m/>
    <m/>
    <m/>
    <m/>
    <m/>
    <s v="PREDICA OPCI Commerces "/>
    <x v="2"/>
  </r>
  <r>
    <x v="16"/>
    <m/>
    <m/>
    <m/>
    <m/>
    <m/>
    <m/>
    <m/>
    <s v="PREDICA OPCI Habitation"/>
    <x v="2"/>
  </r>
  <r>
    <x v="16"/>
    <m/>
    <m/>
    <m/>
    <m/>
    <m/>
    <m/>
    <m/>
    <s v="Predica SECONDAIRES III"/>
    <x v="2"/>
  </r>
  <r>
    <x v="16"/>
    <m/>
    <m/>
    <m/>
    <m/>
    <m/>
    <m/>
    <m/>
    <s v="Predica A1 FCP"/>
    <x v="2"/>
  </r>
  <r>
    <x v="16"/>
    <m/>
    <m/>
    <m/>
    <m/>
    <m/>
    <m/>
    <m/>
    <s v="Predica A2 FCP"/>
    <x v="2"/>
  </r>
  <r>
    <x v="16"/>
    <m/>
    <m/>
    <m/>
    <m/>
    <m/>
    <m/>
    <m/>
    <s v="Predica A3 FCP"/>
    <x v="2"/>
  </r>
  <r>
    <x v="16"/>
    <m/>
    <m/>
    <m/>
    <m/>
    <m/>
    <m/>
    <m/>
    <s v="Predipark"/>
    <x v="2"/>
  </r>
  <r>
    <x v="16"/>
    <m/>
    <m/>
    <m/>
    <m/>
    <m/>
    <m/>
    <m/>
    <s v="Prédiquant opportunité"/>
    <x v="2"/>
  </r>
  <r>
    <x v="16"/>
    <m/>
    <m/>
    <m/>
    <m/>
    <m/>
    <m/>
    <m/>
    <s v="Prédiquant stratégies"/>
    <x v="2"/>
  </r>
  <r>
    <x v="16"/>
    <m/>
    <m/>
    <m/>
    <m/>
    <m/>
    <m/>
    <m/>
    <s v="PULSIA VIE FCP 3DEC"/>
    <x v="2"/>
  </r>
  <r>
    <x v="16"/>
    <m/>
    <m/>
    <m/>
    <m/>
    <m/>
    <m/>
    <m/>
    <s v="S.A.S Evergreen Montrouge"/>
    <x v="5"/>
  </r>
  <r>
    <x v="16"/>
    <m/>
    <m/>
    <m/>
    <m/>
    <m/>
    <m/>
    <m/>
    <s v="SA RESICO"/>
    <x v="2"/>
  </r>
  <r>
    <x v="16"/>
    <m/>
    <m/>
    <m/>
    <m/>
    <m/>
    <m/>
    <m/>
    <s v="SAS Caagis"/>
    <x v="2"/>
  </r>
  <r>
    <x v="16"/>
    <m/>
    <m/>
    <m/>
    <m/>
    <m/>
    <m/>
    <m/>
    <s v="SCI Bmedic Habitation"/>
    <x v="2"/>
  </r>
  <r>
    <x v="16"/>
    <m/>
    <m/>
    <m/>
    <m/>
    <m/>
    <m/>
    <m/>
    <s v="SCI Campus Medicis St Denis"/>
    <x v="2"/>
  </r>
  <r>
    <x v="16"/>
    <m/>
    <m/>
    <m/>
    <m/>
    <m/>
    <m/>
    <m/>
    <s v="SCI Campus Rimbaud St Denis"/>
    <x v="2"/>
  </r>
  <r>
    <x v="16"/>
    <m/>
    <m/>
    <m/>
    <m/>
    <m/>
    <m/>
    <m/>
    <s v="SCI D2 CAM"/>
    <x v="5"/>
  </r>
  <r>
    <x v="16"/>
    <m/>
    <m/>
    <m/>
    <m/>
    <m/>
    <m/>
    <m/>
    <s v="SCI FEDERALE PEREIRE VICTOIRE"/>
    <x v="2"/>
  </r>
  <r>
    <x v="16"/>
    <m/>
    <m/>
    <m/>
    <m/>
    <m/>
    <m/>
    <m/>
    <s v="SCI FEDERALE VILLIERS"/>
    <x v="2"/>
  </r>
  <r>
    <x v="16"/>
    <m/>
    <m/>
    <m/>
    <m/>
    <m/>
    <m/>
    <m/>
    <s v="SCI FEDERCOM"/>
    <x v="2"/>
  </r>
  <r>
    <x v="16"/>
    <m/>
    <m/>
    <m/>
    <m/>
    <m/>
    <m/>
    <m/>
    <s v="SCI FEDERLOG"/>
    <x v="2"/>
  </r>
  <r>
    <x v="16"/>
    <m/>
    <m/>
    <m/>
    <m/>
    <m/>
    <m/>
    <m/>
    <s v="SCI FEDERLONDRES"/>
    <x v="2"/>
  </r>
  <r>
    <x v="16"/>
    <m/>
    <m/>
    <m/>
    <m/>
    <m/>
    <m/>
    <m/>
    <s v="SCI FEDERPIERRE"/>
    <x v="2"/>
  </r>
  <r>
    <x v="16"/>
    <m/>
    <m/>
    <m/>
    <m/>
    <m/>
    <m/>
    <m/>
    <s v="SCI GRENIER VELLEF"/>
    <x v="2"/>
  </r>
  <r>
    <x v="16"/>
    <m/>
    <m/>
    <m/>
    <m/>
    <m/>
    <m/>
    <m/>
    <s v="SCI IMEFA 001"/>
    <x v="2"/>
  </r>
  <r>
    <x v="16"/>
    <m/>
    <m/>
    <m/>
    <m/>
    <m/>
    <m/>
    <m/>
    <s v="SCI IMEFA 004"/>
    <x v="2"/>
  </r>
  <r>
    <x v="16"/>
    <m/>
    <m/>
    <m/>
    <m/>
    <m/>
    <m/>
    <m/>
    <s v="SCI IMEFA 005"/>
    <x v="2"/>
  </r>
  <r>
    <x v="16"/>
    <m/>
    <m/>
    <m/>
    <m/>
    <m/>
    <m/>
    <m/>
    <s v="SCI IMEFA 006"/>
    <x v="2"/>
  </r>
  <r>
    <x v="16"/>
    <m/>
    <m/>
    <m/>
    <m/>
    <m/>
    <m/>
    <m/>
    <s v="SCI IMEFA 008"/>
    <x v="2"/>
  </r>
  <r>
    <x v="16"/>
    <m/>
    <m/>
    <m/>
    <m/>
    <m/>
    <m/>
    <m/>
    <s v="SCI IMEFA 011"/>
    <x v="2"/>
  </r>
  <r>
    <x v="16"/>
    <m/>
    <m/>
    <m/>
    <m/>
    <m/>
    <m/>
    <m/>
    <s v="SCI IMEFA 013"/>
    <x v="2"/>
  </r>
  <r>
    <x v="16"/>
    <m/>
    <m/>
    <m/>
    <m/>
    <m/>
    <m/>
    <m/>
    <s v="SCI IMEFA 016"/>
    <x v="2"/>
  </r>
  <r>
    <x v="16"/>
    <m/>
    <m/>
    <m/>
    <m/>
    <m/>
    <m/>
    <m/>
    <s v="SCI IMEFA 017"/>
    <x v="2"/>
  </r>
  <r>
    <x v="16"/>
    <m/>
    <m/>
    <m/>
    <m/>
    <m/>
    <m/>
    <m/>
    <s v="SCI IMEFA 018"/>
    <x v="2"/>
  </r>
  <r>
    <x v="16"/>
    <m/>
    <m/>
    <m/>
    <m/>
    <m/>
    <m/>
    <m/>
    <s v="SCI IMEFA 020"/>
    <x v="2"/>
  </r>
  <r>
    <x v="16"/>
    <m/>
    <m/>
    <m/>
    <m/>
    <m/>
    <m/>
    <m/>
    <s v="SCI IMEFA 022"/>
    <x v="2"/>
  </r>
  <r>
    <x v="16"/>
    <m/>
    <m/>
    <m/>
    <m/>
    <m/>
    <m/>
    <m/>
    <s v="SCI IMEFA 025"/>
    <x v="2"/>
  </r>
  <r>
    <x v="16"/>
    <m/>
    <m/>
    <m/>
    <m/>
    <m/>
    <m/>
    <m/>
    <s v="SCI IMEFA 032"/>
    <x v="2"/>
  </r>
  <r>
    <x v="16"/>
    <m/>
    <m/>
    <m/>
    <m/>
    <m/>
    <m/>
    <m/>
    <s v="SCI IMEFA 033"/>
    <x v="2"/>
  </r>
  <r>
    <x v="16"/>
    <m/>
    <m/>
    <m/>
    <m/>
    <m/>
    <m/>
    <m/>
    <s v="SCI IMEFA 034"/>
    <x v="2"/>
  </r>
  <r>
    <x v="16"/>
    <m/>
    <m/>
    <m/>
    <m/>
    <m/>
    <m/>
    <m/>
    <s v="SCI IMEFA 035"/>
    <x v="2"/>
  </r>
  <r>
    <x v="16"/>
    <m/>
    <m/>
    <m/>
    <m/>
    <m/>
    <m/>
    <m/>
    <s v="SCI IMEFA 036"/>
    <x v="2"/>
  </r>
  <r>
    <x v="16"/>
    <m/>
    <m/>
    <m/>
    <m/>
    <m/>
    <m/>
    <m/>
    <s v="SCI IMEFA 037"/>
    <x v="2"/>
  </r>
  <r>
    <x v="16"/>
    <m/>
    <m/>
    <m/>
    <m/>
    <m/>
    <m/>
    <m/>
    <s v="SCI IMEFA 038"/>
    <x v="2"/>
  </r>
  <r>
    <x v="16"/>
    <m/>
    <m/>
    <m/>
    <m/>
    <m/>
    <m/>
    <m/>
    <s v="SCI IMEFA 039"/>
    <x v="2"/>
  </r>
  <r>
    <x v="16"/>
    <m/>
    <m/>
    <m/>
    <m/>
    <m/>
    <m/>
    <m/>
    <s v="SCI IMEFA 042"/>
    <x v="2"/>
  </r>
  <r>
    <x v="16"/>
    <m/>
    <m/>
    <m/>
    <m/>
    <m/>
    <m/>
    <m/>
    <s v="SCI IMEFA 043"/>
    <x v="2"/>
  </r>
  <r>
    <x v="16"/>
    <m/>
    <m/>
    <m/>
    <m/>
    <m/>
    <m/>
    <m/>
    <s v="SCI IMEFA 044"/>
    <x v="2"/>
  </r>
  <r>
    <x v="16"/>
    <m/>
    <m/>
    <m/>
    <m/>
    <m/>
    <m/>
    <m/>
    <s v="SCI IMEFA 047"/>
    <x v="2"/>
  </r>
  <r>
    <x v="16"/>
    <m/>
    <m/>
    <m/>
    <m/>
    <m/>
    <m/>
    <m/>
    <s v="SCI IMEFA 048"/>
    <x v="2"/>
  </r>
  <r>
    <x v="16"/>
    <m/>
    <m/>
    <m/>
    <m/>
    <m/>
    <m/>
    <m/>
    <s v="SCI IMEFA 051"/>
    <x v="2"/>
  </r>
  <r>
    <x v="16"/>
    <m/>
    <m/>
    <m/>
    <m/>
    <m/>
    <m/>
    <m/>
    <s v="SCI IMEFA 052"/>
    <x v="2"/>
  </r>
  <r>
    <x v="16"/>
    <m/>
    <m/>
    <m/>
    <m/>
    <m/>
    <m/>
    <m/>
    <s v="SCI IMEFA 054"/>
    <x v="2"/>
  </r>
  <r>
    <x v="16"/>
    <m/>
    <m/>
    <m/>
    <m/>
    <m/>
    <m/>
    <m/>
    <s v="SCI IMEFA 057"/>
    <x v="2"/>
  </r>
  <r>
    <x v="16"/>
    <m/>
    <m/>
    <m/>
    <m/>
    <m/>
    <m/>
    <m/>
    <s v="SCI IMEFA 058"/>
    <x v="2"/>
  </r>
  <r>
    <x v="16"/>
    <m/>
    <m/>
    <m/>
    <m/>
    <m/>
    <m/>
    <m/>
    <s v="SCI IMEFA 060"/>
    <x v="2"/>
  </r>
  <r>
    <x v="16"/>
    <m/>
    <m/>
    <m/>
    <m/>
    <m/>
    <m/>
    <m/>
    <s v="SCI IMEFA 061"/>
    <x v="2"/>
  </r>
  <r>
    <x v="16"/>
    <m/>
    <m/>
    <m/>
    <m/>
    <m/>
    <m/>
    <m/>
    <s v="SCI IMEFA 062"/>
    <x v="2"/>
  </r>
  <r>
    <x v="16"/>
    <m/>
    <m/>
    <m/>
    <m/>
    <m/>
    <m/>
    <m/>
    <s v="SCI IMEFA 063"/>
    <x v="2"/>
  </r>
  <r>
    <x v="16"/>
    <m/>
    <m/>
    <m/>
    <m/>
    <m/>
    <m/>
    <m/>
    <s v="SCI IMEFA 064"/>
    <x v="2"/>
  </r>
  <r>
    <x v="16"/>
    <m/>
    <m/>
    <m/>
    <m/>
    <m/>
    <m/>
    <m/>
    <s v="SCI IMEFA 067"/>
    <x v="2"/>
  </r>
  <r>
    <x v="16"/>
    <m/>
    <m/>
    <m/>
    <m/>
    <m/>
    <m/>
    <m/>
    <s v="SCI IMEFA 068"/>
    <x v="2"/>
  </r>
  <r>
    <x v="16"/>
    <m/>
    <m/>
    <m/>
    <m/>
    <m/>
    <m/>
    <m/>
    <s v="SCI IMEFA 069"/>
    <x v="2"/>
  </r>
  <r>
    <x v="16"/>
    <m/>
    <m/>
    <m/>
    <m/>
    <m/>
    <m/>
    <m/>
    <s v="SCI IMEFA 072"/>
    <x v="2"/>
  </r>
  <r>
    <x v="16"/>
    <m/>
    <m/>
    <m/>
    <m/>
    <m/>
    <m/>
    <m/>
    <s v="SCI IMEFA 073"/>
    <x v="2"/>
  </r>
  <r>
    <x v="16"/>
    <m/>
    <m/>
    <m/>
    <m/>
    <m/>
    <m/>
    <m/>
    <s v="SCI IMEFA 074"/>
    <x v="2"/>
  </r>
  <r>
    <x v="16"/>
    <m/>
    <m/>
    <m/>
    <m/>
    <m/>
    <m/>
    <m/>
    <s v="SCI IMEFA 076"/>
    <x v="2"/>
  </r>
  <r>
    <x v="16"/>
    <m/>
    <m/>
    <m/>
    <m/>
    <m/>
    <m/>
    <m/>
    <s v="SCI IMEFA 077"/>
    <x v="2"/>
  </r>
  <r>
    <x v="16"/>
    <m/>
    <m/>
    <m/>
    <m/>
    <m/>
    <m/>
    <m/>
    <s v="SCI IMEFA 078"/>
    <x v="2"/>
  </r>
  <r>
    <x v="16"/>
    <m/>
    <m/>
    <m/>
    <m/>
    <m/>
    <m/>
    <m/>
    <s v="SCI IMEFA 079"/>
    <x v="2"/>
  </r>
  <r>
    <x v="16"/>
    <m/>
    <m/>
    <m/>
    <m/>
    <m/>
    <m/>
    <m/>
    <s v="SCI IMEFA 080"/>
    <x v="2"/>
  </r>
  <r>
    <x v="16"/>
    <m/>
    <m/>
    <m/>
    <m/>
    <m/>
    <m/>
    <m/>
    <s v="SCI IMEFA 082"/>
    <x v="2"/>
  </r>
  <r>
    <x v="16"/>
    <m/>
    <m/>
    <m/>
    <m/>
    <m/>
    <m/>
    <m/>
    <s v="SCI IMEFA 083"/>
    <x v="2"/>
  </r>
  <r>
    <x v="16"/>
    <m/>
    <m/>
    <m/>
    <m/>
    <m/>
    <m/>
    <m/>
    <s v="SCI IMEFA 084"/>
    <x v="2"/>
  </r>
  <r>
    <x v="16"/>
    <m/>
    <m/>
    <m/>
    <m/>
    <m/>
    <m/>
    <m/>
    <s v="SCI IMEFA 085"/>
    <x v="2"/>
  </r>
  <r>
    <x v="16"/>
    <m/>
    <m/>
    <m/>
    <m/>
    <m/>
    <m/>
    <m/>
    <s v="SCI IMEFA 089"/>
    <x v="2"/>
  </r>
  <r>
    <x v="16"/>
    <m/>
    <m/>
    <m/>
    <m/>
    <m/>
    <m/>
    <m/>
    <s v="SCI IMEFA 091"/>
    <x v="2"/>
  </r>
  <r>
    <x v="16"/>
    <m/>
    <m/>
    <m/>
    <m/>
    <m/>
    <m/>
    <m/>
    <s v="SCI IMEFA 092"/>
    <x v="2"/>
  </r>
  <r>
    <x v="16"/>
    <m/>
    <m/>
    <m/>
    <m/>
    <m/>
    <m/>
    <m/>
    <s v="SCI IMEFA 094"/>
    <x v="2"/>
  </r>
  <r>
    <x v="16"/>
    <m/>
    <m/>
    <m/>
    <m/>
    <m/>
    <m/>
    <m/>
    <s v="SCI IMEFA 096"/>
    <x v="2"/>
  </r>
  <r>
    <x v="16"/>
    <m/>
    <m/>
    <m/>
    <m/>
    <m/>
    <m/>
    <m/>
    <s v="SCI IMEFA 100"/>
    <x v="2"/>
  </r>
  <r>
    <x v="16"/>
    <m/>
    <m/>
    <m/>
    <m/>
    <m/>
    <m/>
    <m/>
    <s v="SCI IMEFA 101"/>
    <x v="2"/>
  </r>
  <r>
    <x v="16"/>
    <m/>
    <m/>
    <m/>
    <m/>
    <m/>
    <m/>
    <m/>
    <s v="SCI IMEFA 102"/>
    <x v="2"/>
  </r>
  <r>
    <x v="16"/>
    <m/>
    <m/>
    <m/>
    <m/>
    <m/>
    <m/>
    <m/>
    <s v="SCI IMEFA 103"/>
    <x v="2"/>
  </r>
  <r>
    <x v="16"/>
    <m/>
    <m/>
    <m/>
    <m/>
    <m/>
    <m/>
    <m/>
    <s v="SCI IMEFA 104"/>
    <x v="2"/>
  </r>
  <r>
    <x v="16"/>
    <m/>
    <m/>
    <m/>
    <m/>
    <m/>
    <m/>
    <m/>
    <s v="SCI IMEFA 105"/>
    <x v="2"/>
  </r>
  <r>
    <x v="16"/>
    <m/>
    <m/>
    <m/>
    <m/>
    <m/>
    <m/>
    <m/>
    <s v="SCI IMEFA 107"/>
    <x v="2"/>
  </r>
  <r>
    <x v="16"/>
    <m/>
    <m/>
    <m/>
    <m/>
    <m/>
    <m/>
    <m/>
    <s v="SCI IMEFA 108"/>
    <x v="2"/>
  </r>
  <r>
    <x v="16"/>
    <m/>
    <m/>
    <m/>
    <m/>
    <m/>
    <m/>
    <m/>
    <s v="SCI IMEFA 109"/>
    <x v="2"/>
  </r>
  <r>
    <x v="16"/>
    <m/>
    <m/>
    <m/>
    <m/>
    <m/>
    <m/>
    <m/>
    <s v="SCI IMEFA 110"/>
    <x v="2"/>
  </r>
  <r>
    <x v="16"/>
    <m/>
    <m/>
    <m/>
    <m/>
    <m/>
    <m/>
    <m/>
    <s v="SCI IMEFA 112"/>
    <x v="2"/>
  </r>
  <r>
    <x v="16"/>
    <m/>
    <m/>
    <m/>
    <m/>
    <m/>
    <m/>
    <m/>
    <s v="SCI IMEFA 113"/>
    <x v="2"/>
  </r>
  <r>
    <x v="16"/>
    <m/>
    <m/>
    <m/>
    <m/>
    <m/>
    <m/>
    <m/>
    <s v="SCI IMEFA 115"/>
    <x v="2"/>
  </r>
  <r>
    <x v="16"/>
    <m/>
    <m/>
    <m/>
    <m/>
    <m/>
    <m/>
    <m/>
    <s v="SCI IMEFA 116"/>
    <x v="2"/>
  </r>
  <r>
    <x v="16"/>
    <m/>
    <m/>
    <m/>
    <m/>
    <m/>
    <m/>
    <m/>
    <s v="SCI IMEFA 117"/>
    <x v="2"/>
  </r>
  <r>
    <x v="16"/>
    <m/>
    <m/>
    <m/>
    <m/>
    <m/>
    <m/>
    <m/>
    <s v="SCI IMEFA 118"/>
    <x v="2"/>
  </r>
  <r>
    <x v="16"/>
    <m/>
    <m/>
    <m/>
    <m/>
    <m/>
    <m/>
    <m/>
    <s v="SCI IMEFA 120"/>
    <x v="2"/>
  </r>
  <r>
    <x v="16"/>
    <m/>
    <m/>
    <m/>
    <m/>
    <m/>
    <m/>
    <m/>
    <s v="SCI IMEFA 121"/>
    <x v="2"/>
  </r>
  <r>
    <x v="16"/>
    <m/>
    <m/>
    <m/>
    <m/>
    <m/>
    <m/>
    <m/>
    <s v="SCI IMEFA 122"/>
    <x v="2"/>
  </r>
  <r>
    <x v="16"/>
    <m/>
    <m/>
    <m/>
    <m/>
    <m/>
    <m/>
    <m/>
    <s v="SCI IMEFA 123"/>
    <x v="2"/>
  </r>
  <r>
    <x v="16"/>
    <m/>
    <m/>
    <m/>
    <m/>
    <m/>
    <m/>
    <m/>
    <s v="SCI IMEFA 126"/>
    <x v="2"/>
  </r>
  <r>
    <x v="16"/>
    <m/>
    <m/>
    <m/>
    <m/>
    <m/>
    <m/>
    <m/>
    <s v="SCI IMEFA 128"/>
    <x v="2"/>
  </r>
  <r>
    <x v="16"/>
    <m/>
    <m/>
    <m/>
    <m/>
    <m/>
    <m/>
    <m/>
    <s v="SCI IMEFA 129"/>
    <x v="2"/>
  </r>
  <r>
    <x v="16"/>
    <m/>
    <m/>
    <m/>
    <m/>
    <m/>
    <m/>
    <m/>
    <s v="SCI IMEFA 131"/>
    <x v="2"/>
  </r>
  <r>
    <x v="16"/>
    <m/>
    <m/>
    <m/>
    <m/>
    <m/>
    <m/>
    <m/>
    <s v="SCI IMEFA 132"/>
    <x v="2"/>
  </r>
  <r>
    <x v="16"/>
    <m/>
    <m/>
    <m/>
    <m/>
    <m/>
    <m/>
    <m/>
    <s v="SCI IMEFA 139"/>
    <x v="2"/>
  </r>
  <r>
    <x v="16"/>
    <m/>
    <m/>
    <m/>
    <m/>
    <m/>
    <m/>
    <m/>
    <s v="SCI IMEFA 140"/>
    <x v="2"/>
  </r>
  <r>
    <x v="16"/>
    <m/>
    <m/>
    <m/>
    <m/>
    <m/>
    <m/>
    <m/>
    <s v="SCI LA BAUME"/>
    <x v="2"/>
  </r>
  <r>
    <x v="16"/>
    <m/>
    <m/>
    <m/>
    <m/>
    <m/>
    <m/>
    <m/>
    <s v="SCI le Village Victor Hugo"/>
    <x v="2"/>
  </r>
  <r>
    <x v="16"/>
    <m/>
    <m/>
    <m/>
    <m/>
    <m/>
    <m/>
    <m/>
    <s v="SCI MEDI BUREAUX"/>
    <x v="2"/>
  </r>
  <r>
    <x v="16"/>
    <m/>
    <m/>
    <m/>
    <m/>
    <m/>
    <m/>
    <m/>
    <s v="SCI Pacifica Hugo"/>
    <x v="2"/>
  </r>
  <r>
    <x v="16"/>
    <m/>
    <m/>
    <m/>
    <m/>
    <m/>
    <m/>
    <m/>
    <s v="SCI PORTE DES LILAS - FRERES FLAVIENS"/>
    <x v="2"/>
  </r>
  <r>
    <x v="16"/>
    <m/>
    <m/>
    <m/>
    <m/>
    <m/>
    <m/>
    <m/>
    <s v="SCI Quentyvel"/>
    <x v="5"/>
  </r>
  <r>
    <x v="16"/>
    <m/>
    <m/>
    <m/>
    <m/>
    <m/>
    <m/>
    <m/>
    <s v="SCI VALHUBERT"/>
    <x v="2"/>
  </r>
  <r>
    <x v="16"/>
    <m/>
    <m/>
    <m/>
    <m/>
    <m/>
    <m/>
    <m/>
    <s v="SCI Vicq d'Azir Vellefaux"/>
    <x v="2"/>
  </r>
  <r>
    <x v="16"/>
    <m/>
    <m/>
    <m/>
    <m/>
    <m/>
    <m/>
    <m/>
    <s v="Sedef"/>
    <x v="4"/>
  </r>
  <r>
    <x v="16"/>
    <m/>
    <m/>
    <m/>
    <m/>
    <m/>
    <m/>
    <m/>
    <s v="SEVALES 3D"/>
    <x v="2"/>
  </r>
  <r>
    <x v="16"/>
    <m/>
    <m/>
    <m/>
    <m/>
    <m/>
    <m/>
    <m/>
    <s v="Shark FCC"/>
    <x v="1"/>
  </r>
  <r>
    <x v="16"/>
    <m/>
    <m/>
    <m/>
    <m/>
    <m/>
    <m/>
    <m/>
    <s v="SILCA"/>
    <x v="5"/>
  </r>
  <r>
    <x v="16"/>
    <m/>
    <m/>
    <m/>
    <m/>
    <m/>
    <m/>
    <m/>
    <s v="SIS (Société Immobilière de la Seine)"/>
    <x v="5"/>
  </r>
  <r>
    <x v="16"/>
    <m/>
    <m/>
    <m/>
    <m/>
    <m/>
    <m/>
    <m/>
    <s v="SNC Kalliste Assur"/>
    <x v="5"/>
  </r>
  <r>
    <x v="16"/>
    <m/>
    <m/>
    <m/>
    <m/>
    <m/>
    <m/>
    <m/>
    <s v="SNGI"/>
    <x v="1"/>
  </r>
  <r>
    <x v="16"/>
    <m/>
    <m/>
    <m/>
    <m/>
    <m/>
    <m/>
    <m/>
    <s v="Société Génération Gestion (S2G)"/>
    <x v="2"/>
  </r>
  <r>
    <x v="16"/>
    <m/>
    <m/>
    <m/>
    <m/>
    <m/>
    <m/>
    <m/>
    <s v="Sodica"/>
    <x v="5"/>
  </r>
  <r>
    <x v="16"/>
    <m/>
    <m/>
    <m/>
    <m/>
    <m/>
    <m/>
    <m/>
    <s v="Sofinco Participations"/>
    <x v="4"/>
  </r>
  <r>
    <x v="16"/>
    <m/>
    <m/>
    <m/>
    <m/>
    <m/>
    <m/>
    <m/>
    <s v="SOLIDARITE"/>
    <x v="2"/>
  </r>
  <r>
    <x v="16"/>
    <m/>
    <m/>
    <m/>
    <m/>
    <m/>
    <m/>
    <m/>
    <s v="SOLIDARITE INITIATIS SANTE"/>
    <x v="2"/>
  </r>
  <r>
    <x v="16"/>
    <m/>
    <m/>
    <m/>
    <m/>
    <m/>
    <m/>
    <m/>
    <s v="Spirica"/>
    <x v="2"/>
  </r>
  <r>
    <x v="16"/>
    <m/>
    <m/>
    <m/>
    <m/>
    <m/>
    <m/>
    <m/>
    <s v="TCB"/>
    <x v="1"/>
  </r>
  <r>
    <x v="16"/>
    <m/>
    <m/>
    <m/>
    <m/>
    <m/>
    <m/>
    <m/>
    <s v="Teotys"/>
    <x v="4"/>
  </r>
  <r>
    <x v="16"/>
    <m/>
    <m/>
    <m/>
    <m/>
    <m/>
    <m/>
    <m/>
    <s v="TRIANANCE 2 3DEC"/>
    <x v="2"/>
  </r>
  <r>
    <x v="16"/>
    <m/>
    <m/>
    <m/>
    <m/>
    <m/>
    <m/>
    <m/>
    <s v="TRIANANCE 5 ANS"/>
    <x v="2"/>
  </r>
  <r>
    <x v="16"/>
    <m/>
    <m/>
    <m/>
    <m/>
    <m/>
    <m/>
    <m/>
    <s v="TRIANANCE N5 C"/>
    <x v="2"/>
  </r>
  <r>
    <x v="16"/>
    <m/>
    <m/>
    <m/>
    <m/>
    <m/>
    <m/>
    <m/>
    <s v="TRIANANCE N6 C"/>
    <x v="2"/>
  </r>
  <r>
    <x v="16"/>
    <m/>
    <m/>
    <m/>
    <m/>
    <m/>
    <m/>
    <m/>
    <s v="Triple P FCC"/>
    <x v="1"/>
  </r>
  <r>
    <x v="16"/>
    <m/>
    <m/>
    <m/>
    <m/>
    <m/>
    <m/>
    <m/>
    <s v="UI Vavin 1"/>
    <x v="5"/>
  </r>
  <r>
    <x v="16"/>
    <m/>
    <m/>
    <m/>
    <m/>
    <m/>
    <m/>
    <m/>
    <s v="Uni-Editions"/>
    <x v="5"/>
  </r>
  <r>
    <x v="16"/>
    <m/>
    <m/>
    <m/>
    <m/>
    <m/>
    <m/>
    <m/>
    <s v="Unifergie"/>
    <x v="4"/>
  </r>
  <r>
    <x v="16"/>
    <m/>
    <m/>
    <m/>
    <m/>
    <m/>
    <m/>
    <m/>
    <s v="VEND.DOUBOPP.IV 3D"/>
    <x v="2"/>
  </r>
  <r>
    <x v="16"/>
    <m/>
    <m/>
    <m/>
    <m/>
    <m/>
    <m/>
    <m/>
    <s v="VENDOME DOUBLE OPP II FCP 3DEC"/>
    <x v="2"/>
  </r>
  <r>
    <x v="16"/>
    <m/>
    <m/>
    <m/>
    <m/>
    <m/>
    <m/>
    <m/>
    <s v="VENDOME DOUBLE OPPORT FCP 3DEC"/>
    <x v="2"/>
  </r>
  <r>
    <x v="16"/>
    <m/>
    <m/>
    <m/>
    <m/>
    <m/>
    <m/>
    <m/>
    <s v="VENDOME INV.FCP 3DEC"/>
    <x v="2"/>
  </r>
  <r>
    <x v="16"/>
    <m/>
    <m/>
    <m/>
    <m/>
    <m/>
    <m/>
    <m/>
    <s v="Via Vita"/>
    <x v="2"/>
  </r>
  <r>
    <x v="16"/>
    <m/>
    <m/>
    <m/>
    <m/>
    <m/>
    <m/>
    <m/>
    <s v="Vulcain EUR FCT"/>
    <x v="1"/>
  </r>
  <r>
    <x v="16"/>
    <m/>
    <m/>
    <m/>
    <m/>
    <m/>
    <m/>
    <m/>
    <s v="Vulcain GBP FCT"/>
    <x v="1"/>
  </r>
  <r>
    <x v="16"/>
    <m/>
    <m/>
    <m/>
    <m/>
    <m/>
    <m/>
    <m/>
    <s v="Vulcain USD FCT"/>
    <x v="1"/>
  </r>
  <r>
    <x v="17"/>
    <n v="18"/>
    <n v="-3"/>
    <n v="-3"/>
    <n v="-14"/>
    <n v="-17"/>
    <n v="132"/>
    <n v="4"/>
    <s v="Amundi Hellas MFMC S.A."/>
    <x v="2"/>
  </r>
  <r>
    <x v="17"/>
    <m/>
    <m/>
    <m/>
    <m/>
    <m/>
    <m/>
    <m/>
    <s v="Credicom Consumer Finance S.A."/>
    <x v="4"/>
  </r>
  <r>
    <x v="17"/>
    <m/>
    <m/>
    <m/>
    <m/>
    <m/>
    <m/>
    <m/>
    <s v="Crédit Agricole Life"/>
    <x v="2"/>
  </r>
  <r>
    <x v="17"/>
    <m/>
    <m/>
    <m/>
    <m/>
    <m/>
    <m/>
    <m/>
    <s v="Emporiki Rent Long Term Leasing of Vehicles S.A."/>
    <x v="4"/>
  </r>
  <r>
    <x v="18"/>
    <n v="1"/>
    <n v="0"/>
    <n v="0"/>
    <n v="0"/>
    <n v="0"/>
    <n v="0"/>
    <n v="2"/>
    <s v="Crédit Agricole CIB Finance (Guernsey) Ltd."/>
    <x v="1"/>
  </r>
  <r>
    <x v="18"/>
    <m/>
    <m/>
    <m/>
    <m/>
    <m/>
    <m/>
    <m/>
    <s v="Crédit Agricole CIB Financial Prod. (Guernsey) Ltd."/>
    <x v="1"/>
  </r>
  <r>
    <x v="19"/>
    <n v="189"/>
    <n v="38"/>
    <n v="-6"/>
    <n v="0"/>
    <n v="-6"/>
    <n v="595"/>
    <n v="6"/>
    <s v="Amundi Hk - Green Planet Fund"/>
    <x v="2"/>
  </r>
  <r>
    <x v="19"/>
    <m/>
    <m/>
    <m/>
    <m/>
    <m/>
    <m/>
    <m/>
    <s v="AMUNDI HONG KONG BRANCH"/>
    <x v="2"/>
  </r>
  <r>
    <x v="19"/>
    <m/>
    <m/>
    <m/>
    <m/>
    <m/>
    <m/>
    <m/>
    <s v="Amundi Hong Kong Ltd."/>
    <x v="2"/>
  </r>
  <r>
    <x v="19"/>
    <m/>
    <m/>
    <m/>
    <m/>
    <m/>
    <m/>
    <m/>
    <s v="Crédit Agricole Asia Shipfinance Ltd."/>
    <x v="1"/>
  </r>
  <r>
    <x v="19"/>
    <m/>
    <m/>
    <m/>
    <m/>
    <m/>
    <m/>
    <m/>
    <s v="Crédit Agricole CIB (Hong Kong)"/>
    <x v="1"/>
  </r>
  <r>
    <x v="19"/>
    <m/>
    <m/>
    <m/>
    <m/>
    <m/>
    <m/>
    <m/>
    <s v="Crédit Agricole Suisse (Hong Kong)"/>
    <x v="2"/>
  </r>
  <r>
    <x v="20"/>
    <n v="35"/>
    <n v="35"/>
    <n v="0"/>
    <n v="0"/>
    <n v="0"/>
    <n v="0"/>
    <n v="1"/>
    <s v="Crédit Agricole CIB (Îles Caïmans)"/>
    <x v="1"/>
  </r>
  <r>
    <x v="21"/>
    <n v="46"/>
    <n v="31"/>
    <n v="-11"/>
    <n v="0"/>
    <n v="-11"/>
    <n v="127"/>
    <n v="2"/>
    <s v="Crédit Agricole CIB (Inde)"/>
    <x v="1"/>
  </r>
  <r>
    <x v="21"/>
    <m/>
    <m/>
    <m/>
    <m/>
    <m/>
    <m/>
    <m/>
    <s v="Crédit Agricole CIB Services Private Ltd."/>
    <x v="1"/>
  </r>
  <r>
    <x v="22"/>
    <n v="132"/>
    <n v="96"/>
    <n v="-5"/>
    <n v="1"/>
    <n v="-4"/>
    <n v="161"/>
    <n v="28"/>
    <s v="Ares Reinsurance Ltd."/>
    <x v="4"/>
  </r>
  <r>
    <x v="22"/>
    <m/>
    <m/>
    <m/>
    <m/>
    <m/>
    <m/>
    <m/>
    <s v="CACEIS Bank Luxembourg (Dublin)"/>
    <x v="2"/>
  </r>
  <r>
    <x v="22"/>
    <m/>
    <m/>
    <m/>
    <m/>
    <m/>
    <m/>
    <m/>
    <s v="CACEIS Irland Limited"/>
    <x v="2"/>
  </r>
  <r>
    <x v="22"/>
    <m/>
    <m/>
    <m/>
    <m/>
    <m/>
    <m/>
    <m/>
    <s v="CACI LIFE LIMITED"/>
    <x v="2"/>
  </r>
  <r>
    <x v="22"/>
    <m/>
    <m/>
    <m/>
    <m/>
    <m/>
    <m/>
    <m/>
    <s v="CACI NON LIFE LIMITED"/>
    <x v="2"/>
  </r>
  <r>
    <x v="22"/>
    <m/>
    <m/>
    <m/>
    <m/>
    <m/>
    <m/>
    <m/>
    <s v="CACI Reinsurance Ltd."/>
    <x v="2"/>
  </r>
  <r>
    <x v="22"/>
    <m/>
    <m/>
    <m/>
    <m/>
    <m/>
    <m/>
    <m/>
    <s v="Premium GR 0% 28"/>
    <x v="2"/>
  </r>
  <r>
    <x v="22"/>
    <m/>
    <m/>
    <m/>
    <m/>
    <m/>
    <m/>
    <m/>
    <s v="Premium Green 4.52%06-21 EMTN"/>
    <x v="2"/>
  </r>
  <r>
    <x v="22"/>
    <m/>
    <m/>
    <m/>
    <m/>
    <m/>
    <m/>
    <m/>
    <s v="Premium Green 4.54%06-13.06.21"/>
    <x v="2"/>
  </r>
  <r>
    <x v="22"/>
    <m/>
    <m/>
    <m/>
    <m/>
    <m/>
    <m/>
    <m/>
    <s v="Premium Green 4.5575%21 EMTN"/>
    <x v="2"/>
  </r>
  <r>
    <x v="22"/>
    <m/>
    <m/>
    <m/>
    <m/>
    <m/>
    <m/>
    <m/>
    <s v="Premium Green 4.56%06-21"/>
    <x v="2"/>
  </r>
  <r>
    <x v="22"/>
    <m/>
    <m/>
    <m/>
    <m/>
    <m/>
    <m/>
    <m/>
    <s v="Premium Green 4.7% EMTN 08/08/21"/>
    <x v="2"/>
  </r>
  <r>
    <x v="22"/>
    <m/>
    <m/>
    <m/>
    <m/>
    <m/>
    <m/>
    <m/>
    <s v="Premium Green 4.72%12-250927"/>
    <x v="2"/>
  </r>
  <r>
    <x v="22"/>
    <m/>
    <m/>
    <m/>
    <m/>
    <m/>
    <m/>
    <m/>
    <s v="Premium Green PLC 4.30%2021"/>
    <x v="2"/>
  </r>
  <r>
    <x v="22"/>
    <m/>
    <m/>
    <m/>
    <m/>
    <m/>
    <m/>
    <m/>
    <s v="Premium Green TV 06/22"/>
    <x v="2"/>
  </r>
  <r>
    <x v="22"/>
    <m/>
    <m/>
    <m/>
    <m/>
    <m/>
    <m/>
    <m/>
    <s v="Premium Green TV 07/22"/>
    <x v="2"/>
  </r>
  <r>
    <x v="22"/>
    <m/>
    <m/>
    <m/>
    <m/>
    <m/>
    <m/>
    <m/>
    <s v="Premium Green TV 07-22"/>
    <x v="2"/>
  </r>
  <r>
    <x v="22"/>
    <m/>
    <m/>
    <m/>
    <m/>
    <m/>
    <m/>
    <m/>
    <s v="Premium Green TV 22"/>
    <x v="2"/>
  </r>
  <r>
    <x v="22"/>
    <m/>
    <m/>
    <m/>
    <m/>
    <m/>
    <m/>
    <m/>
    <s v="Premium Green TV 26/07/22"/>
    <x v="2"/>
  </r>
  <r>
    <x v="22"/>
    <m/>
    <m/>
    <m/>
    <m/>
    <m/>
    <m/>
    <m/>
    <s v="Premium Green TV06-16 EMTN"/>
    <x v="2"/>
  </r>
  <r>
    <x v="22"/>
    <m/>
    <m/>
    <m/>
    <m/>
    <m/>
    <m/>
    <m/>
    <s v="Premium Green TV07-17 EMTN"/>
    <x v="2"/>
  </r>
  <r>
    <x v="22"/>
    <m/>
    <m/>
    <m/>
    <m/>
    <m/>
    <m/>
    <m/>
    <s v="Premium Green TV2027"/>
    <x v="2"/>
  </r>
  <r>
    <x v="22"/>
    <m/>
    <m/>
    <m/>
    <m/>
    <m/>
    <m/>
    <m/>
    <s v="Premium Green TV23/05/2022 EMTN"/>
    <x v="2"/>
  </r>
  <r>
    <x v="22"/>
    <m/>
    <m/>
    <m/>
    <m/>
    <m/>
    <m/>
    <m/>
    <s v="Premium Green4.33%06-29/10/21"/>
    <x v="2"/>
  </r>
  <r>
    <x v="22"/>
    <m/>
    <m/>
    <m/>
    <m/>
    <m/>
    <m/>
    <m/>
    <s v="PREMIUM PLUS 0% 09-17 EMTN"/>
    <x v="2"/>
  </r>
  <r>
    <x v="22"/>
    <m/>
    <m/>
    <m/>
    <m/>
    <m/>
    <m/>
    <m/>
    <s v="PREMIUM PLUS PLC 0% 09-17"/>
    <x v="2"/>
  </r>
  <r>
    <x v="22"/>
    <m/>
    <m/>
    <m/>
    <m/>
    <m/>
    <m/>
    <m/>
    <s v="PREMIUM PLUS PLC 0% 09-17 IND"/>
    <x v="2"/>
  </r>
  <r>
    <x v="22"/>
    <m/>
    <m/>
    <m/>
    <m/>
    <m/>
    <m/>
    <m/>
    <s v="Space Holding (Ireland) Limited"/>
    <x v="2"/>
  </r>
  <r>
    <x v="23"/>
    <n v="2874"/>
    <n v="323"/>
    <n v="90"/>
    <n v="-199"/>
    <n v="-109"/>
    <n v="10463"/>
    <n v="18"/>
    <s v="Agos S.p.A."/>
    <x v="4"/>
  </r>
  <r>
    <x v="23"/>
    <m/>
    <m/>
    <m/>
    <m/>
    <m/>
    <m/>
    <m/>
    <s v="Amundi Corporate 3 Anni"/>
    <x v="2"/>
  </r>
  <r>
    <x v="23"/>
    <m/>
    <m/>
    <m/>
    <m/>
    <m/>
    <m/>
    <m/>
    <s v="Amundi Real Estate Italia SGR S.p.A."/>
    <x v="2"/>
  </r>
  <r>
    <x v="23"/>
    <m/>
    <m/>
    <m/>
    <m/>
    <m/>
    <m/>
    <m/>
    <s v="Banca Popolare Friuladria S.p.A"/>
    <x v="0"/>
  </r>
  <r>
    <x v="23"/>
    <m/>
    <m/>
    <m/>
    <m/>
    <m/>
    <m/>
    <m/>
    <s v="CA Assicurazioni"/>
    <x v="2"/>
  </r>
  <r>
    <x v="23"/>
    <m/>
    <m/>
    <m/>
    <m/>
    <m/>
    <m/>
    <m/>
    <s v="CACEIS Bank Luxembourg (Milan)"/>
    <x v="2"/>
  </r>
  <r>
    <x v="23"/>
    <m/>
    <m/>
    <m/>
    <m/>
    <m/>
    <m/>
    <m/>
    <s v="CACI DANNI "/>
    <x v="2"/>
  </r>
  <r>
    <x v="23"/>
    <m/>
    <m/>
    <m/>
    <m/>
    <m/>
    <m/>
    <m/>
    <s v="CACI VITA"/>
    <x v="2"/>
  </r>
  <r>
    <x v="23"/>
    <m/>
    <m/>
    <m/>
    <m/>
    <m/>
    <m/>
    <m/>
    <s v="Calliope SRL"/>
    <x v="1"/>
  </r>
  <r>
    <x v="23"/>
    <m/>
    <m/>
    <m/>
    <m/>
    <m/>
    <m/>
    <m/>
    <s v="Cariparma"/>
    <x v="0"/>
  </r>
  <r>
    <x v="23"/>
    <m/>
    <m/>
    <m/>
    <m/>
    <m/>
    <m/>
    <m/>
    <s v="Carispezia"/>
    <x v="0"/>
  </r>
  <r>
    <x v="23"/>
    <m/>
    <m/>
    <m/>
    <m/>
    <m/>
    <m/>
    <m/>
    <s v="Crédit Agricole CIB (Italie)"/>
    <x v="1"/>
  </r>
  <r>
    <x v="23"/>
    <m/>
    <m/>
    <m/>
    <m/>
    <m/>
    <m/>
    <m/>
    <s v="Crédit Agricole Leasing Italia"/>
    <x v="4"/>
  </r>
  <r>
    <x v="23"/>
    <m/>
    <m/>
    <m/>
    <m/>
    <m/>
    <m/>
    <m/>
    <s v="Crédit Agricole Vita S.p.A"/>
    <x v="2"/>
  </r>
  <r>
    <x v="23"/>
    <m/>
    <m/>
    <m/>
    <m/>
    <m/>
    <m/>
    <m/>
    <s v="Eurofactor Italia S.p.A"/>
    <x v="4"/>
  </r>
  <r>
    <x v="23"/>
    <m/>
    <m/>
    <m/>
    <m/>
    <m/>
    <m/>
    <m/>
    <s v="Island Refinancing SRL"/>
    <x v="1"/>
  </r>
  <r>
    <x v="23"/>
    <m/>
    <m/>
    <m/>
    <m/>
    <m/>
    <m/>
    <m/>
    <s v="Nexus 1"/>
    <x v="2"/>
  </r>
  <r>
    <x v="23"/>
    <m/>
    <m/>
    <m/>
    <m/>
    <m/>
    <m/>
    <m/>
    <s v="Sagrantino Italy SRL"/>
    <x v="1"/>
  </r>
  <r>
    <x v="24"/>
    <n v="168"/>
    <n v="58"/>
    <n v="-5"/>
    <n v="-102"/>
    <n v="-107"/>
    <n v="447"/>
    <n v="6"/>
    <s v="Amundi Japan"/>
    <x v="2"/>
  </r>
  <r>
    <x v="24"/>
    <m/>
    <m/>
    <m/>
    <m/>
    <m/>
    <m/>
    <m/>
    <s v="Amundi Japan Holding"/>
    <x v="2"/>
  </r>
  <r>
    <x v="24"/>
    <m/>
    <m/>
    <m/>
    <m/>
    <m/>
    <m/>
    <m/>
    <s v="Amundi Japan Securities Cy Ltd."/>
    <x v="2"/>
  </r>
  <r>
    <x v="24"/>
    <m/>
    <m/>
    <m/>
    <m/>
    <m/>
    <m/>
    <m/>
    <s v="Crédit Agricole CIB (Japon)"/>
    <x v="1"/>
  </r>
  <r>
    <x v="24"/>
    <m/>
    <m/>
    <m/>
    <m/>
    <m/>
    <m/>
    <m/>
    <s v="Crédit Agricole Life Insurance Company Japan Ltd."/>
    <x v="2"/>
  </r>
  <r>
    <x v="24"/>
    <m/>
    <m/>
    <m/>
    <m/>
    <m/>
    <m/>
    <m/>
    <s v="Crédit Agricole Securities Asia B.V. (Tokyo)"/>
    <x v="1"/>
  </r>
  <r>
    <x v="25"/>
    <n v="569"/>
    <n v="311"/>
    <n v="-53"/>
    <n v="0"/>
    <n v="-53"/>
    <n v="1315"/>
    <n v="37"/>
    <s v="AF INDEX EQ JAPAN AE CAP"/>
    <x v="2"/>
  </r>
  <r>
    <x v="25"/>
    <m/>
    <m/>
    <m/>
    <m/>
    <m/>
    <m/>
    <m/>
    <s v="AF INDEX EQ USA A4E"/>
    <x v="2"/>
  </r>
  <r>
    <x v="25"/>
    <m/>
    <m/>
    <m/>
    <m/>
    <m/>
    <m/>
    <m/>
    <s v="AMUNDI B EU COR AEC"/>
    <x v="2"/>
  </r>
  <r>
    <x v="25"/>
    <m/>
    <m/>
    <m/>
    <m/>
    <m/>
    <m/>
    <m/>
    <s v="Amundi BOND GLOBAL CORP AE 3DEC"/>
    <x v="2"/>
  </r>
  <r>
    <x v="25"/>
    <m/>
    <m/>
    <m/>
    <m/>
    <m/>
    <m/>
    <m/>
    <s v="Amundi EQ E IN AHEC"/>
    <x v="2"/>
  </r>
  <r>
    <x v="25"/>
    <m/>
    <m/>
    <m/>
    <m/>
    <m/>
    <m/>
    <m/>
    <s v="Amundi Funds Equity Global Minimum Variance"/>
    <x v="2"/>
  </r>
  <r>
    <x v="25"/>
    <m/>
    <m/>
    <m/>
    <m/>
    <m/>
    <m/>
    <m/>
    <s v="AMUNDI GLOBAL SERVICING"/>
    <x v="2"/>
  </r>
  <r>
    <x v="25"/>
    <m/>
    <m/>
    <m/>
    <m/>
    <m/>
    <m/>
    <m/>
    <s v="Amundi Luxembourg S.A."/>
    <x v="2"/>
  </r>
  <r>
    <x v="25"/>
    <m/>
    <m/>
    <m/>
    <m/>
    <m/>
    <m/>
    <m/>
    <s v="Amundi Money Market Fund - Short Term (GBP)"/>
    <x v="2"/>
  </r>
  <r>
    <x v="25"/>
    <m/>
    <m/>
    <m/>
    <m/>
    <m/>
    <m/>
    <m/>
    <s v="Amundi Money Market Fund - Short Term (USD) - part OC"/>
    <x v="2"/>
  </r>
  <r>
    <x v="25"/>
    <m/>
    <m/>
    <m/>
    <m/>
    <m/>
    <m/>
    <m/>
    <s v="Amundi Money Market Fund - Short Term (USD) - part OV"/>
    <x v="2"/>
  </r>
  <r>
    <x v="25"/>
    <m/>
    <m/>
    <m/>
    <m/>
    <m/>
    <m/>
    <m/>
    <s v="CACEIS Bank Luxembourg"/>
    <x v="2"/>
  </r>
  <r>
    <x v="25"/>
    <m/>
    <m/>
    <m/>
    <m/>
    <m/>
    <m/>
    <m/>
    <s v="CAL Conseil"/>
    <x v="1"/>
  </r>
  <r>
    <x v="25"/>
    <m/>
    <m/>
    <m/>
    <m/>
    <m/>
    <m/>
    <m/>
    <s v="CONVERT.EUROP.AE"/>
    <x v="2"/>
  </r>
  <r>
    <x v="25"/>
    <m/>
    <m/>
    <m/>
    <m/>
    <m/>
    <m/>
    <m/>
    <s v="Crédit Agricole CIB (Luxembourg)"/>
    <x v="1"/>
  </r>
  <r>
    <x v="25"/>
    <m/>
    <m/>
    <m/>
    <m/>
    <m/>
    <m/>
    <m/>
    <s v="Crédit Agricole Life Insurance Europe"/>
    <x v="2"/>
  </r>
  <r>
    <x v="25"/>
    <m/>
    <m/>
    <m/>
    <m/>
    <m/>
    <m/>
    <m/>
    <s v="Crédit Agricole Luxembourg"/>
    <x v="2"/>
  </r>
  <r>
    <x v="25"/>
    <m/>
    <m/>
    <m/>
    <m/>
    <m/>
    <m/>
    <m/>
    <s v="Crédit Agricole Private Banking Managment Company"/>
    <x v="1"/>
  </r>
  <r>
    <x v="25"/>
    <m/>
    <m/>
    <m/>
    <m/>
    <m/>
    <m/>
    <m/>
    <s v="Crédit Agricole Reinsurance S.A."/>
    <x v="2"/>
  </r>
  <r>
    <x v="25"/>
    <m/>
    <m/>
    <m/>
    <m/>
    <m/>
    <m/>
    <m/>
    <s v="DGAD International SARL"/>
    <x v="1"/>
  </r>
  <r>
    <x v="25"/>
    <m/>
    <m/>
    <m/>
    <m/>
    <m/>
    <m/>
    <m/>
    <s v="DNA 0% 12-211220"/>
    <x v="2"/>
  </r>
  <r>
    <x v="25"/>
    <m/>
    <m/>
    <m/>
    <m/>
    <m/>
    <m/>
    <m/>
    <s v="DNA 0% 16/10/2020"/>
    <x v="2"/>
  </r>
  <r>
    <x v="25"/>
    <m/>
    <m/>
    <m/>
    <m/>
    <m/>
    <m/>
    <m/>
    <s v="DNA 0% 21/12/20 EMTN"/>
    <x v="2"/>
  </r>
  <r>
    <x v="25"/>
    <m/>
    <m/>
    <m/>
    <m/>
    <m/>
    <m/>
    <m/>
    <s v="DNA 0% 23/07/18 EMTN INDX"/>
    <x v="2"/>
  </r>
  <r>
    <x v="25"/>
    <m/>
    <m/>
    <m/>
    <m/>
    <m/>
    <m/>
    <m/>
    <s v="DNA 0% 27/06/18 INDX"/>
    <x v="2"/>
  </r>
  <r>
    <x v="25"/>
    <m/>
    <m/>
    <m/>
    <m/>
    <m/>
    <m/>
    <m/>
    <s v="DNA 0%11-231216 INDX"/>
    <x v="2"/>
  </r>
  <r>
    <x v="25"/>
    <m/>
    <m/>
    <m/>
    <m/>
    <m/>
    <m/>
    <m/>
    <s v="DNA 0%12-240418 INDX"/>
    <x v="2"/>
  </r>
  <r>
    <x v="25"/>
    <m/>
    <m/>
    <m/>
    <m/>
    <m/>
    <m/>
    <m/>
    <s v="FIA Net Europe"/>
    <x v="5"/>
  </r>
  <r>
    <x v="25"/>
    <m/>
    <m/>
    <m/>
    <m/>
    <m/>
    <m/>
    <m/>
    <s v="Immobilière Sirius S.A."/>
    <x v="1"/>
  </r>
  <r>
    <x v="25"/>
    <m/>
    <m/>
    <m/>
    <m/>
    <m/>
    <m/>
    <m/>
    <s v="Indosuez Holding SCA II "/>
    <x v="1"/>
  </r>
  <r>
    <x v="25"/>
    <m/>
    <m/>
    <m/>
    <m/>
    <m/>
    <m/>
    <m/>
    <s v="Indosuez  Management Luxembourg II"/>
    <x v="1"/>
  </r>
  <r>
    <x v="25"/>
    <m/>
    <m/>
    <m/>
    <m/>
    <m/>
    <m/>
    <m/>
    <s v="Investor Service House S.A."/>
    <x v="2"/>
  </r>
  <r>
    <x v="25"/>
    <m/>
    <m/>
    <m/>
    <m/>
    <m/>
    <m/>
    <m/>
    <s v="JPM-US S E P-AEURA"/>
    <x v="2"/>
  </r>
  <r>
    <x v="25"/>
    <m/>
    <m/>
    <m/>
    <m/>
    <m/>
    <m/>
    <m/>
    <s v="LRP - CPT JANVIER 2013 0.30 13-21 11/01A"/>
    <x v="2"/>
  </r>
  <r>
    <x v="25"/>
    <m/>
    <m/>
    <m/>
    <m/>
    <m/>
    <m/>
    <m/>
    <s v="Partinvest S.A."/>
    <x v="2"/>
  </r>
  <r>
    <x v="25"/>
    <m/>
    <m/>
    <m/>
    <m/>
    <m/>
    <m/>
    <m/>
    <s v="Segemil "/>
    <x v="1"/>
  </r>
  <r>
    <x v="25"/>
    <m/>
    <m/>
    <m/>
    <m/>
    <m/>
    <m/>
    <m/>
    <s v="Space Lux"/>
    <x v="2"/>
  </r>
  <r>
    <x v="26"/>
    <n v="5"/>
    <n v="3"/>
    <n v="-1"/>
    <n v="0"/>
    <n v="-1"/>
    <n v="20"/>
    <n v="1"/>
    <s v="Amundi Malaysia Sdn Bhd"/>
    <x v="2"/>
  </r>
  <r>
    <x v="27"/>
    <n v="185"/>
    <n v="34"/>
    <n v="-11"/>
    <n v="-1"/>
    <n v="-12"/>
    <n v="2522"/>
    <n v="2"/>
    <s v="Crédit du Maroc"/>
    <x v="0"/>
  </r>
  <r>
    <x v="27"/>
    <m/>
    <m/>
    <m/>
    <m/>
    <m/>
    <m/>
    <m/>
    <s v="Crédit du Maroc Leasing"/>
    <x v="4"/>
  </r>
  <r>
    <x v="28"/>
    <n v="3"/>
    <n v="0"/>
    <n v="0"/>
    <n v="0"/>
    <n v="0"/>
    <n v="181"/>
    <n v="1"/>
    <s v="TheoFinance LTD"/>
    <x v="4"/>
  </r>
  <r>
    <x v="29"/>
    <n v="128"/>
    <n v="48"/>
    <n v="-2"/>
    <n v="0"/>
    <n v="-2"/>
    <n v="421"/>
    <n v="2"/>
    <s v="Crédit Foncier de Monaco"/>
    <x v="2"/>
  </r>
  <r>
    <x v="29"/>
    <m/>
    <m/>
    <m/>
    <m/>
    <m/>
    <m/>
    <m/>
    <s v="LCL Succursale de Monaco"/>
    <x v="3"/>
  </r>
  <r>
    <x v="30"/>
    <n v="119"/>
    <n v="33"/>
    <n v="-5"/>
    <n v="-3"/>
    <n v="-8"/>
    <n v="339"/>
    <n v="32"/>
    <s v="Aetran Administrative Dientverlening B.V."/>
    <x v="4"/>
  </r>
  <r>
    <x v="30"/>
    <m/>
    <m/>
    <m/>
    <m/>
    <m/>
    <m/>
    <m/>
    <s v="Amundi Nederland (Amsterdam)"/>
    <x v="2"/>
  </r>
  <r>
    <x v="30"/>
    <m/>
    <m/>
    <m/>
    <m/>
    <m/>
    <m/>
    <m/>
    <s v="Antera Incasso B.V."/>
    <x v="4"/>
  </r>
  <r>
    <x v="30"/>
    <m/>
    <m/>
    <m/>
    <m/>
    <m/>
    <m/>
    <m/>
    <s v="AssFibo Financieringen B.V. "/>
    <x v="4"/>
  </r>
  <r>
    <x v="30"/>
    <m/>
    <m/>
    <m/>
    <m/>
    <m/>
    <m/>
    <m/>
    <s v="CACEIS Bank Luxembourg (Amsterdam)"/>
    <x v="2"/>
  </r>
  <r>
    <x v="30"/>
    <m/>
    <m/>
    <m/>
    <m/>
    <m/>
    <m/>
    <m/>
    <s v="Crediet Maatschappij &quot;De Ijssel&quot; B.V."/>
    <x v="4"/>
  </r>
  <r>
    <x v="30"/>
    <m/>
    <m/>
    <m/>
    <m/>
    <m/>
    <m/>
    <m/>
    <s v="Crédit Agricole Consumer Finance Nederland"/>
    <x v="4"/>
  </r>
  <r>
    <x v="30"/>
    <m/>
    <m/>
    <m/>
    <m/>
    <m/>
    <m/>
    <m/>
    <s v="Crédit Agricole Securities Asia B.V."/>
    <x v="1"/>
  </r>
  <r>
    <x v="30"/>
    <m/>
    <m/>
    <m/>
    <m/>
    <m/>
    <m/>
    <m/>
    <s v="De Kredietdesk B.V."/>
    <x v="4"/>
  </r>
  <r>
    <x v="30"/>
    <m/>
    <m/>
    <m/>
    <m/>
    <m/>
    <m/>
    <m/>
    <s v="Dealerservice B.V."/>
    <x v="4"/>
  </r>
  <r>
    <x v="30"/>
    <m/>
    <m/>
    <m/>
    <m/>
    <m/>
    <m/>
    <m/>
    <s v="DMC Groep N.V."/>
    <x v="4"/>
  </r>
  <r>
    <x v="30"/>
    <m/>
    <m/>
    <m/>
    <m/>
    <m/>
    <m/>
    <m/>
    <s v="DNV B.V."/>
    <x v="4"/>
  </r>
  <r>
    <x v="30"/>
    <m/>
    <m/>
    <m/>
    <m/>
    <m/>
    <m/>
    <m/>
    <s v="Eurofintus Financieringen B.V."/>
    <x v="4"/>
  </r>
  <r>
    <x v="30"/>
    <m/>
    <m/>
    <m/>
    <m/>
    <m/>
    <m/>
    <m/>
    <s v="Euroleenlijn B.V."/>
    <x v="4"/>
  </r>
  <r>
    <x v="30"/>
    <m/>
    <m/>
    <m/>
    <m/>
    <m/>
    <m/>
    <m/>
    <s v="Financieringsmaatschappij Mahuko N.V."/>
    <x v="4"/>
  </r>
  <r>
    <x v="30"/>
    <m/>
    <m/>
    <m/>
    <m/>
    <m/>
    <m/>
    <m/>
    <s v="Finata Bank N.V."/>
    <x v="4"/>
  </r>
  <r>
    <x v="30"/>
    <m/>
    <m/>
    <m/>
    <m/>
    <m/>
    <m/>
    <m/>
    <s v="Finata Sparen N.V."/>
    <x v="4"/>
  </r>
  <r>
    <x v="30"/>
    <m/>
    <m/>
    <m/>
    <m/>
    <m/>
    <m/>
    <m/>
    <s v="Finata-Zuid Nederland B.V."/>
    <x v="4"/>
  </r>
  <r>
    <x v="30"/>
    <m/>
    <m/>
    <m/>
    <m/>
    <m/>
    <m/>
    <m/>
    <s v="IDM Finance B.V."/>
    <x v="4"/>
  </r>
  <r>
    <x v="30"/>
    <m/>
    <m/>
    <m/>
    <m/>
    <m/>
    <m/>
    <m/>
    <s v="IDM Financieringen B.V."/>
    <x v="4"/>
  </r>
  <r>
    <x v="30"/>
    <m/>
    <m/>
    <m/>
    <m/>
    <m/>
    <m/>
    <m/>
    <s v="IDM lease maatschappij N.V."/>
    <x v="4"/>
  </r>
  <r>
    <x v="30"/>
    <m/>
    <m/>
    <m/>
    <m/>
    <m/>
    <m/>
    <m/>
    <s v="lebe Lease B.V."/>
    <x v="4"/>
  </r>
  <r>
    <x v="30"/>
    <m/>
    <m/>
    <m/>
    <m/>
    <m/>
    <m/>
    <m/>
    <s v="InterBank N.V."/>
    <x v="4"/>
  </r>
  <r>
    <x v="30"/>
    <m/>
    <m/>
    <m/>
    <m/>
    <m/>
    <m/>
    <m/>
    <s v="J.J.P Akkerman Finacieringen B.V."/>
    <x v="4"/>
  </r>
  <r>
    <x v="30"/>
    <m/>
    <m/>
    <m/>
    <m/>
    <m/>
    <m/>
    <m/>
    <s v="Krediet '78 B.V."/>
    <x v="4"/>
  </r>
  <r>
    <x v="30"/>
    <m/>
    <m/>
    <m/>
    <m/>
    <m/>
    <m/>
    <m/>
    <s v="Mahuko Financieringen B.V."/>
    <x v="4"/>
  </r>
  <r>
    <x v="30"/>
    <m/>
    <m/>
    <m/>
    <m/>
    <m/>
    <m/>
    <m/>
    <s v="Matriks N.V."/>
    <x v="4"/>
  </r>
  <r>
    <x v="30"/>
    <m/>
    <m/>
    <m/>
    <m/>
    <m/>
    <m/>
    <m/>
    <s v="Money Care B.V."/>
    <x v="4"/>
  </r>
  <r>
    <x v="30"/>
    <m/>
    <m/>
    <m/>
    <m/>
    <m/>
    <m/>
    <m/>
    <s v="NVF Voorschotbank B.V."/>
    <x v="4"/>
  </r>
  <r>
    <x v="30"/>
    <m/>
    <m/>
    <m/>
    <m/>
    <m/>
    <m/>
    <m/>
    <s v="Regio Kredietdesk B.V."/>
    <x v="4"/>
  </r>
  <r>
    <x v="30"/>
    <m/>
    <m/>
    <m/>
    <m/>
    <m/>
    <m/>
    <m/>
    <s v="Ribank"/>
    <x v="4"/>
  </r>
  <r>
    <x v="30"/>
    <m/>
    <m/>
    <m/>
    <m/>
    <m/>
    <m/>
    <m/>
    <s v="VoordeelBank B.V."/>
    <x v="4"/>
  </r>
  <r>
    <x v="31"/>
    <n v="406"/>
    <n v="86"/>
    <n v="-38"/>
    <n v="12"/>
    <n v="-26"/>
    <n v="5623"/>
    <n v="11"/>
    <s v="Amundi Polska"/>
    <x v="2"/>
  </r>
  <r>
    <x v="31"/>
    <m/>
    <m/>
    <m/>
    <m/>
    <m/>
    <m/>
    <m/>
    <s v="CALI Europe Succursale Pologne"/>
    <x v="2"/>
  </r>
  <r>
    <x v="31"/>
    <m/>
    <m/>
    <m/>
    <m/>
    <m/>
    <m/>
    <m/>
    <s v="Carefleet S.A."/>
    <x v="4"/>
  </r>
  <r>
    <x v="31"/>
    <m/>
    <m/>
    <m/>
    <m/>
    <m/>
    <m/>
    <m/>
    <s v="Crédit Agricole Bank Polska S.A."/>
    <x v="0"/>
  </r>
  <r>
    <x v="31"/>
    <m/>
    <m/>
    <m/>
    <m/>
    <m/>
    <m/>
    <m/>
    <s v="Crédit Agricole Commercial Finance Polska S.A."/>
    <x v="4"/>
  </r>
  <r>
    <x v="31"/>
    <m/>
    <m/>
    <m/>
    <m/>
    <m/>
    <m/>
    <m/>
    <s v="Crédit Agricole Polska S.A."/>
    <x v="0"/>
  </r>
  <r>
    <x v="31"/>
    <m/>
    <m/>
    <m/>
    <m/>
    <m/>
    <m/>
    <m/>
    <s v="Crédit Agricole Service sp z o.o"/>
    <x v="0"/>
  </r>
  <r>
    <x v="31"/>
    <m/>
    <m/>
    <m/>
    <m/>
    <m/>
    <m/>
    <m/>
    <s v="EFL Finances S.A."/>
    <x v="4"/>
  </r>
  <r>
    <x v="31"/>
    <m/>
    <m/>
    <m/>
    <m/>
    <m/>
    <m/>
    <m/>
    <s v="EFL Services"/>
    <x v="4"/>
  </r>
  <r>
    <x v="31"/>
    <m/>
    <m/>
    <m/>
    <m/>
    <m/>
    <m/>
    <m/>
    <s v="Europejski Fundusz Leasingowy (E.F.L.)"/>
    <x v="4"/>
  </r>
  <r>
    <x v="31"/>
    <m/>
    <m/>
    <m/>
    <m/>
    <m/>
    <m/>
    <m/>
    <s v="Lukas Finanse S.A."/>
    <x v="0"/>
  </r>
  <r>
    <x v="32"/>
    <n v="109"/>
    <n v="56"/>
    <n v="-16"/>
    <n v="-1"/>
    <n v="-17"/>
    <n v="424"/>
    <n v="3"/>
    <s v="Credibom"/>
    <x v="4"/>
  </r>
  <r>
    <x v="32"/>
    <m/>
    <m/>
    <m/>
    <m/>
    <m/>
    <m/>
    <m/>
    <s v="Eurofactor S.A. (Portugal)"/>
    <x v="4"/>
  </r>
  <r>
    <x v="32"/>
    <m/>
    <m/>
    <m/>
    <m/>
    <m/>
    <m/>
    <m/>
    <s v="GNB Seguros (Anciennement BES Seguros)"/>
    <x v="2"/>
  </r>
  <r>
    <x v="33"/>
    <n v="16"/>
    <n v="-2"/>
    <n v="-2"/>
    <n v="0"/>
    <n v="-2"/>
    <n v="96"/>
    <n v="2"/>
    <s v="Credium"/>
    <x v="4"/>
  </r>
  <r>
    <x v="33"/>
    <m/>
    <m/>
    <m/>
    <m/>
    <m/>
    <m/>
    <m/>
    <s v="IKS KB"/>
    <x v="2"/>
  </r>
  <r>
    <x v="34"/>
    <n v="10"/>
    <n v="-9"/>
    <n v="0"/>
    <n v="0"/>
    <n v="0"/>
    <n v="274"/>
    <n v="1"/>
    <s v="Crédit Agricole Romania"/>
    <x v="0"/>
  </r>
  <r>
    <x v="35"/>
    <n v="651"/>
    <n v="291"/>
    <n v="-51"/>
    <n v="-31"/>
    <n v="-82"/>
    <n v="819"/>
    <n v="9"/>
    <s v="Amundi (UK) Ltd."/>
    <x v="2"/>
  </r>
  <r>
    <x v="35"/>
    <m/>
    <m/>
    <m/>
    <m/>
    <m/>
    <m/>
    <m/>
    <s v="AMUNDI AI LONDON BRANCH"/>
    <x v="2"/>
  </r>
  <r>
    <x v="35"/>
    <m/>
    <m/>
    <m/>
    <m/>
    <m/>
    <m/>
    <m/>
    <s v="AMUNDI LONDON BRANCH"/>
    <x v="2"/>
  </r>
  <r>
    <x v="35"/>
    <m/>
    <m/>
    <m/>
    <m/>
    <m/>
    <m/>
    <m/>
    <s v="Calyce P.L.C"/>
    <x v="1"/>
  </r>
  <r>
    <x v="35"/>
    <m/>
    <m/>
    <m/>
    <m/>
    <m/>
    <m/>
    <m/>
    <s v="Crédit Agricole CIB (Royaume-Uni)"/>
    <x v="1"/>
  </r>
  <r>
    <x v="35"/>
    <m/>
    <m/>
    <m/>
    <m/>
    <m/>
    <m/>
    <m/>
    <s v="Crédit Agricole CIB Holdings Ltd."/>
    <x v="1"/>
  </r>
  <r>
    <x v="35"/>
    <m/>
    <m/>
    <m/>
    <m/>
    <m/>
    <m/>
    <m/>
    <s v="Himalia P.L.C."/>
    <x v="1"/>
  </r>
  <r>
    <x v="35"/>
    <m/>
    <m/>
    <m/>
    <m/>
    <m/>
    <m/>
    <m/>
    <s v="New Theo"/>
    <x v="4"/>
  </r>
  <r>
    <x v="35"/>
    <m/>
    <m/>
    <m/>
    <m/>
    <m/>
    <m/>
    <m/>
    <s v="Succursale Crédit Agricole SA"/>
    <x v="5"/>
  </r>
  <r>
    <x v="36"/>
    <n v="31"/>
    <n v="11"/>
    <n v="-2"/>
    <n v="0"/>
    <n v="-2"/>
    <n v="155"/>
    <n v="1"/>
    <s v="Crédit Agricole CIB ZAO Russia"/>
    <x v="1"/>
  </r>
  <r>
    <x v="37"/>
    <n v="31"/>
    <n v="1"/>
    <n v="0"/>
    <n v="0"/>
    <n v="0"/>
    <n v="863"/>
    <n v="1"/>
    <s v="Crédit Agricole Banka Srbija a.d. Novi Sad"/>
    <x v="0"/>
  </r>
  <r>
    <x v="38"/>
    <n v="151"/>
    <n v="56"/>
    <n v="-8"/>
    <n v="0"/>
    <n v="-8"/>
    <n v="417"/>
    <n v="3"/>
    <s v="Amundi Singapore Ltd."/>
    <x v="2"/>
  </r>
  <r>
    <x v="38"/>
    <m/>
    <m/>
    <m/>
    <m/>
    <m/>
    <m/>
    <m/>
    <s v="Crédit Agricole CIB (Singapour)"/>
    <x v="1"/>
  </r>
  <r>
    <x v="38"/>
    <m/>
    <m/>
    <m/>
    <m/>
    <m/>
    <m/>
    <m/>
    <s v="Crédit Agricole Suisse (Singapour)"/>
    <x v="2"/>
  </r>
  <r>
    <x v="39"/>
    <n v="2"/>
    <n v="1"/>
    <n v="0"/>
    <n v="0"/>
    <n v="0"/>
    <n v="11"/>
    <n v="1"/>
    <s v="Credium Slovakia a.s."/>
    <x v="4"/>
  </r>
  <r>
    <x v="40"/>
    <n v="21"/>
    <n v="8"/>
    <n v="-2"/>
    <n v="0"/>
    <n v="-2"/>
    <n v="38"/>
    <n v="1"/>
    <s v="Crédit Agricole CIB (Suède)"/>
    <x v="1"/>
  </r>
  <r>
    <x v="41"/>
    <n v="370"/>
    <n v="53"/>
    <n v="-26"/>
    <n v="-1"/>
    <n v="-27"/>
    <n v="1180"/>
    <n v="5"/>
    <s v="Amundi Suisse "/>
    <x v="2"/>
  </r>
  <r>
    <x v="41"/>
    <m/>
    <m/>
    <m/>
    <m/>
    <m/>
    <m/>
    <m/>
    <s v="CACEIS Switzerland S.A."/>
    <x v="2"/>
  </r>
  <r>
    <x v="41"/>
    <m/>
    <m/>
    <m/>
    <m/>
    <m/>
    <m/>
    <m/>
    <s v="Crédit Agricole Suisse "/>
    <x v="2"/>
  </r>
  <r>
    <x v="41"/>
    <m/>
    <m/>
    <m/>
    <m/>
    <m/>
    <m/>
    <m/>
    <s v="Finanziaria Indosuez Ltd."/>
    <x v="2"/>
  </r>
  <r>
    <x v="41"/>
    <m/>
    <m/>
    <m/>
    <m/>
    <m/>
    <m/>
    <m/>
    <s v="TheoFinance AG"/>
    <x v="4"/>
  </r>
  <r>
    <x v="42"/>
    <n v="33"/>
    <n v="11"/>
    <n v="-1"/>
    <n v="-1"/>
    <n v="-2"/>
    <n v="106"/>
    <n v="2"/>
    <s v="Crédit Agricole CIB (Taipei)"/>
    <x v="1"/>
  </r>
  <r>
    <x v="42"/>
    <m/>
    <m/>
    <m/>
    <m/>
    <m/>
    <m/>
    <m/>
    <s v="Crédit Agricole Securities Taiwan"/>
    <x v="1"/>
  </r>
  <r>
    <x v="43"/>
    <n v="125"/>
    <n v="4"/>
    <n v="-1"/>
    <n v="-3"/>
    <n v="-4"/>
    <n v="2450"/>
    <n v="1"/>
    <s v="PJSC Crédit Agricole"/>
    <x v="0"/>
  </r>
  <r>
    <x v="44"/>
    <n v="1"/>
    <n v="0"/>
    <n v="0"/>
    <n v="0"/>
    <n v="0"/>
    <n v="22"/>
    <n v="1"/>
    <s v="Theofinance SA"/>
    <x v="4"/>
  </r>
  <r>
    <x v="45"/>
    <n v="0"/>
    <n v="-3"/>
    <n v="0"/>
    <n v="0"/>
    <n v="0"/>
    <n v="0"/>
    <n v="1"/>
    <s v="Crédit Agricole CIB (Vietnam)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65">
  <r>
    <x v="0"/>
    <n v="937"/>
    <n v="30"/>
    <n v="-4"/>
    <n v="6"/>
    <n v="-57"/>
    <m/>
    <n v="6960"/>
    <n v="12"/>
    <n v="12"/>
    <n v="0"/>
    <s v="BECM Franckfort (succursale de BECM)"/>
    <x v="0"/>
  </r>
  <r>
    <x v="0"/>
    <m/>
    <m/>
    <m/>
    <m/>
    <m/>
    <m/>
    <m/>
    <m/>
    <m/>
    <m/>
    <s v="Banque fédérative du Crédit Mutuel Franckfort (succursale de BFCM)"/>
    <x v="1"/>
  </r>
  <r>
    <x v="0"/>
    <m/>
    <m/>
    <m/>
    <m/>
    <m/>
    <m/>
    <m/>
    <m/>
    <m/>
    <m/>
    <s v="CM Akquisitions"/>
    <x v="2"/>
  </r>
  <r>
    <x v="0"/>
    <m/>
    <m/>
    <m/>
    <m/>
    <m/>
    <m/>
    <m/>
    <m/>
    <m/>
    <m/>
    <s v="CM-CIC Leasing GmbH"/>
    <x v="0"/>
  </r>
  <r>
    <x v="0"/>
    <m/>
    <m/>
    <m/>
    <m/>
    <m/>
    <m/>
    <m/>
    <m/>
    <m/>
    <m/>
    <s v="Targobank AG &amp; CO. KgaA"/>
    <x v="0"/>
  </r>
  <r>
    <x v="0"/>
    <m/>
    <m/>
    <m/>
    <m/>
    <m/>
    <m/>
    <m/>
    <m/>
    <m/>
    <m/>
    <s v="Targo Akademie GmbH"/>
    <x v="2"/>
  </r>
  <r>
    <x v="0"/>
    <m/>
    <m/>
    <m/>
    <m/>
    <m/>
    <m/>
    <m/>
    <m/>
    <m/>
    <m/>
    <s v="Targo Deutschland GmbH"/>
    <x v="2"/>
  </r>
  <r>
    <x v="0"/>
    <m/>
    <m/>
    <m/>
    <m/>
    <m/>
    <m/>
    <m/>
    <m/>
    <m/>
    <m/>
    <s v="Targo Dienstleistungs GmbH"/>
    <x v="2"/>
  </r>
  <r>
    <x v="0"/>
    <m/>
    <m/>
    <m/>
    <m/>
    <m/>
    <m/>
    <m/>
    <m/>
    <m/>
    <m/>
    <s v="Targo Finanzberatung GmbH"/>
    <x v="0"/>
  </r>
  <r>
    <x v="0"/>
    <m/>
    <m/>
    <m/>
    <m/>
    <m/>
    <m/>
    <m/>
    <m/>
    <m/>
    <m/>
    <s v="Targo IT Consulting GmbH"/>
    <x v="2"/>
  </r>
  <r>
    <x v="0"/>
    <m/>
    <m/>
    <m/>
    <m/>
    <m/>
    <m/>
    <m/>
    <m/>
    <m/>
    <m/>
    <s v="Targo Management AG"/>
    <x v="2"/>
  </r>
  <r>
    <x v="0"/>
    <m/>
    <m/>
    <m/>
    <m/>
    <m/>
    <m/>
    <m/>
    <m/>
    <m/>
    <m/>
    <s v="Targo Realty Services GmbH"/>
    <x v="2"/>
  </r>
  <r>
    <x v="1"/>
    <m/>
    <m/>
    <m/>
    <m/>
    <m/>
    <m/>
    <m/>
    <n v="1"/>
    <n v="0"/>
    <n v="1"/>
    <s v="Cofidis Argentine"/>
    <x v="0"/>
  </r>
  <r>
    <x v="2"/>
    <n v="0"/>
    <n v="0"/>
    <n v="0"/>
    <n v="0"/>
    <n v="0"/>
    <m/>
    <n v="9"/>
    <n v="3"/>
    <n v="0"/>
    <n v="3"/>
    <s v="LRM Advisor SA"/>
    <x v="1"/>
  </r>
  <r>
    <x v="2"/>
    <m/>
    <m/>
    <m/>
    <m/>
    <m/>
    <m/>
    <m/>
    <m/>
    <m/>
    <m/>
    <s v="Pasche Bank &amp; Trust Ltd Nassau"/>
    <x v="1"/>
  </r>
  <r>
    <x v="2"/>
    <m/>
    <m/>
    <m/>
    <m/>
    <m/>
    <m/>
    <m/>
    <m/>
    <m/>
    <m/>
    <s v="Serficom Family Office Inc."/>
    <x v="1"/>
  </r>
  <r>
    <x v="3"/>
    <n v="420"/>
    <n v="132"/>
    <n v="-7"/>
    <n v="-8"/>
    <n v="-47"/>
    <m/>
    <n v="1741"/>
    <n v="16"/>
    <n v="15"/>
    <n v="1"/>
    <s v="Banque Transatlantique Belgium  "/>
    <x v="3"/>
  </r>
  <r>
    <x v="3"/>
    <m/>
    <m/>
    <m/>
    <m/>
    <m/>
    <m/>
    <m/>
    <m/>
    <m/>
    <m/>
    <s v="Béobank (ex Citibank Belgique)"/>
    <x v="0"/>
  </r>
  <r>
    <x v="3"/>
    <m/>
    <m/>
    <m/>
    <m/>
    <m/>
    <m/>
    <m/>
    <m/>
    <m/>
    <m/>
    <s v="BKCP Banque SA"/>
    <x v="0"/>
  </r>
  <r>
    <x v="3"/>
    <m/>
    <m/>
    <m/>
    <m/>
    <m/>
    <m/>
    <m/>
    <m/>
    <m/>
    <m/>
    <s v="BKCP Immo It SCRL"/>
    <x v="0"/>
  </r>
  <r>
    <x v="3"/>
    <m/>
    <m/>
    <m/>
    <m/>
    <m/>
    <m/>
    <m/>
    <m/>
    <m/>
    <m/>
    <s v="BKCP Securities"/>
    <x v="0"/>
  </r>
  <r>
    <x v="3"/>
    <m/>
    <m/>
    <m/>
    <m/>
    <m/>
    <m/>
    <m/>
    <m/>
    <m/>
    <m/>
    <s v="CM-CIC Lease Benelux"/>
    <x v="0"/>
  </r>
  <r>
    <x v="3"/>
    <m/>
    <m/>
    <m/>
    <m/>
    <m/>
    <m/>
    <m/>
    <m/>
    <m/>
    <m/>
    <s v="CMNE Belgium"/>
    <x v="0"/>
  </r>
  <r>
    <x v="3"/>
    <m/>
    <m/>
    <m/>
    <m/>
    <m/>
    <m/>
    <m/>
    <m/>
    <m/>
    <m/>
    <s v="Cofidis Belgique"/>
    <x v="0"/>
  </r>
  <r>
    <x v="3"/>
    <m/>
    <m/>
    <m/>
    <m/>
    <m/>
    <m/>
    <m/>
    <m/>
    <m/>
    <m/>
    <s v="Cofisun"/>
    <x v="2"/>
  </r>
  <r>
    <x v="3"/>
    <m/>
    <m/>
    <m/>
    <m/>
    <m/>
    <m/>
    <m/>
    <m/>
    <m/>
    <m/>
    <s v="immo W16"/>
    <x v="2"/>
  </r>
  <r>
    <x v="3"/>
    <m/>
    <m/>
    <m/>
    <m/>
    <m/>
    <m/>
    <m/>
    <m/>
    <m/>
    <m/>
    <s v="Monabanq Belgique (succursale Monabanq)"/>
    <x v="0"/>
  </r>
  <r>
    <x v="3"/>
    <m/>
    <m/>
    <m/>
    <m/>
    <m/>
    <m/>
    <m/>
    <m/>
    <m/>
    <m/>
    <s v="Mobilease"/>
    <x v="0"/>
  </r>
  <r>
    <x v="3"/>
    <m/>
    <m/>
    <m/>
    <m/>
    <m/>
    <m/>
    <m/>
    <m/>
    <m/>
    <m/>
    <s v="North Europe Life Belgium"/>
    <x v="4"/>
  </r>
  <r>
    <x v="3"/>
    <m/>
    <m/>
    <m/>
    <m/>
    <m/>
    <m/>
    <m/>
    <m/>
    <m/>
    <m/>
    <s v="OBK Scrl"/>
    <x v="0"/>
  </r>
  <r>
    <x v="3"/>
    <m/>
    <m/>
    <m/>
    <m/>
    <m/>
    <m/>
    <m/>
    <m/>
    <m/>
    <m/>
    <s v="Partners"/>
    <x v="4"/>
  </r>
  <r>
    <x v="3"/>
    <m/>
    <m/>
    <m/>
    <m/>
    <m/>
    <m/>
    <m/>
    <m/>
    <m/>
    <m/>
    <s v="Sofimpar"/>
    <x v="4"/>
  </r>
  <r>
    <x v="4"/>
    <n v="1"/>
    <n v="0"/>
    <n v="0"/>
    <n v="0"/>
    <n v="0"/>
    <m/>
    <n v="2"/>
    <n v="2"/>
    <n v="2"/>
    <n v="0"/>
    <s v="Serficom Brasil Gestao de Recursos Ltda"/>
    <x v="1"/>
  </r>
  <r>
    <x v="4"/>
    <m/>
    <m/>
    <m/>
    <m/>
    <m/>
    <m/>
    <m/>
    <m/>
    <m/>
    <m/>
    <s v="Serficom Family Office Brasil Gestao de Recursos Ltda"/>
    <x v="1"/>
  </r>
  <r>
    <x v="5"/>
    <m/>
    <m/>
    <m/>
    <m/>
    <m/>
    <m/>
    <m/>
    <n v="1"/>
    <n v="1"/>
    <n v="0"/>
    <s v="Primonial TI"/>
    <x v="3"/>
  </r>
  <r>
    <x v="6"/>
    <n v="236"/>
    <n v="105"/>
    <n v="-25"/>
    <n v="2"/>
    <n v="-8"/>
    <m/>
    <n v="1285"/>
    <n v="12"/>
    <n v="12"/>
    <n v="0"/>
    <s v="Agrupació AMCI d'Assegurances i Reassegurances SA"/>
    <x v="4"/>
  </r>
  <r>
    <x v="6"/>
    <m/>
    <m/>
    <m/>
    <m/>
    <m/>
    <m/>
    <m/>
    <m/>
    <m/>
    <m/>
    <s v="Agrupació Bankpyme Pensiones"/>
    <x v="4"/>
  </r>
  <r>
    <x v="6"/>
    <m/>
    <m/>
    <m/>
    <m/>
    <m/>
    <m/>
    <m/>
    <m/>
    <m/>
    <m/>
    <s v="Agrupació Serveis Administratius"/>
    <x v="4"/>
  </r>
  <r>
    <x v="6"/>
    <m/>
    <m/>
    <m/>
    <m/>
    <m/>
    <m/>
    <m/>
    <m/>
    <m/>
    <m/>
    <s v="AMDIF"/>
    <x v="4"/>
  </r>
  <r>
    <x v="6"/>
    <m/>
    <m/>
    <m/>
    <m/>
    <m/>
    <m/>
    <m/>
    <m/>
    <m/>
    <m/>
    <s v="AMSYR"/>
    <x v="4"/>
  </r>
  <r>
    <x v="6"/>
    <m/>
    <m/>
    <m/>
    <m/>
    <m/>
    <m/>
    <m/>
    <m/>
    <m/>
    <m/>
    <s v="Assistencia Avançada Barcelona"/>
    <x v="4"/>
  </r>
  <r>
    <x v="6"/>
    <m/>
    <m/>
    <m/>
    <m/>
    <m/>
    <m/>
    <m/>
    <m/>
    <m/>
    <m/>
    <s v="Banco Popular Español"/>
    <x v="0"/>
  </r>
  <r>
    <x v="6"/>
    <m/>
    <m/>
    <m/>
    <m/>
    <m/>
    <m/>
    <m/>
    <m/>
    <m/>
    <m/>
    <s v="Cofidis Espagne (succursale de Cofidis France)"/>
    <x v="0"/>
  </r>
  <r>
    <x v="6"/>
    <m/>
    <m/>
    <m/>
    <m/>
    <m/>
    <m/>
    <m/>
    <m/>
    <m/>
    <m/>
    <s v="La Française AM Iberia"/>
    <x v="3"/>
  </r>
  <r>
    <x v="6"/>
    <m/>
    <m/>
    <m/>
    <m/>
    <m/>
    <m/>
    <m/>
    <m/>
    <m/>
    <m/>
    <s v="Royal Automobile Club de Catalogne"/>
    <x v="4"/>
  </r>
  <r>
    <x v="6"/>
    <m/>
    <m/>
    <m/>
    <m/>
    <m/>
    <m/>
    <m/>
    <m/>
    <m/>
    <m/>
    <s v="Targobank Espagne"/>
    <x v="0"/>
  </r>
  <r>
    <x v="6"/>
    <m/>
    <m/>
    <m/>
    <m/>
    <m/>
    <m/>
    <m/>
    <m/>
    <m/>
    <m/>
    <s v="Voy Mediación"/>
    <x v="4"/>
  </r>
  <r>
    <x v="7"/>
    <n v="128"/>
    <n v="169"/>
    <n v="-9"/>
    <n v="-29"/>
    <n v="-4"/>
    <m/>
    <n v="84"/>
    <n v="2"/>
    <n v="2"/>
    <n v="0"/>
    <s v="CIC New York (succursale CIC)"/>
    <x v="5"/>
  </r>
  <r>
    <x v="7"/>
    <m/>
    <m/>
    <m/>
    <m/>
    <m/>
    <m/>
    <m/>
    <m/>
    <m/>
    <m/>
    <s v="Forum Partners Investment Managment LLC "/>
    <x v="3"/>
  </r>
  <r>
    <x v="8"/>
    <n v="13037"/>
    <n v="6200"/>
    <n v="-1289"/>
    <n v="-106"/>
    <n v="-2152"/>
    <m/>
    <n v="65830"/>
    <n v="354"/>
    <n v="300"/>
    <n v="54"/>
    <s v="Acman"/>
    <x v="0"/>
  </r>
  <r>
    <x v="8"/>
    <m/>
    <m/>
    <m/>
    <m/>
    <m/>
    <m/>
    <m/>
    <m/>
    <m/>
    <m/>
    <s v="Actimut"/>
    <x v="2"/>
  </r>
  <r>
    <x v="8"/>
    <m/>
    <m/>
    <m/>
    <m/>
    <m/>
    <m/>
    <m/>
    <m/>
    <m/>
    <m/>
    <s v="ACM GIE"/>
    <x v="4"/>
  </r>
  <r>
    <x v="8"/>
    <m/>
    <m/>
    <m/>
    <m/>
    <m/>
    <m/>
    <m/>
    <m/>
    <m/>
    <m/>
    <s v="ACM IARD"/>
    <x v="4"/>
  </r>
  <r>
    <x v="8"/>
    <m/>
    <m/>
    <m/>
    <m/>
    <m/>
    <m/>
    <m/>
    <m/>
    <m/>
    <m/>
    <s v="ACM Nord IARD"/>
    <x v="4"/>
  </r>
  <r>
    <x v="8"/>
    <m/>
    <m/>
    <m/>
    <m/>
    <m/>
    <m/>
    <m/>
    <m/>
    <m/>
    <m/>
    <s v="ACM Services"/>
    <x v="4"/>
  </r>
  <r>
    <x v="8"/>
    <m/>
    <m/>
    <m/>
    <m/>
    <m/>
    <m/>
    <m/>
    <m/>
    <m/>
    <m/>
    <s v="ACM Vie"/>
    <x v="4"/>
  </r>
  <r>
    <x v="8"/>
    <m/>
    <m/>
    <m/>
    <m/>
    <m/>
    <m/>
    <m/>
    <m/>
    <m/>
    <m/>
    <s v="ACMN Vie"/>
    <x v="4"/>
  </r>
  <r>
    <x v="8"/>
    <m/>
    <m/>
    <m/>
    <m/>
    <m/>
    <m/>
    <m/>
    <m/>
    <m/>
    <m/>
    <s v="ACM Vie Société d'Assurance Mutuelle"/>
    <x v="4"/>
  </r>
  <r>
    <x v="8"/>
    <m/>
    <m/>
    <m/>
    <m/>
    <m/>
    <m/>
    <m/>
    <m/>
    <m/>
    <m/>
    <s v="Actéa Environnement"/>
    <x v="2"/>
  </r>
  <r>
    <x v="8"/>
    <m/>
    <m/>
    <m/>
    <m/>
    <m/>
    <m/>
    <m/>
    <m/>
    <m/>
    <m/>
    <s v="Adepi"/>
    <x v="0"/>
  </r>
  <r>
    <x v="8"/>
    <m/>
    <m/>
    <m/>
    <m/>
    <m/>
    <m/>
    <m/>
    <m/>
    <m/>
    <m/>
    <s v="Affiches D'Alsace Lorraine"/>
    <x v="2"/>
  </r>
  <r>
    <x v="8"/>
    <m/>
    <m/>
    <m/>
    <m/>
    <m/>
    <m/>
    <m/>
    <m/>
    <m/>
    <m/>
    <s v="Agence générale d'informations régionales"/>
    <x v="2"/>
  </r>
  <r>
    <x v="8"/>
    <m/>
    <m/>
    <m/>
    <m/>
    <m/>
    <m/>
    <m/>
    <m/>
    <m/>
    <m/>
    <s v="Alsace Média Participation"/>
    <x v="2"/>
  </r>
  <r>
    <x v="8"/>
    <m/>
    <m/>
    <m/>
    <m/>
    <m/>
    <m/>
    <m/>
    <m/>
    <m/>
    <m/>
    <s v="Alsacienne de Portage des DNA"/>
    <x v="2"/>
  </r>
  <r>
    <x v="8"/>
    <m/>
    <m/>
    <m/>
    <m/>
    <m/>
    <m/>
    <m/>
    <m/>
    <m/>
    <m/>
    <s v="Altarocca AM AS"/>
    <x v="3"/>
  </r>
  <r>
    <x v="8"/>
    <m/>
    <m/>
    <m/>
    <m/>
    <m/>
    <m/>
    <m/>
    <m/>
    <m/>
    <m/>
    <s v="Arkéa Banking Services"/>
    <x v="0"/>
  </r>
  <r>
    <x v="8"/>
    <m/>
    <m/>
    <m/>
    <m/>
    <m/>
    <m/>
    <m/>
    <m/>
    <m/>
    <m/>
    <s v="Arkéa Banque Entreprises et Institutionnels"/>
    <x v="0"/>
  </r>
  <r>
    <x v="8"/>
    <m/>
    <m/>
    <m/>
    <m/>
    <m/>
    <m/>
    <m/>
    <m/>
    <m/>
    <m/>
    <s v="Arkéa Capital 1"/>
    <x v="6"/>
  </r>
  <r>
    <x v="8"/>
    <m/>
    <m/>
    <m/>
    <m/>
    <m/>
    <m/>
    <m/>
    <m/>
    <m/>
    <m/>
    <s v="Arkéa Capital Gestion"/>
    <x v="3"/>
  </r>
  <r>
    <x v="8"/>
    <m/>
    <m/>
    <m/>
    <m/>
    <m/>
    <m/>
    <m/>
    <m/>
    <m/>
    <m/>
    <s v="Arkéa  Capital Investissement"/>
    <x v="1"/>
  </r>
  <r>
    <x v="8"/>
    <m/>
    <m/>
    <m/>
    <m/>
    <m/>
    <m/>
    <m/>
    <m/>
    <m/>
    <m/>
    <s v="Arkéa Capital Partenaires"/>
    <x v="1"/>
  </r>
  <r>
    <x v="8"/>
    <m/>
    <m/>
    <m/>
    <m/>
    <m/>
    <m/>
    <m/>
    <m/>
    <m/>
    <m/>
    <s v="Arkéa Crédit Bail"/>
    <x v="0"/>
  </r>
  <r>
    <x v="8"/>
    <m/>
    <m/>
    <m/>
    <m/>
    <m/>
    <m/>
    <m/>
    <m/>
    <m/>
    <m/>
    <s v="Arkéa Foncière"/>
    <x v="0"/>
  </r>
  <r>
    <x v="8"/>
    <m/>
    <m/>
    <m/>
    <m/>
    <m/>
    <m/>
    <m/>
    <m/>
    <m/>
    <m/>
    <s v="Arkéa Home Loans SFH"/>
    <x v="0"/>
  </r>
  <r>
    <x v="8"/>
    <m/>
    <m/>
    <m/>
    <m/>
    <m/>
    <m/>
    <m/>
    <m/>
    <m/>
    <m/>
    <s v="Arkéa SCD"/>
    <x v="0"/>
  </r>
  <r>
    <x v="8"/>
    <m/>
    <m/>
    <m/>
    <m/>
    <m/>
    <m/>
    <m/>
    <m/>
    <m/>
    <m/>
    <s v="Autofocus 2/4/6"/>
    <x v="6"/>
  </r>
  <r>
    <x v="8"/>
    <m/>
    <m/>
    <m/>
    <m/>
    <m/>
    <m/>
    <m/>
    <m/>
    <m/>
    <m/>
    <s v="Autofocus 6"/>
    <x v="6"/>
  </r>
  <r>
    <x v="8"/>
    <m/>
    <m/>
    <m/>
    <m/>
    <m/>
    <m/>
    <m/>
    <m/>
    <m/>
    <m/>
    <s v="Autofocus 7"/>
    <x v="6"/>
  </r>
  <r>
    <x v="8"/>
    <m/>
    <m/>
    <m/>
    <m/>
    <m/>
    <m/>
    <m/>
    <m/>
    <m/>
    <m/>
    <s v="Bail Actea"/>
    <x v="0"/>
  </r>
  <r>
    <x v="8"/>
    <m/>
    <m/>
    <m/>
    <m/>
    <m/>
    <m/>
    <m/>
    <m/>
    <m/>
    <m/>
    <s v="Bancas"/>
    <x v="0"/>
  </r>
  <r>
    <x v="8"/>
    <m/>
    <m/>
    <m/>
    <m/>
    <m/>
    <m/>
    <m/>
    <m/>
    <m/>
    <m/>
    <s v="Banque Européenne du Crédit Mutuel (BECM)"/>
    <x v="0"/>
  </r>
  <r>
    <x v="8"/>
    <m/>
    <m/>
    <m/>
    <m/>
    <m/>
    <m/>
    <m/>
    <m/>
    <m/>
    <m/>
    <s v="Banque fédérative du Crédit Mutuel (BFCM)"/>
    <x v="5"/>
  </r>
  <r>
    <x v="8"/>
    <m/>
    <m/>
    <m/>
    <m/>
    <m/>
    <m/>
    <m/>
    <m/>
    <m/>
    <m/>
    <s v="Banque du Groupe Casino"/>
    <x v="0"/>
  </r>
  <r>
    <x v="8"/>
    <m/>
    <m/>
    <m/>
    <m/>
    <m/>
    <m/>
    <m/>
    <m/>
    <m/>
    <m/>
    <s v="Banque Transatlantique"/>
    <x v="3"/>
  </r>
  <r>
    <x v="8"/>
    <m/>
    <m/>
    <m/>
    <m/>
    <m/>
    <m/>
    <m/>
    <m/>
    <m/>
    <m/>
    <s v="BCMNE"/>
    <x v="0"/>
  </r>
  <r>
    <x v="8"/>
    <m/>
    <m/>
    <m/>
    <m/>
    <m/>
    <m/>
    <m/>
    <m/>
    <m/>
    <m/>
    <s v="BPE CAP 2/4/6"/>
    <x v="6"/>
  </r>
  <r>
    <x v="8"/>
    <m/>
    <m/>
    <m/>
    <m/>
    <m/>
    <m/>
    <m/>
    <m/>
    <m/>
    <m/>
    <s v="BPE Rendement 2018"/>
    <x v="6"/>
  </r>
  <r>
    <x v="8"/>
    <m/>
    <m/>
    <m/>
    <m/>
    <m/>
    <m/>
    <m/>
    <m/>
    <m/>
    <m/>
    <s v="Caisse de Bretagne de CMA "/>
    <x v="0"/>
  </r>
  <r>
    <x v="8"/>
    <m/>
    <m/>
    <m/>
    <m/>
    <m/>
    <m/>
    <m/>
    <m/>
    <m/>
    <m/>
    <s v="Carmen Holding Investissement"/>
    <x v="2"/>
  </r>
  <r>
    <x v="8"/>
    <m/>
    <m/>
    <m/>
    <m/>
    <m/>
    <m/>
    <m/>
    <m/>
    <m/>
    <m/>
    <s v="Cartes et crédits à la consommation"/>
    <x v="0"/>
  </r>
  <r>
    <x v="8"/>
    <m/>
    <m/>
    <m/>
    <m/>
    <m/>
    <m/>
    <m/>
    <m/>
    <m/>
    <m/>
    <s v="CD Partenaires (ex Cholet Dupont Partenaires)"/>
    <x v="3"/>
  </r>
  <r>
    <x v="8"/>
    <m/>
    <m/>
    <m/>
    <m/>
    <m/>
    <m/>
    <m/>
    <m/>
    <m/>
    <m/>
    <s v="CIC Est"/>
    <x v="0"/>
  </r>
  <r>
    <x v="8"/>
    <m/>
    <m/>
    <m/>
    <m/>
    <m/>
    <m/>
    <m/>
    <m/>
    <m/>
    <m/>
    <s v="CIC Iberbanko"/>
    <x v="0"/>
  </r>
  <r>
    <x v="8"/>
    <m/>
    <m/>
    <m/>
    <m/>
    <m/>
    <m/>
    <m/>
    <m/>
    <m/>
    <m/>
    <s v="CIC Lyonnaise de Banque (LB)"/>
    <x v="0"/>
  </r>
  <r>
    <x v="8"/>
    <m/>
    <m/>
    <m/>
    <m/>
    <m/>
    <m/>
    <m/>
    <m/>
    <m/>
    <m/>
    <s v="CIC Migrations"/>
    <x v="2"/>
  </r>
  <r>
    <x v="8"/>
    <m/>
    <m/>
    <m/>
    <m/>
    <m/>
    <m/>
    <m/>
    <m/>
    <m/>
    <m/>
    <s v="CIC Nord Ouest"/>
    <x v="0"/>
  </r>
  <r>
    <x v="8"/>
    <m/>
    <m/>
    <m/>
    <m/>
    <m/>
    <m/>
    <m/>
    <m/>
    <m/>
    <m/>
    <s v="Cicor"/>
    <x v="2"/>
  </r>
  <r>
    <x v="8"/>
    <m/>
    <m/>
    <m/>
    <m/>
    <m/>
    <m/>
    <m/>
    <m/>
    <m/>
    <m/>
    <s v="Cicoval"/>
    <x v="2"/>
  </r>
  <r>
    <x v="8"/>
    <m/>
    <m/>
    <m/>
    <m/>
    <m/>
    <m/>
    <m/>
    <m/>
    <m/>
    <m/>
    <s v="CIC  Ouest"/>
    <x v="0"/>
  </r>
  <r>
    <x v="8"/>
    <m/>
    <m/>
    <m/>
    <m/>
    <m/>
    <m/>
    <m/>
    <m/>
    <m/>
    <m/>
    <s v="CIC Participations"/>
    <x v="2"/>
  </r>
  <r>
    <x v="8"/>
    <m/>
    <m/>
    <m/>
    <m/>
    <m/>
    <m/>
    <m/>
    <m/>
    <m/>
    <m/>
    <s v="CIC Sud Ouest"/>
    <x v="0"/>
  </r>
  <r>
    <x v="8"/>
    <m/>
    <m/>
    <m/>
    <m/>
    <m/>
    <m/>
    <m/>
    <m/>
    <m/>
    <m/>
    <s v="CM-CIC Asset Management "/>
    <x v="0"/>
  </r>
  <r>
    <x v="8"/>
    <m/>
    <m/>
    <m/>
    <m/>
    <m/>
    <m/>
    <m/>
    <m/>
    <m/>
    <m/>
    <s v="CM-CIC Bail"/>
    <x v="0"/>
  </r>
  <r>
    <x v="8"/>
    <m/>
    <m/>
    <m/>
    <m/>
    <m/>
    <m/>
    <m/>
    <m/>
    <m/>
    <m/>
    <s v="CM-CIC Capital et Participations"/>
    <x v="1"/>
  </r>
  <r>
    <x v="8"/>
    <m/>
    <m/>
    <m/>
    <m/>
    <m/>
    <m/>
    <m/>
    <m/>
    <m/>
    <m/>
    <s v="CM-CIC Capital Finance"/>
    <x v="1"/>
  </r>
  <r>
    <x v="8"/>
    <m/>
    <m/>
    <m/>
    <m/>
    <m/>
    <m/>
    <m/>
    <m/>
    <m/>
    <m/>
    <s v="CM-CIC Capital Innovation"/>
    <x v="1"/>
  </r>
  <r>
    <x v="8"/>
    <m/>
    <m/>
    <m/>
    <m/>
    <m/>
    <m/>
    <m/>
    <m/>
    <m/>
    <m/>
    <s v="CM-CIC Conseil"/>
    <x v="1"/>
  </r>
  <r>
    <x v="8"/>
    <m/>
    <m/>
    <m/>
    <m/>
    <m/>
    <m/>
    <m/>
    <m/>
    <m/>
    <m/>
    <s v="CM-CIC Epargne Salariale"/>
    <x v="0"/>
  </r>
  <r>
    <x v="8"/>
    <m/>
    <m/>
    <m/>
    <m/>
    <m/>
    <m/>
    <m/>
    <m/>
    <m/>
    <m/>
    <s v="CM-CIC Factor"/>
    <x v="0"/>
  </r>
  <r>
    <x v="8"/>
    <m/>
    <m/>
    <m/>
    <m/>
    <m/>
    <m/>
    <m/>
    <m/>
    <m/>
    <m/>
    <s v="CM-CIC Gestion"/>
    <x v="0"/>
  </r>
  <r>
    <x v="8"/>
    <m/>
    <m/>
    <m/>
    <m/>
    <m/>
    <m/>
    <m/>
    <m/>
    <m/>
    <m/>
    <s v="CM-CIC Immobilier"/>
    <x v="0"/>
  </r>
  <r>
    <x v="8"/>
    <m/>
    <m/>
    <m/>
    <m/>
    <m/>
    <m/>
    <m/>
    <m/>
    <m/>
    <m/>
    <s v="CM-CIC Investissement"/>
    <x v="1"/>
  </r>
  <r>
    <x v="8"/>
    <m/>
    <m/>
    <m/>
    <m/>
    <m/>
    <m/>
    <m/>
    <m/>
    <m/>
    <m/>
    <s v="CM-CIC Home Loan SFH"/>
    <x v="0"/>
  </r>
  <r>
    <x v="8"/>
    <m/>
    <m/>
    <m/>
    <m/>
    <m/>
    <m/>
    <m/>
    <m/>
    <m/>
    <m/>
    <s v="CM-CIC Lease"/>
    <x v="0"/>
  </r>
  <r>
    <x v="8"/>
    <m/>
    <m/>
    <m/>
    <m/>
    <m/>
    <m/>
    <m/>
    <m/>
    <m/>
    <m/>
    <s v="CM-CIC Proximité"/>
    <x v="1"/>
  </r>
  <r>
    <x v="8"/>
    <m/>
    <m/>
    <m/>
    <m/>
    <m/>
    <m/>
    <m/>
    <m/>
    <m/>
    <m/>
    <s v="CM-CIC Securities"/>
    <x v="1"/>
  </r>
  <r>
    <x v="8"/>
    <m/>
    <m/>
    <m/>
    <m/>
    <m/>
    <m/>
    <m/>
    <m/>
    <m/>
    <m/>
    <s v="CM-CIC Services"/>
    <x v="2"/>
  </r>
  <r>
    <x v="8"/>
    <m/>
    <m/>
    <m/>
    <m/>
    <m/>
    <m/>
    <m/>
    <m/>
    <m/>
    <m/>
    <s v="CMCP - Crédit Mutuel des Cartes de Paiement"/>
    <x v="2"/>
  </r>
  <r>
    <x v="8"/>
    <m/>
    <m/>
    <m/>
    <m/>
    <m/>
    <m/>
    <m/>
    <m/>
    <m/>
    <m/>
    <s v="CM Habitat Gestion"/>
    <x v="3"/>
  </r>
  <r>
    <x v="8"/>
    <m/>
    <m/>
    <m/>
    <m/>
    <m/>
    <m/>
    <m/>
    <m/>
    <m/>
    <m/>
    <s v="CMN Environnement"/>
    <x v="2"/>
  </r>
  <r>
    <x v="8"/>
    <m/>
    <m/>
    <m/>
    <m/>
    <m/>
    <m/>
    <m/>
    <m/>
    <m/>
    <m/>
    <s v="CMNE Home Loans FCT"/>
    <x v="0"/>
  </r>
  <r>
    <x v="8"/>
    <m/>
    <m/>
    <m/>
    <m/>
    <m/>
    <m/>
    <m/>
    <m/>
    <m/>
    <m/>
    <s v="CMNE Performances 2014"/>
    <x v="6"/>
  </r>
  <r>
    <x v="8"/>
    <m/>
    <m/>
    <m/>
    <m/>
    <m/>
    <m/>
    <m/>
    <m/>
    <m/>
    <m/>
    <s v="CMNE Selections"/>
    <x v="6"/>
  </r>
  <r>
    <x v="8"/>
    <m/>
    <m/>
    <m/>
    <m/>
    <m/>
    <m/>
    <m/>
    <m/>
    <m/>
    <m/>
    <s v="CMN Tel"/>
    <x v="2"/>
  </r>
  <r>
    <x v="8"/>
    <m/>
    <m/>
    <m/>
    <m/>
    <m/>
    <m/>
    <m/>
    <m/>
    <m/>
    <m/>
    <s v="Cofidis France"/>
    <x v="0"/>
  </r>
  <r>
    <x v="8"/>
    <m/>
    <m/>
    <m/>
    <m/>
    <m/>
    <m/>
    <m/>
    <m/>
    <m/>
    <m/>
    <s v="Cofidis Participations"/>
    <x v="2"/>
  </r>
  <r>
    <x v="8"/>
    <m/>
    <m/>
    <m/>
    <m/>
    <m/>
    <m/>
    <m/>
    <m/>
    <m/>
    <m/>
    <s v="Compagnie Européenne d'Opérations Immobilières (CEOI)"/>
    <x v="1"/>
  </r>
  <r>
    <x v="8"/>
    <m/>
    <m/>
    <m/>
    <m/>
    <m/>
    <m/>
    <m/>
    <m/>
    <m/>
    <m/>
    <s v="Convictions Asset Management"/>
    <x v="3"/>
  </r>
  <r>
    <x v="8"/>
    <m/>
    <m/>
    <m/>
    <m/>
    <m/>
    <m/>
    <m/>
    <m/>
    <m/>
    <m/>
    <s v="Convictions Classic B"/>
    <x v="6"/>
  </r>
  <r>
    <x v="8"/>
    <m/>
    <m/>
    <m/>
    <m/>
    <m/>
    <m/>
    <m/>
    <m/>
    <m/>
    <m/>
    <s v="Courtage CMNE"/>
    <x v="4"/>
  </r>
  <r>
    <x v="8"/>
    <m/>
    <m/>
    <m/>
    <m/>
    <m/>
    <m/>
    <m/>
    <m/>
    <m/>
    <m/>
    <s v="CR. Mut. Pierre 1"/>
    <x v="7"/>
  </r>
  <r>
    <x v="8"/>
    <m/>
    <m/>
    <m/>
    <m/>
    <m/>
    <m/>
    <m/>
    <m/>
    <m/>
    <m/>
    <s v="Creatis"/>
    <x v="0"/>
  </r>
  <r>
    <x v="8"/>
    <m/>
    <m/>
    <m/>
    <m/>
    <m/>
    <m/>
    <m/>
    <m/>
    <m/>
    <m/>
    <s v="Crédit Foncier et Communal d'Alsace et de Lorraine Banque"/>
    <x v="0"/>
  </r>
  <r>
    <x v="8"/>
    <m/>
    <m/>
    <m/>
    <m/>
    <m/>
    <m/>
    <m/>
    <m/>
    <m/>
    <m/>
    <s v="Crédit Foncier et Communal d'Alsace et de Lorraine SCF"/>
    <x v="0"/>
  </r>
  <r>
    <x v="8"/>
    <m/>
    <m/>
    <m/>
    <m/>
    <m/>
    <m/>
    <m/>
    <m/>
    <m/>
    <m/>
    <s v="Crédit Industriel et Commercial (CIC) - IDF"/>
    <x v="5"/>
  </r>
  <r>
    <x v="8"/>
    <m/>
    <m/>
    <m/>
    <m/>
    <m/>
    <m/>
    <m/>
    <m/>
    <m/>
    <m/>
    <s v="Crédit Mutuel Arkéa Public Sector SCF"/>
    <x v="0"/>
  </r>
  <r>
    <x v="8"/>
    <m/>
    <m/>
    <m/>
    <m/>
    <m/>
    <m/>
    <m/>
    <m/>
    <m/>
    <m/>
    <s v="Diademe Global Selection (A)"/>
    <x v="6"/>
  </r>
  <r>
    <x v="8"/>
    <m/>
    <m/>
    <m/>
    <m/>
    <m/>
    <m/>
    <m/>
    <m/>
    <m/>
    <m/>
    <s v="Distripub"/>
    <x v="2"/>
  </r>
  <r>
    <x v="8"/>
    <m/>
    <m/>
    <m/>
    <m/>
    <m/>
    <m/>
    <m/>
    <m/>
    <m/>
    <m/>
    <s v="Digiteo 2"/>
    <x v="6"/>
  </r>
  <r>
    <x v="8"/>
    <m/>
    <m/>
    <m/>
    <m/>
    <m/>
    <m/>
    <m/>
    <m/>
    <m/>
    <m/>
    <s v="Documents AP"/>
    <x v="2"/>
  </r>
  <r>
    <x v="8"/>
    <m/>
    <m/>
    <m/>
    <m/>
    <m/>
    <m/>
    <m/>
    <m/>
    <m/>
    <m/>
    <s v="Dubly-Douilhet Gestion"/>
    <x v="3"/>
  </r>
  <r>
    <x v="8"/>
    <m/>
    <m/>
    <m/>
    <m/>
    <m/>
    <m/>
    <m/>
    <m/>
    <m/>
    <m/>
    <s v="Efsa"/>
    <x v="2"/>
  </r>
  <r>
    <x v="8"/>
    <m/>
    <m/>
    <m/>
    <m/>
    <m/>
    <m/>
    <m/>
    <m/>
    <m/>
    <m/>
    <s v="EI Telecom"/>
    <x v="2"/>
  </r>
  <r>
    <x v="8"/>
    <m/>
    <m/>
    <m/>
    <m/>
    <m/>
    <m/>
    <m/>
    <m/>
    <m/>
    <m/>
    <s v="EIP"/>
    <x v="2"/>
  </r>
  <r>
    <x v="8"/>
    <m/>
    <m/>
    <m/>
    <m/>
    <m/>
    <m/>
    <m/>
    <m/>
    <m/>
    <m/>
    <s v="Elixime Janvier 2015"/>
    <x v="6"/>
  </r>
  <r>
    <x v="8"/>
    <m/>
    <m/>
    <m/>
    <m/>
    <m/>
    <m/>
    <m/>
    <m/>
    <m/>
    <m/>
    <s v="Elixime Janvier 2016"/>
    <x v="6"/>
  </r>
  <r>
    <x v="8"/>
    <m/>
    <m/>
    <m/>
    <m/>
    <m/>
    <m/>
    <m/>
    <m/>
    <m/>
    <m/>
    <s v="Elixime Juin 2014"/>
    <x v="6"/>
  </r>
  <r>
    <x v="8"/>
    <m/>
    <m/>
    <m/>
    <m/>
    <m/>
    <m/>
    <m/>
    <m/>
    <m/>
    <m/>
    <s v="Est Bourgogne Médias"/>
    <x v="2"/>
  </r>
  <r>
    <x v="8"/>
    <m/>
    <m/>
    <m/>
    <m/>
    <m/>
    <m/>
    <m/>
    <m/>
    <m/>
    <m/>
    <s v="Est Bourgogne Rhône Alpes (EBRA)"/>
    <x v="2"/>
  </r>
  <r>
    <x v="8"/>
    <m/>
    <m/>
    <m/>
    <m/>
    <m/>
    <m/>
    <m/>
    <m/>
    <m/>
    <m/>
    <s v="Euro-information"/>
    <x v="2"/>
  </r>
  <r>
    <x v="8"/>
    <m/>
    <m/>
    <m/>
    <m/>
    <m/>
    <m/>
    <m/>
    <m/>
    <m/>
    <m/>
    <s v="Euro-informaton Développement"/>
    <x v="2"/>
  </r>
  <r>
    <x v="8"/>
    <m/>
    <m/>
    <m/>
    <m/>
    <m/>
    <m/>
    <m/>
    <m/>
    <m/>
    <m/>
    <s v="Euro Protection Surveillance"/>
    <x v="2"/>
  </r>
  <r>
    <x v="8"/>
    <m/>
    <m/>
    <m/>
    <m/>
    <m/>
    <m/>
    <m/>
    <m/>
    <m/>
    <m/>
    <s v="FCP Nord Europe Gestion"/>
    <x v="0"/>
  </r>
  <r>
    <x v="8"/>
    <m/>
    <m/>
    <m/>
    <m/>
    <m/>
    <m/>
    <m/>
    <m/>
    <m/>
    <m/>
    <s v="FCP Richebé Gestion"/>
    <x v="0"/>
  </r>
  <r>
    <x v="8"/>
    <m/>
    <m/>
    <m/>
    <m/>
    <m/>
    <m/>
    <m/>
    <m/>
    <m/>
    <m/>
    <s v="FCP Richebé Recovery"/>
    <x v="0"/>
  </r>
  <r>
    <x v="8"/>
    <m/>
    <m/>
    <m/>
    <m/>
    <m/>
    <m/>
    <m/>
    <m/>
    <m/>
    <m/>
    <s v="FCPR Nord-Europe 1"/>
    <x v="6"/>
  </r>
  <r>
    <x v="8"/>
    <m/>
    <m/>
    <m/>
    <m/>
    <m/>
    <m/>
    <m/>
    <m/>
    <m/>
    <m/>
    <s v="FCT Collectivité"/>
    <x v="0"/>
  </r>
  <r>
    <x v="8"/>
    <m/>
    <m/>
    <m/>
    <m/>
    <m/>
    <m/>
    <m/>
    <m/>
    <m/>
    <m/>
    <s v=" FCT CMCIC Home Loans"/>
    <x v="1"/>
  </r>
  <r>
    <x v="8"/>
    <m/>
    <m/>
    <m/>
    <m/>
    <m/>
    <m/>
    <m/>
    <m/>
    <m/>
    <m/>
    <s v="FCT LFP Créances Immobilières"/>
    <x v="0"/>
  </r>
  <r>
    <x v="8"/>
    <m/>
    <m/>
    <m/>
    <m/>
    <m/>
    <m/>
    <m/>
    <m/>
    <m/>
    <m/>
    <s v="Federal Actions Ethiques"/>
    <x v="6"/>
  </r>
  <r>
    <x v="8"/>
    <m/>
    <m/>
    <m/>
    <m/>
    <m/>
    <m/>
    <m/>
    <m/>
    <m/>
    <m/>
    <s v="Federal Actions Rendement"/>
    <x v="6"/>
  </r>
  <r>
    <x v="8"/>
    <m/>
    <m/>
    <m/>
    <m/>
    <m/>
    <m/>
    <m/>
    <m/>
    <m/>
    <m/>
    <s v="Federal Apal"/>
    <x v="6"/>
  </r>
  <r>
    <x v="8"/>
    <m/>
    <m/>
    <m/>
    <m/>
    <m/>
    <m/>
    <m/>
    <m/>
    <m/>
    <m/>
    <s v="Federal Capital Investissement Europe"/>
    <x v="6"/>
  </r>
  <r>
    <x v="8"/>
    <m/>
    <m/>
    <m/>
    <m/>
    <m/>
    <m/>
    <m/>
    <m/>
    <m/>
    <m/>
    <s v="Federal Conviction ISR Euro"/>
    <x v="6"/>
  </r>
  <r>
    <x v="8"/>
    <m/>
    <m/>
    <m/>
    <m/>
    <m/>
    <m/>
    <m/>
    <m/>
    <m/>
    <m/>
    <s v="Federal Croissance"/>
    <x v="6"/>
  </r>
  <r>
    <x v="8"/>
    <m/>
    <m/>
    <m/>
    <m/>
    <m/>
    <m/>
    <m/>
    <m/>
    <m/>
    <m/>
    <s v="Federal Equipements"/>
    <x v="0"/>
  </r>
  <r>
    <x v="8"/>
    <m/>
    <m/>
    <m/>
    <m/>
    <m/>
    <m/>
    <m/>
    <m/>
    <m/>
    <m/>
    <s v="Federal Essor International"/>
    <x v="6"/>
  </r>
  <r>
    <x v="8"/>
    <m/>
    <m/>
    <m/>
    <m/>
    <m/>
    <m/>
    <m/>
    <m/>
    <m/>
    <m/>
    <s v="Federal Finance"/>
    <x v="3"/>
  </r>
  <r>
    <x v="8"/>
    <m/>
    <m/>
    <m/>
    <m/>
    <m/>
    <m/>
    <m/>
    <m/>
    <m/>
    <m/>
    <s v="Federal Finance Gestion"/>
    <x v="3"/>
  </r>
  <r>
    <x v="8"/>
    <m/>
    <m/>
    <m/>
    <m/>
    <m/>
    <m/>
    <m/>
    <m/>
    <m/>
    <m/>
    <s v="Federal Indiciel Japon"/>
    <x v="6"/>
  </r>
  <r>
    <x v="8"/>
    <m/>
    <m/>
    <m/>
    <m/>
    <m/>
    <m/>
    <m/>
    <m/>
    <m/>
    <m/>
    <s v="Federal Indiciel US"/>
    <x v="6"/>
  </r>
  <r>
    <x v="8"/>
    <m/>
    <m/>
    <m/>
    <m/>
    <m/>
    <m/>
    <m/>
    <m/>
    <m/>
    <m/>
    <s v="Federal Multi Actions Europe"/>
    <x v="6"/>
  </r>
  <r>
    <x v="8"/>
    <m/>
    <m/>
    <m/>
    <m/>
    <m/>
    <m/>
    <m/>
    <m/>
    <m/>
    <m/>
    <s v="Federal Multi Or et Matières Premières"/>
    <x v="6"/>
  </r>
  <r>
    <x v="8"/>
    <m/>
    <m/>
    <m/>
    <m/>
    <m/>
    <m/>
    <m/>
    <m/>
    <m/>
    <m/>
    <s v="Federal Multi Patrimoine"/>
    <x v="6"/>
  </r>
  <r>
    <x v="8"/>
    <m/>
    <m/>
    <m/>
    <m/>
    <m/>
    <m/>
    <m/>
    <m/>
    <m/>
    <m/>
    <s v="Federal Multi PME"/>
    <x v="6"/>
  </r>
  <r>
    <x v="8"/>
    <m/>
    <m/>
    <m/>
    <m/>
    <m/>
    <m/>
    <m/>
    <m/>
    <m/>
    <m/>
    <s v="Federal Obligation Court Terme"/>
    <x v="6"/>
  </r>
  <r>
    <x v="8"/>
    <m/>
    <m/>
    <m/>
    <m/>
    <m/>
    <m/>
    <m/>
    <m/>
    <m/>
    <m/>
    <s v="Federal Opportunité Equilibre"/>
    <x v="6"/>
  </r>
  <r>
    <x v="8"/>
    <m/>
    <m/>
    <m/>
    <m/>
    <m/>
    <m/>
    <m/>
    <m/>
    <m/>
    <m/>
    <s v="Federal Opportunité Modéré"/>
    <x v="6"/>
  </r>
  <r>
    <x v="8"/>
    <m/>
    <m/>
    <m/>
    <m/>
    <m/>
    <m/>
    <m/>
    <m/>
    <m/>
    <m/>
    <s v="Federal Opportunité Tonique"/>
    <x v="6"/>
  </r>
  <r>
    <x v="8"/>
    <m/>
    <m/>
    <m/>
    <m/>
    <m/>
    <m/>
    <m/>
    <m/>
    <m/>
    <m/>
    <s v="Federal Optimal"/>
    <x v="6"/>
  </r>
  <r>
    <x v="8"/>
    <m/>
    <m/>
    <m/>
    <m/>
    <m/>
    <m/>
    <m/>
    <m/>
    <m/>
    <m/>
    <s v="Federal Perspectives 2015"/>
    <x v="6"/>
  </r>
  <r>
    <x v="8"/>
    <m/>
    <m/>
    <m/>
    <m/>
    <m/>
    <m/>
    <m/>
    <m/>
    <m/>
    <m/>
    <s v="Federal Service "/>
    <x v="0"/>
  </r>
  <r>
    <x v="8"/>
    <m/>
    <m/>
    <m/>
    <m/>
    <m/>
    <m/>
    <m/>
    <m/>
    <m/>
    <m/>
    <s v="Federal Support Court Terme"/>
    <x v="6"/>
  </r>
  <r>
    <x v="8"/>
    <m/>
    <m/>
    <m/>
    <m/>
    <m/>
    <m/>
    <m/>
    <m/>
    <m/>
    <m/>
    <s v="Financière Nord Europe"/>
    <x v="2"/>
  </r>
  <r>
    <x v="8"/>
    <m/>
    <m/>
    <m/>
    <m/>
    <m/>
    <m/>
    <m/>
    <m/>
    <m/>
    <m/>
    <s v="Financo"/>
    <x v="0"/>
  </r>
  <r>
    <x v="8"/>
    <m/>
    <m/>
    <m/>
    <m/>
    <m/>
    <m/>
    <m/>
    <m/>
    <m/>
    <m/>
    <s v="Fininmad"/>
    <x v="2"/>
  </r>
  <r>
    <x v="8"/>
    <m/>
    <m/>
    <m/>
    <m/>
    <m/>
    <m/>
    <m/>
    <m/>
    <m/>
    <m/>
    <s v="Fivory (ex BCMI)"/>
    <x v="0"/>
  </r>
  <r>
    <x v="8"/>
    <m/>
    <m/>
    <m/>
    <m/>
    <m/>
    <m/>
    <m/>
    <m/>
    <m/>
    <m/>
    <s v="Foncière Massena"/>
    <x v="2"/>
  </r>
  <r>
    <x v="8"/>
    <m/>
    <m/>
    <m/>
    <m/>
    <m/>
    <m/>
    <m/>
    <m/>
    <m/>
    <m/>
    <s v="Formul'Action 2015"/>
    <x v="6"/>
  </r>
  <r>
    <x v="8"/>
    <m/>
    <m/>
    <m/>
    <m/>
    <m/>
    <m/>
    <m/>
    <m/>
    <m/>
    <m/>
    <s v="Formul'Action 2017"/>
    <x v="6"/>
  </r>
  <r>
    <x v="8"/>
    <m/>
    <m/>
    <m/>
    <m/>
    <m/>
    <m/>
    <m/>
    <m/>
    <m/>
    <m/>
    <s v="Formul'Action 2017 FP"/>
    <x v="6"/>
  </r>
  <r>
    <x v="8"/>
    <m/>
    <m/>
    <m/>
    <m/>
    <m/>
    <m/>
    <m/>
    <m/>
    <m/>
    <m/>
    <s v="Formul'Action Sécurité"/>
    <x v="6"/>
  </r>
  <r>
    <x v="8"/>
    <m/>
    <m/>
    <m/>
    <m/>
    <m/>
    <m/>
    <m/>
    <m/>
    <m/>
    <m/>
    <s v="Fortunéo"/>
    <x v="0"/>
  </r>
  <r>
    <x v="8"/>
    <m/>
    <m/>
    <m/>
    <m/>
    <m/>
    <m/>
    <m/>
    <m/>
    <m/>
    <m/>
    <s v="France Régie"/>
    <x v="2"/>
  </r>
  <r>
    <x v="8"/>
    <m/>
    <m/>
    <m/>
    <m/>
    <m/>
    <m/>
    <m/>
    <m/>
    <m/>
    <m/>
    <s v="Franklin Gérance"/>
    <x v="3"/>
  </r>
  <r>
    <x v="8"/>
    <m/>
    <m/>
    <m/>
    <m/>
    <m/>
    <m/>
    <m/>
    <m/>
    <m/>
    <m/>
    <s v="GEIE Synergie"/>
    <x v="2"/>
  </r>
  <r>
    <x v="8"/>
    <m/>
    <m/>
    <m/>
    <m/>
    <m/>
    <m/>
    <m/>
    <m/>
    <m/>
    <m/>
    <s v="Gesteurop"/>
    <x v="0"/>
  </r>
  <r>
    <x v="8"/>
    <m/>
    <m/>
    <m/>
    <m/>
    <m/>
    <m/>
    <m/>
    <m/>
    <m/>
    <m/>
    <s v="Gestunion 2"/>
    <x v="2"/>
  </r>
  <r>
    <x v="8"/>
    <m/>
    <m/>
    <m/>
    <m/>
    <m/>
    <m/>
    <m/>
    <m/>
    <m/>
    <m/>
    <s v="Gestunion 3"/>
    <x v="2"/>
  </r>
  <r>
    <x v="8"/>
    <m/>
    <m/>
    <m/>
    <m/>
    <m/>
    <m/>
    <m/>
    <m/>
    <m/>
    <m/>
    <s v="Gestunion 4"/>
    <x v="2"/>
  </r>
  <r>
    <x v="8"/>
    <m/>
    <m/>
    <m/>
    <m/>
    <m/>
    <m/>
    <m/>
    <m/>
    <m/>
    <m/>
    <s v="GICM"/>
    <x v="0"/>
  </r>
  <r>
    <x v="8"/>
    <m/>
    <m/>
    <m/>
    <m/>
    <m/>
    <m/>
    <m/>
    <m/>
    <m/>
    <m/>
    <s v="GIE BCMNE Gestion"/>
    <x v="0"/>
  </r>
  <r>
    <x v="8"/>
    <m/>
    <m/>
    <m/>
    <m/>
    <m/>
    <m/>
    <m/>
    <m/>
    <m/>
    <m/>
    <s v="GIE CMN Prestations"/>
    <x v="0"/>
  </r>
  <r>
    <x v="8"/>
    <m/>
    <m/>
    <m/>
    <m/>
    <m/>
    <m/>
    <m/>
    <m/>
    <m/>
    <m/>
    <s v="GIE Groupe La Française (ex GIE La Française AM)"/>
    <x v="3"/>
  </r>
  <r>
    <x v="8"/>
    <m/>
    <m/>
    <m/>
    <m/>
    <m/>
    <m/>
    <m/>
    <m/>
    <m/>
    <m/>
    <s v="Groupe Cholet-Dupont"/>
    <x v="3"/>
  </r>
  <r>
    <x v="8"/>
    <m/>
    <m/>
    <m/>
    <m/>
    <m/>
    <m/>
    <m/>
    <m/>
    <m/>
    <m/>
    <s v="Groupe des Assurances du Crédit Mutuel (GACM)"/>
    <x v="4"/>
  </r>
  <r>
    <x v="8"/>
    <m/>
    <m/>
    <m/>
    <m/>
    <m/>
    <m/>
    <m/>
    <m/>
    <m/>
    <m/>
    <s v="Groupe la Française"/>
    <x v="3"/>
  </r>
  <r>
    <x v="8"/>
    <m/>
    <m/>
    <m/>
    <m/>
    <m/>
    <m/>
    <m/>
    <m/>
    <m/>
    <m/>
    <s v="Groupe Progrès"/>
    <x v="2"/>
  </r>
  <r>
    <x v="8"/>
    <m/>
    <m/>
    <m/>
    <m/>
    <m/>
    <m/>
    <m/>
    <m/>
    <m/>
    <m/>
    <s v="Groupe Républicain Lorrain Communication (GRLC)"/>
    <x v="2"/>
  </r>
  <r>
    <x v="8"/>
    <m/>
    <m/>
    <m/>
    <m/>
    <m/>
    <m/>
    <m/>
    <m/>
    <m/>
    <m/>
    <s v="Groupe Républicain Lorrain Imprimeries (GRLI)"/>
    <x v="2"/>
  </r>
  <r>
    <x v="8"/>
    <m/>
    <m/>
    <m/>
    <m/>
    <m/>
    <m/>
    <m/>
    <m/>
    <m/>
    <m/>
    <s v="Impex Finance"/>
    <x v="2"/>
  </r>
  <r>
    <x v="8"/>
    <m/>
    <m/>
    <m/>
    <m/>
    <m/>
    <m/>
    <m/>
    <m/>
    <m/>
    <m/>
    <s v="Immobilière ACM"/>
    <x v="4"/>
  </r>
  <r>
    <x v="8"/>
    <m/>
    <m/>
    <m/>
    <m/>
    <m/>
    <m/>
    <m/>
    <m/>
    <m/>
    <m/>
    <s v="Immobilière CMN"/>
    <x v="0"/>
  </r>
  <r>
    <x v="8"/>
    <m/>
    <m/>
    <m/>
    <m/>
    <m/>
    <m/>
    <m/>
    <m/>
    <m/>
    <m/>
    <s v="Immocity"/>
    <x v="2"/>
  </r>
  <r>
    <x v="8"/>
    <m/>
    <m/>
    <m/>
    <m/>
    <m/>
    <m/>
    <m/>
    <m/>
    <m/>
    <m/>
    <s v="Infolis"/>
    <x v="4"/>
  </r>
  <r>
    <x v="8"/>
    <m/>
    <m/>
    <m/>
    <m/>
    <m/>
    <m/>
    <m/>
    <m/>
    <m/>
    <m/>
    <s v="Jean Bozzi Communication"/>
    <x v="2"/>
  </r>
  <r>
    <x v="8"/>
    <m/>
    <m/>
    <m/>
    <m/>
    <m/>
    <m/>
    <m/>
    <m/>
    <m/>
    <m/>
    <s v="Journal de la Haute Marne"/>
    <x v="2"/>
  </r>
  <r>
    <x v="8"/>
    <m/>
    <m/>
    <m/>
    <m/>
    <m/>
    <m/>
    <m/>
    <m/>
    <m/>
    <m/>
    <s v="Kaléidoscope"/>
    <x v="6"/>
  </r>
  <r>
    <x v="8"/>
    <m/>
    <m/>
    <m/>
    <m/>
    <m/>
    <m/>
    <m/>
    <m/>
    <m/>
    <m/>
    <s v="L'Alsace"/>
    <x v="2"/>
  </r>
  <r>
    <x v="8"/>
    <m/>
    <m/>
    <m/>
    <m/>
    <m/>
    <m/>
    <m/>
    <m/>
    <m/>
    <m/>
    <s v="L'Est Republicain"/>
    <x v="2"/>
  </r>
  <r>
    <x v="8"/>
    <m/>
    <m/>
    <m/>
    <m/>
    <m/>
    <m/>
    <m/>
    <m/>
    <m/>
    <m/>
    <s v="La Française AM Finances Services"/>
    <x v="3"/>
  </r>
  <r>
    <x v="8"/>
    <m/>
    <m/>
    <m/>
    <m/>
    <m/>
    <m/>
    <m/>
    <m/>
    <m/>
    <m/>
    <s v="La Française AM Gestion Privée"/>
    <x v="3"/>
  </r>
  <r>
    <x v="8"/>
    <m/>
    <m/>
    <m/>
    <m/>
    <m/>
    <m/>
    <m/>
    <m/>
    <m/>
    <m/>
    <s v="La Française AM International Claims Collection"/>
    <x v="3"/>
  </r>
  <r>
    <x v="8"/>
    <m/>
    <m/>
    <m/>
    <m/>
    <m/>
    <m/>
    <m/>
    <m/>
    <m/>
    <m/>
    <s v="La Française Inflection Point "/>
    <x v="3"/>
  </r>
  <r>
    <x v="8"/>
    <m/>
    <m/>
    <m/>
    <m/>
    <m/>
    <m/>
    <m/>
    <m/>
    <m/>
    <m/>
    <s v="La Française Investment Solutions (LFIS)"/>
    <x v="3"/>
  </r>
  <r>
    <x v="8"/>
    <m/>
    <m/>
    <m/>
    <m/>
    <m/>
    <m/>
    <m/>
    <m/>
    <m/>
    <m/>
    <s v="La Française des Placements"/>
    <x v="3"/>
  </r>
  <r>
    <x v="8"/>
    <m/>
    <m/>
    <m/>
    <m/>
    <m/>
    <m/>
    <m/>
    <m/>
    <m/>
    <m/>
    <s v="La Française Real Estate Managers"/>
    <x v="3"/>
  </r>
  <r>
    <x v="8"/>
    <m/>
    <m/>
    <m/>
    <m/>
    <m/>
    <m/>
    <m/>
    <m/>
    <m/>
    <m/>
    <s v="La Française Real Estate Partners"/>
    <x v="3"/>
  </r>
  <r>
    <x v="8"/>
    <m/>
    <m/>
    <m/>
    <m/>
    <m/>
    <m/>
    <m/>
    <m/>
    <m/>
    <m/>
    <s v="La Liberté de l'Est"/>
    <x v="2"/>
  </r>
  <r>
    <x v="8"/>
    <m/>
    <m/>
    <m/>
    <m/>
    <m/>
    <m/>
    <m/>
    <m/>
    <m/>
    <m/>
    <s v="La Perennité Entreprises "/>
    <x v="4"/>
  </r>
  <r>
    <x v="8"/>
    <m/>
    <m/>
    <m/>
    <m/>
    <m/>
    <m/>
    <m/>
    <m/>
    <m/>
    <m/>
    <s v="La Tribune"/>
    <x v="2"/>
  </r>
  <r>
    <x v="8"/>
    <m/>
    <m/>
    <m/>
    <m/>
    <m/>
    <m/>
    <m/>
    <m/>
    <m/>
    <m/>
    <s v="Le Dauphiné Libéré"/>
    <x v="2"/>
  </r>
  <r>
    <x v="8"/>
    <m/>
    <m/>
    <m/>
    <m/>
    <m/>
    <m/>
    <m/>
    <m/>
    <m/>
    <m/>
    <s v="Le Republicain Lorrain"/>
    <x v="2"/>
  </r>
  <r>
    <x v="8"/>
    <m/>
    <m/>
    <m/>
    <m/>
    <m/>
    <m/>
    <m/>
    <m/>
    <m/>
    <m/>
    <s v="Les dernières nouvelles d'Alsace"/>
    <x v="2"/>
  </r>
  <r>
    <x v="8"/>
    <m/>
    <m/>
    <m/>
    <m/>
    <m/>
    <m/>
    <m/>
    <m/>
    <m/>
    <m/>
    <s v="Les dernières nouvelles de Colmar"/>
    <x v="2"/>
  </r>
  <r>
    <x v="8"/>
    <m/>
    <m/>
    <m/>
    <m/>
    <m/>
    <m/>
    <m/>
    <m/>
    <m/>
    <m/>
    <s v="Les Editions de l'Echiquier"/>
    <x v="2"/>
  </r>
  <r>
    <x v="8"/>
    <m/>
    <m/>
    <m/>
    <m/>
    <m/>
    <m/>
    <m/>
    <m/>
    <m/>
    <m/>
    <s v="Leasecom"/>
    <x v="0"/>
  </r>
  <r>
    <x v="8"/>
    <m/>
    <m/>
    <m/>
    <m/>
    <m/>
    <m/>
    <m/>
    <m/>
    <m/>
    <m/>
    <s v="Leasecom Car"/>
    <x v="0"/>
  </r>
  <r>
    <x v="8"/>
    <m/>
    <m/>
    <m/>
    <m/>
    <m/>
    <m/>
    <m/>
    <m/>
    <m/>
    <m/>
    <s v="Leasecom Financial Assets"/>
    <x v="0"/>
  </r>
  <r>
    <x v="8"/>
    <m/>
    <m/>
    <m/>
    <m/>
    <m/>
    <m/>
    <m/>
    <m/>
    <m/>
    <m/>
    <s v="Leasecom Group"/>
    <x v="0"/>
  </r>
  <r>
    <x v="8"/>
    <m/>
    <m/>
    <m/>
    <m/>
    <m/>
    <m/>
    <m/>
    <m/>
    <m/>
    <m/>
    <s v="LFIP Multitrends"/>
    <x v="6"/>
  </r>
  <r>
    <x v="8"/>
    <m/>
    <m/>
    <m/>
    <m/>
    <m/>
    <m/>
    <m/>
    <m/>
    <m/>
    <m/>
    <s v="LFIS Perspectiv 1C. C"/>
    <x v="6"/>
  </r>
  <r>
    <x v="8"/>
    <m/>
    <m/>
    <m/>
    <m/>
    <m/>
    <m/>
    <m/>
    <m/>
    <m/>
    <m/>
    <s v="LFP Actions Euros IRS ( R )"/>
    <x v="6"/>
  </r>
  <r>
    <x v="8"/>
    <m/>
    <m/>
    <m/>
    <m/>
    <m/>
    <m/>
    <m/>
    <m/>
    <m/>
    <m/>
    <s v="LFP Actions Monde FCP"/>
    <x v="6"/>
  </r>
  <r>
    <x v="8"/>
    <m/>
    <m/>
    <m/>
    <m/>
    <m/>
    <m/>
    <m/>
    <m/>
    <m/>
    <m/>
    <s v="LFP Allocation 7 ( R ) "/>
    <x v="6"/>
  </r>
  <r>
    <x v="8"/>
    <m/>
    <m/>
    <m/>
    <m/>
    <m/>
    <m/>
    <m/>
    <m/>
    <m/>
    <m/>
    <s v="LFP Allocation Volatilité PI"/>
    <x v="6"/>
  </r>
  <r>
    <x v="8"/>
    <m/>
    <m/>
    <m/>
    <m/>
    <m/>
    <m/>
    <m/>
    <m/>
    <m/>
    <m/>
    <s v="LFP Allocation Volatilité PR"/>
    <x v="6"/>
  </r>
  <r>
    <x v="8"/>
    <m/>
    <m/>
    <m/>
    <m/>
    <m/>
    <m/>
    <m/>
    <m/>
    <m/>
    <m/>
    <s v="LFP Alteram Event"/>
    <x v="6"/>
  </r>
  <r>
    <x v="8"/>
    <m/>
    <m/>
    <m/>
    <m/>
    <m/>
    <m/>
    <m/>
    <m/>
    <m/>
    <m/>
    <s v="LFP Alteram Multiarbitrage II"/>
    <x v="6"/>
  </r>
  <r>
    <x v="8"/>
    <m/>
    <m/>
    <m/>
    <m/>
    <m/>
    <m/>
    <m/>
    <m/>
    <m/>
    <m/>
    <s v="LFP Alteram Multiarbitrages "/>
    <x v="6"/>
  </r>
  <r>
    <x v="8"/>
    <m/>
    <m/>
    <m/>
    <m/>
    <m/>
    <m/>
    <m/>
    <m/>
    <m/>
    <m/>
    <s v="LFP CDS 3 ANS (S) "/>
    <x v="6"/>
  </r>
  <r>
    <x v="8"/>
    <m/>
    <m/>
    <m/>
    <m/>
    <m/>
    <m/>
    <m/>
    <m/>
    <m/>
    <m/>
    <s v="LFP Convertible Dynamique P"/>
    <x v="6"/>
  </r>
  <r>
    <x v="8"/>
    <m/>
    <m/>
    <m/>
    <m/>
    <m/>
    <m/>
    <m/>
    <m/>
    <m/>
    <m/>
    <s v="LFP Coussin Opportun. FCP 3DEC"/>
    <x v="6"/>
  </r>
  <r>
    <x v="8"/>
    <m/>
    <m/>
    <m/>
    <m/>
    <m/>
    <m/>
    <m/>
    <m/>
    <m/>
    <m/>
    <s v="LFP Credit Flexible Inter R"/>
    <x v="6"/>
  </r>
  <r>
    <x v="8"/>
    <m/>
    <m/>
    <m/>
    <m/>
    <m/>
    <m/>
    <m/>
    <m/>
    <m/>
    <m/>
    <s v="LFP European Fund of Funds SI."/>
    <x v="7"/>
  </r>
  <r>
    <x v="8"/>
    <m/>
    <m/>
    <m/>
    <m/>
    <m/>
    <m/>
    <m/>
    <m/>
    <m/>
    <m/>
    <s v="LFP Foncieres Europe ( R )"/>
    <x v="6"/>
  </r>
  <r>
    <x v="8"/>
    <m/>
    <m/>
    <m/>
    <m/>
    <m/>
    <m/>
    <m/>
    <m/>
    <m/>
    <m/>
    <s v="LFP Grands Vignobles "/>
    <x v="7"/>
  </r>
  <r>
    <x v="8"/>
    <m/>
    <m/>
    <m/>
    <m/>
    <m/>
    <m/>
    <m/>
    <m/>
    <m/>
    <m/>
    <s v="LFP Horizon 2014"/>
    <x v="6"/>
  </r>
  <r>
    <x v="8"/>
    <m/>
    <m/>
    <m/>
    <m/>
    <m/>
    <m/>
    <m/>
    <m/>
    <m/>
    <m/>
    <s v="LFP IMMO SR 2"/>
    <x v="7"/>
  </r>
  <r>
    <x v="8"/>
    <m/>
    <m/>
    <m/>
    <m/>
    <m/>
    <m/>
    <m/>
    <m/>
    <m/>
    <m/>
    <s v="LFP Inflation Plus"/>
    <x v="6"/>
  </r>
  <r>
    <x v="8"/>
    <m/>
    <m/>
    <m/>
    <m/>
    <m/>
    <m/>
    <m/>
    <m/>
    <m/>
    <m/>
    <s v="LFP Libroblig FCP 5DEC"/>
    <x v="6"/>
  </r>
  <r>
    <x v="8"/>
    <m/>
    <m/>
    <m/>
    <m/>
    <m/>
    <m/>
    <m/>
    <m/>
    <m/>
    <m/>
    <s v="LFP Multistrategies Obligatair"/>
    <x v="6"/>
  </r>
  <r>
    <x v="8"/>
    <m/>
    <m/>
    <m/>
    <m/>
    <m/>
    <m/>
    <m/>
    <m/>
    <m/>
    <m/>
    <s v="LFP Multi Trends"/>
    <x v="6"/>
  </r>
  <r>
    <x v="8"/>
    <m/>
    <m/>
    <m/>
    <m/>
    <m/>
    <m/>
    <m/>
    <m/>
    <m/>
    <m/>
    <s v="LFP Nexity Services Immobilier"/>
    <x v="2"/>
  </r>
  <r>
    <x v="8"/>
    <m/>
    <m/>
    <m/>
    <m/>
    <m/>
    <m/>
    <m/>
    <m/>
    <m/>
    <m/>
    <s v="LFP Obligations Emergentes P"/>
    <x v="6"/>
  </r>
  <r>
    <x v="8"/>
    <m/>
    <m/>
    <m/>
    <m/>
    <m/>
    <m/>
    <m/>
    <m/>
    <m/>
    <m/>
    <s v="LFP Obligations ISR D"/>
    <x v="6"/>
  </r>
  <r>
    <x v="8"/>
    <m/>
    <m/>
    <m/>
    <m/>
    <m/>
    <m/>
    <m/>
    <m/>
    <m/>
    <m/>
    <s v="LFP Obligations LT"/>
    <x v="6"/>
  </r>
  <r>
    <x v="8"/>
    <m/>
    <m/>
    <m/>
    <m/>
    <m/>
    <m/>
    <m/>
    <m/>
    <m/>
    <m/>
    <s v="LFP Opsis Assurance"/>
    <x v="7"/>
  </r>
  <r>
    <x v="8"/>
    <m/>
    <m/>
    <m/>
    <m/>
    <m/>
    <m/>
    <m/>
    <m/>
    <m/>
    <m/>
    <s v="LFP Opsis Patrimoine Partenair"/>
    <x v="7"/>
  </r>
  <r>
    <x v="8"/>
    <m/>
    <m/>
    <m/>
    <m/>
    <m/>
    <m/>
    <m/>
    <m/>
    <m/>
    <m/>
    <s v="LFP Patrimoine Emergent I"/>
    <x v="6"/>
  </r>
  <r>
    <x v="8"/>
    <m/>
    <m/>
    <m/>
    <m/>
    <m/>
    <m/>
    <m/>
    <m/>
    <m/>
    <m/>
    <s v="LFP Patrimoine Emergent P"/>
    <x v="6"/>
  </r>
  <r>
    <x v="8"/>
    <m/>
    <m/>
    <m/>
    <m/>
    <m/>
    <m/>
    <m/>
    <m/>
    <m/>
    <m/>
    <s v="LFP Patrimoine Flexible R"/>
    <x v="6"/>
  </r>
  <r>
    <x v="8"/>
    <m/>
    <m/>
    <m/>
    <m/>
    <m/>
    <m/>
    <m/>
    <m/>
    <m/>
    <m/>
    <s v="LFP Pierre"/>
    <x v="7"/>
  </r>
  <r>
    <x v="8"/>
    <m/>
    <m/>
    <m/>
    <m/>
    <m/>
    <m/>
    <m/>
    <m/>
    <m/>
    <m/>
    <s v="LFP Premium Emergents R"/>
    <x v="6"/>
  </r>
  <r>
    <x v="8"/>
    <m/>
    <m/>
    <m/>
    <m/>
    <m/>
    <m/>
    <m/>
    <m/>
    <m/>
    <m/>
    <s v="LFP Profil Performance R "/>
    <x v="6"/>
  </r>
  <r>
    <x v="8"/>
    <m/>
    <m/>
    <m/>
    <m/>
    <m/>
    <m/>
    <m/>
    <m/>
    <m/>
    <m/>
    <s v="LFP Profil Regularite R"/>
    <x v="6"/>
  </r>
  <r>
    <x v="8"/>
    <m/>
    <m/>
    <m/>
    <m/>
    <m/>
    <m/>
    <m/>
    <m/>
    <m/>
    <m/>
    <s v="LFP Rendement 2017 R"/>
    <x v="6"/>
  </r>
  <r>
    <x v="8"/>
    <m/>
    <m/>
    <m/>
    <m/>
    <m/>
    <m/>
    <m/>
    <m/>
    <m/>
    <m/>
    <s v="LFP Selection Emerging "/>
    <x v="6"/>
  </r>
  <r>
    <x v="8"/>
    <m/>
    <m/>
    <m/>
    <m/>
    <m/>
    <m/>
    <m/>
    <m/>
    <m/>
    <m/>
    <s v="LFP Trésorerie Active R"/>
    <x v="6"/>
  </r>
  <r>
    <x v="8"/>
    <m/>
    <m/>
    <m/>
    <m/>
    <m/>
    <m/>
    <m/>
    <m/>
    <m/>
    <m/>
    <s v="LFP Trésorerie B FCP 4DEC "/>
    <x v="6"/>
  </r>
  <r>
    <x v="8"/>
    <m/>
    <m/>
    <m/>
    <m/>
    <m/>
    <m/>
    <m/>
    <m/>
    <m/>
    <m/>
    <s v="LFP Trésorerie MOYEN TERME R"/>
    <x v="6"/>
  </r>
  <r>
    <x v="8"/>
    <m/>
    <m/>
    <m/>
    <m/>
    <m/>
    <m/>
    <m/>
    <m/>
    <m/>
    <m/>
    <s v="LFP Trésorerie R"/>
    <x v="6"/>
  </r>
  <r>
    <x v="8"/>
    <m/>
    <m/>
    <m/>
    <m/>
    <m/>
    <m/>
    <m/>
    <m/>
    <m/>
    <m/>
    <s v="Marsovalor"/>
    <x v="2"/>
  </r>
  <r>
    <x v="8"/>
    <m/>
    <m/>
    <m/>
    <m/>
    <m/>
    <m/>
    <m/>
    <m/>
    <m/>
    <m/>
    <s v="Massena Property"/>
    <x v="4"/>
  </r>
  <r>
    <x v="8"/>
    <m/>
    <m/>
    <m/>
    <m/>
    <m/>
    <m/>
    <m/>
    <m/>
    <m/>
    <m/>
    <s v="Massimob"/>
    <x v="4"/>
  </r>
  <r>
    <x v="8"/>
    <m/>
    <m/>
    <m/>
    <m/>
    <m/>
    <m/>
    <m/>
    <m/>
    <m/>
    <m/>
    <s v="Mediaportage"/>
    <x v="2"/>
  </r>
  <r>
    <x v="8"/>
    <m/>
    <m/>
    <m/>
    <m/>
    <m/>
    <m/>
    <m/>
    <m/>
    <m/>
    <m/>
    <s v="Monabanq"/>
    <x v="0"/>
  </r>
  <r>
    <x v="8"/>
    <m/>
    <m/>
    <m/>
    <m/>
    <m/>
    <m/>
    <m/>
    <m/>
    <m/>
    <m/>
    <s v="Monex"/>
    <x v="0"/>
  </r>
  <r>
    <x v="8"/>
    <m/>
    <m/>
    <m/>
    <m/>
    <m/>
    <m/>
    <m/>
    <m/>
    <m/>
    <m/>
    <s v="MTRL"/>
    <x v="4"/>
  </r>
  <r>
    <x v="8"/>
    <m/>
    <m/>
    <m/>
    <m/>
    <m/>
    <m/>
    <m/>
    <m/>
    <m/>
    <m/>
    <s v="Néa Arbitrages"/>
    <x v="6"/>
  </r>
  <r>
    <x v="8"/>
    <m/>
    <m/>
    <m/>
    <m/>
    <m/>
    <m/>
    <m/>
    <m/>
    <m/>
    <m/>
    <s v="New Alpha Asset Management "/>
    <x v="3"/>
  </r>
  <r>
    <x v="8"/>
    <m/>
    <m/>
    <m/>
    <m/>
    <m/>
    <m/>
    <m/>
    <m/>
    <m/>
    <m/>
    <s v="Next Advisor"/>
    <x v="0"/>
  </r>
  <r>
    <x v="8"/>
    <m/>
    <m/>
    <m/>
    <m/>
    <m/>
    <m/>
    <m/>
    <m/>
    <m/>
    <m/>
    <s v="Next Invest"/>
    <x v="6"/>
  </r>
  <r>
    <x v="8"/>
    <m/>
    <m/>
    <m/>
    <m/>
    <m/>
    <m/>
    <m/>
    <m/>
    <m/>
    <m/>
    <s v="Nord Europe Assurances"/>
    <x v="4"/>
  </r>
  <r>
    <x v="8"/>
    <m/>
    <m/>
    <m/>
    <m/>
    <m/>
    <m/>
    <m/>
    <m/>
    <m/>
    <m/>
    <s v="Nord Europe Lease (ex Bail immo Nord)"/>
    <x v="0"/>
  </r>
  <r>
    <x v="8"/>
    <m/>
    <m/>
    <m/>
    <m/>
    <m/>
    <m/>
    <m/>
    <m/>
    <m/>
    <m/>
    <s v="Nord Europe Partenariat"/>
    <x v="1"/>
  </r>
  <r>
    <x v="8"/>
    <m/>
    <m/>
    <m/>
    <m/>
    <m/>
    <m/>
    <m/>
    <m/>
    <m/>
    <m/>
    <s v="Nord Europe Participations et Investissements (NEPI)"/>
    <x v="2"/>
  </r>
  <r>
    <x v="8"/>
    <m/>
    <m/>
    <m/>
    <m/>
    <m/>
    <m/>
    <m/>
    <m/>
    <m/>
    <m/>
    <s v="Nord Europe Retraite"/>
    <x v="4"/>
  </r>
  <r>
    <x v="8"/>
    <m/>
    <m/>
    <m/>
    <m/>
    <m/>
    <m/>
    <m/>
    <m/>
    <m/>
    <m/>
    <s v="Nord Ouest Entrepreneurs 4"/>
    <x v="6"/>
  </r>
  <r>
    <x v="8"/>
    <m/>
    <m/>
    <m/>
    <m/>
    <m/>
    <m/>
    <m/>
    <m/>
    <m/>
    <m/>
    <s v="Nouvelles Expertises et Talents AM"/>
    <x v="2"/>
  </r>
  <r>
    <x v="8"/>
    <m/>
    <m/>
    <m/>
    <m/>
    <m/>
    <m/>
    <m/>
    <m/>
    <m/>
    <m/>
    <s v="Novelia"/>
    <x v="4"/>
  </r>
  <r>
    <x v="8"/>
    <m/>
    <m/>
    <m/>
    <m/>
    <m/>
    <m/>
    <m/>
    <m/>
    <m/>
    <m/>
    <s v="Océan Participations"/>
    <x v="1"/>
  </r>
  <r>
    <x v="8"/>
    <m/>
    <m/>
    <m/>
    <m/>
    <m/>
    <m/>
    <m/>
    <m/>
    <m/>
    <m/>
    <s v="OPCI Preims Euros"/>
    <x v="6"/>
  </r>
  <r>
    <x v="8"/>
    <m/>
    <m/>
    <m/>
    <m/>
    <m/>
    <m/>
    <m/>
    <m/>
    <m/>
    <m/>
    <s v="OPCI Raspail"/>
    <x v="0"/>
  </r>
  <r>
    <x v="8"/>
    <m/>
    <m/>
    <m/>
    <m/>
    <m/>
    <m/>
    <m/>
    <m/>
    <m/>
    <m/>
    <s v="Parisii Gestion Privée"/>
    <x v="3"/>
  </r>
  <r>
    <x v="8"/>
    <m/>
    <m/>
    <m/>
    <m/>
    <m/>
    <m/>
    <m/>
    <m/>
    <m/>
    <m/>
    <s v="Pargestion 2"/>
    <x v="2"/>
  </r>
  <r>
    <x v="8"/>
    <m/>
    <m/>
    <m/>
    <m/>
    <m/>
    <m/>
    <m/>
    <m/>
    <m/>
    <m/>
    <s v="Pargestion 4"/>
    <x v="2"/>
  </r>
  <r>
    <x v="8"/>
    <m/>
    <m/>
    <m/>
    <m/>
    <m/>
    <m/>
    <m/>
    <m/>
    <m/>
    <m/>
    <s v="Patrimmofi"/>
    <x v="3"/>
  </r>
  <r>
    <x v="8"/>
    <m/>
    <m/>
    <m/>
    <m/>
    <m/>
    <m/>
    <m/>
    <m/>
    <m/>
    <m/>
    <s v="Pierre Expansion"/>
    <x v="7"/>
  </r>
  <r>
    <x v="8"/>
    <m/>
    <m/>
    <m/>
    <m/>
    <m/>
    <m/>
    <m/>
    <m/>
    <m/>
    <m/>
    <s v="Placinvest"/>
    <x v="2"/>
  </r>
  <r>
    <x v="8"/>
    <m/>
    <m/>
    <m/>
    <m/>
    <m/>
    <m/>
    <m/>
    <m/>
    <m/>
    <m/>
    <s v="Presse Diffusion"/>
    <x v="2"/>
  </r>
  <r>
    <x v="8"/>
    <m/>
    <m/>
    <m/>
    <m/>
    <m/>
    <m/>
    <m/>
    <m/>
    <m/>
    <m/>
    <s v="Primonial "/>
    <x v="3"/>
  </r>
  <r>
    <x v="8"/>
    <m/>
    <m/>
    <m/>
    <m/>
    <m/>
    <m/>
    <m/>
    <m/>
    <m/>
    <m/>
    <s v="Primonial Asset Management"/>
    <x v="3"/>
  </r>
  <r>
    <x v="8"/>
    <m/>
    <m/>
    <m/>
    <m/>
    <m/>
    <m/>
    <m/>
    <m/>
    <m/>
    <m/>
    <s v="Primonial Courtage"/>
    <x v="3"/>
  </r>
  <r>
    <x v="8"/>
    <m/>
    <m/>
    <m/>
    <m/>
    <m/>
    <m/>
    <m/>
    <m/>
    <m/>
    <m/>
    <s v="Primonial Holdings"/>
    <x v="3"/>
  </r>
  <r>
    <x v="8"/>
    <m/>
    <m/>
    <m/>
    <m/>
    <m/>
    <m/>
    <m/>
    <m/>
    <m/>
    <m/>
    <s v="Primonial Investment Manager"/>
    <x v="3"/>
  </r>
  <r>
    <x v="8"/>
    <m/>
    <m/>
    <m/>
    <m/>
    <m/>
    <m/>
    <m/>
    <m/>
    <m/>
    <m/>
    <s v="Primonial Reim"/>
    <x v="3"/>
  </r>
  <r>
    <x v="8"/>
    <m/>
    <m/>
    <m/>
    <m/>
    <m/>
    <m/>
    <m/>
    <m/>
    <m/>
    <m/>
    <s v="Procapital"/>
    <x v="0"/>
  </r>
  <r>
    <x v="8"/>
    <m/>
    <m/>
    <m/>
    <m/>
    <m/>
    <m/>
    <m/>
    <m/>
    <m/>
    <m/>
    <s v="Procourtage"/>
    <x v="4"/>
  </r>
  <r>
    <x v="8"/>
    <m/>
    <m/>
    <m/>
    <m/>
    <m/>
    <m/>
    <m/>
    <m/>
    <m/>
    <m/>
    <s v="Publiprint Dauphiné"/>
    <x v="2"/>
  </r>
  <r>
    <x v="8"/>
    <m/>
    <m/>
    <m/>
    <m/>
    <m/>
    <m/>
    <m/>
    <m/>
    <m/>
    <m/>
    <s v="Publiprint Provinces n°1"/>
    <x v="2"/>
  </r>
  <r>
    <x v="8"/>
    <m/>
    <m/>
    <m/>
    <m/>
    <m/>
    <m/>
    <m/>
    <m/>
    <m/>
    <m/>
    <s v="Républicain Lorrain Communication"/>
    <x v="2"/>
  </r>
  <r>
    <x v="8"/>
    <m/>
    <m/>
    <m/>
    <m/>
    <m/>
    <m/>
    <m/>
    <m/>
    <m/>
    <m/>
    <s v="Républicain Lorrain TV News"/>
    <x v="2"/>
  </r>
  <r>
    <x v="8"/>
    <m/>
    <m/>
    <m/>
    <m/>
    <m/>
    <m/>
    <m/>
    <m/>
    <m/>
    <m/>
    <s v="Roche Brune AM SAS"/>
    <x v="3"/>
  </r>
  <r>
    <x v="8"/>
    <m/>
    <m/>
    <m/>
    <m/>
    <m/>
    <m/>
    <m/>
    <m/>
    <m/>
    <m/>
    <s v="Roto Offset Imprimeries"/>
    <x v="2"/>
  </r>
  <r>
    <x v="8"/>
    <m/>
    <m/>
    <m/>
    <m/>
    <m/>
    <m/>
    <m/>
    <m/>
    <m/>
    <m/>
    <s v="Saint-Pierre SNC"/>
    <x v="0"/>
  </r>
  <r>
    <x v="8"/>
    <m/>
    <m/>
    <m/>
    <m/>
    <m/>
    <m/>
    <m/>
    <m/>
    <m/>
    <m/>
    <s v="SAS Volney Bocage"/>
    <x v="0"/>
  </r>
  <r>
    <x v="8"/>
    <m/>
    <m/>
    <m/>
    <m/>
    <m/>
    <m/>
    <m/>
    <m/>
    <m/>
    <m/>
    <s v="SAP Alsace (ex SFEJIC)"/>
    <x v="2"/>
  </r>
  <r>
    <x v="8"/>
    <m/>
    <m/>
    <m/>
    <m/>
    <m/>
    <m/>
    <m/>
    <m/>
    <m/>
    <m/>
    <s v="Schelcher Euros Rendement"/>
    <x v="6"/>
  </r>
  <r>
    <x v="8"/>
    <m/>
    <m/>
    <m/>
    <m/>
    <m/>
    <m/>
    <m/>
    <m/>
    <m/>
    <m/>
    <s v="Schelcher Prince Gestion"/>
    <x v="3"/>
  </r>
  <r>
    <x v="8"/>
    <m/>
    <m/>
    <m/>
    <m/>
    <m/>
    <m/>
    <m/>
    <m/>
    <m/>
    <m/>
    <s v="SCI ACM"/>
    <x v="2"/>
  </r>
  <r>
    <x v="8"/>
    <m/>
    <m/>
    <m/>
    <m/>
    <m/>
    <m/>
    <m/>
    <m/>
    <m/>
    <m/>
    <s v="SCI Alsace"/>
    <x v="2"/>
  </r>
  <r>
    <x v="8"/>
    <m/>
    <m/>
    <m/>
    <m/>
    <m/>
    <m/>
    <m/>
    <m/>
    <m/>
    <m/>
    <s v="SCI Centre Gare"/>
    <x v="2"/>
  </r>
  <r>
    <x v="8"/>
    <m/>
    <m/>
    <m/>
    <m/>
    <m/>
    <m/>
    <m/>
    <m/>
    <m/>
    <m/>
    <s v="SCI CMN"/>
    <x v="0"/>
  </r>
  <r>
    <x v="8"/>
    <m/>
    <m/>
    <m/>
    <m/>
    <m/>
    <m/>
    <m/>
    <m/>
    <m/>
    <m/>
    <s v="SCI CMN 1"/>
    <x v="0"/>
  </r>
  <r>
    <x v="8"/>
    <m/>
    <m/>
    <m/>
    <m/>
    <m/>
    <m/>
    <m/>
    <m/>
    <m/>
    <m/>
    <s v="SCI CMN 2"/>
    <x v="0"/>
  </r>
  <r>
    <x v="8"/>
    <m/>
    <m/>
    <m/>
    <m/>
    <m/>
    <m/>
    <m/>
    <m/>
    <m/>
    <m/>
    <s v="SCI CMN 3"/>
    <x v="0"/>
  </r>
  <r>
    <x v="8"/>
    <m/>
    <m/>
    <m/>
    <m/>
    <m/>
    <m/>
    <m/>
    <m/>
    <m/>
    <m/>
    <s v="SCI CMN location"/>
    <x v="0"/>
  </r>
  <r>
    <x v="8"/>
    <m/>
    <m/>
    <m/>
    <m/>
    <m/>
    <m/>
    <m/>
    <m/>
    <m/>
    <m/>
    <s v="SCI CMN location 2"/>
    <x v="0"/>
  </r>
  <r>
    <x v="8"/>
    <m/>
    <m/>
    <m/>
    <m/>
    <m/>
    <m/>
    <m/>
    <m/>
    <m/>
    <m/>
    <s v="SCI CMN Richebé Inkerman"/>
    <x v="0"/>
  </r>
  <r>
    <x v="8"/>
    <m/>
    <m/>
    <m/>
    <m/>
    <m/>
    <m/>
    <m/>
    <m/>
    <m/>
    <m/>
    <s v="SCI Eurosic Cotentin"/>
    <x v="4"/>
  </r>
  <r>
    <x v="8"/>
    <m/>
    <m/>
    <m/>
    <m/>
    <m/>
    <m/>
    <m/>
    <m/>
    <m/>
    <m/>
    <s v="SCI Interfédéral"/>
    <x v="0"/>
  </r>
  <r>
    <x v="8"/>
    <m/>
    <m/>
    <m/>
    <m/>
    <m/>
    <m/>
    <m/>
    <m/>
    <m/>
    <m/>
    <s v="SCI La Tréflière "/>
    <x v="0"/>
  </r>
  <r>
    <x v="8"/>
    <m/>
    <m/>
    <m/>
    <m/>
    <m/>
    <m/>
    <m/>
    <m/>
    <m/>
    <m/>
    <s v="SCI Le Progrès Confluence"/>
    <x v="2"/>
  </r>
  <r>
    <x v="8"/>
    <m/>
    <m/>
    <m/>
    <m/>
    <m/>
    <m/>
    <m/>
    <m/>
    <m/>
    <m/>
    <s v="SCI Merlet Immobilier"/>
    <x v="0"/>
  </r>
  <r>
    <x v="8"/>
    <m/>
    <m/>
    <m/>
    <m/>
    <m/>
    <m/>
    <m/>
    <m/>
    <m/>
    <m/>
    <s v="SCI Perennite Pierre"/>
    <x v="7"/>
  </r>
  <r>
    <x v="8"/>
    <m/>
    <m/>
    <m/>
    <m/>
    <m/>
    <m/>
    <m/>
    <m/>
    <m/>
    <m/>
    <s v="SCI Raspail Vavin Invest"/>
    <x v="0"/>
  </r>
  <r>
    <x v="8"/>
    <m/>
    <m/>
    <m/>
    <m/>
    <m/>
    <m/>
    <m/>
    <m/>
    <m/>
    <m/>
    <s v="SCPI LFP Europimmo"/>
    <x v="7"/>
  </r>
  <r>
    <x v="8"/>
    <m/>
    <m/>
    <m/>
    <m/>
    <m/>
    <m/>
    <m/>
    <m/>
    <m/>
    <m/>
    <s v="SCPI LFP Opportunité Immo"/>
    <x v="7"/>
  </r>
  <r>
    <x v="8"/>
    <m/>
    <m/>
    <m/>
    <m/>
    <m/>
    <m/>
    <m/>
    <m/>
    <m/>
    <m/>
    <s v="SCPI Patrimmo Croissance"/>
    <x v="6"/>
  </r>
  <r>
    <x v="8"/>
    <m/>
    <m/>
    <m/>
    <m/>
    <m/>
    <m/>
    <m/>
    <m/>
    <m/>
    <m/>
    <s v="SCPI Pierval Santé"/>
    <x v="7"/>
  </r>
  <r>
    <x v="8"/>
    <m/>
    <m/>
    <m/>
    <m/>
    <m/>
    <m/>
    <m/>
    <m/>
    <m/>
    <m/>
    <s v="SDR de Normandie"/>
    <x v="1"/>
  </r>
  <r>
    <x v="8"/>
    <m/>
    <m/>
    <m/>
    <m/>
    <m/>
    <m/>
    <m/>
    <m/>
    <m/>
    <m/>
    <s v="Sefal Property"/>
    <x v="3"/>
  </r>
  <r>
    <x v="8"/>
    <m/>
    <m/>
    <m/>
    <m/>
    <m/>
    <m/>
    <m/>
    <m/>
    <m/>
    <m/>
    <s v="Serenis Assurances"/>
    <x v="4"/>
  </r>
  <r>
    <x v="8"/>
    <m/>
    <m/>
    <m/>
    <m/>
    <m/>
    <m/>
    <m/>
    <m/>
    <m/>
    <m/>
    <s v="Serenis Vie"/>
    <x v="4"/>
  </r>
  <r>
    <x v="8"/>
    <m/>
    <m/>
    <m/>
    <m/>
    <m/>
    <m/>
    <m/>
    <m/>
    <m/>
    <m/>
    <s v="Sicorfe Maintenance"/>
    <x v="2"/>
  </r>
  <r>
    <x v="8"/>
    <m/>
    <m/>
    <m/>
    <m/>
    <m/>
    <m/>
    <m/>
    <m/>
    <m/>
    <m/>
    <s v="Siparex Proximité Innovation"/>
    <x v="1"/>
  </r>
  <r>
    <x v="8"/>
    <m/>
    <m/>
    <m/>
    <m/>
    <m/>
    <m/>
    <m/>
    <m/>
    <m/>
    <m/>
    <s v="Société Civile de Gestion des Parts dans l'Alsace (SCGPA)"/>
    <x v="2"/>
  </r>
  <r>
    <x v="8"/>
    <m/>
    <m/>
    <m/>
    <m/>
    <m/>
    <m/>
    <m/>
    <m/>
    <m/>
    <m/>
    <s v="Société d'Editions de l'Hebdomadaire du Louhanais et du Jura"/>
    <x v="2"/>
  </r>
  <r>
    <x v="8"/>
    <m/>
    <m/>
    <m/>
    <m/>
    <m/>
    <m/>
    <m/>
    <m/>
    <m/>
    <m/>
    <s v="Société de Presse Investissement (SPI)"/>
    <x v="2"/>
  </r>
  <r>
    <x v="8"/>
    <m/>
    <m/>
    <m/>
    <m/>
    <m/>
    <m/>
    <m/>
    <m/>
    <m/>
    <m/>
    <s v="Société Holding Partenaires"/>
    <x v="3"/>
  </r>
  <r>
    <x v="8"/>
    <m/>
    <m/>
    <m/>
    <m/>
    <m/>
    <m/>
    <m/>
    <m/>
    <m/>
    <m/>
    <s v="Sodelem Services"/>
    <x v="2"/>
  </r>
  <r>
    <x v="8"/>
    <m/>
    <m/>
    <m/>
    <m/>
    <m/>
    <m/>
    <m/>
    <m/>
    <m/>
    <m/>
    <s v="SOFEMO - Société Fédérative Europ. De Monétique et de Financement"/>
    <x v="0"/>
  </r>
  <r>
    <x v="8"/>
    <m/>
    <m/>
    <m/>
    <m/>
    <m/>
    <m/>
    <m/>
    <m/>
    <m/>
    <m/>
    <s v="Sofiholding 2"/>
    <x v="2"/>
  </r>
  <r>
    <x v="8"/>
    <m/>
    <m/>
    <m/>
    <m/>
    <m/>
    <m/>
    <m/>
    <m/>
    <m/>
    <m/>
    <s v="Sofiholding 3"/>
    <x v="2"/>
  </r>
  <r>
    <x v="8"/>
    <m/>
    <m/>
    <m/>
    <m/>
    <m/>
    <m/>
    <m/>
    <m/>
    <m/>
    <m/>
    <s v="Sofiholding 4"/>
    <x v="2"/>
  </r>
  <r>
    <x v="8"/>
    <m/>
    <m/>
    <m/>
    <m/>
    <m/>
    <m/>
    <m/>
    <m/>
    <m/>
    <m/>
    <s v="Sofim"/>
    <x v="0"/>
  </r>
  <r>
    <x v="8"/>
    <m/>
    <m/>
    <m/>
    <m/>
    <m/>
    <m/>
    <m/>
    <m/>
    <m/>
    <m/>
    <s v="Sofimmo 3"/>
    <x v="2"/>
  </r>
  <r>
    <x v="8"/>
    <m/>
    <m/>
    <m/>
    <m/>
    <m/>
    <m/>
    <m/>
    <m/>
    <m/>
    <m/>
    <s v="Sofinaction"/>
    <x v="2"/>
  </r>
  <r>
    <x v="8"/>
    <m/>
    <m/>
    <m/>
    <m/>
    <m/>
    <m/>
    <m/>
    <m/>
    <m/>
    <m/>
    <s v="SP Convertibles ISR Europe"/>
    <x v="6"/>
  </r>
  <r>
    <x v="8"/>
    <m/>
    <m/>
    <m/>
    <m/>
    <m/>
    <m/>
    <m/>
    <m/>
    <m/>
    <m/>
    <s v="Sportinvest"/>
    <x v="3"/>
  </r>
  <r>
    <x v="8"/>
    <m/>
    <m/>
    <m/>
    <m/>
    <m/>
    <m/>
    <m/>
    <m/>
    <m/>
    <m/>
    <s v="Stereo 3"/>
    <x v="6"/>
  </r>
  <r>
    <x v="8"/>
    <m/>
    <m/>
    <m/>
    <m/>
    <m/>
    <m/>
    <m/>
    <m/>
    <m/>
    <m/>
    <s v="Stereo 3/6"/>
    <x v="6"/>
  </r>
  <r>
    <x v="8"/>
    <m/>
    <m/>
    <m/>
    <m/>
    <m/>
    <m/>
    <m/>
    <m/>
    <m/>
    <m/>
    <s v="Stereo 4"/>
    <x v="6"/>
  </r>
  <r>
    <x v="8"/>
    <m/>
    <m/>
    <m/>
    <m/>
    <m/>
    <m/>
    <m/>
    <m/>
    <m/>
    <m/>
    <s v="Stereo 4/8"/>
    <x v="6"/>
  </r>
  <r>
    <x v="8"/>
    <m/>
    <m/>
    <m/>
    <m/>
    <m/>
    <m/>
    <m/>
    <m/>
    <m/>
    <m/>
    <s v="Suravenir"/>
    <x v="4"/>
  </r>
  <r>
    <x v="8"/>
    <m/>
    <m/>
    <m/>
    <m/>
    <m/>
    <m/>
    <m/>
    <m/>
    <m/>
    <m/>
    <s v="Suravenir Assurances"/>
    <x v="4"/>
  </r>
  <r>
    <x v="8"/>
    <m/>
    <m/>
    <m/>
    <m/>
    <m/>
    <m/>
    <m/>
    <m/>
    <m/>
    <m/>
    <s v="Suravenir Initiative Actions"/>
    <x v="6"/>
  </r>
  <r>
    <x v="8"/>
    <m/>
    <m/>
    <m/>
    <m/>
    <m/>
    <m/>
    <m/>
    <m/>
    <m/>
    <m/>
    <s v="Suravenir Référence Actions"/>
    <x v="6"/>
  </r>
  <r>
    <x v="8"/>
    <m/>
    <m/>
    <m/>
    <m/>
    <m/>
    <m/>
    <m/>
    <m/>
    <m/>
    <m/>
    <s v="Swell Clas. GTAA FD UCITS S FCP"/>
    <x v="6"/>
  </r>
  <r>
    <x v="8"/>
    <m/>
    <m/>
    <m/>
    <m/>
    <m/>
    <m/>
    <m/>
    <m/>
    <m/>
    <m/>
    <s v="Swell Soft GTAA Fund"/>
    <x v="6"/>
  </r>
  <r>
    <x v="8"/>
    <m/>
    <m/>
    <m/>
    <m/>
    <m/>
    <m/>
    <m/>
    <m/>
    <m/>
    <m/>
    <s v="Synergie Finance Investissement"/>
    <x v="6"/>
  </r>
  <r>
    <x v="8"/>
    <m/>
    <m/>
    <m/>
    <m/>
    <m/>
    <m/>
    <m/>
    <m/>
    <m/>
    <m/>
    <s v="Theia Viager "/>
    <x v="0"/>
  </r>
  <r>
    <x v="8"/>
    <m/>
    <m/>
    <m/>
    <m/>
    <m/>
    <m/>
    <m/>
    <m/>
    <m/>
    <m/>
    <s v="Transactimmo"/>
    <x v="0"/>
  </r>
  <r>
    <x v="8"/>
    <m/>
    <m/>
    <m/>
    <m/>
    <m/>
    <m/>
    <m/>
    <m/>
    <m/>
    <m/>
    <s v="Transatlantique Gestion"/>
    <x v="3"/>
  </r>
  <r>
    <x v="8"/>
    <m/>
    <m/>
    <m/>
    <m/>
    <m/>
    <m/>
    <m/>
    <m/>
    <m/>
    <m/>
    <s v="Sudinnova"/>
    <x v="1"/>
  </r>
  <r>
    <x v="8"/>
    <m/>
    <m/>
    <m/>
    <m/>
    <m/>
    <m/>
    <m/>
    <m/>
    <m/>
    <m/>
    <s v="UFG Alteram Stratégies Futures"/>
    <x v="6"/>
  </r>
  <r>
    <x v="8"/>
    <m/>
    <m/>
    <m/>
    <m/>
    <m/>
    <m/>
    <m/>
    <m/>
    <m/>
    <m/>
    <s v="UFG Pixel 1"/>
    <x v="7"/>
  </r>
  <r>
    <x v="8"/>
    <m/>
    <m/>
    <m/>
    <m/>
    <m/>
    <m/>
    <m/>
    <m/>
    <m/>
    <m/>
    <s v="UFG Property Managers"/>
    <x v="3"/>
  </r>
  <r>
    <x v="8"/>
    <m/>
    <m/>
    <m/>
    <m/>
    <m/>
    <m/>
    <m/>
    <m/>
    <m/>
    <m/>
    <s v="Ufigestion 2"/>
    <x v="2"/>
  </r>
  <r>
    <x v="8"/>
    <m/>
    <m/>
    <m/>
    <m/>
    <m/>
    <m/>
    <m/>
    <m/>
    <m/>
    <m/>
    <s v="Union Immobilière Océan SCI"/>
    <x v="2"/>
  </r>
  <r>
    <x v="8"/>
    <m/>
    <m/>
    <m/>
    <m/>
    <m/>
    <m/>
    <m/>
    <m/>
    <m/>
    <m/>
    <s v="Ugépar Services"/>
    <x v="2"/>
  </r>
  <r>
    <x v="8"/>
    <m/>
    <m/>
    <m/>
    <m/>
    <m/>
    <m/>
    <m/>
    <m/>
    <m/>
    <m/>
    <s v="Valimar 2"/>
    <x v="2"/>
  </r>
  <r>
    <x v="8"/>
    <m/>
    <m/>
    <m/>
    <m/>
    <m/>
    <m/>
    <m/>
    <m/>
    <m/>
    <m/>
    <s v="Valimar 4"/>
    <x v="2"/>
  </r>
  <r>
    <x v="8"/>
    <m/>
    <m/>
    <m/>
    <m/>
    <m/>
    <m/>
    <m/>
    <m/>
    <m/>
    <m/>
    <s v="VTP 1"/>
    <x v="2"/>
  </r>
  <r>
    <x v="8"/>
    <m/>
    <m/>
    <m/>
    <m/>
    <m/>
    <m/>
    <m/>
    <m/>
    <m/>
    <m/>
    <s v="VTP 5"/>
    <x v="2"/>
  </r>
  <r>
    <x v="8"/>
    <m/>
    <m/>
    <m/>
    <m/>
    <m/>
    <m/>
    <m/>
    <m/>
    <m/>
    <m/>
    <s v="Vendatour Investissement"/>
    <x v="2"/>
  </r>
  <r>
    <x v="8"/>
    <m/>
    <m/>
    <m/>
    <m/>
    <m/>
    <m/>
    <m/>
    <m/>
    <m/>
    <m/>
    <s v="Vie Services"/>
    <x v="4"/>
  </r>
  <r>
    <x v="8"/>
    <m/>
    <m/>
    <m/>
    <m/>
    <m/>
    <m/>
    <m/>
    <m/>
    <m/>
    <m/>
    <s v="Volney Développement"/>
    <x v="1"/>
  </r>
  <r>
    <x v="8"/>
    <m/>
    <m/>
    <m/>
    <m/>
    <m/>
    <m/>
    <m/>
    <m/>
    <m/>
    <m/>
    <s v="Voltaire Capital"/>
    <x v="3"/>
  </r>
  <r>
    <x v="8"/>
    <m/>
    <m/>
    <m/>
    <m/>
    <m/>
    <m/>
    <m/>
    <m/>
    <m/>
    <m/>
    <s v="Yucatan 3"/>
    <x v="6"/>
  </r>
  <r>
    <x v="8"/>
    <m/>
    <m/>
    <m/>
    <m/>
    <m/>
    <m/>
    <m/>
    <m/>
    <m/>
    <m/>
    <s v="Yucatan 4"/>
    <x v="6"/>
  </r>
  <r>
    <x v="8"/>
    <m/>
    <m/>
    <m/>
    <m/>
    <m/>
    <m/>
    <m/>
    <m/>
    <m/>
    <m/>
    <s v="Zephyr Home Loans FCT"/>
    <x v="0"/>
  </r>
  <r>
    <x v="9"/>
    <m/>
    <m/>
    <m/>
    <m/>
    <m/>
    <m/>
    <m/>
    <n v="1"/>
    <n v="1"/>
    <n v="0"/>
    <s v="JKC Capital Managment Ltd"/>
    <x v="3"/>
  </r>
  <r>
    <x v="10"/>
    <n v="17"/>
    <n v="2"/>
    <n v="0"/>
    <n v="0"/>
    <n v="-1"/>
    <m/>
    <n v="153"/>
    <n v="1"/>
    <n v="1"/>
    <n v="0"/>
    <s v="Cofidis Hongrie (succursale de Cofidis France)"/>
    <x v="0"/>
  </r>
  <r>
    <x v="11"/>
    <n v="1"/>
    <n v="1"/>
    <n v="0"/>
    <n v="0"/>
    <n v="0"/>
    <m/>
    <n v="0"/>
    <n v="2"/>
    <n v="0"/>
    <n v="2"/>
    <s v="Calypso Management Company"/>
    <x v="1"/>
  </r>
  <r>
    <x v="11"/>
    <m/>
    <m/>
    <m/>
    <m/>
    <m/>
    <m/>
    <m/>
    <m/>
    <m/>
    <m/>
    <s v="Lafayette CLO 1 Ltd."/>
    <x v="1"/>
  </r>
  <r>
    <x v="12"/>
    <n v="26"/>
    <n v="-11"/>
    <n v="0"/>
    <n v="0"/>
    <n v="0"/>
    <m/>
    <n v="138"/>
    <n v="2"/>
    <n v="1"/>
    <n v="1"/>
    <s v="Banca Popolare di Milano"/>
    <x v="0"/>
  </r>
  <r>
    <x v="12"/>
    <m/>
    <m/>
    <m/>
    <m/>
    <m/>
    <m/>
    <m/>
    <m/>
    <m/>
    <m/>
    <s v="Cofidis Italie"/>
    <x v="0"/>
  </r>
  <r>
    <x v="13"/>
    <n v="0"/>
    <n v="0"/>
    <n v="0"/>
    <n v="0"/>
    <n v="0"/>
    <m/>
    <n v="13"/>
    <n v="1"/>
    <n v="0"/>
    <n v="1"/>
    <s v="Banque Pasche Liechtenstein AG"/>
    <x v="3"/>
  </r>
  <r>
    <x v="14"/>
    <n v="292"/>
    <n v="129"/>
    <n v="-18"/>
    <n v="-3"/>
    <n v="-19"/>
    <m/>
    <n v="831"/>
    <n v="29"/>
    <n v="25"/>
    <n v="4"/>
    <s v="ACM RE"/>
    <x v="4"/>
  </r>
  <r>
    <x v="14"/>
    <m/>
    <m/>
    <m/>
    <m/>
    <m/>
    <m/>
    <m/>
    <m/>
    <m/>
    <m/>
    <s v="Axa IM ILS Fund G"/>
    <x v="6"/>
  </r>
  <r>
    <x v="14"/>
    <m/>
    <m/>
    <m/>
    <m/>
    <m/>
    <m/>
    <m/>
    <m/>
    <m/>
    <m/>
    <s v="Banque du Luxembourg"/>
    <x v="3"/>
  </r>
  <r>
    <x v="14"/>
    <m/>
    <m/>
    <m/>
    <m/>
    <m/>
    <m/>
    <m/>
    <m/>
    <m/>
    <m/>
    <s v="Banque transatlantique Luxembourg"/>
    <x v="3"/>
  </r>
  <r>
    <x v="14"/>
    <m/>
    <m/>
    <m/>
    <m/>
    <m/>
    <m/>
    <m/>
    <m/>
    <m/>
    <m/>
    <s v="BKCP Core Fund Class A"/>
    <x v="6"/>
  </r>
  <r>
    <x v="14"/>
    <m/>
    <m/>
    <m/>
    <m/>
    <m/>
    <m/>
    <m/>
    <m/>
    <m/>
    <m/>
    <s v="BKCP Core Fund Class B"/>
    <x v="6"/>
  </r>
  <r>
    <x v="14"/>
    <m/>
    <m/>
    <m/>
    <m/>
    <m/>
    <m/>
    <m/>
    <m/>
    <m/>
    <m/>
    <s v="Cigogne Management"/>
    <x v="1"/>
  </r>
  <r>
    <x v="14"/>
    <m/>
    <m/>
    <m/>
    <m/>
    <m/>
    <m/>
    <m/>
    <m/>
    <m/>
    <m/>
    <s v="CP-BK Reinsurance"/>
    <x v="4"/>
  </r>
  <r>
    <x v="14"/>
    <m/>
    <m/>
    <m/>
    <m/>
    <m/>
    <m/>
    <m/>
    <m/>
    <m/>
    <m/>
    <s v="Diversified Debt Securities SICAV-SIF"/>
    <x v="1"/>
  </r>
  <r>
    <x v="14"/>
    <m/>
    <m/>
    <m/>
    <m/>
    <m/>
    <m/>
    <m/>
    <m/>
    <m/>
    <m/>
    <s v="Divhold"/>
    <x v="1"/>
  </r>
  <r>
    <x v="14"/>
    <m/>
    <m/>
    <m/>
    <m/>
    <m/>
    <m/>
    <m/>
    <m/>
    <m/>
    <m/>
    <s v="ICM Life"/>
    <x v="4"/>
  </r>
  <r>
    <x v="14"/>
    <m/>
    <m/>
    <m/>
    <m/>
    <m/>
    <m/>
    <m/>
    <m/>
    <m/>
    <m/>
    <s v="La Française AM Fund - LFP Rendement Global 2022 Classe R US DH"/>
    <x v="6"/>
  </r>
  <r>
    <x v="14"/>
    <m/>
    <m/>
    <m/>
    <m/>
    <m/>
    <m/>
    <m/>
    <m/>
    <m/>
    <m/>
    <s v="La Française AM International"/>
    <x v="3"/>
  </r>
  <r>
    <x v="14"/>
    <m/>
    <m/>
    <m/>
    <m/>
    <m/>
    <m/>
    <m/>
    <m/>
    <m/>
    <m/>
    <s v="La Française Bank (ex La Française AM Private Bank)"/>
    <x v="3"/>
  </r>
  <r>
    <x v="14"/>
    <m/>
    <m/>
    <m/>
    <m/>
    <m/>
    <m/>
    <m/>
    <m/>
    <m/>
    <m/>
    <s v="LF AM LFP MUL O BC C."/>
    <x v="6"/>
  </r>
  <r>
    <x v="14"/>
    <m/>
    <m/>
    <m/>
    <m/>
    <m/>
    <m/>
    <m/>
    <m/>
    <m/>
    <m/>
    <s v="LF AM LFPFSGIRE ID D."/>
    <x v="6"/>
  </r>
  <r>
    <x v="14"/>
    <m/>
    <m/>
    <m/>
    <m/>
    <m/>
    <m/>
    <m/>
    <m/>
    <m/>
    <m/>
    <s v="LFIP Leaders Emergents"/>
    <x v="6"/>
  </r>
  <r>
    <x v="14"/>
    <m/>
    <m/>
    <m/>
    <m/>
    <m/>
    <m/>
    <m/>
    <m/>
    <m/>
    <m/>
    <s v="LFIP Trend Opportunities "/>
    <x v="6"/>
  </r>
  <r>
    <x v="14"/>
    <m/>
    <m/>
    <m/>
    <m/>
    <m/>
    <m/>
    <m/>
    <m/>
    <m/>
    <m/>
    <s v="LFIS Vision Absolute Return IS"/>
    <x v="6"/>
  </r>
  <r>
    <x v="14"/>
    <m/>
    <m/>
    <m/>
    <m/>
    <m/>
    <m/>
    <m/>
    <m/>
    <m/>
    <m/>
    <s v="LFIS Vision Credit OPP. I Eur"/>
    <x v="6"/>
  </r>
  <r>
    <x v="14"/>
    <m/>
    <m/>
    <m/>
    <m/>
    <m/>
    <m/>
    <m/>
    <m/>
    <m/>
    <m/>
    <s v="LFP Leaders Emergents"/>
    <x v="6"/>
  </r>
  <r>
    <x v="14"/>
    <m/>
    <m/>
    <m/>
    <m/>
    <m/>
    <m/>
    <m/>
    <m/>
    <m/>
    <m/>
    <s v="LFP Opportunity Delff Eur HGH"/>
    <x v="6"/>
  </r>
  <r>
    <x v="14"/>
    <m/>
    <m/>
    <m/>
    <m/>
    <m/>
    <m/>
    <m/>
    <m/>
    <m/>
    <m/>
    <s v="LFP S&amp;P Capital IQ FUND - LFP R2P Global High Yield I CAP EUR "/>
    <x v="6"/>
  </r>
  <r>
    <x v="14"/>
    <m/>
    <m/>
    <m/>
    <m/>
    <m/>
    <m/>
    <m/>
    <m/>
    <m/>
    <m/>
    <s v="LFP S&amp;P Capital IQ FUND - LFP R2P Global High Yield R CAP USD "/>
    <x v="6"/>
  </r>
  <r>
    <x v="14"/>
    <m/>
    <m/>
    <m/>
    <m/>
    <m/>
    <m/>
    <m/>
    <m/>
    <m/>
    <m/>
    <s v="LFP SV "/>
    <x v="1"/>
  </r>
  <r>
    <x v="14"/>
    <m/>
    <m/>
    <m/>
    <m/>
    <m/>
    <m/>
    <m/>
    <m/>
    <m/>
    <m/>
    <s v="Lumedia"/>
    <x v="2"/>
  </r>
  <r>
    <x v="14"/>
    <m/>
    <m/>
    <m/>
    <m/>
    <m/>
    <m/>
    <m/>
    <m/>
    <m/>
    <m/>
    <s v="Nord Europe Life Luxembourg"/>
    <x v="4"/>
  </r>
  <r>
    <x v="14"/>
    <m/>
    <m/>
    <m/>
    <m/>
    <m/>
    <m/>
    <m/>
    <m/>
    <m/>
    <m/>
    <s v="Primonial Luxembourg"/>
    <x v="3"/>
  </r>
  <r>
    <x v="14"/>
    <m/>
    <m/>
    <m/>
    <m/>
    <m/>
    <m/>
    <m/>
    <m/>
    <m/>
    <m/>
    <s v="UFG  IC Fund"/>
    <x v="6"/>
  </r>
  <r>
    <x v="15"/>
    <n v="0"/>
    <n v="-33"/>
    <n v="0"/>
    <n v="0"/>
    <n v="0"/>
    <m/>
    <n v="0"/>
    <n v="2"/>
    <n v="2"/>
    <n v="0"/>
    <s v="Banque Marocaine du Commerce Extérieur (BECM)"/>
    <x v="0"/>
  </r>
  <r>
    <x v="15"/>
    <m/>
    <m/>
    <m/>
    <m/>
    <m/>
    <m/>
    <m/>
    <m/>
    <m/>
    <m/>
    <s v="RMA Watanya"/>
    <x v="4"/>
  </r>
  <r>
    <x v="16"/>
    <n v="2"/>
    <n v="1"/>
    <n v="0"/>
    <n v="0"/>
    <n v="0"/>
    <m/>
    <n v="9"/>
    <n v="2"/>
    <n v="2"/>
    <n v="0"/>
    <s v="Banque Européenne du Crédit Mutuel Monaco"/>
    <x v="0"/>
  </r>
  <r>
    <x v="16"/>
    <m/>
    <m/>
    <m/>
    <m/>
    <m/>
    <m/>
    <m/>
    <m/>
    <m/>
    <m/>
    <s v="Trinity SAM (ex Banque Pasche Monaco SAM)"/>
    <x v="3"/>
  </r>
  <r>
    <x v="17"/>
    <m/>
    <m/>
    <m/>
    <m/>
    <m/>
    <m/>
    <m/>
    <n v="1"/>
    <n v="1"/>
    <n v="0"/>
    <s v="Forum Holdings B.V."/>
    <x v="3"/>
  </r>
  <r>
    <x v="18"/>
    <n v="109"/>
    <n v="53"/>
    <n v="-15"/>
    <n v="0"/>
    <n v="-3"/>
    <m/>
    <n v="399"/>
    <n v="1"/>
    <n v="1"/>
    <n v="0"/>
    <s v="Cofidis Portugal (succursale de Cofidis France)"/>
    <x v="0"/>
  </r>
  <r>
    <x v="19"/>
    <n v="8"/>
    <n v="-1"/>
    <n v="0"/>
    <n v="0"/>
    <n v="-1"/>
    <m/>
    <n v="152"/>
    <n v="1"/>
    <n v="1"/>
    <n v="0"/>
    <s v="Cofidis République Tchèque "/>
    <x v="0"/>
  </r>
  <r>
    <x v="20"/>
    <n v="43"/>
    <n v="39"/>
    <n v="-9"/>
    <n v="1"/>
    <n v="-3"/>
    <m/>
    <n v="50"/>
    <n v="7"/>
    <n v="6"/>
    <n v="1"/>
    <s v="Banque Transatlantique Londes (succursale de BT)"/>
    <x v="3"/>
  </r>
  <r>
    <x v="20"/>
    <m/>
    <m/>
    <m/>
    <m/>
    <m/>
    <m/>
    <m/>
    <m/>
    <m/>
    <m/>
    <s v="CIC Londres (succursale du CIC)"/>
    <x v="5"/>
  </r>
  <r>
    <x v="20"/>
    <m/>
    <m/>
    <m/>
    <m/>
    <m/>
    <m/>
    <m/>
    <m/>
    <m/>
    <m/>
    <s v="CM-CIC Securities London Branch (succursale de CM-CIC Securities)"/>
    <x v="1"/>
  </r>
  <r>
    <x v="20"/>
    <m/>
    <m/>
    <m/>
    <m/>
    <m/>
    <m/>
    <m/>
    <m/>
    <m/>
    <m/>
    <s v="Inflection Point Capital Management Ltd"/>
    <x v="3"/>
  </r>
  <r>
    <x v="20"/>
    <m/>
    <m/>
    <m/>
    <m/>
    <m/>
    <m/>
    <m/>
    <m/>
    <m/>
    <m/>
    <s v="La Française Global Real Estate Investment Management Ltd "/>
    <x v="3"/>
  </r>
  <r>
    <x v="20"/>
    <m/>
    <m/>
    <m/>
    <m/>
    <m/>
    <m/>
    <m/>
    <m/>
    <m/>
    <m/>
    <s v="LFF Real Estate Partners Ltd"/>
    <x v="3"/>
  </r>
  <r>
    <x v="20"/>
    <m/>
    <m/>
    <m/>
    <m/>
    <m/>
    <m/>
    <m/>
    <m/>
    <m/>
    <m/>
    <s v="Tages Capital LLP"/>
    <x v="3"/>
  </r>
  <r>
    <x v="21"/>
    <n v="2"/>
    <n v="0"/>
    <n v="0"/>
    <n v="0"/>
    <n v="0"/>
    <m/>
    <n v="7"/>
    <n v="1"/>
    <n v="1"/>
    <n v="0"/>
    <s v="BECM Saint Martin (succursale BECM)"/>
    <x v="0"/>
  </r>
  <r>
    <x v="22"/>
    <n v="65"/>
    <n v="19"/>
    <n v="-2"/>
    <n v="0"/>
    <n v="-2"/>
    <m/>
    <n v="214"/>
    <n v="3"/>
    <n v="3"/>
    <n v="0"/>
    <s v="Banque transatlantique Singapore"/>
    <x v="3"/>
  </r>
  <r>
    <x v="22"/>
    <m/>
    <m/>
    <m/>
    <m/>
    <m/>
    <m/>
    <m/>
    <m/>
    <m/>
    <m/>
    <s v="CIC Singapour (succursale du CIC)"/>
    <x v="5"/>
  </r>
  <r>
    <x v="22"/>
    <m/>
    <m/>
    <m/>
    <m/>
    <m/>
    <m/>
    <m/>
    <m/>
    <m/>
    <m/>
    <s v="Targo IT Consulting GmbH Singapore (succursale de Targo IT Consulting GmbH)"/>
    <x v="2"/>
  </r>
  <r>
    <x v="23"/>
    <n v="0"/>
    <n v="-1"/>
    <n v="0"/>
    <n v="0"/>
    <n v="0"/>
    <m/>
    <n v="2"/>
    <n v="1"/>
    <n v="1"/>
    <n v="0"/>
    <s v="Cofidis Slovaquie"/>
    <x v="0"/>
  </r>
  <r>
    <x v="24"/>
    <n v="87"/>
    <n v="3"/>
    <n v="-1"/>
    <n v="0"/>
    <n v="-12"/>
    <m/>
    <n v="350"/>
    <n v="5"/>
    <n v="4"/>
    <n v="1"/>
    <s v="Agefor SA Genève"/>
    <x v="3"/>
  </r>
  <r>
    <x v="24"/>
    <m/>
    <m/>
    <m/>
    <m/>
    <m/>
    <m/>
    <m/>
    <m/>
    <m/>
    <m/>
    <s v="Banque Pasche"/>
    <x v="3"/>
  </r>
  <r>
    <x v="24"/>
    <m/>
    <m/>
    <m/>
    <m/>
    <m/>
    <m/>
    <m/>
    <m/>
    <m/>
    <m/>
    <s v="CIC Suisse"/>
    <x v="3"/>
  </r>
  <r>
    <x v="24"/>
    <m/>
    <m/>
    <m/>
    <m/>
    <m/>
    <m/>
    <m/>
    <m/>
    <m/>
    <m/>
    <s v="Pasche Finance SA Fribourg"/>
    <x v="3"/>
  </r>
  <r>
    <x v="24"/>
    <m/>
    <m/>
    <m/>
    <m/>
    <m/>
    <m/>
    <m/>
    <m/>
    <m/>
    <m/>
    <s v="Serficom Family Office SA"/>
    <x v="3"/>
  </r>
  <r>
    <x v="25"/>
    <n v="0"/>
    <n v="15"/>
    <n v="0"/>
    <n v="0"/>
    <n v="0"/>
    <m/>
    <n v="0"/>
    <n v="2"/>
    <n v="2"/>
    <n v="0"/>
    <s v="Astree"/>
    <x v="4"/>
  </r>
  <r>
    <x v="25"/>
    <m/>
    <m/>
    <m/>
    <m/>
    <m/>
    <m/>
    <m/>
    <m/>
    <m/>
    <m/>
    <s v="Banque de Tunisie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827">
  <r>
    <x v="0"/>
    <n v="55"/>
    <n v="3"/>
    <n v="-3"/>
    <n v="-1"/>
    <n v="-4"/>
    <n v="1258"/>
    <n v="7"/>
    <s v="BNP Paribas Cadiz Securities"/>
    <x v="0"/>
  </r>
  <r>
    <x v="0"/>
    <m/>
    <m/>
    <m/>
    <m/>
    <m/>
    <m/>
    <m/>
    <s v="BNP Paribas Cadiz Stockbroking"/>
    <x v="0"/>
  </r>
  <r>
    <x v="0"/>
    <m/>
    <m/>
    <m/>
    <m/>
    <m/>
    <m/>
    <m/>
    <s v="BNP Paribas Sa (succ. Afrique du Sud)"/>
    <x v="0"/>
  </r>
  <r>
    <x v="0"/>
    <m/>
    <m/>
    <m/>
    <m/>
    <m/>
    <m/>
    <m/>
    <s v="RCS Cards Proprietary Ltd"/>
    <x v="1"/>
  </r>
  <r>
    <x v="0"/>
    <m/>
    <m/>
    <m/>
    <m/>
    <m/>
    <m/>
    <m/>
    <s v="RCS Collections Proprietary Ltd"/>
    <x v="1"/>
  </r>
  <r>
    <x v="0"/>
    <m/>
    <m/>
    <m/>
    <m/>
    <m/>
    <m/>
    <m/>
    <s v="RCS Home Loans Proprietary Ltd"/>
    <x v="1"/>
  </r>
  <r>
    <x v="0"/>
    <m/>
    <m/>
    <m/>
    <m/>
    <m/>
    <m/>
    <m/>
    <s v="RCS Investment Holdings Ltd"/>
    <x v="1"/>
  </r>
  <r>
    <x v="1"/>
    <n v="120"/>
    <n v="61"/>
    <n v="-19"/>
    <n v="3"/>
    <n v="-16"/>
    <n v="1287"/>
    <n v="2"/>
    <s v="BNP Paribas ElDjazair"/>
    <x v="2"/>
  </r>
  <r>
    <x v="1"/>
    <m/>
    <m/>
    <m/>
    <m/>
    <m/>
    <m/>
    <m/>
    <s v="Cetelem Algérie"/>
    <x v="1"/>
  </r>
  <r>
    <x v="2"/>
    <n v="1114"/>
    <n v="297"/>
    <n v="-91"/>
    <n v="-19"/>
    <n v="-110"/>
    <n v="4163"/>
    <n v="28"/>
    <s v="Arval Deutschland GmbH"/>
    <x v="3"/>
  </r>
  <r>
    <x v="2"/>
    <m/>
    <m/>
    <m/>
    <m/>
    <m/>
    <m/>
    <m/>
    <s v="Cardif Assurance Vie (succ. Allemagne)"/>
    <x v="4"/>
  </r>
  <r>
    <x v="2"/>
    <m/>
    <m/>
    <m/>
    <m/>
    <m/>
    <m/>
    <m/>
    <s v="Cardif Assurance Risques Divers (succ. Allemagne)"/>
    <x v="4"/>
  </r>
  <r>
    <x v="2"/>
    <m/>
    <m/>
    <m/>
    <m/>
    <m/>
    <m/>
    <m/>
    <s v="BGL BNP Paribas (succ. Allemagne)"/>
    <x v="5"/>
  </r>
  <r>
    <x v="2"/>
    <m/>
    <m/>
    <m/>
    <m/>
    <m/>
    <m/>
    <m/>
    <s v="BNP Paribas Factor GmbH"/>
    <x v="5"/>
  </r>
  <r>
    <x v="2"/>
    <m/>
    <m/>
    <m/>
    <m/>
    <m/>
    <m/>
    <m/>
    <s v="BNP Paribas Emission un handel. GmbH"/>
    <x v="0"/>
  </r>
  <r>
    <x v="2"/>
    <m/>
    <m/>
    <m/>
    <m/>
    <m/>
    <m/>
    <m/>
    <s v="BNP Paribas Fortis (succ. Allemagne)"/>
    <x v="0"/>
  </r>
  <r>
    <x v="2"/>
    <m/>
    <m/>
    <m/>
    <m/>
    <m/>
    <m/>
    <m/>
    <s v="BNP Paribas SA (succ. Allemagne)"/>
    <x v="0"/>
  </r>
  <r>
    <x v="2"/>
    <m/>
    <m/>
    <m/>
    <m/>
    <m/>
    <m/>
    <m/>
    <s v="BNP Paribas Investment Partners Belgium (succ. Allemagne)"/>
    <x v="6"/>
  </r>
  <r>
    <x v="2"/>
    <m/>
    <m/>
    <m/>
    <m/>
    <m/>
    <m/>
    <m/>
    <s v="All in One Vermietungsgesellchaft für Telekommunicationsanlagen mbH"/>
    <x v="7"/>
  </r>
  <r>
    <x v="2"/>
    <m/>
    <m/>
    <m/>
    <m/>
    <m/>
    <m/>
    <m/>
    <s v="BNP Paribas Lease Groupe BPLG (succ. Allemagne)"/>
    <x v="7"/>
  </r>
  <r>
    <x v="2"/>
    <m/>
    <m/>
    <m/>
    <m/>
    <m/>
    <m/>
    <m/>
    <s v="Claas Financial Services (succ. Allemagne)"/>
    <x v="7"/>
  </r>
  <r>
    <x v="2"/>
    <m/>
    <m/>
    <m/>
    <m/>
    <m/>
    <m/>
    <m/>
    <s v="CNH Industrial Capital Europe (succ. Allemagne)"/>
    <x v="7"/>
  </r>
  <r>
    <x v="2"/>
    <m/>
    <m/>
    <m/>
    <m/>
    <m/>
    <m/>
    <m/>
    <s v="Fortis Lease Deutschland GmbH"/>
    <x v="7"/>
  </r>
  <r>
    <x v="2"/>
    <m/>
    <m/>
    <m/>
    <m/>
    <m/>
    <m/>
    <m/>
    <s v="JCB Finance (succ. Allemagne)"/>
    <x v="7"/>
  </r>
  <r>
    <x v="2"/>
    <m/>
    <m/>
    <m/>
    <m/>
    <m/>
    <m/>
    <m/>
    <s v="Commerz Finanz"/>
    <x v="1"/>
  </r>
  <r>
    <x v="2"/>
    <m/>
    <m/>
    <m/>
    <m/>
    <m/>
    <m/>
    <m/>
    <s v="Gesellschaft für Capital &amp; Vermögensverwaltung Gmbh (GCV)"/>
    <x v="1"/>
  </r>
  <r>
    <x v="2"/>
    <m/>
    <m/>
    <m/>
    <m/>
    <m/>
    <m/>
    <m/>
    <s v="Inkasso Kodat Gmbh &amp; Co KG"/>
    <x v="1"/>
  </r>
  <r>
    <x v="2"/>
    <m/>
    <m/>
    <m/>
    <m/>
    <m/>
    <m/>
    <m/>
    <s v="Von Essen GmbH &amp; Co. KG Bankgesellschaft"/>
    <x v="1"/>
  </r>
  <r>
    <x v="2"/>
    <m/>
    <m/>
    <m/>
    <m/>
    <m/>
    <m/>
    <m/>
    <s v="BNP Paribas Beteiligungsholding AG"/>
    <x v="8"/>
  </r>
  <r>
    <x v="2"/>
    <m/>
    <m/>
    <m/>
    <m/>
    <m/>
    <m/>
    <m/>
    <s v="Cortal Consors (succ. Allemagne)"/>
    <x v="8"/>
  </r>
  <r>
    <x v="2"/>
    <m/>
    <m/>
    <m/>
    <m/>
    <m/>
    <m/>
    <m/>
    <s v="DAB Bank AG"/>
    <x v="8"/>
  </r>
  <r>
    <x v="2"/>
    <m/>
    <m/>
    <m/>
    <m/>
    <m/>
    <m/>
    <m/>
    <s v="BNP Paribas Securities Services - BP2S (succ. Allemagne) "/>
    <x v="9"/>
  </r>
  <r>
    <x v="2"/>
    <m/>
    <m/>
    <m/>
    <m/>
    <m/>
    <m/>
    <m/>
    <s v="BNP Paribas Real Estate Consult GmbH"/>
    <x v="10"/>
  </r>
  <r>
    <x v="2"/>
    <m/>
    <m/>
    <m/>
    <m/>
    <m/>
    <m/>
    <m/>
    <s v="BNP Paribas Real Estate GmbH"/>
    <x v="10"/>
  </r>
  <r>
    <x v="2"/>
    <m/>
    <m/>
    <m/>
    <m/>
    <m/>
    <m/>
    <m/>
    <s v="BNP Paribas Real Estate Holding GmbH"/>
    <x v="10"/>
  </r>
  <r>
    <x v="2"/>
    <m/>
    <m/>
    <m/>
    <m/>
    <m/>
    <m/>
    <m/>
    <s v="BNP Paribas Real Estate Investment Management Germany GmbH"/>
    <x v="10"/>
  </r>
  <r>
    <x v="2"/>
    <m/>
    <m/>
    <m/>
    <m/>
    <m/>
    <m/>
    <m/>
    <s v="BNP Paribas Real Estate property Management GmbH"/>
    <x v="10"/>
  </r>
  <r>
    <x v="3"/>
    <n v="14"/>
    <n v="5"/>
    <n v="-1"/>
    <n v="0"/>
    <n v="-1"/>
    <n v="35"/>
    <n v="2"/>
    <s v="BNP Paribas Investment Company KSA"/>
    <x v="0"/>
  </r>
  <r>
    <x v="3"/>
    <m/>
    <m/>
    <m/>
    <m/>
    <m/>
    <m/>
    <m/>
    <s v="BNP Paribas SA (succ. Arabie Saoudite)"/>
    <x v="0"/>
  </r>
  <r>
    <x v="4"/>
    <n v="101"/>
    <n v="63"/>
    <n v="-18"/>
    <n v="-5"/>
    <n v="-23"/>
    <n v="223"/>
    <n v="6"/>
    <s v="Cardif Seguros SA"/>
    <x v="4"/>
  </r>
  <r>
    <x v="4"/>
    <m/>
    <m/>
    <m/>
    <m/>
    <m/>
    <m/>
    <m/>
    <s v="BNP Paribas SA (succ. Argentine)"/>
    <x v="0"/>
  </r>
  <r>
    <x v="4"/>
    <m/>
    <m/>
    <m/>
    <m/>
    <m/>
    <m/>
    <m/>
    <s v="BNP Paribas investment Partners Argentina SA"/>
    <x v="6"/>
  </r>
  <r>
    <x v="4"/>
    <m/>
    <m/>
    <m/>
    <m/>
    <m/>
    <m/>
    <m/>
    <s v="Banco Cetelem Argentina SA"/>
    <x v="1"/>
  </r>
  <r>
    <x v="4"/>
    <m/>
    <m/>
    <m/>
    <m/>
    <m/>
    <m/>
    <m/>
    <s v="Banco de Servicios Financieros SA"/>
    <x v="1"/>
  </r>
  <r>
    <x v="4"/>
    <m/>
    <m/>
    <m/>
    <m/>
    <m/>
    <m/>
    <m/>
    <s v="Fideicomiso Financiero Cetelem II, III et IV"/>
    <x v="1"/>
  </r>
  <r>
    <x v="5"/>
    <n v="146"/>
    <n v="58"/>
    <n v="-5"/>
    <n v="-14"/>
    <n v="-19"/>
    <n v="458"/>
    <n v="6"/>
    <s v="BNP Pacific (Australia) Ltd"/>
    <x v="0"/>
  </r>
  <r>
    <x v="5"/>
    <m/>
    <m/>
    <m/>
    <m/>
    <m/>
    <m/>
    <m/>
    <s v="BNP Paribas SA (succ. Australie)"/>
    <x v="0"/>
  </r>
  <r>
    <x v="5"/>
    <m/>
    <m/>
    <m/>
    <m/>
    <m/>
    <m/>
    <m/>
    <s v="BNP Paribas Investment Partners (Australia) Holdongs Pty Ltd"/>
    <x v="6"/>
  </r>
  <r>
    <x v="5"/>
    <m/>
    <m/>
    <m/>
    <m/>
    <m/>
    <m/>
    <m/>
    <s v="BNP Paribas Investment Partners (Australia) Ltd"/>
    <x v="6"/>
  </r>
  <r>
    <x v="5"/>
    <m/>
    <m/>
    <m/>
    <m/>
    <m/>
    <m/>
    <m/>
    <s v="BNP Paribas Fund Services Australasia Pty Ltd"/>
    <x v="9"/>
  </r>
  <r>
    <x v="5"/>
    <m/>
    <m/>
    <m/>
    <m/>
    <m/>
    <m/>
    <m/>
    <s v="BNP Paribas Securities Services - BP2S (succ. Australie)"/>
    <x v="9"/>
  </r>
  <r>
    <x v="6"/>
    <n v="14"/>
    <n v="5"/>
    <n v="-1"/>
    <n v="0"/>
    <n v="-1"/>
    <n v="170"/>
    <n v="8"/>
    <s v="Arval Austria GmbH"/>
    <x v="3"/>
  </r>
  <r>
    <x v="6"/>
    <m/>
    <m/>
    <m/>
    <m/>
    <m/>
    <m/>
    <m/>
    <s v="Cardif Assurance Vie (succ. Autriche)"/>
    <x v="4"/>
  </r>
  <r>
    <x v="6"/>
    <m/>
    <m/>
    <m/>
    <m/>
    <m/>
    <m/>
    <m/>
    <s v="Cardif Assurances Risques Divers (succ. Autriche)"/>
    <x v="4"/>
  </r>
  <r>
    <x v="6"/>
    <m/>
    <m/>
    <m/>
    <m/>
    <m/>
    <m/>
    <m/>
    <s v="BNP Paribas Fortis (succ. Autriche)"/>
    <x v="0"/>
  </r>
  <r>
    <x v="6"/>
    <m/>
    <m/>
    <m/>
    <m/>
    <m/>
    <m/>
    <m/>
    <s v="BNP Paribas Asset Management SAS (succ. Autriche)"/>
    <x v="6"/>
  </r>
  <r>
    <x v="6"/>
    <m/>
    <m/>
    <m/>
    <m/>
    <m/>
    <m/>
    <m/>
    <s v="All in One Vermietung GmbH"/>
    <x v="7"/>
  </r>
  <r>
    <x v="6"/>
    <m/>
    <m/>
    <m/>
    <m/>
    <m/>
    <m/>
    <m/>
    <s v="CNH industrial Capital Europe GmbH (ex- CNH Capital Europe GmbH)"/>
    <x v="7"/>
  </r>
  <r>
    <x v="6"/>
    <m/>
    <m/>
    <m/>
    <m/>
    <m/>
    <m/>
    <m/>
    <s v="Direktanlage AT AG"/>
    <x v="8"/>
  </r>
  <r>
    <x v="7"/>
    <n v="54"/>
    <n v="-31"/>
    <n v="0"/>
    <n v="0"/>
    <n v="0"/>
    <n v="360"/>
    <n v="2"/>
    <s v="BNP Paribas SA (succ. Bahrein)"/>
    <x v="0"/>
  </r>
  <r>
    <x v="7"/>
    <m/>
    <m/>
    <m/>
    <m/>
    <m/>
    <m/>
    <m/>
    <s v="Turk Ekonomi Bankasi AS (succ. Bahreïn)"/>
    <x v="2"/>
  </r>
  <r>
    <x v="8"/>
    <n v="4514"/>
    <n v="1393"/>
    <n v="-31"/>
    <n v="-441"/>
    <n v="-472"/>
    <n v="16383"/>
    <n v="41"/>
    <s v="Arval Belgium SA"/>
    <x v="3"/>
  </r>
  <r>
    <x v="8"/>
    <m/>
    <m/>
    <m/>
    <m/>
    <m/>
    <m/>
    <m/>
    <s v="AG Insurance (Groupe)"/>
    <x v="4"/>
  </r>
  <r>
    <x v="8"/>
    <m/>
    <m/>
    <m/>
    <m/>
    <m/>
    <m/>
    <m/>
    <s v="Cardif Assurance Vie (succ. Belgique)"/>
    <x v="4"/>
  </r>
  <r>
    <x v="8"/>
    <m/>
    <m/>
    <m/>
    <m/>
    <m/>
    <m/>
    <m/>
    <s v="Cardif Assurance Vie Risques Divers (succ. Belgique)"/>
    <x v="4"/>
  </r>
  <r>
    <x v="8"/>
    <m/>
    <m/>
    <m/>
    <m/>
    <m/>
    <m/>
    <m/>
    <s v="Cardif Leven"/>
    <x v="4"/>
  </r>
  <r>
    <x v="8"/>
    <m/>
    <m/>
    <m/>
    <m/>
    <m/>
    <m/>
    <m/>
    <s v="F&amp;B Insurance Holdings SA (Groupe)"/>
    <x v="4"/>
  </r>
  <r>
    <x v="8"/>
    <m/>
    <m/>
    <m/>
    <m/>
    <m/>
    <m/>
    <m/>
    <s v="Alpha Card SCRL (Groupe)"/>
    <x v="5"/>
  </r>
  <r>
    <x v="8"/>
    <m/>
    <m/>
    <m/>
    <m/>
    <m/>
    <m/>
    <m/>
    <s v="BASS Master Issuer NV"/>
    <x v="5"/>
  </r>
  <r>
    <x v="8"/>
    <m/>
    <m/>
    <m/>
    <m/>
    <m/>
    <m/>
    <m/>
    <s v="Belgian Mobile Wallet"/>
    <x v="5"/>
  </r>
  <r>
    <x v="8"/>
    <m/>
    <m/>
    <m/>
    <m/>
    <m/>
    <m/>
    <m/>
    <s v="BNP Paribas Fortis"/>
    <x v="5"/>
  </r>
  <r>
    <x v="8"/>
    <m/>
    <m/>
    <m/>
    <m/>
    <m/>
    <m/>
    <m/>
    <s v="BNP Paribas Fortis Factor NV"/>
    <x v="5"/>
  </r>
  <r>
    <x v="8"/>
    <m/>
    <m/>
    <m/>
    <m/>
    <m/>
    <m/>
    <m/>
    <s v="Bpost banque"/>
    <x v="5"/>
  </r>
  <r>
    <x v="8"/>
    <m/>
    <m/>
    <m/>
    <m/>
    <m/>
    <m/>
    <m/>
    <s v="Demetris NV"/>
    <x v="5"/>
  </r>
  <r>
    <x v="8"/>
    <m/>
    <m/>
    <m/>
    <m/>
    <m/>
    <m/>
    <m/>
    <s v="Esmée Master issuer"/>
    <x v="5"/>
  </r>
  <r>
    <x v="8"/>
    <m/>
    <m/>
    <m/>
    <m/>
    <m/>
    <m/>
    <m/>
    <s v="Immobilière Sauvenière SA"/>
    <x v="5"/>
  </r>
  <r>
    <x v="8"/>
    <m/>
    <m/>
    <m/>
    <m/>
    <m/>
    <m/>
    <m/>
    <s v="BNP Paribas SA (succ. Belgique)"/>
    <x v="0"/>
  </r>
  <r>
    <x v="8"/>
    <m/>
    <m/>
    <m/>
    <m/>
    <m/>
    <m/>
    <m/>
    <s v="FScholen"/>
    <x v="0"/>
  </r>
  <r>
    <x v="8"/>
    <m/>
    <m/>
    <m/>
    <m/>
    <m/>
    <m/>
    <m/>
    <s v="BNP Paribas investment Partners BE Holding"/>
    <x v="11"/>
  </r>
  <r>
    <x v="8"/>
    <m/>
    <m/>
    <m/>
    <m/>
    <m/>
    <m/>
    <m/>
    <s v="BNP Paribas Investment Partners Belgium"/>
    <x v="6"/>
  </r>
  <r>
    <x v="8"/>
    <m/>
    <m/>
    <m/>
    <m/>
    <m/>
    <m/>
    <m/>
    <s v="Ace Equipment Leasing"/>
    <x v="7"/>
  </r>
  <r>
    <x v="8"/>
    <m/>
    <m/>
    <m/>
    <m/>
    <m/>
    <m/>
    <m/>
    <s v="Ace Leasing"/>
    <x v="7"/>
  </r>
  <r>
    <x v="8"/>
    <m/>
    <m/>
    <m/>
    <m/>
    <m/>
    <m/>
    <m/>
    <s v="BNP Paribas Lease Group SA Belgium"/>
    <x v="7"/>
  </r>
  <r>
    <x v="8"/>
    <m/>
    <m/>
    <m/>
    <m/>
    <m/>
    <m/>
    <m/>
    <s v="CNH industrial Capital Europe (succ. Belgique)"/>
    <x v="7"/>
  </r>
  <r>
    <x v="8"/>
    <m/>
    <m/>
    <m/>
    <m/>
    <m/>
    <m/>
    <m/>
    <s v="ES-Finance"/>
    <x v="7"/>
  </r>
  <r>
    <x v="8"/>
    <m/>
    <m/>
    <m/>
    <m/>
    <m/>
    <m/>
    <m/>
    <s v="Fortis Lease Belgium"/>
    <x v="7"/>
  </r>
  <r>
    <x v="8"/>
    <m/>
    <m/>
    <m/>
    <m/>
    <m/>
    <m/>
    <m/>
    <s v="Fortis Lease Car &amp; Truck"/>
    <x v="7"/>
  </r>
  <r>
    <x v="8"/>
    <m/>
    <m/>
    <m/>
    <m/>
    <m/>
    <m/>
    <m/>
    <s v="Alpha Crédit SA"/>
    <x v="1"/>
  </r>
  <r>
    <x v="8"/>
    <m/>
    <m/>
    <m/>
    <m/>
    <m/>
    <m/>
    <m/>
    <s v="Eos Aremas Belgium SA"/>
    <x v="1"/>
  </r>
  <r>
    <x v="8"/>
    <m/>
    <m/>
    <m/>
    <m/>
    <m/>
    <m/>
    <m/>
    <s v="Nissan Finance Belgium NV"/>
    <x v="1"/>
  </r>
  <r>
    <x v="8"/>
    <m/>
    <m/>
    <m/>
    <m/>
    <m/>
    <m/>
    <m/>
    <s v="Cobema"/>
    <x v="12"/>
  </r>
  <r>
    <x v="8"/>
    <m/>
    <m/>
    <m/>
    <m/>
    <m/>
    <m/>
    <m/>
    <s v="Fortis Private Equity Belgium NV"/>
    <x v="12"/>
  </r>
  <r>
    <x v="8"/>
    <m/>
    <m/>
    <m/>
    <m/>
    <m/>
    <m/>
    <m/>
    <s v="Fortis Private Equity Expansion Belgium NV"/>
    <x v="12"/>
  </r>
  <r>
    <x v="8"/>
    <m/>
    <m/>
    <m/>
    <m/>
    <m/>
    <m/>
    <m/>
    <s v="Fortis Private Equity Management Belgium"/>
    <x v="12"/>
  </r>
  <r>
    <x v="8"/>
    <m/>
    <m/>
    <m/>
    <m/>
    <m/>
    <m/>
    <m/>
    <s v="Fortis Private Equity Venture Belgium SA"/>
    <x v="12"/>
  </r>
  <r>
    <x v="8"/>
    <m/>
    <m/>
    <m/>
    <m/>
    <m/>
    <m/>
    <m/>
    <s v="Gepeco"/>
    <x v="12"/>
  </r>
  <r>
    <x v="8"/>
    <m/>
    <m/>
    <m/>
    <m/>
    <m/>
    <m/>
    <m/>
    <s v="BNP Paribas Securities Services - BP2S (succ. Belgique)"/>
    <x v="9"/>
  </r>
  <r>
    <x v="8"/>
    <m/>
    <m/>
    <m/>
    <m/>
    <m/>
    <m/>
    <m/>
    <s v="BNP Paribas Real Estate Advisory Belgium SA"/>
    <x v="10"/>
  </r>
  <r>
    <x v="8"/>
    <m/>
    <m/>
    <m/>
    <m/>
    <m/>
    <m/>
    <m/>
    <s v="BNP Paribas Real Estate Holding Benelux SA "/>
    <x v="10"/>
  </r>
  <r>
    <x v="8"/>
    <m/>
    <m/>
    <m/>
    <m/>
    <m/>
    <m/>
    <m/>
    <s v="BNP Paribas Real Estate investment Management Belgium"/>
    <x v="10"/>
  </r>
  <r>
    <x v="8"/>
    <m/>
    <m/>
    <m/>
    <m/>
    <m/>
    <m/>
    <m/>
    <s v="BNP Paribas Real Estate Property Management Belgium"/>
    <x v="10"/>
  </r>
  <r>
    <x v="8"/>
    <m/>
    <m/>
    <m/>
    <m/>
    <m/>
    <m/>
    <m/>
    <s v="Sagip"/>
    <x v="13"/>
  </r>
  <r>
    <x v="9"/>
    <m/>
    <m/>
    <m/>
    <m/>
    <m/>
    <m/>
    <m/>
    <s v="Cronos Holding Company Ltd (Groupe)"/>
    <x v="0"/>
  </r>
  <r>
    <x v="10"/>
    <n v="0"/>
    <n v="0"/>
    <n v="0"/>
    <n v="0"/>
    <n v="0"/>
    <n v="9"/>
    <n v="1"/>
    <s v="RCS Botswana Propreietary Ltd"/>
    <x v="1"/>
  </r>
  <r>
    <x v="11"/>
    <n v="625"/>
    <n v="214"/>
    <n v="-87"/>
    <n v="10"/>
    <n v="-77"/>
    <n v="1280"/>
    <n v="14"/>
    <s v="Arval Brasil Limitada"/>
    <x v="3"/>
  </r>
  <r>
    <x v="11"/>
    <m/>
    <m/>
    <m/>
    <m/>
    <m/>
    <m/>
    <m/>
    <s v="Cardif do Brasil Seguros e Garantias"/>
    <x v="4"/>
  </r>
  <r>
    <x v="11"/>
    <m/>
    <m/>
    <m/>
    <m/>
    <m/>
    <m/>
    <m/>
    <s v="Cardif do Brasil Vida e Previdencia SA"/>
    <x v="4"/>
  </r>
  <r>
    <x v="11"/>
    <m/>
    <m/>
    <m/>
    <m/>
    <m/>
    <m/>
    <m/>
    <s v="Luizaseg"/>
    <x v="4"/>
  </r>
  <r>
    <x v="11"/>
    <m/>
    <m/>
    <m/>
    <m/>
    <m/>
    <m/>
    <m/>
    <s v="NCVP Participacoes Societarias SA"/>
    <x v="4"/>
  </r>
  <r>
    <x v="11"/>
    <m/>
    <m/>
    <m/>
    <m/>
    <m/>
    <m/>
    <m/>
    <s v="Banco BNP Paribas Brasil SA"/>
    <x v="0"/>
  </r>
  <r>
    <x v="11"/>
    <m/>
    <m/>
    <m/>
    <m/>
    <m/>
    <m/>
    <m/>
    <s v="BNP Paribas EQD Brazil Fund Fundo Invest Multimercado"/>
    <x v="0"/>
  </r>
  <r>
    <x v="11"/>
    <m/>
    <m/>
    <m/>
    <m/>
    <m/>
    <m/>
    <m/>
    <s v="BNP Paribas proprietario Fundo de investimento Multimercado"/>
    <x v="0"/>
  </r>
  <r>
    <x v="11"/>
    <m/>
    <m/>
    <m/>
    <m/>
    <m/>
    <m/>
    <m/>
    <s v="BNP Paribas Asset Management Brasil Ltda"/>
    <x v="6"/>
  </r>
  <r>
    <x v="11"/>
    <m/>
    <m/>
    <m/>
    <m/>
    <m/>
    <m/>
    <m/>
    <s v="Banco Cetelem (ex- Banco BGN SA)"/>
    <x v="1"/>
  </r>
  <r>
    <x v="11"/>
    <m/>
    <m/>
    <m/>
    <m/>
    <m/>
    <m/>
    <m/>
    <s v="BGN Mercantil E Servicios Ltda"/>
    <x v="1"/>
  </r>
  <r>
    <x v="11"/>
    <m/>
    <m/>
    <m/>
    <m/>
    <m/>
    <m/>
    <m/>
    <s v="Cetelem America Ltda"/>
    <x v="1"/>
  </r>
  <r>
    <x v="11"/>
    <m/>
    <m/>
    <m/>
    <m/>
    <m/>
    <m/>
    <m/>
    <s v="Cetelem Brasil SA"/>
    <x v="1"/>
  </r>
  <r>
    <x v="11"/>
    <m/>
    <m/>
    <m/>
    <m/>
    <m/>
    <m/>
    <m/>
    <s v="Cetelem Servicos Ltda"/>
    <x v="1"/>
  </r>
  <r>
    <x v="12"/>
    <n v="54"/>
    <n v="17"/>
    <n v="-1"/>
    <n v="0"/>
    <n v="-1"/>
    <n v="1055"/>
    <n v="5"/>
    <s v="Cardif Assurance Vie (succ. Bulgarie)"/>
    <x v="4"/>
  </r>
  <r>
    <x v="12"/>
    <m/>
    <m/>
    <m/>
    <m/>
    <m/>
    <m/>
    <m/>
    <s v="Cardif Assurances Risques Divers (succ. Bulgarie)"/>
    <x v="4"/>
  </r>
  <r>
    <x v="12"/>
    <m/>
    <m/>
    <m/>
    <m/>
    <m/>
    <m/>
    <m/>
    <s v="BNP Paribas SA (succ. Bulgarie)"/>
    <x v="0"/>
  </r>
  <r>
    <x v="12"/>
    <m/>
    <m/>
    <m/>
    <m/>
    <m/>
    <m/>
    <m/>
    <s v="Direct Services "/>
    <x v="1"/>
  </r>
  <r>
    <x v="12"/>
    <m/>
    <m/>
    <m/>
    <m/>
    <m/>
    <m/>
    <m/>
    <s v="BNP Paribas Personal Finance EAD"/>
    <x v="1"/>
  </r>
  <r>
    <x v="13"/>
    <n v="22"/>
    <n v="5"/>
    <n v="-1"/>
    <n v="0"/>
    <n v="-1"/>
    <n v="295"/>
    <n v="1"/>
    <s v="Banque Internationale du commerce et de l'industrie Burkina Faso"/>
    <x v="2"/>
  </r>
  <r>
    <x v="14"/>
    <n v="53"/>
    <n v="28"/>
    <n v="-7"/>
    <n v="-2"/>
    <n v="-9"/>
    <n v="279"/>
    <n v="4"/>
    <s v="BNP Paribas (Canada) Valeurs mobilières"/>
    <x v="0"/>
  </r>
  <r>
    <x v="14"/>
    <m/>
    <m/>
    <m/>
    <m/>
    <m/>
    <m/>
    <m/>
    <s v="BNP Paribas Canada"/>
    <x v="0"/>
  </r>
  <r>
    <x v="14"/>
    <m/>
    <m/>
    <m/>
    <m/>
    <m/>
    <m/>
    <m/>
    <s v="BNP Paribas Energy Trading Canada Corp"/>
    <x v="0"/>
  </r>
  <r>
    <x v="14"/>
    <m/>
    <m/>
    <m/>
    <m/>
    <m/>
    <m/>
    <m/>
    <s v="BNP Paribas SA (succ. Canada)"/>
    <x v="0"/>
  </r>
  <r>
    <x v="15"/>
    <n v="54"/>
    <n v="32"/>
    <n v="-1"/>
    <n v="-7"/>
    <n v="-8"/>
    <n v="318"/>
    <n v="4"/>
    <s v="BNP Paribas Cardif Seguros de Vida SA"/>
    <x v="4"/>
  </r>
  <r>
    <x v="15"/>
    <m/>
    <m/>
    <m/>
    <m/>
    <m/>
    <m/>
    <m/>
    <s v="BNP Paribas Cardif Seguros Generales SA"/>
    <x v="4"/>
  </r>
  <r>
    <x v="15"/>
    <m/>
    <m/>
    <m/>
    <m/>
    <m/>
    <m/>
    <m/>
    <s v="Cardif Extension de Garantia y Asistencia Limitada"/>
    <x v="4"/>
  </r>
  <r>
    <x v="15"/>
    <m/>
    <m/>
    <m/>
    <m/>
    <m/>
    <m/>
    <m/>
    <s v="Banco Estado Administradora General de Fondos"/>
    <x v="6"/>
  </r>
  <r>
    <x v="16"/>
    <n v="258"/>
    <n v="180"/>
    <n v="-37"/>
    <n v="-6"/>
    <n v="-43"/>
    <n v="388"/>
    <n v="8"/>
    <s v="Arval China Co Ltd"/>
    <x v="3"/>
  </r>
  <r>
    <x v="16"/>
    <m/>
    <m/>
    <m/>
    <m/>
    <m/>
    <m/>
    <m/>
    <s v="BOB - Cardif Life Insurance Company Ltd"/>
    <x v="4"/>
  </r>
  <r>
    <x v="16"/>
    <m/>
    <m/>
    <m/>
    <m/>
    <m/>
    <m/>
    <m/>
    <s v="BNP Paribas (Chinaà Ltd"/>
    <x v="0"/>
  </r>
  <r>
    <x v="16"/>
    <m/>
    <m/>
    <m/>
    <m/>
    <m/>
    <m/>
    <m/>
    <s v="BNP Paribas Commodities Trading (Shangaï) Co Ltd"/>
    <x v="0"/>
  </r>
  <r>
    <x v="16"/>
    <m/>
    <m/>
    <m/>
    <m/>
    <m/>
    <m/>
    <m/>
    <s v="BNP Paribas SA (succ. Chine)"/>
    <x v="0"/>
  </r>
  <r>
    <x v="16"/>
    <m/>
    <m/>
    <m/>
    <m/>
    <m/>
    <m/>
    <m/>
    <s v="Banque de Nankin"/>
    <x v="2"/>
  </r>
  <r>
    <x v="16"/>
    <m/>
    <m/>
    <m/>
    <m/>
    <m/>
    <m/>
    <m/>
    <s v="Haitong - Fortis Private Equity Fund Management Co. Ltd"/>
    <x v="6"/>
  </r>
  <r>
    <x v="16"/>
    <m/>
    <m/>
    <m/>
    <m/>
    <m/>
    <m/>
    <m/>
    <s v="HFT Investment Management Co Ltd (Groupe)"/>
    <x v="6"/>
  </r>
  <r>
    <x v="17"/>
    <n v="23"/>
    <n v="1"/>
    <n v="-2"/>
    <n v="-1"/>
    <n v="-3"/>
    <n v="241"/>
    <n v="2"/>
    <s v="Cardif Colombia Suguros Generales"/>
    <x v="4"/>
  </r>
  <r>
    <x v="17"/>
    <m/>
    <m/>
    <m/>
    <m/>
    <m/>
    <m/>
    <m/>
    <s v="BNP Paribas Colombia Corporation Financiera SA"/>
    <x v="0"/>
  </r>
  <r>
    <x v="18"/>
    <n v="87"/>
    <n v="16"/>
    <n v="-2"/>
    <n v="-3"/>
    <n v="-5"/>
    <n v="343"/>
    <n v="5"/>
    <s v="BNP Paribas General Insurance Co Ltd"/>
    <x v="4"/>
  </r>
  <r>
    <x v="18"/>
    <m/>
    <m/>
    <m/>
    <m/>
    <m/>
    <m/>
    <m/>
    <s v="Cardif Life Insurance Co. Ltd"/>
    <x v="4"/>
  </r>
  <r>
    <x v="18"/>
    <m/>
    <m/>
    <m/>
    <m/>
    <m/>
    <m/>
    <m/>
    <s v="BNP Paribas SA (succ. République de Corée)"/>
    <x v="0"/>
  </r>
  <r>
    <x v="18"/>
    <m/>
    <m/>
    <m/>
    <m/>
    <m/>
    <m/>
    <m/>
    <s v="BNP Paribas Securities Korea Company Ltd"/>
    <x v="0"/>
  </r>
  <r>
    <x v="18"/>
    <m/>
    <m/>
    <m/>
    <m/>
    <m/>
    <m/>
    <m/>
    <s v="Shihan BNP Paribas Asset Management Co Ltd"/>
    <x v="6"/>
  </r>
  <r>
    <x v="19"/>
    <n v="58"/>
    <n v="18"/>
    <n v="-3"/>
    <n v="0"/>
    <n v="-3"/>
    <n v="568"/>
    <n v="1"/>
    <s v="Banque Internationale du commerce et de l'industrie Côte d'Ivoire"/>
    <x v="2"/>
  </r>
  <r>
    <x v="20"/>
    <n v="23"/>
    <n v="6"/>
    <n v="-2"/>
    <n v="-6"/>
    <n v="-8"/>
    <n v="141"/>
    <n v="6"/>
    <s v="Arval A/S"/>
    <x v="3"/>
  </r>
  <r>
    <x v="20"/>
    <m/>
    <m/>
    <m/>
    <m/>
    <m/>
    <m/>
    <m/>
    <s v="Cardif Forsakring AB (succ. Danemark)"/>
    <x v="4"/>
  </r>
  <r>
    <x v="20"/>
    <m/>
    <m/>
    <m/>
    <m/>
    <m/>
    <m/>
    <m/>
    <s v="Cardif livforsakring AB (succ. Danemarl)"/>
    <x v="4"/>
  </r>
  <r>
    <x v="20"/>
    <m/>
    <m/>
    <m/>
    <m/>
    <m/>
    <m/>
    <m/>
    <s v="BNP Paribas Fortis (succ. Danemark)"/>
    <x v="0"/>
  </r>
  <r>
    <x v="20"/>
    <m/>
    <m/>
    <m/>
    <m/>
    <m/>
    <m/>
    <m/>
    <s v="Alfred Berg Asset Management AB (succ. Danemark)"/>
    <x v="6"/>
  </r>
  <r>
    <x v="20"/>
    <m/>
    <m/>
    <m/>
    <m/>
    <m/>
    <m/>
    <m/>
    <s v="EkspresBank"/>
    <x v="1"/>
  </r>
  <r>
    <x v="21"/>
    <n v="31"/>
    <n v="16"/>
    <n v="-7"/>
    <n v="1"/>
    <n v="-6"/>
    <n v="100"/>
    <n v="2"/>
    <s v="BNP Paribas Real Estate Advisory &amp; Property Management LLC"/>
    <x v="10"/>
  </r>
  <r>
    <x v="21"/>
    <m/>
    <m/>
    <m/>
    <m/>
    <m/>
    <m/>
    <m/>
    <s v="BNP Paribas SA (succ. Emirats Arabes Unis)"/>
    <x v="0"/>
  </r>
  <r>
    <x v="22"/>
    <n v="763"/>
    <n v="406"/>
    <n v="-152"/>
    <n v="29"/>
    <n v="-123"/>
    <n v="2390"/>
    <n v="29"/>
    <s v="Arval Service Lease SA"/>
    <x v="3"/>
  </r>
  <r>
    <x v="22"/>
    <m/>
    <m/>
    <m/>
    <m/>
    <m/>
    <m/>
    <m/>
    <s v="Cardif Assurance Vie (succ. Espagne)"/>
    <x v="4"/>
  </r>
  <r>
    <x v="22"/>
    <m/>
    <m/>
    <m/>
    <m/>
    <m/>
    <m/>
    <m/>
    <s v="Cardif Assurance Risques Divers (succ. Espagne)"/>
    <x v="4"/>
  </r>
  <r>
    <x v="22"/>
    <m/>
    <m/>
    <m/>
    <m/>
    <m/>
    <m/>
    <m/>
    <s v="BNP Paribas Factor (succ. Espagne)"/>
    <x v="5"/>
  </r>
  <r>
    <x v="22"/>
    <m/>
    <m/>
    <m/>
    <m/>
    <m/>
    <m/>
    <m/>
    <s v="BNP Paribas Fortis (succ. Espagne)"/>
    <x v="0"/>
  </r>
  <r>
    <x v="22"/>
    <m/>
    <m/>
    <m/>
    <m/>
    <m/>
    <m/>
    <m/>
    <s v="BNP Paribas SA (succ. Espagne)"/>
    <x v="0"/>
  </r>
  <r>
    <x v="22"/>
    <m/>
    <m/>
    <m/>
    <m/>
    <m/>
    <m/>
    <m/>
    <s v="Ribera del Loira Arbitrage"/>
    <x v="0"/>
  </r>
  <r>
    <x v="22"/>
    <m/>
    <m/>
    <m/>
    <m/>
    <m/>
    <m/>
    <m/>
    <s v="SC Nueva Condo Murcia SL"/>
    <x v="0"/>
  </r>
  <r>
    <x v="22"/>
    <m/>
    <m/>
    <m/>
    <m/>
    <m/>
    <m/>
    <m/>
    <s v="BNP Paribas Lease Group BPLG (succ. Espagne)"/>
    <x v="7"/>
  </r>
  <r>
    <x v="22"/>
    <m/>
    <m/>
    <m/>
    <m/>
    <m/>
    <m/>
    <m/>
    <s v="Claas Financial Services (succ. Espagne)"/>
    <x v="7"/>
  </r>
  <r>
    <x v="22"/>
    <m/>
    <m/>
    <m/>
    <m/>
    <m/>
    <m/>
    <m/>
    <s v="CNH Industrial Capital Europe (succ. Espagne)"/>
    <x v="7"/>
  </r>
  <r>
    <x v="22"/>
    <m/>
    <m/>
    <m/>
    <m/>
    <m/>
    <m/>
    <m/>
    <s v="Fortis Lease Iberia SA"/>
    <x v="7"/>
  </r>
  <r>
    <x v="22"/>
    <m/>
    <m/>
    <m/>
    <m/>
    <m/>
    <m/>
    <m/>
    <s v="JCB Finance (succ. Espagne)"/>
    <x v="7"/>
  </r>
  <r>
    <x v="22"/>
    <m/>
    <m/>
    <m/>
    <m/>
    <m/>
    <m/>
    <m/>
    <s v="Effico iberia SA"/>
    <x v="1"/>
  </r>
  <r>
    <x v="22"/>
    <m/>
    <m/>
    <m/>
    <m/>
    <m/>
    <m/>
    <m/>
    <s v="Eurocredito EFC SA"/>
    <x v="1"/>
  </r>
  <r>
    <x v="22"/>
    <m/>
    <m/>
    <m/>
    <m/>
    <m/>
    <m/>
    <m/>
    <s v="FCC U.C.I 5-18"/>
    <x v="1"/>
  </r>
  <r>
    <x v="22"/>
    <m/>
    <m/>
    <m/>
    <m/>
    <m/>
    <m/>
    <m/>
    <s v="Fimesctic Expansion SA"/>
    <x v="1"/>
  </r>
  <r>
    <x v="22"/>
    <m/>
    <m/>
    <m/>
    <m/>
    <m/>
    <m/>
    <m/>
    <s v="Servicios Financieros Carrefour EFC"/>
    <x v="1"/>
  </r>
  <r>
    <x v="22"/>
    <m/>
    <m/>
    <m/>
    <m/>
    <m/>
    <m/>
    <m/>
    <s v="Union de Creditos Inmobiliaros - UCI (Groupe)"/>
    <x v="1"/>
  </r>
  <r>
    <x v="22"/>
    <m/>
    <m/>
    <m/>
    <m/>
    <m/>
    <m/>
    <m/>
    <s v="Banco Cetelem SA"/>
    <x v="14"/>
  </r>
  <r>
    <x v="22"/>
    <m/>
    <m/>
    <m/>
    <m/>
    <m/>
    <m/>
    <m/>
    <s v="Cortal Consors (succ. Espagne)"/>
    <x v="8"/>
  </r>
  <r>
    <x v="22"/>
    <m/>
    <m/>
    <m/>
    <m/>
    <m/>
    <m/>
    <m/>
    <s v="BNP Paribas Securities Services - B2PS (succ. Espagne) "/>
    <x v="9"/>
  </r>
  <r>
    <x v="22"/>
    <m/>
    <m/>
    <m/>
    <m/>
    <m/>
    <m/>
    <m/>
    <s v="BNP Paribas Real Estate Advisory Spain SA"/>
    <x v="10"/>
  </r>
  <r>
    <x v="22"/>
    <m/>
    <m/>
    <m/>
    <m/>
    <m/>
    <m/>
    <m/>
    <s v="BNP Paribas Real Estate Investment Management Spain SA"/>
    <x v="10"/>
  </r>
  <r>
    <x v="22"/>
    <m/>
    <m/>
    <m/>
    <m/>
    <m/>
    <m/>
    <m/>
    <s v="BNP Paribas Real Estate Property Management Spain SA"/>
    <x v="10"/>
  </r>
  <r>
    <x v="22"/>
    <m/>
    <m/>
    <m/>
    <m/>
    <m/>
    <m/>
    <m/>
    <s v="Meunier Hispania"/>
    <x v="10"/>
  </r>
  <r>
    <x v="22"/>
    <m/>
    <m/>
    <m/>
    <m/>
    <m/>
    <m/>
    <m/>
    <s v="Tasaciones Hipotecarias SA"/>
    <x v="10"/>
  </r>
  <r>
    <x v="22"/>
    <m/>
    <m/>
    <m/>
    <m/>
    <m/>
    <m/>
    <m/>
    <s v="Ejesur SA"/>
    <x v="15"/>
  </r>
  <r>
    <x v="22"/>
    <m/>
    <m/>
    <m/>
    <m/>
    <m/>
    <m/>
    <m/>
    <s v="BNP Paribas Espana SA"/>
    <x v="16"/>
  </r>
  <r>
    <x v="23"/>
    <n v="3452"/>
    <n v="724"/>
    <n v="-215"/>
    <n v="50"/>
    <n v="-165"/>
    <n v="14622"/>
    <n v="102"/>
    <s v="1897 Services Corporation"/>
    <x v="5"/>
  </r>
  <r>
    <x v="23"/>
    <m/>
    <m/>
    <m/>
    <m/>
    <m/>
    <m/>
    <m/>
    <s v="Bancwest Corporation"/>
    <x v="5"/>
  </r>
  <r>
    <x v="23"/>
    <m/>
    <m/>
    <m/>
    <m/>
    <m/>
    <m/>
    <m/>
    <s v="Bancwest Investment Services, Inc."/>
    <x v="5"/>
  </r>
  <r>
    <x v="23"/>
    <m/>
    <m/>
    <m/>
    <m/>
    <m/>
    <m/>
    <m/>
    <s v="Bank of the West"/>
    <x v="5"/>
  </r>
  <r>
    <x v="23"/>
    <m/>
    <m/>
    <m/>
    <m/>
    <m/>
    <m/>
    <m/>
    <s v="Bank of the West Business Park Association LLC"/>
    <x v="5"/>
  </r>
  <r>
    <x v="23"/>
    <m/>
    <m/>
    <m/>
    <m/>
    <m/>
    <m/>
    <m/>
    <s v="Bishop Sreet capital Services Inc"/>
    <x v="5"/>
  </r>
  <r>
    <x v="23"/>
    <m/>
    <m/>
    <m/>
    <m/>
    <m/>
    <m/>
    <m/>
    <s v="BOW Auto receivables LLC"/>
    <x v="5"/>
  </r>
  <r>
    <x v="23"/>
    <m/>
    <m/>
    <m/>
    <m/>
    <m/>
    <m/>
    <m/>
    <s v="BOW Auto Trust LLC"/>
    <x v="5"/>
  </r>
  <r>
    <x v="23"/>
    <m/>
    <m/>
    <m/>
    <m/>
    <m/>
    <m/>
    <m/>
    <s v="BW Insurance Agency, Inc"/>
    <x v="5"/>
  </r>
  <r>
    <x v="23"/>
    <m/>
    <m/>
    <m/>
    <m/>
    <m/>
    <m/>
    <m/>
    <s v="Center Cluc, Inc"/>
    <x v="5"/>
  </r>
  <r>
    <x v="23"/>
    <m/>
    <m/>
    <m/>
    <m/>
    <m/>
    <m/>
    <m/>
    <s v="CFB Community Development corporation"/>
    <x v="5"/>
  </r>
  <r>
    <x v="23"/>
    <m/>
    <m/>
    <m/>
    <m/>
    <m/>
    <m/>
    <m/>
    <s v="Claas Financial Services LLC"/>
    <x v="5"/>
  </r>
  <r>
    <x v="23"/>
    <m/>
    <m/>
    <m/>
    <m/>
    <m/>
    <m/>
    <m/>
    <s v="Commercial Federal affordable Housing, Inc"/>
    <x v="5"/>
  </r>
  <r>
    <x v="23"/>
    <m/>
    <m/>
    <m/>
    <m/>
    <m/>
    <m/>
    <m/>
    <s v="Commercial Federal Community Development corporation"/>
    <x v="5"/>
  </r>
  <r>
    <x v="23"/>
    <m/>
    <m/>
    <m/>
    <m/>
    <m/>
    <m/>
    <m/>
    <s v="Commercial Federal Insurance Corporation"/>
    <x v="5"/>
  </r>
  <r>
    <x v="23"/>
    <m/>
    <m/>
    <m/>
    <m/>
    <m/>
    <m/>
    <m/>
    <s v="Commercial Federal Insurance Service Inc"/>
    <x v="5"/>
  </r>
  <r>
    <x v="23"/>
    <m/>
    <m/>
    <m/>
    <m/>
    <m/>
    <m/>
    <m/>
    <s v="Commercial Federal Realty Investors Corporation"/>
    <x v="5"/>
  </r>
  <r>
    <x v="23"/>
    <m/>
    <m/>
    <m/>
    <m/>
    <m/>
    <m/>
    <m/>
    <s v="Commercial Federal Service Corporation"/>
    <x v="5"/>
  </r>
  <r>
    <x v="23"/>
    <m/>
    <m/>
    <m/>
    <m/>
    <m/>
    <m/>
    <m/>
    <s v="Communicty Service, Inc"/>
    <x v="5"/>
  </r>
  <r>
    <x v="23"/>
    <m/>
    <m/>
    <m/>
    <m/>
    <m/>
    <m/>
    <m/>
    <s v="Equipment Loft FH"/>
    <x v="5"/>
  </r>
  <r>
    <x v="23"/>
    <m/>
    <m/>
    <m/>
    <m/>
    <m/>
    <m/>
    <m/>
    <s v="Equipment Lot Siemens 1998A - FH"/>
    <x v="5"/>
  </r>
  <r>
    <x v="23"/>
    <m/>
    <m/>
    <m/>
    <m/>
    <m/>
    <m/>
    <m/>
    <s v="Equity Lending Inc"/>
    <x v="5"/>
  </r>
  <r>
    <x v="23"/>
    <m/>
    <m/>
    <m/>
    <m/>
    <m/>
    <m/>
    <m/>
    <s v="Essex Credit Corporation"/>
    <x v="5"/>
  </r>
  <r>
    <x v="23"/>
    <m/>
    <m/>
    <m/>
    <m/>
    <m/>
    <m/>
    <m/>
    <s v="FHB Guam Trust Co"/>
    <x v="5"/>
  </r>
  <r>
    <x v="23"/>
    <m/>
    <m/>
    <m/>
    <m/>
    <m/>
    <m/>
    <m/>
    <s v="FHL SPC One, Inc"/>
    <x v="5"/>
  </r>
  <r>
    <x v="23"/>
    <m/>
    <m/>
    <m/>
    <m/>
    <m/>
    <m/>
    <m/>
    <s v="First Bancorp"/>
    <x v="5"/>
  </r>
  <r>
    <x v="23"/>
    <m/>
    <m/>
    <m/>
    <m/>
    <m/>
    <m/>
    <m/>
    <s v="First Hawaïan Bank"/>
    <x v="5"/>
  </r>
  <r>
    <x v="23"/>
    <m/>
    <m/>
    <m/>
    <m/>
    <m/>
    <m/>
    <m/>
    <s v="First Hawaïan Capital 1"/>
    <x v="5"/>
  </r>
  <r>
    <x v="23"/>
    <m/>
    <m/>
    <m/>
    <m/>
    <m/>
    <m/>
    <m/>
    <s v="First Hawaïan leasing inc"/>
    <x v="5"/>
  </r>
  <r>
    <x v="23"/>
    <m/>
    <m/>
    <m/>
    <m/>
    <m/>
    <m/>
    <m/>
    <s v="First National Bancorporation"/>
    <x v="5"/>
  </r>
  <r>
    <x v="23"/>
    <m/>
    <m/>
    <m/>
    <m/>
    <m/>
    <m/>
    <m/>
    <s v="First Santa Clara Corporation"/>
    <x v="5"/>
  </r>
  <r>
    <x v="23"/>
    <m/>
    <m/>
    <m/>
    <m/>
    <m/>
    <m/>
    <m/>
    <s v="Glendale Corporate Center Acquisition LLC"/>
    <x v="5"/>
  </r>
  <r>
    <x v="23"/>
    <m/>
    <m/>
    <m/>
    <m/>
    <m/>
    <m/>
    <m/>
    <s v="LACMTA Rail statutory Trust (FH1)"/>
    <x v="5"/>
  </r>
  <r>
    <x v="23"/>
    <m/>
    <m/>
    <m/>
    <m/>
    <m/>
    <m/>
    <m/>
    <s v="Lexington Blue LLC"/>
    <x v="5"/>
  </r>
  <r>
    <x v="23"/>
    <m/>
    <m/>
    <m/>
    <m/>
    <m/>
    <m/>
    <m/>
    <s v="Liberty Leasing company"/>
    <x v="5"/>
  </r>
  <r>
    <x v="23"/>
    <m/>
    <m/>
    <m/>
    <m/>
    <m/>
    <m/>
    <m/>
    <s v="MNCRC Equipement Lot "/>
    <x v="5"/>
  </r>
  <r>
    <x v="23"/>
    <m/>
    <m/>
    <m/>
    <m/>
    <m/>
    <m/>
    <m/>
    <s v="Mountain Falls Aquisition Corporation"/>
    <x v="5"/>
  </r>
  <r>
    <x v="23"/>
    <m/>
    <m/>
    <m/>
    <m/>
    <m/>
    <m/>
    <m/>
    <s v="Real Estate Delivery 2 Inc"/>
    <x v="5"/>
  </r>
  <r>
    <x v="23"/>
    <m/>
    <m/>
    <m/>
    <m/>
    <m/>
    <m/>
    <m/>
    <s v="Riverwalk village Three Holdings LLC"/>
    <x v="5"/>
  </r>
  <r>
    <x v="23"/>
    <m/>
    <m/>
    <m/>
    <m/>
    <m/>
    <m/>
    <m/>
    <s v="Santa Rita Town Homes Acquisition LLC"/>
    <x v="5"/>
  </r>
  <r>
    <x v="23"/>
    <m/>
    <m/>
    <m/>
    <m/>
    <m/>
    <m/>
    <m/>
    <s v="Southwest Airlines 1993 Trust N363 SW"/>
    <x v="5"/>
  </r>
  <r>
    <x v="23"/>
    <m/>
    <m/>
    <m/>
    <m/>
    <m/>
    <m/>
    <m/>
    <s v="ST 2001 FH-1"/>
    <x v="5"/>
  </r>
  <r>
    <x v="23"/>
    <m/>
    <m/>
    <m/>
    <m/>
    <m/>
    <m/>
    <m/>
    <s v="SWB 99-1"/>
    <x v="5"/>
  </r>
  <r>
    <x v="23"/>
    <m/>
    <m/>
    <m/>
    <m/>
    <m/>
    <m/>
    <m/>
    <s v="The bankers Club, Inc"/>
    <x v="5"/>
  </r>
  <r>
    <x v="23"/>
    <m/>
    <m/>
    <m/>
    <m/>
    <m/>
    <m/>
    <m/>
    <s v="Ursus Real Estate, Inc"/>
    <x v="5"/>
  </r>
  <r>
    <x v="23"/>
    <m/>
    <m/>
    <m/>
    <m/>
    <m/>
    <m/>
    <m/>
    <s v="VTA 1998 - FH"/>
    <x v="5"/>
  </r>
  <r>
    <x v="23"/>
    <m/>
    <m/>
    <m/>
    <m/>
    <m/>
    <m/>
    <m/>
    <s v="Banexi Holding Corporation"/>
    <x v="0"/>
  </r>
  <r>
    <x v="23"/>
    <m/>
    <m/>
    <m/>
    <m/>
    <m/>
    <m/>
    <m/>
    <s v="BNP Paribas Arbitrage (succ. Etats-Unis)"/>
    <x v="0"/>
  </r>
  <r>
    <x v="23"/>
    <m/>
    <m/>
    <m/>
    <m/>
    <m/>
    <m/>
    <m/>
    <s v="BNP Paribas Capital Services Inc"/>
    <x v="0"/>
  </r>
  <r>
    <x v="23"/>
    <m/>
    <m/>
    <m/>
    <m/>
    <m/>
    <m/>
    <m/>
    <s v="BNP Paribas CC Inc (ex - BNP Paribas Capital Corporation Inc)"/>
    <x v="0"/>
  </r>
  <r>
    <x v="23"/>
    <m/>
    <m/>
    <m/>
    <m/>
    <m/>
    <m/>
    <m/>
    <s v="BNP Paribas Energy Trading GP"/>
    <x v="0"/>
  </r>
  <r>
    <x v="23"/>
    <m/>
    <m/>
    <m/>
    <m/>
    <m/>
    <m/>
    <m/>
    <s v="BNP Paribas Energy Trading Holdings Inc"/>
    <x v="0"/>
  </r>
  <r>
    <x v="23"/>
    <m/>
    <m/>
    <m/>
    <m/>
    <m/>
    <m/>
    <m/>
    <s v="BNP Paribas Energy Trading LLC"/>
    <x v="0"/>
  </r>
  <r>
    <x v="23"/>
    <m/>
    <m/>
    <m/>
    <m/>
    <m/>
    <m/>
    <m/>
    <s v="BNP Paribas Finance Inc"/>
    <x v="0"/>
  </r>
  <r>
    <x v="23"/>
    <m/>
    <m/>
    <m/>
    <m/>
    <m/>
    <m/>
    <m/>
    <s v="BNP Paribas Fortis (succ. Etats-Unis)"/>
    <x v="0"/>
  </r>
  <r>
    <x v="23"/>
    <m/>
    <m/>
    <m/>
    <m/>
    <m/>
    <m/>
    <m/>
    <s v="BNP Paribas FS LLC"/>
    <x v="0"/>
  </r>
  <r>
    <x v="23"/>
    <m/>
    <m/>
    <m/>
    <m/>
    <m/>
    <m/>
    <m/>
    <s v="BNP Paribas Leasing corporation"/>
    <x v="0"/>
  </r>
  <r>
    <x v="23"/>
    <m/>
    <m/>
    <m/>
    <m/>
    <m/>
    <m/>
    <m/>
    <s v="BNP Paribas Mortgage corporation"/>
    <x v="0"/>
  </r>
  <r>
    <x v="23"/>
    <m/>
    <m/>
    <m/>
    <m/>
    <m/>
    <m/>
    <m/>
    <s v="BNP Paribas North America Inc"/>
    <x v="0"/>
  </r>
  <r>
    <x v="23"/>
    <m/>
    <m/>
    <m/>
    <m/>
    <m/>
    <m/>
    <m/>
    <s v="BNP Paribas Prime Brokerage Inc"/>
    <x v="0"/>
  </r>
  <r>
    <x v="23"/>
    <m/>
    <m/>
    <m/>
    <m/>
    <m/>
    <m/>
    <m/>
    <s v="BNP Paribas RCC Inc"/>
    <x v="0"/>
  </r>
  <r>
    <x v="23"/>
    <m/>
    <m/>
    <m/>
    <m/>
    <m/>
    <m/>
    <m/>
    <s v="BNP Paribas SA (succ. Etats-Unis)"/>
    <x v="0"/>
  </r>
  <r>
    <x v="23"/>
    <m/>
    <m/>
    <m/>
    <m/>
    <m/>
    <m/>
    <m/>
    <s v="BNP Paribas Securities Corporation"/>
    <x v="0"/>
  </r>
  <r>
    <x v="23"/>
    <m/>
    <m/>
    <m/>
    <m/>
    <m/>
    <m/>
    <m/>
    <s v="BNP Paribas VPG Adonis LLC"/>
    <x v="0"/>
  </r>
  <r>
    <x v="23"/>
    <m/>
    <m/>
    <m/>
    <m/>
    <m/>
    <m/>
    <m/>
    <s v="BNP Paribas VPG BMC Select LLC"/>
    <x v="0"/>
  </r>
  <r>
    <x v="23"/>
    <m/>
    <m/>
    <m/>
    <m/>
    <m/>
    <m/>
    <m/>
    <s v="BNP Paribas VPG Brookfin LLC"/>
    <x v="0"/>
  </r>
  <r>
    <x v="23"/>
    <m/>
    <m/>
    <m/>
    <m/>
    <m/>
    <m/>
    <m/>
    <s v="BNP Paribas VPG Brookline Cre LLC"/>
    <x v="0"/>
  </r>
  <r>
    <x v="23"/>
    <m/>
    <m/>
    <m/>
    <m/>
    <m/>
    <m/>
    <m/>
    <s v="BNP Paribas VPG CB LLC"/>
    <x v="0"/>
  </r>
  <r>
    <x v="23"/>
    <m/>
    <m/>
    <m/>
    <m/>
    <m/>
    <m/>
    <m/>
    <s v="BNP Paribas VPG CT Holdings"/>
    <x v="0"/>
  </r>
  <r>
    <x v="23"/>
    <m/>
    <m/>
    <m/>
    <m/>
    <m/>
    <m/>
    <m/>
    <s v="BNP Paribas VPG EDMC Holdings LLC"/>
    <x v="0"/>
  </r>
  <r>
    <x v="23"/>
    <m/>
    <m/>
    <m/>
    <m/>
    <m/>
    <m/>
    <m/>
    <s v="BNP Paribas VPG Freedom Communications LLC"/>
    <x v="0"/>
  </r>
  <r>
    <x v="23"/>
    <m/>
    <m/>
    <m/>
    <m/>
    <m/>
    <m/>
    <m/>
    <s v="BNP Paribas VPG Lake Butler LLC"/>
    <x v="0"/>
  </r>
  <r>
    <x v="23"/>
    <m/>
    <m/>
    <m/>
    <m/>
    <m/>
    <m/>
    <m/>
    <s v="BNP Paribas VPG Legacy Cabinets LLC"/>
    <x v="0"/>
  </r>
  <r>
    <x v="23"/>
    <m/>
    <m/>
    <m/>
    <m/>
    <m/>
    <m/>
    <m/>
    <s v="BNP Paribas VPG Marc IV LLC"/>
    <x v="0"/>
  </r>
  <r>
    <x v="23"/>
    <m/>
    <m/>
    <m/>
    <m/>
    <m/>
    <m/>
    <m/>
    <s v="BNP Paribas VPG Master LLC"/>
    <x v="0"/>
  </r>
  <r>
    <x v="23"/>
    <m/>
    <m/>
    <m/>
    <m/>
    <m/>
    <m/>
    <m/>
    <s v="BNP Paribas VPG Medianews Group LLC"/>
    <x v="0"/>
  </r>
  <r>
    <x v="23"/>
    <m/>
    <m/>
    <m/>
    <m/>
    <m/>
    <m/>
    <m/>
    <s v="BNP Paribas VPG MGM LLC"/>
    <x v="0"/>
  </r>
  <r>
    <x v="23"/>
    <m/>
    <m/>
    <m/>
    <m/>
    <m/>
    <m/>
    <m/>
    <s v="BNP Paribas VPG Modern Luxury Media LLC"/>
    <x v="0"/>
  </r>
  <r>
    <x v="23"/>
    <m/>
    <m/>
    <m/>
    <m/>
    <m/>
    <m/>
    <m/>
    <s v="BNP Paribas VPG  Northstar LLC"/>
    <x v="0"/>
  </r>
  <r>
    <x v="23"/>
    <m/>
    <m/>
    <m/>
    <m/>
    <m/>
    <m/>
    <m/>
    <s v="BNP Paribas VPG Reader's Digest association LLC"/>
    <x v="0"/>
  </r>
  <r>
    <x v="23"/>
    <m/>
    <m/>
    <m/>
    <m/>
    <m/>
    <m/>
    <m/>
    <s v="BNP Paribas VPG SBX Holdings LLC"/>
    <x v="0"/>
  </r>
  <r>
    <x v="23"/>
    <m/>
    <m/>
    <m/>
    <m/>
    <m/>
    <m/>
    <m/>
    <s v="BNP Paribas VPG SDI Media Holdings LLC"/>
    <x v="0"/>
  </r>
  <r>
    <x v="23"/>
    <m/>
    <m/>
    <m/>
    <m/>
    <m/>
    <m/>
    <m/>
    <s v="BNP Paribas VPG Semgroup LLC"/>
    <x v="0"/>
  </r>
  <r>
    <x v="23"/>
    <m/>
    <m/>
    <m/>
    <m/>
    <m/>
    <m/>
    <m/>
    <s v="BNP Paribas VPG Titan outdoor LLC"/>
    <x v="0"/>
  </r>
  <r>
    <x v="23"/>
    <m/>
    <m/>
    <m/>
    <m/>
    <m/>
    <m/>
    <m/>
    <s v="FB Transportation Capital LLC"/>
    <x v="0"/>
  </r>
  <r>
    <x v="23"/>
    <m/>
    <m/>
    <m/>
    <m/>
    <m/>
    <m/>
    <m/>
    <s v="Fortis Funding LLC"/>
    <x v="0"/>
  </r>
  <r>
    <x v="23"/>
    <m/>
    <m/>
    <m/>
    <m/>
    <m/>
    <m/>
    <m/>
    <s v="French American Banking Corporation - F.A.B.C"/>
    <x v="0"/>
  </r>
  <r>
    <x v="23"/>
    <m/>
    <m/>
    <m/>
    <m/>
    <m/>
    <m/>
    <m/>
    <s v="FSI Holdings Inc"/>
    <x v="0"/>
  </r>
  <r>
    <x v="23"/>
    <m/>
    <m/>
    <m/>
    <m/>
    <m/>
    <m/>
    <m/>
    <s v="Madison Arbor LLC"/>
    <x v="0"/>
  </r>
  <r>
    <x v="23"/>
    <m/>
    <m/>
    <m/>
    <m/>
    <m/>
    <m/>
    <m/>
    <s v="Matchpoint Master Trust"/>
    <x v="0"/>
  </r>
  <r>
    <x v="23"/>
    <m/>
    <m/>
    <m/>
    <m/>
    <m/>
    <m/>
    <m/>
    <s v="Paribas North America Inc"/>
    <x v="0"/>
  </r>
  <r>
    <x v="23"/>
    <m/>
    <m/>
    <m/>
    <m/>
    <m/>
    <m/>
    <m/>
    <s v="Scaldis Capital LLC"/>
    <x v="0"/>
  </r>
  <r>
    <x v="23"/>
    <m/>
    <m/>
    <m/>
    <m/>
    <m/>
    <m/>
    <m/>
    <s v="Starbid Funding corporation"/>
    <x v="0"/>
  </r>
  <r>
    <x v="23"/>
    <m/>
    <m/>
    <m/>
    <m/>
    <m/>
    <m/>
    <m/>
    <s v="Tender option bond municipal program"/>
    <x v="0"/>
  </r>
  <r>
    <x v="23"/>
    <m/>
    <m/>
    <m/>
    <m/>
    <m/>
    <m/>
    <m/>
    <s v="Via North America, Inc"/>
    <x v="0"/>
  </r>
  <r>
    <x v="23"/>
    <m/>
    <m/>
    <m/>
    <m/>
    <m/>
    <m/>
    <m/>
    <s v="VPG SDI Media LLC"/>
    <x v="0"/>
  </r>
  <r>
    <x v="23"/>
    <m/>
    <m/>
    <m/>
    <m/>
    <m/>
    <m/>
    <m/>
    <s v="Alamo Funding II Inc"/>
    <x v="0"/>
  </r>
  <r>
    <x v="23"/>
    <m/>
    <m/>
    <m/>
    <m/>
    <m/>
    <m/>
    <m/>
    <s v="BNP Paribas Asset Management Corporation"/>
    <x v="6"/>
  </r>
  <r>
    <x v="23"/>
    <m/>
    <m/>
    <m/>
    <m/>
    <m/>
    <m/>
    <m/>
    <s v="BNP Paribas Investment Partners USA Holdings Inc"/>
    <x v="6"/>
  </r>
  <r>
    <x v="23"/>
    <m/>
    <m/>
    <m/>
    <m/>
    <m/>
    <m/>
    <m/>
    <s v="Fischer Francis Trees &amp; Watts Inc"/>
    <x v="6"/>
  </r>
  <r>
    <x v="23"/>
    <m/>
    <m/>
    <m/>
    <m/>
    <m/>
    <m/>
    <m/>
    <s v="Claas Financial Services Inc"/>
    <x v="7"/>
  </r>
  <r>
    <x v="23"/>
    <m/>
    <m/>
    <m/>
    <m/>
    <m/>
    <m/>
    <m/>
    <s v="BNP Paribas US Medium Term Notes Program LLC"/>
    <x v="13"/>
  </r>
  <r>
    <x v="24"/>
    <n v="5"/>
    <n v="-2"/>
    <n v="0"/>
    <n v="0"/>
    <n v="0"/>
    <n v="32"/>
    <n v="5"/>
    <s v="Arval oy"/>
    <x v="3"/>
  </r>
  <r>
    <x v="24"/>
    <m/>
    <m/>
    <m/>
    <m/>
    <m/>
    <m/>
    <m/>
    <s v="BNP Paribas Fortis (succ. Finlande)"/>
    <x v="0"/>
  </r>
  <r>
    <x v="24"/>
    <m/>
    <m/>
    <m/>
    <m/>
    <m/>
    <m/>
    <m/>
    <s v="Alfred Berg Kapitalforvaltning AB"/>
    <x v="6"/>
  </r>
  <r>
    <x v="24"/>
    <m/>
    <m/>
    <m/>
    <m/>
    <m/>
    <m/>
    <m/>
    <s v="Alfred Berg Asset Management AB (succ. Finlande)"/>
    <x v="6"/>
  </r>
  <r>
    <x v="24"/>
    <m/>
    <m/>
    <m/>
    <m/>
    <m/>
    <m/>
    <m/>
    <s v="Alfred Berg Rahastoyhtio Oy"/>
    <x v="6"/>
  </r>
  <r>
    <x v="25"/>
    <n v="13497"/>
    <n v="-1296"/>
    <n v="-921"/>
    <n v="37"/>
    <n v="-884"/>
    <n v="56953"/>
    <n v="158"/>
    <s v="Arval ECL"/>
    <x v="3"/>
  </r>
  <r>
    <x v="25"/>
    <m/>
    <m/>
    <m/>
    <m/>
    <m/>
    <m/>
    <m/>
    <s v="Arval Service Lease SA"/>
    <x v="3"/>
  </r>
  <r>
    <x v="25"/>
    <m/>
    <m/>
    <m/>
    <m/>
    <m/>
    <m/>
    <m/>
    <s v="Arval Trading"/>
    <x v="3"/>
  </r>
  <r>
    <x v="25"/>
    <m/>
    <m/>
    <m/>
    <m/>
    <m/>
    <m/>
    <m/>
    <s v="Autovalley"/>
    <x v="3"/>
  </r>
  <r>
    <x v="25"/>
    <m/>
    <m/>
    <m/>
    <m/>
    <m/>
    <m/>
    <m/>
    <s v="Cofiparc"/>
    <x v="3"/>
  </r>
  <r>
    <x v="25"/>
    <m/>
    <m/>
    <m/>
    <m/>
    <m/>
    <m/>
    <m/>
    <s v="Public Location Longue Durée"/>
    <x v="3"/>
  </r>
  <r>
    <x v="25"/>
    <m/>
    <m/>
    <m/>
    <m/>
    <m/>
    <m/>
    <m/>
    <s v="BNP Paribas Aqua"/>
    <x v="4"/>
  </r>
  <r>
    <x v="25"/>
    <m/>
    <m/>
    <m/>
    <m/>
    <m/>
    <m/>
    <m/>
    <s v="BNP Paribas Cardif"/>
    <x v="4"/>
  </r>
  <r>
    <x v="25"/>
    <m/>
    <m/>
    <m/>
    <m/>
    <m/>
    <m/>
    <m/>
    <s v="BNP Paribas Global Senior Corporate Loans"/>
    <x v="4"/>
  </r>
  <r>
    <x v="25"/>
    <m/>
    <m/>
    <m/>
    <m/>
    <m/>
    <m/>
    <m/>
    <s v="BNP Paribas Money 3M"/>
    <x v="4"/>
  </r>
  <r>
    <x v="25"/>
    <m/>
    <m/>
    <m/>
    <m/>
    <m/>
    <m/>
    <m/>
    <s v="Cardif Assurance Vie"/>
    <x v="4"/>
  </r>
  <r>
    <x v="25"/>
    <m/>
    <m/>
    <m/>
    <m/>
    <m/>
    <m/>
    <m/>
    <s v="Cardif Assurance Risques Divers"/>
    <x v="4"/>
  </r>
  <r>
    <x v="25"/>
    <m/>
    <m/>
    <m/>
    <m/>
    <m/>
    <m/>
    <m/>
    <s v="Cardif I-Services"/>
    <x v="4"/>
  </r>
  <r>
    <x v="25"/>
    <m/>
    <m/>
    <m/>
    <m/>
    <m/>
    <m/>
    <m/>
    <s v="Cardimmo"/>
    <x v="4"/>
  </r>
  <r>
    <x v="25"/>
    <m/>
    <m/>
    <m/>
    <m/>
    <m/>
    <m/>
    <m/>
    <s v="GIE BNP Paribas Cardif "/>
    <x v="4"/>
  </r>
  <r>
    <x v="25"/>
    <m/>
    <m/>
    <m/>
    <m/>
    <m/>
    <m/>
    <m/>
    <s v="Icare"/>
    <x v="4"/>
  </r>
  <r>
    <x v="25"/>
    <m/>
    <m/>
    <m/>
    <m/>
    <m/>
    <m/>
    <m/>
    <s v="Icare Assurance"/>
    <x v="4"/>
  </r>
  <r>
    <x v="25"/>
    <m/>
    <m/>
    <m/>
    <m/>
    <m/>
    <m/>
    <m/>
    <s v="Natio Assurance"/>
    <x v="4"/>
  </r>
  <r>
    <x v="25"/>
    <m/>
    <m/>
    <m/>
    <m/>
    <m/>
    <m/>
    <m/>
    <s v="Natio Fonds Ampère 1"/>
    <x v="4"/>
  </r>
  <r>
    <x v="25"/>
    <m/>
    <m/>
    <m/>
    <m/>
    <m/>
    <m/>
    <m/>
    <s v="Odyssée SCI"/>
    <x v="4"/>
  </r>
  <r>
    <x v="25"/>
    <m/>
    <m/>
    <m/>
    <m/>
    <m/>
    <m/>
    <m/>
    <s v="Portes de Claye SCI"/>
    <x v="4"/>
  </r>
  <r>
    <x v="25"/>
    <m/>
    <m/>
    <m/>
    <m/>
    <m/>
    <m/>
    <m/>
    <s v="Profilea Monde Equilibre"/>
    <x v="4"/>
  </r>
  <r>
    <x v="25"/>
    <m/>
    <m/>
    <m/>
    <m/>
    <m/>
    <m/>
    <m/>
    <s v="Scoo SCI"/>
    <x v="4"/>
  </r>
  <r>
    <x v="25"/>
    <m/>
    <m/>
    <m/>
    <m/>
    <m/>
    <m/>
    <m/>
    <s v="BNP Paribas SA"/>
    <x v="17"/>
  </r>
  <r>
    <x v="25"/>
    <m/>
    <m/>
    <m/>
    <m/>
    <m/>
    <m/>
    <m/>
    <s v="Banque de Wallis et Futuna"/>
    <x v="5"/>
  </r>
  <r>
    <x v="25"/>
    <m/>
    <m/>
    <m/>
    <m/>
    <m/>
    <m/>
    <m/>
    <s v="BNP Paribas Development"/>
    <x v="5"/>
  </r>
  <r>
    <x v="25"/>
    <m/>
    <m/>
    <m/>
    <m/>
    <m/>
    <m/>
    <m/>
    <s v="BNP Paribas Factor"/>
    <x v="5"/>
  </r>
  <r>
    <x v="25"/>
    <m/>
    <m/>
    <m/>
    <m/>
    <m/>
    <m/>
    <m/>
    <s v="BNP Paribas Guadeloupe"/>
    <x v="5"/>
  </r>
  <r>
    <x v="25"/>
    <m/>
    <m/>
    <m/>
    <m/>
    <m/>
    <m/>
    <m/>
    <s v="BNP Paribas Guyane"/>
    <x v="5"/>
  </r>
  <r>
    <x v="25"/>
    <m/>
    <m/>
    <m/>
    <m/>
    <m/>
    <m/>
    <m/>
    <s v="BNP Paribas Martinique"/>
    <x v="5"/>
  </r>
  <r>
    <x v="25"/>
    <m/>
    <m/>
    <m/>
    <m/>
    <m/>
    <m/>
    <m/>
    <s v="BNP Paribas Nouvelle-Calédonie"/>
    <x v="5"/>
  </r>
  <r>
    <x v="25"/>
    <m/>
    <m/>
    <m/>
    <m/>
    <m/>
    <m/>
    <m/>
    <s v="BNP Paribas Réunion"/>
    <x v="5"/>
  </r>
  <r>
    <x v="25"/>
    <m/>
    <m/>
    <m/>
    <m/>
    <m/>
    <m/>
    <m/>
    <s v="Société Alsacienne de Développement et d'expansion"/>
    <x v="5"/>
  </r>
  <r>
    <x v="25"/>
    <m/>
    <m/>
    <m/>
    <m/>
    <m/>
    <m/>
    <m/>
    <s v="Antin Participation 8"/>
    <x v="0"/>
  </r>
  <r>
    <x v="25"/>
    <m/>
    <m/>
    <m/>
    <m/>
    <m/>
    <m/>
    <m/>
    <s v="Atargatis"/>
    <x v="0"/>
  </r>
  <r>
    <x v="25"/>
    <m/>
    <m/>
    <m/>
    <m/>
    <m/>
    <m/>
    <m/>
    <s v="Austin Finance "/>
    <x v="0"/>
  </r>
  <r>
    <x v="25"/>
    <m/>
    <m/>
    <m/>
    <m/>
    <m/>
    <m/>
    <m/>
    <s v="BNP Paribas Arbitrage"/>
    <x v="0"/>
  </r>
  <r>
    <x v="25"/>
    <m/>
    <m/>
    <m/>
    <m/>
    <m/>
    <m/>
    <m/>
    <s v="BNP Paribas Equities France"/>
    <x v="0"/>
  </r>
  <r>
    <x v="25"/>
    <m/>
    <m/>
    <m/>
    <m/>
    <m/>
    <m/>
    <m/>
    <s v="BNP Paribas Flexi III Deposit Euro"/>
    <x v="0"/>
  </r>
  <r>
    <x v="25"/>
    <m/>
    <m/>
    <m/>
    <m/>
    <m/>
    <m/>
    <m/>
    <s v="Compagnie d'Investissement Italiens SNC"/>
    <x v="0"/>
  </r>
  <r>
    <x v="25"/>
    <m/>
    <m/>
    <m/>
    <m/>
    <m/>
    <m/>
    <m/>
    <s v="Compagnie Investissements Opéra SNC"/>
    <x v="0"/>
  </r>
  <r>
    <x v="25"/>
    <m/>
    <m/>
    <m/>
    <m/>
    <m/>
    <m/>
    <m/>
    <s v="Esomet"/>
    <x v="0"/>
  </r>
  <r>
    <x v="25"/>
    <m/>
    <m/>
    <m/>
    <m/>
    <m/>
    <m/>
    <m/>
    <s v="Financière des Italiens"/>
    <x v="0"/>
  </r>
  <r>
    <x v="25"/>
    <m/>
    <m/>
    <m/>
    <m/>
    <m/>
    <m/>
    <m/>
    <s v="Financière Paris Haussmann"/>
    <x v="0"/>
  </r>
  <r>
    <x v="25"/>
    <m/>
    <m/>
    <m/>
    <m/>
    <m/>
    <m/>
    <m/>
    <s v="Financière Taitbout"/>
    <x v="0"/>
  </r>
  <r>
    <x v="25"/>
    <m/>
    <m/>
    <m/>
    <m/>
    <m/>
    <m/>
    <m/>
    <s v="Laffitte Participation 22"/>
    <x v="0"/>
  </r>
  <r>
    <x v="25"/>
    <m/>
    <m/>
    <m/>
    <m/>
    <m/>
    <m/>
    <m/>
    <s v="Méditerranéa"/>
    <x v="0"/>
  </r>
  <r>
    <x v="25"/>
    <m/>
    <m/>
    <m/>
    <m/>
    <m/>
    <m/>
    <m/>
    <s v="Optichamps"/>
    <x v="0"/>
  </r>
  <r>
    <x v="25"/>
    <m/>
    <m/>
    <m/>
    <m/>
    <m/>
    <m/>
    <m/>
    <s v="Parifergie"/>
    <x v="0"/>
  </r>
  <r>
    <x v="25"/>
    <m/>
    <m/>
    <m/>
    <m/>
    <m/>
    <m/>
    <m/>
    <s v="Parilease"/>
    <x v="0"/>
  </r>
  <r>
    <x v="25"/>
    <m/>
    <m/>
    <m/>
    <m/>
    <m/>
    <m/>
    <m/>
    <s v="Participations Opéra"/>
    <x v="0"/>
  </r>
  <r>
    <x v="25"/>
    <m/>
    <m/>
    <m/>
    <m/>
    <m/>
    <m/>
    <m/>
    <s v="Taitbout Participation 3 SNC"/>
    <x v="0"/>
  </r>
  <r>
    <x v="25"/>
    <m/>
    <m/>
    <m/>
    <m/>
    <m/>
    <m/>
    <m/>
    <s v="Verner Investissements (Groupe)"/>
    <x v="0"/>
  </r>
  <r>
    <x v="25"/>
    <m/>
    <m/>
    <m/>
    <m/>
    <m/>
    <m/>
    <m/>
    <s v="BNP intercontinentale - BNPI"/>
    <x v="2"/>
  </r>
  <r>
    <x v="25"/>
    <m/>
    <m/>
    <m/>
    <m/>
    <m/>
    <m/>
    <m/>
    <s v="BNP Paribas BDDI Participations"/>
    <x v="2"/>
  </r>
  <r>
    <x v="25"/>
    <m/>
    <m/>
    <m/>
    <m/>
    <m/>
    <m/>
    <m/>
    <s v="BNP Paribas Asset Management SAS"/>
    <x v="6"/>
  </r>
  <r>
    <x v="25"/>
    <m/>
    <m/>
    <m/>
    <m/>
    <m/>
    <m/>
    <m/>
    <s v="BNP Paribas Capital Partners (ex- BNP Paribas Private Equity)"/>
    <x v="6"/>
  </r>
  <r>
    <x v="25"/>
    <m/>
    <m/>
    <m/>
    <m/>
    <m/>
    <m/>
    <m/>
    <s v="BNP Paribas Investment Partners"/>
    <x v="6"/>
  </r>
  <r>
    <x v="25"/>
    <m/>
    <m/>
    <m/>
    <m/>
    <m/>
    <m/>
    <m/>
    <s v="CamGestion"/>
    <x v="6"/>
  </r>
  <r>
    <x v="25"/>
    <m/>
    <m/>
    <m/>
    <m/>
    <m/>
    <m/>
    <m/>
    <s v="FundQuest Advisor"/>
    <x v="6"/>
  </r>
  <r>
    <x v="25"/>
    <m/>
    <m/>
    <m/>
    <m/>
    <m/>
    <m/>
    <m/>
    <s v="THEAM"/>
    <x v="6"/>
  </r>
  <r>
    <x v="25"/>
    <m/>
    <m/>
    <m/>
    <m/>
    <m/>
    <m/>
    <m/>
    <s v="Klépierre SA (Groupe)"/>
    <x v="18"/>
  </r>
  <r>
    <x v="25"/>
    <m/>
    <m/>
    <m/>
    <m/>
    <m/>
    <m/>
    <m/>
    <s v="Aprolis Finance"/>
    <x v="7"/>
  </r>
  <r>
    <x v="25"/>
    <m/>
    <m/>
    <m/>
    <m/>
    <m/>
    <m/>
    <m/>
    <s v="Arius"/>
    <x v="7"/>
  </r>
  <r>
    <x v="25"/>
    <m/>
    <m/>
    <m/>
    <m/>
    <m/>
    <m/>
    <m/>
    <s v="Artegy"/>
    <x v="7"/>
  </r>
  <r>
    <x v="25"/>
    <m/>
    <m/>
    <m/>
    <m/>
    <m/>
    <m/>
    <m/>
    <s v="BNP Paribas Lease Group BPLG"/>
    <x v="7"/>
  </r>
  <r>
    <x v="25"/>
    <m/>
    <m/>
    <m/>
    <m/>
    <m/>
    <m/>
    <m/>
    <s v="Claas Financial Services"/>
    <x v="7"/>
  </r>
  <r>
    <x v="25"/>
    <m/>
    <m/>
    <m/>
    <m/>
    <m/>
    <m/>
    <m/>
    <s v="CNH Industrial Capital Europe (ex- CNH Capital Europe)"/>
    <x v="7"/>
  </r>
  <r>
    <x v="25"/>
    <m/>
    <m/>
    <m/>
    <m/>
    <m/>
    <m/>
    <m/>
    <s v="Fortis Lease (France)"/>
    <x v="7"/>
  </r>
  <r>
    <x v="25"/>
    <m/>
    <m/>
    <m/>
    <m/>
    <m/>
    <m/>
    <m/>
    <s v="JCB Finance"/>
    <x v="7"/>
  </r>
  <r>
    <x v="25"/>
    <m/>
    <m/>
    <m/>
    <m/>
    <m/>
    <m/>
    <m/>
    <s v="MFF"/>
    <x v="7"/>
  </r>
  <r>
    <x v="25"/>
    <m/>
    <m/>
    <m/>
    <m/>
    <m/>
    <m/>
    <m/>
    <s v="Natiocrédibail"/>
    <x v="7"/>
  </r>
  <r>
    <x v="25"/>
    <m/>
    <m/>
    <m/>
    <m/>
    <m/>
    <m/>
    <m/>
    <s v="Natiocrédimurs"/>
    <x v="7"/>
  </r>
  <r>
    <x v="25"/>
    <m/>
    <m/>
    <m/>
    <m/>
    <m/>
    <m/>
    <m/>
    <s v="Natioénergie 2"/>
    <x v="7"/>
  </r>
  <r>
    <x v="25"/>
    <m/>
    <m/>
    <m/>
    <m/>
    <m/>
    <m/>
    <m/>
    <s v="Same Deutz-Fahr Finance"/>
    <x v="7"/>
  </r>
  <r>
    <x v="25"/>
    <m/>
    <m/>
    <m/>
    <m/>
    <m/>
    <m/>
    <m/>
    <s v="Autonoria 2012 - 1 et 2"/>
    <x v="1"/>
  </r>
  <r>
    <x v="25"/>
    <m/>
    <m/>
    <m/>
    <m/>
    <m/>
    <m/>
    <m/>
    <s v="Autonoria 2014"/>
    <x v="1"/>
  </r>
  <r>
    <x v="25"/>
    <m/>
    <m/>
    <m/>
    <m/>
    <m/>
    <m/>
    <m/>
    <s v="Axa Banque Financement"/>
    <x v="1"/>
  </r>
  <r>
    <x v="25"/>
    <m/>
    <m/>
    <m/>
    <m/>
    <m/>
    <m/>
    <m/>
    <s v="Cafineo"/>
    <x v="1"/>
  </r>
  <r>
    <x v="25"/>
    <m/>
    <m/>
    <m/>
    <m/>
    <m/>
    <m/>
    <m/>
    <s v="Carrefour Banque"/>
    <x v="1"/>
  </r>
  <r>
    <x v="25"/>
    <m/>
    <m/>
    <m/>
    <m/>
    <m/>
    <m/>
    <m/>
    <s v="CMV Médiforce"/>
    <x v="1"/>
  </r>
  <r>
    <x v="25"/>
    <m/>
    <m/>
    <m/>
    <m/>
    <m/>
    <m/>
    <m/>
    <s v="Cofica Bail"/>
    <x v="1"/>
  </r>
  <r>
    <x v="25"/>
    <m/>
    <m/>
    <m/>
    <m/>
    <m/>
    <m/>
    <m/>
    <s v="Cofiplan"/>
    <x v="1"/>
  </r>
  <r>
    <x v="25"/>
    <m/>
    <m/>
    <m/>
    <m/>
    <m/>
    <m/>
    <m/>
    <s v="Communication Marketing Services - CMS"/>
    <x v="1"/>
  </r>
  <r>
    <x v="25"/>
    <m/>
    <m/>
    <m/>
    <m/>
    <m/>
    <m/>
    <m/>
    <s v="Compagnie de Gestion et de Prêts"/>
    <x v="1"/>
  </r>
  <r>
    <x v="25"/>
    <m/>
    <m/>
    <m/>
    <m/>
    <m/>
    <m/>
    <m/>
    <s v="Crédit Moderne Antilles Guyane"/>
    <x v="1"/>
  </r>
  <r>
    <x v="25"/>
    <m/>
    <m/>
    <m/>
    <m/>
    <m/>
    <m/>
    <m/>
    <s v="Crédit Moderne Antilles Guyane"/>
    <x v="1"/>
  </r>
  <r>
    <x v="25"/>
    <m/>
    <m/>
    <m/>
    <m/>
    <m/>
    <m/>
    <m/>
    <s v="Crédit Moderne Océan Indien"/>
    <x v="1"/>
  </r>
  <r>
    <x v="25"/>
    <m/>
    <m/>
    <m/>
    <m/>
    <m/>
    <m/>
    <m/>
    <s v="Domofinance"/>
    <x v="1"/>
  </r>
  <r>
    <x v="25"/>
    <m/>
    <m/>
    <m/>
    <m/>
    <m/>
    <m/>
    <m/>
    <s v="Domos 2011 - A et B"/>
    <x v="1"/>
  </r>
  <r>
    <x v="25"/>
    <m/>
    <m/>
    <m/>
    <m/>
    <m/>
    <m/>
    <m/>
    <s v="Effico"/>
    <x v="1"/>
  </r>
  <r>
    <x v="25"/>
    <m/>
    <m/>
    <m/>
    <m/>
    <m/>
    <m/>
    <m/>
    <s v="Facet"/>
    <x v="1"/>
  </r>
  <r>
    <x v="25"/>
    <m/>
    <m/>
    <m/>
    <m/>
    <m/>
    <m/>
    <m/>
    <s v="FCC Domos 2008"/>
    <x v="1"/>
  </r>
  <r>
    <x v="25"/>
    <m/>
    <m/>
    <m/>
    <m/>
    <m/>
    <m/>
    <m/>
    <s v="FCC Retail ABS Finance - Noria 2009"/>
    <x v="1"/>
  </r>
  <r>
    <x v="25"/>
    <m/>
    <m/>
    <m/>
    <m/>
    <m/>
    <m/>
    <m/>
    <s v="Fidecom"/>
    <x v="1"/>
  </r>
  <r>
    <x v="25"/>
    <m/>
    <m/>
    <m/>
    <m/>
    <m/>
    <m/>
    <m/>
    <s v="Fidem"/>
    <x v="1"/>
  </r>
  <r>
    <x v="25"/>
    <m/>
    <m/>
    <m/>
    <m/>
    <m/>
    <m/>
    <m/>
    <s v="Gestion et Services Groupe Cofinoga GIE"/>
    <x v="1"/>
  </r>
  <r>
    <x v="25"/>
    <m/>
    <m/>
    <m/>
    <m/>
    <m/>
    <m/>
    <m/>
    <s v="LaSer Cofinoga"/>
    <x v="1"/>
  </r>
  <r>
    <x v="25"/>
    <m/>
    <m/>
    <m/>
    <m/>
    <m/>
    <m/>
    <m/>
    <s v="LaSer loyalty"/>
    <x v="1"/>
  </r>
  <r>
    <x v="25"/>
    <m/>
    <m/>
    <m/>
    <m/>
    <m/>
    <m/>
    <m/>
    <s v="LaSer SA"/>
    <x v="1"/>
  </r>
  <r>
    <x v="25"/>
    <m/>
    <m/>
    <m/>
    <m/>
    <m/>
    <m/>
    <m/>
    <s v="LaSer Symag"/>
    <x v="1"/>
  </r>
  <r>
    <x v="25"/>
    <m/>
    <m/>
    <m/>
    <m/>
    <m/>
    <m/>
    <m/>
    <s v="Leval 20"/>
    <x v="1"/>
  </r>
  <r>
    <x v="25"/>
    <m/>
    <m/>
    <m/>
    <m/>
    <m/>
    <m/>
    <m/>
    <s v="Loisirs Finance"/>
    <x v="1"/>
  </r>
  <r>
    <x v="25"/>
    <m/>
    <m/>
    <m/>
    <m/>
    <m/>
    <m/>
    <m/>
    <s v="Norrsken Finance"/>
    <x v="1"/>
  </r>
  <r>
    <x v="25"/>
    <m/>
    <m/>
    <m/>
    <m/>
    <m/>
    <m/>
    <m/>
    <s v="BNP Paribas Personal Finance"/>
    <x v="1"/>
  </r>
  <r>
    <x v="25"/>
    <m/>
    <m/>
    <m/>
    <m/>
    <m/>
    <m/>
    <m/>
    <s v="Prêts et Services SAS"/>
    <x v="1"/>
  </r>
  <r>
    <x v="25"/>
    <m/>
    <m/>
    <m/>
    <m/>
    <m/>
    <m/>
    <m/>
    <s v="Projeo"/>
    <x v="1"/>
  </r>
  <r>
    <x v="25"/>
    <m/>
    <m/>
    <m/>
    <m/>
    <m/>
    <m/>
    <m/>
    <s v="Retail Mobile Wallet"/>
    <x v="1"/>
  </r>
  <r>
    <x v="25"/>
    <m/>
    <m/>
    <m/>
    <m/>
    <m/>
    <m/>
    <m/>
    <s v="Sygma Banque"/>
    <x v="1"/>
  </r>
  <r>
    <x v="25"/>
    <m/>
    <m/>
    <m/>
    <m/>
    <m/>
    <m/>
    <m/>
    <s v="Banque Solféa"/>
    <x v="14"/>
  </r>
  <r>
    <x v="25"/>
    <m/>
    <m/>
    <m/>
    <m/>
    <m/>
    <m/>
    <m/>
    <s v="B*Capital"/>
    <x v="8"/>
  </r>
  <r>
    <x v="25"/>
    <m/>
    <m/>
    <m/>
    <m/>
    <m/>
    <m/>
    <m/>
    <s v="Cortal Consors"/>
    <x v="8"/>
  </r>
  <r>
    <x v="25"/>
    <m/>
    <m/>
    <m/>
    <m/>
    <m/>
    <m/>
    <m/>
    <s v="Portzampac Gestion"/>
    <x v="8"/>
  </r>
  <r>
    <x v="25"/>
    <m/>
    <m/>
    <m/>
    <m/>
    <m/>
    <m/>
    <m/>
    <s v="Protzamparc Société de Bourse"/>
    <x v="8"/>
  </r>
  <r>
    <x v="25"/>
    <m/>
    <m/>
    <m/>
    <m/>
    <m/>
    <m/>
    <m/>
    <s v="BNP Paribas Dealing Services"/>
    <x v="9"/>
  </r>
  <r>
    <x v="25"/>
    <m/>
    <m/>
    <m/>
    <m/>
    <m/>
    <m/>
    <m/>
    <s v="BNP Paribas Fund Services France"/>
    <x v="9"/>
  </r>
  <r>
    <x v="25"/>
    <m/>
    <m/>
    <m/>
    <m/>
    <m/>
    <m/>
    <m/>
    <s v="BNP Paribas Securities Services - BP2S"/>
    <x v="9"/>
  </r>
  <r>
    <x v="25"/>
    <m/>
    <m/>
    <m/>
    <m/>
    <m/>
    <m/>
    <m/>
    <s v="Asset Partners"/>
    <x v="10"/>
  </r>
  <r>
    <x v="25"/>
    <m/>
    <m/>
    <m/>
    <m/>
    <m/>
    <m/>
    <m/>
    <s v="Auguste Thouard Expertise"/>
    <x v="10"/>
  </r>
  <r>
    <x v="25"/>
    <m/>
    <m/>
    <m/>
    <m/>
    <m/>
    <m/>
    <m/>
    <s v="BNP Paribas Immobilier Promotion Immobilier d'Entreprise"/>
    <x v="10"/>
  </r>
  <r>
    <x v="25"/>
    <m/>
    <m/>
    <m/>
    <m/>
    <m/>
    <m/>
    <m/>
    <s v="BNP Paribas Immobilier Résidentiel"/>
    <x v="10"/>
  </r>
  <r>
    <x v="25"/>
    <m/>
    <m/>
    <m/>
    <m/>
    <m/>
    <m/>
    <m/>
    <s v="BNP Paribas Immobilier Résidentiel Promotion Ile-de-France"/>
    <x v="10"/>
  </r>
  <r>
    <x v="25"/>
    <m/>
    <m/>
    <m/>
    <m/>
    <m/>
    <m/>
    <m/>
    <s v="BNP Paribas Immobilier Résidentiel Résidences Services BSA"/>
    <x v="10"/>
  </r>
  <r>
    <x v="25"/>
    <m/>
    <m/>
    <m/>
    <m/>
    <m/>
    <m/>
    <m/>
    <s v="BNP Paribas Immobilier Résidentiel Services Clients"/>
    <x v="10"/>
  </r>
  <r>
    <x v="25"/>
    <m/>
    <m/>
    <m/>
    <m/>
    <m/>
    <m/>
    <m/>
    <s v="BNP Paribas Immobilier Résidentiel Transaction &amp; Conseil"/>
    <x v="10"/>
  </r>
  <r>
    <x v="25"/>
    <m/>
    <m/>
    <m/>
    <m/>
    <m/>
    <m/>
    <m/>
    <s v="BNP Paribas Immobilier Résidentiel V2i"/>
    <x v="10"/>
  </r>
  <r>
    <x v="25"/>
    <m/>
    <m/>
    <m/>
    <m/>
    <m/>
    <m/>
    <m/>
    <s v="BNP Paribas Real Estate"/>
    <x v="10"/>
  </r>
  <r>
    <x v="25"/>
    <m/>
    <m/>
    <m/>
    <m/>
    <m/>
    <m/>
    <m/>
    <s v="BNP Paribas Real Estate Consult France"/>
    <x v="10"/>
  </r>
  <r>
    <x v="25"/>
    <m/>
    <m/>
    <m/>
    <m/>
    <m/>
    <m/>
    <m/>
    <s v="BNP Paribas Real Estate Financial Partner"/>
    <x v="10"/>
  </r>
  <r>
    <x v="25"/>
    <m/>
    <m/>
    <m/>
    <m/>
    <m/>
    <m/>
    <m/>
    <s v="BNP Paribas Real Estate Hotels France"/>
    <x v="10"/>
  </r>
  <r>
    <x v="25"/>
    <m/>
    <m/>
    <m/>
    <m/>
    <m/>
    <m/>
    <m/>
    <s v="BNP Paribas Real Estate Investment Management"/>
    <x v="10"/>
  </r>
  <r>
    <x v="25"/>
    <m/>
    <m/>
    <m/>
    <m/>
    <m/>
    <m/>
    <m/>
    <s v="BNP Paribas Real Estate Investment Services"/>
    <x v="10"/>
  </r>
  <r>
    <x v="25"/>
    <m/>
    <m/>
    <m/>
    <m/>
    <m/>
    <m/>
    <m/>
    <s v="BNP Paribas Real Estate Property Management France SAS"/>
    <x v="10"/>
  </r>
  <r>
    <x v="25"/>
    <m/>
    <m/>
    <m/>
    <m/>
    <m/>
    <m/>
    <m/>
    <s v="BNP Paribas Real Estate Transaction France"/>
    <x v="10"/>
  </r>
  <r>
    <x v="25"/>
    <m/>
    <m/>
    <m/>
    <m/>
    <m/>
    <m/>
    <m/>
    <s v="BNP Paribas Real Estate Valuation France"/>
    <x v="10"/>
  </r>
  <r>
    <x v="25"/>
    <m/>
    <m/>
    <m/>
    <m/>
    <m/>
    <m/>
    <m/>
    <s v="FG Ingénierie et Promotion immobilière"/>
    <x v="10"/>
  </r>
  <r>
    <x v="25"/>
    <m/>
    <m/>
    <m/>
    <m/>
    <m/>
    <m/>
    <m/>
    <s v="immobilière des Bergues"/>
    <x v="10"/>
  </r>
  <r>
    <x v="25"/>
    <m/>
    <m/>
    <m/>
    <m/>
    <m/>
    <m/>
    <m/>
    <s v="Partner's &amp; Services "/>
    <x v="10"/>
  </r>
  <r>
    <x v="25"/>
    <m/>
    <m/>
    <m/>
    <m/>
    <m/>
    <m/>
    <m/>
    <s v="Siège Issy"/>
    <x v="10"/>
  </r>
  <r>
    <x v="25"/>
    <m/>
    <m/>
    <m/>
    <m/>
    <m/>
    <m/>
    <m/>
    <s v="Société de Construction de Vente"/>
    <x v="10"/>
  </r>
  <r>
    <x v="25"/>
    <m/>
    <m/>
    <m/>
    <m/>
    <m/>
    <m/>
    <m/>
    <s v="BNP Paribas Home Loan SFH"/>
    <x v="13"/>
  </r>
  <r>
    <x v="25"/>
    <m/>
    <m/>
    <m/>
    <m/>
    <m/>
    <m/>
    <m/>
    <s v="BNP Paribas Partners for innovation (Groupe)"/>
    <x v="13"/>
  </r>
  <r>
    <x v="25"/>
    <m/>
    <m/>
    <m/>
    <m/>
    <m/>
    <m/>
    <m/>
    <s v="BNP Paribas Public Sector SCF"/>
    <x v="13"/>
  </r>
  <r>
    <x v="25"/>
    <m/>
    <m/>
    <m/>
    <m/>
    <m/>
    <m/>
    <m/>
    <s v="BNP Paribas- SME (ex-Euro Secured Notes Issuer)"/>
    <x v="13"/>
  </r>
  <r>
    <x v="25"/>
    <m/>
    <m/>
    <m/>
    <m/>
    <m/>
    <m/>
    <m/>
    <s v="Compagnie d'Investissements de Paris - C.I.P"/>
    <x v="13"/>
  </r>
  <r>
    <x v="25"/>
    <m/>
    <m/>
    <m/>
    <m/>
    <m/>
    <m/>
    <m/>
    <s v="FCT Opéra"/>
    <x v="13"/>
  </r>
  <r>
    <x v="25"/>
    <m/>
    <m/>
    <m/>
    <m/>
    <m/>
    <m/>
    <m/>
    <s v="Financière BNP Paribas"/>
    <x v="13"/>
  </r>
  <r>
    <x v="25"/>
    <m/>
    <m/>
    <m/>
    <m/>
    <m/>
    <m/>
    <m/>
    <s v="Financière du Marché Saint Honoré"/>
    <x v="13"/>
  </r>
  <r>
    <x v="25"/>
    <m/>
    <m/>
    <m/>
    <m/>
    <m/>
    <m/>
    <m/>
    <s v="GIE Groupement Auxiliaire de Moyens"/>
    <x v="13"/>
  </r>
  <r>
    <x v="25"/>
    <m/>
    <m/>
    <m/>
    <m/>
    <m/>
    <m/>
    <m/>
    <s v="Omnium de Gestion et de Développement immobilier - OGDI"/>
    <x v="13"/>
  </r>
  <r>
    <x v="25"/>
    <m/>
    <m/>
    <m/>
    <m/>
    <m/>
    <m/>
    <m/>
    <s v="Société Auxiliaire de Construction Immobilière - SACI"/>
    <x v="13"/>
  </r>
  <r>
    <x v="25"/>
    <m/>
    <m/>
    <m/>
    <m/>
    <m/>
    <m/>
    <m/>
    <s v="Société Orbaisienne de Participations"/>
    <x v="13"/>
  </r>
  <r>
    <x v="25"/>
    <m/>
    <m/>
    <m/>
    <m/>
    <m/>
    <m/>
    <m/>
    <s v="UCB Bail 2"/>
    <x v="13"/>
  </r>
  <r>
    <x v="25"/>
    <m/>
    <m/>
    <m/>
    <m/>
    <m/>
    <m/>
    <m/>
    <s v="UCB Entreprises"/>
    <x v="13"/>
  </r>
  <r>
    <x v="25"/>
    <m/>
    <m/>
    <m/>
    <m/>
    <m/>
    <m/>
    <m/>
    <s v="Antin Participation 5"/>
    <x v="15"/>
  </r>
  <r>
    <x v="25"/>
    <m/>
    <m/>
    <m/>
    <m/>
    <m/>
    <m/>
    <m/>
    <s v="Société immobilière Marché Saint-Honoré"/>
    <x v="15"/>
  </r>
  <r>
    <x v="25"/>
    <m/>
    <m/>
    <m/>
    <m/>
    <m/>
    <m/>
    <m/>
    <s v="BNP Paribas Wealth Management "/>
    <x v="16"/>
  </r>
  <r>
    <x v="25"/>
    <m/>
    <m/>
    <m/>
    <m/>
    <m/>
    <m/>
    <m/>
    <s v="Conseil Investissement SNC"/>
    <x v="16"/>
  </r>
  <r>
    <x v="26"/>
    <m/>
    <m/>
    <m/>
    <m/>
    <m/>
    <m/>
    <m/>
    <s v="Banque internationale du commerce et de l'industrie Gabon"/>
    <x v="2"/>
  </r>
  <r>
    <x v="27"/>
    <n v="2"/>
    <n v="0"/>
    <n v="0"/>
    <n v="0"/>
    <n v="0"/>
    <n v="23"/>
    <n v="2"/>
    <s v="Arval Hellas Car Rental SA"/>
    <x v="3"/>
  </r>
  <r>
    <x v="27"/>
    <m/>
    <m/>
    <m/>
    <m/>
    <m/>
    <m/>
    <m/>
    <s v="BNP Paribas Securities Services - BP2S (Grèce)"/>
    <x v="9"/>
  </r>
  <r>
    <x v="28"/>
    <n v="7"/>
    <n v="1"/>
    <n v="0"/>
    <n v="0"/>
    <n v="0"/>
    <n v="18"/>
    <n v="2"/>
    <s v="BNP Päribas Suisse SA (succ. Guernesey)"/>
    <x v="17"/>
  </r>
  <r>
    <x v="28"/>
    <m/>
    <m/>
    <m/>
    <m/>
    <m/>
    <m/>
    <m/>
    <s v="BNP - Paribas Securities Services - BP2S (succ. Guernesey)"/>
    <x v="9"/>
  </r>
  <r>
    <x v="29"/>
    <m/>
    <m/>
    <m/>
    <m/>
    <m/>
    <m/>
    <m/>
    <s v="Banque internationale du commerce et de l'industrie Guinée"/>
    <x v="2"/>
  </r>
  <r>
    <x v="30"/>
    <n v="554"/>
    <n v="31"/>
    <n v="0"/>
    <n v="16"/>
    <n v="16"/>
    <n v="2164"/>
    <n v="10"/>
    <s v="BNP Paribas Arbitrage (Hong-Kong) Ltd"/>
    <x v="0"/>
  </r>
  <r>
    <x v="30"/>
    <m/>
    <m/>
    <m/>
    <m/>
    <m/>
    <m/>
    <m/>
    <s v="BNP Paribas Capital (Asia Pacific) Ltd"/>
    <x v="0"/>
  </r>
  <r>
    <x v="30"/>
    <m/>
    <m/>
    <m/>
    <m/>
    <m/>
    <m/>
    <m/>
    <s v="BNP Paribas Finance (Hong Kong) Ltd"/>
    <x v="0"/>
  </r>
  <r>
    <x v="30"/>
    <m/>
    <m/>
    <m/>
    <m/>
    <m/>
    <m/>
    <m/>
    <s v="BNP Paribas SA (succ. Hong-Kong)"/>
    <x v="0"/>
  </r>
  <r>
    <x v="30"/>
    <m/>
    <m/>
    <m/>
    <m/>
    <m/>
    <m/>
    <m/>
    <s v="BNP Paribas Securities (Asia) Ltd"/>
    <x v="0"/>
  </r>
  <r>
    <x v="30"/>
    <m/>
    <m/>
    <m/>
    <m/>
    <m/>
    <m/>
    <m/>
    <s v="BNP Paribas SJ Ltd"/>
    <x v="0"/>
  </r>
  <r>
    <x v="30"/>
    <m/>
    <m/>
    <m/>
    <m/>
    <m/>
    <m/>
    <m/>
    <s v="BNP Paribas Investment Partners Asia Ltd"/>
    <x v="6"/>
  </r>
  <r>
    <x v="30"/>
    <m/>
    <m/>
    <m/>
    <m/>
    <m/>
    <m/>
    <m/>
    <s v="BNP Paribas Dealing Services Asia Ltd"/>
    <x v="9"/>
  </r>
  <r>
    <x v="30"/>
    <m/>
    <m/>
    <m/>
    <m/>
    <m/>
    <m/>
    <m/>
    <s v="BNP Paribas Securities Services - BP2S (succ. Hong Kong)"/>
    <x v="9"/>
  </r>
  <r>
    <x v="30"/>
    <m/>
    <m/>
    <m/>
    <m/>
    <m/>
    <m/>
    <m/>
    <s v="BNP Paribas Wealth Management (succ. Hong-Kong)"/>
    <x v="16"/>
  </r>
  <r>
    <x v="31"/>
    <n v="80"/>
    <n v="23"/>
    <n v="-9"/>
    <n v="6"/>
    <n v="-3"/>
    <n v="503"/>
    <n v="11"/>
    <s v="Arval Magyaroszag KFT"/>
    <x v="3"/>
  </r>
  <r>
    <x v="31"/>
    <m/>
    <m/>
    <m/>
    <m/>
    <m/>
    <m/>
    <m/>
    <s v="Cardif Biztosito Magyarorszag Zrt"/>
    <x v="4"/>
  </r>
  <r>
    <x v="31"/>
    <m/>
    <m/>
    <m/>
    <m/>
    <m/>
    <m/>
    <m/>
    <s v="BNP Paribas SA (succ. Hongrie)"/>
    <x v="0"/>
  </r>
  <r>
    <x v="31"/>
    <m/>
    <m/>
    <m/>
    <m/>
    <m/>
    <m/>
    <m/>
    <s v="BNP Paribas Lease Group KFT"/>
    <x v="7"/>
  </r>
  <r>
    <x v="31"/>
    <m/>
    <m/>
    <m/>
    <m/>
    <m/>
    <m/>
    <m/>
    <s v="BNP Paribas Lease Group lizing RT"/>
    <x v="7"/>
  </r>
  <r>
    <x v="31"/>
    <m/>
    <m/>
    <m/>
    <m/>
    <m/>
    <m/>
    <m/>
    <s v="Fortis Lease Operativ Lizing Zartkoruen Mukodo Reszvenytarsasag"/>
    <x v="7"/>
  </r>
  <r>
    <x v="31"/>
    <m/>
    <m/>
    <m/>
    <m/>
    <m/>
    <m/>
    <m/>
    <s v="Magyar Cetelem Bank Zrt"/>
    <x v="1"/>
  </r>
  <r>
    <x v="31"/>
    <m/>
    <m/>
    <m/>
    <m/>
    <m/>
    <m/>
    <m/>
    <s v="Oney Magyarorszag Zrt"/>
    <x v="1"/>
  </r>
  <r>
    <x v="31"/>
    <m/>
    <m/>
    <m/>
    <m/>
    <m/>
    <m/>
    <m/>
    <s v="UCB Ingatlanhitel RT"/>
    <x v="1"/>
  </r>
  <r>
    <x v="31"/>
    <m/>
    <m/>
    <m/>
    <m/>
    <m/>
    <m/>
    <m/>
    <s v="BNP Paribas Securities Services - BP2S (succ. Hongrie)"/>
    <x v="9"/>
  </r>
  <r>
    <x v="31"/>
    <m/>
    <m/>
    <m/>
    <m/>
    <m/>
    <m/>
    <m/>
    <s v="BNP PB Real Estate Advisory &amp; Property Management Hungary Ltd."/>
    <x v="10"/>
  </r>
  <r>
    <x v="32"/>
    <n v="1"/>
    <n v="0"/>
    <n v="0"/>
    <n v="0"/>
    <n v="0"/>
    <n v="0"/>
    <n v="1"/>
    <s v="BNP Paribas Securities Services - BP2S (succ. Ile de Man)"/>
    <x v="9"/>
  </r>
  <r>
    <x v="33"/>
    <n v="3"/>
    <n v="4"/>
    <n v="0"/>
    <n v="0"/>
    <n v="0"/>
    <n v="0"/>
    <n v="7"/>
    <s v="Bank of the West (succ. Iles Cayman)"/>
    <x v="5"/>
  </r>
  <r>
    <x v="33"/>
    <m/>
    <m/>
    <m/>
    <m/>
    <m/>
    <m/>
    <m/>
    <s v="First Hawaïan Bank (succ. Iles Cayman)"/>
    <x v="5"/>
  </r>
  <r>
    <x v="33"/>
    <m/>
    <m/>
    <m/>
    <m/>
    <m/>
    <m/>
    <m/>
    <s v="BNP Paribas Fortis (succ. Iles Cayman)"/>
    <x v="0"/>
  </r>
  <r>
    <x v="33"/>
    <m/>
    <m/>
    <m/>
    <m/>
    <m/>
    <m/>
    <m/>
    <s v="BNP Prime Brokerage International Ltd"/>
    <x v="0"/>
  </r>
  <r>
    <x v="33"/>
    <m/>
    <m/>
    <m/>
    <m/>
    <m/>
    <m/>
    <m/>
    <s v="BNP Paribas SA (succ. Iles Cayman)"/>
    <x v="0"/>
  </r>
  <r>
    <x v="33"/>
    <m/>
    <m/>
    <m/>
    <m/>
    <m/>
    <m/>
    <m/>
    <s v="Marc Finance Ltd"/>
    <x v="0"/>
  </r>
  <r>
    <x v="33"/>
    <m/>
    <m/>
    <m/>
    <m/>
    <m/>
    <m/>
    <m/>
    <s v="TCG Fund I, LP"/>
    <x v="0"/>
  </r>
  <r>
    <x v="34"/>
    <n v="138"/>
    <n v="96"/>
    <n v="-43"/>
    <n v="-3"/>
    <n v="-46"/>
    <n v="2467"/>
    <n v="12"/>
    <s v="Arval India PRIVATE Ltd"/>
    <x v="3"/>
  </r>
  <r>
    <x v="34"/>
    <m/>
    <m/>
    <m/>
    <m/>
    <m/>
    <m/>
    <m/>
    <s v="State Bank of India Life insurance Company Ltd"/>
    <x v="4"/>
  </r>
  <r>
    <x v="34"/>
    <m/>
    <m/>
    <m/>
    <m/>
    <m/>
    <m/>
    <m/>
    <s v="BNP Paribas India Holding Private Ltd"/>
    <x v="0"/>
  </r>
  <r>
    <x v="34"/>
    <m/>
    <m/>
    <m/>
    <m/>
    <m/>
    <m/>
    <m/>
    <s v="BNP Paribas India Solutions Private Ltd"/>
    <x v="0"/>
  </r>
  <r>
    <x v="34"/>
    <m/>
    <m/>
    <m/>
    <m/>
    <m/>
    <m/>
    <m/>
    <s v="BNP Paribas SA (succ. Inde)"/>
    <x v="0"/>
  </r>
  <r>
    <x v="34"/>
    <m/>
    <m/>
    <m/>
    <m/>
    <m/>
    <m/>
    <m/>
    <s v="BNP Paribas Securities India Private Ltd"/>
    <x v="0"/>
  </r>
  <r>
    <x v="34"/>
    <m/>
    <m/>
    <m/>
    <m/>
    <m/>
    <m/>
    <m/>
    <s v="BNP Paribas Asset Management India Private"/>
    <x v="6"/>
  </r>
  <r>
    <x v="34"/>
    <m/>
    <m/>
    <m/>
    <m/>
    <m/>
    <m/>
    <m/>
    <s v="SREI Equipment Finance Ltd"/>
    <x v="7"/>
  </r>
  <r>
    <x v="34"/>
    <m/>
    <m/>
    <m/>
    <m/>
    <m/>
    <m/>
    <m/>
    <s v="Sundaram BNP Paribas Home Finance Ltd"/>
    <x v="1"/>
  </r>
  <r>
    <x v="34"/>
    <m/>
    <m/>
    <m/>
    <m/>
    <m/>
    <m/>
    <m/>
    <s v="Geojit BNP Paribas Financial Services Ltd (Groupe)"/>
    <x v="8"/>
  </r>
  <r>
    <x v="34"/>
    <m/>
    <m/>
    <m/>
    <m/>
    <m/>
    <m/>
    <m/>
    <s v="Geojit Technologies Private Ltd"/>
    <x v="8"/>
  </r>
  <r>
    <x v="34"/>
    <m/>
    <m/>
    <m/>
    <m/>
    <m/>
    <m/>
    <m/>
    <s v="BNP Paribas Sundaram GSO Private Ltd"/>
    <x v="9"/>
  </r>
  <r>
    <x v="35"/>
    <n v="50"/>
    <n v="32"/>
    <n v="-11"/>
    <n v="2"/>
    <n v="-9"/>
    <n v="126"/>
    <n v="3"/>
    <s v="PT Bank BNP Paribas Indonesia"/>
    <x v="0"/>
  </r>
  <r>
    <x v="35"/>
    <m/>
    <m/>
    <m/>
    <m/>
    <m/>
    <m/>
    <m/>
    <s v="PT Bank BNP Paribas Indonesia"/>
    <x v="0"/>
  </r>
  <r>
    <x v="35"/>
    <m/>
    <m/>
    <m/>
    <m/>
    <m/>
    <m/>
    <m/>
    <s v="PT BNP Paribas Investment Partners"/>
    <x v="6"/>
  </r>
  <r>
    <x v="36"/>
    <n v="179"/>
    <n v="147"/>
    <n v="-16"/>
    <n v="-2"/>
    <n v="-18"/>
    <n v="174"/>
    <n v="20"/>
    <s v="Greenval Insurance Company Ltd"/>
    <x v="3"/>
  </r>
  <r>
    <x v="36"/>
    <m/>
    <m/>
    <m/>
    <m/>
    <m/>
    <m/>
    <m/>
    <s v="Darnell Ltd"/>
    <x v="4"/>
  </r>
  <r>
    <x v="36"/>
    <m/>
    <m/>
    <m/>
    <m/>
    <m/>
    <m/>
    <m/>
    <s v="Alectra Finance PLC"/>
    <x v="0"/>
  </r>
  <r>
    <x v="36"/>
    <m/>
    <m/>
    <m/>
    <m/>
    <m/>
    <m/>
    <m/>
    <s v="Aquarius + Investments PLC"/>
    <x v="0"/>
  </r>
  <r>
    <x v="36"/>
    <m/>
    <m/>
    <m/>
    <m/>
    <m/>
    <m/>
    <m/>
    <s v="Aquarius Capital Investments Ltd"/>
    <x v="0"/>
  </r>
  <r>
    <x v="36"/>
    <m/>
    <m/>
    <m/>
    <m/>
    <m/>
    <m/>
    <m/>
    <s v="BNP Paribas International Finance Dublin"/>
    <x v="0"/>
  </r>
  <r>
    <x v="36"/>
    <m/>
    <m/>
    <m/>
    <m/>
    <m/>
    <m/>
    <m/>
    <s v="BNP Paribas Ireland"/>
    <x v="0"/>
  </r>
  <r>
    <x v="36"/>
    <m/>
    <m/>
    <m/>
    <m/>
    <m/>
    <m/>
    <m/>
    <s v="BNP Paribas Prime Brokerage International Ltd"/>
    <x v="0"/>
  </r>
  <r>
    <x v="36"/>
    <m/>
    <m/>
    <m/>
    <m/>
    <m/>
    <m/>
    <m/>
    <s v="BNP Paribas SA (succ. Irlande)"/>
    <x v="0"/>
  </r>
  <r>
    <x v="36"/>
    <m/>
    <m/>
    <m/>
    <m/>
    <m/>
    <m/>
    <m/>
    <s v="BNP Paribas Vatry Reinsurance Ltd"/>
    <x v="0"/>
  </r>
  <r>
    <x v="36"/>
    <m/>
    <m/>
    <m/>
    <m/>
    <m/>
    <m/>
    <m/>
    <s v="Madison Arbor Ltd"/>
    <x v="0"/>
  </r>
  <r>
    <x v="36"/>
    <m/>
    <m/>
    <m/>
    <m/>
    <m/>
    <m/>
    <m/>
    <s v="Matchpoint Finance Public Limited Company"/>
    <x v="0"/>
  </r>
  <r>
    <x v="36"/>
    <m/>
    <m/>
    <m/>
    <m/>
    <m/>
    <m/>
    <m/>
    <s v="Omega Capital Funding Ltd"/>
    <x v="0"/>
  </r>
  <r>
    <x v="36"/>
    <m/>
    <m/>
    <m/>
    <m/>
    <m/>
    <m/>
    <m/>
    <s v="Omega Capital Investments PLC"/>
    <x v="0"/>
  </r>
  <r>
    <x v="36"/>
    <m/>
    <m/>
    <m/>
    <m/>
    <m/>
    <m/>
    <m/>
    <s v="Scaldis Capital (Ireland) Ltd"/>
    <x v="0"/>
  </r>
  <r>
    <x v="36"/>
    <m/>
    <m/>
    <m/>
    <m/>
    <m/>
    <m/>
    <m/>
    <s v="Utexam Logistics Ltd"/>
    <x v="0"/>
  </r>
  <r>
    <x v="36"/>
    <m/>
    <m/>
    <m/>
    <m/>
    <m/>
    <m/>
    <m/>
    <s v="Utexam Solutions Ltd"/>
    <x v="0"/>
  </r>
  <r>
    <x v="36"/>
    <m/>
    <m/>
    <m/>
    <m/>
    <m/>
    <m/>
    <m/>
    <s v="BNP Paribas Fund Services Dublin Ltd"/>
    <x v="9"/>
  </r>
  <r>
    <x v="36"/>
    <m/>
    <m/>
    <m/>
    <m/>
    <m/>
    <m/>
    <m/>
    <s v="BNP Paribas Securities Services - BP2S (succ. Irlande)"/>
    <x v="9"/>
  </r>
  <r>
    <x v="36"/>
    <m/>
    <m/>
    <m/>
    <m/>
    <m/>
    <m/>
    <m/>
    <s v="BNP PB Real Estate Advisory &amp; property Management Ireland Ltd"/>
    <x v="10"/>
  </r>
  <r>
    <x v="37"/>
    <n v="4883"/>
    <n v="494"/>
    <n v="-399"/>
    <n v="196"/>
    <n v="-203"/>
    <n v="18056"/>
    <n v="41"/>
    <s v="Arval Service Lease Italia S.P.A"/>
    <x v="3"/>
  </r>
  <r>
    <x v="37"/>
    <m/>
    <m/>
    <m/>
    <m/>
    <m/>
    <m/>
    <m/>
    <s v="BNP Paribas Cardif Vita Compagnia di Assicurazione E Riassicurazione S.P.A (ex- Cardif Assicurazioni SPA)"/>
    <x v="4"/>
  </r>
  <r>
    <x v="37"/>
    <m/>
    <m/>
    <m/>
    <m/>
    <m/>
    <m/>
    <m/>
    <s v="Cardif Assurance Vie (succ. Italie)"/>
    <x v="4"/>
  </r>
  <r>
    <x v="37"/>
    <m/>
    <m/>
    <m/>
    <m/>
    <m/>
    <m/>
    <m/>
    <s v="Cardif Assurances Risques Divers (succ. Italie)"/>
    <x v="4"/>
  </r>
  <r>
    <x v="37"/>
    <m/>
    <m/>
    <m/>
    <m/>
    <m/>
    <m/>
    <m/>
    <s v="UBI Assicurazioni Spa"/>
    <x v="4"/>
  </r>
  <r>
    <x v="37"/>
    <m/>
    <m/>
    <m/>
    <m/>
    <m/>
    <m/>
    <m/>
    <s v="Artigiancassa SPA"/>
    <x v="5"/>
  </r>
  <r>
    <x v="37"/>
    <m/>
    <m/>
    <m/>
    <m/>
    <m/>
    <m/>
    <m/>
    <s v="Banca Nazionale del Lavoro SPA"/>
    <x v="5"/>
  </r>
  <r>
    <x v="37"/>
    <m/>
    <m/>
    <m/>
    <m/>
    <m/>
    <m/>
    <m/>
    <s v="BNL Finance SPA"/>
    <x v="5"/>
  </r>
  <r>
    <x v="37"/>
    <m/>
    <m/>
    <m/>
    <m/>
    <m/>
    <m/>
    <m/>
    <s v="BNL Positivity SRL"/>
    <x v="5"/>
  </r>
  <r>
    <x v="37"/>
    <m/>
    <m/>
    <m/>
    <m/>
    <m/>
    <m/>
    <m/>
    <s v="Business Partners Italia (SCPA)"/>
    <x v="5"/>
  </r>
  <r>
    <x v="37"/>
    <m/>
    <m/>
    <m/>
    <m/>
    <m/>
    <m/>
    <m/>
    <s v="EMF - IT 2008 - 1 SRL"/>
    <x v="5"/>
  </r>
  <r>
    <x v="37"/>
    <m/>
    <m/>
    <m/>
    <m/>
    <m/>
    <m/>
    <m/>
    <s v="International Factors Italia SPA - Ifitalia"/>
    <x v="5"/>
  </r>
  <r>
    <x v="37"/>
    <m/>
    <m/>
    <m/>
    <m/>
    <m/>
    <m/>
    <m/>
    <s v="Vela ABS SRL"/>
    <x v="5"/>
  </r>
  <r>
    <x v="37"/>
    <m/>
    <m/>
    <m/>
    <m/>
    <m/>
    <m/>
    <m/>
    <s v="Vela Home SRL"/>
    <x v="5"/>
  </r>
  <r>
    <x v="37"/>
    <m/>
    <m/>
    <m/>
    <m/>
    <m/>
    <m/>
    <m/>
    <s v="Vela Mortgages SRL"/>
    <x v="5"/>
  </r>
  <r>
    <x v="37"/>
    <m/>
    <m/>
    <m/>
    <m/>
    <m/>
    <m/>
    <m/>
    <s v="Vela OGB SRL"/>
    <x v="5"/>
  </r>
  <r>
    <x v="37"/>
    <m/>
    <m/>
    <m/>
    <m/>
    <m/>
    <m/>
    <m/>
    <s v="Vela Public Sector SRL"/>
    <x v="5"/>
  </r>
  <r>
    <x v="37"/>
    <m/>
    <m/>
    <m/>
    <m/>
    <m/>
    <m/>
    <m/>
    <s v="Vela RMBS SRL"/>
    <x v="5"/>
  </r>
  <r>
    <x v="37"/>
    <m/>
    <m/>
    <m/>
    <m/>
    <m/>
    <m/>
    <m/>
    <s v="BNP Paribas SA (succ. Italie)"/>
    <x v="0"/>
  </r>
  <r>
    <x v="37"/>
    <m/>
    <m/>
    <m/>
    <m/>
    <m/>
    <m/>
    <m/>
    <s v="BNP Paribas Investment Partners Societa di Gestione del Risparmio SPA"/>
    <x v="6"/>
  </r>
  <r>
    <x v="37"/>
    <m/>
    <m/>
    <m/>
    <m/>
    <m/>
    <m/>
    <m/>
    <s v="BNP Paribas Lease Group BPLG (succ. Italie)"/>
    <x v="7"/>
  </r>
  <r>
    <x v="37"/>
    <m/>
    <m/>
    <m/>
    <m/>
    <m/>
    <m/>
    <m/>
    <s v="BNP Paribas Lease Group Leasing Solutions SPA"/>
    <x v="7"/>
  </r>
  <r>
    <x v="37"/>
    <m/>
    <m/>
    <m/>
    <m/>
    <m/>
    <m/>
    <m/>
    <s v="Claas Financial Services"/>
    <x v="7"/>
  </r>
  <r>
    <x v="37"/>
    <m/>
    <m/>
    <m/>
    <m/>
    <m/>
    <m/>
    <m/>
    <s v="CNH Industrial Capital Europe (succ. Italie)"/>
    <x v="7"/>
  </r>
  <r>
    <x v="37"/>
    <m/>
    <m/>
    <m/>
    <m/>
    <m/>
    <m/>
    <m/>
    <s v="JCB Finance (succ. Italie)"/>
    <x v="7"/>
  </r>
  <r>
    <x v="37"/>
    <m/>
    <m/>
    <m/>
    <m/>
    <m/>
    <m/>
    <m/>
    <s v="Locatrice Italiana SPA"/>
    <x v="7"/>
  </r>
  <r>
    <x v="37"/>
    <m/>
    <m/>
    <m/>
    <m/>
    <m/>
    <m/>
    <m/>
    <s v="Vela Lease SRL"/>
    <x v="7"/>
  </r>
  <r>
    <x v="37"/>
    <m/>
    <m/>
    <m/>
    <m/>
    <m/>
    <m/>
    <m/>
    <s v="Bieffe 5 SPA"/>
    <x v="1"/>
  </r>
  <r>
    <x v="37"/>
    <m/>
    <m/>
    <m/>
    <m/>
    <m/>
    <m/>
    <m/>
    <s v="Findomestic Banca SPA"/>
    <x v="1"/>
  </r>
  <r>
    <x v="37"/>
    <m/>
    <m/>
    <m/>
    <m/>
    <m/>
    <m/>
    <m/>
    <s v="Florence 1 SRL"/>
    <x v="1"/>
  </r>
  <r>
    <x v="37"/>
    <m/>
    <m/>
    <m/>
    <m/>
    <m/>
    <m/>
    <m/>
    <s v="Florence SPV SRL"/>
    <x v="1"/>
  </r>
  <r>
    <x v="37"/>
    <m/>
    <m/>
    <m/>
    <m/>
    <m/>
    <m/>
    <m/>
    <s v="BNP Paribas Securities Services - BP2S (succ. Italie)"/>
    <x v="9"/>
  </r>
  <r>
    <x v="37"/>
    <m/>
    <m/>
    <m/>
    <m/>
    <m/>
    <m/>
    <m/>
    <s v="BNP Paribas Real Estate Advisory Italy SPA"/>
    <x v="10"/>
  </r>
  <r>
    <x v="37"/>
    <m/>
    <m/>
    <m/>
    <m/>
    <m/>
    <m/>
    <m/>
    <s v="BNP Paribas Real Estate Investment Management Italy"/>
    <x v="10"/>
  </r>
  <r>
    <x v="37"/>
    <m/>
    <m/>
    <m/>
    <m/>
    <m/>
    <m/>
    <m/>
    <s v="BNP Paribas Real Estate Italy SRL"/>
    <x v="10"/>
  </r>
  <r>
    <x v="37"/>
    <m/>
    <m/>
    <m/>
    <m/>
    <m/>
    <m/>
    <m/>
    <s v="BNP Paribas Real Estate property Development Italy SPA"/>
    <x v="10"/>
  </r>
  <r>
    <x v="37"/>
    <m/>
    <m/>
    <m/>
    <m/>
    <m/>
    <m/>
    <m/>
    <s v="BNP Paribas Real Estate property Management Italy SRL"/>
    <x v="10"/>
  </r>
  <r>
    <x v="37"/>
    <m/>
    <m/>
    <m/>
    <m/>
    <m/>
    <m/>
    <m/>
    <s v="San Basilio 45 SRL"/>
    <x v="10"/>
  </r>
  <r>
    <x v="37"/>
    <m/>
    <m/>
    <m/>
    <m/>
    <m/>
    <m/>
    <m/>
    <s v="Sviluppo HQ Tiburtina SRL"/>
    <x v="10"/>
  </r>
  <r>
    <x v="37"/>
    <m/>
    <m/>
    <m/>
    <m/>
    <m/>
    <m/>
    <m/>
    <s v="Sviluppo Residenziale Italia SRL"/>
    <x v="10"/>
  </r>
  <r>
    <x v="37"/>
    <m/>
    <m/>
    <m/>
    <m/>
    <m/>
    <m/>
    <m/>
    <s v="Via Crespi 26 SRL"/>
    <x v="10"/>
  </r>
  <r>
    <x v="38"/>
    <n v="351"/>
    <n v="145"/>
    <n v="-44"/>
    <n v="1"/>
    <n v="-43"/>
    <n v="710"/>
    <n v="8"/>
    <s v="Cardif Assurance Vie (succ. Japon)"/>
    <x v="4"/>
  </r>
  <r>
    <x v="38"/>
    <m/>
    <m/>
    <m/>
    <m/>
    <m/>
    <m/>
    <m/>
    <s v="Cardif Assurances Risques Divers (succ. Japon)"/>
    <x v="4"/>
  </r>
  <r>
    <x v="38"/>
    <m/>
    <m/>
    <m/>
    <m/>
    <m/>
    <m/>
    <m/>
    <s v="BNP Paribas Japan Ltd"/>
    <x v="0"/>
  </r>
  <r>
    <x v="38"/>
    <m/>
    <m/>
    <m/>
    <m/>
    <m/>
    <m/>
    <m/>
    <s v="BNP Paribas Principal Investments  Japan Ltd"/>
    <x v="0"/>
  </r>
  <r>
    <x v="38"/>
    <m/>
    <m/>
    <m/>
    <m/>
    <m/>
    <m/>
    <m/>
    <s v="BNP Paribas SA (succ. Japon)"/>
    <x v="0"/>
  </r>
  <r>
    <x v="38"/>
    <m/>
    <m/>
    <m/>
    <m/>
    <m/>
    <m/>
    <m/>
    <s v="BNP Paribas Securities Japan Ltd"/>
    <x v="0"/>
  </r>
  <r>
    <x v="38"/>
    <m/>
    <m/>
    <m/>
    <m/>
    <m/>
    <m/>
    <m/>
    <s v="BNP Paribas SJ  Ltd (succ. Japon)"/>
    <x v="0"/>
  </r>
  <r>
    <x v="38"/>
    <m/>
    <m/>
    <m/>
    <m/>
    <m/>
    <m/>
    <m/>
    <s v="BNP Paribas Investment Parners Japan Ltd"/>
    <x v="6"/>
  </r>
  <r>
    <x v="39"/>
    <n v="61"/>
    <n v="39"/>
    <n v="0"/>
    <n v="0"/>
    <n v="0"/>
    <n v="212"/>
    <n v="5"/>
    <s v="BNP Paribas Suisse Sa (succ. Jersey)"/>
    <x v="17"/>
  </r>
  <r>
    <x v="39"/>
    <m/>
    <m/>
    <m/>
    <m/>
    <m/>
    <m/>
    <m/>
    <s v="BNP Paribas Sa (succ. Jersey)"/>
    <x v="0"/>
  </r>
  <r>
    <x v="39"/>
    <m/>
    <m/>
    <m/>
    <m/>
    <m/>
    <m/>
    <m/>
    <s v="Scaldis Capital Ltd"/>
    <x v="0"/>
  </r>
  <r>
    <x v="39"/>
    <m/>
    <m/>
    <m/>
    <m/>
    <m/>
    <m/>
    <m/>
    <s v="BNP Paribas Securities Services - BP2S (succ. Jersey)"/>
    <x v="9"/>
  </r>
  <r>
    <x v="39"/>
    <m/>
    <m/>
    <m/>
    <m/>
    <m/>
    <m/>
    <m/>
    <s v="BNP Paribas Real Estate Jersey Ltd"/>
    <x v="10"/>
  </r>
  <r>
    <x v="40"/>
    <n v="7"/>
    <n v="3"/>
    <n v="0"/>
    <n v="0"/>
    <n v="0"/>
    <n v="27"/>
    <n v="1"/>
    <s v="BNP Paribas SA (succ. Koweït)"/>
    <x v="0"/>
  </r>
  <r>
    <x v="41"/>
    <n v="1186"/>
    <n v="566"/>
    <n v="-98"/>
    <n v="-32"/>
    <n v="-130"/>
    <n v="3664"/>
    <n v="35"/>
    <s v="Arval Luxembourg SA"/>
    <x v="3"/>
  </r>
  <r>
    <x v="41"/>
    <m/>
    <m/>
    <m/>
    <m/>
    <m/>
    <m/>
    <m/>
    <s v="Cardif Assurances Risques Divers (succ. Luxembourg)"/>
    <x v="4"/>
  </r>
  <r>
    <x v="41"/>
    <m/>
    <m/>
    <m/>
    <m/>
    <m/>
    <m/>
    <m/>
    <s v="Cardif Lux Vie"/>
    <x v="4"/>
  </r>
  <r>
    <x v="41"/>
    <m/>
    <m/>
    <m/>
    <m/>
    <m/>
    <m/>
    <m/>
    <s v="BGL BNP Paribas"/>
    <x v="5"/>
  </r>
  <r>
    <x v="41"/>
    <m/>
    <m/>
    <m/>
    <m/>
    <m/>
    <m/>
    <m/>
    <s v="BGL BNP Paribas Factor SA"/>
    <x v="5"/>
  </r>
  <r>
    <x v="41"/>
    <m/>
    <m/>
    <m/>
    <m/>
    <m/>
    <m/>
    <m/>
    <s v="BNP Paribas Fortis Funding SA"/>
    <x v="5"/>
  </r>
  <r>
    <x v="41"/>
    <m/>
    <m/>
    <m/>
    <m/>
    <m/>
    <m/>
    <m/>
    <s v="BNP Paribas Lease Group Luxembourg SA"/>
    <x v="5"/>
  </r>
  <r>
    <x v="41"/>
    <m/>
    <m/>
    <m/>
    <m/>
    <m/>
    <m/>
    <m/>
    <s v="Cofhylux SA"/>
    <x v="5"/>
  </r>
  <r>
    <x v="41"/>
    <m/>
    <m/>
    <m/>
    <m/>
    <m/>
    <m/>
    <m/>
    <s v="Société immobilière de Monterey SA"/>
    <x v="5"/>
  </r>
  <r>
    <x v="41"/>
    <m/>
    <m/>
    <m/>
    <m/>
    <m/>
    <m/>
    <m/>
    <s v="Société immobilière du Royal Building SA"/>
    <x v="5"/>
  </r>
  <r>
    <x v="41"/>
    <m/>
    <m/>
    <m/>
    <m/>
    <m/>
    <m/>
    <m/>
    <s v="Alleray SARL"/>
    <x v="0"/>
  </r>
  <r>
    <x v="41"/>
    <m/>
    <m/>
    <m/>
    <m/>
    <m/>
    <m/>
    <m/>
    <s v="BNP Paribas SA (succ. Luxembourg)"/>
    <x v="0"/>
  </r>
  <r>
    <x v="41"/>
    <m/>
    <m/>
    <m/>
    <m/>
    <m/>
    <m/>
    <m/>
    <s v="Crossen SARL"/>
    <x v="0"/>
  </r>
  <r>
    <x v="41"/>
    <m/>
    <m/>
    <m/>
    <m/>
    <m/>
    <m/>
    <m/>
    <s v="Greenstars BNP Paribas"/>
    <x v="0"/>
  </r>
  <r>
    <x v="41"/>
    <m/>
    <m/>
    <m/>
    <m/>
    <m/>
    <m/>
    <m/>
    <s v="Grenache et Cie SNC"/>
    <x v="0"/>
  </r>
  <r>
    <x v="41"/>
    <m/>
    <m/>
    <m/>
    <m/>
    <m/>
    <m/>
    <m/>
    <s v="Hime Holding 1 SA"/>
    <x v="0"/>
  </r>
  <r>
    <x v="41"/>
    <m/>
    <m/>
    <m/>
    <m/>
    <m/>
    <m/>
    <m/>
    <s v="Hime Holding 2 SA"/>
    <x v="0"/>
  </r>
  <r>
    <x v="41"/>
    <m/>
    <m/>
    <m/>
    <m/>
    <m/>
    <m/>
    <m/>
    <s v="Hime Holding 3 SA"/>
    <x v="0"/>
  </r>
  <r>
    <x v="41"/>
    <m/>
    <m/>
    <m/>
    <m/>
    <m/>
    <m/>
    <m/>
    <s v="Plagefin SA (ex-Paribas Trust Luxembourg SA)"/>
    <x v="0"/>
  </r>
  <r>
    <x v="41"/>
    <m/>
    <m/>
    <m/>
    <m/>
    <m/>
    <m/>
    <m/>
    <s v="Royale Neuve 1 Sarl"/>
    <x v="0"/>
  </r>
  <r>
    <x v="41"/>
    <m/>
    <m/>
    <m/>
    <m/>
    <m/>
    <m/>
    <m/>
    <s v="Royale Neuve VI Sarl"/>
    <x v="0"/>
  </r>
  <r>
    <x v="41"/>
    <m/>
    <m/>
    <m/>
    <m/>
    <m/>
    <m/>
    <m/>
    <s v="BNP Paribas Ivestment Partners Luxembourg"/>
    <x v="6"/>
  </r>
  <r>
    <x v="41"/>
    <m/>
    <m/>
    <m/>
    <m/>
    <m/>
    <m/>
    <m/>
    <s v="Fund Channel"/>
    <x v="6"/>
  </r>
  <r>
    <x v="41"/>
    <m/>
    <m/>
    <m/>
    <m/>
    <m/>
    <m/>
    <m/>
    <s v="BNP Paribas Leasing Solutions"/>
    <x v="7"/>
  </r>
  <r>
    <x v="41"/>
    <m/>
    <m/>
    <m/>
    <m/>
    <m/>
    <m/>
    <m/>
    <s v="Compagnie financière Ottamane SA"/>
    <x v="12"/>
  </r>
  <r>
    <x v="41"/>
    <m/>
    <m/>
    <m/>
    <m/>
    <m/>
    <m/>
    <m/>
    <s v="BNP Paribas Securities Services - BP2S (succ. Luxembourg"/>
    <x v="9"/>
  </r>
  <r>
    <x v="41"/>
    <m/>
    <m/>
    <m/>
    <m/>
    <m/>
    <m/>
    <m/>
    <s v="BNP Paribas Real Estate Advisory &amp; Property Management Luxembourg SA"/>
    <x v="10"/>
  </r>
  <r>
    <x v="41"/>
    <m/>
    <m/>
    <m/>
    <m/>
    <m/>
    <m/>
    <m/>
    <s v="BNP Paribas Real Estate Investment Management Luxembourg SA"/>
    <x v="10"/>
  </r>
  <r>
    <x v="41"/>
    <m/>
    <m/>
    <m/>
    <m/>
    <m/>
    <m/>
    <m/>
    <s v="European Direct Property Management SA"/>
    <x v="10"/>
  </r>
  <r>
    <x v="41"/>
    <m/>
    <m/>
    <m/>
    <m/>
    <m/>
    <m/>
    <m/>
    <s v="Pytotex GB 1 SA"/>
    <x v="10"/>
  </r>
  <r>
    <x v="41"/>
    <m/>
    <m/>
    <m/>
    <m/>
    <m/>
    <m/>
    <m/>
    <s v="Pyrotex SARL"/>
    <x v="10"/>
  </r>
  <r>
    <x v="41"/>
    <m/>
    <m/>
    <m/>
    <m/>
    <m/>
    <m/>
    <m/>
    <s v="BNL International Investment SA"/>
    <x v="13"/>
  </r>
  <r>
    <x v="41"/>
    <m/>
    <m/>
    <m/>
    <m/>
    <m/>
    <m/>
    <m/>
    <s v="BNP Paribas SB Re"/>
    <x v="13"/>
  </r>
  <r>
    <x v="41"/>
    <m/>
    <m/>
    <m/>
    <m/>
    <m/>
    <m/>
    <m/>
    <s v="Le Sphynx Assurances Luxembourg SA"/>
    <x v="13"/>
  </r>
  <r>
    <x v="41"/>
    <m/>
    <m/>
    <m/>
    <m/>
    <m/>
    <m/>
    <m/>
    <s v="Plagefin - Placement, Gestion, Finance Holding SA"/>
    <x v="13"/>
  </r>
  <r>
    <x v="42"/>
    <n v="21"/>
    <n v="10"/>
    <n v="-3"/>
    <n v="0"/>
    <n v="-3"/>
    <n v="63"/>
    <n v="2"/>
    <s v="BNP Paribas Malaysia Berhad"/>
    <x v="0"/>
  </r>
  <r>
    <x v="42"/>
    <m/>
    <m/>
    <m/>
    <m/>
    <m/>
    <m/>
    <m/>
    <s v="BNP Paribas SA (succ. Malaisie)"/>
    <x v="0"/>
  </r>
  <r>
    <x v="43"/>
    <n v="14"/>
    <n v="4"/>
    <n v="-1"/>
    <n v="0"/>
    <n v="-1"/>
    <n v="102"/>
    <n v="1"/>
    <s v="Banque internationale du commerce et de l'industrie Mali"/>
    <x v="2"/>
  </r>
  <r>
    <x v="44"/>
    <n v="303"/>
    <n v="68"/>
    <n v="-34"/>
    <n v="-2"/>
    <n v="-36"/>
    <n v="3630"/>
    <n v="8"/>
    <s v="Arval Maroc SA"/>
    <x v="3"/>
  </r>
  <r>
    <x v="44"/>
    <m/>
    <m/>
    <m/>
    <m/>
    <m/>
    <m/>
    <m/>
    <s v="Banque Marocaine du commerce et de l'industrie"/>
    <x v="2"/>
  </r>
  <r>
    <x v="44"/>
    <m/>
    <m/>
    <m/>
    <m/>
    <m/>
    <m/>
    <m/>
    <s v="Banque Marocaine du commerce et de l'industrie Assurance"/>
    <x v="2"/>
  </r>
  <r>
    <x v="44"/>
    <m/>
    <m/>
    <m/>
    <m/>
    <m/>
    <m/>
    <m/>
    <s v="Banque Marocaine du commerce et de l'industrie Crédit Conso"/>
    <x v="2"/>
  </r>
  <r>
    <x v="44"/>
    <m/>
    <m/>
    <m/>
    <m/>
    <m/>
    <m/>
    <m/>
    <s v="Banque Marocaine du commerce et de l'industrie Gestion Asset Management"/>
    <x v="2"/>
  </r>
  <r>
    <x v="44"/>
    <m/>
    <m/>
    <m/>
    <m/>
    <m/>
    <m/>
    <m/>
    <s v="Banque Marocaine du commerce et de l'industrie Leasing"/>
    <x v="2"/>
  </r>
  <r>
    <x v="44"/>
    <m/>
    <m/>
    <m/>
    <m/>
    <m/>
    <m/>
    <m/>
    <s v="Banque Marocaine du commerce et de l'industrie Offshore"/>
    <x v="2"/>
  </r>
  <r>
    <x v="44"/>
    <m/>
    <m/>
    <m/>
    <m/>
    <m/>
    <m/>
    <m/>
    <s v="BNP Paribas Méditerranée Innovation &amp; Technologies"/>
    <x v="13"/>
  </r>
  <r>
    <x v="45"/>
    <n v="14"/>
    <n v="1"/>
    <n v="0"/>
    <n v="0"/>
    <n v="0"/>
    <n v="181"/>
    <n v="4"/>
    <s v="Cardif Mexico Seguros de Vida SA de CV"/>
    <x v="4"/>
  </r>
  <r>
    <x v="45"/>
    <m/>
    <m/>
    <m/>
    <m/>
    <m/>
    <m/>
    <m/>
    <s v="Cardif Mexico Seguros Generales de SA de CV"/>
    <x v="4"/>
  </r>
  <r>
    <x v="45"/>
    <m/>
    <m/>
    <m/>
    <m/>
    <m/>
    <m/>
    <m/>
    <s v="BNP Paribas Investment Partners Latam SA"/>
    <x v="6"/>
  </r>
  <r>
    <x v="45"/>
    <m/>
    <m/>
    <m/>
    <m/>
    <m/>
    <m/>
    <m/>
    <s v="BNP Paribas Personal Finance SA de CV"/>
    <x v="1"/>
  </r>
  <r>
    <x v="46"/>
    <n v="62"/>
    <n v="22"/>
    <n v="0"/>
    <n v="0"/>
    <n v="0"/>
    <n v="212"/>
    <n v="1"/>
    <s v="BNP Paribas SA (succ. Monaco)"/>
    <x v="5"/>
  </r>
  <r>
    <x v="46"/>
    <m/>
    <m/>
    <m/>
    <m/>
    <m/>
    <m/>
    <m/>
    <s v="BNP Paribas Wealth Management Monaco"/>
    <x v="16"/>
  </r>
  <r>
    <x v="47"/>
    <n v="0"/>
    <n v="0"/>
    <n v="0"/>
    <n v="0"/>
    <n v="0"/>
    <n v="9"/>
    <n v="1"/>
    <s v="RCS Investment Holdings Namibia Proprietary Ltd"/>
    <x v="1"/>
  </r>
  <r>
    <x v="48"/>
    <n v="32"/>
    <n v="2"/>
    <n v="-4"/>
    <n v="2"/>
    <n v="-2"/>
    <n v="100"/>
    <n v="7"/>
    <s v="Cardif Forsakring AB (succ. Norvège)"/>
    <x v="4"/>
  </r>
  <r>
    <x v="48"/>
    <m/>
    <m/>
    <m/>
    <m/>
    <m/>
    <m/>
    <m/>
    <s v="Cardif Livforsakring AB (succ. Norvège)"/>
    <x v="4"/>
  </r>
  <r>
    <x v="48"/>
    <m/>
    <m/>
    <m/>
    <m/>
    <m/>
    <m/>
    <m/>
    <s v="BNP Paribas Fortis (succ. Norvège)"/>
    <x v="0"/>
  </r>
  <r>
    <x v="48"/>
    <m/>
    <m/>
    <m/>
    <m/>
    <m/>
    <m/>
    <m/>
    <s v="BNP Paribas SA (succ. Norvège)"/>
    <x v="0"/>
  </r>
  <r>
    <x v="48"/>
    <m/>
    <m/>
    <m/>
    <m/>
    <m/>
    <m/>
    <m/>
    <s v="Alfred Berg Asset Management AB (succ. Norvège)"/>
    <x v="6"/>
  </r>
  <r>
    <x v="48"/>
    <m/>
    <m/>
    <m/>
    <m/>
    <m/>
    <m/>
    <m/>
    <s v="Alfred Berg Kapitalforvaltning AS"/>
    <x v="6"/>
  </r>
  <r>
    <x v="48"/>
    <m/>
    <m/>
    <m/>
    <m/>
    <m/>
    <m/>
    <m/>
    <s v="EkspresBank (succ. Norvège)"/>
    <x v="1"/>
  </r>
  <r>
    <x v="49"/>
    <n v="5"/>
    <n v="1"/>
    <n v="0"/>
    <n v="0"/>
    <n v="0"/>
    <n v="36"/>
    <n v="1"/>
    <s v="BNP Paribas Fund Services Australasia  Pty Ltd (succ. Nouvelle-Zélande)"/>
    <x v="9"/>
  </r>
  <r>
    <x v="50"/>
    <n v="0"/>
    <n v="0"/>
    <n v="0"/>
    <n v="0"/>
    <n v="0"/>
    <n v="0"/>
    <n v="1"/>
    <s v="BNP Paribas SA (succ. Panama)"/>
    <x v="0"/>
  </r>
  <r>
    <x v="51"/>
    <n v="371"/>
    <n v="139"/>
    <n v="-40"/>
    <n v="6"/>
    <n v="-34"/>
    <n v="967"/>
    <n v="37"/>
    <s v="Arval Benelux BV"/>
    <x v="3"/>
  </r>
  <r>
    <x v="51"/>
    <m/>
    <m/>
    <m/>
    <m/>
    <m/>
    <m/>
    <m/>
    <s v="Arval BV"/>
    <x v="3"/>
  </r>
  <r>
    <x v="51"/>
    <m/>
    <m/>
    <m/>
    <m/>
    <m/>
    <m/>
    <m/>
    <s v="BNP Paribas Cardif BV"/>
    <x v="4"/>
  </r>
  <r>
    <x v="51"/>
    <m/>
    <m/>
    <m/>
    <m/>
    <m/>
    <m/>
    <m/>
    <s v="BNP Paribas Cardif Levensverzekeringen NV"/>
    <x v="4"/>
  </r>
  <r>
    <x v="51"/>
    <m/>
    <m/>
    <m/>
    <m/>
    <m/>
    <m/>
    <m/>
    <s v="BNP Paribas Cardif Schadeverzekeringen NV"/>
    <x v="4"/>
  </r>
  <r>
    <x v="51"/>
    <m/>
    <m/>
    <m/>
    <m/>
    <m/>
    <m/>
    <m/>
    <s v="BNP Paribas Factor Deutschland BV"/>
    <x v="5"/>
  </r>
  <r>
    <x v="51"/>
    <m/>
    <m/>
    <m/>
    <m/>
    <m/>
    <m/>
    <m/>
    <s v="BNP Paribas Factoring Coverage Europe Holding NV"/>
    <x v="5"/>
  </r>
  <r>
    <x v="51"/>
    <m/>
    <m/>
    <m/>
    <m/>
    <m/>
    <m/>
    <m/>
    <s v="Alpha Murcia Holding BV"/>
    <x v="0"/>
  </r>
  <r>
    <x v="51"/>
    <m/>
    <m/>
    <m/>
    <m/>
    <m/>
    <m/>
    <m/>
    <s v="Astir BV"/>
    <x v="0"/>
  </r>
  <r>
    <x v="51"/>
    <m/>
    <m/>
    <m/>
    <m/>
    <m/>
    <m/>
    <m/>
    <s v="BNP Paribas Arbitrage Issuance BV"/>
    <x v="0"/>
  </r>
  <r>
    <x v="51"/>
    <m/>
    <m/>
    <m/>
    <m/>
    <m/>
    <m/>
    <m/>
    <s v="BNP Paribas Bank NV"/>
    <x v="0"/>
  </r>
  <r>
    <x v="51"/>
    <m/>
    <m/>
    <m/>
    <m/>
    <m/>
    <m/>
    <m/>
    <s v="BNP Paribas Fortis (succ. Pays-Bas) "/>
    <x v="0"/>
  </r>
  <r>
    <x v="51"/>
    <m/>
    <m/>
    <m/>
    <m/>
    <m/>
    <m/>
    <m/>
    <s v="BNP Paribas Islamic Issuance BV"/>
    <x v="0"/>
  </r>
  <r>
    <x v="51"/>
    <m/>
    <m/>
    <m/>
    <m/>
    <m/>
    <m/>
    <m/>
    <s v="BNP Paribas SA (succ. Pays-Bas)"/>
    <x v="0"/>
  </r>
  <r>
    <x v="51"/>
    <m/>
    <m/>
    <m/>
    <m/>
    <m/>
    <m/>
    <m/>
    <s v="Boug BV"/>
    <x v="0"/>
  </r>
  <r>
    <x v="51"/>
    <m/>
    <m/>
    <m/>
    <m/>
    <m/>
    <m/>
    <m/>
    <s v="European Index Assets BV"/>
    <x v="0"/>
  </r>
  <r>
    <x v="51"/>
    <m/>
    <m/>
    <m/>
    <m/>
    <m/>
    <m/>
    <m/>
    <s v="Leveraged Finance Europe Capital V BV"/>
    <x v="0"/>
  </r>
  <r>
    <x v="51"/>
    <m/>
    <m/>
    <m/>
    <m/>
    <m/>
    <m/>
    <m/>
    <s v="Kronenburg Vastgoed BV"/>
    <x v="2"/>
  </r>
  <r>
    <x v="51"/>
    <m/>
    <m/>
    <m/>
    <m/>
    <m/>
    <m/>
    <m/>
    <s v="Stichting Effecten BV"/>
    <x v="2"/>
  </r>
  <r>
    <x v="51"/>
    <m/>
    <m/>
    <m/>
    <m/>
    <m/>
    <m/>
    <m/>
    <s v="The Economy Bank NV"/>
    <x v="2"/>
  </r>
  <r>
    <x v="51"/>
    <m/>
    <m/>
    <m/>
    <m/>
    <m/>
    <m/>
    <m/>
    <s v="BNP Paribas Investment Partners Funds (Nederland) NV"/>
    <x v="6"/>
  </r>
  <r>
    <x v="51"/>
    <m/>
    <m/>
    <m/>
    <m/>
    <m/>
    <m/>
    <m/>
    <s v="BNP Paribas Investment Partners Netherlands NV"/>
    <x v="6"/>
  </r>
  <r>
    <x v="51"/>
    <m/>
    <m/>
    <m/>
    <m/>
    <m/>
    <m/>
    <m/>
    <s v="BNP Paribas Investment Partners NL Holding NV"/>
    <x v="6"/>
  </r>
  <r>
    <x v="51"/>
    <m/>
    <m/>
    <m/>
    <m/>
    <m/>
    <m/>
    <m/>
    <s v="TKB BNP Paribas Investment Partners Holding BV"/>
    <x v="6"/>
  </r>
  <r>
    <x v="51"/>
    <m/>
    <m/>
    <m/>
    <m/>
    <m/>
    <m/>
    <m/>
    <s v="Agrilease BV"/>
    <x v="7"/>
  </r>
  <r>
    <x v="51"/>
    <m/>
    <m/>
    <m/>
    <m/>
    <m/>
    <m/>
    <m/>
    <s v="BNP Paribas Leasing Solutions NV"/>
    <x v="7"/>
  </r>
  <r>
    <x v="51"/>
    <m/>
    <m/>
    <m/>
    <m/>
    <m/>
    <m/>
    <m/>
    <s v="CNH Industrial Capital Europe Bn (ex-CNH Capital Europe BV)"/>
    <x v="7"/>
  </r>
  <r>
    <x v="51"/>
    <m/>
    <m/>
    <m/>
    <m/>
    <m/>
    <m/>
    <m/>
    <s v="Fortis Vastgoedlease BV"/>
    <x v="7"/>
  </r>
  <r>
    <x v="51"/>
    <m/>
    <m/>
    <m/>
    <m/>
    <m/>
    <m/>
    <m/>
    <s v="Heffiq Heftruck Verhuur BV (ex-Barloworld Heftruck BV)"/>
    <x v="7"/>
  </r>
  <r>
    <x v="51"/>
    <m/>
    <m/>
    <m/>
    <m/>
    <m/>
    <m/>
    <m/>
    <s v="BNP Paribas Personal Finance BV"/>
    <x v="1"/>
  </r>
  <r>
    <x v="51"/>
    <m/>
    <m/>
    <m/>
    <m/>
    <m/>
    <m/>
    <m/>
    <s v="Phedina Hypoteken 2010 BV"/>
    <x v="1"/>
  </r>
  <r>
    <x v="51"/>
    <m/>
    <m/>
    <m/>
    <m/>
    <m/>
    <m/>
    <m/>
    <s v="Phedina Hypoteken 2011-I BV"/>
    <x v="1"/>
  </r>
  <r>
    <x v="51"/>
    <m/>
    <m/>
    <m/>
    <m/>
    <m/>
    <m/>
    <m/>
    <s v="Phedina Hypoteken 2013- I BV"/>
    <x v="1"/>
  </r>
  <r>
    <x v="51"/>
    <m/>
    <m/>
    <m/>
    <m/>
    <m/>
    <m/>
    <m/>
    <s v="BNP Paribas Securities Services (BP2S) (succ. Pays-Bas)"/>
    <x v="9"/>
  </r>
  <r>
    <x v="51"/>
    <m/>
    <m/>
    <m/>
    <m/>
    <m/>
    <m/>
    <m/>
    <s v="Atisreal Netherlands BV"/>
    <x v="10"/>
  </r>
  <r>
    <x v="51"/>
    <m/>
    <m/>
    <m/>
    <m/>
    <m/>
    <m/>
    <m/>
    <s v="BNP Paribas Real Estate Advisory Netherlands BV"/>
    <x v="10"/>
  </r>
  <r>
    <x v="51"/>
    <m/>
    <m/>
    <m/>
    <m/>
    <m/>
    <m/>
    <m/>
    <s v="Bank Insinger de Beaufort NV"/>
    <x v="16"/>
  </r>
  <r>
    <x v="52"/>
    <m/>
    <m/>
    <m/>
    <m/>
    <m/>
    <m/>
    <m/>
    <s v="Cardif de Peru SA Compania de Seguros"/>
    <x v="4"/>
  </r>
  <r>
    <x v="53"/>
    <n v="1"/>
    <n v="0"/>
    <n v="0"/>
    <n v="0"/>
    <n v="0"/>
    <n v="12"/>
    <n v="1"/>
    <s v="BNP Paribas SA (succ. Philippines)"/>
    <x v="0"/>
  </r>
  <r>
    <x v="54"/>
    <n v="377"/>
    <n v="95"/>
    <n v="-25"/>
    <n v="-1"/>
    <n v="-26"/>
    <n v="9372"/>
    <n v="15"/>
    <s v="Arval Service Lease Polska Sp z.o.o"/>
    <x v="3"/>
  </r>
  <r>
    <x v="54"/>
    <m/>
    <m/>
    <m/>
    <m/>
    <m/>
    <m/>
    <m/>
    <s v="Cardif Assurances Risques Divers (succ. Pologne)"/>
    <x v="4"/>
  </r>
  <r>
    <x v="54"/>
    <m/>
    <m/>
    <m/>
    <m/>
    <m/>
    <m/>
    <m/>
    <s v="Pocztylion Arka powszechne Towarzystwo Emerytalne SA"/>
    <x v="4"/>
  </r>
  <r>
    <x v="54"/>
    <m/>
    <m/>
    <m/>
    <m/>
    <m/>
    <m/>
    <m/>
    <s v="Cardif polska Towarzystwo Ubezpieczen na Zycie SA"/>
    <x v="4"/>
  </r>
  <r>
    <x v="54"/>
    <m/>
    <m/>
    <m/>
    <m/>
    <m/>
    <m/>
    <m/>
    <s v="BNP Päribas SA (succ. Pologne)"/>
    <x v="0"/>
  </r>
  <r>
    <x v="54"/>
    <m/>
    <m/>
    <m/>
    <m/>
    <m/>
    <m/>
    <m/>
    <s v="BGZ SA"/>
    <x v="2"/>
  </r>
  <r>
    <x v="54"/>
    <m/>
    <m/>
    <m/>
    <m/>
    <m/>
    <m/>
    <m/>
    <s v="BNP Paribas Bank Polska"/>
    <x v="2"/>
  </r>
  <r>
    <x v="54"/>
    <m/>
    <m/>
    <m/>
    <m/>
    <m/>
    <m/>
    <m/>
    <s v="Dominet SA"/>
    <x v="2"/>
  </r>
  <r>
    <x v="54"/>
    <m/>
    <m/>
    <m/>
    <m/>
    <m/>
    <m/>
    <m/>
    <s v="BNP Paribas Lease Group Polska Sp z.o.o"/>
    <x v="7"/>
  </r>
  <r>
    <x v="54"/>
    <m/>
    <m/>
    <m/>
    <m/>
    <m/>
    <m/>
    <m/>
    <s v="Claas Financial Services (succ. Pologne)"/>
    <x v="7"/>
  </r>
  <r>
    <x v="54"/>
    <m/>
    <m/>
    <m/>
    <m/>
    <m/>
    <m/>
    <m/>
    <s v="CNH Industrial Capital Europe (succ. Pologne)"/>
    <x v="7"/>
  </r>
  <r>
    <x v="54"/>
    <m/>
    <m/>
    <m/>
    <m/>
    <m/>
    <m/>
    <m/>
    <s v="Fortis Lease Polska Sp. z.o.o"/>
    <x v="7"/>
  </r>
  <r>
    <x v="54"/>
    <m/>
    <m/>
    <m/>
    <m/>
    <m/>
    <m/>
    <m/>
    <s v="Sygma banque (succ. Pologne)"/>
    <x v="1"/>
  </r>
  <r>
    <x v="54"/>
    <m/>
    <m/>
    <m/>
    <m/>
    <m/>
    <m/>
    <m/>
    <s v="BNP Paribas Securities Services - BP2S (succ. Pologne)"/>
    <x v="9"/>
  </r>
  <r>
    <x v="54"/>
    <m/>
    <m/>
    <m/>
    <m/>
    <m/>
    <m/>
    <m/>
    <s v="BNP Paribas Real Estate Advisory &amp; Property Management Poland SP ZOO"/>
    <x v="10"/>
  </r>
  <r>
    <x v="55"/>
    <n v="157"/>
    <n v="93"/>
    <n v="-30"/>
    <n v="1"/>
    <n v="-29"/>
    <n v="1586"/>
    <n v="9"/>
    <s v="Arval Service Lease Aluger operational Automoveis SA"/>
    <x v="3"/>
  </r>
  <r>
    <x v="55"/>
    <m/>
    <m/>
    <m/>
    <m/>
    <m/>
    <m/>
    <m/>
    <s v="Cardif Assurance Vie (succ. Portugal)"/>
    <x v="4"/>
  </r>
  <r>
    <x v="55"/>
    <m/>
    <m/>
    <m/>
    <m/>
    <m/>
    <m/>
    <m/>
    <s v="Cardif Assurance Risques Divers (succ. Portugal)"/>
    <x v="4"/>
  </r>
  <r>
    <x v="55"/>
    <m/>
    <m/>
    <m/>
    <m/>
    <m/>
    <m/>
    <m/>
    <s v="BNP Paribas Factor Portugal"/>
    <x v="5"/>
  </r>
  <r>
    <x v="55"/>
    <m/>
    <m/>
    <m/>
    <m/>
    <m/>
    <m/>
    <m/>
    <s v="BNP Paribas SA (succ. Portugal)"/>
    <x v="0"/>
  </r>
  <r>
    <x v="55"/>
    <m/>
    <m/>
    <m/>
    <m/>
    <m/>
    <m/>
    <m/>
    <s v="BNP Paribas Lease Group BPLG (succ. Portugal)"/>
    <x v="7"/>
  </r>
  <r>
    <x v="55"/>
    <m/>
    <m/>
    <m/>
    <m/>
    <m/>
    <m/>
    <m/>
    <s v="Fortis Lease Portugal"/>
    <x v="7"/>
  </r>
  <r>
    <x v="55"/>
    <m/>
    <m/>
    <m/>
    <m/>
    <m/>
    <m/>
    <m/>
    <s v="Banco BNP Paribas Personal Finance "/>
    <x v="1"/>
  </r>
  <r>
    <x v="55"/>
    <m/>
    <m/>
    <m/>
    <m/>
    <m/>
    <m/>
    <m/>
    <s v="BNP Paribas Security Services - B2PS (succ. Portugal)"/>
    <x v="9"/>
  </r>
  <r>
    <x v="56"/>
    <n v="15"/>
    <n v="3"/>
    <n v="0"/>
    <n v="0"/>
    <n v="0"/>
    <n v="37"/>
    <n v="1"/>
    <s v="BNP Paribas SA (succ. Qatar)"/>
    <x v="0"/>
  </r>
  <r>
    <x v="57"/>
    <n v="131"/>
    <n v="69"/>
    <n v="-14"/>
    <n v="-2"/>
    <n v="-16"/>
    <n v="610"/>
    <n v="5"/>
    <s v="Arval CZ SRO"/>
    <x v="3"/>
  </r>
  <r>
    <x v="57"/>
    <m/>
    <m/>
    <m/>
    <m/>
    <m/>
    <m/>
    <m/>
    <s v="BNP Paribas Cardif Pojistovna A.S"/>
    <x v="4"/>
  </r>
  <r>
    <x v="57"/>
    <m/>
    <m/>
    <m/>
    <m/>
    <m/>
    <m/>
    <m/>
    <s v="BNP Paribas Fortis (succ. République Tchèque)"/>
    <x v="0"/>
  </r>
  <r>
    <x v="57"/>
    <m/>
    <m/>
    <m/>
    <m/>
    <m/>
    <m/>
    <m/>
    <s v="Cetelem CR AS"/>
    <x v="1"/>
  </r>
  <r>
    <x v="57"/>
    <m/>
    <m/>
    <m/>
    <m/>
    <m/>
    <m/>
    <m/>
    <s v="BNP Paribas Real-Estate Advisory &amp; property Management Szech Republic SRO"/>
    <x v="10"/>
  </r>
  <r>
    <x v="58"/>
    <n v="50"/>
    <n v="12"/>
    <n v="-2"/>
    <n v="0"/>
    <n v="-2"/>
    <n v="814"/>
    <n v="9"/>
    <s v="Arval Service Lease Romania SRL"/>
    <x v="3"/>
  </r>
  <r>
    <x v="58"/>
    <m/>
    <m/>
    <m/>
    <m/>
    <m/>
    <m/>
    <m/>
    <s v="Cardif Assurance Vie (succ. Roumanie)"/>
    <x v="4"/>
  </r>
  <r>
    <x v="58"/>
    <m/>
    <m/>
    <m/>
    <m/>
    <m/>
    <m/>
    <m/>
    <s v="Cardif Assurance Risques Divers (succ. Roumanie)"/>
    <x v="4"/>
  </r>
  <r>
    <x v="58"/>
    <m/>
    <m/>
    <m/>
    <m/>
    <m/>
    <m/>
    <m/>
    <s v="BNP Paribas Fortis (succ. Roumanie)"/>
    <x v="0"/>
  </r>
  <r>
    <x v="58"/>
    <m/>
    <m/>
    <m/>
    <m/>
    <m/>
    <m/>
    <m/>
    <s v="Aprolis Finance (succ. Roumanie)"/>
    <x v="7"/>
  </r>
  <r>
    <x v="58"/>
    <m/>
    <m/>
    <m/>
    <m/>
    <m/>
    <m/>
    <m/>
    <s v="BNP Paribas Lease Group IFN SA"/>
    <x v="7"/>
  </r>
  <r>
    <x v="58"/>
    <m/>
    <m/>
    <m/>
    <m/>
    <m/>
    <m/>
    <m/>
    <s v="Fortis Lease Romania IFN SA"/>
    <x v="7"/>
  </r>
  <r>
    <x v="58"/>
    <m/>
    <m/>
    <m/>
    <m/>
    <m/>
    <m/>
    <m/>
    <s v="Cetelem IFN"/>
    <x v="1"/>
  </r>
  <r>
    <x v="58"/>
    <m/>
    <m/>
    <m/>
    <m/>
    <m/>
    <m/>
    <m/>
    <s v="S.C BNP Paribas Real Estate Advisory SA"/>
    <x v="10"/>
  </r>
  <r>
    <x v="59"/>
    <n v="2366"/>
    <n v="717"/>
    <n v="-59"/>
    <n v="-72"/>
    <n v="-131"/>
    <n v="6505"/>
    <n v="58"/>
    <s v="Arval Uk group Ltd"/>
    <x v="3"/>
  </r>
  <r>
    <x v="59"/>
    <m/>
    <m/>
    <m/>
    <m/>
    <m/>
    <m/>
    <m/>
    <s v="Arval Uk Ltd"/>
    <x v="3"/>
  </r>
  <r>
    <x v="59"/>
    <m/>
    <m/>
    <m/>
    <m/>
    <m/>
    <m/>
    <m/>
    <s v="BNP Paribas Fleet Holdings Ltd"/>
    <x v="3"/>
  </r>
  <r>
    <x v="59"/>
    <m/>
    <m/>
    <m/>
    <m/>
    <m/>
    <m/>
    <m/>
    <s v="BNP Paribas Cardif PSC Ltd"/>
    <x v="4"/>
  </r>
  <r>
    <x v="59"/>
    <m/>
    <m/>
    <m/>
    <m/>
    <m/>
    <m/>
    <m/>
    <s v="Cardif Pinnacle Insurance Holdings PLC"/>
    <x v="4"/>
  </r>
  <r>
    <x v="59"/>
    <m/>
    <m/>
    <m/>
    <m/>
    <m/>
    <m/>
    <m/>
    <s v="Cardif Pinnacle Insurance Management Services PLC"/>
    <x v="4"/>
  </r>
  <r>
    <x v="59"/>
    <m/>
    <m/>
    <m/>
    <m/>
    <m/>
    <m/>
    <m/>
    <s v="CB (UK) Ltd. (Fonds C)"/>
    <x v="4"/>
  </r>
  <r>
    <x v="59"/>
    <m/>
    <m/>
    <m/>
    <m/>
    <m/>
    <m/>
    <m/>
    <s v="Financial Telemarketing Services Ltd"/>
    <x v="4"/>
  </r>
  <r>
    <x v="59"/>
    <m/>
    <m/>
    <m/>
    <m/>
    <m/>
    <m/>
    <m/>
    <s v="Pinnacle Insurance Ltd"/>
    <x v="4"/>
  </r>
  <r>
    <x v="59"/>
    <m/>
    <m/>
    <m/>
    <m/>
    <m/>
    <m/>
    <m/>
    <s v="BNP Paribas Commercial Finance Ltd"/>
    <x v="5"/>
  </r>
  <r>
    <x v="59"/>
    <m/>
    <m/>
    <m/>
    <m/>
    <m/>
    <m/>
    <m/>
    <s v="54 Lombard Street Investments Ltd"/>
    <x v="0"/>
  </r>
  <r>
    <x v="59"/>
    <m/>
    <m/>
    <m/>
    <m/>
    <m/>
    <m/>
    <m/>
    <s v="BNP Arbitrage (succ. Royaume-Uni)"/>
    <x v="0"/>
  </r>
  <r>
    <x v="59"/>
    <m/>
    <m/>
    <m/>
    <m/>
    <m/>
    <m/>
    <m/>
    <s v="BNP Paribas Commodity Futures Ltd"/>
    <x v="0"/>
  </r>
  <r>
    <x v="59"/>
    <m/>
    <m/>
    <m/>
    <m/>
    <m/>
    <m/>
    <m/>
    <s v="BNP Paribas Fortis (succ. Royaume-Uni)"/>
    <x v="0"/>
  </r>
  <r>
    <x v="59"/>
    <m/>
    <m/>
    <m/>
    <m/>
    <m/>
    <m/>
    <m/>
    <s v="BNP Paribas Investments n°1 Ltd"/>
    <x v="0"/>
  </r>
  <r>
    <x v="59"/>
    <m/>
    <m/>
    <m/>
    <m/>
    <m/>
    <m/>
    <m/>
    <s v="BNP Paribas Investments n°2 Ltd"/>
    <x v="0"/>
  </r>
  <r>
    <x v="59"/>
    <m/>
    <m/>
    <m/>
    <m/>
    <m/>
    <m/>
    <m/>
    <s v="BNP Paribas Net Ltd"/>
    <x v="0"/>
  </r>
  <r>
    <x v="59"/>
    <m/>
    <m/>
    <m/>
    <m/>
    <m/>
    <m/>
    <m/>
    <s v="BNP Paribas SA (succ. Royaume-Uni)"/>
    <x v="0"/>
  </r>
  <r>
    <x v="59"/>
    <m/>
    <m/>
    <m/>
    <m/>
    <m/>
    <m/>
    <m/>
    <s v="BNP Paribas UK Holdings Ltd"/>
    <x v="0"/>
  </r>
  <r>
    <x v="59"/>
    <m/>
    <m/>
    <m/>
    <m/>
    <m/>
    <m/>
    <m/>
    <s v="BNP Paribas UK Ltd"/>
    <x v="0"/>
  </r>
  <r>
    <x v="59"/>
    <m/>
    <m/>
    <m/>
    <m/>
    <m/>
    <m/>
    <m/>
    <s v="BNP PUK Holding Ltd"/>
    <x v="0"/>
  </r>
  <r>
    <x v="59"/>
    <m/>
    <m/>
    <m/>
    <m/>
    <m/>
    <m/>
    <m/>
    <s v="Harewood Financing Limited"/>
    <x v="0"/>
  </r>
  <r>
    <x v="59"/>
    <m/>
    <m/>
    <m/>
    <m/>
    <m/>
    <m/>
    <m/>
    <s v="Harewoods Holdings Ltd"/>
    <x v="0"/>
  </r>
  <r>
    <x v="59"/>
    <m/>
    <m/>
    <m/>
    <m/>
    <m/>
    <m/>
    <m/>
    <s v="Landspire Ltd"/>
    <x v="0"/>
  </r>
  <r>
    <x v="59"/>
    <m/>
    <m/>
    <m/>
    <m/>
    <m/>
    <m/>
    <m/>
    <s v="BNP Paribas Investment Partners UK Ltd"/>
    <x v="6"/>
  </r>
  <r>
    <x v="59"/>
    <m/>
    <m/>
    <m/>
    <m/>
    <m/>
    <m/>
    <m/>
    <s v="Fischer Francis Trees &amp; Watts UK Ltd"/>
    <x v="6"/>
  </r>
  <r>
    <x v="59"/>
    <m/>
    <m/>
    <m/>
    <m/>
    <m/>
    <m/>
    <m/>
    <s v="FundQuest Advisor (succ. Royaume-Uni)"/>
    <x v="6"/>
  </r>
  <r>
    <x v="59"/>
    <m/>
    <m/>
    <m/>
    <m/>
    <m/>
    <m/>
    <m/>
    <s v="Fund Quest Uk Ltd"/>
    <x v="6"/>
  </r>
  <r>
    <x v="59"/>
    <m/>
    <m/>
    <m/>
    <m/>
    <m/>
    <m/>
    <m/>
    <s v="Albury Assets Rental Ltd"/>
    <x v="7"/>
  </r>
  <r>
    <x v="59"/>
    <m/>
    <m/>
    <m/>
    <m/>
    <m/>
    <m/>
    <m/>
    <s v="Artegy Ltd"/>
    <x v="7"/>
  </r>
  <r>
    <x v="59"/>
    <m/>
    <m/>
    <m/>
    <m/>
    <m/>
    <m/>
    <m/>
    <s v="BNP Paribas Lease Group (Rentals) Ltd"/>
    <x v="7"/>
  </r>
  <r>
    <x v="59"/>
    <m/>
    <m/>
    <m/>
    <m/>
    <m/>
    <m/>
    <m/>
    <s v="BNP Paribas Lease Group PLC"/>
    <x v="7"/>
  </r>
  <r>
    <x v="59"/>
    <m/>
    <m/>
    <m/>
    <m/>
    <m/>
    <m/>
    <m/>
    <s v="BNP Paribas Leasing solutions Ltd"/>
    <x v="7"/>
  </r>
  <r>
    <x v="59"/>
    <m/>
    <m/>
    <m/>
    <m/>
    <m/>
    <m/>
    <m/>
    <s v="Claas Financial Services Ltd"/>
    <x v="7"/>
  </r>
  <r>
    <x v="59"/>
    <m/>
    <m/>
    <m/>
    <m/>
    <m/>
    <m/>
    <m/>
    <s v="CNH Industrial Capital Europe Ltd (ex-CNH Capital Europe Ltd)"/>
    <x v="7"/>
  </r>
  <r>
    <x v="59"/>
    <m/>
    <m/>
    <m/>
    <m/>
    <m/>
    <m/>
    <m/>
    <s v="Commercial vehicle Finance Ltd"/>
    <x v="7"/>
  </r>
  <r>
    <x v="59"/>
    <m/>
    <m/>
    <m/>
    <m/>
    <m/>
    <m/>
    <m/>
    <s v="Fortis Lease UK Ltd"/>
    <x v="7"/>
  </r>
  <r>
    <x v="59"/>
    <m/>
    <m/>
    <m/>
    <m/>
    <m/>
    <m/>
    <m/>
    <s v="Fortis Lease Uk Retail Ltd"/>
    <x v="7"/>
  </r>
  <r>
    <x v="59"/>
    <m/>
    <m/>
    <m/>
    <m/>
    <m/>
    <m/>
    <m/>
    <s v="H.F.G.L Ltd"/>
    <x v="7"/>
  </r>
  <r>
    <x v="59"/>
    <m/>
    <m/>
    <m/>
    <m/>
    <m/>
    <m/>
    <m/>
    <s v="Humberclyde Commercial investments Ltd"/>
    <x v="7"/>
  </r>
  <r>
    <x v="59"/>
    <m/>
    <m/>
    <m/>
    <m/>
    <m/>
    <m/>
    <m/>
    <s v="Humberclyde Commercial Investments n°1 Ltd"/>
    <x v="7"/>
  </r>
  <r>
    <x v="59"/>
    <m/>
    <m/>
    <m/>
    <m/>
    <m/>
    <m/>
    <m/>
    <s v="JCB Finance Holdings Ltd"/>
    <x v="7"/>
  </r>
  <r>
    <x v="59"/>
    <m/>
    <m/>
    <m/>
    <m/>
    <m/>
    <m/>
    <m/>
    <s v="Manitou Finance Ltd"/>
    <x v="7"/>
  </r>
  <r>
    <x v="59"/>
    <m/>
    <m/>
    <m/>
    <m/>
    <m/>
    <m/>
    <m/>
    <s v="Same Deutz Fahr Finance Ltd"/>
    <x v="7"/>
  </r>
  <r>
    <x v="59"/>
    <m/>
    <m/>
    <m/>
    <m/>
    <m/>
    <m/>
    <m/>
    <s v="Cofinoga Funding Two L.P"/>
    <x v="1"/>
  </r>
  <r>
    <x v="59"/>
    <m/>
    <m/>
    <m/>
    <m/>
    <m/>
    <m/>
    <m/>
    <s v="Creation Consumer Finance Ltd"/>
    <x v="1"/>
  </r>
  <r>
    <x v="59"/>
    <m/>
    <m/>
    <m/>
    <m/>
    <m/>
    <m/>
    <m/>
    <s v="Creation Financial Services Ltd"/>
    <x v="1"/>
  </r>
  <r>
    <x v="59"/>
    <m/>
    <m/>
    <m/>
    <m/>
    <m/>
    <m/>
    <m/>
    <s v="Creation Marketing Services Ltd"/>
    <x v="1"/>
  </r>
  <r>
    <x v="59"/>
    <m/>
    <m/>
    <m/>
    <m/>
    <m/>
    <m/>
    <m/>
    <s v="Sygma Banque (succ. Royaume-Uni)"/>
    <x v="1"/>
  </r>
  <r>
    <x v="59"/>
    <m/>
    <m/>
    <m/>
    <m/>
    <m/>
    <m/>
    <m/>
    <s v="Sygma Funding Two Ltd"/>
    <x v="1"/>
  </r>
  <r>
    <x v="59"/>
    <m/>
    <m/>
    <m/>
    <m/>
    <m/>
    <m/>
    <m/>
    <s v="BNP Paribas Securities Services (BP2S) (succ. Royaume-Uni)"/>
    <x v="9"/>
  </r>
  <r>
    <x v="59"/>
    <m/>
    <m/>
    <m/>
    <m/>
    <m/>
    <m/>
    <m/>
    <s v="BNP Paribas Dealing Services (succ. Royaume-Uni)"/>
    <x v="9"/>
  </r>
  <r>
    <x v="59"/>
    <m/>
    <m/>
    <m/>
    <m/>
    <m/>
    <m/>
    <m/>
    <s v="BNP Paribas Real Estate Advisory &amp; Property Management UK Ltd"/>
    <x v="10"/>
  </r>
  <r>
    <x v="59"/>
    <m/>
    <m/>
    <m/>
    <m/>
    <m/>
    <m/>
    <m/>
    <s v="BNP Paribas Real Estate Facilities Management Ltd"/>
    <x v="10"/>
  </r>
  <r>
    <x v="59"/>
    <m/>
    <m/>
    <m/>
    <m/>
    <m/>
    <m/>
    <m/>
    <s v="BNP Paribas Real Estate Investment Management Ltd"/>
    <x v="10"/>
  </r>
  <r>
    <x v="59"/>
    <m/>
    <m/>
    <m/>
    <m/>
    <m/>
    <m/>
    <m/>
    <s v="BNP Paribas Real Estate Investment Management Uk Ltd"/>
    <x v="10"/>
  </r>
  <r>
    <x v="59"/>
    <m/>
    <m/>
    <m/>
    <m/>
    <m/>
    <m/>
    <m/>
    <s v="BNP Paribas Real Estate Property Developpement UK Ltd"/>
    <x v="10"/>
  </r>
  <r>
    <x v="59"/>
    <m/>
    <m/>
    <m/>
    <m/>
    <m/>
    <m/>
    <m/>
    <s v="Bank Insinger de Beaufort NV (succ. Royaume-Uni)"/>
    <x v="16"/>
  </r>
  <r>
    <x v="60"/>
    <n v="108"/>
    <n v="46"/>
    <n v="-13"/>
    <n v="-5"/>
    <n v="-18"/>
    <n v="437"/>
    <n v="4"/>
    <s v="Arval 000 "/>
    <x v="3"/>
  </r>
  <r>
    <x v="60"/>
    <m/>
    <m/>
    <m/>
    <m/>
    <m/>
    <m/>
    <m/>
    <s v="Cardif Insurance Company LLC"/>
    <x v="4"/>
  </r>
  <r>
    <x v="60"/>
    <m/>
    <m/>
    <m/>
    <m/>
    <m/>
    <m/>
    <m/>
    <s v="BNP Paribas ZAO"/>
    <x v="0"/>
  </r>
  <r>
    <x v="60"/>
    <m/>
    <m/>
    <m/>
    <m/>
    <m/>
    <m/>
    <m/>
    <s v="Cetelem Bank LLC"/>
    <x v="1"/>
  </r>
  <r>
    <x v="61"/>
    <n v="48"/>
    <n v="13"/>
    <n v="-2"/>
    <n v="0"/>
    <n v="-2"/>
    <n v="440"/>
    <n v="1"/>
    <s v="Banque internationale du commerce et de l'industrie Sénégal"/>
    <x v="2"/>
  </r>
  <r>
    <x v="62"/>
    <n v="46"/>
    <n v="11"/>
    <n v="-1"/>
    <n v="0"/>
    <n v="-1"/>
    <n v="869"/>
    <n v="2"/>
    <s v="TEB SH A"/>
    <x v="2"/>
  </r>
  <r>
    <x v="62"/>
    <m/>
    <m/>
    <m/>
    <m/>
    <m/>
    <m/>
    <m/>
    <s v="Findomestic banka AD"/>
    <x v="1"/>
  </r>
  <r>
    <x v="63"/>
    <n v="417"/>
    <n v="122"/>
    <n v="-19"/>
    <n v="0"/>
    <n v="-19"/>
    <n v="1861"/>
    <n v="7"/>
    <s v="ACG Capital Partners Singapore Pte. Ltd"/>
    <x v="0"/>
  </r>
  <r>
    <x v="63"/>
    <m/>
    <m/>
    <m/>
    <m/>
    <m/>
    <m/>
    <m/>
    <s v="BNP Paribas SA (succ. Singapour)"/>
    <x v="0"/>
  </r>
  <r>
    <x v="63"/>
    <m/>
    <m/>
    <m/>
    <m/>
    <m/>
    <m/>
    <m/>
    <s v="BNP Paribas Securities (Singapore) Pte Ltd"/>
    <x v="0"/>
  </r>
  <r>
    <x v="63"/>
    <m/>
    <m/>
    <m/>
    <m/>
    <m/>
    <m/>
    <m/>
    <s v="BPP Holdings Pte Ltd"/>
    <x v="0"/>
  </r>
  <r>
    <x v="63"/>
    <m/>
    <m/>
    <m/>
    <m/>
    <m/>
    <m/>
    <m/>
    <s v="BNP Paribas Investments Partners Singapore Ltd"/>
    <x v="6"/>
  </r>
  <r>
    <x v="63"/>
    <m/>
    <m/>
    <m/>
    <m/>
    <m/>
    <m/>
    <m/>
    <s v="BNP Paribas Securities Services - BP2S (succ. Singapour)"/>
    <x v="9"/>
  </r>
  <r>
    <x v="63"/>
    <m/>
    <m/>
    <m/>
    <m/>
    <m/>
    <m/>
    <m/>
    <s v="BNP Paribas Wealth Management (succ. Singapour)"/>
    <x v="16"/>
  </r>
  <r>
    <x v="64"/>
    <n v="27"/>
    <n v="12"/>
    <n v="-3"/>
    <n v="0"/>
    <n v="-3"/>
    <n v="162"/>
    <n v="3"/>
    <s v="Arval Slovakia"/>
    <x v="3"/>
  </r>
  <r>
    <x v="64"/>
    <m/>
    <m/>
    <m/>
    <m/>
    <m/>
    <m/>
    <m/>
    <s v="Poistovna Cardif  Slovakia AS"/>
    <x v="4"/>
  </r>
  <r>
    <x v="64"/>
    <m/>
    <m/>
    <m/>
    <m/>
    <m/>
    <m/>
    <m/>
    <s v="Cetelem Slovensko AS"/>
    <x v="1"/>
  </r>
  <r>
    <x v="65"/>
    <n v="24"/>
    <n v="1"/>
    <n v="0"/>
    <n v="0"/>
    <n v="0"/>
    <n v="154"/>
    <n v="7"/>
    <s v="Cardif Forsakring AB (succ. Danemark)"/>
    <x v="4"/>
  </r>
  <r>
    <x v="65"/>
    <m/>
    <m/>
    <m/>
    <m/>
    <m/>
    <m/>
    <m/>
    <s v="Cardif livforsakring AB (succ. Danemarl)"/>
    <x v="4"/>
  </r>
  <r>
    <x v="65"/>
    <m/>
    <m/>
    <m/>
    <m/>
    <m/>
    <m/>
    <m/>
    <s v="Cardif Nordic AB"/>
    <x v="4"/>
  </r>
  <r>
    <x v="65"/>
    <m/>
    <m/>
    <m/>
    <m/>
    <m/>
    <m/>
    <m/>
    <s v="BNP Paribas Fortis (succ. Suède)"/>
    <x v="0"/>
  </r>
  <r>
    <x v="65"/>
    <m/>
    <m/>
    <m/>
    <m/>
    <m/>
    <m/>
    <m/>
    <s v="Alfred Berg Asset Management AB"/>
    <x v="6"/>
  </r>
  <r>
    <x v="65"/>
    <m/>
    <m/>
    <m/>
    <m/>
    <m/>
    <m/>
    <m/>
    <s v="Alfred Berg Fonder AB"/>
    <x v="6"/>
  </r>
  <r>
    <x v="65"/>
    <m/>
    <m/>
    <m/>
    <m/>
    <m/>
    <m/>
    <m/>
    <s v="Alfred Berg Kapitalförvaltning AB"/>
    <x v="6"/>
  </r>
  <r>
    <x v="66"/>
    <n v="411"/>
    <n v="-2900"/>
    <n v="-49"/>
    <n v="247"/>
    <n v="198"/>
    <n v="1500"/>
    <n v="1"/>
    <s v="Arval Schweiz AG"/>
    <x v="3"/>
  </r>
  <r>
    <x v="66"/>
    <m/>
    <m/>
    <m/>
    <m/>
    <m/>
    <m/>
    <m/>
    <s v="Cardif Assurance Vie (succ. Suisse)"/>
    <x v="4"/>
  </r>
  <r>
    <x v="66"/>
    <m/>
    <m/>
    <m/>
    <m/>
    <m/>
    <m/>
    <m/>
    <s v="Cardif Assurances Risques Divers (succ. Suisse)"/>
    <x v="4"/>
  </r>
  <r>
    <x v="66"/>
    <m/>
    <m/>
    <m/>
    <m/>
    <m/>
    <m/>
    <m/>
    <s v="BNP Paribas Suisse Sa (succ. Suisse)"/>
    <x v="17"/>
  </r>
  <r>
    <x v="66"/>
    <m/>
    <m/>
    <m/>
    <m/>
    <m/>
    <m/>
    <m/>
    <s v="BNP Paribas Leasing Solutions immobilier Suisse"/>
    <x v="7"/>
  </r>
  <r>
    <x v="66"/>
    <m/>
    <m/>
    <m/>
    <m/>
    <m/>
    <m/>
    <m/>
    <s v="BNP Paribas Leasing Solutions Suisse SA"/>
    <x v="7"/>
  </r>
  <r>
    <x v="66"/>
    <m/>
    <m/>
    <m/>
    <m/>
    <m/>
    <m/>
    <m/>
    <s v="BNP Paribas Securities Services - BP2S (succ. Suisse)"/>
    <x v="9"/>
  </r>
  <r>
    <x v="67"/>
    <n v="135"/>
    <n v="80"/>
    <n v="-6"/>
    <n v="-2"/>
    <n v="-8"/>
    <n v="441"/>
    <n v="5"/>
    <s v="BNP Paribas Cardif TCB Life Insurance Company Ltd"/>
    <x v="4"/>
  </r>
  <r>
    <x v="67"/>
    <m/>
    <m/>
    <m/>
    <m/>
    <m/>
    <m/>
    <m/>
    <s v="Cardif Assurance Vie (succ. Taïwan)"/>
    <x v="4"/>
  </r>
  <r>
    <x v="67"/>
    <m/>
    <m/>
    <m/>
    <m/>
    <m/>
    <m/>
    <m/>
    <s v="Cardif Assurances Risques Divers (succ. Taïwan)"/>
    <x v="4"/>
  </r>
  <r>
    <x v="67"/>
    <m/>
    <m/>
    <m/>
    <m/>
    <m/>
    <m/>
    <m/>
    <s v="BNP Paribas SA (succ. Taïwan)"/>
    <x v="0"/>
  </r>
  <r>
    <x v="67"/>
    <m/>
    <m/>
    <m/>
    <m/>
    <m/>
    <m/>
    <m/>
    <s v="BNP Paribas Securities (Taïxan) Co Ltd"/>
    <x v="0"/>
  </r>
  <r>
    <x v="68"/>
    <n v="24"/>
    <n v="14"/>
    <n v="-3"/>
    <n v="0"/>
    <n v="-3"/>
    <n v="63"/>
    <n v="1"/>
    <s v="BNP Paribas SA (succ. Thaïlande)"/>
    <x v="0"/>
  </r>
  <r>
    <x v="69"/>
    <n v="69"/>
    <n v="28"/>
    <n v="-7"/>
    <n v="-1"/>
    <n v="-8"/>
    <n v="1229"/>
    <n v="1"/>
    <s v="Union bancaire pour le commerce et l'industrie"/>
    <x v="2"/>
  </r>
  <r>
    <x v="70"/>
    <n v="1159"/>
    <n v="372"/>
    <n v="-89"/>
    <n v="13"/>
    <n v="-76"/>
    <n v="10766"/>
    <n v="12"/>
    <s v="BNP Paribas Cardif Emeklilik Anonim Sirketi"/>
    <x v="4"/>
  </r>
  <r>
    <x v="70"/>
    <m/>
    <m/>
    <m/>
    <m/>
    <m/>
    <m/>
    <m/>
    <s v="TEB Arval Arac Filo Kiralama AS"/>
    <x v="3"/>
  </r>
  <r>
    <x v="70"/>
    <m/>
    <m/>
    <m/>
    <m/>
    <m/>
    <m/>
    <m/>
    <s v="Cardif Hayat Sigorta Anonim Sirketi"/>
    <x v="4"/>
  </r>
  <r>
    <x v="70"/>
    <m/>
    <m/>
    <m/>
    <m/>
    <m/>
    <m/>
    <m/>
    <s v="BNP Paribas Fortis Yatirimlar Holding AS"/>
    <x v="2"/>
  </r>
  <r>
    <x v="70"/>
    <m/>
    <m/>
    <m/>
    <m/>
    <m/>
    <m/>
    <m/>
    <s v="BNP Paribas Yatirimlar Holding Anonim Sirketi"/>
    <x v="2"/>
  </r>
  <r>
    <x v="70"/>
    <m/>
    <m/>
    <m/>
    <m/>
    <m/>
    <m/>
    <m/>
    <s v="TEB Faktoring AS"/>
    <x v="2"/>
  </r>
  <r>
    <x v="70"/>
    <m/>
    <m/>
    <m/>
    <m/>
    <m/>
    <m/>
    <m/>
    <s v="TEB Holding AS"/>
    <x v="2"/>
  </r>
  <r>
    <x v="70"/>
    <m/>
    <m/>
    <m/>
    <m/>
    <m/>
    <m/>
    <m/>
    <s v="TEB Portfoy Yonetimi AS"/>
    <x v="2"/>
  </r>
  <r>
    <x v="70"/>
    <m/>
    <m/>
    <m/>
    <m/>
    <m/>
    <m/>
    <m/>
    <s v="TEB Yatirim Menkul Degerler AS"/>
    <x v="2"/>
  </r>
  <r>
    <x v="70"/>
    <m/>
    <m/>
    <m/>
    <m/>
    <m/>
    <m/>
    <m/>
    <s v="Turk Ekonomi Bankasi AS"/>
    <x v="2"/>
  </r>
  <r>
    <x v="70"/>
    <m/>
    <m/>
    <m/>
    <m/>
    <m/>
    <m/>
    <m/>
    <s v="BNP Paribas Finansal Kiralama AS"/>
    <x v="7"/>
  </r>
  <r>
    <x v="70"/>
    <m/>
    <m/>
    <m/>
    <m/>
    <m/>
    <m/>
    <m/>
    <s v="TEB Tuketici Finansman AS"/>
    <x v="1"/>
  </r>
  <r>
    <x v="71"/>
    <n v="120"/>
    <n v="-112"/>
    <n v="0"/>
    <n v="0"/>
    <n v="0"/>
    <n v="5900"/>
    <n v="2"/>
    <s v="JSC IC Axa Assurance"/>
    <x v="2"/>
  </r>
  <r>
    <x v="71"/>
    <m/>
    <m/>
    <m/>
    <m/>
    <m/>
    <m/>
    <m/>
    <s v="UkrSibbank"/>
    <x v="2"/>
  </r>
  <r>
    <x v="72"/>
    <n v="22"/>
    <n v="18"/>
    <n v="-3"/>
    <n v="-1"/>
    <n v="-4"/>
    <n v="50"/>
    <n v="2"/>
    <s v="BNP Paribas SA (succ. Vietnam)"/>
    <x v="0"/>
  </r>
  <r>
    <x v="72"/>
    <m/>
    <m/>
    <m/>
    <m/>
    <m/>
    <m/>
    <m/>
    <s v="Orient Commercial Bank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2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238:H286" firstHeaderRow="1" firstDataRow="2" firstDataCol="1"/>
  <pivotFields count="10">
    <pivotField axis="axisRow" showAl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7">
        <item x="5"/>
        <item x="1"/>
        <item x="0"/>
        <item x="3"/>
        <item x="2"/>
        <item x="4"/>
        <item t="default"/>
      </items>
    </pivotField>
  </pivotFields>
  <rowFields count="1">
    <field x="0"/>
  </rowFields>
  <row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 t="grand">
      <x/>
    </i>
  </rowItems>
  <colFields count="1">
    <field x="9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Nombre de Activités" fld="9" subtotal="count" baseField="0" baseItem="0"/>
  </dataFields>
  <formats count="6">
    <format dxfId="5">
      <pivotArea outline="0" collapsedLevelsAreSubtotals="1" fieldPosition="0"/>
    </format>
    <format dxfId="4">
      <pivotArea field="0" type="button" dataOnly="0" labelOnly="1" outline="0" axis="axisRow" fieldPosition="0"/>
    </format>
    <format dxfId="3">
      <pivotArea dataOnly="0" labelOnly="1" fieldPosition="0">
        <references count="1">
          <reference field="0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9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7" cacheId="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rowHeaderCaption="">
  <location ref="A290:J318" firstHeaderRow="1" firstDataRow="2" firstDataCol="1"/>
  <pivotFields count="13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9">
        <item x="2"/>
        <item x="0"/>
        <item x="1"/>
        <item x="3"/>
        <item x="5"/>
        <item x="6"/>
        <item x="7"/>
        <item x="4"/>
        <item t="default"/>
      </items>
    </pivotField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1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Nombre d'activités" fld="12" subtotal="count" baseField="0" baseItem="0"/>
  </dataFields>
  <formats count="6">
    <format dxfId="11">
      <pivotArea outline="0" collapsedLevelsAreSubtotals="1" fieldPosition="0"/>
    </format>
    <format dxfId="10">
      <pivotArea field="0" type="button" dataOnly="0" labelOnly="1" outline="0" axis="axisRow" fieldPosition="0"/>
    </format>
    <format dxfId="9">
      <pivotArea dataOnly="0" labelOnly="1" fieldPosition="0">
        <references count="1">
          <reference field="0" count="0"/>
        </references>
      </pivotArea>
    </format>
    <format dxfId="8">
      <pivotArea dataOnly="0" labelOnly="1" grandRow="1" outline="0" fieldPosition="0"/>
    </format>
    <format dxfId="7">
      <pivotArea dataOnly="0" labelOnly="1" fieldPosition="0">
        <references count="1">
          <reference field="12" count="0"/>
        </references>
      </pivotArea>
    </format>
    <format dxfId="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5" cacheId="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80" firstHeaderRow="0" firstDataRow="0" firstDataCol="0" rowPageCount="1" colPageCount="1"/>
  <pivotFields count="10">
    <pivotField axis="axisPage" showAll="0">
      <items count="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7" cacheId="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2:U77" firstHeaderRow="1" firstDataRow="2" firstDataCol="1"/>
  <pivotFields count="10">
    <pivotField axis="axisRow" showAll="0">
      <items count="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23">
        <item x="3"/>
        <item m="1" x="20"/>
        <item x="4"/>
        <item x="17"/>
        <item x="5"/>
        <item x="0"/>
        <item m="1" x="19"/>
        <item x="2"/>
        <item x="11"/>
        <item x="6"/>
        <item x="18"/>
        <item x="7"/>
        <item x="1"/>
        <item x="14"/>
        <item x="8"/>
        <item x="12"/>
        <item x="9"/>
        <item m="1" x="21"/>
        <item x="10"/>
        <item x="13"/>
        <item x="15"/>
        <item x="16"/>
        <item t="default"/>
      </items>
    </pivotField>
  </pivotFields>
  <rowFields count="1">
    <field x="0"/>
  </rowFields>
  <rowItems count="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 t="grand">
      <x/>
    </i>
  </rowItems>
  <colFields count="1">
    <field x="9"/>
  </colFields>
  <colItems count="20">
    <i>
      <x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0"/>
    </i>
    <i>
      <x v="21"/>
    </i>
    <i t="grand">
      <x/>
    </i>
  </colItems>
  <dataFields count="1">
    <dataField name="Nombre de Activité" fld="9" subtotal="count" baseField="0" baseItem="0"/>
  </dataFields>
  <formats count="13">
    <format dxfId="24">
      <pivotArea outline="0" collapsedLevelsAreSubtotals="1" fieldPosition="0"/>
    </format>
    <format dxfId="2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2">
      <pivotArea dataOnly="0" labelOnly="1" fieldPosition="0">
        <references count="1">
          <reference field="0" count="23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21">
      <pivotArea dataOnly="0" labelOnly="1" grandRow="1" outline="0" fieldPosition="0"/>
    </format>
    <format dxfId="20">
      <pivotArea field="0" type="button" dataOnly="0" labelOnly="1" outline="0" axis="axisRow" fieldPosition="0"/>
    </format>
    <format dxfId="19">
      <pivotArea dataOnly="0" labelOnly="1" fieldPosition="0">
        <references count="1">
          <reference field="9" count="0"/>
        </references>
      </pivotArea>
    </format>
    <format dxfId="18">
      <pivotArea dataOnly="0" labelOnly="1" grandCol="1" outline="0" fieldPosition="0"/>
    </format>
    <format dxfId="17">
      <pivotArea field="0" type="button" dataOnly="0" labelOnly="1" outline="0" axis="axisRow" fieldPosition="0"/>
    </format>
    <format dxfId="16">
      <pivotArea dataOnly="0" labelOnly="1" fieldPosition="0">
        <references count="1">
          <reference field="9" count="0"/>
        </references>
      </pivotArea>
    </format>
    <format dxfId="15">
      <pivotArea dataOnly="0" labelOnly="1" grandCol="1" outline="0" fieldPosition="0"/>
    </format>
    <format dxfId="14">
      <pivotArea field="0" type="button" dataOnly="0" labelOnly="1" outline="0" axis="axisRow" fieldPosition="0"/>
    </format>
    <format dxfId="13">
      <pivotArea dataOnly="0" labelOnly="1" fieldPosition="0">
        <references count="1">
          <reference field="9" count="0"/>
        </references>
      </pivotArea>
    </format>
    <format dxfId="1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10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82:CV146" firstHeaderRow="1" firstDataRow="2" firstDataCol="1"/>
  <pivotFields count="10">
    <pivotField axis="axisRow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99">
        <item x="18"/>
        <item x="19"/>
        <item x="15"/>
        <item x="1"/>
        <item x="20"/>
        <item x="21"/>
        <item x="22"/>
        <item x="10"/>
        <item x="23"/>
        <item x="24"/>
        <item x="25"/>
        <item x="2"/>
        <item x="26"/>
        <item x="92"/>
        <item x="3"/>
        <item x="27"/>
        <item x="28"/>
        <item x="29"/>
        <item x="4"/>
        <item x="30"/>
        <item x="31"/>
        <item x="32"/>
        <item x="33"/>
        <item x="5"/>
        <item x="34"/>
        <item x="6"/>
        <item x="35"/>
        <item x="95"/>
        <item x="36"/>
        <item x="7"/>
        <item x="96"/>
        <item x="37"/>
        <item x="38"/>
        <item x="39"/>
        <item x="40"/>
        <item x="9"/>
        <item x="41"/>
        <item x="42"/>
        <item x="0"/>
        <item x="43"/>
        <item x="44"/>
        <item x="45"/>
        <item x="46"/>
        <item x="47"/>
        <item x="48"/>
        <item x="49"/>
        <item x="93"/>
        <item x="11"/>
        <item x="50"/>
        <item x="51"/>
        <item x="52"/>
        <item x="53"/>
        <item x="54"/>
        <item x="12"/>
        <item x="16"/>
        <item x="55"/>
        <item x="56"/>
        <item x="57"/>
        <item x="58"/>
        <item x="59"/>
        <item x="60"/>
        <item x="61"/>
        <item x="62"/>
        <item x="97"/>
        <item x="13"/>
        <item x="63"/>
        <item x="65"/>
        <item x="14"/>
        <item x="94"/>
        <item x="66"/>
        <item x="67"/>
        <item x="64"/>
        <item x="68"/>
        <item x="17"/>
        <item x="69"/>
        <item x="70"/>
        <item x="8"/>
        <item x="71"/>
        <item x="72"/>
        <item x="73"/>
        <item x="74"/>
        <item x="75"/>
        <item x="76"/>
        <item x="91"/>
        <item x="77"/>
        <item x="78"/>
        <item x="79"/>
        <item x="80"/>
        <item x="81"/>
        <item x="82"/>
        <item x="83"/>
        <item x="84"/>
        <item x="90"/>
        <item x="89"/>
        <item x="85"/>
        <item x="86"/>
        <item x="87"/>
        <item x="88"/>
        <item t="default"/>
      </items>
    </pivotField>
  </pivotFields>
  <rowFields count="1">
    <field x="0"/>
  </rowFields>
  <row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Fields count="1">
    <field x="9"/>
  </colFields>
  <colItems count="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 t="grand">
      <x/>
    </i>
  </colItems>
  <dataFields count="1">
    <dataField name="Nombre de Activités" fld="9" subtotal="count" baseField="0" baseItem="0"/>
  </dataFields>
  <formats count="20">
    <format dxfId="44">
      <pivotArea outline="0" collapsedLevelsAreSubtotals="1" fieldPosition="0"/>
    </format>
    <format dxfId="43">
      <pivotArea field="0" type="button" dataOnly="0" labelOnly="1" outline="0" axis="axisRow" fieldPosition="0"/>
    </format>
    <format dxfId="4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1">
      <pivotArea dataOnly="0" labelOnly="1" fieldPosition="0">
        <references count="1">
          <reference field="0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40">
      <pivotArea dataOnly="0" labelOnly="1" grandRow="1" outline="0" fieldPosition="0"/>
    </format>
    <format dxfId="39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">
      <pivotArea dataOnly="0" labelOnly="1" fieldPosition="0">
        <references count="1">
          <reference field="9" count="48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7">
      <pivotArea dataOnly="0" labelOnly="1" grandCol="1" outline="0" fieldPosition="0"/>
    </format>
    <format dxfId="36">
      <pivotArea field="0" type="button" dataOnly="0" labelOnly="1" outline="0" axis="axisRow" fieldPosition="0"/>
    </format>
    <format dxfId="35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4">
      <pivotArea dataOnly="0" labelOnly="1" fieldPosition="0">
        <references count="1">
          <reference field="9" count="48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3">
      <pivotArea dataOnly="0" labelOnly="1" grandCol="1" outline="0" fieldPosition="0"/>
    </format>
    <format dxfId="32">
      <pivotArea field="0" type="button" dataOnly="0" labelOnly="1" outline="0" axis="axisRow" fieldPosition="0"/>
    </format>
    <format dxfId="31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0">
      <pivotArea dataOnly="0" labelOnly="1" fieldPosition="0">
        <references count="1">
          <reference field="9" count="48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29">
      <pivotArea dataOnly="0" labelOnly="1" grandCol="1" outline="0" fieldPosition="0"/>
    </format>
    <format dxfId="28">
      <pivotArea field="0" type="button" dataOnly="0" labelOnly="1" outline="0" axis="axisRow" fieldPosition="0"/>
    </format>
    <format dxfId="27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6">
      <pivotArea dataOnly="0" labelOnly="1" fieldPosition="0">
        <references count="1">
          <reference field="9" count="48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2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11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50:K234" firstHeaderRow="1" firstDataRow="2" firstDataCol="1"/>
  <pivotFields count="10">
    <pivotField axis="axisRow" showAll="0">
      <items count="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10">
        <item x="0"/>
        <item x="3"/>
        <item x="4"/>
        <item x="5"/>
        <item x="6"/>
        <item x="7"/>
        <item x="2"/>
        <item x="8"/>
        <item x="1"/>
        <item t="default"/>
      </items>
    </pivotField>
  </pivotFields>
  <rowFields count="1">
    <field x="0"/>
  </rowFields>
  <rowItems count="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 t="grand">
      <x/>
    </i>
  </rowItems>
  <colFields count="1">
    <field x="9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Nombre de Activités" fld="9" subtotal="count" baseField="0" baseItem="0"/>
  </dataFields>
  <formats count="7">
    <format dxfId="51">
      <pivotArea outline="0" collapsedLevelsAreSubtotals="1" fieldPosition="0"/>
    </format>
    <format dxfId="50">
      <pivotArea field="0" type="button" dataOnly="0" labelOnly="1" outline="0" axis="axisRow" fieldPosition="0"/>
    </format>
    <format dxfId="4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8">
      <pivotArea dataOnly="0" labelOnly="1" fieldPosition="0">
        <references count="1">
          <reference field="0" count="3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47">
      <pivotArea dataOnly="0" labelOnly="1" grandRow="1" outline="0" fieldPosition="0"/>
    </format>
    <format dxfId="46">
      <pivotArea dataOnly="0" labelOnly="1" fieldPosition="0">
        <references count="1">
          <reference field="9" count="0"/>
        </references>
      </pivotArea>
    </format>
    <format dxfId="4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V954"/>
  <sheetViews>
    <sheetView zoomScale="70" zoomScaleNormal="70" workbookViewId="0">
      <pane ySplit="8" topLeftCell="A9" activePane="bottomLeft" state="frozen"/>
      <selection pane="bottomLeft" activeCell="A112" sqref="A112"/>
    </sheetView>
  </sheetViews>
  <sheetFormatPr baseColWidth="10" defaultColWidth="11.42578125" defaultRowHeight="15" x14ac:dyDescent="0.25"/>
  <cols>
    <col min="1" max="1" width="28.42578125" customWidth="1"/>
    <col min="2" max="2" width="11.42578125" customWidth="1"/>
    <col min="3" max="3" width="12.140625" customWidth="1"/>
    <col min="4" max="5" width="11.42578125" customWidth="1"/>
    <col min="6" max="6" width="11.42578125" style="1" customWidth="1"/>
    <col min="7" max="7" width="12.85546875" customWidth="1"/>
    <col min="8" max="8" width="11.42578125" style="1" customWidth="1"/>
    <col min="9" max="9" width="13.7109375" style="1" customWidth="1"/>
    <col min="10" max="10" width="11.42578125" style="1" customWidth="1"/>
    <col min="11" max="11" width="77.5703125" customWidth="1"/>
    <col min="12" max="12" width="76.28515625" customWidth="1"/>
    <col min="13" max="13" width="103.28515625" style="331" customWidth="1"/>
    <col min="14" max="14" width="50" style="70" customWidth="1"/>
    <col min="15" max="15" width="20.140625" style="70" customWidth="1"/>
    <col min="16" max="16" width="14.42578125" style="70" customWidth="1"/>
    <col min="17" max="17" width="15.140625" style="70" customWidth="1"/>
    <col min="18" max="18" width="14.7109375" style="70" customWidth="1"/>
    <col min="19" max="19" width="15.28515625" style="70" customWidth="1"/>
    <col min="20" max="20" width="14.140625" style="70" customWidth="1"/>
    <col min="21" max="21" width="15.5703125" style="70" customWidth="1"/>
    <col min="22" max="22" width="21.28515625" style="70" customWidth="1"/>
    <col min="23" max="23" width="15.5703125" style="70" customWidth="1"/>
    <col min="24" max="24" width="12.140625" style="70" customWidth="1"/>
    <col min="25" max="25" width="14.7109375" style="71" customWidth="1"/>
    <col min="26" max="26" width="16.28515625" style="71" customWidth="1"/>
    <col min="27" max="27" width="17.28515625" style="71" customWidth="1"/>
    <col min="30" max="30" width="49.5703125" customWidth="1"/>
    <col min="31" max="31" width="26.85546875" customWidth="1"/>
    <col min="32" max="32" width="34" customWidth="1"/>
    <col min="33" max="33" width="61.42578125" customWidth="1"/>
    <col min="34" max="34" width="20.28515625" customWidth="1"/>
    <col min="35" max="35" width="55.85546875" customWidth="1"/>
    <col min="36" max="36" width="24.5703125" customWidth="1"/>
    <col min="37" max="37" width="37.85546875" customWidth="1"/>
    <col min="38" max="38" width="35.42578125" customWidth="1"/>
    <col min="39" max="39" width="37.85546875" customWidth="1"/>
    <col min="40" max="40" width="56" customWidth="1"/>
    <col min="41" max="41" width="35.85546875" customWidth="1"/>
    <col min="42" max="42" width="37.42578125" customWidth="1"/>
    <col min="43" max="43" width="54.28515625" customWidth="1"/>
    <col min="44" max="44" width="36.85546875" customWidth="1"/>
    <col min="45" max="45" width="38.28515625" customWidth="1"/>
    <col min="46" max="46" width="34.85546875" customWidth="1"/>
    <col min="47" max="47" width="34" customWidth="1"/>
    <col min="48" max="48" width="61.42578125" customWidth="1"/>
    <col min="49" max="49" width="20.28515625" customWidth="1"/>
    <col min="50" max="50" width="55.85546875" customWidth="1"/>
    <col min="51" max="51" width="24.5703125" customWidth="1"/>
    <col min="52" max="52" width="37.85546875" customWidth="1"/>
    <col min="53" max="53" width="35.42578125" customWidth="1"/>
    <col min="54" max="54" width="56" customWidth="1"/>
    <col min="55" max="55" width="35.85546875" customWidth="1"/>
    <col min="56" max="56" width="37.42578125" customWidth="1"/>
    <col min="57" max="57" width="54.28515625" customWidth="1"/>
    <col min="58" max="58" width="36.85546875" customWidth="1"/>
    <col min="59" max="59" width="38.28515625" customWidth="1"/>
    <col min="60" max="60" width="34.85546875" customWidth="1"/>
    <col min="61" max="61" width="26.85546875" customWidth="1"/>
    <col min="62" max="62" width="34" customWidth="1"/>
    <col min="63" max="63" width="61.42578125" customWidth="1"/>
    <col min="64" max="64" width="20.28515625" customWidth="1"/>
    <col min="65" max="65" width="55.85546875" customWidth="1"/>
    <col min="66" max="66" width="24.5703125" customWidth="1"/>
    <col min="67" max="67" width="37.85546875" customWidth="1"/>
    <col min="68" max="68" width="35.42578125" customWidth="1"/>
    <col min="69" max="69" width="56" customWidth="1"/>
    <col min="70" max="70" width="35.85546875" customWidth="1"/>
    <col min="71" max="71" width="37.42578125" customWidth="1"/>
    <col min="72" max="72" width="54.28515625" customWidth="1"/>
    <col min="73" max="73" width="36.85546875" customWidth="1"/>
    <col min="74" max="74" width="38.28515625" customWidth="1"/>
    <col min="75" max="75" width="34.85546875" customWidth="1"/>
    <col min="76" max="76" width="33.42578125" customWidth="1"/>
    <col min="77" max="77" width="40.5703125" customWidth="1"/>
    <col min="78" max="78" width="67.85546875" customWidth="1"/>
    <col min="79" max="79" width="26.85546875" customWidth="1"/>
    <col min="80" max="80" width="62.42578125" customWidth="1"/>
    <col min="81" max="81" width="31.140625" customWidth="1"/>
    <col min="82" max="82" width="44.42578125" customWidth="1"/>
    <col min="83" max="83" width="42" customWidth="1"/>
    <col min="84" max="84" width="62.5703125" customWidth="1"/>
    <col min="85" max="85" width="42.42578125" customWidth="1"/>
    <col min="86" max="86" width="44" customWidth="1"/>
    <col min="87" max="87" width="60.7109375" customWidth="1"/>
    <col min="88" max="88" width="43.42578125" customWidth="1"/>
    <col min="89" max="89" width="44.85546875" customWidth="1"/>
    <col min="90" max="90" width="41.42578125" customWidth="1"/>
    <col min="91" max="91" width="24.5703125" customWidth="1"/>
    <col min="92" max="92" width="37.85546875" customWidth="1"/>
    <col min="93" max="93" width="35.42578125" customWidth="1"/>
    <col min="94" max="94" width="56" customWidth="1"/>
    <col min="95" max="95" width="35.85546875" customWidth="1"/>
    <col min="96" max="96" width="37.42578125" customWidth="1"/>
    <col min="97" max="97" width="54.28515625" customWidth="1"/>
    <col min="98" max="98" width="36.85546875" customWidth="1"/>
    <col min="99" max="99" width="38.28515625" customWidth="1"/>
    <col min="100" max="100" width="34.85546875" customWidth="1"/>
    <col min="101" max="101" width="26.85546875" customWidth="1"/>
    <col min="102" max="102" width="34" customWidth="1"/>
    <col min="103" max="103" width="61.42578125" customWidth="1"/>
    <col min="104" max="104" width="55.85546875" customWidth="1"/>
    <col min="105" max="105" width="24.5703125" customWidth="1"/>
    <col min="106" max="106" width="37.85546875" customWidth="1"/>
    <col min="107" max="107" width="35.42578125" customWidth="1"/>
    <col min="108" max="108" width="56" customWidth="1"/>
    <col min="109" max="109" width="35.85546875" customWidth="1"/>
    <col min="110" max="110" width="37.42578125" customWidth="1"/>
    <col min="111" max="111" width="54.28515625" customWidth="1"/>
    <col min="112" max="112" width="36.85546875" customWidth="1"/>
    <col min="113" max="113" width="38.28515625" customWidth="1"/>
    <col min="114" max="114" width="34.85546875" customWidth="1"/>
    <col min="115" max="115" width="34" customWidth="1"/>
    <col min="116" max="116" width="41.140625" customWidth="1"/>
    <col min="117" max="117" width="68.5703125" customWidth="1"/>
    <col min="118" max="118" width="63" customWidth="1"/>
    <col min="119" max="119" width="31.7109375" customWidth="1"/>
    <col min="120" max="120" width="45" customWidth="1"/>
    <col min="121" max="121" width="42.5703125" customWidth="1"/>
    <col min="122" max="122" width="63.140625" customWidth="1"/>
    <col min="123" max="123" width="43" customWidth="1"/>
    <col min="124" max="124" width="44.5703125" customWidth="1"/>
    <col min="125" max="125" width="61.42578125" customWidth="1"/>
    <col min="126" max="126" width="44" customWidth="1"/>
    <col min="127" max="127" width="45.7109375" customWidth="1"/>
    <col min="128" max="128" width="42" customWidth="1"/>
    <col min="129" max="129" width="33.42578125" customWidth="1"/>
    <col min="130" max="130" width="40.5703125" customWidth="1"/>
    <col min="131" max="131" width="67.85546875" customWidth="1"/>
    <col min="132" max="132" width="62.42578125" customWidth="1"/>
    <col min="133" max="133" width="31.140625" customWidth="1"/>
    <col min="134" max="134" width="44.42578125" customWidth="1"/>
    <col min="135" max="135" width="42" customWidth="1"/>
    <col min="136" max="136" width="62.5703125" customWidth="1"/>
    <col min="137" max="137" width="42.42578125" customWidth="1"/>
    <col min="138" max="138" width="44" customWidth="1"/>
    <col min="139" max="139" width="60.7109375" customWidth="1"/>
    <col min="140" max="140" width="43.42578125" customWidth="1"/>
    <col min="141" max="141" width="44.85546875" customWidth="1"/>
    <col min="142" max="142" width="41.42578125" customWidth="1"/>
    <col min="143" max="143" width="37.42578125" customWidth="1"/>
    <col min="144" max="144" width="54.28515625" customWidth="1"/>
    <col min="145" max="145" width="36.85546875" customWidth="1"/>
    <col min="146" max="146" width="38.28515625" customWidth="1"/>
    <col min="147" max="147" width="34.85546875" customWidth="1"/>
    <col min="148" max="148" width="26.85546875" customWidth="1"/>
    <col min="149" max="149" width="34" customWidth="1"/>
    <col min="150" max="150" width="61.42578125" customWidth="1"/>
    <col min="151" max="151" width="24.5703125" customWidth="1"/>
    <col min="152" max="152" width="37.85546875" customWidth="1"/>
    <col min="153" max="153" width="35.42578125" customWidth="1"/>
    <col min="154" max="154" width="56" customWidth="1"/>
    <col min="155" max="155" width="35.85546875" customWidth="1"/>
    <col min="156" max="156" width="37.42578125" customWidth="1"/>
    <col min="157" max="157" width="54.28515625" customWidth="1"/>
    <col min="158" max="158" width="36.85546875" customWidth="1"/>
    <col min="159" max="159" width="38.28515625" customWidth="1"/>
    <col min="160" max="160" width="34.85546875" customWidth="1"/>
    <col min="161" max="161" width="34" customWidth="1"/>
    <col min="162" max="162" width="41.140625" customWidth="1"/>
    <col min="163" max="163" width="68.5703125" customWidth="1"/>
    <col min="164" max="164" width="31.7109375" customWidth="1"/>
    <col min="165" max="165" width="45" customWidth="1"/>
    <col min="166" max="166" width="42.5703125" customWidth="1"/>
    <col min="167" max="167" width="63.140625" customWidth="1"/>
    <col min="168" max="168" width="43" customWidth="1"/>
    <col min="169" max="169" width="44.5703125" customWidth="1"/>
    <col min="170" max="170" width="61.42578125" customWidth="1"/>
    <col min="171" max="171" width="44" customWidth="1"/>
    <col min="172" max="172" width="45.7109375" customWidth="1"/>
    <col min="173" max="173" width="42" customWidth="1"/>
    <col min="174" max="174" width="34" customWidth="1"/>
    <col min="175" max="175" width="41.140625" customWidth="1"/>
    <col min="176" max="176" width="68.5703125" customWidth="1"/>
    <col min="177" max="177" width="31.7109375" customWidth="1"/>
    <col min="178" max="178" width="45" customWidth="1"/>
    <col min="179" max="179" width="42.5703125" customWidth="1"/>
    <col min="180" max="180" width="63.140625" customWidth="1"/>
    <col min="181" max="181" width="43" customWidth="1"/>
    <col min="182" max="182" width="44.5703125" customWidth="1"/>
    <col min="183" max="183" width="61.42578125" customWidth="1"/>
    <col min="184" max="184" width="44" customWidth="1"/>
    <col min="185" max="185" width="45.7109375" customWidth="1"/>
    <col min="186" max="186" width="42" customWidth="1"/>
    <col min="187" max="187" width="33.42578125" customWidth="1"/>
    <col min="188" max="188" width="40.5703125" customWidth="1"/>
    <col min="189" max="189" width="67.85546875" customWidth="1"/>
    <col min="190" max="190" width="31.140625" customWidth="1"/>
    <col min="191" max="191" width="44.42578125" customWidth="1"/>
    <col min="192" max="192" width="42" customWidth="1"/>
    <col min="193" max="193" width="62.5703125" customWidth="1"/>
    <col min="194" max="194" width="42.42578125" customWidth="1"/>
    <col min="195" max="195" width="44" customWidth="1"/>
    <col min="196" max="196" width="60.7109375" customWidth="1"/>
    <col min="197" max="197" width="43.42578125" customWidth="1"/>
    <col min="198" max="198" width="44.85546875" customWidth="1"/>
    <col min="199" max="199" width="41.42578125" customWidth="1"/>
    <col min="200" max="200" width="34" customWidth="1"/>
    <col min="201" max="201" width="24.5703125" customWidth="1"/>
    <col min="202" max="202" width="37.85546875" customWidth="1"/>
    <col min="203" max="203" width="35.42578125" customWidth="1"/>
    <col min="204" max="204" width="56" customWidth="1"/>
    <col min="205" max="205" width="35.85546875" customWidth="1"/>
    <col min="206" max="206" width="37.42578125" customWidth="1"/>
    <col min="207" max="207" width="54.28515625" customWidth="1"/>
    <col min="208" max="208" width="36.85546875" customWidth="1"/>
    <col min="209" max="209" width="38.28515625" customWidth="1"/>
    <col min="210" max="210" width="34.85546875" customWidth="1"/>
    <col min="211" max="211" width="34" customWidth="1"/>
    <col min="212" max="212" width="41.140625" customWidth="1"/>
    <col min="213" max="213" width="31.7109375" customWidth="1"/>
    <col min="214" max="214" width="45" customWidth="1"/>
    <col min="215" max="215" width="42.5703125" customWidth="1"/>
    <col min="216" max="216" width="63.140625" customWidth="1"/>
    <col min="217" max="217" width="43" customWidth="1"/>
    <col min="218" max="218" width="44.5703125" customWidth="1"/>
    <col min="219" max="219" width="61.42578125" customWidth="1"/>
    <col min="220" max="220" width="44" customWidth="1"/>
    <col min="221" max="221" width="45.7109375" customWidth="1"/>
    <col min="222" max="222" width="42" customWidth="1"/>
    <col min="223" max="223" width="34" customWidth="1"/>
    <col min="224" max="224" width="41.140625" customWidth="1"/>
    <col min="225" max="225" width="31.7109375" customWidth="1"/>
    <col min="226" max="226" width="45" customWidth="1"/>
    <col min="227" max="227" width="42.5703125" customWidth="1"/>
    <col min="228" max="228" width="63.140625" customWidth="1"/>
    <col min="229" max="229" width="43" customWidth="1"/>
    <col min="230" max="230" width="44.5703125" customWidth="1"/>
    <col min="231" max="231" width="61.42578125" customWidth="1"/>
    <col min="232" max="232" width="44" customWidth="1"/>
    <col min="233" max="233" width="45.7109375" customWidth="1"/>
    <col min="234" max="234" width="42" customWidth="1"/>
    <col min="235" max="235" width="34" customWidth="1"/>
    <col min="236" max="236" width="41.140625" customWidth="1"/>
    <col min="237" max="237" width="31.7109375" customWidth="1"/>
    <col min="238" max="238" width="45" customWidth="1"/>
    <col min="239" max="239" width="42.5703125" customWidth="1"/>
    <col min="240" max="240" width="63.140625" customWidth="1"/>
    <col min="241" max="241" width="43" customWidth="1"/>
    <col min="242" max="242" width="44.5703125" customWidth="1"/>
    <col min="243" max="243" width="61.42578125" customWidth="1"/>
    <col min="244" max="244" width="44" customWidth="1"/>
    <col min="245" max="245" width="45.7109375" customWidth="1"/>
    <col min="246" max="246" width="42" customWidth="1"/>
    <col min="247" max="247" width="33.42578125" customWidth="1"/>
    <col min="248" max="248" width="40.5703125" customWidth="1"/>
    <col min="249" max="249" width="31.140625" customWidth="1"/>
    <col min="250" max="250" width="44.42578125" customWidth="1"/>
    <col min="251" max="251" width="42" customWidth="1"/>
    <col min="252" max="252" width="62.5703125" customWidth="1"/>
    <col min="253" max="253" width="42.42578125" customWidth="1"/>
    <col min="254" max="254" width="44" customWidth="1"/>
    <col min="255" max="255" width="60.7109375" customWidth="1"/>
    <col min="256" max="256" width="43.42578125" customWidth="1"/>
    <col min="257" max="257" width="44.85546875" customWidth="1"/>
    <col min="258" max="258" width="41.42578125" customWidth="1"/>
    <col min="259" max="259" width="36.85546875" customWidth="1"/>
    <col min="260" max="260" width="38.28515625" customWidth="1"/>
    <col min="261" max="261" width="34.85546875" customWidth="1"/>
    <col min="262" max="262" width="34" customWidth="1"/>
    <col min="263" max="263" width="41.140625" customWidth="1"/>
    <col min="264" max="264" width="45" customWidth="1"/>
    <col min="265" max="265" width="42.5703125" customWidth="1"/>
    <col min="266" max="266" width="63.140625" customWidth="1"/>
    <col min="267" max="267" width="43" customWidth="1"/>
    <col min="268" max="268" width="44.5703125" customWidth="1"/>
    <col min="269" max="269" width="61.42578125" customWidth="1"/>
    <col min="270" max="270" width="44" customWidth="1"/>
    <col min="271" max="271" width="45.7109375" customWidth="1"/>
    <col min="272" max="272" width="42" customWidth="1"/>
    <col min="273" max="273" width="34" customWidth="1"/>
    <col min="274" max="274" width="41.140625" customWidth="1"/>
    <col min="275" max="275" width="45" customWidth="1"/>
    <col min="276" max="276" width="42.5703125" customWidth="1"/>
    <col min="277" max="277" width="63.140625" customWidth="1"/>
    <col min="278" max="278" width="43" customWidth="1"/>
    <col min="279" max="279" width="44.5703125" customWidth="1"/>
    <col min="280" max="280" width="61.42578125" customWidth="1"/>
    <col min="281" max="281" width="44" customWidth="1"/>
    <col min="282" max="282" width="45.7109375" customWidth="1"/>
    <col min="283" max="283" width="42" customWidth="1"/>
    <col min="284" max="284" width="34" customWidth="1"/>
    <col min="285" max="285" width="41.140625" customWidth="1"/>
    <col min="286" max="286" width="45" customWidth="1"/>
    <col min="287" max="287" width="42.5703125" customWidth="1"/>
    <col min="288" max="288" width="63.140625" customWidth="1"/>
    <col min="289" max="289" width="43" customWidth="1"/>
    <col min="290" max="290" width="44.5703125" customWidth="1"/>
    <col min="291" max="291" width="61.42578125" customWidth="1"/>
    <col min="292" max="292" width="44" customWidth="1"/>
    <col min="293" max="293" width="45.7109375" customWidth="1"/>
    <col min="294" max="294" width="42" customWidth="1"/>
    <col min="295" max="295" width="34" customWidth="1"/>
    <col min="296" max="296" width="41.140625" customWidth="1"/>
    <col min="297" max="297" width="45" customWidth="1"/>
    <col min="298" max="298" width="42.5703125" customWidth="1"/>
    <col min="299" max="299" width="63.140625" customWidth="1"/>
    <col min="300" max="300" width="43" customWidth="1"/>
    <col min="301" max="301" width="44.5703125" customWidth="1"/>
    <col min="302" max="302" width="61.42578125" customWidth="1"/>
    <col min="303" max="303" width="44" customWidth="1"/>
    <col min="304" max="304" width="45.7109375" customWidth="1"/>
    <col min="305" max="305" width="42" customWidth="1"/>
    <col min="306" max="306" width="33.42578125" customWidth="1"/>
    <col min="307" max="307" width="40.5703125" customWidth="1"/>
    <col min="308" max="308" width="44.42578125" customWidth="1"/>
    <col min="309" max="309" width="42" customWidth="1"/>
    <col min="310" max="310" width="62.5703125" customWidth="1"/>
    <col min="311" max="311" width="42.42578125" customWidth="1"/>
    <col min="312" max="312" width="44" customWidth="1"/>
    <col min="313" max="313" width="60.7109375" customWidth="1"/>
    <col min="314" max="314" width="43.42578125" customWidth="1"/>
    <col min="315" max="315" width="44.85546875" customWidth="1"/>
    <col min="316" max="316" width="41.42578125" customWidth="1"/>
    <col min="317" max="317" width="61.42578125" customWidth="1"/>
    <col min="318" max="318" width="44" customWidth="1"/>
    <col min="319" max="319" width="45.7109375" customWidth="1"/>
    <col min="320" max="320" width="42" customWidth="1"/>
    <col min="321" max="321" width="34" customWidth="1"/>
    <col min="322" max="322" width="41.140625" customWidth="1"/>
    <col min="323" max="323" width="45" customWidth="1"/>
    <col min="324" max="324" width="42.5703125" customWidth="1"/>
    <col min="325" max="325" width="43" customWidth="1"/>
    <col min="326" max="326" width="44.5703125" customWidth="1"/>
    <col min="327" max="327" width="61.42578125" customWidth="1"/>
    <col min="328" max="328" width="44" customWidth="1"/>
    <col min="329" max="329" width="45.7109375" customWidth="1"/>
    <col min="330" max="330" width="42" customWidth="1"/>
    <col min="331" max="331" width="34" customWidth="1"/>
    <col min="332" max="332" width="41.140625" customWidth="1"/>
    <col min="333" max="333" width="45" customWidth="1"/>
    <col min="334" max="334" width="42.5703125" customWidth="1"/>
    <col min="335" max="335" width="43" customWidth="1"/>
    <col min="336" max="336" width="44.5703125" customWidth="1"/>
    <col min="337" max="337" width="61.42578125" customWidth="1"/>
    <col min="338" max="338" width="44" customWidth="1"/>
    <col min="339" max="339" width="45.7109375" customWidth="1"/>
    <col min="340" max="340" width="42" customWidth="1"/>
    <col min="341" max="341" width="34" customWidth="1"/>
    <col min="342" max="342" width="41.140625" customWidth="1"/>
    <col min="343" max="343" width="45" customWidth="1"/>
    <col min="344" max="344" width="42.5703125" customWidth="1"/>
    <col min="345" max="345" width="43" customWidth="1"/>
    <col min="346" max="346" width="44.5703125" customWidth="1"/>
    <col min="347" max="347" width="61.42578125" customWidth="1"/>
    <col min="348" max="348" width="44" customWidth="1"/>
    <col min="349" max="349" width="45.7109375" customWidth="1"/>
    <col min="350" max="350" width="42" customWidth="1"/>
    <col min="351" max="351" width="34" customWidth="1"/>
    <col min="352" max="352" width="41.140625" customWidth="1"/>
    <col min="353" max="353" width="45" customWidth="1"/>
    <col min="354" max="354" width="42.5703125" customWidth="1"/>
    <col min="355" max="355" width="43" customWidth="1"/>
    <col min="356" max="356" width="44.5703125" customWidth="1"/>
    <col min="357" max="357" width="61.42578125" customWidth="1"/>
    <col min="358" max="358" width="44" customWidth="1"/>
    <col min="359" max="359" width="45.7109375" customWidth="1"/>
    <col min="360" max="360" width="42" customWidth="1"/>
    <col min="361" max="361" width="33.42578125" customWidth="1"/>
    <col min="362" max="362" width="40.5703125" customWidth="1"/>
    <col min="363" max="363" width="44.42578125" customWidth="1"/>
    <col min="364" max="364" width="42" customWidth="1"/>
    <col min="365" max="365" width="42.42578125" customWidth="1"/>
    <col min="366" max="366" width="44" customWidth="1"/>
    <col min="367" max="367" width="60.7109375" customWidth="1"/>
    <col min="368" max="368" width="43.42578125" customWidth="1"/>
    <col min="369" max="369" width="44.85546875" customWidth="1"/>
    <col min="370" max="370" width="41.42578125" customWidth="1"/>
    <col min="371" max="371" width="45.7109375" customWidth="1"/>
    <col min="372" max="372" width="42" customWidth="1"/>
    <col min="373" max="373" width="34" customWidth="1"/>
    <col min="374" max="374" width="41.140625" customWidth="1"/>
    <col min="375" max="375" width="45" customWidth="1"/>
    <col min="376" max="376" width="43" customWidth="1"/>
    <col min="377" max="377" width="44.5703125" customWidth="1"/>
    <col min="378" max="378" width="61.42578125" customWidth="1"/>
    <col min="379" max="379" width="44" customWidth="1"/>
    <col min="380" max="380" width="45.7109375" customWidth="1"/>
    <col min="381" max="381" width="42" customWidth="1"/>
    <col min="382" max="382" width="34" customWidth="1"/>
    <col min="383" max="383" width="41.140625" customWidth="1"/>
    <col min="384" max="384" width="45" customWidth="1"/>
    <col min="385" max="385" width="43" customWidth="1"/>
    <col min="386" max="386" width="44.5703125" customWidth="1"/>
    <col min="387" max="387" width="61.42578125" customWidth="1"/>
    <col min="388" max="388" width="44" customWidth="1"/>
    <col min="389" max="389" width="45.7109375" customWidth="1"/>
    <col min="390" max="390" width="42" customWidth="1"/>
    <col min="391" max="391" width="34" customWidth="1"/>
    <col min="392" max="392" width="41.140625" customWidth="1"/>
    <col min="393" max="393" width="45" customWidth="1"/>
    <col min="394" max="394" width="43" customWidth="1"/>
    <col min="395" max="395" width="44.5703125" customWidth="1"/>
    <col min="396" max="396" width="61.42578125" customWidth="1"/>
    <col min="397" max="397" width="44" customWidth="1"/>
    <col min="398" max="398" width="45.7109375" customWidth="1"/>
    <col min="399" max="399" width="42" customWidth="1"/>
    <col min="400" max="400" width="34" customWidth="1"/>
    <col min="401" max="401" width="41.140625" customWidth="1"/>
    <col min="402" max="402" width="45" customWidth="1"/>
    <col min="403" max="403" width="43" customWidth="1"/>
    <col min="404" max="404" width="44.5703125" customWidth="1"/>
    <col min="405" max="405" width="61.42578125" customWidth="1"/>
    <col min="406" max="406" width="44" customWidth="1"/>
    <col min="407" max="407" width="45.7109375" customWidth="1"/>
    <col min="408" max="408" width="42" customWidth="1"/>
    <col min="409" max="409" width="33.42578125" customWidth="1"/>
    <col min="410" max="410" width="40.5703125" customWidth="1"/>
    <col min="411" max="411" width="44.42578125" customWidth="1"/>
    <col min="412" max="412" width="42.42578125" customWidth="1"/>
    <col min="413" max="413" width="44" customWidth="1"/>
    <col min="414" max="414" width="60.7109375" customWidth="1"/>
    <col min="415" max="415" width="43.42578125" customWidth="1"/>
    <col min="416" max="416" width="44.85546875" customWidth="1"/>
    <col min="417" max="417" width="41.42578125" customWidth="1"/>
    <col min="418" max="418" width="44.5703125" customWidth="1"/>
    <col min="419" max="419" width="61.42578125" bestFit="1" customWidth="1"/>
    <col min="420" max="420" width="44" customWidth="1"/>
    <col min="421" max="421" width="45.7109375" customWidth="1"/>
    <col min="422" max="422" width="42" customWidth="1"/>
    <col min="423" max="423" width="34" customWidth="1"/>
    <col min="424" max="424" width="41.140625" customWidth="1"/>
    <col min="425" max="425" width="45" customWidth="1"/>
    <col min="426" max="426" width="44.5703125" customWidth="1"/>
    <col min="427" max="427" width="61.42578125" customWidth="1"/>
    <col min="428" max="428" width="44" customWidth="1"/>
    <col min="429" max="429" width="45.7109375" customWidth="1"/>
    <col min="430" max="430" width="42" customWidth="1"/>
    <col min="431" max="431" width="34" customWidth="1"/>
    <col min="432" max="432" width="41.140625" customWidth="1"/>
    <col min="433" max="433" width="45" customWidth="1"/>
    <col min="434" max="434" width="44.5703125" customWidth="1"/>
    <col min="435" max="435" width="61.42578125" customWidth="1"/>
    <col min="436" max="436" width="44" customWidth="1"/>
    <col min="437" max="437" width="45.7109375" customWidth="1"/>
    <col min="438" max="438" width="42" customWidth="1"/>
    <col min="439" max="439" width="34" customWidth="1"/>
    <col min="440" max="440" width="41.140625" customWidth="1"/>
    <col min="441" max="441" width="45" customWidth="1"/>
    <col min="442" max="442" width="44.5703125" customWidth="1"/>
    <col min="443" max="443" width="61.42578125" customWidth="1"/>
    <col min="444" max="444" width="44" customWidth="1"/>
    <col min="445" max="445" width="45.7109375" customWidth="1"/>
    <col min="446" max="446" width="42" customWidth="1"/>
    <col min="447" max="447" width="33.42578125" customWidth="1"/>
    <col min="448" max="448" width="40.5703125" customWidth="1"/>
    <col min="449" max="449" width="44.42578125" customWidth="1"/>
    <col min="450" max="450" width="44" customWidth="1"/>
    <col min="451" max="451" width="60.7109375" bestFit="1" customWidth="1"/>
    <col min="452" max="452" width="43.42578125" bestFit="1" customWidth="1"/>
    <col min="453" max="453" width="44.85546875" customWidth="1"/>
    <col min="454" max="454" width="41.42578125" customWidth="1"/>
    <col min="455" max="455" width="44" customWidth="1"/>
    <col min="456" max="456" width="45.7109375" customWidth="1"/>
    <col min="457" max="457" width="42" customWidth="1"/>
    <col min="458" max="458" width="34" customWidth="1"/>
    <col min="459" max="459" width="41.140625" customWidth="1"/>
    <col min="460" max="460" width="45" customWidth="1"/>
    <col min="461" max="461" width="44.5703125" customWidth="1"/>
    <col min="462" max="462" width="44" bestFit="1" customWidth="1"/>
    <col min="463" max="463" width="45.7109375" customWidth="1"/>
    <col min="464" max="464" width="42" customWidth="1"/>
    <col min="465" max="465" width="34" customWidth="1"/>
    <col min="466" max="466" width="41.140625" customWidth="1"/>
    <col min="467" max="467" width="45" customWidth="1"/>
    <col min="468" max="468" width="44.5703125" customWidth="1"/>
    <col min="469" max="469" width="44" customWidth="1"/>
    <col min="470" max="470" width="45.7109375" customWidth="1"/>
    <col min="471" max="471" width="42" customWidth="1"/>
    <col min="472" max="472" width="33.42578125" customWidth="1"/>
    <col min="473" max="473" width="40.5703125" customWidth="1"/>
    <col min="474" max="474" width="44.42578125" customWidth="1"/>
    <col min="475" max="475" width="44" customWidth="1"/>
    <col min="476" max="476" width="43.42578125" customWidth="1"/>
    <col min="477" max="477" width="44.85546875" customWidth="1"/>
    <col min="478" max="478" width="41.42578125" customWidth="1"/>
    <col min="479" max="479" width="45.7109375" bestFit="1" customWidth="1"/>
    <col min="480" max="480" width="42" bestFit="1" customWidth="1"/>
    <col min="481" max="481" width="33.42578125" bestFit="1" customWidth="1"/>
    <col min="482" max="482" width="40.5703125" bestFit="1" customWidth="1"/>
    <col min="483" max="483" width="44.42578125" bestFit="1" customWidth="1"/>
    <col min="484" max="484" width="44" bestFit="1" customWidth="1"/>
    <col min="485" max="485" width="44.85546875" bestFit="1" customWidth="1"/>
    <col min="486" max="486" width="41.42578125" customWidth="1"/>
    <col min="487" max="487" width="14.42578125" customWidth="1"/>
    <col min="488" max="495" width="14.42578125" bestFit="1" customWidth="1"/>
    <col min="496" max="496" width="15.7109375" bestFit="1" customWidth="1"/>
    <col min="497" max="497" width="12.42578125" customWidth="1"/>
    <col min="498" max="505" width="14.42578125" bestFit="1" customWidth="1"/>
    <col min="506" max="506" width="14.42578125" customWidth="1"/>
    <col min="507" max="507" width="17.28515625" bestFit="1" customWidth="1"/>
    <col min="508" max="508" width="12.42578125" customWidth="1"/>
    <col min="509" max="515" width="14.42578125" bestFit="1" customWidth="1"/>
    <col min="516" max="516" width="14.42578125" customWidth="1"/>
    <col min="517" max="517" width="14.42578125" bestFit="1" customWidth="1"/>
    <col min="518" max="518" width="17.28515625" bestFit="1" customWidth="1"/>
    <col min="519" max="519" width="15.7109375" bestFit="1" customWidth="1"/>
    <col min="520" max="525" width="14.42578125" bestFit="1" customWidth="1"/>
    <col min="526" max="527" width="14.42578125" customWidth="1"/>
    <col min="528" max="528" width="14.42578125" bestFit="1" customWidth="1"/>
    <col min="529" max="529" width="20.7109375" bestFit="1" customWidth="1"/>
    <col min="530" max="530" width="9.5703125" customWidth="1"/>
    <col min="531" max="536" width="14.42578125" bestFit="1" customWidth="1"/>
    <col min="537" max="538" width="14.42578125" customWidth="1"/>
    <col min="539" max="540" width="14.42578125" bestFit="1" customWidth="1"/>
    <col min="541" max="541" width="14.85546875" bestFit="1" customWidth="1"/>
    <col min="542" max="543" width="14.42578125" bestFit="1" customWidth="1"/>
    <col min="544" max="544" width="14.42578125" customWidth="1"/>
    <col min="545" max="546" width="14.42578125" bestFit="1" customWidth="1"/>
    <col min="547" max="547" width="14.42578125" customWidth="1"/>
    <col min="548" max="550" width="14.42578125" bestFit="1" customWidth="1"/>
    <col min="551" max="551" width="19.7109375" bestFit="1" customWidth="1"/>
    <col min="552" max="556" width="14.42578125" bestFit="1" customWidth="1"/>
    <col min="557" max="557" width="14.42578125" customWidth="1"/>
    <col min="558" max="558" width="14.42578125" bestFit="1" customWidth="1"/>
    <col min="559" max="559" width="14.42578125" customWidth="1"/>
    <col min="560" max="561" width="14.42578125" bestFit="1" customWidth="1"/>
    <col min="562" max="562" width="19.28515625" bestFit="1" customWidth="1"/>
    <col min="563" max="563" width="12.42578125" customWidth="1"/>
    <col min="564" max="566" width="14.42578125" bestFit="1" customWidth="1"/>
    <col min="567" max="567" width="14.42578125" customWidth="1"/>
    <col min="568" max="572" width="14.42578125" bestFit="1" customWidth="1"/>
    <col min="573" max="573" width="17.28515625" bestFit="1" customWidth="1"/>
    <col min="574" max="574" width="9.5703125" customWidth="1"/>
    <col min="575" max="576" width="14.42578125" bestFit="1" customWidth="1"/>
    <col min="577" max="578" width="14.42578125" customWidth="1"/>
    <col min="579" max="583" width="14.42578125" bestFit="1" customWidth="1"/>
    <col min="584" max="584" width="14.42578125" customWidth="1"/>
    <col min="585" max="585" width="9.140625" customWidth="1"/>
    <col min="586" max="586" width="11" customWidth="1"/>
    <col min="587" max="588" width="14.42578125" customWidth="1"/>
    <col min="589" max="591" width="14.42578125" bestFit="1" customWidth="1"/>
    <col min="592" max="592" width="9.140625" customWidth="1"/>
    <col min="593" max="595" width="14.42578125" bestFit="1" customWidth="1"/>
    <col min="596" max="596" width="15.85546875" bestFit="1" customWidth="1"/>
    <col min="597" max="597" width="14.28515625" bestFit="1" customWidth="1"/>
    <col min="598" max="605" width="14.42578125" bestFit="1" customWidth="1"/>
    <col min="606" max="606" width="9.140625" customWidth="1"/>
    <col min="607" max="607" width="19.140625" bestFit="1" customWidth="1"/>
    <col min="608" max="608" width="14.28515625" customWidth="1"/>
    <col min="609" max="609" width="9.140625" customWidth="1"/>
    <col min="610" max="616" width="14.42578125" bestFit="1" customWidth="1"/>
    <col min="617" max="617" width="14.42578125" customWidth="1"/>
    <col min="618" max="618" width="19.140625" bestFit="1" customWidth="1"/>
    <col min="619" max="619" width="12.5703125" customWidth="1"/>
    <col min="620" max="623" width="14.42578125" bestFit="1" customWidth="1"/>
    <col min="624" max="624" width="14.42578125" customWidth="1"/>
    <col min="625" max="626" width="14.42578125" bestFit="1" customWidth="1"/>
    <col min="627" max="627" width="14.42578125" customWidth="1"/>
    <col min="628" max="628" width="9.140625" customWidth="1"/>
    <col min="629" max="629" width="17.42578125" bestFit="1" customWidth="1"/>
    <col min="630" max="630" width="17.85546875" bestFit="1" customWidth="1"/>
    <col min="631" max="634" width="14.42578125" bestFit="1" customWidth="1"/>
    <col min="635" max="635" width="14.42578125" customWidth="1"/>
    <col min="636" max="636" width="9.140625" customWidth="1"/>
    <col min="637" max="638" width="14.42578125" customWidth="1"/>
    <col min="639" max="639" width="14.42578125" bestFit="1" customWidth="1"/>
    <col min="640" max="640" width="23" bestFit="1" customWidth="1"/>
    <col min="641" max="641" width="9.5703125" customWidth="1"/>
    <col min="642" max="645" width="14.42578125" bestFit="1" customWidth="1"/>
    <col min="646" max="647" width="14.42578125" customWidth="1"/>
    <col min="648" max="649" width="14.42578125" bestFit="1" customWidth="1"/>
    <col min="650" max="650" width="9.140625" customWidth="1"/>
    <col min="651" max="651" width="13" customWidth="1"/>
    <col min="652" max="652" width="13.5703125" customWidth="1"/>
    <col min="653" max="653" width="14.42578125" bestFit="1" customWidth="1"/>
    <col min="654" max="654" width="14.42578125" customWidth="1"/>
    <col min="655" max="656" width="14.42578125" bestFit="1" customWidth="1"/>
    <col min="657" max="658" width="14.42578125" customWidth="1"/>
    <col min="659" max="660" width="14.42578125" bestFit="1" customWidth="1"/>
    <col min="661" max="661" width="9.140625" customWidth="1"/>
    <col min="662" max="662" width="18.5703125" bestFit="1" customWidth="1"/>
    <col min="663" max="663" width="18.28515625" bestFit="1" customWidth="1"/>
    <col min="664" max="665" width="14.42578125" bestFit="1" customWidth="1"/>
    <col min="666" max="667" width="14.42578125" customWidth="1"/>
    <col min="668" max="671" width="14.42578125" bestFit="1" customWidth="1"/>
    <col min="672" max="672" width="9.140625" customWidth="1"/>
    <col min="673" max="673" width="23.42578125" bestFit="1" customWidth="1"/>
    <col min="674" max="674" width="17.140625" customWidth="1"/>
    <col min="675" max="676" width="14.42578125" bestFit="1" customWidth="1"/>
    <col min="677" max="678" width="14.42578125" customWidth="1"/>
    <col min="679" max="679" width="14.42578125" bestFit="1" customWidth="1"/>
    <col min="680" max="680" width="9.140625" customWidth="1"/>
    <col min="681" max="681" width="14.42578125" customWidth="1"/>
    <col min="682" max="683" width="14.42578125" bestFit="1" customWidth="1"/>
    <col min="684" max="684" width="22.140625" bestFit="1" customWidth="1"/>
    <col min="685" max="685" width="25.42578125" bestFit="1" customWidth="1"/>
    <col min="686" max="686" width="14.42578125" bestFit="1" customWidth="1"/>
    <col min="687" max="688" width="14.42578125" customWidth="1"/>
    <col min="689" max="691" width="14.42578125" bestFit="1" customWidth="1"/>
    <col min="692" max="692" width="9.140625" customWidth="1"/>
    <col min="693" max="694" width="14.42578125" bestFit="1" customWidth="1"/>
    <col min="695" max="695" width="30.5703125" bestFit="1" customWidth="1"/>
    <col min="696" max="696" width="14.85546875" bestFit="1" customWidth="1"/>
    <col min="697" max="698" width="14.42578125" customWidth="1"/>
    <col min="699" max="703" width="14.42578125" bestFit="1" customWidth="1"/>
    <col min="704" max="704" width="9.140625" customWidth="1"/>
    <col min="705" max="705" width="14.42578125" bestFit="1" customWidth="1"/>
    <col min="706" max="706" width="19.7109375" bestFit="1" customWidth="1"/>
    <col min="707" max="707" width="13" bestFit="1" customWidth="1"/>
    <col min="708" max="708" width="14.42578125" customWidth="1"/>
    <col min="709" max="712" width="14.42578125" bestFit="1" customWidth="1"/>
    <col min="713" max="713" width="9.140625" customWidth="1"/>
    <col min="714" max="716" width="14.42578125" bestFit="1" customWidth="1"/>
    <col min="717" max="717" width="17.85546875" bestFit="1" customWidth="1"/>
    <col min="718" max="718" width="15.42578125" customWidth="1"/>
    <col min="719" max="725" width="14.42578125" bestFit="1" customWidth="1"/>
    <col min="726" max="726" width="9.140625" customWidth="1"/>
    <col min="727" max="727" width="14.42578125" customWidth="1"/>
    <col min="728" max="728" width="20.5703125" customWidth="1"/>
    <col min="729" max="729" width="13.42578125" customWidth="1"/>
    <col min="730" max="733" width="14.42578125" bestFit="1" customWidth="1"/>
    <col min="734" max="734" width="14.42578125" customWidth="1"/>
    <col min="735" max="735" width="9.140625" customWidth="1"/>
    <col min="736" max="738" width="14.42578125" bestFit="1" customWidth="1"/>
    <col min="739" max="739" width="18.28515625" bestFit="1" customWidth="1"/>
    <col min="740" max="740" width="14.5703125" bestFit="1" customWidth="1"/>
    <col min="741" max="742" width="14.42578125" bestFit="1" customWidth="1"/>
    <col min="743" max="743" width="9.140625" customWidth="1"/>
    <col min="744" max="746" width="14.42578125" bestFit="1" customWidth="1"/>
    <col min="747" max="747" width="14.42578125" customWidth="1"/>
    <col min="748" max="749" width="14.42578125" bestFit="1" customWidth="1"/>
    <col min="750" max="750" width="19.5703125" bestFit="1" customWidth="1"/>
    <col min="751" max="751" width="17.85546875" bestFit="1" customWidth="1"/>
    <col min="752" max="755" width="14.42578125" bestFit="1" customWidth="1"/>
    <col min="756" max="757" width="14.42578125" customWidth="1"/>
    <col min="758" max="758" width="14.42578125" bestFit="1" customWidth="1"/>
    <col min="759" max="759" width="14.42578125" customWidth="1"/>
    <col min="760" max="760" width="14.42578125" bestFit="1" customWidth="1"/>
    <col min="761" max="761" width="23" bestFit="1" customWidth="1"/>
    <col min="762" max="762" width="9.5703125" customWidth="1"/>
    <col min="763" max="766" width="14.42578125" bestFit="1" customWidth="1"/>
    <col min="767" max="767" width="14.42578125" customWidth="1"/>
    <col min="768" max="771" width="14.42578125" bestFit="1" customWidth="1"/>
    <col min="772" max="772" width="13" customWidth="1"/>
    <col min="773" max="773" width="10.140625" customWidth="1"/>
    <col min="774" max="776" width="14.42578125" bestFit="1" customWidth="1"/>
    <col min="777" max="778" width="14.42578125" customWidth="1"/>
    <col min="779" max="780" width="14.42578125" bestFit="1" customWidth="1"/>
    <col min="781" max="781" width="14.42578125" customWidth="1"/>
    <col min="782" max="782" width="9.140625" customWidth="1"/>
    <col min="783" max="783" width="15" bestFit="1" customWidth="1"/>
    <col min="784" max="784" width="10.5703125" customWidth="1"/>
    <col min="785" max="786" width="14.42578125" bestFit="1" customWidth="1"/>
    <col min="787" max="787" width="14.42578125" customWidth="1"/>
    <col min="788" max="791" width="14.42578125" bestFit="1" customWidth="1"/>
    <col min="792" max="792" width="9.140625" customWidth="1"/>
    <col min="793" max="793" width="14.42578125" bestFit="1" customWidth="1"/>
    <col min="794" max="794" width="15.42578125" bestFit="1" customWidth="1"/>
    <col min="795" max="795" width="9.5703125" customWidth="1"/>
    <col min="796" max="796" width="14.42578125" bestFit="1" customWidth="1"/>
    <col min="797" max="797" width="14.42578125" customWidth="1"/>
    <col min="798" max="800" width="14.42578125" bestFit="1" customWidth="1"/>
    <col min="801" max="801" width="9.140625" customWidth="1"/>
    <col min="802" max="803" width="14.42578125" bestFit="1" customWidth="1"/>
    <col min="804" max="804" width="14.42578125" customWidth="1"/>
    <col min="805" max="806" width="12.5703125" customWidth="1"/>
    <col min="807" max="808" width="14.42578125" customWidth="1"/>
    <col min="809" max="813" width="14.42578125" bestFit="1" customWidth="1"/>
    <col min="814" max="814" width="14.42578125" customWidth="1"/>
    <col min="815" max="815" width="9.140625" customWidth="1"/>
    <col min="816" max="816" width="17.42578125" bestFit="1" customWidth="1"/>
    <col min="817" max="817" width="12.140625" customWidth="1"/>
    <col min="818" max="824" width="14.42578125" bestFit="1" customWidth="1"/>
    <col min="825" max="825" width="9.140625" customWidth="1"/>
    <col min="826" max="826" width="14.42578125" bestFit="1" customWidth="1"/>
    <col min="827" max="827" width="17.140625" customWidth="1"/>
    <col min="828" max="828" width="12.140625" bestFit="1" customWidth="1"/>
    <col min="829" max="829" width="9.140625" customWidth="1"/>
    <col min="830" max="833" width="14.42578125" bestFit="1" customWidth="1"/>
    <col min="834" max="834" width="14.42578125" customWidth="1"/>
    <col min="835" max="836" width="14.42578125" bestFit="1" customWidth="1"/>
    <col min="837" max="837" width="14.42578125" customWidth="1"/>
    <col min="838" max="838" width="17.140625" bestFit="1" customWidth="1"/>
    <col min="839" max="839" width="12.42578125" customWidth="1"/>
    <col min="840" max="846" width="14.42578125" bestFit="1" customWidth="1"/>
    <col min="847" max="847" width="14.42578125" customWidth="1"/>
    <col min="848" max="848" width="9.140625" customWidth="1"/>
    <col min="849" max="849" width="17.28515625" bestFit="1" customWidth="1"/>
    <col min="850" max="850" width="23.42578125" bestFit="1" customWidth="1"/>
    <col min="851" max="852" width="14.42578125" bestFit="1" customWidth="1"/>
    <col min="853" max="853" width="9.140625" customWidth="1"/>
    <col min="854" max="854" width="14.42578125" customWidth="1"/>
    <col min="855" max="856" width="14.42578125" bestFit="1" customWidth="1"/>
    <col min="857" max="858" width="14.42578125" customWidth="1"/>
    <col min="859" max="859" width="14.42578125" bestFit="1" customWidth="1"/>
    <col min="860" max="860" width="28.5703125" bestFit="1" customWidth="1"/>
    <col min="861" max="861" width="11.42578125" customWidth="1"/>
    <col min="862" max="865" width="14.42578125" bestFit="1" customWidth="1"/>
    <col min="866" max="867" width="14.42578125" customWidth="1"/>
    <col min="868" max="869" width="14.42578125" bestFit="1" customWidth="1"/>
    <col min="870" max="870" width="9.140625" customWidth="1"/>
    <col min="871" max="871" width="16.28515625" bestFit="1" customWidth="1"/>
    <col min="872" max="872" width="12.42578125" customWidth="1"/>
    <col min="873" max="873" width="14.42578125" bestFit="1" customWidth="1"/>
    <col min="874" max="875" width="14.42578125" customWidth="1"/>
    <col min="876" max="877" width="14.42578125" bestFit="1" customWidth="1"/>
    <col min="878" max="878" width="9.140625" customWidth="1"/>
    <col min="879" max="880" width="14.42578125" bestFit="1" customWidth="1"/>
    <col min="881" max="881" width="14.42578125" customWidth="1"/>
    <col min="882" max="882" width="17.28515625" customWidth="1"/>
    <col min="883" max="883" width="10.5703125" customWidth="1"/>
    <col min="884" max="886" width="14.42578125" bestFit="1" customWidth="1"/>
    <col min="887" max="888" width="14.42578125" customWidth="1"/>
    <col min="889" max="889" width="9.140625" customWidth="1"/>
    <col min="890" max="891" width="14.42578125" bestFit="1" customWidth="1"/>
    <col min="892" max="892" width="14.42578125" customWidth="1"/>
    <col min="893" max="893" width="15.42578125" customWidth="1"/>
    <col min="894" max="895" width="14.42578125" bestFit="1" customWidth="1"/>
    <col min="896" max="897" width="14.42578125" customWidth="1"/>
    <col min="898" max="898" width="14.42578125" bestFit="1" customWidth="1"/>
    <col min="899" max="903" width="14.42578125" customWidth="1"/>
    <col min="904" max="904" width="19.28515625" bestFit="1" customWidth="1"/>
    <col min="905" max="905" width="11.42578125" customWidth="1"/>
    <col min="906" max="910" width="14.42578125" bestFit="1" customWidth="1"/>
    <col min="911" max="911" width="9.140625" customWidth="1"/>
    <col min="912" max="914" width="14.42578125" bestFit="1" customWidth="1"/>
    <col min="915" max="915" width="16.28515625" bestFit="1" customWidth="1"/>
    <col min="916" max="916" width="11.7109375" customWidth="1"/>
    <col min="917" max="918" width="14.42578125" bestFit="1" customWidth="1"/>
    <col min="919" max="919" width="14.42578125" customWidth="1"/>
    <col min="920" max="924" width="14.42578125" bestFit="1" customWidth="1"/>
    <col min="925" max="925" width="9.140625" customWidth="1"/>
    <col min="926" max="926" width="16.7109375" bestFit="1" customWidth="1"/>
    <col min="927" max="927" width="11.7109375" bestFit="1" customWidth="1"/>
    <col min="928" max="932" width="14.42578125" bestFit="1" customWidth="1"/>
    <col min="933" max="933" width="9.140625" customWidth="1"/>
    <col min="934" max="936" width="14.42578125" bestFit="1" customWidth="1"/>
    <col min="937" max="937" width="16.7109375" bestFit="1" customWidth="1"/>
    <col min="938" max="938" width="9.5703125" customWidth="1"/>
    <col min="939" max="946" width="14.42578125" bestFit="1" customWidth="1"/>
    <col min="947" max="947" width="9.140625" customWidth="1"/>
    <col min="948" max="948" width="9.5703125" customWidth="1"/>
    <col min="949" max="955" width="14.42578125" bestFit="1" customWidth="1"/>
    <col min="956" max="956" width="9.140625" customWidth="1"/>
    <col min="957" max="957" width="9.5703125" customWidth="1"/>
    <col min="958" max="963" width="14.42578125" bestFit="1" customWidth="1"/>
    <col min="964" max="964" width="9.140625" customWidth="1"/>
    <col min="965" max="965" width="9.5703125" customWidth="1"/>
    <col min="966" max="970" width="14.42578125" bestFit="1" customWidth="1"/>
    <col min="971" max="971" width="9.140625" customWidth="1"/>
    <col min="972" max="972" width="9.5703125" customWidth="1"/>
    <col min="973" max="976" width="14.42578125" bestFit="1" customWidth="1"/>
    <col min="977" max="977" width="9.140625" customWidth="1"/>
    <col min="978" max="978" width="9.5703125" customWidth="1"/>
    <col min="979" max="981" width="14.42578125" bestFit="1" customWidth="1"/>
    <col min="982" max="982" width="9.140625" customWidth="1"/>
    <col min="983" max="983" width="9.5703125" customWidth="1"/>
    <col min="984" max="985" width="14.42578125" bestFit="1" customWidth="1"/>
    <col min="986" max="986" width="9.140625" customWidth="1"/>
    <col min="987" max="987" width="9.5703125" customWidth="1"/>
    <col min="988" max="988" width="14.42578125" bestFit="1" customWidth="1"/>
    <col min="989" max="989" width="9.140625" customWidth="1"/>
    <col min="990" max="990" width="9.5703125" customWidth="1"/>
    <col min="991" max="991" width="9.140625" customWidth="1"/>
    <col min="992" max="992" width="9.5703125" customWidth="1"/>
    <col min="993" max="993" width="8.140625" customWidth="1"/>
    <col min="994" max="1009" width="14.42578125" bestFit="1" customWidth="1"/>
    <col min="1010" max="1010" width="16.42578125" bestFit="1" customWidth="1"/>
  </cols>
  <sheetData>
    <row r="1" spans="1:38" ht="21.75" thickBot="1" x14ac:dyDescent="0.3">
      <c r="A1" s="3404" t="s">
        <v>0</v>
      </c>
      <c r="B1" s="3405"/>
      <c r="C1" s="3405"/>
      <c r="D1" s="3405"/>
      <c r="E1" s="3405"/>
      <c r="F1" s="3405"/>
      <c r="G1" s="3405"/>
      <c r="H1" s="3405"/>
      <c r="I1" s="3405"/>
      <c r="J1" s="3405"/>
      <c r="K1" s="3405"/>
      <c r="L1" s="3405"/>
      <c r="M1" s="3405"/>
      <c r="N1" s="3405"/>
      <c r="O1" s="3405"/>
    </row>
    <row r="2" spans="1:38" x14ac:dyDescent="0.25">
      <c r="A2" s="3" t="s">
        <v>1</v>
      </c>
      <c r="B2" s="4"/>
      <c r="C2" s="4"/>
      <c r="D2" s="4"/>
      <c r="E2" s="4"/>
      <c r="F2" s="4"/>
      <c r="G2" s="2833" t="s">
        <v>2</v>
      </c>
      <c r="H2" s="5"/>
      <c r="I2" s="5"/>
      <c r="J2" s="5"/>
      <c r="K2" s="5"/>
      <c r="L2" s="5"/>
      <c r="M2" s="350"/>
      <c r="N2" s="72"/>
      <c r="O2" s="72"/>
    </row>
    <row r="3" spans="1:38" hidden="1" x14ac:dyDescent="0.25">
      <c r="A3" s="6"/>
      <c r="B3" s="7"/>
      <c r="C3" s="7"/>
      <c r="D3" s="7"/>
      <c r="E3" s="7"/>
      <c r="F3" s="7"/>
      <c r="G3" s="2211" t="s">
        <v>3</v>
      </c>
      <c r="H3" s="8"/>
      <c r="I3" s="8"/>
      <c r="J3" s="8"/>
      <c r="K3" s="8"/>
      <c r="L3" s="8"/>
      <c r="O3" s="73"/>
    </row>
    <row r="4" spans="1:38" s="1261" customFormat="1" hidden="1" x14ac:dyDescent="0.25">
      <c r="A4" s="1257"/>
      <c r="B4" s="3408" t="s">
        <v>4752</v>
      </c>
      <c r="C4" s="3408"/>
      <c r="D4" s="3408"/>
      <c r="E4" s="3408"/>
      <c r="F4" s="3408"/>
      <c r="G4" s="2834" t="s">
        <v>4753</v>
      </c>
      <c r="H4" s="1167"/>
      <c r="I4" s="1167"/>
      <c r="J4" s="1167"/>
      <c r="K4" s="1167"/>
      <c r="L4" s="1167"/>
      <c r="M4" s="1258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60"/>
      <c r="Z4" s="1260"/>
      <c r="AA4" s="1260"/>
    </row>
    <row r="5" spans="1:38" x14ac:dyDescent="0.25">
      <c r="A5" s="6"/>
      <c r="B5" s="512"/>
      <c r="C5" s="512"/>
      <c r="D5" s="512"/>
      <c r="E5" s="512"/>
      <c r="F5" s="512"/>
      <c r="G5" s="2211" t="s">
        <v>5027</v>
      </c>
      <c r="H5" s="8"/>
      <c r="I5" s="8"/>
      <c r="J5" s="8"/>
      <c r="K5" s="8"/>
      <c r="L5" s="8"/>
      <c r="O5" s="73"/>
    </row>
    <row r="6" spans="1:38" x14ac:dyDescent="0.25">
      <c r="A6" s="6"/>
      <c r="B6" s="522"/>
      <c r="C6" s="522"/>
      <c r="D6" s="522"/>
      <c r="E6" s="522"/>
      <c r="F6" s="522"/>
      <c r="G6" s="2211" t="s">
        <v>5029</v>
      </c>
      <c r="H6" s="8"/>
      <c r="I6" s="8"/>
      <c r="J6" s="8"/>
      <c r="K6" s="8"/>
      <c r="L6" s="8"/>
      <c r="O6" s="73"/>
    </row>
    <row r="7" spans="1:38" ht="16.5" thickBot="1" x14ac:dyDescent="0.3">
      <c r="A7" s="13"/>
      <c r="B7" s="14"/>
      <c r="C7" s="14"/>
      <c r="D7" s="14"/>
      <c r="E7" s="14"/>
      <c r="F7" s="14"/>
      <c r="G7" s="13"/>
      <c r="H7" s="13"/>
      <c r="I7" s="13"/>
      <c r="J7" s="13"/>
      <c r="K7" s="13"/>
      <c r="L7" s="13"/>
      <c r="M7" s="3406"/>
      <c r="N7" s="3406"/>
      <c r="O7" s="3406"/>
    </row>
    <row r="8" spans="1:38" s="338" customFormat="1" ht="73.5" thickTop="1" thickBot="1" x14ac:dyDescent="0.3">
      <c r="A8" s="333" t="s">
        <v>4</v>
      </c>
      <c r="B8" s="334" t="s">
        <v>5</v>
      </c>
      <c r="C8" s="334" t="s">
        <v>6</v>
      </c>
      <c r="D8" s="334" t="s">
        <v>7</v>
      </c>
      <c r="E8" s="334" t="s">
        <v>8</v>
      </c>
      <c r="F8" s="335" t="s">
        <v>9</v>
      </c>
      <c r="G8" s="336" t="s">
        <v>10</v>
      </c>
      <c r="H8" s="337" t="s">
        <v>11</v>
      </c>
      <c r="I8" s="645" t="s">
        <v>940</v>
      </c>
      <c r="J8" s="645" t="s">
        <v>13</v>
      </c>
      <c r="K8" s="510" t="s">
        <v>14</v>
      </c>
      <c r="L8" s="511" t="s">
        <v>15</v>
      </c>
      <c r="M8" s="94" t="s">
        <v>16</v>
      </c>
      <c r="N8" s="94" t="s">
        <v>17</v>
      </c>
      <c r="O8" s="94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6"/>
    </row>
    <row r="9" spans="1:38" s="17" customFormat="1" ht="15.75" thickTop="1" x14ac:dyDescent="0.25">
      <c r="A9" s="34" t="s">
        <v>18</v>
      </c>
      <c r="B9" s="536">
        <v>55</v>
      </c>
      <c r="C9" s="536">
        <v>3</v>
      </c>
      <c r="D9" s="536">
        <v>-3</v>
      </c>
      <c r="E9" s="536">
        <v>-1</v>
      </c>
      <c r="F9" s="536">
        <v>-4</v>
      </c>
      <c r="G9" s="536">
        <v>1258</v>
      </c>
      <c r="H9" s="2788">
        <v>7</v>
      </c>
      <c r="I9" s="2777">
        <v>0</v>
      </c>
      <c r="J9" s="646">
        <v>7</v>
      </c>
      <c r="K9" s="503" t="s">
        <v>19</v>
      </c>
      <c r="L9" s="504" t="s">
        <v>20</v>
      </c>
      <c r="M9" s="492" t="s">
        <v>21</v>
      </c>
      <c r="N9" s="75"/>
      <c r="O9" s="74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</row>
    <row r="10" spans="1:38" x14ac:dyDescent="0.25">
      <c r="A10" s="35" t="s">
        <v>18</v>
      </c>
      <c r="B10" s="537"/>
      <c r="C10" s="537"/>
      <c r="D10" s="537"/>
      <c r="E10" s="537"/>
      <c r="F10" s="537"/>
      <c r="G10" s="537"/>
      <c r="H10" s="647"/>
      <c r="I10" s="537"/>
      <c r="J10" s="648"/>
      <c r="K10" s="505" t="s">
        <v>22</v>
      </c>
      <c r="L10" s="506" t="s">
        <v>20</v>
      </c>
      <c r="M10" s="491"/>
      <c r="N10" s="78"/>
      <c r="O10" s="77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</row>
    <row r="11" spans="1:38" x14ac:dyDescent="0.25">
      <c r="A11" s="35" t="s">
        <v>18</v>
      </c>
      <c r="B11" s="537"/>
      <c r="C11" s="537"/>
      <c r="D11" s="537"/>
      <c r="E11" s="537"/>
      <c r="F11" s="537"/>
      <c r="G11" s="537"/>
      <c r="H11" s="647"/>
      <c r="I11" s="537"/>
      <c r="J11" s="648"/>
      <c r="K11" s="505" t="s">
        <v>23</v>
      </c>
      <c r="L11" s="506" t="s">
        <v>20</v>
      </c>
      <c r="M11" s="491"/>
      <c r="N11" s="78"/>
      <c r="O11" s="77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</row>
    <row r="12" spans="1:38" x14ac:dyDescent="0.25">
      <c r="A12" s="35" t="s">
        <v>18</v>
      </c>
      <c r="B12" s="537"/>
      <c r="C12" s="537"/>
      <c r="D12" s="537"/>
      <c r="E12" s="537"/>
      <c r="F12" s="537"/>
      <c r="G12" s="537"/>
      <c r="H12" s="647"/>
      <c r="I12" s="537"/>
      <c r="J12" s="648"/>
      <c r="K12" s="505" t="s">
        <v>24</v>
      </c>
      <c r="L12" s="506" t="s">
        <v>25</v>
      </c>
      <c r="M12" s="352" t="s">
        <v>26</v>
      </c>
      <c r="N12" s="351"/>
      <c r="O12" s="77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</row>
    <row r="13" spans="1:38" x14ac:dyDescent="0.25">
      <c r="A13" s="35" t="s">
        <v>18</v>
      </c>
      <c r="B13" s="537"/>
      <c r="C13" s="537"/>
      <c r="D13" s="537"/>
      <c r="E13" s="537"/>
      <c r="F13" s="537"/>
      <c r="G13" s="537"/>
      <c r="H13" s="647"/>
      <c r="I13" s="537"/>
      <c r="J13" s="648"/>
      <c r="K13" s="505" t="s">
        <v>27</v>
      </c>
      <c r="L13" s="506" t="s">
        <v>25</v>
      </c>
      <c r="M13" s="491" t="s">
        <v>26</v>
      </c>
      <c r="N13" s="78"/>
      <c r="O13" s="77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</row>
    <row r="14" spans="1:38" x14ac:dyDescent="0.25">
      <c r="A14" s="35" t="s">
        <v>18</v>
      </c>
      <c r="B14" s="537"/>
      <c r="C14" s="537"/>
      <c r="D14" s="537"/>
      <c r="E14" s="537"/>
      <c r="F14" s="537"/>
      <c r="G14" s="537"/>
      <c r="H14" s="647"/>
      <c r="I14" s="537"/>
      <c r="J14" s="648"/>
      <c r="K14" s="505" t="s">
        <v>28</v>
      </c>
      <c r="L14" s="506" t="s">
        <v>25</v>
      </c>
      <c r="M14" s="491" t="s">
        <v>26</v>
      </c>
      <c r="N14" s="78"/>
      <c r="O14" s="77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</row>
    <row r="15" spans="1:38" ht="15.75" thickBot="1" x14ac:dyDescent="0.3">
      <c r="A15" s="35" t="s">
        <v>18</v>
      </c>
      <c r="B15" s="537"/>
      <c r="C15" s="537"/>
      <c r="D15" s="537"/>
      <c r="E15" s="537"/>
      <c r="F15" s="537"/>
      <c r="G15" s="537"/>
      <c r="H15" s="647"/>
      <c r="I15" s="538"/>
      <c r="J15" s="650"/>
      <c r="K15" s="508" t="s">
        <v>29</v>
      </c>
      <c r="L15" s="509" t="s">
        <v>25</v>
      </c>
      <c r="M15" s="491" t="s">
        <v>26</v>
      </c>
      <c r="N15" s="78"/>
      <c r="O15" s="77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</row>
    <row r="16" spans="1:38" s="17" customFormat="1" ht="15.75" thickTop="1" x14ac:dyDescent="0.25">
      <c r="A16" s="34" t="s">
        <v>30</v>
      </c>
      <c r="B16" s="536">
        <v>120</v>
      </c>
      <c r="C16" s="536">
        <v>61</v>
      </c>
      <c r="D16" s="536">
        <v>-19</v>
      </c>
      <c r="E16" s="536">
        <v>3</v>
      </c>
      <c r="F16" s="536">
        <v>-16</v>
      </c>
      <c r="G16" s="536">
        <v>1287</v>
      </c>
      <c r="H16" s="2788">
        <v>2</v>
      </c>
      <c r="I16" s="537">
        <v>0</v>
      </c>
      <c r="J16" s="648">
        <v>2</v>
      </c>
      <c r="K16" s="503" t="s">
        <v>31</v>
      </c>
      <c r="L16" s="504" t="s">
        <v>32</v>
      </c>
      <c r="M16" s="492"/>
      <c r="N16" s="75"/>
      <c r="O16" s="74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</row>
    <row r="17" spans="1:38" s="12" customFormat="1" ht="15.75" thickBot="1" x14ac:dyDescent="0.3">
      <c r="A17" s="66" t="s">
        <v>30</v>
      </c>
      <c r="B17" s="538"/>
      <c r="C17" s="538"/>
      <c r="D17" s="538"/>
      <c r="E17" s="538"/>
      <c r="F17" s="538"/>
      <c r="G17" s="538"/>
      <c r="H17" s="649"/>
      <c r="I17" s="538"/>
      <c r="J17" s="650"/>
      <c r="K17" s="508" t="s">
        <v>33</v>
      </c>
      <c r="L17" s="509" t="s">
        <v>25</v>
      </c>
      <c r="M17" s="493"/>
      <c r="N17" s="81"/>
      <c r="O17" s="80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</row>
    <row r="18" spans="1:38" x14ac:dyDescent="0.25">
      <c r="A18" s="35" t="s">
        <v>34</v>
      </c>
      <c r="B18" s="537">
        <v>1114</v>
      </c>
      <c r="C18" s="537">
        <v>297</v>
      </c>
      <c r="D18" s="537">
        <v>-91</v>
      </c>
      <c r="E18" s="537">
        <v>-19</v>
      </c>
      <c r="F18" s="537">
        <v>-110</v>
      </c>
      <c r="G18" s="537">
        <v>4163</v>
      </c>
      <c r="H18" s="647">
        <v>28</v>
      </c>
      <c r="I18" s="2777">
        <v>0</v>
      </c>
      <c r="J18" s="646">
        <v>28</v>
      </c>
      <c r="K18" s="503" t="s">
        <v>35</v>
      </c>
      <c r="L18" s="504" t="s">
        <v>36</v>
      </c>
      <c r="M18" s="491"/>
      <c r="N18" s="78"/>
      <c r="O18" s="77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</row>
    <row r="19" spans="1:38" x14ac:dyDescent="0.25">
      <c r="A19" s="36" t="s">
        <v>34</v>
      </c>
      <c r="B19" s="537"/>
      <c r="C19" s="537"/>
      <c r="D19" s="537"/>
      <c r="E19" s="537"/>
      <c r="F19" s="537"/>
      <c r="G19" s="537"/>
      <c r="H19" s="647"/>
      <c r="I19" s="537"/>
      <c r="J19" s="648"/>
      <c r="K19" s="505" t="s">
        <v>37</v>
      </c>
      <c r="L19" s="506" t="s">
        <v>38</v>
      </c>
      <c r="M19" s="491"/>
      <c r="N19" s="78"/>
      <c r="O19" s="77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</row>
    <row r="20" spans="1:38" x14ac:dyDescent="0.25">
      <c r="A20" s="36" t="s">
        <v>34</v>
      </c>
      <c r="B20" s="537"/>
      <c r="C20" s="537"/>
      <c r="D20" s="537"/>
      <c r="E20" s="537"/>
      <c r="F20" s="537"/>
      <c r="G20" s="537"/>
      <c r="H20" s="647"/>
      <c r="I20" s="537"/>
      <c r="J20" s="648"/>
      <c r="K20" s="505" t="s">
        <v>4892</v>
      </c>
      <c r="L20" s="506" t="s">
        <v>38</v>
      </c>
      <c r="M20" s="491"/>
      <c r="N20" s="78"/>
      <c r="O20" s="77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</row>
    <row r="21" spans="1:38" x14ac:dyDescent="0.25">
      <c r="A21" s="36" t="s">
        <v>34</v>
      </c>
      <c r="B21" s="537"/>
      <c r="C21" s="537"/>
      <c r="D21" s="537"/>
      <c r="E21" s="537"/>
      <c r="F21" s="537"/>
      <c r="G21" s="537"/>
      <c r="H21" s="647"/>
      <c r="I21" s="537"/>
      <c r="J21" s="648"/>
      <c r="K21" s="505" t="s">
        <v>39</v>
      </c>
      <c r="L21" s="506" t="s">
        <v>40</v>
      </c>
      <c r="M21" s="494"/>
      <c r="N21" s="78"/>
      <c r="O21" s="77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</row>
    <row r="22" spans="1:38" x14ac:dyDescent="0.25">
      <c r="A22" s="36" t="s">
        <v>34</v>
      </c>
      <c r="B22" s="537"/>
      <c r="C22" s="537"/>
      <c r="D22" s="537"/>
      <c r="E22" s="537"/>
      <c r="F22" s="537"/>
      <c r="G22" s="537"/>
      <c r="H22" s="647"/>
      <c r="I22" s="537"/>
      <c r="J22" s="648"/>
      <c r="K22" s="505" t="s">
        <v>41</v>
      </c>
      <c r="L22" s="506" t="s">
        <v>40</v>
      </c>
      <c r="M22" s="491"/>
      <c r="N22" s="78"/>
      <c r="O22" s="77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</row>
    <row r="23" spans="1:38" x14ac:dyDescent="0.25">
      <c r="A23" s="35" t="s">
        <v>34</v>
      </c>
      <c r="B23" s="539"/>
      <c r="C23" s="539"/>
      <c r="D23" s="539"/>
      <c r="E23" s="539"/>
      <c r="F23" s="539"/>
      <c r="G23" s="539"/>
      <c r="H23" s="651"/>
      <c r="I23" s="539"/>
      <c r="J23" s="652"/>
      <c r="K23" s="505" t="s">
        <v>4893</v>
      </c>
      <c r="L23" s="506" t="s">
        <v>20</v>
      </c>
      <c r="M23" s="491"/>
      <c r="N23" s="78"/>
      <c r="O23" s="77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</row>
    <row r="24" spans="1:38" x14ac:dyDescent="0.25">
      <c r="A24" s="35" t="s">
        <v>34</v>
      </c>
      <c r="B24" s="539"/>
      <c r="C24" s="539"/>
      <c r="D24" s="539"/>
      <c r="E24" s="539"/>
      <c r="F24" s="539"/>
      <c r="G24" s="539"/>
      <c r="H24" s="651"/>
      <c r="I24" s="539"/>
      <c r="J24" s="652"/>
      <c r="K24" s="505" t="s">
        <v>42</v>
      </c>
      <c r="L24" s="506" t="s">
        <v>20</v>
      </c>
      <c r="M24" s="494"/>
      <c r="N24" s="77"/>
      <c r="O24" s="77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</row>
    <row r="25" spans="1:38" x14ac:dyDescent="0.25">
      <c r="A25" s="35" t="s">
        <v>34</v>
      </c>
      <c r="B25" s="539"/>
      <c r="C25" s="539"/>
      <c r="D25" s="539"/>
      <c r="E25" s="539"/>
      <c r="F25" s="539"/>
      <c r="G25" s="539"/>
      <c r="H25" s="651"/>
      <c r="I25" s="539"/>
      <c r="J25" s="652"/>
      <c r="K25" s="505" t="s">
        <v>43</v>
      </c>
      <c r="L25" s="506" t="s">
        <v>20</v>
      </c>
      <c r="M25" s="491"/>
      <c r="N25" s="77"/>
      <c r="O25" s="77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</row>
    <row r="26" spans="1:38" x14ac:dyDescent="0.25">
      <c r="A26" s="35" t="s">
        <v>34</v>
      </c>
      <c r="B26" s="539"/>
      <c r="C26" s="539"/>
      <c r="D26" s="539"/>
      <c r="E26" s="539"/>
      <c r="F26" s="539"/>
      <c r="G26" s="539"/>
      <c r="H26" s="651"/>
      <c r="I26" s="539"/>
      <c r="J26" s="652"/>
      <c r="K26" s="505" t="s">
        <v>44</v>
      </c>
      <c r="L26" s="506" t="s">
        <v>45</v>
      </c>
      <c r="M26" s="494"/>
      <c r="N26" s="77"/>
      <c r="O26" s="77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</row>
    <row r="27" spans="1:38" x14ac:dyDescent="0.25">
      <c r="A27" s="35" t="s">
        <v>34</v>
      </c>
      <c r="B27" s="539"/>
      <c r="C27" s="539"/>
      <c r="D27" s="539"/>
      <c r="E27" s="539"/>
      <c r="F27" s="539"/>
      <c r="G27" s="539"/>
      <c r="H27" s="651"/>
      <c r="I27" s="539"/>
      <c r="J27" s="652"/>
      <c r="K27" s="505" t="s">
        <v>4894</v>
      </c>
      <c r="L27" s="506" t="s">
        <v>46</v>
      </c>
      <c r="M27" s="491"/>
      <c r="N27" s="78"/>
      <c r="O27" s="77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</row>
    <row r="28" spans="1:38" x14ac:dyDescent="0.25">
      <c r="A28" s="35" t="s">
        <v>34</v>
      </c>
      <c r="B28" s="539"/>
      <c r="C28" s="539"/>
      <c r="D28" s="539"/>
      <c r="E28" s="539"/>
      <c r="F28" s="539"/>
      <c r="G28" s="539"/>
      <c r="H28" s="651"/>
      <c r="I28" s="539"/>
      <c r="J28" s="652"/>
      <c r="K28" s="505" t="s">
        <v>4895</v>
      </c>
      <c r="L28" s="506" t="s">
        <v>47</v>
      </c>
      <c r="M28" s="491"/>
      <c r="N28" s="78"/>
      <c r="O28" s="77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</row>
    <row r="29" spans="1:38" x14ac:dyDescent="0.25">
      <c r="A29" s="35" t="s">
        <v>34</v>
      </c>
      <c r="B29" s="539"/>
      <c r="C29" s="539"/>
      <c r="D29" s="539"/>
      <c r="E29" s="539"/>
      <c r="F29" s="539"/>
      <c r="G29" s="539"/>
      <c r="H29" s="651"/>
      <c r="I29" s="539"/>
      <c r="J29" s="652"/>
      <c r="K29" s="505" t="s">
        <v>48</v>
      </c>
      <c r="L29" s="506" t="s">
        <v>46</v>
      </c>
      <c r="M29" s="491"/>
      <c r="N29" s="78"/>
      <c r="O29" s="77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</row>
    <row r="30" spans="1:38" x14ac:dyDescent="0.25">
      <c r="A30" s="35" t="s">
        <v>34</v>
      </c>
      <c r="B30" s="539"/>
      <c r="C30" s="539"/>
      <c r="D30" s="539"/>
      <c r="E30" s="539"/>
      <c r="F30" s="539"/>
      <c r="G30" s="539"/>
      <c r="H30" s="651"/>
      <c r="I30" s="539"/>
      <c r="J30" s="652"/>
      <c r="K30" s="505" t="s">
        <v>49</v>
      </c>
      <c r="L30" s="506" t="s">
        <v>46</v>
      </c>
      <c r="M30" s="491"/>
      <c r="N30" s="78"/>
      <c r="O30" s="77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</row>
    <row r="31" spans="1:38" x14ac:dyDescent="0.25">
      <c r="A31" s="35" t="s">
        <v>34</v>
      </c>
      <c r="B31" s="539"/>
      <c r="C31" s="539"/>
      <c r="D31" s="539"/>
      <c r="E31" s="539"/>
      <c r="F31" s="539"/>
      <c r="G31" s="539"/>
      <c r="H31" s="651"/>
      <c r="I31" s="539"/>
      <c r="J31" s="652"/>
      <c r="K31" s="505" t="s">
        <v>50</v>
      </c>
      <c r="L31" s="506" t="s">
        <v>46</v>
      </c>
      <c r="M31" s="491"/>
      <c r="N31" s="78"/>
      <c r="O31" s="77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</row>
    <row r="32" spans="1:38" x14ac:dyDescent="0.25">
      <c r="A32" s="35" t="s">
        <v>34</v>
      </c>
      <c r="B32" s="539"/>
      <c r="C32" s="539"/>
      <c r="D32" s="539"/>
      <c r="E32" s="539"/>
      <c r="F32" s="539"/>
      <c r="G32" s="539"/>
      <c r="H32" s="651"/>
      <c r="I32" s="539"/>
      <c r="J32" s="652"/>
      <c r="K32" s="505" t="s">
        <v>51</v>
      </c>
      <c r="L32" s="506" t="s">
        <v>46</v>
      </c>
      <c r="M32" s="491"/>
      <c r="N32" s="78"/>
      <c r="O32" s="77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</row>
    <row r="33" spans="1:1010" x14ac:dyDescent="0.25">
      <c r="A33" s="36" t="s">
        <v>34</v>
      </c>
      <c r="B33" s="539"/>
      <c r="C33" s="539"/>
      <c r="D33" s="539"/>
      <c r="E33" s="539"/>
      <c r="F33" s="539"/>
      <c r="G33" s="539"/>
      <c r="H33" s="651"/>
      <c r="I33" s="539"/>
      <c r="J33" s="652"/>
      <c r="K33" s="505" t="s">
        <v>52</v>
      </c>
      <c r="L33" s="506" t="s">
        <v>25</v>
      </c>
      <c r="M33" s="491"/>
      <c r="N33" s="78"/>
      <c r="O33" s="77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39"/>
      <c r="AC33" s="39"/>
    </row>
    <row r="34" spans="1:1010" x14ac:dyDescent="0.25">
      <c r="A34" s="36" t="s">
        <v>34</v>
      </c>
      <c r="B34" s="539"/>
      <c r="C34" s="539"/>
      <c r="D34" s="539"/>
      <c r="E34" s="539"/>
      <c r="F34" s="539"/>
      <c r="G34" s="539"/>
      <c r="H34" s="651"/>
      <c r="I34" s="539"/>
      <c r="J34" s="652"/>
      <c r="K34" s="505" t="s">
        <v>53</v>
      </c>
      <c r="L34" s="506" t="s">
        <v>25</v>
      </c>
      <c r="M34" s="491"/>
      <c r="N34" s="78"/>
      <c r="O34" s="77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39"/>
      <c r="AC34" s="39"/>
      <c r="AD34" s="97"/>
    </row>
    <row r="35" spans="1:1010" x14ac:dyDescent="0.25">
      <c r="A35" s="36" t="s">
        <v>34</v>
      </c>
      <c r="B35" s="539"/>
      <c r="C35" s="539"/>
      <c r="D35" s="539"/>
      <c r="E35" s="539"/>
      <c r="F35" s="539"/>
      <c r="G35" s="539"/>
      <c r="H35" s="651"/>
      <c r="I35" s="539"/>
      <c r="J35" s="652"/>
      <c r="K35" s="505" t="s">
        <v>54</v>
      </c>
      <c r="L35" s="506" t="s">
        <v>25</v>
      </c>
      <c r="M35" s="491"/>
      <c r="N35" s="78"/>
      <c r="O35" s="77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39"/>
      <c r="AC35" s="39"/>
      <c r="AD35" s="98"/>
    </row>
    <row r="36" spans="1:1010" x14ac:dyDescent="0.25">
      <c r="A36" s="36" t="s">
        <v>34</v>
      </c>
      <c r="B36" s="539"/>
      <c r="C36" s="539"/>
      <c r="D36" s="539"/>
      <c r="E36" s="539"/>
      <c r="F36" s="539"/>
      <c r="G36" s="539"/>
      <c r="H36" s="651"/>
      <c r="I36" s="539"/>
      <c r="J36" s="652"/>
      <c r="K36" s="505" t="s">
        <v>55</v>
      </c>
      <c r="L36" s="506" t="s">
        <v>25</v>
      </c>
      <c r="M36" s="491"/>
      <c r="N36" s="78"/>
      <c r="O36" s="77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39"/>
      <c r="AC36" s="39"/>
      <c r="AD36" s="98"/>
    </row>
    <row r="37" spans="1:1010" x14ac:dyDescent="0.25">
      <c r="A37" s="36" t="s">
        <v>34</v>
      </c>
      <c r="B37" s="539"/>
      <c r="C37" s="539"/>
      <c r="D37" s="539"/>
      <c r="E37" s="539"/>
      <c r="F37" s="539"/>
      <c r="G37" s="539"/>
      <c r="H37" s="651"/>
      <c r="I37" s="539"/>
      <c r="J37" s="652"/>
      <c r="K37" s="505" t="s">
        <v>56</v>
      </c>
      <c r="L37" s="506" t="s">
        <v>57</v>
      </c>
      <c r="M37" s="494" t="s">
        <v>58</v>
      </c>
      <c r="N37" s="77"/>
      <c r="O37" s="77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39"/>
      <c r="AC37" s="39"/>
      <c r="AD37" s="98"/>
    </row>
    <row r="38" spans="1:1010" x14ac:dyDescent="0.25">
      <c r="A38" s="36" t="s">
        <v>34</v>
      </c>
      <c r="B38" s="539"/>
      <c r="C38" s="539"/>
      <c r="D38" s="539"/>
      <c r="E38" s="539"/>
      <c r="F38" s="539"/>
      <c r="G38" s="539"/>
      <c r="H38" s="651"/>
      <c r="I38" s="539"/>
      <c r="J38" s="652"/>
      <c r="K38" s="505" t="s">
        <v>59</v>
      </c>
      <c r="L38" s="506" t="s">
        <v>57</v>
      </c>
      <c r="M38" s="491" t="s">
        <v>60</v>
      </c>
      <c r="N38" s="77"/>
      <c r="O38" s="77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39"/>
      <c r="AC38" s="39"/>
      <c r="AD38" s="98"/>
    </row>
    <row r="39" spans="1:1010" x14ac:dyDescent="0.25">
      <c r="A39" s="36" t="s">
        <v>34</v>
      </c>
      <c r="B39" s="539"/>
      <c r="C39" s="539"/>
      <c r="D39" s="539"/>
      <c r="E39" s="539"/>
      <c r="F39" s="539"/>
      <c r="G39" s="539"/>
      <c r="H39" s="651"/>
      <c r="I39" s="539"/>
      <c r="J39" s="652"/>
      <c r="K39" s="505" t="s">
        <v>61</v>
      </c>
      <c r="L39" s="506" t="s">
        <v>57</v>
      </c>
      <c r="M39" s="494" t="s">
        <v>26</v>
      </c>
      <c r="N39" s="77"/>
      <c r="O39" s="77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39"/>
      <c r="AC39" s="39"/>
      <c r="AD39" s="98"/>
    </row>
    <row r="40" spans="1:1010" x14ac:dyDescent="0.25">
      <c r="A40" s="36" t="s">
        <v>34</v>
      </c>
      <c r="B40" s="539"/>
      <c r="C40" s="539"/>
      <c r="D40" s="539"/>
      <c r="E40" s="539"/>
      <c r="F40" s="539"/>
      <c r="G40" s="539"/>
      <c r="H40" s="651"/>
      <c r="I40" s="539"/>
      <c r="J40" s="652"/>
      <c r="K40" s="505" t="s">
        <v>62</v>
      </c>
      <c r="L40" s="506" t="s">
        <v>63</v>
      </c>
      <c r="M40" s="494"/>
      <c r="N40" s="77"/>
      <c r="O40" s="77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39"/>
      <c r="AC40" s="39"/>
      <c r="AD40" s="98"/>
    </row>
    <row r="41" spans="1:1010" x14ac:dyDescent="0.25">
      <c r="A41" s="36" t="s">
        <v>34</v>
      </c>
      <c r="B41" s="539"/>
      <c r="C41" s="539"/>
      <c r="D41" s="539"/>
      <c r="E41" s="539"/>
      <c r="F41" s="539"/>
      <c r="G41" s="539"/>
      <c r="H41" s="651"/>
      <c r="I41" s="539"/>
      <c r="J41" s="652"/>
      <c r="K41" s="505" t="s">
        <v>64</v>
      </c>
      <c r="L41" s="506" t="s">
        <v>65</v>
      </c>
      <c r="M41" s="494"/>
      <c r="N41" s="77"/>
      <c r="O41" s="77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39"/>
      <c r="AC41" s="39"/>
      <c r="AD41" s="98"/>
    </row>
    <row r="42" spans="1:1010" x14ac:dyDescent="0.25">
      <c r="A42" s="36" t="s">
        <v>34</v>
      </c>
      <c r="B42" s="539"/>
      <c r="C42" s="539"/>
      <c r="D42" s="539"/>
      <c r="E42" s="539"/>
      <c r="F42" s="539"/>
      <c r="G42" s="539"/>
      <c r="H42" s="651"/>
      <c r="I42" s="539"/>
      <c r="J42" s="652"/>
      <c r="K42" s="505" t="s">
        <v>66</v>
      </c>
      <c r="L42" s="506" t="s">
        <v>65</v>
      </c>
      <c r="M42" s="494"/>
      <c r="N42" s="77"/>
      <c r="O42" s="77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39"/>
      <c r="AC42" s="39"/>
      <c r="AD42" s="98"/>
    </row>
    <row r="43" spans="1:1010" x14ac:dyDescent="0.25">
      <c r="A43" s="36" t="s">
        <v>34</v>
      </c>
      <c r="B43" s="539"/>
      <c r="C43" s="539"/>
      <c r="D43" s="539"/>
      <c r="E43" s="539"/>
      <c r="F43" s="539"/>
      <c r="G43" s="539"/>
      <c r="H43" s="651"/>
      <c r="I43" s="539"/>
      <c r="J43" s="652"/>
      <c r="K43" s="505" t="s">
        <v>67</v>
      </c>
      <c r="L43" s="506" t="s">
        <v>65</v>
      </c>
      <c r="M43" s="494"/>
      <c r="N43" s="77"/>
      <c r="O43" s="77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39"/>
      <c r="AC43" s="39"/>
      <c r="AD43" s="98"/>
    </row>
    <row r="44" spans="1:1010" x14ac:dyDescent="0.25">
      <c r="A44" s="36" t="s">
        <v>34</v>
      </c>
      <c r="B44" s="539"/>
      <c r="C44" s="539"/>
      <c r="D44" s="539"/>
      <c r="E44" s="539"/>
      <c r="F44" s="539"/>
      <c r="G44" s="539"/>
      <c r="H44" s="651"/>
      <c r="I44" s="539"/>
      <c r="J44" s="652"/>
      <c r="K44" s="505" t="s">
        <v>68</v>
      </c>
      <c r="L44" s="506" t="s">
        <v>65</v>
      </c>
      <c r="M44" s="494"/>
      <c r="N44" s="77"/>
      <c r="O44" s="77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39"/>
      <c r="AC44" s="39"/>
      <c r="AD44" s="98"/>
    </row>
    <row r="45" spans="1:1010" ht="15.75" thickBot="1" x14ac:dyDescent="0.3">
      <c r="A45" s="36" t="s">
        <v>34</v>
      </c>
      <c r="B45" s="539"/>
      <c r="C45" s="539"/>
      <c r="D45" s="539"/>
      <c r="E45" s="539"/>
      <c r="F45" s="539"/>
      <c r="G45" s="539"/>
      <c r="H45" s="651"/>
      <c r="I45" s="2778"/>
      <c r="J45" s="661"/>
      <c r="K45" s="508" t="s">
        <v>69</v>
      </c>
      <c r="L45" s="509" t="s">
        <v>65</v>
      </c>
      <c r="M45" s="494"/>
      <c r="N45" s="77"/>
      <c r="O45" s="77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39"/>
      <c r="AC45" s="39"/>
      <c r="AD45" s="98"/>
    </row>
    <row r="46" spans="1:1010" s="17" customFormat="1" ht="15.75" thickTop="1" x14ac:dyDescent="0.25">
      <c r="A46" s="34" t="s">
        <v>70</v>
      </c>
      <c r="B46" s="536">
        <v>14</v>
      </c>
      <c r="C46" s="536">
        <v>5</v>
      </c>
      <c r="D46" s="536">
        <v>-1</v>
      </c>
      <c r="E46" s="536">
        <v>0</v>
      </c>
      <c r="F46" s="536">
        <v>-1</v>
      </c>
      <c r="G46" s="536">
        <v>35</v>
      </c>
      <c r="H46" s="2788">
        <v>2</v>
      </c>
      <c r="I46" s="2777">
        <v>0</v>
      </c>
      <c r="J46" s="646">
        <v>2</v>
      </c>
      <c r="K46" s="503" t="s">
        <v>71</v>
      </c>
      <c r="L46" s="504" t="s">
        <v>20</v>
      </c>
      <c r="M46" s="492"/>
      <c r="N46" s="75"/>
      <c r="O46" s="74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67"/>
      <c r="AC46" s="67"/>
      <c r="AD46" s="98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</row>
    <row r="47" spans="1:1010" ht="15.75" thickBot="1" x14ac:dyDescent="0.3">
      <c r="A47" s="35" t="s">
        <v>70</v>
      </c>
      <c r="B47" s="537"/>
      <c r="C47" s="537"/>
      <c r="D47" s="537"/>
      <c r="E47" s="537"/>
      <c r="F47" s="537"/>
      <c r="G47" s="537"/>
      <c r="H47" s="647"/>
      <c r="I47" s="538"/>
      <c r="J47" s="650"/>
      <c r="K47" s="508" t="s">
        <v>72</v>
      </c>
      <c r="L47" s="509" t="s">
        <v>20</v>
      </c>
      <c r="M47" s="491"/>
      <c r="N47" s="78"/>
      <c r="O47" s="77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39"/>
      <c r="AC47" s="39"/>
      <c r="AD47" s="98"/>
    </row>
    <row r="48" spans="1:1010" s="17" customFormat="1" ht="15.75" thickTop="1" x14ac:dyDescent="0.25">
      <c r="A48" s="34" t="s">
        <v>73</v>
      </c>
      <c r="B48" s="536">
        <v>101</v>
      </c>
      <c r="C48" s="536">
        <v>63</v>
      </c>
      <c r="D48" s="536">
        <v>-18</v>
      </c>
      <c r="E48" s="536">
        <v>-5</v>
      </c>
      <c r="F48" s="536">
        <v>-23</v>
      </c>
      <c r="G48" s="536">
        <v>223</v>
      </c>
      <c r="H48" s="2788">
        <v>6</v>
      </c>
      <c r="I48" s="2777">
        <v>0</v>
      </c>
      <c r="J48" s="646">
        <v>6</v>
      </c>
      <c r="K48" s="503" t="s">
        <v>74</v>
      </c>
      <c r="L48" s="504" t="s">
        <v>38</v>
      </c>
      <c r="M48" s="495"/>
      <c r="N48" s="74"/>
      <c r="O48" s="74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67"/>
      <c r="AC48" s="67"/>
      <c r="AD48" s="9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</row>
    <row r="49" spans="1:1010" x14ac:dyDescent="0.25">
      <c r="A49" s="35" t="s">
        <v>73</v>
      </c>
      <c r="B49" s="537"/>
      <c r="C49" s="537"/>
      <c r="D49" s="537"/>
      <c r="E49" s="537"/>
      <c r="F49" s="537"/>
      <c r="G49" s="537"/>
      <c r="H49" s="647"/>
      <c r="I49" s="537"/>
      <c r="J49" s="648"/>
      <c r="K49" s="505" t="s">
        <v>75</v>
      </c>
      <c r="L49" s="506" t="s">
        <v>20</v>
      </c>
      <c r="M49" s="491"/>
      <c r="N49" s="78"/>
      <c r="O49" s="77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39"/>
      <c r="AC49" s="39"/>
      <c r="AD49" s="98"/>
    </row>
    <row r="50" spans="1:1010" x14ac:dyDescent="0.25">
      <c r="A50" s="35" t="s">
        <v>73</v>
      </c>
      <c r="B50" s="537"/>
      <c r="C50" s="537"/>
      <c r="D50" s="537"/>
      <c r="E50" s="537"/>
      <c r="F50" s="537"/>
      <c r="G50" s="537"/>
      <c r="H50" s="647"/>
      <c r="I50" s="537"/>
      <c r="J50" s="648"/>
      <c r="K50" s="505" t="s">
        <v>76</v>
      </c>
      <c r="L50" s="506" t="s">
        <v>45</v>
      </c>
      <c r="M50" s="491" t="s">
        <v>77</v>
      </c>
      <c r="N50" s="78"/>
      <c r="O50" s="77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39"/>
      <c r="AC50" s="39"/>
      <c r="AD50" s="98"/>
    </row>
    <row r="51" spans="1:1010" x14ac:dyDescent="0.25">
      <c r="A51" s="35" t="s">
        <v>73</v>
      </c>
      <c r="B51" s="537"/>
      <c r="C51" s="537"/>
      <c r="D51" s="537"/>
      <c r="E51" s="537"/>
      <c r="F51" s="537"/>
      <c r="G51" s="537"/>
      <c r="H51" s="647"/>
      <c r="I51" s="537"/>
      <c r="J51" s="648"/>
      <c r="K51" s="505" t="s">
        <v>78</v>
      </c>
      <c r="L51" s="506" t="s">
        <v>25</v>
      </c>
      <c r="M51" s="494"/>
      <c r="N51" s="77"/>
      <c r="O51" s="77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39"/>
      <c r="AC51" s="39"/>
      <c r="AD51" s="98"/>
    </row>
    <row r="52" spans="1:1010" x14ac:dyDescent="0.25">
      <c r="A52" s="35" t="s">
        <v>73</v>
      </c>
      <c r="B52" s="537"/>
      <c r="C52" s="537"/>
      <c r="D52" s="537"/>
      <c r="E52" s="537"/>
      <c r="F52" s="537"/>
      <c r="G52" s="537"/>
      <c r="H52" s="647"/>
      <c r="I52" s="537"/>
      <c r="J52" s="648"/>
      <c r="K52" s="505" t="s">
        <v>79</v>
      </c>
      <c r="L52" s="506" t="s">
        <v>25</v>
      </c>
      <c r="M52" s="494"/>
      <c r="N52" s="77"/>
      <c r="O52" s="77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39"/>
      <c r="AC52" s="39"/>
      <c r="AD52" s="98"/>
    </row>
    <row r="53" spans="1:1010" ht="15.75" thickBot="1" x14ac:dyDescent="0.3">
      <c r="A53" s="35" t="s">
        <v>73</v>
      </c>
      <c r="B53" s="537"/>
      <c r="C53" s="537"/>
      <c r="D53" s="537"/>
      <c r="E53" s="537"/>
      <c r="F53" s="537"/>
      <c r="G53" s="537"/>
      <c r="H53" s="647"/>
      <c r="I53" s="538"/>
      <c r="J53" s="650"/>
      <c r="K53" s="508" t="s">
        <v>80</v>
      </c>
      <c r="L53" s="509" t="s">
        <v>25</v>
      </c>
      <c r="M53" s="494" t="s">
        <v>81</v>
      </c>
      <c r="N53" s="77"/>
      <c r="O53" s="77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39"/>
      <c r="AC53" s="39"/>
      <c r="AD53" s="98"/>
    </row>
    <row r="54" spans="1:1010" s="17" customFormat="1" ht="15.75" thickTop="1" x14ac:dyDescent="0.25">
      <c r="A54" s="19" t="s">
        <v>82</v>
      </c>
      <c r="B54" s="540">
        <v>146</v>
      </c>
      <c r="C54" s="540">
        <v>58</v>
      </c>
      <c r="D54" s="540">
        <v>-5</v>
      </c>
      <c r="E54" s="540">
        <v>-14</v>
      </c>
      <c r="F54" s="540">
        <v>-19</v>
      </c>
      <c r="G54" s="540">
        <v>458</v>
      </c>
      <c r="H54" s="2789">
        <v>6</v>
      </c>
      <c r="I54" s="2779">
        <v>0</v>
      </c>
      <c r="J54" s="662">
        <v>6</v>
      </c>
      <c r="K54" s="503" t="s">
        <v>83</v>
      </c>
      <c r="L54" s="504" t="s">
        <v>20</v>
      </c>
      <c r="M54" s="49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67"/>
      <c r="AC54" s="67"/>
      <c r="AD54" s="98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1:1010" x14ac:dyDescent="0.25">
      <c r="A55" s="32" t="s">
        <v>82</v>
      </c>
      <c r="B55" s="541"/>
      <c r="C55" s="541"/>
      <c r="D55" s="541"/>
      <c r="E55" s="541"/>
      <c r="F55" s="541"/>
      <c r="G55" s="541"/>
      <c r="H55" s="653"/>
      <c r="I55" s="541"/>
      <c r="J55" s="654"/>
      <c r="K55" s="505" t="s">
        <v>84</v>
      </c>
      <c r="L55" s="506" t="s">
        <v>20</v>
      </c>
      <c r="M55" s="497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39"/>
      <c r="AC55" s="39"/>
      <c r="AD55" s="98"/>
    </row>
    <row r="56" spans="1:1010" x14ac:dyDescent="0.25">
      <c r="A56" s="20" t="s">
        <v>82</v>
      </c>
      <c r="B56" s="542"/>
      <c r="C56" s="542"/>
      <c r="D56" s="542"/>
      <c r="E56" s="542"/>
      <c r="F56" s="541"/>
      <c r="G56" s="542"/>
      <c r="H56" s="653"/>
      <c r="I56" s="541"/>
      <c r="J56" s="654"/>
      <c r="K56" s="505" t="s">
        <v>85</v>
      </c>
      <c r="L56" s="506" t="s">
        <v>45</v>
      </c>
      <c r="M56" s="497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39"/>
      <c r="AC56" s="39"/>
      <c r="AD56" s="98"/>
    </row>
    <row r="57" spans="1:1010" x14ac:dyDescent="0.25">
      <c r="A57" s="20" t="s">
        <v>82</v>
      </c>
      <c r="B57" s="542"/>
      <c r="C57" s="542"/>
      <c r="D57" s="542"/>
      <c r="E57" s="542"/>
      <c r="F57" s="541"/>
      <c r="G57" s="542"/>
      <c r="H57" s="653"/>
      <c r="I57" s="541"/>
      <c r="J57" s="654"/>
      <c r="K57" s="505" t="s">
        <v>86</v>
      </c>
      <c r="L57" s="506" t="s">
        <v>45</v>
      </c>
      <c r="M57" s="497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39"/>
      <c r="AC57" s="39"/>
      <c r="AD57" s="98"/>
    </row>
    <row r="58" spans="1:1010" x14ac:dyDescent="0.25">
      <c r="A58" s="20" t="s">
        <v>82</v>
      </c>
      <c r="B58" s="542"/>
      <c r="C58" s="542"/>
      <c r="D58" s="542"/>
      <c r="E58" s="542"/>
      <c r="F58" s="541"/>
      <c r="G58" s="542"/>
      <c r="H58" s="653"/>
      <c r="I58" s="541"/>
      <c r="J58" s="654"/>
      <c r="K58" s="505" t="s">
        <v>87</v>
      </c>
      <c r="L58" s="506" t="s">
        <v>63</v>
      </c>
      <c r="M58" s="497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39"/>
      <c r="AC58" s="39"/>
      <c r="AD58" s="98"/>
    </row>
    <row r="59" spans="1:1010" ht="15.75" thickBot="1" x14ac:dyDescent="0.3">
      <c r="A59" s="20" t="s">
        <v>82</v>
      </c>
      <c r="B59" s="542"/>
      <c r="C59" s="542"/>
      <c r="D59" s="542"/>
      <c r="E59" s="542"/>
      <c r="F59" s="541"/>
      <c r="G59" s="542"/>
      <c r="H59" s="653"/>
      <c r="I59" s="2780"/>
      <c r="J59" s="660"/>
      <c r="K59" s="508" t="s">
        <v>88</v>
      </c>
      <c r="L59" s="509" t="s">
        <v>63</v>
      </c>
      <c r="M59" s="497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39"/>
      <c r="AC59" s="39"/>
      <c r="AD59" s="98"/>
    </row>
    <row r="60" spans="1:1010" s="17" customFormat="1" ht="15.75" thickTop="1" x14ac:dyDescent="0.25">
      <c r="A60" s="43" t="s">
        <v>89</v>
      </c>
      <c r="B60" s="543">
        <v>14</v>
      </c>
      <c r="C60" s="543">
        <v>5</v>
      </c>
      <c r="D60" s="543">
        <v>-1</v>
      </c>
      <c r="E60" s="543">
        <v>0</v>
      </c>
      <c r="F60" s="543">
        <v>-1</v>
      </c>
      <c r="G60" s="543">
        <v>170</v>
      </c>
      <c r="H60" s="2790">
        <v>8</v>
      </c>
      <c r="I60" s="545">
        <v>0</v>
      </c>
      <c r="J60" s="656">
        <v>8</v>
      </c>
      <c r="K60" s="503" t="s">
        <v>90</v>
      </c>
      <c r="L60" s="504" t="s">
        <v>36</v>
      </c>
      <c r="M60" s="495"/>
      <c r="N60" s="74" t="s">
        <v>91</v>
      </c>
      <c r="O60" s="74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67"/>
      <c r="AC60" s="67"/>
      <c r="AD60" s="97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</row>
    <row r="61" spans="1:1010" x14ac:dyDescent="0.25">
      <c r="A61" s="36" t="s">
        <v>89</v>
      </c>
      <c r="B61" s="537"/>
      <c r="C61" s="537"/>
      <c r="D61" s="537"/>
      <c r="E61" s="537"/>
      <c r="F61" s="537"/>
      <c r="G61" s="537"/>
      <c r="H61" s="647"/>
      <c r="I61" s="537"/>
      <c r="J61" s="648"/>
      <c r="K61" s="505" t="s">
        <v>92</v>
      </c>
      <c r="L61" s="506" t="s">
        <v>38</v>
      </c>
      <c r="M61" s="494"/>
      <c r="N61" s="77"/>
      <c r="O61" s="77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39"/>
      <c r="AC61" s="39"/>
      <c r="AD61" s="98"/>
    </row>
    <row r="62" spans="1:1010" x14ac:dyDescent="0.25">
      <c r="A62" s="36" t="s">
        <v>89</v>
      </c>
      <c r="B62" s="537"/>
      <c r="C62" s="537"/>
      <c r="D62" s="537"/>
      <c r="E62" s="537"/>
      <c r="F62" s="537"/>
      <c r="G62" s="537"/>
      <c r="H62" s="647"/>
      <c r="I62" s="537"/>
      <c r="J62" s="648"/>
      <c r="K62" s="505" t="s">
        <v>93</v>
      </c>
      <c r="L62" s="506" t="s">
        <v>38</v>
      </c>
      <c r="M62" s="494"/>
      <c r="N62" s="77"/>
      <c r="O62" s="77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39"/>
      <c r="AC62" s="39"/>
      <c r="AD62" s="97"/>
    </row>
    <row r="63" spans="1:1010" x14ac:dyDescent="0.25">
      <c r="A63" s="36" t="s">
        <v>89</v>
      </c>
      <c r="B63" s="537"/>
      <c r="C63" s="537"/>
      <c r="D63" s="537"/>
      <c r="E63" s="537"/>
      <c r="F63" s="537"/>
      <c r="G63" s="537"/>
      <c r="H63" s="647"/>
      <c r="I63" s="537"/>
      <c r="J63" s="648"/>
      <c r="K63" s="505" t="s">
        <v>94</v>
      </c>
      <c r="L63" s="506" t="s">
        <v>20</v>
      </c>
      <c r="M63" s="494"/>
      <c r="N63" s="77"/>
      <c r="O63" s="77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39"/>
      <c r="AC63" s="39"/>
      <c r="AD63" s="98"/>
    </row>
    <row r="64" spans="1:1010" x14ac:dyDescent="0.25">
      <c r="A64" s="36" t="s">
        <v>89</v>
      </c>
      <c r="B64" s="537"/>
      <c r="C64" s="537"/>
      <c r="D64" s="537"/>
      <c r="E64" s="537"/>
      <c r="F64" s="537"/>
      <c r="G64" s="537"/>
      <c r="H64" s="647"/>
      <c r="I64" s="537"/>
      <c r="J64" s="648"/>
      <c r="K64" s="505" t="s">
        <v>95</v>
      </c>
      <c r="L64" s="506" t="s">
        <v>45</v>
      </c>
      <c r="M64" s="494"/>
      <c r="N64" s="77"/>
      <c r="O64" s="77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39"/>
      <c r="AC64" s="39"/>
      <c r="AD64" s="98"/>
    </row>
    <row r="65" spans="1:1010" x14ac:dyDescent="0.25">
      <c r="A65" s="36" t="s">
        <v>89</v>
      </c>
      <c r="B65" s="537"/>
      <c r="C65" s="537"/>
      <c r="D65" s="537"/>
      <c r="E65" s="537"/>
      <c r="F65" s="537"/>
      <c r="G65" s="537"/>
      <c r="H65" s="647"/>
      <c r="I65" s="537"/>
      <c r="J65" s="648"/>
      <c r="K65" s="505" t="s">
        <v>96</v>
      </c>
      <c r="L65" s="506" t="s">
        <v>46</v>
      </c>
      <c r="M65" s="494"/>
      <c r="N65" s="77"/>
      <c r="O65" s="77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39"/>
      <c r="AC65" s="39"/>
      <c r="AD65" s="98"/>
    </row>
    <row r="66" spans="1:1010" x14ac:dyDescent="0.25">
      <c r="A66" s="35" t="s">
        <v>89</v>
      </c>
      <c r="B66" s="537"/>
      <c r="C66" s="537"/>
      <c r="D66" s="537"/>
      <c r="E66" s="537"/>
      <c r="F66" s="537"/>
      <c r="G66" s="537"/>
      <c r="H66" s="647"/>
      <c r="I66" s="537"/>
      <c r="J66" s="648"/>
      <c r="K66" s="505" t="s">
        <v>97</v>
      </c>
      <c r="L66" s="506" t="s">
        <v>46</v>
      </c>
      <c r="M66" s="494"/>
      <c r="N66" s="77"/>
      <c r="O66" s="77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39"/>
      <c r="AC66" s="39"/>
      <c r="AD66" s="98"/>
    </row>
    <row r="67" spans="1:1010" ht="15.75" thickBot="1" x14ac:dyDescent="0.3">
      <c r="A67" s="35" t="s">
        <v>89</v>
      </c>
      <c r="B67" s="537"/>
      <c r="C67" s="537"/>
      <c r="D67" s="537"/>
      <c r="E67" s="537"/>
      <c r="F67" s="537"/>
      <c r="G67" s="537"/>
      <c r="H67" s="647"/>
      <c r="I67" s="537"/>
      <c r="J67" s="648"/>
      <c r="K67" s="508" t="s">
        <v>98</v>
      </c>
      <c r="L67" s="509" t="s">
        <v>99</v>
      </c>
      <c r="M67" s="494" t="s">
        <v>26</v>
      </c>
      <c r="N67" s="77"/>
      <c r="O67" s="77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39"/>
      <c r="AC67" s="39"/>
      <c r="AD67" s="98"/>
    </row>
    <row r="68" spans="1:1010" s="2935" customFormat="1" ht="15.75" thickTop="1" x14ac:dyDescent="0.25">
      <c r="A68" s="43" t="s">
        <v>100</v>
      </c>
      <c r="B68" s="543">
        <v>54</v>
      </c>
      <c r="C68" s="543">
        <v>-31</v>
      </c>
      <c r="D68" s="543">
        <v>0</v>
      </c>
      <c r="E68" s="543">
        <v>0</v>
      </c>
      <c r="F68" s="543">
        <v>0</v>
      </c>
      <c r="G68" s="543">
        <v>360</v>
      </c>
      <c r="H68" s="2790">
        <v>2</v>
      </c>
      <c r="I68" s="2781">
        <v>0</v>
      </c>
      <c r="J68" s="663">
        <v>2</v>
      </c>
      <c r="K68" s="2936" t="s">
        <v>101</v>
      </c>
      <c r="L68" s="2937" t="s">
        <v>20</v>
      </c>
      <c r="M68" s="2938"/>
      <c r="N68" s="2939"/>
      <c r="O68" s="2931"/>
      <c r="P68" s="2931"/>
      <c r="Q68" s="2931"/>
      <c r="R68" s="2931"/>
      <c r="S68" s="2931"/>
      <c r="T68" s="2931"/>
      <c r="U68" s="2931"/>
      <c r="V68" s="2931"/>
      <c r="W68" s="2931"/>
      <c r="X68" s="2931"/>
      <c r="Y68" s="2931"/>
      <c r="Z68" s="2931"/>
      <c r="AA68" s="2931"/>
      <c r="AB68" s="2932"/>
      <c r="AC68" s="2932"/>
      <c r="AD68" s="2933"/>
      <c r="AE68" s="2934"/>
      <c r="AF68" s="2934"/>
      <c r="AG68" s="2934"/>
      <c r="AH68" s="2934"/>
      <c r="AI68" s="2934"/>
      <c r="AJ68" s="2934"/>
      <c r="AK68" s="2934"/>
      <c r="AL68" s="2934"/>
      <c r="AM68" s="2934"/>
      <c r="AN68" s="2934"/>
      <c r="AO68" s="2934"/>
      <c r="AP68" s="2934"/>
      <c r="AQ68" s="2934"/>
      <c r="AR68" s="2934"/>
      <c r="AS68" s="2934"/>
      <c r="AT68" s="2934"/>
      <c r="AU68" s="2934"/>
      <c r="AV68" s="2934"/>
      <c r="AW68" s="2934"/>
      <c r="AX68" s="2934"/>
      <c r="AY68" s="2934"/>
      <c r="AZ68" s="2934"/>
      <c r="BA68" s="2934"/>
      <c r="BB68" s="2934"/>
      <c r="BC68" s="2934"/>
      <c r="BD68" s="2934"/>
      <c r="BE68" s="2934"/>
      <c r="BF68" s="2934"/>
      <c r="BG68" s="2934"/>
      <c r="BH68" s="2934"/>
      <c r="BI68" s="2934"/>
      <c r="BJ68" s="2934"/>
      <c r="BK68" s="2934"/>
      <c r="BL68" s="2934"/>
      <c r="BM68" s="2934"/>
      <c r="BN68" s="2934"/>
      <c r="BO68" s="2934"/>
      <c r="BP68" s="2934"/>
      <c r="BQ68" s="2934"/>
      <c r="BR68" s="2934"/>
      <c r="BS68" s="2934"/>
      <c r="BT68" s="2934"/>
      <c r="BU68" s="2934"/>
      <c r="BV68" s="2934"/>
      <c r="BW68" s="2934"/>
      <c r="BX68" s="2934"/>
      <c r="BY68" s="2934"/>
      <c r="BZ68" s="2934"/>
      <c r="CA68" s="2934"/>
      <c r="CB68" s="2934"/>
      <c r="CC68" s="2934"/>
      <c r="CD68" s="2934"/>
      <c r="CE68" s="2934"/>
      <c r="CF68" s="2934"/>
      <c r="CG68" s="2934"/>
      <c r="CH68" s="2934"/>
      <c r="CI68" s="2934"/>
      <c r="CJ68" s="2934"/>
      <c r="CK68" s="2934"/>
      <c r="CL68" s="2934"/>
      <c r="CM68" s="2934"/>
      <c r="CN68" s="2934"/>
      <c r="CO68" s="2934"/>
      <c r="CP68" s="2934"/>
      <c r="CQ68" s="2934"/>
      <c r="CR68" s="2934"/>
      <c r="CS68" s="2934"/>
      <c r="CT68" s="2934"/>
      <c r="CU68" s="2934"/>
      <c r="CV68" s="2934"/>
      <c r="CW68" s="2934"/>
      <c r="CX68" s="2934"/>
      <c r="CY68" s="2934"/>
      <c r="CZ68" s="2934"/>
      <c r="DA68" s="2934"/>
      <c r="DB68" s="2934"/>
      <c r="DC68" s="2934"/>
      <c r="DD68" s="2934"/>
      <c r="DE68" s="2934"/>
      <c r="DF68" s="2934"/>
      <c r="DG68" s="2934"/>
      <c r="DH68" s="2934"/>
      <c r="DI68" s="2934"/>
      <c r="DJ68" s="2934"/>
      <c r="DK68" s="2934"/>
      <c r="DL68" s="2934"/>
      <c r="DM68" s="2934"/>
      <c r="DN68" s="2934"/>
      <c r="DO68" s="2934"/>
      <c r="DP68" s="2934"/>
      <c r="DQ68" s="2934"/>
      <c r="DR68" s="2934"/>
      <c r="DS68" s="2934"/>
      <c r="DT68" s="2934"/>
      <c r="DU68" s="2934"/>
      <c r="DV68" s="2934"/>
      <c r="DW68" s="2934"/>
      <c r="DX68" s="2934"/>
      <c r="DY68" s="2934"/>
      <c r="DZ68" s="2934"/>
      <c r="EA68" s="2934"/>
      <c r="EB68" s="2934"/>
      <c r="EC68" s="2934"/>
      <c r="ED68" s="2934"/>
      <c r="EE68" s="2934"/>
      <c r="EF68" s="2934"/>
      <c r="EG68" s="2934"/>
      <c r="EH68" s="2934"/>
      <c r="EI68" s="2934"/>
      <c r="EJ68" s="2934"/>
      <c r="EK68" s="2934"/>
      <c r="EL68" s="2934"/>
      <c r="EM68" s="2934"/>
      <c r="EN68" s="2934"/>
      <c r="EO68" s="2934"/>
      <c r="EP68" s="2934"/>
      <c r="EQ68" s="2934"/>
      <c r="ER68" s="2934"/>
      <c r="ES68" s="2934"/>
      <c r="ET68" s="2934"/>
      <c r="EU68" s="2934"/>
      <c r="EV68" s="2934"/>
      <c r="EW68" s="2934"/>
      <c r="EX68" s="2934"/>
      <c r="EY68" s="2934"/>
      <c r="EZ68" s="2934"/>
      <c r="FA68" s="2934"/>
      <c r="FB68" s="2934"/>
      <c r="FC68" s="2934"/>
      <c r="FD68" s="2934"/>
      <c r="FE68" s="2934"/>
      <c r="FF68" s="2934"/>
      <c r="FG68" s="2934"/>
      <c r="FH68" s="2934"/>
      <c r="FI68" s="2934"/>
      <c r="FJ68" s="2934"/>
      <c r="FK68" s="2934"/>
      <c r="FL68" s="2934"/>
      <c r="FM68" s="2934"/>
      <c r="FN68" s="2934"/>
      <c r="FO68" s="2934"/>
      <c r="FP68" s="2934"/>
      <c r="FQ68" s="2934"/>
      <c r="FR68" s="2934"/>
      <c r="FS68" s="2934"/>
      <c r="FT68" s="2934"/>
      <c r="FU68" s="2934"/>
      <c r="FV68" s="2934"/>
      <c r="FW68" s="2934"/>
      <c r="FX68" s="2934"/>
      <c r="FY68" s="2934"/>
      <c r="FZ68" s="2934"/>
      <c r="GA68" s="2934"/>
      <c r="GB68" s="2934"/>
      <c r="GC68" s="2934"/>
      <c r="GD68" s="2934"/>
      <c r="GE68" s="2934"/>
      <c r="GF68" s="2934"/>
      <c r="GG68" s="2934"/>
      <c r="GH68" s="2934"/>
      <c r="GI68" s="2934"/>
      <c r="GJ68" s="2934"/>
      <c r="GK68" s="2934"/>
      <c r="GL68" s="2934"/>
      <c r="GM68" s="2934"/>
      <c r="GN68" s="2934"/>
      <c r="GO68" s="2934"/>
      <c r="GP68" s="2934"/>
      <c r="GQ68" s="2934"/>
      <c r="GR68" s="2934"/>
      <c r="GS68" s="2934"/>
      <c r="GT68" s="2934"/>
      <c r="GU68" s="2934"/>
      <c r="GV68" s="2934"/>
      <c r="GW68" s="2934"/>
      <c r="GX68" s="2934"/>
      <c r="GY68" s="2934"/>
      <c r="GZ68" s="2934"/>
      <c r="HA68" s="2934"/>
      <c r="HB68" s="2934"/>
      <c r="HC68" s="2934"/>
      <c r="HD68" s="2934"/>
      <c r="HE68" s="2934"/>
      <c r="HF68" s="2934"/>
      <c r="HG68" s="2934"/>
      <c r="HH68" s="2934"/>
      <c r="HI68" s="2934"/>
      <c r="HJ68" s="2934"/>
      <c r="HK68" s="2934"/>
      <c r="HL68" s="2934"/>
      <c r="HM68" s="2934"/>
      <c r="HN68" s="2934"/>
      <c r="HO68" s="2934"/>
      <c r="HP68" s="2934"/>
      <c r="HQ68" s="2934"/>
      <c r="HR68" s="2934"/>
      <c r="HS68" s="2934"/>
      <c r="HT68" s="2934"/>
      <c r="HU68" s="2934"/>
      <c r="HV68" s="2934"/>
      <c r="HW68" s="2934"/>
      <c r="HX68" s="2934"/>
      <c r="HY68" s="2934"/>
      <c r="HZ68" s="2934"/>
      <c r="IA68" s="2934"/>
      <c r="IB68" s="2934"/>
      <c r="IC68" s="2934"/>
      <c r="ID68" s="2934"/>
      <c r="IE68" s="2934"/>
      <c r="IF68" s="2934"/>
      <c r="IG68" s="2934"/>
      <c r="IH68" s="2934"/>
      <c r="II68" s="2934"/>
      <c r="IJ68" s="2934"/>
      <c r="IK68" s="2934"/>
      <c r="IL68" s="2934"/>
      <c r="IM68" s="2934"/>
      <c r="IN68" s="2934"/>
      <c r="IO68" s="2934"/>
      <c r="IP68" s="2934"/>
      <c r="IQ68" s="2934"/>
      <c r="IR68" s="2934"/>
      <c r="IS68" s="2934"/>
      <c r="IT68" s="2934"/>
      <c r="IU68" s="2934"/>
      <c r="IV68" s="2934"/>
      <c r="IW68" s="2934"/>
      <c r="IX68" s="2934"/>
      <c r="IY68" s="2934"/>
      <c r="IZ68" s="2934"/>
      <c r="JA68" s="2934"/>
      <c r="JB68" s="2934"/>
      <c r="JC68" s="2934"/>
      <c r="JD68" s="2934"/>
      <c r="JE68" s="2934"/>
      <c r="JF68" s="2934"/>
      <c r="JG68" s="2934"/>
      <c r="JH68" s="2934"/>
      <c r="JI68" s="2934"/>
      <c r="JJ68" s="2934"/>
      <c r="JK68" s="2934"/>
      <c r="JL68" s="2934"/>
      <c r="JM68" s="2934"/>
      <c r="JN68" s="2934"/>
      <c r="JO68" s="2934"/>
      <c r="JP68" s="2934"/>
      <c r="JQ68" s="2934"/>
      <c r="JR68" s="2934"/>
      <c r="JS68" s="2934"/>
      <c r="JT68" s="2934"/>
      <c r="JU68" s="2934"/>
      <c r="JV68" s="2934"/>
      <c r="JW68" s="2934"/>
      <c r="JX68" s="2934"/>
      <c r="JY68" s="2934"/>
      <c r="JZ68" s="2934"/>
      <c r="KA68" s="2934"/>
      <c r="KB68" s="2934"/>
      <c r="KC68" s="2934"/>
      <c r="KD68" s="2934"/>
      <c r="KE68" s="2934"/>
      <c r="KF68" s="2934"/>
      <c r="KG68" s="2934"/>
      <c r="KH68" s="2934"/>
      <c r="KI68" s="2934"/>
      <c r="KJ68" s="2934"/>
      <c r="KK68" s="2934"/>
      <c r="KL68" s="2934"/>
      <c r="KM68" s="2934"/>
      <c r="KN68" s="2934"/>
      <c r="KO68" s="2934"/>
      <c r="KP68" s="2934"/>
      <c r="KQ68" s="2934"/>
      <c r="KR68" s="2934"/>
      <c r="KS68" s="2934"/>
      <c r="KT68" s="2934"/>
      <c r="KU68" s="2934"/>
      <c r="KV68" s="2934"/>
      <c r="KW68" s="2934"/>
      <c r="KX68" s="2934"/>
      <c r="KY68" s="2934"/>
      <c r="KZ68" s="2934"/>
      <c r="LA68" s="2934"/>
      <c r="LB68" s="2934"/>
      <c r="LC68" s="2934"/>
      <c r="LD68" s="2934"/>
      <c r="LE68" s="2934"/>
      <c r="LF68" s="2934"/>
      <c r="LG68" s="2934"/>
      <c r="LH68" s="2934"/>
      <c r="LI68" s="2934"/>
      <c r="LJ68" s="2934"/>
      <c r="LK68" s="2934"/>
      <c r="LL68" s="2934"/>
      <c r="LM68" s="2934"/>
      <c r="LN68" s="2934"/>
      <c r="LO68" s="2934"/>
      <c r="LP68" s="2934"/>
      <c r="LQ68" s="2934"/>
      <c r="LR68" s="2934"/>
      <c r="LS68" s="2934"/>
      <c r="LT68" s="2934"/>
      <c r="LU68" s="2934"/>
      <c r="LV68" s="2934"/>
      <c r="LW68" s="2934"/>
      <c r="LX68" s="2934"/>
      <c r="LY68" s="2934"/>
      <c r="LZ68" s="2934"/>
      <c r="MA68" s="2934"/>
      <c r="MB68" s="2934"/>
      <c r="MC68" s="2934"/>
      <c r="MD68" s="2934"/>
      <c r="ME68" s="2934"/>
      <c r="MF68" s="2934"/>
      <c r="MG68" s="2934"/>
      <c r="MH68" s="2934"/>
      <c r="MI68" s="2934"/>
      <c r="MJ68" s="2934"/>
      <c r="MK68" s="2934"/>
      <c r="ML68" s="2934"/>
      <c r="MM68" s="2934"/>
      <c r="MN68" s="2934"/>
      <c r="MO68" s="2934"/>
      <c r="MP68" s="2934"/>
      <c r="MQ68" s="2934"/>
      <c r="MR68" s="2934"/>
      <c r="MS68" s="2934"/>
      <c r="MT68" s="2934"/>
      <c r="MU68" s="2934"/>
      <c r="MV68" s="2934"/>
      <c r="MW68" s="2934"/>
      <c r="MX68" s="2934"/>
      <c r="MY68" s="2934"/>
      <c r="MZ68" s="2934"/>
      <c r="NA68" s="2934"/>
      <c r="NB68" s="2934"/>
      <c r="NC68" s="2934"/>
      <c r="ND68" s="2934"/>
      <c r="NE68" s="2934"/>
      <c r="NF68" s="2934"/>
      <c r="NG68" s="2934"/>
      <c r="NH68" s="2934"/>
      <c r="NI68" s="2934"/>
      <c r="NJ68" s="2934"/>
      <c r="NK68" s="2934"/>
      <c r="NL68" s="2934"/>
      <c r="NM68" s="2934"/>
      <c r="NN68" s="2934"/>
      <c r="NO68" s="2934"/>
      <c r="NP68" s="2934"/>
      <c r="NQ68" s="2934"/>
      <c r="NR68" s="2934"/>
      <c r="NS68" s="2934"/>
      <c r="NT68" s="2934"/>
      <c r="NU68" s="2934"/>
      <c r="NV68" s="2934"/>
      <c r="NW68" s="2934"/>
      <c r="NX68" s="2934"/>
      <c r="NY68" s="2934"/>
      <c r="NZ68" s="2934"/>
      <c r="OA68" s="2934"/>
      <c r="OB68" s="2934"/>
      <c r="OC68" s="2934"/>
      <c r="OD68" s="2934"/>
      <c r="OE68" s="2934"/>
      <c r="OF68" s="2934"/>
      <c r="OG68" s="2934"/>
      <c r="OH68" s="2934"/>
      <c r="OI68" s="2934"/>
      <c r="OJ68" s="2934"/>
      <c r="OK68" s="2934"/>
      <c r="OL68" s="2934"/>
      <c r="OM68" s="2934"/>
      <c r="ON68" s="2934"/>
      <c r="OO68" s="2934"/>
      <c r="OP68" s="2934"/>
      <c r="OQ68" s="2934"/>
      <c r="OR68" s="2934"/>
      <c r="OS68" s="2934"/>
      <c r="OT68" s="2934"/>
      <c r="OU68" s="2934"/>
      <c r="OV68" s="2934"/>
      <c r="OW68" s="2934"/>
      <c r="OX68" s="2934"/>
      <c r="OY68" s="2934"/>
      <c r="OZ68" s="2934"/>
      <c r="PA68" s="2934"/>
      <c r="PB68" s="2934"/>
      <c r="PC68" s="2934"/>
      <c r="PD68" s="2934"/>
      <c r="PE68" s="2934"/>
      <c r="PF68" s="2934"/>
      <c r="PG68" s="2934"/>
      <c r="PH68" s="2934"/>
      <c r="PI68" s="2934"/>
      <c r="PJ68" s="2934"/>
      <c r="PK68" s="2934"/>
      <c r="PL68" s="2934"/>
      <c r="PM68" s="2934"/>
      <c r="PN68" s="2934"/>
      <c r="PO68" s="2934"/>
      <c r="PP68" s="2934"/>
      <c r="PQ68" s="2934"/>
      <c r="PR68" s="2934"/>
      <c r="PS68" s="2934"/>
      <c r="PT68" s="2934"/>
      <c r="PU68" s="2934"/>
      <c r="PV68" s="2934"/>
      <c r="PW68" s="2934"/>
      <c r="PX68" s="2934"/>
      <c r="PY68" s="2934"/>
      <c r="PZ68" s="2934"/>
      <c r="QA68" s="2934"/>
      <c r="QB68" s="2934"/>
      <c r="QC68" s="2934"/>
      <c r="QD68" s="2934"/>
      <c r="QE68" s="2934"/>
      <c r="QF68" s="2934"/>
      <c r="QG68" s="2934"/>
      <c r="QH68" s="2934"/>
      <c r="QI68" s="2934"/>
      <c r="QJ68" s="2934"/>
      <c r="QK68" s="2934"/>
      <c r="QL68" s="2934"/>
      <c r="QM68" s="2934"/>
      <c r="QN68" s="2934"/>
      <c r="QO68" s="2934"/>
      <c r="QP68" s="2934"/>
      <c r="QQ68" s="2934"/>
      <c r="QR68" s="2934"/>
      <c r="QS68" s="2934"/>
      <c r="QT68" s="2934"/>
      <c r="QU68" s="2934"/>
      <c r="QV68" s="2934"/>
      <c r="QW68" s="2934"/>
      <c r="QX68" s="2934"/>
      <c r="QY68" s="2934"/>
      <c r="QZ68" s="2934"/>
      <c r="RA68" s="2934"/>
      <c r="RB68" s="2934"/>
      <c r="RC68" s="2934"/>
      <c r="RD68" s="2934"/>
      <c r="RE68" s="2934"/>
      <c r="RF68" s="2934"/>
      <c r="RG68" s="2934"/>
      <c r="RH68" s="2934"/>
      <c r="RI68" s="2934"/>
      <c r="RJ68" s="2934"/>
      <c r="RK68" s="2934"/>
      <c r="RL68" s="2934"/>
      <c r="RM68" s="2934"/>
      <c r="RN68" s="2934"/>
      <c r="RO68" s="2934"/>
      <c r="RP68" s="2934"/>
      <c r="RQ68" s="2934"/>
      <c r="RR68" s="2934"/>
      <c r="RS68" s="2934"/>
      <c r="RT68" s="2934"/>
      <c r="RU68" s="2934"/>
      <c r="RV68" s="2934"/>
      <c r="RW68" s="2934"/>
      <c r="RX68" s="2934"/>
      <c r="RY68" s="2934"/>
      <c r="RZ68" s="2934"/>
      <c r="SA68" s="2934"/>
      <c r="SB68" s="2934"/>
      <c r="SC68" s="2934"/>
      <c r="SD68" s="2934"/>
      <c r="SE68" s="2934"/>
      <c r="SF68" s="2934"/>
      <c r="SG68" s="2934"/>
      <c r="SH68" s="2934"/>
      <c r="SI68" s="2934"/>
      <c r="SJ68" s="2934"/>
      <c r="SK68" s="2934"/>
      <c r="SL68" s="2934"/>
      <c r="SM68" s="2934"/>
      <c r="SN68" s="2934"/>
      <c r="SO68" s="2934"/>
      <c r="SP68" s="2934"/>
      <c r="SQ68" s="2934"/>
      <c r="SR68" s="2934"/>
      <c r="SS68" s="2934"/>
      <c r="ST68" s="2934"/>
      <c r="SU68" s="2934"/>
      <c r="SV68" s="2934"/>
      <c r="SW68" s="2934"/>
      <c r="SX68" s="2934"/>
      <c r="SY68" s="2934"/>
      <c r="SZ68" s="2934"/>
      <c r="TA68" s="2934"/>
      <c r="TB68" s="2934"/>
      <c r="TC68" s="2934"/>
      <c r="TD68" s="2934"/>
      <c r="TE68" s="2934"/>
      <c r="TF68" s="2934"/>
      <c r="TG68" s="2934"/>
      <c r="TH68" s="2934"/>
      <c r="TI68" s="2934"/>
      <c r="TJ68" s="2934"/>
      <c r="TK68" s="2934"/>
      <c r="TL68" s="2934"/>
      <c r="TM68" s="2934"/>
      <c r="TN68" s="2934"/>
      <c r="TO68" s="2934"/>
      <c r="TP68" s="2934"/>
      <c r="TQ68" s="2934"/>
      <c r="TR68" s="2934"/>
      <c r="TS68" s="2934"/>
      <c r="TT68" s="2934"/>
      <c r="TU68" s="2934"/>
      <c r="TV68" s="2934"/>
      <c r="TW68" s="2934"/>
      <c r="TX68" s="2934"/>
      <c r="TY68" s="2934"/>
      <c r="TZ68" s="2934"/>
      <c r="UA68" s="2934"/>
      <c r="UB68" s="2934"/>
      <c r="UC68" s="2934"/>
      <c r="UD68" s="2934"/>
      <c r="UE68" s="2934"/>
      <c r="UF68" s="2934"/>
      <c r="UG68" s="2934"/>
      <c r="UH68" s="2934"/>
      <c r="UI68" s="2934"/>
      <c r="UJ68" s="2934"/>
      <c r="UK68" s="2934"/>
      <c r="UL68" s="2934"/>
      <c r="UM68" s="2934"/>
      <c r="UN68" s="2934"/>
      <c r="UO68" s="2934"/>
      <c r="UP68" s="2934"/>
      <c r="UQ68" s="2934"/>
      <c r="UR68" s="2934"/>
      <c r="US68" s="2934"/>
      <c r="UT68" s="2934"/>
      <c r="UU68" s="2934"/>
      <c r="UV68" s="2934"/>
      <c r="UW68" s="2934"/>
      <c r="UX68" s="2934"/>
      <c r="UY68" s="2934"/>
      <c r="UZ68" s="2934"/>
      <c r="VA68" s="2934"/>
      <c r="VB68" s="2934"/>
      <c r="VC68" s="2934"/>
      <c r="VD68" s="2934"/>
      <c r="VE68" s="2934"/>
      <c r="VF68" s="2934"/>
      <c r="VG68" s="2934"/>
      <c r="VH68" s="2934"/>
      <c r="VI68" s="2934"/>
      <c r="VJ68" s="2934"/>
      <c r="VK68" s="2934"/>
      <c r="VL68" s="2934"/>
      <c r="VM68" s="2934"/>
      <c r="VN68" s="2934"/>
      <c r="VO68" s="2934"/>
      <c r="VP68" s="2934"/>
      <c r="VQ68" s="2934"/>
      <c r="VR68" s="2934"/>
      <c r="VS68" s="2934"/>
      <c r="VT68" s="2934"/>
      <c r="VU68" s="2934"/>
      <c r="VV68" s="2934"/>
      <c r="VW68" s="2934"/>
      <c r="VX68" s="2934"/>
      <c r="VY68" s="2934"/>
      <c r="VZ68" s="2934"/>
      <c r="WA68" s="2934"/>
      <c r="WB68" s="2934"/>
      <c r="WC68" s="2934"/>
      <c r="WD68" s="2934"/>
      <c r="WE68" s="2934"/>
      <c r="WF68" s="2934"/>
      <c r="WG68" s="2934"/>
      <c r="WH68" s="2934"/>
      <c r="WI68" s="2934"/>
      <c r="WJ68" s="2934"/>
      <c r="WK68" s="2934"/>
      <c r="WL68" s="2934"/>
      <c r="WM68" s="2934"/>
      <c r="WN68" s="2934"/>
      <c r="WO68" s="2934"/>
      <c r="WP68" s="2934"/>
      <c r="WQ68" s="2934"/>
      <c r="WR68" s="2934"/>
      <c r="WS68" s="2934"/>
      <c r="WT68" s="2934"/>
      <c r="WU68" s="2934"/>
      <c r="WV68" s="2934"/>
      <c r="WW68" s="2934"/>
      <c r="WX68" s="2934"/>
      <c r="WY68" s="2934"/>
      <c r="WZ68" s="2934"/>
      <c r="XA68" s="2934"/>
      <c r="XB68" s="2934"/>
      <c r="XC68" s="2934"/>
      <c r="XD68" s="2934"/>
      <c r="XE68" s="2934"/>
      <c r="XF68" s="2934"/>
      <c r="XG68" s="2934"/>
      <c r="XH68" s="2934"/>
      <c r="XI68" s="2934"/>
      <c r="XJ68" s="2934"/>
      <c r="XK68" s="2934"/>
      <c r="XL68" s="2934"/>
      <c r="XM68" s="2934"/>
      <c r="XN68" s="2934"/>
      <c r="XO68" s="2934"/>
      <c r="XP68" s="2934"/>
      <c r="XQ68" s="2934"/>
      <c r="XR68" s="2934"/>
      <c r="XS68" s="2934"/>
      <c r="XT68" s="2934"/>
      <c r="XU68" s="2934"/>
      <c r="XV68" s="2934"/>
      <c r="XW68" s="2934"/>
      <c r="XX68" s="2934"/>
      <c r="XY68" s="2934"/>
      <c r="XZ68" s="2934"/>
      <c r="YA68" s="2934"/>
      <c r="YB68" s="2934"/>
      <c r="YC68" s="2934"/>
      <c r="YD68" s="2934"/>
      <c r="YE68" s="2934"/>
      <c r="YF68" s="2934"/>
      <c r="YG68" s="2934"/>
      <c r="YH68" s="2934"/>
      <c r="YI68" s="2934"/>
      <c r="YJ68" s="2934"/>
      <c r="YK68" s="2934"/>
      <c r="YL68" s="2934"/>
      <c r="YM68" s="2934"/>
      <c r="YN68" s="2934"/>
      <c r="YO68" s="2934"/>
      <c r="YP68" s="2934"/>
      <c r="YQ68" s="2934"/>
      <c r="YR68" s="2934"/>
      <c r="YS68" s="2934"/>
      <c r="YT68" s="2934"/>
      <c r="YU68" s="2934"/>
      <c r="YV68" s="2934"/>
      <c r="YW68" s="2934"/>
      <c r="YX68" s="2934"/>
      <c r="YY68" s="2934"/>
      <c r="YZ68" s="2934"/>
      <c r="ZA68" s="2934"/>
      <c r="ZB68" s="2934"/>
      <c r="ZC68" s="2934"/>
      <c r="ZD68" s="2934"/>
      <c r="ZE68" s="2934"/>
      <c r="ZF68" s="2934"/>
      <c r="ZG68" s="2934"/>
      <c r="ZH68" s="2934"/>
      <c r="ZI68" s="2934"/>
      <c r="ZJ68" s="2934"/>
      <c r="ZK68" s="2934"/>
      <c r="ZL68" s="2934"/>
      <c r="ZM68" s="2934"/>
      <c r="ZN68" s="2934"/>
      <c r="ZO68" s="2934"/>
      <c r="ZP68" s="2934"/>
      <c r="ZQ68" s="2934"/>
      <c r="ZR68" s="2934"/>
      <c r="ZS68" s="2934"/>
      <c r="ZT68" s="2934"/>
      <c r="ZU68" s="2934"/>
      <c r="ZV68" s="2934"/>
      <c r="ZW68" s="2934"/>
      <c r="ZX68" s="2934"/>
      <c r="ZY68" s="2934"/>
      <c r="ZZ68" s="2934"/>
      <c r="AAA68" s="2934"/>
      <c r="AAB68" s="2934"/>
      <c r="AAC68" s="2934"/>
      <c r="AAD68" s="2934"/>
      <c r="AAE68" s="2934"/>
      <c r="AAF68" s="2934"/>
      <c r="AAG68" s="2934"/>
      <c r="AAH68" s="2934"/>
      <c r="AAI68" s="2934"/>
      <c r="AAJ68" s="2934"/>
      <c r="AAK68" s="2934"/>
      <c r="AAL68" s="2934"/>
      <c r="AAM68" s="2934"/>
      <c r="AAN68" s="2934"/>
      <c r="AAO68" s="2934"/>
      <c r="AAP68" s="2934"/>
      <c r="AAQ68" s="2934"/>
      <c r="AAR68" s="2934"/>
      <c r="AAS68" s="2934"/>
      <c r="AAT68" s="2934"/>
      <c r="AAU68" s="2934"/>
      <c r="AAV68" s="2934"/>
      <c r="AAW68" s="2934"/>
      <c r="AAX68" s="2934"/>
      <c r="AAY68" s="2934"/>
      <c r="AAZ68" s="2934"/>
      <c r="ABA68" s="2934"/>
      <c r="ABB68" s="2934"/>
      <c r="ABC68" s="2934"/>
      <c r="ABD68" s="2934"/>
      <c r="ABE68" s="2934"/>
      <c r="ABF68" s="2934"/>
      <c r="ABG68" s="2934"/>
      <c r="ABH68" s="2934"/>
      <c r="ABI68" s="2934"/>
      <c r="ABJ68" s="2934"/>
      <c r="ABK68" s="2934"/>
      <c r="ABL68" s="2934"/>
      <c r="ABM68" s="2934"/>
      <c r="ABN68" s="2934"/>
      <c r="ABO68" s="2934"/>
      <c r="ABP68" s="2934"/>
      <c r="ABQ68" s="2934"/>
      <c r="ABR68" s="2934"/>
      <c r="ABS68" s="2934"/>
      <c r="ABT68" s="2934"/>
      <c r="ABU68" s="2934"/>
      <c r="ABV68" s="2934"/>
      <c r="ABW68" s="2934"/>
      <c r="ABX68" s="2934"/>
      <c r="ABY68" s="2934"/>
      <c r="ABZ68" s="2934"/>
      <c r="ACA68" s="2934"/>
      <c r="ACB68" s="2934"/>
      <c r="ACC68" s="2934"/>
      <c r="ACD68" s="2934"/>
      <c r="ACE68" s="2934"/>
      <c r="ACF68" s="2934"/>
      <c r="ACG68" s="2934"/>
      <c r="ACH68" s="2934"/>
      <c r="ACI68" s="2934"/>
      <c r="ACJ68" s="2934"/>
      <c r="ACK68" s="2934"/>
      <c r="ACL68" s="2934"/>
      <c r="ACM68" s="2934"/>
      <c r="ACN68" s="2934"/>
      <c r="ACO68" s="2934"/>
      <c r="ACP68" s="2934"/>
      <c r="ACQ68" s="2934"/>
      <c r="ACR68" s="2934"/>
      <c r="ACS68" s="2934"/>
      <c r="ACT68" s="2934"/>
      <c r="ACU68" s="2934"/>
      <c r="ACV68" s="2934"/>
      <c r="ACW68" s="2934"/>
      <c r="ACX68" s="2934"/>
      <c r="ACY68" s="2934"/>
      <c r="ACZ68" s="2934"/>
      <c r="ADA68" s="2934"/>
      <c r="ADB68" s="2934"/>
      <c r="ADC68" s="2934"/>
      <c r="ADD68" s="2934"/>
      <c r="ADE68" s="2934"/>
      <c r="ADF68" s="2934"/>
      <c r="ADG68" s="2934"/>
      <c r="ADH68" s="2934"/>
      <c r="ADI68" s="2934"/>
      <c r="ADJ68" s="2934"/>
      <c r="ADK68" s="2934"/>
      <c r="ADL68" s="2934"/>
      <c r="ADM68" s="2934"/>
      <c r="ADN68" s="2934"/>
      <c r="ADO68" s="2934"/>
      <c r="ADP68" s="2934"/>
      <c r="ADQ68" s="2934"/>
      <c r="ADR68" s="2934"/>
      <c r="ADS68" s="2934"/>
      <c r="ADT68" s="2934"/>
      <c r="ADU68" s="2934"/>
      <c r="ADV68" s="2934"/>
      <c r="ADW68" s="2934"/>
      <c r="ADX68" s="2934"/>
      <c r="ADY68" s="2934"/>
      <c r="ADZ68" s="2934"/>
      <c r="AEA68" s="2934"/>
      <c r="AEB68" s="2934"/>
      <c r="AEC68" s="2934"/>
      <c r="AED68" s="2934"/>
      <c r="AEE68" s="2934"/>
      <c r="AEF68" s="2934"/>
      <c r="AEG68" s="2934"/>
      <c r="AEH68" s="2934"/>
      <c r="AEI68" s="2934"/>
      <c r="AEJ68" s="2934"/>
      <c r="AEK68" s="2934"/>
      <c r="AEL68" s="2934"/>
      <c r="AEM68" s="2934"/>
      <c r="AEN68" s="2934"/>
      <c r="AEO68" s="2934"/>
      <c r="AEP68" s="2934"/>
      <c r="AEQ68" s="2934"/>
      <c r="AER68" s="2934"/>
      <c r="AES68" s="2934"/>
      <c r="AET68" s="2934"/>
      <c r="AEU68" s="2934"/>
      <c r="AEV68" s="2934"/>
      <c r="AEW68" s="2934"/>
      <c r="AEX68" s="2934"/>
      <c r="AEY68" s="2934"/>
      <c r="AEZ68" s="2934"/>
      <c r="AFA68" s="2934"/>
      <c r="AFB68" s="2934"/>
      <c r="AFC68" s="2934"/>
      <c r="AFD68" s="2934"/>
      <c r="AFE68" s="2934"/>
      <c r="AFF68" s="2934"/>
      <c r="AFG68" s="2934"/>
      <c r="AFH68" s="2934"/>
      <c r="AFI68" s="2934"/>
      <c r="AFJ68" s="2934"/>
      <c r="AFK68" s="2934"/>
      <c r="AFL68" s="2934"/>
      <c r="AFM68" s="2934"/>
      <c r="AFN68" s="2934"/>
      <c r="AFO68" s="2934"/>
      <c r="AFP68" s="2934"/>
      <c r="AFQ68" s="2934"/>
      <c r="AFR68" s="2934"/>
      <c r="AFS68" s="2934"/>
      <c r="AFT68" s="2934"/>
      <c r="AFU68" s="2934"/>
      <c r="AFV68" s="2934"/>
      <c r="AFW68" s="2934"/>
      <c r="AFX68" s="2934"/>
      <c r="AFY68" s="2934"/>
      <c r="AFZ68" s="2934"/>
      <c r="AGA68" s="2934"/>
      <c r="AGB68" s="2934"/>
      <c r="AGC68" s="2934"/>
      <c r="AGD68" s="2934"/>
      <c r="AGE68" s="2934"/>
      <c r="AGF68" s="2934"/>
      <c r="AGG68" s="2934"/>
      <c r="AGH68" s="2934"/>
      <c r="AGI68" s="2934"/>
      <c r="AGJ68" s="2934"/>
      <c r="AGK68" s="2934"/>
      <c r="AGL68" s="2934"/>
      <c r="AGM68" s="2934"/>
      <c r="AGN68" s="2934"/>
      <c r="AGO68" s="2934"/>
      <c r="AGP68" s="2934"/>
      <c r="AGQ68" s="2934"/>
      <c r="AGR68" s="2934"/>
      <c r="AGS68" s="2934"/>
      <c r="AGT68" s="2934"/>
      <c r="AGU68" s="2934"/>
      <c r="AGV68" s="2934"/>
      <c r="AGW68" s="2934"/>
      <c r="AGX68" s="2934"/>
      <c r="AGY68" s="2934"/>
      <c r="AGZ68" s="2934"/>
      <c r="AHA68" s="2934"/>
      <c r="AHB68" s="2934"/>
      <c r="AHC68" s="2934"/>
      <c r="AHD68" s="2934"/>
      <c r="AHE68" s="2934"/>
      <c r="AHF68" s="2934"/>
      <c r="AHG68" s="2934"/>
      <c r="AHH68" s="2934"/>
      <c r="AHI68" s="2934"/>
      <c r="AHJ68" s="2934"/>
      <c r="AHK68" s="2934"/>
      <c r="AHL68" s="2934"/>
      <c r="AHM68" s="2934"/>
      <c r="AHN68" s="2934"/>
      <c r="AHO68" s="2934"/>
      <c r="AHP68" s="2934"/>
      <c r="AHQ68" s="2934"/>
      <c r="AHR68" s="2934"/>
      <c r="AHS68" s="2934"/>
      <c r="AHT68" s="2934"/>
      <c r="AHU68" s="2934"/>
      <c r="AHV68" s="2934"/>
      <c r="AHW68" s="2934"/>
      <c r="AHX68" s="2934"/>
      <c r="AHY68" s="2934"/>
      <c r="AHZ68" s="2934"/>
      <c r="AIA68" s="2934"/>
      <c r="AIB68" s="2934"/>
      <c r="AIC68" s="2934"/>
      <c r="AID68" s="2934"/>
      <c r="AIE68" s="2934"/>
      <c r="AIF68" s="2934"/>
      <c r="AIG68" s="2934"/>
      <c r="AIH68" s="2934"/>
      <c r="AII68" s="2934"/>
      <c r="AIJ68" s="2934"/>
      <c r="AIK68" s="2934"/>
      <c r="AIL68" s="2934"/>
      <c r="AIM68" s="2934"/>
      <c r="AIN68" s="2934"/>
      <c r="AIO68" s="2934"/>
      <c r="AIP68" s="2934"/>
      <c r="AIQ68" s="2934"/>
      <c r="AIR68" s="2934"/>
      <c r="AIS68" s="2934"/>
      <c r="AIT68" s="2934"/>
      <c r="AIU68" s="2934"/>
      <c r="AIV68" s="2934"/>
      <c r="AIW68" s="2934"/>
      <c r="AIX68" s="2934"/>
      <c r="AIY68" s="2934"/>
      <c r="AIZ68" s="2934"/>
      <c r="AJA68" s="2934"/>
      <c r="AJB68" s="2934"/>
      <c r="AJC68" s="2934"/>
      <c r="AJD68" s="2934"/>
      <c r="AJE68" s="2934"/>
      <c r="AJF68" s="2934"/>
      <c r="AJG68" s="2934"/>
      <c r="AJH68" s="2934"/>
      <c r="AJI68" s="2934"/>
      <c r="AJJ68" s="2934"/>
      <c r="AJK68" s="2934"/>
      <c r="AJL68" s="2934"/>
      <c r="AJM68" s="2934"/>
      <c r="AJN68" s="2934"/>
      <c r="AJO68" s="2934"/>
      <c r="AJP68" s="2934"/>
      <c r="AJQ68" s="2934"/>
      <c r="AJR68" s="2934"/>
      <c r="AJS68" s="2934"/>
      <c r="AJT68" s="2934"/>
      <c r="AJU68" s="2934"/>
      <c r="AJV68" s="2934"/>
      <c r="AJW68" s="2934"/>
      <c r="AJX68" s="2934"/>
      <c r="AJY68" s="2934"/>
      <c r="AJZ68" s="2934"/>
      <c r="AKA68" s="2934"/>
      <c r="AKB68" s="2934"/>
      <c r="AKC68" s="2934"/>
      <c r="AKD68" s="2934"/>
      <c r="AKE68" s="2934"/>
      <c r="AKF68" s="2934"/>
      <c r="AKG68" s="2934"/>
      <c r="AKH68" s="2934"/>
      <c r="AKI68" s="2934"/>
      <c r="AKJ68" s="2934"/>
      <c r="AKK68" s="2934"/>
      <c r="AKL68" s="2934"/>
      <c r="AKM68" s="2934"/>
      <c r="AKN68" s="2934"/>
      <c r="AKO68" s="2934"/>
      <c r="AKP68" s="2934"/>
      <c r="AKQ68" s="2934"/>
      <c r="AKR68" s="2934"/>
      <c r="AKS68" s="2934"/>
      <c r="AKT68" s="2934"/>
      <c r="AKU68" s="2934"/>
      <c r="AKV68" s="2934"/>
      <c r="AKW68" s="2934"/>
      <c r="AKX68" s="2934"/>
      <c r="AKY68" s="2934"/>
      <c r="AKZ68" s="2934"/>
      <c r="ALA68" s="2934"/>
      <c r="ALB68" s="2934"/>
      <c r="ALC68" s="2934"/>
      <c r="ALD68" s="2934"/>
      <c r="ALE68" s="2934"/>
      <c r="ALF68" s="2934"/>
      <c r="ALG68" s="2934"/>
      <c r="ALH68" s="2934"/>
      <c r="ALI68" s="2934"/>
      <c r="ALJ68" s="2934"/>
      <c r="ALK68" s="2934"/>
      <c r="ALL68" s="2934"/>
      <c r="ALM68" s="2934"/>
      <c r="ALN68" s="2934"/>
      <c r="ALO68" s="2934"/>
      <c r="ALP68" s="2934"/>
      <c r="ALQ68" s="2934"/>
      <c r="ALR68" s="2934"/>
      <c r="ALS68" s="2934"/>
      <c r="ALT68" s="2934"/>
      <c r="ALU68" s="2934"/>
      <c r="ALV68" s="2934"/>
    </row>
    <row r="69" spans="1:1010" s="29" customFormat="1" ht="15.75" thickBot="1" x14ac:dyDescent="0.3">
      <c r="A69" s="85" t="s">
        <v>100</v>
      </c>
      <c r="B69" s="544"/>
      <c r="C69" s="544"/>
      <c r="D69" s="544"/>
      <c r="E69" s="544"/>
      <c r="F69" s="544"/>
      <c r="G69" s="544"/>
      <c r="H69" s="2791"/>
      <c r="I69" s="538"/>
      <c r="J69" s="650"/>
      <c r="K69" s="508" t="s">
        <v>102</v>
      </c>
      <c r="L69" s="509" t="s">
        <v>32</v>
      </c>
      <c r="M69" s="498"/>
      <c r="N69" s="87"/>
      <c r="O69" s="86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69"/>
      <c r="AC69" s="69"/>
      <c r="AD69" s="98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</row>
    <row r="70" spans="1:1010" ht="15.75" thickTop="1" x14ac:dyDescent="0.25">
      <c r="A70" s="84" t="s">
        <v>103</v>
      </c>
      <c r="B70" s="545">
        <v>4514</v>
      </c>
      <c r="C70" s="545">
        <v>1393</v>
      </c>
      <c r="D70" s="545">
        <v>-31</v>
      </c>
      <c r="E70" s="545">
        <v>-441</v>
      </c>
      <c r="F70" s="545">
        <v>-472</v>
      </c>
      <c r="G70" s="545">
        <v>16383</v>
      </c>
      <c r="H70" s="655">
        <v>41</v>
      </c>
      <c r="I70" s="2781">
        <v>0</v>
      </c>
      <c r="J70" s="663">
        <v>41</v>
      </c>
      <c r="K70" s="503" t="s">
        <v>104</v>
      </c>
      <c r="L70" s="504" t="s">
        <v>36</v>
      </c>
      <c r="M70" s="491"/>
      <c r="N70" s="78"/>
      <c r="O70" s="77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39"/>
      <c r="AC70" s="39"/>
      <c r="AD70" s="98"/>
    </row>
    <row r="71" spans="1:1010" x14ac:dyDescent="0.25">
      <c r="A71" s="35" t="s">
        <v>103</v>
      </c>
      <c r="B71" s="537"/>
      <c r="C71" s="537"/>
      <c r="D71" s="537"/>
      <c r="E71" s="537"/>
      <c r="F71" s="537"/>
      <c r="G71" s="537"/>
      <c r="H71" s="647"/>
      <c r="I71" s="537"/>
      <c r="J71" s="648"/>
      <c r="K71" s="505" t="s">
        <v>105</v>
      </c>
      <c r="L71" s="506" t="s">
        <v>38</v>
      </c>
      <c r="M71" s="494"/>
      <c r="N71" s="77"/>
      <c r="O71" s="77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39"/>
      <c r="AC71" s="39"/>
      <c r="AD71" s="98"/>
    </row>
    <row r="72" spans="1:1010" x14ac:dyDescent="0.25">
      <c r="A72" s="35" t="s">
        <v>103</v>
      </c>
      <c r="B72" s="537"/>
      <c r="C72" s="537"/>
      <c r="D72" s="537"/>
      <c r="E72" s="537"/>
      <c r="F72" s="537"/>
      <c r="G72" s="537"/>
      <c r="H72" s="647"/>
      <c r="I72" s="537"/>
      <c r="J72" s="648"/>
      <c r="K72" s="505" t="s">
        <v>106</v>
      </c>
      <c r="L72" s="506" t="s">
        <v>38</v>
      </c>
      <c r="M72" s="491"/>
      <c r="N72" s="78"/>
      <c r="O72" s="77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39"/>
      <c r="AC72" s="39"/>
      <c r="AD72" s="98"/>
    </row>
    <row r="73" spans="1:1010" x14ac:dyDescent="0.25">
      <c r="A73" s="35" t="s">
        <v>103</v>
      </c>
      <c r="B73" s="537"/>
      <c r="C73" s="537"/>
      <c r="D73" s="537"/>
      <c r="E73" s="537"/>
      <c r="F73" s="537"/>
      <c r="G73" s="537"/>
      <c r="H73" s="647"/>
      <c r="I73" s="537"/>
      <c r="J73" s="648"/>
      <c r="K73" s="505" t="s">
        <v>4896</v>
      </c>
      <c r="L73" s="506" t="s">
        <v>38</v>
      </c>
      <c r="M73" s="494"/>
      <c r="N73" s="77"/>
      <c r="O73" s="77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39"/>
      <c r="AC73" s="39"/>
      <c r="AD73" s="98"/>
    </row>
    <row r="74" spans="1:1010" x14ac:dyDescent="0.25">
      <c r="A74" s="35" t="s">
        <v>103</v>
      </c>
      <c r="B74" s="537"/>
      <c r="C74" s="537"/>
      <c r="D74" s="537"/>
      <c r="E74" s="537"/>
      <c r="F74" s="537"/>
      <c r="G74" s="537"/>
      <c r="H74" s="647"/>
      <c r="I74" s="537"/>
      <c r="J74" s="648"/>
      <c r="K74" s="505" t="s">
        <v>107</v>
      </c>
      <c r="L74" s="506" t="s">
        <v>38</v>
      </c>
      <c r="M74" s="494"/>
      <c r="N74" s="77"/>
      <c r="O74" s="77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39"/>
      <c r="AC74" s="39"/>
      <c r="AD74" s="98"/>
    </row>
    <row r="75" spans="1:1010" x14ac:dyDescent="0.25">
      <c r="A75" s="35" t="s">
        <v>103</v>
      </c>
      <c r="B75" s="537"/>
      <c r="C75" s="537"/>
      <c r="D75" s="537"/>
      <c r="E75" s="537"/>
      <c r="F75" s="537"/>
      <c r="G75" s="537"/>
      <c r="H75" s="647"/>
      <c r="I75" s="537"/>
      <c r="J75" s="648"/>
      <c r="K75" s="505" t="s">
        <v>108</v>
      </c>
      <c r="L75" s="506" t="s">
        <v>38</v>
      </c>
      <c r="M75" s="494"/>
      <c r="N75" s="77"/>
      <c r="O75" s="77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39"/>
      <c r="AC75" s="39"/>
      <c r="AD75" s="98"/>
    </row>
    <row r="76" spans="1:1010" x14ac:dyDescent="0.25">
      <c r="A76" s="35" t="s">
        <v>103</v>
      </c>
      <c r="B76" s="537"/>
      <c r="C76" s="537"/>
      <c r="D76" s="537"/>
      <c r="E76" s="537"/>
      <c r="F76" s="537"/>
      <c r="G76" s="537"/>
      <c r="H76" s="647"/>
      <c r="I76" s="537"/>
      <c r="J76" s="648"/>
      <c r="K76" s="505" t="s">
        <v>109</v>
      </c>
      <c r="L76" s="506" t="s">
        <v>40</v>
      </c>
      <c r="M76" s="491"/>
      <c r="N76" s="78" t="s">
        <v>110</v>
      </c>
      <c r="O76" s="77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39"/>
      <c r="AC76" s="39"/>
      <c r="AD76" s="97"/>
    </row>
    <row r="77" spans="1:1010" x14ac:dyDescent="0.25">
      <c r="A77" s="35" t="s">
        <v>103</v>
      </c>
      <c r="B77" s="537"/>
      <c r="C77" s="537"/>
      <c r="D77" s="537"/>
      <c r="E77" s="537"/>
      <c r="F77" s="537"/>
      <c r="G77" s="537"/>
      <c r="H77" s="647"/>
      <c r="I77" s="537"/>
      <c r="J77" s="648"/>
      <c r="K77" s="505" t="s">
        <v>111</v>
      </c>
      <c r="L77" s="506" t="s">
        <v>40</v>
      </c>
      <c r="M77" s="491"/>
      <c r="N77" s="78"/>
      <c r="O77" s="77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39"/>
      <c r="AC77" s="39"/>
      <c r="AD77" s="98"/>
    </row>
    <row r="78" spans="1:1010" x14ac:dyDescent="0.25">
      <c r="A78" s="35" t="s">
        <v>103</v>
      </c>
      <c r="B78" s="537"/>
      <c r="C78" s="537"/>
      <c r="D78" s="537"/>
      <c r="E78" s="537"/>
      <c r="F78" s="537"/>
      <c r="G78" s="537"/>
      <c r="H78" s="647"/>
      <c r="I78" s="537"/>
      <c r="J78" s="648"/>
      <c r="K78" s="505" t="s">
        <v>112</v>
      </c>
      <c r="L78" s="506" t="s">
        <v>40</v>
      </c>
      <c r="M78" s="491" t="s">
        <v>113</v>
      </c>
      <c r="N78" s="78" t="s">
        <v>110</v>
      </c>
      <c r="O78" s="77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39"/>
      <c r="AC78" s="39"/>
      <c r="AD78" s="97"/>
    </row>
    <row r="79" spans="1:1010" x14ac:dyDescent="0.25">
      <c r="A79" s="35" t="s">
        <v>103</v>
      </c>
      <c r="B79" s="537"/>
      <c r="C79" s="537"/>
      <c r="D79" s="537"/>
      <c r="E79" s="537"/>
      <c r="F79" s="537"/>
      <c r="G79" s="537"/>
      <c r="H79" s="647"/>
      <c r="I79" s="537"/>
      <c r="J79" s="648"/>
      <c r="K79" s="505" t="s">
        <v>114</v>
      </c>
      <c r="L79" s="506" t="s">
        <v>40</v>
      </c>
      <c r="M79" s="491"/>
      <c r="N79" s="78" t="s">
        <v>110</v>
      </c>
      <c r="O79" s="77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39"/>
      <c r="AC79" s="39"/>
      <c r="AD79" s="98"/>
    </row>
    <row r="80" spans="1:1010" x14ac:dyDescent="0.25">
      <c r="A80" s="35" t="s">
        <v>103</v>
      </c>
      <c r="B80" s="537"/>
      <c r="C80" s="537"/>
      <c r="D80" s="537"/>
      <c r="E80" s="537"/>
      <c r="F80" s="537"/>
      <c r="G80" s="537"/>
      <c r="H80" s="647"/>
      <c r="I80" s="537"/>
      <c r="J80" s="648"/>
      <c r="K80" s="505" t="s">
        <v>115</v>
      </c>
      <c r="L80" s="506" t="s">
        <v>40</v>
      </c>
      <c r="M80" s="491"/>
      <c r="N80" s="78"/>
      <c r="O80" s="77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39"/>
      <c r="AC80" s="39"/>
      <c r="AD80" s="98"/>
    </row>
    <row r="81" spans="1:30" x14ac:dyDescent="0.25">
      <c r="A81" s="35" t="s">
        <v>103</v>
      </c>
      <c r="B81" s="537"/>
      <c r="C81" s="537"/>
      <c r="D81" s="537"/>
      <c r="E81" s="537"/>
      <c r="F81" s="537"/>
      <c r="G81" s="537"/>
      <c r="H81" s="647"/>
      <c r="I81" s="537"/>
      <c r="J81" s="648"/>
      <c r="K81" s="505" t="s">
        <v>116</v>
      </c>
      <c r="L81" s="506" t="s">
        <v>40</v>
      </c>
      <c r="M81" s="494"/>
      <c r="N81" s="77" t="s">
        <v>110</v>
      </c>
      <c r="O81" s="77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39"/>
      <c r="AC81" s="39"/>
      <c r="AD81" s="98"/>
    </row>
    <row r="82" spans="1:30" x14ac:dyDescent="0.25">
      <c r="A82" s="35" t="s">
        <v>103</v>
      </c>
      <c r="B82" s="537"/>
      <c r="C82" s="537"/>
      <c r="D82" s="537"/>
      <c r="E82" s="537"/>
      <c r="F82" s="537"/>
      <c r="G82" s="537"/>
      <c r="H82" s="647"/>
      <c r="I82" s="537"/>
      <c r="J82" s="648"/>
      <c r="K82" s="505" t="s">
        <v>117</v>
      </c>
      <c r="L82" s="506" t="s">
        <v>40</v>
      </c>
      <c r="M82" s="491"/>
      <c r="N82" s="78" t="s">
        <v>118</v>
      </c>
      <c r="O82" s="77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39"/>
      <c r="AC82" s="39"/>
      <c r="AD82" s="97"/>
    </row>
    <row r="83" spans="1:30" x14ac:dyDescent="0.25">
      <c r="A83" s="35" t="s">
        <v>103</v>
      </c>
      <c r="B83" s="537"/>
      <c r="C83" s="537"/>
      <c r="D83" s="537"/>
      <c r="E83" s="537"/>
      <c r="F83" s="537"/>
      <c r="G83" s="537"/>
      <c r="H83" s="647"/>
      <c r="I83" s="537"/>
      <c r="J83" s="648"/>
      <c r="K83" s="505" t="s">
        <v>119</v>
      </c>
      <c r="L83" s="506" t="s">
        <v>40</v>
      </c>
      <c r="M83" s="491"/>
      <c r="N83" s="78"/>
      <c r="O83" s="77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39"/>
      <c r="AC83" s="39"/>
      <c r="AD83" s="98"/>
    </row>
    <row r="84" spans="1:30" x14ac:dyDescent="0.25">
      <c r="A84" s="35" t="s">
        <v>103</v>
      </c>
      <c r="B84" s="537"/>
      <c r="C84" s="537"/>
      <c r="D84" s="537"/>
      <c r="E84" s="537"/>
      <c r="F84" s="537"/>
      <c r="G84" s="537"/>
      <c r="H84" s="647"/>
      <c r="I84" s="537"/>
      <c r="J84" s="648"/>
      <c r="K84" s="505" t="s">
        <v>120</v>
      </c>
      <c r="L84" s="506" t="s">
        <v>40</v>
      </c>
      <c r="M84" s="491"/>
      <c r="N84" s="78" t="s">
        <v>118</v>
      </c>
      <c r="O84" s="77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39"/>
      <c r="AC84" s="39"/>
      <c r="AD84" s="98"/>
    </row>
    <row r="85" spans="1:30" x14ac:dyDescent="0.25">
      <c r="A85" s="35" t="s">
        <v>103</v>
      </c>
      <c r="B85" s="537"/>
      <c r="C85" s="537"/>
      <c r="D85" s="537"/>
      <c r="E85" s="537"/>
      <c r="F85" s="537"/>
      <c r="G85" s="537"/>
      <c r="H85" s="647"/>
      <c r="I85" s="537"/>
      <c r="J85" s="648"/>
      <c r="K85" s="505" t="s">
        <v>121</v>
      </c>
      <c r="L85" s="506" t="s">
        <v>20</v>
      </c>
      <c r="M85" s="494"/>
      <c r="N85" s="77"/>
      <c r="O85" s="77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39"/>
      <c r="AC85" s="39"/>
      <c r="AD85" s="98"/>
    </row>
    <row r="86" spans="1:30" x14ac:dyDescent="0.25">
      <c r="A86" s="35" t="s">
        <v>103</v>
      </c>
      <c r="B86" s="537"/>
      <c r="C86" s="537"/>
      <c r="D86" s="537"/>
      <c r="E86" s="537"/>
      <c r="F86" s="537"/>
      <c r="G86" s="537"/>
      <c r="H86" s="647"/>
      <c r="I86" s="537"/>
      <c r="J86" s="648"/>
      <c r="K86" s="505" t="s">
        <v>122</v>
      </c>
      <c r="L86" s="506" t="s">
        <v>20</v>
      </c>
      <c r="M86" s="494" t="s">
        <v>21</v>
      </c>
      <c r="N86" s="77"/>
      <c r="O86" s="77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39"/>
      <c r="AC86" s="39"/>
      <c r="AD86" s="98"/>
    </row>
    <row r="87" spans="1:30" x14ac:dyDescent="0.25">
      <c r="A87" s="35" t="s">
        <v>103</v>
      </c>
      <c r="B87" s="537"/>
      <c r="C87" s="537"/>
      <c r="D87" s="537"/>
      <c r="E87" s="537"/>
      <c r="F87" s="537"/>
      <c r="G87" s="537"/>
      <c r="H87" s="647"/>
      <c r="I87" s="537"/>
      <c r="J87" s="648"/>
      <c r="K87" s="505" t="s">
        <v>123</v>
      </c>
      <c r="L87" s="506" t="s">
        <v>124</v>
      </c>
      <c r="M87" s="494"/>
      <c r="N87" s="77"/>
      <c r="O87" s="77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39"/>
      <c r="AC87" s="39"/>
      <c r="AD87" s="97"/>
    </row>
    <row r="88" spans="1:30" x14ac:dyDescent="0.25">
      <c r="A88" s="35" t="s">
        <v>103</v>
      </c>
      <c r="B88" s="537"/>
      <c r="C88" s="537"/>
      <c r="D88" s="537"/>
      <c r="E88" s="537"/>
      <c r="F88" s="537"/>
      <c r="G88" s="537"/>
      <c r="H88" s="647"/>
      <c r="I88" s="537"/>
      <c r="J88" s="648"/>
      <c r="K88" s="505" t="s">
        <v>125</v>
      </c>
      <c r="L88" s="506" t="s">
        <v>45</v>
      </c>
      <c r="M88" s="494"/>
      <c r="N88" s="77"/>
      <c r="O88" s="77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39"/>
      <c r="AC88" s="39"/>
      <c r="AD88" s="98"/>
    </row>
    <row r="89" spans="1:30" x14ac:dyDescent="0.25">
      <c r="A89" s="35" t="s">
        <v>103</v>
      </c>
      <c r="B89" s="537"/>
      <c r="C89" s="537"/>
      <c r="D89" s="537"/>
      <c r="E89" s="537"/>
      <c r="F89" s="537"/>
      <c r="G89" s="537"/>
      <c r="H89" s="647"/>
      <c r="I89" s="537"/>
      <c r="J89" s="648"/>
      <c r="K89" s="505" t="s">
        <v>126</v>
      </c>
      <c r="L89" s="506" t="s">
        <v>46</v>
      </c>
      <c r="M89" s="494"/>
      <c r="N89" s="77"/>
      <c r="O89" s="77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39"/>
      <c r="AC89" s="39"/>
      <c r="AD89" s="98"/>
    </row>
    <row r="90" spans="1:30" ht="14.25" customHeight="1" x14ac:dyDescent="0.25">
      <c r="A90" s="35" t="s">
        <v>103</v>
      </c>
      <c r="B90" s="537"/>
      <c r="C90" s="537"/>
      <c r="D90" s="537"/>
      <c r="E90" s="537"/>
      <c r="F90" s="537"/>
      <c r="G90" s="537"/>
      <c r="H90" s="647"/>
      <c r="I90" s="537"/>
      <c r="J90" s="648"/>
      <c r="K90" s="505" t="s">
        <v>127</v>
      </c>
      <c r="L90" s="506" t="s">
        <v>46</v>
      </c>
      <c r="M90" s="494" t="s">
        <v>128</v>
      </c>
      <c r="N90" s="77"/>
      <c r="O90" s="77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39"/>
      <c r="AC90" s="39"/>
      <c r="AD90" s="98"/>
    </row>
    <row r="91" spans="1:30" x14ac:dyDescent="0.25">
      <c r="A91" s="35" t="s">
        <v>103</v>
      </c>
      <c r="B91" s="537"/>
      <c r="C91" s="537"/>
      <c r="D91" s="537"/>
      <c r="E91" s="537"/>
      <c r="F91" s="537"/>
      <c r="G91" s="537"/>
      <c r="H91" s="647"/>
      <c r="I91" s="537"/>
      <c r="J91" s="648"/>
      <c r="K91" s="505" t="s">
        <v>129</v>
      </c>
      <c r="L91" s="506" t="s">
        <v>47</v>
      </c>
      <c r="M91" s="491"/>
      <c r="N91" s="78"/>
      <c r="O91" s="77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39"/>
      <c r="AC91" s="39"/>
      <c r="AD91" s="98"/>
    </row>
    <row r="92" spans="1:30" x14ac:dyDescent="0.25">
      <c r="A92" s="35" t="s">
        <v>103</v>
      </c>
      <c r="B92" s="537"/>
      <c r="C92" s="537"/>
      <c r="D92" s="537"/>
      <c r="E92" s="537"/>
      <c r="F92" s="537"/>
      <c r="G92" s="537"/>
      <c r="H92" s="647"/>
      <c r="I92" s="537"/>
      <c r="J92" s="648"/>
      <c r="K92" s="505" t="s">
        <v>130</v>
      </c>
      <c r="L92" s="506" t="s">
        <v>46</v>
      </c>
      <c r="M92" s="491"/>
      <c r="N92" s="78"/>
      <c r="O92" s="77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39"/>
      <c r="AC92" s="39"/>
      <c r="AD92" s="98"/>
    </row>
    <row r="93" spans="1:30" x14ac:dyDescent="0.25">
      <c r="A93" s="35" t="s">
        <v>103</v>
      </c>
      <c r="B93" s="537"/>
      <c r="C93" s="537"/>
      <c r="D93" s="537"/>
      <c r="E93" s="537"/>
      <c r="F93" s="537"/>
      <c r="G93" s="537"/>
      <c r="H93" s="647"/>
      <c r="I93" s="537"/>
      <c r="J93" s="648"/>
      <c r="K93" s="505" t="s">
        <v>131</v>
      </c>
      <c r="L93" s="506" t="s">
        <v>46</v>
      </c>
      <c r="M93" s="491"/>
      <c r="N93" s="78"/>
      <c r="O93" s="77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39"/>
      <c r="AC93" s="39"/>
      <c r="AD93" s="98"/>
    </row>
    <row r="94" spans="1:30" x14ac:dyDescent="0.25">
      <c r="A94" s="35" t="s">
        <v>103</v>
      </c>
      <c r="B94" s="537"/>
      <c r="C94" s="537"/>
      <c r="D94" s="537"/>
      <c r="E94" s="537"/>
      <c r="F94" s="537"/>
      <c r="G94" s="537"/>
      <c r="H94" s="647"/>
      <c r="I94" s="537"/>
      <c r="J94" s="648"/>
      <c r="K94" s="505" t="s">
        <v>132</v>
      </c>
      <c r="L94" s="506" t="s">
        <v>46</v>
      </c>
      <c r="M94" s="491"/>
      <c r="N94" s="78"/>
      <c r="O94" s="77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39"/>
      <c r="AC94" s="39"/>
      <c r="AD94" s="98"/>
    </row>
    <row r="95" spans="1:30" x14ac:dyDescent="0.25">
      <c r="A95" s="35" t="s">
        <v>103</v>
      </c>
      <c r="B95" s="537"/>
      <c r="C95" s="537"/>
      <c r="D95" s="537"/>
      <c r="E95" s="537"/>
      <c r="F95" s="537"/>
      <c r="G95" s="537"/>
      <c r="H95" s="647"/>
      <c r="I95" s="537"/>
      <c r="J95" s="648"/>
      <c r="K95" s="505" t="s">
        <v>133</v>
      </c>
      <c r="L95" s="506" t="s">
        <v>46</v>
      </c>
      <c r="M95" s="491" t="s">
        <v>128</v>
      </c>
      <c r="N95" s="78"/>
      <c r="O95" s="77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39"/>
      <c r="AC95" s="39"/>
      <c r="AD95" s="98"/>
    </row>
    <row r="96" spans="1:30" x14ac:dyDescent="0.25">
      <c r="A96" s="35" t="s">
        <v>103</v>
      </c>
      <c r="B96" s="537"/>
      <c r="C96" s="537"/>
      <c r="D96" s="537"/>
      <c r="E96" s="537"/>
      <c r="F96" s="537"/>
      <c r="G96" s="537"/>
      <c r="H96" s="647"/>
      <c r="I96" s="537"/>
      <c r="J96" s="648"/>
      <c r="K96" s="505" t="s">
        <v>134</v>
      </c>
      <c r="L96" s="506" t="s">
        <v>25</v>
      </c>
      <c r="M96" s="491"/>
      <c r="N96" s="78"/>
      <c r="O96" s="77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39"/>
      <c r="AC96" s="39"/>
      <c r="AD96" s="98"/>
    </row>
    <row r="97" spans="1:486" x14ac:dyDescent="0.25">
      <c r="A97" s="35" t="s">
        <v>103</v>
      </c>
      <c r="B97" s="537"/>
      <c r="C97" s="537"/>
      <c r="D97" s="537"/>
      <c r="E97" s="537"/>
      <c r="F97" s="537"/>
      <c r="G97" s="537"/>
      <c r="H97" s="647"/>
      <c r="I97" s="537"/>
      <c r="J97" s="648"/>
      <c r="K97" s="505" t="s">
        <v>135</v>
      </c>
      <c r="L97" s="506" t="s">
        <v>25</v>
      </c>
      <c r="M97" s="491"/>
      <c r="N97" s="78"/>
      <c r="O97" s="77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39"/>
      <c r="AC97" s="39"/>
      <c r="AD97" s="98"/>
    </row>
    <row r="98" spans="1:486" x14ac:dyDescent="0.25">
      <c r="A98" s="35" t="s">
        <v>103</v>
      </c>
      <c r="B98" s="537"/>
      <c r="C98" s="537"/>
      <c r="D98" s="537"/>
      <c r="E98" s="537"/>
      <c r="F98" s="537"/>
      <c r="G98" s="537"/>
      <c r="H98" s="647"/>
      <c r="I98" s="537"/>
      <c r="J98" s="648"/>
      <c r="K98" s="505" t="s">
        <v>136</v>
      </c>
      <c r="L98" s="506" t="s">
        <v>25</v>
      </c>
      <c r="M98" s="491" t="s">
        <v>137</v>
      </c>
      <c r="N98" s="78"/>
      <c r="O98" s="77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39"/>
      <c r="AC98" s="39"/>
      <c r="AD98" s="98"/>
    </row>
    <row r="99" spans="1:486" x14ac:dyDescent="0.25">
      <c r="A99" s="35" t="s">
        <v>103</v>
      </c>
      <c r="B99" s="537"/>
      <c r="C99" s="537"/>
      <c r="D99" s="537"/>
      <c r="E99" s="537"/>
      <c r="F99" s="537"/>
      <c r="G99" s="537"/>
      <c r="H99" s="647"/>
      <c r="I99" s="537"/>
      <c r="J99" s="648"/>
      <c r="K99" s="505" t="s">
        <v>138</v>
      </c>
      <c r="L99" s="506" t="s">
        <v>139</v>
      </c>
      <c r="M99" s="491"/>
      <c r="N99" s="78"/>
      <c r="O99" s="77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39"/>
      <c r="AC99" s="39"/>
      <c r="AD99" s="98"/>
    </row>
    <row r="100" spans="1:486" x14ac:dyDescent="0.25">
      <c r="A100" s="36" t="s">
        <v>103</v>
      </c>
      <c r="B100" s="537"/>
      <c r="C100" s="537"/>
      <c r="D100" s="537"/>
      <c r="E100" s="537"/>
      <c r="F100" s="537"/>
      <c r="G100" s="537"/>
      <c r="H100" s="647"/>
      <c r="I100" s="537"/>
      <c r="J100" s="648"/>
      <c r="K100" s="505" t="s">
        <v>140</v>
      </c>
      <c r="L100" s="506" t="s">
        <v>139</v>
      </c>
      <c r="M100" s="491"/>
      <c r="N100" s="78"/>
      <c r="O100" s="77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39"/>
      <c r="AC100" s="39"/>
      <c r="AD100" s="98"/>
    </row>
    <row r="101" spans="1:486" x14ac:dyDescent="0.25">
      <c r="A101" s="36" t="s">
        <v>103</v>
      </c>
      <c r="B101" s="537"/>
      <c r="C101" s="537"/>
      <c r="D101" s="537"/>
      <c r="E101" s="537"/>
      <c r="F101" s="537"/>
      <c r="G101" s="537"/>
      <c r="H101" s="647"/>
      <c r="I101" s="537"/>
      <c r="J101" s="648"/>
      <c r="K101" s="505" t="s">
        <v>141</v>
      </c>
      <c r="L101" s="506" t="s">
        <v>139</v>
      </c>
      <c r="M101" s="491"/>
      <c r="N101" s="78"/>
      <c r="O101" s="77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39"/>
      <c r="AC101" s="39"/>
      <c r="AD101" s="98"/>
    </row>
    <row r="102" spans="1:486" x14ac:dyDescent="0.25">
      <c r="A102" s="36" t="s">
        <v>103</v>
      </c>
      <c r="B102" s="537"/>
      <c r="C102" s="537"/>
      <c r="D102" s="537"/>
      <c r="E102" s="537"/>
      <c r="F102" s="537"/>
      <c r="G102" s="537"/>
      <c r="H102" s="647"/>
      <c r="I102" s="537"/>
      <c r="J102" s="648"/>
      <c r="K102" s="505" t="s">
        <v>142</v>
      </c>
      <c r="L102" s="506" t="s">
        <v>139</v>
      </c>
      <c r="M102" s="491" t="s">
        <v>143</v>
      </c>
      <c r="N102" s="78"/>
      <c r="O102" s="77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39"/>
      <c r="AC102" s="39"/>
      <c r="AD102" s="98"/>
    </row>
    <row r="103" spans="1:486" x14ac:dyDescent="0.25">
      <c r="A103" s="36" t="s">
        <v>103</v>
      </c>
      <c r="B103" s="537"/>
      <c r="C103" s="537"/>
      <c r="D103" s="537"/>
      <c r="E103" s="537"/>
      <c r="F103" s="537"/>
      <c r="G103" s="537"/>
      <c r="H103" s="647"/>
      <c r="I103" s="537"/>
      <c r="J103" s="648"/>
      <c r="K103" s="505" t="s">
        <v>144</v>
      </c>
      <c r="L103" s="506" t="s">
        <v>139</v>
      </c>
      <c r="M103" s="491" t="s">
        <v>60</v>
      </c>
      <c r="N103" s="78"/>
      <c r="O103" s="77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39"/>
      <c r="AC103" s="39"/>
      <c r="AD103" s="98"/>
    </row>
    <row r="104" spans="1:486" x14ac:dyDescent="0.25">
      <c r="A104" s="36" t="s">
        <v>103</v>
      </c>
      <c r="B104" s="537"/>
      <c r="C104" s="537"/>
      <c r="D104" s="537"/>
      <c r="E104" s="537"/>
      <c r="F104" s="537"/>
      <c r="G104" s="537"/>
      <c r="H104" s="647"/>
      <c r="I104" s="537"/>
      <c r="J104" s="648"/>
      <c r="K104" s="505" t="s">
        <v>145</v>
      </c>
      <c r="L104" s="506" t="s">
        <v>139</v>
      </c>
      <c r="M104" s="491" t="s">
        <v>60</v>
      </c>
      <c r="N104" s="78"/>
      <c r="O104" s="77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39"/>
      <c r="AC104" s="39"/>
      <c r="AD104" s="97"/>
    </row>
    <row r="105" spans="1:486" x14ac:dyDescent="0.25">
      <c r="A105" s="36" t="s">
        <v>103</v>
      </c>
      <c r="B105" s="537"/>
      <c r="C105" s="537"/>
      <c r="D105" s="537"/>
      <c r="E105" s="537"/>
      <c r="F105" s="537"/>
      <c r="G105" s="537"/>
      <c r="H105" s="647"/>
      <c r="I105" s="537"/>
      <c r="J105" s="648"/>
      <c r="K105" s="505" t="s">
        <v>146</v>
      </c>
      <c r="L105" s="506" t="s">
        <v>63</v>
      </c>
      <c r="M105" s="491"/>
      <c r="N105" s="78"/>
      <c r="O105" s="77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39"/>
      <c r="AC105" s="39"/>
      <c r="AD105" s="98"/>
    </row>
    <row r="106" spans="1:486" x14ac:dyDescent="0.25">
      <c r="A106" s="36" t="s">
        <v>103</v>
      </c>
      <c r="B106" s="537"/>
      <c r="C106" s="537"/>
      <c r="D106" s="537"/>
      <c r="E106" s="537"/>
      <c r="F106" s="537"/>
      <c r="G106" s="537"/>
      <c r="H106" s="647"/>
      <c r="I106" s="537"/>
      <c r="J106" s="648"/>
      <c r="K106" s="505" t="s">
        <v>147</v>
      </c>
      <c r="L106" s="506" t="s">
        <v>65</v>
      </c>
      <c r="M106" s="491"/>
      <c r="N106" s="78"/>
      <c r="O106" s="77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39"/>
      <c r="AC106" s="39"/>
      <c r="AD106" s="98"/>
    </row>
    <row r="107" spans="1:486" x14ac:dyDescent="0.25">
      <c r="A107" s="36" t="s">
        <v>103</v>
      </c>
      <c r="B107" s="537"/>
      <c r="C107" s="537"/>
      <c r="D107" s="537"/>
      <c r="E107" s="537"/>
      <c r="F107" s="537"/>
      <c r="G107" s="537"/>
      <c r="H107" s="647"/>
      <c r="I107" s="537"/>
      <c r="J107" s="648"/>
      <c r="K107" s="505" t="s">
        <v>148</v>
      </c>
      <c r="L107" s="506" t="s">
        <v>65</v>
      </c>
      <c r="M107" s="491"/>
      <c r="N107" s="78"/>
      <c r="O107" s="77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39"/>
      <c r="AC107" s="39"/>
      <c r="AD107" s="97"/>
    </row>
    <row r="108" spans="1:486" x14ac:dyDescent="0.25">
      <c r="A108" s="36" t="s">
        <v>103</v>
      </c>
      <c r="B108" s="537"/>
      <c r="C108" s="537"/>
      <c r="D108" s="537"/>
      <c r="E108" s="537"/>
      <c r="F108" s="537"/>
      <c r="G108" s="537"/>
      <c r="H108" s="647"/>
      <c r="I108" s="537"/>
      <c r="J108" s="648"/>
      <c r="K108" s="505" t="s">
        <v>149</v>
      </c>
      <c r="L108" s="506" t="s">
        <v>65</v>
      </c>
      <c r="M108" s="494"/>
      <c r="N108" s="77"/>
      <c r="O108" s="77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39"/>
      <c r="AC108" s="39"/>
      <c r="AD108" s="98"/>
    </row>
    <row r="109" spans="1:486" x14ac:dyDescent="0.25">
      <c r="A109" s="36" t="s">
        <v>103</v>
      </c>
      <c r="B109" s="537"/>
      <c r="C109" s="537"/>
      <c r="D109" s="537"/>
      <c r="E109" s="537"/>
      <c r="F109" s="537"/>
      <c r="G109" s="537"/>
      <c r="H109" s="647"/>
      <c r="I109" s="537"/>
      <c r="J109" s="648"/>
      <c r="K109" s="505" t="s">
        <v>150</v>
      </c>
      <c r="L109" s="506" t="s">
        <v>65</v>
      </c>
      <c r="M109" s="494"/>
      <c r="N109" s="77"/>
      <c r="O109" s="77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39"/>
      <c r="AC109" s="39"/>
      <c r="AD109" s="98"/>
    </row>
    <row r="110" spans="1:486" ht="15.75" thickBot="1" x14ac:dyDescent="0.3">
      <c r="A110" s="36" t="s">
        <v>103</v>
      </c>
      <c r="B110" s="537"/>
      <c r="C110" s="537"/>
      <c r="D110" s="537"/>
      <c r="E110" s="537"/>
      <c r="F110" s="537"/>
      <c r="G110" s="537"/>
      <c r="H110" s="647"/>
      <c r="I110" s="538"/>
      <c r="J110" s="650"/>
      <c r="K110" s="508" t="s">
        <v>151</v>
      </c>
      <c r="L110" s="509" t="s">
        <v>152</v>
      </c>
      <c r="M110" s="494"/>
      <c r="N110" s="77"/>
      <c r="O110" s="77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39"/>
      <c r="AC110" s="39"/>
      <c r="AD110" s="98"/>
    </row>
    <row r="111" spans="1:486" s="2935" customFormat="1" ht="16.5" thickTop="1" thickBot="1" x14ac:dyDescent="0.3">
      <c r="A111" s="513" t="s">
        <v>1895</v>
      </c>
      <c r="B111" s="549"/>
      <c r="C111" s="549"/>
      <c r="D111" s="549"/>
      <c r="E111" s="549"/>
      <c r="F111" s="549"/>
      <c r="G111" s="549"/>
      <c r="H111" s="2790">
        <v>1</v>
      </c>
      <c r="I111" s="545">
        <v>0</v>
      </c>
      <c r="J111" s="656">
        <v>1</v>
      </c>
      <c r="K111" s="2928" t="s">
        <v>153</v>
      </c>
      <c r="L111" s="2929" t="s">
        <v>154</v>
      </c>
      <c r="M111" s="2930"/>
      <c r="N111" s="2931"/>
      <c r="O111" s="2931"/>
      <c r="P111" s="2931"/>
      <c r="Q111" s="2931"/>
      <c r="R111" s="2931"/>
      <c r="S111" s="2931"/>
      <c r="T111" s="2931"/>
      <c r="U111" s="2931"/>
      <c r="V111" s="2931"/>
      <c r="W111" s="2931"/>
      <c r="X111" s="2931"/>
      <c r="Y111" s="2931"/>
      <c r="Z111" s="2931"/>
      <c r="AA111" s="2931"/>
      <c r="AB111" s="2932"/>
      <c r="AC111" s="2932"/>
      <c r="AD111" s="2933"/>
      <c r="AE111" s="2934"/>
      <c r="AF111" s="2934"/>
      <c r="AG111" s="2934"/>
      <c r="AH111" s="2934"/>
      <c r="AI111" s="2934"/>
      <c r="AJ111" s="2934"/>
      <c r="AK111" s="2934"/>
      <c r="AL111" s="2934"/>
      <c r="AM111" s="2934"/>
      <c r="AN111" s="2934"/>
      <c r="AO111" s="2934"/>
      <c r="AP111" s="2934"/>
      <c r="AQ111" s="2934"/>
      <c r="AR111" s="2934"/>
      <c r="AS111" s="2934"/>
      <c r="AT111" s="2934"/>
      <c r="AU111" s="2934"/>
      <c r="AV111" s="2934"/>
      <c r="AW111" s="2934"/>
      <c r="AX111" s="2934"/>
      <c r="AY111" s="2934"/>
      <c r="AZ111" s="2934"/>
      <c r="BA111" s="2934"/>
      <c r="BB111" s="2934"/>
      <c r="BC111" s="2934"/>
      <c r="BD111" s="2934"/>
      <c r="BE111" s="2934"/>
      <c r="BF111" s="2934"/>
      <c r="BG111" s="2934"/>
      <c r="BH111" s="2934"/>
      <c r="BI111" s="2934"/>
      <c r="BJ111" s="2934"/>
      <c r="BK111" s="2934"/>
      <c r="BL111" s="2934"/>
      <c r="BM111" s="2934"/>
      <c r="BN111" s="2934"/>
      <c r="BO111" s="2934"/>
      <c r="BP111" s="2934"/>
      <c r="BQ111" s="2934"/>
      <c r="BR111" s="2934"/>
      <c r="BS111" s="2934"/>
      <c r="BT111" s="2934"/>
      <c r="BU111" s="2934"/>
      <c r="BV111" s="2934"/>
      <c r="BW111" s="2934"/>
      <c r="BX111" s="2934"/>
      <c r="BY111" s="2934"/>
      <c r="BZ111" s="2934"/>
      <c r="CA111" s="2934"/>
      <c r="CB111" s="2934"/>
      <c r="CC111" s="2934"/>
      <c r="CD111" s="2934"/>
      <c r="CE111" s="2934"/>
      <c r="CF111" s="2934"/>
      <c r="CG111" s="2934"/>
      <c r="CH111" s="2934"/>
      <c r="CI111" s="2934"/>
      <c r="CJ111" s="2934"/>
      <c r="CK111" s="2934"/>
      <c r="CL111" s="2934"/>
      <c r="CM111" s="2934"/>
      <c r="CN111" s="2934"/>
      <c r="CO111" s="2934"/>
      <c r="CP111" s="2934"/>
      <c r="CQ111" s="2934"/>
      <c r="CR111" s="2934"/>
      <c r="CS111" s="2934"/>
      <c r="CT111" s="2934"/>
      <c r="CU111" s="2934"/>
      <c r="CV111" s="2934"/>
      <c r="CW111" s="2934"/>
      <c r="CX111" s="2934"/>
      <c r="CY111" s="2934"/>
      <c r="CZ111" s="2934"/>
      <c r="DA111" s="2934"/>
      <c r="DB111" s="2934"/>
      <c r="DC111" s="2934"/>
      <c r="DD111" s="2934"/>
      <c r="DE111" s="2934"/>
      <c r="DF111" s="2934"/>
      <c r="DG111" s="2934"/>
      <c r="DH111" s="2934"/>
      <c r="DI111" s="2934"/>
      <c r="DJ111" s="2934"/>
      <c r="DK111" s="2934"/>
      <c r="DL111" s="2934"/>
      <c r="DM111" s="2934"/>
      <c r="DN111" s="2934"/>
      <c r="DO111" s="2934"/>
      <c r="DP111" s="2934"/>
      <c r="DQ111" s="2934"/>
      <c r="DR111" s="2934"/>
      <c r="DS111" s="2934"/>
      <c r="DT111" s="2934"/>
      <c r="DU111" s="2934"/>
      <c r="DV111" s="2934"/>
      <c r="DW111" s="2934"/>
      <c r="DX111" s="2934"/>
      <c r="DY111" s="2934"/>
      <c r="DZ111" s="2934"/>
      <c r="EA111" s="2934"/>
      <c r="EB111" s="2934"/>
      <c r="EC111" s="2934"/>
      <c r="ED111" s="2934"/>
      <c r="EE111" s="2934"/>
      <c r="EF111" s="2934"/>
      <c r="EG111" s="2934"/>
      <c r="EH111" s="2934"/>
      <c r="EI111" s="2934"/>
      <c r="EJ111" s="2934"/>
      <c r="EK111" s="2934"/>
      <c r="EL111" s="2934"/>
      <c r="EM111" s="2934"/>
      <c r="EN111" s="2934"/>
      <c r="EO111" s="2934"/>
      <c r="EP111" s="2934"/>
      <c r="EQ111" s="2934"/>
      <c r="ER111" s="2934"/>
      <c r="ES111" s="2934"/>
      <c r="ET111" s="2934"/>
      <c r="EU111" s="2934"/>
      <c r="EV111" s="2934"/>
      <c r="EW111" s="2934"/>
      <c r="EX111" s="2934"/>
      <c r="EY111" s="2934"/>
      <c r="EZ111" s="2934"/>
      <c r="FA111" s="2934"/>
      <c r="FB111" s="2934"/>
      <c r="FC111" s="2934"/>
      <c r="FD111" s="2934"/>
      <c r="FE111" s="2934"/>
      <c r="FF111" s="2934"/>
      <c r="FG111" s="2934"/>
      <c r="FH111" s="2934"/>
      <c r="FI111" s="2934"/>
      <c r="FJ111" s="2934"/>
      <c r="FK111" s="2934"/>
      <c r="FL111" s="2934"/>
      <c r="FM111" s="2934"/>
      <c r="FN111" s="2934"/>
      <c r="FO111" s="2934"/>
      <c r="FP111" s="2934"/>
      <c r="FQ111" s="2934"/>
      <c r="FR111" s="2934"/>
      <c r="FS111" s="2934"/>
      <c r="FT111" s="2934"/>
      <c r="FU111" s="2934"/>
      <c r="FV111" s="2934"/>
      <c r="FW111" s="2934"/>
      <c r="FX111" s="2934"/>
      <c r="FY111" s="2934"/>
      <c r="FZ111" s="2934"/>
      <c r="GA111" s="2934"/>
      <c r="GB111" s="2934"/>
      <c r="GC111" s="2934"/>
      <c r="GD111" s="2934"/>
      <c r="GE111" s="2934"/>
      <c r="GF111" s="2934"/>
      <c r="GG111" s="2934"/>
      <c r="GH111" s="2934"/>
      <c r="GI111" s="2934"/>
      <c r="GJ111" s="2934"/>
      <c r="GK111" s="2934"/>
      <c r="GL111" s="2934"/>
      <c r="GM111" s="2934"/>
      <c r="GN111" s="2934"/>
      <c r="GO111" s="2934"/>
      <c r="GP111" s="2934"/>
      <c r="GQ111" s="2934"/>
      <c r="GR111" s="2934"/>
      <c r="GS111" s="2934"/>
      <c r="GT111" s="2934"/>
      <c r="GU111" s="2934"/>
      <c r="GV111" s="2934"/>
      <c r="GW111" s="2934"/>
      <c r="GX111" s="2934"/>
      <c r="GY111" s="2934"/>
      <c r="GZ111" s="2934"/>
      <c r="HA111" s="2934"/>
      <c r="HB111" s="2934"/>
      <c r="HC111" s="2934"/>
      <c r="HD111" s="2934"/>
      <c r="HE111" s="2934"/>
      <c r="HF111" s="2934"/>
      <c r="HG111" s="2934"/>
      <c r="HH111" s="2934"/>
      <c r="HI111" s="2934"/>
      <c r="HJ111" s="2934"/>
      <c r="HK111" s="2934"/>
      <c r="HL111" s="2934"/>
      <c r="HM111" s="2934"/>
      <c r="HN111" s="2934"/>
      <c r="HO111" s="2934"/>
      <c r="HP111" s="2934"/>
      <c r="HQ111" s="2934"/>
      <c r="HR111" s="2934"/>
      <c r="HS111" s="2934"/>
      <c r="HT111" s="2934"/>
      <c r="HU111" s="2934"/>
      <c r="HV111" s="2934"/>
      <c r="HW111" s="2934"/>
      <c r="HX111" s="2934"/>
      <c r="HY111" s="2934"/>
      <c r="HZ111" s="2934"/>
      <c r="IA111" s="2934"/>
      <c r="IB111" s="2934"/>
      <c r="IC111" s="2934"/>
      <c r="ID111" s="2934"/>
      <c r="IE111" s="2934"/>
      <c r="IF111" s="2934"/>
      <c r="IG111" s="2934"/>
      <c r="IH111" s="2934"/>
      <c r="II111" s="2934"/>
      <c r="IJ111" s="2934"/>
      <c r="IK111" s="2934"/>
      <c r="IL111" s="2934"/>
      <c r="IM111" s="2934"/>
      <c r="IN111" s="2934"/>
      <c r="IO111" s="2934"/>
      <c r="IP111" s="2934"/>
      <c r="IQ111" s="2934"/>
      <c r="IR111" s="2934"/>
      <c r="IS111" s="2934"/>
      <c r="IT111" s="2934"/>
      <c r="IU111" s="2934"/>
      <c r="IV111" s="2934"/>
      <c r="IW111" s="2934"/>
      <c r="IX111" s="2934"/>
      <c r="IY111" s="2934"/>
      <c r="IZ111" s="2934"/>
      <c r="JA111" s="2934"/>
      <c r="JB111" s="2934"/>
      <c r="JC111" s="2934"/>
      <c r="JD111" s="2934"/>
      <c r="JE111" s="2934"/>
      <c r="JF111" s="2934"/>
      <c r="JG111" s="2934"/>
      <c r="JH111" s="2934"/>
      <c r="JI111" s="2934"/>
      <c r="JJ111" s="2934"/>
      <c r="JK111" s="2934"/>
      <c r="JL111" s="2934"/>
      <c r="JM111" s="2934"/>
      <c r="JN111" s="2934"/>
      <c r="JO111" s="2934"/>
      <c r="JP111" s="2934"/>
      <c r="JQ111" s="2934"/>
      <c r="JR111" s="2934"/>
      <c r="JS111" s="2934"/>
      <c r="JT111" s="2934"/>
      <c r="JU111" s="2934"/>
      <c r="JV111" s="2934"/>
      <c r="JW111" s="2934"/>
      <c r="JX111" s="2934"/>
      <c r="JY111" s="2934"/>
      <c r="JZ111" s="2934"/>
      <c r="KA111" s="2934"/>
      <c r="KB111" s="2934"/>
      <c r="KC111" s="2934"/>
      <c r="KD111" s="2934"/>
      <c r="KE111" s="2934"/>
      <c r="KF111" s="2934"/>
      <c r="KG111" s="2934"/>
      <c r="KH111" s="2934"/>
      <c r="KI111" s="2934"/>
      <c r="KJ111" s="2934"/>
      <c r="KK111" s="2934"/>
      <c r="KL111" s="2934"/>
      <c r="KM111" s="2934"/>
      <c r="KN111" s="2934"/>
      <c r="KO111" s="2934"/>
      <c r="KP111" s="2934"/>
      <c r="KQ111" s="2934"/>
      <c r="KR111" s="2934"/>
      <c r="KS111" s="2934"/>
      <c r="KT111" s="2934"/>
      <c r="KU111" s="2934"/>
      <c r="KV111" s="2934"/>
      <c r="KW111" s="2934"/>
      <c r="KX111" s="2934"/>
      <c r="KY111" s="2934"/>
      <c r="KZ111" s="2934"/>
      <c r="LA111" s="2934"/>
      <c r="LB111" s="2934"/>
      <c r="LC111" s="2934"/>
      <c r="LD111" s="2934"/>
      <c r="LE111" s="2934"/>
      <c r="LF111" s="2934"/>
      <c r="LG111" s="2934"/>
      <c r="LH111" s="2934"/>
      <c r="LI111" s="2934"/>
      <c r="LJ111" s="2934"/>
      <c r="LK111" s="2934"/>
      <c r="LL111" s="2934"/>
      <c r="LM111" s="2934"/>
      <c r="LN111" s="2934"/>
      <c r="LO111" s="2934"/>
      <c r="LP111" s="2934"/>
      <c r="LQ111" s="2934"/>
      <c r="LR111" s="2934"/>
      <c r="LS111" s="2934"/>
      <c r="LT111" s="2934"/>
      <c r="LU111" s="2934"/>
      <c r="LV111" s="2934"/>
      <c r="LW111" s="2934"/>
      <c r="LX111" s="2934"/>
      <c r="LY111" s="2934"/>
      <c r="LZ111" s="2934"/>
      <c r="MA111" s="2934"/>
      <c r="MB111" s="2934"/>
      <c r="MC111" s="2934"/>
      <c r="MD111" s="2934"/>
      <c r="ME111" s="2934"/>
      <c r="MF111" s="2934"/>
      <c r="MG111" s="2934"/>
      <c r="MH111" s="2934"/>
      <c r="MI111" s="2934"/>
      <c r="MJ111" s="2934"/>
      <c r="MK111" s="2934"/>
      <c r="ML111" s="2934"/>
      <c r="MM111" s="2934"/>
      <c r="MN111" s="2934"/>
      <c r="MO111" s="2934"/>
      <c r="MP111" s="2934"/>
      <c r="MQ111" s="2934"/>
      <c r="MR111" s="2934"/>
      <c r="MS111" s="2934"/>
      <c r="MT111" s="2934"/>
      <c r="MU111" s="2934"/>
      <c r="MV111" s="2934"/>
      <c r="MW111" s="2934"/>
      <c r="MX111" s="2934"/>
      <c r="MY111" s="2934"/>
      <c r="MZ111" s="2934"/>
      <c r="NA111" s="2934"/>
      <c r="NB111" s="2934"/>
      <c r="NC111" s="2934"/>
      <c r="ND111" s="2934"/>
      <c r="NE111" s="2934"/>
      <c r="NF111" s="2934"/>
      <c r="NG111" s="2934"/>
      <c r="NH111" s="2934"/>
      <c r="NI111" s="2934"/>
      <c r="NJ111" s="2934"/>
      <c r="NK111" s="2934"/>
      <c r="NL111" s="2934"/>
      <c r="NM111" s="2934"/>
      <c r="NN111" s="2934"/>
      <c r="NO111" s="2934"/>
      <c r="NP111" s="2934"/>
      <c r="NQ111" s="2934"/>
      <c r="NR111" s="2934"/>
      <c r="NS111" s="2934"/>
      <c r="NT111" s="2934"/>
      <c r="NU111" s="2934"/>
      <c r="NV111" s="2934"/>
      <c r="NW111" s="2934"/>
      <c r="NX111" s="2934"/>
      <c r="NY111" s="2934"/>
      <c r="NZ111" s="2934"/>
      <c r="OA111" s="2934"/>
      <c r="OB111" s="2934"/>
      <c r="OC111" s="2934"/>
      <c r="OD111" s="2934"/>
      <c r="OE111" s="2934"/>
      <c r="OF111" s="2934"/>
      <c r="OG111" s="2934"/>
      <c r="OH111" s="2934"/>
      <c r="OI111" s="2934"/>
      <c r="OJ111" s="2934"/>
      <c r="OK111" s="2934"/>
      <c r="OL111" s="2934"/>
      <c r="OM111" s="2934"/>
      <c r="ON111" s="2934"/>
      <c r="OO111" s="2934"/>
      <c r="OP111" s="2934"/>
      <c r="OQ111" s="2934"/>
      <c r="OR111" s="2934"/>
      <c r="OS111" s="2934"/>
      <c r="OT111" s="2934"/>
      <c r="OU111" s="2934"/>
      <c r="OV111" s="2934"/>
      <c r="OW111" s="2934"/>
      <c r="OX111" s="2934"/>
      <c r="OY111" s="2934"/>
      <c r="OZ111" s="2934"/>
      <c r="PA111" s="2934"/>
      <c r="PB111" s="2934"/>
      <c r="PC111" s="2934"/>
      <c r="PD111" s="2934"/>
      <c r="PE111" s="2934"/>
      <c r="PF111" s="2934"/>
      <c r="PG111" s="2934"/>
      <c r="PH111" s="2934"/>
      <c r="PI111" s="2934"/>
      <c r="PJ111" s="2934"/>
      <c r="PK111" s="2934"/>
      <c r="PL111" s="2934"/>
      <c r="PM111" s="2934"/>
      <c r="PN111" s="2934"/>
      <c r="PO111" s="2934"/>
      <c r="PP111" s="2934"/>
      <c r="PQ111" s="2934"/>
      <c r="PR111" s="2934"/>
      <c r="PS111" s="2934"/>
      <c r="PT111" s="2934"/>
      <c r="PU111" s="2934"/>
      <c r="PV111" s="2934"/>
      <c r="PW111" s="2934"/>
      <c r="PX111" s="2934"/>
      <c r="PY111" s="2934"/>
      <c r="PZ111" s="2934"/>
      <c r="QA111" s="2934"/>
      <c r="QB111" s="2934"/>
      <c r="QC111" s="2934"/>
      <c r="QD111" s="2934"/>
      <c r="QE111" s="2934"/>
      <c r="QF111" s="2934"/>
      <c r="QG111" s="2934"/>
      <c r="QH111" s="2934"/>
      <c r="QI111" s="2934"/>
      <c r="QJ111" s="2934"/>
      <c r="QK111" s="2934"/>
      <c r="QL111" s="2934"/>
      <c r="QM111" s="2934"/>
      <c r="QN111" s="2934"/>
      <c r="QO111" s="2934"/>
      <c r="QP111" s="2934"/>
      <c r="QQ111" s="2934"/>
      <c r="QR111" s="2934"/>
      <c r="QS111" s="2934"/>
      <c r="QT111" s="2934"/>
      <c r="QU111" s="2934"/>
      <c r="QV111" s="2934"/>
      <c r="QW111" s="2934"/>
      <c r="QX111" s="2934"/>
      <c r="QY111" s="2934"/>
      <c r="QZ111" s="2934"/>
      <c r="RA111" s="2934"/>
      <c r="RB111" s="2934"/>
      <c r="RC111" s="2934"/>
      <c r="RD111" s="2934"/>
      <c r="RE111" s="2934"/>
      <c r="RF111" s="2934"/>
      <c r="RG111" s="2934"/>
      <c r="RH111" s="2934"/>
      <c r="RI111" s="2934"/>
      <c r="RJ111" s="2934"/>
      <c r="RK111" s="2934"/>
      <c r="RL111" s="2934"/>
      <c r="RM111" s="2934"/>
      <c r="RN111" s="2934"/>
      <c r="RO111" s="2934"/>
      <c r="RP111" s="2934"/>
      <c r="RQ111" s="2934"/>
      <c r="RR111" s="2934"/>
    </row>
    <row r="112" spans="1:486" s="17" customFormat="1" ht="16.5" thickTop="1" thickBot="1" x14ac:dyDescent="0.3">
      <c r="A112" s="34" t="s">
        <v>155</v>
      </c>
      <c r="B112" s="536">
        <v>0</v>
      </c>
      <c r="C112" s="536">
        <v>0</v>
      </c>
      <c r="D112" s="536">
        <v>0</v>
      </c>
      <c r="E112" s="536">
        <v>0</v>
      </c>
      <c r="F112" s="536">
        <v>0</v>
      </c>
      <c r="G112" s="536">
        <v>9</v>
      </c>
      <c r="H112" s="2788">
        <v>1</v>
      </c>
      <c r="I112" s="2782">
        <v>0</v>
      </c>
      <c r="J112" s="664">
        <v>1</v>
      </c>
      <c r="K112" s="577" t="s">
        <v>156</v>
      </c>
      <c r="L112" s="578" t="s">
        <v>25</v>
      </c>
      <c r="M112" s="492" t="s">
        <v>26</v>
      </c>
      <c r="N112" s="75"/>
      <c r="O112" s="74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67"/>
      <c r="AC112" s="67"/>
      <c r="AD112" s="98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</row>
    <row r="113" spans="1:486" s="17" customFormat="1" ht="15.75" thickTop="1" x14ac:dyDescent="0.25">
      <c r="A113" s="34" t="s">
        <v>157</v>
      </c>
      <c r="B113" s="536">
        <v>625</v>
      </c>
      <c r="C113" s="536">
        <v>214</v>
      </c>
      <c r="D113" s="536">
        <v>-87</v>
      </c>
      <c r="E113" s="536">
        <v>10</v>
      </c>
      <c r="F113" s="536">
        <v>-77</v>
      </c>
      <c r="G113" s="536">
        <v>1280</v>
      </c>
      <c r="H113" s="2788">
        <v>14</v>
      </c>
      <c r="I113" s="2777">
        <v>0</v>
      </c>
      <c r="J113" s="646">
        <v>14</v>
      </c>
      <c r="K113" s="503" t="s">
        <v>158</v>
      </c>
      <c r="L113" s="504" t="s">
        <v>36</v>
      </c>
      <c r="M113" s="492"/>
      <c r="N113" s="75"/>
      <c r="O113" s="74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67"/>
      <c r="AC113" s="67"/>
      <c r="AD113" s="98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</row>
    <row r="114" spans="1:486" x14ac:dyDescent="0.25">
      <c r="A114" s="35" t="s">
        <v>157</v>
      </c>
      <c r="B114" s="537"/>
      <c r="C114" s="537"/>
      <c r="D114" s="537"/>
      <c r="E114" s="537"/>
      <c r="F114" s="537"/>
      <c r="G114" s="537"/>
      <c r="H114" s="647"/>
      <c r="I114" s="537"/>
      <c r="J114" s="648"/>
      <c r="K114" s="505" t="s">
        <v>159</v>
      </c>
      <c r="L114" s="506" t="s">
        <v>38</v>
      </c>
      <c r="M114" s="491"/>
      <c r="N114" s="78"/>
      <c r="O114" s="77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39"/>
      <c r="AC114" s="39"/>
      <c r="AD114" s="98"/>
    </row>
    <row r="115" spans="1:486" x14ac:dyDescent="0.25">
      <c r="A115" s="35" t="s">
        <v>157</v>
      </c>
      <c r="B115" s="537"/>
      <c r="C115" s="537"/>
      <c r="D115" s="537"/>
      <c r="E115" s="537"/>
      <c r="F115" s="537"/>
      <c r="G115" s="537"/>
      <c r="H115" s="647"/>
      <c r="I115" s="537"/>
      <c r="J115" s="648"/>
      <c r="K115" s="505" t="s">
        <v>160</v>
      </c>
      <c r="L115" s="506" t="s">
        <v>38</v>
      </c>
      <c r="M115" s="491"/>
      <c r="N115" s="78"/>
      <c r="O115" s="77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39"/>
      <c r="AC115" s="39"/>
      <c r="AD115" s="98"/>
    </row>
    <row r="116" spans="1:486" x14ac:dyDescent="0.25">
      <c r="A116" s="35" t="s">
        <v>157</v>
      </c>
      <c r="B116" s="537"/>
      <c r="C116" s="537"/>
      <c r="D116" s="537"/>
      <c r="E116" s="537"/>
      <c r="F116" s="537"/>
      <c r="G116" s="537"/>
      <c r="H116" s="647"/>
      <c r="I116" s="537"/>
      <c r="J116" s="648"/>
      <c r="K116" s="505" t="s">
        <v>161</v>
      </c>
      <c r="L116" s="506" t="s">
        <v>38</v>
      </c>
      <c r="M116" s="491"/>
      <c r="N116" s="78"/>
      <c r="O116" s="77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39"/>
      <c r="AC116" s="39"/>
      <c r="AD116" s="98"/>
    </row>
    <row r="117" spans="1:486" x14ac:dyDescent="0.25">
      <c r="A117" s="35" t="s">
        <v>157</v>
      </c>
      <c r="B117" s="537"/>
      <c r="C117" s="537"/>
      <c r="D117" s="537"/>
      <c r="E117" s="537"/>
      <c r="F117" s="537"/>
      <c r="G117" s="537"/>
      <c r="H117" s="647"/>
      <c r="I117" s="537"/>
      <c r="J117" s="648"/>
      <c r="K117" s="505" t="s">
        <v>162</v>
      </c>
      <c r="L117" s="506" t="s">
        <v>38</v>
      </c>
      <c r="M117" s="491"/>
      <c r="N117" s="78"/>
      <c r="O117" s="77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39"/>
      <c r="AC117" s="39"/>
      <c r="AD117" s="98"/>
    </row>
    <row r="118" spans="1:486" x14ac:dyDescent="0.25">
      <c r="A118" s="35" t="s">
        <v>157</v>
      </c>
      <c r="B118" s="537"/>
      <c r="C118" s="537"/>
      <c r="D118" s="537"/>
      <c r="E118" s="537"/>
      <c r="F118" s="537"/>
      <c r="G118" s="537"/>
      <c r="H118" s="647"/>
      <c r="I118" s="537"/>
      <c r="J118" s="648"/>
      <c r="K118" s="505" t="s">
        <v>163</v>
      </c>
      <c r="L118" s="506" t="s">
        <v>20</v>
      </c>
      <c r="M118" s="491"/>
      <c r="N118" s="78"/>
      <c r="O118" s="77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39"/>
      <c r="AC118" s="39"/>
      <c r="AD118" s="98"/>
    </row>
    <row r="119" spans="1:486" x14ac:dyDescent="0.25">
      <c r="A119" s="35" t="s">
        <v>157</v>
      </c>
      <c r="B119" s="537"/>
      <c r="C119" s="537"/>
      <c r="D119" s="537"/>
      <c r="E119" s="537"/>
      <c r="F119" s="537"/>
      <c r="G119" s="537"/>
      <c r="H119" s="647"/>
      <c r="I119" s="537"/>
      <c r="J119" s="648"/>
      <c r="K119" s="505" t="s">
        <v>4897</v>
      </c>
      <c r="L119" s="506" t="s">
        <v>25</v>
      </c>
      <c r="M119" s="494"/>
      <c r="N119" s="77"/>
      <c r="O119" s="77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39"/>
      <c r="AC119" s="39"/>
      <c r="AD119" s="98"/>
    </row>
    <row r="120" spans="1:486" x14ac:dyDescent="0.25">
      <c r="A120" s="35" t="s">
        <v>157</v>
      </c>
      <c r="B120" s="537"/>
      <c r="C120" s="537"/>
      <c r="D120" s="537"/>
      <c r="E120" s="537"/>
      <c r="F120" s="537"/>
      <c r="G120" s="537"/>
      <c r="H120" s="647"/>
      <c r="I120" s="537"/>
      <c r="J120" s="648"/>
      <c r="K120" s="505" t="s">
        <v>164</v>
      </c>
      <c r="L120" s="506" t="s">
        <v>20</v>
      </c>
      <c r="M120" s="494"/>
      <c r="N120" s="77"/>
      <c r="O120" s="77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39"/>
      <c r="AC120" s="39"/>
      <c r="AD120" s="97"/>
    </row>
    <row r="121" spans="1:486" x14ac:dyDescent="0.25">
      <c r="A121" s="35" t="s">
        <v>157</v>
      </c>
      <c r="B121" s="537"/>
      <c r="C121" s="537"/>
      <c r="D121" s="537"/>
      <c r="E121" s="537"/>
      <c r="F121" s="537"/>
      <c r="G121" s="537"/>
      <c r="H121" s="647"/>
      <c r="I121" s="537"/>
      <c r="J121" s="648"/>
      <c r="K121" s="505" t="s">
        <v>165</v>
      </c>
      <c r="L121" s="506" t="s">
        <v>20</v>
      </c>
      <c r="M121" s="491"/>
      <c r="N121" s="78"/>
      <c r="O121" s="77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39"/>
      <c r="AC121" s="39"/>
      <c r="AD121" s="98"/>
    </row>
    <row r="122" spans="1:486" x14ac:dyDescent="0.25">
      <c r="A122" s="35" t="s">
        <v>157</v>
      </c>
      <c r="B122" s="537"/>
      <c r="C122" s="537"/>
      <c r="D122" s="537"/>
      <c r="E122" s="537"/>
      <c r="F122" s="537"/>
      <c r="G122" s="537"/>
      <c r="H122" s="647"/>
      <c r="I122" s="537"/>
      <c r="J122" s="648"/>
      <c r="K122" s="505" t="s">
        <v>166</v>
      </c>
      <c r="L122" s="506" t="s">
        <v>45</v>
      </c>
      <c r="M122" s="494"/>
      <c r="N122" s="77"/>
      <c r="O122" s="77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39"/>
      <c r="AC122" s="39"/>
      <c r="AD122" s="97"/>
    </row>
    <row r="123" spans="1:486" x14ac:dyDescent="0.25">
      <c r="A123" s="35" t="s">
        <v>157</v>
      </c>
      <c r="B123" s="537"/>
      <c r="C123" s="537"/>
      <c r="D123" s="537"/>
      <c r="E123" s="537"/>
      <c r="F123" s="537"/>
      <c r="G123" s="537"/>
      <c r="H123" s="647"/>
      <c r="I123" s="537"/>
      <c r="J123" s="648"/>
      <c r="K123" s="505" t="s">
        <v>167</v>
      </c>
      <c r="L123" s="506" t="s">
        <v>25</v>
      </c>
      <c r="M123" s="491"/>
      <c r="N123" s="78"/>
      <c r="O123" s="77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39"/>
      <c r="AC123" s="39"/>
      <c r="AD123" s="97"/>
    </row>
    <row r="124" spans="1:486" x14ac:dyDescent="0.25">
      <c r="A124" s="35" t="s">
        <v>157</v>
      </c>
      <c r="B124" s="537"/>
      <c r="C124" s="537"/>
      <c r="D124" s="537"/>
      <c r="E124" s="537"/>
      <c r="F124" s="537"/>
      <c r="G124" s="537"/>
      <c r="H124" s="647"/>
      <c r="I124" s="537"/>
      <c r="J124" s="648"/>
      <c r="K124" s="505" t="s">
        <v>168</v>
      </c>
      <c r="L124" s="506" t="s">
        <v>25</v>
      </c>
      <c r="M124" s="491"/>
      <c r="N124" s="78"/>
      <c r="O124" s="77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39"/>
      <c r="AC124" s="39"/>
      <c r="AD124" s="98"/>
    </row>
    <row r="125" spans="1:486" x14ac:dyDescent="0.25">
      <c r="A125" s="35" t="s">
        <v>157</v>
      </c>
      <c r="B125" s="537"/>
      <c r="C125" s="537"/>
      <c r="D125" s="537"/>
      <c r="E125" s="537"/>
      <c r="F125" s="537"/>
      <c r="G125" s="537"/>
      <c r="H125" s="647"/>
      <c r="I125" s="537"/>
      <c r="J125" s="648"/>
      <c r="K125" s="505" t="s">
        <v>169</v>
      </c>
      <c r="L125" s="506" t="s">
        <v>25</v>
      </c>
      <c r="M125" s="494" t="s">
        <v>170</v>
      </c>
      <c r="N125" s="78"/>
      <c r="O125" s="77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39"/>
      <c r="AC125" s="39"/>
      <c r="AD125" s="97"/>
    </row>
    <row r="126" spans="1:486" ht="15.75" thickBot="1" x14ac:dyDescent="0.3">
      <c r="A126" s="35" t="s">
        <v>157</v>
      </c>
      <c r="B126" s="537"/>
      <c r="C126" s="537"/>
      <c r="D126" s="537"/>
      <c r="E126" s="537"/>
      <c r="F126" s="537"/>
      <c r="G126" s="537"/>
      <c r="H126" s="647"/>
      <c r="I126" s="538"/>
      <c r="J126" s="650"/>
      <c r="K126" s="508" t="s">
        <v>171</v>
      </c>
      <c r="L126" s="509" t="s">
        <v>25</v>
      </c>
      <c r="M126" s="491"/>
      <c r="N126" s="78"/>
      <c r="O126" s="77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39"/>
      <c r="AC126" s="39"/>
      <c r="AD126" s="98"/>
    </row>
    <row r="127" spans="1:486" s="17" customFormat="1" ht="15.75" thickTop="1" x14ac:dyDescent="0.25">
      <c r="A127" s="34" t="s">
        <v>172</v>
      </c>
      <c r="B127" s="536">
        <v>54</v>
      </c>
      <c r="C127" s="536">
        <v>17</v>
      </c>
      <c r="D127" s="536">
        <v>-1</v>
      </c>
      <c r="E127" s="536">
        <v>0</v>
      </c>
      <c r="F127" s="536">
        <v>-1</v>
      </c>
      <c r="G127" s="536">
        <v>1055</v>
      </c>
      <c r="H127" s="2788">
        <v>5</v>
      </c>
      <c r="I127" s="2777">
        <v>0</v>
      </c>
      <c r="J127" s="646">
        <v>5</v>
      </c>
      <c r="K127" s="503" t="s">
        <v>173</v>
      </c>
      <c r="L127" s="504" t="s">
        <v>38</v>
      </c>
      <c r="M127" s="495"/>
      <c r="N127" s="74"/>
      <c r="O127" s="74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67"/>
      <c r="AC127" s="67"/>
      <c r="AD127" s="9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</row>
    <row r="128" spans="1:486" x14ac:dyDescent="0.25">
      <c r="A128" s="36" t="s">
        <v>172</v>
      </c>
      <c r="B128" s="537"/>
      <c r="C128" s="537"/>
      <c r="D128" s="537"/>
      <c r="E128" s="537"/>
      <c r="F128" s="537"/>
      <c r="G128" s="537"/>
      <c r="H128" s="647"/>
      <c r="I128" s="537"/>
      <c r="J128" s="648"/>
      <c r="K128" s="505" t="s">
        <v>174</v>
      </c>
      <c r="L128" s="506" t="s">
        <v>38</v>
      </c>
      <c r="M128" s="494"/>
      <c r="N128" s="77"/>
      <c r="O128" s="77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39"/>
      <c r="AC128" s="39"/>
      <c r="AD128" s="98"/>
    </row>
    <row r="129" spans="1:486" x14ac:dyDescent="0.25">
      <c r="A129" s="36" t="s">
        <v>172</v>
      </c>
      <c r="B129" s="537"/>
      <c r="C129" s="537"/>
      <c r="D129" s="537"/>
      <c r="E129" s="537"/>
      <c r="F129" s="537"/>
      <c r="G129" s="537"/>
      <c r="H129" s="647"/>
      <c r="I129" s="537"/>
      <c r="J129" s="648"/>
      <c r="K129" s="505" t="s">
        <v>175</v>
      </c>
      <c r="L129" s="506" t="s">
        <v>20</v>
      </c>
      <c r="M129" s="494"/>
      <c r="N129" s="77"/>
      <c r="O129" s="77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39"/>
      <c r="AC129" s="39"/>
      <c r="AD129" s="98"/>
    </row>
    <row r="130" spans="1:486" x14ac:dyDescent="0.25">
      <c r="A130" s="36" t="s">
        <v>172</v>
      </c>
      <c r="B130" s="537"/>
      <c r="C130" s="537"/>
      <c r="D130" s="537"/>
      <c r="E130" s="537"/>
      <c r="F130" s="537"/>
      <c r="G130" s="537"/>
      <c r="H130" s="647"/>
      <c r="I130" s="537"/>
      <c r="J130" s="648"/>
      <c r="K130" s="505" t="s">
        <v>176</v>
      </c>
      <c r="L130" s="506" t="s">
        <v>25</v>
      </c>
      <c r="M130" s="494"/>
      <c r="N130" s="77"/>
      <c r="O130" s="77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39"/>
      <c r="AC130" s="39"/>
      <c r="AD130" s="98"/>
    </row>
    <row r="131" spans="1:486" ht="15.75" thickBot="1" x14ac:dyDescent="0.3">
      <c r="A131" s="37" t="s">
        <v>172</v>
      </c>
      <c r="B131" s="546"/>
      <c r="C131" s="546"/>
      <c r="D131" s="546"/>
      <c r="E131" s="546"/>
      <c r="F131" s="546"/>
      <c r="G131" s="546"/>
      <c r="H131" s="2792"/>
      <c r="I131" s="2783"/>
      <c r="J131" s="665"/>
      <c r="K131" s="579" t="s">
        <v>177</v>
      </c>
      <c r="L131" s="580" t="s">
        <v>25</v>
      </c>
      <c r="M131" s="491"/>
      <c r="N131" s="78"/>
      <c r="O131" s="78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39"/>
      <c r="AC131" s="39"/>
      <c r="AD131" s="97"/>
    </row>
    <row r="132" spans="1:486" s="17" customFormat="1" ht="16.5" thickTop="1" thickBot="1" x14ac:dyDescent="0.3">
      <c r="A132" s="34" t="s">
        <v>178</v>
      </c>
      <c r="B132" s="536">
        <v>22</v>
      </c>
      <c r="C132" s="536">
        <v>5</v>
      </c>
      <c r="D132" s="536">
        <v>-1</v>
      </c>
      <c r="E132" s="536">
        <v>0</v>
      </c>
      <c r="F132" s="536">
        <v>-1</v>
      </c>
      <c r="G132" s="536">
        <v>295</v>
      </c>
      <c r="H132" s="2788">
        <v>1</v>
      </c>
      <c r="I132" s="2782">
        <v>0</v>
      </c>
      <c r="J132" s="664">
        <v>1</v>
      </c>
      <c r="K132" s="577" t="s">
        <v>179</v>
      </c>
      <c r="L132" s="578" t="s">
        <v>32</v>
      </c>
      <c r="M132" s="492"/>
      <c r="N132" s="75"/>
      <c r="O132" s="74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67"/>
      <c r="AC132" s="67"/>
      <c r="AD132" s="98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</row>
    <row r="133" spans="1:486" s="17" customFormat="1" ht="15.75" thickTop="1" x14ac:dyDescent="0.25">
      <c r="A133" s="34" t="s">
        <v>180</v>
      </c>
      <c r="B133" s="536">
        <v>53</v>
      </c>
      <c r="C133" s="536">
        <v>28</v>
      </c>
      <c r="D133" s="536">
        <v>-7</v>
      </c>
      <c r="E133" s="536">
        <v>-2</v>
      </c>
      <c r="F133" s="536">
        <v>-9</v>
      </c>
      <c r="G133" s="536">
        <v>279</v>
      </c>
      <c r="H133" s="2788">
        <v>4</v>
      </c>
      <c r="I133" s="2777">
        <v>0</v>
      </c>
      <c r="J133" s="646">
        <v>4</v>
      </c>
      <c r="K133" s="503" t="s">
        <v>181</v>
      </c>
      <c r="L133" s="504" t="s">
        <v>20</v>
      </c>
      <c r="M133" s="494" t="s">
        <v>21</v>
      </c>
      <c r="N133" s="74"/>
      <c r="O133" s="74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67"/>
      <c r="AC133" s="67"/>
      <c r="AD133" s="97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</row>
    <row r="134" spans="1:486" x14ac:dyDescent="0.25">
      <c r="A134" s="35" t="s">
        <v>180</v>
      </c>
      <c r="B134" s="537"/>
      <c r="C134" s="537"/>
      <c r="D134" s="537"/>
      <c r="E134" s="537"/>
      <c r="F134" s="537"/>
      <c r="G134" s="537"/>
      <c r="H134" s="647"/>
      <c r="I134" s="537"/>
      <c r="J134" s="648"/>
      <c r="K134" s="505" t="s">
        <v>182</v>
      </c>
      <c r="L134" s="506" t="s">
        <v>20</v>
      </c>
      <c r="M134" s="494"/>
      <c r="N134" s="77"/>
      <c r="O134" s="77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39"/>
      <c r="AC134" s="39"/>
      <c r="AD134" s="98"/>
    </row>
    <row r="135" spans="1:486" x14ac:dyDescent="0.25">
      <c r="A135" s="35" t="s">
        <v>180</v>
      </c>
      <c r="B135" s="537"/>
      <c r="C135" s="537"/>
      <c r="D135" s="537"/>
      <c r="E135" s="537"/>
      <c r="F135" s="537"/>
      <c r="G135" s="537"/>
      <c r="H135" s="647"/>
      <c r="I135" s="537"/>
      <c r="J135" s="648"/>
      <c r="K135" s="505" t="s">
        <v>183</v>
      </c>
      <c r="L135" s="506" t="s">
        <v>20</v>
      </c>
      <c r="M135" s="491"/>
      <c r="N135" s="78"/>
      <c r="O135" s="77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39"/>
      <c r="AC135" s="39"/>
      <c r="AD135" s="97"/>
    </row>
    <row r="136" spans="1:486" ht="15.75" thickBot="1" x14ac:dyDescent="0.3">
      <c r="A136" s="35" t="s">
        <v>180</v>
      </c>
      <c r="B136" s="537"/>
      <c r="C136" s="537"/>
      <c r="D136" s="537"/>
      <c r="E136" s="537"/>
      <c r="F136" s="537"/>
      <c r="G136" s="537"/>
      <c r="H136" s="647"/>
      <c r="I136" s="538"/>
      <c r="J136" s="650"/>
      <c r="K136" s="508" t="s">
        <v>184</v>
      </c>
      <c r="L136" s="509" t="s">
        <v>20</v>
      </c>
      <c r="M136" s="494" t="s">
        <v>185</v>
      </c>
      <c r="N136" s="77"/>
      <c r="O136" s="77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39"/>
      <c r="AC136" s="39"/>
      <c r="AD136" s="98"/>
    </row>
    <row r="137" spans="1:486" s="17" customFormat="1" ht="15.75" thickTop="1" x14ac:dyDescent="0.25">
      <c r="A137" s="34" t="s">
        <v>186</v>
      </c>
      <c r="B137" s="536">
        <v>54</v>
      </c>
      <c r="C137" s="536">
        <v>32</v>
      </c>
      <c r="D137" s="536">
        <v>-1</v>
      </c>
      <c r="E137" s="536">
        <v>-7</v>
      </c>
      <c r="F137" s="536">
        <v>-8</v>
      </c>
      <c r="G137" s="536">
        <v>318</v>
      </c>
      <c r="H137" s="2788">
        <v>4</v>
      </c>
      <c r="I137" s="2777">
        <v>0</v>
      </c>
      <c r="J137" s="646">
        <v>4</v>
      </c>
      <c r="K137" s="503" t="s">
        <v>187</v>
      </c>
      <c r="L137" s="504" t="s">
        <v>38</v>
      </c>
      <c r="M137" s="492"/>
      <c r="N137" s="75"/>
      <c r="O137" s="74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67"/>
      <c r="AC137" s="67"/>
      <c r="AD137" s="9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</row>
    <row r="138" spans="1:486" x14ac:dyDescent="0.25">
      <c r="A138" s="35" t="s">
        <v>186</v>
      </c>
      <c r="B138" s="537"/>
      <c r="C138" s="537"/>
      <c r="D138" s="537"/>
      <c r="E138" s="537"/>
      <c r="F138" s="537"/>
      <c r="G138" s="537"/>
      <c r="H138" s="647"/>
      <c r="I138" s="537"/>
      <c r="J138" s="648"/>
      <c r="K138" s="505" t="s">
        <v>188</v>
      </c>
      <c r="L138" s="506" t="s">
        <v>38</v>
      </c>
      <c r="M138" s="491"/>
      <c r="N138" s="78"/>
      <c r="O138" s="77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39"/>
      <c r="AC138" s="39"/>
      <c r="AD138" s="98"/>
    </row>
    <row r="139" spans="1:486" x14ac:dyDescent="0.25">
      <c r="A139" s="35" t="s">
        <v>186</v>
      </c>
      <c r="B139" s="537"/>
      <c r="C139" s="537"/>
      <c r="D139" s="537"/>
      <c r="E139" s="537"/>
      <c r="F139" s="537"/>
      <c r="G139" s="537"/>
      <c r="H139" s="647"/>
      <c r="I139" s="537"/>
      <c r="J139" s="648"/>
      <c r="K139" s="505" t="s">
        <v>189</v>
      </c>
      <c r="L139" s="506" t="s">
        <v>38</v>
      </c>
      <c r="M139" s="494" t="s">
        <v>143</v>
      </c>
      <c r="N139" s="77"/>
      <c r="O139" s="77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39"/>
      <c r="AC139" s="39"/>
      <c r="AD139" s="98"/>
    </row>
    <row r="140" spans="1:486" ht="15.75" thickBot="1" x14ac:dyDescent="0.3">
      <c r="A140" s="35" t="s">
        <v>186</v>
      </c>
      <c r="B140" s="537"/>
      <c r="C140" s="537"/>
      <c r="D140" s="537"/>
      <c r="E140" s="537"/>
      <c r="F140" s="537"/>
      <c r="G140" s="537"/>
      <c r="H140" s="647"/>
      <c r="I140" s="538"/>
      <c r="J140" s="650"/>
      <c r="K140" s="508" t="s">
        <v>190</v>
      </c>
      <c r="L140" s="509" t="s">
        <v>45</v>
      </c>
      <c r="M140" s="494"/>
      <c r="N140" s="77"/>
      <c r="O140" s="77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39"/>
      <c r="AC140" s="39"/>
      <c r="AD140" s="98"/>
    </row>
    <row r="141" spans="1:486" s="17" customFormat="1" ht="15.75" thickTop="1" x14ac:dyDescent="0.25">
      <c r="A141" s="19" t="s">
        <v>191</v>
      </c>
      <c r="B141" s="540">
        <v>258</v>
      </c>
      <c r="C141" s="540">
        <v>180</v>
      </c>
      <c r="D141" s="540">
        <v>-37</v>
      </c>
      <c r="E141" s="540">
        <v>-6</v>
      </c>
      <c r="F141" s="540">
        <v>-43</v>
      </c>
      <c r="G141" s="540">
        <v>388</v>
      </c>
      <c r="H141" s="2789">
        <v>8</v>
      </c>
      <c r="I141" s="2779">
        <v>0</v>
      </c>
      <c r="J141" s="662">
        <v>8</v>
      </c>
      <c r="K141" s="503" t="s">
        <v>192</v>
      </c>
      <c r="L141" s="504" t="s">
        <v>36</v>
      </c>
      <c r="M141" s="496"/>
      <c r="N141" s="76" t="s">
        <v>91</v>
      </c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67"/>
      <c r="AC141" s="67"/>
      <c r="AD141" s="97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</row>
    <row r="142" spans="1:486" x14ac:dyDescent="0.25">
      <c r="A142" s="32" t="s">
        <v>191</v>
      </c>
      <c r="B142" s="541"/>
      <c r="C142" s="541"/>
      <c r="D142" s="541"/>
      <c r="E142" s="541"/>
      <c r="F142" s="541"/>
      <c r="G142" s="541"/>
      <c r="H142" s="653"/>
      <c r="I142" s="541"/>
      <c r="J142" s="654"/>
      <c r="K142" s="505" t="s">
        <v>193</v>
      </c>
      <c r="L142" s="506" t="s">
        <v>38</v>
      </c>
      <c r="M142" s="497" t="s">
        <v>26</v>
      </c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39"/>
      <c r="AC142" s="39"/>
      <c r="AD142" s="98"/>
    </row>
    <row r="143" spans="1:486" x14ac:dyDescent="0.25">
      <c r="A143" s="20" t="s">
        <v>191</v>
      </c>
      <c r="B143" s="542"/>
      <c r="C143" s="542"/>
      <c r="D143" s="542"/>
      <c r="E143" s="542"/>
      <c r="F143" s="541"/>
      <c r="G143" s="542"/>
      <c r="H143" s="653"/>
      <c r="I143" s="541"/>
      <c r="J143" s="654"/>
      <c r="K143" s="505" t="s">
        <v>4898</v>
      </c>
      <c r="L143" s="506" t="s">
        <v>20</v>
      </c>
      <c r="M143" s="497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39"/>
      <c r="AC143" s="39"/>
      <c r="AD143" s="97"/>
    </row>
    <row r="144" spans="1:486" x14ac:dyDescent="0.25">
      <c r="A144" s="20" t="s">
        <v>191</v>
      </c>
      <c r="B144" s="542"/>
      <c r="C144" s="542"/>
      <c r="D144" s="542"/>
      <c r="E144" s="542"/>
      <c r="F144" s="541"/>
      <c r="G144" s="542"/>
      <c r="H144" s="653"/>
      <c r="I144" s="541"/>
      <c r="J144" s="654"/>
      <c r="K144" s="505" t="s">
        <v>194</v>
      </c>
      <c r="L144" s="506" t="s">
        <v>20</v>
      </c>
      <c r="M144" s="497" t="s">
        <v>81</v>
      </c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39"/>
      <c r="AC144" s="39"/>
      <c r="AD144" s="98"/>
    </row>
    <row r="145" spans="1:486" x14ac:dyDescent="0.25">
      <c r="A145" s="20" t="s">
        <v>191</v>
      </c>
      <c r="B145" s="542"/>
      <c r="C145" s="542"/>
      <c r="D145" s="542"/>
      <c r="E145" s="542"/>
      <c r="F145" s="541"/>
      <c r="G145" s="542"/>
      <c r="H145" s="653"/>
      <c r="I145" s="541"/>
      <c r="J145" s="654"/>
      <c r="K145" s="505" t="s">
        <v>195</v>
      </c>
      <c r="L145" s="506" t="s">
        <v>20</v>
      </c>
      <c r="M145" s="497" t="s">
        <v>196</v>
      </c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39"/>
      <c r="AC145" s="39"/>
      <c r="AD145" s="98"/>
    </row>
    <row r="146" spans="1:486" x14ac:dyDescent="0.25">
      <c r="A146" s="20" t="s">
        <v>191</v>
      </c>
      <c r="B146" s="542"/>
      <c r="C146" s="542"/>
      <c r="D146" s="542"/>
      <c r="E146" s="542"/>
      <c r="F146" s="541"/>
      <c r="G146" s="542"/>
      <c r="H146" s="653"/>
      <c r="I146" s="541"/>
      <c r="J146" s="654"/>
      <c r="K146" s="505" t="s">
        <v>197</v>
      </c>
      <c r="L146" s="506" t="s">
        <v>32</v>
      </c>
      <c r="M146" s="497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39"/>
      <c r="AC146" s="39"/>
      <c r="AD146" s="97"/>
    </row>
    <row r="147" spans="1:486" x14ac:dyDescent="0.25">
      <c r="A147" s="20" t="s">
        <v>191</v>
      </c>
      <c r="B147" s="542"/>
      <c r="C147" s="542"/>
      <c r="D147" s="542"/>
      <c r="E147" s="542"/>
      <c r="F147" s="541"/>
      <c r="G147" s="542"/>
      <c r="H147" s="653"/>
      <c r="I147" s="541"/>
      <c r="J147" s="654"/>
      <c r="K147" s="505" t="s">
        <v>198</v>
      </c>
      <c r="L147" s="506" t="s">
        <v>45</v>
      </c>
      <c r="M147" s="497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39"/>
      <c r="AC147" s="39"/>
      <c r="AD147" s="98"/>
    </row>
    <row r="148" spans="1:486" ht="15.75" thickBot="1" x14ac:dyDescent="0.3">
      <c r="A148" s="20" t="s">
        <v>191</v>
      </c>
      <c r="B148" s="542"/>
      <c r="C148" s="542"/>
      <c r="D148" s="542"/>
      <c r="E148" s="542"/>
      <c r="F148" s="541"/>
      <c r="G148" s="542"/>
      <c r="H148" s="653"/>
      <c r="I148" s="2780"/>
      <c r="J148" s="660"/>
      <c r="K148" s="508" t="s">
        <v>199</v>
      </c>
      <c r="L148" s="509" t="s">
        <v>45</v>
      </c>
      <c r="M148" s="497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39"/>
      <c r="AC148" s="39"/>
      <c r="AD148" s="97"/>
    </row>
    <row r="149" spans="1:486" s="17" customFormat="1" ht="15.75" thickTop="1" x14ac:dyDescent="0.25">
      <c r="A149" s="34" t="s">
        <v>200</v>
      </c>
      <c r="B149" s="536">
        <v>23</v>
      </c>
      <c r="C149" s="536">
        <v>1</v>
      </c>
      <c r="D149" s="536">
        <v>-2</v>
      </c>
      <c r="E149" s="536">
        <v>-1</v>
      </c>
      <c r="F149" s="536">
        <v>-3</v>
      </c>
      <c r="G149" s="536">
        <v>241</v>
      </c>
      <c r="H149" s="2788">
        <v>2</v>
      </c>
      <c r="I149" s="2777">
        <v>0</v>
      </c>
      <c r="J149" s="646">
        <v>2</v>
      </c>
      <c r="K149" s="503" t="s">
        <v>201</v>
      </c>
      <c r="L149" s="504" t="s">
        <v>38</v>
      </c>
      <c r="M149" s="492"/>
      <c r="N149" s="75"/>
      <c r="O149" s="74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67"/>
      <c r="AC149" s="67"/>
      <c r="AD149" s="98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</row>
    <row r="150" spans="1:486" ht="15.75" thickBot="1" x14ac:dyDescent="0.3">
      <c r="A150" s="35" t="s">
        <v>200</v>
      </c>
      <c r="B150" s="537"/>
      <c r="C150" s="537"/>
      <c r="D150" s="537"/>
      <c r="E150" s="537"/>
      <c r="F150" s="537"/>
      <c r="G150" s="537"/>
      <c r="H150" s="647"/>
      <c r="I150" s="538"/>
      <c r="J150" s="650"/>
      <c r="K150" s="508" t="s">
        <v>202</v>
      </c>
      <c r="L150" s="509" t="s">
        <v>20</v>
      </c>
      <c r="M150" s="491"/>
      <c r="N150" s="78"/>
      <c r="O150" s="77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39"/>
      <c r="AC150" s="39"/>
      <c r="AD150" s="97"/>
    </row>
    <row r="151" spans="1:486" s="17" customFormat="1" ht="15.75" thickTop="1" x14ac:dyDescent="0.25">
      <c r="A151" s="19" t="s">
        <v>203</v>
      </c>
      <c r="B151" s="540">
        <v>87</v>
      </c>
      <c r="C151" s="540">
        <v>16</v>
      </c>
      <c r="D151" s="540">
        <v>-2</v>
      </c>
      <c r="E151" s="540">
        <v>-3</v>
      </c>
      <c r="F151" s="540">
        <v>-5</v>
      </c>
      <c r="G151" s="540">
        <v>343</v>
      </c>
      <c r="H151" s="2789">
        <v>5</v>
      </c>
      <c r="I151" s="2779">
        <v>0</v>
      </c>
      <c r="J151" s="662">
        <v>5</v>
      </c>
      <c r="K151" s="503" t="s">
        <v>204</v>
      </c>
      <c r="L151" s="504" t="s">
        <v>38</v>
      </c>
      <c r="M151" s="496" t="s">
        <v>26</v>
      </c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67"/>
      <c r="AC151" s="67"/>
      <c r="AD151" s="98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</row>
    <row r="152" spans="1:486" x14ac:dyDescent="0.25">
      <c r="A152" s="20" t="s">
        <v>203</v>
      </c>
      <c r="B152" s="542"/>
      <c r="C152" s="542"/>
      <c r="D152" s="542"/>
      <c r="E152" s="542"/>
      <c r="F152" s="541"/>
      <c r="G152" s="542"/>
      <c r="H152" s="653"/>
      <c r="I152" s="541"/>
      <c r="J152" s="654"/>
      <c r="K152" s="505" t="s">
        <v>205</v>
      </c>
      <c r="L152" s="506" t="s">
        <v>38</v>
      </c>
      <c r="M152" s="497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39"/>
      <c r="AC152" s="39"/>
      <c r="AD152" s="97"/>
    </row>
    <row r="153" spans="1:486" x14ac:dyDescent="0.25">
      <c r="A153" s="20" t="s">
        <v>203</v>
      </c>
      <c r="B153" s="542"/>
      <c r="C153" s="542"/>
      <c r="D153" s="542"/>
      <c r="E153" s="542"/>
      <c r="F153" s="541"/>
      <c r="G153" s="542"/>
      <c r="H153" s="653"/>
      <c r="I153" s="541"/>
      <c r="J153" s="654"/>
      <c r="K153" s="505" t="s">
        <v>206</v>
      </c>
      <c r="L153" s="506" t="s">
        <v>20</v>
      </c>
      <c r="M153" s="497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39"/>
      <c r="AC153" s="39"/>
      <c r="AD153" s="98"/>
    </row>
    <row r="154" spans="1:486" x14ac:dyDescent="0.25">
      <c r="A154" s="20" t="s">
        <v>203</v>
      </c>
      <c r="B154" s="542"/>
      <c r="C154" s="542"/>
      <c r="D154" s="542"/>
      <c r="E154" s="542"/>
      <c r="F154" s="541"/>
      <c r="G154" s="542"/>
      <c r="H154" s="653"/>
      <c r="I154" s="541"/>
      <c r="J154" s="654"/>
      <c r="K154" s="505" t="s">
        <v>207</v>
      </c>
      <c r="L154" s="506" t="s">
        <v>20</v>
      </c>
      <c r="M154" s="497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39"/>
      <c r="AC154" s="39"/>
      <c r="AD154" s="97"/>
    </row>
    <row r="155" spans="1:486" ht="15.75" thickBot="1" x14ac:dyDescent="0.3">
      <c r="A155" s="32" t="s">
        <v>203</v>
      </c>
      <c r="B155" s="541"/>
      <c r="C155" s="541"/>
      <c r="D155" s="541"/>
      <c r="E155" s="541"/>
      <c r="F155" s="541"/>
      <c r="G155" s="541"/>
      <c r="H155" s="653"/>
      <c r="I155" s="2780"/>
      <c r="J155" s="660"/>
      <c r="K155" s="508" t="s">
        <v>4899</v>
      </c>
      <c r="L155" s="509" t="s">
        <v>45</v>
      </c>
      <c r="M155" s="497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39"/>
      <c r="AC155" s="39"/>
      <c r="AD155" s="98"/>
    </row>
    <row r="156" spans="1:486" s="26" customFormat="1" ht="16.5" thickTop="1" thickBot="1" x14ac:dyDescent="0.3">
      <c r="A156" s="88" t="s">
        <v>208</v>
      </c>
      <c r="B156" s="547">
        <v>58</v>
      </c>
      <c r="C156" s="547">
        <v>18</v>
      </c>
      <c r="D156" s="547">
        <v>-3</v>
      </c>
      <c r="E156" s="547">
        <v>0</v>
      </c>
      <c r="F156" s="547">
        <v>-3</v>
      </c>
      <c r="G156" s="547">
        <v>568</v>
      </c>
      <c r="H156" s="2793">
        <v>1</v>
      </c>
      <c r="I156" s="537">
        <v>0</v>
      </c>
      <c r="J156" s="648">
        <v>1</v>
      </c>
      <c r="K156" s="577" t="s">
        <v>209</v>
      </c>
      <c r="L156" s="578" t="s">
        <v>32</v>
      </c>
      <c r="M156" s="499"/>
      <c r="N156" s="90"/>
      <c r="O156" s="89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2"/>
      <c r="AC156" s="92"/>
      <c r="AD156" s="97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</row>
    <row r="157" spans="1:486" ht="15.75" thickTop="1" x14ac:dyDescent="0.25">
      <c r="A157" s="35" t="s">
        <v>210</v>
      </c>
      <c r="B157" s="537">
        <v>23</v>
      </c>
      <c r="C157" s="537">
        <v>6</v>
      </c>
      <c r="D157" s="537">
        <v>-2</v>
      </c>
      <c r="E157" s="537">
        <v>-6</v>
      </c>
      <c r="F157" s="537">
        <v>-8</v>
      </c>
      <c r="G157" s="537">
        <v>141</v>
      </c>
      <c r="H157" s="647">
        <v>6</v>
      </c>
      <c r="I157" s="2777">
        <v>0</v>
      </c>
      <c r="J157" s="646">
        <v>6</v>
      </c>
      <c r="K157" s="581" t="s">
        <v>211</v>
      </c>
      <c r="L157" s="504" t="s">
        <v>36</v>
      </c>
      <c r="M157" s="494"/>
      <c r="N157" s="77" t="s">
        <v>91</v>
      </c>
      <c r="O157" s="77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39"/>
      <c r="AC157" s="39"/>
    </row>
    <row r="158" spans="1:486" x14ac:dyDescent="0.25">
      <c r="A158" s="36" t="s">
        <v>210</v>
      </c>
      <c r="B158" s="537"/>
      <c r="C158" s="537"/>
      <c r="D158" s="537"/>
      <c r="E158" s="537"/>
      <c r="F158" s="537"/>
      <c r="G158" s="537"/>
      <c r="H158" s="647"/>
      <c r="I158" s="537"/>
      <c r="J158" s="648"/>
      <c r="K158" s="505" t="s">
        <v>212</v>
      </c>
      <c r="L158" s="506" t="s">
        <v>38</v>
      </c>
      <c r="M158" s="494"/>
      <c r="N158" s="77"/>
      <c r="O158" s="77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39"/>
      <c r="AC158" s="39"/>
    </row>
    <row r="159" spans="1:486" x14ac:dyDescent="0.25">
      <c r="A159" s="36" t="s">
        <v>210</v>
      </c>
      <c r="B159" s="537"/>
      <c r="C159" s="537"/>
      <c r="D159" s="537"/>
      <c r="E159" s="537"/>
      <c r="F159" s="537"/>
      <c r="G159" s="537"/>
      <c r="H159" s="647"/>
      <c r="I159" s="537"/>
      <c r="J159" s="648"/>
      <c r="K159" s="505" t="s">
        <v>213</v>
      </c>
      <c r="L159" s="506" t="s">
        <v>38</v>
      </c>
      <c r="M159" s="491" t="s">
        <v>214</v>
      </c>
      <c r="N159" s="77"/>
      <c r="O159" s="77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39"/>
      <c r="AC159" s="39"/>
    </row>
    <row r="160" spans="1:486" x14ac:dyDescent="0.25">
      <c r="A160" s="36" t="s">
        <v>210</v>
      </c>
      <c r="B160" s="537"/>
      <c r="C160" s="537"/>
      <c r="D160" s="537"/>
      <c r="E160" s="537"/>
      <c r="F160" s="537"/>
      <c r="G160" s="537"/>
      <c r="H160" s="647"/>
      <c r="I160" s="537"/>
      <c r="J160" s="648"/>
      <c r="K160" s="505" t="s">
        <v>215</v>
      </c>
      <c r="L160" s="506" t="s">
        <v>20</v>
      </c>
      <c r="M160" s="494"/>
      <c r="N160" s="77"/>
      <c r="O160" s="77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39"/>
      <c r="AC160" s="39"/>
    </row>
    <row r="161" spans="1:486" x14ac:dyDescent="0.25">
      <c r="A161" s="36" t="s">
        <v>210</v>
      </c>
      <c r="B161" s="537"/>
      <c r="C161" s="537"/>
      <c r="D161" s="537"/>
      <c r="E161" s="537"/>
      <c r="F161" s="537"/>
      <c r="G161" s="537"/>
      <c r="H161" s="647"/>
      <c r="I161" s="537"/>
      <c r="J161" s="648"/>
      <c r="K161" s="505" t="s">
        <v>216</v>
      </c>
      <c r="L161" s="506" t="s">
        <v>45</v>
      </c>
      <c r="M161" s="494"/>
      <c r="N161" s="77"/>
      <c r="O161" s="77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39"/>
      <c r="AC161" s="39"/>
    </row>
    <row r="162" spans="1:486" ht="15.75" thickBot="1" x14ac:dyDescent="0.3">
      <c r="A162" s="36" t="s">
        <v>210</v>
      </c>
      <c r="B162" s="537"/>
      <c r="C162" s="537"/>
      <c r="D162" s="537"/>
      <c r="E162" s="537"/>
      <c r="F162" s="537"/>
      <c r="G162" s="537"/>
      <c r="H162" s="647"/>
      <c r="I162" s="538"/>
      <c r="J162" s="650"/>
      <c r="K162" s="508" t="s">
        <v>217</v>
      </c>
      <c r="L162" s="509" t="s">
        <v>25</v>
      </c>
      <c r="M162" s="491" t="s">
        <v>218</v>
      </c>
      <c r="N162" s="77"/>
      <c r="O162" s="77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39"/>
      <c r="AC162" s="39"/>
    </row>
    <row r="163" spans="1:486" s="17" customFormat="1" ht="15.75" thickTop="1" x14ac:dyDescent="0.25">
      <c r="A163" s="43" t="s">
        <v>219</v>
      </c>
      <c r="B163" s="543">
        <v>31</v>
      </c>
      <c r="C163" s="543">
        <v>16</v>
      </c>
      <c r="D163" s="543">
        <v>-7</v>
      </c>
      <c r="E163" s="543">
        <v>1</v>
      </c>
      <c r="F163" s="543">
        <v>-6</v>
      </c>
      <c r="G163" s="543">
        <v>100</v>
      </c>
      <c r="H163" s="2790">
        <v>2</v>
      </c>
      <c r="I163" s="2781">
        <v>0</v>
      </c>
      <c r="J163" s="663">
        <v>2</v>
      </c>
      <c r="K163" s="503" t="s">
        <v>220</v>
      </c>
      <c r="L163" s="504" t="s">
        <v>65</v>
      </c>
      <c r="M163" s="492"/>
      <c r="N163" s="75"/>
      <c r="O163" s="74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67"/>
      <c r="AC163" s="67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</row>
    <row r="164" spans="1:486" s="29" customFormat="1" ht="15.75" thickBot="1" x14ac:dyDescent="0.3">
      <c r="A164" s="85" t="s">
        <v>219</v>
      </c>
      <c r="B164" s="544"/>
      <c r="C164" s="544"/>
      <c r="D164" s="544"/>
      <c r="E164" s="544"/>
      <c r="F164" s="544"/>
      <c r="G164" s="544"/>
      <c r="H164" s="2791"/>
      <c r="I164" s="538"/>
      <c r="J164" s="650"/>
      <c r="K164" s="508" t="s">
        <v>221</v>
      </c>
      <c r="L164" s="509" t="s">
        <v>20</v>
      </c>
      <c r="M164" s="498"/>
      <c r="N164" s="87"/>
      <c r="O164" s="86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69"/>
      <c r="AC164" s="69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</row>
    <row r="165" spans="1:486" ht="15.75" thickTop="1" x14ac:dyDescent="0.25">
      <c r="A165" s="35" t="s">
        <v>222</v>
      </c>
      <c r="B165" s="537">
        <v>763</v>
      </c>
      <c r="C165" s="537">
        <v>406</v>
      </c>
      <c r="D165" s="537">
        <v>-152</v>
      </c>
      <c r="E165" s="537">
        <v>29</v>
      </c>
      <c r="F165" s="537">
        <v>-123</v>
      </c>
      <c r="G165" s="537">
        <v>2390</v>
      </c>
      <c r="H165" s="647">
        <v>29</v>
      </c>
      <c r="I165" s="2777">
        <v>0</v>
      </c>
      <c r="J165" s="646">
        <v>29</v>
      </c>
      <c r="K165" s="503" t="s">
        <v>223</v>
      </c>
      <c r="L165" s="504" t="s">
        <v>36</v>
      </c>
      <c r="M165" s="494"/>
      <c r="N165" s="77"/>
      <c r="O165" s="77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39"/>
      <c r="AC165" s="39"/>
    </row>
    <row r="166" spans="1:486" x14ac:dyDescent="0.25">
      <c r="A166" s="36" t="s">
        <v>222</v>
      </c>
      <c r="B166" s="537"/>
      <c r="C166" s="537"/>
      <c r="D166" s="537"/>
      <c r="E166" s="537"/>
      <c r="F166" s="537"/>
      <c r="G166" s="537"/>
      <c r="H166" s="647"/>
      <c r="I166" s="537"/>
      <c r="J166" s="648"/>
      <c r="K166" s="505" t="s">
        <v>224</v>
      </c>
      <c r="L166" s="506" t="s">
        <v>38</v>
      </c>
      <c r="M166" s="494"/>
      <c r="N166" s="77"/>
      <c r="O166" s="77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39"/>
      <c r="AC166" s="39"/>
    </row>
    <row r="167" spans="1:486" x14ac:dyDescent="0.25">
      <c r="A167" s="36" t="s">
        <v>222</v>
      </c>
      <c r="B167" s="537"/>
      <c r="C167" s="537"/>
      <c r="D167" s="537"/>
      <c r="E167" s="537"/>
      <c r="F167" s="537"/>
      <c r="G167" s="537"/>
      <c r="H167" s="647"/>
      <c r="I167" s="537"/>
      <c r="J167" s="648"/>
      <c r="K167" s="505" t="s">
        <v>4900</v>
      </c>
      <c r="L167" s="506" t="s">
        <v>38</v>
      </c>
      <c r="M167" s="494"/>
      <c r="N167" s="77"/>
      <c r="O167" s="77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39"/>
      <c r="AC167" s="39"/>
    </row>
    <row r="168" spans="1:486" x14ac:dyDescent="0.25">
      <c r="A168" s="36" t="s">
        <v>222</v>
      </c>
      <c r="B168" s="537"/>
      <c r="C168" s="537"/>
      <c r="D168" s="537"/>
      <c r="E168" s="537"/>
      <c r="F168" s="537"/>
      <c r="G168" s="537"/>
      <c r="H168" s="647"/>
      <c r="I168" s="537"/>
      <c r="J168" s="648"/>
      <c r="K168" s="505" t="s">
        <v>225</v>
      </c>
      <c r="L168" s="506" t="s">
        <v>40</v>
      </c>
      <c r="M168" s="494"/>
      <c r="N168" s="77"/>
      <c r="O168" s="77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39"/>
      <c r="AC168" s="39"/>
    </row>
    <row r="169" spans="1:486" x14ac:dyDescent="0.25">
      <c r="A169" s="35" t="s">
        <v>222</v>
      </c>
      <c r="B169" s="537"/>
      <c r="C169" s="537"/>
      <c r="D169" s="537"/>
      <c r="E169" s="537"/>
      <c r="F169" s="537"/>
      <c r="G169" s="537"/>
      <c r="H169" s="647"/>
      <c r="I169" s="537"/>
      <c r="J169" s="648"/>
      <c r="K169" s="505" t="s">
        <v>226</v>
      </c>
      <c r="L169" s="506" t="s">
        <v>20</v>
      </c>
      <c r="M169" s="494"/>
      <c r="N169" s="77"/>
      <c r="O169" s="77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39"/>
      <c r="AC169" s="39"/>
    </row>
    <row r="170" spans="1:486" x14ac:dyDescent="0.25">
      <c r="A170" s="35" t="s">
        <v>222</v>
      </c>
      <c r="B170" s="537"/>
      <c r="C170" s="537"/>
      <c r="D170" s="537"/>
      <c r="E170" s="537"/>
      <c r="F170" s="537"/>
      <c r="G170" s="537"/>
      <c r="H170" s="647"/>
      <c r="I170" s="537"/>
      <c r="J170" s="648"/>
      <c r="K170" s="505" t="s">
        <v>227</v>
      </c>
      <c r="L170" s="506" t="s">
        <v>20</v>
      </c>
      <c r="M170" s="494"/>
      <c r="N170" s="77"/>
      <c r="O170" s="77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39"/>
      <c r="AC170" s="39"/>
    </row>
    <row r="171" spans="1:486" x14ac:dyDescent="0.25">
      <c r="A171" s="35" t="s">
        <v>222</v>
      </c>
      <c r="B171" s="537"/>
      <c r="C171" s="537"/>
      <c r="D171" s="537"/>
      <c r="E171" s="537"/>
      <c r="F171" s="537"/>
      <c r="G171" s="537"/>
      <c r="H171" s="647"/>
      <c r="I171" s="537"/>
      <c r="J171" s="648"/>
      <c r="K171" s="505" t="s">
        <v>228</v>
      </c>
      <c r="L171" s="506" t="s">
        <v>20</v>
      </c>
      <c r="M171" s="491" t="s">
        <v>229</v>
      </c>
      <c r="N171" s="78"/>
      <c r="O171" s="77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39"/>
      <c r="AC171" s="39"/>
    </row>
    <row r="172" spans="1:486" x14ac:dyDescent="0.25">
      <c r="A172" s="35" t="s">
        <v>222</v>
      </c>
      <c r="B172" s="537"/>
      <c r="C172" s="537"/>
      <c r="D172" s="537"/>
      <c r="E172" s="537"/>
      <c r="F172" s="537"/>
      <c r="G172" s="537"/>
      <c r="H172" s="647"/>
      <c r="I172" s="537"/>
      <c r="J172" s="648"/>
      <c r="K172" s="505" t="s">
        <v>230</v>
      </c>
      <c r="L172" s="506" t="s">
        <v>20</v>
      </c>
      <c r="M172" s="491"/>
      <c r="N172" s="78"/>
      <c r="O172" s="77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39"/>
      <c r="AC172" s="39"/>
    </row>
    <row r="173" spans="1:486" x14ac:dyDescent="0.25">
      <c r="A173" s="35" t="s">
        <v>222</v>
      </c>
      <c r="B173" s="537"/>
      <c r="C173" s="537"/>
      <c r="D173" s="537"/>
      <c r="E173" s="537"/>
      <c r="F173" s="537"/>
      <c r="G173" s="537"/>
      <c r="H173" s="647"/>
      <c r="I173" s="537"/>
      <c r="J173" s="648"/>
      <c r="K173" s="505" t="s">
        <v>231</v>
      </c>
      <c r="L173" s="506" t="s">
        <v>46</v>
      </c>
      <c r="M173" s="491"/>
      <c r="N173" s="78"/>
      <c r="O173" s="77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39"/>
      <c r="AC173" s="39"/>
    </row>
    <row r="174" spans="1:486" x14ac:dyDescent="0.25">
      <c r="A174" s="35" t="s">
        <v>222</v>
      </c>
      <c r="B174" s="537"/>
      <c r="C174" s="537"/>
      <c r="D174" s="537"/>
      <c r="E174" s="537"/>
      <c r="F174" s="537"/>
      <c r="G174" s="537"/>
      <c r="H174" s="647"/>
      <c r="I174" s="537"/>
      <c r="J174" s="648"/>
      <c r="K174" s="505" t="s">
        <v>232</v>
      </c>
      <c r="L174" s="506" t="s">
        <v>46</v>
      </c>
      <c r="M174" s="491"/>
      <c r="N174" s="78"/>
      <c r="O174" s="77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39"/>
      <c r="AC174" s="39"/>
    </row>
    <row r="175" spans="1:486" x14ac:dyDescent="0.25">
      <c r="A175" s="35" t="s">
        <v>222</v>
      </c>
      <c r="B175" s="537"/>
      <c r="C175" s="537"/>
      <c r="D175" s="537"/>
      <c r="E175" s="537"/>
      <c r="F175" s="537"/>
      <c r="G175" s="537"/>
      <c r="H175" s="647"/>
      <c r="I175" s="537"/>
      <c r="J175" s="648"/>
      <c r="K175" s="505" t="s">
        <v>233</v>
      </c>
      <c r="L175" s="506" t="s">
        <v>46</v>
      </c>
      <c r="M175" s="491"/>
      <c r="N175" s="78"/>
      <c r="O175" s="77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39"/>
      <c r="AC175" s="39"/>
    </row>
    <row r="176" spans="1:486" x14ac:dyDescent="0.25">
      <c r="A176" s="35" t="s">
        <v>222</v>
      </c>
      <c r="B176" s="537"/>
      <c r="C176" s="537"/>
      <c r="D176" s="537"/>
      <c r="E176" s="537"/>
      <c r="F176" s="537"/>
      <c r="G176" s="537"/>
      <c r="H176" s="647"/>
      <c r="I176" s="537"/>
      <c r="J176" s="648"/>
      <c r="K176" s="505" t="s">
        <v>234</v>
      </c>
      <c r="L176" s="506" t="s">
        <v>46</v>
      </c>
      <c r="M176" s="491"/>
      <c r="N176" s="78"/>
      <c r="O176" s="77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39"/>
      <c r="AC176" s="39"/>
    </row>
    <row r="177" spans="1:29" x14ac:dyDescent="0.25">
      <c r="A177" s="35" t="s">
        <v>222</v>
      </c>
      <c r="B177" s="537"/>
      <c r="C177" s="537"/>
      <c r="D177" s="537"/>
      <c r="E177" s="537"/>
      <c r="F177" s="537"/>
      <c r="G177" s="537"/>
      <c r="H177" s="647"/>
      <c r="I177" s="537"/>
      <c r="J177" s="648"/>
      <c r="K177" s="505" t="s">
        <v>235</v>
      </c>
      <c r="L177" s="506" t="s">
        <v>46</v>
      </c>
      <c r="M177" s="491" t="s">
        <v>236</v>
      </c>
      <c r="N177" s="78"/>
      <c r="O177" s="77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39"/>
      <c r="AC177" s="39"/>
    </row>
    <row r="178" spans="1:29" x14ac:dyDescent="0.25">
      <c r="A178" s="35" t="s">
        <v>222</v>
      </c>
      <c r="B178" s="537"/>
      <c r="C178" s="537"/>
      <c r="D178" s="537"/>
      <c r="E178" s="537"/>
      <c r="F178" s="537"/>
      <c r="G178" s="537"/>
      <c r="H178" s="647"/>
      <c r="I178" s="537"/>
      <c r="J178" s="648"/>
      <c r="K178" s="505" t="s">
        <v>237</v>
      </c>
      <c r="L178" s="506" t="s">
        <v>25</v>
      </c>
      <c r="M178" s="494"/>
      <c r="N178" s="77"/>
      <c r="O178" s="77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39"/>
      <c r="AC178" s="39"/>
    </row>
    <row r="179" spans="1:29" x14ac:dyDescent="0.25">
      <c r="A179" s="35" t="s">
        <v>222</v>
      </c>
      <c r="B179" s="537"/>
      <c r="C179" s="537"/>
      <c r="D179" s="537"/>
      <c r="E179" s="537"/>
      <c r="F179" s="537"/>
      <c r="G179" s="537"/>
      <c r="H179" s="647"/>
      <c r="I179" s="537"/>
      <c r="J179" s="648"/>
      <c r="K179" s="505" t="s">
        <v>238</v>
      </c>
      <c r="L179" s="506" t="s">
        <v>25</v>
      </c>
      <c r="M179" s="494"/>
      <c r="N179" s="77"/>
      <c r="O179" s="77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39"/>
      <c r="AC179" s="39"/>
    </row>
    <row r="180" spans="1:29" x14ac:dyDescent="0.25">
      <c r="A180" s="35" t="s">
        <v>222</v>
      </c>
      <c r="B180" s="537"/>
      <c r="C180" s="537"/>
      <c r="D180" s="537"/>
      <c r="E180" s="537"/>
      <c r="F180" s="537"/>
      <c r="G180" s="537"/>
      <c r="H180" s="647"/>
      <c r="I180" s="537"/>
      <c r="J180" s="648"/>
      <c r="K180" s="505" t="s">
        <v>239</v>
      </c>
      <c r="L180" s="506" t="s">
        <v>25</v>
      </c>
      <c r="M180" s="494"/>
      <c r="N180" s="77"/>
      <c r="O180" s="77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39"/>
      <c r="AC180" s="39"/>
    </row>
    <row r="181" spans="1:29" x14ac:dyDescent="0.25">
      <c r="A181" s="35" t="s">
        <v>222</v>
      </c>
      <c r="B181" s="537"/>
      <c r="C181" s="537"/>
      <c r="D181" s="537"/>
      <c r="E181" s="537"/>
      <c r="F181" s="537"/>
      <c r="G181" s="537"/>
      <c r="H181" s="647"/>
      <c r="I181" s="537"/>
      <c r="J181" s="648"/>
      <c r="K181" s="505" t="s">
        <v>240</v>
      </c>
      <c r="L181" s="506" t="s">
        <v>25</v>
      </c>
      <c r="M181" s="494"/>
      <c r="N181" s="77"/>
      <c r="O181" s="77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39"/>
      <c r="AC181" s="39"/>
    </row>
    <row r="182" spans="1:29" x14ac:dyDescent="0.25">
      <c r="A182" s="35" t="s">
        <v>222</v>
      </c>
      <c r="B182" s="537"/>
      <c r="C182" s="537"/>
      <c r="D182" s="537"/>
      <c r="E182" s="537"/>
      <c r="F182" s="537"/>
      <c r="G182" s="537"/>
      <c r="H182" s="647"/>
      <c r="I182" s="537"/>
      <c r="J182" s="648"/>
      <c r="K182" s="505" t="s">
        <v>241</v>
      </c>
      <c r="L182" s="506" t="s">
        <v>25</v>
      </c>
      <c r="M182" s="494"/>
      <c r="N182" s="77"/>
      <c r="O182" s="77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39"/>
      <c r="AC182" s="39"/>
    </row>
    <row r="183" spans="1:29" x14ac:dyDescent="0.25">
      <c r="A183" s="35" t="s">
        <v>222</v>
      </c>
      <c r="B183" s="537"/>
      <c r="C183" s="537"/>
      <c r="D183" s="537"/>
      <c r="E183" s="537"/>
      <c r="F183" s="537"/>
      <c r="G183" s="537"/>
      <c r="H183" s="647"/>
      <c r="I183" s="537"/>
      <c r="J183" s="648"/>
      <c r="K183" s="505" t="s">
        <v>242</v>
      </c>
      <c r="L183" s="506" t="s">
        <v>25</v>
      </c>
      <c r="M183" s="494"/>
      <c r="N183" s="77"/>
      <c r="O183" s="77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39"/>
      <c r="AC183" s="39"/>
    </row>
    <row r="184" spans="1:29" x14ac:dyDescent="0.25">
      <c r="A184" s="35" t="s">
        <v>222</v>
      </c>
      <c r="B184" s="537"/>
      <c r="C184" s="537"/>
      <c r="D184" s="537"/>
      <c r="E184" s="537"/>
      <c r="F184" s="537"/>
      <c r="G184" s="537"/>
      <c r="H184" s="647"/>
      <c r="I184" s="537"/>
      <c r="J184" s="648"/>
      <c r="K184" s="505" t="s">
        <v>243</v>
      </c>
      <c r="L184" s="506" t="s">
        <v>244</v>
      </c>
      <c r="M184" s="491"/>
      <c r="N184" s="78"/>
      <c r="O184" s="77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39"/>
      <c r="AC184" s="39"/>
    </row>
    <row r="185" spans="1:29" x14ac:dyDescent="0.25">
      <c r="A185" s="35" t="s">
        <v>222</v>
      </c>
      <c r="B185" s="537"/>
      <c r="C185" s="537"/>
      <c r="D185" s="537"/>
      <c r="E185" s="537"/>
      <c r="F185" s="537"/>
      <c r="G185" s="537"/>
      <c r="H185" s="647"/>
      <c r="I185" s="537"/>
      <c r="J185" s="648"/>
      <c r="K185" s="505" t="s">
        <v>245</v>
      </c>
      <c r="L185" s="506" t="s">
        <v>57</v>
      </c>
      <c r="M185" s="491" t="s">
        <v>60</v>
      </c>
      <c r="N185" s="78"/>
      <c r="O185" s="77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39"/>
      <c r="AC185" s="39"/>
    </row>
    <row r="186" spans="1:29" x14ac:dyDescent="0.25">
      <c r="A186" s="35" t="s">
        <v>222</v>
      </c>
      <c r="B186" s="537"/>
      <c r="C186" s="537"/>
      <c r="D186" s="537"/>
      <c r="E186" s="537"/>
      <c r="F186" s="537"/>
      <c r="G186" s="537"/>
      <c r="H186" s="647"/>
      <c r="I186" s="537"/>
      <c r="J186" s="648"/>
      <c r="K186" s="505" t="s">
        <v>246</v>
      </c>
      <c r="L186" s="506" t="s">
        <v>63</v>
      </c>
      <c r="M186" s="491"/>
      <c r="N186" s="78"/>
      <c r="O186" s="77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39"/>
      <c r="AC186" s="39"/>
    </row>
    <row r="187" spans="1:29" x14ac:dyDescent="0.25">
      <c r="A187" s="35" t="s">
        <v>222</v>
      </c>
      <c r="B187" s="537"/>
      <c r="C187" s="537"/>
      <c r="D187" s="537"/>
      <c r="E187" s="537"/>
      <c r="F187" s="537"/>
      <c r="G187" s="537"/>
      <c r="H187" s="647"/>
      <c r="I187" s="537"/>
      <c r="J187" s="648"/>
      <c r="K187" s="505" t="s">
        <v>247</v>
      </c>
      <c r="L187" s="506" t="s">
        <v>65</v>
      </c>
      <c r="M187" s="494"/>
      <c r="N187" s="77"/>
      <c r="O187" s="77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39"/>
      <c r="AC187" s="39"/>
    </row>
    <row r="188" spans="1:29" x14ac:dyDescent="0.25">
      <c r="A188" s="35" t="s">
        <v>222</v>
      </c>
      <c r="B188" s="537"/>
      <c r="C188" s="537"/>
      <c r="D188" s="537"/>
      <c r="E188" s="537"/>
      <c r="F188" s="537"/>
      <c r="G188" s="537"/>
      <c r="H188" s="647"/>
      <c r="I188" s="537"/>
      <c r="J188" s="648"/>
      <c r="K188" s="505" t="s">
        <v>248</v>
      </c>
      <c r="L188" s="506" t="s">
        <v>65</v>
      </c>
      <c r="M188" s="494"/>
      <c r="N188" s="77"/>
      <c r="O188" s="77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39"/>
      <c r="AC188" s="39"/>
    </row>
    <row r="189" spans="1:29" x14ac:dyDescent="0.25">
      <c r="A189" s="35" t="s">
        <v>222</v>
      </c>
      <c r="B189" s="537"/>
      <c r="C189" s="537"/>
      <c r="D189" s="537"/>
      <c r="E189" s="537"/>
      <c r="F189" s="537"/>
      <c r="G189" s="537"/>
      <c r="H189" s="647"/>
      <c r="I189" s="537"/>
      <c r="J189" s="648"/>
      <c r="K189" s="505" t="s">
        <v>249</v>
      </c>
      <c r="L189" s="506" t="s">
        <v>65</v>
      </c>
      <c r="M189" s="494"/>
      <c r="N189" s="77"/>
      <c r="O189" s="77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39"/>
      <c r="AC189" s="39"/>
    </row>
    <row r="190" spans="1:29" x14ac:dyDescent="0.25">
      <c r="A190" s="35" t="s">
        <v>222</v>
      </c>
      <c r="B190" s="537"/>
      <c r="C190" s="537"/>
      <c r="D190" s="537"/>
      <c r="E190" s="537"/>
      <c r="F190" s="537"/>
      <c r="G190" s="537"/>
      <c r="H190" s="647"/>
      <c r="I190" s="537"/>
      <c r="J190" s="648"/>
      <c r="K190" s="505" t="s">
        <v>250</v>
      </c>
      <c r="L190" s="506" t="s">
        <v>65</v>
      </c>
      <c r="M190" s="494"/>
      <c r="N190" s="77"/>
      <c r="O190" s="77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39"/>
      <c r="AC190" s="39"/>
    </row>
    <row r="191" spans="1:29" x14ac:dyDescent="0.25">
      <c r="A191" s="35" t="s">
        <v>222</v>
      </c>
      <c r="B191" s="537"/>
      <c r="C191" s="537"/>
      <c r="D191" s="537"/>
      <c r="E191" s="537"/>
      <c r="F191" s="537"/>
      <c r="G191" s="537"/>
      <c r="H191" s="647"/>
      <c r="I191" s="537"/>
      <c r="J191" s="648"/>
      <c r="K191" s="505" t="s">
        <v>251</v>
      </c>
      <c r="L191" s="506" t="s">
        <v>65</v>
      </c>
      <c r="M191" s="491" t="s">
        <v>252</v>
      </c>
      <c r="N191" s="78"/>
      <c r="O191" s="77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39"/>
      <c r="AC191" s="39"/>
    </row>
    <row r="192" spans="1:29" x14ac:dyDescent="0.25">
      <c r="A192" s="35" t="s">
        <v>222</v>
      </c>
      <c r="B192" s="537"/>
      <c r="C192" s="537"/>
      <c r="D192" s="537"/>
      <c r="E192" s="537"/>
      <c r="F192" s="537"/>
      <c r="G192" s="537"/>
      <c r="H192" s="647"/>
      <c r="I192" s="537"/>
      <c r="J192" s="648"/>
      <c r="K192" s="505" t="s">
        <v>253</v>
      </c>
      <c r="L192" s="506" t="s">
        <v>254</v>
      </c>
      <c r="M192" s="491" t="s">
        <v>229</v>
      </c>
      <c r="N192" s="78"/>
      <c r="O192" s="77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39"/>
      <c r="AC192" s="39"/>
    </row>
    <row r="193" spans="1:181" ht="15.75" thickBot="1" x14ac:dyDescent="0.3">
      <c r="A193" s="35" t="s">
        <v>222</v>
      </c>
      <c r="B193" s="537"/>
      <c r="C193" s="537"/>
      <c r="D193" s="537"/>
      <c r="E193" s="537"/>
      <c r="F193" s="537"/>
      <c r="G193" s="537"/>
      <c r="H193" s="647"/>
      <c r="I193" s="538"/>
      <c r="J193" s="650"/>
      <c r="K193" s="508" t="s">
        <v>255</v>
      </c>
      <c r="L193" s="509" t="s">
        <v>256</v>
      </c>
      <c r="M193" s="491" t="s">
        <v>257</v>
      </c>
      <c r="N193" s="78"/>
      <c r="O193" s="77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39"/>
      <c r="AC193" s="39"/>
    </row>
    <row r="194" spans="1:181" s="17" customFormat="1" ht="15.75" thickTop="1" x14ac:dyDescent="0.25">
      <c r="A194" s="34" t="s">
        <v>258</v>
      </c>
      <c r="B194" s="536">
        <v>3452</v>
      </c>
      <c r="C194" s="536">
        <v>724</v>
      </c>
      <c r="D194" s="536">
        <v>-215</v>
      </c>
      <c r="E194" s="536">
        <v>50</v>
      </c>
      <c r="F194" s="536">
        <v>-165</v>
      </c>
      <c r="G194" s="536">
        <v>14622</v>
      </c>
      <c r="H194" s="2788">
        <v>103</v>
      </c>
      <c r="I194" s="2777">
        <v>0</v>
      </c>
      <c r="J194" s="646">
        <v>103</v>
      </c>
      <c r="K194" s="503" t="s">
        <v>259</v>
      </c>
      <c r="L194" s="504" t="s">
        <v>40</v>
      </c>
      <c r="M194" s="495"/>
      <c r="N194" s="74"/>
      <c r="O194" s="74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67"/>
      <c r="AC194" s="67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</row>
    <row r="195" spans="1:181" x14ac:dyDescent="0.25">
      <c r="A195" s="35" t="s">
        <v>258</v>
      </c>
      <c r="B195" s="537"/>
      <c r="C195" s="537"/>
      <c r="D195" s="537"/>
      <c r="E195" s="537"/>
      <c r="F195" s="537"/>
      <c r="G195" s="537"/>
      <c r="H195" s="647"/>
      <c r="I195" s="537"/>
      <c r="J195" s="648"/>
      <c r="K195" s="505" t="s">
        <v>260</v>
      </c>
      <c r="L195" s="506" t="s">
        <v>40</v>
      </c>
      <c r="M195" s="494"/>
      <c r="N195" s="77"/>
      <c r="O195" s="77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39"/>
      <c r="AC195" s="39"/>
    </row>
    <row r="196" spans="1:181" x14ac:dyDescent="0.25">
      <c r="A196" s="35" t="s">
        <v>258</v>
      </c>
      <c r="B196" s="537"/>
      <c r="C196" s="537"/>
      <c r="D196" s="537"/>
      <c r="E196" s="537"/>
      <c r="F196" s="537"/>
      <c r="G196" s="537"/>
      <c r="H196" s="647"/>
      <c r="I196" s="537"/>
      <c r="J196" s="648"/>
      <c r="K196" s="505" t="s">
        <v>261</v>
      </c>
      <c r="L196" s="506" t="s">
        <v>40</v>
      </c>
      <c r="M196" s="494"/>
      <c r="N196" s="77"/>
      <c r="O196" s="77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39"/>
      <c r="AC196" s="39"/>
    </row>
    <row r="197" spans="1:181" x14ac:dyDescent="0.25">
      <c r="A197" s="35" t="s">
        <v>258</v>
      </c>
      <c r="B197" s="537"/>
      <c r="C197" s="537"/>
      <c r="D197" s="537"/>
      <c r="E197" s="537"/>
      <c r="F197" s="537"/>
      <c r="G197" s="537"/>
      <c r="H197" s="647"/>
      <c r="I197" s="537"/>
      <c r="J197" s="648"/>
      <c r="K197" s="505" t="s">
        <v>262</v>
      </c>
      <c r="L197" s="506" t="s">
        <v>40</v>
      </c>
      <c r="M197" s="494"/>
      <c r="N197" s="77"/>
      <c r="O197" s="77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39"/>
      <c r="AC197" s="39"/>
    </row>
    <row r="198" spans="1:181" x14ac:dyDescent="0.25">
      <c r="A198" s="35" t="s">
        <v>258</v>
      </c>
      <c r="B198" s="537"/>
      <c r="C198" s="537"/>
      <c r="D198" s="537"/>
      <c r="E198" s="537"/>
      <c r="F198" s="537"/>
      <c r="G198" s="537"/>
      <c r="H198" s="647"/>
      <c r="I198" s="537"/>
      <c r="J198" s="648"/>
      <c r="K198" s="505" t="s">
        <v>263</v>
      </c>
      <c r="L198" s="506" t="s">
        <v>40</v>
      </c>
      <c r="M198" s="494" t="s">
        <v>264</v>
      </c>
      <c r="N198" s="77"/>
      <c r="O198" s="77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39"/>
      <c r="AC198" s="39"/>
    </row>
    <row r="199" spans="1:181" x14ac:dyDescent="0.25">
      <c r="A199" s="35" t="s">
        <v>258</v>
      </c>
      <c r="B199" s="537"/>
      <c r="C199" s="537"/>
      <c r="D199" s="537"/>
      <c r="E199" s="537"/>
      <c r="F199" s="537"/>
      <c r="G199" s="537"/>
      <c r="H199" s="647"/>
      <c r="I199" s="537"/>
      <c r="J199" s="648"/>
      <c r="K199" s="505" t="s">
        <v>4901</v>
      </c>
      <c r="L199" s="506" t="s">
        <v>40</v>
      </c>
      <c r="M199" s="494"/>
      <c r="N199" s="77"/>
      <c r="O199" s="77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39"/>
      <c r="AC199" s="39"/>
    </row>
    <row r="200" spans="1:181" x14ac:dyDescent="0.25">
      <c r="A200" s="35" t="s">
        <v>258</v>
      </c>
      <c r="B200" s="537"/>
      <c r="C200" s="537"/>
      <c r="D200" s="537"/>
      <c r="E200" s="537"/>
      <c r="F200" s="537"/>
      <c r="G200" s="537"/>
      <c r="H200" s="647"/>
      <c r="I200" s="537"/>
      <c r="J200" s="648"/>
      <c r="K200" s="505" t="s">
        <v>265</v>
      </c>
      <c r="L200" s="506" t="s">
        <v>40</v>
      </c>
      <c r="M200" s="494" t="s">
        <v>81</v>
      </c>
      <c r="N200" s="77"/>
      <c r="O200" s="77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39"/>
      <c r="AC200" s="39"/>
    </row>
    <row r="201" spans="1:181" x14ac:dyDescent="0.25">
      <c r="A201" s="35" t="s">
        <v>258</v>
      </c>
      <c r="B201" s="537"/>
      <c r="C201" s="537"/>
      <c r="D201" s="537"/>
      <c r="E201" s="537"/>
      <c r="F201" s="537"/>
      <c r="G201" s="537"/>
      <c r="H201" s="647"/>
      <c r="I201" s="537"/>
      <c r="J201" s="648"/>
      <c r="K201" s="505" t="s">
        <v>266</v>
      </c>
      <c r="L201" s="506" t="s">
        <v>40</v>
      </c>
      <c r="M201" s="494" t="s">
        <v>81</v>
      </c>
      <c r="N201" s="77"/>
      <c r="O201" s="77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39"/>
      <c r="AC201" s="39"/>
    </row>
    <row r="202" spans="1:181" x14ac:dyDescent="0.25">
      <c r="A202" s="35" t="s">
        <v>258</v>
      </c>
      <c r="B202" s="537"/>
      <c r="C202" s="537"/>
      <c r="D202" s="537"/>
      <c r="E202" s="537"/>
      <c r="F202" s="537"/>
      <c r="G202" s="537"/>
      <c r="H202" s="647"/>
      <c r="I202" s="537"/>
      <c r="J202" s="648"/>
      <c r="K202" s="505" t="s">
        <v>267</v>
      </c>
      <c r="L202" s="506" t="s">
        <v>40</v>
      </c>
      <c r="M202" s="494"/>
      <c r="N202" s="77"/>
      <c r="O202" s="77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39"/>
      <c r="AC202" s="39"/>
    </row>
    <row r="203" spans="1:181" x14ac:dyDescent="0.25">
      <c r="A203" s="35" t="s">
        <v>258</v>
      </c>
      <c r="B203" s="537"/>
      <c r="C203" s="537"/>
      <c r="D203" s="537"/>
      <c r="E203" s="537"/>
      <c r="F203" s="537"/>
      <c r="G203" s="537"/>
      <c r="H203" s="647"/>
      <c r="I203" s="537"/>
      <c r="J203" s="648"/>
      <c r="K203" s="505" t="s">
        <v>4902</v>
      </c>
      <c r="L203" s="506" t="s">
        <v>40</v>
      </c>
      <c r="M203" s="494"/>
      <c r="N203" s="77"/>
      <c r="O203" s="77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39"/>
      <c r="AC203" s="39"/>
    </row>
    <row r="204" spans="1:181" x14ac:dyDescent="0.25">
      <c r="A204" s="35" t="s">
        <v>258</v>
      </c>
      <c r="B204" s="537"/>
      <c r="C204" s="537"/>
      <c r="D204" s="537"/>
      <c r="E204" s="537"/>
      <c r="F204" s="537"/>
      <c r="G204" s="537"/>
      <c r="H204" s="647"/>
      <c r="I204" s="537"/>
      <c r="J204" s="648"/>
      <c r="K204" s="505" t="s">
        <v>268</v>
      </c>
      <c r="L204" s="506" t="s">
        <v>40</v>
      </c>
      <c r="M204" s="494"/>
      <c r="N204" s="77"/>
      <c r="O204" s="77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39"/>
      <c r="AC204" s="39"/>
    </row>
    <row r="205" spans="1:181" x14ac:dyDescent="0.25">
      <c r="A205" s="35" t="s">
        <v>258</v>
      </c>
      <c r="B205" s="537"/>
      <c r="C205" s="537"/>
      <c r="D205" s="537"/>
      <c r="E205" s="537"/>
      <c r="F205" s="537"/>
      <c r="G205" s="537"/>
      <c r="H205" s="647"/>
      <c r="I205" s="537"/>
      <c r="J205" s="648"/>
      <c r="K205" s="505" t="s">
        <v>269</v>
      </c>
      <c r="L205" s="506" t="s">
        <v>40</v>
      </c>
      <c r="M205" s="494"/>
      <c r="N205" s="77"/>
      <c r="O205" s="77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39"/>
      <c r="AC205" s="39"/>
    </row>
    <row r="206" spans="1:181" x14ac:dyDescent="0.25">
      <c r="A206" s="18" t="s">
        <v>258</v>
      </c>
      <c r="B206" s="236"/>
      <c r="C206" s="236"/>
      <c r="D206" s="236"/>
      <c r="E206" s="236"/>
      <c r="F206" s="236"/>
      <c r="G206" s="236"/>
      <c r="H206" s="657"/>
      <c r="I206" s="236"/>
      <c r="J206" s="658"/>
      <c r="K206" s="505" t="s">
        <v>270</v>
      </c>
      <c r="L206" s="506" t="s">
        <v>40</v>
      </c>
      <c r="M206" s="494"/>
      <c r="N206" s="77"/>
      <c r="O206" s="77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39"/>
      <c r="AC206" s="39"/>
    </row>
    <row r="207" spans="1:181" x14ac:dyDescent="0.25">
      <c r="A207" s="18" t="s">
        <v>258</v>
      </c>
      <c r="B207" s="236"/>
      <c r="C207" s="236"/>
      <c r="D207" s="236"/>
      <c r="E207" s="236"/>
      <c r="F207" s="236"/>
      <c r="G207" s="236"/>
      <c r="H207" s="657"/>
      <c r="I207" s="236"/>
      <c r="J207" s="658"/>
      <c r="K207" s="505" t="s">
        <v>271</v>
      </c>
      <c r="L207" s="506" t="s">
        <v>40</v>
      </c>
      <c r="M207" s="494"/>
      <c r="N207" s="77"/>
      <c r="O207" s="77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39"/>
      <c r="AC207" s="39"/>
    </row>
    <row r="208" spans="1:181" x14ac:dyDescent="0.25">
      <c r="A208" s="18" t="s">
        <v>258</v>
      </c>
      <c r="B208" s="236"/>
      <c r="C208" s="236"/>
      <c r="D208" s="236"/>
      <c r="E208" s="236"/>
      <c r="F208" s="236"/>
      <c r="G208" s="236"/>
      <c r="H208" s="657"/>
      <c r="I208" s="236"/>
      <c r="J208" s="658"/>
      <c r="K208" s="505" t="s">
        <v>272</v>
      </c>
      <c r="L208" s="506" t="s">
        <v>40</v>
      </c>
      <c r="M208" s="494"/>
      <c r="N208" s="77"/>
      <c r="O208" s="77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39"/>
      <c r="AC208" s="39"/>
    </row>
    <row r="209" spans="1:29" x14ac:dyDescent="0.25">
      <c r="A209" s="18" t="s">
        <v>258</v>
      </c>
      <c r="B209" s="236"/>
      <c r="C209" s="236"/>
      <c r="D209" s="236"/>
      <c r="E209" s="236"/>
      <c r="F209" s="236"/>
      <c r="G209" s="236"/>
      <c r="H209" s="657"/>
      <c r="I209" s="236"/>
      <c r="J209" s="658"/>
      <c r="K209" s="505" t="s">
        <v>4903</v>
      </c>
      <c r="L209" s="506" t="s">
        <v>40</v>
      </c>
      <c r="M209" s="494"/>
      <c r="N209" s="77"/>
      <c r="O209" s="77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39"/>
      <c r="AC209" s="39"/>
    </row>
    <row r="210" spans="1:29" x14ac:dyDescent="0.25">
      <c r="A210" s="18" t="s">
        <v>258</v>
      </c>
      <c r="B210" s="236"/>
      <c r="C210" s="236"/>
      <c r="D210" s="236"/>
      <c r="E210" s="236"/>
      <c r="F210" s="236"/>
      <c r="G210" s="236"/>
      <c r="H210" s="657"/>
      <c r="I210" s="236"/>
      <c r="J210" s="658"/>
      <c r="K210" s="505" t="s">
        <v>273</v>
      </c>
      <c r="L210" s="506" t="s">
        <v>40</v>
      </c>
      <c r="M210" s="494"/>
      <c r="N210" s="77"/>
      <c r="O210" s="77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39"/>
      <c r="AC210" s="39"/>
    </row>
    <row r="211" spans="1:29" x14ac:dyDescent="0.25">
      <c r="A211" s="18" t="s">
        <v>258</v>
      </c>
      <c r="B211" s="236"/>
      <c r="C211" s="236"/>
      <c r="D211" s="236"/>
      <c r="E211" s="236"/>
      <c r="F211" s="236"/>
      <c r="G211" s="236"/>
      <c r="H211" s="657"/>
      <c r="I211" s="236"/>
      <c r="J211" s="658"/>
      <c r="K211" s="505" t="s">
        <v>274</v>
      </c>
      <c r="L211" s="506" t="s">
        <v>40</v>
      </c>
      <c r="M211" s="494"/>
      <c r="N211" s="77"/>
      <c r="O211" s="77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39"/>
      <c r="AC211" s="39"/>
    </row>
    <row r="212" spans="1:29" x14ac:dyDescent="0.25">
      <c r="A212" s="18" t="s">
        <v>258</v>
      </c>
      <c r="B212" s="236"/>
      <c r="C212" s="236"/>
      <c r="D212" s="236"/>
      <c r="E212" s="236"/>
      <c r="F212" s="236"/>
      <c r="G212" s="236"/>
      <c r="H212" s="657"/>
      <c r="I212" s="236"/>
      <c r="J212" s="658"/>
      <c r="K212" s="505" t="s">
        <v>4904</v>
      </c>
      <c r="L212" s="506" t="s">
        <v>40</v>
      </c>
      <c r="M212" s="494"/>
      <c r="N212" s="77"/>
      <c r="O212" s="77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39"/>
      <c r="AC212" s="39"/>
    </row>
    <row r="213" spans="1:29" x14ac:dyDescent="0.25">
      <c r="A213" s="18" t="s">
        <v>258</v>
      </c>
      <c r="B213" s="236"/>
      <c r="C213" s="236"/>
      <c r="D213" s="236"/>
      <c r="E213" s="236"/>
      <c r="F213" s="236"/>
      <c r="G213" s="236"/>
      <c r="H213" s="657"/>
      <c r="I213" s="236"/>
      <c r="J213" s="658"/>
      <c r="K213" s="505" t="s">
        <v>4905</v>
      </c>
      <c r="L213" s="506" t="s">
        <v>40</v>
      </c>
      <c r="M213" s="494"/>
      <c r="N213" s="77"/>
      <c r="O213" s="77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39"/>
      <c r="AC213" s="39"/>
    </row>
    <row r="214" spans="1:29" x14ac:dyDescent="0.25">
      <c r="A214" s="18" t="s">
        <v>258</v>
      </c>
      <c r="B214" s="236"/>
      <c r="C214" s="236"/>
      <c r="D214" s="236"/>
      <c r="E214" s="236"/>
      <c r="F214" s="236"/>
      <c r="G214" s="236"/>
      <c r="H214" s="657"/>
      <c r="I214" s="236"/>
      <c r="J214" s="658"/>
      <c r="K214" s="505" t="s">
        <v>275</v>
      </c>
      <c r="L214" s="506" t="s">
        <v>40</v>
      </c>
      <c r="M214" s="494"/>
      <c r="N214" s="77"/>
      <c r="O214" s="77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39"/>
      <c r="AC214" s="39"/>
    </row>
    <row r="215" spans="1:29" x14ac:dyDescent="0.25">
      <c r="A215" s="18" t="s">
        <v>258</v>
      </c>
      <c r="B215" s="236"/>
      <c r="C215" s="236"/>
      <c r="D215" s="236"/>
      <c r="E215" s="236"/>
      <c r="F215" s="236"/>
      <c r="G215" s="236"/>
      <c r="H215" s="657"/>
      <c r="I215" s="236"/>
      <c r="J215" s="658"/>
      <c r="K215" s="505" t="s">
        <v>276</v>
      </c>
      <c r="L215" s="506" t="s">
        <v>40</v>
      </c>
      <c r="M215" s="494" t="s">
        <v>277</v>
      </c>
      <c r="N215" s="77"/>
      <c r="O215" s="77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39"/>
      <c r="AC215" s="39"/>
    </row>
    <row r="216" spans="1:29" x14ac:dyDescent="0.25">
      <c r="A216" s="18" t="s">
        <v>258</v>
      </c>
      <c r="B216" s="236"/>
      <c r="C216" s="236"/>
      <c r="D216" s="236"/>
      <c r="E216" s="236"/>
      <c r="F216" s="236"/>
      <c r="G216" s="236"/>
      <c r="H216" s="657"/>
      <c r="I216" s="236"/>
      <c r="J216" s="658"/>
      <c r="K216" s="505" t="s">
        <v>278</v>
      </c>
      <c r="L216" s="506" t="s">
        <v>40</v>
      </c>
      <c r="M216" s="494" t="s">
        <v>279</v>
      </c>
      <c r="N216" s="77"/>
      <c r="O216" s="77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39"/>
      <c r="AC216" s="39"/>
    </row>
    <row r="217" spans="1:29" x14ac:dyDescent="0.25">
      <c r="A217" s="18" t="s">
        <v>258</v>
      </c>
      <c r="B217" s="236"/>
      <c r="C217" s="236"/>
      <c r="D217" s="236"/>
      <c r="E217" s="236"/>
      <c r="F217" s="236"/>
      <c r="G217" s="236"/>
      <c r="H217" s="657"/>
      <c r="I217" s="236"/>
      <c r="J217" s="658"/>
      <c r="K217" s="505" t="s">
        <v>280</v>
      </c>
      <c r="L217" s="506" t="s">
        <v>40</v>
      </c>
      <c r="M217" s="494"/>
      <c r="N217" s="77"/>
      <c r="O217" s="77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39"/>
      <c r="AC217" s="39"/>
    </row>
    <row r="218" spans="1:29" x14ac:dyDescent="0.25">
      <c r="A218" s="18" t="s">
        <v>258</v>
      </c>
      <c r="B218" s="236"/>
      <c r="C218" s="236"/>
      <c r="D218" s="236"/>
      <c r="E218" s="236"/>
      <c r="F218" s="236"/>
      <c r="G218" s="236"/>
      <c r="H218" s="657"/>
      <c r="I218" s="236"/>
      <c r="J218" s="658"/>
      <c r="K218" s="505" t="s">
        <v>281</v>
      </c>
      <c r="L218" s="506" t="s">
        <v>40</v>
      </c>
      <c r="M218" s="497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39"/>
      <c r="AC218" s="39"/>
    </row>
    <row r="219" spans="1:29" x14ac:dyDescent="0.25">
      <c r="A219" s="18" t="s">
        <v>258</v>
      </c>
      <c r="B219" s="236"/>
      <c r="C219" s="236"/>
      <c r="D219" s="236"/>
      <c r="E219" s="236"/>
      <c r="F219" s="236"/>
      <c r="G219" s="236"/>
      <c r="H219" s="657"/>
      <c r="I219" s="236"/>
      <c r="J219" s="658"/>
      <c r="K219" s="505" t="s">
        <v>282</v>
      </c>
      <c r="L219" s="506" t="s">
        <v>40</v>
      </c>
      <c r="M219" s="497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39"/>
      <c r="AC219" s="39"/>
    </row>
    <row r="220" spans="1:29" x14ac:dyDescent="0.25">
      <c r="A220" s="32" t="s">
        <v>258</v>
      </c>
      <c r="B220" s="541"/>
      <c r="C220" s="541"/>
      <c r="D220" s="541"/>
      <c r="E220" s="541"/>
      <c r="F220" s="541"/>
      <c r="G220" s="541"/>
      <c r="H220" s="653"/>
      <c r="I220" s="541"/>
      <c r="J220" s="654"/>
      <c r="K220" s="505" t="s">
        <v>283</v>
      </c>
      <c r="L220" s="506" t="s">
        <v>40</v>
      </c>
      <c r="M220" s="497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39"/>
      <c r="AC220" s="39"/>
    </row>
    <row r="221" spans="1:29" x14ac:dyDescent="0.25">
      <c r="A221" s="20" t="s">
        <v>258</v>
      </c>
      <c r="B221" s="542"/>
      <c r="C221" s="542"/>
      <c r="D221" s="542"/>
      <c r="E221" s="542"/>
      <c r="F221" s="541"/>
      <c r="G221" s="542"/>
      <c r="H221" s="653"/>
      <c r="I221" s="541"/>
      <c r="J221" s="654"/>
      <c r="K221" s="505" t="s">
        <v>284</v>
      </c>
      <c r="L221" s="506" t="s">
        <v>40</v>
      </c>
      <c r="M221" s="497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39"/>
      <c r="AC221" s="39"/>
    </row>
    <row r="222" spans="1:29" x14ac:dyDescent="0.25">
      <c r="A222" s="20" t="s">
        <v>258</v>
      </c>
      <c r="B222" s="542"/>
      <c r="C222" s="542"/>
      <c r="D222" s="542"/>
      <c r="E222" s="542"/>
      <c r="F222" s="541"/>
      <c r="G222" s="542"/>
      <c r="H222" s="653"/>
      <c r="I222" s="541"/>
      <c r="J222" s="654"/>
      <c r="K222" s="505" t="s">
        <v>285</v>
      </c>
      <c r="L222" s="506" t="s">
        <v>40</v>
      </c>
      <c r="M222" s="497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39"/>
      <c r="AC222" s="39"/>
    </row>
    <row r="223" spans="1:29" x14ac:dyDescent="0.25">
      <c r="A223" s="20" t="s">
        <v>258</v>
      </c>
      <c r="B223" s="542"/>
      <c r="C223" s="542"/>
      <c r="D223" s="542"/>
      <c r="E223" s="542"/>
      <c r="F223" s="541"/>
      <c r="G223" s="542"/>
      <c r="H223" s="653"/>
      <c r="I223" s="541"/>
      <c r="J223" s="654"/>
      <c r="K223" s="505" t="s">
        <v>286</v>
      </c>
      <c r="L223" s="506" t="s">
        <v>40</v>
      </c>
      <c r="M223" s="497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39"/>
      <c r="AC223" s="39"/>
    </row>
    <row r="224" spans="1:29" x14ac:dyDescent="0.25">
      <c r="A224" s="20" t="s">
        <v>258</v>
      </c>
      <c r="B224" s="542"/>
      <c r="C224" s="542"/>
      <c r="D224" s="542"/>
      <c r="E224" s="542"/>
      <c r="F224" s="541"/>
      <c r="G224" s="542"/>
      <c r="H224" s="653"/>
      <c r="I224" s="541"/>
      <c r="J224" s="654"/>
      <c r="K224" s="505" t="s">
        <v>287</v>
      </c>
      <c r="L224" s="506" t="s">
        <v>40</v>
      </c>
      <c r="M224" s="497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39"/>
      <c r="AC224" s="39"/>
    </row>
    <row r="225" spans="1:29" x14ac:dyDescent="0.25">
      <c r="A225" s="20" t="s">
        <v>258</v>
      </c>
      <c r="B225" s="542"/>
      <c r="C225" s="542"/>
      <c r="D225" s="542"/>
      <c r="E225" s="542"/>
      <c r="F225" s="541"/>
      <c r="G225" s="542"/>
      <c r="H225" s="653"/>
      <c r="I225" s="541"/>
      <c r="J225" s="654"/>
      <c r="K225" s="505" t="s">
        <v>288</v>
      </c>
      <c r="L225" s="506" t="s">
        <v>40</v>
      </c>
      <c r="M225" s="497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39"/>
      <c r="AC225" s="39"/>
    </row>
    <row r="226" spans="1:29" x14ac:dyDescent="0.25">
      <c r="A226" s="20" t="s">
        <v>258</v>
      </c>
      <c r="B226" s="542"/>
      <c r="C226" s="542"/>
      <c r="D226" s="542"/>
      <c r="E226" s="542"/>
      <c r="F226" s="541"/>
      <c r="G226" s="542"/>
      <c r="H226" s="653"/>
      <c r="I226" s="541"/>
      <c r="J226" s="654"/>
      <c r="K226" s="505" t="s">
        <v>289</v>
      </c>
      <c r="L226" s="506" t="s">
        <v>40</v>
      </c>
      <c r="M226" s="497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39"/>
      <c r="AC226" s="39"/>
    </row>
    <row r="227" spans="1:29" x14ac:dyDescent="0.25">
      <c r="A227" s="20" t="s">
        <v>258</v>
      </c>
      <c r="B227" s="542"/>
      <c r="C227" s="542"/>
      <c r="D227" s="542"/>
      <c r="E227" s="542"/>
      <c r="F227" s="541"/>
      <c r="G227" s="542"/>
      <c r="H227" s="653"/>
      <c r="I227" s="541"/>
      <c r="J227" s="654"/>
      <c r="K227" s="505" t="s">
        <v>290</v>
      </c>
      <c r="L227" s="506" t="s">
        <v>40</v>
      </c>
      <c r="M227" s="497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39"/>
      <c r="AC227" s="39"/>
    </row>
    <row r="228" spans="1:29" x14ac:dyDescent="0.25">
      <c r="A228" s="20" t="s">
        <v>258</v>
      </c>
      <c r="B228" s="542"/>
      <c r="C228" s="542"/>
      <c r="D228" s="542"/>
      <c r="E228" s="542"/>
      <c r="F228" s="541"/>
      <c r="G228" s="542"/>
      <c r="H228" s="653"/>
      <c r="I228" s="541"/>
      <c r="J228" s="654"/>
      <c r="K228" s="505" t="s">
        <v>291</v>
      </c>
      <c r="L228" s="506" t="s">
        <v>40</v>
      </c>
      <c r="M228" s="497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39"/>
      <c r="AC228" s="39"/>
    </row>
    <row r="229" spans="1:29" x14ac:dyDescent="0.25">
      <c r="A229" s="20" t="s">
        <v>258</v>
      </c>
      <c r="B229" s="542"/>
      <c r="C229" s="542"/>
      <c r="D229" s="542"/>
      <c r="E229" s="542"/>
      <c r="F229" s="541"/>
      <c r="G229" s="542"/>
      <c r="H229" s="653"/>
      <c r="I229" s="541"/>
      <c r="J229" s="654"/>
      <c r="K229" s="505" t="s">
        <v>292</v>
      </c>
      <c r="L229" s="506" t="s">
        <v>40</v>
      </c>
      <c r="M229" s="497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39"/>
      <c r="AC229" s="39"/>
    </row>
    <row r="230" spans="1:29" x14ac:dyDescent="0.25">
      <c r="A230" s="20" t="s">
        <v>258</v>
      </c>
      <c r="B230" s="542"/>
      <c r="C230" s="542"/>
      <c r="D230" s="542"/>
      <c r="E230" s="542"/>
      <c r="F230" s="541"/>
      <c r="G230" s="542"/>
      <c r="H230" s="653"/>
      <c r="I230" s="541"/>
      <c r="J230" s="654"/>
      <c r="K230" s="505" t="s">
        <v>4906</v>
      </c>
      <c r="L230" s="506" t="s">
        <v>40</v>
      </c>
      <c r="M230" s="497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39"/>
      <c r="AC230" s="39"/>
    </row>
    <row r="231" spans="1:29" x14ac:dyDescent="0.25">
      <c r="A231" s="20" t="s">
        <v>258</v>
      </c>
      <c r="B231" s="542"/>
      <c r="C231" s="542"/>
      <c r="D231" s="542"/>
      <c r="E231" s="542"/>
      <c r="F231" s="541"/>
      <c r="G231" s="542"/>
      <c r="H231" s="653"/>
      <c r="I231" s="541"/>
      <c r="J231" s="654"/>
      <c r="K231" s="505" t="s">
        <v>293</v>
      </c>
      <c r="L231" s="506" t="s">
        <v>40</v>
      </c>
      <c r="M231" s="497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39"/>
      <c r="AC231" s="39"/>
    </row>
    <row r="232" spans="1:29" x14ac:dyDescent="0.25">
      <c r="A232" s="20" t="s">
        <v>258</v>
      </c>
      <c r="B232" s="542"/>
      <c r="C232" s="542"/>
      <c r="D232" s="542"/>
      <c r="E232" s="542"/>
      <c r="F232" s="541"/>
      <c r="G232" s="542"/>
      <c r="H232" s="653"/>
      <c r="I232" s="541"/>
      <c r="J232" s="654"/>
      <c r="K232" s="505" t="s">
        <v>294</v>
      </c>
      <c r="L232" s="506" t="s">
        <v>40</v>
      </c>
      <c r="M232" s="497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39"/>
      <c r="AC232" s="39"/>
    </row>
    <row r="233" spans="1:29" x14ac:dyDescent="0.25">
      <c r="A233" s="20" t="s">
        <v>258</v>
      </c>
      <c r="B233" s="542"/>
      <c r="C233" s="542"/>
      <c r="D233" s="542"/>
      <c r="E233" s="542"/>
      <c r="F233" s="541"/>
      <c r="G233" s="542"/>
      <c r="H233" s="653"/>
      <c r="I233" s="541"/>
      <c r="J233" s="654"/>
      <c r="K233" s="505" t="s">
        <v>295</v>
      </c>
      <c r="L233" s="506" t="s">
        <v>40</v>
      </c>
      <c r="M233" s="497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39"/>
      <c r="AC233" s="39"/>
    </row>
    <row r="234" spans="1:29" x14ac:dyDescent="0.25">
      <c r="A234" s="20" t="s">
        <v>258</v>
      </c>
      <c r="B234" s="542"/>
      <c r="C234" s="542"/>
      <c r="D234" s="542"/>
      <c r="E234" s="542"/>
      <c r="F234" s="541"/>
      <c r="G234" s="542"/>
      <c r="H234" s="653"/>
      <c r="I234" s="541"/>
      <c r="J234" s="654"/>
      <c r="K234" s="505" t="s">
        <v>296</v>
      </c>
      <c r="L234" s="506" t="s">
        <v>40</v>
      </c>
      <c r="M234" s="497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39"/>
      <c r="AC234" s="39"/>
    </row>
    <row r="235" spans="1:29" x14ac:dyDescent="0.25">
      <c r="A235" s="20" t="s">
        <v>258</v>
      </c>
      <c r="B235" s="542"/>
      <c r="C235" s="542"/>
      <c r="D235" s="542"/>
      <c r="E235" s="542"/>
      <c r="F235" s="541"/>
      <c r="G235" s="542"/>
      <c r="H235" s="653"/>
      <c r="I235" s="541"/>
      <c r="J235" s="654"/>
      <c r="K235" s="505" t="s">
        <v>297</v>
      </c>
      <c r="L235" s="506" t="s">
        <v>40</v>
      </c>
      <c r="M235" s="497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39"/>
      <c r="AC235" s="39"/>
    </row>
    <row r="236" spans="1:29" x14ac:dyDescent="0.25">
      <c r="A236" s="20" t="s">
        <v>258</v>
      </c>
      <c r="B236" s="542"/>
      <c r="C236" s="542"/>
      <c r="D236" s="542"/>
      <c r="E236" s="542"/>
      <c r="F236" s="541"/>
      <c r="G236" s="542"/>
      <c r="H236" s="653"/>
      <c r="I236" s="541"/>
      <c r="J236" s="654"/>
      <c r="K236" s="505" t="s">
        <v>298</v>
      </c>
      <c r="L236" s="506" t="s">
        <v>40</v>
      </c>
      <c r="M236" s="497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39"/>
      <c r="AC236" s="39"/>
    </row>
    <row r="237" spans="1:29" x14ac:dyDescent="0.25">
      <c r="A237" s="20" t="s">
        <v>258</v>
      </c>
      <c r="B237" s="542"/>
      <c r="C237" s="542"/>
      <c r="D237" s="542"/>
      <c r="E237" s="542"/>
      <c r="F237" s="541"/>
      <c r="G237" s="542"/>
      <c r="H237" s="653"/>
      <c r="I237" s="541"/>
      <c r="J237" s="654"/>
      <c r="K237" s="505" t="s">
        <v>299</v>
      </c>
      <c r="L237" s="506" t="s">
        <v>40</v>
      </c>
      <c r="M237" s="497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39"/>
      <c r="AC237" s="39"/>
    </row>
    <row r="238" spans="1:29" x14ac:dyDescent="0.25">
      <c r="A238" s="20" t="s">
        <v>258</v>
      </c>
      <c r="B238" s="542"/>
      <c r="C238" s="542"/>
      <c r="D238" s="542"/>
      <c r="E238" s="542"/>
      <c r="F238" s="541"/>
      <c r="G238" s="542"/>
      <c r="H238" s="653"/>
      <c r="I238" s="541"/>
      <c r="J238" s="654"/>
      <c r="K238" s="505" t="s">
        <v>300</v>
      </c>
      <c r="L238" s="506" t="s">
        <v>40</v>
      </c>
      <c r="M238" s="497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39"/>
      <c r="AC238" s="39"/>
    </row>
    <row r="239" spans="1:29" x14ac:dyDescent="0.25">
      <c r="A239" s="20" t="s">
        <v>258</v>
      </c>
      <c r="B239" s="542"/>
      <c r="C239" s="542"/>
      <c r="D239" s="542"/>
      <c r="E239" s="542"/>
      <c r="F239" s="541"/>
      <c r="G239" s="542"/>
      <c r="H239" s="653"/>
      <c r="I239" s="541"/>
      <c r="J239" s="654"/>
      <c r="K239" s="505" t="s">
        <v>301</v>
      </c>
      <c r="L239" s="506" t="s">
        <v>40</v>
      </c>
      <c r="M239" s="497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39"/>
      <c r="AC239" s="39"/>
    </row>
    <row r="240" spans="1:29" x14ac:dyDescent="0.25">
      <c r="A240" s="20" t="s">
        <v>258</v>
      </c>
      <c r="B240" s="542"/>
      <c r="C240" s="542"/>
      <c r="D240" s="542"/>
      <c r="E240" s="542"/>
      <c r="F240" s="541"/>
      <c r="G240" s="542"/>
      <c r="H240" s="653"/>
      <c r="I240" s="541"/>
      <c r="J240" s="654"/>
      <c r="K240" s="505" t="s">
        <v>302</v>
      </c>
      <c r="L240" s="506" t="s">
        <v>20</v>
      </c>
      <c r="M240" s="497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39"/>
      <c r="AC240" s="39"/>
    </row>
    <row r="241" spans="1:29" x14ac:dyDescent="0.25">
      <c r="A241" s="20" t="s">
        <v>258</v>
      </c>
      <c r="B241" s="542"/>
      <c r="C241" s="542"/>
      <c r="D241" s="542"/>
      <c r="E241" s="542"/>
      <c r="F241" s="541"/>
      <c r="G241" s="542"/>
      <c r="H241" s="653"/>
      <c r="I241" s="541"/>
      <c r="J241" s="654"/>
      <c r="K241" s="505" t="s">
        <v>303</v>
      </c>
      <c r="L241" s="506" t="s">
        <v>20</v>
      </c>
      <c r="M241" s="497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39"/>
      <c r="AC241" s="39"/>
    </row>
    <row r="242" spans="1:29" x14ac:dyDescent="0.25">
      <c r="A242" s="20" t="s">
        <v>258</v>
      </c>
      <c r="B242" s="542"/>
      <c r="C242" s="542"/>
      <c r="D242" s="542"/>
      <c r="E242" s="542"/>
      <c r="F242" s="541"/>
      <c r="G242" s="542"/>
      <c r="H242" s="653"/>
      <c r="I242" s="541"/>
      <c r="J242" s="654"/>
      <c r="K242" s="505" t="s">
        <v>304</v>
      </c>
      <c r="L242" s="506" t="s">
        <v>20</v>
      </c>
      <c r="M242" s="497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39"/>
      <c r="AC242" s="39"/>
    </row>
    <row r="243" spans="1:29" x14ac:dyDescent="0.25">
      <c r="A243" s="20" t="s">
        <v>258</v>
      </c>
      <c r="B243" s="542"/>
      <c r="C243" s="542"/>
      <c r="D243" s="542"/>
      <c r="E243" s="542"/>
      <c r="F243" s="541"/>
      <c r="G243" s="542"/>
      <c r="H243" s="653"/>
      <c r="I243" s="541"/>
      <c r="J243" s="654"/>
      <c r="K243" s="505" t="s">
        <v>305</v>
      </c>
      <c r="L243" s="506" t="s">
        <v>20</v>
      </c>
      <c r="M243" s="497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39"/>
      <c r="AC243" s="39"/>
    </row>
    <row r="244" spans="1:29" x14ac:dyDescent="0.25">
      <c r="A244" s="20" t="s">
        <v>258</v>
      </c>
      <c r="B244" s="542"/>
      <c r="C244" s="542"/>
      <c r="D244" s="542"/>
      <c r="E244" s="542"/>
      <c r="F244" s="541"/>
      <c r="G244" s="542"/>
      <c r="H244" s="653"/>
      <c r="I244" s="541"/>
      <c r="J244" s="654"/>
      <c r="K244" s="505" t="s">
        <v>306</v>
      </c>
      <c r="L244" s="506" t="s">
        <v>20</v>
      </c>
      <c r="M244" s="497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39"/>
      <c r="AC244" s="39"/>
    </row>
    <row r="245" spans="1:29" x14ac:dyDescent="0.25">
      <c r="A245" s="20" t="s">
        <v>258</v>
      </c>
      <c r="B245" s="542"/>
      <c r="C245" s="542"/>
      <c r="D245" s="542"/>
      <c r="E245" s="542"/>
      <c r="F245" s="541"/>
      <c r="G245" s="542"/>
      <c r="H245" s="653"/>
      <c r="I245" s="541"/>
      <c r="J245" s="654"/>
      <c r="K245" s="505" t="s">
        <v>307</v>
      </c>
      <c r="L245" s="506" t="s">
        <v>20</v>
      </c>
      <c r="M245" s="497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39"/>
      <c r="AC245" s="39"/>
    </row>
    <row r="246" spans="1:29" x14ac:dyDescent="0.25">
      <c r="A246" s="20" t="s">
        <v>258</v>
      </c>
      <c r="B246" s="542"/>
      <c r="C246" s="542"/>
      <c r="D246" s="542"/>
      <c r="E246" s="542"/>
      <c r="F246" s="541"/>
      <c r="G246" s="542"/>
      <c r="H246" s="653"/>
      <c r="I246" s="541"/>
      <c r="J246" s="654"/>
      <c r="K246" s="505" t="s">
        <v>308</v>
      </c>
      <c r="L246" s="506" t="s">
        <v>20</v>
      </c>
      <c r="M246" s="497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39"/>
      <c r="AC246" s="39"/>
    </row>
    <row r="247" spans="1:29" x14ac:dyDescent="0.25">
      <c r="A247" s="20" t="s">
        <v>258</v>
      </c>
      <c r="B247" s="542"/>
      <c r="C247" s="542"/>
      <c r="D247" s="542"/>
      <c r="E247" s="542"/>
      <c r="F247" s="541"/>
      <c r="G247" s="542"/>
      <c r="H247" s="653"/>
      <c r="I247" s="541"/>
      <c r="J247" s="654"/>
      <c r="K247" s="505" t="s">
        <v>309</v>
      </c>
      <c r="L247" s="506" t="s">
        <v>20</v>
      </c>
      <c r="M247" s="497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39"/>
      <c r="AC247" s="39"/>
    </row>
    <row r="248" spans="1:29" x14ac:dyDescent="0.25">
      <c r="A248" s="20" t="s">
        <v>258</v>
      </c>
      <c r="B248" s="542"/>
      <c r="C248" s="542"/>
      <c r="D248" s="542"/>
      <c r="E248" s="542"/>
      <c r="F248" s="541"/>
      <c r="G248" s="542"/>
      <c r="H248" s="653"/>
      <c r="I248" s="541"/>
      <c r="J248" s="654"/>
      <c r="K248" s="505" t="s">
        <v>310</v>
      </c>
      <c r="L248" s="506" t="s">
        <v>20</v>
      </c>
      <c r="M248" s="497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39"/>
      <c r="AC248" s="39"/>
    </row>
    <row r="249" spans="1:29" x14ac:dyDescent="0.25">
      <c r="A249" s="20" t="s">
        <v>258</v>
      </c>
      <c r="B249" s="542"/>
      <c r="C249" s="542"/>
      <c r="D249" s="542"/>
      <c r="E249" s="542"/>
      <c r="F249" s="541"/>
      <c r="G249" s="542"/>
      <c r="H249" s="653"/>
      <c r="I249" s="541"/>
      <c r="J249" s="654"/>
      <c r="K249" s="505" t="s">
        <v>311</v>
      </c>
      <c r="L249" s="506" t="s">
        <v>20</v>
      </c>
      <c r="M249" s="497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39"/>
      <c r="AC249" s="39"/>
    </row>
    <row r="250" spans="1:29" x14ac:dyDescent="0.25">
      <c r="A250" s="20" t="s">
        <v>258</v>
      </c>
      <c r="B250" s="542"/>
      <c r="C250" s="542"/>
      <c r="D250" s="542"/>
      <c r="E250" s="542"/>
      <c r="F250" s="541"/>
      <c r="G250" s="542"/>
      <c r="H250" s="653"/>
      <c r="I250" s="541"/>
      <c r="J250" s="654"/>
      <c r="K250" s="505" t="s">
        <v>312</v>
      </c>
      <c r="L250" s="506" t="s">
        <v>20</v>
      </c>
      <c r="M250" s="497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39"/>
      <c r="AC250" s="39"/>
    </row>
    <row r="251" spans="1:29" x14ac:dyDescent="0.25">
      <c r="A251" s="20" t="s">
        <v>258</v>
      </c>
      <c r="B251" s="542"/>
      <c r="C251" s="542"/>
      <c r="D251" s="542"/>
      <c r="E251" s="542"/>
      <c r="F251" s="541"/>
      <c r="G251" s="542"/>
      <c r="H251" s="653"/>
      <c r="I251" s="541"/>
      <c r="J251" s="654"/>
      <c r="K251" s="505" t="s">
        <v>313</v>
      </c>
      <c r="L251" s="506" t="s">
        <v>20</v>
      </c>
      <c r="M251" s="497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39"/>
      <c r="AC251" s="39"/>
    </row>
    <row r="252" spans="1:29" x14ac:dyDescent="0.25">
      <c r="A252" s="20" t="s">
        <v>258</v>
      </c>
      <c r="B252" s="542"/>
      <c r="C252" s="542"/>
      <c r="D252" s="542"/>
      <c r="E252" s="542"/>
      <c r="F252" s="541"/>
      <c r="G252" s="542"/>
      <c r="H252" s="653"/>
      <c r="I252" s="541"/>
      <c r="J252" s="654"/>
      <c r="K252" s="505" t="s">
        <v>314</v>
      </c>
      <c r="L252" s="506" t="s">
        <v>20</v>
      </c>
      <c r="M252" s="497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39"/>
      <c r="AC252" s="39"/>
    </row>
    <row r="253" spans="1:29" x14ac:dyDescent="0.25">
      <c r="A253" s="20" t="s">
        <v>258</v>
      </c>
      <c r="B253" s="542"/>
      <c r="C253" s="542"/>
      <c r="D253" s="542"/>
      <c r="E253" s="542"/>
      <c r="F253" s="541"/>
      <c r="G253" s="542"/>
      <c r="H253" s="653"/>
      <c r="I253" s="541"/>
      <c r="J253" s="654"/>
      <c r="K253" s="505" t="s">
        <v>315</v>
      </c>
      <c r="L253" s="506" t="s">
        <v>20</v>
      </c>
      <c r="M253" s="497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39"/>
      <c r="AC253" s="39"/>
    </row>
    <row r="254" spans="1:29" x14ac:dyDescent="0.25">
      <c r="A254" s="20" t="s">
        <v>258</v>
      </c>
      <c r="B254" s="542"/>
      <c r="C254" s="542"/>
      <c r="D254" s="542"/>
      <c r="E254" s="542"/>
      <c r="F254" s="541"/>
      <c r="G254" s="542"/>
      <c r="H254" s="653"/>
      <c r="I254" s="541"/>
      <c r="J254" s="654"/>
      <c r="K254" s="505" t="s">
        <v>316</v>
      </c>
      <c r="L254" s="506" t="s">
        <v>20</v>
      </c>
      <c r="M254" s="497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39"/>
      <c r="AC254" s="39"/>
    </row>
    <row r="255" spans="1:29" x14ac:dyDescent="0.25">
      <c r="A255" s="20" t="s">
        <v>258</v>
      </c>
      <c r="B255" s="542"/>
      <c r="C255" s="542"/>
      <c r="D255" s="542"/>
      <c r="E255" s="542"/>
      <c r="F255" s="541"/>
      <c r="G255" s="542"/>
      <c r="H255" s="653"/>
      <c r="I255" s="541"/>
      <c r="J255" s="654"/>
      <c r="K255" s="505" t="s">
        <v>317</v>
      </c>
      <c r="L255" s="506" t="s">
        <v>20</v>
      </c>
      <c r="M255" s="497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39"/>
      <c r="AC255" s="39"/>
    </row>
    <row r="256" spans="1:29" x14ac:dyDescent="0.25">
      <c r="A256" s="20" t="s">
        <v>258</v>
      </c>
      <c r="B256" s="542"/>
      <c r="C256" s="542"/>
      <c r="D256" s="542"/>
      <c r="E256" s="542"/>
      <c r="F256" s="541"/>
      <c r="G256" s="542"/>
      <c r="H256" s="653"/>
      <c r="I256" s="541"/>
      <c r="J256" s="654"/>
      <c r="K256" s="505" t="s">
        <v>318</v>
      </c>
      <c r="L256" s="506" t="s">
        <v>20</v>
      </c>
      <c r="M256" s="497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39"/>
      <c r="AC256" s="39"/>
    </row>
    <row r="257" spans="1:29" x14ac:dyDescent="0.25">
      <c r="A257" s="20" t="s">
        <v>258</v>
      </c>
      <c r="B257" s="542"/>
      <c r="C257" s="542"/>
      <c r="D257" s="542"/>
      <c r="E257" s="542"/>
      <c r="F257" s="541"/>
      <c r="G257" s="542"/>
      <c r="H257" s="653"/>
      <c r="I257" s="541"/>
      <c r="J257" s="654"/>
      <c r="K257" s="505" t="s">
        <v>319</v>
      </c>
      <c r="L257" s="506" t="s">
        <v>20</v>
      </c>
      <c r="M257" s="497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39"/>
      <c r="AC257" s="39"/>
    </row>
    <row r="258" spans="1:29" x14ac:dyDescent="0.25">
      <c r="A258" s="20" t="s">
        <v>258</v>
      </c>
      <c r="B258" s="542"/>
      <c r="C258" s="542"/>
      <c r="D258" s="542"/>
      <c r="E258" s="542"/>
      <c r="F258" s="541"/>
      <c r="G258" s="542"/>
      <c r="H258" s="653"/>
      <c r="I258" s="541"/>
      <c r="J258" s="654"/>
      <c r="K258" s="505" t="s">
        <v>320</v>
      </c>
      <c r="L258" s="506" t="s">
        <v>20</v>
      </c>
      <c r="M258" s="494" t="s">
        <v>277</v>
      </c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39"/>
      <c r="AC258" s="39"/>
    </row>
    <row r="259" spans="1:29" x14ac:dyDescent="0.25">
      <c r="A259" s="20" t="s">
        <v>258</v>
      </c>
      <c r="B259" s="542"/>
      <c r="C259" s="542"/>
      <c r="D259" s="542"/>
      <c r="E259" s="542"/>
      <c r="F259" s="541"/>
      <c r="G259" s="542"/>
      <c r="H259" s="653"/>
      <c r="I259" s="541"/>
      <c r="J259" s="654"/>
      <c r="K259" s="505" t="s">
        <v>321</v>
      </c>
      <c r="L259" s="506" t="s">
        <v>20</v>
      </c>
      <c r="M259" s="497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39"/>
      <c r="AC259" s="39"/>
    </row>
    <row r="260" spans="1:29" x14ac:dyDescent="0.25">
      <c r="A260" s="20" t="s">
        <v>258</v>
      </c>
      <c r="B260" s="542"/>
      <c r="C260" s="542"/>
      <c r="D260" s="542"/>
      <c r="E260" s="542"/>
      <c r="F260" s="541"/>
      <c r="G260" s="542"/>
      <c r="H260" s="653"/>
      <c r="I260" s="541"/>
      <c r="J260" s="654"/>
      <c r="K260" s="505" t="s">
        <v>322</v>
      </c>
      <c r="L260" s="506" t="s">
        <v>20</v>
      </c>
      <c r="M260" s="497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39"/>
      <c r="AC260" s="39"/>
    </row>
    <row r="261" spans="1:29" x14ac:dyDescent="0.25">
      <c r="A261" s="20" t="s">
        <v>258</v>
      </c>
      <c r="B261" s="542"/>
      <c r="C261" s="542"/>
      <c r="D261" s="542"/>
      <c r="E261" s="542"/>
      <c r="F261" s="541"/>
      <c r="G261" s="542"/>
      <c r="H261" s="653"/>
      <c r="I261" s="541"/>
      <c r="J261" s="654"/>
      <c r="K261" s="505" t="s">
        <v>323</v>
      </c>
      <c r="L261" s="506" t="s">
        <v>20</v>
      </c>
      <c r="M261" s="497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39"/>
      <c r="AC261" s="39"/>
    </row>
    <row r="262" spans="1:29" x14ac:dyDescent="0.25">
      <c r="A262" s="20" t="s">
        <v>258</v>
      </c>
      <c r="B262" s="542"/>
      <c r="C262" s="542"/>
      <c r="D262" s="542"/>
      <c r="E262" s="542"/>
      <c r="F262" s="541"/>
      <c r="G262" s="542"/>
      <c r="H262" s="653"/>
      <c r="I262" s="541"/>
      <c r="J262" s="654"/>
      <c r="K262" s="505" t="s">
        <v>4907</v>
      </c>
      <c r="L262" s="506" t="s">
        <v>20</v>
      </c>
      <c r="M262" s="497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39"/>
      <c r="AC262" s="39"/>
    </row>
    <row r="263" spans="1:29" x14ac:dyDescent="0.25">
      <c r="A263" s="20" t="s">
        <v>258</v>
      </c>
      <c r="B263" s="542"/>
      <c r="C263" s="542"/>
      <c r="D263" s="542"/>
      <c r="E263" s="542"/>
      <c r="F263" s="541"/>
      <c r="G263" s="542"/>
      <c r="H263" s="653"/>
      <c r="I263" s="541"/>
      <c r="J263" s="654"/>
      <c r="K263" s="505" t="s">
        <v>324</v>
      </c>
      <c r="L263" s="506" t="s">
        <v>20</v>
      </c>
      <c r="M263" s="497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39"/>
      <c r="AC263" s="39"/>
    </row>
    <row r="264" spans="1:29" x14ac:dyDescent="0.25">
      <c r="A264" s="20" t="s">
        <v>258</v>
      </c>
      <c r="B264" s="542"/>
      <c r="C264" s="542"/>
      <c r="D264" s="542"/>
      <c r="E264" s="542"/>
      <c r="F264" s="541"/>
      <c r="G264" s="542"/>
      <c r="H264" s="653"/>
      <c r="I264" s="541"/>
      <c r="J264" s="654"/>
      <c r="K264" s="505" t="s">
        <v>325</v>
      </c>
      <c r="L264" s="506" t="s">
        <v>20</v>
      </c>
      <c r="M264" s="497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39"/>
      <c r="AC264" s="39"/>
    </row>
    <row r="265" spans="1:29" x14ac:dyDescent="0.25">
      <c r="A265" s="20" t="s">
        <v>258</v>
      </c>
      <c r="B265" s="542"/>
      <c r="C265" s="542"/>
      <c r="D265" s="542"/>
      <c r="E265" s="542"/>
      <c r="F265" s="541"/>
      <c r="G265" s="542"/>
      <c r="H265" s="653"/>
      <c r="I265" s="541"/>
      <c r="J265" s="654"/>
      <c r="K265" s="505" t="s">
        <v>326</v>
      </c>
      <c r="L265" s="506" t="s">
        <v>20</v>
      </c>
      <c r="M265" s="497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39"/>
      <c r="AC265" s="39"/>
    </row>
    <row r="266" spans="1:29" x14ac:dyDescent="0.25">
      <c r="A266" s="20" t="s">
        <v>258</v>
      </c>
      <c r="B266" s="542"/>
      <c r="C266" s="542"/>
      <c r="D266" s="542"/>
      <c r="E266" s="542"/>
      <c r="F266" s="541"/>
      <c r="G266" s="542"/>
      <c r="H266" s="653"/>
      <c r="I266" s="541"/>
      <c r="J266" s="654"/>
      <c r="K266" s="505" t="s">
        <v>327</v>
      </c>
      <c r="L266" s="506" t="s">
        <v>20</v>
      </c>
      <c r="M266" s="497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39"/>
      <c r="AC266" s="39"/>
    </row>
    <row r="267" spans="1:29" x14ac:dyDescent="0.25">
      <c r="A267" s="20" t="s">
        <v>258</v>
      </c>
      <c r="B267" s="542"/>
      <c r="C267" s="542"/>
      <c r="D267" s="542"/>
      <c r="E267" s="542"/>
      <c r="F267" s="541"/>
      <c r="G267" s="542"/>
      <c r="H267" s="653"/>
      <c r="I267" s="541"/>
      <c r="J267" s="654"/>
      <c r="K267" s="505" t="s">
        <v>328</v>
      </c>
      <c r="L267" s="506" t="s">
        <v>20</v>
      </c>
      <c r="M267" s="497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39"/>
      <c r="AC267" s="39"/>
    </row>
    <row r="268" spans="1:29" x14ac:dyDescent="0.25">
      <c r="A268" s="20" t="s">
        <v>258</v>
      </c>
      <c r="B268" s="542"/>
      <c r="C268" s="542"/>
      <c r="D268" s="542"/>
      <c r="E268" s="542"/>
      <c r="F268" s="541"/>
      <c r="G268" s="542"/>
      <c r="H268" s="653"/>
      <c r="I268" s="541"/>
      <c r="J268" s="654"/>
      <c r="K268" s="505" t="s">
        <v>329</v>
      </c>
      <c r="L268" s="506" t="s">
        <v>20</v>
      </c>
      <c r="M268" s="497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39"/>
      <c r="AC268" s="39"/>
    </row>
    <row r="269" spans="1:29" x14ac:dyDescent="0.25">
      <c r="A269" s="20" t="s">
        <v>258</v>
      </c>
      <c r="B269" s="542"/>
      <c r="C269" s="542"/>
      <c r="D269" s="542"/>
      <c r="E269" s="542"/>
      <c r="F269" s="541"/>
      <c r="G269" s="542"/>
      <c r="H269" s="653"/>
      <c r="I269" s="541"/>
      <c r="J269" s="654"/>
      <c r="K269" s="505" t="s">
        <v>330</v>
      </c>
      <c r="L269" s="506" t="s">
        <v>20</v>
      </c>
      <c r="M269" s="497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39"/>
      <c r="AC269" s="39"/>
    </row>
    <row r="270" spans="1:29" x14ac:dyDescent="0.25">
      <c r="A270" s="20" t="s">
        <v>258</v>
      </c>
      <c r="B270" s="542"/>
      <c r="C270" s="542"/>
      <c r="D270" s="542"/>
      <c r="E270" s="542"/>
      <c r="F270" s="541"/>
      <c r="G270" s="542"/>
      <c r="H270" s="653"/>
      <c r="I270" s="541"/>
      <c r="J270" s="654"/>
      <c r="K270" s="505" t="s">
        <v>331</v>
      </c>
      <c r="L270" s="506" t="s">
        <v>20</v>
      </c>
      <c r="M270" s="494" t="s">
        <v>277</v>
      </c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39"/>
      <c r="AC270" s="39"/>
    </row>
    <row r="271" spans="1:29" x14ac:dyDescent="0.25">
      <c r="A271" s="20" t="s">
        <v>258</v>
      </c>
      <c r="B271" s="542"/>
      <c r="C271" s="542"/>
      <c r="D271" s="542"/>
      <c r="E271" s="542"/>
      <c r="F271" s="541"/>
      <c r="G271" s="542"/>
      <c r="H271" s="653"/>
      <c r="I271" s="541"/>
      <c r="J271" s="654"/>
      <c r="K271" s="505" t="s">
        <v>332</v>
      </c>
      <c r="L271" s="506" t="s">
        <v>20</v>
      </c>
      <c r="M271" s="497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39"/>
      <c r="AC271" s="39"/>
    </row>
    <row r="272" spans="1:29" x14ac:dyDescent="0.25">
      <c r="A272" s="20" t="s">
        <v>258</v>
      </c>
      <c r="B272" s="542"/>
      <c r="C272" s="542"/>
      <c r="D272" s="542"/>
      <c r="E272" s="542"/>
      <c r="F272" s="541"/>
      <c r="G272" s="542"/>
      <c r="H272" s="653"/>
      <c r="I272" s="541"/>
      <c r="J272" s="654"/>
      <c r="K272" s="505" t="s">
        <v>333</v>
      </c>
      <c r="L272" s="506" t="s">
        <v>20</v>
      </c>
      <c r="M272" s="497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39"/>
      <c r="AC272" s="39"/>
    </row>
    <row r="273" spans="1:29" x14ac:dyDescent="0.25">
      <c r="A273" s="20" t="s">
        <v>258</v>
      </c>
      <c r="B273" s="542"/>
      <c r="C273" s="542"/>
      <c r="D273" s="542"/>
      <c r="E273" s="542"/>
      <c r="F273" s="541"/>
      <c r="G273" s="542"/>
      <c r="H273" s="653"/>
      <c r="I273" s="541"/>
      <c r="J273" s="654"/>
      <c r="K273" s="505" t="s">
        <v>4908</v>
      </c>
      <c r="L273" s="506" t="s">
        <v>20</v>
      </c>
      <c r="M273" s="497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39"/>
      <c r="AC273" s="39"/>
    </row>
    <row r="274" spans="1:29" x14ac:dyDescent="0.25">
      <c r="A274" s="20" t="s">
        <v>258</v>
      </c>
      <c r="B274" s="542"/>
      <c r="C274" s="542"/>
      <c r="D274" s="542"/>
      <c r="E274" s="542"/>
      <c r="F274" s="541"/>
      <c r="G274" s="542"/>
      <c r="H274" s="653"/>
      <c r="I274" s="541"/>
      <c r="J274" s="654"/>
      <c r="K274" s="505" t="s">
        <v>334</v>
      </c>
      <c r="L274" s="506" t="s">
        <v>20</v>
      </c>
      <c r="M274" s="494" t="s">
        <v>277</v>
      </c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39"/>
      <c r="AC274" s="39"/>
    </row>
    <row r="275" spans="1:29" x14ac:dyDescent="0.25">
      <c r="A275" s="20" t="s">
        <v>258</v>
      </c>
      <c r="B275" s="542"/>
      <c r="C275" s="542"/>
      <c r="D275" s="542"/>
      <c r="E275" s="542"/>
      <c r="F275" s="541"/>
      <c r="G275" s="542"/>
      <c r="H275" s="653"/>
      <c r="I275" s="541"/>
      <c r="J275" s="654"/>
      <c r="K275" s="505" t="s">
        <v>335</v>
      </c>
      <c r="L275" s="506" t="s">
        <v>20</v>
      </c>
      <c r="M275" s="497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39"/>
      <c r="AC275" s="39"/>
    </row>
    <row r="276" spans="1:29" x14ac:dyDescent="0.25">
      <c r="A276" s="20" t="s">
        <v>258</v>
      </c>
      <c r="B276" s="542"/>
      <c r="C276" s="542"/>
      <c r="D276" s="542"/>
      <c r="E276" s="542"/>
      <c r="F276" s="541"/>
      <c r="G276" s="542"/>
      <c r="H276" s="653"/>
      <c r="I276" s="541"/>
      <c r="J276" s="654"/>
      <c r="K276" s="505" t="s">
        <v>336</v>
      </c>
      <c r="L276" s="506" t="s">
        <v>20</v>
      </c>
      <c r="M276" s="497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39"/>
      <c r="AC276" s="39"/>
    </row>
    <row r="277" spans="1:29" x14ac:dyDescent="0.25">
      <c r="A277" s="20" t="s">
        <v>258</v>
      </c>
      <c r="B277" s="542"/>
      <c r="C277" s="542"/>
      <c r="D277" s="542"/>
      <c r="E277" s="542"/>
      <c r="F277" s="541"/>
      <c r="G277" s="542"/>
      <c r="H277" s="653"/>
      <c r="I277" s="541"/>
      <c r="J277" s="654"/>
      <c r="K277" s="505" t="s">
        <v>337</v>
      </c>
      <c r="L277" s="506" t="s">
        <v>20</v>
      </c>
      <c r="M277" s="494" t="s">
        <v>277</v>
      </c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39"/>
      <c r="AC277" s="39"/>
    </row>
    <row r="278" spans="1:29" x14ac:dyDescent="0.25">
      <c r="A278" s="20" t="s">
        <v>258</v>
      </c>
      <c r="B278" s="542"/>
      <c r="C278" s="542"/>
      <c r="D278" s="542"/>
      <c r="E278" s="542"/>
      <c r="F278" s="541"/>
      <c r="G278" s="542"/>
      <c r="H278" s="653"/>
      <c r="I278" s="541"/>
      <c r="J278" s="654"/>
      <c r="K278" s="505" t="s">
        <v>338</v>
      </c>
      <c r="L278" s="506" t="s">
        <v>20</v>
      </c>
      <c r="M278" s="497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39"/>
      <c r="AC278" s="39"/>
    </row>
    <row r="279" spans="1:29" x14ac:dyDescent="0.25">
      <c r="A279" s="20" t="s">
        <v>258</v>
      </c>
      <c r="B279" s="542"/>
      <c r="C279" s="542"/>
      <c r="D279" s="542"/>
      <c r="E279" s="542"/>
      <c r="F279" s="541"/>
      <c r="G279" s="542"/>
      <c r="H279" s="653"/>
      <c r="I279" s="541"/>
      <c r="J279" s="654"/>
      <c r="K279" s="505" t="s">
        <v>339</v>
      </c>
      <c r="L279" s="506" t="s">
        <v>20</v>
      </c>
      <c r="M279" s="497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39"/>
      <c r="AC279" s="39"/>
    </row>
    <row r="280" spans="1:29" x14ac:dyDescent="0.25">
      <c r="A280" s="20" t="s">
        <v>258</v>
      </c>
      <c r="B280" s="541"/>
      <c r="C280" s="541"/>
      <c r="D280" s="541"/>
      <c r="E280" s="541"/>
      <c r="F280" s="541"/>
      <c r="G280" s="541"/>
      <c r="H280" s="653"/>
      <c r="I280" s="541"/>
      <c r="J280" s="654"/>
      <c r="K280" s="505" t="s">
        <v>340</v>
      </c>
      <c r="L280" s="506" t="s">
        <v>20</v>
      </c>
      <c r="M280" s="497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39"/>
      <c r="AC280" s="39"/>
    </row>
    <row r="281" spans="1:29" x14ac:dyDescent="0.25">
      <c r="A281" s="20" t="s">
        <v>258</v>
      </c>
      <c r="B281" s="542"/>
      <c r="C281" s="542"/>
      <c r="D281" s="542"/>
      <c r="E281" s="542"/>
      <c r="F281" s="541"/>
      <c r="G281" s="542"/>
      <c r="H281" s="653"/>
      <c r="I281" s="541"/>
      <c r="J281" s="654"/>
      <c r="K281" s="505" t="s">
        <v>341</v>
      </c>
      <c r="L281" s="506" t="s">
        <v>20</v>
      </c>
      <c r="M281" s="497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39"/>
      <c r="AC281" s="39"/>
    </row>
    <row r="282" spans="1:29" x14ac:dyDescent="0.25">
      <c r="A282" s="20" t="s">
        <v>258</v>
      </c>
      <c r="B282" s="542"/>
      <c r="C282" s="542"/>
      <c r="D282" s="542"/>
      <c r="E282" s="542"/>
      <c r="F282" s="541"/>
      <c r="G282" s="542"/>
      <c r="H282" s="653"/>
      <c r="I282" s="541"/>
      <c r="J282" s="654"/>
      <c r="K282" s="505" t="s">
        <v>342</v>
      </c>
      <c r="L282" s="506" t="s">
        <v>20</v>
      </c>
      <c r="M282" s="497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39"/>
      <c r="AC282" s="39"/>
    </row>
    <row r="283" spans="1:29" x14ac:dyDescent="0.25">
      <c r="A283" s="20" t="s">
        <v>258</v>
      </c>
      <c r="B283" s="542"/>
      <c r="C283" s="542"/>
      <c r="D283" s="542"/>
      <c r="E283" s="542"/>
      <c r="F283" s="541"/>
      <c r="G283" s="542"/>
      <c r="H283" s="653"/>
      <c r="I283" s="541"/>
      <c r="J283" s="654"/>
      <c r="K283" s="505" t="s">
        <v>343</v>
      </c>
      <c r="L283" s="506" t="s">
        <v>20</v>
      </c>
      <c r="M283" s="494" t="s">
        <v>344</v>
      </c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39"/>
      <c r="AC283" s="39"/>
    </row>
    <row r="284" spans="1:29" x14ac:dyDescent="0.25">
      <c r="A284" s="20" t="s">
        <v>258</v>
      </c>
      <c r="B284" s="541"/>
      <c r="C284" s="541"/>
      <c r="D284" s="541"/>
      <c r="E284" s="541"/>
      <c r="F284" s="541"/>
      <c r="G284" s="541"/>
      <c r="H284" s="653"/>
      <c r="I284" s="541"/>
      <c r="J284" s="654"/>
      <c r="K284" s="505" t="s">
        <v>345</v>
      </c>
      <c r="L284" s="506" t="s">
        <v>20</v>
      </c>
      <c r="M284" s="497" t="s">
        <v>77</v>
      </c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39"/>
      <c r="AC284" s="39"/>
    </row>
    <row r="285" spans="1:29" x14ac:dyDescent="0.25">
      <c r="A285" s="20" t="s">
        <v>258</v>
      </c>
      <c r="B285" s="541"/>
      <c r="C285" s="541"/>
      <c r="D285" s="541"/>
      <c r="E285" s="541"/>
      <c r="F285" s="541"/>
      <c r="G285" s="541"/>
      <c r="H285" s="653"/>
      <c r="I285" s="541"/>
      <c r="J285" s="654"/>
      <c r="K285" s="505" t="s">
        <v>346</v>
      </c>
      <c r="L285" s="506" t="s">
        <v>20</v>
      </c>
      <c r="M285" s="497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39"/>
      <c r="AC285" s="39"/>
    </row>
    <row r="286" spans="1:29" x14ac:dyDescent="0.25">
      <c r="A286" s="20" t="s">
        <v>258</v>
      </c>
      <c r="B286" s="541"/>
      <c r="C286" s="541"/>
      <c r="D286" s="541"/>
      <c r="E286" s="541"/>
      <c r="F286" s="541"/>
      <c r="G286" s="541"/>
      <c r="H286" s="653"/>
      <c r="I286" s="541"/>
      <c r="J286" s="654"/>
      <c r="K286" s="505" t="s">
        <v>347</v>
      </c>
      <c r="L286" s="506" t="s">
        <v>20</v>
      </c>
      <c r="M286" s="497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39"/>
      <c r="AC286" s="39"/>
    </row>
    <row r="287" spans="1:29" x14ac:dyDescent="0.25">
      <c r="A287" s="20" t="s">
        <v>258</v>
      </c>
      <c r="B287" s="542"/>
      <c r="C287" s="542"/>
      <c r="D287" s="542"/>
      <c r="E287" s="542"/>
      <c r="F287" s="541"/>
      <c r="G287" s="542"/>
      <c r="H287" s="653"/>
      <c r="I287" s="541"/>
      <c r="J287" s="654"/>
      <c r="K287" s="505" t="s">
        <v>4909</v>
      </c>
      <c r="L287" s="506" t="s">
        <v>20</v>
      </c>
      <c r="M287" s="497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39"/>
      <c r="AC287" s="39"/>
    </row>
    <row r="288" spans="1:29" x14ac:dyDescent="0.25">
      <c r="A288" s="20" t="s">
        <v>258</v>
      </c>
      <c r="B288" s="542"/>
      <c r="C288" s="542"/>
      <c r="D288" s="542"/>
      <c r="E288" s="542"/>
      <c r="F288" s="541"/>
      <c r="G288" s="542"/>
      <c r="H288" s="653"/>
      <c r="I288" s="541"/>
      <c r="J288" s="654"/>
      <c r="K288" s="505" t="s">
        <v>348</v>
      </c>
      <c r="L288" s="506" t="s">
        <v>20</v>
      </c>
      <c r="M288" s="497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39"/>
      <c r="AC288" s="39"/>
    </row>
    <row r="289" spans="1:119" x14ac:dyDescent="0.25">
      <c r="A289" s="20" t="s">
        <v>258</v>
      </c>
      <c r="B289" s="542"/>
      <c r="C289" s="542"/>
      <c r="D289" s="542"/>
      <c r="E289" s="542"/>
      <c r="F289" s="541"/>
      <c r="G289" s="542"/>
      <c r="H289" s="653"/>
      <c r="I289" s="541"/>
      <c r="J289" s="654"/>
      <c r="K289" s="505" t="s">
        <v>349</v>
      </c>
      <c r="L289" s="506" t="s">
        <v>20</v>
      </c>
      <c r="M289" s="497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39"/>
      <c r="AC289" s="39"/>
    </row>
    <row r="290" spans="1:119" x14ac:dyDescent="0.25">
      <c r="A290" s="20" t="s">
        <v>258</v>
      </c>
      <c r="B290" s="542"/>
      <c r="C290" s="542"/>
      <c r="D290" s="542"/>
      <c r="E290" s="542"/>
      <c r="F290" s="541"/>
      <c r="G290" s="542"/>
      <c r="H290" s="653"/>
      <c r="I290" s="541"/>
      <c r="J290" s="654"/>
      <c r="K290" s="505" t="s">
        <v>350</v>
      </c>
      <c r="L290" s="506" t="s">
        <v>20</v>
      </c>
      <c r="M290" s="497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39"/>
      <c r="AC290" s="39"/>
    </row>
    <row r="291" spans="1:119" x14ac:dyDescent="0.25">
      <c r="A291" s="20" t="s">
        <v>258</v>
      </c>
      <c r="B291" s="542"/>
      <c r="C291" s="542"/>
      <c r="D291" s="542"/>
      <c r="E291" s="542"/>
      <c r="F291" s="541"/>
      <c r="G291" s="542"/>
      <c r="H291" s="653"/>
      <c r="I291" s="541"/>
      <c r="J291" s="654"/>
      <c r="K291" s="505" t="s">
        <v>351</v>
      </c>
      <c r="L291" s="506" t="s">
        <v>154</v>
      </c>
      <c r="M291" s="497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39"/>
      <c r="AC291" s="39"/>
    </row>
    <row r="292" spans="1:119" x14ac:dyDescent="0.25">
      <c r="A292" s="32" t="s">
        <v>258</v>
      </c>
      <c r="B292" s="541"/>
      <c r="C292" s="541"/>
      <c r="D292" s="541"/>
      <c r="E292" s="541"/>
      <c r="F292" s="541"/>
      <c r="G292" s="541"/>
      <c r="H292" s="653"/>
      <c r="I292" s="541"/>
      <c r="J292" s="654"/>
      <c r="K292" s="505" t="s">
        <v>4910</v>
      </c>
      <c r="L292" s="506" t="s">
        <v>45</v>
      </c>
      <c r="M292" s="497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39"/>
      <c r="AC292" s="39"/>
    </row>
    <row r="293" spans="1:119" x14ac:dyDescent="0.25">
      <c r="A293" s="20" t="s">
        <v>258</v>
      </c>
      <c r="B293" s="542"/>
      <c r="C293" s="542"/>
      <c r="D293" s="542"/>
      <c r="E293" s="542"/>
      <c r="F293" s="541"/>
      <c r="G293" s="542"/>
      <c r="H293" s="653"/>
      <c r="I293" s="541"/>
      <c r="J293" s="654"/>
      <c r="K293" s="505" t="s">
        <v>352</v>
      </c>
      <c r="L293" s="506" t="s">
        <v>45</v>
      </c>
      <c r="M293" s="497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39"/>
      <c r="AC293" s="39"/>
    </row>
    <row r="294" spans="1:119" x14ac:dyDescent="0.25">
      <c r="A294" s="20" t="s">
        <v>258</v>
      </c>
      <c r="B294" s="542"/>
      <c r="C294" s="542"/>
      <c r="D294" s="542"/>
      <c r="E294" s="542"/>
      <c r="F294" s="541"/>
      <c r="G294" s="542"/>
      <c r="H294" s="653"/>
      <c r="I294" s="541"/>
      <c r="J294" s="654"/>
      <c r="K294" s="505" t="s">
        <v>353</v>
      </c>
      <c r="L294" s="506" t="s">
        <v>45</v>
      </c>
      <c r="M294" s="497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39"/>
      <c r="AC294" s="39"/>
    </row>
    <row r="295" spans="1:119" x14ac:dyDescent="0.25">
      <c r="A295" s="20" t="s">
        <v>258</v>
      </c>
      <c r="B295" s="542"/>
      <c r="C295" s="542"/>
      <c r="D295" s="542"/>
      <c r="E295" s="542"/>
      <c r="F295" s="541"/>
      <c r="G295" s="542"/>
      <c r="H295" s="653"/>
      <c r="I295" s="541"/>
      <c r="J295" s="654"/>
      <c r="K295" s="505" t="s">
        <v>354</v>
      </c>
      <c r="L295" s="506" t="s">
        <v>46</v>
      </c>
      <c r="M295" s="497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39"/>
      <c r="AC295" s="39"/>
    </row>
    <row r="296" spans="1:119" s="29" customFormat="1" ht="15.75" thickBot="1" x14ac:dyDescent="0.3">
      <c r="A296" s="30" t="s">
        <v>258</v>
      </c>
      <c r="B296" s="548"/>
      <c r="C296" s="548"/>
      <c r="D296" s="548"/>
      <c r="E296" s="548"/>
      <c r="F296" s="548"/>
      <c r="G296" s="548"/>
      <c r="H296" s="2794"/>
      <c r="I296" s="2780"/>
      <c r="J296" s="660"/>
      <c r="K296" s="508" t="s">
        <v>355</v>
      </c>
      <c r="L296" s="509" t="s">
        <v>152</v>
      </c>
      <c r="M296" s="500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69"/>
      <c r="AC296" s="69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 ht="15.75" thickTop="1" x14ac:dyDescent="0.25">
      <c r="A297" s="35" t="s">
        <v>356</v>
      </c>
      <c r="B297" s="537">
        <v>5</v>
      </c>
      <c r="C297" s="537">
        <v>-2</v>
      </c>
      <c r="D297" s="537">
        <v>0</v>
      </c>
      <c r="E297" s="537">
        <v>0</v>
      </c>
      <c r="F297" s="537">
        <v>0</v>
      </c>
      <c r="G297" s="537">
        <v>32</v>
      </c>
      <c r="H297" s="647">
        <v>5</v>
      </c>
      <c r="I297" s="2777">
        <v>0</v>
      </c>
      <c r="J297" s="646">
        <v>5</v>
      </c>
      <c r="K297" s="503" t="s">
        <v>357</v>
      </c>
      <c r="L297" s="504" t="s">
        <v>36</v>
      </c>
      <c r="M297" s="491"/>
      <c r="N297" s="78" t="s">
        <v>91</v>
      </c>
      <c r="O297" s="77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39"/>
      <c r="AC297" s="39"/>
    </row>
    <row r="298" spans="1:119" x14ac:dyDescent="0.25">
      <c r="A298" s="35" t="s">
        <v>356</v>
      </c>
      <c r="B298" s="537"/>
      <c r="C298" s="537"/>
      <c r="D298" s="537"/>
      <c r="E298" s="537"/>
      <c r="F298" s="537"/>
      <c r="G298" s="537"/>
      <c r="H298" s="647"/>
      <c r="I298" s="537"/>
      <c r="J298" s="648"/>
      <c r="K298" s="505" t="s">
        <v>358</v>
      </c>
      <c r="L298" s="506" t="s">
        <v>20</v>
      </c>
      <c r="M298" s="491" t="s">
        <v>359</v>
      </c>
      <c r="N298" s="78"/>
      <c r="O298" s="77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39"/>
      <c r="AC298" s="39"/>
    </row>
    <row r="299" spans="1:119" x14ac:dyDescent="0.25">
      <c r="A299" s="35" t="s">
        <v>356</v>
      </c>
      <c r="B299" s="537"/>
      <c r="C299" s="537"/>
      <c r="D299" s="537"/>
      <c r="E299" s="537"/>
      <c r="F299" s="537"/>
      <c r="G299" s="537"/>
      <c r="H299" s="647"/>
      <c r="I299" s="537"/>
      <c r="J299" s="648"/>
      <c r="K299" s="505" t="s">
        <v>360</v>
      </c>
      <c r="L299" s="506" t="s">
        <v>45</v>
      </c>
      <c r="M299" s="494"/>
      <c r="N299" s="77"/>
      <c r="O299" s="77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39"/>
      <c r="AC299" s="39"/>
    </row>
    <row r="300" spans="1:119" x14ac:dyDescent="0.25">
      <c r="A300" s="35" t="s">
        <v>356</v>
      </c>
      <c r="B300" s="537"/>
      <c r="C300" s="537"/>
      <c r="D300" s="537"/>
      <c r="E300" s="537"/>
      <c r="F300" s="537"/>
      <c r="G300" s="537"/>
      <c r="H300" s="647"/>
      <c r="I300" s="537"/>
      <c r="J300" s="648"/>
      <c r="K300" s="505" t="s">
        <v>361</v>
      </c>
      <c r="L300" s="506" t="s">
        <v>45</v>
      </c>
      <c r="M300" s="491"/>
      <c r="N300" s="78"/>
      <c r="O300" s="77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39"/>
      <c r="AC300" s="39"/>
    </row>
    <row r="301" spans="1:119" s="29" customFormat="1" ht="15.75" thickBot="1" x14ac:dyDescent="0.3">
      <c r="A301" s="85" t="s">
        <v>356</v>
      </c>
      <c r="B301" s="544"/>
      <c r="C301" s="544"/>
      <c r="D301" s="544"/>
      <c r="E301" s="544"/>
      <c r="F301" s="544"/>
      <c r="G301" s="544"/>
      <c r="H301" s="2791"/>
      <c r="I301" s="538"/>
      <c r="J301" s="650"/>
      <c r="K301" s="508" t="s">
        <v>362</v>
      </c>
      <c r="L301" s="509" t="s">
        <v>45</v>
      </c>
      <c r="M301" s="498"/>
      <c r="N301" s="87"/>
      <c r="O301" s="86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69"/>
      <c r="AC301" s="69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 ht="15.75" thickTop="1" x14ac:dyDescent="0.25">
      <c r="A302" s="35" t="s">
        <v>363</v>
      </c>
      <c r="B302" s="537">
        <v>13497</v>
      </c>
      <c r="C302" s="537">
        <v>-1296</v>
      </c>
      <c r="D302" s="537">
        <v>-921</v>
      </c>
      <c r="E302" s="537">
        <v>37</v>
      </c>
      <c r="F302" s="537">
        <v>-884</v>
      </c>
      <c r="G302" s="537">
        <v>56953</v>
      </c>
      <c r="H302" s="647">
        <v>158</v>
      </c>
      <c r="I302" s="2777">
        <v>0</v>
      </c>
      <c r="J302" s="646">
        <v>158</v>
      </c>
      <c r="K302" s="503" t="s">
        <v>364</v>
      </c>
      <c r="L302" s="504" t="s">
        <v>36</v>
      </c>
      <c r="M302" s="491"/>
      <c r="N302" s="78" t="s">
        <v>91</v>
      </c>
      <c r="O302" s="77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39"/>
      <c r="AC302" s="39"/>
    </row>
    <row r="303" spans="1:119" x14ac:dyDescent="0.25">
      <c r="A303" s="35" t="s">
        <v>363</v>
      </c>
      <c r="B303" s="537"/>
      <c r="C303" s="537"/>
      <c r="D303" s="537"/>
      <c r="E303" s="537"/>
      <c r="F303" s="537"/>
      <c r="G303" s="537"/>
      <c r="H303" s="647"/>
      <c r="I303" s="537"/>
      <c r="J303" s="648"/>
      <c r="K303" s="505" t="s">
        <v>4911</v>
      </c>
      <c r="L303" s="506" t="s">
        <v>36</v>
      </c>
      <c r="M303" s="494"/>
      <c r="N303" s="77"/>
      <c r="O303" s="77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39"/>
      <c r="AC303" s="39"/>
    </row>
    <row r="304" spans="1:119" x14ac:dyDescent="0.25">
      <c r="A304" s="35" t="s">
        <v>363</v>
      </c>
      <c r="B304" s="537"/>
      <c r="C304" s="537"/>
      <c r="D304" s="537"/>
      <c r="E304" s="537"/>
      <c r="F304" s="537"/>
      <c r="G304" s="537"/>
      <c r="H304" s="647"/>
      <c r="I304" s="537"/>
      <c r="J304" s="648"/>
      <c r="K304" s="505" t="s">
        <v>365</v>
      </c>
      <c r="L304" s="506" t="s">
        <v>36</v>
      </c>
      <c r="M304" s="494"/>
      <c r="N304" s="77"/>
      <c r="O304" s="77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39"/>
      <c r="AC304" s="39"/>
    </row>
    <row r="305" spans="1:29" x14ac:dyDescent="0.25">
      <c r="A305" s="35" t="s">
        <v>363</v>
      </c>
      <c r="B305" s="537"/>
      <c r="C305" s="537"/>
      <c r="D305" s="537"/>
      <c r="E305" s="537"/>
      <c r="F305" s="537"/>
      <c r="G305" s="537"/>
      <c r="H305" s="647"/>
      <c r="I305" s="537"/>
      <c r="J305" s="648"/>
      <c r="K305" s="505" t="s">
        <v>366</v>
      </c>
      <c r="L305" s="506" t="s">
        <v>36</v>
      </c>
      <c r="M305" s="491"/>
      <c r="N305" s="78"/>
      <c r="O305" s="77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39"/>
      <c r="AC305" s="39"/>
    </row>
    <row r="306" spans="1:29" x14ac:dyDescent="0.25">
      <c r="A306" s="35" t="s">
        <v>363</v>
      </c>
      <c r="B306" s="537"/>
      <c r="C306" s="537"/>
      <c r="D306" s="537"/>
      <c r="E306" s="537"/>
      <c r="F306" s="537"/>
      <c r="G306" s="537"/>
      <c r="H306" s="647"/>
      <c r="I306" s="537"/>
      <c r="J306" s="648"/>
      <c r="K306" s="505" t="s">
        <v>367</v>
      </c>
      <c r="L306" s="506" t="s">
        <v>36</v>
      </c>
      <c r="M306" s="491"/>
      <c r="N306" s="78"/>
      <c r="O306" s="77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39"/>
      <c r="AC306" s="39"/>
    </row>
    <row r="307" spans="1:29" x14ac:dyDescent="0.25">
      <c r="A307" s="35" t="s">
        <v>363</v>
      </c>
      <c r="B307" s="537"/>
      <c r="C307" s="537"/>
      <c r="D307" s="537"/>
      <c r="E307" s="537"/>
      <c r="F307" s="537"/>
      <c r="G307" s="537"/>
      <c r="H307" s="647"/>
      <c r="I307" s="537"/>
      <c r="J307" s="648"/>
      <c r="K307" s="505" t="s">
        <v>368</v>
      </c>
      <c r="L307" s="506" t="s">
        <v>36</v>
      </c>
      <c r="M307" s="491"/>
      <c r="N307" s="78"/>
      <c r="O307" s="77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39"/>
      <c r="AC307" s="39"/>
    </row>
    <row r="308" spans="1:29" x14ac:dyDescent="0.25">
      <c r="A308" s="35" t="s">
        <v>363</v>
      </c>
      <c r="B308" s="537"/>
      <c r="C308" s="537"/>
      <c r="D308" s="537"/>
      <c r="E308" s="537"/>
      <c r="F308" s="537"/>
      <c r="G308" s="537"/>
      <c r="H308" s="647"/>
      <c r="I308" s="537"/>
      <c r="J308" s="648"/>
      <c r="K308" s="505" t="s">
        <v>369</v>
      </c>
      <c r="L308" s="506" t="s">
        <v>38</v>
      </c>
      <c r="M308" s="491"/>
      <c r="N308" s="78"/>
      <c r="O308" s="77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39"/>
      <c r="AC308" s="39"/>
    </row>
    <row r="309" spans="1:29" x14ac:dyDescent="0.25">
      <c r="A309" s="35" t="s">
        <v>363</v>
      </c>
      <c r="B309" s="537"/>
      <c r="C309" s="537"/>
      <c r="D309" s="537"/>
      <c r="E309" s="537"/>
      <c r="F309" s="537"/>
      <c r="G309" s="537"/>
      <c r="H309" s="647"/>
      <c r="I309" s="537"/>
      <c r="J309" s="648"/>
      <c r="K309" s="505" t="s">
        <v>370</v>
      </c>
      <c r="L309" s="506" t="s">
        <v>38</v>
      </c>
      <c r="M309" s="491"/>
      <c r="N309" s="77"/>
      <c r="O309" s="77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39"/>
      <c r="AC309" s="39"/>
    </row>
    <row r="310" spans="1:29" x14ac:dyDescent="0.25">
      <c r="A310" s="35" t="s">
        <v>363</v>
      </c>
      <c r="B310" s="537"/>
      <c r="C310" s="537"/>
      <c r="D310" s="537"/>
      <c r="E310" s="537"/>
      <c r="F310" s="537"/>
      <c r="G310" s="537"/>
      <c r="H310" s="647"/>
      <c r="I310" s="537"/>
      <c r="J310" s="648"/>
      <c r="K310" s="505" t="s">
        <v>371</v>
      </c>
      <c r="L310" s="506" t="s">
        <v>38</v>
      </c>
      <c r="M310" s="491"/>
      <c r="N310" s="78"/>
      <c r="O310" s="77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39"/>
      <c r="AC310" s="39"/>
    </row>
    <row r="311" spans="1:29" x14ac:dyDescent="0.25">
      <c r="A311" s="35" t="s">
        <v>363</v>
      </c>
      <c r="B311" s="537"/>
      <c r="C311" s="537"/>
      <c r="D311" s="537"/>
      <c r="E311" s="537"/>
      <c r="F311" s="537"/>
      <c r="G311" s="537"/>
      <c r="H311" s="647"/>
      <c r="I311" s="537"/>
      <c r="J311" s="648"/>
      <c r="K311" s="505" t="s">
        <v>372</v>
      </c>
      <c r="L311" s="506" t="s">
        <v>38</v>
      </c>
      <c r="M311" s="491"/>
      <c r="N311" s="77"/>
      <c r="O311" s="77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39"/>
      <c r="AC311" s="39"/>
    </row>
    <row r="312" spans="1:29" x14ac:dyDescent="0.25">
      <c r="A312" s="35" t="s">
        <v>363</v>
      </c>
      <c r="B312" s="537"/>
      <c r="C312" s="537"/>
      <c r="D312" s="537"/>
      <c r="E312" s="537"/>
      <c r="F312" s="537"/>
      <c r="G312" s="537"/>
      <c r="H312" s="647"/>
      <c r="I312" s="537"/>
      <c r="J312" s="648"/>
      <c r="K312" s="505" t="s">
        <v>373</v>
      </c>
      <c r="L312" s="506" t="s">
        <v>38</v>
      </c>
      <c r="M312" s="491"/>
      <c r="N312" s="78"/>
      <c r="O312" s="77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39"/>
      <c r="AC312" s="39"/>
    </row>
    <row r="313" spans="1:29" x14ac:dyDescent="0.25">
      <c r="A313" s="35" t="s">
        <v>363</v>
      </c>
      <c r="B313" s="537"/>
      <c r="C313" s="537"/>
      <c r="D313" s="537"/>
      <c r="E313" s="537"/>
      <c r="F313" s="537"/>
      <c r="G313" s="537"/>
      <c r="H313" s="647"/>
      <c r="I313" s="537"/>
      <c r="J313" s="648"/>
      <c r="K313" s="505" t="s">
        <v>4912</v>
      </c>
      <c r="L313" s="506" t="s">
        <v>38</v>
      </c>
      <c r="M313" s="491"/>
      <c r="N313" s="78"/>
      <c r="O313" s="77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39"/>
      <c r="AC313" s="39"/>
    </row>
    <row r="314" spans="1:29" x14ac:dyDescent="0.25">
      <c r="A314" s="35" t="s">
        <v>363</v>
      </c>
      <c r="B314" s="537"/>
      <c r="C314" s="537"/>
      <c r="D314" s="537"/>
      <c r="E314" s="537"/>
      <c r="F314" s="537"/>
      <c r="G314" s="537"/>
      <c r="H314" s="647"/>
      <c r="I314" s="537"/>
      <c r="J314" s="648"/>
      <c r="K314" s="505" t="s">
        <v>374</v>
      </c>
      <c r="L314" s="506" t="s">
        <v>38</v>
      </c>
      <c r="M314" s="491"/>
      <c r="N314" s="78"/>
      <c r="O314" s="77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39"/>
      <c r="AC314" s="39"/>
    </row>
    <row r="315" spans="1:29" x14ac:dyDescent="0.25">
      <c r="A315" s="35" t="s">
        <v>363</v>
      </c>
      <c r="B315" s="537"/>
      <c r="C315" s="537"/>
      <c r="D315" s="537"/>
      <c r="E315" s="537"/>
      <c r="F315" s="537"/>
      <c r="G315" s="537"/>
      <c r="H315" s="647"/>
      <c r="I315" s="537"/>
      <c r="J315" s="648"/>
      <c r="K315" s="505" t="s">
        <v>375</v>
      </c>
      <c r="L315" s="506" t="s">
        <v>38</v>
      </c>
      <c r="M315" s="491"/>
      <c r="N315" s="77"/>
      <c r="O315" s="77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39"/>
      <c r="AC315" s="39"/>
    </row>
    <row r="316" spans="1:29" x14ac:dyDescent="0.25">
      <c r="A316" s="35" t="s">
        <v>363</v>
      </c>
      <c r="B316" s="537"/>
      <c r="C316" s="537"/>
      <c r="D316" s="537"/>
      <c r="E316" s="537"/>
      <c r="F316" s="537"/>
      <c r="G316" s="537"/>
      <c r="H316" s="647"/>
      <c r="I316" s="537"/>
      <c r="J316" s="648"/>
      <c r="K316" s="505" t="s">
        <v>376</v>
      </c>
      <c r="L316" s="506" t="s">
        <v>38</v>
      </c>
      <c r="M316" s="491"/>
      <c r="N316" s="77"/>
      <c r="O316" s="77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39"/>
      <c r="AC316" s="39"/>
    </row>
    <row r="317" spans="1:29" x14ac:dyDescent="0.25">
      <c r="A317" s="35" t="s">
        <v>363</v>
      </c>
      <c r="B317" s="537"/>
      <c r="C317" s="537"/>
      <c r="D317" s="537"/>
      <c r="E317" s="537"/>
      <c r="F317" s="537"/>
      <c r="G317" s="537"/>
      <c r="H317" s="647"/>
      <c r="I317" s="537"/>
      <c r="J317" s="648"/>
      <c r="K317" s="505" t="s">
        <v>377</v>
      </c>
      <c r="L317" s="506" t="s">
        <v>38</v>
      </c>
      <c r="M317" s="491" t="s">
        <v>378</v>
      </c>
      <c r="N317" s="78"/>
      <c r="O317" s="77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39"/>
      <c r="AC317" s="39"/>
    </row>
    <row r="318" spans="1:29" x14ac:dyDescent="0.25">
      <c r="A318" s="35" t="s">
        <v>363</v>
      </c>
      <c r="B318" s="537"/>
      <c r="C318" s="537"/>
      <c r="D318" s="537"/>
      <c r="E318" s="537"/>
      <c r="F318" s="537"/>
      <c r="G318" s="537"/>
      <c r="H318" s="647"/>
      <c r="I318" s="537"/>
      <c r="J318" s="648"/>
      <c r="K318" s="505" t="s">
        <v>379</v>
      </c>
      <c r="L318" s="506" t="s">
        <v>38</v>
      </c>
      <c r="M318" s="491" t="s">
        <v>378</v>
      </c>
      <c r="N318" s="78"/>
      <c r="O318" s="77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39"/>
      <c r="AC318" s="39"/>
    </row>
    <row r="319" spans="1:29" x14ac:dyDescent="0.25">
      <c r="A319" s="35" t="s">
        <v>363</v>
      </c>
      <c r="B319" s="537"/>
      <c r="C319" s="537"/>
      <c r="D319" s="537"/>
      <c r="E319" s="537"/>
      <c r="F319" s="537"/>
      <c r="G319" s="537"/>
      <c r="H319" s="647"/>
      <c r="I319" s="537"/>
      <c r="J319" s="648"/>
      <c r="K319" s="505" t="s">
        <v>380</v>
      </c>
      <c r="L319" s="506" t="s">
        <v>38</v>
      </c>
      <c r="M319" s="491"/>
      <c r="N319" s="77"/>
      <c r="O319" s="77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39"/>
      <c r="AC319" s="39"/>
    </row>
    <row r="320" spans="1:29" x14ac:dyDescent="0.25">
      <c r="A320" s="35" t="s">
        <v>363</v>
      </c>
      <c r="B320" s="537"/>
      <c r="C320" s="537"/>
      <c r="D320" s="537"/>
      <c r="E320" s="537"/>
      <c r="F320" s="537"/>
      <c r="G320" s="537"/>
      <c r="H320" s="647"/>
      <c r="I320" s="537"/>
      <c r="J320" s="648"/>
      <c r="K320" s="505" t="s">
        <v>381</v>
      </c>
      <c r="L320" s="506" t="s">
        <v>38</v>
      </c>
      <c r="M320" s="491"/>
      <c r="N320" s="78"/>
      <c r="O320" s="77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39"/>
      <c r="AC320" s="39"/>
    </row>
    <row r="321" spans="1:29" x14ac:dyDescent="0.25">
      <c r="A321" s="35" t="s">
        <v>363</v>
      </c>
      <c r="B321" s="537"/>
      <c r="C321" s="537"/>
      <c r="D321" s="537"/>
      <c r="E321" s="537"/>
      <c r="F321" s="537"/>
      <c r="G321" s="537"/>
      <c r="H321" s="647"/>
      <c r="I321" s="537"/>
      <c r="J321" s="648"/>
      <c r="K321" s="505" t="s">
        <v>382</v>
      </c>
      <c r="L321" s="506" t="s">
        <v>38</v>
      </c>
      <c r="M321" s="491"/>
      <c r="N321" s="78"/>
      <c r="O321" s="77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39"/>
      <c r="AC321" s="39"/>
    </row>
    <row r="322" spans="1:29" x14ac:dyDescent="0.25">
      <c r="A322" s="35" t="s">
        <v>363</v>
      </c>
      <c r="B322" s="537"/>
      <c r="C322" s="537"/>
      <c r="D322" s="537"/>
      <c r="E322" s="537"/>
      <c r="F322" s="537"/>
      <c r="G322" s="537"/>
      <c r="H322" s="647"/>
      <c r="I322" s="537"/>
      <c r="J322" s="648"/>
      <c r="K322" s="505" t="s">
        <v>383</v>
      </c>
      <c r="L322" s="506" t="s">
        <v>38</v>
      </c>
      <c r="M322" s="491"/>
      <c r="N322" s="78"/>
      <c r="O322" s="77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39"/>
      <c r="AC322" s="39"/>
    </row>
    <row r="323" spans="1:29" x14ac:dyDescent="0.25">
      <c r="A323" s="35" t="s">
        <v>363</v>
      </c>
      <c r="B323" s="537"/>
      <c r="C323" s="537"/>
      <c r="D323" s="537"/>
      <c r="E323" s="537"/>
      <c r="F323" s="537"/>
      <c r="G323" s="537"/>
      <c r="H323" s="647"/>
      <c r="I323" s="537"/>
      <c r="J323" s="648"/>
      <c r="K323" s="505" t="s">
        <v>384</v>
      </c>
      <c r="L323" s="506" t="s">
        <v>38</v>
      </c>
      <c r="M323" s="491"/>
      <c r="N323" s="78"/>
      <c r="O323" s="77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39"/>
      <c r="AC323" s="39"/>
    </row>
    <row r="324" spans="1:29" x14ac:dyDescent="0.25">
      <c r="A324" s="35" t="s">
        <v>363</v>
      </c>
      <c r="B324" s="537"/>
      <c r="C324" s="537"/>
      <c r="D324" s="537"/>
      <c r="E324" s="537"/>
      <c r="F324" s="537"/>
      <c r="G324" s="537"/>
      <c r="H324" s="647"/>
      <c r="I324" s="537"/>
      <c r="J324" s="648"/>
      <c r="K324" s="505" t="s">
        <v>385</v>
      </c>
      <c r="L324" s="506" t="s">
        <v>38</v>
      </c>
      <c r="M324" s="491" t="s">
        <v>386</v>
      </c>
      <c r="N324" s="78"/>
      <c r="O324" s="77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39"/>
      <c r="AC324" s="39"/>
    </row>
    <row r="325" spans="1:29" x14ac:dyDescent="0.25">
      <c r="A325" s="35" t="s">
        <v>363</v>
      </c>
      <c r="B325" s="537"/>
      <c r="C325" s="537"/>
      <c r="D325" s="537"/>
      <c r="E325" s="537"/>
      <c r="F325" s="537"/>
      <c r="G325" s="537"/>
      <c r="H325" s="647"/>
      <c r="I325" s="537"/>
      <c r="J325" s="648"/>
      <c r="K325" s="505" t="s">
        <v>387</v>
      </c>
      <c r="L325" s="506" t="s">
        <v>388</v>
      </c>
      <c r="M325" s="491"/>
      <c r="N325" s="78"/>
      <c r="O325" s="77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39"/>
      <c r="AC325" s="39"/>
    </row>
    <row r="326" spans="1:29" x14ac:dyDescent="0.25">
      <c r="A326" s="35" t="s">
        <v>363</v>
      </c>
      <c r="B326" s="537"/>
      <c r="C326" s="537"/>
      <c r="D326" s="537"/>
      <c r="E326" s="537"/>
      <c r="F326" s="537"/>
      <c r="G326" s="537"/>
      <c r="H326" s="647"/>
      <c r="I326" s="537"/>
      <c r="J326" s="648"/>
      <c r="K326" s="505" t="s">
        <v>389</v>
      </c>
      <c r="L326" s="506" t="s">
        <v>40</v>
      </c>
      <c r="M326" s="491"/>
      <c r="N326" s="78"/>
      <c r="O326" s="77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39"/>
      <c r="AC326" s="39"/>
    </row>
    <row r="327" spans="1:29" x14ac:dyDescent="0.25">
      <c r="A327" s="35" t="s">
        <v>363</v>
      </c>
      <c r="B327" s="537"/>
      <c r="C327" s="537"/>
      <c r="D327" s="537"/>
      <c r="E327" s="537"/>
      <c r="F327" s="537"/>
      <c r="G327" s="537"/>
      <c r="H327" s="647"/>
      <c r="I327" s="537"/>
      <c r="J327" s="648"/>
      <c r="K327" s="505" t="s">
        <v>4913</v>
      </c>
      <c r="L327" s="506" t="s">
        <v>40</v>
      </c>
      <c r="M327" s="491"/>
      <c r="N327" s="78"/>
      <c r="O327" s="77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39"/>
      <c r="AC327" s="39"/>
    </row>
    <row r="328" spans="1:29" x14ac:dyDescent="0.25">
      <c r="A328" s="35" t="s">
        <v>363</v>
      </c>
      <c r="B328" s="537"/>
      <c r="C328" s="537"/>
      <c r="D328" s="537"/>
      <c r="E328" s="537"/>
      <c r="F328" s="537"/>
      <c r="G328" s="537"/>
      <c r="H328" s="647"/>
      <c r="I328" s="537"/>
      <c r="J328" s="648"/>
      <c r="K328" s="505" t="s">
        <v>390</v>
      </c>
      <c r="L328" s="506" t="s">
        <v>40</v>
      </c>
      <c r="M328" s="491"/>
      <c r="N328" s="78"/>
      <c r="O328" s="77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39"/>
      <c r="AC328" s="39"/>
    </row>
    <row r="329" spans="1:29" x14ac:dyDescent="0.25">
      <c r="A329" s="35" t="s">
        <v>363</v>
      </c>
      <c r="B329" s="537"/>
      <c r="C329" s="537"/>
      <c r="D329" s="537"/>
      <c r="E329" s="537"/>
      <c r="F329" s="537"/>
      <c r="G329" s="537"/>
      <c r="H329" s="647"/>
      <c r="I329" s="537"/>
      <c r="J329" s="648"/>
      <c r="K329" s="505" t="s">
        <v>391</v>
      </c>
      <c r="L329" s="506" t="s">
        <v>40</v>
      </c>
      <c r="M329" s="491"/>
      <c r="N329" s="78"/>
      <c r="O329" s="77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39"/>
      <c r="AC329" s="39"/>
    </row>
    <row r="330" spans="1:29" x14ac:dyDescent="0.25">
      <c r="A330" s="35" t="s">
        <v>363</v>
      </c>
      <c r="B330" s="537"/>
      <c r="C330" s="537"/>
      <c r="D330" s="537"/>
      <c r="E330" s="537"/>
      <c r="F330" s="537"/>
      <c r="G330" s="537"/>
      <c r="H330" s="647"/>
      <c r="I330" s="537"/>
      <c r="J330" s="648"/>
      <c r="K330" s="505" t="s">
        <v>392</v>
      </c>
      <c r="L330" s="506" t="s">
        <v>40</v>
      </c>
      <c r="M330" s="491"/>
      <c r="N330" s="78"/>
      <c r="O330" s="77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39"/>
      <c r="AC330" s="39"/>
    </row>
    <row r="331" spans="1:29" x14ac:dyDescent="0.25">
      <c r="A331" s="35" t="s">
        <v>363</v>
      </c>
      <c r="B331" s="537"/>
      <c r="C331" s="537"/>
      <c r="D331" s="537"/>
      <c r="E331" s="537"/>
      <c r="F331" s="537"/>
      <c r="G331" s="537"/>
      <c r="H331" s="647"/>
      <c r="I331" s="537"/>
      <c r="J331" s="648"/>
      <c r="K331" s="505" t="s">
        <v>393</v>
      </c>
      <c r="L331" s="506" t="s">
        <v>40</v>
      </c>
      <c r="M331" s="494"/>
      <c r="N331" s="78"/>
      <c r="O331" s="77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39"/>
      <c r="AC331" s="39"/>
    </row>
    <row r="332" spans="1:29" x14ac:dyDescent="0.25">
      <c r="A332" s="35" t="s">
        <v>363</v>
      </c>
      <c r="B332" s="537"/>
      <c r="C332" s="537"/>
      <c r="D332" s="537"/>
      <c r="E332" s="537"/>
      <c r="F332" s="537"/>
      <c r="G332" s="537"/>
      <c r="H332" s="647"/>
      <c r="I332" s="537"/>
      <c r="J332" s="648"/>
      <c r="K332" s="505" t="s">
        <v>394</v>
      </c>
      <c r="L332" s="506" t="s">
        <v>40</v>
      </c>
      <c r="M332" s="494"/>
      <c r="N332" s="78"/>
      <c r="O332" s="77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39"/>
      <c r="AC332" s="39"/>
    </row>
    <row r="333" spans="1:29" x14ac:dyDescent="0.25">
      <c r="A333" s="35" t="s">
        <v>363</v>
      </c>
      <c r="B333" s="537"/>
      <c r="C333" s="537"/>
      <c r="D333" s="537"/>
      <c r="E333" s="537"/>
      <c r="F333" s="537"/>
      <c r="G333" s="537"/>
      <c r="H333" s="647"/>
      <c r="I333" s="537"/>
      <c r="J333" s="648"/>
      <c r="K333" s="505" t="s">
        <v>395</v>
      </c>
      <c r="L333" s="506" t="s">
        <v>40</v>
      </c>
      <c r="M333" s="494"/>
      <c r="N333" s="78"/>
      <c r="O333" s="77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39"/>
      <c r="AC333" s="39"/>
    </row>
    <row r="334" spans="1:29" x14ac:dyDescent="0.25">
      <c r="A334" s="35" t="s">
        <v>363</v>
      </c>
      <c r="B334" s="537"/>
      <c r="C334" s="537"/>
      <c r="D334" s="537"/>
      <c r="E334" s="537"/>
      <c r="F334" s="537"/>
      <c r="G334" s="537"/>
      <c r="H334" s="647"/>
      <c r="I334" s="537"/>
      <c r="J334" s="648"/>
      <c r="K334" s="505" t="s">
        <v>396</v>
      </c>
      <c r="L334" s="506" t="s">
        <v>40</v>
      </c>
      <c r="M334" s="494"/>
      <c r="N334" s="78"/>
      <c r="O334" s="77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39"/>
      <c r="AC334" s="39"/>
    </row>
    <row r="335" spans="1:29" x14ac:dyDescent="0.25">
      <c r="A335" s="35" t="s">
        <v>363</v>
      </c>
      <c r="B335" s="537"/>
      <c r="C335" s="537"/>
      <c r="D335" s="537"/>
      <c r="E335" s="537"/>
      <c r="F335" s="537"/>
      <c r="G335" s="537"/>
      <c r="H335" s="647"/>
      <c r="I335" s="537"/>
      <c r="J335" s="648"/>
      <c r="K335" s="505" t="s">
        <v>397</v>
      </c>
      <c r="L335" s="506" t="s">
        <v>20</v>
      </c>
      <c r="M335" s="494"/>
      <c r="N335" s="77"/>
      <c r="O335" s="77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39"/>
      <c r="AC335" s="39"/>
    </row>
    <row r="336" spans="1:29" x14ac:dyDescent="0.25">
      <c r="A336" s="35" t="s">
        <v>363</v>
      </c>
      <c r="B336" s="537"/>
      <c r="C336" s="537"/>
      <c r="D336" s="537"/>
      <c r="E336" s="537"/>
      <c r="F336" s="537"/>
      <c r="G336" s="537"/>
      <c r="H336" s="647"/>
      <c r="I336" s="537"/>
      <c r="J336" s="648"/>
      <c r="K336" s="505" t="s">
        <v>398</v>
      </c>
      <c r="L336" s="506" t="s">
        <v>20</v>
      </c>
      <c r="M336" s="494"/>
      <c r="N336" s="77"/>
      <c r="O336" s="77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39"/>
      <c r="AC336" s="39"/>
    </row>
    <row r="337" spans="1:29" x14ac:dyDescent="0.25">
      <c r="A337" s="35" t="s">
        <v>363</v>
      </c>
      <c r="B337" s="537"/>
      <c r="C337" s="537"/>
      <c r="D337" s="537"/>
      <c r="E337" s="537"/>
      <c r="F337" s="537"/>
      <c r="G337" s="537"/>
      <c r="H337" s="647"/>
      <c r="I337" s="537"/>
      <c r="J337" s="648"/>
      <c r="K337" s="505" t="s">
        <v>399</v>
      </c>
      <c r="L337" s="506" t="s">
        <v>20</v>
      </c>
      <c r="M337" s="494"/>
      <c r="N337" s="77"/>
      <c r="O337" s="77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39"/>
      <c r="AC337" s="39"/>
    </row>
    <row r="338" spans="1:29" x14ac:dyDescent="0.25">
      <c r="A338" s="35" t="s">
        <v>363</v>
      </c>
      <c r="B338" s="537"/>
      <c r="C338" s="537"/>
      <c r="D338" s="537"/>
      <c r="E338" s="537"/>
      <c r="F338" s="537"/>
      <c r="G338" s="537"/>
      <c r="H338" s="647"/>
      <c r="I338" s="537"/>
      <c r="J338" s="648"/>
      <c r="K338" s="505" t="s">
        <v>400</v>
      </c>
      <c r="L338" s="506" t="s">
        <v>20</v>
      </c>
      <c r="M338" s="494"/>
      <c r="N338" s="77"/>
      <c r="O338" s="77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39"/>
      <c r="AC338" s="39"/>
    </row>
    <row r="339" spans="1:29" x14ac:dyDescent="0.25">
      <c r="A339" s="35" t="s">
        <v>363</v>
      </c>
      <c r="B339" s="537"/>
      <c r="C339" s="537"/>
      <c r="D339" s="537"/>
      <c r="E339" s="537"/>
      <c r="F339" s="537"/>
      <c r="G339" s="537"/>
      <c r="H339" s="647"/>
      <c r="I339" s="537"/>
      <c r="J339" s="648"/>
      <c r="K339" s="505" t="s">
        <v>401</v>
      </c>
      <c r="L339" s="506" t="s">
        <v>20</v>
      </c>
      <c r="M339" s="494" t="s">
        <v>402</v>
      </c>
      <c r="N339" s="77"/>
      <c r="O339" s="77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39"/>
      <c r="AC339" s="39"/>
    </row>
    <row r="340" spans="1:29" x14ac:dyDescent="0.25">
      <c r="A340" s="35" t="s">
        <v>363</v>
      </c>
      <c r="B340" s="537"/>
      <c r="C340" s="537"/>
      <c r="D340" s="537"/>
      <c r="E340" s="537"/>
      <c r="F340" s="537"/>
      <c r="G340" s="537"/>
      <c r="H340" s="647"/>
      <c r="I340" s="537"/>
      <c r="J340" s="648"/>
      <c r="K340" s="505" t="s">
        <v>403</v>
      </c>
      <c r="L340" s="506" t="s">
        <v>20</v>
      </c>
      <c r="M340" s="494" t="s">
        <v>143</v>
      </c>
      <c r="N340" s="77"/>
      <c r="O340" s="77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39"/>
      <c r="AC340" s="39"/>
    </row>
    <row r="341" spans="1:29" x14ac:dyDescent="0.25">
      <c r="A341" s="35" t="s">
        <v>363</v>
      </c>
      <c r="B341" s="537"/>
      <c r="C341" s="537"/>
      <c r="D341" s="537"/>
      <c r="E341" s="537"/>
      <c r="F341" s="537"/>
      <c r="G341" s="537"/>
      <c r="H341" s="647"/>
      <c r="I341" s="537"/>
      <c r="J341" s="648"/>
      <c r="K341" s="505" t="s">
        <v>404</v>
      </c>
      <c r="L341" s="506" t="s">
        <v>20</v>
      </c>
      <c r="M341" s="494"/>
      <c r="N341" s="77"/>
      <c r="O341" s="77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39"/>
      <c r="AC341" s="39"/>
    </row>
    <row r="342" spans="1:29" x14ac:dyDescent="0.25">
      <c r="A342" s="35" t="s">
        <v>363</v>
      </c>
      <c r="B342" s="537"/>
      <c r="C342" s="537"/>
      <c r="D342" s="537"/>
      <c r="E342" s="537"/>
      <c r="F342" s="537"/>
      <c r="G342" s="537"/>
      <c r="H342" s="647"/>
      <c r="I342" s="537"/>
      <c r="J342" s="648"/>
      <c r="K342" s="505" t="s">
        <v>405</v>
      </c>
      <c r="L342" s="506" t="s">
        <v>20</v>
      </c>
      <c r="M342" s="494"/>
      <c r="N342" s="77"/>
      <c r="O342" s="77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39"/>
      <c r="AC342" s="39"/>
    </row>
    <row r="343" spans="1:29" x14ac:dyDescent="0.25">
      <c r="A343" s="35" t="s">
        <v>363</v>
      </c>
      <c r="B343" s="537"/>
      <c r="C343" s="537"/>
      <c r="D343" s="537"/>
      <c r="E343" s="537"/>
      <c r="F343" s="537"/>
      <c r="G343" s="537"/>
      <c r="H343" s="647"/>
      <c r="I343" s="537"/>
      <c r="J343" s="648"/>
      <c r="K343" s="505" t="s">
        <v>406</v>
      </c>
      <c r="L343" s="506" t="s">
        <v>20</v>
      </c>
      <c r="M343" s="494"/>
      <c r="N343" s="77"/>
      <c r="O343" s="77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39"/>
      <c r="AC343" s="39"/>
    </row>
    <row r="344" spans="1:29" x14ac:dyDescent="0.25">
      <c r="A344" s="35" t="s">
        <v>363</v>
      </c>
      <c r="B344" s="537"/>
      <c r="C344" s="537"/>
      <c r="D344" s="537"/>
      <c r="E344" s="537"/>
      <c r="F344" s="537"/>
      <c r="G344" s="537"/>
      <c r="H344" s="647"/>
      <c r="I344" s="537"/>
      <c r="J344" s="648"/>
      <c r="K344" s="505" t="s">
        <v>407</v>
      </c>
      <c r="L344" s="506" t="s">
        <v>20</v>
      </c>
      <c r="M344" s="494"/>
      <c r="N344" s="77"/>
      <c r="O344" s="77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39"/>
      <c r="AC344" s="39"/>
    </row>
    <row r="345" spans="1:29" x14ac:dyDescent="0.25">
      <c r="A345" s="35" t="s">
        <v>363</v>
      </c>
      <c r="B345" s="537"/>
      <c r="C345" s="537"/>
      <c r="D345" s="537"/>
      <c r="E345" s="537"/>
      <c r="F345" s="537"/>
      <c r="G345" s="537"/>
      <c r="H345" s="647"/>
      <c r="I345" s="537"/>
      <c r="J345" s="648"/>
      <c r="K345" s="505" t="s">
        <v>408</v>
      </c>
      <c r="L345" s="506" t="s">
        <v>20</v>
      </c>
      <c r="M345" s="494"/>
      <c r="N345" s="77"/>
      <c r="O345" s="77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39"/>
      <c r="AC345" s="39"/>
    </row>
    <row r="346" spans="1:29" x14ac:dyDescent="0.25">
      <c r="A346" s="35" t="s">
        <v>363</v>
      </c>
      <c r="B346" s="537"/>
      <c r="C346" s="537"/>
      <c r="D346" s="537"/>
      <c r="E346" s="537"/>
      <c r="F346" s="537"/>
      <c r="G346" s="537"/>
      <c r="H346" s="647"/>
      <c r="I346" s="537"/>
      <c r="J346" s="648"/>
      <c r="K346" s="505" t="s">
        <v>409</v>
      </c>
      <c r="L346" s="506" t="s">
        <v>20</v>
      </c>
      <c r="M346" s="494"/>
      <c r="N346" s="77"/>
      <c r="O346" s="77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39"/>
      <c r="AC346" s="39"/>
    </row>
    <row r="347" spans="1:29" x14ac:dyDescent="0.25">
      <c r="A347" s="35" t="s">
        <v>363</v>
      </c>
      <c r="B347" s="537"/>
      <c r="C347" s="537"/>
      <c r="D347" s="537"/>
      <c r="E347" s="537"/>
      <c r="F347" s="537"/>
      <c r="G347" s="537"/>
      <c r="H347" s="647"/>
      <c r="I347" s="537"/>
      <c r="J347" s="648"/>
      <c r="K347" s="505" t="s">
        <v>410</v>
      </c>
      <c r="L347" s="506" t="s">
        <v>20</v>
      </c>
      <c r="M347" s="491"/>
      <c r="N347" s="78"/>
      <c r="O347" s="77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39"/>
      <c r="AC347" s="39"/>
    </row>
    <row r="348" spans="1:29" x14ac:dyDescent="0.25">
      <c r="A348" s="35" t="s">
        <v>363</v>
      </c>
      <c r="B348" s="537"/>
      <c r="C348" s="537"/>
      <c r="D348" s="537"/>
      <c r="E348" s="537"/>
      <c r="F348" s="537"/>
      <c r="G348" s="537"/>
      <c r="H348" s="647"/>
      <c r="I348" s="537"/>
      <c r="J348" s="648"/>
      <c r="K348" s="505" t="s">
        <v>411</v>
      </c>
      <c r="L348" s="506" t="s">
        <v>20</v>
      </c>
      <c r="M348" s="491"/>
      <c r="N348" s="78"/>
      <c r="O348" s="77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39"/>
      <c r="AC348" s="39"/>
    </row>
    <row r="349" spans="1:29" x14ac:dyDescent="0.25">
      <c r="A349" s="35" t="s">
        <v>363</v>
      </c>
      <c r="B349" s="537"/>
      <c r="C349" s="537"/>
      <c r="D349" s="537"/>
      <c r="E349" s="537"/>
      <c r="F349" s="537"/>
      <c r="G349" s="537"/>
      <c r="H349" s="647"/>
      <c r="I349" s="537"/>
      <c r="J349" s="648"/>
      <c r="K349" s="505" t="s">
        <v>412</v>
      </c>
      <c r="L349" s="506" t="s">
        <v>20</v>
      </c>
      <c r="M349" s="491"/>
      <c r="N349" s="78"/>
      <c r="O349" s="77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39"/>
      <c r="AC349" s="39"/>
    </row>
    <row r="350" spans="1:29" x14ac:dyDescent="0.25">
      <c r="A350" s="35" t="s">
        <v>363</v>
      </c>
      <c r="B350" s="537"/>
      <c r="C350" s="537"/>
      <c r="D350" s="537"/>
      <c r="E350" s="537"/>
      <c r="F350" s="537"/>
      <c r="G350" s="537"/>
      <c r="H350" s="647"/>
      <c r="I350" s="537"/>
      <c r="J350" s="648"/>
      <c r="K350" s="505" t="s">
        <v>413</v>
      </c>
      <c r="L350" s="506" t="s">
        <v>20</v>
      </c>
      <c r="M350" s="494" t="s">
        <v>402</v>
      </c>
      <c r="N350" s="78"/>
      <c r="O350" s="77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39"/>
      <c r="AC350" s="39"/>
    </row>
    <row r="351" spans="1:29" x14ac:dyDescent="0.25">
      <c r="A351" s="35" t="s">
        <v>363</v>
      </c>
      <c r="B351" s="537"/>
      <c r="C351" s="537"/>
      <c r="D351" s="537"/>
      <c r="E351" s="537"/>
      <c r="F351" s="537"/>
      <c r="G351" s="537"/>
      <c r="H351" s="647"/>
      <c r="I351" s="537"/>
      <c r="J351" s="648"/>
      <c r="K351" s="505" t="s">
        <v>414</v>
      </c>
      <c r="L351" s="506" t="s">
        <v>20</v>
      </c>
      <c r="M351" s="494"/>
      <c r="N351" s="77"/>
      <c r="O351" s="77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39"/>
      <c r="AC351" s="39"/>
    </row>
    <row r="352" spans="1:29" x14ac:dyDescent="0.25">
      <c r="A352" s="35" t="s">
        <v>363</v>
      </c>
      <c r="B352" s="537"/>
      <c r="C352" s="537"/>
      <c r="D352" s="537"/>
      <c r="E352" s="537"/>
      <c r="F352" s="537"/>
      <c r="G352" s="537"/>
      <c r="H352" s="647"/>
      <c r="I352" s="537"/>
      <c r="J352" s="648"/>
      <c r="K352" s="505" t="s">
        <v>415</v>
      </c>
      <c r="L352" s="506" t="s">
        <v>20</v>
      </c>
      <c r="M352" s="494"/>
      <c r="N352" s="77"/>
      <c r="O352" s="77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39"/>
      <c r="AC352" s="39"/>
    </row>
    <row r="353" spans="1:29" x14ac:dyDescent="0.25">
      <c r="A353" s="35" t="s">
        <v>363</v>
      </c>
      <c r="B353" s="537"/>
      <c r="C353" s="537"/>
      <c r="D353" s="537"/>
      <c r="E353" s="537"/>
      <c r="F353" s="537"/>
      <c r="G353" s="537"/>
      <c r="H353" s="647"/>
      <c r="I353" s="537"/>
      <c r="J353" s="648"/>
      <c r="K353" s="505" t="s">
        <v>416</v>
      </c>
      <c r="L353" s="506" t="s">
        <v>20</v>
      </c>
      <c r="M353" s="494"/>
      <c r="N353" s="77"/>
      <c r="O353" s="77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39"/>
      <c r="AC353" s="39"/>
    </row>
    <row r="354" spans="1:29" x14ac:dyDescent="0.25">
      <c r="A354" s="35" t="s">
        <v>363</v>
      </c>
      <c r="B354" s="537"/>
      <c r="C354" s="537"/>
      <c r="D354" s="537"/>
      <c r="E354" s="537"/>
      <c r="F354" s="537"/>
      <c r="G354" s="537"/>
      <c r="H354" s="647"/>
      <c r="I354" s="537"/>
      <c r="J354" s="648"/>
      <c r="K354" s="505" t="s">
        <v>417</v>
      </c>
      <c r="L354" s="506" t="s">
        <v>20</v>
      </c>
      <c r="M354" s="491"/>
      <c r="N354" s="78"/>
      <c r="O354" s="77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39"/>
      <c r="AC354" s="39"/>
    </row>
    <row r="355" spans="1:29" x14ac:dyDescent="0.25">
      <c r="A355" s="35" t="s">
        <v>363</v>
      </c>
      <c r="B355" s="537"/>
      <c r="C355" s="537"/>
      <c r="D355" s="537"/>
      <c r="E355" s="537"/>
      <c r="F355" s="537"/>
      <c r="G355" s="537"/>
      <c r="H355" s="647"/>
      <c r="I355" s="537"/>
      <c r="J355" s="648"/>
      <c r="K355" s="505" t="s">
        <v>418</v>
      </c>
      <c r="L355" s="506" t="s">
        <v>32</v>
      </c>
      <c r="M355" s="491"/>
      <c r="N355" s="78"/>
      <c r="O355" s="77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39"/>
      <c r="AC355" s="39"/>
    </row>
    <row r="356" spans="1:29" x14ac:dyDescent="0.25">
      <c r="A356" s="35" t="s">
        <v>363</v>
      </c>
      <c r="B356" s="537"/>
      <c r="C356" s="537"/>
      <c r="D356" s="537"/>
      <c r="E356" s="537"/>
      <c r="F356" s="537"/>
      <c r="G356" s="537"/>
      <c r="H356" s="647"/>
      <c r="I356" s="537"/>
      <c r="J356" s="648"/>
      <c r="K356" s="505" t="s">
        <v>419</v>
      </c>
      <c r="L356" s="506" t="s">
        <v>32</v>
      </c>
      <c r="M356" s="491"/>
      <c r="N356" s="78"/>
      <c r="O356" s="77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39"/>
      <c r="AC356" s="39"/>
    </row>
    <row r="357" spans="1:29" x14ac:dyDescent="0.25">
      <c r="A357" s="35" t="s">
        <v>363</v>
      </c>
      <c r="B357" s="537"/>
      <c r="C357" s="537"/>
      <c r="D357" s="537"/>
      <c r="E357" s="537"/>
      <c r="F357" s="537"/>
      <c r="G357" s="537"/>
      <c r="H357" s="647"/>
      <c r="I357" s="537"/>
      <c r="J357" s="648"/>
      <c r="K357" s="505" t="s">
        <v>420</v>
      </c>
      <c r="L357" s="506" t="s">
        <v>45</v>
      </c>
      <c r="M357" s="491"/>
      <c r="N357" s="78"/>
      <c r="O357" s="77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39"/>
      <c r="AC357" s="39"/>
    </row>
    <row r="358" spans="1:29" x14ac:dyDescent="0.25">
      <c r="A358" s="35" t="s">
        <v>363</v>
      </c>
      <c r="B358" s="537"/>
      <c r="C358" s="537"/>
      <c r="D358" s="537"/>
      <c r="E358" s="537"/>
      <c r="F358" s="537"/>
      <c r="G358" s="537"/>
      <c r="H358" s="647"/>
      <c r="I358" s="537"/>
      <c r="J358" s="648"/>
      <c r="K358" s="505" t="s">
        <v>421</v>
      </c>
      <c r="L358" s="506" t="s">
        <v>45</v>
      </c>
      <c r="M358" s="491"/>
      <c r="N358" s="78"/>
      <c r="O358" s="77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39"/>
      <c r="AC358" s="39"/>
    </row>
    <row r="359" spans="1:29" x14ac:dyDescent="0.25">
      <c r="A359" s="35" t="s">
        <v>363</v>
      </c>
      <c r="B359" s="537"/>
      <c r="C359" s="537"/>
      <c r="D359" s="537"/>
      <c r="E359" s="537"/>
      <c r="F359" s="537"/>
      <c r="G359" s="537"/>
      <c r="H359" s="647"/>
      <c r="I359" s="537"/>
      <c r="J359" s="648"/>
      <c r="K359" s="505" t="s">
        <v>422</v>
      </c>
      <c r="L359" s="506" t="s">
        <v>423</v>
      </c>
      <c r="M359" s="491"/>
      <c r="N359" s="78"/>
      <c r="O359" s="77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39"/>
      <c r="AC359" s="39"/>
    </row>
    <row r="360" spans="1:29" x14ac:dyDescent="0.25">
      <c r="A360" s="35" t="s">
        <v>363</v>
      </c>
      <c r="B360" s="537"/>
      <c r="C360" s="537"/>
      <c r="D360" s="537"/>
      <c r="E360" s="537"/>
      <c r="F360" s="537"/>
      <c r="G360" s="537"/>
      <c r="H360" s="647"/>
      <c r="I360" s="537"/>
      <c r="J360" s="648"/>
      <c r="K360" s="505" t="s">
        <v>424</v>
      </c>
      <c r="L360" s="506" t="s">
        <v>45</v>
      </c>
      <c r="M360" s="491"/>
      <c r="N360" s="78"/>
      <c r="O360" s="77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39"/>
      <c r="AC360" s="39"/>
    </row>
    <row r="361" spans="1:29" x14ac:dyDescent="0.25">
      <c r="A361" s="35" t="s">
        <v>363</v>
      </c>
      <c r="B361" s="537"/>
      <c r="C361" s="537"/>
      <c r="D361" s="537"/>
      <c r="E361" s="537"/>
      <c r="F361" s="537"/>
      <c r="G361" s="537"/>
      <c r="H361" s="647"/>
      <c r="I361" s="537"/>
      <c r="J361" s="648"/>
      <c r="K361" s="505" t="s">
        <v>425</v>
      </c>
      <c r="L361" s="506" t="s">
        <v>45</v>
      </c>
      <c r="M361" s="491"/>
      <c r="N361" s="78"/>
      <c r="O361" s="77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39"/>
      <c r="AC361" s="39"/>
    </row>
    <row r="362" spans="1:29" x14ac:dyDescent="0.25">
      <c r="A362" s="35" t="s">
        <v>363</v>
      </c>
      <c r="B362" s="537"/>
      <c r="C362" s="537"/>
      <c r="D362" s="537"/>
      <c r="E362" s="537"/>
      <c r="F362" s="537"/>
      <c r="G362" s="537"/>
      <c r="H362" s="647"/>
      <c r="I362" s="537"/>
      <c r="J362" s="648"/>
      <c r="K362" s="505" t="s">
        <v>426</v>
      </c>
      <c r="L362" s="506" t="s">
        <v>45</v>
      </c>
      <c r="M362" s="491"/>
      <c r="N362" s="78"/>
      <c r="O362" s="77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39"/>
      <c r="AC362" s="39"/>
    </row>
    <row r="363" spans="1:29" x14ac:dyDescent="0.25">
      <c r="A363" s="35" t="s">
        <v>363</v>
      </c>
      <c r="B363" s="537"/>
      <c r="C363" s="537"/>
      <c r="D363" s="537"/>
      <c r="E363" s="537"/>
      <c r="F363" s="537"/>
      <c r="G363" s="537"/>
      <c r="H363" s="647"/>
      <c r="I363" s="537"/>
      <c r="J363" s="648"/>
      <c r="K363" s="505" t="s">
        <v>427</v>
      </c>
      <c r="L363" s="506" t="s">
        <v>428</v>
      </c>
      <c r="M363" s="491"/>
      <c r="N363" s="78"/>
      <c r="O363" s="77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39"/>
      <c r="AC363" s="39"/>
    </row>
    <row r="364" spans="1:29" x14ac:dyDescent="0.25">
      <c r="A364" s="35" t="s">
        <v>363</v>
      </c>
      <c r="B364" s="537"/>
      <c r="C364" s="537"/>
      <c r="D364" s="537"/>
      <c r="E364" s="537"/>
      <c r="F364" s="537"/>
      <c r="G364" s="537"/>
      <c r="H364" s="647"/>
      <c r="I364" s="537"/>
      <c r="J364" s="648"/>
      <c r="K364" s="505" t="s">
        <v>429</v>
      </c>
      <c r="L364" s="506" t="s">
        <v>46</v>
      </c>
      <c r="M364" s="491"/>
      <c r="N364" s="78"/>
      <c r="O364" s="77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39"/>
      <c r="AC364" s="39"/>
    </row>
    <row r="365" spans="1:29" x14ac:dyDescent="0.25">
      <c r="A365" s="35" t="s">
        <v>363</v>
      </c>
      <c r="B365" s="537"/>
      <c r="C365" s="537"/>
      <c r="D365" s="537"/>
      <c r="E365" s="537"/>
      <c r="F365" s="537"/>
      <c r="G365" s="537"/>
      <c r="H365" s="647"/>
      <c r="I365" s="537"/>
      <c r="J365" s="648"/>
      <c r="K365" s="505" t="s">
        <v>430</v>
      </c>
      <c r="L365" s="506" t="s">
        <v>46</v>
      </c>
      <c r="M365" s="491"/>
      <c r="N365" s="78"/>
      <c r="O365" s="77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39"/>
      <c r="AC365" s="39"/>
    </row>
    <row r="366" spans="1:29" x14ac:dyDescent="0.25">
      <c r="A366" s="35" t="s">
        <v>363</v>
      </c>
      <c r="B366" s="537"/>
      <c r="C366" s="537"/>
      <c r="D366" s="537"/>
      <c r="E366" s="537"/>
      <c r="F366" s="537"/>
      <c r="G366" s="537"/>
      <c r="H366" s="647"/>
      <c r="I366" s="537"/>
      <c r="J366" s="648"/>
      <c r="K366" s="505" t="s">
        <v>431</v>
      </c>
      <c r="L366" s="506" t="s">
        <v>46</v>
      </c>
      <c r="M366" s="491"/>
      <c r="N366" s="78"/>
      <c r="O366" s="77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39"/>
      <c r="AC366" s="39"/>
    </row>
    <row r="367" spans="1:29" x14ac:dyDescent="0.25">
      <c r="A367" s="35" t="s">
        <v>363</v>
      </c>
      <c r="B367" s="537"/>
      <c r="C367" s="537"/>
      <c r="D367" s="537"/>
      <c r="E367" s="537"/>
      <c r="F367" s="537"/>
      <c r="G367" s="537"/>
      <c r="H367" s="647"/>
      <c r="I367" s="537"/>
      <c r="J367" s="648"/>
      <c r="K367" s="505" t="s">
        <v>432</v>
      </c>
      <c r="L367" s="506" t="s">
        <v>46</v>
      </c>
      <c r="M367" s="491"/>
      <c r="N367" s="78"/>
      <c r="O367" s="77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39"/>
      <c r="AC367" s="39"/>
    </row>
    <row r="368" spans="1:29" x14ac:dyDescent="0.25">
      <c r="A368" s="35" t="s">
        <v>363</v>
      </c>
      <c r="B368" s="537"/>
      <c r="C368" s="537"/>
      <c r="D368" s="537"/>
      <c r="E368" s="537"/>
      <c r="F368" s="537"/>
      <c r="G368" s="537"/>
      <c r="H368" s="647"/>
      <c r="I368" s="537"/>
      <c r="J368" s="648"/>
      <c r="K368" s="505" t="s">
        <v>433</v>
      </c>
      <c r="L368" s="506" t="s">
        <v>46</v>
      </c>
      <c r="M368" s="491"/>
      <c r="N368" s="78"/>
      <c r="O368" s="77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39"/>
      <c r="AC368" s="39"/>
    </row>
    <row r="369" spans="1:29" x14ac:dyDescent="0.25">
      <c r="A369" s="35" t="s">
        <v>363</v>
      </c>
      <c r="B369" s="537"/>
      <c r="C369" s="537"/>
      <c r="D369" s="537"/>
      <c r="E369" s="537"/>
      <c r="F369" s="537"/>
      <c r="G369" s="537"/>
      <c r="H369" s="647"/>
      <c r="I369" s="537"/>
      <c r="J369" s="648"/>
      <c r="K369" s="505" t="s">
        <v>434</v>
      </c>
      <c r="L369" s="506" t="s">
        <v>46</v>
      </c>
      <c r="M369" s="491"/>
      <c r="N369" s="78"/>
      <c r="O369" s="77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39"/>
      <c r="AC369" s="39"/>
    </row>
    <row r="370" spans="1:29" x14ac:dyDescent="0.25">
      <c r="A370" s="35" t="s">
        <v>363</v>
      </c>
      <c r="B370" s="537"/>
      <c r="C370" s="537"/>
      <c r="D370" s="537"/>
      <c r="E370" s="537"/>
      <c r="F370" s="537"/>
      <c r="G370" s="537"/>
      <c r="H370" s="647"/>
      <c r="I370" s="537"/>
      <c r="J370" s="648"/>
      <c r="K370" s="505" t="s">
        <v>435</v>
      </c>
      <c r="L370" s="506" t="s">
        <v>46</v>
      </c>
      <c r="M370" s="491"/>
      <c r="N370" s="78"/>
      <c r="O370" s="77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39"/>
      <c r="AC370" s="39"/>
    </row>
    <row r="371" spans="1:29" x14ac:dyDescent="0.25">
      <c r="A371" s="35" t="s">
        <v>363</v>
      </c>
      <c r="B371" s="537"/>
      <c r="C371" s="537"/>
      <c r="D371" s="537"/>
      <c r="E371" s="537"/>
      <c r="F371" s="537"/>
      <c r="G371" s="537"/>
      <c r="H371" s="647"/>
      <c r="I371" s="537"/>
      <c r="J371" s="648"/>
      <c r="K371" s="505" t="s">
        <v>436</v>
      </c>
      <c r="L371" s="506" t="s">
        <v>46</v>
      </c>
      <c r="M371" s="491"/>
      <c r="N371" s="78"/>
      <c r="O371" s="77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39"/>
      <c r="AC371" s="39"/>
    </row>
    <row r="372" spans="1:29" x14ac:dyDescent="0.25">
      <c r="A372" s="35" t="s">
        <v>363</v>
      </c>
      <c r="B372" s="537"/>
      <c r="C372" s="537"/>
      <c r="D372" s="537"/>
      <c r="E372" s="537"/>
      <c r="F372" s="537"/>
      <c r="G372" s="537"/>
      <c r="H372" s="647"/>
      <c r="I372" s="537"/>
      <c r="J372" s="648"/>
      <c r="K372" s="505" t="s">
        <v>437</v>
      </c>
      <c r="L372" s="506" t="s">
        <v>46</v>
      </c>
      <c r="M372" s="491"/>
      <c r="N372" s="78"/>
      <c r="O372" s="77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39"/>
      <c r="AC372" s="39"/>
    </row>
    <row r="373" spans="1:29" x14ac:dyDescent="0.25">
      <c r="A373" s="35" t="s">
        <v>363</v>
      </c>
      <c r="B373" s="537"/>
      <c r="C373" s="537"/>
      <c r="D373" s="537"/>
      <c r="E373" s="537"/>
      <c r="F373" s="537"/>
      <c r="G373" s="537"/>
      <c r="H373" s="647"/>
      <c r="I373" s="537"/>
      <c r="J373" s="648"/>
      <c r="K373" s="505" t="s">
        <v>438</v>
      </c>
      <c r="L373" s="506" t="s">
        <v>46</v>
      </c>
      <c r="M373" s="494"/>
      <c r="N373" s="77"/>
      <c r="O373" s="77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39"/>
      <c r="AC373" s="39"/>
    </row>
    <row r="374" spans="1:29" x14ac:dyDescent="0.25">
      <c r="A374" s="35" t="s">
        <v>363</v>
      </c>
      <c r="B374" s="537"/>
      <c r="C374" s="537"/>
      <c r="D374" s="537"/>
      <c r="E374" s="537"/>
      <c r="F374" s="537"/>
      <c r="G374" s="537"/>
      <c r="H374" s="647"/>
      <c r="I374" s="537"/>
      <c r="J374" s="648"/>
      <c r="K374" s="505" t="s">
        <v>439</v>
      </c>
      <c r="L374" s="506" t="s">
        <v>46</v>
      </c>
      <c r="M374" s="494"/>
      <c r="N374" s="77"/>
      <c r="O374" s="77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39"/>
      <c r="AC374" s="39"/>
    </row>
    <row r="375" spans="1:29" x14ac:dyDescent="0.25">
      <c r="A375" s="35" t="s">
        <v>363</v>
      </c>
      <c r="B375" s="537"/>
      <c r="C375" s="537"/>
      <c r="D375" s="537"/>
      <c r="E375" s="537"/>
      <c r="F375" s="537"/>
      <c r="G375" s="537"/>
      <c r="H375" s="647"/>
      <c r="I375" s="537"/>
      <c r="J375" s="648"/>
      <c r="K375" s="505" t="s">
        <v>440</v>
      </c>
      <c r="L375" s="506" t="s">
        <v>46</v>
      </c>
      <c r="M375" s="494"/>
      <c r="N375" s="77"/>
      <c r="O375" s="77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39"/>
      <c r="AC375" s="39"/>
    </row>
    <row r="376" spans="1:29" x14ac:dyDescent="0.25">
      <c r="A376" s="35" t="s">
        <v>363</v>
      </c>
      <c r="B376" s="537"/>
      <c r="C376" s="537"/>
      <c r="D376" s="537"/>
      <c r="E376" s="537"/>
      <c r="F376" s="537"/>
      <c r="G376" s="537"/>
      <c r="H376" s="647"/>
      <c r="I376" s="537"/>
      <c r="J376" s="648"/>
      <c r="K376" s="505" t="s">
        <v>441</v>
      </c>
      <c r="L376" s="506" t="s">
        <v>46</v>
      </c>
      <c r="M376" s="494"/>
      <c r="N376" s="77"/>
      <c r="O376" s="77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39"/>
      <c r="AC376" s="39"/>
    </row>
    <row r="377" spans="1:29" x14ac:dyDescent="0.25">
      <c r="A377" s="35" t="s">
        <v>363</v>
      </c>
      <c r="B377" s="537"/>
      <c r="C377" s="537"/>
      <c r="D377" s="537"/>
      <c r="E377" s="537"/>
      <c r="F377" s="537"/>
      <c r="G377" s="537"/>
      <c r="H377" s="647"/>
      <c r="I377" s="537"/>
      <c r="J377" s="648"/>
      <c r="K377" s="505" t="s">
        <v>442</v>
      </c>
      <c r="L377" s="506" t="s">
        <v>25</v>
      </c>
      <c r="M377" s="494"/>
      <c r="N377" s="77"/>
      <c r="O377" s="77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39"/>
      <c r="AC377" s="39"/>
    </row>
    <row r="378" spans="1:29" x14ac:dyDescent="0.25">
      <c r="A378" s="35" t="s">
        <v>363</v>
      </c>
      <c r="B378" s="537"/>
      <c r="C378" s="537"/>
      <c r="D378" s="537"/>
      <c r="E378" s="537"/>
      <c r="F378" s="537"/>
      <c r="G378" s="537"/>
      <c r="H378" s="647"/>
      <c r="I378" s="537"/>
      <c r="J378" s="648"/>
      <c r="K378" s="505" t="s">
        <v>443</v>
      </c>
      <c r="L378" s="506" t="s">
        <v>25</v>
      </c>
      <c r="M378" s="494" t="s">
        <v>81</v>
      </c>
      <c r="N378" s="77"/>
      <c r="O378" s="77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39"/>
      <c r="AC378" s="39"/>
    </row>
    <row r="379" spans="1:29" x14ac:dyDescent="0.25">
      <c r="A379" s="35" t="s">
        <v>363</v>
      </c>
      <c r="B379" s="537"/>
      <c r="C379" s="537"/>
      <c r="D379" s="537"/>
      <c r="E379" s="537"/>
      <c r="F379" s="537"/>
      <c r="G379" s="537"/>
      <c r="H379" s="647"/>
      <c r="I379" s="537"/>
      <c r="J379" s="648"/>
      <c r="K379" s="505" t="s">
        <v>444</v>
      </c>
      <c r="L379" s="506" t="s">
        <v>25</v>
      </c>
      <c r="M379" s="494"/>
      <c r="N379" s="77"/>
      <c r="O379" s="77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39"/>
      <c r="AC379" s="39"/>
    </row>
    <row r="380" spans="1:29" x14ac:dyDescent="0.25">
      <c r="A380" s="35" t="s">
        <v>363</v>
      </c>
      <c r="B380" s="537"/>
      <c r="C380" s="537"/>
      <c r="D380" s="537"/>
      <c r="E380" s="537"/>
      <c r="F380" s="537"/>
      <c r="G380" s="537"/>
      <c r="H380" s="647"/>
      <c r="I380" s="537"/>
      <c r="J380" s="648"/>
      <c r="K380" s="505" t="s">
        <v>445</v>
      </c>
      <c r="L380" s="506" t="s">
        <v>25</v>
      </c>
      <c r="M380" s="494"/>
      <c r="N380" s="77"/>
      <c r="O380" s="77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39"/>
      <c r="AC380" s="39"/>
    </row>
    <row r="381" spans="1:29" x14ac:dyDescent="0.25">
      <c r="A381" s="35" t="s">
        <v>363</v>
      </c>
      <c r="B381" s="537"/>
      <c r="C381" s="537"/>
      <c r="D381" s="537"/>
      <c r="E381" s="537"/>
      <c r="F381" s="537"/>
      <c r="G381" s="537"/>
      <c r="H381" s="647"/>
      <c r="I381" s="537"/>
      <c r="J381" s="648"/>
      <c r="K381" s="505" t="s">
        <v>446</v>
      </c>
      <c r="L381" s="506" t="s">
        <v>25</v>
      </c>
      <c r="M381" s="494"/>
      <c r="N381" s="77"/>
      <c r="O381" s="77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39"/>
      <c r="AC381" s="39"/>
    </row>
    <row r="382" spans="1:29" x14ac:dyDescent="0.25">
      <c r="A382" s="35" t="s">
        <v>363</v>
      </c>
      <c r="B382" s="537"/>
      <c r="C382" s="537"/>
      <c r="D382" s="537"/>
      <c r="E382" s="537"/>
      <c r="F382" s="537"/>
      <c r="G382" s="537"/>
      <c r="H382" s="647"/>
      <c r="I382" s="537"/>
      <c r="J382" s="648"/>
      <c r="K382" s="505" t="s">
        <v>447</v>
      </c>
      <c r="L382" s="506" t="s">
        <v>25</v>
      </c>
      <c r="M382" s="494"/>
      <c r="N382" s="77"/>
      <c r="O382" s="77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39"/>
      <c r="AC382" s="39"/>
    </row>
    <row r="383" spans="1:29" x14ac:dyDescent="0.25">
      <c r="A383" s="35" t="s">
        <v>363</v>
      </c>
      <c r="B383" s="537"/>
      <c r="C383" s="537"/>
      <c r="D383" s="537"/>
      <c r="E383" s="537"/>
      <c r="F383" s="537"/>
      <c r="G383" s="537"/>
      <c r="H383" s="647"/>
      <c r="I383" s="537"/>
      <c r="J383" s="648"/>
      <c r="K383" s="505" t="s">
        <v>448</v>
      </c>
      <c r="L383" s="506" t="s">
        <v>25</v>
      </c>
      <c r="M383" s="494"/>
      <c r="N383" s="77"/>
      <c r="O383" s="77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39"/>
      <c r="AC383" s="39"/>
    </row>
    <row r="384" spans="1:29" x14ac:dyDescent="0.25">
      <c r="A384" s="35" t="s">
        <v>363</v>
      </c>
      <c r="B384" s="537"/>
      <c r="C384" s="537"/>
      <c r="D384" s="537"/>
      <c r="E384" s="537"/>
      <c r="F384" s="537"/>
      <c r="G384" s="537"/>
      <c r="H384" s="647"/>
      <c r="I384" s="537"/>
      <c r="J384" s="648"/>
      <c r="K384" s="505" t="s">
        <v>449</v>
      </c>
      <c r="L384" s="506" t="s">
        <v>25</v>
      </c>
      <c r="M384" s="494"/>
      <c r="N384" s="77"/>
      <c r="O384" s="77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39"/>
      <c r="AC384" s="39"/>
    </row>
    <row r="385" spans="1:29" x14ac:dyDescent="0.25">
      <c r="A385" s="35" t="s">
        <v>363</v>
      </c>
      <c r="B385" s="537"/>
      <c r="C385" s="537"/>
      <c r="D385" s="537"/>
      <c r="E385" s="537"/>
      <c r="F385" s="537"/>
      <c r="G385" s="537"/>
      <c r="H385" s="647"/>
      <c r="I385" s="537"/>
      <c r="J385" s="648"/>
      <c r="K385" s="505" t="s">
        <v>450</v>
      </c>
      <c r="L385" s="506" t="s">
        <v>25</v>
      </c>
      <c r="M385" s="491" t="s">
        <v>218</v>
      </c>
      <c r="N385" s="77"/>
      <c r="O385" s="77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39"/>
      <c r="AC385" s="39"/>
    </row>
    <row r="386" spans="1:29" x14ac:dyDescent="0.25">
      <c r="A386" s="35" t="s">
        <v>363</v>
      </c>
      <c r="B386" s="537"/>
      <c r="C386" s="537"/>
      <c r="D386" s="537"/>
      <c r="E386" s="537"/>
      <c r="F386" s="537"/>
      <c r="G386" s="537"/>
      <c r="H386" s="647"/>
      <c r="I386" s="537"/>
      <c r="J386" s="648"/>
      <c r="K386" s="505" t="s">
        <v>451</v>
      </c>
      <c r="L386" s="506" t="s">
        <v>25</v>
      </c>
      <c r="M386" s="491" t="s">
        <v>218</v>
      </c>
      <c r="N386" s="77"/>
      <c r="O386" s="77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39"/>
      <c r="AC386" s="39"/>
    </row>
    <row r="387" spans="1:29" x14ac:dyDescent="0.25">
      <c r="A387" s="35" t="s">
        <v>363</v>
      </c>
      <c r="B387" s="537"/>
      <c r="C387" s="537"/>
      <c r="D387" s="537"/>
      <c r="E387" s="537"/>
      <c r="F387" s="537"/>
      <c r="G387" s="537"/>
      <c r="H387" s="647"/>
      <c r="I387" s="537"/>
      <c r="J387" s="648"/>
      <c r="K387" s="505" t="s">
        <v>452</v>
      </c>
      <c r="L387" s="506" t="s">
        <v>25</v>
      </c>
      <c r="M387" s="494"/>
      <c r="N387" s="77"/>
      <c r="O387" s="77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39"/>
      <c r="AC387" s="39"/>
    </row>
    <row r="388" spans="1:29" x14ac:dyDescent="0.25">
      <c r="A388" s="35" t="s">
        <v>363</v>
      </c>
      <c r="B388" s="537"/>
      <c r="C388" s="537"/>
      <c r="D388" s="537"/>
      <c r="E388" s="537"/>
      <c r="F388" s="537"/>
      <c r="G388" s="537"/>
      <c r="H388" s="647"/>
      <c r="I388" s="537"/>
      <c r="J388" s="648"/>
      <c r="K388" s="505" t="s">
        <v>452</v>
      </c>
      <c r="L388" s="506" t="s">
        <v>25</v>
      </c>
      <c r="M388" s="494"/>
      <c r="N388" s="77"/>
      <c r="O388" s="77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39"/>
      <c r="AC388" s="39"/>
    </row>
    <row r="389" spans="1:29" x14ac:dyDescent="0.25">
      <c r="A389" s="35" t="s">
        <v>363</v>
      </c>
      <c r="B389" s="537"/>
      <c r="C389" s="537"/>
      <c r="D389" s="537"/>
      <c r="E389" s="537"/>
      <c r="F389" s="537"/>
      <c r="G389" s="537"/>
      <c r="H389" s="647"/>
      <c r="I389" s="537"/>
      <c r="J389" s="648"/>
      <c r="K389" s="505" t="s">
        <v>453</v>
      </c>
      <c r="L389" s="506" t="s">
        <v>25</v>
      </c>
      <c r="M389" s="494"/>
      <c r="N389" s="77"/>
      <c r="O389" s="77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39"/>
      <c r="AC389" s="39"/>
    </row>
    <row r="390" spans="1:29" x14ac:dyDescent="0.25">
      <c r="A390" s="35" t="s">
        <v>363</v>
      </c>
      <c r="B390" s="537"/>
      <c r="C390" s="537"/>
      <c r="D390" s="537"/>
      <c r="E390" s="537"/>
      <c r="F390" s="537"/>
      <c r="G390" s="537"/>
      <c r="H390" s="647"/>
      <c r="I390" s="537"/>
      <c r="J390" s="648"/>
      <c r="K390" s="505" t="s">
        <v>454</v>
      </c>
      <c r="L390" s="506" t="s">
        <v>25</v>
      </c>
      <c r="M390" s="494"/>
      <c r="N390" s="77"/>
      <c r="O390" s="77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39"/>
      <c r="AC390" s="39"/>
    </row>
    <row r="391" spans="1:29" x14ac:dyDescent="0.25">
      <c r="A391" s="35" t="s">
        <v>363</v>
      </c>
      <c r="B391" s="537"/>
      <c r="C391" s="537"/>
      <c r="D391" s="537"/>
      <c r="E391" s="537"/>
      <c r="F391" s="537"/>
      <c r="G391" s="537"/>
      <c r="H391" s="647"/>
      <c r="I391" s="537"/>
      <c r="J391" s="648"/>
      <c r="K391" s="505" t="s">
        <v>455</v>
      </c>
      <c r="L391" s="506" t="s">
        <v>25</v>
      </c>
      <c r="M391" s="494"/>
      <c r="N391" s="77"/>
      <c r="O391" s="77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39"/>
      <c r="AC391" s="39"/>
    </row>
    <row r="392" spans="1:29" x14ac:dyDescent="0.25">
      <c r="A392" s="35" t="s">
        <v>363</v>
      </c>
      <c r="B392" s="537"/>
      <c r="C392" s="537"/>
      <c r="D392" s="537"/>
      <c r="E392" s="537"/>
      <c r="F392" s="537"/>
      <c r="G392" s="537"/>
      <c r="H392" s="647"/>
      <c r="I392" s="537"/>
      <c r="J392" s="648"/>
      <c r="K392" s="505" t="s">
        <v>456</v>
      </c>
      <c r="L392" s="506" t="s">
        <v>25</v>
      </c>
      <c r="M392" s="494"/>
      <c r="N392" s="77"/>
      <c r="O392" s="77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39"/>
      <c r="AC392" s="39"/>
    </row>
    <row r="393" spans="1:29" x14ac:dyDescent="0.25">
      <c r="A393" s="35" t="s">
        <v>363</v>
      </c>
      <c r="B393" s="537"/>
      <c r="C393" s="537"/>
      <c r="D393" s="537"/>
      <c r="E393" s="537"/>
      <c r="F393" s="537"/>
      <c r="G393" s="537"/>
      <c r="H393" s="647"/>
      <c r="I393" s="537"/>
      <c r="J393" s="648"/>
      <c r="K393" s="505" t="s">
        <v>457</v>
      </c>
      <c r="L393" s="506" t="s">
        <v>25</v>
      </c>
      <c r="M393" s="494"/>
      <c r="N393" s="77"/>
      <c r="O393" s="77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39"/>
      <c r="AC393" s="39"/>
    </row>
    <row r="394" spans="1:29" x14ac:dyDescent="0.25">
      <c r="A394" s="35" t="s">
        <v>363</v>
      </c>
      <c r="B394" s="537"/>
      <c r="C394" s="537"/>
      <c r="D394" s="537"/>
      <c r="E394" s="537"/>
      <c r="F394" s="537"/>
      <c r="G394" s="537"/>
      <c r="H394" s="647"/>
      <c r="I394" s="537"/>
      <c r="J394" s="648"/>
      <c r="K394" s="505" t="s">
        <v>458</v>
      </c>
      <c r="L394" s="506" t="s">
        <v>25</v>
      </c>
      <c r="M394" s="494"/>
      <c r="N394" s="77"/>
      <c r="O394" s="77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39"/>
      <c r="AC394" s="39"/>
    </row>
    <row r="395" spans="1:29" x14ac:dyDescent="0.25">
      <c r="A395" s="35" t="s">
        <v>363</v>
      </c>
      <c r="B395" s="537"/>
      <c r="C395" s="537"/>
      <c r="D395" s="537"/>
      <c r="E395" s="537"/>
      <c r="F395" s="537"/>
      <c r="G395" s="537"/>
      <c r="H395" s="647"/>
      <c r="I395" s="537"/>
      <c r="J395" s="648"/>
      <c r="K395" s="505" t="s">
        <v>459</v>
      </c>
      <c r="L395" s="506" t="s">
        <v>25</v>
      </c>
      <c r="M395" s="494"/>
      <c r="N395" s="77"/>
      <c r="O395" s="77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39"/>
      <c r="AC395" s="39"/>
    </row>
    <row r="396" spans="1:29" x14ac:dyDescent="0.25">
      <c r="A396" s="35" t="s">
        <v>363</v>
      </c>
      <c r="B396" s="537"/>
      <c r="C396" s="537"/>
      <c r="D396" s="537"/>
      <c r="E396" s="537"/>
      <c r="F396" s="537"/>
      <c r="G396" s="537"/>
      <c r="H396" s="647"/>
      <c r="I396" s="537"/>
      <c r="J396" s="648"/>
      <c r="K396" s="505" t="s">
        <v>460</v>
      </c>
      <c r="L396" s="506" t="s">
        <v>25</v>
      </c>
      <c r="M396" s="491" t="s">
        <v>218</v>
      </c>
      <c r="N396" s="77"/>
      <c r="O396" s="77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39"/>
      <c r="AC396" s="39"/>
    </row>
    <row r="397" spans="1:29" x14ac:dyDescent="0.25">
      <c r="A397" s="35" t="s">
        <v>363</v>
      </c>
      <c r="B397" s="537"/>
      <c r="C397" s="537"/>
      <c r="D397" s="537"/>
      <c r="E397" s="537"/>
      <c r="F397" s="537"/>
      <c r="G397" s="537"/>
      <c r="H397" s="647"/>
      <c r="I397" s="537"/>
      <c r="J397" s="648"/>
      <c r="K397" s="505" t="s">
        <v>461</v>
      </c>
      <c r="L397" s="506" t="s">
        <v>25</v>
      </c>
      <c r="M397" s="494"/>
      <c r="N397" s="77"/>
      <c r="O397" s="77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39"/>
      <c r="AC397" s="39"/>
    </row>
    <row r="398" spans="1:29" x14ac:dyDescent="0.25">
      <c r="A398" s="35" t="s">
        <v>363</v>
      </c>
      <c r="B398" s="537"/>
      <c r="C398" s="537"/>
      <c r="D398" s="537"/>
      <c r="E398" s="537"/>
      <c r="F398" s="537"/>
      <c r="G398" s="537"/>
      <c r="H398" s="647"/>
      <c r="I398" s="537"/>
      <c r="J398" s="648"/>
      <c r="K398" s="505" t="s">
        <v>462</v>
      </c>
      <c r="L398" s="506" t="s">
        <v>25</v>
      </c>
      <c r="M398" s="491" t="s">
        <v>218</v>
      </c>
      <c r="N398" s="77"/>
      <c r="O398" s="77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39"/>
      <c r="AC398" s="39"/>
    </row>
    <row r="399" spans="1:29" x14ac:dyDescent="0.25">
      <c r="A399" s="35" t="s">
        <v>363</v>
      </c>
      <c r="B399" s="537"/>
      <c r="C399" s="537"/>
      <c r="D399" s="537"/>
      <c r="E399" s="537"/>
      <c r="F399" s="537"/>
      <c r="G399" s="537"/>
      <c r="H399" s="647"/>
      <c r="I399" s="537"/>
      <c r="J399" s="648"/>
      <c r="K399" s="505" t="s">
        <v>463</v>
      </c>
      <c r="L399" s="506" t="s">
        <v>25</v>
      </c>
      <c r="M399" s="491" t="s">
        <v>218</v>
      </c>
      <c r="N399" s="77"/>
      <c r="O399" s="77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39"/>
      <c r="AC399" s="39"/>
    </row>
    <row r="400" spans="1:29" x14ac:dyDescent="0.25">
      <c r="A400" s="35" t="s">
        <v>363</v>
      </c>
      <c r="B400" s="537"/>
      <c r="C400" s="537"/>
      <c r="D400" s="537"/>
      <c r="E400" s="537"/>
      <c r="F400" s="537"/>
      <c r="G400" s="537"/>
      <c r="H400" s="647"/>
      <c r="I400" s="537"/>
      <c r="J400" s="648"/>
      <c r="K400" s="505" t="s">
        <v>464</v>
      </c>
      <c r="L400" s="506" t="s">
        <v>25</v>
      </c>
      <c r="M400" s="491" t="s">
        <v>218</v>
      </c>
      <c r="N400" s="77"/>
      <c r="O400" s="77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39"/>
      <c r="AC400" s="39"/>
    </row>
    <row r="401" spans="1:29" x14ac:dyDescent="0.25">
      <c r="A401" s="35" t="s">
        <v>363</v>
      </c>
      <c r="B401" s="537"/>
      <c r="C401" s="537"/>
      <c r="D401" s="537"/>
      <c r="E401" s="537"/>
      <c r="F401" s="537"/>
      <c r="G401" s="537"/>
      <c r="H401" s="647"/>
      <c r="I401" s="537"/>
      <c r="J401" s="648"/>
      <c r="K401" s="505" t="s">
        <v>465</v>
      </c>
      <c r="L401" s="506" t="s">
        <v>25</v>
      </c>
      <c r="M401" s="491" t="s">
        <v>218</v>
      </c>
      <c r="N401" s="78"/>
      <c r="O401" s="77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39"/>
      <c r="AC401" s="39"/>
    </row>
    <row r="402" spans="1:29" x14ac:dyDescent="0.25">
      <c r="A402" s="35" t="s">
        <v>363</v>
      </c>
      <c r="B402" s="537"/>
      <c r="C402" s="537"/>
      <c r="D402" s="537"/>
      <c r="E402" s="537"/>
      <c r="F402" s="537"/>
      <c r="G402" s="537"/>
      <c r="H402" s="647"/>
      <c r="I402" s="537"/>
      <c r="J402" s="648"/>
      <c r="K402" s="505" t="s">
        <v>466</v>
      </c>
      <c r="L402" s="506" t="s">
        <v>25</v>
      </c>
      <c r="M402" s="491" t="s">
        <v>218</v>
      </c>
      <c r="N402" s="78"/>
      <c r="O402" s="77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39"/>
      <c r="AC402" s="39"/>
    </row>
    <row r="403" spans="1:29" x14ac:dyDescent="0.25">
      <c r="A403" s="35" t="s">
        <v>363</v>
      </c>
      <c r="B403" s="537"/>
      <c r="C403" s="537"/>
      <c r="D403" s="537"/>
      <c r="E403" s="537"/>
      <c r="F403" s="537"/>
      <c r="G403" s="537"/>
      <c r="H403" s="647"/>
      <c r="I403" s="537"/>
      <c r="J403" s="648"/>
      <c r="K403" s="505" t="s">
        <v>467</v>
      </c>
      <c r="L403" s="506" t="s">
        <v>25</v>
      </c>
      <c r="M403" s="491"/>
      <c r="N403" s="78"/>
      <c r="O403" s="77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39"/>
      <c r="AC403" s="39"/>
    </row>
    <row r="404" spans="1:29" x14ac:dyDescent="0.25">
      <c r="A404" s="35" t="s">
        <v>363</v>
      </c>
      <c r="B404" s="537"/>
      <c r="C404" s="537"/>
      <c r="D404" s="537"/>
      <c r="E404" s="537"/>
      <c r="F404" s="537"/>
      <c r="G404" s="537"/>
      <c r="H404" s="647"/>
      <c r="I404" s="537"/>
      <c r="J404" s="648"/>
      <c r="K404" s="505" t="s">
        <v>468</v>
      </c>
      <c r="L404" s="506" t="s">
        <v>25</v>
      </c>
      <c r="M404" s="494"/>
      <c r="N404" s="77"/>
      <c r="O404" s="77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39"/>
      <c r="AC404" s="39"/>
    </row>
    <row r="405" spans="1:29" x14ac:dyDescent="0.25">
      <c r="A405" s="35" t="s">
        <v>363</v>
      </c>
      <c r="B405" s="537"/>
      <c r="C405" s="537"/>
      <c r="D405" s="537"/>
      <c r="E405" s="537"/>
      <c r="F405" s="537"/>
      <c r="G405" s="537"/>
      <c r="H405" s="647"/>
      <c r="I405" s="537"/>
      <c r="J405" s="648"/>
      <c r="K405" s="505" t="s">
        <v>469</v>
      </c>
      <c r="L405" s="506" t="s">
        <v>25</v>
      </c>
      <c r="M405" s="491"/>
      <c r="N405" s="78"/>
      <c r="O405" s="77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39"/>
      <c r="AC405" s="39"/>
    </row>
    <row r="406" spans="1:29" x14ac:dyDescent="0.25">
      <c r="A406" s="35" t="s">
        <v>363</v>
      </c>
      <c r="B406" s="537"/>
      <c r="C406" s="537"/>
      <c r="D406" s="537"/>
      <c r="E406" s="537"/>
      <c r="F406" s="537"/>
      <c r="G406" s="537"/>
      <c r="H406" s="647"/>
      <c r="I406" s="537"/>
      <c r="J406" s="648"/>
      <c r="K406" s="505" t="s">
        <v>470</v>
      </c>
      <c r="L406" s="506" t="s">
        <v>25</v>
      </c>
      <c r="M406" s="491"/>
      <c r="N406" s="78"/>
      <c r="O406" s="77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39"/>
      <c r="AC406" s="39"/>
    </row>
    <row r="407" spans="1:29" x14ac:dyDescent="0.25">
      <c r="A407" s="35" t="s">
        <v>363</v>
      </c>
      <c r="B407" s="537"/>
      <c r="C407" s="537"/>
      <c r="D407" s="537"/>
      <c r="E407" s="537"/>
      <c r="F407" s="537"/>
      <c r="G407" s="537"/>
      <c r="H407" s="647"/>
      <c r="I407" s="537"/>
      <c r="J407" s="648"/>
      <c r="K407" s="505" t="s">
        <v>471</v>
      </c>
      <c r="L407" s="506" t="s">
        <v>25</v>
      </c>
      <c r="M407" s="491"/>
      <c r="N407" s="78"/>
      <c r="O407" s="77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39"/>
      <c r="AC407" s="39"/>
    </row>
    <row r="408" spans="1:29" x14ac:dyDescent="0.25">
      <c r="A408" s="35" t="s">
        <v>363</v>
      </c>
      <c r="B408" s="537"/>
      <c r="C408" s="537"/>
      <c r="D408" s="537"/>
      <c r="E408" s="537"/>
      <c r="F408" s="537"/>
      <c r="G408" s="537"/>
      <c r="H408" s="647"/>
      <c r="I408" s="537"/>
      <c r="J408" s="648"/>
      <c r="K408" s="505" t="s">
        <v>472</v>
      </c>
      <c r="L408" s="506" t="s">
        <v>25</v>
      </c>
      <c r="M408" s="491"/>
      <c r="N408" s="78"/>
      <c r="O408" s="77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39"/>
      <c r="AC408" s="39"/>
    </row>
    <row r="409" spans="1:29" x14ac:dyDescent="0.25">
      <c r="A409" s="35" t="s">
        <v>363</v>
      </c>
      <c r="B409" s="537"/>
      <c r="C409" s="537"/>
      <c r="D409" s="537"/>
      <c r="E409" s="537"/>
      <c r="F409" s="537"/>
      <c r="G409" s="537"/>
      <c r="H409" s="647"/>
      <c r="I409" s="537"/>
      <c r="J409" s="648"/>
      <c r="K409" s="505" t="s">
        <v>473</v>
      </c>
      <c r="L409" s="506" t="s">
        <v>25</v>
      </c>
      <c r="M409" s="491" t="s">
        <v>474</v>
      </c>
      <c r="N409" s="78"/>
      <c r="O409" s="77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39"/>
      <c r="AC409" s="39"/>
    </row>
    <row r="410" spans="1:29" x14ac:dyDescent="0.25">
      <c r="A410" s="35" t="s">
        <v>363</v>
      </c>
      <c r="B410" s="537"/>
      <c r="C410" s="537"/>
      <c r="D410" s="537"/>
      <c r="E410" s="537"/>
      <c r="F410" s="537"/>
      <c r="G410" s="537"/>
      <c r="H410" s="647"/>
      <c r="I410" s="537"/>
      <c r="J410" s="648"/>
      <c r="K410" s="505" t="s">
        <v>475</v>
      </c>
      <c r="L410" s="506" t="s">
        <v>25</v>
      </c>
      <c r="M410" s="491" t="s">
        <v>218</v>
      </c>
      <c r="N410" s="78"/>
      <c r="O410" s="77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39"/>
      <c r="AC410" s="39"/>
    </row>
    <row r="411" spans="1:29" x14ac:dyDescent="0.25">
      <c r="A411" s="35" t="s">
        <v>363</v>
      </c>
      <c r="B411" s="537"/>
      <c r="C411" s="537"/>
      <c r="D411" s="537"/>
      <c r="E411" s="537"/>
      <c r="F411" s="537"/>
      <c r="G411" s="537"/>
      <c r="H411" s="647"/>
      <c r="I411" s="537"/>
      <c r="J411" s="648"/>
      <c r="K411" s="505" t="s">
        <v>476</v>
      </c>
      <c r="L411" s="506" t="s">
        <v>244</v>
      </c>
      <c r="M411" s="491" t="s">
        <v>218</v>
      </c>
      <c r="N411" s="78"/>
      <c r="O411" s="77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39"/>
      <c r="AC411" s="39"/>
    </row>
    <row r="412" spans="1:29" x14ac:dyDescent="0.25">
      <c r="A412" s="35" t="s">
        <v>363</v>
      </c>
      <c r="B412" s="537"/>
      <c r="C412" s="537"/>
      <c r="D412" s="537"/>
      <c r="E412" s="537"/>
      <c r="F412" s="537"/>
      <c r="G412" s="537"/>
      <c r="H412" s="647"/>
      <c r="I412" s="537"/>
      <c r="J412" s="648"/>
      <c r="K412" s="505" t="s">
        <v>477</v>
      </c>
      <c r="L412" s="506" t="s">
        <v>57</v>
      </c>
      <c r="M412" s="491"/>
      <c r="N412" s="78"/>
      <c r="O412" s="77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39"/>
      <c r="AC412" s="39"/>
    </row>
    <row r="413" spans="1:29" x14ac:dyDescent="0.25">
      <c r="A413" s="35" t="s">
        <v>363</v>
      </c>
      <c r="B413" s="537"/>
      <c r="C413" s="537"/>
      <c r="D413" s="537"/>
      <c r="E413" s="537"/>
      <c r="F413" s="537"/>
      <c r="G413" s="537"/>
      <c r="H413" s="647"/>
      <c r="I413" s="537"/>
      <c r="J413" s="648"/>
      <c r="K413" s="505" t="s">
        <v>478</v>
      </c>
      <c r="L413" s="506" t="s">
        <v>57</v>
      </c>
      <c r="M413" s="491" t="s">
        <v>60</v>
      </c>
      <c r="N413" s="78"/>
      <c r="O413" s="77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39"/>
      <c r="AC413" s="39"/>
    </row>
    <row r="414" spans="1:29" x14ac:dyDescent="0.25">
      <c r="A414" s="35" t="s">
        <v>363</v>
      </c>
      <c r="B414" s="537"/>
      <c r="C414" s="537"/>
      <c r="D414" s="537"/>
      <c r="E414" s="537"/>
      <c r="F414" s="537"/>
      <c r="G414" s="537"/>
      <c r="H414" s="647"/>
      <c r="I414" s="537"/>
      <c r="J414" s="648"/>
      <c r="K414" s="505" t="s">
        <v>4914</v>
      </c>
      <c r="L414" s="506" t="s">
        <v>57</v>
      </c>
      <c r="M414" s="491" t="s">
        <v>479</v>
      </c>
      <c r="N414" s="78"/>
      <c r="O414" s="77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39"/>
      <c r="AC414" s="39"/>
    </row>
    <row r="415" spans="1:29" x14ac:dyDescent="0.25">
      <c r="A415" s="35" t="s">
        <v>363</v>
      </c>
      <c r="B415" s="537"/>
      <c r="C415" s="537"/>
      <c r="D415" s="537"/>
      <c r="E415" s="537"/>
      <c r="F415" s="537"/>
      <c r="G415" s="537"/>
      <c r="H415" s="647"/>
      <c r="I415" s="537"/>
      <c r="J415" s="648"/>
      <c r="K415" s="505" t="s">
        <v>480</v>
      </c>
      <c r="L415" s="506" t="s">
        <v>57</v>
      </c>
      <c r="M415" s="491"/>
      <c r="N415" s="78"/>
      <c r="O415" s="77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39"/>
      <c r="AC415" s="39"/>
    </row>
    <row r="416" spans="1:29" x14ac:dyDescent="0.25">
      <c r="A416" s="35" t="s">
        <v>363</v>
      </c>
      <c r="B416" s="537"/>
      <c r="C416" s="537"/>
      <c r="D416" s="537"/>
      <c r="E416" s="537"/>
      <c r="F416" s="537"/>
      <c r="G416" s="537"/>
      <c r="H416" s="647"/>
      <c r="I416" s="537"/>
      <c r="J416" s="648"/>
      <c r="K416" s="505" t="s">
        <v>481</v>
      </c>
      <c r="L416" s="506" t="s">
        <v>63</v>
      </c>
      <c r="M416" s="491"/>
      <c r="N416" s="78"/>
      <c r="O416" s="77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39"/>
      <c r="AC416" s="39"/>
    </row>
    <row r="417" spans="1:29" x14ac:dyDescent="0.25">
      <c r="A417" s="35" t="s">
        <v>363</v>
      </c>
      <c r="B417" s="537"/>
      <c r="C417" s="537"/>
      <c r="D417" s="537"/>
      <c r="E417" s="537"/>
      <c r="F417" s="537"/>
      <c r="G417" s="537"/>
      <c r="H417" s="647"/>
      <c r="I417" s="537"/>
      <c r="J417" s="648"/>
      <c r="K417" s="505" t="s">
        <v>482</v>
      </c>
      <c r="L417" s="506" t="s">
        <v>63</v>
      </c>
      <c r="M417" s="491"/>
      <c r="N417" s="78"/>
      <c r="O417" s="77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39"/>
      <c r="AC417" s="39"/>
    </row>
    <row r="418" spans="1:29" x14ac:dyDescent="0.25">
      <c r="A418" s="35" t="s">
        <v>363</v>
      </c>
      <c r="B418" s="537"/>
      <c r="C418" s="537"/>
      <c r="D418" s="537"/>
      <c r="E418" s="537"/>
      <c r="F418" s="537"/>
      <c r="G418" s="537"/>
      <c r="H418" s="647"/>
      <c r="I418" s="537"/>
      <c r="J418" s="648"/>
      <c r="K418" s="505" t="s">
        <v>483</v>
      </c>
      <c r="L418" s="506" t="s">
        <v>63</v>
      </c>
      <c r="M418" s="491"/>
      <c r="N418" s="78"/>
      <c r="O418" s="77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39"/>
      <c r="AC418" s="39"/>
    </row>
    <row r="419" spans="1:29" x14ac:dyDescent="0.25">
      <c r="A419" s="35" t="s">
        <v>363</v>
      </c>
      <c r="B419" s="537"/>
      <c r="C419" s="537"/>
      <c r="D419" s="537"/>
      <c r="E419" s="537"/>
      <c r="F419" s="537"/>
      <c r="G419" s="537"/>
      <c r="H419" s="647"/>
      <c r="I419" s="537"/>
      <c r="J419" s="648"/>
      <c r="K419" s="505" t="s">
        <v>484</v>
      </c>
      <c r="L419" s="506" t="s">
        <v>65</v>
      </c>
      <c r="M419" s="491" t="s">
        <v>279</v>
      </c>
      <c r="N419" s="78"/>
      <c r="O419" s="77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39"/>
      <c r="AC419" s="39"/>
    </row>
    <row r="420" spans="1:29" x14ac:dyDescent="0.25">
      <c r="A420" s="35" t="s">
        <v>363</v>
      </c>
      <c r="B420" s="537"/>
      <c r="C420" s="537"/>
      <c r="D420" s="537"/>
      <c r="E420" s="537"/>
      <c r="F420" s="537"/>
      <c r="G420" s="537"/>
      <c r="H420" s="647"/>
      <c r="I420" s="537"/>
      <c r="J420" s="648"/>
      <c r="K420" s="505" t="s">
        <v>485</v>
      </c>
      <c r="L420" s="506" t="s">
        <v>65</v>
      </c>
      <c r="M420" s="491"/>
      <c r="N420" s="78"/>
      <c r="O420" s="77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39"/>
      <c r="AC420" s="39"/>
    </row>
    <row r="421" spans="1:29" x14ac:dyDescent="0.25">
      <c r="A421" s="35" t="s">
        <v>363</v>
      </c>
      <c r="B421" s="537"/>
      <c r="C421" s="537"/>
      <c r="D421" s="537"/>
      <c r="E421" s="537"/>
      <c r="F421" s="537"/>
      <c r="G421" s="537"/>
      <c r="H421" s="647"/>
      <c r="I421" s="537"/>
      <c r="J421" s="648"/>
      <c r="K421" s="505" t="s">
        <v>486</v>
      </c>
      <c r="L421" s="506" t="s">
        <v>65</v>
      </c>
      <c r="M421" s="491"/>
      <c r="N421" s="78"/>
      <c r="O421" s="77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39"/>
      <c r="AC421" s="39"/>
    </row>
    <row r="422" spans="1:29" x14ac:dyDescent="0.25">
      <c r="A422" s="35" t="s">
        <v>363</v>
      </c>
      <c r="B422" s="537"/>
      <c r="C422" s="537"/>
      <c r="D422" s="537"/>
      <c r="E422" s="537"/>
      <c r="F422" s="537"/>
      <c r="G422" s="537"/>
      <c r="H422" s="647"/>
      <c r="I422" s="537"/>
      <c r="J422" s="648"/>
      <c r="K422" s="505" t="s">
        <v>487</v>
      </c>
      <c r="L422" s="506" t="s">
        <v>65</v>
      </c>
      <c r="M422" s="491"/>
      <c r="N422" s="78"/>
      <c r="O422" s="77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39"/>
      <c r="AC422" s="39"/>
    </row>
    <row r="423" spans="1:29" x14ac:dyDescent="0.25">
      <c r="A423" s="35" t="s">
        <v>363</v>
      </c>
      <c r="B423" s="537"/>
      <c r="C423" s="537"/>
      <c r="D423" s="537"/>
      <c r="E423" s="537"/>
      <c r="F423" s="537"/>
      <c r="G423" s="537"/>
      <c r="H423" s="647"/>
      <c r="I423" s="537"/>
      <c r="J423" s="648"/>
      <c r="K423" s="505" t="s">
        <v>488</v>
      </c>
      <c r="L423" s="506" t="s">
        <v>65</v>
      </c>
      <c r="M423" s="491"/>
      <c r="N423" s="78"/>
      <c r="O423" s="77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39"/>
      <c r="AC423" s="39"/>
    </row>
    <row r="424" spans="1:29" x14ac:dyDescent="0.25">
      <c r="A424" s="35" t="s">
        <v>363</v>
      </c>
      <c r="B424" s="537"/>
      <c r="C424" s="537"/>
      <c r="D424" s="537"/>
      <c r="E424" s="537"/>
      <c r="F424" s="537"/>
      <c r="G424" s="537"/>
      <c r="H424" s="647"/>
      <c r="I424" s="537"/>
      <c r="J424" s="648"/>
      <c r="K424" s="505" t="s">
        <v>489</v>
      </c>
      <c r="L424" s="506" t="s">
        <v>65</v>
      </c>
      <c r="M424" s="491"/>
      <c r="N424" s="78"/>
      <c r="O424" s="77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39"/>
      <c r="AC424" s="39"/>
    </row>
    <row r="425" spans="1:29" x14ac:dyDescent="0.25">
      <c r="A425" s="35" t="s">
        <v>363</v>
      </c>
      <c r="B425" s="537"/>
      <c r="C425" s="537"/>
      <c r="D425" s="537"/>
      <c r="E425" s="537"/>
      <c r="F425" s="537"/>
      <c r="G425" s="537"/>
      <c r="H425" s="647"/>
      <c r="I425" s="537"/>
      <c r="J425" s="648"/>
      <c r="K425" s="505" t="s">
        <v>490</v>
      </c>
      <c r="L425" s="506" t="s">
        <v>65</v>
      </c>
      <c r="M425" s="491"/>
      <c r="N425" s="78"/>
      <c r="O425" s="77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39"/>
      <c r="AC425" s="39"/>
    </row>
    <row r="426" spans="1:29" x14ac:dyDescent="0.25">
      <c r="A426" s="35" t="s">
        <v>363</v>
      </c>
      <c r="B426" s="537"/>
      <c r="C426" s="537"/>
      <c r="D426" s="537"/>
      <c r="E426" s="537"/>
      <c r="F426" s="537"/>
      <c r="G426" s="537"/>
      <c r="H426" s="647"/>
      <c r="I426" s="537"/>
      <c r="J426" s="648"/>
      <c r="K426" s="505" t="s">
        <v>491</v>
      </c>
      <c r="L426" s="506" t="s">
        <v>65</v>
      </c>
      <c r="M426" s="491"/>
      <c r="N426" s="78"/>
      <c r="O426" s="77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39"/>
      <c r="AC426" s="39"/>
    </row>
    <row r="427" spans="1:29" x14ac:dyDescent="0.25">
      <c r="A427" s="35" t="s">
        <v>363</v>
      </c>
      <c r="B427" s="537"/>
      <c r="C427" s="537"/>
      <c r="D427" s="537"/>
      <c r="E427" s="537"/>
      <c r="F427" s="537"/>
      <c r="G427" s="537"/>
      <c r="H427" s="647"/>
      <c r="I427" s="537"/>
      <c r="J427" s="648"/>
      <c r="K427" s="505" t="s">
        <v>492</v>
      </c>
      <c r="L427" s="506" t="s">
        <v>65</v>
      </c>
      <c r="M427" s="491"/>
      <c r="N427" s="78"/>
      <c r="O427" s="77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39"/>
      <c r="AC427" s="39"/>
    </row>
    <row r="428" spans="1:29" x14ac:dyDescent="0.25">
      <c r="A428" s="35" t="s">
        <v>363</v>
      </c>
      <c r="B428" s="537"/>
      <c r="C428" s="537"/>
      <c r="D428" s="537"/>
      <c r="E428" s="537"/>
      <c r="F428" s="537"/>
      <c r="G428" s="537"/>
      <c r="H428" s="647"/>
      <c r="I428" s="537"/>
      <c r="J428" s="648"/>
      <c r="K428" s="505" t="s">
        <v>493</v>
      </c>
      <c r="L428" s="506" t="s">
        <v>65</v>
      </c>
      <c r="M428" s="491"/>
      <c r="N428" s="78"/>
      <c r="O428" s="77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39"/>
      <c r="AC428" s="39"/>
    </row>
    <row r="429" spans="1:29" x14ac:dyDescent="0.25">
      <c r="A429" s="35" t="s">
        <v>363</v>
      </c>
      <c r="B429" s="537"/>
      <c r="C429" s="537"/>
      <c r="D429" s="537"/>
      <c r="E429" s="537"/>
      <c r="F429" s="537"/>
      <c r="G429" s="537"/>
      <c r="H429" s="647"/>
      <c r="I429" s="537"/>
      <c r="J429" s="648"/>
      <c r="K429" s="505" t="s">
        <v>494</v>
      </c>
      <c r="L429" s="506" t="s">
        <v>65</v>
      </c>
      <c r="M429" s="491"/>
      <c r="N429" s="78"/>
      <c r="O429" s="77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39"/>
      <c r="AC429" s="39"/>
    </row>
    <row r="430" spans="1:29" x14ac:dyDescent="0.25">
      <c r="A430" s="35" t="s">
        <v>363</v>
      </c>
      <c r="B430" s="537"/>
      <c r="C430" s="537"/>
      <c r="D430" s="537"/>
      <c r="E430" s="537"/>
      <c r="F430" s="537"/>
      <c r="G430" s="537"/>
      <c r="H430" s="647"/>
      <c r="I430" s="537"/>
      <c r="J430" s="648"/>
      <c r="K430" s="505" t="s">
        <v>495</v>
      </c>
      <c r="L430" s="506" t="s">
        <v>65</v>
      </c>
      <c r="M430" s="491"/>
      <c r="N430" s="78"/>
      <c r="O430" s="77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39"/>
      <c r="AC430" s="39"/>
    </row>
    <row r="431" spans="1:29" x14ac:dyDescent="0.25">
      <c r="A431" s="35" t="s">
        <v>363</v>
      </c>
      <c r="B431" s="537"/>
      <c r="C431" s="537"/>
      <c r="D431" s="537"/>
      <c r="E431" s="537"/>
      <c r="F431" s="537"/>
      <c r="G431" s="537"/>
      <c r="H431" s="647"/>
      <c r="I431" s="537"/>
      <c r="J431" s="648"/>
      <c r="K431" s="505" t="s">
        <v>496</v>
      </c>
      <c r="L431" s="506" t="s">
        <v>65</v>
      </c>
      <c r="M431" s="491" t="s">
        <v>497</v>
      </c>
      <c r="N431" s="78"/>
      <c r="O431" s="77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39"/>
      <c r="AC431" s="39"/>
    </row>
    <row r="432" spans="1:29" x14ac:dyDescent="0.25">
      <c r="A432" s="35" t="s">
        <v>363</v>
      </c>
      <c r="B432" s="537"/>
      <c r="C432" s="537"/>
      <c r="D432" s="537"/>
      <c r="E432" s="537"/>
      <c r="F432" s="537"/>
      <c r="G432" s="537"/>
      <c r="H432" s="647"/>
      <c r="I432" s="537"/>
      <c r="J432" s="648"/>
      <c r="K432" s="505" t="s">
        <v>498</v>
      </c>
      <c r="L432" s="506" t="s">
        <v>65</v>
      </c>
      <c r="M432" s="491"/>
      <c r="N432" s="78"/>
      <c r="O432" s="77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39"/>
      <c r="AC432" s="39"/>
    </row>
    <row r="433" spans="1:29" x14ac:dyDescent="0.25">
      <c r="A433" s="35" t="s">
        <v>363</v>
      </c>
      <c r="B433" s="537"/>
      <c r="C433" s="537"/>
      <c r="D433" s="537"/>
      <c r="E433" s="537"/>
      <c r="F433" s="537"/>
      <c r="G433" s="537"/>
      <c r="H433" s="647"/>
      <c r="I433" s="537"/>
      <c r="J433" s="648"/>
      <c r="K433" s="505" t="s">
        <v>499</v>
      </c>
      <c r="L433" s="506" t="s">
        <v>65</v>
      </c>
      <c r="M433" s="491"/>
      <c r="N433" s="78"/>
      <c r="O433" s="77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39"/>
      <c r="AC433" s="39"/>
    </row>
    <row r="434" spans="1:29" x14ac:dyDescent="0.25">
      <c r="A434" s="35" t="s">
        <v>363</v>
      </c>
      <c r="B434" s="537"/>
      <c r="C434" s="537"/>
      <c r="D434" s="537"/>
      <c r="E434" s="537"/>
      <c r="F434" s="537"/>
      <c r="G434" s="537"/>
      <c r="H434" s="647"/>
      <c r="I434" s="537"/>
      <c r="J434" s="648"/>
      <c r="K434" s="505" t="s">
        <v>500</v>
      </c>
      <c r="L434" s="506" t="s">
        <v>65</v>
      </c>
      <c r="M434" s="491"/>
      <c r="N434" s="78"/>
      <c r="O434" s="77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39"/>
      <c r="AC434" s="39"/>
    </row>
    <row r="435" spans="1:29" x14ac:dyDescent="0.25">
      <c r="A435" s="35" t="s">
        <v>363</v>
      </c>
      <c r="B435" s="537"/>
      <c r="C435" s="537"/>
      <c r="D435" s="537"/>
      <c r="E435" s="537"/>
      <c r="F435" s="537"/>
      <c r="G435" s="537"/>
      <c r="H435" s="647"/>
      <c r="I435" s="537"/>
      <c r="J435" s="648"/>
      <c r="K435" s="505" t="s">
        <v>501</v>
      </c>
      <c r="L435" s="506" t="s">
        <v>65</v>
      </c>
      <c r="M435" s="491" t="s">
        <v>497</v>
      </c>
      <c r="N435" s="78"/>
      <c r="O435" s="77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39"/>
      <c r="AC435" s="39"/>
    </row>
    <row r="436" spans="1:29" x14ac:dyDescent="0.25">
      <c r="A436" s="35" t="s">
        <v>363</v>
      </c>
      <c r="B436" s="537"/>
      <c r="C436" s="537"/>
      <c r="D436" s="537"/>
      <c r="E436" s="537"/>
      <c r="F436" s="537"/>
      <c r="G436" s="537"/>
      <c r="H436" s="647"/>
      <c r="I436" s="537"/>
      <c r="J436" s="648"/>
      <c r="K436" s="505" t="s">
        <v>502</v>
      </c>
      <c r="L436" s="506" t="s">
        <v>65</v>
      </c>
      <c r="M436" s="491"/>
      <c r="N436" s="78"/>
      <c r="O436" s="77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39"/>
      <c r="AC436" s="39"/>
    </row>
    <row r="437" spans="1:29" x14ac:dyDescent="0.25">
      <c r="A437" s="35" t="s">
        <v>363</v>
      </c>
      <c r="B437" s="537"/>
      <c r="C437" s="537"/>
      <c r="D437" s="537"/>
      <c r="E437" s="537"/>
      <c r="F437" s="537"/>
      <c r="G437" s="537"/>
      <c r="H437" s="647"/>
      <c r="I437" s="537"/>
      <c r="J437" s="648"/>
      <c r="K437" s="505" t="s">
        <v>503</v>
      </c>
      <c r="L437" s="506" t="s">
        <v>65</v>
      </c>
      <c r="M437" s="491"/>
      <c r="N437" s="78"/>
      <c r="O437" s="77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39"/>
      <c r="AC437" s="39"/>
    </row>
    <row r="438" spans="1:29" x14ac:dyDescent="0.25">
      <c r="A438" s="35" t="s">
        <v>363</v>
      </c>
      <c r="B438" s="537"/>
      <c r="C438" s="537"/>
      <c r="D438" s="537"/>
      <c r="E438" s="537"/>
      <c r="F438" s="537"/>
      <c r="G438" s="537"/>
      <c r="H438" s="647"/>
      <c r="I438" s="537"/>
      <c r="J438" s="648"/>
      <c r="K438" s="505" t="s">
        <v>504</v>
      </c>
      <c r="L438" s="506" t="s">
        <v>65</v>
      </c>
      <c r="M438" s="491"/>
      <c r="N438" s="78"/>
      <c r="O438" s="77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39"/>
      <c r="AC438" s="39"/>
    </row>
    <row r="439" spans="1:29" x14ac:dyDescent="0.25">
      <c r="A439" s="35" t="s">
        <v>363</v>
      </c>
      <c r="B439" s="537"/>
      <c r="C439" s="537"/>
      <c r="D439" s="537"/>
      <c r="E439" s="537"/>
      <c r="F439" s="537"/>
      <c r="G439" s="537"/>
      <c r="H439" s="647"/>
      <c r="I439" s="537"/>
      <c r="J439" s="648"/>
      <c r="K439" s="505" t="s">
        <v>505</v>
      </c>
      <c r="L439" s="506" t="s">
        <v>65</v>
      </c>
      <c r="M439" s="491"/>
      <c r="N439" s="78"/>
      <c r="O439" s="77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39"/>
      <c r="AC439" s="39"/>
    </row>
    <row r="440" spans="1:29" x14ac:dyDescent="0.25">
      <c r="A440" s="35" t="s">
        <v>363</v>
      </c>
      <c r="B440" s="537"/>
      <c r="C440" s="537"/>
      <c r="D440" s="537"/>
      <c r="E440" s="537"/>
      <c r="F440" s="537"/>
      <c r="G440" s="537"/>
      <c r="H440" s="647"/>
      <c r="I440" s="537"/>
      <c r="J440" s="648"/>
      <c r="K440" s="505" t="s">
        <v>506</v>
      </c>
      <c r="L440" s="506" t="s">
        <v>65</v>
      </c>
      <c r="M440" s="491"/>
      <c r="N440" s="78"/>
      <c r="O440" s="77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39"/>
      <c r="AC440" s="39"/>
    </row>
    <row r="441" spans="1:29" x14ac:dyDescent="0.25">
      <c r="A441" s="35" t="s">
        <v>363</v>
      </c>
      <c r="B441" s="537"/>
      <c r="C441" s="537"/>
      <c r="D441" s="537"/>
      <c r="E441" s="537"/>
      <c r="F441" s="537"/>
      <c r="G441" s="537"/>
      <c r="H441" s="647"/>
      <c r="I441" s="537"/>
      <c r="J441" s="648"/>
      <c r="K441" s="505" t="s">
        <v>507</v>
      </c>
      <c r="L441" s="506" t="s">
        <v>65</v>
      </c>
      <c r="M441" s="491" t="s">
        <v>508</v>
      </c>
      <c r="N441" s="78"/>
      <c r="O441" s="77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39"/>
      <c r="AC441" s="39"/>
    </row>
    <row r="442" spans="1:29" x14ac:dyDescent="0.25">
      <c r="A442" s="35" t="s">
        <v>363</v>
      </c>
      <c r="B442" s="537"/>
      <c r="C442" s="537"/>
      <c r="D442" s="537"/>
      <c r="E442" s="537"/>
      <c r="F442" s="537"/>
      <c r="G442" s="537"/>
      <c r="H442" s="647"/>
      <c r="I442" s="537"/>
      <c r="J442" s="648"/>
      <c r="K442" s="505" t="s">
        <v>509</v>
      </c>
      <c r="L442" s="506" t="s">
        <v>152</v>
      </c>
      <c r="M442" s="491"/>
      <c r="N442" s="78"/>
      <c r="O442" s="77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39"/>
      <c r="AC442" s="39"/>
    </row>
    <row r="443" spans="1:29" x14ac:dyDescent="0.25">
      <c r="A443" s="35" t="s">
        <v>363</v>
      </c>
      <c r="B443" s="537"/>
      <c r="C443" s="537"/>
      <c r="D443" s="537"/>
      <c r="E443" s="537"/>
      <c r="F443" s="537"/>
      <c r="G443" s="537"/>
      <c r="H443" s="647"/>
      <c r="I443" s="537"/>
      <c r="J443" s="648"/>
      <c r="K443" s="505" t="s">
        <v>510</v>
      </c>
      <c r="L443" s="506" t="s">
        <v>152</v>
      </c>
      <c r="M443" s="491"/>
      <c r="N443" s="78"/>
      <c r="O443" s="77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39"/>
      <c r="AC443" s="39"/>
    </row>
    <row r="444" spans="1:29" x14ac:dyDescent="0.25">
      <c r="A444" s="35" t="s">
        <v>363</v>
      </c>
      <c r="B444" s="537"/>
      <c r="C444" s="537"/>
      <c r="D444" s="537"/>
      <c r="E444" s="537"/>
      <c r="F444" s="537"/>
      <c r="G444" s="537"/>
      <c r="H444" s="647"/>
      <c r="I444" s="537"/>
      <c r="J444" s="648"/>
      <c r="K444" s="505" t="s">
        <v>511</v>
      </c>
      <c r="L444" s="506" t="s">
        <v>152</v>
      </c>
      <c r="M444" s="491"/>
      <c r="N444" s="78"/>
      <c r="O444" s="77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39"/>
      <c r="AC444" s="39"/>
    </row>
    <row r="445" spans="1:29" x14ac:dyDescent="0.25">
      <c r="A445" s="35" t="s">
        <v>363</v>
      </c>
      <c r="B445" s="537"/>
      <c r="C445" s="537"/>
      <c r="D445" s="537"/>
      <c r="E445" s="537"/>
      <c r="F445" s="537"/>
      <c r="G445" s="537"/>
      <c r="H445" s="647"/>
      <c r="I445" s="537"/>
      <c r="J445" s="648"/>
      <c r="K445" s="505" t="s">
        <v>4915</v>
      </c>
      <c r="L445" s="506" t="s">
        <v>152</v>
      </c>
      <c r="M445" s="491" t="s">
        <v>512</v>
      </c>
      <c r="N445" s="78"/>
      <c r="O445" s="77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39"/>
      <c r="AC445" s="39"/>
    </row>
    <row r="446" spans="1:29" x14ac:dyDescent="0.25">
      <c r="A446" s="35" t="s">
        <v>363</v>
      </c>
      <c r="B446" s="537"/>
      <c r="C446" s="537"/>
      <c r="D446" s="537"/>
      <c r="E446" s="537"/>
      <c r="F446" s="537"/>
      <c r="G446" s="537"/>
      <c r="H446" s="647"/>
      <c r="I446" s="537"/>
      <c r="J446" s="648"/>
      <c r="K446" s="505" t="s">
        <v>513</v>
      </c>
      <c r="L446" s="506" t="s">
        <v>152</v>
      </c>
      <c r="M446" s="491"/>
      <c r="N446" s="78"/>
      <c r="O446" s="77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39"/>
      <c r="AC446" s="39"/>
    </row>
    <row r="447" spans="1:29" x14ac:dyDescent="0.25">
      <c r="A447" s="35" t="s">
        <v>363</v>
      </c>
      <c r="B447" s="537"/>
      <c r="C447" s="537"/>
      <c r="D447" s="537"/>
      <c r="E447" s="537"/>
      <c r="F447" s="537"/>
      <c r="G447" s="537"/>
      <c r="H447" s="647"/>
      <c r="I447" s="537"/>
      <c r="J447" s="648"/>
      <c r="K447" s="505" t="s">
        <v>514</v>
      </c>
      <c r="L447" s="506" t="s">
        <v>152</v>
      </c>
      <c r="M447" s="491" t="s">
        <v>512</v>
      </c>
      <c r="N447" s="78"/>
      <c r="O447" s="77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39"/>
      <c r="AC447" s="39"/>
    </row>
    <row r="448" spans="1:29" x14ac:dyDescent="0.25">
      <c r="A448" s="35" t="s">
        <v>363</v>
      </c>
      <c r="B448" s="537"/>
      <c r="C448" s="537"/>
      <c r="D448" s="537"/>
      <c r="E448" s="537"/>
      <c r="F448" s="537"/>
      <c r="G448" s="537"/>
      <c r="H448" s="647"/>
      <c r="I448" s="537"/>
      <c r="J448" s="648"/>
      <c r="K448" s="505" t="s">
        <v>515</v>
      </c>
      <c r="L448" s="506" t="s">
        <v>152</v>
      </c>
      <c r="M448" s="491"/>
      <c r="N448" s="78"/>
      <c r="O448" s="77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39"/>
      <c r="AC448" s="39"/>
    </row>
    <row r="449" spans="1:105" x14ac:dyDescent="0.25">
      <c r="A449" s="35" t="s">
        <v>363</v>
      </c>
      <c r="B449" s="537"/>
      <c r="C449" s="537"/>
      <c r="D449" s="537"/>
      <c r="E449" s="537"/>
      <c r="F449" s="537"/>
      <c r="G449" s="537"/>
      <c r="H449" s="647"/>
      <c r="I449" s="537"/>
      <c r="J449" s="648"/>
      <c r="K449" s="505" t="s">
        <v>516</v>
      </c>
      <c r="L449" s="506" t="s">
        <v>152</v>
      </c>
      <c r="M449" s="491"/>
      <c r="N449" s="78"/>
      <c r="O449" s="77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39"/>
      <c r="AC449" s="39"/>
    </row>
    <row r="450" spans="1:105" x14ac:dyDescent="0.25">
      <c r="A450" s="35" t="s">
        <v>363</v>
      </c>
      <c r="B450" s="537"/>
      <c r="C450" s="537"/>
      <c r="D450" s="537"/>
      <c r="E450" s="537"/>
      <c r="F450" s="537"/>
      <c r="G450" s="537"/>
      <c r="H450" s="647"/>
      <c r="I450" s="537"/>
      <c r="J450" s="648"/>
      <c r="K450" s="505" t="s">
        <v>517</v>
      </c>
      <c r="L450" s="506" t="s">
        <v>152</v>
      </c>
      <c r="M450" s="491"/>
      <c r="N450" s="78"/>
      <c r="O450" s="77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39"/>
      <c r="AC450" s="39"/>
    </row>
    <row r="451" spans="1:105" x14ac:dyDescent="0.25">
      <c r="A451" s="35" t="s">
        <v>363</v>
      </c>
      <c r="B451" s="537"/>
      <c r="C451" s="537"/>
      <c r="D451" s="537"/>
      <c r="E451" s="537"/>
      <c r="F451" s="537"/>
      <c r="G451" s="537"/>
      <c r="H451" s="647"/>
      <c r="I451" s="537"/>
      <c r="J451" s="648"/>
      <c r="K451" s="505" t="s">
        <v>518</v>
      </c>
      <c r="L451" s="506" t="s">
        <v>152</v>
      </c>
      <c r="M451" s="491" t="s">
        <v>60</v>
      </c>
      <c r="N451" s="78"/>
      <c r="O451" s="77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39"/>
      <c r="AC451" s="39"/>
    </row>
    <row r="452" spans="1:105" x14ac:dyDescent="0.25">
      <c r="A452" s="35" t="s">
        <v>363</v>
      </c>
      <c r="B452" s="537"/>
      <c r="C452" s="537"/>
      <c r="D452" s="537"/>
      <c r="E452" s="537"/>
      <c r="F452" s="537"/>
      <c r="G452" s="537"/>
      <c r="H452" s="647"/>
      <c r="I452" s="537"/>
      <c r="J452" s="648"/>
      <c r="K452" s="505" t="s">
        <v>519</v>
      </c>
      <c r="L452" s="506" t="s">
        <v>152</v>
      </c>
      <c r="M452" s="491"/>
      <c r="N452" s="78"/>
      <c r="O452" s="77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39"/>
      <c r="AC452" s="39"/>
    </row>
    <row r="453" spans="1:105" x14ac:dyDescent="0.25">
      <c r="A453" s="35" t="s">
        <v>363</v>
      </c>
      <c r="B453" s="537"/>
      <c r="C453" s="537"/>
      <c r="D453" s="537"/>
      <c r="E453" s="537"/>
      <c r="F453" s="537"/>
      <c r="G453" s="537"/>
      <c r="H453" s="647"/>
      <c r="I453" s="537"/>
      <c r="J453" s="648"/>
      <c r="K453" s="505" t="s">
        <v>520</v>
      </c>
      <c r="L453" s="506" t="s">
        <v>152</v>
      </c>
      <c r="M453" s="491"/>
      <c r="N453" s="78"/>
      <c r="O453" s="77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39"/>
      <c r="AC453" s="39"/>
    </row>
    <row r="454" spans="1:105" x14ac:dyDescent="0.25">
      <c r="A454" s="35" t="s">
        <v>363</v>
      </c>
      <c r="B454" s="537"/>
      <c r="C454" s="537"/>
      <c r="D454" s="537"/>
      <c r="E454" s="537"/>
      <c r="F454" s="537"/>
      <c r="G454" s="537"/>
      <c r="H454" s="647"/>
      <c r="I454" s="537"/>
      <c r="J454" s="648"/>
      <c r="K454" s="505" t="s">
        <v>521</v>
      </c>
      <c r="L454" s="506" t="s">
        <v>152</v>
      </c>
      <c r="M454" s="491"/>
      <c r="N454" s="78"/>
      <c r="O454" s="77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39"/>
      <c r="AC454" s="39"/>
    </row>
    <row r="455" spans="1:105" x14ac:dyDescent="0.25">
      <c r="A455" s="35" t="s">
        <v>363</v>
      </c>
      <c r="B455" s="537"/>
      <c r="C455" s="537"/>
      <c r="D455" s="537"/>
      <c r="E455" s="537"/>
      <c r="F455" s="537"/>
      <c r="G455" s="537"/>
      <c r="H455" s="647"/>
      <c r="I455" s="537"/>
      <c r="J455" s="648"/>
      <c r="K455" s="505" t="s">
        <v>522</v>
      </c>
      <c r="L455" s="506" t="s">
        <v>152</v>
      </c>
      <c r="M455" s="491" t="s">
        <v>60</v>
      </c>
      <c r="N455" s="78"/>
      <c r="O455" s="77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39"/>
      <c r="AC455" s="39"/>
    </row>
    <row r="456" spans="1:105" x14ac:dyDescent="0.25">
      <c r="A456" s="35" t="s">
        <v>363</v>
      </c>
      <c r="B456" s="537"/>
      <c r="C456" s="537"/>
      <c r="D456" s="537"/>
      <c r="E456" s="537"/>
      <c r="F456" s="537"/>
      <c r="G456" s="537"/>
      <c r="H456" s="647"/>
      <c r="I456" s="537"/>
      <c r="J456" s="648"/>
      <c r="K456" s="505" t="s">
        <v>523</v>
      </c>
      <c r="L456" s="506" t="s">
        <v>254</v>
      </c>
      <c r="M456" s="491"/>
      <c r="N456" s="78"/>
      <c r="O456" s="77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39"/>
      <c r="AC456" s="39"/>
    </row>
    <row r="457" spans="1:105" x14ac:dyDescent="0.25">
      <c r="A457" s="35" t="s">
        <v>363</v>
      </c>
      <c r="B457" s="537"/>
      <c r="C457" s="537"/>
      <c r="D457" s="537"/>
      <c r="E457" s="537"/>
      <c r="F457" s="537"/>
      <c r="G457" s="537"/>
      <c r="H457" s="647"/>
      <c r="I457" s="537"/>
      <c r="J457" s="648"/>
      <c r="K457" s="505" t="s">
        <v>524</v>
      </c>
      <c r="L457" s="506" t="s">
        <v>254</v>
      </c>
      <c r="M457" s="491"/>
      <c r="N457" s="78"/>
      <c r="O457" s="77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39"/>
      <c r="AC457" s="39"/>
    </row>
    <row r="458" spans="1:105" x14ac:dyDescent="0.25">
      <c r="A458" s="35" t="s">
        <v>363</v>
      </c>
      <c r="B458" s="537"/>
      <c r="C458" s="537"/>
      <c r="D458" s="537"/>
      <c r="E458" s="537"/>
      <c r="F458" s="537"/>
      <c r="G458" s="537"/>
      <c r="H458" s="647"/>
      <c r="I458" s="537"/>
      <c r="J458" s="648"/>
      <c r="K458" s="505" t="s">
        <v>525</v>
      </c>
      <c r="L458" s="506" t="s">
        <v>256</v>
      </c>
      <c r="M458" s="491"/>
      <c r="N458" s="78"/>
      <c r="O458" s="77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39"/>
      <c r="AC458" s="39"/>
    </row>
    <row r="459" spans="1:105" ht="15.75" thickBot="1" x14ac:dyDescent="0.3">
      <c r="A459" s="35" t="s">
        <v>363</v>
      </c>
      <c r="B459" s="537"/>
      <c r="C459" s="537"/>
      <c r="D459" s="537"/>
      <c r="E459" s="537"/>
      <c r="F459" s="537"/>
      <c r="G459" s="537"/>
      <c r="H459" s="647"/>
      <c r="I459" s="538"/>
      <c r="J459" s="650"/>
      <c r="K459" s="508" t="s">
        <v>526</v>
      </c>
      <c r="L459" s="509" t="s">
        <v>256</v>
      </c>
      <c r="M459" s="491"/>
      <c r="N459" s="78"/>
      <c r="O459" s="77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39"/>
      <c r="AC459" s="39"/>
    </row>
    <row r="460" spans="1:105" s="26" customFormat="1" ht="16.5" thickTop="1" thickBot="1" x14ac:dyDescent="0.3">
      <c r="A460" s="514" t="s">
        <v>4857</v>
      </c>
      <c r="B460" s="644"/>
      <c r="C460" s="644"/>
      <c r="D460" s="644"/>
      <c r="E460" s="644"/>
      <c r="F460" s="644"/>
      <c r="G460" s="644"/>
      <c r="H460" s="2795">
        <v>1</v>
      </c>
      <c r="I460" s="2784">
        <v>0</v>
      </c>
      <c r="J460" s="659">
        <v>1</v>
      </c>
      <c r="K460" s="577" t="s">
        <v>528</v>
      </c>
      <c r="L460" s="578" t="s">
        <v>32</v>
      </c>
      <c r="M460" s="499"/>
      <c r="N460" s="90"/>
      <c r="O460" s="89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2"/>
      <c r="AC460" s="92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</row>
    <row r="461" spans="1:105" ht="15.75" thickTop="1" x14ac:dyDescent="0.25">
      <c r="A461" s="35" t="s">
        <v>529</v>
      </c>
      <c r="B461" s="537">
        <v>2</v>
      </c>
      <c r="C461" s="537">
        <v>0</v>
      </c>
      <c r="D461" s="537">
        <v>0</v>
      </c>
      <c r="E461" s="537">
        <v>0</v>
      </c>
      <c r="F461" s="537">
        <v>0</v>
      </c>
      <c r="G461" s="537">
        <v>23</v>
      </c>
      <c r="H461" s="647">
        <v>2</v>
      </c>
      <c r="I461" s="2777">
        <v>0</v>
      </c>
      <c r="J461" s="646">
        <v>2</v>
      </c>
      <c r="K461" s="503" t="s">
        <v>530</v>
      </c>
      <c r="L461" s="504" t="s">
        <v>36</v>
      </c>
      <c r="M461" s="491"/>
      <c r="N461" s="78" t="s">
        <v>91</v>
      </c>
      <c r="O461" s="77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39"/>
      <c r="AC461" s="39"/>
    </row>
    <row r="462" spans="1:105" ht="15.75" thickBot="1" x14ac:dyDescent="0.3">
      <c r="A462" s="35" t="s">
        <v>529</v>
      </c>
      <c r="B462" s="537"/>
      <c r="C462" s="537"/>
      <c r="D462" s="537"/>
      <c r="E462" s="537"/>
      <c r="F462" s="537"/>
      <c r="G462" s="537"/>
      <c r="H462" s="647"/>
      <c r="I462" s="538"/>
      <c r="J462" s="650"/>
      <c r="K462" s="508" t="s">
        <v>531</v>
      </c>
      <c r="L462" s="509" t="s">
        <v>63</v>
      </c>
      <c r="M462" s="491"/>
      <c r="N462" s="78"/>
      <c r="O462" s="77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39"/>
      <c r="AC462" s="39"/>
    </row>
    <row r="463" spans="1:105" s="2935" customFormat="1" ht="15.75" thickTop="1" x14ac:dyDescent="0.25">
      <c r="A463" s="43" t="s">
        <v>532</v>
      </c>
      <c r="B463" s="543">
        <v>7</v>
      </c>
      <c r="C463" s="543">
        <v>1</v>
      </c>
      <c r="D463" s="543">
        <v>0</v>
      </c>
      <c r="E463" s="543">
        <v>0</v>
      </c>
      <c r="F463" s="543">
        <v>0</v>
      </c>
      <c r="G463" s="543">
        <v>18</v>
      </c>
      <c r="H463" s="2790">
        <v>2</v>
      </c>
      <c r="I463" s="545">
        <v>0</v>
      </c>
      <c r="J463" s="656">
        <v>2</v>
      </c>
      <c r="K463" s="2936" t="s">
        <v>4916</v>
      </c>
      <c r="L463" s="2937" t="s">
        <v>388</v>
      </c>
      <c r="M463" s="2930"/>
      <c r="N463" s="2931"/>
      <c r="O463" s="2931"/>
      <c r="P463" s="2931"/>
      <c r="Q463" s="2931"/>
      <c r="R463" s="2931"/>
      <c r="S463" s="2931"/>
      <c r="T463" s="2931"/>
      <c r="U463" s="2931"/>
      <c r="V463" s="2931"/>
      <c r="W463" s="2931"/>
      <c r="X463" s="2931"/>
      <c r="Y463" s="2931"/>
      <c r="Z463" s="2931"/>
      <c r="AA463" s="2931"/>
      <c r="AB463" s="2932"/>
      <c r="AC463" s="2932"/>
      <c r="AD463" s="2934"/>
      <c r="AE463" s="2934"/>
      <c r="AF463" s="2934"/>
      <c r="AG463" s="2934"/>
      <c r="AH463" s="2934"/>
      <c r="AI463" s="2934"/>
      <c r="AJ463" s="2934"/>
      <c r="AK463" s="2934"/>
      <c r="AL463" s="2934"/>
      <c r="AM463" s="2934"/>
      <c r="AN463" s="2934"/>
      <c r="AO463" s="2934"/>
      <c r="AP463" s="2934"/>
      <c r="AQ463" s="2934"/>
      <c r="AR463" s="2934"/>
      <c r="AS463" s="2934"/>
      <c r="AT463" s="2934"/>
      <c r="AU463" s="2934"/>
      <c r="AV463" s="2934"/>
      <c r="AW463" s="2934"/>
      <c r="AX463" s="2934"/>
      <c r="AY463" s="2934"/>
      <c r="AZ463" s="2934"/>
      <c r="BA463" s="2934"/>
      <c r="BB463" s="2934"/>
      <c r="BC463" s="2934"/>
      <c r="BD463" s="2934"/>
      <c r="BE463" s="2934"/>
      <c r="BF463" s="2934"/>
      <c r="BG463" s="2934"/>
      <c r="BH463" s="2934"/>
      <c r="BI463" s="2934"/>
      <c r="BJ463" s="2934"/>
      <c r="BK463" s="2934"/>
      <c r="BL463" s="2934"/>
      <c r="BM463" s="2934"/>
      <c r="BN463" s="2934"/>
      <c r="BO463" s="2934"/>
      <c r="BP463" s="2934"/>
      <c r="BQ463" s="2934"/>
      <c r="BR463" s="2934"/>
      <c r="BS463" s="2934"/>
      <c r="BT463" s="2934"/>
      <c r="BU463" s="2934"/>
      <c r="BV463" s="2934"/>
      <c r="BW463" s="2934"/>
      <c r="BX463" s="2934"/>
      <c r="BY463" s="2934"/>
      <c r="BZ463" s="2934"/>
      <c r="CA463" s="2934"/>
      <c r="CB463" s="2934"/>
      <c r="CC463" s="2934"/>
      <c r="CD463" s="2934"/>
      <c r="CE463" s="2934"/>
      <c r="CF463" s="2934"/>
      <c r="CG463" s="2934"/>
      <c r="CH463" s="2934"/>
      <c r="CI463" s="2934"/>
      <c r="CJ463" s="2934"/>
      <c r="CK463" s="2934"/>
      <c r="CL463" s="2934"/>
      <c r="CM463" s="2934"/>
      <c r="CN463" s="2934"/>
      <c r="CO463" s="2934"/>
      <c r="CP463" s="2934"/>
      <c r="CQ463" s="2934"/>
      <c r="CR463" s="2934"/>
      <c r="CS463" s="2934"/>
      <c r="CT463" s="2934"/>
      <c r="CU463" s="2934"/>
      <c r="CV463" s="2934"/>
      <c r="CW463" s="2934"/>
      <c r="CX463" s="2934"/>
      <c r="CY463" s="2934"/>
      <c r="CZ463" s="2934"/>
      <c r="DA463" s="2934"/>
    </row>
    <row r="464" spans="1:105" ht="15.75" thickBot="1" x14ac:dyDescent="0.3">
      <c r="A464" s="35" t="s">
        <v>532</v>
      </c>
      <c r="B464" s="537"/>
      <c r="C464" s="537"/>
      <c r="D464" s="537"/>
      <c r="E464" s="537"/>
      <c r="F464" s="537"/>
      <c r="G464" s="537"/>
      <c r="H464" s="647"/>
      <c r="I464" s="537"/>
      <c r="J464" s="648"/>
      <c r="K464" s="508" t="s">
        <v>533</v>
      </c>
      <c r="L464" s="509" t="s">
        <v>63</v>
      </c>
      <c r="M464" s="494"/>
      <c r="N464" s="77"/>
      <c r="O464" s="77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39"/>
      <c r="AC464" s="39"/>
    </row>
    <row r="465" spans="1:105" s="17" customFormat="1" ht="16.5" thickTop="1" thickBot="1" x14ac:dyDescent="0.3">
      <c r="A465" s="513" t="s">
        <v>5026</v>
      </c>
      <c r="B465" s="549"/>
      <c r="C465" s="549"/>
      <c r="D465" s="549"/>
      <c r="E465" s="549"/>
      <c r="F465" s="549"/>
      <c r="G465" s="549"/>
      <c r="H465" s="2796">
        <v>1</v>
      </c>
      <c r="I465" s="2785">
        <v>0</v>
      </c>
      <c r="J465" s="666">
        <v>1</v>
      </c>
      <c r="K465" s="577" t="s">
        <v>535</v>
      </c>
      <c r="L465" s="578" t="s">
        <v>32</v>
      </c>
      <c r="M465" s="492" t="s">
        <v>536</v>
      </c>
      <c r="N465" s="75"/>
      <c r="O465" s="74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67"/>
      <c r="AC465" s="67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</row>
    <row r="466" spans="1:105" s="2935" customFormat="1" ht="15.75" thickTop="1" x14ac:dyDescent="0.25">
      <c r="A466" s="43" t="s">
        <v>538</v>
      </c>
      <c r="B466" s="543">
        <v>554</v>
      </c>
      <c r="C466" s="543">
        <v>31</v>
      </c>
      <c r="D466" s="543">
        <v>0</v>
      </c>
      <c r="E466" s="543">
        <v>16</v>
      </c>
      <c r="F466" s="543">
        <v>16</v>
      </c>
      <c r="G466" s="543">
        <v>2164</v>
      </c>
      <c r="H466" s="2790">
        <v>10</v>
      </c>
      <c r="I466" s="2781">
        <v>0</v>
      </c>
      <c r="J466" s="663">
        <v>10</v>
      </c>
      <c r="K466" s="2936" t="s">
        <v>537</v>
      </c>
      <c r="L466" s="2937" t="s">
        <v>20</v>
      </c>
      <c r="M466" s="2930"/>
      <c r="N466" s="2931"/>
      <c r="O466" s="2931"/>
      <c r="P466" s="2931"/>
      <c r="Q466" s="2931"/>
      <c r="R466" s="2931"/>
      <c r="S466" s="2931"/>
      <c r="T466" s="2931"/>
      <c r="U466" s="2931"/>
      <c r="V466" s="2931"/>
      <c r="W466" s="2931"/>
      <c r="X466" s="2931"/>
      <c r="Y466" s="2931"/>
      <c r="Z466" s="2931"/>
      <c r="AA466" s="2931"/>
      <c r="AB466" s="2932"/>
      <c r="AC466" s="2932"/>
      <c r="AD466" s="2934"/>
      <c r="AE466" s="2934"/>
      <c r="AF466" s="2934"/>
      <c r="AG466" s="2934"/>
      <c r="AH466" s="2934"/>
      <c r="AI466" s="2934"/>
      <c r="AJ466" s="2934"/>
      <c r="AK466" s="2934"/>
      <c r="AL466" s="2934"/>
      <c r="AM466" s="2934"/>
      <c r="AN466" s="2934"/>
      <c r="AO466" s="2934"/>
      <c r="AP466" s="2934"/>
      <c r="AQ466" s="2934"/>
      <c r="AR466" s="2934"/>
      <c r="AS466" s="2934"/>
      <c r="AT466" s="2934"/>
      <c r="AU466" s="2934"/>
      <c r="AV466" s="2934"/>
      <c r="AW466" s="2934"/>
      <c r="AX466" s="2934"/>
      <c r="AY466" s="2934"/>
      <c r="AZ466" s="2934"/>
      <c r="BA466" s="2934"/>
      <c r="BB466" s="2934"/>
      <c r="BC466" s="2934"/>
      <c r="BD466" s="2934"/>
      <c r="BE466" s="2934"/>
      <c r="BF466" s="2934"/>
      <c r="BG466" s="2934"/>
      <c r="BH466" s="2934"/>
      <c r="BI466" s="2934"/>
      <c r="BJ466" s="2934"/>
      <c r="BK466" s="2934"/>
      <c r="BL466" s="2934"/>
      <c r="BM466" s="2934"/>
      <c r="BN466" s="2934"/>
      <c r="BO466" s="2934"/>
      <c r="BP466" s="2934"/>
      <c r="BQ466" s="2934"/>
      <c r="BR466" s="2934"/>
      <c r="BS466" s="2934"/>
      <c r="BT466" s="2934"/>
      <c r="BU466" s="2934"/>
      <c r="BV466" s="2934"/>
      <c r="BW466" s="2934"/>
      <c r="BX466" s="2934"/>
      <c r="BY466" s="2934"/>
      <c r="BZ466" s="2934"/>
      <c r="CA466" s="2934"/>
      <c r="CB466" s="2934"/>
      <c r="CC466" s="2934"/>
      <c r="CD466" s="2934"/>
      <c r="CE466" s="2934"/>
      <c r="CF466" s="2934"/>
      <c r="CG466" s="2934"/>
      <c r="CH466" s="2934"/>
      <c r="CI466" s="2934"/>
      <c r="CJ466" s="2934"/>
      <c r="CK466" s="2934"/>
      <c r="CL466" s="2934"/>
      <c r="CM466" s="2934"/>
      <c r="CN466" s="2934"/>
      <c r="CO466" s="2934"/>
      <c r="CP466" s="2934"/>
      <c r="CQ466" s="2934"/>
      <c r="CR466" s="2934"/>
      <c r="CS466" s="2934"/>
      <c r="CT466" s="2934"/>
      <c r="CU466" s="2934"/>
      <c r="CV466" s="2934"/>
      <c r="CW466" s="2934"/>
      <c r="CX466" s="2934"/>
      <c r="CY466" s="2934"/>
      <c r="CZ466" s="2934"/>
      <c r="DA466" s="2934"/>
    </row>
    <row r="467" spans="1:105" x14ac:dyDescent="0.25">
      <c r="A467" s="20" t="s">
        <v>538</v>
      </c>
      <c r="B467" s="542"/>
      <c r="C467" s="542"/>
      <c r="D467" s="542"/>
      <c r="E467" s="542"/>
      <c r="F467" s="541"/>
      <c r="G467" s="542"/>
      <c r="H467" s="653"/>
      <c r="I467" s="541"/>
      <c r="J467" s="654"/>
      <c r="K467" s="505" t="s">
        <v>539</v>
      </c>
      <c r="L467" s="506" t="s">
        <v>20</v>
      </c>
      <c r="M467" s="497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39"/>
      <c r="AC467" s="39"/>
    </row>
    <row r="468" spans="1:105" x14ac:dyDescent="0.25">
      <c r="A468" s="20" t="s">
        <v>538</v>
      </c>
      <c r="B468" s="542"/>
      <c r="C468" s="542"/>
      <c r="D468" s="542"/>
      <c r="E468" s="542"/>
      <c r="F468" s="541"/>
      <c r="G468" s="542"/>
      <c r="H468" s="653"/>
      <c r="I468" s="541"/>
      <c r="J468" s="654"/>
      <c r="K468" s="505" t="s">
        <v>540</v>
      </c>
      <c r="L468" s="506" t="s">
        <v>20</v>
      </c>
      <c r="M468" s="497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39"/>
      <c r="AC468" s="39"/>
    </row>
    <row r="469" spans="1:105" x14ac:dyDescent="0.25">
      <c r="A469" s="20" t="s">
        <v>538</v>
      </c>
      <c r="B469" s="542"/>
      <c r="C469" s="542"/>
      <c r="D469" s="542"/>
      <c r="E469" s="542"/>
      <c r="F469" s="541"/>
      <c r="G469" s="542"/>
      <c r="H469" s="653"/>
      <c r="I469" s="541"/>
      <c r="J469" s="654"/>
      <c r="K469" s="505" t="s">
        <v>541</v>
      </c>
      <c r="L469" s="506" t="s">
        <v>20</v>
      </c>
      <c r="M469" s="497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39"/>
      <c r="AC469" s="39"/>
    </row>
    <row r="470" spans="1:105" x14ac:dyDescent="0.25">
      <c r="A470" s="20" t="s">
        <v>538</v>
      </c>
      <c r="B470" s="542"/>
      <c r="C470" s="542"/>
      <c r="D470" s="542"/>
      <c r="E470" s="542"/>
      <c r="F470" s="541"/>
      <c r="G470" s="542"/>
      <c r="H470" s="653"/>
      <c r="I470" s="541"/>
      <c r="J470" s="654"/>
      <c r="K470" s="505" t="s">
        <v>542</v>
      </c>
      <c r="L470" s="506" t="s">
        <v>20</v>
      </c>
      <c r="M470" s="497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39"/>
      <c r="AC470" s="39"/>
    </row>
    <row r="471" spans="1:105" x14ac:dyDescent="0.25">
      <c r="A471" s="20" t="s">
        <v>538</v>
      </c>
      <c r="B471" s="542"/>
      <c r="C471" s="542"/>
      <c r="D471" s="542"/>
      <c r="E471" s="542"/>
      <c r="F471" s="541"/>
      <c r="G471" s="542"/>
      <c r="H471" s="653"/>
      <c r="I471" s="541"/>
      <c r="J471" s="654"/>
      <c r="K471" s="505" t="s">
        <v>543</v>
      </c>
      <c r="L471" s="506" t="s">
        <v>20</v>
      </c>
      <c r="M471" s="497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39"/>
      <c r="AC471" s="39"/>
    </row>
    <row r="472" spans="1:105" x14ac:dyDescent="0.25">
      <c r="A472" s="20" t="s">
        <v>538</v>
      </c>
      <c r="B472" s="542"/>
      <c r="C472" s="542"/>
      <c r="D472" s="542"/>
      <c r="E472" s="542"/>
      <c r="F472" s="541"/>
      <c r="G472" s="542"/>
      <c r="H472" s="653"/>
      <c r="I472" s="541"/>
      <c r="J472" s="654"/>
      <c r="K472" s="505" t="s">
        <v>544</v>
      </c>
      <c r="L472" s="506" t="s">
        <v>45</v>
      </c>
      <c r="M472" s="497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39"/>
      <c r="AC472" s="39"/>
    </row>
    <row r="473" spans="1:105" x14ac:dyDescent="0.25">
      <c r="A473" s="20" t="s">
        <v>538</v>
      </c>
      <c r="B473" s="542"/>
      <c r="C473" s="542"/>
      <c r="D473" s="542"/>
      <c r="E473" s="542"/>
      <c r="F473" s="541"/>
      <c r="G473" s="542"/>
      <c r="H473" s="653"/>
      <c r="I473" s="541"/>
      <c r="J473" s="654"/>
      <c r="K473" s="505" t="s">
        <v>545</v>
      </c>
      <c r="L473" s="506" t="s">
        <v>63</v>
      </c>
      <c r="M473" s="497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39"/>
      <c r="AC473" s="39"/>
    </row>
    <row r="474" spans="1:105" x14ac:dyDescent="0.25">
      <c r="A474" s="20" t="s">
        <v>538</v>
      </c>
      <c r="B474" s="542"/>
      <c r="C474" s="542"/>
      <c r="D474" s="542"/>
      <c r="E474" s="542"/>
      <c r="F474" s="541"/>
      <c r="G474" s="542"/>
      <c r="H474" s="653"/>
      <c r="I474" s="541"/>
      <c r="J474" s="654"/>
      <c r="K474" s="505" t="s">
        <v>546</v>
      </c>
      <c r="L474" s="506" t="s">
        <v>63</v>
      </c>
      <c r="M474" s="497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39"/>
      <c r="AC474" s="39"/>
    </row>
    <row r="475" spans="1:105" s="29" customFormat="1" ht="15.75" thickBot="1" x14ac:dyDescent="0.3">
      <c r="A475" s="30" t="s">
        <v>538</v>
      </c>
      <c r="B475" s="548"/>
      <c r="C475" s="548"/>
      <c r="D475" s="548"/>
      <c r="E475" s="548"/>
      <c r="F475" s="548"/>
      <c r="G475" s="548"/>
      <c r="H475" s="2794"/>
      <c r="I475" s="2780"/>
      <c r="J475" s="660"/>
      <c r="K475" s="508" t="s">
        <v>547</v>
      </c>
      <c r="L475" s="509" t="s">
        <v>256</v>
      </c>
      <c r="M475" s="500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69"/>
      <c r="AC475" s="69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</row>
    <row r="476" spans="1:105" ht="15.75" thickTop="1" x14ac:dyDescent="0.25">
      <c r="A476" s="84" t="s">
        <v>548</v>
      </c>
      <c r="B476" s="545">
        <v>80</v>
      </c>
      <c r="C476" s="545">
        <v>23</v>
      </c>
      <c r="D476" s="545">
        <v>-9</v>
      </c>
      <c r="E476" s="545">
        <v>6</v>
      </c>
      <c r="F476" s="545">
        <v>-3</v>
      </c>
      <c r="G476" s="545">
        <v>503</v>
      </c>
      <c r="H476" s="655">
        <v>11</v>
      </c>
      <c r="I476" s="545">
        <v>0</v>
      </c>
      <c r="J476" s="656">
        <v>11</v>
      </c>
      <c r="K476" s="503" t="s">
        <v>549</v>
      </c>
      <c r="L476" s="504" t="s">
        <v>36</v>
      </c>
      <c r="M476" s="491"/>
      <c r="N476" s="78" t="s">
        <v>91</v>
      </c>
      <c r="O476" s="77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39"/>
      <c r="AC476" s="39"/>
    </row>
    <row r="477" spans="1:105" x14ac:dyDescent="0.25">
      <c r="A477" s="35" t="s">
        <v>548</v>
      </c>
      <c r="B477" s="537"/>
      <c r="C477" s="537"/>
      <c r="D477" s="537"/>
      <c r="E477" s="537"/>
      <c r="F477" s="537"/>
      <c r="G477" s="537"/>
      <c r="H477" s="647"/>
      <c r="I477" s="537"/>
      <c r="J477" s="648"/>
      <c r="K477" s="505" t="s">
        <v>550</v>
      </c>
      <c r="L477" s="506" t="s">
        <v>38</v>
      </c>
      <c r="M477" s="491"/>
      <c r="N477" s="78"/>
      <c r="O477" s="77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39"/>
      <c r="AC477" s="39"/>
    </row>
    <row r="478" spans="1:105" x14ac:dyDescent="0.25">
      <c r="A478" s="35" t="s">
        <v>548</v>
      </c>
      <c r="B478" s="537"/>
      <c r="C478" s="537"/>
      <c r="D478" s="537"/>
      <c r="E478" s="537"/>
      <c r="F478" s="537"/>
      <c r="G478" s="537"/>
      <c r="H478" s="647"/>
      <c r="I478" s="537"/>
      <c r="J478" s="648"/>
      <c r="K478" s="505" t="s">
        <v>551</v>
      </c>
      <c r="L478" s="506" t="s">
        <v>20</v>
      </c>
      <c r="M478" s="491"/>
      <c r="N478" s="78"/>
      <c r="O478" s="77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39"/>
      <c r="AC478" s="39"/>
    </row>
    <row r="479" spans="1:105" x14ac:dyDescent="0.25">
      <c r="A479" s="35" t="s">
        <v>548</v>
      </c>
      <c r="B479" s="537"/>
      <c r="C479" s="537"/>
      <c r="D479" s="537"/>
      <c r="E479" s="537"/>
      <c r="F479" s="537"/>
      <c r="G479" s="537"/>
      <c r="H479" s="647"/>
      <c r="I479" s="537"/>
      <c r="J479" s="648"/>
      <c r="K479" s="505" t="s">
        <v>552</v>
      </c>
      <c r="L479" s="506" t="s">
        <v>46</v>
      </c>
      <c r="M479" s="491"/>
      <c r="N479" s="78"/>
      <c r="O479" s="77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39"/>
      <c r="AC479" s="39"/>
    </row>
    <row r="480" spans="1:105" x14ac:dyDescent="0.25">
      <c r="A480" s="35" t="s">
        <v>548</v>
      </c>
      <c r="B480" s="537"/>
      <c r="C480" s="537"/>
      <c r="D480" s="537"/>
      <c r="E480" s="537"/>
      <c r="F480" s="537"/>
      <c r="G480" s="537"/>
      <c r="H480" s="647"/>
      <c r="I480" s="537"/>
      <c r="J480" s="648"/>
      <c r="K480" s="505" t="s">
        <v>553</v>
      </c>
      <c r="L480" s="506" t="s">
        <v>46</v>
      </c>
      <c r="M480" s="491"/>
      <c r="N480" s="78"/>
      <c r="O480" s="77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39"/>
      <c r="AC480" s="39"/>
    </row>
    <row r="481" spans="1:105" x14ac:dyDescent="0.25">
      <c r="A481" s="35" t="s">
        <v>548</v>
      </c>
      <c r="B481" s="537"/>
      <c r="C481" s="537"/>
      <c r="D481" s="537"/>
      <c r="E481" s="537"/>
      <c r="F481" s="537"/>
      <c r="G481" s="537"/>
      <c r="H481" s="647"/>
      <c r="I481" s="537"/>
      <c r="J481" s="648"/>
      <c r="K481" s="505" t="s">
        <v>554</v>
      </c>
      <c r="L481" s="506" t="s">
        <v>46</v>
      </c>
      <c r="M481" s="491"/>
      <c r="N481" s="78"/>
      <c r="O481" s="77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39"/>
      <c r="AC481" s="39"/>
    </row>
    <row r="482" spans="1:105" x14ac:dyDescent="0.25">
      <c r="A482" s="35" t="s">
        <v>548</v>
      </c>
      <c r="B482" s="537"/>
      <c r="C482" s="537"/>
      <c r="D482" s="537"/>
      <c r="E482" s="537"/>
      <c r="F482" s="537"/>
      <c r="G482" s="537"/>
      <c r="H482" s="647"/>
      <c r="I482" s="537"/>
      <c r="J482" s="648"/>
      <c r="K482" s="505" t="s">
        <v>555</v>
      </c>
      <c r="L482" s="506" t="s">
        <v>25</v>
      </c>
      <c r="M482" s="491"/>
      <c r="N482" s="78"/>
      <c r="O482" s="77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39"/>
      <c r="AC482" s="39"/>
    </row>
    <row r="483" spans="1:105" x14ac:dyDescent="0.25">
      <c r="A483" s="35" t="s">
        <v>548</v>
      </c>
      <c r="B483" s="537"/>
      <c r="C483" s="537"/>
      <c r="D483" s="537"/>
      <c r="E483" s="537"/>
      <c r="F483" s="537"/>
      <c r="G483" s="537"/>
      <c r="H483" s="647"/>
      <c r="I483" s="537"/>
      <c r="J483" s="648"/>
      <c r="K483" s="505" t="s">
        <v>556</v>
      </c>
      <c r="L483" s="506" t="s">
        <v>25</v>
      </c>
      <c r="M483" s="494"/>
      <c r="N483" s="77"/>
      <c r="O483" s="77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39"/>
      <c r="AC483" s="39"/>
    </row>
    <row r="484" spans="1:105" x14ac:dyDescent="0.25">
      <c r="A484" s="35" t="s">
        <v>548</v>
      </c>
      <c r="B484" s="537"/>
      <c r="C484" s="537"/>
      <c r="D484" s="537"/>
      <c r="E484" s="537"/>
      <c r="F484" s="537"/>
      <c r="G484" s="537"/>
      <c r="H484" s="647"/>
      <c r="I484" s="537"/>
      <c r="J484" s="648"/>
      <c r="K484" s="505" t="s">
        <v>557</v>
      </c>
      <c r="L484" s="506" t="s">
        <v>25</v>
      </c>
      <c r="M484" s="494"/>
      <c r="N484" s="77"/>
      <c r="O484" s="77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39"/>
      <c r="AC484" s="39"/>
    </row>
    <row r="485" spans="1:105" x14ac:dyDescent="0.25">
      <c r="A485" s="35" t="s">
        <v>548</v>
      </c>
      <c r="B485" s="537"/>
      <c r="C485" s="537"/>
      <c r="D485" s="537"/>
      <c r="E485" s="537"/>
      <c r="F485" s="537"/>
      <c r="G485" s="537"/>
      <c r="H485" s="647"/>
      <c r="I485" s="537"/>
      <c r="J485" s="648"/>
      <c r="K485" s="505" t="s">
        <v>558</v>
      </c>
      <c r="L485" s="506" t="s">
        <v>63</v>
      </c>
      <c r="M485" s="494"/>
      <c r="N485" s="77"/>
      <c r="O485" s="77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39"/>
      <c r="AC485" s="39"/>
    </row>
    <row r="486" spans="1:105" ht="15.75" thickBot="1" x14ac:dyDescent="0.3">
      <c r="A486" s="35" t="s">
        <v>548</v>
      </c>
      <c r="B486" s="537"/>
      <c r="C486" s="537"/>
      <c r="D486" s="537"/>
      <c r="E486" s="537"/>
      <c r="F486" s="537"/>
      <c r="G486" s="537"/>
      <c r="H486" s="647"/>
      <c r="I486" s="537"/>
      <c r="J486" s="648"/>
      <c r="K486" s="508" t="s">
        <v>559</v>
      </c>
      <c r="L486" s="509" t="s">
        <v>65</v>
      </c>
      <c r="M486" s="494"/>
      <c r="N486" s="77"/>
      <c r="O486" s="77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39"/>
      <c r="AC486" s="39"/>
    </row>
    <row r="487" spans="1:105" s="2935" customFormat="1" ht="16.5" thickTop="1" thickBot="1" x14ac:dyDescent="0.3">
      <c r="A487" s="43" t="s">
        <v>560</v>
      </c>
      <c r="B487" s="543">
        <v>1</v>
      </c>
      <c r="C487" s="543">
        <v>0</v>
      </c>
      <c r="D487" s="543">
        <v>0</v>
      </c>
      <c r="E487" s="543">
        <v>0</v>
      </c>
      <c r="F487" s="543">
        <v>0</v>
      </c>
      <c r="G487" s="543">
        <v>0</v>
      </c>
      <c r="H487" s="2790">
        <v>1</v>
      </c>
      <c r="I487" s="2787">
        <v>0</v>
      </c>
      <c r="J487" s="668">
        <v>1</v>
      </c>
      <c r="K487" s="2928" t="s">
        <v>561</v>
      </c>
      <c r="L487" s="2929" t="s">
        <v>63</v>
      </c>
      <c r="M487" s="2938" t="s">
        <v>277</v>
      </c>
      <c r="N487" s="2939"/>
      <c r="O487" s="2931"/>
      <c r="P487" s="2931"/>
      <c r="Q487" s="2931"/>
      <c r="R487" s="2931"/>
      <c r="S487" s="2931"/>
      <c r="T487" s="2931"/>
      <c r="U487" s="2931"/>
      <c r="V487" s="2931"/>
      <c r="W487" s="2931"/>
      <c r="X487" s="2931"/>
      <c r="Y487" s="2931"/>
      <c r="Z487" s="2931"/>
      <c r="AA487" s="2931"/>
      <c r="AB487" s="2932"/>
      <c r="AC487" s="2932"/>
      <c r="AD487" s="2934"/>
      <c r="AE487" s="2934"/>
      <c r="AF487" s="2934"/>
      <c r="AG487" s="2934"/>
      <c r="AH487" s="2934"/>
      <c r="AI487" s="2934"/>
      <c r="AJ487" s="2934"/>
      <c r="AK487" s="2934"/>
      <c r="AL487" s="2934"/>
      <c r="AM487" s="2934"/>
      <c r="AN487" s="2934"/>
      <c r="AO487" s="2934"/>
      <c r="AP487" s="2934"/>
      <c r="AQ487" s="2934"/>
      <c r="AR487" s="2934"/>
      <c r="AS487" s="2934"/>
      <c r="AT487" s="2934"/>
      <c r="AU487" s="2934"/>
      <c r="AV487" s="2934"/>
      <c r="AW487" s="2934"/>
      <c r="AX487" s="2934"/>
      <c r="AY487" s="2934"/>
      <c r="AZ487" s="2934"/>
      <c r="BA487" s="2934"/>
      <c r="BB487" s="2934"/>
      <c r="BC487" s="2934"/>
      <c r="BD487" s="2934"/>
      <c r="BE487" s="2934"/>
      <c r="BF487" s="2934"/>
      <c r="BG487" s="2934"/>
      <c r="BH487" s="2934"/>
      <c r="BI487" s="2934"/>
      <c r="BJ487" s="2934"/>
      <c r="BK487" s="2934"/>
      <c r="BL487" s="2934"/>
      <c r="BM487" s="2934"/>
      <c r="BN487" s="2934"/>
      <c r="BO487" s="2934"/>
      <c r="BP487" s="2934"/>
      <c r="BQ487" s="2934"/>
      <c r="BR487" s="2934"/>
      <c r="BS487" s="2934"/>
      <c r="BT487" s="2934"/>
      <c r="BU487" s="2934"/>
      <c r="BV487" s="2934"/>
      <c r="BW487" s="2934"/>
      <c r="BX487" s="2934"/>
      <c r="BY487" s="2934"/>
      <c r="BZ487" s="2934"/>
      <c r="CA487" s="2934"/>
      <c r="CB487" s="2934"/>
      <c r="CC487" s="2934"/>
      <c r="CD487" s="2934"/>
      <c r="CE487" s="2934"/>
      <c r="CF487" s="2934"/>
      <c r="CG487" s="2934"/>
      <c r="CH487" s="2934"/>
      <c r="CI487" s="2934"/>
      <c r="CJ487" s="2934"/>
      <c r="CK487" s="2934"/>
      <c r="CL487" s="2934"/>
      <c r="CM487" s="2934"/>
      <c r="CN487" s="2934"/>
      <c r="CO487" s="2934"/>
      <c r="CP487" s="2934"/>
      <c r="CQ487" s="2934"/>
      <c r="CR487" s="2934"/>
      <c r="CS487" s="2934"/>
      <c r="CT487" s="2934"/>
      <c r="CU487" s="2934"/>
      <c r="CV487" s="2934"/>
      <c r="CW487" s="2934"/>
      <c r="CX487" s="2934"/>
      <c r="CY487" s="2934"/>
      <c r="CZ487" s="2934"/>
      <c r="DA487" s="2934"/>
    </row>
    <row r="488" spans="1:105" s="2935" customFormat="1" ht="15.75" thickTop="1" x14ac:dyDescent="0.25">
      <c r="A488" s="43" t="s">
        <v>1673</v>
      </c>
      <c r="B488" s="543">
        <v>3</v>
      </c>
      <c r="C488" s="543">
        <v>4</v>
      </c>
      <c r="D488" s="543">
        <v>0</v>
      </c>
      <c r="E488" s="543">
        <v>0</v>
      </c>
      <c r="F488" s="543">
        <v>0</v>
      </c>
      <c r="G488" s="543">
        <v>0</v>
      </c>
      <c r="H488" s="2790">
        <v>7</v>
      </c>
      <c r="I488" s="2781">
        <v>0</v>
      </c>
      <c r="J488" s="663">
        <v>7</v>
      </c>
      <c r="K488" s="2936" t="s">
        <v>562</v>
      </c>
      <c r="L488" s="2937" t="s">
        <v>40</v>
      </c>
      <c r="M488" s="2938"/>
      <c r="N488" s="2939"/>
      <c r="O488" s="2931"/>
      <c r="P488" s="2931"/>
      <c r="Q488" s="2931"/>
      <c r="R488" s="2931"/>
      <c r="S488" s="2931"/>
      <c r="T488" s="2931"/>
      <c r="U488" s="2931"/>
      <c r="V488" s="2931"/>
      <c r="W488" s="2931"/>
      <c r="X488" s="2931"/>
      <c r="Y488" s="2931"/>
      <c r="Z488" s="2931"/>
      <c r="AA488" s="2931"/>
      <c r="AB488" s="2932"/>
      <c r="AC488" s="2932"/>
      <c r="AD488" s="2934"/>
      <c r="AE488" s="2934"/>
      <c r="AF488" s="2934"/>
      <c r="AG488" s="2934"/>
      <c r="AH488" s="2934"/>
      <c r="AI488" s="2934"/>
      <c r="AJ488" s="2934"/>
      <c r="AK488" s="2934"/>
      <c r="AL488" s="2934"/>
      <c r="AM488" s="2934"/>
      <c r="AN488" s="2934"/>
      <c r="AO488" s="2934"/>
      <c r="AP488" s="2934"/>
      <c r="AQ488" s="2934"/>
      <c r="AR488" s="2934"/>
      <c r="AS488" s="2934"/>
      <c r="AT488" s="2934"/>
      <c r="AU488" s="2934"/>
      <c r="AV488" s="2934"/>
      <c r="AW488" s="2934"/>
      <c r="AX488" s="2934"/>
      <c r="AY488" s="2934"/>
      <c r="AZ488" s="2934"/>
      <c r="BA488" s="2934"/>
      <c r="BB488" s="2934"/>
      <c r="BC488" s="2934"/>
      <c r="BD488" s="2934"/>
      <c r="BE488" s="2934"/>
      <c r="BF488" s="2934"/>
      <c r="BG488" s="2934"/>
      <c r="BH488" s="2934"/>
      <c r="BI488" s="2934"/>
      <c r="BJ488" s="2934"/>
      <c r="BK488" s="2934"/>
      <c r="BL488" s="2934"/>
      <c r="BM488" s="2934"/>
      <c r="BN488" s="2934"/>
      <c r="BO488" s="2934"/>
      <c r="BP488" s="2934"/>
      <c r="BQ488" s="2934"/>
      <c r="BR488" s="2934"/>
      <c r="BS488" s="2934"/>
      <c r="BT488" s="2934"/>
      <c r="BU488" s="2934"/>
      <c r="BV488" s="2934"/>
      <c r="BW488" s="2934"/>
      <c r="BX488" s="2934"/>
      <c r="BY488" s="2934"/>
      <c r="BZ488" s="2934"/>
      <c r="CA488" s="2934"/>
      <c r="CB488" s="2934"/>
      <c r="CC488" s="2934"/>
      <c r="CD488" s="2934"/>
      <c r="CE488" s="2934"/>
      <c r="CF488" s="2934"/>
      <c r="CG488" s="2934"/>
      <c r="CH488" s="2934"/>
      <c r="CI488" s="2934"/>
      <c r="CJ488" s="2934"/>
      <c r="CK488" s="2934"/>
      <c r="CL488" s="2934"/>
      <c r="CM488" s="2934"/>
      <c r="CN488" s="2934"/>
      <c r="CO488" s="2934"/>
      <c r="CP488" s="2934"/>
      <c r="CQ488" s="2934"/>
      <c r="CR488" s="2934"/>
      <c r="CS488" s="2934"/>
      <c r="CT488" s="2934"/>
      <c r="CU488" s="2934"/>
      <c r="CV488" s="2934"/>
      <c r="CW488" s="2934"/>
      <c r="CX488" s="2934"/>
      <c r="CY488" s="2934"/>
      <c r="CZ488" s="2934"/>
      <c r="DA488" s="2934"/>
    </row>
    <row r="489" spans="1:105" x14ac:dyDescent="0.25">
      <c r="A489" s="35" t="s">
        <v>1673</v>
      </c>
      <c r="B489" s="537"/>
      <c r="C489" s="537"/>
      <c r="D489" s="537"/>
      <c r="E489" s="537"/>
      <c r="F489" s="537"/>
      <c r="G489" s="537"/>
      <c r="H489" s="647"/>
      <c r="I489" s="537"/>
      <c r="J489" s="648"/>
      <c r="K489" s="505" t="s">
        <v>564</v>
      </c>
      <c r="L489" s="506" t="s">
        <v>40</v>
      </c>
      <c r="M489" s="494"/>
      <c r="N489" s="77"/>
      <c r="O489" s="77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39"/>
      <c r="AC489" s="39"/>
    </row>
    <row r="490" spans="1:105" x14ac:dyDescent="0.25">
      <c r="A490" s="35" t="s">
        <v>1673</v>
      </c>
      <c r="B490" s="537"/>
      <c r="C490" s="537"/>
      <c r="D490" s="537"/>
      <c r="E490" s="537"/>
      <c r="F490" s="537"/>
      <c r="G490" s="537"/>
      <c r="H490" s="647"/>
      <c r="I490" s="537"/>
      <c r="J490" s="648"/>
      <c r="K490" s="505" t="s">
        <v>565</v>
      </c>
      <c r="L490" s="506" t="s">
        <v>20</v>
      </c>
      <c r="M490" s="491"/>
      <c r="N490" s="78"/>
      <c r="O490" s="77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39"/>
      <c r="AC490" s="39"/>
    </row>
    <row r="491" spans="1:105" x14ac:dyDescent="0.25">
      <c r="A491" s="35" t="s">
        <v>1673</v>
      </c>
      <c r="B491" s="537"/>
      <c r="C491" s="537"/>
      <c r="D491" s="537"/>
      <c r="E491" s="537"/>
      <c r="F491" s="537"/>
      <c r="G491" s="537"/>
      <c r="H491" s="647"/>
      <c r="I491" s="537"/>
      <c r="J491" s="648"/>
      <c r="K491" s="505" t="s">
        <v>593</v>
      </c>
      <c r="L491" s="506" t="s">
        <v>20</v>
      </c>
      <c r="M491" s="491" t="s">
        <v>277</v>
      </c>
      <c r="N491" s="78"/>
      <c r="O491" s="77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39"/>
      <c r="AC491" s="39"/>
    </row>
    <row r="492" spans="1:105" x14ac:dyDescent="0.25">
      <c r="A492" s="35" t="s">
        <v>1673</v>
      </c>
      <c r="B492" s="537"/>
      <c r="C492" s="537"/>
      <c r="D492" s="537"/>
      <c r="E492" s="537"/>
      <c r="F492" s="537"/>
      <c r="G492" s="537"/>
      <c r="H492" s="647"/>
      <c r="I492" s="537"/>
      <c r="J492" s="648"/>
      <c r="K492" s="505" t="s">
        <v>566</v>
      </c>
      <c r="L492" s="506" t="s">
        <v>20</v>
      </c>
      <c r="M492" s="491"/>
      <c r="N492" s="78"/>
      <c r="O492" s="77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39"/>
      <c r="AC492" s="39"/>
    </row>
    <row r="493" spans="1:105" x14ac:dyDescent="0.25">
      <c r="A493" s="35" t="s">
        <v>1673</v>
      </c>
      <c r="B493" s="537"/>
      <c r="C493" s="537"/>
      <c r="D493" s="537"/>
      <c r="E493" s="537"/>
      <c r="F493" s="537"/>
      <c r="G493" s="537"/>
      <c r="H493" s="647"/>
      <c r="I493" s="537"/>
      <c r="J493" s="648"/>
      <c r="K493" s="505" t="s">
        <v>567</v>
      </c>
      <c r="L493" s="506" t="s">
        <v>20</v>
      </c>
      <c r="M493" s="491"/>
      <c r="N493" s="78"/>
      <c r="O493" s="77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39"/>
      <c r="AC493" s="39"/>
    </row>
    <row r="494" spans="1:105" ht="15.75" thickBot="1" x14ac:dyDescent="0.3">
      <c r="A494" s="35" t="s">
        <v>1673</v>
      </c>
      <c r="B494" s="537"/>
      <c r="C494" s="537"/>
      <c r="D494" s="537"/>
      <c r="E494" s="537"/>
      <c r="F494" s="537"/>
      <c r="G494" s="537"/>
      <c r="H494" s="647"/>
      <c r="I494" s="538"/>
      <c r="J494" s="650"/>
      <c r="K494" s="508" t="s">
        <v>568</v>
      </c>
      <c r="L494" s="509" t="s">
        <v>20</v>
      </c>
      <c r="M494" s="494"/>
      <c r="N494" s="77"/>
      <c r="O494" s="77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39"/>
      <c r="AC494" s="39"/>
    </row>
    <row r="495" spans="1:105" s="17" customFormat="1" ht="15.75" thickTop="1" x14ac:dyDescent="0.25">
      <c r="A495" s="19" t="s">
        <v>569</v>
      </c>
      <c r="B495" s="540">
        <v>138</v>
      </c>
      <c r="C495" s="540">
        <v>96</v>
      </c>
      <c r="D495" s="540">
        <v>-43</v>
      </c>
      <c r="E495" s="540">
        <v>-3</v>
      </c>
      <c r="F495" s="540">
        <v>-46</v>
      </c>
      <c r="G495" s="540">
        <v>2467</v>
      </c>
      <c r="H495" s="2789">
        <v>12</v>
      </c>
      <c r="I495" s="2779">
        <v>0</v>
      </c>
      <c r="J495" s="662">
        <v>12</v>
      </c>
      <c r="K495" s="503" t="s">
        <v>4917</v>
      </c>
      <c r="L495" s="504" t="s">
        <v>36</v>
      </c>
      <c r="M495" s="496"/>
      <c r="N495" s="76" t="s">
        <v>91</v>
      </c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67"/>
      <c r="AC495" s="67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</row>
    <row r="496" spans="1:105" x14ac:dyDescent="0.25">
      <c r="A496" s="20" t="s">
        <v>569</v>
      </c>
      <c r="B496" s="542"/>
      <c r="C496" s="542"/>
      <c r="D496" s="542"/>
      <c r="E496" s="542"/>
      <c r="F496" s="541"/>
      <c r="G496" s="542"/>
      <c r="H496" s="653"/>
      <c r="I496" s="541"/>
      <c r="J496" s="654"/>
      <c r="K496" s="505" t="s">
        <v>570</v>
      </c>
      <c r="L496" s="506" t="s">
        <v>38</v>
      </c>
      <c r="M496" s="497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39"/>
      <c r="AC496" s="39"/>
    </row>
    <row r="497" spans="1:105" x14ac:dyDescent="0.25">
      <c r="A497" s="20" t="s">
        <v>569</v>
      </c>
      <c r="B497" s="542"/>
      <c r="C497" s="542"/>
      <c r="D497" s="542"/>
      <c r="E497" s="542"/>
      <c r="F497" s="541"/>
      <c r="G497" s="542"/>
      <c r="H497" s="653"/>
      <c r="I497" s="541"/>
      <c r="J497" s="654"/>
      <c r="K497" s="505" t="s">
        <v>571</v>
      </c>
      <c r="L497" s="506" t="s">
        <v>20</v>
      </c>
      <c r="M497" s="497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39"/>
      <c r="AC497" s="39"/>
    </row>
    <row r="498" spans="1:105" x14ac:dyDescent="0.25">
      <c r="A498" s="32" t="s">
        <v>569</v>
      </c>
      <c r="B498" s="541"/>
      <c r="C498" s="541"/>
      <c r="D498" s="541"/>
      <c r="E498" s="541"/>
      <c r="F498" s="541"/>
      <c r="G498" s="541"/>
      <c r="H498" s="653"/>
      <c r="I498" s="541"/>
      <c r="J498" s="654"/>
      <c r="K498" s="505" t="s">
        <v>572</v>
      </c>
      <c r="L498" s="506" t="s">
        <v>20</v>
      </c>
      <c r="M498" s="497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39"/>
      <c r="AC498" s="39"/>
    </row>
    <row r="499" spans="1:105" x14ac:dyDescent="0.25">
      <c r="A499" s="20" t="s">
        <v>569</v>
      </c>
      <c r="B499" s="542"/>
      <c r="C499" s="542"/>
      <c r="D499" s="542"/>
      <c r="E499" s="542"/>
      <c r="F499" s="541"/>
      <c r="G499" s="542"/>
      <c r="H499" s="653"/>
      <c r="I499" s="541"/>
      <c r="J499" s="654"/>
      <c r="K499" s="505" t="s">
        <v>573</v>
      </c>
      <c r="L499" s="506" t="s">
        <v>20</v>
      </c>
      <c r="M499" s="497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39"/>
      <c r="AC499" s="39"/>
    </row>
    <row r="500" spans="1:105" x14ac:dyDescent="0.25">
      <c r="A500" s="20" t="s">
        <v>569</v>
      </c>
      <c r="B500" s="542"/>
      <c r="C500" s="542"/>
      <c r="D500" s="542"/>
      <c r="E500" s="542"/>
      <c r="F500" s="541"/>
      <c r="G500" s="542"/>
      <c r="H500" s="653"/>
      <c r="I500" s="541"/>
      <c r="J500" s="654"/>
      <c r="K500" s="505" t="s">
        <v>574</v>
      </c>
      <c r="L500" s="506" t="s">
        <v>20</v>
      </c>
      <c r="M500" s="497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39"/>
      <c r="AC500" s="39"/>
    </row>
    <row r="501" spans="1:105" x14ac:dyDescent="0.25">
      <c r="A501" s="32" t="s">
        <v>569</v>
      </c>
      <c r="B501" s="541"/>
      <c r="C501" s="541"/>
      <c r="D501" s="541"/>
      <c r="E501" s="541"/>
      <c r="F501" s="541"/>
      <c r="G501" s="541"/>
      <c r="H501" s="653"/>
      <c r="I501" s="541"/>
      <c r="J501" s="654"/>
      <c r="K501" s="505" t="s">
        <v>575</v>
      </c>
      <c r="L501" s="506" t="s">
        <v>45</v>
      </c>
      <c r="M501" s="497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39"/>
      <c r="AC501" s="39"/>
    </row>
    <row r="502" spans="1:105" x14ac:dyDescent="0.25">
      <c r="A502" s="20" t="s">
        <v>569</v>
      </c>
      <c r="B502" s="542"/>
      <c r="C502" s="542"/>
      <c r="D502" s="542"/>
      <c r="E502" s="542"/>
      <c r="F502" s="541"/>
      <c r="G502" s="542"/>
      <c r="H502" s="653"/>
      <c r="I502" s="541"/>
      <c r="J502" s="654"/>
      <c r="K502" s="505" t="s">
        <v>4918</v>
      </c>
      <c r="L502" s="506" t="s">
        <v>46</v>
      </c>
      <c r="M502" s="497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39"/>
      <c r="AC502" s="39"/>
    </row>
    <row r="503" spans="1:105" x14ac:dyDescent="0.25">
      <c r="A503" s="20" t="s">
        <v>569</v>
      </c>
      <c r="B503" s="542"/>
      <c r="C503" s="542"/>
      <c r="D503" s="542"/>
      <c r="E503" s="542"/>
      <c r="F503" s="541"/>
      <c r="G503" s="542"/>
      <c r="H503" s="653"/>
      <c r="I503" s="541"/>
      <c r="J503" s="654"/>
      <c r="K503" s="505" t="s">
        <v>576</v>
      </c>
      <c r="L503" s="506" t="s">
        <v>25</v>
      </c>
      <c r="M503" s="497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39"/>
      <c r="AC503" s="39"/>
    </row>
    <row r="504" spans="1:105" x14ac:dyDescent="0.25">
      <c r="A504" s="20" t="s">
        <v>569</v>
      </c>
      <c r="B504" s="542"/>
      <c r="C504" s="542"/>
      <c r="D504" s="542"/>
      <c r="E504" s="542"/>
      <c r="F504" s="541"/>
      <c r="G504" s="542"/>
      <c r="H504" s="653"/>
      <c r="I504" s="541"/>
      <c r="J504" s="654"/>
      <c r="K504" s="505" t="s">
        <v>577</v>
      </c>
      <c r="L504" s="506" t="s">
        <v>57</v>
      </c>
      <c r="M504" s="497" t="s">
        <v>578</v>
      </c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39"/>
      <c r="AC504" s="39"/>
    </row>
    <row r="505" spans="1:105" x14ac:dyDescent="0.25">
      <c r="A505" s="20" t="s">
        <v>569</v>
      </c>
      <c r="B505" s="542"/>
      <c r="C505" s="542"/>
      <c r="D505" s="542"/>
      <c r="E505" s="542"/>
      <c r="F505" s="541"/>
      <c r="G505" s="542"/>
      <c r="H505" s="653"/>
      <c r="I505" s="541"/>
      <c r="J505" s="654"/>
      <c r="K505" s="505" t="s">
        <v>579</v>
      </c>
      <c r="L505" s="506" t="s">
        <v>57</v>
      </c>
      <c r="M505" s="497" t="s">
        <v>578</v>
      </c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39"/>
      <c r="AC505" s="39"/>
    </row>
    <row r="506" spans="1:105" ht="15.75" thickBot="1" x14ac:dyDescent="0.3">
      <c r="A506" s="20" t="s">
        <v>569</v>
      </c>
      <c r="B506" s="542"/>
      <c r="C506" s="542"/>
      <c r="D506" s="542"/>
      <c r="E506" s="542"/>
      <c r="F506" s="541"/>
      <c r="G506" s="542"/>
      <c r="H506" s="653"/>
      <c r="I506" s="2780"/>
      <c r="J506" s="660"/>
      <c r="K506" s="508" t="s">
        <v>580</v>
      </c>
      <c r="L506" s="509" t="s">
        <v>63</v>
      </c>
      <c r="M506" s="497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39"/>
      <c r="AC506" s="39"/>
    </row>
    <row r="507" spans="1:105" s="17" customFormat="1" ht="15.75" thickTop="1" x14ac:dyDescent="0.25">
      <c r="A507" s="19" t="s">
        <v>581</v>
      </c>
      <c r="B507" s="540">
        <v>50</v>
      </c>
      <c r="C507" s="540">
        <v>32</v>
      </c>
      <c r="D507" s="540">
        <v>-11</v>
      </c>
      <c r="E507" s="540">
        <v>2</v>
      </c>
      <c r="F507" s="540">
        <v>-9</v>
      </c>
      <c r="G507" s="540">
        <v>126</v>
      </c>
      <c r="H507" s="2789">
        <v>3</v>
      </c>
      <c r="I507" s="2779">
        <v>0</v>
      </c>
      <c r="J507" s="662">
        <v>3</v>
      </c>
      <c r="K507" s="503" t="s">
        <v>582</v>
      </c>
      <c r="L507" s="504" t="s">
        <v>20</v>
      </c>
      <c r="M507" s="49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67"/>
      <c r="AC507" s="6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</row>
    <row r="508" spans="1:105" x14ac:dyDescent="0.25">
      <c r="A508" s="20" t="s">
        <v>581</v>
      </c>
      <c r="B508" s="542"/>
      <c r="C508" s="542"/>
      <c r="D508" s="542"/>
      <c r="E508" s="542"/>
      <c r="F508" s="541"/>
      <c r="G508" s="542"/>
      <c r="H508" s="653"/>
      <c r="I508" s="541"/>
      <c r="J508" s="654"/>
      <c r="K508" s="505" t="s">
        <v>4919</v>
      </c>
      <c r="L508" s="506" t="s">
        <v>20</v>
      </c>
      <c r="M508" s="497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39"/>
      <c r="AC508" s="39"/>
    </row>
    <row r="509" spans="1:105" s="29" customFormat="1" ht="15.75" thickBot="1" x14ac:dyDescent="0.3">
      <c r="A509" s="30" t="s">
        <v>581</v>
      </c>
      <c r="B509" s="548"/>
      <c r="C509" s="548"/>
      <c r="D509" s="548"/>
      <c r="E509" s="548"/>
      <c r="F509" s="548"/>
      <c r="G509" s="548"/>
      <c r="H509" s="2794"/>
      <c r="I509" s="2780"/>
      <c r="J509" s="660"/>
      <c r="K509" s="508" t="s">
        <v>583</v>
      </c>
      <c r="L509" s="509" t="s">
        <v>45</v>
      </c>
      <c r="M509" s="500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69"/>
      <c r="AC509" s="6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</row>
    <row r="510" spans="1:105" s="2934" customFormat="1" ht="15.75" thickTop="1" x14ac:dyDescent="0.25">
      <c r="A510" s="84" t="s">
        <v>584</v>
      </c>
      <c r="B510" s="545">
        <v>179</v>
      </c>
      <c r="C510" s="545">
        <v>147</v>
      </c>
      <c r="D510" s="545">
        <v>-16</v>
      </c>
      <c r="E510" s="545">
        <v>-2</v>
      </c>
      <c r="F510" s="545">
        <v>-18</v>
      </c>
      <c r="G510" s="545">
        <v>174</v>
      </c>
      <c r="H510" s="655">
        <v>20</v>
      </c>
      <c r="I510" s="2781">
        <v>0</v>
      </c>
      <c r="J510" s="663">
        <v>20</v>
      </c>
      <c r="K510" s="2936" t="s">
        <v>585</v>
      </c>
      <c r="L510" s="2937" t="s">
        <v>36</v>
      </c>
      <c r="M510" s="2940"/>
      <c r="N510" s="2941"/>
      <c r="O510" s="2941"/>
      <c r="P510" s="2941"/>
      <c r="Q510" s="2941"/>
      <c r="R510" s="2941"/>
      <c r="S510" s="2941"/>
      <c r="T510" s="2941"/>
      <c r="U510" s="2941"/>
      <c r="V510" s="2941"/>
      <c r="W510" s="2941"/>
      <c r="X510" s="2941"/>
      <c r="Y510" s="2941"/>
      <c r="Z510" s="2941"/>
      <c r="AA510" s="2941"/>
      <c r="AB510" s="2942"/>
      <c r="AC510" s="2942"/>
    </row>
    <row r="511" spans="1:105" x14ac:dyDescent="0.25">
      <c r="A511" s="35" t="s">
        <v>584</v>
      </c>
      <c r="B511" s="537"/>
      <c r="C511" s="537"/>
      <c r="D511" s="537"/>
      <c r="E511" s="537"/>
      <c r="F511" s="537"/>
      <c r="G511" s="537"/>
      <c r="H511" s="647"/>
      <c r="I511" s="537"/>
      <c r="J511" s="648"/>
      <c r="K511" s="505" t="s">
        <v>586</v>
      </c>
      <c r="L511" s="506" t="s">
        <v>38</v>
      </c>
      <c r="M511" s="494"/>
      <c r="N511" s="77"/>
      <c r="O511" s="77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39"/>
      <c r="AC511" s="39"/>
    </row>
    <row r="512" spans="1:105" x14ac:dyDescent="0.25">
      <c r="A512" s="35" t="s">
        <v>584</v>
      </c>
      <c r="B512" s="537"/>
      <c r="C512" s="537"/>
      <c r="D512" s="537"/>
      <c r="E512" s="537"/>
      <c r="F512" s="537"/>
      <c r="G512" s="537"/>
      <c r="H512" s="647"/>
      <c r="I512" s="537"/>
      <c r="J512" s="648"/>
      <c r="K512" s="505" t="s">
        <v>587</v>
      </c>
      <c r="L512" s="506" t="s">
        <v>20</v>
      </c>
      <c r="M512" s="494"/>
      <c r="N512" s="77"/>
      <c r="O512" s="77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39"/>
      <c r="AC512" s="39"/>
    </row>
    <row r="513" spans="1:29" x14ac:dyDescent="0.25">
      <c r="A513" s="35" t="s">
        <v>584</v>
      </c>
      <c r="B513" s="537"/>
      <c r="C513" s="537"/>
      <c r="D513" s="537"/>
      <c r="E513" s="537"/>
      <c r="F513" s="537"/>
      <c r="G513" s="537"/>
      <c r="H513" s="647"/>
      <c r="I513" s="537"/>
      <c r="J513" s="648"/>
      <c r="K513" s="505" t="s">
        <v>588</v>
      </c>
      <c r="L513" s="506" t="s">
        <v>20</v>
      </c>
      <c r="M513" s="494" t="s">
        <v>474</v>
      </c>
      <c r="N513" s="77"/>
      <c r="O513" s="77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39"/>
      <c r="AC513" s="39"/>
    </row>
    <row r="514" spans="1:29" x14ac:dyDescent="0.25">
      <c r="A514" s="35" t="s">
        <v>584</v>
      </c>
      <c r="B514" s="537"/>
      <c r="C514" s="537"/>
      <c r="D514" s="537"/>
      <c r="E514" s="537"/>
      <c r="F514" s="537"/>
      <c r="G514" s="537"/>
      <c r="H514" s="647"/>
      <c r="I514" s="537"/>
      <c r="J514" s="648"/>
      <c r="K514" s="505" t="s">
        <v>589</v>
      </c>
      <c r="L514" s="506" t="s">
        <v>20</v>
      </c>
      <c r="M514" s="494" t="s">
        <v>590</v>
      </c>
      <c r="N514" s="77"/>
      <c r="O514" s="77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39"/>
      <c r="AC514" s="39"/>
    </row>
    <row r="515" spans="1:29" x14ac:dyDescent="0.25">
      <c r="A515" s="35" t="s">
        <v>584</v>
      </c>
      <c r="B515" s="537"/>
      <c r="C515" s="537"/>
      <c r="D515" s="537"/>
      <c r="E515" s="537"/>
      <c r="F515" s="537"/>
      <c r="G515" s="537"/>
      <c r="H515" s="647"/>
      <c r="I515" s="537"/>
      <c r="J515" s="648"/>
      <c r="K515" s="505" t="s">
        <v>591</v>
      </c>
      <c r="L515" s="506" t="s">
        <v>20</v>
      </c>
      <c r="M515" s="494"/>
      <c r="N515" s="77"/>
      <c r="O515" s="77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39"/>
      <c r="AC515" s="39"/>
    </row>
    <row r="516" spans="1:29" x14ac:dyDescent="0.25">
      <c r="A516" s="35" t="s">
        <v>584</v>
      </c>
      <c r="B516" s="537"/>
      <c r="C516" s="537"/>
      <c r="D516" s="537"/>
      <c r="E516" s="537"/>
      <c r="F516" s="537"/>
      <c r="G516" s="537"/>
      <c r="H516" s="647"/>
      <c r="I516" s="537"/>
      <c r="J516" s="648"/>
      <c r="K516" s="505" t="s">
        <v>592</v>
      </c>
      <c r="L516" s="506" t="s">
        <v>20</v>
      </c>
      <c r="M516" s="494"/>
      <c r="N516" s="77"/>
      <c r="O516" s="77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39"/>
      <c r="AC516" s="39"/>
    </row>
    <row r="517" spans="1:29" x14ac:dyDescent="0.25">
      <c r="A517" s="35" t="s">
        <v>584</v>
      </c>
      <c r="B517" s="537"/>
      <c r="C517" s="537"/>
      <c r="D517" s="537"/>
      <c r="E517" s="537"/>
      <c r="F517" s="537"/>
      <c r="G517" s="537"/>
      <c r="H517" s="647"/>
      <c r="I517" s="537"/>
      <c r="J517" s="648"/>
      <c r="K517" s="505" t="s">
        <v>593</v>
      </c>
      <c r="L517" s="506" t="s">
        <v>20</v>
      </c>
      <c r="M517" s="494" t="s">
        <v>81</v>
      </c>
      <c r="N517" s="77"/>
      <c r="O517" s="77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39"/>
      <c r="AC517" s="39"/>
    </row>
    <row r="518" spans="1:29" x14ac:dyDescent="0.25">
      <c r="A518" s="35" t="s">
        <v>584</v>
      </c>
      <c r="B518" s="537"/>
      <c r="C518" s="537"/>
      <c r="D518" s="537"/>
      <c r="E518" s="537"/>
      <c r="F518" s="537"/>
      <c r="G518" s="537"/>
      <c r="H518" s="647"/>
      <c r="I518" s="537"/>
      <c r="J518" s="648"/>
      <c r="K518" s="505" t="s">
        <v>594</v>
      </c>
      <c r="L518" s="506" t="s">
        <v>20</v>
      </c>
      <c r="M518" s="494"/>
      <c r="N518" s="77"/>
      <c r="O518" s="77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39"/>
      <c r="AC518" s="39"/>
    </row>
    <row r="519" spans="1:29" x14ac:dyDescent="0.25">
      <c r="A519" s="35" t="s">
        <v>584</v>
      </c>
      <c r="B519" s="537"/>
      <c r="C519" s="537"/>
      <c r="D519" s="537"/>
      <c r="E519" s="537"/>
      <c r="F519" s="537"/>
      <c r="G519" s="537"/>
      <c r="H519" s="647"/>
      <c r="I519" s="537"/>
      <c r="J519" s="648"/>
      <c r="K519" s="505" t="s">
        <v>4920</v>
      </c>
      <c r="L519" s="506" t="s">
        <v>20</v>
      </c>
      <c r="M519" s="494"/>
      <c r="N519" s="77"/>
      <c r="O519" s="77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39"/>
      <c r="AC519" s="39"/>
    </row>
    <row r="520" spans="1:29" x14ac:dyDescent="0.25">
      <c r="A520" s="35" t="s">
        <v>584</v>
      </c>
      <c r="B520" s="537"/>
      <c r="C520" s="537"/>
      <c r="D520" s="537"/>
      <c r="E520" s="537"/>
      <c r="F520" s="537"/>
      <c r="G520" s="537"/>
      <c r="H520" s="647"/>
      <c r="I520" s="537"/>
      <c r="J520" s="648"/>
      <c r="K520" s="505" t="s">
        <v>595</v>
      </c>
      <c r="L520" s="506" t="s">
        <v>20</v>
      </c>
      <c r="M520" s="494" t="s">
        <v>512</v>
      </c>
      <c r="N520" s="77"/>
      <c r="O520" s="77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39"/>
      <c r="AC520" s="39"/>
    </row>
    <row r="521" spans="1:29" x14ac:dyDescent="0.25">
      <c r="A521" s="35" t="s">
        <v>584</v>
      </c>
      <c r="B521" s="537"/>
      <c r="C521" s="537"/>
      <c r="D521" s="537"/>
      <c r="E521" s="537"/>
      <c r="F521" s="537"/>
      <c r="G521" s="537"/>
      <c r="H521" s="647"/>
      <c r="I521" s="537"/>
      <c r="J521" s="648"/>
      <c r="K521" s="505" t="s">
        <v>596</v>
      </c>
      <c r="L521" s="506" t="s">
        <v>20</v>
      </c>
      <c r="M521" s="494"/>
      <c r="N521" s="77"/>
      <c r="O521" s="77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39"/>
      <c r="AC521" s="39"/>
    </row>
    <row r="522" spans="1:29" x14ac:dyDescent="0.25">
      <c r="A522" s="35" t="s">
        <v>584</v>
      </c>
      <c r="B522" s="537"/>
      <c r="C522" s="537"/>
      <c r="D522" s="537"/>
      <c r="E522" s="537"/>
      <c r="F522" s="537"/>
      <c r="G522" s="537"/>
      <c r="H522" s="647"/>
      <c r="I522" s="537"/>
      <c r="J522" s="648"/>
      <c r="K522" s="505" t="s">
        <v>597</v>
      </c>
      <c r="L522" s="506" t="s">
        <v>20</v>
      </c>
      <c r="M522" s="494"/>
      <c r="N522" s="77"/>
      <c r="O522" s="77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39"/>
      <c r="AC522" s="39"/>
    </row>
    <row r="523" spans="1:29" x14ac:dyDescent="0.25">
      <c r="A523" s="35" t="s">
        <v>584</v>
      </c>
      <c r="B523" s="537"/>
      <c r="C523" s="537"/>
      <c r="D523" s="537"/>
      <c r="E523" s="537"/>
      <c r="F523" s="537"/>
      <c r="G523" s="537"/>
      <c r="H523" s="647"/>
      <c r="I523" s="537"/>
      <c r="J523" s="648"/>
      <c r="K523" s="505" t="s">
        <v>598</v>
      </c>
      <c r="L523" s="506" t="s">
        <v>20</v>
      </c>
      <c r="M523" s="494"/>
      <c r="N523" s="77"/>
      <c r="O523" s="77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39"/>
      <c r="AC523" s="39"/>
    </row>
    <row r="524" spans="1:29" x14ac:dyDescent="0.25">
      <c r="A524" s="35" t="s">
        <v>584</v>
      </c>
      <c r="B524" s="537"/>
      <c r="C524" s="537"/>
      <c r="D524" s="537"/>
      <c r="E524" s="537"/>
      <c r="F524" s="537"/>
      <c r="G524" s="537"/>
      <c r="H524" s="647"/>
      <c r="I524" s="537"/>
      <c r="J524" s="648"/>
      <c r="K524" s="505" t="s">
        <v>599</v>
      </c>
      <c r="L524" s="506" t="s">
        <v>20</v>
      </c>
      <c r="M524" s="494"/>
      <c r="N524" s="77"/>
      <c r="O524" s="77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39"/>
      <c r="AC524" s="39"/>
    </row>
    <row r="525" spans="1:29" x14ac:dyDescent="0.25">
      <c r="A525" s="35" t="s">
        <v>584</v>
      </c>
      <c r="B525" s="537"/>
      <c r="C525" s="537"/>
      <c r="D525" s="537"/>
      <c r="E525" s="537"/>
      <c r="F525" s="537"/>
      <c r="G525" s="537"/>
      <c r="H525" s="647"/>
      <c r="I525" s="537"/>
      <c r="J525" s="648"/>
      <c r="K525" s="505" t="s">
        <v>600</v>
      </c>
      <c r="L525" s="506" t="s">
        <v>20</v>
      </c>
      <c r="M525" s="494"/>
      <c r="N525" s="77"/>
      <c r="O525" s="77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39"/>
      <c r="AC525" s="39"/>
    </row>
    <row r="526" spans="1:29" x14ac:dyDescent="0.25">
      <c r="A526" s="35" t="s">
        <v>584</v>
      </c>
      <c r="B526" s="537"/>
      <c r="C526" s="537"/>
      <c r="D526" s="537"/>
      <c r="E526" s="537"/>
      <c r="F526" s="537"/>
      <c r="G526" s="537"/>
      <c r="H526" s="647"/>
      <c r="I526" s="537"/>
      <c r="J526" s="648"/>
      <c r="K526" s="505" t="s">
        <v>601</v>
      </c>
      <c r="L526" s="506" t="s">
        <v>20</v>
      </c>
      <c r="M526" s="494"/>
      <c r="N526" s="77"/>
      <c r="O526" s="77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39"/>
      <c r="AC526" s="39"/>
    </row>
    <row r="527" spans="1:29" x14ac:dyDescent="0.25">
      <c r="A527" s="35" t="s">
        <v>584</v>
      </c>
      <c r="B527" s="537"/>
      <c r="C527" s="537"/>
      <c r="D527" s="537"/>
      <c r="E527" s="537"/>
      <c r="F527" s="537"/>
      <c r="G527" s="537"/>
      <c r="H527" s="647"/>
      <c r="I527" s="537"/>
      <c r="J527" s="648"/>
      <c r="K527" s="505" t="s">
        <v>602</v>
      </c>
      <c r="L527" s="506" t="s">
        <v>63</v>
      </c>
      <c r="M527" s="494"/>
      <c r="N527" s="77"/>
      <c r="O527" s="77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39"/>
      <c r="AC527" s="39"/>
    </row>
    <row r="528" spans="1:29" x14ac:dyDescent="0.25">
      <c r="A528" s="35" t="s">
        <v>584</v>
      </c>
      <c r="B528" s="537"/>
      <c r="C528" s="537"/>
      <c r="D528" s="537"/>
      <c r="E528" s="537"/>
      <c r="F528" s="537"/>
      <c r="G528" s="537"/>
      <c r="H528" s="647"/>
      <c r="I528" s="537"/>
      <c r="J528" s="648"/>
      <c r="K528" s="505" t="s">
        <v>603</v>
      </c>
      <c r="L528" s="506" t="s">
        <v>63</v>
      </c>
      <c r="M528" s="494"/>
      <c r="N528" s="77"/>
      <c r="O528" s="77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39"/>
      <c r="AC528" s="39"/>
    </row>
    <row r="529" spans="1:105" s="29" customFormat="1" ht="15.75" thickBot="1" x14ac:dyDescent="0.3">
      <c r="A529" s="85" t="s">
        <v>584</v>
      </c>
      <c r="B529" s="544"/>
      <c r="C529" s="544"/>
      <c r="D529" s="544"/>
      <c r="E529" s="544"/>
      <c r="F529" s="544"/>
      <c r="G529" s="544"/>
      <c r="H529" s="2791"/>
      <c r="I529" s="538"/>
      <c r="J529" s="650"/>
      <c r="K529" s="508" t="s">
        <v>604</v>
      </c>
      <c r="L529" s="509" t="s">
        <v>65</v>
      </c>
      <c r="M529" s="501"/>
      <c r="N529" s="86"/>
      <c r="O529" s="86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69"/>
      <c r="AC529" s="6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</row>
    <row r="530" spans="1:105" ht="15.75" thickTop="1" x14ac:dyDescent="0.25">
      <c r="A530" s="35" t="s">
        <v>605</v>
      </c>
      <c r="B530" s="537">
        <v>4883</v>
      </c>
      <c r="C530" s="537">
        <v>494</v>
      </c>
      <c r="D530" s="537">
        <v>-399</v>
      </c>
      <c r="E530" s="537">
        <v>196</v>
      </c>
      <c r="F530" s="537">
        <v>-203</v>
      </c>
      <c r="G530" s="537">
        <v>18056</v>
      </c>
      <c r="H530" s="647">
        <v>41</v>
      </c>
      <c r="I530" s="2777">
        <v>0</v>
      </c>
      <c r="J530" s="646">
        <v>41</v>
      </c>
      <c r="K530" s="503" t="s">
        <v>606</v>
      </c>
      <c r="L530" s="504" t="s">
        <v>36</v>
      </c>
      <c r="M530" s="494"/>
      <c r="N530" s="77"/>
      <c r="O530" s="77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39"/>
      <c r="AC530" s="39"/>
    </row>
    <row r="531" spans="1:105" x14ac:dyDescent="0.25">
      <c r="A531" s="35" t="s">
        <v>605</v>
      </c>
      <c r="B531" s="537"/>
      <c r="C531" s="537"/>
      <c r="D531" s="537"/>
      <c r="E531" s="537"/>
      <c r="F531" s="537"/>
      <c r="G531" s="537"/>
      <c r="H531" s="647"/>
      <c r="I531" s="537"/>
      <c r="J531" s="648"/>
      <c r="K531" s="505" t="s">
        <v>607</v>
      </c>
      <c r="L531" s="506" t="s">
        <v>38</v>
      </c>
      <c r="M531" s="494"/>
      <c r="N531" s="77"/>
      <c r="O531" s="77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39"/>
      <c r="AC531" s="39"/>
    </row>
    <row r="532" spans="1:105" x14ac:dyDescent="0.25">
      <c r="A532" s="35" t="s">
        <v>605</v>
      </c>
      <c r="B532" s="537"/>
      <c r="C532" s="537"/>
      <c r="D532" s="537"/>
      <c r="E532" s="537"/>
      <c r="F532" s="537"/>
      <c r="G532" s="537"/>
      <c r="H532" s="647"/>
      <c r="I532" s="537"/>
      <c r="J532" s="648"/>
      <c r="K532" s="505" t="s">
        <v>608</v>
      </c>
      <c r="L532" s="506" t="s">
        <v>38</v>
      </c>
      <c r="M532" s="494"/>
      <c r="N532" s="77"/>
      <c r="O532" s="77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39"/>
      <c r="AC532" s="39"/>
    </row>
    <row r="533" spans="1:105" x14ac:dyDescent="0.25">
      <c r="A533" s="35" t="s">
        <v>605</v>
      </c>
      <c r="B533" s="537"/>
      <c r="C533" s="537"/>
      <c r="D533" s="537"/>
      <c r="E533" s="537"/>
      <c r="F533" s="537"/>
      <c r="G533" s="537"/>
      <c r="H533" s="647"/>
      <c r="I533" s="537"/>
      <c r="J533" s="648"/>
      <c r="K533" s="505" t="s">
        <v>609</v>
      </c>
      <c r="L533" s="506" t="s">
        <v>38</v>
      </c>
      <c r="M533" s="494"/>
      <c r="N533" s="77"/>
      <c r="O533" s="77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39"/>
      <c r="AC533" s="39"/>
    </row>
    <row r="534" spans="1:105" x14ac:dyDescent="0.25">
      <c r="A534" s="35" t="s">
        <v>605</v>
      </c>
      <c r="B534" s="537"/>
      <c r="C534" s="537"/>
      <c r="D534" s="537"/>
      <c r="E534" s="537"/>
      <c r="F534" s="537"/>
      <c r="G534" s="537"/>
      <c r="H534" s="647"/>
      <c r="I534" s="537"/>
      <c r="J534" s="648"/>
      <c r="K534" s="505" t="s">
        <v>610</v>
      </c>
      <c r="L534" s="506" t="s">
        <v>38</v>
      </c>
      <c r="M534" s="491" t="s">
        <v>378</v>
      </c>
      <c r="N534" s="77"/>
      <c r="O534" s="77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39"/>
      <c r="AC534" s="39"/>
    </row>
    <row r="535" spans="1:105" x14ac:dyDescent="0.25">
      <c r="A535" s="35" t="s">
        <v>605</v>
      </c>
      <c r="B535" s="537"/>
      <c r="C535" s="537"/>
      <c r="D535" s="537"/>
      <c r="E535" s="537"/>
      <c r="F535" s="537"/>
      <c r="G535" s="537"/>
      <c r="H535" s="647"/>
      <c r="I535" s="537"/>
      <c r="J535" s="648"/>
      <c r="K535" s="505" t="s">
        <v>611</v>
      </c>
      <c r="L535" s="506" t="s">
        <v>40</v>
      </c>
      <c r="M535" s="494"/>
      <c r="N535" s="77"/>
      <c r="O535" s="77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39"/>
      <c r="AC535" s="39"/>
    </row>
    <row r="536" spans="1:105" x14ac:dyDescent="0.25">
      <c r="A536" s="35" t="s">
        <v>605</v>
      </c>
      <c r="B536" s="537"/>
      <c r="C536" s="537"/>
      <c r="D536" s="537"/>
      <c r="E536" s="537"/>
      <c r="F536" s="537"/>
      <c r="G536" s="537"/>
      <c r="H536" s="647"/>
      <c r="I536" s="537"/>
      <c r="J536" s="648"/>
      <c r="K536" s="505" t="s">
        <v>612</v>
      </c>
      <c r="L536" s="506" t="s">
        <v>40</v>
      </c>
      <c r="M536" s="494"/>
      <c r="N536" s="77"/>
      <c r="O536" s="77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39"/>
      <c r="AC536" s="39"/>
    </row>
    <row r="537" spans="1:105" x14ac:dyDescent="0.25">
      <c r="A537" s="35" t="s">
        <v>605</v>
      </c>
      <c r="B537" s="537"/>
      <c r="C537" s="537"/>
      <c r="D537" s="537"/>
      <c r="E537" s="537"/>
      <c r="F537" s="537"/>
      <c r="G537" s="537"/>
      <c r="H537" s="647"/>
      <c r="I537" s="537"/>
      <c r="J537" s="648"/>
      <c r="K537" s="505" t="s">
        <v>613</v>
      </c>
      <c r="L537" s="506" t="s">
        <v>40</v>
      </c>
      <c r="M537" s="494"/>
      <c r="N537" s="77"/>
      <c r="O537" s="77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39"/>
      <c r="AC537" s="39"/>
    </row>
    <row r="538" spans="1:105" x14ac:dyDescent="0.25">
      <c r="A538" s="35" t="s">
        <v>605</v>
      </c>
      <c r="B538" s="537"/>
      <c r="C538" s="537"/>
      <c r="D538" s="537"/>
      <c r="E538" s="537"/>
      <c r="F538" s="537"/>
      <c r="G538" s="537"/>
      <c r="H538" s="647"/>
      <c r="I538" s="537"/>
      <c r="J538" s="648"/>
      <c r="K538" s="505" t="s">
        <v>614</v>
      </c>
      <c r="L538" s="506" t="s">
        <v>40</v>
      </c>
      <c r="M538" s="494"/>
      <c r="N538" s="77"/>
      <c r="O538" s="77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39"/>
      <c r="AC538" s="39"/>
    </row>
    <row r="539" spans="1:105" x14ac:dyDescent="0.25">
      <c r="A539" s="35" t="s">
        <v>605</v>
      </c>
      <c r="B539" s="537"/>
      <c r="C539" s="537"/>
      <c r="D539" s="537"/>
      <c r="E539" s="537"/>
      <c r="F539" s="537"/>
      <c r="G539" s="537"/>
      <c r="H539" s="647"/>
      <c r="I539" s="537"/>
      <c r="J539" s="648"/>
      <c r="K539" s="505" t="s">
        <v>4921</v>
      </c>
      <c r="L539" s="506" t="s">
        <v>40</v>
      </c>
      <c r="M539" s="494" t="s">
        <v>185</v>
      </c>
      <c r="N539" s="77"/>
      <c r="O539" s="77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39"/>
      <c r="AC539" s="39"/>
    </row>
    <row r="540" spans="1:105" x14ac:dyDescent="0.25">
      <c r="A540" s="35" t="s">
        <v>605</v>
      </c>
      <c r="B540" s="537"/>
      <c r="C540" s="537"/>
      <c r="D540" s="537"/>
      <c r="E540" s="537"/>
      <c r="F540" s="537"/>
      <c r="G540" s="537"/>
      <c r="H540" s="647"/>
      <c r="I540" s="537"/>
      <c r="J540" s="648"/>
      <c r="K540" s="505" t="s">
        <v>615</v>
      </c>
      <c r="L540" s="507" t="s">
        <v>40</v>
      </c>
      <c r="M540" s="494"/>
      <c r="N540" s="77"/>
      <c r="O540" s="77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39"/>
      <c r="AC540" s="39"/>
    </row>
    <row r="541" spans="1:105" x14ac:dyDescent="0.25">
      <c r="A541" s="35" t="s">
        <v>605</v>
      </c>
      <c r="B541" s="537"/>
      <c r="C541" s="537"/>
      <c r="D541" s="537"/>
      <c r="E541" s="537"/>
      <c r="F541" s="537"/>
      <c r="G541" s="537"/>
      <c r="H541" s="647"/>
      <c r="I541" s="537"/>
      <c r="J541" s="648"/>
      <c r="K541" s="505" t="s">
        <v>616</v>
      </c>
      <c r="L541" s="506" t="s">
        <v>40</v>
      </c>
      <c r="M541" s="494"/>
      <c r="N541" s="77"/>
      <c r="O541" s="77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39"/>
      <c r="AC541" s="39"/>
    </row>
    <row r="542" spans="1:105" x14ac:dyDescent="0.25">
      <c r="A542" s="35" t="s">
        <v>605</v>
      </c>
      <c r="B542" s="537"/>
      <c r="C542" s="537"/>
      <c r="D542" s="537"/>
      <c r="E542" s="537"/>
      <c r="F542" s="537"/>
      <c r="G542" s="537"/>
      <c r="H542" s="647"/>
      <c r="I542" s="537"/>
      <c r="J542" s="648"/>
      <c r="K542" s="505" t="s">
        <v>617</v>
      </c>
      <c r="L542" s="506" t="s">
        <v>40</v>
      </c>
      <c r="M542" s="494"/>
      <c r="N542" s="77"/>
      <c r="O542" s="77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39"/>
      <c r="AC542" s="39"/>
    </row>
    <row r="543" spans="1:105" x14ac:dyDescent="0.25">
      <c r="A543" s="35" t="s">
        <v>605</v>
      </c>
      <c r="B543" s="537"/>
      <c r="C543" s="537"/>
      <c r="D543" s="537"/>
      <c r="E543" s="537"/>
      <c r="F543" s="537"/>
      <c r="G543" s="537"/>
      <c r="H543" s="647"/>
      <c r="I543" s="537"/>
      <c r="J543" s="648"/>
      <c r="K543" s="505" t="s">
        <v>618</v>
      </c>
      <c r="L543" s="506" t="s">
        <v>40</v>
      </c>
      <c r="M543" s="494"/>
      <c r="N543" s="77"/>
      <c r="O543" s="77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39"/>
      <c r="AC543" s="39"/>
    </row>
    <row r="544" spans="1:105" x14ac:dyDescent="0.25">
      <c r="A544" s="35" t="s">
        <v>605</v>
      </c>
      <c r="B544" s="537"/>
      <c r="C544" s="537"/>
      <c r="D544" s="537"/>
      <c r="E544" s="537"/>
      <c r="F544" s="537"/>
      <c r="G544" s="537"/>
      <c r="H544" s="647"/>
      <c r="I544" s="537"/>
      <c r="J544" s="648"/>
      <c r="K544" s="505" t="s">
        <v>619</v>
      </c>
      <c r="L544" s="506" t="s">
        <v>40</v>
      </c>
      <c r="M544" s="494"/>
      <c r="N544" s="77"/>
      <c r="O544" s="77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39"/>
      <c r="AC544" s="39"/>
    </row>
    <row r="545" spans="1:29" x14ac:dyDescent="0.25">
      <c r="A545" s="35" t="s">
        <v>605</v>
      </c>
      <c r="B545" s="537"/>
      <c r="C545" s="537"/>
      <c r="D545" s="537"/>
      <c r="E545" s="537"/>
      <c r="F545" s="537"/>
      <c r="G545" s="537"/>
      <c r="H545" s="647"/>
      <c r="I545" s="537"/>
      <c r="J545" s="648"/>
      <c r="K545" s="505" t="s">
        <v>620</v>
      </c>
      <c r="L545" s="506" t="s">
        <v>40</v>
      </c>
      <c r="M545" s="494"/>
      <c r="N545" s="77"/>
      <c r="O545" s="77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39"/>
      <c r="AC545" s="39"/>
    </row>
    <row r="546" spans="1:29" x14ac:dyDescent="0.25">
      <c r="A546" s="35" t="s">
        <v>605</v>
      </c>
      <c r="B546" s="537"/>
      <c r="C546" s="537"/>
      <c r="D546" s="537"/>
      <c r="E546" s="537"/>
      <c r="F546" s="537"/>
      <c r="G546" s="537"/>
      <c r="H546" s="647"/>
      <c r="I546" s="537"/>
      <c r="J546" s="648"/>
      <c r="K546" s="505" t="s">
        <v>621</v>
      </c>
      <c r="L546" s="506" t="s">
        <v>40</v>
      </c>
      <c r="M546" s="494"/>
      <c r="N546" s="77"/>
      <c r="O546" s="77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39"/>
      <c r="AC546" s="39"/>
    </row>
    <row r="547" spans="1:29" x14ac:dyDescent="0.25">
      <c r="A547" s="35" t="s">
        <v>605</v>
      </c>
      <c r="B547" s="537"/>
      <c r="C547" s="537"/>
      <c r="D547" s="537"/>
      <c r="E547" s="537"/>
      <c r="F547" s="537"/>
      <c r="G547" s="537"/>
      <c r="H547" s="647"/>
      <c r="I547" s="537"/>
      <c r="J547" s="648"/>
      <c r="K547" s="505" t="s">
        <v>622</v>
      </c>
      <c r="L547" s="506" t="s">
        <v>40</v>
      </c>
      <c r="M547" s="494" t="s">
        <v>359</v>
      </c>
      <c r="N547" s="77"/>
      <c r="O547" s="77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39"/>
      <c r="AC547" s="39"/>
    </row>
    <row r="548" spans="1:29" x14ac:dyDescent="0.25">
      <c r="A548" s="35" t="s">
        <v>605</v>
      </c>
      <c r="B548" s="537"/>
      <c r="C548" s="537"/>
      <c r="D548" s="537"/>
      <c r="E548" s="537"/>
      <c r="F548" s="537"/>
      <c r="G548" s="537"/>
      <c r="H548" s="647"/>
      <c r="I548" s="537"/>
      <c r="J548" s="648"/>
      <c r="K548" s="505" t="s">
        <v>623</v>
      </c>
      <c r="L548" s="506" t="s">
        <v>20</v>
      </c>
      <c r="M548" s="494"/>
      <c r="N548" s="77"/>
      <c r="O548" s="77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39"/>
      <c r="AC548" s="39"/>
    </row>
    <row r="549" spans="1:29" x14ac:dyDescent="0.25">
      <c r="A549" s="35" t="s">
        <v>605</v>
      </c>
      <c r="B549" s="537"/>
      <c r="C549" s="537"/>
      <c r="D549" s="537"/>
      <c r="E549" s="537"/>
      <c r="F549" s="537"/>
      <c r="G549" s="537"/>
      <c r="H549" s="647"/>
      <c r="I549" s="537"/>
      <c r="J549" s="648"/>
      <c r="K549" s="505" t="s">
        <v>624</v>
      </c>
      <c r="L549" s="506" t="s">
        <v>45</v>
      </c>
      <c r="M549" s="494"/>
      <c r="N549" s="77"/>
      <c r="O549" s="77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39"/>
      <c r="AC549" s="39"/>
    </row>
    <row r="550" spans="1:29" x14ac:dyDescent="0.25">
      <c r="A550" s="35" t="s">
        <v>605</v>
      </c>
      <c r="B550" s="537"/>
      <c r="C550" s="537"/>
      <c r="D550" s="537"/>
      <c r="E550" s="537"/>
      <c r="F550" s="537"/>
      <c r="G550" s="537"/>
      <c r="H550" s="647"/>
      <c r="I550" s="537"/>
      <c r="J550" s="648"/>
      <c r="K550" s="505" t="s">
        <v>625</v>
      </c>
      <c r="L550" s="506" t="s">
        <v>46</v>
      </c>
      <c r="M550" s="494"/>
      <c r="N550" s="77"/>
      <c r="O550" s="77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39"/>
      <c r="AC550" s="39"/>
    </row>
    <row r="551" spans="1:29" x14ac:dyDescent="0.25">
      <c r="A551" s="35" t="s">
        <v>605</v>
      </c>
      <c r="B551" s="537"/>
      <c r="C551" s="537"/>
      <c r="D551" s="537"/>
      <c r="E551" s="537"/>
      <c r="F551" s="537"/>
      <c r="G551" s="537"/>
      <c r="H551" s="647"/>
      <c r="I551" s="537"/>
      <c r="J551" s="648"/>
      <c r="K551" s="505" t="s">
        <v>626</v>
      </c>
      <c r="L551" s="506" t="s">
        <v>46</v>
      </c>
      <c r="M551" s="494"/>
      <c r="N551" s="77"/>
      <c r="O551" s="77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39"/>
      <c r="AC551" s="39"/>
    </row>
    <row r="552" spans="1:29" x14ac:dyDescent="0.25">
      <c r="A552" s="35" t="s">
        <v>605</v>
      </c>
      <c r="B552" s="537"/>
      <c r="C552" s="537"/>
      <c r="D552" s="537"/>
      <c r="E552" s="537"/>
      <c r="F552" s="537"/>
      <c r="G552" s="537"/>
      <c r="H552" s="647"/>
      <c r="I552" s="537"/>
      <c r="J552" s="648"/>
      <c r="K552" s="505" t="s">
        <v>4922</v>
      </c>
      <c r="L552" s="506" t="s">
        <v>46</v>
      </c>
      <c r="M552" s="494"/>
      <c r="N552" s="77"/>
      <c r="O552" s="77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39"/>
      <c r="AC552" s="39"/>
    </row>
    <row r="553" spans="1:29" x14ac:dyDescent="0.25">
      <c r="A553" s="35" t="s">
        <v>605</v>
      </c>
      <c r="B553" s="537"/>
      <c r="C553" s="537"/>
      <c r="D553" s="537"/>
      <c r="E553" s="537"/>
      <c r="F553" s="537"/>
      <c r="G553" s="537"/>
      <c r="H553" s="647"/>
      <c r="I553" s="537"/>
      <c r="J553" s="648"/>
      <c r="K553" s="505" t="s">
        <v>627</v>
      </c>
      <c r="L553" s="506" t="s">
        <v>46</v>
      </c>
      <c r="M553" s="494"/>
      <c r="N553" s="77"/>
      <c r="O553" s="77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39"/>
      <c r="AC553" s="39"/>
    </row>
    <row r="554" spans="1:29" x14ac:dyDescent="0.25">
      <c r="A554" s="35" t="s">
        <v>605</v>
      </c>
      <c r="B554" s="537"/>
      <c r="C554" s="537"/>
      <c r="D554" s="537"/>
      <c r="E554" s="537"/>
      <c r="F554" s="537"/>
      <c r="G554" s="537"/>
      <c r="H554" s="647"/>
      <c r="I554" s="537"/>
      <c r="J554" s="648"/>
      <c r="K554" s="505" t="s">
        <v>628</v>
      </c>
      <c r="L554" s="506" t="s">
        <v>46</v>
      </c>
      <c r="M554" s="494"/>
      <c r="N554" s="77"/>
      <c r="O554" s="77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39"/>
      <c r="AC554" s="39"/>
    </row>
    <row r="555" spans="1:29" x14ac:dyDescent="0.25">
      <c r="A555" s="35" t="s">
        <v>605</v>
      </c>
      <c r="B555" s="537"/>
      <c r="C555" s="537"/>
      <c r="D555" s="537"/>
      <c r="E555" s="537"/>
      <c r="F555" s="537"/>
      <c r="G555" s="537"/>
      <c r="H555" s="647"/>
      <c r="I555" s="537"/>
      <c r="J555" s="648"/>
      <c r="K555" s="505" t="s">
        <v>629</v>
      </c>
      <c r="L555" s="506" t="s">
        <v>46</v>
      </c>
      <c r="M555" s="494"/>
      <c r="N555" s="77"/>
      <c r="O555" s="77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39"/>
      <c r="AC555" s="39"/>
    </row>
    <row r="556" spans="1:29" x14ac:dyDescent="0.25">
      <c r="A556" s="35" t="s">
        <v>605</v>
      </c>
      <c r="B556" s="537"/>
      <c r="C556" s="537"/>
      <c r="D556" s="537"/>
      <c r="E556" s="537"/>
      <c r="F556" s="537"/>
      <c r="G556" s="537"/>
      <c r="H556" s="647"/>
      <c r="I556" s="537"/>
      <c r="J556" s="648"/>
      <c r="K556" s="505" t="s">
        <v>630</v>
      </c>
      <c r="L556" s="506" t="s">
        <v>46</v>
      </c>
      <c r="M556" s="494"/>
      <c r="N556" s="77"/>
      <c r="O556" s="77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39"/>
      <c r="AC556" s="39"/>
    </row>
    <row r="557" spans="1:29" x14ac:dyDescent="0.25">
      <c r="A557" s="35" t="s">
        <v>605</v>
      </c>
      <c r="B557" s="537"/>
      <c r="C557" s="537"/>
      <c r="D557" s="537"/>
      <c r="E557" s="537"/>
      <c r="F557" s="537"/>
      <c r="G557" s="537"/>
      <c r="H557" s="647"/>
      <c r="I557" s="537"/>
      <c r="J557" s="648"/>
      <c r="K557" s="505" t="s">
        <v>631</v>
      </c>
      <c r="L557" s="506" t="s">
        <v>25</v>
      </c>
      <c r="M557" s="494" t="s">
        <v>170</v>
      </c>
      <c r="N557" s="77"/>
      <c r="O557" s="77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39"/>
      <c r="AC557" s="39"/>
    </row>
    <row r="558" spans="1:29" x14ac:dyDescent="0.25">
      <c r="A558" s="35" t="s">
        <v>605</v>
      </c>
      <c r="B558" s="537"/>
      <c r="C558" s="537"/>
      <c r="D558" s="537"/>
      <c r="E558" s="537"/>
      <c r="F558" s="537"/>
      <c r="G558" s="537"/>
      <c r="H558" s="647"/>
      <c r="I558" s="537"/>
      <c r="J558" s="648"/>
      <c r="K558" s="505" t="s">
        <v>632</v>
      </c>
      <c r="L558" s="506" t="s">
        <v>25</v>
      </c>
      <c r="M558" s="494"/>
      <c r="N558" s="77"/>
      <c r="O558" s="77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39"/>
      <c r="AC558" s="39"/>
    </row>
    <row r="559" spans="1:29" x14ac:dyDescent="0.25">
      <c r="A559" s="35" t="s">
        <v>605</v>
      </c>
      <c r="B559" s="537"/>
      <c r="C559" s="537"/>
      <c r="D559" s="537"/>
      <c r="E559" s="537"/>
      <c r="F559" s="537"/>
      <c r="G559" s="537"/>
      <c r="H559" s="647"/>
      <c r="I559" s="537"/>
      <c r="J559" s="648"/>
      <c r="K559" s="505" t="s">
        <v>633</v>
      </c>
      <c r="L559" s="506" t="s">
        <v>25</v>
      </c>
      <c r="M559" s="494"/>
      <c r="N559" s="77"/>
      <c r="O559" s="77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39"/>
      <c r="AC559" s="39"/>
    </row>
    <row r="560" spans="1:29" x14ac:dyDescent="0.25">
      <c r="A560" s="35" t="s">
        <v>605</v>
      </c>
      <c r="B560" s="537"/>
      <c r="C560" s="537"/>
      <c r="D560" s="537"/>
      <c r="E560" s="537"/>
      <c r="F560" s="537"/>
      <c r="G560" s="537"/>
      <c r="H560" s="647"/>
      <c r="I560" s="537"/>
      <c r="J560" s="648"/>
      <c r="K560" s="505" t="s">
        <v>634</v>
      </c>
      <c r="L560" s="506" t="s">
        <v>25</v>
      </c>
      <c r="M560" s="491"/>
      <c r="N560" s="78"/>
      <c r="O560" s="77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39"/>
      <c r="AC560" s="39"/>
    </row>
    <row r="561" spans="1:105" x14ac:dyDescent="0.25">
      <c r="A561" s="35" t="s">
        <v>605</v>
      </c>
      <c r="B561" s="537"/>
      <c r="C561" s="537"/>
      <c r="D561" s="537"/>
      <c r="E561" s="537"/>
      <c r="F561" s="537"/>
      <c r="G561" s="537"/>
      <c r="H561" s="647"/>
      <c r="I561" s="537"/>
      <c r="J561" s="648"/>
      <c r="K561" s="505" t="s">
        <v>635</v>
      </c>
      <c r="L561" s="506" t="s">
        <v>63</v>
      </c>
      <c r="M561" s="494"/>
      <c r="N561" s="77"/>
      <c r="O561" s="77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39"/>
      <c r="AC561" s="39"/>
    </row>
    <row r="562" spans="1:105" x14ac:dyDescent="0.25">
      <c r="A562" s="35" t="s">
        <v>605</v>
      </c>
      <c r="B562" s="537"/>
      <c r="C562" s="537"/>
      <c r="D562" s="537"/>
      <c r="E562" s="537"/>
      <c r="F562" s="537"/>
      <c r="G562" s="537"/>
      <c r="H562" s="647"/>
      <c r="I562" s="537"/>
      <c r="J562" s="648"/>
      <c r="K562" s="505" t="s">
        <v>636</v>
      </c>
      <c r="L562" s="506" t="s">
        <v>65</v>
      </c>
      <c r="M562" s="494"/>
      <c r="N562" s="77"/>
      <c r="O562" s="77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39"/>
      <c r="AC562" s="39"/>
    </row>
    <row r="563" spans="1:105" x14ac:dyDescent="0.25">
      <c r="A563" s="35" t="s">
        <v>605</v>
      </c>
      <c r="B563" s="537"/>
      <c r="C563" s="537"/>
      <c r="D563" s="537"/>
      <c r="E563" s="537"/>
      <c r="F563" s="537"/>
      <c r="G563" s="537"/>
      <c r="H563" s="647"/>
      <c r="I563" s="537"/>
      <c r="J563" s="648"/>
      <c r="K563" s="505" t="s">
        <v>637</v>
      </c>
      <c r="L563" s="506" t="s">
        <v>65</v>
      </c>
      <c r="M563" s="491"/>
      <c r="N563" s="78"/>
      <c r="O563" s="77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39"/>
      <c r="AC563" s="39"/>
    </row>
    <row r="564" spans="1:105" x14ac:dyDescent="0.25">
      <c r="A564" s="35" t="s">
        <v>605</v>
      </c>
      <c r="B564" s="537"/>
      <c r="C564" s="537"/>
      <c r="D564" s="537"/>
      <c r="E564" s="537"/>
      <c r="F564" s="537"/>
      <c r="G564" s="537"/>
      <c r="H564" s="647"/>
      <c r="I564" s="537"/>
      <c r="J564" s="648"/>
      <c r="K564" s="505" t="s">
        <v>638</v>
      </c>
      <c r="L564" s="506" t="s">
        <v>65</v>
      </c>
      <c r="M564" s="491"/>
      <c r="N564" s="78"/>
      <c r="O564" s="77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39"/>
      <c r="AC564" s="39"/>
    </row>
    <row r="565" spans="1:105" x14ac:dyDescent="0.25">
      <c r="A565" s="35" t="s">
        <v>605</v>
      </c>
      <c r="B565" s="537"/>
      <c r="C565" s="537"/>
      <c r="D565" s="537"/>
      <c r="E565" s="537"/>
      <c r="F565" s="537"/>
      <c r="G565" s="537"/>
      <c r="H565" s="647"/>
      <c r="I565" s="537"/>
      <c r="J565" s="648"/>
      <c r="K565" s="505" t="s">
        <v>4923</v>
      </c>
      <c r="L565" s="506" t="s">
        <v>65</v>
      </c>
      <c r="M565" s="494"/>
      <c r="N565" s="77"/>
      <c r="O565" s="77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39"/>
      <c r="AC565" s="39"/>
    </row>
    <row r="566" spans="1:105" x14ac:dyDescent="0.25">
      <c r="A566" s="35" t="s">
        <v>605</v>
      </c>
      <c r="B566" s="537"/>
      <c r="C566" s="537"/>
      <c r="D566" s="537"/>
      <c r="E566" s="537"/>
      <c r="F566" s="537"/>
      <c r="G566" s="537"/>
      <c r="H566" s="647"/>
      <c r="I566" s="537"/>
      <c r="J566" s="648"/>
      <c r="K566" s="505" t="s">
        <v>639</v>
      </c>
      <c r="L566" s="506" t="s">
        <v>65</v>
      </c>
      <c r="M566" s="491"/>
      <c r="N566" s="78"/>
      <c r="O566" s="77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39"/>
      <c r="AC566" s="39"/>
    </row>
    <row r="567" spans="1:105" x14ac:dyDescent="0.25">
      <c r="A567" s="35" t="s">
        <v>605</v>
      </c>
      <c r="B567" s="537"/>
      <c r="C567" s="537"/>
      <c r="D567" s="537"/>
      <c r="E567" s="537"/>
      <c r="F567" s="537"/>
      <c r="G567" s="537"/>
      <c r="H567" s="647"/>
      <c r="I567" s="537"/>
      <c r="J567" s="648"/>
      <c r="K567" s="505" t="s">
        <v>640</v>
      </c>
      <c r="L567" s="506" t="s">
        <v>65</v>
      </c>
      <c r="M567" s="491"/>
      <c r="N567" s="78"/>
      <c r="O567" s="77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39"/>
      <c r="AC567" s="39"/>
    </row>
    <row r="568" spans="1:105" x14ac:dyDescent="0.25">
      <c r="A568" s="35" t="s">
        <v>605</v>
      </c>
      <c r="B568" s="537"/>
      <c r="C568" s="537"/>
      <c r="D568" s="537"/>
      <c r="E568" s="537"/>
      <c r="F568" s="537"/>
      <c r="G568" s="537"/>
      <c r="H568" s="647"/>
      <c r="I568" s="537"/>
      <c r="J568" s="648"/>
      <c r="K568" s="505" t="s">
        <v>641</v>
      </c>
      <c r="L568" s="506" t="s">
        <v>65</v>
      </c>
      <c r="M568" s="491"/>
      <c r="N568" s="78"/>
      <c r="O568" s="77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39"/>
      <c r="AC568" s="39"/>
    </row>
    <row r="569" spans="1:105" x14ac:dyDescent="0.25">
      <c r="A569" s="35" t="s">
        <v>605</v>
      </c>
      <c r="B569" s="537"/>
      <c r="C569" s="537"/>
      <c r="D569" s="537"/>
      <c r="E569" s="537"/>
      <c r="F569" s="537"/>
      <c r="G569" s="537"/>
      <c r="H569" s="647"/>
      <c r="I569" s="537"/>
      <c r="J569" s="648"/>
      <c r="K569" s="505" t="s">
        <v>642</v>
      </c>
      <c r="L569" s="506" t="s">
        <v>65</v>
      </c>
      <c r="M569" s="491"/>
      <c r="N569" s="78"/>
      <c r="O569" s="77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39"/>
      <c r="AC569" s="39"/>
    </row>
    <row r="570" spans="1:105" ht="15.75" thickBot="1" x14ac:dyDescent="0.3">
      <c r="A570" s="35" t="s">
        <v>605</v>
      </c>
      <c r="B570" s="537"/>
      <c r="C570" s="537"/>
      <c r="D570" s="537"/>
      <c r="E570" s="537"/>
      <c r="F570" s="537"/>
      <c r="G570" s="537"/>
      <c r="H570" s="647"/>
      <c r="I570" s="538"/>
      <c r="J570" s="650"/>
      <c r="K570" s="508" t="s">
        <v>643</v>
      </c>
      <c r="L570" s="509" t="s">
        <v>65</v>
      </c>
      <c r="M570" s="491"/>
      <c r="N570" s="78"/>
      <c r="O570" s="77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39"/>
      <c r="AC570" s="39"/>
    </row>
    <row r="571" spans="1:105" s="17" customFormat="1" ht="15.75" thickTop="1" x14ac:dyDescent="0.25">
      <c r="A571" s="19" t="s">
        <v>644</v>
      </c>
      <c r="B571" s="540">
        <v>351</v>
      </c>
      <c r="C571" s="540">
        <v>145</v>
      </c>
      <c r="D571" s="540">
        <v>-44</v>
      </c>
      <c r="E571" s="540">
        <v>1</v>
      </c>
      <c r="F571" s="540">
        <v>-43</v>
      </c>
      <c r="G571" s="540">
        <v>710</v>
      </c>
      <c r="H571" s="2789">
        <v>8</v>
      </c>
      <c r="I571" s="2779">
        <v>0</v>
      </c>
      <c r="J571" s="662">
        <v>8</v>
      </c>
      <c r="K571" s="503" t="s">
        <v>645</v>
      </c>
      <c r="L571" s="504" t="s">
        <v>38</v>
      </c>
      <c r="M571" s="49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67"/>
      <c r="AC571" s="67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</row>
    <row r="572" spans="1:105" x14ac:dyDescent="0.25">
      <c r="A572" s="32" t="s">
        <v>644</v>
      </c>
      <c r="B572" s="541"/>
      <c r="C572" s="541"/>
      <c r="D572" s="541"/>
      <c r="E572" s="541"/>
      <c r="F572" s="541"/>
      <c r="G572" s="541"/>
      <c r="H572" s="653"/>
      <c r="I572" s="541"/>
      <c r="J572" s="654"/>
      <c r="K572" s="505" t="s">
        <v>646</v>
      </c>
      <c r="L572" s="506" t="s">
        <v>38</v>
      </c>
      <c r="M572" s="497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39"/>
      <c r="AC572" s="39"/>
    </row>
    <row r="573" spans="1:105" x14ac:dyDescent="0.25">
      <c r="A573" s="20" t="s">
        <v>644</v>
      </c>
      <c r="B573" s="542"/>
      <c r="C573" s="542"/>
      <c r="D573" s="542"/>
      <c r="E573" s="542"/>
      <c r="F573" s="541"/>
      <c r="G573" s="542"/>
      <c r="H573" s="653"/>
      <c r="I573" s="541"/>
      <c r="J573" s="654"/>
      <c r="K573" s="505" t="s">
        <v>647</v>
      </c>
      <c r="L573" s="506" t="s">
        <v>20</v>
      </c>
      <c r="M573" s="497" t="s">
        <v>648</v>
      </c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39"/>
      <c r="AC573" s="39"/>
    </row>
    <row r="574" spans="1:105" x14ac:dyDescent="0.25">
      <c r="A574" s="32" t="s">
        <v>644</v>
      </c>
      <c r="B574" s="541"/>
      <c r="C574" s="541"/>
      <c r="D574" s="541"/>
      <c r="E574" s="541"/>
      <c r="F574" s="541"/>
      <c r="G574" s="541"/>
      <c r="H574" s="653"/>
      <c r="I574" s="541"/>
      <c r="J574" s="654"/>
      <c r="K574" s="505" t="s">
        <v>649</v>
      </c>
      <c r="L574" s="506" t="s">
        <v>20</v>
      </c>
      <c r="M574" s="497" t="s">
        <v>648</v>
      </c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39"/>
      <c r="AC574" s="39"/>
    </row>
    <row r="575" spans="1:105" x14ac:dyDescent="0.25">
      <c r="A575" s="32" t="s">
        <v>644</v>
      </c>
      <c r="B575" s="541"/>
      <c r="C575" s="541"/>
      <c r="D575" s="541"/>
      <c r="E575" s="541"/>
      <c r="F575" s="541"/>
      <c r="G575" s="541"/>
      <c r="H575" s="653"/>
      <c r="I575" s="541"/>
      <c r="J575" s="654"/>
      <c r="K575" s="505" t="s">
        <v>650</v>
      </c>
      <c r="L575" s="506" t="s">
        <v>20</v>
      </c>
      <c r="M575" s="497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39"/>
      <c r="AC575" s="39"/>
    </row>
    <row r="576" spans="1:105" x14ac:dyDescent="0.25">
      <c r="A576" s="32" t="s">
        <v>644</v>
      </c>
      <c r="B576" s="541"/>
      <c r="C576" s="541"/>
      <c r="D576" s="541"/>
      <c r="E576" s="541"/>
      <c r="F576" s="541"/>
      <c r="G576" s="541"/>
      <c r="H576" s="653"/>
      <c r="I576" s="541"/>
      <c r="J576" s="654"/>
      <c r="K576" s="505" t="s">
        <v>651</v>
      </c>
      <c r="L576" s="506" t="s">
        <v>20</v>
      </c>
      <c r="M576" s="497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39"/>
      <c r="AC576" s="39"/>
    </row>
    <row r="577" spans="1:105" x14ac:dyDescent="0.25">
      <c r="A577" s="20" t="s">
        <v>644</v>
      </c>
      <c r="B577" s="542"/>
      <c r="C577" s="542"/>
      <c r="D577" s="542"/>
      <c r="E577" s="542"/>
      <c r="F577" s="541"/>
      <c r="G577" s="542"/>
      <c r="H577" s="653"/>
      <c r="I577" s="541"/>
      <c r="J577" s="654"/>
      <c r="K577" s="505" t="s">
        <v>652</v>
      </c>
      <c r="L577" s="506" t="s">
        <v>20</v>
      </c>
      <c r="M577" s="497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39"/>
      <c r="AC577" s="39"/>
    </row>
    <row r="578" spans="1:105" ht="15.75" thickBot="1" x14ac:dyDescent="0.3">
      <c r="A578" s="20" t="s">
        <v>644</v>
      </c>
      <c r="B578" s="542"/>
      <c r="C578" s="542"/>
      <c r="D578" s="542"/>
      <c r="E578" s="542"/>
      <c r="F578" s="541"/>
      <c r="G578" s="542"/>
      <c r="H578" s="653"/>
      <c r="I578" s="2780"/>
      <c r="J578" s="660"/>
      <c r="K578" s="508" t="s">
        <v>4924</v>
      </c>
      <c r="L578" s="509" t="s">
        <v>45</v>
      </c>
      <c r="M578" s="497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39"/>
      <c r="AC578" s="39"/>
    </row>
    <row r="579" spans="1:105" s="2935" customFormat="1" ht="15.75" thickTop="1" x14ac:dyDescent="0.25">
      <c r="A579" s="43" t="s">
        <v>653</v>
      </c>
      <c r="B579" s="543">
        <v>61</v>
      </c>
      <c r="C579" s="543">
        <v>39</v>
      </c>
      <c r="D579" s="543">
        <v>0</v>
      </c>
      <c r="E579" s="543">
        <v>0</v>
      </c>
      <c r="F579" s="543">
        <v>0</v>
      </c>
      <c r="G579" s="543">
        <v>212</v>
      </c>
      <c r="H579" s="2790">
        <v>5</v>
      </c>
      <c r="I579" s="2781">
        <v>0</v>
      </c>
      <c r="J579" s="663">
        <v>5</v>
      </c>
      <c r="K579" s="2936" t="s">
        <v>654</v>
      </c>
      <c r="L579" s="2937" t="s">
        <v>388</v>
      </c>
      <c r="M579" s="2930"/>
      <c r="N579" s="2931"/>
      <c r="O579" s="2931"/>
      <c r="P579" s="2931"/>
      <c r="Q579" s="2931"/>
      <c r="R579" s="2931"/>
      <c r="S579" s="2931"/>
      <c r="T579" s="2931"/>
      <c r="U579" s="2931"/>
      <c r="V579" s="2931"/>
      <c r="W579" s="2931"/>
      <c r="X579" s="2931"/>
      <c r="Y579" s="2931"/>
      <c r="Z579" s="2931"/>
      <c r="AA579" s="2931"/>
      <c r="AB579" s="2932"/>
      <c r="AC579" s="2932"/>
      <c r="AD579" s="2934"/>
      <c r="AE579" s="2934"/>
      <c r="AF579" s="2934"/>
      <c r="AG579" s="2934"/>
      <c r="AH579" s="2934"/>
      <c r="AI579" s="2934"/>
      <c r="AJ579" s="2934"/>
      <c r="AK579" s="2934"/>
      <c r="AL579" s="2934"/>
      <c r="AM579" s="2934"/>
      <c r="AN579" s="2934"/>
      <c r="AO579" s="2934"/>
      <c r="AP579" s="2934"/>
      <c r="AQ579" s="2934"/>
      <c r="AR579" s="2934"/>
      <c r="AS579" s="2934"/>
      <c r="AT579" s="2934"/>
      <c r="AU579" s="2934"/>
      <c r="AV579" s="2934"/>
      <c r="AW579" s="2934"/>
      <c r="AX579" s="2934"/>
      <c r="AY579" s="2934"/>
      <c r="AZ579" s="2934"/>
      <c r="BA579" s="2934"/>
      <c r="BB579" s="2934"/>
      <c r="BC579" s="2934"/>
      <c r="BD579" s="2934"/>
      <c r="BE579" s="2934"/>
      <c r="BF579" s="2934"/>
      <c r="BG579" s="2934"/>
      <c r="BH579" s="2934"/>
      <c r="BI579" s="2934"/>
      <c r="BJ579" s="2934"/>
      <c r="BK579" s="2934"/>
      <c r="BL579" s="2934"/>
      <c r="BM579" s="2934"/>
      <c r="BN579" s="2934"/>
      <c r="BO579" s="2934"/>
      <c r="BP579" s="2934"/>
      <c r="BQ579" s="2934"/>
      <c r="BR579" s="2934"/>
      <c r="BS579" s="2934"/>
      <c r="BT579" s="2934"/>
      <c r="BU579" s="2934"/>
      <c r="BV579" s="2934"/>
      <c r="BW579" s="2934"/>
      <c r="BX579" s="2934"/>
      <c r="BY579" s="2934"/>
      <c r="BZ579" s="2934"/>
      <c r="CA579" s="2934"/>
      <c r="CB579" s="2934"/>
      <c r="CC579" s="2934"/>
      <c r="CD579" s="2934"/>
      <c r="CE579" s="2934"/>
      <c r="CF579" s="2934"/>
      <c r="CG579" s="2934"/>
      <c r="CH579" s="2934"/>
      <c r="CI579" s="2934"/>
      <c r="CJ579" s="2934"/>
      <c r="CK579" s="2934"/>
      <c r="CL579" s="2934"/>
      <c r="CM579" s="2934"/>
      <c r="CN579" s="2934"/>
      <c r="CO579" s="2934"/>
      <c r="CP579" s="2934"/>
      <c r="CQ579" s="2934"/>
      <c r="CR579" s="2934"/>
      <c r="CS579" s="2934"/>
      <c r="CT579" s="2934"/>
      <c r="CU579" s="2934"/>
      <c r="CV579" s="2934"/>
      <c r="CW579" s="2934"/>
      <c r="CX579" s="2934"/>
      <c r="CY579" s="2934"/>
      <c r="CZ579" s="2934"/>
      <c r="DA579" s="2934"/>
    </row>
    <row r="580" spans="1:105" x14ac:dyDescent="0.25">
      <c r="A580" s="35" t="s">
        <v>653</v>
      </c>
      <c r="B580" s="537"/>
      <c r="C580" s="537"/>
      <c r="D580" s="537"/>
      <c r="E580" s="537"/>
      <c r="F580" s="537"/>
      <c r="G580" s="537"/>
      <c r="H580" s="647"/>
      <c r="I580" s="537"/>
      <c r="J580" s="648"/>
      <c r="K580" s="505" t="s">
        <v>655</v>
      </c>
      <c r="L580" s="506" t="s">
        <v>20</v>
      </c>
      <c r="M580" s="494"/>
      <c r="N580" s="77"/>
      <c r="O580" s="77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39"/>
      <c r="AC580" s="39"/>
    </row>
    <row r="581" spans="1:105" x14ac:dyDescent="0.25">
      <c r="A581" s="35" t="s">
        <v>653</v>
      </c>
      <c r="B581" s="537"/>
      <c r="C581" s="537"/>
      <c r="D581" s="537"/>
      <c r="E581" s="537"/>
      <c r="F581" s="537"/>
      <c r="G581" s="537"/>
      <c r="H581" s="647"/>
      <c r="I581" s="537"/>
      <c r="J581" s="648"/>
      <c r="K581" s="505" t="s">
        <v>656</v>
      </c>
      <c r="L581" s="506" t="s">
        <v>20</v>
      </c>
      <c r="M581" s="491"/>
      <c r="N581" s="78"/>
      <c r="O581" s="77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39"/>
      <c r="AC581" s="39"/>
    </row>
    <row r="582" spans="1:105" x14ac:dyDescent="0.25">
      <c r="A582" s="35" t="s">
        <v>653</v>
      </c>
      <c r="B582" s="537"/>
      <c r="C582" s="537"/>
      <c r="D582" s="537"/>
      <c r="E582" s="537"/>
      <c r="F582" s="537"/>
      <c r="G582" s="537"/>
      <c r="H582" s="647"/>
      <c r="I582" s="537"/>
      <c r="J582" s="648"/>
      <c r="K582" s="505" t="s">
        <v>657</v>
      </c>
      <c r="L582" s="506" t="s">
        <v>63</v>
      </c>
      <c r="M582" s="491"/>
      <c r="N582" s="78"/>
      <c r="O582" s="77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39"/>
      <c r="AC582" s="39"/>
    </row>
    <row r="583" spans="1:105" ht="15.75" thickBot="1" x14ac:dyDescent="0.3">
      <c r="A583" s="35" t="s">
        <v>653</v>
      </c>
      <c r="B583" s="537"/>
      <c r="C583" s="537"/>
      <c r="D583" s="537"/>
      <c r="E583" s="537"/>
      <c r="F583" s="537"/>
      <c r="G583" s="537"/>
      <c r="H583" s="647"/>
      <c r="I583" s="537"/>
      <c r="J583" s="648"/>
      <c r="K583" s="508" t="s">
        <v>658</v>
      </c>
      <c r="L583" s="509" t="s">
        <v>65</v>
      </c>
      <c r="M583" s="491"/>
      <c r="N583" s="78"/>
      <c r="O583" s="77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39"/>
      <c r="AC583" s="39"/>
    </row>
    <row r="584" spans="1:105" s="17" customFormat="1" ht="16.5" thickTop="1" thickBot="1" x14ac:dyDescent="0.3">
      <c r="A584" s="34" t="s">
        <v>659</v>
      </c>
      <c r="B584" s="536">
        <v>7</v>
      </c>
      <c r="C584" s="536">
        <v>3</v>
      </c>
      <c r="D584" s="536">
        <v>0</v>
      </c>
      <c r="E584" s="536">
        <v>0</v>
      </c>
      <c r="F584" s="536">
        <v>0</v>
      </c>
      <c r="G584" s="536">
        <v>27</v>
      </c>
      <c r="H584" s="2788">
        <v>1</v>
      </c>
      <c r="I584" s="2782">
        <v>0</v>
      </c>
      <c r="J584" s="664">
        <v>1</v>
      </c>
      <c r="K584" s="577" t="s">
        <v>660</v>
      </c>
      <c r="L584" s="578" t="s">
        <v>20</v>
      </c>
      <c r="M584" s="492"/>
      <c r="N584" s="75"/>
      <c r="O584" s="74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67"/>
      <c r="AC584" s="67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</row>
    <row r="585" spans="1:105" s="2935" customFormat="1" ht="15.75" thickTop="1" x14ac:dyDescent="0.25">
      <c r="A585" s="43" t="s">
        <v>661</v>
      </c>
      <c r="B585" s="543">
        <v>1186</v>
      </c>
      <c r="C585" s="543">
        <v>566</v>
      </c>
      <c r="D585" s="543">
        <v>-98</v>
      </c>
      <c r="E585" s="543">
        <v>-32</v>
      </c>
      <c r="F585" s="543">
        <v>-130</v>
      </c>
      <c r="G585" s="543">
        <v>3664</v>
      </c>
      <c r="H585" s="2790">
        <v>35</v>
      </c>
      <c r="I585" s="2781">
        <v>0</v>
      </c>
      <c r="J585" s="663">
        <v>35</v>
      </c>
      <c r="K585" s="2936" t="s">
        <v>662</v>
      </c>
      <c r="L585" s="2937" t="s">
        <v>36</v>
      </c>
      <c r="M585" s="2938"/>
      <c r="N585" s="2939" t="s">
        <v>91</v>
      </c>
      <c r="O585" s="2931"/>
      <c r="P585" s="2931"/>
      <c r="Q585" s="2931"/>
      <c r="R585" s="2931"/>
      <c r="S585" s="2931"/>
      <c r="T585" s="2931"/>
      <c r="U585" s="2931"/>
      <c r="V585" s="2931"/>
      <c r="W585" s="2931"/>
      <c r="X585" s="2931"/>
      <c r="Y585" s="2931"/>
      <c r="Z585" s="2931"/>
      <c r="AA585" s="2931"/>
      <c r="AB585" s="2932"/>
      <c r="AC585" s="2932"/>
      <c r="AD585" s="2934"/>
      <c r="AE585" s="2934"/>
      <c r="AF585" s="2934"/>
      <c r="AG585" s="2934"/>
      <c r="AH585" s="2934"/>
      <c r="AI585" s="2934"/>
      <c r="AJ585" s="2934"/>
      <c r="AK585" s="2934"/>
      <c r="AL585" s="2934"/>
      <c r="AM585" s="2934"/>
      <c r="AN585" s="2934"/>
      <c r="AO585" s="2934"/>
      <c r="AP585" s="2934"/>
      <c r="AQ585" s="2934"/>
    </row>
    <row r="586" spans="1:105" x14ac:dyDescent="0.25">
      <c r="A586" s="35" t="s">
        <v>661</v>
      </c>
      <c r="B586" s="537"/>
      <c r="C586" s="537"/>
      <c r="D586" s="537"/>
      <c r="E586" s="537"/>
      <c r="F586" s="537"/>
      <c r="G586" s="537"/>
      <c r="H586" s="647"/>
      <c r="I586" s="537"/>
      <c r="J586" s="648"/>
      <c r="K586" s="505" t="s">
        <v>663</v>
      </c>
      <c r="L586" s="506" t="s">
        <v>38</v>
      </c>
      <c r="M586" s="491"/>
      <c r="N586" s="78"/>
      <c r="O586" s="77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39"/>
      <c r="AC586" s="39"/>
    </row>
    <row r="587" spans="1:105" x14ac:dyDescent="0.25">
      <c r="A587" s="35" t="s">
        <v>661</v>
      </c>
      <c r="B587" s="537"/>
      <c r="C587" s="537"/>
      <c r="D587" s="537"/>
      <c r="E587" s="537"/>
      <c r="F587" s="537"/>
      <c r="G587" s="537"/>
      <c r="H587" s="647"/>
      <c r="I587" s="537"/>
      <c r="J587" s="648"/>
      <c r="K587" s="505" t="s">
        <v>664</v>
      </c>
      <c r="L587" s="506" t="s">
        <v>38</v>
      </c>
      <c r="M587" s="491"/>
      <c r="N587" s="78"/>
      <c r="O587" s="77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39"/>
      <c r="AC587" s="39"/>
    </row>
    <row r="588" spans="1:105" x14ac:dyDescent="0.25">
      <c r="A588" s="35" t="s">
        <v>661</v>
      </c>
      <c r="B588" s="537"/>
      <c r="C588" s="537"/>
      <c r="D588" s="537"/>
      <c r="E588" s="537"/>
      <c r="F588" s="537"/>
      <c r="G588" s="537"/>
      <c r="H588" s="647"/>
      <c r="I588" s="537"/>
      <c r="J588" s="648"/>
      <c r="K588" s="505" t="s">
        <v>665</v>
      </c>
      <c r="L588" s="506" t="s">
        <v>40</v>
      </c>
      <c r="M588" s="491"/>
      <c r="N588" s="78"/>
      <c r="O588" s="77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39"/>
      <c r="AC588" s="39"/>
    </row>
    <row r="589" spans="1:105" x14ac:dyDescent="0.25">
      <c r="A589" s="35" t="s">
        <v>661</v>
      </c>
      <c r="B589" s="537"/>
      <c r="C589" s="537"/>
      <c r="D589" s="537"/>
      <c r="E589" s="537"/>
      <c r="F589" s="537"/>
      <c r="G589" s="537"/>
      <c r="H589" s="647"/>
      <c r="I589" s="537"/>
      <c r="J589" s="648"/>
      <c r="K589" s="505" t="s">
        <v>666</v>
      </c>
      <c r="L589" s="506" t="s">
        <v>40</v>
      </c>
      <c r="M589" s="494"/>
      <c r="N589" s="77"/>
      <c r="O589" s="77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39"/>
      <c r="AC589" s="39"/>
    </row>
    <row r="590" spans="1:105" x14ac:dyDescent="0.25">
      <c r="A590" s="35" t="s">
        <v>661</v>
      </c>
      <c r="B590" s="537"/>
      <c r="C590" s="537"/>
      <c r="D590" s="537"/>
      <c r="E590" s="537"/>
      <c r="F590" s="537"/>
      <c r="G590" s="537"/>
      <c r="H590" s="647"/>
      <c r="I590" s="537"/>
      <c r="J590" s="648"/>
      <c r="K590" s="505" t="s">
        <v>667</v>
      </c>
      <c r="L590" s="506" t="s">
        <v>40</v>
      </c>
      <c r="M590" s="491"/>
      <c r="N590" s="78"/>
      <c r="O590" s="77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39"/>
      <c r="AC590" s="39"/>
    </row>
    <row r="591" spans="1:105" x14ac:dyDescent="0.25">
      <c r="A591" s="35" t="s">
        <v>661</v>
      </c>
      <c r="B591" s="537"/>
      <c r="C591" s="537"/>
      <c r="D591" s="537"/>
      <c r="E591" s="537"/>
      <c r="F591" s="537"/>
      <c r="G591" s="537"/>
      <c r="H591" s="647"/>
      <c r="I591" s="537"/>
      <c r="J591" s="648"/>
      <c r="K591" s="505" t="s">
        <v>668</v>
      </c>
      <c r="L591" s="506" t="s">
        <v>40</v>
      </c>
      <c r="M591" s="491"/>
      <c r="N591" s="78"/>
      <c r="O591" s="77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39"/>
      <c r="AC591" s="39"/>
    </row>
    <row r="592" spans="1:105" x14ac:dyDescent="0.25">
      <c r="A592" s="35" t="s">
        <v>661</v>
      </c>
      <c r="B592" s="537"/>
      <c r="C592" s="537"/>
      <c r="D592" s="537"/>
      <c r="E592" s="537"/>
      <c r="F592" s="537"/>
      <c r="G592" s="537"/>
      <c r="H592" s="647"/>
      <c r="I592" s="537"/>
      <c r="J592" s="648"/>
      <c r="K592" s="505" t="s">
        <v>669</v>
      </c>
      <c r="L592" s="506" t="s">
        <v>40</v>
      </c>
      <c r="M592" s="491"/>
      <c r="N592" s="78"/>
      <c r="O592" s="77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39"/>
      <c r="AC592" s="39"/>
    </row>
    <row r="593" spans="1:29" x14ac:dyDescent="0.25">
      <c r="A593" s="35" t="s">
        <v>661</v>
      </c>
      <c r="B593" s="537"/>
      <c r="C593" s="537"/>
      <c r="D593" s="537"/>
      <c r="E593" s="537"/>
      <c r="F593" s="537"/>
      <c r="G593" s="537"/>
      <c r="H593" s="647"/>
      <c r="I593" s="537"/>
      <c r="J593" s="648"/>
      <c r="K593" s="505" t="s">
        <v>670</v>
      </c>
      <c r="L593" s="506" t="s">
        <v>40</v>
      </c>
      <c r="M593" s="494"/>
      <c r="N593" s="77"/>
      <c r="O593" s="77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39"/>
      <c r="AC593" s="39"/>
    </row>
    <row r="594" spans="1:29" x14ac:dyDescent="0.25">
      <c r="A594" s="35" t="s">
        <v>661</v>
      </c>
      <c r="B594" s="537"/>
      <c r="C594" s="537"/>
      <c r="D594" s="537"/>
      <c r="E594" s="537"/>
      <c r="F594" s="537"/>
      <c r="G594" s="537"/>
      <c r="H594" s="647"/>
      <c r="I594" s="537"/>
      <c r="J594" s="648"/>
      <c r="K594" s="505" t="s">
        <v>671</v>
      </c>
      <c r="L594" s="506" t="s">
        <v>40</v>
      </c>
      <c r="M594" s="494"/>
      <c r="N594" s="77"/>
      <c r="O594" s="77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39"/>
      <c r="AC594" s="39"/>
    </row>
    <row r="595" spans="1:29" x14ac:dyDescent="0.25">
      <c r="A595" s="35" t="s">
        <v>661</v>
      </c>
      <c r="B595" s="537"/>
      <c r="C595" s="537"/>
      <c r="D595" s="537"/>
      <c r="E595" s="537"/>
      <c r="F595" s="537"/>
      <c r="G595" s="537"/>
      <c r="H595" s="647"/>
      <c r="I595" s="537"/>
      <c r="J595" s="648"/>
      <c r="K595" s="505" t="s">
        <v>672</v>
      </c>
      <c r="L595" s="506" t="s">
        <v>20</v>
      </c>
      <c r="M595" s="494" t="s">
        <v>143</v>
      </c>
      <c r="N595" s="77"/>
      <c r="O595" s="77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39"/>
      <c r="AC595" s="39"/>
    </row>
    <row r="596" spans="1:29" x14ac:dyDescent="0.25">
      <c r="A596" s="35" t="s">
        <v>661</v>
      </c>
      <c r="B596" s="537"/>
      <c r="C596" s="537"/>
      <c r="D596" s="537"/>
      <c r="E596" s="537"/>
      <c r="F596" s="537"/>
      <c r="G596" s="537"/>
      <c r="H596" s="647"/>
      <c r="I596" s="537"/>
      <c r="J596" s="648"/>
      <c r="K596" s="505" t="s">
        <v>673</v>
      </c>
      <c r="L596" s="506" t="s">
        <v>20</v>
      </c>
      <c r="M596" s="494"/>
      <c r="N596" s="77"/>
      <c r="O596" s="77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39"/>
      <c r="AC596" s="39"/>
    </row>
    <row r="597" spans="1:29" x14ac:dyDescent="0.25">
      <c r="A597" s="35" t="s">
        <v>661</v>
      </c>
      <c r="B597" s="537"/>
      <c r="C597" s="537"/>
      <c r="D597" s="537"/>
      <c r="E597" s="537"/>
      <c r="F597" s="537"/>
      <c r="G597" s="537"/>
      <c r="H597" s="647"/>
      <c r="I597" s="537"/>
      <c r="J597" s="648"/>
      <c r="K597" s="505" t="s">
        <v>674</v>
      </c>
      <c r="L597" s="506" t="s">
        <v>20</v>
      </c>
      <c r="M597" s="494"/>
      <c r="N597" s="77"/>
      <c r="O597" s="77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39"/>
      <c r="AC597" s="39"/>
    </row>
    <row r="598" spans="1:29" x14ac:dyDescent="0.25">
      <c r="A598" s="35" t="s">
        <v>661</v>
      </c>
      <c r="B598" s="537"/>
      <c r="C598" s="537"/>
      <c r="D598" s="537"/>
      <c r="E598" s="537"/>
      <c r="F598" s="537"/>
      <c r="G598" s="537"/>
      <c r="H598" s="647"/>
      <c r="I598" s="537"/>
      <c r="J598" s="648"/>
      <c r="K598" s="505" t="s">
        <v>675</v>
      </c>
      <c r="L598" s="506" t="s">
        <v>20</v>
      </c>
      <c r="M598" s="494"/>
      <c r="N598" s="77"/>
      <c r="O598" s="77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39"/>
      <c r="AC598" s="39"/>
    </row>
    <row r="599" spans="1:29" x14ac:dyDescent="0.25">
      <c r="A599" s="35" t="s">
        <v>661</v>
      </c>
      <c r="B599" s="537"/>
      <c r="C599" s="537"/>
      <c r="D599" s="537"/>
      <c r="E599" s="537"/>
      <c r="F599" s="537"/>
      <c r="G599" s="537"/>
      <c r="H599" s="647"/>
      <c r="I599" s="537"/>
      <c r="J599" s="648"/>
      <c r="K599" s="505" t="s">
        <v>676</v>
      </c>
      <c r="L599" s="506" t="s">
        <v>20</v>
      </c>
      <c r="M599" s="494" t="s">
        <v>344</v>
      </c>
      <c r="N599" s="77"/>
      <c r="O599" s="77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39"/>
      <c r="AC599" s="39"/>
    </row>
    <row r="600" spans="1:29" x14ac:dyDescent="0.25">
      <c r="A600" s="35" t="s">
        <v>661</v>
      </c>
      <c r="B600" s="537"/>
      <c r="C600" s="537"/>
      <c r="D600" s="537"/>
      <c r="E600" s="537"/>
      <c r="F600" s="537"/>
      <c r="G600" s="537"/>
      <c r="H600" s="647"/>
      <c r="I600" s="537"/>
      <c r="J600" s="648"/>
      <c r="K600" s="505" t="s">
        <v>677</v>
      </c>
      <c r="L600" s="506" t="s">
        <v>20</v>
      </c>
      <c r="M600" s="494"/>
      <c r="N600" s="77"/>
      <c r="O600" s="77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39"/>
      <c r="AC600" s="39"/>
    </row>
    <row r="601" spans="1:29" x14ac:dyDescent="0.25">
      <c r="A601" s="35" t="s">
        <v>661</v>
      </c>
      <c r="B601" s="537"/>
      <c r="C601" s="537"/>
      <c r="D601" s="537"/>
      <c r="E601" s="537"/>
      <c r="F601" s="537"/>
      <c r="G601" s="537"/>
      <c r="H601" s="647"/>
      <c r="I601" s="537"/>
      <c r="J601" s="648"/>
      <c r="K601" s="505" t="s">
        <v>678</v>
      </c>
      <c r="L601" s="506" t="s">
        <v>20</v>
      </c>
      <c r="M601" s="491"/>
      <c r="N601" s="78"/>
      <c r="O601" s="77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39"/>
      <c r="AC601" s="39"/>
    </row>
    <row r="602" spans="1:29" x14ac:dyDescent="0.25">
      <c r="A602" s="35" t="s">
        <v>661</v>
      </c>
      <c r="B602" s="537"/>
      <c r="C602" s="537"/>
      <c r="D602" s="537"/>
      <c r="E602" s="537"/>
      <c r="F602" s="537"/>
      <c r="G602" s="537"/>
      <c r="H602" s="647"/>
      <c r="I602" s="537"/>
      <c r="J602" s="648"/>
      <c r="K602" s="505" t="s">
        <v>679</v>
      </c>
      <c r="L602" s="506" t="s">
        <v>20</v>
      </c>
      <c r="M602" s="491"/>
      <c r="N602" s="78"/>
      <c r="O602" s="77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39"/>
      <c r="AC602" s="39"/>
    </row>
    <row r="603" spans="1:29" x14ac:dyDescent="0.25">
      <c r="A603" s="35" t="s">
        <v>661</v>
      </c>
      <c r="B603" s="537"/>
      <c r="C603" s="537"/>
      <c r="D603" s="537"/>
      <c r="E603" s="537"/>
      <c r="F603" s="537"/>
      <c r="G603" s="537"/>
      <c r="H603" s="647"/>
      <c r="I603" s="537"/>
      <c r="J603" s="648"/>
      <c r="K603" s="505" t="s">
        <v>680</v>
      </c>
      <c r="L603" s="506" t="s">
        <v>20</v>
      </c>
      <c r="M603" s="491" t="s">
        <v>60</v>
      </c>
      <c r="N603" s="78"/>
      <c r="O603" s="77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39"/>
      <c r="AC603" s="39"/>
    </row>
    <row r="604" spans="1:29" x14ac:dyDescent="0.25">
      <c r="A604" s="35" t="s">
        <v>661</v>
      </c>
      <c r="B604" s="537"/>
      <c r="C604" s="537"/>
      <c r="D604" s="537"/>
      <c r="E604" s="537"/>
      <c r="F604" s="537"/>
      <c r="G604" s="537"/>
      <c r="H604" s="647"/>
      <c r="I604" s="537"/>
      <c r="J604" s="648"/>
      <c r="K604" s="505" t="s">
        <v>681</v>
      </c>
      <c r="L604" s="506" t="s">
        <v>20</v>
      </c>
      <c r="M604" s="494"/>
      <c r="N604" s="77"/>
      <c r="O604" s="77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39"/>
      <c r="AC604" s="39"/>
    </row>
    <row r="605" spans="1:29" x14ac:dyDescent="0.25">
      <c r="A605" s="35" t="s">
        <v>661</v>
      </c>
      <c r="B605" s="537"/>
      <c r="C605" s="537"/>
      <c r="D605" s="537"/>
      <c r="E605" s="537"/>
      <c r="F605" s="537"/>
      <c r="G605" s="537"/>
      <c r="H605" s="647"/>
      <c r="I605" s="537"/>
      <c r="J605" s="648"/>
      <c r="K605" s="505" t="s">
        <v>682</v>
      </c>
      <c r="L605" s="506" t="s">
        <v>20</v>
      </c>
      <c r="M605" s="491" t="s">
        <v>378</v>
      </c>
      <c r="N605" s="77"/>
      <c r="O605" s="77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39"/>
      <c r="AC605" s="39"/>
    </row>
    <row r="606" spans="1:29" x14ac:dyDescent="0.25">
      <c r="A606" s="35" t="s">
        <v>661</v>
      </c>
      <c r="B606" s="537"/>
      <c r="C606" s="537"/>
      <c r="D606" s="537"/>
      <c r="E606" s="537"/>
      <c r="F606" s="537"/>
      <c r="G606" s="537"/>
      <c r="H606" s="647"/>
      <c r="I606" s="537"/>
      <c r="J606" s="648"/>
      <c r="K606" s="505" t="s">
        <v>4925</v>
      </c>
      <c r="L606" s="506" t="s">
        <v>45</v>
      </c>
      <c r="M606" s="494"/>
      <c r="N606" s="77"/>
      <c r="O606" s="77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39"/>
      <c r="AC606" s="39"/>
    </row>
    <row r="607" spans="1:29" x14ac:dyDescent="0.25">
      <c r="A607" s="35" t="s">
        <v>661</v>
      </c>
      <c r="B607" s="537"/>
      <c r="C607" s="537"/>
      <c r="D607" s="537"/>
      <c r="E607" s="537"/>
      <c r="F607" s="537"/>
      <c r="G607" s="537"/>
      <c r="H607" s="647"/>
      <c r="I607" s="537"/>
      <c r="J607" s="648"/>
      <c r="K607" s="505" t="s">
        <v>683</v>
      </c>
      <c r="L607" s="506" t="s">
        <v>45</v>
      </c>
      <c r="M607" s="494"/>
      <c r="N607" s="77"/>
      <c r="O607" s="77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39"/>
      <c r="AC607" s="39"/>
    </row>
    <row r="608" spans="1:29" x14ac:dyDescent="0.25">
      <c r="A608" s="35" t="s">
        <v>661</v>
      </c>
      <c r="B608" s="537"/>
      <c r="C608" s="537"/>
      <c r="D608" s="537"/>
      <c r="E608" s="537"/>
      <c r="F608" s="537"/>
      <c r="G608" s="537"/>
      <c r="H608" s="647"/>
      <c r="I608" s="537"/>
      <c r="J608" s="648"/>
      <c r="K608" s="505" t="s">
        <v>684</v>
      </c>
      <c r="L608" s="506" t="s">
        <v>46</v>
      </c>
      <c r="M608" s="491"/>
      <c r="N608" s="78"/>
      <c r="O608" s="77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39"/>
      <c r="AC608" s="39"/>
    </row>
    <row r="609" spans="1:38" x14ac:dyDescent="0.25">
      <c r="A609" s="35" t="s">
        <v>661</v>
      </c>
      <c r="B609" s="537"/>
      <c r="C609" s="537"/>
      <c r="D609" s="537"/>
      <c r="E609" s="537"/>
      <c r="F609" s="537"/>
      <c r="G609" s="537"/>
      <c r="H609" s="647"/>
      <c r="I609" s="537"/>
      <c r="J609" s="648"/>
      <c r="K609" s="505" t="s">
        <v>685</v>
      </c>
      <c r="L609" s="506" t="s">
        <v>139</v>
      </c>
      <c r="M609" s="491"/>
      <c r="N609" s="78"/>
      <c r="O609" s="77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39"/>
      <c r="AC609" s="39"/>
    </row>
    <row r="610" spans="1:38" x14ac:dyDescent="0.25">
      <c r="A610" s="35" t="s">
        <v>661</v>
      </c>
      <c r="B610" s="537"/>
      <c r="C610" s="537"/>
      <c r="D610" s="537"/>
      <c r="E610" s="537"/>
      <c r="F610" s="537"/>
      <c r="G610" s="537"/>
      <c r="H610" s="647"/>
      <c r="I610" s="537"/>
      <c r="J610" s="648"/>
      <c r="K610" s="505" t="s">
        <v>686</v>
      </c>
      <c r="L610" s="506" t="s">
        <v>63</v>
      </c>
      <c r="M610" s="491"/>
      <c r="N610" s="78"/>
      <c r="O610" s="77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39"/>
      <c r="AC610" s="39"/>
    </row>
    <row r="611" spans="1:38" x14ac:dyDescent="0.25">
      <c r="A611" s="35" t="s">
        <v>661</v>
      </c>
      <c r="B611" s="537"/>
      <c r="C611" s="537"/>
      <c r="D611" s="537"/>
      <c r="E611" s="537"/>
      <c r="F611" s="537"/>
      <c r="G611" s="537"/>
      <c r="H611" s="647"/>
      <c r="I611" s="537"/>
      <c r="J611" s="648"/>
      <c r="K611" s="505" t="s">
        <v>687</v>
      </c>
      <c r="L611" s="506" t="s">
        <v>65</v>
      </c>
      <c r="M611" s="491"/>
      <c r="N611" s="78"/>
      <c r="O611" s="77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39"/>
      <c r="AC611" s="39"/>
    </row>
    <row r="612" spans="1:38" x14ac:dyDescent="0.25">
      <c r="A612" s="35" t="s">
        <v>661</v>
      </c>
      <c r="B612" s="537"/>
      <c r="C612" s="537"/>
      <c r="D612" s="537"/>
      <c r="E612" s="537"/>
      <c r="F612" s="537"/>
      <c r="G612" s="537"/>
      <c r="H612" s="647"/>
      <c r="I612" s="537"/>
      <c r="J612" s="648"/>
      <c r="K612" s="505" t="s">
        <v>688</v>
      </c>
      <c r="L612" s="506" t="s">
        <v>65</v>
      </c>
      <c r="M612" s="491"/>
      <c r="N612" s="78"/>
      <c r="O612" s="77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39"/>
      <c r="AC612" s="39"/>
    </row>
    <row r="613" spans="1:38" x14ac:dyDescent="0.25">
      <c r="A613" s="35" t="s">
        <v>661</v>
      </c>
      <c r="B613" s="537"/>
      <c r="C613" s="537"/>
      <c r="D613" s="537"/>
      <c r="E613" s="537"/>
      <c r="F613" s="537"/>
      <c r="G613" s="537"/>
      <c r="H613" s="647"/>
      <c r="I613" s="537"/>
      <c r="J613" s="648"/>
      <c r="K613" s="505" t="s">
        <v>689</v>
      </c>
      <c r="L613" s="506" t="s">
        <v>65</v>
      </c>
      <c r="M613" s="491" t="s">
        <v>690</v>
      </c>
      <c r="N613" s="78"/>
      <c r="O613" s="77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39"/>
      <c r="AC613" s="39"/>
    </row>
    <row r="614" spans="1:38" x14ac:dyDescent="0.25">
      <c r="A614" s="35" t="s">
        <v>661</v>
      </c>
      <c r="B614" s="537"/>
      <c r="C614" s="537"/>
      <c r="D614" s="537"/>
      <c r="E614" s="537"/>
      <c r="F614" s="537"/>
      <c r="G614" s="537"/>
      <c r="H614" s="647"/>
      <c r="I614" s="537"/>
      <c r="J614" s="648"/>
      <c r="K614" s="505" t="s">
        <v>4926</v>
      </c>
      <c r="L614" s="506" t="s">
        <v>65</v>
      </c>
      <c r="M614" s="494"/>
      <c r="N614" s="77"/>
      <c r="O614" s="77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39"/>
      <c r="AC614" s="39"/>
    </row>
    <row r="615" spans="1:38" x14ac:dyDescent="0.25">
      <c r="A615" s="35" t="s">
        <v>661</v>
      </c>
      <c r="B615" s="537"/>
      <c r="C615" s="537"/>
      <c r="D615" s="537"/>
      <c r="E615" s="537"/>
      <c r="F615" s="537"/>
      <c r="G615" s="537"/>
      <c r="H615" s="647"/>
      <c r="I615" s="537"/>
      <c r="J615" s="648"/>
      <c r="K615" s="505" t="s">
        <v>691</v>
      </c>
      <c r="L615" s="506" t="s">
        <v>65</v>
      </c>
      <c r="M615" s="494"/>
      <c r="N615" s="77"/>
      <c r="O615" s="77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39"/>
      <c r="AC615" s="39"/>
    </row>
    <row r="616" spans="1:38" x14ac:dyDescent="0.25">
      <c r="A616" s="35" t="s">
        <v>661</v>
      </c>
      <c r="B616" s="537"/>
      <c r="C616" s="537"/>
      <c r="D616" s="537"/>
      <c r="E616" s="537"/>
      <c r="F616" s="537"/>
      <c r="G616" s="537"/>
      <c r="H616" s="647"/>
      <c r="I616" s="537"/>
      <c r="J616" s="648"/>
      <c r="K616" s="505" t="s">
        <v>692</v>
      </c>
      <c r="L616" s="506" t="s">
        <v>152</v>
      </c>
      <c r="M616" s="494"/>
      <c r="N616" s="77"/>
      <c r="O616" s="77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39"/>
      <c r="AC616" s="39"/>
    </row>
    <row r="617" spans="1:38" x14ac:dyDescent="0.25">
      <c r="A617" s="35" t="s">
        <v>661</v>
      </c>
      <c r="B617" s="537"/>
      <c r="C617" s="537"/>
      <c r="D617" s="537"/>
      <c r="E617" s="537"/>
      <c r="F617" s="537"/>
      <c r="G617" s="537"/>
      <c r="H617" s="647"/>
      <c r="I617" s="537"/>
      <c r="J617" s="648"/>
      <c r="K617" s="505" t="s">
        <v>693</v>
      </c>
      <c r="L617" s="506" t="s">
        <v>152</v>
      </c>
      <c r="M617" s="494"/>
      <c r="N617" s="77"/>
      <c r="O617" s="77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39"/>
      <c r="AC617" s="39"/>
    </row>
    <row r="618" spans="1:38" x14ac:dyDescent="0.25">
      <c r="A618" s="35" t="s">
        <v>661</v>
      </c>
      <c r="B618" s="537"/>
      <c r="C618" s="537"/>
      <c r="D618" s="537"/>
      <c r="E618" s="537"/>
      <c r="F618" s="537"/>
      <c r="G618" s="537"/>
      <c r="H618" s="647"/>
      <c r="I618" s="537"/>
      <c r="J618" s="648"/>
      <c r="K618" s="505" t="s">
        <v>694</v>
      </c>
      <c r="L618" s="506" t="s">
        <v>152</v>
      </c>
      <c r="M618" s="494"/>
      <c r="N618" s="77"/>
      <c r="O618" s="77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39"/>
      <c r="AC618" s="39"/>
    </row>
    <row r="619" spans="1:38" ht="15.75" thickBot="1" x14ac:dyDescent="0.3">
      <c r="A619" s="35" t="s">
        <v>661</v>
      </c>
      <c r="B619" s="537"/>
      <c r="C619" s="537"/>
      <c r="D619" s="537"/>
      <c r="E619" s="537"/>
      <c r="F619" s="537"/>
      <c r="G619" s="537"/>
      <c r="H619" s="647"/>
      <c r="I619" s="538"/>
      <c r="J619" s="650"/>
      <c r="K619" s="508" t="s">
        <v>695</v>
      </c>
      <c r="L619" s="509" t="s">
        <v>152</v>
      </c>
      <c r="M619" s="494"/>
      <c r="N619" s="77"/>
      <c r="O619" s="77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39"/>
      <c r="AC619" s="39"/>
    </row>
    <row r="620" spans="1:38" s="17" customFormat="1" ht="15.75" thickTop="1" x14ac:dyDescent="0.25">
      <c r="A620" s="19" t="s">
        <v>696</v>
      </c>
      <c r="B620" s="540">
        <v>21</v>
      </c>
      <c r="C620" s="540">
        <v>10</v>
      </c>
      <c r="D620" s="540">
        <v>-3</v>
      </c>
      <c r="E620" s="540">
        <v>0</v>
      </c>
      <c r="F620" s="540">
        <v>-3</v>
      </c>
      <c r="G620" s="540">
        <v>63</v>
      </c>
      <c r="H620" s="2789">
        <v>2</v>
      </c>
      <c r="I620" s="541">
        <v>0</v>
      </c>
      <c r="J620" s="654">
        <v>2</v>
      </c>
      <c r="K620" s="503" t="s">
        <v>697</v>
      </c>
      <c r="L620" s="504" t="s">
        <v>20</v>
      </c>
      <c r="M620" s="49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67"/>
      <c r="AC620" s="67"/>
      <c r="AD620"/>
      <c r="AE620"/>
      <c r="AF620"/>
      <c r="AG620"/>
      <c r="AH620"/>
      <c r="AI620"/>
      <c r="AJ620"/>
      <c r="AK620"/>
      <c r="AL620"/>
    </row>
    <row r="621" spans="1:38" ht="15.75" thickBot="1" x14ac:dyDescent="0.3">
      <c r="A621" s="20" t="s">
        <v>696</v>
      </c>
      <c r="B621" s="542"/>
      <c r="C621" s="542"/>
      <c r="D621" s="542"/>
      <c r="E621" s="542"/>
      <c r="F621" s="541"/>
      <c r="G621" s="542"/>
      <c r="H621" s="653"/>
      <c r="I621" s="541"/>
      <c r="J621" s="654"/>
      <c r="K621" s="508" t="s">
        <v>698</v>
      </c>
      <c r="L621" s="509" t="s">
        <v>20</v>
      </c>
      <c r="M621" s="497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39"/>
      <c r="AC621" s="39"/>
    </row>
    <row r="622" spans="1:38" s="17" customFormat="1" ht="16.5" thickTop="1" thickBot="1" x14ac:dyDescent="0.3">
      <c r="A622" s="34" t="s">
        <v>699</v>
      </c>
      <c r="B622" s="536">
        <v>14</v>
      </c>
      <c r="C622" s="536">
        <v>4</v>
      </c>
      <c r="D622" s="536">
        <v>-1</v>
      </c>
      <c r="E622" s="536">
        <v>0</v>
      </c>
      <c r="F622" s="536">
        <v>-1</v>
      </c>
      <c r="G622" s="536">
        <v>102</v>
      </c>
      <c r="H622" s="2788">
        <v>1</v>
      </c>
      <c r="I622" s="2782">
        <v>0</v>
      </c>
      <c r="J622" s="664">
        <v>1</v>
      </c>
      <c r="K622" s="577" t="s">
        <v>700</v>
      </c>
      <c r="L622" s="578" t="s">
        <v>32</v>
      </c>
      <c r="M622" s="492"/>
      <c r="N622" s="75"/>
      <c r="O622" s="74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67"/>
      <c r="AC622" s="67"/>
      <c r="AD622"/>
      <c r="AE622"/>
      <c r="AF622"/>
      <c r="AG622"/>
      <c r="AH622"/>
      <c r="AI622" s="67"/>
      <c r="AJ622" s="67"/>
      <c r="AK622" s="67"/>
      <c r="AL622" s="67"/>
    </row>
    <row r="623" spans="1:38" s="17" customFormat="1" ht="15.75" thickTop="1" x14ac:dyDescent="0.25">
      <c r="A623" s="34" t="s">
        <v>701</v>
      </c>
      <c r="B623" s="536">
        <v>303</v>
      </c>
      <c r="C623" s="536">
        <v>68</v>
      </c>
      <c r="D623" s="536">
        <v>-34</v>
      </c>
      <c r="E623" s="536">
        <v>-2</v>
      </c>
      <c r="F623" s="536">
        <v>-36</v>
      </c>
      <c r="G623" s="536">
        <v>3630</v>
      </c>
      <c r="H623" s="2788">
        <v>8</v>
      </c>
      <c r="I623" s="2777">
        <v>0</v>
      </c>
      <c r="J623" s="646">
        <v>8</v>
      </c>
      <c r="K623" s="503" t="s">
        <v>702</v>
      </c>
      <c r="L623" s="504" t="s">
        <v>36</v>
      </c>
      <c r="M623" s="492"/>
      <c r="N623" s="75" t="s">
        <v>91</v>
      </c>
      <c r="O623" s="74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67"/>
      <c r="AC623" s="67"/>
      <c r="AD623"/>
      <c r="AE623"/>
      <c r="AF623"/>
      <c r="AG623"/>
      <c r="AH623"/>
      <c r="AI623" s="67"/>
      <c r="AJ623" s="67"/>
      <c r="AK623" s="67"/>
      <c r="AL623" s="67"/>
    </row>
    <row r="624" spans="1:38" x14ac:dyDescent="0.25">
      <c r="A624" s="35" t="s">
        <v>701</v>
      </c>
      <c r="B624" s="537"/>
      <c r="C624" s="537"/>
      <c r="D624" s="537"/>
      <c r="E624" s="537"/>
      <c r="F624" s="537"/>
      <c r="G624" s="537"/>
      <c r="H624" s="647"/>
      <c r="I624" s="537"/>
      <c r="J624" s="648"/>
      <c r="K624" s="505" t="s">
        <v>703</v>
      </c>
      <c r="L624" s="506" t="s">
        <v>32</v>
      </c>
      <c r="M624" s="491"/>
      <c r="N624" s="78"/>
      <c r="O624" s="77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39"/>
      <c r="AC624" s="39"/>
      <c r="AI624" s="39"/>
      <c r="AJ624" s="39"/>
      <c r="AK624" s="39"/>
      <c r="AL624" s="39"/>
    </row>
    <row r="625" spans="1:38" x14ac:dyDescent="0.25">
      <c r="A625" s="35" t="s">
        <v>701</v>
      </c>
      <c r="B625" s="537"/>
      <c r="C625" s="537"/>
      <c r="D625" s="537"/>
      <c r="E625" s="537"/>
      <c r="F625" s="537"/>
      <c r="G625" s="537"/>
      <c r="H625" s="647"/>
      <c r="I625" s="537"/>
      <c r="J625" s="648"/>
      <c r="K625" s="505" t="s">
        <v>704</v>
      </c>
      <c r="L625" s="506" t="s">
        <v>32</v>
      </c>
      <c r="M625" s="491"/>
      <c r="N625" s="78"/>
      <c r="O625" s="77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39"/>
      <c r="AC625" s="39"/>
      <c r="AI625" s="39"/>
      <c r="AJ625" s="39"/>
      <c r="AK625" s="39"/>
      <c r="AL625" s="39"/>
    </row>
    <row r="626" spans="1:38" x14ac:dyDescent="0.25">
      <c r="A626" s="35" t="s">
        <v>701</v>
      </c>
      <c r="B626" s="537"/>
      <c r="C626" s="537"/>
      <c r="D626" s="537"/>
      <c r="E626" s="537"/>
      <c r="F626" s="537"/>
      <c r="G626" s="537"/>
      <c r="H626" s="647"/>
      <c r="I626" s="537"/>
      <c r="J626" s="648"/>
      <c r="K626" s="505" t="s">
        <v>705</v>
      </c>
      <c r="L626" s="506" t="s">
        <v>32</v>
      </c>
      <c r="M626" s="494" t="s">
        <v>706</v>
      </c>
      <c r="N626" s="77"/>
      <c r="O626" s="77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39"/>
      <c r="AC626" s="39"/>
      <c r="AI626" s="39"/>
      <c r="AJ626" s="39"/>
      <c r="AK626" s="39"/>
      <c r="AL626" s="39"/>
    </row>
    <row r="627" spans="1:38" ht="29.25" x14ac:dyDescent="0.25">
      <c r="A627" s="35" t="s">
        <v>701</v>
      </c>
      <c r="B627" s="537"/>
      <c r="C627" s="537"/>
      <c r="D627" s="537"/>
      <c r="E627" s="537"/>
      <c r="F627" s="537"/>
      <c r="G627" s="537"/>
      <c r="H627" s="647"/>
      <c r="I627" s="537"/>
      <c r="J627" s="648"/>
      <c r="K627" s="2499" t="s">
        <v>4927</v>
      </c>
      <c r="L627" s="506" t="s">
        <v>32</v>
      </c>
      <c r="M627" s="502"/>
      <c r="N627" s="77"/>
      <c r="O627" s="77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39"/>
      <c r="AC627" s="39"/>
      <c r="AI627" s="39"/>
      <c r="AJ627" s="39"/>
      <c r="AK627" s="39"/>
      <c r="AL627" s="39"/>
    </row>
    <row r="628" spans="1:38" x14ac:dyDescent="0.25">
      <c r="A628" s="35" t="s">
        <v>701</v>
      </c>
      <c r="B628" s="537"/>
      <c r="C628" s="537"/>
      <c r="D628" s="537"/>
      <c r="E628" s="537"/>
      <c r="F628" s="537"/>
      <c r="G628" s="537"/>
      <c r="H628" s="647"/>
      <c r="I628" s="537"/>
      <c r="J628" s="648"/>
      <c r="K628" s="505" t="s">
        <v>707</v>
      </c>
      <c r="L628" s="506" t="s">
        <v>32</v>
      </c>
      <c r="M628" s="494"/>
      <c r="N628" s="77"/>
      <c r="O628" s="77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39"/>
      <c r="AC628" s="39"/>
      <c r="AI628" s="39"/>
      <c r="AJ628" s="39"/>
      <c r="AK628" s="39"/>
      <c r="AL628" s="39"/>
    </row>
    <row r="629" spans="1:38" x14ac:dyDescent="0.25">
      <c r="A629" s="35" t="s">
        <v>701</v>
      </c>
      <c r="B629" s="537"/>
      <c r="C629" s="537"/>
      <c r="D629" s="537"/>
      <c r="E629" s="537"/>
      <c r="F629" s="537"/>
      <c r="G629" s="537"/>
      <c r="H629" s="647"/>
      <c r="I629" s="537"/>
      <c r="J629" s="648"/>
      <c r="K629" s="505" t="s">
        <v>708</v>
      </c>
      <c r="L629" s="506" t="s">
        <v>32</v>
      </c>
      <c r="M629" s="494"/>
      <c r="N629" s="77"/>
      <c r="O629" s="77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39"/>
      <c r="AC629" s="39"/>
      <c r="AI629" s="39"/>
      <c r="AJ629" s="39"/>
      <c r="AK629" s="39"/>
      <c r="AL629" s="39"/>
    </row>
    <row r="630" spans="1:38" ht="15.75" thickBot="1" x14ac:dyDescent="0.3">
      <c r="A630" s="35" t="s">
        <v>701</v>
      </c>
      <c r="B630" s="537"/>
      <c r="C630" s="537"/>
      <c r="D630" s="537"/>
      <c r="E630" s="537"/>
      <c r="F630" s="537"/>
      <c r="G630" s="537"/>
      <c r="H630" s="647"/>
      <c r="I630" s="538"/>
      <c r="J630" s="650"/>
      <c r="K630" s="508" t="s">
        <v>709</v>
      </c>
      <c r="L630" s="509" t="s">
        <v>152</v>
      </c>
      <c r="M630" s="494"/>
      <c r="N630" s="77"/>
      <c r="O630" s="77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39"/>
      <c r="AC630" s="39"/>
      <c r="AI630" s="39"/>
      <c r="AJ630" s="39"/>
      <c r="AK630" s="39"/>
      <c r="AL630" s="39"/>
    </row>
    <row r="631" spans="1:38" s="17" customFormat="1" ht="15.75" thickTop="1" x14ac:dyDescent="0.25">
      <c r="A631" s="19" t="s">
        <v>710</v>
      </c>
      <c r="B631" s="540">
        <v>14</v>
      </c>
      <c r="C631" s="540">
        <v>1</v>
      </c>
      <c r="D631" s="540">
        <v>0</v>
      </c>
      <c r="E631" s="540">
        <v>0</v>
      </c>
      <c r="F631" s="540">
        <v>0</v>
      </c>
      <c r="G631" s="540">
        <v>181</v>
      </c>
      <c r="H631" s="2789">
        <v>4</v>
      </c>
      <c r="I631" s="2779">
        <v>0</v>
      </c>
      <c r="J631" s="662">
        <v>4</v>
      </c>
      <c r="K631" s="503" t="s">
        <v>711</v>
      </c>
      <c r="L631" s="504" t="s">
        <v>38</v>
      </c>
      <c r="M631" s="49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67"/>
      <c r="AC631" s="67"/>
      <c r="AD631"/>
      <c r="AE631"/>
      <c r="AF631"/>
      <c r="AG631"/>
      <c r="AH631"/>
      <c r="AI631" s="67"/>
      <c r="AJ631" s="67"/>
      <c r="AK631" s="67"/>
      <c r="AL631" s="67"/>
    </row>
    <row r="632" spans="1:38" x14ac:dyDescent="0.25">
      <c r="A632" s="20" t="s">
        <v>710</v>
      </c>
      <c r="B632" s="542"/>
      <c r="C632" s="542"/>
      <c r="D632" s="542"/>
      <c r="E632" s="542"/>
      <c r="F632" s="541"/>
      <c r="G632" s="542"/>
      <c r="H632" s="653"/>
      <c r="I632" s="541"/>
      <c r="J632" s="654"/>
      <c r="K632" s="505" t="s">
        <v>4929</v>
      </c>
      <c r="L632" s="506" t="s">
        <v>38</v>
      </c>
      <c r="M632" s="497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39"/>
      <c r="AC632" s="39"/>
      <c r="AI632" s="39"/>
      <c r="AJ632" s="39"/>
      <c r="AK632" s="39"/>
      <c r="AL632" s="39"/>
    </row>
    <row r="633" spans="1:38" x14ac:dyDescent="0.25">
      <c r="A633" s="20" t="s">
        <v>710</v>
      </c>
      <c r="B633" s="542"/>
      <c r="C633" s="542"/>
      <c r="D633" s="542"/>
      <c r="E633" s="542"/>
      <c r="F633" s="541"/>
      <c r="G633" s="542"/>
      <c r="H633" s="653"/>
      <c r="I633" s="541"/>
      <c r="J633" s="654"/>
      <c r="K633" s="505" t="s">
        <v>712</v>
      </c>
      <c r="L633" s="506" t="s">
        <v>45</v>
      </c>
      <c r="M633" s="497" t="s">
        <v>713</v>
      </c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39"/>
      <c r="AC633" s="39"/>
      <c r="AI633" s="39"/>
      <c r="AJ633" s="39"/>
      <c r="AK633" s="39"/>
      <c r="AL633" s="39"/>
    </row>
    <row r="634" spans="1:38" ht="15.75" thickBot="1" x14ac:dyDescent="0.3">
      <c r="A634" s="20" t="s">
        <v>710</v>
      </c>
      <c r="B634" s="542"/>
      <c r="C634" s="542"/>
      <c r="D634" s="542"/>
      <c r="E634" s="542"/>
      <c r="F634" s="541"/>
      <c r="G634" s="542"/>
      <c r="H634" s="653"/>
      <c r="I634" s="2780"/>
      <c r="J634" s="660"/>
      <c r="K634" s="508" t="s">
        <v>714</v>
      </c>
      <c r="L634" s="509" t="s">
        <v>25</v>
      </c>
      <c r="M634" s="497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39"/>
      <c r="AC634" s="39"/>
      <c r="AI634" s="39"/>
      <c r="AJ634" s="39"/>
      <c r="AK634" s="39"/>
      <c r="AL634" s="39"/>
    </row>
    <row r="635" spans="1:38" s="2935" customFormat="1" ht="15.75" thickTop="1" x14ac:dyDescent="0.25">
      <c r="A635" s="43" t="s">
        <v>716</v>
      </c>
      <c r="B635" s="543">
        <v>62</v>
      </c>
      <c r="C635" s="543">
        <v>22</v>
      </c>
      <c r="D635" s="543">
        <v>0</v>
      </c>
      <c r="E635" s="543">
        <v>0</v>
      </c>
      <c r="F635" s="543">
        <v>0</v>
      </c>
      <c r="G635" s="543">
        <v>212</v>
      </c>
      <c r="H635" s="2790">
        <v>2</v>
      </c>
      <c r="I635" s="2781">
        <v>0</v>
      </c>
      <c r="J635" s="663">
        <v>2</v>
      </c>
      <c r="K635" s="2936" t="s">
        <v>715</v>
      </c>
      <c r="L635" s="2937" t="s">
        <v>40</v>
      </c>
      <c r="M635" s="2930"/>
      <c r="N635" s="2931"/>
      <c r="O635" s="2931"/>
      <c r="P635" s="2931"/>
      <c r="Q635" s="2931"/>
      <c r="R635" s="2931"/>
      <c r="S635" s="2931"/>
      <c r="T635" s="2931"/>
      <c r="U635" s="2931"/>
      <c r="V635" s="2931"/>
      <c r="W635" s="2931"/>
      <c r="X635" s="2931"/>
      <c r="Y635" s="2931"/>
      <c r="Z635" s="2931"/>
      <c r="AA635" s="2931"/>
      <c r="AB635" s="2932"/>
      <c r="AC635" s="2932"/>
      <c r="AD635" s="2934"/>
      <c r="AE635" s="2934"/>
      <c r="AF635" s="2934"/>
      <c r="AG635" s="2934"/>
      <c r="AH635" s="2934"/>
      <c r="AI635" s="2932"/>
      <c r="AJ635" s="2932"/>
      <c r="AK635" s="2932"/>
      <c r="AL635" s="2932"/>
    </row>
    <row r="636" spans="1:38" ht="15.75" thickBot="1" x14ac:dyDescent="0.3">
      <c r="A636" s="35" t="s">
        <v>716</v>
      </c>
      <c r="B636" s="537"/>
      <c r="C636" s="537"/>
      <c r="D636" s="537"/>
      <c r="E636" s="537"/>
      <c r="F636" s="537"/>
      <c r="G636" s="537"/>
      <c r="H636" s="647"/>
      <c r="I636" s="538"/>
      <c r="J636" s="650"/>
      <c r="K636" s="508" t="s">
        <v>717</v>
      </c>
      <c r="L636" s="509" t="s">
        <v>256</v>
      </c>
      <c r="M636" s="494"/>
      <c r="N636" s="77"/>
      <c r="O636" s="77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39"/>
      <c r="AC636" s="39"/>
      <c r="AI636" s="39"/>
      <c r="AJ636" s="39"/>
      <c r="AK636" s="39"/>
      <c r="AL636" s="39"/>
    </row>
    <row r="637" spans="1:38" s="17" customFormat="1" ht="16.5" thickTop="1" thickBot="1" x14ac:dyDescent="0.3">
      <c r="A637" s="34" t="s">
        <v>718</v>
      </c>
      <c r="B637" s="536">
        <v>0</v>
      </c>
      <c r="C637" s="536">
        <v>0</v>
      </c>
      <c r="D637" s="536">
        <v>0</v>
      </c>
      <c r="E637" s="536">
        <v>0</v>
      </c>
      <c r="F637" s="536">
        <v>0</v>
      </c>
      <c r="G637" s="536">
        <v>9</v>
      </c>
      <c r="H637" s="2788">
        <v>1</v>
      </c>
      <c r="I637" s="2782">
        <v>0</v>
      </c>
      <c r="J637" s="664">
        <v>1</v>
      </c>
      <c r="K637" s="577" t="s">
        <v>719</v>
      </c>
      <c r="L637" s="578" t="s">
        <v>25</v>
      </c>
      <c r="M637" s="499" t="s">
        <v>26</v>
      </c>
      <c r="N637" s="74"/>
      <c r="O637" s="74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67"/>
      <c r="AC637" s="67"/>
      <c r="AD637"/>
      <c r="AE637"/>
      <c r="AF637"/>
      <c r="AG637"/>
      <c r="AH637"/>
      <c r="AI637" s="67"/>
      <c r="AJ637" s="67"/>
      <c r="AK637" s="67"/>
      <c r="AL637" s="67"/>
    </row>
    <row r="638" spans="1:38" s="17" customFormat="1" ht="15.75" thickTop="1" x14ac:dyDescent="0.25">
      <c r="A638" s="34" t="s">
        <v>720</v>
      </c>
      <c r="B638" s="536">
        <v>32</v>
      </c>
      <c r="C638" s="536">
        <v>2</v>
      </c>
      <c r="D638" s="536">
        <v>-4</v>
      </c>
      <c r="E638" s="536">
        <v>2</v>
      </c>
      <c r="F638" s="536">
        <v>-2</v>
      </c>
      <c r="G638" s="536">
        <v>100</v>
      </c>
      <c r="H638" s="2788">
        <v>7</v>
      </c>
      <c r="I638" s="2777">
        <v>0</v>
      </c>
      <c r="J638" s="646">
        <v>7</v>
      </c>
      <c r="K638" s="503" t="s">
        <v>721</v>
      </c>
      <c r="L638" s="504" t="s">
        <v>38</v>
      </c>
      <c r="M638" s="495"/>
      <c r="N638" s="74"/>
      <c r="O638" s="74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67"/>
      <c r="AC638" s="67"/>
      <c r="AD638"/>
      <c r="AE638"/>
      <c r="AF638"/>
      <c r="AG638"/>
      <c r="AH638"/>
      <c r="AI638" s="67"/>
      <c r="AJ638" s="67"/>
      <c r="AK638" s="67"/>
      <c r="AL638" s="67"/>
    </row>
    <row r="639" spans="1:38" x14ac:dyDescent="0.25">
      <c r="A639" s="35" t="s">
        <v>720</v>
      </c>
      <c r="B639" s="537"/>
      <c r="C639" s="537"/>
      <c r="D639" s="537"/>
      <c r="E639" s="537"/>
      <c r="F639" s="537"/>
      <c r="G639" s="537"/>
      <c r="H639" s="647"/>
      <c r="I639" s="537"/>
      <c r="J639" s="648"/>
      <c r="K639" s="505" t="s">
        <v>722</v>
      </c>
      <c r="L639" s="506" t="s">
        <v>38</v>
      </c>
      <c r="M639" s="494" t="s">
        <v>143</v>
      </c>
      <c r="N639" s="77"/>
      <c r="O639" s="77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39"/>
      <c r="AC639" s="39"/>
      <c r="AI639" s="39"/>
      <c r="AJ639" s="39"/>
      <c r="AK639" s="39"/>
      <c r="AL639" s="39"/>
    </row>
    <row r="640" spans="1:38" x14ac:dyDescent="0.25">
      <c r="A640" s="35" t="s">
        <v>720</v>
      </c>
      <c r="B640" s="537"/>
      <c r="C640" s="537"/>
      <c r="D640" s="537"/>
      <c r="E640" s="537"/>
      <c r="F640" s="537"/>
      <c r="G640" s="537"/>
      <c r="H640" s="647"/>
      <c r="I640" s="537"/>
      <c r="J640" s="648"/>
      <c r="K640" s="505" t="s">
        <v>723</v>
      </c>
      <c r="L640" s="506" t="s">
        <v>20</v>
      </c>
      <c r="M640" s="494"/>
      <c r="N640" s="77"/>
      <c r="O640" s="77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39"/>
      <c r="AC640" s="39"/>
      <c r="AI640" s="39"/>
      <c r="AJ640" s="39"/>
      <c r="AK640" s="39"/>
      <c r="AL640" s="39"/>
    </row>
    <row r="641" spans="1:38" x14ac:dyDescent="0.25">
      <c r="A641" s="35" t="s">
        <v>720</v>
      </c>
      <c r="B641" s="537"/>
      <c r="C641" s="537"/>
      <c r="D641" s="537"/>
      <c r="E641" s="537"/>
      <c r="F641" s="537"/>
      <c r="G641" s="537"/>
      <c r="H641" s="647"/>
      <c r="I641" s="537"/>
      <c r="J641" s="648"/>
      <c r="K641" s="505" t="s">
        <v>724</v>
      </c>
      <c r="L641" s="506" t="s">
        <v>20</v>
      </c>
      <c r="M641" s="494"/>
      <c r="N641" s="77"/>
      <c r="O641" s="77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39"/>
      <c r="AC641" s="39"/>
      <c r="AI641" s="39"/>
      <c r="AJ641" s="39"/>
      <c r="AK641" s="39"/>
      <c r="AL641" s="39"/>
    </row>
    <row r="642" spans="1:38" x14ac:dyDescent="0.25">
      <c r="A642" s="35" t="s">
        <v>720</v>
      </c>
      <c r="B642" s="537"/>
      <c r="C642" s="537"/>
      <c r="D642" s="537"/>
      <c r="E642" s="537"/>
      <c r="F642" s="537"/>
      <c r="G642" s="537"/>
      <c r="H642" s="647"/>
      <c r="I642" s="537"/>
      <c r="J642" s="648"/>
      <c r="K642" s="505" t="s">
        <v>725</v>
      </c>
      <c r="L642" s="506" t="s">
        <v>45</v>
      </c>
      <c r="M642" s="494"/>
      <c r="N642" s="77"/>
      <c r="O642" s="77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39"/>
      <c r="AC642" s="39"/>
      <c r="AI642" s="39"/>
      <c r="AJ642" s="39"/>
      <c r="AK642" s="39"/>
      <c r="AL642" s="39"/>
    </row>
    <row r="643" spans="1:38" x14ac:dyDescent="0.25">
      <c r="A643" s="35" t="s">
        <v>720</v>
      </c>
      <c r="B643" s="537"/>
      <c r="C643" s="537"/>
      <c r="D643" s="537"/>
      <c r="E643" s="537"/>
      <c r="F643" s="537"/>
      <c r="G643" s="537"/>
      <c r="H643" s="647"/>
      <c r="I643" s="537"/>
      <c r="J643" s="648"/>
      <c r="K643" s="505" t="s">
        <v>726</v>
      </c>
      <c r="L643" s="506" t="s">
        <v>45</v>
      </c>
      <c r="M643" s="494"/>
      <c r="N643" s="77"/>
      <c r="O643" s="77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39"/>
      <c r="AC643" s="39"/>
      <c r="AI643" s="39"/>
      <c r="AJ643" s="39"/>
      <c r="AK643" s="39"/>
      <c r="AL643" s="39"/>
    </row>
    <row r="644" spans="1:38" ht="15.75" thickBot="1" x14ac:dyDescent="0.3">
      <c r="A644" s="35" t="s">
        <v>720</v>
      </c>
      <c r="B644" s="537"/>
      <c r="C644" s="537"/>
      <c r="D644" s="537"/>
      <c r="E644" s="537"/>
      <c r="F644" s="537"/>
      <c r="G644" s="537"/>
      <c r="H644" s="647"/>
      <c r="I644" s="538"/>
      <c r="J644" s="650"/>
      <c r="K644" s="508" t="s">
        <v>727</v>
      </c>
      <c r="L644" s="509" t="s">
        <v>25</v>
      </c>
      <c r="M644" s="491" t="s">
        <v>218</v>
      </c>
      <c r="N644" s="77"/>
      <c r="O644" s="77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39"/>
      <c r="AC644" s="39"/>
      <c r="AI644" s="39"/>
      <c r="AJ644" s="39"/>
      <c r="AK644" s="39"/>
      <c r="AL644" s="39"/>
    </row>
    <row r="645" spans="1:38" s="17" customFormat="1" ht="16.5" thickTop="1" thickBot="1" x14ac:dyDescent="0.3">
      <c r="A645" s="19" t="s">
        <v>728</v>
      </c>
      <c r="B645" s="540">
        <v>5</v>
      </c>
      <c r="C645" s="540">
        <v>1</v>
      </c>
      <c r="D645" s="540">
        <v>0</v>
      </c>
      <c r="E645" s="540">
        <v>0</v>
      </c>
      <c r="F645" s="540">
        <v>0</v>
      </c>
      <c r="G645" s="540">
        <v>36</v>
      </c>
      <c r="H645" s="2789">
        <v>1</v>
      </c>
      <c r="I645" s="2786">
        <v>0</v>
      </c>
      <c r="J645" s="667">
        <v>1</v>
      </c>
      <c r="K645" s="577" t="s">
        <v>729</v>
      </c>
      <c r="L645" s="578" t="s">
        <v>63</v>
      </c>
      <c r="M645" s="49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67"/>
      <c r="AC645" s="67"/>
      <c r="AD645"/>
      <c r="AE645"/>
      <c r="AF645"/>
      <c r="AG645"/>
      <c r="AH645"/>
      <c r="AI645" s="67"/>
      <c r="AJ645" s="67"/>
      <c r="AK645" s="67"/>
      <c r="AL645" s="67"/>
    </row>
    <row r="646" spans="1:38" s="2935" customFormat="1" ht="16.5" thickTop="1" thickBot="1" x14ac:dyDescent="0.3">
      <c r="A646" s="43" t="s">
        <v>4389</v>
      </c>
      <c r="B646" s="543">
        <v>0</v>
      </c>
      <c r="C646" s="543">
        <v>0</v>
      </c>
      <c r="D646" s="543">
        <v>0</v>
      </c>
      <c r="E646" s="543">
        <v>0</v>
      </c>
      <c r="F646" s="543">
        <v>0</v>
      </c>
      <c r="G646" s="543">
        <v>0</v>
      </c>
      <c r="H646" s="2790">
        <v>1</v>
      </c>
      <c r="I646" s="545">
        <v>0</v>
      </c>
      <c r="J646" s="656">
        <v>1</v>
      </c>
      <c r="K646" s="2928" t="s">
        <v>730</v>
      </c>
      <c r="L646" s="2929" t="s">
        <v>20</v>
      </c>
      <c r="M646" s="2930"/>
      <c r="N646" s="2931"/>
      <c r="O646" s="2931"/>
      <c r="P646" s="2931"/>
      <c r="Q646" s="2931"/>
      <c r="R646" s="2931"/>
      <c r="S646" s="2931"/>
      <c r="T646" s="2931"/>
      <c r="U646" s="2931"/>
      <c r="V646" s="2931"/>
      <c r="W646" s="2931"/>
      <c r="X646" s="2931"/>
      <c r="Y646" s="2931"/>
      <c r="Z646" s="2931"/>
      <c r="AA646" s="2931"/>
      <c r="AB646" s="2932"/>
      <c r="AC646" s="2932"/>
      <c r="AD646" s="2934"/>
      <c r="AE646" s="2934"/>
      <c r="AF646" s="2934"/>
      <c r="AG646" s="2934"/>
      <c r="AH646" s="2934"/>
      <c r="AI646" s="2932"/>
      <c r="AJ646" s="2932"/>
      <c r="AK646" s="2932"/>
      <c r="AL646" s="2932"/>
    </row>
    <row r="647" spans="1:38" s="17" customFormat="1" ht="15.75" thickTop="1" x14ac:dyDescent="0.25">
      <c r="A647" s="43" t="s">
        <v>731</v>
      </c>
      <c r="B647" s="543">
        <v>371</v>
      </c>
      <c r="C647" s="543">
        <v>139</v>
      </c>
      <c r="D647" s="543">
        <v>-40</v>
      </c>
      <c r="E647" s="543">
        <v>6</v>
      </c>
      <c r="F647" s="543">
        <v>-34</v>
      </c>
      <c r="G647" s="543">
        <v>967</v>
      </c>
      <c r="H647" s="2790">
        <v>37</v>
      </c>
      <c r="I647" s="2781">
        <v>0</v>
      </c>
      <c r="J647" s="663">
        <v>37</v>
      </c>
      <c r="K647" s="503" t="s">
        <v>732</v>
      </c>
      <c r="L647" s="504" t="s">
        <v>36</v>
      </c>
      <c r="M647" s="492"/>
      <c r="N647" s="75"/>
      <c r="O647" s="74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67"/>
      <c r="AC647" s="67"/>
      <c r="AD647"/>
      <c r="AE647"/>
      <c r="AF647"/>
      <c r="AG647"/>
      <c r="AH647"/>
      <c r="AI647" s="67"/>
      <c r="AJ647" s="67"/>
      <c r="AK647" s="67"/>
      <c r="AL647" s="67"/>
    </row>
    <row r="648" spans="1:38" x14ac:dyDescent="0.25">
      <c r="A648" s="35" t="s">
        <v>731</v>
      </c>
      <c r="B648" s="537"/>
      <c r="C648" s="537"/>
      <c r="D648" s="537"/>
      <c r="E648" s="537"/>
      <c r="F648" s="537"/>
      <c r="G648" s="537"/>
      <c r="H648" s="647"/>
      <c r="I648" s="537"/>
      <c r="J648" s="648"/>
      <c r="K648" s="505" t="s">
        <v>733</v>
      </c>
      <c r="L648" s="506" t="s">
        <v>36</v>
      </c>
      <c r="M648" s="491"/>
      <c r="N648" s="78"/>
      <c r="O648" s="77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39"/>
      <c r="AC648" s="39"/>
      <c r="AI648" s="39"/>
      <c r="AJ648" s="39"/>
      <c r="AK648" s="39"/>
      <c r="AL648" s="39"/>
    </row>
    <row r="649" spans="1:38" x14ac:dyDescent="0.25">
      <c r="A649" s="35" t="s">
        <v>731</v>
      </c>
      <c r="B649" s="537"/>
      <c r="C649" s="537"/>
      <c r="D649" s="537"/>
      <c r="E649" s="537"/>
      <c r="F649" s="537"/>
      <c r="G649" s="537"/>
      <c r="H649" s="647"/>
      <c r="I649" s="537"/>
      <c r="J649" s="648"/>
      <c r="K649" s="505" t="s">
        <v>734</v>
      </c>
      <c r="L649" s="506" t="s">
        <v>38</v>
      </c>
      <c r="M649" s="491"/>
      <c r="N649" s="78"/>
      <c r="O649" s="77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39"/>
      <c r="AC649" s="39"/>
      <c r="AI649" s="39"/>
      <c r="AJ649" s="39"/>
      <c r="AK649" s="39"/>
      <c r="AL649" s="39"/>
    </row>
    <row r="650" spans="1:38" x14ac:dyDescent="0.25">
      <c r="A650" s="35" t="s">
        <v>731</v>
      </c>
      <c r="B650" s="537"/>
      <c r="C650" s="537"/>
      <c r="D650" s="537"/>
      <c r="E650" s="537"/>
      <c r="F650" s="537"/>
      <c r="G650" s="537"/>
      <c r="H650" s="647"/>
      <c r="I650" s="537"/>
      <c r="J650" s="648"/>
      <c r="K650" s="505" t="s">
        <v>735</v>
      </c>
      <c r="L650" s="506" t="s">
        <v>38</v>
      </c>
      <c r="M650" s="491"/>
      <c r="N650" s="78"/>
      <c r="O650" s="77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39"/>
      <c r="AC650" s="39"/>
      <c r="AI650" s="39"/>
      <c r="AJ650" s="39"/>
      <c r="AK650" s="39"/>
      <c r="AL650" s="39"/>
    </row>
    <row r="651" spans="1:38" x14ac:dyDescent="0.25">
      <c r="A651" s="35" t="s">
        <v>731</v>
      </c>
      <c r="B651" s="537"/>
      <c r="C651" s="537"/>
      <c r="D651" s="537"/>
      <c r="E651" s="537"/>
      <c r="F651" s="537"/>
      <c r="G651" s="537"/>
      <c r="H651" s="647"/>
      <c r="I651" s="537"/>
      <c r="J651" s="648"/>
      <c r="K651" s="505" t="s">
        <v>736</v>
      </c>
      <c r="L651" s="506" t="s">
        <v>38</v>
      </c>
      <c r="M651" s="491"/>
      <c r="N651" s="78"/>
      <c r="O651" s="77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39"/>
      <c r="AC651" s="39"/>
      <c r="AI651" s="39"/>
      <c r="AJ651" s="39"/>
      <c r="AK651" s="39"/>
      <c r="AL651" s="39"/>
    </row>
    <row r="652" spans="1:38" x14ac:dyDescent="0.25">
      <c r="A652" s="35" t="s">
        <v>731</v>
      </c>
      <c r="B652" s="537"/>
      <c r="C652" s="537"/>
      <c r="D652" s="537"/>
      <c r="E652" s="537"/>
      <c r="F652" s="537"/>
      <c r="G652" s="537"/>
      <c r="H652" s="647"/>
      <c r="I652" s="537"/>
      <c r="J652" s="648"/>
      <c r="K652" s="505" t="s">
        <v>737</v>
      </c>
      <c r="L652" s="506" t="s">
        <v>40</v>
      </c>
      <c r="M652" s="491"/>
      <c r="N652" s="78"/>
      <c r="O652" s="77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39"/>
      <c r="AC652" s="39"/>
      <c r="AI652" s="39"/>
      <c r="AJ652" s="39"/>
      <c r="AK652" s="39"/>
      <c r="AL652" s="39"/>
    </row>
    <row r="653" spans="1:38" x14ac:dyDescent="0.25">
      <c r="A653" s="35" t="s">
        <v>731</v>
      </c>
      <c r="B653" s="537"/>
      <c r="C653" s="537"/>
      <c r="D653" s="537"/>
      <c r="E653" s="537"/>
      <c r="F653" s="537"/>
      <c r="G653" s="537"/>
      <c r="H653" s="647"/>
      <c r="I653" s="537"/>
      <c r="J653" s="648"/>
      <c r="K653" s="505" t="s">
        <v>738</v>
      </c>
      <c r="L653" s="506" t="s">
        <v>40</v>
      </c>
      <c r="M653" s="491"/>
      <c r="N653" s="78"/>
      <c r="O653" s="77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39"/>
      <c r="AC653" s="39"/>
      <c r="AI653" s="39"/>
      <c r="AJ653" s="39"/>
      <c r="AK653" s="39"/>
      <c r="AL653" s="39"/>
    </row>
    <row r="654" spans="1:38" x14ac:dyDescent="0.25">
      <c r="A654" s="35" t="s">
        <v>731</v>
      </c>
      <c r="B654" s="537"/>
      <c r="C654" s="537"/>
      <c r="D654" s="537"/>
      <c r="E654" s="537"/>
      <c r="F654" s="537"/>
      <c r="G654" s="537"/>
      <c r="H654" s="647"/>
      <c r="I654" s="537"/>
      <c r="J654" s="648"/>
      <c r="K654" s="505" t="s">
        <v>739</v>
      </c>
      <c r="L654" s="506" t="s">
        <v>20</v>
      </c>
      <c r="M654" s="491"/>
      <c r="N654" s="78"/>
      <c r="O654" s="77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39"/>
      <c r="AC654" s="39"/>
      <c r="AI654" s="39"/>
      <c r="AJ654" s="39"/>
      <c r="AK654" s="39"/>
      <c r="AL654" s="39"/>
    </row>
    <row r="655" spans="1:38" x14ac:dyDescent="0.25">
      <c r="A655" s="35" t="s">
        <v>731</v>
      </c>
      <c r="B655" s="537"/>
      <c r="C655" s="537"/>
      <c r="D655" s="537"/>
      <c r="E655" s="537"/>
      <c r="F655" s="537"/>
      <c r="G655" s="537"/>
      <c r="H655" s="647"/>
      <c r="I655" s="537"/>
      <c r="J655" s="648"/>
      <c r="K655" s="505" t="s">
        <v>740</v>
      </c>
      <c r="L655" s="506" t="s">
        <v>20</v>
      </c>
      <c r="M655" s="494" t="s">
        <v>590</v>
      </c>
      <c r="N655" s="78"/>
      <c r="O655" s="77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39"/>
      <c r="AC655" s="39"/>
      <c r="AI655" s="39"/>
      <c r="AJ655" s="39"/>
      <c r="AK655" s="39"/>
      <c r="AL655" s="39"/>
    </row>
    <row r="656" spans="1:38" x14ac:dyDescent="0.25">
      <c r="A656" s="35" t="s">
        <v>731</v>
      </c>
      <c r="B656" s="537"/>
      <c r="C656" s="537"/>
      <c r="D656" s="537"/>
      <c r="E656" s="537"/>
      <c r="F656" s="537"/>
      <c r="G656" s="537"/>
      <c r="H656" s="647"/>
      <c r="I656" s="537"/>
      <c r="J656" s="648"/>
      <c r="K656" s="505" t="s">
        <v>741</v>
      </c>
      <c r="L656" s="506" t="s">
        <v>20</v>
      </c>
      <c r="M656" s="491"/>
      <c r="N656" s="78"/>
      <c r="O656" s="77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39"/>
      <c r="AC656" s="39"/>
      <c r="AE656" s="39"/>
      <c r="AF656" s="39"/>
      <c r="AG656" s="39"/>
      <c r="AH656" s="39"/>
      <c r="AI656" s="39"/>
      <c r="AJ656" s="39"/>
      <c r="AK656" s="39"/>
      <c r="AL656" s="39"/>
    </row>
    <row r="657" spans="1:38" x14ac:dyDescent="0.25">
      <c r="A657" s="35" t="s">
        <v>731</v>
      </c>
      <c r="B657" s="537"/>
      <c r="C657" s="537"/>
      <c r="D657" s="537"/>
      <c r="E657" s="537"/>
      <c r="F657" s="537"/>
      <c r="G657" s="537"/>
      <c r="H657" s="647"/>
      <c r="I657" s="537"/>
      <c r="J657" s="648"/>
      <c r="K657" s="505" t="s">
        <v>742</v>
      </c>
      <c r="L657" s="506" t="s">
        <v>20</v>
      </c>
      <c r="M657" s="491" t="s">
        <v>229</v>
      </c>
      <c r="N657" s="78"/>
      <c r="O657" s="77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39"/>
      <c r="AC657" s="39"/>
      <c r="AE657" s="39"/>
      <c r="AF657" s="39"/>
      <c r="AG657" s="39"/>
      <c r="AH657" s="39"/>
      <c r="AI657" s="39"/>
      <c r="AJ657" s="39"/>
      <c r="AK657" s="39"/>
      <c r="AL657" s="39"/>
    </row>
    <row r="658" spans="1:38" x14ac:dyDescent="0.25">
      <c r="A658" s="35" t="s">
        <v>731</v>
      </c>
      <c r="B658" s="537"/>
      <c r="C658" s="537"/>
      <c r="D658" s="537"/>
      <c r="E658" s="537"/>
      <c r="F658" s="537"/>
      <c r="G658" s="537"/>
      <c r="H658" s="647"/>
      <c r="I658" s="537"/>
      <c r="J658" s="648"/>
      <c r="K658" s="505" t="s">
        <v>743</v>
      </c>
      <c r="L658" s="506" t="s">
        <v>20</v>
      </c>
      <c r="M658" s="494"/>
      <c r="N658" s="77"/>
      <c r="O658" s="77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39"/>
      <c r="AC658" s="39"/>
      <c r="AE658" s="39"/>
      <c r="AF658" s="39"/>
      <c r="AG658" s="39"/>
      <c r="AH658" s="39"/>
      <c r="AI658" s="39"/>
      <c r="AJ658" s="39"/>
      <c r="AK658" s="39"/>
      <c r="AL658" s="39"/>
    </row>
    <row r="659" spans="1:38" x14ac:dyDescent="0.25">
      <c r="A659" s="35" t="s">
        <v>731</v>
      </c>
      <c r="B659" s="537"/>
      <c r="C659" s="537"/>
      <c r="D659" s="537"/>
      <c r="E659" s="537"/>
      <c r="F659" s="537"/>
      <c r="G659" s="537"/>
      <c r="H659" s="647"/>
      <c r="I659" s="537"/>
      <c r="J659" s="648"/>
      <c r="K659" s="505" t="s">
        <v>744</v>
      </c>
      <c r="L659" s="506" t="s">
        <v>20</v>
      </c>
      <c r="M659" s="494"/>
      <c r="N659" s="77"/>
      <c r="O659" s="77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39"/>
      <c r="AC659" s="39"/>
      <c r="AE659" s="39"/>
      <c r="AF659" s="39"/>
      <c r="AG659" s="39"/>
      <c r="AH659" s="39"/>
      <c r="AI659" s="39"/>
      <c r="AJ659" s="39"/>
      <c r="AK659" s="39"/>
      <c r="AL659" s="39"/>
    </row>
    <row r="660" spans="1:38" x14ac:dyDescent="0.25">
      <c r="A660" s="35" t="s">
        <v>731</v>
      </c>
      <c r="B660" s="537"/>
      <c r="C660" s="537"/>
      <c r="D660" s="537"/>
      <c r="E660" s="537"/>
      <c r="F660" s="537"/>
      <c r="G660" s="537"/>
      <c r="H660" s="647"/>
      <c r="I660" s="537"/>
      <c r="J660" s="648"/>
      <c r="K660" s="505" t="s">
        <v>745</v>
      </c>
      <c r="L660" s="506" t="s">
        <v>20</v>
      </c>
      <c r="M660" s="491"/>
      <c r="N660" s="78"/>
      <c r="O660" s="77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39"/>
      <c r="AC660" s="39"/>
      <c r="AE660" s="39"/>
      <c r="AF660" s="39"/>
      <c r="AG660" s="39"/>
      <c r="AH660" s="39"/>
      <c r="AI660" s="39"/>
      <c r="AJ660" s="39"/>
      <c r="AK660" s="39"/>
      <c r="AL660" s="39"/>
    </row>
    <row r="661" spans="1:38" x14ac:dyDescent="0.25">
      <c r="A661" s="35" t="s">
        <v>731</v>
      </c>
      <c r="B661" s="537"/>
      <c r="C661" s="537"/>
      <c r="D661" s="537"/>
      <c r="E661" s="537"/>
      <c r="F661" s="537"/>
      <c r="G661" s="537"/>
      <c r="H661" s="647"/>
      <c r="I661" s="537"/>
      <c r="J661" s="648"/>
      <c r="K661" s="505" t="s">
        <v>746</v>
      </c>
      <c r="L661" s="506" t="s">
        <v>20</v>
      </c>
      <c r="M661" s="491"/>
      <c r="N661" s="78"/>
      <c r="O661" s="77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39"/>
      <c r="AC661" s="39"/>
      <c r="AE661" s="39"/>
      <c r="AF661" s="39"/>
      <c r="AG661" s="39"/>
      <c r="AH661" s="39"/>
      <c r="AI661" s="39"/>
      <c r="AJ661" s="39"/>
      <c r="AK661" s="39"/>
      <c r="AL661" s="39"/>
    </row>
    <row r="662" spans="1:38" x14ac:dyDescent="0.25">
      <c r="A662" s="35" t="s">
        <v>731</v>
      </c>
      <c r="B662" s="537"/>
      <c r="C662" s="537"/>
      <c r="D662" s="537"/>
      <c r="E662" s="537"/>
      <c r="F662" s="537"/>
      <c r="G662" s="537"/>
      <c r="H662" s="647"/>
      <c r="I662" s="537"/>
      <c r="J662" s="648"/>
      <c r="K662" s="505" t="s">
        <v>747</v>
      </c>
      <c r="L662" s="506" t="s">
        <v>20</v>
      </c>
      <c r="M662" s="491" t="s">
        <v>81</v>
      </c>
      <c r="N662" s="78"/>
      <c r="O662" s="77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39"/>
      <c r="AC662" s="39"/>
      <c r="AE662" s="39"/>
      <c r="AF662" s="39"/>
      <c r="AG662" s="39"/>
      <c r="AH662" s="39"/>
      <c r="AI662" s="39"/>
      <c r="AJ662" s="39"/>
      <c r="AK662" s="39"/>
      <c r="AL662" s="39"/>
    </row>
    <row r="663" spans="1:38" x14ac:dyDescent="0.25">
      <c r="A663" s="35" t="s">
        <v>731</v>
      </c>
      <c r="B663" s="537"/>
      <c r="C663" s="537"/>
      <c r="D663" s="537"/>
      <c r="E663" s="537"/>
      <c r="F663" s="537"/>
      <c r="G663" s="537"/>
      <c r="H663" s="647"/>
      <c r="I663" s="537"/>
      <c r="J663" s="648"/>
      <c r="K663" s="505" t="s">
        <v>748</v>
      </c>
      <c r="L663" s="506" t="s">
        <v>20</v>
      </c>
      <c r="M663" s="491"/>
      <c r="N663" s="78"/>
      <c r="O663" s="77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39"/>
      <c r="AC663" s="39"/>
      <c r="AE663" s="39"/>
      <c r="AF663" s="39"/>
      <c r="AG663" s="39"/>
      <c r="AH663" s="39"/>
      <c r="AI663" s="39"/>
      <c r="AJ663" s="39"/>
      <c r="AK663" s="39"/>
      <c r="AL663" s="39"/>
    </row>
    <row r="664" spans="1:38" x14ac:dyDescent="0.25">
      <c r="A664" s="35" t="s">
        <v>731</v>
      </c>
      <c r="B664" s="537"/>
      <c r="C664" s="537"/>
      <c r="D664" s="537"/>
      <c r="E664" s="537"/>
      <c r="F664" s="537"/>
      <c r="G664" s="537"/>
      <c r="H664" s="647"/>
      <c r="I664" s="537"/>
      <c r="J664" s="648"/>
      <c r="K664" s="505" t="s">
        <v>749</v>
      </c>
      <c r="L664" s="506" t="s">
        <v>32</v>
      </c>
      <c r="M664" s="491"/>
      <c r="N664" s="78"/>
      <c r="O664" s="77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39"/>
      <c r="AC664" s="39"/>
      <c r="AE664" s="39"/>
      <c r="AF664" s="39"/>
      <c r="AG664" s="39"/>
      <c r="AH664" s="39"/>
      <c r="AI664" s="39"/>
      <c r="AJ664" s="39"/>
      <c r="AK664" s="39"/>
      <c r="AL664" s="39"/>
    </row>
    <row r="665" spans="1:38" x14ac:dyDescent="0.25">
      <c r="A665" s="35" t="s">
        <v>731</v>
      </c>
      <c r="B665" s="537"/>
      <c r="C665" s="537"/>
      <c r="D665" s="537"/>
      <c r="E665" s="537"/>
      <c r="F665" s="537"/>
      <c r="G665" s="537"/>
      <c r="H665" s="647"/>
      <c r="I665" s="537"/>
      <c r="J665" s="648"/>
      <c r="K665" s="505" t="s">
        <v>750</v>
      </c>
      <c r="L665" s="506" t="s">
        <v>32</v>
      </c>
      <c r="M665" s="491"/>
      <c r="N665" s="78"/>
      <c r="O665" s="77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39"/>
      <c r="AC665" s="39"/>
      <c r="AE665" s="39"/>
      <c r="AF665" s="39"/>
      <c r="AG665" s="39"/>
      <c r="AH665" s="39"/>
      <c r="AI665" s="39"/>
      <c r="AJ665" s="39"/>
      <c r="AK665" s="39"/>
      <c r="AL665" s="39"/>
    </row>
    <row r="666" spans="1:38" x14ac:dyDescent="0.25">
      <c r="A666" s="35" t="s">
        <v>731</v>
      </c>
      <c r="B666" s="537"/>
      <c r="C666" s="537"/>
      <c r="D666" s="537"/>
      <c r="E666" s="537"/>
      <c r="F666" s="537"/>
      <c r="G666" s="537"/>
      <c r="H666" s="647"/>
      <c r="I666" s="537"/>
      <c r="J666" s="648"/>
      <c r="K666" s="505" t="s">
        <v>751</v>
      </c>
      <c r="L666" s="506" t="s">
        <v>32</v>
      </c>
      <c r="M666" s="491"/>
      <c r="N666" s="78"/>
      <c r="O666" s="77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39"/>
      <c r="AC666" s="39"/>
      <c r="AE666" s="39"/>
      <c r="AF666" s="39"/>
      <c r="AG666" s="39"/>
      <c r="AH666" s="39"/>
      <c r="AI666" s="39"/>
      <c r="AJ666" s="39"/>
      <c r="AK666" s="39"/>
      <c r="AL666" s="39"/>
    </row>
    <row r="667" spans="1:38" x14ac:dyDescent="0.25">
      <c r="A667" s="35" t="s">
        <v>731</v>
      </c>
      <c r="B667" s="537"/>
      <c r="C667" s="537"/>
      <c r="D667" s="537"/>
      <c r="E667" s="537"/>
      <c r="F667" s="537"/>
      <c r="G667" s="537"/>
      <c r="H667" s="647"/>
      <c r="I667" s="537"/>
      <c r="J667" s="648"/>
      <c r="K667" s="505" t="s">
        <v>752</v>
      </c>
      <c r="L667" s="506" t="s">
        <v>45</v>
      </c>
      <c r="M667" s="491"/>
      <c r="N667" s="78"/>
      <c r="O667" s="77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39"/>
      <c r="AC667" s="39"/>
      <c r="AE667" s="39"/>
      <c r="AF667" s="39"/>
      <c r="AG667" s="39"/>
      <c r="AH667" s="39"/>
      <c r="AI667" s="39"/>
      <c r="AJ667" s="39"/>
      <c r="AK667" s="39"/>
      <c r="AL667" s="39"/>
    </row>
    <row r="668" spans="1:38" x14ac:dyDescent="0.25">
      <c r="A668" s="35" t="s">
        <v>731</v>
      </c>
      <c r="B668" s="537"/>
      <c r="C668" s="537"/>
      <c r="D668" s="537"/>
      <c r="E668" s="537"/>
      <c r="F668" s="537"/>
      <c r="G668" s="537"/>
      <c r="H668" s="647"/>
      <c r="I668" s="537"/>
      <c r="J668" s="648"/>
      <c r="K668" s="505" t="s">
        <v>753</v>
      </c>
      <c r="L668" s="506" t="s">
        <v>45</v>
      </c>
      <c r="M668" s="491"/>
      <c r="N668" s="78"/>
      <c r="O668" s="77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39"/>
      <c r="AC668" s="39"/>
      <c r="AE668" s="39"/>
      <c r="AF668" s="39"/>
      <c r="AG668" s="39"/>
      <c r="AH668" s="39"/>
      <c r="AI668" s="39"/>
      <c r="AJ668" s="39"/>
      <c r="AK668" s="39"/>
      <c r="AL668" s="39"/>
    </row>
    <row r="669" spans="1:38" x14ac:dyDescent="0.25">
      <c r="A669" s="35" t="s">
        <v>731</v>
      </c>
      <c r="B669" s="537"/>
      <c r="C669" s="537"/>
      <c r="D669" s="537"/>
      <c r="E669" s="537"/>
      <c r="F669" s="537"/>
      <c r="G669" s="537"/>
      <c r="H669" s="647"/>
      <c r="I669" s="537"/>
      <c r="J669" s="648"/>
      <c r="K669" s="505" t="s">
        <v>754</v>
      </c>
      <c r="L669" s="506" t="s">
        <v>45</v>
      </c>
      <c r="M669" s="491"/>
      <c r="N669" s="78"/>
      <c r="O669" s="77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39"/>
      <c r="AC669" s="39"/>
      <c r="AE669" s="39"/>
      <c r="AF669" s="39"/>
      <c r="AG669" s="39"/>
      <c r="AH669" s="39"/>
      <c r="AI669" s="39"/>
      <c r="AJ669" s="39"/>
      <c r="AK669" s="39"/>
      <c r="AL669" s="39"/>
    </row>
    <row r="670" spans="1:38" x14ac:dyDescent="0.25">
      <c r="A670" s="35" t="s">
        <v>731</v>
      </c>
      <c r="B670" s="537"/>
      <c r="C670" s="537"/>
      <c r="D670" s="537"/>
      <c r="E670" s="537"/>
      <c r="F670" s="537"/>
      <c r="G670" s="537"/>
      <c r="H670" s="647"/>
      <c r="I670" s="537"/>
      <c r="J670" s="648"/>
      <c r="K670" s="505" t="s">
        <v>755</v>
      </c>
      <c r="L670" s="506" t="s">
        <v>45</v>
      </c>
      <c r="M670" s="494"/>
      <c r="N670" s="77"/>
      <c r="O670" s="77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39"/>
      <c r="AC670" s="39"/>
      <c r="AE670" s="39"/>
      <c r="AF670" s="39"/>
      <c r="AG670" s="39"/>
      <c r="AH670" s="39"/>
      <c r="AI670" s="39"/>
      <c r="AJ670" s="39"/>
      <c r="AK670" s="39"/>
      <c r="AL670" s="39"/>
    </row>
    <row r="671" spans="1:38" x14ac:dyDescent="0.25">
      <c r="A671" s="35" t="s">
        <v>731</v>
      </c>
      <c r="B671" s="537"/>
      <c r="C671" s="537"/>
      <c r="D671" s="537"/>
      <c r="E671" s="537"/>
      <c r="F671" s="537"/>
      <c r="G671" s="537"/>
      <c r="H671" s="647"/>
      <c r="I671" s="537"/>
      <c r="J671" s="648"/>
      <c r="K671" s="505" t="s">
        <v>756</v>
      </c>
      <c r="L671" s="506" t="s">
        <v>46</v>
      </c>
      <c r="M671" s="494" t="s">
        <v>479</v>
      </c>
      <c r="N671" s="77"/>
      <c r="O671" s="77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39"/>
      <c r="AC671" s="39"/>
      <c r="AE671" s="39"/>
      <c r="AF671" s="39"/>
      <c r="AG671" s="39"/>
      <c r="AH671" s="39"/>
      <c r="AI671" s="39"/>
      <c r="AJ671" s="39"/>
      <c r="AK671" s="39"/>
      <c r="AL671" s="39"/>
    </row>
    <row r="672" spans="1:38" x14ac:dyDescent="0.25">
      <c r="A672" s="35" t="s">
        <v>731</v>
      </c>
      <c r="B672" s="537"/>
      <c r="C672" s="537"/>
      <c r="D672" s="537"/>
      <c r="E672" s="537"/>
      <c r="F672" s="537"/>
      <c r="G672" s="537"/>
      <c r="H672" s="647"/>
      <c r="I672" s="537"/>
      <c r="J672" s="648"/>
      <c r="K672" s="505" t="s">
        <v>757</v>
      </c>
      <c r="L672" s="506" t="s">
        <v>46</v>
      </c>
      <c r="M672" s="494"/>
      <c r="N672" s="77"/>
      <c r="O672" s="77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39"/>
      <c r="AC672" s="39"/>
      <c r="AE672" s="39"/>
      <c r="AF672" s="39"/>
      <c r="AG672" s="39"/>
      <c r="AH672" s="39"/>
      <c r="AI672" s="39"/>
      <c r="AJ672" s="39"/>
      <c r="AK672" s="39"/>
      <c r="AL672" s="39"/>
    </row>
    <row r="673" spans="1:38" x14ac:dyDescent="0.25">
      <c r="A673" s="35" t="s">
        <v>731</v>
      </c>
      <c r="B673" s="537"/>
      <c r="C673" s="537"/>
      <c r="D673" s="537"/>
      <c r="E673" s="537"/>
      <c r="F673" s="537"/>
      <c r="G673" s="537"/>
      <c r="H673" s="647"/>
      <c r="I673" s="537"/>
      <c r="J673" s="648"/>
      <c r="K673" s="505" t="s">
        <v>4930</v>
      </c>
      <c r="L673" s="506" t="s">
        <v>46</v>
      </c>
      <c r="M673" s="494"/>
      <c r="N673" s="77"/>
      <c r="O673" s="77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39"/>
      <c r="AC673" s="39"/>
      <c r="AE673" s="39"/>
      <c r="AF673" s="39"/>
      <c r="AG673" s="39"/>
      <c r="AH673" s="39"/>
      <c r="AI673" s="39"/>
      <c r="AJ673" s="39"/>
      <c r="AK673" s="39"/>
      <c r="AL673" s="39"/>
    </row>
    <row r="674" spans="1:38" x14ac:dyDescent="0.25">
      <c r="A674" s="35" t="s">
        <v>731</v>
      </c>
      <c r="B674" s="537"/>
      <c r="C674" s="537"/>
      <c r="D674" s="537"/>
      <c r="E674" s="537"/>
      <c r="F674" s="537"/>
      <c r="G674" s="537"/>
      <c r="H674" s="647"/>
      <c r="I674" s="537"/>
      <c r="J674" s="648"/>
      <c r="K674" s="505" t="s">
        <v>758</v>
      </c>
      <c r="L674" s="506" t="s">
        <v>46</v>
      </c>
      <c r="M674" s="494" t="s">
        <v>759</v>
      </c>
      <c r="N674" s="77"/>
      <c r="O674" s="77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39"/>
      <c r="AC674" s="39"/>
      <c r="AE674" s="39"/>
      <c r="AF674" s="39"/>
      <c r="AG674" s="39"/>
      <c r="AH674" s="39"/>
      <c r="AI674" s="39"/>
      <c r="AJ674" s="39"/>
      <c r="AK674" s="39"/>
      <c r="AL674" s="39"/>
    </row>
    <row r="675" spans="1:38" x14ac:dyDescent="0.25">
      <c r="A675" s="35" t="s">
        <v>731</v>
      </c>
      <c r="B675" s="537"/>
      <c r="C675" s="537"/>
      <c r="D675" s="537"/>
      <c r="E675" s="537"/>
      <c r="F675" s="537"/>
      <c r="G675" s="537"/>
      <c r="H675" s="647"/>
      <c r="I675" s="537"/>
      <c r="J675" s="648"/>
      <c r="K675" s="505" t="s">
        <v>760</v>
      </c>
      <c r="L675" s="506" t="s">
        <v>46</v>
      </c>
      <c r="M675" s="494" t="s">
        <v>479</v>
      </c>
      <c r="N675" s="77"/>
      <c r="O675" s="77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39"/>
      <c r="AC675" s="39"/>
      <c r="AE675" s="39"/>
      <c r="AF675" s="39"/>
      <c r="AG675" s="39"/>
      <c r="AH675" s="39"/>
      <c r="AI675" s="39"/>
      <c r="AJ675" s="39"/>
      <c r="AK675" s="39"/>
      <c r="AL675" s="39"/>
    </row>
    <row r="676" spans="1:38" x14ac:dyDescent="0.25">
      <c r="A676" s="35" t="s">
        <v>731</v>
      </c>
      <c r="B676" s="537"/>
      <c r="C676" s="537"/>
      <c r="D676" s="537"/>
      <c r="E676" s="537"/>
      <c r="F676" s="537"/>
      <c r="G676" s="537"/>
      <c r="H676" s="647"/>
      <c r="I676" s="537"/>
      <c r="J676" s="648"/>
      <c r="K676" s="505" t="s">
        <v>761</v>
      </c>
      <c r="L676" s="506" t="s">
        <v>25</v>
      </c>
      <c r="M676" s="494"/>
      <c r="N676" s="77"/>
      <c r="O676" s="77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39"/>
      <c r="AC676" s="39"/>
      <c r="AE676" s="39"/>
      <c r="AF676" s="39"/>
      <c r="AG676" s="39"/>
      <c r="AH676" s="39"/>
      <c r="AI676" s="39"/>
      <c r="AJ676" s="39"/>
      <c r="AK676" s="39"/>
      <c r="AL676" s="39"/>
    </row>
    <row r="677" spans="1:38" x14ac:dyDescent="0.25">
      <c r="A677" s="35" t="s">
        <v>731</v>
      </c>
      <c r="B677" s="537"/>
      <c r="C677" s="537"/>
      <c r="D677" s="537"/>
      <c r="E677" s="537"/>
      <c r="F677" s="537"/>
      <c r="G677" s="537"/>
      <c r="H677" s="647"/>
      <c r="I677" s="537"/>
      <c r="J677" s="648"/>
      <c r="K677" s="505" t="s">
        <v>762</v>
      </c>
      <c r="L677" s="506" t="s">
        <v>25</v>
      </c>
      <c r="M677" s="494"/>
      <c r="N677" s="77"/>
      <c r="O677" s="77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39"/>
      <c r="AC677" s="39"/>
      <c r="AE677" s="39"/>
      <c r="AF677" s="39"/>
      <c r="AG677" s="39"/>
      <c r="AH677" s="39"/>
      <c r="AI677" s="39"/>
      <c r="AJ677" s="39"/>
      <c r="AK677" s="39"/>
      <c r="AL677" s="39"/>
    </row>
    <row r="678" spans="1:38" x14ac:dyDescent="0.25">
      <c r="A678" s="35" t="s">
        <v>731</v>
      </c>
      <c r="B678" s="537"/>
      <c r="C678" s="537"/>
      <c r="D678" s="537"/>
      <c r="E678" s="537"/>
      <c r="F678" s="537"/>
      <c r="G678" s="537"/>
      <c r="H678" s="647"/>
      <c r="I678" s="537"/>
      <c r="J678" s="648"/>
      <c r="K678" s="505" t="s">
        <v>763</v>
      </c>
      <c r="L678" s="506" t="s">
        <v>25</v>
      </c>
      <c r="M678" s="494"/>
      <c r="N678" s="77"/>
      <c r="O678" s="77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39"/>
      <c r="AC678" s="39"/>
      <c r="AE678" s="39"/>
      <c r="AF678" s="39"/>
      <c r="AG678" s="39"/>
      <c r="AH678" s="39"/>
      <c r="AI678" s="39"/>
      <c r="AJ678" s="39"/>
      <c r="AK678" s="39"/>
      <c r="AL678" s="39"/>
    </row>
    <row r="679" spans="1:38" x14ac:dyDescent="0.25">
      <c r="A679" s="35" t="s">
        <v>731</v>
      </c>
      <c r="B679" s="537"/>
      <c r="C679" s="537"/>
      <c r="D679" s="537"/>
      <c r="E679" s="537"/>
      <c r="F679" s="537"/>
      <c r="G679" s="537"/>
      <c r="H679" s="647"/>
      <c r="I679" s="537"/>
      <c r="J679" s="648"/>
      <c r="K679" s="505" t="s">
        <v>764</v>
      </c>
      <c r="L679" s="506" t="s">
        <v>25</v>
      </c>
      <c r="M679" s="494"/>
      <c r="N679" s="77"/>
      <c r="O679" s="77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39"/>
      <c r="AC679" s="39"/>
      <c r="AE679" s="39"/>
      <c r="AF679" s="39"/>
      <c r="AG679" s="39"/>
      <c r="AH679" s="39"/>
      <c r="AI679" s="39"/>
      <c r="AJ679" s="39"/>
      <c r="AK679" s="39"/>
      <c r="AL679" s="39"/>
    </row>
    <row r="680" spans="1:38" x14ac:dyDescent="0.25">
      <c r="A680" s="35" t="s">
        <v>731</v>
      </c>
      <c r="B680" s="537"/>
      <c r="C680" s="537"/>
      <c r="D680" s="537"/>
      <c r="E680" s="537"/>
      <c r="F680" s="537"/>
      <c r="G680" s="537"/>
      <c r="H680" s="647"/>
      <c r="I680" s="537"/>
      <c r="J680" s="648"/>
      <c r="K680" s="505" t="s">
        <v>4931</v>
      </c>
      <c r="L680" s="506" t="s">
        <v>63</v>
      </c>
      <c r="M680" s="494"/>
      <c r="N680" s="77"/>
      <c r="O680" s="77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39"/>
      <c r="AC680" s="39"/>
      <c r="AE680" s="39"/>
      <c r="AF680" s="39"/>
      <c r="AG680" s="39"/>
      <c r="AH680" s="39"/>
      <c r="AI680" s="39"/>
      <c r="AJ680" s="39"/>
      <c r="AK680" s="39"/>
      <c r="AL680" s="39"/>
    </row>
    <row r="681" spans="1:38" x14ac:dyDescent="0.25">
      <c r="A681" s="35" t="s">
        <v>731</v>
      </c>
      <c r="B681" s="537"/>
      <c r="C681" s="537"/>
      <c r="D681" s="537"/>
      <c r="E681" s="537"/>
      <c r="F681" s="537"/>
      <c r="G681" s="537"/>
      <c r="H681" s="647"/>
      <c r="I681" s="537"/>
      <c r="J681" s="648"/>
      <c r="K681" s="505" t="s">
        <v>765</v>
      </c>
      <c r="L681" s="506" t="s">
        <v>65</v>
      </c>
      <c r="M681" s="494"/>
      <c r="N681" s="77"/>
      <c r="O681" s="77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39"/>
      <c r="AC681" s="39"/>
      <c r="AE681" s="39"/>
      <c r="AF681" s="39"/>
      <c r="AG681" s="39"/>
      <c r="AH681" s="39"/>
      <c r="AI681" s="39"/>
      <c r="AJ681" s="39"/>
      <c r="AK681" s="39"/>
      <c r="AL681" s="39"/>
    </row>
    <row r="682" spans="1:38" x14ac:dyDescent="0.25">
      <c r="A682" s="35" t="s">
        <v>731</v>
      </c>
      <c r="B682" s="537"/>
      <c r="C682" s="537"/>
      <c r="D682" s="537"/>
      <c r="E682" s="537"/>
      <c r="F682" s="537"/>
      <c r="G682" s="537"/>
      <c r="H682" s="647"/>
      <c r="I682" s="537"/>
      <c r="J682" s="648"/>
      <c r="K682" s="505" t="s">
        <v>766</v>
      </c>
      <c r="L682" s="506" t="s">
        <v>65</v>
      </c>
      <c r="M682" s="494"/>
      <c r="N682" s="77"/>
      <c r="O682" s="77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39"/>
      <c r="AC682" s="39"/>
      <c r="AE682" s="39"/>
      <c r="AF682" s="39"/>
      <c r="AG682" s="39"/>
      <c r="AH682" s="39"/>
      <c r="AI682" s="39"/>
      <c r="AJ682" s="39"/>
      <c r="AK682" s="39"/>
      <c r="AL682" s="39"/>
    </row>
    <row r="683" spans="1:38" ht="15.75" thickBot="1" x14ac:dyDescent="0.3">
      <c r="A683" s="35" t="s">
        <v>731</v>
      </c>
      <c r="B683" s="537"/>
      <c r="C683" s="537"/>
      <c r="D683" s="537"/>
      <c r="E683" s="537"/>
      <c r="F683" s="537"/>
      <c r="G683" s="537"/>
      <c r="H683" s="647"/>
      <c r="I683" s="538"/>
      <c r="J683" s="650"/>
      <c r="K683" s="508" t="s">
        <v>767</v>
      </c>
      <c r="L683" s="509" t="s">
        <v>256</v>
      </c>
      <c r="M683" s="494"/>
      <c r="N683" s="77"/>
      <c r="O683" s="77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39"/>
      <c r="AC683" s="39"/>
      <c r="AE683" s="39"/>
      <c r="AF683" s="39"/>
      <c r="AG683" s="39"/>
      <c r="AH683" s="39"/>
      <c r="AI683" s="39"/>
      <c r="AJ683" s="39"/>
      <c r="AK683" s="39"/>
      <c r="AL683" s="39"/>
    </row>
    <row r="684" spans="1:38" s="17" customFormat="1" ht="16.5" thickTop="1" thickBot="1" x14ac:dyDescent="0.3">
      <c r="A684" s="513" t="s">
        <v>4856</v>
      </c>
      <c r="B684" s="549"/>
      <c r="C684" s="549"/>
      <c r="D684" s="549"/>
      <c r="E684" s="549"/>
      <c r="F684" s="549"/>
      <c r="G684" s="549"/>
      <c r="H684" s="2796">
        <v>1</v>
      </c>
      <c r="I684" s="2784">
        <v>0</v>
      </c>
      <c r="J684" s="659">
        <v>1</v>
      </c>
      <c r="K684" s="577" t="s">
        <v>769</v>
      </c>
      <c r="L684" s="578" t="s">
        <v>38</v>
      </c>
      <c r="M684" s="49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67"/>
      <c r="AC684" s="67"/>
      <c r="AD684"/>
      <c r="AE684" s="67"/>
      <c r="AF684" s="67"/>
      <c r="AG684" s="67"/>
      <c r="AH684" s="67"/>
      <c r="AI684" s="67"/>
      <c r="AJ684" s="67"/>
      <c r="AK684" s="67"/>
      <c r="AL684" s="67"/>
    </row>
    <row r="685" spans="1:38" s="17" customFormat="1" ht="16.5" thickTop="1" thickBot="1" x14ac:dyDescent="0.3">
      <c r="A685" s="43" t="s">
        <v>770</v>
      </c>
      <c r="B685" s="543">
        <v>1</v>
      </c>
      <c r="C685" s="543">
        <v>0</v>
      </c>
      <c r="D685" s="543">
        <v>0</v>
      </c>
      <c r="E685" s="543">
        <v>0</v>
      </c>
      <c r="F685" s="543">
        <v>0</v>
      </c>
      <c r="G685" s="543">
        <v>12</v>
      </c>
      <c r="H685" s="2790">
        <v>1</v>
      </c>
      <c r="I685" s="2787">
        <v>0</v>
      </c>
      <c r="J685" s="668">
        <v>1</v>
      </c>
      <c r="K685" s="503" t="s">
        <v>771</v>
      </c>
      <c r="L685" s="504" t="s">
        <v>20</v>
      </c>
      <c r="M685" s="49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67"/>
      <c r="AC685" s="67"/>
      <c r="AD685"/>
      <c r="AE685" s="67"/>
      <c r="AF685" s="67"/>
      <c r="AG685" s="67"/>
      <c r="AH685" s="67"/>
      <c r="AI685" s="67"/>
      <c r="AJ685" s="67"/>
      <c r="AK685" s="67"/>
      <c r="AL685" s="67"/>
    </row>
    <row r="686" spans="1:38" s="17" customFormat="1" ht="15.75" thickTop="1" x14ac:dyDescent="0.25">
      <c r="A686" s="34" t="s">
        <v>772</v>
      </c>
      <c r="B686" s="536">
        <v>377</v>
      </c>
      <c r="C686" s="536">
        <v>95</v>
      </c>
      <c r="D686" s="536">
        <v>-25</v>
      </c>
      <c r="E686" s="536">
        <v>-1</v>
      </c>
      <c r="F686" s="536">
        <v>-26</v>
      </c>
      <c r="G686" s="536">
        <v>9372</v>
      </c>
      <c r="H686" s="2788">
        <v>15</v>
      </c>
      <c r="I686" s="2777">
        <v>0</v>
      </c>
      <c r="J686" s="646">
        <v>15</v>
      </c>
      <c r="K686" s="505" t="s">
        <v>773</v>
      </c>
      <c r="L686" s="506" t="s">
        <v>36</v>
      </c>
      <c r="M686" s="495"/>
      <c r="N686" s="74"/>
      <c r="O686" s="74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67"/>
      <c r="AC686" s="67"/>
      <c r="AD686"/>
      <c r="AE686" s="67"/>
      <c r="AF686" s="67"/>
      <c r="AG686" s="67"/>
      <c r="AH686" s="67"/>
      <c r="AI686" s="67"/>
      <c r="AJ686" s="67"/>
      <c r="AK686" s="67"/>
      <c r="AL686" s="67"/>
    </row>
    <row r="687" spans="1:38" x14ac:dyDescent="0.25">
      <c r="A687" s="35" t="s">
        <v>772</v>
      </c>
      <c r="B687" s="537"/>
      <c r="C687" s="537"/>
      <c r="D687" s="537"/>
      <c r="E687" s="537"/>
      <c r="F687" s="537"/>
      <c r="G687" s="537"/>
      <c r="H687" s="647"/>
      <c r="I687" s="537"/>
      <c r="J687" s="648"/>
      <c r="K687" s="505" t="s">
        <v>774</v>
      </c>
      <c r="L687" s="506" t="s">
        <v>38</v>
      </c>
      <c r="M687" s="494"/>
      <c r="N687" s="77"/>
      <c r="O687" s="77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39"/>
      <c r="AC687" s="39"/>
      <c r="AE687" s="39"/>
      <c r="AF687" s="39"/>
      <c r="AG687" s="39"/>
      <c r="AH687" s="39"/>
      <c r="AI687" s="39"/>
      <c r="AJ687" s="39"/>
      <c r="AK687" s="39"/>
      <c r="AL687" s="39"/>
    </row>
    <row r="688" spans="1:38" x14ac:dyDescent="0.25">
      <c r="A688" s="35" t="s">
        <v>772</v>
      </c>
      <c r="B688" s="537"/>
      <c r="C688" s="537"/>
      <c r="D688" s="537"/>
      <c r="E688" s="537"/>
      <c r="F688" s="537"/>
      <c r="G688" s="537"/>
      <c r="H688" s="647"/>
      <c r="I688" s="537"/>
      <c r="J688" s="648"/>
      <c r="K688" s="505" t="s">
        <v>775</v>
      </c>
      <c r="L688" s="506" t="s">
        <v>38</v>
      </c>
      <c r="M688" s="491"/>
      <c r="N688" s="78"/>
      <c r="O688" s="77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39"/>
      <c r="AC688" s="39"/>
      <c r="AE688" s="39"/>
      <c r="AF688" s="39"/>
      <c r="AG688" s="39"/>
      <c r="AH688" s="39"/>
      <c r="AI688" s="39"/>
      <c r="AJ688" s="39"/>
      <c r="AK688" s="39"/>
      <c r="AL688" s="39"/>
    </row>
    <row r="689" spans="1:38" x14ac:dyDescent="0.25">
      <c r="A689" s="35" t="s">
        <v>772</v>
      </c>
      <c r="B689" s="537"/>
      <c r="C689" s="537"/>
      <c r="D689" s="537"/>
      <c r="E689" s="537"/>
      <c r="F689" s="537"/>
      <c r="G689" s="537"/>
      <c r="H689" s="647"/>
      <c r="I689" s="537"/>
      <c r="J689" s="648"/>
      <c r="K689" s="505" t="s">
        <v>776</v>
      </c>
      <c r="L689" s="506" t="s">
        <v>38</v>
      </c>
      <c r="M689" s="491"/>
      <c r="N689" s="78"/>
      <c r="O689" s="77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39"/>
      <c r="AC689" s="39"/>
      <c r="AE689" s="39"/>
      <c r="AF689" s="39"/>
      <c r="AG689" s="39"/>
      <c r="AH689" s="39"/>
      <c r="AI689" s="39"/>
      <c r="AJ689" s="39"/>
      <c r="AK689" s="39"/>
      <c r="AL689" s="39"/>
    </row>
    <row r="690" spans="1:38" x14ac:dyDescent="0.25">
      <c r="A690" s="35" t="s">
        <v>772</v>
      </c>
      <c r="B690" s="537"/>
      <c r="C690" s="537"/>
      <c r="D690" s="537"/>
      <c r="E690" s="537"/>
      <c r="F690" s="537"/>
      <c r="G690" s="537"/>
      <c r="H690" s="647"/>
      <c r="I690" s="537"/>
      <c r="J690" s="648"/>
      <c r="K690" s="505" t="s">
        <v>4932</v>
      </c>
      <c r="L690" s="506" t="s">
        <v>20</v>
      </c>
      <c r="M690" s="491"/>
      <c r="N690" s="78"/>
      <c r="O690" s="77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39"/>
      <c r="AC690" s="39"/>
      <c r="AE690" s="39"/>
      <c r="AF690" s="39"/>
      <c r="AG690" s="39"/>
      <c r="AH690" s="39"/>
      <c r="AI690" s="39"/>
      <c r="AJ690" s="39"/>
      <c r="AK690" s="39"/>
      <c r="AL690" s="39"/>
    </row>
    <row r="691" spans="1:38" x14ac:dyDescent="0.25">
      <c r="A691" s="35" t="s">
        <v>772</v>
      </c>
      <c r="B691" s="537"/>
      <c r="C691" s="537"/>
      <c r="D691" s="537"/>
      <c r="E691" s="537"/>
      <c r="F691" s="537"/>
      <c r="G691" s="537"/>
      <c r="H691" s="647"/>
      <c r="I691" s="537"/>
      <c r="J691" s="648"/>
      <c r="K691" s="505" t="s">
        <v>777</v>
      </c>
      <c r="L691" s="506" t="s">
        <v>32</v>
      </c>
      <c r="M691" s="491" t="s">
        <v>590</v>
      </c>
      <c r="N691" s="78"/>
      <c r="O691" s="77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39"/>
      <c r="AC691" s="39"/>
      <c r="AE691" s="39"/>
      <c r="AF691" s="39"/>
      <c r="AG691" s="39"/>
      <c r="AH691" s="39"/>
      <c r="AI691" s="39"/>
      <c r="AJ691" s="39"/>
      <c r="AK691" s="39"/>
      <c r="AL691" s="39"/>
    </row>
    <row r="692" spans="1:38" x14ac:dyDescent="0.25">
      <c r="A692" s="35" t="s">
        <v>772</v>
      </c>
      <c r="B692" s="537"/>
      <c r="C692" s="537"/>
      <c r="D692" s="537"/>
      <c r="E692" s="537"/>
      <c r="F692" s="537"/>
      <c r="G692" s="537"/>
      <c r="H692" s="647"/>
      <c r="I692" s="537"/>
      <c r="J692" s="648"/>
      <c r="K692" s="505" t="s">
        <v>4933</v>
      </c>
      <c r="L692" s="506" t="s">
        <v>32</v>
      </c>
      <c r="M692" s="491" t="s">
        <v>778</v>
      </c>
      <c r="N692" s="78"/>
      <c r="O692" s="77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39"/>
      <c r="AC692" s="39"/>
      <c r="AE692" s="39"/>
      <c r="AF692" s="39"/>
      <c r="AG692" s="39"/>
      <c r="AH692" s="39"/>
      <c r="AI692" s="39"/>
      <c r="AJ692" s="39"/>
      <c r="AK692" s="39"/>
      <c r="AL692" s="39"/>
    </row>
    <row r="693" spans="1:38" x14ac:dyDescent="0.25">
      <c r="A693" s="35" t="s">
        <v>772</v>
      </c>
      <c r="B693" s="537"/>
      <c r="C693" s="537"/>
      <c r="D693" s="537"/>
      <c r="E693" s="537"/>
      <c r="F693" s="537"/>
      <c r="G693" s="537"/>
      <c r="H693" s="647"/>
      <c r="I693" s="537"/>
      <c r="J693" s="648"/>
      <c r="K693" s="505" t="s">
        <v>779</v>
      </c>
      <c r="L693" s="506" t="s">
        <v>32</v>
      </c>
      <c r="M693" s="491" t="s">
        <v>214</v>
      </c>
      <c r="N693" s="78"/>
      <c r="O693" s="77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39"/>
      <c r="AC693" s="39"/>
      <c r="AE693" s="39"/>
      <c r="AF693" s="39"/>
      <c r="AG693" s="39"/>
      <c r="AH693" s="39"/>
      <c r="AI693" s="39"/>
      <c r="AJ693" s="39"/>
      <c r="AK693" s="39"/>
      <c r="AL693" s="39"/>
    </row>
    <row r="694" spans="1:38" x14ac:dyDescent="0.25">
      <c r="A694" s="35" t="s">
        <v>772</v>
      </c>
      <c r="B694" s="537"/>
      <c r="C694" s="537"/>
      <c r="D694" s="537"/>
      <c r="E694" s="537"/>
      <c r="F694" s="537"/>
      <c r="G694" s="537"/>
      <c r="H694" s="647"/>
      <c r="I694" s="537"/>
      <c r="J694" s="648"/>
      <c r="K694" s="505" t="s">
        <v>780</v>
      </c>
      <c r="L694" s="506" t="s">
        <v>46</v>
      </c>
      <c r="M694" s="491"/>
      <c r="N694" s="78"/>
      <c r="O694" s="77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39"/>
      <c r="AC694" s="39"/>
      <c r="AE694" s="39"/>
      <c r="AF694" s="39"/>
      <c r="AG694" s="39"/>
      <c r="AH694" s="39"/>
      <c r="AI694" s="39"/>
      <c r="AJ694" s="39"/>
      <c r="AK694" s="39"/>
      <c r="AL694" s="39"/>
    </row>
    <row r="695" spans="1:38" x14ac:dyDescent="0.25">
      <c r="A695" s="35" t="s">
        <v>772</v>
      </c>
      <c r="B695" s="537"/>
      <c r="C695" s="537"/>
      <c r="D695" s="537"/>
      <c r="E695" s="537"/>
      <c r="F695" s="537"/>
      <c r="G695" s="537"/>
      <c r="H695" s="647"/>
      <c r="I695" s="537"/>
      <c r="J695" s="648"/>
      <c r="K695" s="505" t="s">
        <v>781</v>
      </c>
      <c r="L695" s="506" t="s">
        <v>46</v>
      </c>
      <c r="M695" s="494"/>
      <c r="N695" s="77"/>
      <c r="O695" s="77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39"/>
      <c r="AC695" s="39"/>
      <c r="AE695" s="39"/>
      <c r="AF695" s="39"/>
      <c r="AG695" s="39"/>
      <c r="AH695" s="39"/>
      <c r="AI695" s="39"/>
      <c r="AJ695" s="39"/>
      <c r="AK695" s="39"/>
      <c r="AL695" s="39"/>
    </row>
    <row r="696" spans="1:38" x14ac:dyDescent="0.25">
      <c r="A696" s="35" t="s">
        <v>772</v>
      </c>
      <c r="B696" s="537"/>
      <c r="C696" s="537"/>
      <c r="D696" s="537"/>
      <c r="E696" s="537"/>
      <c r="F696" s="537"/>
      <c r="G696" s="537"/>
      <c r="H696" s="647"/>
      <c r="I696" s="537"/>
      <c r="J696" s="648"/>
      <c r="K696" s="505" t="s">
        <v>782</v>
      </c>
      <c r="L696" s="506" t="s">
        <v>46</v>
      </c>
      <c r="M696" s="491" t="s">
        <v>185</v>
      </c>
      <c r="N696" s="78"/>
      <c r="O696" s="77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39"/>
      <c r="AC696" s="39"/>
      <c r="AE696" s="39"/>
      <c r="AF696" s="39"/>
      <c r="AG696" s="39"/>
      <c r="AH696" s="39"/>
      <c r="AI696" s="39"/>
      <c r="AJ696" s="39"/>
      <c r="AK696" s="39"/>
      <c r="AL696" s="39"/>
    </row>
    <row r="697" spans="1:38" x14ac:dyDescent="0.25">
      <c r="A697" s="35" t="s">
        <v>772</v>
      </c>
      <c r="B697" s="537"/>
      <c r="C697" s="537"/>
      <c r="D697" s="537"/>
      <c r="E697" s="537"/>
      <c r="F697" s="537"/>
      <c r="G697" s="537"/>
      <c r="H697" s="647"/>
      <c r="I697" s="537"/>
      <c r="J697" s="648"/>
      <c r="K697" s="505" t="s">
        <v>783</v>
      </c>
      <c r="L697" s="506" t="s">
        <v>46</v>
      </c>
      <c r="M697" s="491" t="s">
        <v>784</v>
      </c>
      <c r="N697" s="78"/>
      <c r="O697" s="77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39"/>
      <c r="AC697" s="39"/>
      <c r="AE697" s="39"/>
      <c r="AF697" s="39"/>
      <c r="AG697" s="39"/>
      <c r="AH697" s="39"/>
      <c r="AI697" s="39"/>
      <c r="AJ697" s="39"/>
      <c r="AK697" s="39"/>
      <c r="AL697" s="39"/>
    </row>
    <row r="698" spans="1:38" x14ac:dyDescent="0.25">
      <c r="A698" s="35" t="s">
        <v>772</v>
      </c>
      <c r="B698" s="537"/>
      <c r="C698" s="537"/>
      <c r="D698" s="537"/>
      <c r="E698" s="537"/>
      <c r="F698" s="537"/>
      <c r="G698" s="537"/>
      <c r="H698" s="647"/>
      <c r="I698" s="537"/>
      <c r="J698" s="648"/>
      <c r="K698" s="505" t="s">
        <v>785</v>
      </c>
      <c r="L698" s="506" t="s">
        <v>25</v>
      </c>
      <c r="M698" s="491" t="s">
        <v>218</v>
      </c>
      <c r="N698" s="78"/>
      <c r="O698" s="77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39"/>
      <c r="AC698" s="39"/>
      <c r="AE698" s="39"/>
      <c r="AF698" s="39"/>
      <c r="AG698" s="39"/>
      <c r="AH698" s="39"/>
      <c r="AI698" s="39"/>
      <c r="AJ698" s="39"/>
      <c r="AK698" s="39"/>
      <c r="AL698" s="39"/>
    </row>
    <row r="699" spans="1:38" x14ac:dyDescent="0.25">
      <c r="A699" s="35" t="s">
        <v>772</v>
      </c>
      <c r="B699" s="537"/>
      <c r="C699" s="537"/>
      <c r="D699" s="537"/>
      <c r="E699" s="537"/>
      <c r="F699" s="537"/>
      <c r="G699" s="537"/>
      <c r="H699" s="647"/>
      <c r="I699" s="537"/>
      <c r="J699" s="648"/>
      <c r="K699" s="505" t="s">
        <v>786</v>
      </c>
      <c r="L699" s="506" t="s">
        <v>63</v>
      </c>
      <c r="M699" s="494"/>
      <c r="N699" s="77"/>
      <c r="O699" s="77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39"/>
      <c r="AC699" s="39"/>
      <c r="AE699" s="39"/>
      <c r="AF699" s="39"/>
      <c r="AG699" s="39"/>
      <c r="AH699" s="39"/>
      <c r="AI699" s="39"/>
      <c r="AJ699" s="39"/>
      <c r="AK699" s="39"/>
      <c r="AL699" s="39"/>
    </row>
    <row r="700" spans="1:38" ht="15.75" thickBot="1" x14ac:dyDescent="0.3">
      <c r="A700" s="35" t="s">
        <v>772</v>
      </c>
      <c r="B700" s="537"/>
      <c r="C700" s="537"/>
      <c r="D700" s="537"/>
      <c r="E700" s="537"/>
      <c r="F700" s="537"/>
      <c r="G700" s="537"/>
      <c r="H700" s="647"/>
      <c r="I700" s="538"/>
      <c r="J700" s="650"/>
      <c r="K700" s="508" t="s">
        <v>787</v>
      </c>
      <c r="L700" s="509" t="s">
        <v>65</v>
      </c>
      <c r="M700" s="494"/>
      <c r="N700" s="77"/>
      <c r="O700" s="77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39"/>
      <c r="AC700" s="39"/>
      <c r="AE700" s="39"/>
      <c r="AF700" s="39"/>
      <c r="AG700" s="39"/>
      <c r="AH700" s="39"/>
      <c r="AI700" s="39"/>
      <c r="AJ700" s="39"/>
      <c r="AK700" s="39"/>
      <c r="AL700" s="39"/>
    </row>
    <row r="701" spans="1:38" s="17" customFormat="1" ht="15.75" thickTop="1" x14ac:dyDescent="0.25">
      <c r="A701" s="34" t="s">
        <v>788</v>
      </c>
      <c r="B701" s="536">
        <v>157</v>
      </c>
      <c r="C701" s="536">
        <v>93</v>
      </c>
      <c r="D701" s="536">
        <v>-30</v>
      </c>
      <c r="E701" s="536">
        <v>1</v>
      </c>
      <c r="F701" s="536">
        <v>-29</v>
      </c>
      <c r="G701" s="536">
        <v>1586</v>
      </c>
      <c r="H701" s="2788">
        <v>9</v>
      </c>
      <c r="I701" s="2777">
        <v>0</v>
      </c>
      <c r="J701" s="646">
        <v>9</v>
      </c>
      <c r="K701" s="503" t="s">
        <v>789</v>
      </c>
      <c r="L701" s="504" t="s">
        <v>36</v>
      </c>
      <c r="M701" s="495"/>
      <c r="N701" s="74" t="s">
        <v>91</v>
      </c>
      <c r="O701" s="74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67"/>
      <c r="AC701" s="67"/>
      <c r="AD701"/>
      <c r="AE701" s="67"/>
      <c r="AF701" s="67"/>
      <c r="AG701" s="67"/>
      <c r="AH701" s="67"/>
      <c r="AI701" s="67"/>
      <c r="AJ701" s="67"/>
      <c r="AK701" s="67"/>
      <c r="AL701" s="67"/>
    </row>
    <row r="702" spans="1:38" x14ac:dyDescent="0.25">
      <c r="A702" s="35" t="s">
        <v>788</v>
      </c>
      <c r="B702" s="537"/>
      <c r="C702" s="537"/>
      <c r="D702" s="537"/>
      <c r="E702" s="537"/>
      <c r="F702" s="537"/>
      <c r="G702" s="537"/>
      <c r="H702" s="647"/>
      <c r="I702" s="537"/>
      <c r="J702" s="648"/>
      <c r="K702" s="505" t="s">
        <v>790</v>
      </c>
      <c r="L702" s="506" t="s">
        <v>38</v>
      </c>
      <c r="M702" s="491"/>
      <c r="N702" s="78"/>
      <c r="O702" s="77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39"/>
      <c r="AC702" s="39"/>
      <c r="AE702" s="39"/>
      <c r="AF702" s="39"/>
      <c r="AG702" s="39"/>
      <c r="AH702" s="39"/>
      <c r="AI702" s="39"/>
      <c r="AJ702" s="39"/>
      <c r="AK702" s="39"/>
      <c r="AL702" s="39"/>
    </row>
    <row r="703" spans="1:38" x14ac:dyDescent="0.25">
      <c r="A703" s="35" t="s">
        <v>788</v>
      </c>
      <c r="B703" s="537"/>
      <c r="C703" s="537"/>
      <c r="D703" s="537"/>
      <c r="E703" s="537"/>
      <c r="F703" s="537"/>
      <c r="G703" s="537"/>
      <c r="H703" s="647"/>
      <c r="I703" s="537"/>
      <c r="J703" s="648"/>
      <c r="K703" s="505" t="s">
        <v>4934</v>
      </c>
      <c r="L703" s="506" t="s">
        <v>38</v>
      </c>
      <c r="M703" s="491"/>
      <c r="N703" s="78"/>
      <c r="O703" s="77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39"/>
      <c r="AC703" s="39"/>
      <c r="AE703" s="39"/>
      <c r="AF703" s="39"/>
      <c r="AG703" s="39"/>
      <c r="AH703" s="39"/>
      <c r="AI703" s="39"/>
      <c r="AJ703" s="39"/>
      <c r="AK703" s="39"/>
      <c r="AL703" s="39"/>
    </row>
    <row r="704" spans="1:38" x14ac:dyDescent="0.25">
      <c r="A704" s="35" t="s">
        <v>788</v>
      </c>
      <c r="B704" s="537"/>
      <c r="C704" s="537"/>
      <c r="D704" s="537"/>
      <c r="E704" s="537"/>
      <c r="F704" s="537"/>
      <c r="G704" s="537"/>
      <c r="H704" s="647"/>
      <c r="I704" s="537"/>
      <c r="J704" s="648"/>
      <c r="K704" s="505" t="s">
        <v>791</v>
      </c>
      <c r="L704" s="506" t="s">
        <v>40</v>
      </c>
      <c r="M704" s="491"/>
      <c r="N704" s="78"/>
      <c r="O704" s="77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39"/>
      <c r="AC704" s="39"/>
      <c r="AE704" s="39"/>
      <c r="AF704" s="39"/>
      <c r="AG704" s="39"/>
      <c r="AH704" s="39"/>
      <c r="AI704" s="39"/>
      <c r="AJ704" s="39"/>
      <c r="AK704" s="39"/>
      <c r="AL704" s="39"/>
    </row>
    <row r="705" spans="1:38" x14ac:dyDescent="0.25">
      <c r="A705" s="35" t="s">
        <v>788</v>
      </c>
      <c r="B705" s="537"/>
      <c r="C705" s="537"/>
      <c r="D705" s="537"/>
      <c r="E705" s="537"/>
      <c r="F705" s="537"/>
      <c r="G705" s="537"/>
      <c r="H705" s="647"/>
      <c r="I705" s="537"/>
      <c r="J705" s="648"/>
      <c r="K705" s="505" t="s">
        <v>792</v>
      </c>
      <c r="L705" s="506" t="s">
        <v>20</v>
      </c>
      <c r="M705" s="491"/>
      <c r="N705" s="78"/>
      <c r="O705" s="77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39"/>
      <c r="AC705" s="39"/>
      <c r="AE705" s="39"/>
      <c r="AF705" s="39"/>
      <c r="AG705" s="39"/>
      <c r="AH705" s="39"/>
      <c r="AI705" s="39"/>
      <c r="AJ705" s="39"/>
      <c r="AK705" s="39"/>
      <c r="AL705" s="39"/>
    </row>
    <row r="706" spans="1:38" x14ac:dyDescent="0.25">
      <c r="A706" s="35" t="s">
        <v>788</v>
      </c>
      <c r="B706" s="537"/>
      <c r="C706" s="537"/>
      <c r="D706" s="537"/>
      <c r="E706" s="537"/>
      <c r="F706" s="537"/>
      <c r="G706" s="537"/>
      <c r="H706" s="647"/>
      <c r="I706" s="537"/>
      <c r="J706" s="648"/>
      <c r="K706" s="505" t="s">
        <v>793</v>
      </c>
      <c r="L706" s="506" t="s">
        <v>46</v>
      </c>
      <c r="M706" s="491"/>
      <c r="N706" s="78"/>
      <c r="O706" s="77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39"/>
      <c r="AC706" s="39"/>
      <c r="AE706" s="39"/>
      <c r="AF706" s="39"/>
      <c r="AG706" s="39"/>
      <c r="AH706" s="39"/>
      <c r="AI706" s="39"/>
      <c r="AJ706" s="39"/>
      <c r="AK706" s="39"/>
      <c r="AL706" s="39"/>
    </row>
    <row r="707" spans="1:38" x14ac:dyDescent="0.25">
      <c r="A707" s="35" t="s">
        <v>788</v>
      </c>
      <c r="B707" s="537"/>
      <c r="C707" s="537"/>
      <c r="D707" s="537"/>
      <c r="E707" s="537"/>
      <c r="F707" s="537"/>
      <c r="G707" s="537"/>
      <c r="H707" s="647"/>
      <c r="I707" s="537"/>
      <c r="J707" s="648"/>
      <c r="K707" s="505" t="s">
        <v>794</v>
      </c>
      <c r="L707" s="506" t="s">
        <v>46</v>
      </c>
      <c r="M707" s="491"/>
      <c r="N707" s="78"/>
      <c r="O707" s="77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39"/>
      <c r="AC707" s="39"/>
      <c r="AE707" s="39"/>
      <c r="AF707" s="39"/>
      <c r="AG707" s="39"/>
      <c r="AH707" s="39"/>
      <c r="AI707" s="39"/>
      <c r="AJ707" s="39"/>
      <c r="AK707" s="39"/>
      <c r="AL707" s="39"/>
    </row>
    <row r="708" spans="1:38" x14ac:dyDescent="0.25">
      <c r="A708" s="35" t="s">
        <v>788</v>
      </c>
      <c r="B708" s="537"/>
      <c r="C708" s="537"/>
      <c r="D708" s="537"/>
      <c r="E708" s="537"/>
      <c r="F708" s="537"/>
      <c r="G708" s="537"/>
      <c r="H708" s="647"/>
      <c r="I708" s="537"/>
      <c r="J708" s="648"/>
      <c r="K708" s="505" t="s">
        <v>795</v>
      </c>
      <c r="L708" s="506" t="s">
        <v>25</v>
      </c>
      <c r="M708" s="491"/>
      <c r="N708" s="78"/>
      <c r="O708" s="77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39"/>
      <c r="AC708" s="39"/>
      <c r="AE708" s="39"/>
      <c r="AF708" s="39"/>
      <c r="AG708" s="39"/>
      <c r="AH708" s="39"/>
      <c r="AI708" s="39"/>
      <c r="AJ708" s="39"/>
      <c r="AK708" s="39"/>
      <c r="AL708" s="39"/>
    </row>
    <row r="709" spans="1:38" ht="15.75" thickBot="1" x14ac:dyDescent="0.3">
      <c r="A709" s="35" t="s">
        <v>788</v>
      </c>
      <c r="B709" s="537"/>
      <c r="C709" s="537"/>
      <c r="D709" s="537"/>
      <c r="E709" s="537"/>
      <c r="F709" s="537"/>
      <c r="G709" s="537"/>
      <c r="H709" s="647"/>
      <c r="I709" s="538"/>
      <c r="J709" s="650"/>
      <c r="K709" s="508" t="s">
        <v>796</v>
      </c>
      <c r="L709" s="509" t="s">
        <v>63</v>
      </c>
      <c r="M709" s="491"/>
      <c r="N709" s="78"/>
      <c r="O709" s="77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39"/>
      <c r="AC709" s="39"/>
      <c r="AE709" s="39"/>
      <c r="AF709" s="39"/>
      <c r="AG709" s="39"/>
      <c r="AH709" s="39"/>
      <c r="AI709" s="39"/>
      <c r="AJ709" s="39"/>
      <c r="AK709" s="39"/>
      <c r="AL709" s="39"/>
    </row>
    <row r="710" spans="1:38" s="17" customFormat="1" ht="16.5" thickTop="1" thickBot="1" x14ac:dyDescent="0.3">
      <c r="A710" s="34" t="s">
        <v>797</v>
      </c>
      <c r="B710" s="536">
        <v>15</v>
      </c>
      <c r="C710" s="536">
        <v>3</v>
      </c>
      <c r="D710" s="536">
        <v>0</v>
      </c>
      <c r="E710" s="536">
        <v>0</v>
      </c>
      <c r="F710" s="536">
        <v>0</v>
      </c>
      <c r="G710" s="536">
        <v>37</v>
      </c>
      <c r="H710" s="2788">
        <v>1</v>
      </c>
      <c r="I710" s="537">
        <v>0</v>
      </c>
      <c r="J710" s="648">
        <v>1</v>
      </c>
      <c r="K710" s="577" t="s">
        <v>798</v>
      </c>
      <c r="L710" s="578" t="s">
        <v>20</v>
      </c>
      <c r="M710" s="495"/>
      <c r="N710" s="74"/>
      <c r="O710" s="74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67"/>
      <c r="AC710" s="67"/>
      <c r="AD710"/>
      <c r="AE710" s="67"/>
      <c r="AF710" s="67"/>
      <c r="AG710" s="67"/>
      <c r="AH710" s="67"/>
      <c r="AI710" s="67"/>
      <c r="AJ710" s="67"/>
      <c r="AK710" s="67"/>
      <c r="AL710" s="67"/>
    </row>
    <row r="711" spans="1:38" s="17" customFormat="1" ht="15.75" thickTop="1" x14ac:dyDescent="0.25">
      <c r="A711" s="34" t="s">
        <v>799</v>
      </c>
      <c r="B711" s="536">
        <v>131</v>
      </c>
      <c r="C711" s="536">
        <v>69</v>
      </c>
      <c r="D711" s="536">
        <v>-14</v>
      </c>
      <c r="E711" s="536">
        <v>-2</v>
      </c>
      <c r="F711" s="536">
        <v>-16</v>
      </c>
      <c r="G711" s="536">
        <v>610</v>
      </c>
      <c r="H711" s="2788">
        <v>5</v>
      </c>
      <c r="I711" s="2777">
        <v>0</v>
      </c>
      <c r="J711" s="646">
        <v>5</v>
      </c>
      <c r="K711" s="503" t="s">
        <v>800</v>
      </c>
      <c r="L711" s="504" t="s">
        <v>36</v>
      </c>
      <c r="M711" s="492"/>
      <c r="N711" s="75"/>
      <c r="O711" s="74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67"/>
      <c r="AC711" s="67"/>
      <c r="AD711"/>
      <c r="AE711" s="67"/>
      <c r="AF711" s="67"/>
      <c r="AG711" s="67"/>
      <c r="AH711" s="67"/>
      <c r="AI711" s="67"/>
      <c r="AJ711" s="67"/>
      <c r="AK711" s="67"/>
      <c r="AL711" s="67"/>
    </row>
    <row r="712" spans="1:38" x14ac:dyDescent="0.25">
      <c r="A712" s="35" t="s">
        <v>799</v>
      </c>
      <c r="B712" s="537"/>
      <c r="C712" s="537"/>
      <c r="D712" s="537"/>
      <c r="E712" s="537"/>
      <c r="F712" s="537"/>
      <c r="G712" s="537"/>
      <c r="H712" s="647"/>
      <c r="I712" s="537"/>
      <c r="J712" s="648"/>
      <c r="K712" s="505" t="s">
        <v>801</v>
      </c>
      <c r="L712" s="506" t="s">
        <v>38</v>
      </c>
      <c r="M712" s="491"/>
      <c r="N712" s="78"/>
      <c r="O712" s="77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39"/>
      <c r="AC712" s="39"/>
      <c r="AE712" s="39"/>
      <c r="AF712" s="39"/>
      <c r="AG712" s="39"/>
      <c r="AH712" s="39"/>
      <c r="AI712" s="39"/>
      <c r="AJ712" s="39"/>
      <c r="AK712" s="39"/>
      <c r="AL712" s="39"/>
    </row>
    <row r="713" spans="1:38" x14ac:dyDescent="0.25">
      <c r="A713" s="35" t="s">
        <v>799</v>
      </c>
      <c r="B713" s="537"/>
      <c r="C713" s="537"/>
      <c r="D713" s="537"/>
      <c r="E713" s="537"/>
      <c r="F713" s="537"/>
      <c r="G713" s="537"/>
      <c r="H713" s="647"/>
      <c r="I713" s="537"/>
      <c r="J713" s="648"/>
      <c r="K713" s="505" t="s">
        <v>802</v>
      </c>
      <c r="L713" s="506" t="s">
        <v>20</v>
      </c>
      <c r="M713" s="491"/>
      <c r="N713" s="78"/>
      <c r="O713" s="77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39"/>
      <c r="AC713" s="39"/>
      <c r="AE713" s="39"/>
      <c r="AF713" s="39"/>
      <c r="AG713" s="39"/>
      <c r="AH713" s="39"/>
      <c r="AI713" s="39"/>
      <c r="AJ713" s="39"/>
      <c r="AK713" s="39"/>
      <c r="AL713" s="39"/>
    </row>
    <row r="714" spans="1:38" x14ac:dyDescent="0.25">
      <c r="A714" s="35" t="s">
        <v>799</v>
      </c>
      <c r="B714" s="537"/>
      <c r="C714" s="537"/>
      <c r="D714" s="537"/>
      <c r="E714" s="537"/>
      <c r="F714" s="537"/>
      <c r="G714" s="537"/>
      <c r="H714" s="647"/>
      <c r="I714" s="537"/>
      <c r="J714" s="648"/>
      <c r="K714" s="505" t="s">
        <v>803</v>
      </c>
      <c r="L714" s="506" t="s">
        <v>25</v>
      </c>
      <c r="M714" s="491"/>
      <c r="N714" s="78"/>
      <c r="O714" s="77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39"/>
      <c r="AC714" s="39"/>
      <c r="AE714" s="39"/>
      <c r="AF714" s="39"/>
      <c r="AG714" s="39"/>
      <c r="AH714" s="39"/>
      <c r="AI714" s="39"/>
      <c r="AJ714" s="39"/>
      <c r="AK714" s="39"/>
      <c r="AL714" s="39"/>
    </row>
    <row r="715" spans="1:38" ht="15.75" thickBot="1" x14ac:dyDescent="0.3">
      <c r="A715" s="35" t="s">
        <v>799</v>
      </c>
      <c r="B715" s="537"/>
      <c r="C715" s="537"/>
      <c r="D715" s="537"/>
      <c r="E715" s="537"/>
      <c r="F715" s="537"/>
      <c r="G715" s="537"/>
      <c r="H715" s="647"/>
      <c r="I715" s="538"/>
      <c r="J715" s="650"/>
      <c r="K715" s="508" t="s">
        <v>4935</v>
      </c>
      <c r="L715" s="509" t="s">
        <v>65</v>
      </c>
      <c r="M715" s="491"/>
      <c r="N715" s="78"/>
      <c r="O715" s="77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39"/>
      <c r="AC715" s="39"/>
      <c r="AE715" s="39"/>
      <c r="AF715" s="39"/>
      <c r="AG715" s="39"/>
      <c r="AH715" s="39"/>
      <c r="AI715" s="39"/>
      <c r="AJ715" s="39"/>
      <c r="AK715" s="39"/>
      <c r="AL715" s="39"/>
    </row>
    <row r="716" spans="1:38" s="17" customFormat="1" ht="15.75" thickTop="1" x14ac:dyDescent="0.25">
      <c r="A716" s="34" t="s">
        <v>804</v>
      </c>
      <c r="B716" s="536">
        <v>50</v>
      </c>
      <c r="C716" s="536">
        <v>12</v>
      </c>
      <c r="D716" s="536">
        <v>-2</v>
      </c>
      <c r="E716" s="536">
        <v>0</v>
      </c>
      <c r="F716" s="536">
        <v>-2</v>
      </c>
      <c r="G716" s="536">
        <v>814</v>
      </c>
      <c r="H716" s="2788">
        <v>9</v>
      </c>
      <c r="I716" s="2777">
        <v>0</v>
      </c>
      <c r="J716" s="646">
        <v>9</v>
      </c>
      <c r="K716" s="503" t="s">
        <v>805</v>
      </c>
      <c r="L716" s="504" t="s">
        <v>36</v>
      </c>
      <c r="M716" s="492"/>
      <c r="N716" s="75" t="s">
        <v>91</v>
      </c>
      <c r="O716" s="74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67"/>
      <c r="AC716" s="67"/>
      <c r="AD716"/>
      <c r="AE716" s="67"/>
      <c r="AF716" s="67"/>
      <c r="AG716" s="67"/>
      <c r="AH716" s="67"/>
      <c r="AI716" s="67"/>
      <c r="AJ716" s="67"/>
      <c r="AK716" s="67"/>
      <c r="AL716" s="67"/>
    </row>
    <row r="717" spans="1:38" x14ac:dyDescent="0.25">
      <c r="A717" s="35" t="s">
        <v>804</v>
      </c>
      <c r="B717" s="537"/>
      <c r="C717" s="537"/>
      <c r="D717" s="537"/>
      <c r="E717" s="537"/>
      <c r="F717" s="537"/>
      <c r="G717" s="537"/>
      <c r="H717" s="647"/>
      <c r="I717" s="537"/>
      <c r="J717" s="648"/>
      <c r="K717" s="505" t="s">
        <v>806</v>
      </c>
      <c r="L717" s="506" t="s">
        <v>38</v>
      </c>
      <c r="M717" s="491"/>
      <c r="N717" s="78"/>
      <c r="O717" s="77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39"/>
      <c r="AC717" s="39"/>
      <c r="AE717" s="39"/>
      <c r="AF717" s="39"/>
      <c r="AG717" s="39"/>
      <c r="AH717" s="39"/>
      <c r="AI717" s="39"/>
      <c r="AJ717" s="39"/>
      <c r="AK717" s="39"/>
      <c r="AL717" s="39"/>
    </row>
    <row r="718" spans="1:38" x14ac:dyDescent="0.25">
      <c r="A718" s="35" t="s">
        <v>804</v>
      </c>
      <c r="B718" s="537"/>
      <c r="C718" s="537"/>
      <c r="D718" s="537"/>
      <c r="E718" s="537"/>
      <c r="F718" s="537"/>
      <c r="G718" s="537"/>
      <c r="H718" s="647"/>
      <c r="I718" s="537"/>
      <c r="J718" s="648"/>
      <c r="K718" s="505" t="s">
        <v>4936</v>
      </c>
      <c r="L718" s="506" t="s">
        <v>38</v>
      </c>
      <c r="M718" s="491"/>
      <c r="N718" s="78"/>
      <c r="O718" s="77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39"/>
      <c r="AC718" s="39"/>
      <c r="AE718" s="39"/>
      <c r="AF718" s="39"/>
      <c r="AG718" s="39"/>
      <c r="AH718" s="39"/>
      <c r="AI718" s="39"/>
      <c r="AJ718" s="39"/>
      <c r="AK718" s="39"/>
      <c r="AL718" s="39"/>
    </row>
    <row r="719" spans="1:38" x14ac:dyDescent="0.25">
      <c r="A719" s="35" t="s">
        <v>804</v>
      </c>
      <c r="B719" s="537"/>
      <c r="C719" s="537"/>
      <c r="D719" s="537"/>
      <c r="E719" s="537"/>
      <c r="F719" s="537"/>
      <c r="G719" s="537"/>
      <c r="H719" s="647"/>
      <c r="I719" s="537"/>
      <c r="J719" s="648"/>
      <c r="K719" s="505" t="s">
        <v>807</v>
      </c>
      <c r="L719" s="506" t="s">
        <v>20</v>
      </c>
      <c r="M719" s="491"/>
      <c r="N719" s="78"/>
      <c r="O719" s="77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39"/>
      <c r="AC719" s="39"/>
      <c r="AE719" s="39"/>
      <c r="AF719" s="39"/>
      <c r="AG719" s="39"/>
      <c r="AH719" s="39"/>
      <c r="AI719" s="39"/>
      <c r="AJ719" s="39"/>
      <c r="AK719" s="39"/>
      <c r="AL719" s="39"/>
    </row>
    <row r="720" spans="1:38" x14ac:dyDescent="0.25">
      <c r="A720" s="35" t="s">
        <v>804</v>
      </c>
      <c r="B720" s="537"/>
      <c r="C720" s="537"/>
      <c r="D720" s="537"/>
      <c r="E720" s="537"/>
      <c r="F720" s="537"/>
      <c r="G720" s="537"/>
      <c r="H720" s="647"/>
      <c r="I720" s="537"/>
      <c r="J720" s="648"/>
      <c r="K720" s="505" t="s">
        <v>808</v>
      </c>
      <c r="L720" s="506" t="s">
        <v>46</v>
      </c>
      <c r="M720" s="491" t="s">
        <v>759</v>
      </c>
      <c r="N720" s="78"/>
      <c r="O720" s="77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39"/>
      <c r="AC720" s="39"/>
      <c r="AE720" s="39"/>
      <c r="AF720" s="39"/>
      <c r="AG720" s="39"/>
      <c r="AH720" s="39"/>
      <c r="AI720" s="39"/>
      <c r="AJ720" s="39"/>
      <c r="AK720" s="39"/>
      <c r="AL720" s="39"/>
    </row>
    <row r="721" spans="1:38" x14ac:dyDescent="0.25">
      <c r="A721" s="35" t="s">
        <v>804</v>
      </c>
      <c r="B721" s="537"/>
      <c r="C721" s="537"/>
      <c r="D721" s="537"/>
      <c r="E721" s="537"/>
      <c r="F721" s="537"/>
      <c r="G721" s="537"/>
      <c r="H721" s="647"/>
      <c r="I721" s="537"/>
      <c r="J721" s="648"/>
      <c r="K721" s="505" t="s">
        <v>809</v>
      </c>
      <c r="L721" s="506" t="s">
        <v>46</v>
      </c>
      <c r="M721" s="491"/>
      <c r="N721" s="78"/>
      <c r="O721" s="77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39"/>
      <c r="AC721" s="39"/>
      <c r="AE721" s="39"/>
      <c r="AF721" s="39"/>
      <c r="AG721" s="39"/>
      <c r="AH721" s="39"/>
      <c r="AI721" s="39"/>
      <c r="AJ721" s="39"/>
      <c r="AK721" s="39"/>
      <c r="AL721" s="39"/>
    </row>
    <row r="722" spans="1:38" x14ac:dyDescent="0.25">
      <c r="A722" s="35" t="s">
        <v>804</v>
      </c>
      <c r="B722" s="537"/>
      <c r="C722" s="537"/>
      <c r="D722" s="537"/>
      <c r="E722" s="537"/>
      <c r="F722" s="537"/>
      <c r="G722" s="537"/>
      <c r="H722" s="647"/>
      <c r="I722" s="537"/>
      <c r="J722" s="648"/>
      <c r="K722" s="505" t="s">
        <v>810</v>
      </c>
      <c r="L722" s="506" t="s">
        <v>46</v>
      </c>
      <c r="M722" s="491"/>
      <c r="N722" s="78"/>
      <c r="O722" s="77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39"/>
      <c r="AC722" s="39"/>
      <c r="AE722" s="39"/>
      <c r="AF722" s="39"/>
      <c r="AG722" s="39"/>
      <c r="AH722" s="39"/>
      <c r="AI722" s="39"/>
      <c r="AJ722" s="39"/>
      <c r="AK722" s="39"/>
      <c r="AL722" s="39"/>
    </row>
    <row r="723" spans="1:38" x14ac:dyDescent="0.25">
      <c r="A723" s="35" t="s">
        <v>804</v>
      </c>
      <c r="B723" s="537"/>
      <c r="C723" s="537"/>
      <c r="D723" s="537"/>
      <c r="E723" s="537"/>
      <c r="F723" s="537"/>
      <c r="G723" s="537"/>
      <c r="H723" s="647"/>
      <c r="I723" s="537"/>
      <c r="J723" s="648"/>
      <c r="K723" s="505" t="s">
        <v>811</v>
      </c>
      <c r="L723" s="506" t="s">
        <v>25</v>
      </c>
      <c r="M723" s="491"/>
      <c r="N723" s="78"/>
      <c r="O723" s="77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39"/>
      <c r="AC723" s="39"/>
      <c r="AE723" s="39"/>
      <c r="AF723" s="39"/>
      <c r="AG723" s="39"/>
      <c r="AH723" s="39"/>
      <c r="AI723" s="39"/>
      <c r="AJ723" s="39"/>
      <c r="AK723" s="39"/>
      <c r="AL723" s="39"/>
    </row>
    <row r="724" spans="1:38" ht="15.75" thickBot="1" x14ac:dyDescent="0.3">
      <c r="A724" s="35" t="s">
        <v>804</v>
      </c>
      <c r="B724" s="537"/>
      <c r="C724" s="537"/>
      <c r="D724" s="537"/>
      <c r="E724" s="537"/>
      <c r="F724" s="537"/>
      <c r="G724" s="537"/>
      <c r="H724" s="647"/>
      <c r="I724" s="538"/>
      <c r="J724" s="650"/>
      <c r="K724" s="508" t="s">
        <v>812</v>
      </c>
      <c r="L724" s="509" t="s">
        <v>65</v>
      </c>
      <c r="M724" s="494"/>
      <c r="N724" s="77"/>
      <c r="O724" s="77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  <c r="AB724" s="39"/>
      <c r="AC724" s="39"/>
      <c r="AE724" s="39"/>
      <c r="AF724" s="39"/>
      <c r="AG724" s="39"/>
      <c r="AH724" s="39"/>
      <c r="AI724" s="39"/>
      <c r="AJ724" s="39"/>
      <c r="AK724" s="39"/>
      <c r="AL724" s="39"/>
    </row>
    <row r="725" spans="1:38" s="17" customFormat="1" ht="15.75" thickTop="1" x14ac:dyDescent="0.25">
      <c r="A725" s="34" t="s">
        <v>813</v>
      </c>
      <c r="B725" s="536">
        <v>2366</v>
      </c>
      <c r="C725" s="536">
        <v>717</v>
      </c>
      <c r="D725" s="536">
        <v>-59</v>
      </c>
      <c r="E725" s="536">
        <v>-72</v>
      </c>
      <c r="F725" s="536">
        <v>-131</v>
      </c>
      <c r="G725" s="536">
        <v>6505</v>
      </c>
      <c r="H725" s="2788">
        <v>58</v>
      </c>
      <c r="I725" s="2777">
        <v>0</v>
      </c>
      <c r="J725" s="646">
        <v>58</v>
      </c>
      <c r="K725" s="503" t="s">
        <v>814</v>
      </c>
      <c r="L725" s="504" t="s">
        <v>36</v>
      </c>
      <c r="M725" s="495"/>
      <c r="N725" s="74"/>
      <c r="O725" s="74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67"/>
      <c r="AC725" s="67"/>
      <c r="AD725"/>
      <c r="AE725" s="67"/>
      <c r="AF725" s="67"/>
      <c r="AG725" s="67"/>
      <c r="AH725" s="67"/>
      <c r="AI725" s="67"/>
      <c r="AJ725" s="67"/>
      <c r="AK725" s="67"/>
      <c r="AL725" s="67"/>
    </row>
    <row r="726" spans="1:38" x14ac:dyDescent="0.25">
      <c r="A726" s="35" t="s">
        <v>813</v>
      </c>
      <c r="B726" s="537"/>
      <c r="C726" s="537"/>
      <c r="D726" s="537"/>
      <c r="E726" s="537"/>
      <c r="F726" s="537"/>
      <c r="G726" s="537"/>
      <c r="H726" s="647"/>
      <c r="I726" s="537"/>
      <c r="J726" s="648"/>
      <c r="K726" s="505" t="s">
        <v>815</v>
      </c>
      <c r="L726" s="506" t="s">
        <v>36</v>
      </c>
      <c r="M726" s="494"/>
      <c r="N726" s="77"/>
      <c r="O726" s="77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39"/>
      <c r="AC726" s="39"/>
      <c r="AE726" s="39"/>
      <c r="AF726" s="39"/>
      <c r="AG726" s="39"/>
      <c r="AH726" s="39"/>
      <c r="AI726" s="39"/>
      <c r="AJ726" s="39"/>
      <c r="AK726" s="39"/>
      <c r="AL726" s="39"/>
    </row>
    <row r="727" spans="1:38" x14ac:dyDescent="0.25">
      <c r="A727" s="35" t="s">
        <v>813</v>
      </c>
      <c r="B727" s="537"/>
      <c r="C727" s="537"/>
      <c r="D727" s="537"/>
      <c r="E727" s="537"/>
      <c r="F727" s="537"/>
      <c r="G727" s="537"/>
      <c r="H727" s="647"/>
      <c r="I727" s="537"/>
      <c r="J727" s="648"/>
      <c r="K727" s="505" t="s">
        <v>816</v>
      </c>
      <c r="L727" s="506" t="s">
        <v>36</v>
      </c>
      <c r="M727" s="494"/>
      <c r="N727" s="77"/>
      <c r="O727" s="77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  <c r="AB727" s="39"/>
      <c r="AC727" s="39"/>
      <c r="AE727" s="39"/>
      <c r="AF727" s="39"/>
      <c r="AG727" s="39"/>
      <c r="AH727" s="39"/>
      <c r="AI727" s="39"/>
      <c r="AJ727" s="39"/>
      <c r="AK727" s="39"/>
      <c r="AL727" s="39"/>
    </row>
    <row r="728" spans="1:38" x14ac:dyDescent="0.25">
      <c r="A728" s="35" t="s">
        <v>813</v>
      </c>
      <c r="B728" s="537"/>
      <c r="C728" s="537"/>
      <c r="D728" s="537"/>
      <c r="E728" s="537"/>
      <c r="F728" s="537"/>
      <c r="G728" s="537"/>
      <c r="H728" s="647"/>
      <c r="I728" s="537"/>
      <c r="J728" s="648"/>
      <c r="K728" s="505" t="s">
        <v>817</v>
      </c>
      <c r="L728" s="506" t="s">
        <v>38</v>
      </c>
      <c r="M728" s="494"/>
      <c r="N728" s="77"/>
      <c r="O728" s="77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  <c r="AB728" s="39"/>
      <c r="AC728" s="39"/>
      <c r="AE728" s="39"/>
      <c r="AF728" s="39"/>
      <c r="AG728" s="39"/>
      <c r="AH728" s="39"/>
      <c r="AI728" s="39"/>
      <c r="AJ728" s="39"/>
      <c r="AK728" s="39"/>
      <c r="AL728" s="39"/>
    </row>
    <row r="729" spans="1:38" x14ac:dyDescent="0.25">
      <c r="A729" s="35" t="s">
        <v>813</v>
      </c>
      <c r="B729" s="537"/>
      <c r="C729" s="537"/>
      <c r="D729" s="537"/>
      <c r="E729" s="537"/>
      <c r="F729" s="537"/>
      <c r="G729" s="537"/>
      <c r="H729" s="647"/>
      <c r="I729" s="537"/>
      <c r="J729" s="648"/>
      <c r="K729" s="505" t="s">
        <v>818</v>
      </c>
      <c r="L729" s="506" t="s">
        <v>38</v>
      </c>
      <c r="M729" s="494"/>
      <c r="N729" s="77"/>
      <c r="O729" s="77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39"/>
      <c r="AC729" s="39"/>
      <c r="AE729" s="39"/>
      <c r="AF729" s="39"/>
      <c r="AG729" s="39"/>
      <c r="AH729" s="39"/>
      <c r="AI729" s="39"/>
      <c r="AJ729" s="39"/>
      <c r="AK729" s="39"/>
      <c r="AL729" s="39"/>
    </row>
    <row r="730" spans="1:38" x14ac:dyDescent="0.25">
      <c r="A730" s="35" t="s">
        <v>813</v>
      </c>
      <c r="B730" s="537"/>
      <c r="C730" s="537"/>
      <c r="D730" s="537"/>
      <c r="E730" s="537"/>
      <c r="F730" s="537"/>
      <c r="G730" s="537"/>
      <c r="H730" s="647"/>
      <c r="I730" s="537"/>
      <c r="J730" s="648"/>
      <c r="K730" s="505" t="s">
        <v>819</v>
      </c>
      <c r="L730" s="506" t="s">
        <v>38</v>
      </c>
      <c r="M730" s="494"/>
      <c r="N730" s="77"/>
      <c r="O730" s="77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39"/>
      <c r="AC730" s="39"/>
      <c r="AE730" s="39"/>
      <c r="AF730" s="39"/>
      <c r="AG730" s="39"/>
      <c r="AH730" s="39"/>
      <c r="AI730" s="39"/>
      <c r="AJ730" s="39"/>
      <c r="AK730" s="39"/>
      <c r="AL730" s="39"/>
    </row>
    <row r="731" spans="1:38" x14ac:dyDescent="0.25">
      <c r="A731" s="35" t="s">
        <v>813</v>
      </c>
      <c r="B731" s="537"/>
      <c r="C731" s="537"/>
      <c r="D731" s="537"/>
      <c r="E731" s="537"/>
      <c r="F731" s="537"/>
      <c r="G731" s="537"/>
      <c r="H731" s="647"/>
      <c r="I731" s="537"/>
      <c r="J731" s="648"/>
      <c r="K731" s="505" t="s">
        <v>820</v>
      </c>
      <c r="L731" s="506" t="s">
        <v>38</v>
      </c>
      <c r="M731" s="494"/>
      <c r="N731" s="77"/>
      <c r="O731" s="77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39"/>
      <c r="AC731" s="39"/>
      <c r="AE731" s="39"/>
      <c r="AF731" s="39"/>
      <c r="AG731" s="39"/>
      <c r="AH731" s="39"/>
      <c r="AI731" s="39"/>
      <c r="AJ731" s="39"/>
      <c r="AK731" s="39"/>
      <c r="AL731" s="39"/>
    </row>
    <row r="732" spans="1:38" x14ac:dyDescent="0.25">
      <c r="A732" s="35" t="s">
        <v>813</v>
      </c>
      <c r="B732" s="537"/>
      <c r="C732" s="537"/>
      <c r="D732" s="537"/>
      <c r="E732" s="537"/>
      <c r="F732" s="537"/>
      <c r="G732" s="537"/>
      <c r="H732" s="647"/>
      <c r="I732" s="537"/>
      <c r="J732" s="648"/>
      <c r="K732" s="505" t="s">
        <v>821</v>
      </c>
      <c r="L732" s="506" t="s">
        <v>38</v>
      </c>
      <c r="M732" s="491" t="s">
        <v>378</v>
      </c>
      <c r="N732" s="78"/>
      <c r="O732" s="77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39"/>
      <c r="AC732" s="39"/>
      <c r="AE732" s="39"/>
      <c r="AF732" s="39"/>
      <c r="AG732" s="39"/>
      <c r="AH732" s="39"/>
      <c r="AI732" s="39"/>
      <c r="AJ732" s="39"/>
      <c r="AK732" s="39"/>
      <c r="AL732" s="39"/>
    </row>
    <row r="733" spans="1:38" x14ac:dyDescent="0.25">
      <c r="A733" s="35" t="s">
        <v>813</v>
      </c>
      <c r="B733" s="537"/>
      <c r="C733" s="537"/>
      <c r="D733" s="537"/>
      <c r="E733" s="537"/>
      <c r="F733" s="537"/>
      <c r="G733" s="537"/>
      <c r="H733" s="647"/>
      <c r="I733" s="537"/>
      <c r="J733" s="648"/>
      <c r="K733" s="505" t="s">
        <v>4937</v>
      </c>
      <c r="L733" s="506" t="s">
        <v>38</v>
      </c>
      <c r="M733" s="494"/>
      <c r="N733" s="77"/>
      <c r="O733" s="77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39"/>
      <c r="AC733" s="39"/>
      <c r="AE733" s="39"/>
      <c r="AF733" s="39"/>
      <c r="AG733" s="39"/>
      <c r="AH733" s="39"/>
      <c r="AI733" s="39"/>
      <c r="AJ733" s="39"/>
      <c r="AK733" s="39"/>
      <c r="AL733" s="39"/>
    </row>
    <row r="734" spans="1:38" x14ac:dyDescent="0.25">
      <c r="A734" s="35" t="s">
        <v>813</v>
      </c>
      <c r="B734" s="537"/>
      <c r="C734" s="537"/>
      <c r="D734" s="537"/>
      <c r="E734" s="537"/>
      <c r="F734" s="537"/>
      <c r="G734" s="537"/>
      <c r="H734" s="647"/>
      <c r="I734" s="537"/>
      <c r="J734" s="648"/>
      <c r="K734" s="505" t="s">
        <v>822</v>
      </c>
      <c r="L734" s="506" t="s">
        <v>40</v>
      </c>
      <c r="M734" s="494"/>
      <c r="N734" s="77"/>
      <c r="O734" s="77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39"/>
      <c r="AC734" s="39"/>
      <c r="AE734" s="39"/>
      <c r="AF734" s="39"/>
      <c r="AG734" s="39"/>
      <c r="AH734" s="39"/>
      <c r="AI734" s="39"/>
      <c r="AJ734" s="39"/>
      <c r="AK734" s="39"/>
      <c r="AL734" s="39"/>
    </row>
    <row r="735" spans="1:38" x14ac:dyDescent="0.25">
      <c r="A735" s="35" t="s">
        <v>813</v>
      </c>
      <c r="B735" s="537"/>
      <c r="C735" s="537"/>
      <c r="D735" s="537"/>
      <c r="E735" s="537"/>
      <c r="F735" s="537"/>
      <c r="G735" s="537"/>
      <c r="H735" s="647"/>
      <c r="I735" s="537"/>
      <c r="J735" s="648"/>
      <c r="K735" s="505" t="s">
        <v>823</v>
      </c>
      <c r="L735" s="506" t="s">
        <v>20</v>
      </c>
      <c r="M735" s="491"/>
      <c r="N735" s="78"/>
      <c r="O735" s="77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39"/>
      <c r="AC735" s="39"/>
      <c r="AE735" s="39"/>
      <c r="AF735" s="39"/>
      <c r="AG735" s="39"/>
      <c r="AH735" s="39"/>
      <c r="AI735" s="39"/>
      <c r="AJ735" s="39"/>
      <c r="AK735" s="39"/>
      <c r="AL735" s="39"/>
    </row>
    <row r="736" spans="1:38" x14ac:dyDescent="0.25">
      <c r="A736" s="35" t="s">
        <v>813</v>
      </c>
      <c r="B736" s="537"/>
      <c r="C736" s="537"/>
      <c r="D736" s="537"/>
      <c r="E736" s="537"/>
      <c r="F736" s="537"/>
      <c r="G736" s="537"/>
      <c r="H736" s="647"/>
      <c r="I736" s="537"/>
      <c r="J736" s="648"/>
      <c r="K736" s="505" t="s">
        <v>4938</v>
      </c>
      <c r="L736" s="506" t="s">
        <v>20</v>
      </c>
      <c r="M736" s="494"/>
      <c r="N736" s="77"/>
      <c r="O736" s="77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39"/>
      <c r="AC736" s="39"/>
      <c r="AE736" s="39"/>
      <c r="AF736" s="39"/>
      <c r="AG736" s="39"/>
      <c r="AH736" s="39"/>
      <c r="AI736" s="39"/>
      <c r="AJ736" s="39"/>
      <c r="AK736" s="39"/>
      <c r="AL736" s="39"/>
    </row>
    <row r="737" spans="1:38" x14ac:dyDescent="0.25">
      <c r="A737" s="35" t="s">
        <v>813</v>
      </c>
      <c r="B737" s="537"/>
      <c r="C737" s="537"/>
      <c r="D737" s="537"/>
      <c r="E737" s="537"/>
      <c r="F737" s="537"/>
      <c r="G737" s="537"/>
      <c r="H737" s="647"/>
      <c r="I737" s="537"/>
      <c r="J737" s="648"/>
      <c r="K737" s="505" t="s">
        <v>824</v>
      </c>
      <c r="L737" s="506" t="s">
        <v>20</v>
      </c>
      <c r="M737" s="494"/>
      <c r="N737" s="77"/>
      <c r="O737" s="77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39"/>
      <c r="AC737" s="39"/>
      <c r="AE737" s="39"/>
      <c r="AF737" s="39"/>
      <c r="AG737" s="39"/>
      <c r="AH737" s="39"/>
      <c r="AI737" s="39"/>
      <c r="AJ737" s="39"/>
      <c r="AK737" s="39"/>
      <c r="AL737" s="39"/>
    </row>
    <row r="738" spans="1:38" x14ac:dyDescent="0.25">
      <c r="A738" s="35" t="s">
        <v>813</v>
      </c>
      <c r="B738" s="537"/>
      <c r="C738" s="537"/>
      <c r="D738" s="537"/>
      <c r="E738" s="537"/>
      <c r="F738" s="537"/>
      <c r="G738" s="537"/>
      <c r="H738" s="647"/>
      <c r="I738" s="537"/>
      <c r="J738" s="648"/>
      <c r="K738" s="505" t="s">
        <v>825</v>
      </c>
      <c r="L738" s="506" t="s">
        <v>20</v>
      </c>
      <c r="M738" s="494"/>
      <c r="N738" s="77"/>
      <c r="O738" s="77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39"/>
      <c r="AC738" s="39"/>
      <c r="AE738" s="39"/>
      <c r="AF738" s="39"/>
      <c r="AG738" s="39"/>
      <c r="AH738" s="39"/>
      <c r="AI738" s="39"/>
      <c r="AJ738" s="39"/>
      <c r="AK738" s="39"/>
      <c r="AL738" s="39"/>
    </row>
    <row r="739" spans="1:38" x14ac:dyDescent="0.25">
      <c r="A739" s="35" t="s">
        <v>813</v>
      </c>
      <c r="B739" s="537"/>
      <c r="C739" s="537"/>
      <c r="D739" s="537"/>
      <c r="E739" s="537"/>
      <c r="F739" s="537"/>
      <c r="G739" s="537"/>
      <c r="H739" s="647"/>
      <c r="I739" s="537"/>
      <c r="J739" s="648"/>
      <c r="K739" s="505" t="s">
        <v>826</v>
      </c>
      <c r="L739" s="506" t="s">
        <v>20</v>
      </c>
      <c r="M739" s="494"/>
      <c r="N739" s="77"/>
      <c r="O739" s="77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39"/>
      <c r="AC739" s="39"/>
      <c r="AE739" s="39"/>
      <c r="AF739" s="39"/>
      <c r="AG739" s="39"/>
      <c r="AH739" s="39"/>
      <c r="AI739" s="39"/>
      <c r="AJ739" s="39"/>
      <c r="AK739" s="39"/>
      <c r="AL739" s="39"/>
    </row>
    <row r="740" spans="1:38" x14ac:dyDescent="0.25">
      <c r="A740" s="35" t="s">
        <v>813</v>
      </c>
      <c r="B740" s="537"/>
      <c r="C740" s="537"/>
      <c r="D740" s="537"/>
      <c r="E740" s="537"/>
      <c r="F740" s="537"/>
      <c r="G740" s="537"/>
      <c r="H740" s="647"/>
      <c r="I740" s="537"/>
      <c r="J740" s="648"/>
      <c r="K740" s="505" t="s">
        <v>827</v>
      </c>
      <c r="L740" s="506" t="s">
        <v>20</v>
      </c>
      <c r="M740" s="494"/>
      <c r="N740" s="77"/>
      <c r="O740" s="77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39"/>
      <c r="AC740" s="39"/>
      <c r="AE740" s="39"/>
      <c r="AF740" s="39"/>
      <c r="AG740" s="39"/>
      <c r="AH740" s="39"/>
      <c r="AI740" s="39"/>
      <c r="AJ740" s="39"/>
      <c r="AK740" s="39"/>
      <c r="AL740" s="39"/>
    </row>
    <row r="741" spans="1:38" x14ac:dyDescent="0.25">
      <c r="A741" s="35" t="s">
        <v>813</v>
      </c>
      <c r="B741" s="537"/>
      <c r="C741" s="537"/>
      <c r="D741" s="537"/>
      <c r="E741" s="537"/>
      <c r="F741" s="537"/>
      <c r="G741" s="537"/>
      <c r="H741" s="647"/>
      <c r="I741" s="537"/>
      <c r="J741" s="648"/>
      <c r="K741" s="505" t="s">
        <v>828</v>
      </c>
      <c r="L741" s="506" t="s">
        <v>20</v>
      </c>
      <c r="M741" s="494"/>
      <c r="N741" s="77"/>
      <c r="O741" s="77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39"/>
      <c r="AC741" s="39"/>
      <c r="AE741" s="39"/>
      <c r="AF741" s="39"/>
      <c r="AG741" s="39"/>
      <c r="AH741" s="39"/>
      <c r="AI741" s="39"/>
      <c r="AJ741" s="39"/>
      <c r="AK741" s="39"/>
      <c r="AL741" s="39"/>
    </row>
    <row r="742" spans="1:38" x14ac:dyDescent="0.25">
      <c r="A742" s="35" t="s">
        <v>813</v>
      </c>
      <c r="B742" s="537"/>
      <c r="C742" s="537"/>
      <c r="D742" s="537"/>
      <c r="E742" s="537"/>
      <c r="F742" s="537"/>
      <c r="G742" s="537"/>
      <c r="H742" s="647"/>
      <c r="I742" s="537"/>
      <c r="J742" s="648"/>
      <c r="K742" s="505" t="s">
        <v>829</v>
      </c>
      <c r="L742" s="506" t="s">
        <v>20</v>
      </c>
      <c r="M742" s="494"/>
      <c r="N742" s="77"/>
      <c r="O742" s="77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39"/>
      <c r="AC742" s="39"/>
      <c r="AE742" s="39"/>
      <c r="AF742" s="39"/>
      <c r="AG742" s="39"/>
      <c r="AH742" s="39"/>
      <c r="AI742" s="39"/>
      <c r="AJ742" s="39"/>
      <c r="AK742" s="39"/>
      <c r="AL742" s="39"/>
    </row>
    <row r="743" spans="1:38" x14ac:dyDescent="0.25">
      <c r="A743" s="35" t="s">
        <v>813</v>
      </c>
      <c r="B743" s="537"/>
      <c r="C743" s="537"/>
      <c r="D743" s="537"/>
      <c r="E743" s="537"/>
      <c r="F743" s="537"/>
      <c r="G743" s="537"/>
      <c r="H743" s="647"/>
      <c r="I743" s="537"/>
      <c r="J743" s="648"/>
      <c r="K743" s="505" t="s">
        <v>830</v>
      </c>
      <c r="L743" s="506" t="s">
        <v>20</v>
      </c>
      <c r="M743" s="491"/>
      <c r="N743" s="78"/>
      <c r="O743" s="77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39"/>
      <c r="AC743" s="39"/>
      <c r="AE743" s="39"/>
      <c r="AF743" s="39"/>
      <c r="AG743" s="39"/>
      <c r="AH743" s="39"/>
      <c r="AI743" s="39"/>
      <c r="AJ743" s="39"/>
      <c r="AK743" s="39"/>
      <c r="AL743" s="39"/>
    </row>
    <row r="744" spans="1:38" x14ac:dyDescent="0.25">
      <c r="A744" s="35" t="s">
        <v>813</v>
      </c>
      <c r="B744" s="537"/>
      <c r="C744" s="537"/>
      <c r="D744" s="537"/>
      <c r="E744" s="537"/>
      <c r="F744" s="537"/>
      <c r="G744" s="537"/>
      <c r="H744" s="647"/>
      <c r="I744" s="537"/>
      <c r="J744" s="648"/>
      <c r="K744" s="505" t="s">
        <v>831</v>
      </c>
      <c r="L744" s="506" t="s">
        <v>20</v>
      </c>
      <c r="M744" s="491"/>
      <c r="N744" s="78"/>
      <c r="O744" s="77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  <c r="AB744" s="39"/>
      <c r="AC744" s="39"/>
      <c r="AE744" s="39"/>
      <c r="AF744" s="39"/>
      <c r="AG744" s="39"/>
      <c r="AH744" s="39"/>
      <c r="AI744" s="39"/>
      <c r="AJ744" s="39"/>
      <c r="AK744" s="39"/>
      <c r="AL744" s="39"/>
    </row>
    <row r="745" spans="1:38" x14ac:dyDescent="0.25">
      <c r="A745" s="35" t="s">
        <v>813</v>
      </c>
      <c r="B745" s="537"/>
      <c r="C745" s="537"/>
      <c r="D745" s="537"/>
      <c r="E745" s="537"/>
      <c r="F745" s="537"/>
      <c r="G745" s="537"/>
      <c r="H745" s="647"/>
      <c r="I745" s="537"/>
      <c r="J745" s="648"/>
      <c r="K745" s="505" t="s">
        <v>832</v>
      </c>
      <c r="L745" s="506" t="s">
        <v>20</v>
      </c>
      <c r="M745" s="491"/>
      <c r="N745" s="78"/>
      <c r="O745" s="77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39"/>
      <c r="AC745" s="39"/>
      <c r="AE745" s="39"/>
      <c r="AF745" s="39"/>
      <c r="AG745" s="39"/>
      <c r="AH745" s="39"/>
      <c r="AI745" s="39"/>
      <c r="AJ745" s="39"/>
      <c r="AK745" s="39"/>
      <c r="AL745" s="39"/>
    </row>
    <row r="746" spans="1:38" x14ac:dyDescent="0.25">
      <c r="A746" s="35" t="s">
        <v>813</v>
      </c>
      <c r="B746" s="537"/>
      <c r="C746" s="537"/>
      <c r="D746" s="537"/>
      <c r="E746" s="537"/>
      <c r="F746" s="537"/>
      <c r="G746" s="537"/>
      <c r="H746" s="647"/>
      <c r="I746" s="537"/>
      <c r="J746" s="648"/>
      <c r="K746" s="505" t="s">
        <v>833</v>
      </c>
      <c r="L746" s="506" t="s">
        <v>20</v>
      </c>
      <c r="M746" s="494"/>
      <c r="N746" s="77"/>
      <c r="O746" s="77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39"/>
      <c r="AC746" s="39"/>
      <c r="AE746" s="39"/>
      <c r="AF746" s="39"/>
      <c r="AG746" s="39"/>
      <c r="AH746" s="39"/>
      <c r="AI746" s="39"/>
      <c r="AJ746" s="39"/>
      <c r="AK746" s="39"/>
      <c r="AL746" s="39"/>
    </row>
    <row r="747" spans="1:38" x14ac:dyDescent="0.25">
      <c r="A747" s="35" t="s">
        <v>813</v>
      </c>
      <c r="B747" s="537"/>
      <c r="C747" s="537"/>
      <c r="D747" s="537"/>
      <c r="E747" s="537"/>
      <c r="F747" s="537"/>
      <c r="G747" s="537"/>
      <c r="H747" s="647"/>
      <c r="I747" s="537"/>
      <c r="J747" s="648"/>
      <c r="K747" s="505" t="s">
        <v>834</v>
      </c>
      <c r="L747" s="506" t="s">
        <v>20</v>
      </c>
      <c r="M747" s="491"/>
      <c r="N747" s="78"/>
      <c r="O747" s="77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39"/>
      <c r="AC747" s="39"/>
      <c r="AE747" s="39"/>
      <c r="AF747" s="39"/>
      <c r="AG747" s="39"/>
      <c r="AH747" s="39"/>
      <c r="AI747" s="39"/>
      <c r="AJ747" s="39"/>
      <c r="AK747" s="39"/>
      <c r="AL747" s="39"/>
    </row>
    <row r="748" spans="1:38" x14ac:dyDescent="0.25">
      <c r="A748" s="35" t="s">
        <v>813</v>
      </c>
      <c r="B748" s="537"/>
      <c r="C748" s="537"/>
      <c r="D748" s="537"/>
      <c r="E748" s="537"/>
      <c r="F748" s="537"/>
      <c r="G748" s="537"/>
      <c r="H748" s="647"/>
      <c r="I748" s="537"/>
      <c r="J748" s="648"/>
      <c r="K748" s="505" t="s">
        <v>835</v>
      </c>
      <c r="L748" s="506" t="s">
        <v>20</v>
      </c>
      <c r="M748" s="494"/>
      <c r="N748" s="77"/>
      <c r="O748" s="77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  <c r="AB748" s="39"/>
      <c r="AC748" s="39"/>
      <c r="AE748" s="39"/>
      <c r="AF748" s="39"/>
      <c r="AG748" s="39"/>
      <c r="AH748" s="39"/>
      <c r="AI748" s="39"/>
      <c r="AJ748" s="39"/>
      <c r="AK748" s="39"/>
      <c r="AL748" s="39"/>
    </row>
    <row r="749" spans="1:38" x14ac:dyDescent="0.25">
      <c r="A749" s="35" t="s">
        <v>813</v>
      </c>
      <c r="B749" s="537"/>
      <c r="C749" s="537"/>
      <c r="D749" s="537"/>
      <c r="E749" s="537"/>
      <c r="F749" s="537"/>
      <c r="G749" s="537"/>
      <c r="H749" s="647"/>
      <c r="I749" s="537"/>
      <c r="J749" s="648"/>
      <c r="K749" s="505" t="s">
        <v>836</v>
      </c>
      <c r="L749" s="506" t="s">
        <v>45</v>
      </c>
      <c r="M749" s="491"/>
      <c r="N749" s="78"/>
      <c r="O749" s="77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  <c r="AB749" s="39"/>
      <c r="AC749" s="39"/>
      <c r="AE749" s="39"/>
      <c r="AF749" s="39"/>
      <c r="AG749" s="39"/>
      <c r="AH749" s="39"/>
      <c r="AI749" s="39"/>
      <c r="AJ749" s="39"/>
      <c r="AK749" s="39"/>
      <c r="AL749" s="39"/>
    </row>
    <row r="750" spans="1:38" x14ac:dyDescent="0.25">
      <c r="A750" s="35" t="s">
        <v>813</v>
      </c>
      <c r="B750" s="537"/>
      <c r="C750" s="537"/>
      <c r="D750" s="537"/>
      <c r="E750" s="537"/>
      <c r="F750" s="537"/>
      <c r="G750" s="537"/>
      <c r="H750" s="647"/>
      <c r="I750" s="537"/>
      <c r="J750" s="648"/>
      <c r="K750" s="505" t="s">
        <v>837</v>
      </c>
      <c r="L750" s="506" t="s">
        <v>45</v>
      </c>
      <c r="M750" s="491"/>
      <c r="N750" s="78"/>
      <c r="O750" s="77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39"/>
      <c r="AC750" s="39"/>
      <c r="AE750" s="39"/>
      <c r="AF750" s="39"/>
      <c r="AG750" s="39"/>
      <c r="AH750" s="39"/>
      <c r="AI750" s="39"/>
      <c r="AJ750" s="39"/>
      <c r="AK750" s="39"/>
      <c r="AL750" s="39"/>
    </row>
    <row r="751" spans="1:38" x14ac:dyDescent="0.25">
      <c r="A751" s="35" t="s">
        <v>813</v>
      </c>
      <c r="B751" s="537"/>
      <c r="C751" s="537"/>
      <c r="D751" s="537"/>
      <c r="E751" s="537"/>
      <c r="F751" s="537"/>
      <c r="G751" s="537"/>
      <c r="H751" s="647"/>
      <c r="I751" s="537"/>
      <c r="J751" s="648"/>
      <c r="K751" s="505" t="s">
        <v>838</v>
      </c>
      <c r="L751" s="506" t="s">
        <v>45</v>
      </c>
      <c r="M751" s="491"/>
      <c r="N751" s="78"/>
      <c r="O751" s="77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39"/>
      <c r="AC751" s="39"/>
      <c r="AE751" s="39"/>
      <c r="AF751" s="39"/>
      <c r="AG751" s="39"/>
      <c r="AH751" s="39"/>
      <c r="AI751" s="39"/>
      <c r="AJ751" s="39"/>
      <c r="AK751" s="39"/>
      <c r="AL751" s="39"/>
    </row>
    <row r="752" spans="1:38" x14ac:dyDescent="0.25">
      <c r="A752" s="35" t="s">
        <v>813</v>
      </c>
      <c r="B752" s="537"/>
      <c r="C752" s="537"/>
      <c r="D752" s="537"/>
      <c r="E752" s="537"/>
      <c r="F752" s="537"/>
      <c r="G752" s="537"/>
      <c r="H752" s="647"/>
      <c r="I752" s="537"/>
      <c r="J752" s="648"/>
      <c r="K752" s="505" t="s">
        <v>839</v>
      </c>
      <c r="L752" s="506" t="s">
        <v>45</v>
      </c>
      <c r="M752" s="494" t="s">
        <v>690</v>
      </c>
      <c r="N752" s="77"/>
      <c r="O752" s="77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  <c r="AB752" s="39"/>
      <c r="AC752" s="39"/>
      <c r="AE752" s="39"/>
      <c r="AF752" s="39"/>
      <c r="AG752" s="39"/>
      <c r="AH752" s="39"/>
      <c r="AI752" s="39"/>
      <c r="AJ752" s="39"/>
      <c r="AK752" s="39"/>
      <c r="AL752" s="39"/>
    </row>
    <row r="753" spans="1:38" x14ac:dyDescent="0.25">
      <c r="A753" s="35" t="s">
        <v>813</v>
      </c>
      <c r="B753" s="537"/>
      <c r="C753" s="537"/>
      <c r="D753" s="537"/>
      <c r="E753" s="537"/>
      <c r="F753" s="537"/>
      <c r="G753" s="537"/>
      <c r="H753" s="647"/>
      <c r="I753" s="537"/>
      <c r="J753" s="648"/>
      <c r="K753" s="505" t="s">
        <v>4939</v>
      </c>
      <c r="L753" s="506" t="s">
        <v>46</v>
      </c>
      <c r="M753" s="494"/>
      <c r="N753" s="77"/>
      <c r="O753" s="77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  <c r="AB753" s="39"/>
      <c r="AC753" s="39"/>
      <c r="AE753" s="39"/>
      <c r="AF753" s="39"/>
      <c r="AG753" s="39"/>
      <c r="AH753" s="39"/>
      <c r="AI753" s="39"/>
      <c r="AJ753" s="39"/>
      <c r="AK753" s="39"/>
      <c r="AL753" s="39"/>
    </row>
    <row r="754" spans="1:38" x14ac:dyDescent="0.25">
      <c r="A754" s="35" t="s">
        <v>813</v>
      </c>
      <c r="B754" s="537"/>
      <c r="C754" s="537"/>
      <c r="D754" s="537"/>
      <c r="E754" s="537"/>
      <c r="F754" s="537"/>
      <c r="G754" s="537"/>
      <c r="H754" s="647"/>
      <c r="I754" s="537"/>
      <c r="J754" s="648"/>
      <c r="K754" s="505" t="s">
        <v>840</v>
      </c>
      <c r="L754" s="506" t="s">
        <v>46</v>
      </c>
      <c r="M754" s="491" t="s">
        <v>759</v>
      </c>
      <c r="N754" s="78"/>
      <c r="O754" s="77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39"/>
      <c r="AC754" s="39"/>
      <c r="AE754" s="39"/>
      <c r="AF754" s="39"/>
      <c r="AG754" s="39"/>
      <c r="AH754" s="39"/>
      <c r="AI754" s="39"/>
      <c r="AJ754" s="39"/>
      <c r="AK754" s="39"/>
      <c r="AL754" s="39"/>
    </row>
    <row r="755" spans="1:38" x14ac:dyDescent="0.25">
      <c r="A755" s="35" t="s">
        <v>813</v>
      </c>
      <c r="B755" s="537"/>
      <c r="C755" s="537"/>
      <c r="D755" s="537"/>
      <c r="E755" s="537"/>
      <c r="F755" s="537"/>
      <c r="G755" s="537"/>
      <c r="H755" s="647"/>
      <c r="I755" s="537"/>
      <c r="J755" s="648"/>
      <c r="K755" s="505" t="s">
        <v>841</v>
      </c>
      <c r="L755" s="506" t="s">
        <v>46</v>
      </c>
      <c r="M755" s="494"/>
      <c r="N755" s="77"/>
      <c r="O755" s="77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39"/>
      <c r="AC755" s="39"/>
      <c r="AE755" s="39"/>
      <c r="AF755" s="39"/>
      <c r="AG755" s="39"/>
      <c r="AH755" s="39"/>
      <c r="AI755" s="39"/>
      <c r="AJ755" s="39"/>
      <c r="AK755" s="39"/>
      <c r="AL755" s="39"/>
    </row>
    <row r="756" spans="1:38" x14ac:dyDescent="0.25">
      <c r="A756" s="35" t="s">
        <v>813</v>
      </c>
      <c r="B756" s="537"/>
      <c r="C756" s="537"/>
      <c r="D756" s="537"/>
      <c r="E756" s="537"/>
      <c r="F756" s="537"/>
      <c r="G756" s="537"/>
      <c r="H756" s="647"/>
      <c r="I756" s="537"/>
      <c r="J756" s="648"/>
      <c r="K756" s="505" t="s">
        <v>842</v>
      </c>
      <c r="L756" s="506" t="s">
        <v>46</v>
      </c>
      <c r="M756" s="491"/>
      <c r="N756" s="78"/>
      <c r="O756" s="77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39"/>
      <c r="AC756" s="39"/>
      <c r="AE756" s="39"/>
      <c r="AF756" s="39"/>
      <c r="AG756" s="39"/>
      <c r="AH756" s="39"/>
      <c r="AI756" s="39"/>
      <c r="AJ756" s="39"/>
      <c r="AK756" s="39"/>
      <c r="AL756" s="39"/>
    </row>
    <row r="757" spans="1:38" x14ac:dyDescent="0.25">
      <c r="A757" s="35" t="s">
        <v>813</v>
      </c>
      <c r="B757" s="537"/>
      <c r="C757" s="537"/>
      <c r="D757" s="537"/>
      <c r="E757" s="537"/>
      <c r="F757" s="537"/>
      <c r="G757" s="537"/>
      <c r="H757" s="647"/>
      <c r="I757" s="537"/>
      <c r="J757" s="648"/>
      <c r="K757" s="505" t="s">
        <v>843</v>
      </c>
      <c r="L757" s="506" t="s">
        <v>46</v>
      </c>
      <c r="M757" s="491"/>
      <c r="N757" s="78"/>
      <c r="O757" s="77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  <c r="AB757" s="39"/>
      <c r="AC757" s="39"/>
      <c r="AE757" s="39"/>
      <c r="AF757" s="39"/>
      <c r="AG757" s="39"/>
      <c r="AH757" s="39"/>
      <c r="AI757" s="39"/>
      <c r="AJ757" s="39"/>
      <c r="AK757" s="39"/>
      <c r="AL757" s="39"/>
    </row>
    <row r="758" spans="1:38" x14ac:dyDescent="0.25">
      <c r="A758" s="35" t="s">
        <v>813</v>
      </c>
      <c r="B758" s="537"/>
      <c r="C758" s="537"/>
      <c r="D758" s="537"/>
      <c r="E758" s="537"/>
      <c r="F758" s="537"/>
      <c r="G758" s="537"/>
      <c r="H758" s="647"/>
      <c r="I758" s="537"/>
      <c r="J758" s="648"/>
      <c r="K758" s="505" t="s">
        <v>844</v>
      </c>
      <c r="L758" s="506" t="s">
        <v>46</v>
      </c>
      <c r="M758" s="491"/>
      <c r="N758" s="78"/>
      <c r="O758" s="77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  <c r="AB758" s="39"/>
      <c r="AC758" s="39"/>
      <c r="AE758" s="39"/>
      <c r="AF758" s="39"/>
      <c r="AG758" s="39"/>
      <c r="AH758" s="39"/>
      <c r="AI758" s="39"/>
      <c r="AJ758" s="39"/>
      <c r="AK758" s="39"/>
      <c r="AL758" s="39"/>
    </row>
    <row r="759" spans="1:38" x14ac:dyDescent="0.25">
      <c r="A759" s="35" t="s">
        <v>813</v>
      </c>
      <c r="B759" s="537"/>
      <c r="C759" s="537"/>
      <c r="D759" s="537"/>
      <c r="E759" s="537"/>
      <c r="F759" s="537"/>
      <c r="G759" s="537"/>
      <c r="H759" s="647"/>
      <c r="I759" s="537"/>
      <c r="J759" s="648"/>
      <c r="K759" s="505" t="s">
        <v>845</v>
      </c>
      <c r="L759" s="506" t="s">
        <v>46</v>
      </c>
      <c r="M759" s="491"/>
      <c r="N759" s="78"/>
      <c r="O759" s="77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39"/>
      <c r="AC759" s="39"/>
      <c r="AE759" s="39"/>
      <c r="AF759" s="39"/>
      <c r="AG759" s="39"/>
      <c r="AH759" s="39"/>
      <c r="AI759" s="39"/>
      <c r="AJ759" s="39"/>
      <c r="AK759" s="39"/>
      <c r="AL759" s="39"/>
    </row>
    <row r="760" spans="1:38" x14ac:dyDescent="0.25">
      <c r="A760" s="35" t="s">
        <v>813</v>
      </c>
      <c r="B760" s="537"/>
      <c r="C760" s="537"/>
      <c r="D760" s="537"/>
      <c r="E760" s="537"/>
      <c r="F760" s="537"/>
      <c r="G760" s="537"/>
      <c r="H760" s="647"/>
      <c r="I760" s="537"/>
      <c r="J760" s="648"/>
      <c r="K760" s="505" t="s">
        <v>846</v>
      </c>
      <c r="L760" s="506" t="s">
        <v>46</v>
      </c>
      <c r="M760" s="491"/>
      <c r="N760" s="78"/>
      <c r="O760" s="77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39"/>
      <c r="AC760" s="39"/>
      <c r="AE760" s="39"/>
      <c r="AF760" s="39"/>
      <c r="AG760" s="39"/>
      <c r="AH760" s="39"/>
      <c r="AI760" s="39"/>
      <c r="AJ760" s="39"/>
      <c r="AK760" s="39"/>
      <c r="AL760" s="39"/>
    </row>
    <row r="761" spans="1:38" x14ac:dyDescent="0.25">
      <c r="A761" s="35" t="s">
        <v>813</v>
      </c>
      <c r="B761" s="537"/>
      <c r="C761" s="537"/>
      <c r="D761" s="537"/>
      <c r="E761" s="537"/>
      <c r="F761" s="537"/>
      <c r="G761" s="537"/>
      <c r="H761" s="647"/>
      <c r="I761" s="537"/>
      <c r="J761" s="648"/>
      <c r="K761" s="505" t="s">
        <v>847</v>
      </c>
      <c r="L761" s="506" t="s">
        <v>46</v>
      </c>
      <c r="M761" s="491" t="s">
        <v>759</v>
      </c>
      <c r="N761" s="78"/>
      <c r="O761" s="77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  <c r="AB761" s="39"/>
      <c r="AC761" s="39"/>
      <c r="AE761" s="39"/>
      <c r="AF761" s="39"/>
      <c r="AG761" s="39"/>
      <c r="AH761" s="39"/>
      <c r="AI761" s="39"/>
      <c r="AJ761" s="39"/>
      <c r="AK761" s="39"/>
      <c r="AL761" s="39"/>
    </row>
    <row r="762" spans="1:38" x14ac:dyDescent="0.25">
      <c r="A762" s="35" t="s">
        <v>813</v>
      </c>
      <c r="B762" s="537"/>
      <c r="C762" s="537"/>
      <c r="D762" s="537"/>
      <c r="E762" s="537"/>
      <c r="F762" s="537"/>
      <c r="G762" s="537"/>
      <c r="H762" s="647"/>
      <c r="I762" s="537"/>
      <c r="J762" s="648"/>
      <c r="K762" s="505" t="s">
        <v>848</v>
      </c>
      <c r="L762" s="506" t="s">
        <v>46</v>
      </c>
      <c r="M762" s="491" t="s">
        <v>759</v>
      </c>
      <c r="N762" s="78"/>
      <c r="O762" s="77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39"/>
      <c r="AC762" s="39"/>
      <c r="AE762" s="39"/>
      <c r="AF762" s="39"/>
      <c r="AG762" s="39"/>
      <c r="AH762" s="39"/>
      <c r="AI762" s="39"/>
      <c r="AJ762" s="39"/>
      <c r="AK762" s="39"/>
      <c r="AL762" s="39"/>
    </row>
    <row r="763" spans="1:38" x14ac:dyDescent="0.25">
      <c r="A763" s="35" t="s">
        <v>813</v>
      </c>
      <c r="B763" s="537"/>
      <c r="C763" s="537"/>
      <c r="D763" s="537"/>
      <c r="E763" s="537"/>
      <c r="F763" s="537"/>
      <c r="G763" s="537"/>
      <c r="H763" s="647"/>
      <c r="I763" s="537"/>
      <c r="J763" s="648"/>
      <c r="K763" s="505" t="s">
        <v>849</v>
      </c>
      <c r="L763" s="506" t="s">
        <v>46</v>
      </c>
      <c r="M763" s="491"/>
      <c r="N763" s="78"/>
      <c r="O763" s="77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39"/>
      <c r="AC763" s="39"/>
      <c r="AE763" s="39"/>
      <c r="AF763" s="39"/>
      <c r="AG763" s="39"/>
      <c r="AH763" s="39"/>
      <c r="AI763" s="39"/>
      <c r="AJ763" s="39"/>
      <c r="AK763" s="39"/>
      <c r="AL763" s="39"/>
    </row>
    <row r="764" spans="1:38" x14ac:dyDescent="0.25">
      <c r="A764" s="35" t="s">
        <v>813</v>
      </c>
      <c r="B764" s="537"/>
      <c r="C764" s="537"/>
      <c r="D764" s="537"/>
      <c r="E764" s="537"/>
      <c r="F764" s="537"/>
      <c r="G764" s="537"/>
      <c r="H764" s="647"/>
      <c r="I764" s="537"/>
      <c r="J764" s="648"/>
      <c r="K764" s="505" t="s">
        <v>850</v>
      </c>
      <c r="L764" s="506" t="s">
        <v>46</v>
      </c>
      <c r="M764" s="491"/>
      <c r="N764" s="78"/>
      <c r="O764" s="77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39"/>
      <c r="AC764" s="39"/>
      <c r="AE764" s="39"/>
      <c r="AF764" s="39"/>
      <c r="AG764" s="39"/>
      <c r="AH764" s="39"/>
      <c r="AI764" s="39"/>
      <c r="AJ764" s="39"/>
      <c r="AK764" s="39"/>
      <c r="AL764" s="39"/>
    </row>
    <row r="765" spans="1:38" x14ac:dyDescent="0.25">
      <c r="A765" s="35" t="s">
        <v>813</v>
      </c>
      <c r="B765" s="537"/>
      <c r="C765" s="537"/>
      <c r="D765" s="537"/>
      <c r="E765" s="537"/>
      <c r="F765" s="537"/>
      <c r="G765" s="537"/>
      <c r="H765" s="647"/>
      <c r="I765" s="537"/>
      <c r="J765" s="648"/>
      <c r="K765" s="505" t="s">
        <v>851</v>
      </c>
      <c r="L765" s="506" t="s">
        <v>46</v>
      </c>
      <c r="M765" s="491"/>
      <c r="N765" s="78"/>
      <c r="O765" s="77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39"/>
      <c r="AC765" s="39"/>
      <c r="AE765" s="39"/>
      <c r="AF765" s="39"/>
      <c r="AG765" s="39"/>
      <c r="AH765" s="39"/>
      <c r="AI765" s="39"/>
      <c r="AJ765" s="39"/>
      <c r="AK765" s="39"/>
      <c r="AL765" s="39"/>
    </row>
    <row r="766" spans="1:38" x14ac:dyDescent="0.25">
      <c r="A766" s="35" t="s">
        <v>813</v>
      </c>
      <c r="B766" s="537"/>
      <c r="C766" s="537"/>
      <c r="D766" s="537"/>
      <c r="E766" s="537"/>
      <c r="F766" s="537"/>
      <c r="G766" s="537"/>
      <c r="H766" s="647"/>
      <c r="I766" s="537"/>
      <c r="J766" s="648"/>
      <c r="K766" s="505" t="s">
        <v>852</v>
      </c>
      <c r="L766" s="506" t="s">
        <v>46</v>
      </c>
      <c r="M766" s="491"/>
      <c r="N766" s="78"/>
      <c r="O766" s="77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39"/>
      <c r="AC766" s="39"/>
      <c r="AE766" s="39"/>
      <c r="AF766" s="39"/>
      <c r="AG766" s="39"/>
      <c r="AH766" s="39"/>
      <c r="AI766" s="39"/>
      <c r="AJ766" s="39"/>
      <c r="AK766" s="39"/>
      <c r="AL766" s="39"/>
    </row>
    <row r="767" spans="1:38" x14ac:dyDescent="0.25">
      <c r="A767" s="35" t="s">
        <v>813</v>
      </c>
      <c r="B767" s="537"/>
      <c r="C767" s="537"/>
      <c r="D767" s="537"/>
      <c r="E767" s="537"/>
      <c r="F767" s="537"/>
      <c r="G767" s="537"/>
      <c r="H767" s="647"/>
      <c r="I767" s="537"/>
      <c r="J767" s="648"/>
      <c r="K767" s="505" t="s">
        <v>853</v>
      </c>
      <c r="L767" s="506" t="s">
        <v>46</v>
      </c>
      <c r="M767" s="491"/>
      <c r="N767" s="78"/>
      <c r="O767" s="77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39"/>
      <c r="AC767" s="39"/>
      <c r="AE767" s="39"/>
      <c r="AF767" s="39"/>
      <c r="AG767" s="39"/>
      <c r="AH767" s="39"/>
      <c r="AI767" s="39"/>
      <c r="AJ767" s="39"/>
      <c r="AK767" s="39"/>
      <c r="AL767" s="39"/>
    </row>
    <row r="768" spans="1:38" x14ac:dyDescent="0.25">
      <c r="A768" s="35" t="s">
        <v>813</v>
      </c>
      <c r="B768" s="537"/>
      <c r="C768" s="537"/>
      <c r="D768" s="537"/>
      <c r="E768" s="537"/>
      <c r="F768" s="537"/>
      <c r="G768" s="537"/>
      <c r="H768" s="647"/>
      <c r="I768" s="537"/>
      <c r="J768" s="648"/>
      <c r="K768" s="505" t="s">
        <v>854</v>
      </c>
      <c r="L768" s="506" t="s">
        <v>46</v>
      </c>
      <c r="M768" s="491"/>
      <c r="N768" s="78"/>
      <c r="O768" s="77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  <c r="AB768" s="39"/>
      <c r="AC768" s="39"/>
      <c r="AE768" s="39"/>
      <c r="AF768" s="39"/>
      <c r="AG768" s="39"/>
      <c r="AH768" s="39"/>
      <c r="AI768" s="39"/>
      <c r="AJ768" s="39"/>
      <c r="AK768" s="39"/>
      <c r="AL768" s="39"/>
    </row>
    <row r="769" spans="1:38" x14ac:dyDescent="0.25">
      <c r="A769" s="35" t="s">
        <v>813</v>
      </c>
      <c r="B769" s="537"/>
      <c r="C769" s="537"/>
      <c r="D769" s="537"/>
      <c r="E769" s="537"/>
      <c r="F769" s="537"/>
      <c r="G769" s="537"/>
      <c r="H769" s="647"/>
      <c r="I769" s="537"/>
      <c r="J769" s="648"/>
      <c r="K769" s="505" t="s">
        <v>855</v>
      </c>
      <c r="L769" s="506" t="s">
        <v>25</v>
      </c>
      <c r="M769" s="491" t="s">
        <v>218</v>
      </c>
      <c r="N769" s="78"/>
      <c r="O769" s="77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  <c r="AB769" s="39"/>
      <c r="AC769" s="39"/>
      <c r="AE769" s="39"/>
      <c r="AF769" s="39"/>
      <c r="AG769" s="39"/>
      <c r="AH769" s="39"/>
      <c r="AI769" s="39"/>
      <c r="AJ769" s="39"/>
      <c r="AK769" s="39"/>
      <c r="AL769" s="39"/>
    </row>
    <row r="770" spans="1:38" x14ac:dyDescent="0.25">
      <c r="A770" s="35" t="s">
        <v>813</v>
      </c>
      <c r="B770" s="537"/>
      <c r="C770" s="537"/>
      <c r="D770" s="537"/>
      <c r="E770" s="537"/>
      <c r="F770" s="537"/>
      <c r="G770" s="537"/>
      <c r="H770" s="647"/>
      <c r="I770" s="537"/>
      <c r="J770" s="648"/>
      <c r="K770" s="505" t="s">
        <v>856</v>
      </c>
      <c r="L770" s="506" t="s">
        <v>25</v>
      </c>
      <c r="M770" s="491" t="s">
        <v>218</v>
      </c>
      <c r="N770" s="77"/>
      <c r="O770" s="77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39"/>
      <c r="AC770" s="39"/>
      <c r="AE770" s="39"/>
      <c r="AF770" s="39"/>
      <c r="AG770" s="39"/>
      <c r="AH770" s="39"/>
      <c r="AI770" s="39"/>
      <c r="AJ770" s="39"/>
      <c r="AK770" s="39"/>
      <c r="AL770" s="39"/>
    </row>
    <row r="771" spans="1:38" x14ac:dyDescent="0.25">
      <c r="A771" s="35" t="s">
        <v>813</v>
      </c>
      <c r="B771" s="537"/>
      <c r="C771" s="537"/>
      <c r="D771" s="537"/>
      <c r="E771" s="537"/>
      <c r="F771" s="537"/>
      <c r="G771" s="537"/>
      <c r="H771" s="647"/>
      <c r="I771" s="537"/>
      <c r="J771" s="648"/>
      <c r="K771" s="505" t="s">
        <v>857</v>
      </c>
      <c r="L771" s="506" t="s">
        <v>25</v>
      </c>
      <c r="M771" s="491" t="s">
        <v>218</v>
      </c>
      <c r="N771" s="77"/>
      <c r="O771" s="77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39"/>
      <c r="AC771" s="39"/>
      <c r="AE771" s="39"/>
      <c r="AF771" s="39"/>
      <c r="AG771" s="39"/>
      <c r="AH771" s="39"/>
      <c r="AI771" s="39"/>
      <c r="AJ771" s="39"/>
      <c r="AK771" s="39"/>
      <c r="AL771" s="39"/>
    </row>
    <row r="772" spans="1:38" x14ac:dyDescent="0.25">
      <c r="A772" s="35" t="s">
        <v>813</v>
      </c>
      <c r="B772" s="537"/>
      <c r="C772" s="537"/>
      <c r="D772" s="537"/>
      <c r="E772" s="537"/>
      <c r="F772" s="537"/>
      <c r="G772" s="537"/>
      <c r="H772" s="647"/>
      <c r="I772" s="537"/>
      <c r="J772" s="648"/>
      <c r="K772" s="505" t="s">
        <v>858</v>
      </c>
      <c r="L772" s="506" t="s">
        <v>25</v>
      </c>
      <c r="M772" s="491" t="s">
        <v>218</v>
      </c>
      <c r="N772" s="77"/>
      <c r="O772" s="77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  <c r="AB772" s="39"/>
      <c r="AC772" s="39"/>
      <c r="AE772" s="39"/>
      <c r="AF772" s="39"/>
      <c r="AG772" s="39"/>
      <c r="AH772" s="39"/>
      <c r="AI772" s="39"/>
      <c r="AJ772" s="39"/>
      <c r="AK772" s="39"/>
      <c r="AL772" s="39"/>
    </row>
    <row r="773" spans="1:38" x14ac:dyDescent="0.25">
      <c r="A773" s="35" t="s">
        <v>813</v>
      </c>
      <c r="B773" s="537"/>
      <c r="C773" s="537"/>
      <c r="D773" s="537"/>
      <c r="E773" s="537"/>
      <c r="F773" s="537"/>
      <c r="G773" s="537"/>
      <c r="H773" s="647"/>
      <c r="I773" s="537"/>
      <c r="J773" s="648"/>
      <c r="K773" s="505" t="s">
        <v>859</v>
      </c>
      <c r="L773" s="506" t="s">
        <v>25</v>
      </c>
      <c r="M773" s="491" t="s">
        <v>218</v>
      </c>
      <c r="N773" s="77"/>
      <c r="O773" s="77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39"/>
      <c r="AC773" s="39"/>
      <c r="AE773" s="39"/>
      <c r="AF773" s="39"/>
      <c r="AG773" s="39"/>
      <c r="AH773" s="39"/>
      <c r="AI773" s="39"/>
      <c r="AJ773" s="39"/>
      <c r="AK773" s="39"/>
      <c r="AL773" s="39"/>
    </row>
    <row r="774" spans="1:38" x14ac:dyDescent="0.25">
      <c r="A774" s="35" t="s">
        <v>813</v>
      </c>
      <c r="B774" s="537"/>
      <c r="C774" s="537"/>
      <c r="D774" s="537"/>
      <c r="E774" s="537"/>
      <c r="F774" s="537"/>
      <c r="G774" s="537"/>
      <c r="H774" s="647"/>
      <c r="I774" s="537"/>
      <c r="J774" s="648"/>
      <c r="K774" s="505" t="s">
        <v>860</v>
      </c>
      <c r="L774" s="506" t="s">
        <v>25</v>
      </c>
      <c r="M774" s="491" t="s">
        <v>218</v>
      </c>
      <c r="N774" s="77"/>
      <c r="O774" s="77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39"/>
      <c r="AC774" s="39"/>
      <c r="AE774" s="39"/>
      <c r="AF774" s="39"/>
      <c r="AG774" s="39"/>
      <c r="AH774" s="39"/>
      <c r="AI774" s="39"/>
      <c r="AJ774" s="39"/>
      <c r="AK774" s="39"/>
      <c r="AL774" s="39"/>
    </row>
    <row r="775" spans="1:38" x14ac:dyDescent="0.25">
      <c r="A775" s="35" t="s">
        <v>813</v>
      </c>
      <c r="B775" s="537"/>
      <c r="C775" s="537"/>
      <c r="D775" s="537"/>
      <c r="E775" s="537"/>
      <c r="F775" s="537"/>
      <c r="G775" s="537"/>
      <c r="H775" s="647"/>
      <c r="I775" s="537"/>
      <c r="J775" s="648"/>
      <c r="K775" s="505" t="s">
        <v>4940</v>
      </c>
      <c r="L775" s="506" t="s">
        <v>63</v>
      </c>
      <c r="M775" s="494"/>
      <c r="N775" s="77"/>
      <c r="O775" s="77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  <c r="AB775" s="39"/>
      <c r="AC775" s="39"/>
      <c r="AE775" s="39"/>
      <c r="AF775" s="39"/>
      <c r="AG775" s="39"/>
      <c r="AH775" s="39"/>
      <c r="AI775" s="39"/>
      <c r="AJ775" s="39"/>
      <c r="AK775" s="39"/>
      <c r="AL775" s="39"/>
    </row>
    <row r="776" spans="1:38" x14ac:dyDescent="0.25">
      <c r="A776" s="35" t="s">
        <v>813</v>
      </c>
      <c r="B776" s="537"/>
      <c r="C776" s="537"/>
      <c r="D776" s="537"/>
      <c r="E776" s="537"/>
      <c r="F776" s="537"/>
      <c r="G776" s="537"/>
      <c r="H776" s="647"/>
      <c r="I776" s="537"/>
      <c r="J776" s="648"/>
      <c r="K776" s="505" t="s">
        <v>861</v>
      </c>
      <c r="L776" s="506" t="s">
        <v>63</v>
      </c>
      <c r="M776" s="494"/>
      <c r="N776" s="77"/>
      <c r="O776" s="77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39"/>
      <c r="AC776" s="39"/>
      <c r="AE776" s="39"/>
      <c r="AF776" s="39"/>
      <c r="AG776" s="39"/>
      <c r="AH776" s="39"/>
      <c r="AI776" s="39"/>
      <c r="AJ776" s="39"/>
      <c r="AK776" s="39"/>
      <c r="AL776" s="39"/>
    </row>
    <row r="777" spans="1:38" x14ac:dyDescent="0.25">
      <c r="A777" s="35" t="s">
        <v>813</v>
      </c>
      <c r="B777" s="537"/>
      <c r="C777" s="537"/>
      <c r="D777" s="537"/>
      <c r="E777" s="537"/>
      <c r="F777" s="537"/>
      <c r="G777" s="537"/>
      <c r="H777" s="647"/>
      <c r="I777" s="537"/>
      <c r="J777" s="648"/>
      <c r="K777" s="505" t="s">
        <v>862</v>
      </c>
      <c r="L777" s="506" t="s">
        <v>65</v>
      </c>
      <c r="M777" s="494"/>
      <c r="N777" s="77"/>
      <c r="O777" s="77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  <c r="AB777" s="39"/>
      <c r="AC777" s="39"/>
      <c r="AE777" s="39"/>
      <c r="AF777" s="39"/>
      <c r="AG777" s="39"/>
      <c r="AH777" s="39"/>
      <c r="AI777" s="39"/>
      <c r="AJ777" s="39"/>
      <c r="AK777" s="39"/>
      <c r="AL777" s="39"/>
    </row>
    <row r="778" spans="1:38" x14ac:dyDescent="0.25">
      <c r="A778" s="35" t="s">
        <v>813</v>
      </c>
      <c r="B778" s="537"/>
      <c r="C778" s="537"/>
      <c r="D778" s="537"/>
      <c r="E778" s="537"/>
      <c r="F778" s="537"/>
      <c r="G778" s="537"/>
      <c r="H778" s="647"/>
      <c r="I778" s="537"/>
      <c r="J778" s="648"/>
      <c r="K778" s="505" t="s">
        <v>863</v>
      </c>
      <c r="L778" s="506" t="s">
        <v>65</v>
      </c>
      <c r="M778" s="494"/>
      <c r="N778" s="77"/>
      <c r="O778" s="77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39"/>
      <c r="AC778" s="39"/>
      <c r="AE778" s="39"/>
      <c r="AF778" s="39"/>
      <c r="AG778" s="39"/>
      <c r="AH778" s="39"/>
      <c r="AI778" s="39"/>
      <c r="AJ778" s="39"/>
      <c r="AK778" s="39"/>
      <c r="AL778" s="39"/>
    </row>
    <row r="779" spans="1:38" x14ac:dyDescent="0.25">
      <c r="A779" s="35" t="s">
        <v>813</v>
      </c>
      <c r="B779" s="537"/>
      <c r="C779" s="537"/>
      <c r="D779" s="537"/>
      <c r="E779" s="537"/>
      <c r="F779" s="537"/>
      <c r="G779" s="537"/>
      <c r="H779" s="647"/>
      <c r="I779" s="537"/>
      <c r="J779" s="648"/>
      <c r="K779" s="505" t="s">
        <v>864</v>
      </c>
      <c r="L779" s="506" t="s">
        <v>65</v>
      </c>
      <c r="M779" s="494"/>
      <c r="N779" s="77"/>
      <c r="O779" s="77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39"/>
      <c r="AC779" s="39"/>
      <c r="AE779" s="39"/>
      <c r="AF779" s="39"/>
      <c r="AG779" s="39"/>
      <c r="AH779" s="39"/>
      <c r="AI779" s="39"/>
      <c r="AJ779" s="39"/>
      <c r="AK779" s="39"/>
      <c r="AL779" s="39"/>
    </row>
    <row r="780" spans="1:38" x14ac:dyDescent="0.25">
      <c r="A780" s="35" t="s">
        <v>813</v>
      </c>
      <c r="B780" s="537"/>
      <c r="C780" s="537"/>
      <c r="D780" s="537"/>
      <c r="E780" s="537"/>
      <c r="F780" s="537"/>
      <c r="G780" s="537"/>
      <c r="H780" s="647"/>
      <c r="I780" s="537"/>
      <c r="J780" s="648"/>
      <c r="K780" s="505" t="s">
        <v>865</v>
      </c>
      <c r="L780" s="506" t="s">
        <v>65</v>
      </c>
      <c r="M780" s="494"/>
      <c r="N780" s="77"/>
      <c r="O780" s="77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  <c r="AB780" s="39"/>
      <c r="AC780" s="39"/>
      <c r="AE780" s="39"/>
      <c r="AF780" s="39"/>
      <c r="AG780" s="39"/>
      <c r="AH780" s="39"/>
      <c r="AI780" s="39"/>
      <c r="AJ780" s="39"/>
      <c r="AK780" s="39"/>
      <c r="AL780" s="39"/>
    </row>
    <row r="781" spans="1:38" x14ac:dyDescent="0.25">
      <c r="A781" s="35" t="s">
        <v>813</v>
      </c>
      <c r="B781" s="537"/>
      <c r="C781" s="537"/>
      <c r="D781" s="537"/>
      <c r="E781" s="537"/>
      <c r="F781" s="537"/>
      <c r="G781" s="537"/>
      <c r="H781" s="647"/>
      <c r="I781" s="537"/>
      <c r="J781" s="648"/>
      <c r="K781" s="505" t="s">
        <v>866</v>
      </c>
      <c r="L781" s="506" t="s">
        <v>65</v>
      </c>
      <c r="M781" s="494"/>
      <c r="N781" s="77"/>
      <c r="O781" s="77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  <c r="AB781" s="39"/>
      <c r="AC781" s="39"/>
      <c r="AE781" s="39"/>
      <c r="AF781" s="39"/>
      <c r="AG781" s="39"/>
      <c r="AH781" s="39"/>
      <c r="AI781" s="39"/>
      <c r="AJ781" s="39"/>
      <c r="AK781" s="39"/>
      <c r="AL781" s="39"/>
    </row>
    <row r="782" spans="1:38" ht="15.75" thickBot="1" x14ac:dyDescent="0.3">
      <c r="A782" s="35" t="s">
        <v>813</v>
      </c>
      <c r="B782" s="537"/>
      <c r="C782" s="537"/>
      <c r="D782" s="537"/>
      <c r="E782" s="537"/>
      <c r="F782" s="537"/>
      <c r="G782" s="537"/>
      <c r="H782" s="647"/>
      <c r="I782" s="538"/>
      <c r="J782" s="650"/>
      <c r="K782" s="508" t="s">
        <v>867</v>
      </c>
      <c r="L782" s="509" t="s">
        <v>256</v>
      </c>
      <c r="M782" s="494"/>
      <c r="N782" s="77"/>
      <c r="O782" s="77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  <c r="AB782" s="39"/>
      <c r="AC782" s="39"/>
      <c r="AE782" s="39"/>
      <c r="AF782" s="39"/>
      <c r="AG782" s="39"/>
      <c r="AH782" s="39"/>
      <c r="AI782" s="39"/>
      <c r="AJ782" s="39"/>
      <c r="AK782" s="39"/>
      <c r="AL782" s="39"/>
    </row>
    <row r="783" spans="1:38" s="17" customFormat="1" ht="15.75" thickTop="1" x14ac:dyDescent="0.25">
      <c r="A783" s="34" t="s">
        <v>868</v>
      </c>
      <c r="B783" s="536">
        <v>108</v>
      </c>
      <c r="C783" s="536">
        <v>46</v>
      </c>
      <c r="D783" s="536">
        <v>-13</v>
      </c>
      <c r="E783" s="536">
        <v>-5</v>
      </c>
      <c r="F783" s="536">
        <v>-18</v>
      </c>
      <c r="G783" s="536">
        <v>437</v>
      </c>
      <c r="H783" s="2788">
        <v>4</v>
      </c>
      <c r="I783" s="2777">
        <v>0</v>
      </c>
      <c r="J783" s="646">
        <v>4</v>
      </c>
      <c r="K783" s="503" t="s">
        <v>869</v>
      </c>
      <c r="L783" s="504" t="s">
        <v>36</v>
      </c>
      <c r="M783" s="495"/>
      <c r="N783" s="74"/>
      <c r="O783" s="74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67"/>
      <c r="AC783" s="67"/>
      <c r="AD783"/>
      <c r="AE783" s="67"/>
      <c r="AF783" s="67"/>
      <c r="AG783" s="67"/>
      <c r="AH783" s="67"/>
      <c r="AI783" s="67"/>
      <c r="AJ783" s="67"/>
      <c r="AK783" s="67"/>
      <c r="AL783" s="67"/>
    </row>
    <row r="784" spans="1:38" x14ac:dyDescent="0.25">
      <c r="A784" s="35" t="s">
        <v>868</v>
      </c>
      <c r="B784" s="537"/>
      <c r="C784" s="537"/>
      <c r="D784" s="537"/>
      <c r="E784" s="537"/>
      <c r="F784" s="537"/>
      <c r="G784" s="537"/>
      <c r="H784" s="647"/>
      <c r="I784" s="537"/>
      <c r="J784" s="648"/>
      <c r="K784" s="505" t="s">
        <v>870</v>
      </c>
      <c r="L784" s="506" t="s">
        <v>38</v>
      </c>
      <c r="M784" s="494"/>
      <c r="N784" s="77"/>
      <c r="O784" s="77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39"/>
      <c r="AC784" s="39"/>
      <c r="AE784" s="39"/>
      <c r="AF784" s="39"/>
      <c r="AG784" s="39"/>
      <c r="AH784" s="39"/>
      <c r="AI784" s="39"/>
      <c r="AJ784" s="39"/>
      <c r="AK784" s="39"/>
      <c r="AL784" s="39"/>
    </row>
    <row r="785" spans="1:38" x14ac:dyDescent="0.25">
      <c r="A785" s="35" t="s">
        <v>868</v>
      </c>
      <c r="B785" s="537"/>
      <c r="C785" s="537"/>
      <c r="D785" s="537"/>
      <c r="E785" s="537"/>
      <c r="F785" s="537"/>
      <c r="G785" s="537"/>
      <c r="H785" s="647"/>
      <c r="I785" s="537"/>
      <c r="J785" s="648"/>
      <c r="K785" s="505" t="s">
        <v>871</v>
      </c>
      <c r="L785" s="506" t="s">
        <v>20</v>
      </c>
      <c r="M785" s="491"/>
      <c r="N785" s="78"/>
      <c r="O785" s="77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  <c r="AB785" s="39"/>
      <c r="AC785" s="39"/>
      <c r="AE785" s="39"/>
      <c r="AF785" s="39"/>
      <c r="AG785" s="39"/>
      <c r="AH785" s="39"/>
      <c r="AI785" s="39"/>
      <c r="AJ785" s="39"/>
      <c r="AK785" s="39"/>
      <c r="AL785" s="39"/>
    </row>
    <row r="786" spans="1:38" ht="15.75" thickBot="1" x14ac:dyDescent="0.3">
      <c r="A786" s="35" t="s">
        <v>868</v>
      </c>
      <c r="B786" s="537"/>
      <c r="C786" s="537"/>
      <c r="D786" s="537"/>
      <c r="E786" s="537"/>
      <c r="F786" s="537"/>
      <c r="G786" s="537"/>
      <c r="H786" s="647"/>
      <c r="I786" s="538"/>
      <c r="J786" s="650"/>
      <c r="K786" s="508" t="s">
        <v>872</v>
      </c>
      <c r="L786" s="509" t="s">
        <v>25</v>
      </c>
      <c r="M786" s="491"/>
      <c r="N786" s="78"/>
      <c r="O786" s="77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39"/>
      <c r="AC786" s="39"/>
      <c r="AE786" s="39"/>
      <c r="AF786" s="39"/>
      <c r="AG786" s="39"/>
      <c r="AH786" s="39"/>
      <c r="AI786" s="39"/>
      <c r="AJ786" s="39"/>
      <c r="AK786" s="39"/>
      <c r="AL786" s="39"/>
    </row>
    <row r="787" spans="1:38" s="17" customFormat="1" ht="16.5" thickTop="1" thickBot="1" x14ac:dyDescent="0.3">
      <c r="A787" s="34" t="s">
        <v>873</v>
      </c>
      <c r="B787" s="536">
        <v>48</v>
      </c>
      <c r="C787" s="536">
        <v>13</v>
      </c>
      <c r="D787" s="536">
        <v>-2</v>
      </c>
      <c r="E787" s="536">
        <v>0</v>
      </c>
      <c r="F787" s="536">
        <v>-2</v>
      </c>
      <c r="G787" s="536">
        <v>440</v>
      </c>
      <c r="H787" s="2788">
        <v>1</v>
      </c>
      <c r="I787" s="537">
        <v>0</v>
      </c>
      <c r="J787" s="648">
        <v>1</v>
      </c>
      <c r="K787" s="577" t="s">
        <v>874</v>
      </c>
      <c r="L787" s="578" t="s">
        <v>32</v>
      </c>
      <c r="M787" s="495"/>
      <c r="N787" s="74"/>
      <c r="O787" s="74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67"/>
      <c r="AC787" s="67"/>
      <c r="AD787"/>
      <c r="AE787" s="67"/>
      <c r="AF787" s="67"/>
      <c r="AG787" s="67"/>
      <c r="AH787" s="67"/>
      <c r="AI787" s="67"/>
      <c r="AJ787" s="67"/>
      <c r="AK787" s="67"/>
      <c r="AL787" s="67"/>
    </row>
    <row r="788" spans="1:38" s="17" customFormat="1" ht="15.75" thickTop="1" x14ac:dyDescent="0.25">
      <c r="A788" s="34" t="s">
        <v>875</v>
      </c>
      <c r="B788" s="536">
        <v>46</v>
      </c>
      <c r="C788" s="536">
        <v>11</v>
      </c>
      <c r="D788" s="536">
        <v>-1</v>
      </c>
      <c r="E788" s="536">
        <v>0</v>
      </c>
      <c r="F788" s="536">
        <v>-1</v>
      </c>
      <c r="G788" s="536">
        <v>869</v>
      </c>
      <c r="H788" s="2788">
        <v>2</v>
      </c>
      <c r="I788" s="2777">
        <v>0</v>
      </c>
      <c r="J788" s="646">
        <v>2</v>
      </c>
      <c r="K788" s="503" t="s">
        <v>876</v>
      </c>
      <c r="L788" s="504" t="s">
        <v>32</v>
      </c>
      <c r="M788" s="492"/>
      <c r="N788" s="75"/>
      <c r="O788" s="74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67"/>
      <c r="AC788" s="67"/>
      <c r="AD788"/>
      <c r="AE788" s="67"/>
      <c r="AF788" s="67"/>
      <c r="AG788" s="67"/>
      <c r="AH788" s="67"/>
      <c r="AI788" s="67"/>
      <c r="AJ788" s="67"/>
      <c r="AK788" s="67"/>
      <c r="AL788" s="67"/>
    </row>
    <row r="789" spans="1:38" ht="15.75" thickBot="1" x14ac:dyDescent="0.3">
      <c r="A789" s="35" t="s">
        <v>875</v>
      </c>
      <c r="B789" s="537"/>
      <c r="C789" s="537"/>
      <c r="D789" s="537"/>
      <c r="E789" s="537"/>
      <c r="F789" s="537"/>
      <c r="G789" s="537"/>
      <c r="H789" s="647"/>
      <c r="I789" s="538"/>
      <c r="J789" s="650"/>
      <c r="K789" s="508" t="s">
        <v>877</v>
      </c>
      <c r="L789" s="509" t="s">
        <v>25</v>
      </c>
      <c r="M789" s="491"/>
      <c r="N789" s="78"/>
      <c r="O789" s="77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39"/>
      <c r="AC789" s="39"/>
      <c r="AE789" s="39"/>
      <c r="AF789" s="39"/>
      <c r="AG789" s="39"/>
      <c r="AH789" s="39"/>
      <c r="AI789" s="39"/>
      <c r="AJ789" s="39"/>
      <c r="AK789" s="39"/>
      <c r="AL789" s="39"/>
    </row>
    <row r="790" spans="1:38" s="17" customFormat="1" ht="15.75" thickTop="1" x14ac:dyDescent="0.25">
      <c r="A790" s="43" t="s">
        <v>878</v>
      </c>
      <c r="B790" s="543">
        <v>417</v>
      </c>
      <c r="C790" s="543">
        <v>122</v>
      </c>
      <c r="D790" s="543">
        <v>-19</v>
      </c>
      <c r="E790" s="543">
        <v>0</v>
      </c>
      <c r="F790" s="543">
        <v>-19</v>
      </c>
      <c r="G790" s="543">
        <v>1861</v>
      </c>
      <c r="H790" s="2790">
        <v>7</v>
      </c>
      <c r="I790" s="2781">
        <v>0</v>
      </c>
      <c r="J790" s="663">
        <v>7</v>
      </c>
      <c r="K790" s="503" t="s">
        <v>879</v>
      </c>
      <c r="L790" s="504" t="s">
        <v>20</v>
      </c>
      <c r="M790" s="49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67"/>
      <c r="AC790" s="67"/>
      <c r="AD790"/>
      <c r="AE790" s="67"/>
      <c r="AF790" s="67"/>
      <c r="AG790" s="67"/>
      <c r="AH790" s="67"/>
      <c r="AI790" s="67"/>
      <c r="AJ790" s="67"/>
      <c r="AK790" s="67"/>
      <c r="AL790" s="67"/>
    </row>
    <row r="791" spans="1:38" x14ac:dyDescent="0.25">
      <c r="A791" s="20" t="s">
        <v>878</v>
      </c>
      <c r="B791" s="542"/>
      <c r="C791" s="542"/>
      <c r="D791" s="542"/>
      <c r="E791" s="542"/>
      <c r="F791" s="541"/>
      <c r="G791" s="542"/>
      <c r="H791" s="653"/>
      <c r="I791" s="541"/>
      <c r="J791" s="654"/>
      <c r="K791" s="505" t="s">
        <v>880</v>
      </c>
      <c r="L791" s="506" t="s">
        <v>20</v>
      </c>
      <c r="M791" s="497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39"/>
      <c r="AC791" s="39"/>
      <c r="AE791" s="39"/>
      <c r="AF791" s="39"/>
      <c r="AG791" s="39"/>
      <c r="AH791" s="39"/>
      <c r="AI791" s="39"/>
      <c r="AJ791" s="39"/>
      <c r="AK791" s="39"/>
      <c r="AL791" s="39"/>
    </row>
    <row r="792" spans="1:38" x14ac:dyDescent="0.25">
      <c r="A792" s="20" t="s">
        <v>878</v>
      </c>
      <c r="B792" s="542"/>
      <c r="C792" s="542"/>
      <c r="D792" s="542"/>
      <c r="E792" s="542"/>
      <c r="F792" s="541"/>
      <c r="G792" s="542"/>
      <c r="H792" s="653"/>
      <c r="I792" s="541"/>
      <c r="J792" s="654"/>
      <c r="K792" s="505" t="s">
        <v>881</v>
      </c>
      <c r="L792" s="506" t="s">
        <v>20</v>
      </c>
      <c r="M792" s="497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39"/>
      <c r="AC792" s="39"/>
      <c r="AE792" s="39"/>
      <c r="AF792" s="39"/>
      <c r="AG792" s="39"/>
      <c r="AH792" s="39"/>
      <c r="AI792" s="39"/>
      <c r="AJ792" s="39"/>
      <c r="AK792" s="39"/>
      <c r="AL792" s="39"/>
    </row>
    <row r="793" spans="1:38" x14ac:dyDescent="0.25">
      <c r="A793" s="20" t="s">
        <v>878</v>
      </c>
      <c r="B793" s="542"/>
      <c r="C793" s="542"/>
      <c r="D793" s="542"/>
      <c r="E793" s="542"/>
      <c r="F793" s="541"/>
      <c r="G793" s="542"/>
      <c r="H793" s="653"/>
      <c r="I793" s="541"/>
      <c r="J793" s="654"/>
      <c r="K793" s="505" t="s">
        <v>882</v>
      </c>
      <c r="L793" s="506" t="s">
        <v>20</v>
      </c>
      <c r="M793" s="497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  <c r="AB793" s="39"/>
      <c r="AC793" s="39"/>
      <c r="AE793" s="39"/>
      <c r="AF793" s="39"/>
      <c r="AG793" s="39"/>
      <c r="AH793" s="39"/>
      <c r="AI793" s="39"/>
      <c r="AJ793" s="39"/>
      <c r="AK793" s="39"/>
      <c r="AL793" s="39"/>
    </row>
    <row r="794" spans="1:38" x14ac:dyDescent="0.25">
      <c r="A794" s="32" t="s">
        <v>878</v>
      </c>
      <c r="B794" s="541"/>
      <c r="C794" s="541"/>
      <c r="D794" s="541"/>
      <c r="E794" s="541"/>
      <c r="F794" s="541"/>
      <c r="G794" s="541"/>
      <c r="H794" s="653"/>
      <c r="I794" s="541"/>
      <c r="J794" s="654"/>
      <c r="K794" s="505" t="s">
        <v>883</v>
      </c>
      <c r="L794" s="506" t="s">
        <v>45</v>
      </c>
      <c r="M794" s="497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  <c r="AB794" s="39"/>
      <c r="AC794" s="39"/>
      <c r="AE794" s="39"/>
      <c r="AF794" s="39"/>
      <c r="AG794" s="39"/>
      <c r="AH794" s="39"/>
      <c r="AI794" s="39"/>
      <c r="AJ794" s="39"/>
      <c r="AK794" s="39"/>
      <c r="AL794" s="39"/>
    </row>
    <row r="795" spans="1:38" x14ac:dyDescent="0.25">
      <c r="A795" s="20" t="s">
        <v>878</v>
      </c>
      <c r="B795" s="542"/>
      <c r="C795" s="542"/>
      <c r="D795" s="542"/>
      <c r="E795" s="542"/>
      <c r="F795" s="541"/>
      <c r="G795" s="542"/>
      <c r="H795" s="653"/>
      <c r="I795" s="541"/>
      <c r="J795" s="654"/>
      <c r="K795" s="505" t="s">
        <v>884</v>
      </c>
      <c r="L795" s="506" t="s">
        <v>63</v>
      </c>
      <c r="M795" s="497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39"/>
      <c r="AC795" s="39"/>
      <c r="AE795" s="39"/>
      <c r="AF795" s="39"/>
      <c r="AG795" s="39"/>
      <c r="AH795" s="39"/>
      <c r="AI795" s="39"/>
      <c r="AJ795" s="39"/>
      <c r="AK795" s="39"/>
      <c r="AL795" s="39"/>
    </row>
    <row r="796" spans="1:38" ht="15.75" thickBot="1" x14ac:dyDescent="0.3">
      <c r="A796" s="20" t="s">
        <v>878</v>
      </c>
      <c r="B796" s="542"/>
      <c r="C796" s="542"/>
      <c r="D796" s="542"/>
      <c r="E796" s="542"/>
      <c r="F796" s="541"/>
      <c r="G796" s="542"/>
      <c r="H796" s="653"/>
      <c r="I796" s="2780"/>
      <c r="J796" s="660"/>
      <c r="K796" s="508" t="s">
        <v>885</v>
      </c>
      <c r="L796" s="509" t="s">
        <v>256</v>
      </c>
      <c r="M796" s="497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  <c r="AB796" s="39"/>
      <c r="AC796" s="39"/>
      <c r="AE796" s="39"/>
      <c r="AF796" s="39"/>
      <c r="AG796" s="39"/>
      <c r="AH796" s="39"/>
      <c r="AI796" s="39"/>
      <c r="AJ796" s="39"/>
      <c r="AK796" s="39"/>
      <c r="AL796" s="39"/>
    </row>
    <row r="797" spans="1:38" s="17" customFormat="1" ht="15.75" thickTop="1" x14ac:dyDescent="0.25">
      <c r="A797" s="34" t="s">
        <v>886</v>
      </c>
      <c r="B797" s="536">
        <v>27</v>
      </c>
      <c r="C797" s="536">
        <v>12</v>
      </c>
      <c r="D797" s="536">
        <v>-3</v>
      </c>
      <c r="E797" s="536">
        <v>0</v>
      </c>
      <c r="F797" s="536">
        <v>-3</v>
      </c>
      <c r="G797" s="536">
        <v>162</v>
      </c>
      <c r="H797" s="2788">
        <v>3</v>
      </c>
      <c r="I797" s="2777">
        <v>0</v>
      </c>
      <c r="J797" s="646">
        <v>3</v>
      </c>
      <c r="K797" s="503" t="s">
        <v>887</v>
      </c>
      <c r="L797" s="504" t="s">
        <v>36</v>
      </c>
      <c r="M797" s="492"/>
      <c r="N797" s="75" t="s">
        <v>91</v>
      </c>
      <c r="O797" s="74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67"/>
      <c r="AC797" s="67"/>
      <c r="AD797"/>
      <c r="AE797" s="67"/>
      <c r="AF797" s="67"/>
      <c r="AG797" s="67"/>
      <c r="AH797" s="67"/>
      <c r="AI797" s="67"/>
      <c r="AJ797" s="67"/>
      <c r="AK797" s="67"/>
      <c r="AL797" s="67"/>
    </row>
    <row r="798" spans="1:38" x14ac:dyDescent="0.25">
      <c r="A798" s="35" t="s">
        <v>886</v>
      </c>
      <c r="B798" s="537"/>
      <c r="C798" s="537"/>
      <c r="D798" s="537"/>
      <c r="E798" s="537"/>
      <c r="F798" s="537"/>
      <c r="G798" s="537"/>
      <c r="H798" s="647"/>
      <c r="I798" s="537"/>
      <c r="J798" s="648"/>
      <c r="K798" s="505" t="s">
        <v>888</v>
      </c>
      <c r="L798" s="506" t="s">
        <v>38</v>
      </c>
      <c r="M798" s="491"/>
      <c r="N798" s="78"/>
      <c r="O798" s="77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39"/>
      <c r="AC798" s="39"/>
      <c r="AE798" s="39"/>
      <c r="AF798" s="39"/>
      <c r="AG798" s="39"/>
      <c r="AH798" s="39"/>
      <c r="AI798" s="39"/>
      <c r="AJ798" s="39"/>
      <c r="AK798" s="39"/>
      <c r="AL798" s="39"/>
    </row>
    <row r="799" spans="1:38" ht="15.75" thickBot="1" x14ac:dyDescent="0.3">
      <c r="A799" s="35" t="s">
        <v>886</v>
      </c>
      <c r="B799" s="537"/>
      <c r="C799" s="537"/>
      <c r="D799" s="537"/>
      <c r="E799" s="537"/>
      <c r="F799" s="537"/>
      <c r="G799" s="537"/>
      <c r="H799" s="647"/>
      <c r="I799" s="538"/>
      <c r="J799" s="650"/>
      <c r="K799" s="508" t="s">
        <v>889</v>
      </c>
      <c r="L799" s="509" t="s">
        <v>25</v>
      </c>
      <c r="M799" s="494"/>
      <c r="N799" s="77"/>
      <c r="O799" s="77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  <c r="AB799" s="39"/>
      <c r="AC799" s="39"/>
      <c r="AE799" s="39"/>
      <c r="AF799" s="39"/>
      <c r="AG799" s="39"/>
      <c r="AH799" s="39"/>
      <c r="AI799" s="39"/>
      <c r="AJ799" s="39"/>
      <c r="AK799" s="39"/>
      <c r="AL799" s="39"/>
    </row>
    <row r="800" spans="1:38" s="17" customFormat="1" ht="15.75" thickTop="1" x14ac:dyDescent="0.25">
      <c r="A800" s="34" t="s">
        <v>890</v>
      </c>
      <c r="B800" s="536">
        <v>24</v>
      </c>
      <c r="C800" s="536">
        <v>1</v>
      </c>
      <c r="D800" s="536">
        <v>0</v>
      </c>
      <c r="E800" s="536">
        <v>0</v>
      </c>
      <c r="F800" s="536">
        <v>0</v>
      </c>
      <c r="G800" s="536">
        <v>154</v>
      </c>
      <c r="H800" s="2788">
        <v>7</v>
      </c>
      <c r="I800" s="2777">
        <v>0</v>
      </c>
      <c r="J800" s="646">
        <v>7</v>
      </c>
      <c r="K800" s="503" t="s">
        <v>891</v>
      </c>
      <c r="L800" s="504" t="s">
        <v>38</v>
      </c>
      <c r="M800" s="492"/>
      <c r="N800" s="75"/>
      <c r="O800" s="74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67"/>
      <c r="AC800" s="67"/>
      <c r="AD800"/>
      <c r="AE800" s="67"/>
      <c r="AF800" s="67"/>
      <c r="AG800" s="67"/>
      <c r="AH800" s="67"/>
      <c r="AI800" s="67"/>
      <c r="AJ800" s="67"/>
      <c r="AK800" s="67"/>
      <c r="AL800" s="67"/>
    </row>
    <row r="801" spans="1:38" x14ac:dyDescent="0.25">
      <c r="A801" s="35" t="s">
        <v>890</v>
      </c>
      <c r="B801" s="537"/>
      <c r="C801" s="537"/>
      <c r="D801" s="537"/>
      <c r="E801" s="537"/>
      <c r="F801" s="537"/>
      <c r="G801" s="537"/>
      <c r="H801" s="647"/>
      <c r="I801" s="537"/>
      <c r="J801" s="648"/>
      <c r="K801" s="505" t="s">
        <v>892</v>
      </c>
      <c r="L801" s="506" t="s">
        <v>38</v>
      </c>
      <c r="M801" s="491" t="s">
        <v>214</v>
      </c>
      <c r="N801" s="78"/>
      <c r="O801" s="77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  <c r="AB801" s="39"/>
      <c r="AC801" s="39"/>
      <c r="AE801" s="39"/>
      <c r="AF801" s="39"/>
      <c r="AG801" s="39"/>
      <c r="AH801" s="39"/>
      <c r="AI801" s="39"/>
      <c r="AJ801" s="39"/>
      <c r="AK801" s="39"/>
      <c r="AL801" s="39"/>
    </row>
    <row r="802" spans="1:38" x14ac:dyDescent="0.25">
      <c r="A802" s="35" t="s">
        <v>890</v>
      </c>
      <c r="B802" s="537"/>
      <c r="C802" s="537"/>
      <c r="D802" s="537"/>
      <c r="E802" s="537"/>
      <c r="F802" s="537"/>
      <c r="G802" s="537"/>
      <c r="H802" s="647"/>
      <c r="I802" s="537"/>
      <c r="J802" s="648"/>
      <c r="K802" s="505" t="s">
        <v>893</v>
      </c>
      <c r="L802" s="506" t="s">
        <v>38</v>
      </c>
      <c r="M802" s="491"/>
      <c r="N802" s="78"/>
      <c r="O802" s="77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39"/>
      <c r="AC802" s="39"/>
      <c r="AE802" s="39"/>
      <c r="AF802" s="39"/>
      <c r="AG802" s="39"/>
      <c r="AH802" s="39"/>
      <c r="AI802" s="39"/>
      <c r="AJ802" s="39"/>
      <c r="AK802" s="39"/>
      <c r="AL802" s="39"/>
    </row>
    <row r="803" spans="1:38" x14ac:dyDescent="0.25">
      <c r="A803" s="35" t="s">
        <v>890</v>
      </c>
      <c r="B803" s="537"/>
      <c r="C803" s="537"/>
      <c r="D803" s="537"/>
      <c r="E803" s="537"/>
      <c r="F803" s="537"/>
      <c r="G803" s="537"/>
      <c r="H803" s="647"/>
      <c r="I803" s="537"/>
      <c r="J803" s="648"/>
      <c r="K803" s="505" t="s">
        <v>894</v>
      </c>
      <c r="L803" s="506" t="s">
        <v>20</v>
      </c>
      <c r="M803" s="491"/>
      <c r="N803" s="78"/>
      <c r="O803" s="77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  <c r="AB803" s="39"/>
      <c r="AC803" s="39"/>
      <c r="AE803" s="39"/>
      <c r="AF803" s="39"/>
      <c r="AG803" s="39"/>
      <c r="AH803" s="39"/>
      <c r="AI803" s="39"/>
      <c r="AJ803" s="39"/>
      <c r="AK803" s="39"/>
      <c r="AL803" s="39"/>
    </row>
    <row r="804" spans="1:38" x14ac:dyDescent="0.25">
      <c r="A804" s="35" t="s">
        <v>890</v>
      </c>
      <c r="B804" s="537"/>
      <c r="C804" s="537"/>
      <c r="D804" s="537"/>
      <c r="E804" s="537"/>
      <c r="F804" s="537"/>
      <c r="G804" s="537"/>
      <c r="H804" s="647"/>
      <c r="I804" s="537"/>
      <c r="J804" s="648"/>
      <c r="K804" s="505" t="s">
        <v>895</v>
      </c>
      <c r="L804" s="506" t="s">
        <v>45</v>
      </c>
      <c r="M804" s="494"/>
      <c r="N804" s="77"/>
      <c r="O804" s="77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39"/>
      <c r="AC804" s="39"/>
      <c r="AE804" s="39"/>
      <c r="AF804" s="39"/>
      <c r="AG804" s="39"/>
      <c r="AH804" s="39"/>
      <c r="AI804" s="39"/>
      <c r="AJ804" s="39"/>
      <c r="AK804" s="39"/>
      <c r="AL804" s="39"/>
    </row>
    <row r="805" spans="1:38" x14ac:dyDescent="0.25">
      <c r="A805" s="35" t="s">
        <v>890</v>
      </c>
      <c r="B805" s="537"/>
      <c r="C805" s="537"/>
      <c r="D805" s="537"/>
      <c r="E805" s="537"/>
      <c r="F805" s="537"/>
      <c r="G805" s="537"/>
      <c r="H805" s="647"/>
      <c r="I805" s="537"/>
      <c r="J805" s="648"/>
      <c r="K805" s="505" t="s">
        <v>896</v>
      </c>
      <c r="L805" s="506" t="s">
        <v>45</v>
      </c>
      <c r="M805" s="494"/>
      <c r="N805" s="77"/>
      <c r="O805" s="77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39"/>
      <c r="AC805" s="39"/>
      <c r="AE805" s="39"/>
      <c r="AF805" s="39"/>
      <c r="AG805" s="39"/>
      <c r="AH805" s="39"/>
      <c r="AI805" s="39"/>
      <c r="AJ805" s="39"/>
      <c r="AK805" s="39"/>
      <c r="AL805" s="39"/>
    </row>
    <row r="806" spans="1:38" ht="15.75" thickBot="1" x14ac:dyDescent="0.3">
      <c r="A806" s="35" t="s">
        <v>890</v>
      </c>
      <c r="B806" s="537"/>
      <c r="C806" s="537"/>
      <c r="D806" s="537"/>
      <c r="E806" s="537"/>
      <c r="F806" s="537"/>
      <c r="G806" s="537"/>
      <c r="H806" s="647"/>
      <c r="I806" s="538"/>
      <c r="J806" s="650"/>
      <c r="K806" s="508" t="s">
        <v>897</v>
      </c>
      <c r="L806" s="509" t="s">
        <v>45</v>
      </c>
      <c r="M806" s="494"/>
      <c r="N806" s="77"/>
      <c r="O806" s="77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  <c r="AB806" s="39"/>
      <c r="AC806" s="39"/>
      <c r="AE806" s="39"/>
      <c r="AF806" s="39"/>
      <c r="AG806" s="39"/>
      <c r="AH806" s="39"/>
      <c r="AI806" s="39"/>
      <c r="AJ806" s="39"/>
      <c r="AK806" s="39"/>
      <c r="AL806" s="39"/>
    </row>
    <row r="807" spans="1:38" s="2935" customFormat="1" ht="15.75" thickTop="1" x14ac:dyDescent="0.25">
      <c r="A807" s="43" t="s">
        <v>898</v>
      </c>
      <c r="B807" s="543">
        <v>411</v>
      </c>
      <c r="C807" s="543">
        <v>-2900</v>
      </c>
      <c r="D807" s="543">
        <v>-49</v>
      </c>
      <c r="E807" s="543">
        <v>247</v>
      </c>
      <c r="F807" s="543">
        <v>198</v>
      </c>
      <c r="G807" s="543">
        <v>1500</v>
      </c>
      <c r="H807" s="2790">
        <v>7</v>
      </c>
      <c r="I807" s="2781">
        <v>0</v>
      </c>
      <c r="J807" s="663">
        <v>7</v>
      </c>
      <c r="K807" s="2936" t="s">
        <v>899</v>
      </c>
      <c r="L807" s="2937" t="s">
        <v>36</v>
      </c>
      <c r="M807" s="2938"/>
      <c r="N807" s="2939" t="s">
        <v>91</v>
      </c>
      <c r="O807" s="2931"/>
      <c r="P807" s="2931"/>
      <c r="Q807" s="2931"/>
      <c r="R807" s="2931"/>
      <c r="S807" s="2931"/>
      <c r="T807" s="2931"/>
      <c r="U807" s="2931"/>
      <c r="V807" s="2931"/>
      <c r="W807" s="2931"/>
      <c r="X807" s="2931"/>
      <c r="Y807" s="2931"/>
      <c r="Z807" s="2931"/>
      <c r="AA807" s="2931"/>
      <c r="AB807" s="2932"/>
      <c r="AC807" s="2932"/>
      <c r="AD807" s="2934"/>
      <c r="AE807" s="2932"/>
      <c r="AF807" s="2932"/>
      <c r="AG807" s="2932"/>
      <c r="AH807" s="2932"/>
      <c r="AI807" s="2932"/>
      <c r="AJ807" s="2932"/>
      <c r="AK807" s="2932"/>
      <c r="AL807" s="2932"/>
    </row>
    <row r="808" spans="1:38" x14ac:dyDescent="0.25">
      <c r="A808" s="35" t="s">
        <v>898</v>
      </c>
      <c r="B808" s="537"/>
      <c r="C808" s="537"/>
      <c r="D808" s="537"/>
      <c r="E808" s="537"/>
      <c r="F808" s="537"/>
      <c r="G808" s="537"/>
      <c r="H808" s="647"/>
      <c r="I808" s="537"/>
      <c r="J808" s="648"/>
      <c r="K808" s="505" t="s">
        <v>900</v>
      </c>
      <c r="L808" s="506" t="s">
        <v>38</v>
      </c>
      <c r="M808" s="494"/>
      <c r="N808" s="77"/>
      <c r="O808" s="77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39"/>
      <c r="AC808" s="39"/>
      <c r="AE808" s="39"/>
      <c r="AF808" s="39"/>
      <c r="AG808" s="39"/>
      <c r="AH808" s="39"/>
      <c r="AI808" s="39"/>
      <c r="AJ808" s="39"/>
      <c r="AK808" s="39"/>
      <c r="AL808" s="39"/>
    </row>
    <row r="809" spans="1:38" x14ac:dyDescent="0.25">
      <c r="A809" s="35" t="s">
        <v>898</v>
      </c>
      <c r="B809" s="537"/>
      <c r="C809" s="537"/>
      <c r="D809" s="537"/>
      <c r="E809" s="537"/>
      <c r="F809" s="537"/>
      <c r="G809" s="537"/>
      <c r="H809" s="647"/>
      <c r="I809" s="537"/>
      <c r="J809" s="648"/>
      <c r="K809" s="505" t="s">
        <v>901</v>
      </c>
      <c r="L809" s="506" t="s">
        <v>38</v>
      </c>
      <c r="M809" s="494"/>
      <c r="N809" s="77"/>
      <c r="O809" s="77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39"/>
      <c r="AC809" s="39"/>
      <c r="AE809" s="39"/>
      <c r="AF809" s="39"/>
      <c r="AG809" s="39"/>
      <c r="AH809" s="39"/>
      <c r="AI809" s="39"/>
      <c r="AJ809" s="39"/>
      <c r="AK809" s="39"/>
      <c r="AL809" s="39"/>
    </row>
    <row r="810" spans="1:38" x14ac:dyDescent="0.25">
      <c r="A810" s="35" t="s">
        <v>898</v>
      </c>
      <c r="B810" s="537"/>
      <c r="C810" s="537"/>
      <c r="D810" s="537"/>
      <c r="E810" s="537"/>
      <c r="F810" s="537"/>
      <c r="G810" s="537"/>
      <c r="H810" s="647"/>
      <c r="I810" s="537"/>
      <c r="J810" s="648"/>
      <c r="K810" s="505" t="s">
        <v>902</v>
      </c>
      <c r="L810" s="506" t="s">
        <v>388</v>
      </c>
      <c r="M810" s="494"/>
      <c r="N810" s="77"/>
      <c r="O810" s="77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39"/>
      <c r="AC810" s="39"/>
      <c r="AE810" s="39"/>
      <c r="AF810" s="39"/>
      <c r="AG810" s="39"/>
      <c r="AH810" s="39"/>
      <c r="AI810" s="39"/>
      <c r="AJ810" s="39"/>
      <c r="AK810" s="39"/>
      <c r="AL810" s="39"/>
    </row>
    <row r="811" spans="1:38" x14ac:dyDescent="0.25">
      <c r="A811" s="35" t="s">
        <v>898</v>
      </c>
      <c r="B811" s="537"/>
      <c r="C811" s="537"/>
      <c r="D811" s="537"/>
      <c r="E811" s="537"/>
      <c r="F811" s="537"/>
      <c r="G811" s="537"/>
      <c r="H811" s="647"/>
      <c r="I811" s="537"/>
      <c r="J811" s="648"/>
      <c r="K811" s="505" t="s">
        <v>903</v>
      </c>
      <c r="L811" s="506" t="s">
        <v>46</v>
      </c>
      <c r="M811" s="494"/>
      <c r="N811" s="77"/>
      <c r="O811" s="77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39"/>
      <c r="AC811" s="39"/>
      <c r="AE811" s="39"/>
      <c r="AF811" s="39"/>
      <c r="AG811" s="39"/>
      <c r="AH811" s="39"/>
      <c r="AI811" s="39"/>
      <c r="AJ811" s="39"/>
      <c r="AK811" s="39"/>
      <c r="AL811" s="39"/>
    </row>
    <row r="812" spans="1:38" x14ac:dyDescent="0.25">
      <c r="A812" s="35" t="s">
        <v>898</v>
      </c>
      <c r="B812" s="537"/>
      <c r="C812" s="537"/>
      <c r="D812" s="537"/>
      <c r="E812" s="537"/>
      <c r="F812" s="537"/>
      <c r="G812" s="537"/>
      <c r="H812" s="647"/>
      <c r="I812" s="537"/>
      <c r="J812" s="648"/>
      <c r="K812" s="505" t="s">
        <v>904</v>
      </c>
      <c r="L812" s="506" t="s">
        <v>46</v>
      </c>
      <c r="M812" s="494"/>
      <c r="N812" s="77"/>
      <c r="O812" s="77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39"/>
      <c r="AC812" s="39"/>
      <c r="AE812" s="39"/>
      <c r="AF812" s="39"/>
      <c r="AG812" s="39"/>
      <c r="AH812" s="39"/>
      <c r="AI812" s="39"/>
      <c r="AJ812" s="39"/>
      <c r="AK812" s="39"/>
      <c r="AL812" s="39"/>
    </row>
    <row r="813" spans="1:38" ht="15.75" thickBot="1" x14ac:dyDescent="0.3">
      <c r="A813" s="35" t="s">
        <v>898</v>
      </c>
      <c r="B813" s="537"/>
      <c r="C813" s="537"/>
      <c r="D813" s="537"/>
      <c r="E813" s="537"/>
      <c r="F813" s="537"/>
      <c r="G813" s="537"/>
      <c r="H813" s="647"/>
      <c r="I813" s="538"/>
      <c r="J813" s="650"/>
      <c r="K813" s="508" t="s">
        <v>905</v>
      </c>
      <c r="L813" s="509" t="s">
        <v>63</v>
      </c>
      <c r="M813" s="494"/>
      <c r="N813" s="77"/>
      <c r="O813" s="77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39"/>
      <c r="AC813" s="39"/>
      <c r="AE813" s="39"/>
      <c r="AF813" s="39"/>
      <c r="AG813" s="39"/>
      <c r="AH813" s="39"/>
      <c r="AI813" s="39"/>
      <c r="AJ813" s="39"/>
      <c r="AK813" s="39"/>
      <c r="AL813" s="39"/>
    </row>
    <row r="814" spans="1:38" s="17" customFormat="1" ht="15.75" thickTop="1" x14ac:dyDescent="0.25">
      <c r="A814" s="19" t="s">
        <v>906</v>
      </c>
      <c r="B814" s="540">
        <v>135</v>
      </c>
      <c r="C814" s="540">
        <v>80</v>
      </c>
      <c r="D814" s="540">
        <v>-6</v>
      </c>
      <c r="E814" s="540">
        <v>-2</v>
      </c>
      <c r="F814" s="540">
        <v>-8</v>
      </c>
      <c r="G814" s="540">
        <v>441</v>
      </c>
      <c r="H814" s="2789">
        <v>5</v>
      </c>
      <c r="I814" s="541">
        <v>0</v>
      </c>
      <c r="J814" s="654">
        <v>5</v>
      </c>
      <c r="K814" s="503" t="s">
        <v>907</v>
      </c>
      <c r="L814" s="504" t="s">
        <v>38</v>
      </c>
      <c r="M814" s="49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67"/>
      <c r="AC814" s="67"/>
      <c r="AD814"/>
      <c r="AE814" s="67"/>
      <c r="AF814" s="67"/>
      <c r="AG814" s="67"/>
      <c r="AH814" s="67"/>
      <c r="AI814" s="67"/>
      <c r="AJ814" s="67"/>
      <c r="AK814" s="67"/>
      <c r="AL814" s="67"/>
    </row>
    <row r="815" spans="1:38" x14ac:dyDescent="0.25">
      <c r="A815" s="20" t="s">
        <v>906</v>
      </c>
      <c r="B815" s="542"/>
      <c r="C815" s="542"/>
      <c r="D815" s="542"/>
      <c r="E815" s="542"/>
      <c r="F815" s="541"/>
      <c r="G815" s="542"/>
      <c r="H815" s="653"/>
      <c r="I815" s="541"/>
      <c r="J815" s="654"/>
      <c r="K815" s="505" t="s">
        <v>908</v>
      </c>
      <c r="L815" s="506" t="s">
        <v>38</v>
      </c>
      <c r="M815" s="497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  <c r="AB815" s="39"/>
      <c r="AC815" s="39"/>
      <c r="AE815" s="39"/>
      <c r="AF815" s="39"/>
      <c r="AG815" s="39"/>
      <c r="AH815" s="39"/>
      <c r="AI815" s="39"/>
      <c r="AJ815" s="39"/>
      <c r="AK815" s="39"/>
      <c r="AL815" s="39"/>
    </row>
    <row r="816" spans="1:38" x14ac:dyDescent="0.25">
      <c r="A816" s="20" t="s">
        <v>906</v>
      </c>
      <c r="B816" s="542"/>
      <c r="C816" s="542"/>
      <c r="D816" s="542"/>
      <c r="E816" s="542"/>
      <c r="F816" s="541"/>
      <c r="G816" s="542"/>
      <c r="H816" s="653"/>
      <c r="I816" s="541"/>
      <c r="J816" s="654"/>
      <c r="K816" s="505" t="s">
        <v>909</v>
      </c>
      <c r="L816" s="506" t="s">
        <v>38</v>
      </c>
      <c r="M816" s="497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  <c r="AB816" s="39"/>
      <c r="AC816" s="39"/>
      <c r="AE816" s="39"/>
      <c r="AF816" s="39"/>
      <c r="AG816" s="39"/>
      <c r="AH816" s="39"/>
      <c r="AI816" s="39"/>
      <c r="AJ816" s="39"/>
      <c r="AK816" s="39"/>
      <c r="AL816" s="39"/>
    </row>
    <row r="817" spans="1:38" x14ac:dyDescent="0.25">
      <c r="A817" s="32" t="s">
        <v>906</v>
      </c>
      <c r="B817" s="541"/>
      <c r="C817" s="541"/>
      <c r="D817" s="541"/>
      <c r="E817" s="541"/>
      <c r="F817" s="541"/>
      <c r="G817" s="541"/>
      <c r="H817" s="653"/>
      <c r="I817" s="541"/>
      <c r="J817" s="654"/>
      <c r="K817" s="505" t="s">
        <v>910</v>
      </c>
      <c r="L817" s="506" t="s">
        <v>20</v>
      </c>
      <c r="M817" s="497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39"/>
      <c r="AC817" s="39"/>
      <c r="AE817" s="39"/>
      <c r="AF817" s="39"/>
      <c r="AG817" s="39"/>
      <c r="AH817" s="39"/>
      <c r="AI817" s="39"/>
      <c r="AJ817" s="39"/>
      <c r="AK817" s="39"/>
      <c r="AL817" s="39"/>
    </row>
    <row r="818" spans="1:38" ht="15.75" thickBot="1" x14ac:dyDescent="0.3">
      <c r="A818" s="32" t="s">
        <v>906</v>
      </c>
      <c r="B818" s="541"/>
      <c r="C818" s="541"/>
      <c r="D818" s="541"/>
      <c r="E818" s="541"/>
      <c r="F818" s="541"/>
      <c r="G818" s="541"/>
      <c r="H818" s="653"/>
      <c r="I818" s="541"/>
      <c r="J818" s="654"/>
      <c r="K818" s="508" t="s">
        <v>4941</v>
      </c>
      <c r="L818" s="509" t="s">
        <v>20</v>
      </c>
      <c r="M818" s="497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  <c r="AB818" s="39"/>
      <c r="AC818" s="39"/>
      <c r="AE818" s="39"/>
      <c r="AF818" s="39"/>
      <c r="AG818" s="39"/>
      <c r="AH818" s="39"/>
      <c r="AI818" s="39"/>
      <c r="AJ818" s="39"/>
      <c r="AK818" s="39"/>
      <c r="AL818" s="39"/>
    </row>
    <row r="819" spans="1:38" s="17" customFormat="1" ht="16.5" thickTop="1" thickBot="1" x14ac:dyDescent="0.3">
      <c r="A819" s="19" t="s">
        <v>911</v>
      </c>
      <c r="B819" s="540">
        <v>24</v>
      </c>
      <c r="C819" s="540">
        <v>14</v>
      </c>
      <c r="D819" s="540">
        <v>-3</v>
      </c>
      <c r="E819" s="540">
        <v>0</v>
      </c>
      <c r="F819" s="540">
        <v>-3</v>
      </c>
      <c r="G819" s="540">
        <v>63</v>
      </c>
      <c r="H819" s="2789">
        <v>1</v>
      </c>
      <c r="I819" s="2786">
        <v>0</v>
      </c>
      <c r="J819" s="667">
        <v>1</v>
      </c>
      <c r="K819" s="577" t="s">
        <v>912</v>
      </c>
      <c r="L819" s="578" t="s">
        <v>20</v>
      </c>
      <c r="M819" s="49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67"/>
      <c r="AC819" s="67"/>
      <c r="AD819"/>
      <c r="AE819" s="67"/>
      <c r="AF819" s="67"/>
      <c r="AG819" s="67"/>
      <c r="AH819" s="67"/>
      <c r="AI819" s="67"/>
      <c r="AJ819" s="67"/>
      <c r="AK819" s="67"/>
      <c r="AL819" s="67"/>
    </row>
    <row r="820" spans="1:38" s="17" customFormat="1" ht="16.5" thickTop="1" thickBot="1" x14ac:dyDescent="0.3">
      <c r="A820" s="34" t="s">
        <v>913</v>
      </c>
      <c r="B820" s="536">
        <v>69</v>
      </c>
      <c r="C820" s="536">
        <v>28</v>
      </c>
      <c r="D820" s="536">
        <v>-7</v>
      </c>
      <c r="E820" s="536">
        <v>-1</v>
      </c>
      <c r="F820" s="536">
        <v>-8</v>
      </c>
      <c r="G820" s="536">
        <v>1229</v>
      </c>
      <c r="H820" s="2788">
        <v>1</v>
      </c>
      <c r="I820" s="537">
        <v>0</v>
      </c>
      <c r="J820" s="648">
        <v>1</v>
      </c>
      <c r="K820" s="577" t="s">
        <v>914</v>
      </c>
      <c r="L820" s="578" t="s">
        <v>32</v>
      </c>
      <c r="M820" s="495"/>
      <c r="N820" s="74"/>
      <c r="O820" s="74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67"/>
      <c r="AC820" s="67"/>
      <c r="AD820"/>
      <c r="AE820" s="67"/>
      <c r="AF820" s="67"/>
      <c r="AG820" s="67"/>
      <c r="AH820" s="67"/>
      <c r="AI820" s="67"/>
      <c r="AJ820" s="67"/>
      <c r="AK820" s="67"/>
      <c r="AL820" s="67"/>
    </row>
    <row r="821" spans="1:38" s="17" customFormat="1" ht="15.75" thickTop="1" x14ac:dyDescent="0.25">
      <c r="A821" s="34" t="s">
        <v>915</v>
      </c>
      <c r="B821" s="536">
        <v>1159</v>
      </c>
      <c r="C821" s="536">
        <v>372</v>
      </c>
      <c r="D821" s="536">
        <v>-89</v>
      </c>
      <c r="E821" s="536">
        <v>13</v>
      </c>
      <c r="F821" s="536">
        <v>-76</v>
      </c>
      <c r="G821" s="536">
        <v>10766</v>
      </c>
      <c r="H821" s="2788">
        <v>12</v>
      </c>
      <c r="I821" s="2777">
        <v>0</v>
      </c>
      <c r="J821" s="646">
        <v>12</v>
      </c>
      <c r="K821" s="503" t="s">
        <v>916</v>
      </c>
      <c r="L821" s="504" t="s">
        <v>38</v>
      </c>
      <c r="M821" s="495"/>
      <c r="N821" s="74"/>
      <c r="O821" s="74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67"/>
      <c r="AC821" s="67"/>
      <c r="AD821"/>
      <c r="AE821" s="67"/>
      <c r="AF821" s="67"/>
      <c r="AG821" s="67"/>
      <c r="AH821" s="67"/>
      <c r="AI821" s="67"/>
      <c r="AJ821" s="67"/>
      <c r="AK821" s="67"/>
      <c r="AL821" s="67"/>
    </row>
    <row r="822" spans="1:38" x14ac:dyDescent="0.25">
      <c r="A822" s="35" t="s">
        <v>915</v>
      </c>
      <c r="B822" s="537"/>
      <c r="C822" s="537"/>
      <c r="D822" s="537"/>
      <c r="E822" s="537"/>
      <c r="F822" s="537"/>
      <c r="G822" s="537"/>
      <c r="H822" s="647"/>
      <c r="I822" s="537"/>
      <c r="J822" s="648"/>
      <c r="K822" s="505" t="s">
        <v>917</v>
      </c>
      <c r="L822" s="506" t="s">
        <v>36</v>
      </c>
      <c r="M822" s="494"/>
      <c r="N822" s="77"/>
      <c r="O822" s="77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39"/>
      <c r="AC822" s="39"/>
      <c r="AE822" s="39"/>
      <c r="AF822" s="39"/>
      <c r="AG822" s="39"/>
      <c r="AH822" s="39"/>
      <c r="AI822" s="39"/>
      <c r="AJ822" s="39"/>
      <c r="AK822" s="39"/>
      <c r="AL822" s="39"/>
    </row>
    <row r="823" spans="1:38" x14ac:dyDescent="0.25">
      <c r="A823" s="35" t="s">
        <v>915</v>
      </c>
      <c r="B823" s="537"/>
      <c r="C823" s="537"/>
      <c r="D823" s="537"/>
      <c r="E823" s="537"/>
      <c r="F823" s="537"/>
      <c r="G823" s="537"/>
      <c r="H823" s="647"/>
      <c r="I823" s="537"/>
      <c r="J823" s="648"/>
      <c r="K823" s="505" t="s">
        <v>918</v>
      </c>
      <c r="L823" s="506" t="s">
        <v>38</v>
      </c>
      <c r="M823" s="494"/>
      <c r="N823" s="77"/>
      <c r="O823" s="77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  <c r="AB823" s="39"/>
      <c r="AC823" s="39"/>
      <c r="AE823" s="39"/>
      <c r="AF823" s="39"/>
      <c r="AG823" s="39"/>
      <c r="AH823" s="39"/>
      <c r="AI823" s="39"/>
      <c r="AJ823" s="39"/>
      <c r="AK823" s="39"/>
      <c r="AL823" s="39"/>
    </row>
    <row r="824" spans="1:38" x14ac:dyDescent="0.25">
      <c r="A824" s="35" t="s">
        <v>915</v>
      </c>
      <c r="B824" s="537"/>
      <c r="C824" s="537"/>
      <c r="D824" s="537"/>
      <c r="E824" s="537"/>
      <c r="F824" s="537"/>
      <c r="G824" s="537"/>
      <c r="H824" s="647"/>
      <c r="I824" s="537"/>
      <c r="J824" s="648"/>
      <c r="K824" s="505" t="s">
        <v>919</v>
      </c>
      <c r="L824" s="506" t="s">
        <v>32</v>
      </c>
      <c r="M824" s="494"/>
      <c r="N824" s="77"/>
      <c r="O824" s="77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39"/>
      <c r="AC824" s="39"/>
      <c r="AE824" s="39"/>
      <c r="AF824" s="39"/>
      <c r="AG824" s="39"/>
      <c r="AH824" s="39"/>
      <c r="AI824" s="39"/>
      <c r="AJ824" s="39"/>
      <c r="AK824" s="39"/>
      <c r="AL824" s="39"/>
    </row>
    <row r="825" spans="1:38" x14ac:dyDescent="0.25">
      <c r="A825" s="35" t="s">
        <v>915</v>
      </c>
      <c r="B825" s="537"/>
      <c r="C825" s="537"/>
      <c r="D825" s="537"/>
      <c r="E825" s="537"/>
      <c r="F825" s="537"/>
      <c r="G825" s="537"/>
      <c r="H825" s="647"/>
      <c r="I825" s="537"/>
      <c r="J825" s="648"/>
      <c r="K825" s="505" t="s">
        <v>920</v>
      </c>
      <c r="L825" s="506" t="s">
        <v>32</v>
      </c>
      <c r="M825" s="494"/>
      <c r="N825" s="77"/>
      <c r="O825" s="77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39"/>
      <c r="AC825" s="39"/>
      <c r="AE825" s="39"/>
      <c r="AF825" s="39"/>
      <c r="AG825" s="39"/>
      <c r="AH825" s="39"/>
      <c r="AI825" s="39"/>
      <c r="AJ825" s="39"/>
      <c r="AK825" s="39"/>
      <c r="AL825" s="39"/>
    </row>
    <row r="826" spans="1:38" x14ac:dyDescent="0.25">
      <c r="A826" s="35" t="s">
        <v>915</v>
      </c>
      <c r="B826" s="537"/>
      <c r="C826" s="537"/>
      <c r="D826" s="537"/>
      <c r="E826" s="537"/>
      <c r="F826" s="537"/>
      <c r="G826" s="537"/>
      <c r="H826" s="647"/>
      <c r="I826" s="537"/>
      <c r="J826" s="648"/>
      <c r="K826" s="505" t="s">
        <v>921</v>
      </c>
      <c r="L826" s="506" t="s">
        <v>32</v>
      </c>
      <c r="M826" s="494"/>
      <c r="N826" s="77"/>
      <c r="O826" s="77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39"/>
      <c r="AC826" s="39"/>
      <c r="AE826" s="39"/>
      <c r="AF826" s="39"/>
      <c r="AG826" s="39"/>
      <c r="AH826" s="39"/>
      <c r="AI826" s="39"/>
      <c r="AJ826" s="39"/>
      <c r="AK826" s="39"/>
      <c r="AL826" s="39"/>
    </row>
    <row r="827" spans="1:38" x14ac:dyDescent="0.25">
      <c r="A827" s="35" t="s">
        <v>915</v>
      </c>
      <c r="B827" s="537"/>
      <c r="C827" s="537"/>
      <c r="D827" s="537"/>
      <c r="E827" s="537"/>
      <c r="F827" s="537"/>
      <c r="G827" s="537"/>
      <c r="H827" s="647"/>
      <c r="I827" s="537"/>
      <c r="J827" s="648"/>
      <c r="K827" s="505" t="s">
        <v>922</v>
      </c>
      <c r="L827" s="506" t="s">
        <v>32</v>
      </c>
      <c r="M827" s="494"/>
      <c r="N827" s="77"/>
      <c r="O827" s="77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39"/>
      <c r="AC827" s="39"/>
      <c r="AE827" s="39"/>
      <c r="AF827" s="39"/>
      <c r="AG827" s="39"/>
      <c r="AH827" s="39"/>
      <c r="AI827" s="39"/>
      <c r="AJ827" s="39"/>
      <c r="AK827" s="39"/>
      <c r="AL827" s="39"/>
    </row>
    <row r="828" spans="1:38" x14ac:dyDescent="0.25">
      <c r="A828" s="35" t="s">
        <v>915</v>
      </c>
      <c r="B828" s="537"/>
      <c r="C828" s="537"/>
      <c r="D828" s="537"/>
      <c r="E828" s="537"/>
      <c r="F828" s="537"/>
      <c r="G828" s="537"/>
      <c r="H828" s="647"/>
      <c r="I828" s="537"/>
      <c r="J828" s="648"/>
      <c r="K828" s="505" t="s">
        <v>923</v>
      </c>
      <c r="L828" s="506" t="s">
        <v>32</v>
      </c>
      <c r="M828" s="494"/>
      <c r="N828" s="77"/>
      <c r="O828" s="77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39"/>
      <c r="AC828" s="39"/>
      <c r="AE828" s="39"/>
      <c r="AF828" s="39"/>
      <c r="AG828" s="39"/>
      <c r="AH828" s="39"/>
      <c r="AI828" s="39"/>
      <c r="AJ828" s="39"/>
      <c r="AK828" s="39"/>
      <c r="AL828" s="39"/>
    </row>
    <row r="829" spans="1:38" x14ac:dyDescent="0.25">
      <c r="A829" s="35" t="s">
        <v>915</v>
      </c>
      <c r="B829" s="537"/>
      <c r="C829" s="537"/>
      <c r="D829" s="537"/>
      <c r="E829" s="537"/>
      <c r="F829" s="537"/>
      <c r="G829" s="537"/>
      <c r="H829" s="647"/>
      <c r="I829" s="537"/>
      <c r="J829" s="648"/>
      <c r="K829" s="505" t="s">
        <v>924</v>
      </c>
      <c r="L829" s="506" t="s">
        <v>32</v>
      </c>
      <c r="M829" s="494"/>
      <c r="N829" s="77"/>
      <c r="O829" s="77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39"/>
      <c r="AC829" s="39"/>
      <c r="AE829" s="39"/>
      <c r="AF829" s="39"/>
      <c r="AG829" s="39"/>
      <c r="AH829" s="39"/>
      <c r="AI829" s="39"/>
      <c r="AJ829" s="39"/>
      <c r="AK829" s="39"/>
      <c r="AL829" s="39"/>
    </row>
    <row r="830" spans="1:38" x14ac:dyDescent="0.25">
      <c r="A830" s="35" t="s">
        <v>915</v>
      </c>
      <c r="B830" s="537"/>
      <c r="C830" s="537"/>
      <c r="D830" s="537"/>
      <c r="E830" s="537"/>
      <c r="F830" s="537"/>
      <c r="G830" s="537"/>
      <c r="H830" s="647"/>
      <c r="I830" s="537"/>
      <c r="J830" s="648"/>
      <c r="K830" s="505" t="s">
        <v>925</v>
      </c>
      <c r="L830" s="506" t="s">
        <v>32</v>
      </c>
      <c r="M830" s="494"/>
      <c r="N830" s="77"/>
      <c r="O830" s="77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39"/>
      <c r="AC830" s="39"/>
      <c r="AE830" s="39"/>
      <c r="AF830" s="39"/>
      <c r="AG830" s="39"/>
      <c r="AH830" s="39"/>
      <c r="AI830" s="39"/>
      <c r="AJ830" s="39"/>
      <c r="AK830" s="39"/>
      <c r="AL830" s="39"/>
    </row>
    <row r="831" spans="1:38" x14ac:dyDescent="0.25">
      <c r="A831" s="35" t="s">
        <v>915</v>
      </c>
      <c r="B831" s="537"/>
      <c r="C831" s="537"/>
      <c r="D831" s="537"/>
      <c r="E831" s="537"/>
      <c r="F831" s="537"/>
      <c r="G831" s="537"/>
      <c r="H831" s="647"/>
      <c r="I831" s="537"/>
      <c r="J831" s="648"/>
      <c r="K831" s="505" t="s">
        <v>926</v>
      </c>
      <c r="L831" s="506" t="s">
        <v>46</v>
      </c>
      <c r="M831" s="494" t="s">
        <v>536</v>
      </c>
      <c r="N831" s="77"/>
      <c r="O831" s="77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39"/>
      <c r="AC831" s="39"/>
      <c r="AE831" s="39"/>
      <c r="AF831" s="39"/>
      <c r="AG831" s="39"/>
      <c r="AH831" s="39"/>
      <c r="AI831" s="39"/>
      <c r="AJ831" s="39"/>
      <c r="AK831" s="39"/>
      <c r="AL831" s="39"/>
    </row>
    <row r="832" spans="1:38" ht="15.75" thickBot="1" x14ac:dyDescent="0.3">
      <c r="A832" s="35" t="s">
        <v>915</v>
      </c>
      <c r="B832" s="537"/>
      <c r="C832" s="537"/>
      <c r="D832" s="537"/>
      <c r="E832" s="537"/>
      <c r="F832" s="537"/>
      <c r="G832" s="537"/>
      <c r="H832" s="647"/>
      <c r="I832" s="538"/>
      <c r="J832" s="650"/>
      <c r="K832" s="508" t="s">
        <v>927</v>
      </c>
      <c r="L832" s="509" t="s">
        <v>25</v>
      </c>
      <c r="M832" s="494"/>
      <c r="N832" s="77"/>
      <c r="O832" s="77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39"/>
      <c r="AC832" s="39"/>
      <c r="AE832" s="39"/>
      <c r="AF832" s="39"/>
      <c r="AG832" s="39"/>
      <c r="AH832" s="39"/>
      <c r="AI832" s="39"/>
      <c r="AJ832" s="39"/>
      <c r="AK832" s="39"/>
      <c r="AL832" s="39"/>
    </row>
    <row r="833" spans="1:38" s="17" customFormat="1" ht="15.75" thickTop="1" x14ac:dyDescent="0.25">
      <c r="A833" s="34" t="s">
        <v>928</v>
      </c>
      <c r="B833" s="536">
        <v>120</v>
      </c>
      <c r="C833" s="536">
        <v>-112</v>
      </c>
      <c r="D833" s="536">
        <v>0</v>
      </c>
      <c r="E833" s="536">
        <v>0</v>
      </c>
      <c r="F833" s="536">
        <v>0</v>
      </c>
      <c r="G833" s="536">
        <v>5900</v>
      </c>
      <c r="H833" s="2788">
        <v>2</v>
      </c>
      <c r="I833" s="2777">
        <v>0</v>
      </c>
      <c r="J833" s="646">
        <v>2</v>
      </c>
      <c r="K833" s="503" t="s">
        <v>4942</v>
      </c>
      <c r="L833" s="504" t="s">
        <v>32</v>
      </c>
      <c r="M833" s="492"/>
      <c r="N833" s="75"/>
      <c r="O833" s="74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67"/>
      <c r="AC833" s="67"/>
      <c r="AD833"/>
      <c r="AE833" s="67"/>
      <c r="AF833" s="67"/>
      <c r="AG833" s="67"/>
      <c r="AH833" s="67"/>
      <c r="AI833" s="67"/>
      <c r="AJ833" s="67"/>
      <c r="AK833" s="67"/>
      <c r="AL833" s="67"/>
    </row>
    <row r="834" spans="1:38" ht="15.75" thickBot="1" x14ac:dyDescent="0.3">
      <c r="A834" s="85" t="s">
        <v>928</v>
      </c>
      <c r="B834" s="537"/>
      <c r="C834" s="537"/>
      <c r="D834" s="537"/>
      <c r="E834" s="537"/>
      <c r="F834" s="537"/>
      <c r="G834" s="537"/>
      <c r="H834" s="647"/>
      <c r="I834" s="538"/>
      <c r="J834" s="650"/>
      <c r="K834" s="508" t="s">
        <v>929</v>
      </c>
      <c r="L834" s="509" t="s">
        <v>32</v>
      </c>
      <c r="M834" s="491"/>
      <c r="N834" s="78"/>
      <c r="O834" s="77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39"/>
      <c r="AC834" s="39"/>
      <c r="AE834" s="39"/>
      <c r="AF834" s="39"/>
      <c r="AG834" s="39"/>
      <c r="AH834" s="39"/>
      <c r="AI834" s="39"/>
      <c r="AJ834" s="39"/>
      <c r="AK834" s="39"/>
      <c r="AL834" s="39"/>
    </row>
    <row r="835" spans="1:38" s="17" customFormat="1" ht="15.75" thickTop="1" x14ac:dyDescent="0.25">
      <c r="A835" s="19" t="s">
        <v>930</v>
      </c>
      <c r="B835" s="540">
        <v>22</v>
      </c>
      <c r="C835" s="540">
        <v>18</v>
      </c>
      <c r="D835" s="540">
        <v>-3</v>
      </c>
      <c r="E835" s="540">
        <v>-1</v>
      </c>
      <c r="F835" s="540">
        <v>-4</v>
      </c>
      <c r="G835" s="540">
        <v>50</v>
      </c>
      <c r="H835" s="2789">
        <v>2</v>
      </c>
      <c r="I835" s="541">
        <v>0</v>
      </c>
      <c r="J835" s="654">
        <v>2</v>
      </c>
      <c r="K835" s="575" t="s">
        <v>931</v>
      </c>
      <c r="L835" s="576" t="s">
        <v>20</v>
      </c>
      <c r="M835" s="49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67"/>
      <c r="AC835" s="67"/>
      <c r="AD835"/>
      <c r="AE835" s="67"/>
      <c r="AF835" s="67"/>
      <c r="AG835" s="67"/>
      <c r="AH835" s="67"/>
      <c r="AI835" s="67"/>
      <c r="AJ835" s="67"/>
      <c r="AK835" s="67"/>
      <c r="AL835" s="67"/>
    </row>
    <row r="836" spans="1:38" s="29" customFormat="1" ht="15.75" thickBot="1" x14ac:dyDescent="0.3">
      <c r="A836" s="30" t="s">
        <v>930</v>
      </c>
      <c r="B836" s="548"/>
      <c r="C836" s="548"/>
      <c r="D836" s="548"/>
      <c r="E836" s="548"/>
      <c r="F836" s="548"/>
      <c r="G836" s="548"/>
      <c r="H836" s="2794"/>
      <c r="I836" s="2780"/>
      <c r="J836" s="660"/>
      <c r="K836" s="508" t="s">
        <v>932</v>
      </c>
      <c r="L836" s="509" t="s">
        <v>32</v>
      </c>
      <c r="M836" s="500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  <c r="AA836" s="83"/>
      <c r="AB836" s="69"/>
      <c r="AC836" s="69"/>
      <c r="AD836"/>
      <c r="AE836" s="69"/>
      <c r="AF836" s="69"/>
      <c r="AG836" s="69"/>
      <c r="AH836" s="69"/>
      <c r="AI836" s="69"/>
      <c r="AJ836" s="69"/>
      <c r="AK836" s="69"/>
      <c r="AL836" s="69"/>
    </row>
    <row r="837" spans="1:38" ht="15.75" thickTop="1" x14ac:dyDescent="0.25">
      <c r="A837" s="20"/>
      <c r="B837" s="27"/>
      <c r="C837" s="27"/>
      <c r="D837" s="27"/>
      <c r="E837" s="27"/>
      <c r="F837" s="8"/>
      <c r="G837" s="2943"/>
      <c r="H837" s="8"/>
      <c r="I837" s="8"/>
      <c r="J837" s="8"/>
      <c r="K837" s="16"/>
      <c r="L837" s="16"/>
      <c r="M837" s="332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39"/>
      <c r="AC837" s="39"/>
      <c r="AE837" s="39"/>
      <c r="AF837" s="39"/>
      <c r="AG837" s="39"/>
      <c r="AH837" s="39"/>
      <c r="AI837" s="39"/>
      <c r="AJ837" s="39"/>
      <c r="AK837" s="39"/>
      <c r="AL837" s="39"/>
    </row>
    <row r="838" spans="1:38" ht="15.75" x14ac:dyDescent="0.25">
      <c r="A838" s="20"/>
      <c r="B838" s="27"/>
      <c r="C838" s="27"/>
      <c r="D838" s="27"/>
      <c r="E838" s="27"/>
      <c r="F838" s="8"/>
      <c r="G838" s="27"/>
      <c r="H838" s="8"/>
      <c r="I838" s="8"/>
      <c r="J838" s="8"/>
      <c r="K838" s="16"/>
      <c r="L838" s="93"/>
      <c r="M838" s="332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39"/>
      <c r="AC838" s="39"/>
      <c r="AE838" s="39"/>
      <c r="AF838" s="39"/>
      <c r="AG838" s="39"/>
      <c r="AH838" s="39"/>
      <c r="AI838" s="39"/>
      <c r="AJ838" s="39"/>
      <c r="AK838" s="39"/>
      <c r="AL838" s="39"/>
    </row>
    <row r="839" spans="1:38" ht="45" x14ac:dyDescent="0.25">
      <c r="A839" s="49" t="s">
        <v>934</v>
      </c>
      <c r="B839" s="56" t="s">
        <v>935</v>
      </c>
      <c r="C839" s="47" t="s">
        <v>936</v>
      </c>
      <c r="D839" s="58" t="s">
        <v>937</v>
      </c>
      <c r="E839" s="47" t="s">
        <v>938</v>
      </c>
      <c r="F839" s="58" t="s">
        <v>939</v>
      </c>
      <c r="G839" s="47" t="s">
        <v>10</v>
      </c>
      <c r="H839" s="262" t="s">
        <v>11</v>
      </c>
      <c r="I839" s="2831" t="s">
        <v>940</v>
      </c>
      <c r="J839" s="58" t="s">
        <v>13</v>
      </c>
      <c r="K839" s="46"/>
      <c r="L839" s="16"/>
      <c r="M839" s="332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39"/>
      <c r="AC839" s="39"/>
      <c r="AE839" s="39"/>
      <c r="AF839" s="39"/>
      <c r="AG839" s="39"/>
      <c r="AH839" s="39"/>
      <c r="AI839" s="39"/>
      <c r="AJ839" s="39"/>
      <c r="AK839" s="39"/>
      <c r="AL839" s="39"/>
    </row>
    <row r="840" spans="1:38" ht="27.75" customHeight="1" x14ac:dyDescent="0.25">
      <c r="A840" s="51" t="s">
        <v>933</v>
      </c>
      <c r="B840" s="640">
        <f t="shared" ref="B840:G840" si="0">SUM(B9:B836)</f>
        <v>39168</v>
      </c>
      <c r="C840" s="641">
        <f t="shared" si="0"/>
        <v>2741</v>
      </c>
      <c r="D840" s="640">
        <f t="shared" si="0"/>
        <v>-2634</v>
      </c>
      <c r="E840" s="641">
        <f t="shared" si="0"/>
        <v>-8</v>
      </c>
      <c r="F840" s="640">
        <f t="shared" si="0"/>
        <v>-2642</v>
      </c>
      <c r="G840" s="641">
        <f t="shared" si="0"/>
        <v>179603</v>
      </c>
      <c r="H840" s="642">
        <f>SUM(H9:H836)</f>
        <v>828</v>
      </c>
      <c r="I840" s="2832">
        <v>0</v>
      </c>
      <c r="J840" s="640">
        <f>H840+I840</f>
        <v>828</v>
      </c>
      <c r="K840" s="259"/>
      <c r="L840" s="16"/>
      <c r="M840" s="332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39"/>
      <c r="AC840" s="39"/>
      <c r="AE840" s="39"/>
      <c r="AF840" s="39"/>
      <c r="AG840" s="39"/>
      <c r="AH840" s="39"/>
      <c r="AI840" s="39"/>
      <c r="AJ840" s="39"/>
      <c r="AK840" s="39"/>
      <c r="AL840" s="39"/>
    </row>
    <row r="841" spans="1:38" x14ac:dyDescent="0.25">
      <c r="A841" s="51" t="s">
        <v>363</v>
      </c>
      <c r="B841" s="640">
        <f t="shared" ref="B841:H841" si="1">B302</f>
        <v>13497</v>
      </c>
      <c r="C841" s="641">
        <f t="shared" si="1"/>
        <v>-1296</v>
      </c>
      <c r="D841" s="640">
        <f t="shared" si="1"/>
        <v>-921</v>
      </c>
      <c r="E841" s="641">
        <f t="shared" si="1"/>
        <v>37</v>
      </c>
      <c r="F841" s="640">
        <f t="shared" si="1"/>
        <v>-884</v>
      </c>
      <c r="G841" s="641">
        <f t="shared" si="1"/>
        <v>56953</v>
      </c>
      <c r="H841" s="642">
        <f t="shared" si="1"/>
        <v>158</v>
      </c>
      <c r="I841" s="2832">
        <f>I302</f>
        <v>0</v>
      </c>
      <c r="J841" s="640">
        <f t="shared" ref="J841:J847" si="2">H841+I841</f>
        <v>158</v>
      </c>
      <c r="K841" s="16"/>
      <c r="L841" s="16"/>
      <c r="M841" s="332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39"/>
      <c r="AC841" s="39"/>
      <c r="AE841" s="39"/>
      <c r="AF841" s="39"/>
      <c r="AG841" s="39"/>
      <c r="AH841" s="39"/>
      <c r="AI841" s="39"/>
      <c r="AJ841" s="39"/>
      <c r="AK841" s="39"/>
      <c r="AL841" s="39"/>
    </row>
    <row r="842" spans="1:38" x14ac:dyDescent="0.25">
      <c r="A842" s="51" t="s">
        <v>4211</v>
      </c>
      <c r="B842" s="640">
        <f t="shared" ref="B842:H842" si="3">B840-B841</f>
        <v>25671</v>
      </c>
      <c r="C842" s="641">
        <f t="shared" si="3"/>
        <v>4037</v>
      </c>
      <c r="D842" s="640">
        <f t="shared" si="3"/>
        <v>-1713</v>
      </c>
      <c r="E842" s="641">
        <f t="shared" si="3"/>
        <v>-45</v>
      </c>
      <c r="F842" s="640">
        <f t="shared" si="3"/>
        <v>-1758</v>
      </c>
      <c r="G842" s="641">
        <f t="shared" si="3"/>
        <v>122650</v>
      </c>
      <c r="H842" s="642">
        <f t="shared" si="3"/>
        <v>670</v>
      </c>
      <c r="I842" s="2832">
        <f>I840-I841</f>
        <v>0</v>
      </c>
      <c r="J842" s="640">
        <f t="shared" si="2"/>
        <v>670</v>
      </c>
      <c r="K842" s="18"/>
      <c r="L842" s="16"/>
      <c r="M842" s="332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39"/>
      <c r="AC842" s="39"/>
      <c r="AE842" s="39"/>
      <c r="AF842" s="39"/>
      <c r="AG842" s="39"/>
      <c r="AH842" s="39"/>
      <c r="AI842" s="39"/>
      <c r="AJ842" s="39"/>
      <c r="AK842" s="39"/>
      <c r="AL842" s="39"/>
    </row>
    <row r="843" spans="1:38" x14ac:dyDescent="0.25">
      <c r="A843" s="51" t="s">
        <v>942</v>
      </c>
      <c r="B843" s="640">
        <f t="shared" ref="B843:H843" si="4">B60+B68+B70+B111+B163+B463+B466+B476+B487+B488+B510+B579+B585+B635+B646+B647+B685+B790+B807</f>
        <v>7946</v>
      </c>
      <c r="C843" s="641">
        <f t="shared" si="4"/>
        <v>-423</v>
      </c>
      <c r="D843" s="640">
        <f t="shared" si="4"/>
        <v>-270</v>
      </c>
      <c r="E843" s="641">
        <f t="shared" si="4"/>
        <v>-199</v>
      </c>
      <c r="F843" s="640">
        <f t="shared" si="4"/>
        <v>-469</v>
      </c>
      <c r="G843" s="641">
        <f t="shared" si="4"/>
        <v>28300</v>
      </c>
      <c r="H843" s="642">
        <f t="shared" si="4"/>
        <v>200</v>
      </c>
      <c r="I843" s="2832">
        <v>0</v>
      </c>
      <c r="J843" s="640">
        <f t="shared" si="2"/>
        <v>200</v>
      </c>
      <c r="K843" s="16"/>
      <c r="L843" s="16"/>
      <c r="M843" s="332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39"/>
      <c r="AC843" s="39"/>
      <c r="AE843" s="39"/>
      <c r="AF843" s="39"/>
      <c r="AG843" s="39"/>
      <c r="AH843" s="39"/>
      <c r="AI843" s="39"/>
      <c r="AJ843" s="39"/>
      <c r="AK843" s="39"/>
      <c r="AL843" s="39"/>
    </row>
    <row r="844" spans="1:38" hidden="1" x14ac:dyDescent="0.25">
      <c r="A844" s="52" t="s">
        <v>944</v>
      </c>
      <c r="B844" s="640">
        <f t="shared" ref="B844:I844" si="5">B843+B725</f>
        <v>10312</v>
      </c>
      <c r="C844" s="641">
        <f t="shared" si="5"/>
        <v>294</v>
      </c>
      <c r="D844" s="640">
        <f t="shared" si="5"/>
        <v>-329</v>
      </c>
      <c r="E844" s="641">
        <f t="shared" si="5"/>
        <v>-271</v>
      </c>
      <c r="F844" s="640">
        <f t="shared" si="5"/>
        <v>-600</v>
      </c>
      <c r="G844" s="641">
        <f t="shared" si="5"/>
        <v>34805</v>
      </c>
      <c r="H844" s="642">
        <f t="shared" si="5"/>
        <v>258</v>
      </c>
      <c r="I844" s="2832">
        <f t="shared" si="5"/>
        <v>0</v>
      </c>
      <c r="J844" s="640">
        <f t="shared" si="2"/>
        <v>258</v>
      </c>
      <c r="K844" s="16"/>
      <c r="L844" s="16"/>
      <c r="M844" s="332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39"/>
      <c r="AC844" s="39"/>
      <c r="AE844" s="39"/>
      <c r="AF844" s="39"/>
      <c r="AG844" s="39"/>
      <c r="AH844" s="39"/>
      <c r="AI844" s="39"/>
      <c r="AJ844" s="39"/>
      <c r="AK844" s="39"/>
      <c r="AL844" s="39"/>
    </row>
    <row r="845" spans="1:38" hidden="1" x14ac:dyDescent="0.25">
      <c r="A845" s="51" t="s">
        <v>943</v>
      </c>
      <c r="B845" s="640">
        <f t="shared" ref="B845:H845" si="6">B68+B111+B463+B466+B487+B488+B510+B579+B585+B635+B646+B807</f>
        <v>2518</v>
      </c>
      <c r="C845" s="641">
        <f t="shared" si="6"/>
        <v>-2121</v>
      </c>
      <c r="D845" s="640">
        <f t="shared" si="6"/>
        <v>-163</v>
      </c>
      <c r="E845" s="641">
        <f t="shared" si="6"/>
        <v>229</v>
      </c>
      <c r="F845" s="640">
        <f t="shared" si="6"/>
        <v>66</v>
      </c>
      <c r="G845" s="641">
        <f t="shared" si="6"/>
        <v>8304</v>
      </c>
      <c r="H845" s="642">
        <f t="shared" si="6"/>
        <v>93</v>
      </c>
      <c r="I845" s="2832">
        <v>0</v>
      </c>
      <c r="J845" s="640">
        <f t="shared" si="2"/>
        <v>93</v>
      </c>
      <c r="K845" s="16"/>
      <c r="L845" s="16"/>
      <c r="M845" s="332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39"/>
      <c r="AC845" s="39"/>
      <c r="AE845" s="39"/>
      <c r="AF845" s="39"/>
      <c r="AG845" s="39"/>
      <c r="AH845" s="39"/>
      <c r="AI845" s="39"/>
      <c r="AJ845" s="39"/>
      <c r="AK845" s="39"/>
      <c r="AL845" s="39"/>
    </row>
    <row r="846" spans="1:38" hidden="1" x14ac:dyDescent="0.25">
      <c r="A846" s="52" t="s">
        <v>945</v>
      </c>
      <c r="B846" s="640">
        <f t="shared" ref="B846:H846" si="7">SUM(B111+B463+B466+B488+B635+B646)</f>
        <v>626</v>
      </c>
      <c r="C846" s="2832">
        <f t="shared" si="7"/>
        <v>58</v>
      </c>
      <c r="D846" s="640">
        <f t="shared" si="7"/>
        <v>0</v>
      </c>
      <c r="E846" s="2832">
        <f t="shared" si="7"/>
        <v>16</v>
      </c>
      <c r="F846" s="640">
        <f t="shared" si="7"/>
        <v>16</v>
      </c>
      <c r="G846" s="2832">
        <f t="shared" si="7"/>
        <v>2394</v>
      </c>
      <c r="H846" s="640">
        <f t="shared" si="7"/>
        <v>23</v>
      </c>
      <c r="I846" s="2832">
        <v>0</v>
      </c>
      <c r="J846" s="640">
        <f t="shared" si="2"/>
        <v>23</v>
      </c>
      <c r="K846" s="16"/>
      <c r="L846" s="16"/>
      <c r="M846" s="332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39"/>
      <c r="AC846" s="39"/>
      <c r="AE846" s="39"/>
      <c r="AF846" s="39"/>
      <c r="AG846" s="39"/>
      <c r="AH846" s="39"/>
      <c r="AI846" s="39"/>
      <c r="AJ846" s="39"/>
      <c r="AK846" s="39"/>
      <c r="AL846" s="39"/>
    </row>
    <row r="847" spans="1:38" hidden="1" x14ac:dyDescent="0.25">
      <c r="A847" s="52" t="s">
        <v>946</v>
      </c>
      <c r="B847" s="640">
        <f t="shared" ref="B847:I847" si="8">SUM(B9+B113+B141+B495+B783)</f>
        <v>1184</v>
      </c>
      <c r="C847" s="2832">
        <f t="shared" si="8"/>
        <v>539</v>
      </c>
      <c r="D847" s="640">
        <f t="shared" si="8"/>
        <v>-183</v>
      </c>
      <c r="E847" s="2832">
        <f t="shared" si="8"/>
        <v>-5</v>
      </c>
      <c r="F847" s="640">
        <f t="shared" si="8"/>
        <v>-188</v>
      </c>
      <c r="G847" s="2832">
        <f t="shared" si="8"/>
        <v>5830</v>
      </c>
      <c r="H847" s="640">
        <f t="shared" si="8"/>
        <v>45</v>
      </c>
      <c r="I847" s="2832">
        <f t="shared" si="8"/>
        <v>0</v>
      </c>
      <c r="J847" s="640">
        <f t="shared" si="2"/>
        <v>45</v>
      </c>
      <c r="K847" s="16"/>
      <c r="L847" s="16"/>
      <c r="M847" s="332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39"/>
      <c r="AC847" s="39"/>
      <c r="AE847" s="39"/>
      <c r="AF847" s="39"/>
      <c r="AG847" s="39"/>
      <c r="AH847" s="39"/>
      <c r="AI847" s="39"/>
      <c r="AJ847" s="39"/>
      <c r="AK847" s="39"/>
      <c r="AL847" s="39"/>
    </row>
    <row r="848" spans="1:38" ht="33" hidden="1" customHeight="1" x14ac:dyDescent="0.25">
      <c r="A848" s="51" t="s">
        <v>947</v>
      </c>
      <c r="B848" s="57">
        <f t="shared" ref="B848:J848" si="9">(B842/B840)</f>
        <v>0.65540747549019607</v>
      </c>
      <c r="C848" s="55">
        <f t="shared" si="9"/>
        <v>1.4728201386355344</v>
      </c>
      <c r="D848" s="57">
        <f t="shared" si="9"/>
        <v>0.65034168564920269</v>
      </c>
      <c r="E848" s="55">
        <f t="shared" si="9"/>
        <v>5.625</v>
      </c>
      <c r="F848" s="57">
        <f t="shared" si="9"/>
        <v>0.66540499621498861</v>
      </c>
      <c r="G848" s="55">
        <f t="shared" si="9"/>
        <v>0.68289505186438981</v>
      </c>
      <c r="H848" s="263">
        <f t="shared" si="9"/>
        <v>0.8091787439613527</v>
      </c>
      <c r="I848" s="669" t="e">
        <f t="shared" si="9"/>
        <v>#DIV/0!</v>
      </c>
      <c r="J848" s="57">
        <f t="shared" si="9"/>
        <v>0.8091787439613527</v>
      </c>
      <c r="K848" s="16"/>
      <c r="L848" s="16"/>
    </row>
    <row r="849" spans="1:12" ht="33" hidden="1" customHeight="1" x14ac:dyDescent="0.25">
      <c r="A849" s="51" t="s">
        <v>948</v>
      </c>
      <c r="B849" s="57">
        <f t="shared" ref="B849:J849" si="10">(B843/B840)</f>
        <v>0.20286968954248366</v>
      </c>
      <c r="C849" s="55">
        <f t="shared" si="10"/>
        <v>-0.1543232396935425</v>
      </c>
      <c r="D849" s="57">
        <f t="shared" si="10"/>
        <v>0.10250569476082004</v>
      </c>
      <c r="E849" s="55">
        <f t="shared" si="10"/>
        <v>24.875</v>
      </c>
      <c r="F849" s="57">
        <f t="shared" si="10"/>
        <v>0.17751703255109766</v>
      </c>
      <c r="G849" s="55">
        <f t="shared" si="10"/>
        <v>0.15756975106206467</v>
      </c>
      <c r="H849" s="263">
        <f t="shared" si="10"/>
        <v>0.24154589371980675</v>
      </c>
      <c r="I849" s="669" t="e">
        <f t="shared" si="10"/>
        <v>#DIV/0!</v>
      </c>
      <c r="J849" s="57">
        <f t="shared" si="10"/>
        <v>0.24154589371980675</v>
      </c>
      <c r="K849" s="16"/>
      <c r="L849" s="16"/>
    </row>
    <row r="850" spans="1:12" ht="33" hidden="1" customHeight="1" x14ac:dyDescent="0.25">
      <c r="A850" s="51" t="s">
        <v>949</v>
      </c>
      <c r="B850" s="57">
        <f t="shared" ref="B850:J850" si="11">(B844/B840)</f>
        <v>0.26327614379084968</v>
      </c>
      <c r="C850" s="55">
        <f t="shared" si="11"/>
        <v>0.10726012404232033</v>
      </c>
      <c r="D850" s="57">
        <f t="shared" si="11"/>
        <v>0.1249050873196659</v>
      </c>
      <c r="E850" s="55">
        <f t="shared" si="11"/>
        <v>33.875</v>
      </c>
      <c r="F850" s="57">
        <f t="shared" si="11"/>
        <v>0.22710068130204392</v>
      </c>
      <c r="G850" s="55">
        <f t="shared" si="11"/>
        <v>0.19378852246343323</v>
      </c>
      <c r="H850" s="263">
        <f t="shared" si="11"/>
        <v>0.31159420289855072</v>
      </c>
      <c r="I850" s="669" t="e">
        <f t="shared" si="11"/>
        <v>#DIV/0!</v>
      </c>
      <c r="J850" s="57">
        <f t="shared" si="11"/>
        <v>0.31159420289855072</v>
      </c>
      <c r="K850" s="16"/>
      <c r="L850" s="16"/>
    </row>
    <row r="851" spans="1:12" ht="33" hidden="1" customHeight="1" x14ac:dyDescent="0.25">
      <c r="A851" s="52" t="s">
        <v>950</v>
      </c>
      <c r="B851" s="57">
        <f t="shared" ref="B851:J851" si="12">(B843/B842)</f>
        <v>0.30953215690857389</v>
      </c>
      <c r="C851" s="55">
        <f t="shared" si="12"/>
        <v>-0.10478077780530097</v>
      </c>
      <c r="D851" s="57">
        <f t="shared" si="12"/>
        <v>0.15761821366024517</v>
      </c>
      <c r="E851" s="55">
        <f t="shared" si="12"/>
        <v>4.4222222222222225</v>
      </c>
      <c r="F851" s="57">
        <f t="shared" si="12"/>
        <v>0.26678043230944254</v>
      </c>
      <c r="G851" s="55">
        <f t="shared" si="12"/>
        <v>0.23073787199347737</v>
      </c>
      <c r="H851" s="263">
        <f t="shared" si="12"/>
        <v>0.29850746268656714</v>
      </c>
      <c r="I851" s="669" t="e">
        <f t="shared" si="12"/>
        <v>#DIV/0!</v>
      </c>
      <c r="J851" s="57">
        <f t="shared" si="12"/>
        <v>0.29850746268656714</v>
      </c>
      <c r="K851" s="16"/>
      <c r="L851" s="16"/>
    </row>
    <row r="852" spans="1:12" ht="33" hidden="1" customHeight="1" x14ac:dyDescent="0.25">
      <c r="A852" s="52" t="s">
        <v>951</v>
      </c>
      <c r="B852" s="57">
        <f t="shared" ref="B852:J852" si="13">(B844/B842)</f>
        <v>0.40169841455338712</v>
      </c>
      <c r="C852" s="55">
        <f t="shared" si="13"/>
        <v>7.2826356205102805E-2</v>
      </c>
      <c r="D852" s="57">
        <f t="shared" si="13"/>
        <v>0.19206071220081727</v>
      </c>
      <c r="E852" s="55">
        <f t="shared" si="13"/>
        <v>6.0222222222222221</v>
      </c>
      <c r="F852" s="57">
        <f t="shared" si="13"/>
        <v>0.34129692832764508</v>
      </c>
      <c r="G852" s="55">
        <f t="shared" si="13"/>
        <v>0.28377496942519365</v>
      </c>
      <c r="H852" s="263">
        <f t="shared" si="13"/>
        <v>0.38507462686567162</v>
      </c>
      <c r="I852" s="669" t="e">
        <f t="shared" si="13"/>
        <v>#DIV/0!</v>
      </c>
      <c r="J852" s="57">
        <f t="shared" si="13"/>
        <v>0.38507462686567162</v>
      </c>
      <c r="K852" s="16"/>
      <c r="L852" s="16"/>
    </row>
    <row r="853" spans="1:12" x14ac:dyDescent="0.25">
      <c r="A853" s="20"/>
      <c r="B853" s="28"/>
      <c r="C853" s="27"/>
      <c r="D853" s="27"/>
      <c r="E853" s="27"/>
      <c r="F853" s="8"/>
      <c r="G853" s="28"/>
      <c r="H853" s="8"/>
      <c r="I853" s="8"/>
      <c r="J853" s="8"/>
      <c r="K853" s="16"/>
      <c r="L853" s="16"/>
    </row>
    <row r="854" spans="1:12" x14ac:dyDescent="0.25">
      <c r="A854" s="20"/>
      <c r="B854" s="27"/>
      <c r="C854" s="27"/>
      <c r="D854" s="27"/>
      <c r="E854" s="27"/>
      <c r="F854" s="8"/>
      <c r="G854" s="27"/>
      <c r="H854" s="8"/>
      <c r="I854" s="8"/>
      <c r="J854" s="8"/>
      <c r="L854" s="16"/>
    </row>
    <row r="855" spans="1:12" x14ac:dyDescent="0.25">
      <c r="A855" s="20"/>
      <c r="B855" s="27"/>
      <c r="C855" s="27"/>
      <c r="D855" s="27"/>
      <c r="E855" s="27"/>
      <c r="F855" s="8"/>
      <c r="G855" s="27"/>
      <c r="H855" s="8"/>
      <c r="I855" s="8"/>
      <c r="J855" s="8"/>
      <c r="K855" s="16"/>
      <c r="L855" s="16"/>
    </row>
    <row r="856" spans="1:12" x14ac:dyDescent="0.25">
      <c r="A856" s="20"/>
      <c r="B856" s="27"/>
      <c r="C856" s="27"/>
      <c r="D856" s="27"/>
      <c r="E856" s="27"/>
      <c r="F856" s="8"/>
      <c r="G856" s="27"/>
      <c r="H856" s="8"/>
      <c r="I856" s="8"/>
      <c r="J856" s="8"/>
      <c r="K856" s="16"/>
      <c r="L856" s="16"/>
    </row>
    <row r="857" spans="1:12" x14ac:dyDescent="0.25">
      <c r="A857" s="20"/>
      <c r="B857" s="27"/>
      <c r="C857" s="27"/>
      <c r="D857" s="27"/>
      <c r="E857" s="27"/>
      <c r="F857" s="8"/>
      <c r="G857" s="27"/>
      <c r="H857" s="8"/>
      <c r="I857" s="8"/>
      <c r="J857" s="8"/>
      <c r="K857" s="16"/>
      <c r="L857" s="16"/>
    </row>
    <row r="858" spans="1:12" x14ac:dyDescent="0.25">
      <c r="A858" s="20"/>
      <c r="B858" s="27"/>
      <c r="C858" s="27"/>
      <c r="D858" s="27"/>
      <c r="E858" s="27"/>
      <c r="F858" s="8"/>
      <c r="G858" s="27"/>
      <c r="H858" s="8"/>
      <c r="I858" s="8"/>
      <c r="J858" s="8"/>
      <c r="K858" s="16"/>
      <c r="L858" s="16"/>
    </row>
    <row r="859" spans="1:12" x14ac:dyDescent="0.25">
      <c r="A859" s="20"/>
      <c r="B859" s="27"/>
      <c r="C859" s="27"/>
      <c r="D859" s="27"/>
      <c r="E859" s="27"/>
      <c r="F859" s="8"/>
      <c r="G859" s="27"/>
      <c r="H859" s="8"/>
      <c r="I859" s="8"/>
      <c r="J859" s="8"/>
      <c r="K859" s="16"/>
      <c r="L859" s="16"/>
    </row>
    <row r="860" spans="1:12" x14ac:dyDescent="0.25">
      <c r="A860" s="20"/>
      <c r="B860" s="27"/>
      <c r="C860" s="27"/>
      <c r="D860" s="27"/>
      <c r="E860" s="27"/>
      <c r="F860" s="8"/>
      <c r="G860" s="27"/>
      <c r="H860" s="8"/>
      <c r="I860" s="8"/>
      <c r="J860" s="8"/>
      <c r="K860" s="16"/>
      <c r="L860" s="16"/>
    </row>
    <row r="861" spans="1:12" x14ac:dyDescent="0.25">
      <c r="A861" s="20"/>
      <c r="B861" s="27"/>
      <c r="C861" s="27"/>
      <c r="D861" s="27"/>
      <c r="E861" s="27"/>
      <c r="F861" s="8"/>
      <c r="G861" s="27"/>
      <c r="H861" s="8"/>
      <c r="I861" s="8"/>
      <c r="J861" s="8"/>
      <c r="K861" s="16"/>
      <c r="L861" s="16"/>
    </row>
    <row r="862" spans="1:12" x14ac:dyDescent="0.25">
      <c r="A862" s="20"/>
      <c r="B862" s="27"/>
      <c r="C862" s="27"/>
      <c r="D862" s="27"/>
      <c r="E862" s="27"/>
      <c r="F862" s="8"/>
      <c r="G862" s="27"/>
      <c r="H862" s="8"/>
      <c r="I862" s="8"/>
      <c r="J862" s="8"/>
      <c r="K862" s="16"/>
      <c r="L862" s="16"/>
    </row>
    <row r="863" spans="1:12" x14ac:dyDescent="0.25">
      <c r="A863" s="268"/>
      <c r="B863" s="268"/>
      <c r="C863" s="268"/>
      <c r="D863" s="268"/>
      <c r="E863" s="268"/>
      <c r="F863" s="272"/>
      <c r="G863" s="268"/>
      <c r="H863" s="272"/>
      <c r="I863" s="272"/>
      <c r="J863" s="272"/>
      <c r="K863" s="267"/>
      <c r="L863" s="16"/>
    </row>
    <row r="864" spans="1:12" ht="28.5" customHeight="1" x14ac:dyDescent="0.25">
      <c r="A864" s="268"/>
      <c r="B864" s="3407"/>
      <c r="C864" s="3407"/>
      <c r="D864" s="3407"/>
      <c r="E864" s="3407"/>
      <c r="F864" s="3407"/>
      <c r="G864" s="3407"/>
      <c r="H864" s="3407"/>
      <c r="I864" s="1224"/>
      <c r="J864" s="1224"/>
      <c r="K864" s="282"/>
      <c r="L864" s="349"/>
    </row>
    <row r="865" spans="1:12" ht="64.5" customHeight="1" x14ac:dyDescent="0.25">
      <c r="A865" s="242"/>
      <c r="B865" s="3407"/>
      <c r="C865" s="3407"/>
      <c r="D865" s="3407"/>
      <c r="E865" s="3407"/>
      <c r="F865" s="3407"/>
      <c r="G865" s="3407"/>
      <c r="H865" s="3407"/>
      <c r="I865" s="1224"/>
      <c r="J865" s="1224"/>
      <c r="K865" s="349"/>
    </row>
    <row r="866" spans="1:12" ht="87.75" customHeight="1" x14ac:dyDescent="0.25">
      <c r="A866" s="242"/>
      <c r="B866" s="1224"/>
      <c r="C866" s="1224"/>
      <c r="D866" s="1224"/>
      <c r="E866" s="1224"/>
      <c r="F866" s="1225"/>
      <c r="G866" s="1224"/>
      <c r="H866" s="1225"/>
      <c r="I866" s="1225"/>
      <c r="J866" s="1225"/>
      <c r="K866" s="16"/>
      <c r="L866" s="282"/>
    </row>
    <row r="867" spans="1:12" x14ac:dyDescent="0.25">
      <c r="A867" s="242"/>
      <c r="B867" s="1224"/>
      <c r="C867" s="1224"/>
      <c r="D867" s="1224"/>
      <c r="E867" s="1224"/>
      <c r="F867" s="1225"/>
      <c r="G867" s="1224"/>
      <c r="H867" s="1225"/>
      <c r="I867" s="1225"/>
      <c r="J867" s="1225"/>
      <c r="K867" s="16"/>
      <c r="L867" s="16"/>
    </row>
    <row r="868" spans="1:12" x14ac:dyDescent="0.25">
      <c r="A868" s="242"/>
      <c r="B868" s="1224"/>
      <c r="C868" s="1224"/>
      <c r="D868" s="1224"/>
      <c r="E868" s="1224"/>
      <c r="F868" s="1225"/>
      <c r="G868" s="1224"/>
      <c r="H868" s="1225"/>
      <c r="I868" s="1225"/>
      <c r="J868" s="1225"/>
      <c r="K868" s="16"/>
      <c r="L868" s="16"/>
    </row>
    <row r="869" spans="1:12" x14ac:dyDescent="0.25">
      <c r="A869" s="242"/>
      <c r="B869" s="239"/>
      <c r="C869" s="239"/>
      <c r="D869" s="239"/>
      <c r="E869" s="239"/>
      <c r="F869" s="182"/>
      <c r="G869" s="239"/>
      <c r="H869" s="182"/>
      <c r="I869" s="182"/>
      <c r="J869" s="182"/>
      <c r="K869" s="16"/>
      <c r="L869" s="16"/>
    </row>
    <row r="870" spans="1:12" x14ac:dyDescent="0.25">
      <c r="A870" s="242"/>
      <c r="B870" s="239"/>
      <c r="C870" s="239"/>
      <c r="D870" s="239"/>
      <c r="E870" s="239"/>
      <c r="F870" s="182"/>
      <c r="G870" s="239"/>
      <c r="H870" s="182"/>
      <c r="I870" s="182"/>
      <c r="J870" s="182"/>
      <c r="K870" s="16"/>
      <c r="L870" s="16"/>
    </row>
    <row r="871" spans="1:12" x14ac:dyDescent="0.25">
      <c r="A871" s="242"/>
      <c r="B871" s="239"/>
      <c r="C871" s="239"/>
      <c r="D871" s="239"/>
      <c r="E871" s="239"/>
      <c r="F871" s="182"/>
      <c r="G871" s="239"/>
      <c r="H871" s="182"/>
      <c r="I871" s="182"/>
      <c r="J871" s="182"/>
      <c r="K871" s="16"/>
      <c r="L871" s="16"/>
    </row>
    <row r="872" spans="1:12" x14ac:dyDescent="0.25">
      <c r="A872" s="242"/>
      <c r="B872" s="239"/>
      <c r="C872" s="239"/>
      <c r="D872" s="239"/>
      <c r="E872" s="239"/>
      <c r="F872" s="182"/>
      <c r="G872" s="239"/>
      <c r="H872" s="182"/>
      <c r="I872" s="182"/>
      <c r="J872" s="182"/>
      <c r="K872" s="16"/>
      <c r="L872" s="16"/>
    </row>
    <row r="873" spans="1:12" x14ac:dyDescent="0.25">
      <c r="A873" s="242"/>
      <c r="B873" s="239"/>
      <c r="C873" s="239"/>
      <c r="D873" s="239"/>
      <c r="E873" s="239"/>
      <c r="F873" s="182"/>
      <c r="G873" s="239"/>
      <c r="H873" s="182"/>
      <c r="I873" s="182"/>
      <c r="J873" s="182"/>
      <c r="K873" s="16"/>
      <c r="L873" s="16"/>
    </row>
    <row r="874" spans="1:12" x14ac:dyDescent="0.25">
      <c r="A874" s="239"/>
      <c r="B874" s="239"/>
      <c r="C874" s="239"/>
      <c r="D874" s="239"/>
      <c r="E874" s="239"/>
      <c r="F874" s="182"/>
      <c r="G874" s="239"/>
      <c r="H874" s="182"/>
      <c r="I874" s="182"/>
      <c r="J874" s="182"/>
      <c r="K874" s="16"/>
      <c r="L874" s="16"/>
    </row>
    <row r="875" spans="1:12" x14ac:dyDescent="0.25">
      <c r="A875" s="239"/>
      <c r="B875" s="239"/>
      <c r="C875" s="239"/>
      <c r="D875" s="239"/>
      <c r="E875" s="239"/>
      <c r="F875" s="182"/>
      <c r="G875" s="239"/>
      <c r="H875" s="182"/>
      <c r="I875" s="182"/>
      <c r="J875" s="182"/>
      <c r="K875" s="16"/>
      <c r="L875" s="16"/>
    </row>
    <row r="876" spans="1:12" x14ac:dyDescent="0.25">
      <c r="A876" s="239"/>
      <c r="B876" s="239"/>
      <c r="C876" s="239"/>
      <c r="D876" s="239"/>
      <c r="E876" s="239"/>
      <c r="F876" s="182"/>
      <c r="G876" s="239"/>
      <c r="H876" s="182"/>
      <c r="I876" s="182"/>
      <c r="J876" s="182"/>
      <c r="K876" s="16"/>
      <c r="L876" s="16"/>
    </row>
    <row r="877" spans="1:12" x14ac:dyDescent="0.25">
      <c r="A877" s="239"/>
      <c r="B877" s="239"/>
      <c r="C877" s="239"/>
      <c r="D877" s="239"/>
      <c r="E877" s="239"/>
      <c r="F877" s="182"/>
      <c r="G877" s="239"/>
      <c r="H877" s="182"/>
      <c r="I877" s="182"/>
      <c r="J877" s="182"/>
      <c r="K877" s="16"/>
      <c r="L877" s="16"/>
    </row>
    <row r="878" spans="1:12" x14ac:dyDescent="0.25">
      <c r="A878" s="239"/>
      <c r="B878" s="239"/>
      <c r="C878" s="239"/>
      <c r="D878" s="239"/>
      <c r="E878" s="239"/>
      <c r="F878" s="182"/>
      <c r="G878" s="239"/>
      <c r="H878" s="182"/>
      <c r="I878" s="182"/>
      <c r="J878" s="182"/>
      <c r="K878" s="16"/>
      <c r="L878" s="16"/>
    </row>
    <row r="879" spans="1:12" x14ac:dyDescent="0.25">
      <c r="A879" s="239"/>
      <c r="B879" s="239"/>
      <c r="C879" s="239"/>
      <c r="D879" s="239"/>
      <c r="E879" s="239"/>
      <c r="F879" s="182"/>
      <c r="G879" s="239"/>
      <c r="H879" s="182"/>
      <c r="I879" s="182"/>
      <c r="J879" s="182"/>
      <c r="K879" s="16"/>
      <c r="L879" s="16"/>
    </row>
    <row r="880" spans="1:12" x14ac:dyDescent="0.25">
      <c r="A880" s="239"/>
      <c r="B880" s="239"/>
      <c r="C880" s="239"/>
      <c r="D880" s="239"/>
      <c r="E880" s="239"/>
      <c r="F880" s="182"/>
      <c r="G880" s="239"/>
      <c r="H880" s="182"/>
      <c r="I880" s="182"/>
      <c r="J880" s="182"/>
      <c r="K880" s="16"/>
      <c r="L880" s="16"/>
    </row>
    <row r="881" spans="1:12" x14ac:dyDescent="0.25">
      <c r="A881" s="239"/>
      <c r="B881" s="242"/>
      <c r="C881" s="242"/>
      <c r="D881" s="242"/>
      <c r="E881" s="242"/>
      <c r="F881" s="181"/>
      <c r="G881" s="242"/>
      <c r="H881" s="181"/>
      <c r="I881" s="181"/>
      <c r="J881" s="181"/>
      <c r="K881" s="16"/>
      <c r="L881" s="16"/>
    </row>
    <row r="882" spans="1:12" x14ac:dyDescent="0.25">
      <c r="A882" s="239"/>
      <c r="B882" s="242"/>
      <c r="C882" s="242"/>
      <c r="D882" s="242"/>
      <c r="E882" s="242"/>
      <c r="F882" s="181"/>
      <c r="G882" s="242"/>
      <c r="H882" s="181"/>
      <c r="I882" s="181"/>
      <c r="J882" s="181"/>
      <c r="K882" s="16"/>
      <c r="L882" s="16"/>
    </row>
    <row r="883" spans="1:12" x14ac:dyDescent="0.25">
      <c r="A883" s="239"/>
      <c r="B883" s="242"/>
      <c r="C883" s="242"/>
      <c r="D883" s="242"/>
      <c r="E883" s="242"/>
      <c r="F883" s="181"/>
      <c r="G883" s="242"/>
      <c r="H883" s="181"/>
      <c r="I883" s="181"/>
      <c r="J883" s="181"/>
      <c r="K883" s="16"/>
      <c r="L883" s="16"/>
    </row>
    <row r="884" spans="1:12" x14ac:dyDescent="0.25">
      <c r="A884" s="239"/>
      <c r="B884" s="242"/>
      <c r="C884" s="242"/>
      <c r="D884" s="242"/>
      <c r="E884" s="242"/>
      <c r="F884" s="181"/>
      <c r="G884" s="242"/>
      <c r="H884" s="181"/>
      <c r="I884" s="181"/>
      <c r="J884" s="181"/>
      <c r="K884" s="16"/>
      <c r="L884" s="16"/>
    </row>
    <row r="885" spans="1:12" x14ac:dyDescent="0.25">
      <c r="A885" s="239"/>
      <c r="B885" s="242"/>
      <c r="C885" s="242"/>
      <c r="D885" s="242"/>
      <c r="E885" s="242"/>
      <c r="F885" s="181"/>
      <c r="G885" s="242"/>
      <c r="H885" s="181"/>
      <c r="I885" s="181"/>
      <c r="J885" s="181"/>
      <c r="K885" s="16"/>
      <c r="L885" s="16"/>
    </row>
    <row r="886" spans="1:12" x14ac:dyDescent="0.25">
      <c r="A886" s="239"/>
      <c r="B886" s="242"/>
      <c r="C886" s="242"/>
      <c r="D886" s="242"/>
      <c r="E886" s="242"/>
      <c r="F886" s="181"/>
      <c r="G886" s="242"/>
      <c r="H886" s="181"/>
      <c r="I886" s="181"/>
      <c r="J886" s="181"/>
      <c r="K886" s="16"/>
      <c r="L886" s="16"/>
    </row>
    <row r="887" spans="1:12" x14ac:dyDescent="0.25">
      <c r="A887" s="239"/>
      <c r="B887" s="242"/>
      <c r="C887" s="242"/>
      <c r="D887" s="242"/>
      <c r="E887" s="242"/>
      <c r="F887" s="181"/>
      <c r="G887" s="242"/>
      <c r="H887" s="181"/>
      <c r="I887" s="181"/>
      <c r="J887" s="181"/>
      <c r="K887" s="16"/>
      <c r="L887" s="16"/>
    </row>
    <row r="888" spans="1:12" x14ac:dyDescent="0.25">
      <c r="A888" s="239"/>
      <c r="B888" s="242"/>
      <c r="C888" s="242"/>
      <c r="D888" s="242"/>
      <c r="E888" s="242"/>
      <c r="F888" s="181"/>
      <c r="G888" s="242"/>
      <c r="H888" s="181"/>
      <c r="I888" s="181"/>
      <c r="J888" s="181"/>
      <c r="K888" s="16"/>
      <c r="L888" s="16"/>
    </row>
    <row r="889" spans="1:12" x14ac:dyDescent="0.25">
      <c r="A889" s="239"/>
      <c r="B889" s="242"/>
      <c r="C889" s="242"/>
      <c r="D889" s="242"/>
      <c r="E889" s="242"/>
      <c r="F889" s="181"/>
      <c r="G889" s="242"/>
      <c r="H889" s="181"/>
      <c r="I889" s="181"/>
      <c r="J889" s="181"/>
      <c r="K889" s="16"/>
      <c r="L889" s="16"/>
    </row>
    <row r="890" spans="1:12" x14ac:dyDescent="0.25">
      <c r="A890" s="239"/>
      <c r="B890" s="242"/>
      <c r="C890" s="242"/>
      <c r="D890" s="242"/>
      <c r="E890" s="242"/>
      <c r="F890" s="181"/>
      <c r="G890" s="242"/>
      <c r="H890" s="181"/>
      <c r="I890" s="181"/>
      <c r="J890" s="181"/>
      <c r="K890" s="16"/>
      <c r="L890" s="16"/>
    </row>
    <row r="891" spans="1:12" x14ac:dyDescent="0.25">
      <c r="A891" s="239"/>
      <c r="B891" s="242"/>
      <c r="C891" s="242"/>
      <c r="D891" s="242"/>
      <c r="E891" s="242"/>
      <c r="F891" s="181"/>
      <c r="G891" s="242"/>
      <c r="H891" s="181"/>
      <c r="I891" s="181"/>
      <c r="J891" s="181"/>
      <c r="K891" s="16"/>
      <c r="L891" s="16"/>
    </row>
    <row r="892" spans="1:12" x14ac:dyDescent="0.25">
      <c r="A892" s="239"/>
      <c r="B892" s="242"/>
      <c r="C892" s="242"/>
      <c r="D892" s="242"/>
      <c r="E892" s="242"/>
      <c r="F892" s="181"/>
      <c r="G892" s="242"/>
      <c r="H892" s="181"/>
      <c r="I892" s="181"/>
      <c r="J892" s="181"/>
      <c r="K892" s="16"/>
      <c r="L892" s="16"/>
    </row>
    <row r="893" spans="1:12" x14ac:dyDescent="0.25">
      <c r="A893" s="239"/>
      <c r="B893" s="242"/>
      <c r="C893" s="242"/>
      <c r="D893" s="242"/>
      <c r="E893" s="242"/>
      <c r="F893" s="181"/>
      <c r="G893" s="242"/>
      <c r="H893" s="181"/>
      <c r="I893" s="181"/>
      <c r="J893" s="181"/>
      <c r="K893" s="16"/>
      <c r="L893" s="16"/>
    </row>
    <row r="894" spans="1:12" x14ac:dyDescent="0.25">
      <c r="A894" s="239"/>
      <c r="B894" s="242"/>
      <c r="C894" s="242"/>
      <c r="D894" s="242"/>
      <c r="E894" s="242"/>
      <c r="F894" s="181"/>
      <c r="G894" s="242"/>
      <c r="H894" s="181"/>
      <c r="I894" s="181"/>
      <c r="J894" s="181"/>
      <c r="K894" s="16"/>
      <c r="L894" s="16"/>
    </row>
    <row r="895" spans="1:12" x14ac:dyDescent="0.25">
      <c r="A895" s="265"/>
      <c r="B895" s="264"/>
      <c r="C895" s="264"/>
      <c r="D895" s="264"/>
      <c r="E895" s="264"/>
      <c r="F895" s="60"/>
      <c r="G895" s="264"/>
      <c r="H895" s="60"/>
      <c r="I895" s="60"/>
      <c r="J895" s="60"/>
      <c r="K895" s="16"/>
      <c r="L895" s="16"/>
    </row>
    <row r="896" spans="1:12" x14ac:dyDescent="0.25">
      <c r="A896" s="265"/>
      <c r="B896" s="264"/>
      <c r="C896" s="264"/>
      <c r="D896" s="264"/>
      <c r="E896" s="264"/>
      <c r="F896" s="60"/>
      <c r="G896" s="264"/>
      <c r="H896" s="60"/>
      <c r="I896" s="60"/>
      <c r="J896" s="60"/>
      <c r="K896" s="16"/>
      <c r="L896" s="16"/>
    </row>
    <row r="897" spans="1:12" x14ac:dyDescent="0.25">
      <c r="A897" s="265"/>
      <c r="B897" s="264"/>
      <c r="C897" s="264"/>
      <c r="D897" s="264"/>
      <c r="E897" s="264"/>
      <c r="F897" s="60"/>
      <c r="G897" s="264"/>
      <c r="H897" s="60"/>
      <c r="I897" s="60"/>
      <c r="J897" s="60"/>
      <c r="K897" s="16"/>
      <c r="L897" s="16"/>
    </row>
    <row r="898" spans="1:12" x14ac:dyDescent="0.25">
      <c r="A898" s="265"/>
      <c r="B898" s="264"/>
      <c r="C898" s="264"/>
      <c r="D898" s="264"/>
      <c r="E898" s="264"/>
      <c r="F898" s="60"/>
      <c r="G898" s="264"/>
      <c r="H898" s="60"/>
      <c r="I898" s="60"/>
      <c r="J898" s="60"/>
      <c r="K898" s="16"/>
      <c r="L898" s="16"/>
    </row>
    <row r="899" spans="1:12" x14ac:dyDescent="0.25">
      <c r="A899" s="265"/>
      <c r="B899" s="264"/>
      <c r="C899" s="264"/>
      <c r="D899" s="264"/>
      <c r="E899" s="264"/>
      <c r="F899" s="60"/>
      <c r="G899" s="264"/>
      <c r="H899" s="60"/>
      <c r="I899" s="60"/>
      <c r="J899" s="60"/>
      <c r="K899" s="16"/>
      <c r="L899" s="16"/>
    </row>
    <row r="900" spans="1:12" x14ac:dyDescent="0.25">
      <c r="A900" s="265"/>
      <c r="B900" s="264"/>
      <c r="C900" s="264"/>
      <c r="D900" s="264"/>
      <c r="E900" s="264"/>
      <c r="F900" s="60"/>
      <c r="G900" s="264"/>
      <c r="H900" s="60"/>
      <c r="I900" s="60"/>
      <c r="J900" s="60"/>
      <c r="K900" s="16"/>
      <c r="L900" s="16"/>
    </row>
    <row r="901" spans="1:12" x14ac:dyDescent="0.25">
      <c r="A901" s="265"/>
      <c r="B901" s="264"/>
      <c r="C901" s="264"/>
      <c r="D901" s="264"/>
      <c r="E901" s="264"/>
      <c r="F901" s="60"/>
      <c r="G901" s="264"/>
      <c r="H901" s="60"/>
      <c r="I901" s="60"/>
      <c r="J901" s="60"/>
      <c r="K901" s="16"/>
      <c r="L901" s="16"/>
    </row>
    <row r="902" spans="1:12" x14ac:dyDescent="0.25">
      <c r="A902" s="265"/>
      <c r="B902" s="264"/>
      <c r="C902" s="264"/>
      <c r="D902" s="264"/>
      <c r="E902" s="264"/>
      <c r="F902" s="60"/>
      <c r="G902" s="264"/>
      <c r="H902" s="60"/>
      <c r="I902" s="60"/>
      <c r="J902" s="60"/>
      <c r="K902" s="16"/>
      <c r="L902" s="16"/>
    </row>
    <row r="903" spans="1:12" x14ac:dyDescent="0.25">
      <c r="A903" s="265"/>
      <c r="B903" s="264"/>
      <c r="C903" s="264"/>
      <c r="D903" s="264"/>
      <c r="E903" s="264"/>
      <c r="F903" s="60"/>
      <c r="G903" s="264"/>
      <c r="H903" s="60"/>
      <c r="I903" s="60"/>
      <c r="J903" s="60"/>
      <c r="K903" s="16"/>
      <c r="L903" s="16"/>
    </row>
    <row r="904" spans="1:12" x14ac:dyDescent="0.25">
      <c r="A904" s="265"/>
      <c r="B904" s="264"/>
      <c r="C904" s="264"/>
      <c r="D904" s="264"/>
      <c r="E904" s="264"/>
      <c r="F904" s="60"/>
      <c r="G904" s="264"/>
      <c r="H904" s="60"/>
      <c r="I904" s="60"/>
      <c r="J904" s="60"/>
      <c r="K904" s="16"/>
      <c r="L904" s="16"/>
    </row>
    <row r="905" spans="1:12" x14ac:dyDescent="0.25">
      <c r="A905" s="265"/>
      <c r="B905" s="264"/>
      <c r="C905" s="264"/>
      <c r="D905" s="264"/>
      <c r="E905" s="264"/>
      <c r="F905" s="60"/>
      <c r="G905" s="264"/>
      <c r="H905" s="60"/>
      <c r="I905" s="60"/>
      <c r="J905" s="60"/>
      <c r="K905" s="16"/>
      <c r="L905" s="16"/>
    </row>
    <row r="906" spans="1:12" x14ac:dyDescent="0.25">
      <c r="A906" s="265"/>
      <c r="B906" s="264"/>
      <c r="C906" s="264"/>
      <c r="D906" s="264"/>
      <c r="E906" s="264"/>
      <c r="F906" s="60"/>
      <c r="G906" s="264"/>
      <c r="H906" s="60"/>
      <c r="I906" s="60"/>
      <c r="J906" s="60"/>
      <c r="K906" s="16"/>
      <c r="L906" s="16"/>
    </row>
    <row r="907" spans="1:12" x14ac:dyDescent="0.25">
      <c r="A907" s="265"/>
      <c r="B907" s="264"/>
      <c r="C907" s="264"/>
      <c r="D907" s="264"/>
      <c r="E907" s="264"/>
      <c r="F907" s="60"/>
      <c r="G907" s="264"/>
      <c r="H907" s="60"/>
      <c r="I907" s="60"/>
      <c r="J907" s="60"/>
      <c r="K907" s="16"/>
      <c r="L907" s="16"/>
    </row>
    <row r="908" spans="1:12" x14ac:dyDescent="0.25">
      <c r="A908" s="265"/>
      <c r="B908" s="264"/>
      <c r="C908" s="264"/>
      <c r="D908" s="264"/>
      <c r="E908" s="264"/>
      <c r="F908" s="60"/>
      <c r="G908" s="264"/>
      <c r="H908" s="60"/>
      <c r="I908" s="60"/>
      <c r="J908" s="60"/>
      <c r="K908" s="16"/>
      <c r="L908" s="16"/>
    </row>
    <row r="909" spans="1:12" x14ac:dyDescent="0.25">
      <c r="A909" s="265"/>
      <c r="B909" s="264"/>
      <c r="C909" s="264"/>
      <c r="D909" s="264"/>
      <c r="E909" s="264"/>
      <c r="F909" s="60"/>
      <c r="G909" s="264"/>
      <c r="H909" s="60"/>
      <c r="I909" s="60"/>
      <c r="J909" s="60"/>
      <c r="K909" s="16"/>
      <c r="L909" s="16"/>
    </row>
    <row r="910" spans="1:12" x14ac:dyDescent="0.25">
      <c r="A910" s="265"/>
      <c r="B910" s="264"/>
      <c r="C910" s="264"/>
      <c r="D910" s="264"/>
      <c r="E910" s="264"/>
      <c r="F910" s="60"/>
      <c r="G910" s="264"/>
      <c r="H910" s="60"/>
      <c r="I910" s="60"/>
      <c r="J910" s="60"/>
      <c r="K910" s="16"/>
      <c r="L910" s="16"/>
    </row>
    <row r="911" spans="1:12" x14ac:dyDescent="0.25">
      <c r="A911" s="265"/>
      <c r="B911" s="264"/>
      <c r="C911" s="264"/>
      <c r="D911" s="264"/>
      <c r="E911" s="264"/>
      <c r="F911" s="60"/>
      <c r="G911" s="264"/>
      <c r="H911" s="60"/>
      <c r="I911" s="60"/>
      <c r="J911" s="60"/>
      <c r="K911" s="16"/>
      <c r="L911" s="16"/>
    </row>
    <row r="912" spans="1:12" x14ac:dyDescent="0.25">
      <c r="A912" s="265"/>
      <c r="B912" s="264"/>
      <c r="C912" s="264"/>
      <c r="D912" s="264"/>
      <c r="E912" s="264"/>
      <c r="F912" s="60"/>
      <c r="G912" s="264"/>
      <c r="H912" s="60"/>
      <c r="I912" s="60"/>
      <c r="J912" s="60"/>
      <c r="K912" s="16"/>
      <c r="L912" s="16"/>
    </row>
    <row r="913" spans="1:12" x14ac:dyDescent="0.25">
      <c r="A913" s="265"/>
      <c r="B913" s="264"/>
      <c r="C913" s="264"/>
      <c r="D913" s="264"/>
      <c r="E913" s="264"/>
      <c r="F913" s="60"/>
      <c r="G913" s="264"/>
      <c r="H913" s="60"/>
      <c r="I913" s="60"/>
      <c r="J913" s="60"/>
      <c r="K913" s="16"/>
      <c r="L913" s="16"/>
    </row>
    <row r="914" spans="1:12" x14ac:dyDescent="0.25">
      <c r="A914" s="265"/>
      <c r="B914" s="264"/>
      <c r="C914" s="264"/>
      <c r="D914" s="264"/>
      <c r="E914" s="264"/>
      <c r="F914" s="60"/>
      <c r="G914" s="264"/>
      <c r="H914" s="60"/>
      <c r="I914" s="60"/>
      <c r="J914" s="60"/>
      <c r="K914" s="16"/>
      <c r="L914" s="16"/>
    </row>
    <row r="915" spans="1:12" x14ac:dyDescent="0.25">
      <c r="A915" s="265"/>
      <c r="B915" s="264"/>
      <c r="C915" s="264"/>
      <c r="D915" s="264"/>
      <c r="E915" s="264"/>
      <c r="F915" s="60"/>
      <c r="G915" s="264"/>
      <c r="H915" s="60"/>
      <c r="I915" s="60"/>
      <c r="J915" s="60"/>
      <c r="K915" s="16"/>
      <c r="L915" s="16"/>
    </row>
    <row r="916" spans="1:12" x14ac:dyDescent="0.25">
      <c r="B916" s="27"/>
      <c r="C916" s="27"/>
      <c r="D916" s="27"/>
      <c r="E916" s="27"/>
      <c r="F916" s="8"/>
      <c r="G916" s="27"/>
      <c r="H916" s="8"/>
      <c r="I916" s="8"/>
      <c r="J916" s="8"/>
      <c r="K916" s="16"/>
      <c r="L916" s="16"/>
    </row>
    <row r="917" spans="1:12" x14ac:dyDescent="0.25">
      <c r="B917" s="27"/>
      <c r="C917" s="27"/>
      <c r="D917" s="27"/>
      <c r="E917" s="27"/>
      <c r="F917" s="8"/>
      <c r="G917" s="27"/>
      <c r="H917" s="8"/>
      <c r="I917" s="8"/>
      <c r="J917" s="8"/>
      <c r="K917" s="16"/>
      <c r="L917" s="16"/>
    </row>
    <row r="918" spans="1:12" x14ac:dyDescent="0.25">
      <c r="B918" s="27"/>
      <c r="C918" s="27"/>
      <c r="D918" s="27"/>
      <c r="E918" s="27"/>
      <c r="F918" s="8"/>
      <c r="G918" s="27"/>
      <c r="H918" s="8"/>
      <c r="I918" s="8"/>
      <c r="J918" s="8"/>
      <c r="K918" s="16"/>
      <c r="L918" s="16"/>
    </row>
    <row r="919" spans="1:12" x14ac:dyDescent="0.25">
      <c r="B919" s="27"/>
      <c r="C919" s="27"/>
      <c r="D919" s="27"/>
      <c r="E919" s="27"/>
      <c r="F919" s="8"/>
      <c r="G919" s="27"/>
      <c r="H919" s="8"/>
      <c r="I919" s="8"/>
      <c r="J919" s="8"/>
      <c r="K919" s="16"/>
      <c r="L919" s="16"/>
    </row>
    <row r="920" spans="1:12" x14ac:dyDescent="0.25">
      <c r="B920" s="27"/>
      <c r="C920" s="27"/>
      <c r="D920" s="27"/>
      <c r="E920" s="27"/>
      <c r="F920" s="8"/>
      <c r="G920" s="27"/>
      <c r="H920" s="8"/>
      <c r="I920" s="8"/>
      <c r="J920" s="8"/>
      <c r="K920" s="16"/>
      <c r="L920" s="16"/>
    </row>
    <row r="921" spans="1:12" x14ac:dyDescent="0.25">
      <c r="B921" s="27"/>
      <c r="C921" s="27"/>
      <c r="D921" s="27"/>
      <c r="E921" s="27"/>
      <c r="F921" s="8"/>
      <c r="G921" s="27"/>
      <c r="H921" s="8"/>
      <c r="I921" s="8"/>
      <c r="J921" s="8"/>
      <c r="K921" s="16"/>
      <c r="L921" s="16"/>
    </row>
    <row r="922" spans="1:12" x14ac:dyDescent="0.25">
      <c r="B922" s="27"/>
      <c r="C922" s="27"/>
      <c r="D922" s="27"/>
      <c r="E922" s="27"/>
      <c r="F922" s="8"/>
      <c r="G922" s="27"/>
      <c r="H922" s="8"/>
      <c r="I922" s="8"/>
      <c r="J922" s="8"/>
      <c r="K922" s="16"/>
      <c r="L922" s="16"/>
    </row>
    <row r="923" spans="1:12" x14ac:dyDescent="0.25">
      <c r="B923" s="27"/>
      <c r="C923" s="27"/>
      <c r="D923" s="27"/>
      <c r="E923" s="27"/>
      <c r="F923" s="8"/>
      <c r="G923" s="27"/>
      <c r="H923" s="8"/>
      <c r="I923" s="8"/>
      <c r="J923" s="8"/>
      <c r="K923" s="16"/>
      <c r="L923" s="16"/>
    </row>
    <row r="924" spans="1:12" x14ac:dyDescent="0.25">
      <c r="B924" s="27"/>
      <c r="C924" s="27"/>
      <c r="D924" s="27"/>
      <c r="E924" s="27"/>
      <c r="F924" s="8"/>
      <c r="G924" s="27"/>
      <c r="H924" s="8"/>
      <c r="I924" s="8"/>
      <c r="J924" s="8"/>
      <c r="K924" s="16"/>
      <c r="L924" s="16"/>
    </row>
    <row r="925" spans="1:12" x14ac:dyDescent="0.25">
      <c r="B925" s="27"/>
      <c r="C925" s="27"/>
      <c r="D925" s="27"/>
      <c r="E925" s="27"/>
      <c r="F925" s="8"/>
      <c r="G925" s="27"/>
      <c r="H925" s="8"/>
      <c r="I925" s="8"/>
      <c r="J925" s="8"/>
      <c r="K925" s="16"/>
      <c r="L925" s="16"/>
    </row>
    <row r="926" spans="1:12" x14ac:dyDescent="0.25">
      <c r="B926" s="27"/>
      <c r="C926" s="27"/>
      <c r="D926" s="27"/>
      <c r="E926" s="27"/>
      <c r="F926" s="8"/>
      <c r="G926" s="27"/>
      <c r="H926" s="8"/>
      <c r="I926" s="8"/>
      <c r="J926" s="8"/>
      <c r="K926" s="16"/>
      <c r="L926" s="16"/>
    </row>
    <row r="927" spans="1:12" x14ac:dyDescent="0.25">
      <c r="B927" s="27"/>
      <c r="C927" s="27"/>
      <c r="D927" s="27"/>
      <c r="E927" s="27"/>
      <c r="F927" s="8"/>
      <c r="G927" s="27"/>
      <c r="H927" s="8"/>
      <c r="I927" s="8"/>
      <c r="J927" s="8"/>
      <c r="K927" s="16"/>
      <c r="L927" s="16"/>
    </row>
    <row r="928" spans="1:12" x14ac:dyDescent="0.25">
      <c r="B928" s="27"/>
      <c r="C928" s="27"/>
      <c r="D928" s="27"/>
      <c r="E928" s="27"/>
      <c r="F928" s="8"/>
      <c r="G928" s="27"/>
      <c r="H928" s="8"/>
      <c r="I928" s="8"/>
      <c r="J928" s="8"/>
      <c r="K928" s="16"/>
      <c r="L928" s="16"/>
    </row>
    <row r="929" spans="2:12" x14ac:dyDescent="0.25">
      <c r="B929" s="27"/>
      <c r="C929" s="27"/>
      <c r="D929" s="27"/>
      <c r="E929" s="27"/>
      <c r="F929" s="8"/>
      <c r="G929" s="27"/>
      <c r="H929" s="8"/>
      <c r="I929" s="8"/>
      <c r="J929" s="8"/>
      <c r="K929" s="16"/>
      <c r="L929" s="16"/>
    </row>
    <row r="930" spans="2:12" x14ac:dyDescent="0.25">
      <c r="B930" s="27"/>
      <c r="C930" s="27"/>
      <c r="D930" s="27"/>
      <c r="E930" s="27"/>
      <c r="F930" s="8"/>
      <c r="G930" s="27"/>
      <c r="H930" s="8"/>
      <c r="I930" s="8"/>
      <c r="J930" s="8"/>
      <c r="K930" s="16"/>
      <c r="L930" s="16"/>
    </row>
    <row r="931" spans="2:12" x14ac:dyDescent="0.25">
      <c r="B931" s="27"/>
      <c r="C931" s="27"/>
      <c r="D931" s="27"/>
      <c r="E931" s="27"/>
      <c r="F931" s="8"/>
      <c r="G931" s="27"/>
      <c r="H931" s="8"/>
      <c r="I931" s="8"/>
      <c r="J931" s="8"/>
      <c r="K931" s="16"/>
      <c r="L931" s="16"/>
    </row>
    <row r="932" spans="2:12" x14ac:dyDescent="0.25">
      <c r="B932" s="27"/>
      <c r="C932" s="27"/>
      <c r="D932" s="27"/>
      <c r="E932" s="27"/>
      <c r="F932" s="8"/>
      <c r="G932" s="27"/>
      <c r="H932" s="8"/>
      <c r="I932" s="8"/>
      <c r="J932" s="8"/>
      <c r="K932" s="16"/>
      <c r="L932" s="16"/>
    </row>
    <row r="933" spans="2:12" x14ac:dyDescent="0.25">
      <c r="B933" s="27"/>
      <c r="C933" s="27"/>
      <c r="D933" s="27"/>
      <c r="E933" s="27"/>
      <c r="F933" s="8"/>
      <c r="G933" s="27"/>
      <c r="H933" s="8"/>
      <c r="I933" s="8"/>
      <c r="J933" s="8"/>
      <c r="K933" s="16"/>
      <c r="L933" s="16"/>
    </row>
    <row r="934" spans="2:12" x14ac:dyDescent="0.25">
      <c r="B934" s="27"/>
      <c r="C934" s="27"/>
      <c r="D934" s="27"/>
      <c r="E934" s="27"/>
      <c r="F934" s="8"/>
      <c r="G934" s="27"/>
      <c r="H934" s="8"/>
      <c r="I934" s="8"/>
      <c r="J934" s="8"/>
      <c r="K934" s="16"/>
      <c r="L934" s="16"/>
    </row>
    <row r="935" spans="2:12" x14ac:dyDescent="0.25">
      <c r="B935" s="27"/>
      <c r="C935" s="27"/>
      <c r="D935" s="27"/>
      <c r="E935" s="27"/>
      <c r="F935" s="8"/>
      <c r="G935" s="27"/>
      <c r="H935" s="8"/>
      <c r="I935" s="8"/>
      <c r="J935" s="8"/>
      <c r="K935" s="16"/>
      <c r="L935" s="16"/>
    </row>
    <row r="936" spans="2:12" x14ac:dyDescent="0.25">
      <c r="B936" s="27"/>
      <c r="C936" s="27"/>
      <c r="D936" s="27"/>
      <c r="E936" s="27"/>
      <c r="F936" s="8"/>
      <c r="G936" s="27"/>
      <c r="H936" s="8"/>
      <c r="I936" s="8"/>
      <c r="J936" s="8"/>
      <c r="K936" s="16"/>
      <c r="L936" s="16"/>
    </row>
    <row r="937" spans="2:12" x14ac:dyDescent="0.25">
      <c r="B937" s="27"/>
      <c r="C937" s="27"/>
      <c r="D937" s="27"/>
      <c r="E937" s="27"/>
      <c r="F937" s="8"/>
      <c r="G937" s="27"/>
      <c r="H937" s="8"/>
      <c r="I937" s="8"/>
      <c r="J937" s="8"/>
      <c r="K937" s="16"/>
      <c r="L937" s="16"/>
    </row>
    <row r="938" spans="2:12" x14ac:dyDescent="0.25">
      <c r="B938" s="27"/>
      <c r="C938" s="27"/>
      <c r="D938" s="27"/>
      <c r="E938" s="27"/>
      <c r="F938" s="8"/>
      <c r="G938" s="27"/>
      <c r="H938" s="8"/>
      <c r="I938" s="8"/>
      <c r="J938" s="8"/>
      <c r="K938" s="16"/>
      <c r="L938" s="16"/>
    </row>
    <row r="939" spans="2:12" x14ac:dyDescent="0.25">
      <c r="B939" s="27"/>
      <c r="C939" s="27"/>
      <c r="D939" s="27"/>
      <c r="E939" s="27"/>
      <c r="F939" s="8"/>
      <c r="G939" s="27"/>
      <c r="H939" s="8"/>
      <c r="I939" s="8"/>
      <c r="J939" s="8"/>
      <c r="K939" s="16"/>
      <c r="L939" s="16"/>
    </row>
    <row r="940" spans="2:12" x14ac:dyDescent="0.25">
      <c r="B940" s="27"/>
      <c r="C940" s="27"/>
      <c r="D940" s="27"/>
      <c r="E940" s="27"/>
      <c r="F940" s="8"/>
      <c r="G940" s="27"/>
      <c r="H940" s="8"/>
      <c r="I940" s="8"/>
      <c r="J940" s="8"/>
      <c r="K940" s="16"/>
      <c r="L940" s="16"/>
    </row>
    <row r="941" spans="2:12" x14ac:dyDescent="0.25">
      <c r="B941" s="27"/>
      <c r="C941" s="27"/>
      <c r="D941" s="27"/>
      <c r="E941" s="27"/>
      <c r="F941" s="8"/>
      <c r="G941" s="27"/>
      <c r="H941" s="8"/>
      <c r="I941" s="8"/>
      <c r="J941" s="8"/>
      <c r="K941" s="16"/>
      <c r="L941" s="16"/>
    </row>
    <row r="942" spans="2:12" x14ac:dyDescent="0.25">
      <c r="B942" s="27"/>
      <c r="C942" s="27"/>
      <c r="D942" s="27"/>
      <c r="E942" s="27"/>
      <c r="F942" s="8"/>
      <c r="G942" s="27"/>
      <c r="H942" s="8"/>
      <c r="I942" s="8"/>
      <c r="J942" s="8"/>
      <c r="K942" s="16"/>
      <c r="L942" s="16"/>
    </row>
    <row r="943" spans="2:12" x14ac:dyDescent="0.25">
      <c r="B943" s="27"/>
      <c r="C943" s="27"/>
      <c r="D943" s="27"/>
      <c r="E943" s="27"/>
      <c r="F943" s="8"/>
      <c r="G943" s="27"/>
      <c r="H943" s="8"/>
      <c r="I943" s="8"/>
      <c r="J943" s="8"/>
      <c r="K943" s="16"/>
    </row>
    <row r="944" spans="2:12" x14ac:dyDescent="0.25">
      <c r="B944" s="27"/>
      <c r="C944" s="27"/>
      <c r="D944" s="27"/>
      <c r="E944" s="27"/>
      <c r="F944" s="8"/>
      <c r="G944" s="27"/>
      <c r="H944" s="8"/>
      <c r="I944" s="8"/>
      <c r="J944" s="8"/>
      <c r="K944" s="16"/>
    </row>
    <row r="945" spans="1:11" x14ac:dyDescent="0.25">
      <c r="B945" s="27"/>
      <c r="C945" s="27"/>
      <c r="D945" s="27"/>
      <c r="E945" s="27"/>
      <c r="F945" s="8"/>
      <c r="G945" s="27"/>
      <c r="H945" s="8"/>
      <c r="I945" s="8"/>
      <c r="J945" s="8"/>
      <c r="K945" s="16"/>
    </row>
    <row r="946" spans="1:11" x14ac:dyDescent="0.25">
      <c r="B946" s="27"/>
      <c r="C946" s="27"/>
      <c r="D946" s="27"/>
      <c r="E946" s="27"/>
      <c r="F946" s="8"/>
      <c r="G946" s="27"/>
      <c r="H946" s="8"/>
      <c r="I946" s="8"/>
      <c r="J946" s="8"/>
    </row>
    <row r="947" spans="1:11" x14ac:dyDescent="0.25">
      <c r="A947" s="1"/>
      <c r="B947" s="8"/>
      <c r="C947" s="27"/>
      <c r="D947" s="27"/>
      <c r="E947" s="27"/>
      <c r="F947" s="8"/>
      <c r="G947" s="27"/>
      <c r="H947" s="8"/>
      <c r="I947" s="8"/>
      <c r="J947" s="8"/>
    </row>
    <row r="948" spans="1:11" x14ac:dyDescent="0.25">
      <c r="A948" s="21"/>
      <c r="B948" s="8"/>
      <c r="C948" s="27"/>
      <c r="D948" s="27"/>
      <c r="E948" s="27"/>
      <c r="F948" s="8"/>
      <c r="G948" s="27"/>
      <c r="H948" s="8"/>
      <c r="I948" s="8"/>
      <c r="J948" s="8"/>
    </row>
    <row r="949" spans="1:11" x14ac:dyDescent="0.25">
      <c r="A949" s="21"/>
      <c r="B949" s="8"/>
      <c r="C949" s="27"/>
      <c r="D949" s="27"/>
      <c r="E949" s="27"/>
      <c r="F949" s="8"/>
      <c r="G949" s="27"/>
      <c r="H949" s="8"/>
      <c r="I949" s="8"/>
      <c r="J949" s="8"/>
    </row>
    <row r="950" spans="1:11" x14ac:dyDescent="0.25">
      <c r="A950" s="21"/>
      <c r="B950" s="8"/>
      <c r="C950" s="27"/>
      <c r="D950" s="27"/>
      <c r="E950" s="27"/>
      <c r="F950" s="8"/>
      <c r="G950" s="27"/>
      <c r="H950" s="8"/>
      <c r="I950" s="8"/>
      <c r="J950" s="8"/>
    </row>
    <row r="951" spans="1:11" x14ac:dyDescent="0.25">
      <c r="A951" s="21"/>
      <c r="B951" s="1"/>
    </row>
    <row r="952" spans="1:11" x14ac:dyDescent="0.25">
      <c r="A952" s="13"/>
      <c r="B952" s="1"/>
    </row>
    <row r="953" spans="1:11" x14ac:dyDescent="0.25">
      <c r="A953" s="1"/>
      <c r="B953" s="1"/>
    </row>
    <row r="954" spans="1:11" x14ac:dyDescent="0.25">
      <c r="A954" s="1"/>
      <c r="B954" s="1"/>
    </row>
  </sheetData>
  <autoFilter ref="A1:H954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</autoFilter>
  <sortState ref="M18:M33">
    <sortCondition ref="M18:M33"/>
  </sortState>
  <dataConsolidate/>
  <mergeCells count="6">
    <mergeCell ref="A1:O1"/>
    <mergeCell ref="M7:O7"/>
    <mergeCell ref="B865:F865"/>
    <mergeCell ref="G865:H865"/>
    <mergeCell ref="B864:H864"/>
    <mergeCell ref="B4:F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theme="0"/>
    <pageSetUpPr fitToPage="1"/>
  </sheetPr>
  <dimension ref="A1:BI2696"/>
  <sheetViews>
    <sheetView zoomScale="70" zoomScaleNormal="70" zoomScaleSheetLayoutView="70" zoomScalePageLayoutView="85" workbookViewId="0">
      <pane xSplit="1" ySplit="1" topLeftCell="B25" activePane="bottomRight" state="frozen"/>
      <selection pane="topRight" activeCell="B1" sqref="B1"/>
      <selection pane="bottomLeft" activeCell="A5" sqref="A5"/>
      <selection pane="bottomRight" activeCell="I25" sqref="I25"/>
    </sheetView>
  </sheetViews>
  <sheetFormatPr baseColWidth="10" defaultColWidth="11.42578125" defaultRowHeight="15" x14ac:dyDescent="0.25"/>
  <cols>
    <col min="1" max="1" width="15.85546875" style="672" customWidth="1"/>
    <col min="2" max="2" width="65.42578125" style="672" customWidth="1"/>
    <col min="3" max="3" width="15.85546875" style="1223" customWidth="1"/>
    <col min="4" max="4" width="14.7109375" style="1223" customWidth="1"/>
    <col min="5" max="5" width="14.5703125" style="1223" customWidth="1"/>
    <col min="6" max="6" width="14.42578125" style="1223" customWidth="1"/>
    <col min="7" max="7" width="16.28515625" style="1223" customWidth="1"/>
    <col min="8" max="8" width="17.85546875" style="672" customWidth="1"/>
    <col min="9" max="10" width="18.85546875" style="672" customWidth="1"/>
    <col min="11" max="11" width="123" style="672" customWidth="1"/>
    <col min="12" max="16384" width="11.42578125" style="672"/>
  </cols>
  <sheetData>
    <row r="1" spans="1:11" customFormat="1" ht="30.75" customHeight="1" thickBot="1" x14ac:dyDescent="0.3">
      <c r="A1" s="3474" t="s">
        <v>4138</v>
      </c>
      <c r="B1" s="3475"/>
      <c r="C1" s="904" t="s">
        <v>955</v>
      </c>
      <c r="D1" s="905" t="s">
        <v>1812</v>
      </c>
      <c r="E1" s="906" t="s">
        <v>2578</v>
      </c>
      <c r="F1" s="907" t="s">
        <v>4139</v>
      </c>
      <c r="G1" s="908" t="s">
        <v>4140</v>
      </c>
      <c r="H1" s="909" t="s">
        <v>3616</v>
      </c>
      <c r="I1" s="910" t="s">
        <v>4141</v>
      </c>
      <c r="J1" s="60"/>
      <c r="K1" s="677" t="s">
        <v>4142</v>
      </c>
    </row>
    <row r="2" spans="1:11" customFormat="1" ht="15.75" customHeight="1" x14ac:dyDescent="0.25">
      <c r="A2" s="3544" t="s">
        <v>4143</v>
      </c>
      <c r="B2" s="827" t="s">
        <v>4144</v>
      </c>
      <c r="C2" s="2559">
        <f>'BNP avec amende'!B840</f>
        <v>39168</v>
      </c>
      <c r="D2" s="2560">
        <f>BPCE!B727</f>
        <v>23257</v>
      </c>
      <c r="E2" s="2559">
        <f>SG!B784</f>
        <v>23563</v>
      </c>
      <c r="F2" s="2561">
        <f>CA!B963</f>
        <v>15853</v>
      </c>
      <c r="G2" s="2559">
        <f>CM!B478</f>
        <v>15411</v>
      </c>
      <c r="H2" s="2562">
        <f>SUM(C2:G2)</f>
        <v>117252</v>
      </c>
      <c r="I2" s="2559">
        <f>AVERAGE(C2:G2)</f>
        <v>23450.400000000001</v>
      </c>
      <c r="J2" s="1712"/>
      <c r="K2" s="899" t="s">
        <v>4145</v>
      </c>
    </row>
    <row r="3" spans="1:11" customFormat="1" x14ac:dyDescent="0.25">
      <c r="A3" s="3545"/>
      <c r="B3" s="828" t="s">
        <v>4146</v>
      </c>
      <c r="C3" s="676">
        <f>'BNP avec amende'!B841</f>
        <v>13497</v>
      </c>
      <c r="D3" s="932">
        <f>BPCE!B728</f>
        <v>19370</v>
      </c>
      <c r="E3" s="675">
        <f>SG!B785</f>
        <v>10707</v>
      </c>
      <c r="F3" s="862">
        <f>CA!B964</f>
        <v>7587</v>
      </c>
      <c r="G3" s="707">
        <f>CM!B479</f>
        <v>13037</v>
      </c>
      <c r="H3" s="1061">
        <f t="shared" ref="H3:H13" si="0">SUM(C3:G3)</f>
        <v>64198</v>
      </c>
      <c r="I3" s="1130">
        <f t="shared" ref="I3:I13" si="1">AVERAGE(C3:G3)</f>
        <v>12839.6</v>
      </c>
      <c r="J3" s="2261"/>
      <c r="K3" s="673" t="s">
        <v>4147</v>
      </c>
    </row>
    <row r="4" spans="1:11" s="1" customFormat="1" x14ac:dyDescent="0.25">
      <c r="A4" s="3545"/>
      <c r="B4" s="829" t="s">
        <v>4148</v>
      </c>
      <c r="C4" s="2535">
        <f>C3/C2</f>
        <v>0.34459252450980393</v>
      </c>
      <c r="D4" s="2536">
        <f t="shared" ref="D4:G4" si="2">D3/D2</f>
        <v>0.83286752375628847</v>
      </c>
      <c r="E4" s="2537">
        <f t="shared" si="2"/>
        <v>0.45439884564783772</v>
      </c>
      <c r="F4" s="2538">
        <f t="shared" si="2"/>
        <v>0.47858449504825584</v>
      </c>
      <c r="G4" s="2539">
        <f t="shared" si="2"/>
        <v>0.84595418856660831</v>
      </c>
      <c r="H4" s="2540">
        <f>H3/H2</f>
        <v>0.54752157745710095</v>
      </c>
      <c r="I4" s="2541">
        <f>AVERAGE(C4:G4)</f>
        <v>0.59127951550575886</v>
      </c>
      <c r="J4" s="1077"/>
      <c r="K4" s="679" t="s">
        <v>4149</v>
      </c>
    </row>
    <row r="5" spans="1:11" customFormat="1" x14ac:dyDescent="0.25">
      <c r="A5" s="3545"/>
      <c r="B5" s="830" t="s">
        <v>4150</v>
      </c>
      <c r="C5" s="64">
        <f>'BNP avec amende'!B842</f>
        <v>25671</v>
      </c>
      <c r="D5" s="934">
        <f>BPCE!B729</f>
        <v>3887</v>
      </c>
      <c r="E5" s="62">
        <f>SG!B786</f>
        <v>12856</v>
      </c>
      <c r="F5" s="733">
        <f>CA!B965</f>
        <v>8266</v>
      </c>
      <c r="G5" s="684">
        <f>CM!B480</f>
        <v>2374</v>
      </c>
      <c r="H5" s="1063">
        <f t="shared" si="0"/>
        <v>53054</v>
      </c>
      <c r="I5" s="1132">
        <f t="shared" si="1"/>
        <v>10610.8</v>
      </c>
      <c r="J5" s="2261"/>
      <c r="K5" s="673" t="s">
        <v>4151</v>
      </c>
    </row>
    <row r="6" spans="1:11" s="1" customFormat="1" ht="15.75" thickBot="1" x14ac:dyDescent="0.3">
      <c r="A6" s="3545"/>
      <c r="B6" s="831" t="s">
        <v>4152</v>
      </c>
      <c r="C6" s="2542">
        <f>C5/C2</f>
        <v>0.65540747549019607</v>
      </c>
      <c r="D6" s="2543">
        <f>D5/D2</f>
        <v>0.16713247624371158</v>
      </c>
      <c r="E6" s="2544">
        <f t="shared" ref="E6:H6" si="3">E5/E2</f>
        <v>0.54560115435216228</v>
      </c>
      <c r="F6" s="2545">
        <f t="shared" si="3"/>
        <v>0.52141550495174416</v>
      </c>
      <c r="G6" s="2546">
        <f t="shared" si="3"/>
        <v>0.15404581143339174</v>
      </c>
      <c r="H6" s="2547">
        <f t="shared" si="3"/>
        <v>0.45247842254289905</v>
      </c>
      <c r="I6" s="2548">
        <f>AVERAGE(C6:G6)</f>
        <v>0.40872048449424109</v>
      </c>
      <c r="J6" s="2262"/>
      <c r="K6" s="679" t="s">
        <v>4153</v>
      </c>
    </row>
    <row r="7" spans="1:11" customFormat="1" ht="15.75" thickTop="1" x14ac:dyDescent="0.25">
      <c r="A7" s="3545"/>
      <c r="B7" s="832" t="s">
        <v>4154</v>
      </c>
      <c r="C7" s="685">
        <f>'BNP avec amende'!B843</f>
        <v>7946</v>
      </c>
      <c r="D7" s="936">
        <f>BPCE!B730</f>
        <v>547</v>
      </c>
      <c r="E7" s="686">
        <f>SG!B787</f>
        <v>2383</v>
      </c>
      <c r="F7" s="879">
        <f>CA!B966</f>
        <v>1778</v>
      </c>
      <c r="G7" s="690">
        <f>CM!B481</f>
        <v>886</v>
      </c>
      <c r="H7" s="1065">
        <f t="shared" si="0"/>
        <v>13540</v>
      </c>
      <c r="I7" s="1134">
        <f t="shared" si="1"/>
        <v>2708</v>
      </c>
      <c r="J7" s="2261"/>
      <c r="K7" s="673" t="s">
        <v>4155</v>
      </c>
    </row>
    <row r="8" spans="1:11" s="1" customFormat="1" x14ac:dyDescent="0.25">
      <c r="A8" s="3545"/>
      <c r="B8" s="751" t="s">
        <v>4156</v>
      </c>
      <c r="C8" s="2549">
        <f>C7/C2</f>
        <v>0.20286968954248366</v>
      </c>
      <c r="D8" s="2550">
        <f t="shared" ref="D8:H8" si="4">D7/D2</f>
        <v>2.3519800490175002E-2</v>
      </c>
      <c r="E8" s="2551">
        <f t="shared" si="4"/>
        <v>0.10113313245342274</v>
      </c>
      <c r="F8" s="2552">
        <f t="shared" si="4"/>
        <v>0.11215542799470132</v>
      </c>
      <c r="G8" s="2553">
        <f t="shared" si="4"/>
        <v>5.7491402245149571E-2</v>
      </c>
      <c r="H8" s="2554">
        <f t="shared" si="4"/>
        <v>0.1154777743663221</v>
      </c>
      <c r="I8" s="2555">
        <f>AVERAGE(C8:G8)</f>
        <v>9.9433890545186449E-2</v>
      </c>
      <c r="J8" s="2262"/>
      <c r="K8" s="679" t="s">
        <v>4157</v>
      </c>
    </row>
    <row r="9" spans="1:11" s="1" customFormat="1" x14ac:dyDescent="0.25">
      <c r="A9" s="3545"/>
      <c r="B9" s="833" t="s">
        <v>4158</v>
      </c>
      <c r="C9" s="2556">
        <f>C2-C7</f>
        <v>31222</v>
      </c>
      <c r="D9" s="2565">
        <f t="shared" ref="D9:G9" si="5">D2-D7</f>
        <v>22710</v>
      </c>
      <c r="E9" s="2566">
        <f t="shared" si="5"/>
        <v>21180</v>
      </c>
      <c r="F9" s="2567">
        <f t="shared" si="5"/>
        <v>14075</v>
      </c>
      <c r="G9" s="2568">
        <f t="shared" si="5"/>
        <v>14525</v>
      </c>
      <c r="H9" s="2569">
        <f>SUM(C9:G9)</f>
        <v>103712</v>
      </c>
      <c r="I9" s="2570">
        <f>AVERAGE(C9:G9)</f>
        <v>20742.400000000001</v>
      </c>
      <c r="J9" s="2261"/>
      <c r="K9" s="679" t="s">
        <v>4159</v>
      </c>
    </row>
    <row r="10" spans="1:11" s="1" customFormat="1" ht="15.75" thickBot="1" x14ac:dyDescent="0.3">
      <c r="A10" s="3545"/>
      <c r="B10" s="831" t="s">
        <v>4160</v>
      </c>
      <c r="C10" s="2558">
        <f>C9/C2</f>
        <v>0.79713031045751637</v>
      </c>
      <c r="D10" s="2550">
        <f t="shared" ref="D10:G10" si="6">D9/D2</f>
        <v>0.97648019950982501</v>
      </c>
      <c r="E10" s="2551">
        <f t="shared" si="6"/>
        <v>0.8988668675465773</v>
      </c>
      <c r="F10" s="2552">
        <f t="shared" si="6"/>
        <v>0.88784457200529865</v>
      </c>
      <c r="G10" s="2553">
        <f t="shared" si="6"/>
        <v>0.94250859775485041</v>
      </c>
      <c r="H10" s="2547">
        <f>H9/H2</f>
        <v>0.88452222563367788</v>
      </c>
      <c r="I10" s="2555">
        <f>AVERAGE(C10:G10)</f>
        <v>0.90056610945481341</v>
      </c>
      <c r="J10" s="2262"/>
      <c r="K10" s="679" t="s">
        <v>4161</v>
      </c>
    </row>
    <row r="11" spans="1:11" customFormat="1" ht="16.5" customHeight="1" thickTop="1" x14ac:dyDescent="0.25">
      <c r="A11" s="3545"/>
      <c r="B11" s="749" t="s">
        <v>4162</v>
      </c>
      <c r="C11" s="692">
        <f>'BNP avec amende'!B844</f>
        <v>10312</v>
      </c>
      <c r="D11" s="936">
        <f>BPCE!B731</f>
        <v>807</v>
      </c>
      <c r="E11" s="686">
        <f>SG!B788</f>
        <v>3835</v>
      </c>
      <c r="F11" s="879">
        <f>CA!B967</f>
        <v>2429</v>
      </c>
      <c r="G11" s="690">
        <f>CM!B482</f>
        <v>929</v>
      </c>
      <c r="H11" s="1068">
        <f>SUM(C11:G11)</f>
        <v>18312</v>
      </c>
      <c r="I11" s="1134">
        <f>AVERAGE(C11:G11)</f>
        <v>3662.4</v>
      </c>
      <c r="J11" s="2261"/>
      <c r="K11" s="673" t="s">
        <v>4163</v>
      </c>
    </row>
    <row r="12" spans="1:11" s="1" customFormat="1" x14ac:dyDescent="0.25">
      <c r="A12" s="3545"/>
      <c r="B12" s="751" t="s">
        <v>4164</v>
      </c>
      <c r="C12" s="2549">
        <f>C11/C2</f>
        <v>0.26327614379084968</v>
      </c>
      <c r="D12" s="2550">
        <f t="shared" ref="D12:H12" si="7">D11/D2</f>
        <v>3.46992303392527E-2</v>
      </c>
      <c r="E12" s="2551">
        <f t="shared" si="7"/>
        <v>0.16275516699910877</v>
      </c>
      <c r="F12" s="2552">
        <f t="shared" si="7"/>
        <v>0.15322021068567462</v>
      </c>
      <c r="G12" s="2553">
        <f t="shared" si="7"/>
        <v>6.0281617026799038E-2</v>
      </c>
      <c r="H12" s="2571">
        <f t="shared" si="7"/>
        <v>0.15617644048715587</v>
      </c>
      <c r="I12" s="2555">
        <f>AVERAGE(C12:G12)</f>
        <v>0.13484647376833697</v>
      </c>
      <c r="J12" s="2262"/>
      <c r="K12" s="679" t="s">
        <v>4165</v>
      </c>
    </row>
    <row r="13" spans="1:11" customFormat="1" x14ac:dyDescent="0.25">
      <c r="A13" s="3545"/>
      <c r="B13" s="751" t="s">
        <v>4166</v>
      </c>
      <c r="C13" s="64">
        <f>'BNP avec amende'!B845</f>
        <v>2518</v>
      </c>
      <c r="D13" s="934">
        <f>BPCE!B732</f>
        <v>390</v>
      </c>
      <c r="E13" s="62">
        <f>SG!B789</f>
        <v>2130</v>
      </c>
      <c r="F13" s="733">
        <f>CA!B968</f>
        <v>1579</v>
      </c>
      <c r="G13" s="684">
        <f>CM!B483</f>
        <v>449</v>
      </c>
      <c r="H13" s="1070">
        <f t="shared" si="0"/>
        <v>7066</v>
      </c>
      <c r="I13" s="1136">
        <f t="shared" si="1"/>
        <v>1413.2</v>
      </c>
      <c r="J13" s="2261"/>
      <c r="K13" s="673" t="s">
        <v>4167</v>
      </c>
    </row>
    <row r="14" spans="1:11" s="1" customFormat="1" x14ac:dyDescent="0.25">
      <c r="A14" s="3545"/>
      <c r="B14" s="751" t="s">
        <v>4168</v>
      </c>
      <c r="C14" s="2549">
        <f>C13/C2</f>
        <v>6.4287173202614373E-2</v>
      </c>
      <c r="D14" s="2550">
        <f t="shared" ref="D14:G14" si="8">D13/D2</f>
        <v>1.6769144773616546E-2</v>
      </c>
      <c r="E14" s="2551">
        <f t="shared" si="8"/>
        <v>9.0395959767431991E-2</v>
      </c>
      <c r="F14" s="2552">
        <f t="shared" si="8"/>
        <v>9.9602598877184131E-2</v>
      </c>
      <c r="G14" s="2553">
        <f t="shared" si="8"/>
        <v>2.9135033417688663E-2</v>
      </c>
      <c r="H14" s="2571">
        <f>H13/H2</f>
        <v>6.0263364377579912E-2</v>
      </c>
      <c r="I14" s="2572">
        <f>AVERAGE(C14:G14)</f>
        <v>6.0037982007707137E-2</v>
      </c>
      <c r="J14" s="912"/>
      <c r="K14" s="679" t="s">
        <v>4169</v>
      </c>
    </row>
    <row r="15" spans="1:11" customFormat="1" x14ac:dyDescent="0.25">
      <c r="A15" s="3545"/>
      <c r="B15" s="834" t="s">
        <v>4170</v>
      </c>
      <c r="C15" s="64">
        <f>'BNP avec amende'!B846</f>
        <v>626</v>
      </c>
      <c r="D15" s="934">
        <f>BPCE!B733</f>
        <v>166</v>
      </c>
      <c r="E15" s="62">
        <f>SG!B790</f>
        <v>840</v>
      </c>
      <c r="F15" s="733">
        <f>CA!B969</f>
        <v>356</v>
      </c>
      <c r="G15" s="684">
        <f>CM!B484</f>
        <v>3</v>
      </c>
      <c r="H15" s="1070">
        <f>SUM(C15:G15)</f>
        <v>1991</v>
      </c>
      <c r="I15" s="1070">
        <f>AVERAGE(C15:G15)</f>
        <v>398.2</v>
      </c>
      <c r="J15" s="913"/>
      <c r="K15" s="673" t="s">
        <v>4171</v>
      </c>
    </row>
    <row r="16" spans="1:11" customFormat="1" x14ac:dyDescent="0.25">
      <c r="A16" s="3545"/>
      <c r="B16" s="751" t="s">
        <v>4172</v>
      </c>
      <c r="C16" s="2549">
        <f>C15/C2</f>
        <v>1.5982434640522875E-2</v>
      </c>
      <c r="D16" s="2550">
        <f t="shared" ref="D16:G16" si="9">D15/D2</f>
        <v>7.137635980564991E-3</v>
      </c>
      <c r="E16" s="2551">
        <f t="shared" si="9"/>
        <v>3.5649110894198532E-2</v>
      </c>
      <c r="F16" s="2552">
        <f t="shared" si="9"/>
        <v>2.2456317416261907E-2</v>
      </c>
      <c r="G16" s="2553">
        <f t="shared" si="9"/>
        <v>1.9466614755693986E-4</v>
      </c>
      <c r="H16" s="2571">
        <f>H15/H2</f>
        <v>1.6980520588134956E-2</v>
      </c>
      <c r="I16" s="2572">
        <f>AVERAGE(C16:G16)</f>
        <v>1.6284033015821049E-2</v>
      </c>
      <c r="J16" s="912"/>
      <c r="K16" s="673" t="s">
        <v>4173</v>
      </c>
    </row>
    <row r="17" spans="1:11" s="1" customFormat="1" x14ac:dyDescent="0.25">
      <c r="A17" s="3545"/>
      <c r="B17" s="834" t="s">
        <v>4174</v>
      </c>
      <c r="C17" s="64">
        <f>'BNP avec amende'!B847</f>
        <v>1184</v>
      </c>
      <c r="D17" s="934">
        <f>BPCE!B734</f>
        <v>55</v>
      </c>
      <c r="E17" s="62">
        <f>SG!B791</f>
        <v>1585</v>
      </c>
      <c r="F17" s="733">
        <f>CA!B970</f>
        <v>174</v>
      </c>
      <c r="G17" s="684">
        <f>CM!B485</f>
        <v>1</v>
      </c>
      <c r="H17" s="1070">
        <f>SUM(C17:G17)</f>
        <v>2999</v>
      </c>
      <c r="I17" s="1070">
        <f>AVERAGE(C17:G17)</f>
        <v>599.79999999999995</v>
      </c>
      <c r="J17" s="913"/>
      <c r="K17" s="679" t="s">
        <v>4175</v>
      </c>
    </row>
    <row r="18" spans="1:11" customFormat="1" x14ac:dyDescent="0.25">
      <c r="A18" s="3545"/>
      <c r="B18" s="751" t="s">
        <v>4176</v>
      </c>
      <c r="C18" s="2549">
        <f>C17/C2</f>
        <v>3.0228758169934641E-2</v>
      </c>
      <c r="D18" s="2550">
        <f t="shared" ref="D18:G18" si="10">D17/D2</f>
        <v>2.3648793911510515E-3</v>
      </c>
      <c r="E18" s="2551">
        <f t="shared" si="10"/>
        <v>6.726647710393413E-2</v>
      </c>
      <c r="F18" s="2552">
        <f t="shared" si="10"/>
        <v>1.0975840534914526E-2</v>
      </c>
      <c r="G18" s="2553">
        <f t="shared" si="10"/>
        <v>6.4888715852313278E-5</v>
      </c>
      <c r="H18" s="2554">
        <f>H17/H2</f>
        <v>2.557738887183161E-2</v>
      </c>
      <c r="I18" s="2573">
        <f>AVERAGE(C18:G18)</f>
        <v>2.2180168783157331E-2</v>
      </c>
      <c r="J18" s="912"/>
      <c r="K18" s="673" t="s">
        <v>4177</v>
      </c>
    </row>
    <row r="19" spans="1:11" customFormat="1" x14ac:dyDescent="0.25">
      <c r="A19" s="3545"/>
      <c r="B19" s="849" t="s">
        <v>4178</v>
      </c>
      <c r="C19" s="2563">
        <f>C5</f>
        <v>25671</v>
      </c>
      <c r="D19" s="2563">
        <f t="shared" ref="D19:I19" si="11">D5</f>
        <v>3887</v>
      </c>
      <c r="E19" s="2563">
        <f t="shared" si="11"/>
        <v>12856</v>
      </c>
      <c r="F19" s="2563">
        <f t="shared" si="11"/>
        <v>8266</v>
      </c>
      <c r="G19" s="2563">
        <f t="shared" si="11"/>
        <v>2374</v>
      </c>
      <c r="H19" s="2563">
        <f>H5</f>
        <v>53054</v>
      </c>
      <c r="I19" s="2564">
        <f t="shared" si="11"/>
        <v>10610.8</v>
      </c>
      <c r="J19" s="1712"/>
      <c r="K19" s="899" t="s">
        <v>4179</v>
      </c>
    </row>
    <row r="20" spans="1:11" customFormat="1" x14ac:dyDescent="0.25">
      <c r="A20" s="3545"/>
      <c r="B20" s="834" t="s">
        <v>4180</v>
      </c>
      <c r="C20" s="64">
        <f>C7</f>
        <v>7946</v>
      </c>
      <c r="D20" s="712">
        <f t="shared" ref="D20:I20" si="12">D7</f>
        <v>547</v>
      </c>
      <c r="E20" s="675">
        <f t="shared" si="12"/>
        <v>2383</v>
      </c>
      <c r="F20" s="697">
        <f t="shared" si="12"/>
        <v>1778</v>
      </c>
      <c r="G20" s="707">
        <f t="shared" si="12"/>
        <v>886</v>
      </c>
      <c r="H20" s="1061">
        <f t="shared" si="12"/>
        <v>13540</v>
      </c>
      <c r="I20" s="1130">
        <f t="shared" si="12"/>
        <v>2708</v>
      </c>
      <c r="J20" s="2261"/>
      <c r="K20" s="673" t="s">
        <v>4181</v>
      </c>
    </row>
    <row r="21" spans="1:11" customFormat="1" x14ac:dyDescent="0.25">
      <c r="A21" s="3546"/>
      <c r="B21" s="693" t="s">
        <v>4156</v>
      </c>
      <c r="C21" s="2549">
        <f>C20/C19</f>
        <v>0.30953215690857389</v>
      </c>
      <c r="D21" s="2550">
        <f t="shared" ref="D21:G21" si="13">D20/D19</f>
        <v>0.1407254952405454</v>
      </c>
      <c r="E21" s="2551">
        <f t="shared" si="13"/>
        <v>0.18536092097075296</v>
      </c>
      <c r="F21" s="2552">
        <f t="shared" si="13"/>
        <v>0.21509799177353012</v>
      </c>
      <c r="G21" s="2553">
        <f t="shared" si="13"/>
        <v>0.37320977253580456</v>
      </c>
      <c r="H21" s="2554">
        <f>H20/H19</f>
        <v>0.25521167112753046</v>
      </c>
      <c r="I21" s="2555">
        <f>AVERAGE(C21:G21)</f>
        <v>0.24478526748584137</v>
      </c>
      <c r="J21" s="2262"/>
      <c r="K21" s="673" t="s">
        <v>4182</v>
      </c>
    </row>
    <row r="22" spans="1:11" s="1" customFormat="1" x14ac:dyDescent="0.25">
      <c r="A22" s="3546"/>
      <c r="B22" s="696" t="s">
        <v>4183</v>
      </c>
      <c r="C22" s="703">
        <f>C5-C7</f>
        <v>17725</v>
      </c>
      <c r="D22" s="712">
        <f>D5-D7</f>
        <v>3340</v>
      </c>
      <c r="E22" s="682">
        <f>E5-E7</f>
        <v>10473</v>
      </c>
      <c r="F22" s="697">
        <f>F5-F7</f>
        <v>6488</v>
      </c>
      <c r="G22" s="701">
        <f>G5-G7</f>
        <v>1488</v>
      </c>
      <c r="H22" s="1063">
        <f>SUM(C22:G22)</f>
        <v>39514</v>
      </c>
      <c r="I22" s="1132">
        <f>AVERAGE(C22:G22)</f>
        <v>7902.8</v>
      </c>
      <c r="J22" s="2261"/>
      <c r="K22" s="679" t="s">
        <v>4184</v>
      </c>
    </row>
    <row r="23" spans="1:11" customFormat="1" ht="15.75" thickBot="1" x14ac:dyDescent="0.3">
      <c r="A23" s="3546"/>
      <c r="B23" s="695" t="s">
        <v>4185</v>
      </c>
      <c r="C23" s="2549">
        <f>C22/C19</f>
        <v>0.69046784309142617</v>
      </c>
      <c r="D23" s="2550">
        <f t="shared" ref="D23:G23" si="14">D22/D19</f>
        <v>0.85927450475945455</v>
      </c>
      <c r="E23" s="2551">
        <f t="shared" si="14"/>
        <v>0.81463907902924704</v>
      </c>
      <c r="F23" s="2552">
        <f t="shared" si="14"/>
        <v>0.78490200822646983</v>
      </c>
      <c r="G23" s="2553">
        <f t="shared" si="14"/>
        <v>0.62679022746419544</v>
      </c>
      <c r="H23" s="2547">
        <f>H22/H19</f>
        <v>0.7447883288724696</v>
      </c>
      <c r="I23" s="2548">
        <f>AVERAGE(C23:G23)</f>
        <v>0.7552147325141586</v>
      </c>
      <c r="J23" s="2262"/>
      <c r="K23" s="673" t="s">
        <v>4186</v>
      </c>
    </row>
    <row r="24" spans="1:11" customFormat="1" ht="15.75" thickTop="1" x14ac:dyDescent="0.25">
      <c r="A24" s="3546"/>
      <c r="B24" s="693" t="s">
        <v>4164</v>
      </c>
      <c r="C24" s="704">
        <f>C11/C19</f>
        <v>0.40169841455338712</v>
      </c>
      <c r="D24" s="938">
        <f t="shared" ref="D24:H24" si="15">D11/D19</f>
        <v>0.20761512734756882</v>
      </c>
      <c r="E24" s="705">
        <f t="shared" si="15"/>
        <v>0.29830429371499689</v>
      </c>
      <c r="F24" s="702">
        <f t="shared" si="15"/>
        <v>0.29385434309218483</v>
      </c>
      <c r="G24" s="708">
        <f t="shared" si="15"/>
        <v>0.39132266217354678</v>
      </c>
      <c r="H24" s="1066">
        <f t="shared" si="15"/>
        <v>0.3451577637878388</v>
      </c>
      <c r="I24" s="1135">
        <f>AVERAGE(C24:G24)</f>
        <v>0.31855896817633689</v>
      </c>
      <c r="J24" s="2262"/>
      <c r="K24" s="673" t="s">
        <v>4187</v>
      </c>
    </row>
    <row r="25" spans="1:11" customFormat="1" x14ac:dyDescent="0.25">
      <c r="A25" s="3546"/>
      <c r="B25" s="693" t="s">
        <v>4168</v>
      </c>
      <c r="C25" s="63">
        <f>C13/C19</f>
        <v>9.8087335904327846E-2</v>
      </c>
      <c r="D25" s="937">
        <f t="shared" ref="D25:G25" si="16">D13/D19</f>
        <v>0.10033444816053512</v>
      </c>
      <c r="E25" s="61">
        <f t="shared" si="16"/>
        <v>0.16568139390168016</v>
      </c>
      <c r="F25" s="694">
        <f t="shared" si="16"/>
        <v>0.19102346963464795</v>
      </c>
      <c r="G25" s="683">
        <f t="shared" si="16"/>
        <v>0.18913226621735468</v>
      </c>
      <c r="H25" s="1066">
        <f>H13/H19</f>
        <v>0.13318505673464773</v>
      </c>
      <c r="I25" s="1135">
        <f t="shared" ref="I25:I27" si="17">AVERAGE(C25:G25)</f>
        <v>0.14885178276370917</v>
      </c>
      <c r="J25" s="2262"/>
      <c r="K25" s="673" t="s">
        <v>4188</v>
      </c>
    </row>
    <row r="26" spans="1:11" customFormat="1" x14ac:dyDescent="0.25">
      <c r="A26" s="3546"/>
      <c r="B26" s="693" t="s">
        <v>4172</v>
      </c>
      <c r="C26" s="63">
        <f>C15/C19</f>
        <v>2.438549335826419E-2</v>
      </c>
      <c r="D26" s="937">
        <f t="shared" ref="D26:G26" si="18">D15/D19</f>
        <v>4.2706457422176484E-2</v>
      </c>
      <c r="E26" s="61">
        <f t="shared" si="18"/>
        <v>6.5339141257000619E-2</v>
      </c>
      <c r="F26" s="694">
        <f t="shared" si="18"/>
        <v>4.3067989353980159E-2</v>
      </c>
      <c r="G26" s="683">
        <f t="shared" si="18"/>
        <v>1.2636899747262005E-3</v>
      </c>
      <c r="H26" s="1066">
        <f>H15/H19</f>
        <v>3.7527801862253553E-2</v>
      </c>
      <c r="I26" s="1135">
        <f t="shared" si="17"/>
        <v>3.5352554273229531E-2</v>
      </c>
      <c r="J26" s="2262"/>
      <c r="K26" s="673" t="s">
        <v>4189</v>
      </c>
    </row>
    <row r="27" spans="1:11" s="1" customFormat="1" ht="15.75" thickBot="1" x14ac:dyDescent="0.3">
      <c r="A27" s="3547"/>
      <c r="B27" s="837" t="s">
        <v>4176</v>
      </c>
      <c r="C27" s="63">
        <f>C17/C19</f>
        <v>4.6122083284640257E-2</v>
      </c>
      <c r="D27" s="937">
        <f t="shared" ref="D27:G27" si="19">D17/D19</f>
        <v>1.4149729868793414E-2</v>
      </c>
      <c r="E27" s="61">
        <f t="shared" si="19"/>
        <v>0.12328873677660236</v>
      </c>
      <c r="F27" s="694">
        <f t="shared" si="19"/>
        <v>2.1050084684248731E-2</v>
      </c>
      <c r="G27" s="683">
        <f t="shared" si="19"/>
        <v>4.2122999157540015E-4</v>
      </c>
      <c r="H27" s="1066">
        <f>H17/H19</f>
        <v>5.6527311795529084E-2</v>
      </c>
      <c r="I27" s="1135">
        <f t="shared" si="17"/>
        <v>4.1006372921172034E-2</v>
      </c>
      <c r="J27" s="2262"/>
      <c r="K27" s="679" t="s">
        <v>4190</v>
      </c>
    </row>
    <row r="28" spans="1:11" s="1" customFormat="1" ht="15.75" customHeight="1" x14ac:dyDescent="0.25">
      <c r="A28" s="3548" t="s">
        <v>4191</v>
      </c>
      <c r="B28" s="773" t="s">
        <v>4144</v>
      </c>
      <c r="C28" s="900">
        <f>'BNP avec amende'!C840</f>
        <v>2741</v>
      </c>
      <c r="D28" s="900">
        <f>BPCE!C727</f>
        <v>5925</v>
      </c>
      <c r="E28" s="900">
        <f>SG!C784</f>
        <v>4376</v>
      </c>
      <c r="F28" s="900">
        <f>CA!C963</f>
        <v>2605</v>
      </c>
      <c r="G28" s="900">
        <f>CM!C478</f>
        <v>6852</v>
      </c>
      <c r="H28" s="900">
        <f>SUM(C28:G28)</f>
        <v>22499</v>
      </c>
      <c r="I28" s="900">
        <f>AVERAGE(C28:G28)</f>
        <v>4499.8</v>
      </c>
      <c r="J28" s="1712"/>
      <c r="K28" s="899" t="s">
        <v>4449</v>
      </c>
    </row>
    <row r="29" spans="1:11" customFormat="1" x14ac:dyDescent="0.25">
      <c r="A29" s="3549"/>
      <c r="B29" s="716" t="s">
        <v>4192</v>
      </c>
      <c r="C29" s="850">
        <f>'BNP avec amende'!C841</f>
        <v>-1296</v>
      </c>
      <c r="D29" s="939">
        <f>BPCE!C728</f>
        <v>4581</v>
      </c>
      <c r="E29" s="873">
        <f>SG!C785</f>
        <v>366</v>
      </c>
      <c r="F29" s="717">
        <f>CA!C964</f>
        <v>154</v>
      </c>
      <c r="G29" s="884">
        <f>CM!C479</f>
        <v>6200</v>
      </c>
      <c r="H29" s="1071">
        <f t="shared" ref="H29:H39" si="20">SUM(C29:G29)</f>
        <v>10005</v>
      </c>
      <c r="I29" s="1070">
        <f t="shared" ref="I29:I39" si="21">AVERAGE(C29:G29)</f>
        <v>2001</v>
      </c>
      <c r="J29" s="913"/>
      <c r="K29" s="673" t="s">
        <v>4450</v>
      </c>
    </row>
    <row r="30" spans="1:11" customFormat="1" x14ac:dyDescent="0.25">
      <c r="A30" s="3549"/>
      <c r="B30" s="716" t="s">
        <v>4193</v>
      </c>
      <c r="C30" s="763">
        <f>C29/C28</f>
        <v>-0.47282013863553446</v>
      </c>
      <c r="D30" s="940">
        <f t="shared" ref="D30:G30" si="22">D29/D28</f>
        <v>0.77316455696202535</v>
      </c>
      <c r="E30" s="765">
        <f t="shared" si="22"/>
        <v>8.3638025594149915E-2</v>
      </c>
      <c r="F30" s="766">
        <f t="shared" si="22"/>
        <v>5.9117082533589251E-2</v>
      </c>
      <c r="G30" s="889">
        <f t="shared" si="22"/>
        <v>0.9048453006421483</v>
      </c>
      <c r="H30" s="1072">
        <f>H29/H28</f>
        <v>0.44468643050802259</v>
      </c>
      <c r="I30" s="1138">
        <f t="shared" si="21"/>
        <v>0.26958896541927568</v>
      </c>
      <c r="J30" s="1077"/>
      <c r="K30" s="673" t="s">
        <v>4451</v>
      </c>
    </row>
    <row r="31" spans="1:11" customFormat="1" x14ac:dyDescent="0.25">
      <c r="A31" s="3549"/>
      <c r="B31" s="721" t="s">
        <v>4194</v>
      </c>
      <c r="C31" s="851">
        <f>'BNP avec amende'!C842</f>
        <v>4037</v>
      </c>
      <c r="D31" s="941">
        <f>BPCE!C729</f>
        <v>1344</v>
      </c>
      <c r="E31" s="874">
        <f>SG!C786</f>
        <v>4010</v>
      </c>
      <c r="F31" s="722">
        <f>CA!C965</f>
        <v>2451</v>
      </c>
      <c r="G31" s="885">
        <f>CM!C480</f>
        <v>652</v>
      </c>
      <c r="H31" s="1073">
        <f t="shared" si="20"/>
        <v>12494</v>
      </c>
      <c r="I31" s="1139">
        <f t="shared" si="21"/>
        <v>2498.8000000000002</v>
      </c>
      <c r="J31" s="913"/>
      <c r="K31" s="673" t="s">
        <v>4452</v>
      </c>
    </row>
    <row r="32" spans="1:11" customFormat="1" ht="15.75" thickBot="1" x14ac:dyDescent="0.3">
      <c r="A32" s="3549"/>
      <c r="B32" s="723" t="s">
        <v>4195</v>
      </c>
      <c r="C32" s="691">
        <f>C31/C28</f>
        <v>1.4728201386355344</v>
      </c>
      <c r="D32" s="935">
        <f t="shared" ref="D32:H32" si="23">D31/D28</f>
        <v>0.22683544303797468</v>
      </c>
      <c r="E32" s="688">
        <f t="shared" si="23"/>
        <v>0.9163619744058501</v>
      </c>
      <c r="F32" s="724">
        <f t="shared" si="23"/>
        <v>0.94088291746641073</v>
      </c>
      <c r="G32" s="689">
        <f t="shared" si="23"/>
        <v>9.5154699357851716E-2</v>
      </c>
      <c r="H32" s="914">
        <f t="shared" si="23"/>
        <v>0.55531356949197741</v>
      </c>
      <c r="I32" s="920">
        <f>AVERAGE(C32:G32)</f>
        <v>0.73041103458072432</v>
      </c>
      <c r="J32" s="912"/>
      <c r="K32" s="673" t="s">
        <v>4453</v>
      </c>
    </row>
    <row r="33" spans="1:11" customFormat="1" ht="15.75" thickTop="1" x14ac:dyDescent="0.25">
      <c r="A33" s="3549"/>
      <c r="B33" s="725" t="s">
        <v>953</v>
      </c>
      <c r="C33" s="852">
        <f>'BNP avec amende'!C843</f>
        <v>-423</v>
      </c>
      <c r="D33" s="942">
        <f>BPCE!C730</f>
        <v>160</v>
      </c>
      <c r="E33" s="875">
        <f>SG!C787</f>
        <v>1327</v>
      </c>
      <c r="F33" s="726">
        <f>CA!C966</f>
        <v>701</v>
      </c>
      <c r="G33" s="886">
        <f>CM!C481</f>
        <v>287</v>
      </c>
      <c r="H33" s="1074">
        <f t="shared" si="20"/>
        <v>2052</v>
      </c>
      <c r="I33" s="1068">
        <f t="shared" si="21"/>
        <v>410.4</v>
      </c>
      <c r="J33" s="913"/>
      <c r="K33" s="673" t="s">
        <v>4454</v>
      </c>
    </row>
    <row r="34" spans="1:11" customFormat="1" x14ac:dyDescent="0.25">
      <c r="A34" s="3549"/>
      <c r="B34" s="727" t="s">
        <v>4196</v>
      </c>
      <c r="C34" s="746">
        <f>C33/C28</f>
        <v>-0.1543232396935425</v>
      </c>
      <c r="D34" s="933">
        <f t="shared" ref="D34:H34" si="24">D33/D28</f>
        <v>2.7004219409282701E-2</v>
      </c>
      <c r="E34" s="698">
        <f t="shared" si="24"/>
        <v>0.3032449725776965</v>
      </c>
      <c r="F34" s="728">
        <f t="shared" si="24"/>
        <v>0.26909788867562379</v>
      </c>
      <c r="G34" s="699">
        <f t="shared" si="24"/>
        <v>4.1885580852305898E-2</v>
      </c>
      <c r="H34" s="1075">
        <f t="shared" si="24"/>
        <v>9.1204053513489494E-2</v>
      </c>
      <c r="I34" s="1140">
        <f>AVERAGE(C34:G34)</f>
        <v>9.738188436427328E-2</v>
      </c>
      <c r="J34" s="912"/>
      <c r="K34" s="673" t="s">
        <v>4455</v>
      </c>
    </row>
    <row r="35" spans="1:11" customFormat="1" x14ac:dyDescent="0.25">
      <c r="A35" s="3549"/>
      <c r="B35" s="729" t="s">
        <v>4197</v>
      </c>
      <c r="C35" s="755">
        <f>C28-C33</f>
        <v>3164</v>
      </c>
      <c r="D35" s="712">
        <f t="shared" ref="D35:G35" si="25">D28-D33</f>
        <v>5765</v>
      </c>
      <c r="E35" s="682">
        <f t="shared" si="25"/>
        <v>3049</v>
      </c>
      <c r="F35" s="697">
        <f t="shared" si="25"/>
        <v>1904</v>
      </c>
      <c r="G35" s="701">
        <f t="shared" si="25"/>
        <v>6565</v>
      </c>
      <c r="H35" s="1063">
        <f>SUM(C35:G35)</f>
        <v>20447</v>
      </c>
      <c r="I35" s="1139">
        <f>AVERAGE(C35:G35)</f>
        <v>4089.4</v>
      </c>
      <c r="J35" s="1096"/>
      <c r="K35" s="673" t="s">
        <v>4456</v>
      </c>
    </row>
    <row r="36" spans="1:11" customFormat="1" ht="15.75" thickBot="1" x14ac:dyDescent="0.3">
      <c r="A36" s="3549"/>
      <c r="B36" s="723" t="s">
        <v>4198</v>
      </c>
      <c r="C36" s="691">
        <f>C35/C28</f>
        <v>1.1543232396935426</v>
      </c>
      <c r="D36" s="935">
        <f t="shared" ref="D36:G36" si="26">D35/D28</f>
        <v>0.97299578059071734</v>
      </c>
      <c r="E36" s="688">
        <f t="shared" si="26"/>
        <v>0.69675502742230344</v>
      </c>
      <c r="F36" s="724">
        <f t="shared" si="26"/>
        <v>0.73090211132437621</v>
      </c>
      <c r="G36" s="689">
        <f t="shared" si="26"/>
        <v>0.95811441914769413</v>
      </c>
      <c r="H36" s="914">
        <f>H35/H28</f>
        <v>0.90879594648651052</v>
      </c>
      <c r="I36" s="1142">
        <f>AVERAGE(C36:G36)</f>
        <v>0.9026181156357268</v>
      </c>
      <c r="J36" s="1096"/>
      <c r="K36" s="673" t="s">
        <v>4457</v>
      </c>
    </row>
    <row r="37" spans="1:11" customFormat="1" ht="15.75" thickTop="1" x14ac:dyDescent="0.25">
      <c r="A37" s="3549"/>
      <c r="B37" s="719" t="s">
        <v>4199</v>
      </c>
      <c r="C37" s="850">
        <f>'BNP avec amende'!C844</f>
        <v>294</v>
      </c>
      <c r="D37" s="939">
        <f>BPCE!C731</f>
        <v>286</v>
      </c>
      <c r="E37" s="873">
        <f>SG!C788</f>
        <v>1570</v>
      </c>
      <c r="F37" s="717">
        <f>CA!C967</f>
        <v>992</v>
      </c>
      <c r="G37" s="884">
        <f>CM!C482</f>
        <v>326</v>
      </c>
      <c r="H37" s="1071">
        <f>SUM(C37:G37)</f>
        <v>3468</v>
      </c>
      <c r="I37" s="1070">
        <f>AVERAGE(C37:G37)</f>
        <v>693.6</v>
      </c>
      <c r="J37" s="913"/>
      <c r="K37" s="673" t="s">
        <v>4458</v>
      </c>
    </row>
    <row r="38" spans="1:11" customFormat="1" x14ac:dyDescent="0.25">
      <c r="A38" s="3549"/>
      <c r="B38" s="718" t="s">
        <v>4200</v>
      </c>
      <c r="C38" s="63">
        <f>C37/C28</f>
        <v>0.10726012404232033</v>
      </c>
      <c r="D38" s="937">
        <f t="shared" ref="D38:H38" si="27">D37/D28</f>
        <v>4.8270042194092824E-2</v>
      </c>
      <c r="E38" s="61">
        <f t="shared" si="27"/>
        <v>0.35877513711151737</v>
      </c>
      <c r="F38" s="694">
        <f t="shared" si="27"/>
        <v>0.38080614203454893</v>
      </c>
      <c r="G38" s="683">
        <f t="shared" si="27"/>
        <v>4.7577349678925858E-2</v>
      </c>
      <c r="H38" s="912">
        <f t="shared" si="27"/>
        <v>0.15414018400817814</v>
      </c>
      <c r="I38" s="918">
        <f>AVERAGE(C38:G38)</f>
        <v>0.18853775901228109</v>
      </c>
      <c r="J38" s="912"/>
      <c r="K38" s="679" t="s">
        <v>4459</v>
      </c>
    </row>
    <row r="39" spans="1:11" customFormat="1" x14ac:dyDescent="0.25">
      <c r="A39" s="3549"/>
      <c r="B39" s="716" t="s">
        <v>4201</v>
      </c>
      <c r="C39" s="850">
        <f>'BNP avec amende'!C845</f>
        <v>-2121</v>
      </c>
      <c r="D39" s="939">
        <f>BPCE!C732</f>
        <v>164</v>
      </c>
      <c r="E39" s="873">
        <f>SG!C789</f>
        <v>1207</v>
      </c>
      <c r="F39" s="717">
        <f>CA!C968</f>
        <v>636</v>
      </c>
      <c r="G39" s="884">
        <f>CM!C483</f>
        <v>153</v>
      </c>
      <c r="H39" s="1071">
        <f t="shared" si="20"/>
        <v>39</v>
      </c>
      <c r="I39" s="1070">
        <f t="shared" si="21"/>
        <v>7.8</v>
      </c>
      <c r="J39" s="913"/>
      <c r="K39" s="673" t="s">
        <v>4460</v>
      </c>
    </row>
    <row r="40" spans="1:11" customFormat="1" x14ac:dyDescent="0.25">
      <c r="A40" s="3549"/>
      <c r="B40" s="716" t="s">
        <v>4202</v>
      </c>
      <c r="C40" s="763">
        <f>C39/C28</f>
        <v>-0.77380518059102521</v>
      </c>
      <c r="D40" s="940">
        <f t="shared" ref="D40:G40" si="28">D39/D28</f>
        <v>2.7679324894514769E-2</v>
      </c>
      <c r="E40" s="765">
        <f t="shared" si="28"/>
        <v>0.27582266910420478</v>
      </c>
      <c r="F40" s="766">
        <f t="shared" si="28"/>
        <v>0.24414587332053742</v>
      </c>
      <c r="G40" s="889">
        <f t="shared" si="28"/>
        <v>2.2329246935201399E-2</v>
      </c>
      <c r="H40" s="1072">
        <f>H39/H28</f>
        <v>1.733410373794391E-3</v>
      </c>
      <c r="I40" s="1138">
        <f>AVERAGE(C40:G40)</f>
        <v>-4.0765613267313372E-2</v>
      </c>
      <c r="J40" s="1077"/>
      <c r="K40" s="679" t="s">
        <v>4461</v>
      </c>
    </row>
    <row r="41" spans="1:11" customFormat="1" x14ac:dyDescent="0.25">
      <c r="A41" s="3549"/>
      <c r="B41" s="716" t="s">
        <v>4203</v>
      </c>
      <c r="C41" s="850">
        <f>'BNP avec amende'!C846</f>
        <v>58</v>
      </c>
      <c r="D41" s="939">
        <f>BPCE!C733</f>
        <v>46</v>
      </c>
      <c r="E41" s="873">
        <f>SG!C790</f>
        <v>421</v>
      </c>
      <c r="F41" s="717">
        <f>CA!C969</f>
        <v>120</v>
      </c>
      <c r="G41" s="884">
        <f>CM!C484</f>
        <v>2</v>
      </c>
      <c r="H41" s="1071">
        <f>SUM(C41:G41)</f>
        <v>647</v>
      </c>
      <c r="I41" s="1070">
        <f t="shared" ref="I41:I43" si="29">AVERAGE(C41:G41)</f>
        <v>129.4</v>
      </c>
      <c r="J41" s="913"/>
      <c r="K41" s="673" t="s">
        <v>4462</v>
      </c>
    </row>
    <row r="42" spans="1:11" customFormat="1" x14ac:dyDescent="0.25">
      <c r="A42" s="3549"/>
      <c r="B42" s="716" t="s">
        <v>4204</v>
      </c>
      <c r="C42" s="764">
        <f>C41/C28</f>
        <v>2.1160160525355711E-2</v>
      </c>
      <c r="D42" s="944">
        <f t="shared" ref="D42:G42" si="30">D41/D28</f>
        <v>7.7637130801687763E-3</v>
      </c>
      <c r="E42" s="1035">
        <f t="shared" si="30"/>
        <v>9.6206581352833637E-2</v>
      </c>
      <c r="F42" s="1006">
        <f t="shared" si="30"/>
        <v>4.6065259117082535E-2</v>
      </c>
      <c r="G42" s="1040">
        <f t="shared" si="30"/>
        <v>2.918855808523059E-4</v>
      </c>
      <c r="H42" s="1077">
        <f>H41/H28</f>
        <v>2.8756833637050536E-2</v>
      </c>
      <c r="I42" s="1138">
        <f>AVERAGE(C42:H42)</f>
        <v>3.337407221555725E-2</v>
      </c>
      <c r="J42" s="1077"/>
      <c r="K42" s="673" t="s">
        <v>4463</v>
      </c>
    </row>
    <row r="43" spans="1:11" customFormat="1" x14ac:dyDescent="0.25">
      <c r="A43" s="3549"/>
      <c r="B43" s="716" t="s">
        <v>4205</v>
      </c>
      <c r="C43" s="850">
        <f>'BNP avec amende'!C847</f>
        <v>539</v>
      </c>
      <c r="D43" s="939">
        <f>BPCE!C734</f>
        <v>24</v>
      </c>
      <c r="E43" s="873">
        <f>SG!C791</f>
        <v>94</v>
      </c>
      <c r="F43" s="717">
        <f>CA!C970</f>
        <v>79</v>
      </c>
      <c r="G43" s="884">
        <f>CM!C485</f>
        <v>0</v>
      </c>
      <c r="H43" s="1071">
        <f>SUM(C43:G43)</f>
        <v>736</v>
      </c>
      <c r="I43" s="1070">
        <f t="shared" si="29"/>
        <v>147.19999999999999</v>
      </c>
      <c r="J43" s="913"/>
      <c r="K43" s="679" t="s">
        <v>4464</v>
      </c>
    </row>
    <row r="44" spans="1:11" customFormat="1" x14ac:dyDescent="0.25">
      <c r="A44" s="3549"/>
      <c r="B44" s="716" t="s">
        <v>4206</v>
      </c>
      <c r="C44" s="764">
        <f>C43/C28</f>
        <v>0.19664356074425393</v>
      </c>
      <c r="D44" s="944">
        <f t="shared" ref="D44:G44" si="31">D43/D28</f>
        <v>4.0506329113924053E-3</v>
      </c>
      <c r="E44" s="1035">
        <f t="shared" si="31"/>
        <v>2.1480804387568556E-2</v>
      </c>
      <c r="F44" s="1006">
        <f t="shared" si="31"/>
        <v>3.0326295585412669E-2</v>
      </c>
      <c r="G44" s="1040">
        <f t="shared" si="31"/>
        <v>0</v>
      </c>
      <c r="H44" s="1077">
        <f>H43/H28</f>
        <v>3.2712565002889014E-2</v>
      </c>
      <c r="I44" s="1138">
        <f>AVERAGE(C44:H44)</f>
        <v>4.753564310525276E-2</v>
      </c>
      <c r="J44" s="1077"/>
      <c r="K44" s="673" t="s">
        <v>4465</v>
      </c>
    </row>
    <row r="45" spans="1:11" customFormat="1" x14ac:dyDescent="0.25">
      <c r="A45" s="3549"/>
      <c r="B45" s="849" t="s">
        <v>4178</v>
      </c>
      <c r="C45" s="1161">
        <f>C31</f>
        <v>4037</v>
      </c>
      <c r="D45" s="1161">
        <f t="shared" ref="D45:I45" si="32">D31</f>
        <v>1344</v>
      </c>
      <c r="E45" s="1161">
        <f t="shared" si="32"/>
        <v>4010</v>
      </c>
      <c r="F45" s="1161">
        <f t="shared" si="32"/>
        <v>2451</v>
      </c>
      <c r="G45" s="1161">
        <f t="shared" si="32"/>
        <v>652</v>
      </c>
      <c r="H45" s="1161">
        <f t="shared" si="32"/>
        <v>12494</v>
      </c>
      <c r="I45" s="911">
        <f t="shared" si="32"/>
        <v>2498.8000000000002</v>
      </c>
      <c r="J45" s="1712"/>
      <c r="K45" s="899" t="s">
        <v>4466</v>
      </c>
    </row>
    <row r="46" spans="1:11" customFormat="1" x14ac:dyDescent="0.25">
      <c r="A46" s="3549"/>
      <c r="B46" s="716" t="s">
        <v>4207</v>
      </c>
      <c r="C46" s="850">
        <f>C33</f>
        <v>-423</v>
      </c>
      <c r="D46" s="939">
        <f t="shared" ref="D46:I46" si="33">D33</f>
        <v>160</v>
      </c>
      <c r="E46" s="873">
        <f t="shared" si="33"/>
        <v>1327</v>
      </c>
      <c r="F46" s="717">
        <f t="shared" si="33"/>
        <v>701</v>
      </c>
      <c r="G46" s="884">
        <f t="shared" si="33"/>
        <v>287</v>
      </c>
      <c r="H46" s="1078">
        <f t="shared" si="33"/>
        <v>2052</v>
      </c>
      <c r="I46" s="1143">
        <f t="shared" si="33"/>
        <v>410.4</v>
      </c>
      <c r="J46" s="1078"/>
      <c r="K46" s="1230" t="s">
        <v>4467</v>
      </c>
    </row>
    <row r="47" spans="1:11" customFormat="1" x14ac:dyDescent="0.25">
      <c r="A47" s="3549"/>
      <c r="B47" s="730" t="s">
        <v>4196</v>
      </c>
      <c r="C47" s="746">
        <f>C46/C45</f>
        <v>-0.10478077780530097</v>
      </c>
      <c r="D47" s="933">
        <f t="shared" ref="D47:H47" si="34">D46/D45</f>
        <v>0.11904761904761904</v>
      </c>
      <c r="E47" s="698">
        <f t="shared" si="34"/>
        <v>0.33092269326683293</v>
      </c>
      <c r="F47" s="728">
        <f t="shared" si="34"/>
        <v>0.28600571195430435</v>
      </c>
      <c r="G47" s="699">
        <f t="shared" si="34"/>
        <v>0.44018404907975461</v>
      </c>
      <c r="H47" s="1075">
        <f t="shared" si="34"/>
        <v>0.1642388346406275</v>
      </c>
      <c r="I47" s="1140">
        <f>AVERAGE(C47:G47)</f>
        <v>0.214275859108642</v>
      </c>
      <c r="J47" s="912"/>
      <c r="K47" s="673" t="s">
        <v>4468</v>
      </c>
    </row>
    <row r="48" spans="1:11" customFormat="1" x14ac:dyDescent="0.25">
      <c r="A48" s="3549"/>
      <c r="B48" s="719" t="s">
        <v>4208</v>
      </c>
      <c r="C48" s="850">
        <f>C31-C33</f>
        <v>4460</v>
      </c>
      <c r="D48" s="939">
        <f>D31-D33</f>
        <v>1184</v>
      </c>
      <c r="E48" s="873">
        <f>E31-E33</f>
        <v>2683</v>
      </c>
      <c r="F48" s="717">
        <f>F31-F33</f>
        <v>1750</v>
      </c>
      <c r="G48" s="884">
        <f>G31-G33</f>
        <v>365</v>
      </c>
      <c r="H48" s="1071">
        <f>SUM(C48:G48)</f>
        <v>10442</v>
      </c>
      <c r="I48" s="1070">
        <f>AVERAGE(C48:G48)</f>
        <v>2088.4</v>
      </c>
      <c r="J48" s="913"/>
      <c r="K48" s="679" t="s">
        <v>4469</v>
      </c>
    </row>
    <row r="49" spans="1:61" customFormat="1" ht="15.75" thickBot="1" x14ac:dyDescent="0.3">
      <c r="A49" s="3549"/>
      <c r="B49" s="731" t="s">
        <v>4209</v>
      </c>
      <c r="C49" s="691">
        <f>C48/C45</f>
        <v>1.1047807778053009</v>
      </c>
      <c r="D49" s="935">
        <f t="shared" ref="D49:H49" si="35">D48/D45</f>
        <v>0.88095238095238093</v>
      </c>
      <c r="E49" s="688">
        <f t="shared" si="35"/>
        <v>0.66907730673316712</v>
      </c>
      <c r="F49" s="724">
        <f t="shared" si="35"/>
        <v>0.71399428804569565</v>
      </c>
      <c r="G49" s="689">
        <f t="shared" si="35"/>
        <v>0.55981595092024539</v>
      </c>
      <c r="H49" s="914">
        <f t="shared" si="35"/>
        <v>0.8357611653593725</v>
      </c>
      <c r="I49" s="920">
        <f>AVERAGE(C49:G49)</f>
        <v>0.785724140891358</v>
      </c>
      <c r="J49" s="912"/>
      <c r="K49" s="673" t="s">
        <v>4470</v>
      </c>
    </row>
    <row r="50" spans="1:61" customFormat="1" ht="15.75" thickTop="1" x14ac:dyDescent="0.25">
      <c r="A50" s="3549"/>
      <c r="B50" s="720" t="s">
        <v>4200</v>
      </c>
      <c r="C50" s="63">
        <f>C37/C45</f>
        <v>7.2826356205102805E-2</v>
      </c>
      <c r="D50" s="937">
        <f t="shared" ref="D50:H50" si="36">D37/D45</f>
        <v>0.21279761904761904</v>
      </c>
      <c r="E50" s="61">
        <f t="shared" si="36"/>
        <v>0.39152119700748128</v>
      </c>
      <c r="F50" s="694">
        <f t="shared" si="36"/>
        <v>0.40473276213790288</v>
      </c>
      <c r="G50" s="683">
        <f t="shared" si="36"/>
        <v>0.5</v>
      </c>
      <c r="H50" s="912">
        <f t="shared" si="36"/>
        <v>0.27757323515287335</v>
      </c>
      <c r="I50" s="918">
        <f t="shared" ref="I50" si="37">AVERAGE(C50:G50)</f>
        <v>0.3163755868796212</v>
      </c>
      <c r="J50" s="912"/>
      <c r="K50" s="673" t="s">
        <v>4471</v>
      </c>
    </row>
    <row r="51" spans="1:61" customFormat="1" x14ac:dyDescent="0.25">
      <c r="A51" s="3549"/>
      <c r="B51" s="720" t="s">
        <v>4202</v>
      </c>
      <c r="C51" s="63">
        <f>C39/C45</f>
        <v>-0.52539014119395588</v>
      </c>
      <c r="D51" s="937">
        <f t="shared" ref="D51:G51" si="38">D39/D45</f>
        <v>0.12202380952380952</v>
      </c>
      <c r="E51" s="61">
        <f t="shared" si="38"/>
        <v>0.30099750623441396</v>
      </c>
      <c r="F51" s="694">
        <f t="shared" si="38"/>
        <v>0.25948592411260712</v>
      </c>
      <c r="G51" s="683">
        <f t="shared" si="38"/>
        <v>0.23466257668711657</v>
      </c>
      <c r="H51" s="912">
        <f>H39/H45</f>
        <v>3.1214983191932126E-3</v>
      </c>
      <c r="I51" s="918">
        <f>AVERAGE(C51:H51)</f>
        <v>6.5816862280530755E-2</v>
      </c>
      <c r="J51" s="912"/>
      <c r="K51" s="673" t="s">
        <v>4472</v>
      </c>
    </row>
    <row r="52" spans="1:61" customFormat="1" x14ac:dyDescent="0.25">
      <c r="A52" s="3549"/>
      <c r="B52" s="720" t="s">
        <v>4204</v>
      </c>
      <c r="C52" s="63">
        <f>C41/C45</f>
        <v>1.4367104285360416E-2</v>
      </c>
      <c r="D52" s="937">
        <f t="shared" ref="D52:G52" si="39">D41/D45</f>
        <v>3.4226190476190479E-2</v>
      </c>
      <c r="E52" s="61">
        <f t="shared" si="39"/>
        <v>0.10498753117206983</v>
      </c>
      <c r="F52" s="694">
        <f t="shared" si="39"/>
        <v>4.8959608323133418E-2</v>
      </c>
      <c r="G52" s="683">
        <f t="shared" si="39"/>
        <v>3.0674846625766872E-3</v>
      </c>
      <c r="H52" s="912">
        <f>H41/H45</f>
        <v>5.178485673123099E-2</v>
      </c>
      <c r="I52" s="918">
        <f>AVERAGE(C52:H52)</f>
        <v>4.2898795941760305E-2</v>
      </c>
      <c r="J52" s="912"/>
      <c r="K52" s="673" t="s">
        <v>4473</v>
      </c>
    </row>
    <row r="53" spans="1:61" customFormat="1" ht="15.75" thickBot="1" x14ac:dyDescent="0.3">
      <c r="A53" s="3550"/>
      <c r="B53" s="720" t="s">
        <v>4206</v>
      </c>
      <c r="C53" s="63">
        <f>C43/C45</f>
        <v>0.1335149863760218</v>
      </c>
      <c r="D53" s="937">
        <f t="shared" ref="D53:G53" si="40">D43/D45</f>
        <v>1.7857142857142856E-2</v>
      </c>
      <c r="E53" s="61">
        <f t="shared" si="40"/>
        <v>2.3441396508728181E-2</v>
      </c>
      <c r="F53" s="694">
        <f t="shared" si="40"/>
        <v>3.2231742146062829E-2</v>
      </c>
      <c r="G53" s="683">
        <f t="shared" si="40"/>
        <v>0</v>
      </c>
      <c r="H53" s="912">
        <f>H43/H45</f>
        <v>5.8908275972466784E-2</v>
      </c>
      <c r="I53" s="918">
        <f>AVERAGE(C53:H53)</f>
        <v>4.4325590643403745E-2</v>
      </c>
      <c r="J53" s="912"/>
      <c r="K53" s="679" t="s">
        <v>4474</v>
      </c>
    </row>
    <row r="54" spans="1:61" s="15" customFormat="1" ht="15" customHeight="1" x14ac:dyDescent="0.25">
      <c r="A54" s="3551" t="s">
        <v>4210</v>
      </c>
      <c r="B54" s="848" t="s">
        <v>4144</v>
      </c>
      <c r="C54" s="902">
        <f>'BNP avec amende'!F840</f>
        <v>-2642</v>
      </c>
      <c r="D54" s="902">
        <f>BPCE!F727</f>
        <v>-1913</v>
      </c>
      <c r="E54" s="902">
        <f>SG!F784</f>
        <v>-1381</v>
      </c>
      <c r="F54" s="902">
        <f>CA!F963</f>
        <v>-469</v>
      </c>
      <c r="G54" s="902">
        <f>CM!G478</f>
        <v>-1516</v>
      </c>
      <c r="H54" s="902">
        <f>SUM(C54:G54)</f>
        <v>-7921</v>
      </c>
      <c r="I54" s="900">
        <f>AVERAGE(C54:G54)</f>
        <v>-1584.2</v>
      </c>
      <c r="J54" s="1712"/>
      <c r="K54" s="899" t="s">
        <v>4475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</row>
    <row r="55" spans="1:61" customFormat="1" x14ac:dyDescent="0.25">
      <c r="A55" s="3552"/>
      <c r="B55" s="732" t="s">
        <v>4192</v>
      </c>
      <c r="C55" s="64">
        <f>'BNP avec amende'!F841</f>
        <v>-884</v>
      </c>
      <c r="D55" s="934">
        <f>BPCE!F728</f>
        <v>-1468</v>
      </c>
      <c r="E55" s="62">
        <f>SG!F785</f>
        <v>-332</v>
      </c>
      <c r="F55" s="733">
        <f>CA!F964</f>
        <v>201</v>
      </c>
      <c r="G55" s="684">
        <f>CM!G479</f>
        <v>-1395</v>
      </c>
      <c r="H55" s="913">
        <f t="shared" ref="H55:H65" si="41">SUM(C55:G55)</f>
        <v>-3878</v>
      </c>
      <c r="I55" s="1070">
        <f t="shared" ref="I55:I70" si="42">AVERAGE(C55:G55)</f>
        <v>-775.6</v>
      </c>
      <c r="J55" s="913"/>
      <c r="K55" s="673" t="s">
        <v>4476</v>
      </c>
    </row>
    <row r="56" spans="1:61" customFormat="1" x14ac:dyDescent="0.25">
      <c r="A56" s="3552"/>
      <c r="B56" s="732" t="s">
        <v>4193</v>
      </c>
      <c r="C56" s="763">
        <f>C55/C54</f>
        <v>0.33459500378501134</v>
      </c>
      <c r="D56" s="940">
        <f t="shared" ref="D56:H56" si="43">D55/D54</f>
        <v>0.76738107684265555</v>
      </c>
      <c r="E56" s="765">
        <f t="shared" si="43"/>
        <v>0.24040550325850832</v>
      </c>
      <c r="F56" s="766">
        <f t="shared" si="43"/>
        <v>-0.42857142857142855</v>
      </c>
      <c r="G56" s="889">
        <f t="shared" si="43"/>
        <v>0.92018469656992086</v>
      </c>
      <c r="H56" s="1079">
        <f t="shared" si="43"/>
        <v>0.48958464840297944</v>
      </c>
      <c r="I56" s="1138">
        <f t="shared" si="42"/>
        <v>0.36679897037693349</v>
      </c>
      <c r="J56" s="1077"/>
      <c r="K56" s="673" t="s">
        <v>4477</v>
      </c>
    </row>
    <row r="57" spans="1:61" customFormat="1" x14ac:dyDescent="0.25">
      <c r="A57" s="3552"/>
      <c r="B57" s="735" t="s">
        <v>4211</v>
      </c>
      <c r="C57" s="755">
        <f>'BNP avec amende'!F842</f>
        <v>-1758</v>
      </c>
      <c r="D57" s="712">
        <f>BPCE!F729</f>
        <v>-445</v>
      </c>
      <c r="E57" s="682">
        <f>SG!F786</f>
        <v>-1049</v>
      </c>
      <c r="F57" s="697">
        <f>CA!F965</f>
        <v>-670</v>
      </c>
      <c r="G57" s="701">
        <f>CM!G480</f>
        <v>-121</v>
      </c>
      <c r="H57" s="1063">
        <f t="shared" si="41"/>
        <v>-4043</v>
      </c>
      <c r="I57" s="1139">
        <f t="shared" si="42"/>
        <v>-808.6</v>
      </c>
      <c r="J57" s="913"/>
      <c r="K57" s="673" t="s">
        <v>4478</v>
      </c>
    </row>
    <row r="58" spans="1:61" customFormat="1" ht="15.75" thickBot="1" x14ac:dyDescent="0.3">
      <c r="A58" s="3552"/>
      <c r="B58" s="736" t="s">
        <v>4195</v>
      </c>
      <c r="C58" s="691">
        <f>C57/C54</f>
        <v>0.66540499621498861</v>
      </c>
      <c r="D58" s="935">
        <f t="shared" ref="D58:H58" si="44">D57/D54</f>
        <v>0.23261892315734448</v>
      </c>
      <c r="E58" s="688">
        <f t="shared" si="44"/>
        <v>0.75959449674149171</v>
      </c>
      <c r="F58" s="724">
        <f t="shared" si="44"/>
        <v>1.4285714285714286</v>
      </c>
      <c r="G58" s="689">
        <f t="shared" si="44"/>
        <v>7.9815303430079157E-2</v>
      </c>
      <c r="H58" s="914">
        <f t="shared" si="44"/>
        <v>0.51041535159702056</v>
      </c>
      <c r="I58" s="920">
        <f>AVERAGE(C58:G58)</f>
        <v>0.63320102962306657</v>
      </c>
      <c r="J58" s="912"/>
      <c r="K58" s="673" t="s">
        <v>4479</v>
      </c>
    </row>
    <row r="59" spans="1:61" customFormat="1" ht="15.75" thickTop="1" x14ac:dyDescent="0.25">
      <c r="A59" s="3552"/>
      <c r="B59" s="732" t="s">
        <v>4207</v>
      </c>
      <c r="C59" s="64">
        <f>'BNP avec amende'!F843</f>
        <v>-469</v>
      </c>
      <c r="D59" s="934">
        <f>BPCE!F730</f>
        <v>-23</v>
      </c>
      <c r="E59" s="62">
        <f>SG!F787</f>
        <v>-180</v>
      </c>
      <c r="F59" s="733">
        <f>CA!F966</f>
        <v>-114</v>
      </c>
      <c r="G59" s="684">
        <f>CM!G481</f>
        <v>-39</v>
      </c>
      <c r="H59" s="913">
        <f t="shared" si="41"/>
        <v>-825</v>
      </c>
      <c r="I59" s="1070">
        <f t="shared" si="42"/>
        <v>-165</v>
      </c>
      <c r="J59" s="913"/>
      <c r="K59" s="673" t="s">
        <v>4480</v>
      </c>
    </row>
    <row r="60" spans="1:61" s="2" customFormat="1" x14ac:dyDescent="0.25">
      <c r="A60" s="3552"/>
      <c r="B60" s="732" t="s">
        <v>4196</v>
      </c>
      <c r="C60" s="853">
        <f>C59/C54</f>
        <v>0.17751703255109766</v>
      </c>
      <c r="D60" s="945">
        <f t="shared" ref="D60:H60" si="45">D59/D54</f>
        <v>1.2023000522739153E-2</v>
      </c>
      <c r="E60" s="876">
        <f t="shared" si="45"/>
        <v>0.13034033309196236</v>
      </c>
      <c r="F60" s="734">
        <f t="shared" si="45"/>
        <v>0.24307036247334754</v>
      </c>
      <c r="G60" s="887">
        <f t="shared" si="45"/>
        <v>2.5725593667546173E-2</v>
      </c>
      <c r="H60" s="912">
        <f t="shared" si="45"/>
        <v>0.10415351597020578</v>
      </c>
      <c r="I60" s="918">
        <f>AVERAGE(C60:G60)</f>
        <v>0.11773526446133857</v>
      </c>
      <c r="J60" s="912"/>
      <c r="K60" s="674" t="s">
        <v>4481</v>
      </c>
    </row>
    <row r="61" spans="1:61" s="2" customFormat="1" x14ac:dyDescent="0.25">
      <c r="A61" s="3552"/>
      <c r="B61" s="735" t="s">
        <v>4197</v>
      </c>
      <c r="C61" s="2599">
        <f>C54-C59</f>
        <v>-2173</v>
      </c>
      <c r="D61" s="2600">
        <f t="shared" ref="D61:H61" si="46">D54-D59</f>
        <v>-1890</v>
      </c>
      <c r="E61" s="2601">
        <f t="shared" si="46"/>
        <v>-1201</v>
      </c>
      <c r="F61" s="2602">
        <f t="shared" si="46"/>
        <v>-355</v>
      </c>
      <c r="G61" s="2603">
        <f t="shared" si="46"/>
        <v>-1477</v>
      </c>
      <c r="H61" s="2604">
        <f t="shared" si="46"/>
        <v>-7096</v>
      </c>
      <c r="I61" s="1139">
        <f t="shared" ref="I61:I62" si="47">AVERAGE(C61:G61)</f>
        <v>-1419.2</v>
      </c>
      <c r="J61" s="1096"/>
      <c r="K61" s="673" t="s">
        <v>4482</v>
      </c>
    </row>
    <row r="62" spans="1:61" s="2" customFormat="1" ht="15.75" thickBot="1" x14ac:dyDescent="0.3">
      <c r="A62" s="3552"/>
      <c r="B62" s="736" t="s">
        <v>4198</v>
      </c>
      <c r="C62" s="855">
        <f>C61/C54</f>
        <v>0.82248296744890237</v>
      </c>
      <c r="D62" s="947">
        <f t="shared" ref="D62:H62" si="48">D61/D54</f>
        <v>0.98797699947726081</v>
      </c>
      <c r="E62" s="877">
        <f t="shared" si="48"/>
        <v>0.86965966690803764</v>
      </c>
      <c r="F62" s="737">
        <f t="shared" si="48"/>
        <v>0.75692963752665243</v>
      </c>
      <c r="G62" s="888">
        <f t="shared" si="48"/>
        <v>0.97427440633245388</v>
      </c>
      <c r="H62" s="914">
        <f t="shared" si="48"/>
        <v>0.89584648402979417</v>
      </c>
      <c r="I62" s="920">
        <f t="shared" si="47"/>
        <v>0.88226473553866147</v>
      </c>
      <c r="J62" s="912"/>
      <c r="K62" s="673" t="s">
        <v>4483</v>
      </c>
    </row>
    <row r="63" spans="1:61" customFormat="1" ht="15.75" thickTop="1" x14ac:dyDescent="0.25">
      <c r="A63" s="3552"/>
      <c r="B63" s="693" t="s">
        <v>4199</v>
      </c>
      <c r="C63" s="64">
        <f>'BNP avec amende'!F844</f>
        <v>-600</v>
      </c>
      <c r="D63" s="934">
        <f>BPCE!F731</f>
        <v>-114</v>
      </c>
      <c r="E63" s="62">
        <f>SG!F788</f>
        <v>-275</v>
      </c>
      <c r="F63" s="733">
        <f>CA!F967</f>
        <v>-196</v>
      </c>
      <c r="G63" s="684">
        <f>CM!G482</f>
        <v>-47</v>
      </c>
      <c r="H63" s="913">
        <f>SUM(C63:G63)</f>
        <v>-1232</v>
      </c>
      <c r="I63" s="1070">
        <f>AVERAGE(C63:G63)</f>
        <v>-246.4</v>
      </c>
      <c r="J63" s="913"/>
      <c r="K63" s="673" t="s">
        <v>4484</v>
      </c>
    </row>
    <row r="64" spans="1:61" customFormat="1" x14ac:dyDescent="0.25">
      <c r="A64" s="3552"/>
      <c r="B64" s="732" t="s">
        <v>4200</v>
      </c>
      <c r="C64" s="63">
        <f>C63/C54</f>
        <v>0.22710068130204392</v>
      </c>
      <c r="D64" s="937">
        <f t="shared" ref="D64:H64" si="49">D63/D54</f>
        <v>5.9592263460533194E-2</v>
      </c>
      <c r="E64" s="61">
        <f t="shared" si="49"/>
        <v>0.19913106444605358</v>
      </c>
      <c r="F64" s="694">
        <f t="shared" si="49"/>
        <v>0.41791044776119401</v>
      </c>
      <c r="G64" s="683">
        <f t="shared" si="49"/>
        <v>3.1002638522427441E-2</v>
      </c>
      <c r="H64" s="912">
        <f t="shared" si="49"/>
        <v>0.15553591718217397</v>
      </c>
      <c r="I64" s="918">
        <f>AVERAGE(C64:G64)</f>
        <v>0.18694741909845042</v>
      </c>
      <c r="J64" s="912"/>
      <c r="K64" s="679" t="s">
        <v>4485</v>
      </c>
    </row>
    <row r="65" spans="1:11" customFormat="1" x14ac:dyDescent="0.25">
      <c r="A65" s="3552"/>
      <c r="B65" s="732" t="s">
        <v>4201</v>
      </c>
      <c r="C65" s="64">
        <f>'BNP avec amende'!F845</f>
        <v>66</v>
      </c>
      <c r="D65" s="934">
        <f>BPCE!F732</f>
        <v>-12</v>
      </c>
      <c r="E65" s="62">
        <f>SG!F789</f>
        <v>-161</v>
      </c>
      <c r="F65" s="733">
        <f>CA!F968</f>
        <v>-105</v>
      </c>
      <c r="G65" s="684">
        <f>CM!G483</f>
        <v>-24</v>
      </c>
      <c r="H65" s="913">
        <f t="shared" si="41"/>
        <v>-236</v>
      </c>
      <c r="I65" s="1070">
        <f t="shared" si="42"/>
        <v>-47.2</v>
      </c>
      <c r="J65" s="913"/>
      <c r="K65" s="673" t="s">
        <v>4486</v>
      </c>
    </row>
    <row r="66" spans="1:11" customFormat="1" x14ac:dyDescent="0.25">
      <c r="A66" s="3552"/>
      <c r="B66" s="732" t="s">
        <v>4202</v>
      </c>
      <c r="C66" s="763">
        <f>C65/C54</f>
        <v>-2.4981074943224831E-2</v>
      </c>
      <c r="D66" s="940">
        <f t="shared" ref="D66:H66" si="50">D65/D54</f>
        <v>6.2728698379508627E-3</v>
      </c>
      <c r="E66" s="765">
        <f t="shared" si="50"/>
        <v>0.1165821868211441</v>
      </c>
      <c r="F66" s="766">
        <f t="shared" si="50"/>
        <v>0.22388059701492538</v>
      </c>
      <c r="G66" s="889">
        <f t="shared" si="50"/>
        <v>1.5831134564643801E-2</v>
      </c>
      <c r="H66" s="1079">
        <f t="shared" si="50"/>
        <v>2.9794217901780079E-2</v>
      </c>
      <c r="I66" s="1138">
        <f t="shared" si="42"/>
        <v>6.7517142659087856E-2</v>
      </c>
      <c r="J66" s="1077"/>
      <c r="K66" s="679" t="s">
        <v>4487</v>
      </c>
    </row>
    <row r="67" spans="1:11" customFormat="1" x14ac:dyDescent="0.25">
      <c r="A67" s="3552"/>
      <c r="B67" s="732" t="s">
        <v>4203</v>
      </c>
      <c r="C67" s="64">
        <f>'BNP avec amende'!F846</f>
        <v>16</v>
      </c>
      <c r="D67" s="934">
        <f>BPCE!F733</f>
        <v>-4</v>
      </c>
      <c r="E67" s="62">
        <f>SG!F790</f>
        <v>-49</v>
      </c>
      <c r="F67" s="733">
        <f>CA!F969</f>
        <v>-8</v>
      </c>
      <c r="G67" s="684">
        <f>CM!G484</f>
        <v>0</v>
      </c>
      <c r="H67" s="913">
        <f>SUM(C67:G67)</f>
        <v>-45</v>
      </c>
      <c r="I67" s="1070">
        <f t="shared" si="42"/>
        <v>-9</v>
      </c>
      <c r="J67" s="913"/>
      <c r="K67" s="673" t="s">
        <v>4488</v>
      </c>
    </row>
    <row r="68" spans="1:11" customFormat="1" x14ac:dyDescent="0.25">
      <c r="A68" s="3552"/>
      <c r="B68" s="732" t="s">
        <v>4204</v>
      </c>
      <c r="C68" s="763">
        <f>C67/C54</f>
        <v>-6.0560181680545042E-3</v>
      </c>
      <c r="D68" s="940">
        <f t="shared" ref="D68:G68" si="51">D67/D54</f>
        <v>2.0909566126502874E-3</v>
      </c>
      <c r="E68" s="765">
        <f t="shared" si="51"/>
        <v>3.5481535119478637E-2</v>
      </c>
      <c r="F68" s="766">
        <f t="shared" si="51"/>
        <v>1.7057569296375266E-2</v>
      </c>
      <c r="G68" s="889">
        <f t="shared" si="51"/>
        <v>0</v>
      </c>
      <c r="H68" s="1077">
        <f>H67/H54</f>
        <v>5.6811008711021337E-3</v>
      </c>
      <c r="I68" s="1138">
        <f t="shared" si="42"/>
        <v>9.714808572089938E-3</v>
      </c>
      <c r="J68" s="1077"/>
      <c r="K68" s="673" t="s">
        <v>4489</v>
      </c>
    </row>
    <row r="69" spans="1:11" customFormat="1" x14ac:dyDescent="0.25">
      <c r="A69" s="3552"/>
      <c r="B69" s="732" t="s">
        <v>4205</v>
      </c>
      <c r="C69" s="64">
        <f>'BNP avec amende'!F847</f>
        <v>-188</v>
      </c>
      <c r="D69" s="934">
        <f>BPCE!F734</f>
        <v>-6</v>
      </c>
      <c r="E69" s="62">
        <f>SG!F791</f>
        <v>-74</v>
      </c>
      <c r="F69" s="733">
        <f>CA!F970</f>
        <v>-23</v>
      </c>
      <c r="G69" s="684">
        <f>CM!G485</f>
        <v>0</v>
      </c>
      <c r="H69" s="913">
        <f>SUM(C69:G69)</f>
        <v>-291</v>
      </c>
      <c r="I69" s="1070">
        <f t="shared" si="42"/>
        <v>-58.2</v>
      </c>
      <c r="J69" s="913"/>
      <c r="K69" s="679" t="s">
        <v>4490</v>
      </c>
    </row>
    <row r="70" spans="1:11" customFormat="1" x14ac:dyDescent="0.25">
      <c r="A70" s="3552"/>
      <c r="B70" s="732" t="s">
        <v>946</v>
      </c>
      <c r="C70" s="763">
        <f>C69/C54</f>
        <v>7.1158213474640422E-2</v>
      </c>
      <c r="D70" s="940">
        <f t="shared" ref="D70:H70" si="52">D69/D54</f>
        <v>3.1364349189754314E-3</v>
      </c>
      <c r="E70" s="765">
        <f t="shared" si="52"/>
        <v>5.3584359160028967E-2</v>
      </c>
      <c r="F70" s="766">
        <f t="shared" si="52"/>
        <v>4.9040511727078892E-2</v>
      </c>
      <c r="G70" s="889">
        <f t="shared" si="52"/>
        <v>0</v>
      </c>
      <c r="H70" s="1077">
        <f t="shared" si="52"/>
        <v>3.6737785633127129E-2</v>
      </c>
      <c r="I70" s="1138">
        <f t="shared" si="42"/>
        <v>3.538390385614474E-2</v>
      </c>
      <c r="J70" s="1077"/>
      <c r="K70" s="673" t="s">
        <v>4491</v>
      </c>
    </row>
    <row r="71" spans="1:11" customFormat="1" x14ac:dyDescent="0.25">
      <c r="A71" s="3552"/>
      <c r="B71" s="849" t="s">
        <v>4178</v>
      </c>
      <c r="C71" s="1161">
        <f>C57</f>
        <v>-1758</v>
      </c>
      <c r="D71" s="1161">
        <f t="shared" ref="D71:I71" si="53">D57</f>
        <v>-445</v>
      </c>
      <c r="E71" s="1161">
        <f t="shared" si="53"/>
        <v>-1049</v>
      </c>
      <c r="F71" s="1161">
        <f t="shared" si="53"/>
        <v>-670</v>
      </c>
      <c r="G71" s="1161">
        <f t="shared" si="53"/>
        <v>-121</v>
      </c>
      <c r="H71" s="1161">
        <f t="shared" si="53"/>
        <v>-4043</v>
      </c>
      <c r="I71" s="911">
        <f t="shared" si="53"/>
        <v>-808.6</v>
      </c>
      <c r="J71" s="1712"/>
      <c r="K71" s="899" t="s">
        <v>4492</v>
      </c>
    </row>
    <row r="72" spans="1:11" customFormat="1" x14ac:dyDescent="0.25">
      <c r="A72" s="3552"/>
      <c r="B72" s="732" t="s">
        <v>4207</v>
      </c>
      <c r="C72" s="64">
        <f>C59</f>
        <v>-469</v>
      </c>
      <c r="D72" s="934">
        <f t="shared" ref="D72:I72" si="54">D59</f>
        <v>-23</v>
      </c>
      <c r="E72" s="62">
        <f t="shared" si="54"/>
        <v>-180</v>
      </c>
      <c r="F72" s="733">
        <f t="shared" si="54"/>
        <v>-114</v>
      </c>
      <c r="G72" s="684">
        <f t="shared" si="54"/>
        <v>-39</v>
      </c>
      <c r="H72" s="1081">
        <f t="shared" si="54"/>
        <v>-825</v>
      </c>
      <c r="I72" s="1144">
        <f t="shared" si="54"/>
        <v>-165</v>
      </c>
      <c r="J72" s="1081"/>
      <c r="K72" s="1230"/>
    </row>
    <row r="73" spans="1:11" customFormat="1" x14ac:dyDescent="0.25">
      <c r="A73" s="3552"/>
      <c r="B73" s="693" t="s">
        <v>4196</v>
      </c>
      <c r="C73" s="63">
        <f>C72/C71</f>
        <v>0.26678043230944254</v>
      </c>
      <c r="D73" s="937">
        <f t="shared" ref="D73:H73" si="55">D72/D71</f>
        <v>5.1685393258426963E-2</v>
      </c>
      <c r="E73" s="61">
        <f t="shared" si="55"/>
        <v>0.17159199237368922</v>
      </c>
      <c r="F73" s="694">
        <f t="shared" si="55"/>
        <v>0.17014925373134329</v>
      </c>
      <c r="G73" s="683">
        <f t="shared" si="55"/>
        <v>0.32231404958677684</v>
      </c>
      <c r="H73" s="912">
        <f t="shared" si="55"/>
        <v>0.20405639376700471</v>
      </c>
      <c r="I73" s="918">
        <f>AVERAGE(C73:G73)</f>
        <v>0.19650422425193578</v>
      </c>
      <c r="J73" s="912"/>
      <c r="K73" s="673" t="s">
        <v>4493</v>
      </c>
    </row>
    <row r="74" spans="1:11" customFormat="1" x14ac:dyDescent="0.25">
      <c r="A74" s="3552"/>
      <c r="B74" s="696" t="s">
        <v>4208</v>
      </c>
      <c r="C74" s="755">
        <f>C57-C59</f>
        <v>-1289</v>
      </c>
      <c r="D74" s="712">
        <f t="shared" ref="D74:H74" si="56">D57-D59</f>
        <v>-422</v>
      </c>
      <c r="E74" s="682">
        <f t="shared" si="56"/>
        <v>-869</v>
      </c>
      <c r="F74" s="697">
        <f t="shared" si="56"/>
        <v>-556</v>
      </c>
      <c r="G74" s="701">
        <f t="shared" si="56"/>
        <v>-82</v>
      </c>
      <c r="H74" s="1063">
        <f t="shared" si="56"/>
        <v>-3218</v>
      </c>
      <c r="I74" s="1139">
        <f>AVERAGE(C74:G74)</f>
        <v>-643.6</v>
      </c>
      <c r="J74" s="913"/>
      <c r="K74" s="673" t="s">
        <v>4494</v>
      </c>
    </row>
    <row r="75" spans="1:11" customFormat="1" ht="15.75" thickBot="1" x14ac:dyDescent="0.3">
      <c r="A75" s="3552"/>
      <c r="B75" s="695" t="s">
        <v>4209</v>
      </c>
      <c r="C75" s="691">
        <f>C74/C71</f>
        <v>0.73321956769055741</v>
      </c>
      <c r="D75" s="935">
        <f t="shared" ref="D75:H75" si="57">D74/D71</f>
        <v>0.94831460674157309</v>
      </c>
      <c r="E75" s="688">
        <f t="shared" si="57"/>
        <v>0.82840800762631073</v>
      </c>
      <c r="F75" s="724">
        <f t="shared" si="57"/>
        <v>0.82985074626865674</v>
      </c>
      <c r="G75" s="689">
        <f t="shared" si="57"/>
        <v>0.6776859504132231</v>
      </c>
      <c r="H75" s="914">
        <f t="shared" si="57"/>
        <v>0.79594360623299532</v>
      </c>
      <c r="I75" s="920">
        <f>AVERAGE(C75:G75)</f>
        <v>0.80349577574806419</v>
      </c>
      <c r="J75" s="912"/>
      <c r="K75" s="673" t="s">
        <v>4495</v>
      </c>
    </row>
    <row r="76" spans="1:11" customFormat="1" ht="15.75" thickTop="1" x14ac:dyDescent="0.25">
      <c r="A76" s="3552"/>
      <c r="B76" s="693" t="s">
        <v>4200</v>
      </c>
      <c r="C76" s="63">
        <f>C63/C71</f>
        <v>0.34129692832764508</v>
      </c>
      <c r="D76" s="937">
        <f t="shared" ref="D76:H76" si="58">D63/D71</f>
        <v>0.25617977528089886</v>
      </c>
      <c r="E76" s="61">
        <f t="shared" si="58"/>
        <v>0.26215443279313633</v>
      </c>
      <c r="F76" s="694">
        <f t="shared" si="58"/>
        <v>0.29253731343283584</v>
      </c>
      <c r="G76" s="683">
        <f t="shared" si="58"/>
        <v>0.38842975206611569</v>
      </c>
      <c r="H76" s="912">
        <f t="shared" si="58"/>
        <v>0.30472421469206035</v>
      </c>
      <c r="I76" s="918">
        <f t="shared" ref="I76:I79" si="59">AVERAGE(C76:G76)</f>
        <v>0.3081196403801264</v>
      </c>
      <c r="J76" s="912"/>
      <c r="K76" s="673" t="s">
        <v>4496</v>
      </c>
    </row>
    <row r="77" spans="1:11" customFormat="1" x14ac:dyDescent="0.25">
      <c r="A77" s="3552"/>
      <c r="B77" s="693" t="s">
        <v>4202</v>
      </c>
      <c r="C77" s="63">
        <f>C65/C71</f>
        <v>-3.7542662116040959E-2</v>
      </c>
      <c r="D77" s="937">
        <f t="shared" ref="D77:H77" si="60">D65/D71</f>
        <v>2.6966292134831461E-2</v>
      </c>
      <c r="E77" s="61">
        <f t="shared" si="60"/>
        <v>0.15347950428979981</v>
      </c>
      <c r="F77" s="694">
        <f t="shared" si="60"/>
        <v>0.15671641791044777</v>
      </c>
      <c r="G77" s="683">
        <f t="shared" si="60"/>
        <v>0.19834710743801653</v>
      </c>
      <c r="H77" s="912">
        <f t="shared" si="60"/>
        <v>5.8372495671531043E-2</v>
      </c>
      <c r="I77" s="918">
        <f t="shared" si="59"/>
        <v>9.9593331931410928E-2</v>
      </c>
      <c r="J77" s="912"/>
      <c r="K77" s="673" t="s">
        <v>4497</v>
      </c>
    </row>
    <row r="78" spans="1:11" customFormat="1" x14ac:dyDescent="0.25">
      <c r="A78" s="3552"/>
      <c r="B78" s="693" t="s">
        <v>4204</v>
      </c>
      <c r="C78" s="63">
        <f>C67/C71</f>
        <v>-9.1012514220705342E-3</v>
      </c>
      <c r="D78" s="937">
        <f t="shared" ref="D78:H78" si="61">D67/D71</f>
        <v>8.988764044943821E-3</v>
      </c>
      <c r="E78" s="61">
        <f t="shared" si="61"/>
        <v>4.6711153479504289E-2</v>
      </c>
      <c r="F78" s="694">
        <f t="shared" si="61"/>
        <v>1.1940298507462687E-2</v>
      </c>
      <c r="G78" s="683">
        <f t="shared" si="61"/>
        <v>0</v>
      </c>
      <c r="H78" s="912">
        <f t="shared" si="61"/>
        <v>1.1130348750927528E-2</v>
      </c>
      <c r="I78" s="918">
        <f t="shared" si="59"/>
        <v>1.1707792921968052E-2</v>
      </c>
      <c r="J78" s="912"/>
      <c r="K78" s="673" t="s">
        <v>4498</v>
      </c>
    </row>
    <row r="79" spans="1:11" customFormat="1" ht="15.75" thickBot="1" x14ac:dyDescent="0.3">
      <c r="A79" s="3553"/>
      <c r="B79" s="693" t="s">
        <v>4206</v>
      </c>
      <c r="C79" s="63">
        <f>C69/C71</f>
        <v>0.10693970420932879</v>
      </c>
      <c r="D79" s="937">
        <f t="shared" ref="D79:H79" si="62">D69/D71</f>
        <v>1.3483146067415731E-2</v>
      </c>
      <c r="E79" s="61">
        <f t="shared" si="62"/>
        <v>7.0543374642516685E-2</v>
      </c>
      <c r="F79" s="694">
        <f t="shared" si="62"/>
        <v>3.4328358208955224E-2</v>
      </c>
      <c r="G79" s="683">
        <f t="shared" si="62"/>
        <v>0</v>
      </c>
      <c r="H79" s="912">
        <f t="shared" si="62"/>
        <v>7.1976255255998017E-2</v>
      </c>
      <c r="I79" s="918">
        <f t="shared" si="59"/>
        <v>4.5058916625643278E-2</v>
      </c>
      <c r="J79" s="912"/>
      <c r="K79" s="673" t="s">
        <v>4499</v>
      </c>
    </row>
    <row r="80" spans="1:11" customFormat="1" ht="15" customHeight="1" x14ac:dyDescent="0.25">
      <c r="A80" s="3554" t="s">
        <v>4212</v>
      </c>
      <c r="B80" s="848" t="s">
        <v>4144</v>
      </c>
      <c r="C80" s="902">
        <f>'BNP avec amende'!G840</f>
        <v>179603</v>
      </c>
      <c r="D80" s="902">
        <f>BPCE!G727</f>
        <v>103199</v>
      </c>
      <c r="E80" s="902">
        <f>SG!G784</f>
        <v>136224</v>
      </c>
      <c r="F80" s="902">
        <f>CA!G963</f>
        <v>72567</v>
      </c>
      <c r="G80" s="902">
        <f>CM!H478</f>
        <v>78229</v>
      </c>
      <c r="H80" s="902">
        <f>SUM(C80:G80)</f>
        <v>569822</v>
      </c>
      <c r="I80" s="900">
        <f>AVERAGE(C80:G80)</f>
        <v>113964.4</v>
      </c>
      <c r="J80" s="1712"/>
      <c r="K80" s="899" t="s">
        <v>4500</v>
      </c>
    </row>
    <row r="81" spans="1:11" customFormat="1" x14ac:dyDescent="0.25">
      <c r="A81" s="3555"/>
      <c r="B81" s="838" t="s">
        <v>363</v>
      </c>
      <c r="C81" s="738">
        <f>'BNP avec amende'!G841</f>
        <v>56953</v>
      </c>
      <c r="D81" s="948">
        <f>BPCE!G728</f>
        <v>92704</v>
      </c>
      <c r="E81" s="739">
        <f>SG!G785</f>
        <v>52389</v>
      </c>
      <c r="F81" s="863">
        <f>CA!G964</f>
        <v>38053</v>
      </c>
      <c r="G81" s="890">
        <f>CM!H479</f>
        <v>65830</v>
      </c>
      <c r="H81" s="1082">
        <f t="shared" ref="H81:H91" si="63">SUM(C81:G81)</f>
        <v>305929</v>
      </c>
      <c r="I81" s="1145">
        <f t="shared" ref="I81:I96" si="64">AVERAGE(C81:G81)</f>
        <v>61185.8</v>
      </c>
      <c r="J81" s="913"/>
      <c r="K81" s="673" t="s">
        <v>4501</v>
      </c>
    </row>
    <row r="82" spans="1:11" customFormat="1" x14ac:dyDescent="0.25">
      <c r="A82" s="3555"/>
      <c r="B82" s="839" t="s">
        <v>4193</v>
      </c>
      <c r="C82" s="762">
        <f>C81/C80</f>
        <v>0.31710494813561019</v>
      </c>
      <c r="D82" s="949">
        <f t="shared" ref="D82:G82" si="65">D81/D80</f>
        <v>0.89830327813254007</v>
      </c>
      <c r="E82" s="1037">
        <f t="shared" si="65"/>
        <v>0.38457980972515854</v>
      </c>
      <c r="F82" s="1008">
        <f t="shared" si="65"/>
        <v>0.52438436203784089</v>
      </c>
      <c r="G82" s="1042">
        <f t="shared" si="65"/>
        <v>0.84150379015454624</v>
      </c>
      <c r="H82" s="1083">
        <f>H81/H80</f>
        <v>0.53688520274752471</v>
      </c>
      <c r="I82" s="1131">
        <f>AVERAGE(C82:G82)</f>
        <v>0.59317523763713909</v>
      </c>
      <c r="J82" s="1077"/>
      <c r="K82" s="673" t="s">
        <v>4502</v>
      </c>
    </row>
    <row r="83" spans="1:11" customFormat="1" x14ac:dyDescent="0.25">
      <c r="A83" s="3555"/>
      <c r="B83" s="833" t="s">
        <v>4211</v>
      </c>
      <c r="C83" s="703">
        <f>'BNP avec amende'!G842</f>
        <v>122650</v>
      </c>
      <c r="D83" s="950">
        <f>BPCE!G729</f>
        <v>10495</v>
      </c>
      <c r="E83" s="713">
        <f>SG!G786</f>
        <v>83835</v>
      </c>
      <c r="F83" s="864">
        <f>CA!G965</f>
        <v>34514</v>
      </c>
      <c r="G83" s="715">
        <f>CM!H480</f>
        <v>12399</v>
      </c>
      <c r="H83" s="1084">
        <f t="shared" si="63"/>
        <v>263893</v>
      </c>
      <c r="I83" s="1139">
        <f t="shared" si="64"/>
        <v>52778.6</v>
      </c>
      <c r="J83" s="913"/>
      <c r="K83" s="673" t="s">
        <v>4503</v>
      </c>
    </row>
    <row r="84" spans="1:11" customFormat="1" ht="15.75" thickBot="1" x14ac:dyDescent="0.3">
      <c r="A84" s="3555"/>
      <c r="B84" s="831" t="s">
        <v>4195</v>
      </c>
      <c r="C84" s="742">
        <f>C83/C80</f>
        <v>0.68289505186438981</v>
      </c>
      <c r="D84" s="951">
        <f t="shared" ref="D84:H84" si="66">D83/D80</f>
        <v>0.10169672186745995</v>
      </c>
      <c r="E84" s="743">
        <f t="shared" si="66"/>
        <v>0.61542019027484141</v>
      </c>
      <c r="F84" s="865">
        <f t="shared" si="66"/>
        <v>0.47561563796215911</v>
      </c>
      <c r="G84" s="891">
        <f t="shared" si="66"/>
        <v>0.15849620984545373</v>
      </c>
      <c r="H84" s="1085">
        <f t="shared" si="66"/>
        <v>0.46311479725247534</v>
      </c>
      <c r="I84" s="920">
        <f>AVERAGE(C84:G84)</f>
        <v>0.4068247623628608</v>
      </c>
      <c r="J84" s="912"/>
      <c r="K84" s="673" t="s">
        <v>4504</v>
      </c>
    </row>
    <row r="85" spans="1:11" customFormat="1" ht="15.75" thickTop="1" x14ac:dyDescent="0.25">
      <c r="A85" s="3555"/>
      <c r="B85" s="751" t="s">
        <v>953</v>
      </c>
      <c r="C85" s="744">
        <f>'BNP avec amende'!G843</f>
        <v>28300</v>
      </c>
      <c r="D85" s="952">
        <f>BPCE!G730</f>
        <v>1670</v>
      </c>
      <c r="E85" s="745">
        <f>SG!G787</f>
        <v>4847</v>
      </c>
      <c r="F85" s="752">
        <f>CA!G966</f>
        <v>4824</v>
      </c>
      <c r="G85" s="892">
        <f>CM!H481</f>
        <v>3327</v>
      </c>
      <c r="H85" s="1086">
        <f t="shared" si="63"/>
        <v>42968</v>
      </c>
      <c r="I85" s="1070">
        <f t="shared" si="64"/>
        <v>8593.6</v>
      </c>
      <c r="J85" s="913"/>
      <c r="K85" s="673" t="s">
        <v>4505</v>
      </c>
    </row>
    <row r="86" spans="1:11" customFormat="1" x14ac:dyDescent="0.25">
      <c r="A86" s="3555"/>
      <c r="B86" s="839" t="s">
        <v>4196</v>
      </c>
      <c r="C86" s="746">
        <f>C85/C80</f>
        <v>0.15756975106206467</v>
      </c>
      <c r="D86" s="933">
        <f t="shared" ref="D86:H86" si="67">D85/D80</f>
        <v>1.618232734813322E-2</v>
      </c>
      <c r="E86" s="698">
        <f t="shared" si="67"/>
        <v>3.5581101714822642E-2</v>
      </c>
      <c r="F86" s="728">
        <f t="shared" si="67"/>
        <v>6.6476497581545335E-2</v>
      </c>
      <c r="G86" s="699">
        <f t="shared" si="67"/>
        <v>4.2528985414616062E-2</v>
      </c>
      <c r="H86" s="1075">
        <f t="shared" si="67"/>
        <v>7.5406003980190303E-2</v>
      </c>
      <c r="I86" s="1140">
        <f>AVERAGE(C86:G86)</f>
        <v>6.3667732624236389E-2</v>
      </c>
      <c r="J86" s="912"/>
      <c r="K86" s="673" t="s">
        <v>4506</v>
      </c>
    </row>
    <row r="87" spans="1:11" customFormat="1" x14ac:dyDescent="0.25">
      <c r="A87" s="3555"/>
      <c r="B87" s="833" t="s">
        <v>4213</v>
      </c>
      <c r="C87" s="755">
        <f>C80-C85</f>
        <v>151303</v>
      </c>
      <c r="D87" s="712">
        <f t="shared" ref="D87:G87" si="68">D80-D85</f>
        <v>101529</v>
      </c>
      <c r="E87" s="682">
        <f t="shared" si="68"/>
        <v>131377</v>
      </c>
      <c r="F87" s="697">
        <f t="shared" si="68"/>
        <v>67743</v>
      </c>
      <c r="G87" s="701">
        <f t="shared" si="68"/>
        <v>74902</v>
      </c>
      <c r="H87" s="1087">
        <f>H80-H85</f>
        <v>526854</v>
      </c>
      <c r="I87" s="1141">
        <f t="shared" ref="I87:I88" si="69">AVERAGE(C87:G87)</f>
        <v>105370.8</v>
      </c>
      <c r="J87" s="1096"/>
      <c r="K87" s="673" t="s">
        <v>4507</v>
      </c>
    </row>
    <row r="88" spans="1:11" customFormat="1" ht="15.75" thickBot="1" x14ac:dyDescent="0.3">
      <c r="A88" s="3555"/>
      <c r="B88" s="831" t="s">
        <v>4198</v>
      </c>
      <c r="C88" s="691">
        <f>C87/C80</f>
        <v>0.84243024893793539</v>
      </c>
      <c r="D88" s="935">
        <f t="shared" ref="D88:H88" si="70">D87/D80</f>
        <v>0.98381767265186681</v>
      </c>
      <c r="E88" s="688">
        <f t="shared" si="70"/>
        <v>0.96441889828517735</v>
      </c>
      <c r="F88" s="724">
        <f t="shared" si="70"/>
        <v>0.93352350241845472</v>
      </c>
      <c r="G88" s="689">
        <f t="shared" si="70"/>
        <v>0.95747101458538397</v>
      </c>
      <c r="H88" s="1088">
        <f t="shared" si="70"/>
        <v>0.92459399601980974</v>
      </c>
      <c r="I88" s="920">
        <f t="shared" si="69"/>
        <v>0.93633226737576369</v>
      </c>
      <c r="J88" s="912"/>
      <c r="K88" s="673" t="s">
        <v>4508</v>
      </c>
    </row>
    <row r="89" spans="1:11" customFormat="1" ht="15.75" thickTop="1" x14ac:dyDescent="0.25">
      <c r="A89" s="3555"/>
      <c r="B89" s="749" t="s">
        <v>944</v>
      </c>
      <c r="C89" s="692">
        <f>'BNP avec amende'!G844</f>
        <v>34805</v>
      </c>
      <c r="D89" s="953">
        <f>BPCE!G731</f>
        <v>2169</v>
      </c>
      <c r="E89" s="878">
        <f>SG!G788</f>
        <v>7781</v>
      </c>
      <c r="F89" s="750">
        <f>CA!G967</f>
        <v>5643</v>
      </c>
      <c r="G89" s="893">
        <f>CM!H482</f>
        <v>3377</v>
      </c>
      <c r="H89" s="1089">
        <f>SUM(C89:G89)</f>
        <v>53775</v>
      </c>
      <c r="I89" s="1068">
        <f>AVERAGE(C89:G89)</f>
        <v>10755</v>
      </c>
      <c r="J89" s="913"/>
      <c r="K89" s="673" t="s">
        <v>4509</v>
      </c>
    </row>
    <row r="90" spans="1:11" customFormat="1" x14ac:dyDescent="0.25">
      <c r="A90" s="3555"/>
      <c r="B90" s="751" t="s">
        <v>4200</v>
      </c>
      <c r="C90" s="63">
        <f>C89/C80</f>
        <v>0.19378852246343323</v>
      </c>
      <c r="D90" s="937">
        <f t="shared" ref="D90:H90" si="71">D89/D80</f>
        <v>2.1017645519820927E-2</v>
      </c>
      <c r="E90" s="61">
        <f t="shared" si="71"/>
        <v>5.711915668311017E-2</v>
      </c>
      <c r="F90" s="694">
        <f t="shared" si="71"/>
        <v>7.7762619372442013E-2</v>
      </c>
      <c r="G90" s="683">
        <f t="shared" si="71"/>
        <v>4.3168134579248105E-2</v>
      </c>
      <c r="H90" s="912">
        <f t="shared" si="71"/>
        <v>9.4371575685038483E-2</v>
      </c>
      <c r="I90" s="918">
        <f>AVERAGE(C90:G90)</f>
        <v>7.8571215723610893E-2</v>
      </c>
      <c r="J90" s="912"/>
      <c r="K90" s="673" t="s">
        <v>4510</v>
      </c>
    </row>
    <row r="91" spans="1:11" customFormat="1" x14ac:dyDescent="0.25">
      <c r="A91" s="3555"/>
      <c r="B91" s="751" t="s">
        <v>4214</v>
      </c>
      <c r="C91" s="744">
        <f>'BNP avec amende'!G845</f>
        <v>8304</v>
      </c>
      <c r="D91" s="952">
        <f>BPCE!G732</f>
        <v>1077</v>
      </c>
      <c r="E91" s="745">
        <f>SG!G789</f>
        <v>4158</v>
      </c>
      <c r="F91" s="752">
        <f>CA!G968</f>
        <v>4292</v>
      </c>
      <c r="G91" s="892">
        <f>CM!H483</f>
        <v>1433</v>
      </c>
      <c r="H91" s="1086">
        <f t="shared" si="63"/>
        <v>19264</v>
      </c>
      <c r="I91" s="1070">
        <f t="shared" si="64"/>
        <v>3852.8</v>
      </c>
      <c r="J91" s="913"/>
      <c r="K91" s="673" t="s">
        <v>4511</v>
      </c>
    </row>
    <row r="92" spans="1:11" customFormat="1" x14ac:dyDescent="0.25">
      <c r="A92" s="3555"/>
      <c r="B92" s="751" t="s">
        <v>4202</v>
      </c>
      <c r="C92" s="763">
        <f>C91/C80</f>
        <v>4.6235307873476503E-2</v>
      </c>
      <c r="D92" s="940">
        <f t="shared" ref="D92:H92" si="72">D91/D80</f>
        <v>1.0436147637089506E-2</v>
      </c>
      <c r="E92" s="765">
        <f t="shared" si="72"/>
        <v>3.0523255813953487E-2</v>
      </c>
      <c r="F92" s="766">
        <f t="shared" si="72"/>
        <v>5.9145341546432952E-2</v>
      </c>
      <c r="G92" s="889">
        <f t="shared" si="72"/>
        <v>1.8318015058354318E-2</v>
      </c>
      <c r="H92" s="1079">
        <f t="shared" si="72"/>
        <v>3.3807048516905282E-2</v>
      </c>
      <c r="I92" s="1138">
        <f t="shared" si="64"/>
        <v>3.2931613585861351E-2</v>
      </c>
      <c r="J92" s="1077"/>
      <c r="K92" s="673" t="s">
        <v>4512</v>
      </c>
    </row>
    <row r="93" spans="1:11" customFormat="1" x14ac:dyDescent="0.25">
      <c r="A93" s="3555"/>
      <c r="B93" s="751" t="s">
        <v>2575</v>
      </c>
      <c r="C93" s="744">
        <f>'BNP avec amende'!G846</f>
        <v>2394</v>
      </c>
      <c r="D93" s="952">
        <f>BPCE!G733</f>
        <v>718</v>
      </c>
      <c r="E93" s="745">
        <f>SG!G790</f>
        <v>1397</v>
      </c>
      <c r="F93" s="752">
        <f>CA!G969</f>
        <v>1197</v>
      </c>
      <c r="G93" s="892">
        <f>CM!H484</f>
        <v>31</v>
      </c>
      <c r="H93" s="1086">
        <f>SUM(C93:G93)</f>
        <v>5737</v>
      </c>
      <c r="I93" s="1070">
        <f t="shared" si="64"/>
        <v>1147.4000000000001</v>
      </c>
      <c r="J93" s="913"/>
      <c r="K93" s="673" t="s">
        <v>4513</v>
      </c>
    </row>
    <row r="94" spans="1:11" customFormat="1" x14ac:dyDescent="0.25">
      <c r="A94" s="3555"/>
      <c r="B94" s="751" t="s">
        <v>4204</v>
      </c>
      <c r="C94" s="763">
        <f>C93/C80</f>
        <v>1.3329398729419887E-2</v>
      </c>
      <c r="D94" s="940">
        <f t="shared" ref="D94:H94" si="73">D93/D80</f>
        <v>6.9574317580596715E-3</v>
      </c>
      <c r="E94" s="765">
        <f t="shared" si="73"/>
        <v>1.025516795865633E-2</v>
      </c>
      <c r="F94" s="766">
        <f t="shared" si="73"/>
        <v>1.6495101079002851E-2</v>
      </c>
      <c r="G94" s="889">
        <f t="shared" si="73"/>
        <v>3.9627248207186591E-4</v>
      </c>
      <c r="H94" s="1079">
        <f t="shared" si="73"/>
        <v>1.0068056340401038E-2</v>
      </c>
      <c r="I94" s="1138">
        <f t="shared" si="64"/>
        <v>9.4866744014421196E-3</v>
      </c>
      <c r="J94" s="1077"/>
      <c r="K94" s="673" t="s">
        <v>4514</v>
      </c>
    </row>
    <row r="95" spans="1:11" customFormat="1" x14ac:dyDescent="0.25">
      <c r="A95" s="3555"/>
      <c r="B95" s="751" t="s">
        <v>4215</v>
      </c>
      <c r="C95" s="744">
        <f>'BNP avec amende'!G847</f>
        <v>5830</v>
      </c>
      <c r="D95" s="952">
        <f>BPCE!G734</f>
        <v>291</v>
      </c>
      <c r="E95" s="745">
        <f>SG!G791</f>
        <v>26733</v>
      </c>
      <c r="F95" s="752">
        <f>CA!G970</f>
        <v>530</v>
      </c>
      <c r="G95" s="892">
        <f>CM!H485</f>
        <v>2</v>
      </c>
      <c r="H95" s="1086">
        <f>SUM(C95:G95)</f>
        <v>33386</v>
      </c>
      <c r="I95" s="1070">
        <f t="shared" si="64"/>
        <v>6677.2</v>
      </c>
      <c r="J95" s="913"/>
      <c r="K95" s="673" t="s">
        <v>4515</v>
      </c>
    </row>
    <row r="96" spans="1:11" customFormat="1" x14ac:dyDescent="0.25">
      <c r="A96" s="3555"/>
      <c r="B96" s="751" t="s">
        <v>4206</v>
      </c>
      <c r="C96" s="764">
        <f>C95/C80</f>
        <v>3.2460482285930639E-2</v>
      </c>
      <c r="D96" s="944">
        <f t="shared" ref="D96:H96" si="74">D95/D80</f>
        <v>2.8197947654531536E-3</v>
      </c>
      <c r="E96" s="1035">
        <f t="shared" si="74"/>
        <v>0.19624295278365045</v>
      </c>
      <c r="F96" s="1006">
        <f t="shared" si="74"/>
        <v>7.3035952981382723E-3</v>
      </c>
      <c r="G96" s="1040">
        <f t="shared" si="74"/>
        <v>2.5565966585281673E-5</v>
      </c>
      <c r="H96" s="1090">
        <f t="shared" si="74"/>
        <v>5.8590226421584284E-2</v>
      </c>
      <c r="I96" s="1138">
        <f t="shared" si="64"/>
        <v>4.7770478219951555E-2</v>
      </c>
      <c r="J96" s="1077"/>
      <c r="K96" s="673" t="s">
        <v>4516</v>
      </c>
    </row>
    <row r="97" spans="1:11" customFormat="1" x14ac:dyDescent="0.25">
      <c r="A97" s="3555"/>
      <c r="B97" s="849" t="s">
        <v>4178</v>
      </c>
      <c r="C97" s="1161">
        <f>C83</f>
        <v>122650</v>
      </c>
      <c r="D97" s="1161">
        <f t="shared" ref="D97:I97" si="75">D83</f>
        <v>10495</v>
      </c>
      <c r="E97" s="1161">
        <f t="shared" si="75"/>
        <v>83835</v>
      </c>
      <c r="F97" s="1161">
        <f t="shared" si="75"/>
        <v>34514</v>
      </c>
      <c r="G97" s="1161">
        <f t="shared" si="75"/>
        <v>12399</v>
      </c>
      <c r="H97" s="1161">
        <f t="shared" si="75"/>
        <v>263893</v>
      </c>
      <c r="I97" s="911">
        <f t="shared" si="75"/>
        <v>52778.6</v>
      </c>
      <c r="J97" s="1712"/>
      <c r="K97" s="899" t="s">
        <v>4517</v>
      </c>
    </row>
    <row r="98" spans="1:11" customFormat="1" x14ac:dyDescent="0.25">
      <c r="A98" s="3555"/>
      <c r="B98" s="838" t="s">
        <v>953</v>
      </c>
      <c r="C98" s="738">
        <f>C85</f>
        <v>28300</v>
      </c>
      <c r="D98" s="948">
        <f t="shared" ref="D98:I98" si="76">D85</f>
        <v>1670</v>
      </c>
      <c r="E98" s="739">
        <f t="shared" si="76"/>
        <v>4847</v>
      </c>
      <c r="F98" s="863">
        <f t="shared" si="76"/>
        <v>4824</v>
      </c>
      <c r="G98" s="890">
        <f t="shared" si="76"/>
        <v>3327</v>
      </c>
      <c r="H98" s="1091">
        <f t="shared" si="76"/>
        <v>42968</v>
      </c>
      <c r="I98" s="1146">
        <f t="shared" si="76"/>
        <v>8593.6</v>
      </c>
      <c r="J98" s="1173"/>
      <c r="K98" s="1230"/>
    </row>
    <row r="99" spans="1:11" customFormat="1" x14ac:dyDescent="0.25">
      <c r="A99" s="3555"/>
      <c r="B99" s="829" t="s">
        <v>4196</v>
      </c>
      <c r="C99" s="746">
        <f>C98/C97</f>
        <v>0.23073787199347737</v>
      </c>
      <c r="D99" s="933">
        <f t="shared" ref="D99:H99" si="77">D98/D97</f>
        <v>0.15912339209147214</v>
      </c>
      <c r="E99" s="698">
        <f t="shared" si="77"/>
        <v>5.7815947993081651E-2</v>
      </c>
      <c r="F99" s="728">
        <f t="shared" si="77"/>
        <v>0.13976936895172973</v>
      </c>
      <c r="G99" s="699">
        <f t="shared" si="77"/>
        <v>0.26832809097507865</v>
      </c>
      <c r="H99" s="1075">
        <f t="shared" si="77"/>
        <v>0.16282356864335165</v>
      </c>
      <c r="I99" s="1140">
        <f>AVERAGE(C99:G99)</f>
        <v>0.17115493440096791</v>
      </c>
      <c r="J99" s="912"/>
      <c r="K99" s="673" t="s">
        <v>4518</v>
      </c>
    </row>
    <row r="100" spans="1:11" customFormat="1" x14ac:dyDescent="0.25">
      <c r="A100" s="3555"/>
      <c r="B100" s="830" t="s">
        <v>4216</v>
      </c>
      <c r="C100" s="703">
        <f>C83-C85</f>
        <v>94350</v>
      </c>
      <c r="D100" s="950">
        <f t="shared" ref="D100:H100" si="78">D83-D85</f>
        <v>8825</v>
      </c>
      <c r="E100" s="713">
        <f t="shared" si="78"/>
        <v>78988</v>
      </c>
      <c r="F100" s="864">
        <f t="shared" si="78"/>
        <v>29690</v>
      </c>
      <c r="G100" s="715">
        <f t="shared" si="78"/>
        <v>9072</v>
      </c>
      <c r="H100" s="1084">
        <f t="shared" si="78"/>
        <v>220925</v>
      </c>
      <c r="I100" s="1139">
        <f>AVERAGE(C100:G100)</f>
        <v>44185</v>
      </c>
      <c r="J100" s="913"/>
      <c r="K100" s="673" t="s">
        <v>4519</v>
      </c>
    </row>
    <row r="101" spans="1:11" customFormat="1" ht="15.75" thickBot="1" x14ac:dyDescent="0.3">
      <c r="A101" s="3555"/>
      <c r="B101" s="840" t="s">
        <v>4209</v>
      </c>
      <c r="C101" s="691">
        <f>C100/C97</f>
        <v>0.76926212800652261</v>
      </c>
      <c r="D101" s="935">
        <f t="shared" ref="D101:H101" si="79">D100/D97</f>
        <v>0.84087660790852792</v>
      </c>
      <c r="E101" s="688">
        <f t="shared" si="79"/>
        <v>0.94218405200691835</v>
      </c>
      <c r="F101" s="724">
        <f t="shared" si="79"/>
        <v>0.86023063104827024</v>
      </c>
      <c r="G101" s="689">
        <f t="shared" si="79"/>
        <v>0.73167190902492141</v>
      </c>
      <c r="H101" s="914">
        <f t="shared" si="79"/>
        <v>0.83717643135664832</v>
      </c>
      <c r="I101" s="920">
        <f>AVERAGE(C101:G101)</f>
        <v>0.82884506559903204</v>
      </c>
      <c r="J101" s="912"/>
      <c r="K101" s="673" t="s">
        <v>4520</v>
      </c>
    </row>
    <row r="102" spans="1:11" customFormat="1" ht="15.75" thickTop="1" x14ac:dyDescent="0.25">
      <c r="A102" s="3555"/>
      <c r="B102" s="749" t="s">
        <v>4200</v>
      </c>
      <c r="C102" s="704">
        <f>C89/C97</f>
        <v>0.28377496942519365</v>
      </c>
      <c r="D102" s="938">
        <f t="shared" ref="D102:H102" si="80">D89/D97</f>
        <v>0.20666984278227726</v>
      </c>
      <c r="E102" s="705">
        <f t="shared" si="80"/>
        <v>9.2813264149818095E-2</v>
      </c>
      <c r="F102" s="702">
        <f t="shared" si="80"/>
        <v>0.16349887002375849</v>
      </c>
      <c r="G102" s="708">
        <f t="shared" si="80"/>
        <v>0.27236067424792321</v>
      </c>
      <c r="H102" s="1092">
        <f t="shared" si="80"/>
        <v>0.20377577275638231</v>
      </c>
      <c r="I102" s="1147">
        <f t="shared" ref="I102:I105" si="81">AVERAGE(C102:G102)</f>
        <v>0.20382352412579413</v>
      </c>
      <c r="J102" s="912"/>
      <c r="K102" s="673" t="s">
        <v>4521</v>
      </c>
    </row>
    <row r="103" spans="1:11" customFormat="1" x14ac:dyDescent="0.25">
      <c r="A103" s="3555"/>
      <c r="B103" s="841" t="s">
        <v>4202</v>
      </c>
      <c r="C103" s="63">
        <f>C91/C97</f>
        <v>6.7704851202609051E-2</v>
      </c>
      <c r="D103" s="937">
        <f t="shared" ref="D103:H103" si="82">D91/D97</f>
        <v>0.10262029537875178</v>
      </c>
      <c r="E103" s="61">
        <f t="shared" si="82"/>
        <v>4.959742351046699E-2</v>
      </c>
      <c r="F103" s="694">
        <f t="shared" si="82"/>
        <v>0.124355334067335</v>
      </c>
      <c r="G103" s="683">
        <f t="shared" si="82"/>
        <v>0.11557383659972578</v>
      </c>
      <c r="H103" s="1093">
        <f t="shared" si="82"/>
        <v>7.2999283800631323E-2</v>
      </c>
      <c r="I103" s="918">
        <f t="shared" si="81"/>
        <v>9.1970348151777709E-2</v>
      </c>
      <c r="J103" s="912"/>
      <c r="K103" s="673" t="s">
        <v>4522</v>
      </c>
    </row>
    <row r="104" spans="1:11" customFormat="1" x14ac:dyDescent="0.25">
      <c r="A104" s="3555"/>
      <c r="B104" s="841" t="s">
        <v>4204</v>
      </c>
      <c r="C104" s="63">
        <f>C93/C97</f>
        <v>1.9518956379942928E-2</v>
      </c>
      <c r="D104" s="937">
        <f t="shared" ref="D104:H104" si="83">D93/D97</f>
        <v>6.8413530252501187E-2</v>
      </c>
      <c r="E104" s="61">
        <f t="shared" si="83"/>
        <v>1.6663684618596051E-2</v>
      </c>
      <c r="F104" s="694">
        <f t="shared" si="83"/>
        <v>3.4681578489888162E-2</v>
      </c>
      <c r="G104" s="683">
        <f t="shared" si="83"/>
        <v>2.5002016291636423E-3</v>
      </c>
      <c r="H104" s="1093">
        <f t="shared" si="83"/>
        <v>2.1739871841996567E-2</v>
      </c>
      <c r="I104" s="918">
        <f t="shared" si="81"/>
        <v>2.8355590274018395E-2</v>
      </c>
      <c r="J104" s="912"/>
      <c r="K104" s="673" t="s">
        <v>4523</v>
      </c>
    </row>
    <row r="105" spans="1:11" customFormat="1" ht="15.75" thickBot="1" x14ac:dyDescent="0.3">
      <c r="A105" s="3556"/>
      <c r="B105" s="842" t="s">
        <v>4206</v>
      </c>
      <c r="C105" s="753">
        <f>C95/C97</f>
        <v>4.7533632286995517E-2</v>
      </c>
      <c r="D105" s="954">
        <f t="shared" ref="D105:H105" si="84">D95/D97</f>
        <v>2.7727489280609814E-2</v>
      </c>
      <c r="E105" s="706">
        <f t="shared" si="84"/>
        <v>0.31887636428699229</v>
      </c>
      <c r="F105" s="1009">
        <f t="shared" si="84"/>
        <v>1.5356087384829345E-2</v>
      </c>
      <c r="G105" s="709">
        <f t="shared" si="84"/>
        <v>1.6130333091378336E-4</v>
      </c>
      <c r="H105" s="1094">
        <f t="shared" si="84"/>
        <v>0.12651339747549195</v>
      </c>
      <c r="I105" s="1148">
        <f t="shared" si="81"/>
        <v>8.193097531406815E-2</v>
      </c>
      <c r="J105" s="912"/>
      <c r="K105" s="673" t="s">
        <v>4524</v>
      </c>
    </row>
    <row r="106" spans="1:11" customFormat="1" ht="15" customHeight="1" x14ac:dyDescent="0.25">
      <c r="A106" s="3557" t="s">
        <v>14</v>
      </c>
      <c r="B106" s="848" t="s">
        <v>4144</v>
      </c>
      <c r="C106" s="902">
        <f>'BNP avec amende'!J840</f>
        <v>828</v>
      </c>
      <c r="D106" s="902">
        <f>BPCE!J727</f>
        <v>713</v>
      </c>
      <c r="E106" s="902">
        <f>SG!J784</f>
        <v>764</v>
      </c>
      <c r="F106" s="902">
        <f>CA!J963</f>
        <v>950</v>
      </c>
      <c r="G106" s="902">
        <f>CM!K478</f>
        <v>465</v>
      </c>
      <c r="H106" s="902">
        <f>SUM(C106:G106)</f>
        <v>3720</v>
      </c>
      <c r="I106" s="900">
        <f>AVERAGE(C106:G106)</f>
        <v>744</v>
      </c>
      <c r="J106" s="1712"/>
      <c r="K106" s="899" t="s">
        <v>4525</v>
      </c>
    </row>
    <row r="107" spans="1:11" customFormat="1" ht="15.75" customHeight="1" x14ac:dyDescent="0.25">
      <c r="A107" s="3558"/>
      <c r="B107" s="751" t="s">
        <v>363</v>
      </c>
      <c r="C107" s="64">
        <f>'BNP avec amende'!J841</f>
        <v>158</v>
      </c>
      <c r="D107" s="934">
        <f>BPCE!J728</f>
        <v>420</v>
      </c>
      <c r="E107" s="62">
        <f>SG!J785</f>
        <v>312</v>
      </c>
      <c r="F107" s="733">
        <f>CA!J964</f>
        <v>622</v>
      </c>
      <c r="G107" s="684">
        <f>CM!K479</f>
        <v>354</v>
      </c>
      <c r="H107" s="913">
        <f t="shared" ref="H107:H117" si="85">SUM(C107:G107)</f>
        <v>1866</v>
      </c>
      <c r="I107" s="1070">
        <f t="shared" ref="I107:I122" si="86">AVERAGE(C107:G107)</f>
        <v>373.2</v>
      </c>
      <c r="J107" s="913"/>
      <c r="K107" s="673" t="s">
        <v>4526</v>
      </c>
    </row>
    <row r="108" spans="1:11" customFormat="1" ht="15.75" customHeight="1" x14ac:dyDescent="0.25">
      <c r="A108" s="3558"/>
      <c r="B108" s="751" t="s">
        <v>4193</v>
      </c>
      <c r="C108" s="764">
        <f>C107/C106</f>
        <v>0.19082125603864733</v>
      </c>
      <c r="D108" s="944">
        <f t="shared" ref="D108:H108" si="87">D107/D106</f>
        <v>0.5890603085553997</v>
      </c>
      <c r="E108" s="1035">
        <f t="shared" si="87"/>
        <v>0.40837696335078533</v>
      </c>
      <c r="F108" s="1006">
        <f t="shared" si="87"/>
        <v>0.65473684210526317</v>
      </c>
      <c r="G108" s="1040">
        <f t="shared" si="87"/>
        <v>0.76129032258064511</v>
      </c>
      <c r="H108" s="1090">
        <f t="shared" si="87"/>
        <v>0.50161290322580643</v>
      </c>
      <c r="I108" s="1070"/>
      <c r="J108" s="913"/>
      <c r="K108" s="673" t="s">
        <v>4527</v>
      </c>
    </row>
    <row r="109" spans="1:11" customFormat="1" x14ac:dyDescent="0.25">
      <c r="A109" s="3558"/>
      <c r="B109" s="833" t="s">
        <v>4211</v>
      </c>
      <c r="C109" s="755">
        <f>'BNP avec amende'!J842</f>
        <v>670</v>
      </c>
      <c r="D109" s="712">
        <f>BPCE!J729</f>
        <v>293</v>
      </c>
      <c r="E109" s="682">
        <f>SG!J786</f>
        <v>452</v>
      </c>
      <c r="F109" s="697">
        <f>CA!J965</f>
        <v>328</v>
      </c>
      <c r="G109" s="701">
        <f>CM!K480</f>
        <v>111</v>
      </c>
      <c r="H109" s="1063">
        <f t="shared" si="85"/>
        <v>1854</v>
      </c>
      <c r="I109" s="1139">
        <f t="shared" si="86"/>
        <v>370.8</v>
      </c>
      <c r="J109" s="913"/>
      <c r="K109" s="673" t="s">
        <v>4528</v>
      </c>
    </row>
    <row r="110" spans="1:11" customFormat="1" ht="15.75" thickBot="1" x14ac:dyDescent="0.3">
      <c r="A110" s="3558"/>
      <c r="B110" s="831" t="s">
        <v>4195</v>
      </c>
      <c r="C110" s="691">
        <f>C109/C106</f>
        <v>0.8091787439613527</v>
      </c>
      <c r="D110" s="935">
        <f t="shared" ref="D110:H110" si="88">D109/D106</f>
        <v>0.4109396914446003</v>
      </c>
      <c r="E110" s="688">
        <f t="shared" si="88"/>
        <v>0.59162303664921467</v>
      </c>
      <c r="F110" s="724">
        <f t="shared" si="88"/>
        <v>0.34526315789473683</v>
      </c>
      <c r="G110" s="689">
        <f t="shared" si="88"/>
        <v>0.23870967741935484</v>
      </c>
      <c r="H110" s="914">
        <f t="shared" si="88"/>
        <v>0.49838709677419357</v>
      </c>
      <c r="I110" s="920">
        <f>AVERAGE(C110:G110)</f>
        <v>0.47914286147385188</v>
      </c>
      <c r="J110" s="912"/>
      <c r="K110" s="673" t="s">
        <v>4529</v>
      </c>
    </row>
    <row r="111" spans="1:11" customFormat="1" ht="15.75" thickTop="1" x14ac:dyDescent="0.25">
      <c r="A111" s="3558"/>
      <c r="B111" s="751" t="s">
        <v>4217</v>
      </c>
      <c r="C111" s="64">
        <f>'BNP avec amende'!J843</f>
        <v>200</v>
      </c>
      <c r="D111" s="934">
        <f>BPCE!J730</f>
        <v>81</v>
      </c>
      <c r="E111" s="62">
        <f>SG!J787</f>
        <v>136</v>
      </c>
      <c r="F111" s="733">
        <f>CA!J966</f>
        <v>159</v>
      </c>
      <c r="G111" s="684">
        <f>CM!K481</f>
        <v>65</v>
      </c>
      <c r="H111" s="913">
        <f t="shared" si="85"/>
        <v>641</v>
      </c>
      <c r="I111" s="1070">
        <f t="shared" si="86"/>
        <v>128.19999999999999</v>
      </c>
      <c r="J111" s="913"/>
      <c r="K111" s="673" t="s">
        <v>4530</v>
      </c>
    </row>
    <row r="112" spans="1:11" customFormat="1" x14ac:dyDescent="0.25">
      <c r="A112" s="3558"/>
      <c r="B112" s="751" t="s">
        <v>4196</v>
      </c>
      <c r="C112" s="63">
        <f>C111/C106</f>
        <v>0.24154589371980675</v>
      </c>
      <c r="D112" s="937">
        <f>BPCE!J736</f>
        <v>0.11360448807854137</v>
      </c>
      <c r="E112" s="61">
        <f>SG!J793</f>
        <v>0.17801047120418848</v>
      </c>
      <c r="F112" s="694">
        <f>CA!J972</f>
        <v>0.16736842105263158</v>
      </c>
      <c r="G112" s="683">
        <f>CM!K487</f>
        <v>0.13978494623655913</v>
      </c>
      <c r="H112" s="912">
        <f>H111/H106</f>
        <v>0.17231182795698924</v>
      </c>
      <c r="I112" s="1140">
        <f>AVERAGE(C112:G112)</f>
        <v>0.16806284405834546</v>
      </c>
      <c r="J112" s="912"/>
      <c r="K112" s="673" t="s">
        <v>4531</v>
      </c>
    </row>
    <row r="113" spans="1:11" customFormat="1" x14ac:dyDescent="0.25">
      <c r="A113" s="3558"/>
      <c r="B113" s="833" t="s">
        <v>4218</v>
      </c>
      <c r="C113" s="755">
        <f>C106-C111</f>
        <v>628</v>
      </c>
      <c r="D113" s="712">
        <f t="shared" ref="D113:H113" si="89">D106-D111</f>
        <v>632</v>
      </c>
      <c r="E113" s="682">
        <f t="shared" si="89"/>
        <v>628</v>
      </c>
      <c r="F113" s="697">
        <f t="shared" si="89"/>
        <v>791</v>
      </c>
      <c r="G113" s="701">
        <f t="shared" si="89"/>
        <v>400</v>
      </c>
      <c r="H113" s="1087">
        <f t="shared" si="89"/>
        <v>3079</v>
      </c>
      <c r="I113" s="1118">
        <f t="shared" ref="I113:I114" si="90">AVERAGE(C113:G113)</f>
        <v>615.79999999999995</v>
      </c>
      <c r="J113" s="1096"/>
      <c r="K113" s="673" t="s">
        <v>4532</v>
      </c>
    </row>
    <row r="114" spans="1:11" customFormat="1" ht="15.75" thickBot="1" x14ac:dyDescent="0.3">
      <c r="A114" s="3558"/>
      <c r="B114" s="831" t="s">
        <v>4219</v>
      </c>
      <c r="C114" s="691">
        <f>C113/C106</f>
        <v>0.75845410628019327</v>
      </c>
      <c r="D114" s="935">
        <f t="shared" ref="D114:H114" si="91">D113/D106</f>
        <v>0.8863955119214586</v>
      </c>
      <c r="E114" s="688">
        <f t="shared" si="91"/>
        <v>0.82198952879581155</v>
      </c>
      <c r="F114" s="724">
        <f t="shared" si="91"/>
        <v>0.83263157894736839</v>
      </c>
      <c r="G114" s="689">
        <f t="shared" si="91"/>
        <v>0.86021505376344087</v>
      </c>
      <c r="H114" s="914">
        <f t="shared" si="91"/>
        <v>0.82768817204301071</v>
      </c>
      <c r="I114" s="920">
        <f t="shared" si="90"/>
        <v>0.83193715594165452</v>
      </c>
      <c r="J114" s="912"/>
      <c r="K114" s="673" t="s">
        <v>4533</v>
      </c>
    </row>
    <row r="115" spans="1:11" customFormat="1" ht="15.75" thickTop="1" x14ac:dyDescent="0.25">
      <c r="A115" s="3558"/>
      <c r="B115" s="841" t="s">
        <v>944</v>
      </c>
      <c r="C115" s="64">
        <f>'BNP avec amende'!J844</f>
        <v>258</v>
      </c>
      <c r="D115" s="934">
        <f>BPCE!J731</f>
        <v>100</v>
      </c>
      <c r="E115" s="62">
        <f>SG!J788</f>
        <v>188</v>
      </c>
      <c r="F115" s="733">
        <f>CA!J967</f>
        <v>174</v>
      </c>
      <c r="G115" s="684">
        <f>CM!K482</f>
        <v>72</v>
      </c>
      <c r="H115" s="913">
        <f>SUM(C115:G115)</f>
        <v>792</v>
      </c>
      <c r="I115" s="1070">
        <f>AVERAGE(C115:G115)</f>
        <v>158.4</v>
      </c>
      <c r="J115" s="913"/>
      <c r="K115" s="673" t="s">
        <v>4534</v>
      </c>
    </row>
    <row r="116" spans="1:11" customFormat="1" x14ac:dyDescent="0.25">
      <c r="A116" s="3558"/>
      <c r="B116" s="751" t="s">
        <v>4200</v>
      </c>
      <c r="C116" s="63">
        <f>C115/C106</f>
        <v>0.31159420289855072</v>
      </c>
      <c r="D116" s="937">
        <f t="shared" ref="D116:H116" si="92">D115/D106</f>
        <v>0.14025245441795231</v>
      </c>
      <c r="E116" s="61">
        <f t="shared" si="92"/>
        <v>0.24607329842931938</v>
      </c>
      <c r="F116" s="694">
        <f t="shared" si="92"/>
        <v>0.1831578947368421</v>
      </c>
      <c r="G116" s="683">
        <f t="shared" si="92"/>
        <v>0.15483870967741936</v>
      </c>
      <c r="H116" s="912">
        <f t="shared" si="92"/>
        <v>0.2129032258064516</v>
      </c>
      <c r="I116" s="918">
        <f>AVERAGE(C116:G116)</f>
        <v>0.20718331203201679</v>
      </c>
      <c r="J116" s="912"/>
      <c r="K116" s="673" t="s">
        <v>4535</v>
      </c>
    </row>
    <row r="117" spans="1:11" customFormat="1" ht="15.75" customHeight="1" x14ac:dyDescent="0.25">
      <c r="A117" s="3558"/>
      <c r="B117" s="751" t="s">
        <v>4214</v>
      </c>
      <c r="C117" s="64">
        <f>'BNP avec amende'!J845</f>
        <v>93</v>
      </c>
      <c r="D117" s="934">
        <f>BPCE!J732</f>
        <v>47</v>
      </c>
      <c r="E117" s="62">
        <f>SG!J789</f>
        <v>105</v>
      </c>
      <c r="F117" s="733">
        <f>CA!J968</f>
        <v>99</v>
      </c>
      <c r="G117" s="684">
        <f>CM!K483</f>
        <v>47</v>
      </c>
      <c r="H117" s="913">
        <f t="shared" si="85"/>
        <v>391</v>
      </c>
      <c r="I117" s="1070">
        <f t="shared" si="86"/>
        <v>78.2</v>
      </c>
      <c r="J117" s="913"/>
      <c r="K117" s="673" t="s">
        <v>4536</v>
      </c>
    </row>
    <row r="118" spans="1:11" customFormat="1" ht="15.75" customHeight="1" x14ac:dyDescent="0.25">
      <c r="A118" s="3558"/>
      <c r="B118" s="751" t="s">
        <v>4202</v>
      </c>
      <c r="C118" s="763">
        <f>C117/C106</f>
        <v>0.11231884057971014</v>
      </c>
      <c r="D118" s="940">
        <f t="shared" ref="D118:H118" si="93">D117/D106</f>
        <v>6.5918653576437586E-2</v>
      </c>
      <c r="E118" s="765">
        <f t="shared" si="93"/>
        <v>0.13743455497382198</v>
      </c>
      <c r="F118" s="766">
        <f t="shared" si="93"/>
        <v>0.10421052631578948</v>
      </c>
      <c r="G118" s="889">
        <f t="shared" si="93"/>
        <v>0.1010752688172043</v>
      </c>
      <c r="H118" s="1079">
        <f t="shared" si="93"/>
        <v>0.10510752688172043</v>
      </c>
      <c r="I118" s="1138">
        <f t="shared" si="86"/>
        <v>0.10419156885259269</v>
      </c>
      <c r="J118" s="1077"/>
      <c r="K118" s="673" t="s">
        <v>4537</v>
      </c>
    </row>
    <row r="119" spans="1:11" customFormat="1" ht="15.75" customHeight="1" x14ac:dyDescent="0.25">
      <c r="A119" s="3558"/>
      <c r="B119" s="751" t="s">
        <v>2575</v>
      </c>
      <c r="C119" s="64">
        <f>'BNP avec amende'!J846</f>
        <v>23</v>
      </c>
      <c r="D119" s="934">
        <f>BPCE!J733</f>
        <v>11</v>
      </c>
      <c r="E119" s="62">
        <f>SG!J790</f>
        <v>30</v>
      </c>
      <c r="F119" s="733">
        <f>CA!J969</f>
        <v>19</v>
      </c>
      <c r="G119" s="684">
        <f>CM!K484</f>
        <v>9</v>
      </c>
      <c r="H119" s="913">
        <f>SUM(C119:G119)</f>
        <v>92</v>
      </c>
      <c r="I119" s="1070">
        <f t="shared" si="86"/>
        <v>18.399999999999999</v>
      </c>
      <c r="J119" s="913"/>
      <c r="K119" s="673" t="s">
        <v>4538</v>
      </c>
    </row>
    <row r="120" spans="1:11" customFormat="1" ht="15.75" customHeight="1" x14ac:dyDescent="0.25">
      <c r="A120" s="3558"/>
      <c r="B120" s="751" t="s">
        <v>4204</v>
      </c>
      <c r="C120" s="763">
        <f>C119/C106</f>
        <v>2.7777777777777776E-2</v>
      </c>
      <c r="D120" s="940">
        <f t="shared" ref="D120:H120" si="94">D119/D106</f>
        <v>1.5427769985974754E-2</v>
      </c>
      <c r="E120" s="765">
        <f t="shared" si="94"/>
        <v>3.9267015706806283E-2</v>
      </c>
      <c r="F120" s="766">
        <f t="shared" si="94"/>
        <v>0.02</v>
      </c>
      <c r="G120" s="889">
        <f t="shared" si="94"/>
        <v>1.935483870967742E-2</v>
      </c>
      <c r="H120" s="1077">
        <f t="shared" si="94"/>
        <v>2.4731182795698924E-2</v>
      </c>
      <c r="I120" s="1138">
        <f t="shared" si="86"/>
        <v>2.4365480436047249E-2</v>
      </c>
      <c r="J120" s="1077"/>
      <c r="K120" s="673" t="s">
        <v>4539</v>
      </c>
    </row>
    <row r="121" spans="1:11" customFormat="1" ht="15.75" customHeight="1" x14ac:dyDescent="0.25">
      <c r="A121" s="3558"/>
      <c r="B121" s="751" t="s">
        <v>946</v>
      </c>
      <c r="C121" s="64">
        <f>'BNP avec amende'!J847</f>
        <v>45</v>
      </c>
      <c r="D121" s="934">
        <f>BPCE!J734</f>
        <v>11</v>
      </c>
      <c r="E121" s="62">
        <f>SG!J791</f>
        <v>43</v>
      </c>
      <c r="F121" s="733">
        <f>CA!J970</f>
        <v>13</v>
      </c>
      <c r="G121" s="684">
        <f>CM!K485</f>
        <v>2</v>
      </c>
      <c r="H121" s="913">
        <f t="shared" ref="H121" si="95">SUM(C121:G121)</f>
        <v>114</v>
      </c>
      <c r="I121" s="1070">
        <f t="shared" si="86"/>
        <v>22.8</v>
      </c>
      <c r="J121" s="913"/>
      <c r="K121" s="673" t="s">
        <v>4540</v>
      </c>
    </row>
    <row r="122" spans="1:11" customFormat="1" ht="15.75" customHeight="1" x14ac:dyDescent="0.25">
      <c r="A122" s="3558"/>
      <c r="B122" s="751" t="s">
        <v>4206</v>
      </c>
      <c r="C122" s="763">
        <f>C121/C106</f>
        <v>5.434782608695652E-2</v>
      </c>
      <c r="D122" s="940">
        <f t="shared" ref="D122:H122" si="96">D121/D106</f>
        <v>1.5427769985974754E-2</v>
      </c>
      <c r="E122" s="765">
        <f t="shared" si="96"/>
        <v>5.6282722513089002E-2</v>
      </c>
      <c r="F122" s="766">
        <f t="shared" si="96"/>
        <v>1.368421052631579E-2</v>
      </c>
      <c r="G122" s="889">
        <f t="shared" si="96"/>
        <v>4.3010752688172043E-3</v>
      </c>
      <c r="H122" s="1077">
        <f t="shared" si="96"/>
        <v>3.0645161290322579E-2</v>
      </c>
      <c r="I122" s="1138">
        <f t="shared" si="86"/>
        <v>2.8808720876230653E-2</v>
      </c>
      <c r="J122" s="1077"/>
      <c r="K122" s="673" t="s">
        <v>4541</v>
      </c>
    </row>
    <row r="123" spans="1:11" customFormat="1" ht="15.75" customHeight="1" x14ac:dyDescent="0.25">
      <c r="A123" s="3558"/>
      <c r="B123" s="849" t="s">
        <v>4178</v>
      </c>
      <c r="C123" s="1161">
        <f>C109</f>
        <v>670</v>
      </c>
      <c r="D123" s="1161">
        <f t="shared" ref="D123:I123" si="97">D109</f>
        <v>293</v>
      </c>
      <c r="E123" s="1161">
        <f t="shared" si="97"/>
        <v>452</v>
      </c>
      <c r="F123" s="1161">
        <f t="shared" si="97"/>
        <v>328</v>
      </c>
      <c r="G123" s="1161">
        <f t="shared" si="97"/>
        <v>111</v>
      </c>
      <c r="H123" s="1161">
        <f t="shared" si="97"/>
        <v>1854</v>
      </c>
      <c r="I123" s="911">
        <f t="shared" si="97"/>
        <v>370.8</v>
      </c>
      <c r="J123" s="1712"/>
      <c r="K123" s="899" t="s">
        <v>4542</v>
      </c>
    </row>
    <row r="124" spans="1:11" customFormat="1" ht="15.75" customHeight="1" x14ac:dyDescent="0.25">
      <c r="A124" s="3558"/>
      <c r="B124" s="843" t="s">
        <v>953</v>
      </c>
      <c r="C124" s="927">
        <f>C111</f>
        <v>200</v>
      </c>
      <c r="D124" s="955">
        <f t="shared" ref="D124:I124" si="98">D111</f>
        <v>81</v>
      </c>
      <c r="E124" s="1038">
        <f t="shared" si="98"/>
        <v>136</v>
      </c>
      <c r="F124" s="1010">
        <f t="shared" si="98"/>
        <v>159</v>
      </c>
      <c r="G124" s="1043">
        <f t="shared" si="98"/>
        <v>65</v>
      </c>
      <c r="H124" s="1095">
        <f t="shared" si="98"/>
        <v>641</v>
      </c>
      <c r="I124" s="1149">
        <f t="shared" si="98"/>
        <v>128.19999999999999</v>
      </c>
      <c r="J124" s="1095"/>
      <c r="K124" s="1230"/>
    </row>
    <row r="125" spans="1:11" customFormat="1" x14ac:dyDescent="0.25">
      <c r="A125" s="3558"/>
      <c r="B125" s="841" t="s">
        <v>4196</v>
      </c>
      <c r="C125" s="63">
        <f>C124/C123</f>
        <v>0.29850746268656714</v>
      </c>
      <c r="D125" s="937">
        <f t="shared" ref="D125:H125" si="99">D124/D123</f>
        <v>0.2764505119453925</v>
      </c>
      <c r="E125" s="61">
        <f t="shared" si="99"/>
        <v>0.30088495575221241</v>
      </c>
      <c r="F125" s="694">
        <f t="shared" si="99"/>
        <v>0.4847560975609756</v>
      </c>
      <c r="G125" s="683">
        <f t="shared" si="99"/>
        <v>0.5855855855855856</v>
      </c>
      <c r="H125" s="912">
        <f t="shared" si="99"/>
        <v>0.34573894282632145</v>
      </c>
      <c r="I125" s="918">
        <f>AVERAGE(C125:G125)</f>
        <v>0.38923692270614663</v>
      </c>
      <c r="J125" s="912"/>
      <c r="K125" s="673" t="s">
        <v>4543</v>
      </c>
    </row>
    <row r="126" spans="1:11" customFormat="1" x14ac:dyDescent="0.25">
      <c r="A126" s="3558"/>
      <c r="B126" s="830" t="s">
        <v>4216</v>
      </c>
      <c r="C126" s="755">
        <f>C109-C111</f>
        <v>470</v>
      </c>
      <c r="D126" s="712">
        <f t="shared" ref="D126:H126" si="100">D109-D111</f>
        <v>212</v>
      </c>
      <c r="E126" s="682">
        <f t="shared" si="100"/>
        <v>316</v>
      </c>
      <c r="F126" s="697">
        <f t="shared" si="100"/>
        <v>169</v>
      </c>
      <c r="G126" s="701">
        <f t="shared" si="100"/>
        <v>46</v>
      </c>
      <c r="H126" s="1063">
        <f t="shared" si="100"/>
        <v>1213</v>
      </c>
      <c r="I126" s="1139">
        <f>AVERAGE(C126:G126)</f>
        <v>242.6</v>
      </c>
      <c r="J126" s="913"/>
      <c r="K126" s="673" t="s">
        <v>4544</v>
      </c>
    </row>
    <row r="127" spans="1:11" customFormat="1" ht="15.75" thickBot="1" x14ac:dyDescent="0.3">
      <c r="A127" s="3558"/>
      <c r="B127" s="840" t="s">
        <v>4216</v>
      </c>
      <c r="C127" s="691">
        <f>C126/C123</f>
        <v>0.70149253731343286</v>
      </c>
      <c r="D127" s="935">
        <f t="shared" ref="D127:H127" si="101">D126/D123</f>
        <v>0.7235494880546075</v>
      </c>
      <c r="E127" s="688">
        <f t="shared" si="101"/>
        <v>0.69911504424778759</v>
      </c>
      <c r="F127" s="724">
        <f t="shared" si="101"/>
        <v>0.5152439024390244</v>
      </c>
      <c r="G127" s="689">
        <f t="shared" si="101"/>
        <v>0.4144144144144144</v>
      </c>
      <c r="H127" s="914">
        <f t="shared" si="101"/>
        <v>0.65426105717367855</v>
      </c>
      <c r="I127" s="920">
        <f>AVERAGE(C127:G127)</f>
        <v>0.61076307729385326</v>
      </c>
      <c r="J127" s="912"/>
      <c r="K127" s="673" t="s">
        <v>4545</v>
      </c>
    </row>
    <row r="128" spans="1:11" s="754" customFormat="1" ht="15.75" thickTop="1" x14ac:dyDescent="0.25">
      <c r="A128" s="3558"/>
      <c r="B128" s="841" t="s">
        <v>4200</v>
      </c>
      <c r="C128" s="63">
        <f>C115/C123</f>
        <v>0.38507462686567162</v>
      </c>
      <c r="D128" s="937">
        <f t="shared" ref="D128:H128" si="102">D115/D123</f>
        <v>0.34129692832764508</v>
      </c>
      <c r="E128" s="61">
        <f t="shared" si="102"/>
        <v>0.41592920353982299</v>
      </c>
      <c r="F128" s="694">
        <f t="shared" si="102"/>
        <v>0.53048780487804881</v>
      </c>
      <c r="G128" s="683">
        <f t="shared" si="102"/>
        <v>0.64864864864864868</v>
      </c>
      <c r="H128" s="912">
        <f t="shared" si="102"/>
        <v>0.42718446601941745</v>
      </c>
      <c r="I128" s="918">
        <f t="shared" ref="I128:I131" si="103">AVERAGE(C128:G128)</f>
        <v>0.46428744245196746</v>
      </c>
      <c r="J128" s="912"/>
      <c r="K128" s="673" t="s">
        <v>4546</v>
      </c>
    </row>
    <row r="129" spans="1:11" s="1" customFormat="1" x14ac:dyDescent="0.25">
      <c r="A129" s="3558"/>
      <c r="B129" s="841" t="s">
        <v>4220</v>
      </c>
      <c r="C129" s="63">
        <f>C117/C123</f>
        <v>0.13880597014925372</v>
      </c>
      <c r="D129" s="937">
        <f t="shared" ref="D129:H129" si="104">D117/D123</f>
        <v>0.16040955631399317</v>
      </c>
      <c r="E129" s="61">
        <f t="shared" si="104"/>
        <v>0.23230088495575221</v>
      </c>
      <c r="F129" s="694">
        <f t="shared" si="104"/>
        <v>0.30182926829268292</v>
      </c>
      <c r="G129" s="683">
        <f t="shared" si="104"/>
        <v>0.42342342342342343</v>
      </c>
      <c r="H129" s="912">
        <f t="shared" si="104"/>
        <v>0.21089536138079829</v>
      </c>
      <c r="I129" s="918">
        <f t="shared" si="103"/>
        <v>0.25135382062702111</v>
      </c>
      <c r="J129" s="912"/>
      <c r="K129" s="673" t="s">
        <v>4547</v>
      </c>
    </row>
    <row r="130" spans="1:11" s="1" customFormat="1" x14ac:dyDescent="0.25">
      <c r="A130" s="3558"/>
      <c r="B130" s="841" t="s">
        <v>4221</v>
      </c>
      <c r="C130" s="63">
        <f>C119/C123</f>
        <v>3.4328358208955224E-2</v>
      </c>
      <c r="D130" s="937">
        <f t="shared" ref="D130:H130" si="105">D119/D123</f>
        <v>3.7542662116040959E-2</v>
      </c>
      <c r="E130" s="61">
        <f t="shared" si="105"/>
        <v>6.637168141592921E-2</v>
      </c>
      <c r="F130" s="694">
        <f t="shared" si="105"/>
        <v>5.7926829268292686E-2</v>
      </c>
      <c r="G130" s="683">
        <f t="shared" si="105"/>
        <v>8.1081081081081086E-2</v>
      </c>
      <c r="H130" s="912">
        <f t="shared" si="105"/>
        <v>4.9622437971952538E-2</v>
      </c>
      <c r="I130" s="918">
        <f t="shared" si="103"/>
        <v>5.5450122418059834E-2</v>
      </c>
      <c r="J130" s="912"/>
      <c r="K130" s="673" t="s">
        <v>4548</v>
      </c>
    </row>
    <row r="131" spans="1:11" s="1" customFormat="1" ht="15.75" thickBot="1" x14ac:dyDescent="0.3">
      <c r="A131" s="3559"/>
      <c r="B131" s="841" t="s">
        <v>4206</v>
      </c>
      <c r="C131" s="63">
        <f>C121/C123</f>
        <v>6.7164179104477612E-2</v>
      </c>
      <c r="D131" s="937">
        <f t="shared" ref="D131:H131" si="106">D121/D123</f>
        <v>3.7542662116040959E-2</v>
      </c>
      <c r="E131" s="61">
        <f t="shared" si="106"/>
        <v>9.5132743362831854E-2</v>
      </c>
      <c r="F131" s="694">
        <f t="shared" si="106"/>
        <v>3.9634146341463415E-2</v>
      </c>
      <c r="G131" s="683">
        <f t="shared" si="106"/>
        <v>1.8018018018018018E-2</v>
      </c>
      <c r="H131" s="912">
        <f t="shared" si="106"/>
        <v>6.1488673139158574E-2</v>
      </c>
      <c r="I131" s="918">
        <f t="shared" si="103"/>
        <v>5.1498349788566378E-2</v>
      </c>
      <c r="J131" s="912"/>
      <c r="K131" s="673" t="s">
        <v>4549</v>
      </c>
    </row>
    <row r="132" spans="1:11" customFormat="1" ht="15" customHeight="1" x14ac:dyDescent="0.25">
      <c r="A132" s="3560" t="s">
        <v>4222</v>
      </c>
      <c r="B132" s="848" t="s">
        <v>4144</v>
      </c>
      <c r="C132" s="1971">
        <f t="shared" ref="C132:H133" si="107">C2/C80</f>
        <v>0.21808098973847875</v>
      </c>
      <c r="D132" s="1971">
        <f t="shared" si="107"/>
        <v>0.22536071085960135</v>
      </c>
      <c r="E132" s="1971">
        <f t="shared" si="107"/>
        <v>0.17297245712943388</v>
      </c>
      <c r="F132" s="1971">
        <f t="shared" si="107"/>
        <v>0.21846018162525666</v>
      </c>
      <c r="G132" s="1971">
        <f t="shared" si="107"/>
        <v>0.19699855552288792</v>
      </c>
      <c r="H132" s="1971">
        <f t="shared" si="107"/>
        <v>0.20576952100831489</v>
      </c>
      <c r="I132" s="1972">
        <f>H132</f>
        <v>0.20576952100831489</v>
      </c>
      <c r="J132" s="2263"/>
      <c r="K132" s="899" t="s">
        <v>4550</v>
      </c>
    </row>
    <row r="133" spans="1:11" customFormat="1" x14ac:dyDescent="0.25">
      <c r="A133" s="3561"/>
      <c r="B133" s="751" t="s">
        <v>4192</v>
      </c>
      <c r="C133" s="710">
        <f t="shared" si="107"/>
        <v>0.23698488227134654</v>
      </c>
      <c r="D133" s="956">
        <f t="shared" si="107"/>
        <v>0.20894459785985503</v>
      </c>
      <c r="E133" s="711">
        <f t="shared" si="107"/>
        <v>0.20437496421004409</v>
      </c>
      <c r="F133" s="866">
        <f t="shared" si="107"/>
        <v>0.19937981236696187</v>
      </c>
      <c r="G133" s="714">
        <f t="shared" si="107"/>
        <v>0.19804040710922072</v>
      </c>
      <c r="H133" s="1096">
        <f t="shared" si="107"/>
        <v>0.20984607539657896</v>
      </c>
      <c r="I133" s="916">
        <f t="shared" ref="I133:I196" si="108">H133</f>
        <v>0.20984607539657896</v>
      </c>
      <c r="J133" s="1713"/>
      <c r="K133" s="673" t="s">
        <v>4551</v>
      </c>
    </row>
    <row r="134" spans="1:11" customFormat="1" x14ac:dyDescent="0.25">
      <c r="A134" s="3561"/>
      <c r="B134" s="751" t="s">
        <v>4223</v>
      </c>
      <c r="C134" s="710">
        <f>C133/C132</f>
        <v>1.0866828995756908</v>
      </c>
      <c r="D134" s="956">
        <f t="shared" ref="D134:H134" si="109">D133/D132</f>
        <v>0.92715627787501309</v>
      </c>
      <c r="E134" s="711">
        <f t="shared" si="109"/>
        <v>1.1815462854708247</v>
      </c>
      <c r="F134" s="866">
        <f t="shared" si="109"/>
        <v>0.91265973910511089</v>
      </c>
      <c r="G134" s="714">
        <f t="shared" si="109"/>
        <v>1.0052886255108189</v>
      </c>
      <c r="H134" s="1096">
        <f t="shared" si="109"/>
        <v>1.0198112644102395</v>
      </c>
      <c r="I134" s="916">
        <f t="shared" si="108"/>
        <v>1.0198112644102395</v>
      </c>
      <c r="J134" s="1713"/>
      <c r="K134" s="673" t="s">
        <v>4552</v>
      </c>
    </row>
    <row r="135" spans="1:11" customFormat="1" x14ac:dyDescent="0.25">
      <c r="A135" s="3561"/>
      <c r="B135" s="833" t="s">
        <v>4194</v>
      </c>
      <c r="C135" s="756">
        <f t="shared" ref="C135:H135" si="110">C5/C83</f>
        <v>0.20930289441500205</v>
      </c>
      <c r="D135" s="957">
        <f t="shared" si="110"/>
        <v>0.37036684135302522</v>
      </c>
      <c r="E135" s="757">
        <f t="shared" si="110"/>
        <v>0.15334883998330054</v>
      </c>
      <c r="F135" s="867">
        <f t="shared" si="110"/>
        <v>0.23949701570377238</v>
      </c>
      <c r="G135" s="894">
        <f t="shared" si="110"/>
        <v>0.19146705379466086</v>
      </c>
      <c r="H135" s="1076">
        <f t="shared" si="110"/>
        <v>0.20104360479436742</v>
      </c>
      <c r="I135" s="916">
        <f t="shared" si="108"/>
        <v>0.20104360479436742</v>
      </c>
      <c r="J135" s="1713"/>
      <c r="K135" s="673" t="s">
        <v>4553</v>
      </c>
    </row>
    <row r="136" spans="1:11" customFormat="1" ht="15.75" thickBot="1" x14ac:dyDescent="0.3">
      <c r="A136" s="3561"/>
      <c r="B136" s="831" t="s">
        <v>4223</v>
      </c>
      <c r="C136" s="928">
        <f>C135/C132</f>
        <v>0.95974846164260652</v>
      </c>
      <c r="D136" s="958">
        <f t="shared" ref="D136:H136" si="111">D135/D132</f>
        <v>1.6434401539661543</v>
      </c>
      <c r="E136" s="988">
        <f t="shared" si="111"/>
        <v>0.88655062504286941</v>
      </c>
      <c r="F136" s="1011">
        <f t="shared" si="111"/>
        <v>1.096295965342563</v>
      </c>
      <c r="G136" s="1044">
        <f t="shared" si="111"/>
        <v>0.97192110513935015</v>
      </c>
      <c r="H136" s="1097">
        <f t="shared" si="111"/>
        <v>0.97703296294422293</v>
      </c>
      <c r="I136" s="924">
        <f t="shared" si="108"/>
        <v>0.97703296294422293</v>
      </c>
      <c r="J136" s="1713"/>
      <c r="K136" s="673" t="s">
        <v>4554</v>
      </c>
    </row>
    <row r="137" spans="1:11" customFormat="1" ht="15.75" thickTop="1" x14ac:dyDescent="0.25">
      <c r="A137" s="3561"/>
      <c r="B137" s="751" t="s">
        <v>4207</v>
      </c>
      <c r="C137" s="710">
        <f t="shared" ref="C137:G137" si="112">C7/C85</f>
        <v>0.28077738515901063</v>
      </c>
      <c r="D137" s="956">
        <f t="shared" si="112"/>
        <v>0.32754491017964071</v>
      </c>
      <c r="E137" s="711">
        <f t="shared" si="112"/>
        <v>0.49164431607179698</v>
      </c>
      <c r="F137" s="866">
        <f t="shared" si="112"/>
        <v>0.36857379767827531</v>
      </c>
      <c r="G137" s="714">
        <f t="shared" si="112"/>
        <v>0.26630598136459271</v>
      </c>
      <c r="H137" s="1096">
        <f>H7/H85</f>
        <v>0.31511822751815305</v>
      </c>
      <c r="I137" s="916">
        <f t="shared" si="108"/>
        <v>0.31511822751815305</v>
      </c>
      <c r="J137" s="1713"/>
      <c r="K137" s="673" t="s">
        <v>4555</v>
      </c>
    </row>
    <row r="138" spans="1:11" customFormat="1" x14ac:dyDescent="0.25">
      <c r="A138" s="3561"/>
      <c r="B138" s="751" t="s">
        <v>4223</v>
      </c>
      <c r="C138" s="710">
        <f>C137/C132</f>
        <v>1.2874913374875865</v>
      </c>
      <c r="D138" s="956">
        <f t="shared" ref="D138:H138" si="113">D137/D132</f>
        <v>1.4534250843027365</v>
      </c>
      <c r="E138" s="711">
        <f t="shared" si="113"/>
        <v>2.842327178736344</v>
      </c>
      <c r="F138" s="866">
        <f t="shared" si="113"/>
        <v>1.6871440595546208</v>
      </c>
      <c r="G138" s="714">
        <f t="shared" si="113"/>
        <v>1.3518169240263918</v>
      </c>
      <c r="H138" s="1098">
        <f t="shared" si="113"/>
        <v>1.5314135250643828</v>
      </c>
      <c r="I138" s="916">
        <f t="shared" si="108"/>
        <v>1.5314135250643828</v>
      </c>
      <c r="J138" s="1713"/>
      <c r="K138" s="673" t="s">
        <v>4556</v>
      </c>
    </row>
    <row r="139" spans="1:11" customFormat="1" x14ac:dyDescent="0.25">
      <c r="A139" s="3561"/>
      <c r="B139" s="833" t="s">
        <v>4197</v>
      </c>
      <c r="C139" s="756">
        <f>C9/C87</f>
        <v>0.20635413706271521</v>
      </c>
      <c r="D139" s="957">
        <f t="shared" ref="D139:H139" si="114">D9/D87</f>
        <v>0.22367993381201431</v>
      </c>
      <c r="E139" s="757">
        <f t="shared" si="114"/>
        <v>0.16121543344725484</v>
      </c>
      <c r="F139" s="867">
        <f t="shared" si="114"/>
        <v>0.20777054455810934</v>
      </c>
      <c r="G139" s="894">
        <f t="shared" si="114"/>
        <v>0.19392005553923794</v>
      </c>
      <c r="H139" s="1076">
        <f t="shared" si="114"/>
        <v>0.19685149965645132</v>
      </c>
      <c r="I139" s="923">
        <f t="shared" si="108"/>
        <v>0.19685149965645132</v>
      </c>
      <c r="J139" s="1713"/>
      <c r="K139" s="673" t="s">
        <v>4557</v>
      </c>
    </row>
    <row r="140" spans="1:11" customFormat="1" ht="15.75" thickBot="1" x14ac:dyDescent="0.3">
      <c r="A140" s="3561"/>
      <c r="B140" s="831" t="s">
        <v>4223</v>
      </c>
      <c r="C140" s="758">
        <f>C139/C132</f>
        <v>0.94622707513467219</v>
      </c>
      <c r="D140" s="959">
        <f t="shared" ref="D140:H140" si="115">D139/D132</f>
        <v>0.99254183641338367</v>
      </c>
      <c r="E140" s="759">
        <f t="shared" si="115"/>
        <v>0.932029504134399</v>
      </c>
      <c r="F140" s="868">
        <f t="shared" si="115"/>
        <v>0.95106825881210622</v>
      </c>
      <c r="G140" s="895">
        <f t="shared" si="115"/>
        <v>0.9843729819465995</v>
      </c>
      <c r="H140" s="1097">
        <f t="shared" si="115"/>
        <v>0.95666014428102208</v>
      </c>
      <c r="I140" s="924">
        <f t="shared" si="108"/>
        <v>0.95666014428102208</v>
      </c>
      <c r="J140" s="1713"/>
      <c r="K140" s="673" t="s">
        <v>4558</v>
      </c>
    </row>
    <row r="141" spans="1:11" customFormat="1" ht="15.75" thickTop="1" x14ac:dyDescent="0.25">
      <c r="A141" s="3561"/>
      <c r="B141" s="841" t="s">
        <v>4199</v>
      </c>
      <c r="C141" s="710">
        <f t="shared" ref="C141:H141" si="116">C11/C89</f>
        <v>0.296279270219796</v>
      </c>
      <c r="D141" s="956">
        <f t="shared" si="116"/>
        <v>0.37206085753803597</v>
      </c>
      <c r="E141" s="711">
        <f t="shared" si="116"/>
        <v>0.49286724071456112</v>
      </c>
      <c r="F141" s="866">
        <f t="shared" si="116"/>
        <v>0.43044479886585152</v>
      </c>
      <c r="G141" s="714">
        <f t="shared" si="116"/>
        <v>0.27509623926562038</v>
      </c>
      <c r="H141" s="1096">
        <f t="shared" si="116"/>
        <v>0.34052998605299861</v>
      </c>
      <c r="I141" s="916">
        <f t="shared" si="108"/>
        <v>0.34052998605299861</v>
      </c>
      <c r="J141" s="1713"/>
      <c r="K141" s="673" t="s">
        <v>4559</v>
      </c>
    </row>
    <row r="142" spans="1:11" customFormat="1" x14ac:dyDescent="0.25">
      <c r="A142" s="3561"/>
      <c r="B142" s="751" t="s">
        <v>4223</v>
      </c>
      <c r="C142" s="781">
        <f>C141/C132</f>
        <v>1.3585744937011341</v>
      </c>
      <c r="D142" s="960">
        <f t="shared" ref="D142:H142" si="117">D141/D132</f>
        <v>1.6509570639836511</v>
      </c>
      <c r="E142" s="987">
        <f t="shared" si="117"/>
        <v>2.8493972329117843</v>
      </c>
      <c r="F142" s="1012">
        <f t="shared" si="117"/>
        <v>1.9703581479403425</v>
      </c>
      <c r="G142" s="1045">
        <f t="shared" si="117"/>
        <v>1.3964378496859529</v>
      </c>
      <c r="H142" s="1096">
        <f t="shared" si="117"/>
        <v>1.6549097474899512</v>
      </c>
      <c r="I142" s="916">
        <f t="shared" si="108"/>
        <v>1.6549097474899512</v>
      </c>
      <c r="J142" s="1713"/>
      <c r="K142" s="673" t="s">
        <v>4560</v>
      </c>
    </row>
    <row r="143" spans="1:11" customFormat="1" x14ac:dyDescent="0.25">
      <c r="A143" s="3561"/>
      <c r="B143" s="751" t="s">
        <v>4201</v>
      </c>
      <c r="C143" s="710">
        <f>C13/C91</f>
        <v>0.30322736030828518</v>
      </c>
      <c r="D143" s="956">
        <f>D13/D91</f>
        <v>0.36211699164345401</v>
      </c>
      <c r="E143" s="711">
        <f t="shared" ref="E143:H143" si="118">E13/E91</f>
        <v>0.51226551226551231</v>
      </c>
      <c r="F143" s="866">
        <f t="shared" si="118"/>
        <v>0.36789375582479028</v>
      </c>
      <c r="G143" s="714">
        <f t="shared" si="118"/>
        <v>0.31332868108862527</v>
      </c>
      <c r="H143" s="1096">
        <f t="shared" si="118"/>
        <v>0.36679817275747506</v>
      </c>
      <c r="I143" s="916">
        <f t="shared" si="108"/>
        <v>0.36679817275747506</v>
      </c>
      <c r="J143" s="1713"/>
      <c r="K143" s="673" t="s">
        <v>4561</v>
      </c>
    </row>
    <row r="144" spans="1:11" customFormat="1" x14ac:dyDescent="0.25">
      <c r="A144" s="3561"/>
      <c r="B144" s="751" t="s">
        <v>4223</v>
      </c>
      <c r="C144" s="710">
        <f>C143/C132</f>
        <v>1.3904346301432022</v>
      </c>
      <c r="D144" s="956">
        <f t="shared" ref="D144:H144" si="119">D143/D132</f>
        <v>1.6068328426113776</v>
      </c>
      <c r="E144" s="711">
        <f t="shared" si="119"/>
        <v>2.9615438247615815</v>
      </c>
      <c r="F144" s="866">
        <f t="shared" si="119"/>
        <v>1.6840311725816917</v>
      </c>
      <c r="G144" s="714">
        <f t="shared" si="119"/>
        <v>1.5905125814601302</v>
      </c>
      <c r="H144" s="1096">
        <f t="shared" si="119"/>
        <v>1.7825680448692556</v>
      </c>
      <c r="I144" s="916">
        <f t="shared" si="108"/>
        <v>1.7825680448692556</v>
      </c>
      <c r="J144" s="1713"/>
      <c r="K144" s="673" t="s">
        <v>4562</v>
      </c>
    </row>
    <row r="145" spans="1:11" customFormat="1" x14ac:dyDescent="0.25">
      <c r="A145" s="3561"/>
      <c r="B145" s="751" t="s">
        <v>4203</v>
      </c>
      <c r="C145" s="710">
        <f>C15/C93</f>
        <v>0.26148705096073516</v>
      </c>
      <c r="D145" s="956">
        <f t="shared" ref="D145:H145" si="120">D15/D93</f>
        <v>0.23119777158774374</v>
      </c>
      <c r="E145" s="711">
        <f t="shared" si="120"/>
        <v>0.60128847530422336</v>
      </c>
      <c r="F145" s="866">
        <f t="shared" si="120"/>
        <v>0.29741019214703424</v>
      </c>
      <c r="G145" s="714">
        <f t="shared" si="120"/>
        <v>9.6774193548387094E-2</v>
      </c>
      <c r="H145" s="1096">
        <f t="shared" si="120"/>
        <v>0.34704549416071118</v>
      </c>
      <c r="I145" s="916">
        <f t="shared" si="108"/>
        <v>0.34704549416071118</v>
      </c>
      <c r="J145" s="1713"/>
      <c r="K145" s="673" t="s">
        <v>4563</v>
      </c>
    </row>
    <row r="146" spans="1:11" customFormat="1" x14ac:dyDescent="0.25">
      <c r="A146" s="3561"/>
      <c r="B146" s="751" t="s">
        <v>4223</v>
      </c>
      <c r="C146" s="710">
        <f>C145/C132</f>
        <v>1.1990364280458772</v>
      </c>
      <c r="D146" s="956">
        <f t="shared" ref="D146:H146" si="121">D145/D132</f>
        <v>1.0259009687441873</v>
      </c>
      <c r="E146" s="711">
        <f t="shared" si="121"/>
        <v>3.4762093646752334</v>
      </c>
      <c r="F146" s="866">
        <f t="shared" si="121"/>
        <v>1.3613931377993966</v>
      </c>
      <c r="G146" s="714">
        <f t="shared" si="121"/>
        <v>0.49124316313651123</v>
      </c>
      <c r="H146" s="1096">
        <f t="shared" si="121"/>
        <v>1.686573854378985</v>
      </c>
      <c r="I146" s="916">
        <f t="shared" si="108"/>
        <v>1.686573854378985</v>
      </c>
      <c r="J146" s="1713"/>
      <c r="K146" s="673" t="s">
        <v>4564</v>
      </c>
    </row>
    <row r="147" spans="1:11" customFormat="1" x14ac:dyDescent="0.25">
      <c r="A147" s="3561"/>
      <c r="B147" s="751" t="s">
        <v>4205</v>
      </c>
      <c r="C147" s="710">
        <f>C17/C95</f>
        <v>0.20308747855917667</v>
      </c>
      <c r="D147" s="956">
        <f t="shared" ref="D147:G147" si="122">D17/D95</f>
        <v>0.18900343642611683</v>
      </c>
      <c r="E147" s="711">
        <f t="shared" si="122"/>
        <v>5.9290016084988593E-2</v>
      </c>
      <c r="F147" s="866">
        <f t="shared" si="122"/>
        <v>0.32830188679245281</v>
      </c>
      <c r="G147" s="714">
        <f t="shared" si="122"/>
        <v>0.5</v>
      </c>
      <c r="H147" s="1096">
        <f>H17/H95</f>
        <v>8.9828071646798055E-2</v>
      </c>
      <c r="I147" s="916">
        <f t="shared" si="108"/>
        <v>8.9828071646798055E-2</v>
      </c>
      <c r="J147" s="1713"/>
      <c r="K147" s="673" t="s">
        <v>4565</v>
      </c>
    </row>
    <row r="148" spans="1:11" customFormat="1" x14ac:dyDescent="0.25">
      <c r="A148" s="3561"/>
      <c r="B148" s="751" t="s">
        <v>4223</v>
      </c>
      <c r="C148" s="710">
        <f>C147/C132</f>
        <v>0.93124796802654741</v>
      </c>
      <c r="D148" s="956">
        <f t="shared" ref="D148:H148" si="123">D147/D132</f>
        <v>0.83867075012851322</v>
      </c>
      <c r="E148" s="711">
        <f t="shared" si="123"/>
        <v>0.34277142771130525</v>
      </c>
      <c r="F148" s="866">
        <f t="shared" si="123"/>
        <v>1.5027996605606462</v>
      </c>
      <c r="G148" s="714">
        <f t="shared" si="123"/>
        <v>2.538089676205308</v>
      </c>
      <c r="H148" s="1096">
        <f t="shared" si="123"/>
        <v>0.4365470221567373</v>
      </c>
      <c r="I148" s="916">
        <f t="shared" si="108"/>
        <v>0.4365470221567373</v>
      </c>
      <c r="J148" s="1713"/>
      <c r="K148" s="673" t="s">
        <v>4566</v>
      </c>
    </row>
    <row r="149" spans="1:11" customFormat="1" x14ac:dyDescent="0.25">
      <c r="A149" s="3561"/>
      <c r="B149" s="849" t="s">
        <v>4178</v>
      </c>
      <c r="C149" s="1976">
        <f>C135</f>
        <v>0.20930289441500205</v>
      </c>
      <c r="D149" s="1976">
        <f t="shared" ref="D149:H149" si="124">D135</f>
        <v>0.37036684135302522</v>
      </c>
      <c r="E149" s="1976">
        <f t="shared" si="124"/>
        <v>0.15334883998330054</v>
      </c>
      <c r="F149" s="1976">
        <f t="shared" si="124"/>
        <v>0.23949701570377238</v>
      </c>
      <c r="G149" s="1976">
        <f t="shared" si="124"/>
        <v>0.19146705379466086</v>
      </c>
      <c r="H149" s="1976">
        <f t="shared" si="124"/>
        <v>0.20104360479436742</v>
      </c>
      <c r="I149" s="1977">
        <f t="shared" si="108"/>
        <v>0.20104360479436742</v>
      </c>
      <c r="J149" s="2263"/>
      <c r="K149" s="899" t="s">
        <v>4567</v>
      </c>
    </row>
    <row r="150" spans="1:11" customFormat="1" x14ac:dyDescent="0.25">
      <c r="A150" s="3561"/>
      <c r="B150" s="751" t="s">
        <v>4207</v>
      </c>
      <c r="C150" s="710">
        <f>C137</f>
        <v>0.28077738515901063</v>
      </c>
      <c r="D150" s="956">
        <f t="shared" ref="D150:H150" si="125">D137</f>
        <v>0.32754491017964071</v>
      </c>
      <c r="E150" s="711">
        <f t="shared" si="125"/>
        <v>0.49164431607179698</v>
      </c>
      <c r="F150" s="866">
        <f t="shared" si="125"/>
        <v>0.36857379767827531</v>
      </c>
      <c r="G150" s="714">
        <f t="shared" si="125"/>
        <v>0.26630598136459271</v>
      </c>
      <c r="H150" s="1098">
        <f t="shared" si="125"/>
        <v>0.31511822751815305</v>
      </c>
      <c r="I150" s="916">
        <f t="shared" si="108"/>
        <v>0.31511822751815305</v>
      </c>
      <c r="J150" s="1713"/>
      <c r="K150" s="1230"/>
    </row>
    <row r="151" spans="1:11" customFormat="1" x14ac:dyDescent="0.25">
      <c r="A151" s="3561"/>
      <c r="B151" s="751" t="s">
        <v>4224</v>
      </c>
      <c r="C151" s="710">
        <f>C150/C149</f>
        <v>1.3414883054712574</v>
      </c>
      <c r="D151" s="956">
        <f t="shared" ref="D151:H151" si="126">D150/D149</f>
        <v>0.88437968416139168</v>
      </c>
      <c r="E151" s="711">
        <f t="shared" si="126"/>
        <v>3.206051745323514</v>
      </c>
      <c r="F151" s="866">
        <f t="shared" si="126"/>
        <v>1.5389494378257917</v>
      </c>
      <c r="G151" s="714">
        <f t="shared" si="126"/>
        <v>1.3908710458886204</v>
      </c>
      <c r="H151" s="1098">
        <f t="shared" si="126"/>
        <v>1.5674123424142941</v>
      </c>
      <c r="I151" s="916">
        <f t="shared" si="108"/>
        <v>1.5674123424142941</v>
      </c>
      <c r="J151" s="1713"/>
      <c r="K151" s="673" t="s">
        <v>4568</v>
      </c>
    </row>
    <row r="152" spans="1:11" customFormat="1" x14ac:dyDescent="0.25">
      <c r="A152" s="3561"/>
      <c r="B152" s="830" t="s">
        <v>4208</v>
      </c>
      <c r="C152" s="756">
        <f t="shared" ref="C152:H152" si="127">C22/C100</f>
        <v>0.18786433492315846</v>
      </c>
      <c r="D152" s="957">
        <f t="shared" si="127"/>
        <v>0.37847025495750708</v>
      </c>
      <c r="E152" s="757">
        <f t="shared" si="127"/>
        <v>0.13258976046994481</v>
      </c>
      <c r="F152" s="867">
        <f t="shared" si="127"/>
        <v>0.21852475581003705</v>
      </c>
      <c r="G152" s="894">
        <f t="shared" si="127"/>
        <v>0.16402116402116401</v>
      </c>
      <c r="H152" s="1076">
        <f t="shared" si="127"/>
        <v>0.17885707819395721</v>
      </c>
      <c r="I152" s="923">
        <f t="shared" si="108"/>
        <v>0.17885707819395721</v>
      </c>
      <c r="J152" s="1713"/>
      <c r="K152" s="673" t="s">
        <v>4569</v>
      </c>
    </row>
    <row r="153" spans="1:11" customFormat="1" ht="15.75" thickBot="1" x14ac:dyDescent="0.3">
      <c r="A153" s="3561"/>
      <c r="B153" s="840" t="s">
        <v>4224</v>
      </c>
      <c r="C153" s="928">
        <f>C152/C149</f>
        <v>0.89757160524815482</v>
      </c>
      <c r="D153" s="958">
        <f t="shared" ref="D153:H153" si="128">D152/D149</f>
        <v>1.0218794252068528</v>
      </c>
      <c r="E153" s="988">
        <f t="shared" si="128"/>
        <v>0.86462838900107519</v>
      </c>
      <c r="F153" s="1011">
        <f t="shared" si="128"/>
        <v>0.9124320617018653</v>
      </c>
      <c r="G153" s="1044">
        <f t="shared" si="128"/>
        <v>0.856654765247857</v>
      </c>
      <c r="H153" s="1097">
        <f t="shared" si="128"/>
        <v>0.8896432113664936</v>
      </c>
      <c r="I153" s="924">
        <f t="shared" si="108"/>
        <v>0.8896432113664936</v>
      </c>
      <c r="J153" s="1713"/>
      <c r="K153" s="673" t="s">
        <v>4570</v>
      </c>
    </row>
    <row r="154" spans="1:11" customFormat="1" ht="15.75" thickTop="1" x14ac:dyDescent="0.25">
      <c r="A154" s="3561"/>
      <c r="B154" s="841" t="s">
        <v>4225</v>
      </c>
      <c r="C154" s="781">
        <f>C141/C149</f>
        <v>1.4155526661391444</v>
      </c>
      <c r="D154" s="960">
        <f t="shared" ref="D154:H154" si="129">D141/D149</f>
        <v>1.0045738872811134</v>
      </c>
      <c r="E154" s="987">
        <f t="shared" si="129"/>
        <v>3.2140265343267913</v>
      </c>
      <c r="F154" s="1012">
        <f t="shared" si="129"/>
        <v>1.7972866910302443</v>
      </c>
      <c r="G154" s="1045">
        <f t="shared" si="129"/>
        <v>1.4367810744121428</v>
      </c>
      <c r="H154" s="1096">
        <f t="shared" si="129"/>
        <v>1.6938115808324341</v>
      </c>
      <c r="I154" s="916">
        <f t="shared" si="108"/>
        <v>1.6938115808324341</v>
      </c>
      <c r="J154" s="1713"/>
      <c r="K154" s="673" t="s">
        <v>4571</v>
      </c>
    </row>
    <row r="155" spans="1:11" customFormat="1" x14ac:dyDescent="0.25">
      <c r="A155" s="3561"/>
      <c r="B155" s="841" t="s">
        <v>4226</v>
      </c>
      <c r="C155" s="781">
        <f>C143/C149</f>
        <v>1.4487490063422217</v>
      </c>
      <c r="D155" s="960">
        <f t="shared" ref="D155:H155" si="130">D143/D149</f>
        <v>0.97772519354207621</v>
      </c>
      <c r="E155" s="987">
        <f t="shared" si="130"/>
        <v>3.3405242082124471</v>
      </c>
      <c r="F155" s="1012">
        <f t="shared" si="130"/>
        <v>1.5361099792568125</v>
      </c>
      <c r="G155" s="1045">
        <f t="shared" si="130"/>
        <v>1.6364626439839363</v>
      </c>
      <c r="H155" s="1096">
        <f t="shared" si="130"/>
        <v>1.8244707317730682</v>
      </c>
      <c r="I155" s="916">
        <f t="shared" si="108"/>
        <v>1.8244707317730682</v>
      </c>
      <c r="J155" s="1713"/>
      <c r="K155" s="673" t="s">
        <v>4572</v>
      </c>
    </row>
    <row r="156" spans="1:11" customFormat="1" x14ac:dyDescent="0.25">
      <c r="A156" s="3561"/>
      <c r="B156" s="841" t="s">
        <v>4227</v>
      </c>
      <c r="C156" s="781">
        <f>C145/C149</f>
        <v>1.2493236258943619</v>
      </c>
      <c r="D156" s="960">
        <f t="shared" ref="D156:H156" si="131">D145/D149</f>
        <v>0.62423993126147947</v>
      </c>
      <c r="E156" s="987">
        <f t="shared" si="131"/>
        <v>3.9210500410026108</v>
      </c>
      <c r="F156" s="1012">
        <f t="shared" si="131"/>
        <v>1.2418116830102517</v>
      </c>
      <c r="G156" s="1045">
        <f t="shared" si="131"/>
        <v>0.50543522569774713</v>
      </c>
      <c r="H156" s="1096">
        <f t="shared" si="131"/>
        <v>1.7262200133930061</v>
      </c>
      <c r="I156" s="916">
        <f t="shared" si="108"/>
        <v>1.7262200133930061</v>
      </c>
      <c r="J156" s="1713"/>
      <c r="K156" s="673" t="s">
        <v>4573</v>
      </c>
    </row>
    <row r="157" spans="1:11" customFormat="1" ht="15.75" thickBot="1" x14ac:dyDescent="0.3">
      <c r="A157" s="3562"/>
      <c r="B157" s="841" t="s">
        <v>4228</v>
      </c>
      <c r="C157" s="781">
        <f>C147/C149</f>
        <v>0.97030420495045056</v>
      </c>
      <c r="D157" s="960">
        <f t="shared" ref="D157:H157" si="132">D147/D149</f>
        <v>0.51031414080064219</v>
      </c>
      <c r="E157" s="987">
        <f t="shared" si="132"/>
        <v>0.38663491743038414</v>
      </c>
      <c r="F157" s="1012">
        <f t="shared" si="132"/>
        <v>1.3707974014946427</v>
      </c>
      <c r="G157" s="1045">
        <f t="shared" si="132"/>
        <v>2.6114153327716934</v>
      </c>
      <c r="H157" s="1096">
        <f t="shared" si="132"/>
        <v>0.44680889868979679</v>
      </c>
      <c r="I157" s="916">
        <f t="shared" si="108"/>
        <v>0.44680889868979679</v>
      </c>
      <c r="J157" s="1713"/>
      <c r="K157" s="673" t="s">
        <v>4574</v>
      </c>
    </row>
    <row r="158" spans="1:11" customFormat="1" ht="17.25" customHeight="1" x14ac:dyDescent="0.25">
      <c r="A158" s="3567" t="s">
        <v>4229</v>
      </c>
      <c r="B158" s="848" t="s">
        <v>4144</v>
      </c>
      <c r="C158" s="1971">
        <f t="shared" ref="C158:G159" si="133">(C28/C80)</f>
        <v>1.5261437726541316E-2</v>
      </c>
      <c r="D158" s="1971">
        <f t="shared" si="133"/>
        <v>5.741334702855648E-2</v>
      </c>
      <c r="E158" s="1971">
        <f t="shared" si="133"/>
        <v>3.2123561193328633E-2</v>
      </c>
      <c r="F158" s="1971">
        <f t="shared" si="133"/>
        <v>3.5897859908773963E-2</v>
      </c>
      <c r="G158" s="1971">
        <f t="shared" si="133"/>
        <v>8.7589001521175006E-2</v>
      </c>
      <c r="H158" s="1971">
        <f>H28/H80</f>
        <v>3.9484259996981512E-2</v>
      </c>
      <c r="I158" s="1972">
        <f t="shared" si="108"/>
        <v>3.9484259996981512E-2</v>
      </c>
      <c r="J158" s="2263"/>
      <c r="K158" s="899" t="s">
        <v>4575</v>
      </c>
    </row>
    <row r="159" spans="1:11" customFormat="1" ht="16.5" customHeight="1" x14ac:dyDescent="0.25">
      <c r="A159" s="3568"/>
      <c r="B159" s="845" t="s">
        <v>4192</v>
      </c>
      <c r="C159" s="710">
        <f t="shared" si="133"/>
        <v>-2.2755605499271327E-2</v>
      </c>
      <c r="D159" s="956">
        <f t="shared" ref="D159:H159" si="134">(D29/D81)</f>
        <v>4.9415343458750434E-2</v>
      </c>
      <c r="E159" s="711">
        <f t="shared" si="134"/>
        <v>6.9861993930023479E-3</v>
      </c>
      <c r="F159" s="866">
        <f t="shared" si="134"/>
        <v>4.0469870969437362E-3</v>
      </c>
      <c r="G159" s="714">
        <f t="shared" si="134"/>
        <v>9.4181983897918875E-2</v>
      </c>
      <c r="H159" s="1099">
        <f t="shared" si="134"/>
        <v>3.2703666537006952E-2</v>
      </c>
      <c r="I159" s="1150">
        <f t="shared" si="108"/>
        <v>3.2703666537006952E-2</v>
      </c>
      <c r="J159" s="2264"/>
      <c r="K159" s="673" t="s">
        <v>4576</v>
      </c>
    </row>
    <row r="160" spans="1:11" customFormat="1" ht="18" customHeight="1" x14ac:dyDescent="0.25">
      <c r="A160" s="3568"/>
      <c r="B160" s="845" t="s">
        <v>4223</v>
      </c>
      <c r="C160" s="710">
        <f>C159/C158</f>
        <v>-1.4910525408557564</v>
      </c>
      <c r="D160" s="956">
        <f t="shared" ref="D160:H160" si="135">D159/D158</f>
        <v>0.86069435098727187</v>
      </c>
      <c r="E160" s="711">
        <f t="shared" si="135"/>
        <v>0.21747898220117731</v>
      </c>
      <c r="F160" s="866">
        <f t="shared" si="135"/>
        <v>0.11273616608979505</v>
      </c>
      <c r="G160" s="714">
        <f t="shared" si="135"/>
        <v>1.0752718065309832</v>
      </c>
      <c r="H160" s="1099">
        <f t="shared" si="135"/>
        <v>0.82827097530780813</v>
      </c>
      <c r="I160" s="1150">
        <f t="shared" si="108"/>
        <v>0.82827097530780813</v>
      </c>
      <c r="J160" s="2264"/>
      <c r="K160" s="673" t="s">
        <v>4577</v>
      </c>
    </row>
    <row r="161" spans="1:11" customFormat="1" ht="17.25" customHeight="1" x14ac:dyDescent="0.25">
      <c r="A161" s="3568"/>
      <c r="B161" s="846" t="s">
        <v>4194</v>
      </c>
      <c r="C161" s="756">
        <f>(C31/C83)</f>
        <v>3.2914798206278024E-2</v>
      </c>
      <c r="D161" s="957">
        <f t="shared" ref="D161:H161" si="136">(D31/D83)</f>
        <v>0.12806098141972369</v>
      </c>
      <c r="E161" s="757">
        <f t="shared" si="136"/>
        <v>4.7832051052662972E-2</v>
      </c>
      <c r="F161" s="867">
        <f t="shared" si="136"/>
        <v>7.1014660717390043E-2</v>
      </c>
      <c r="G161" s="894">
        <f t="shared" si="136"/>
        <v>5.2584885877893381E-2</v>
      </c>
      <c r="H161" s="1100">
        <f t="shared" si="136"/>
        <v>4.7344946626094668E-2</v>
      </c>
      <c r="I161" s="1151">
        <f t="shared" si="108"/>
        <v>4.7344946626094668E-2</v>
      </c>
      <c r="J161" s="2264"/>
      <c r="K161" s="673" t="s">
        <v>4578</v>
      </c>
    </row>
    <row r="162" spans="1:11" customFormat="1" ht="17.25" customHeight="1" thickBot="1" x14ac:dyDescent="0.3">
      <c r="A162" s="3568"/>
      <c r="B162" s="847" t="s">
        <v>4223</v>
      </c>
      <c r="C162" s="758">
        <f>C161/C158</f>
        <v>2.156729843940953</v>
      </c>
      <c r="D162" s="959">
        <f t="shared" ref="D162:H162" si="137">D161/D158</f>
        <v>2.2305088981492092</v>
      </c>
      <c r="E162" s="759">
        <f t="shared" si="137"/>
        <v>1.4890021303925871</v>
      </c>
      <c r="F162" s="868">
        <f t="shared" si="137"/>
        <v>1.9782421820648151</v>
      </c>
      <c r="G162" s="895">
        <f t="shared" si="137"/>
        <v>0.60035946254257466</v>
      </c>
      <c r="H162" s="1101">
        <f t="shared" si="137"/>
        <v>1.1990840560191349</v>
      </c>
      <c r="I162" s="1152">
        <f t="shared" si="108"/>
        <v>1.1990840560191349</v>
      </c>
      <c r="J162" s="2264"/>
      <c r="K162" s="673" t="s">
        <v>4579</v>
      </c>
    </row>
    <row r="163" spans="1:11" customFormat="1" ht="16.5" customHeight="1" thickTop="1" x14ac:dyDescent="0.25">
      <c r="A163" s="3568"/>
      <c r="B163" s="845" t="s">
        <v>4230</v>
      </c>
      <c r="C163" s="710">
        <f>(C33/C85)</f>
        <v>-1.4946996466431096E-2</v>
      </c>
      <c r="D163" s="956">
        <f t="shared" ref="D163:H163" si="138">(D33/D85)</f>
        <v>9.580838323353294E-2</v>
      </c>
      <c r="E163" s="711">
        <f t="shared" si="138"/>
        <v>0.27377759438828142</v>
      </c>
      <c r="F163" s="866">
        <f t="shared" si="138"/>
        <v>0.14531509121061359</v>
      </c>
      <c r="G163" s="714">
        <f t="shared" si="138"/>
        <v>8.6263901412684099E-2</v>
      </c>
      <c r="H163" s="1099">
        <f t="shared" si="138"/>
        <v>4.7756469931111524E-2</v>
      </c>
      <c r="I163" s="1153">
        <f t="shared" si="108"/>
        <v>4.7756469931111524E-2</v>
      </c>
      <c r="J163" s="2264"/>
      <c r="K163" s="673" t="s">
        <v>4580</v>
      </c>
    </row>
    <row r="164" spans="1:11" customFormat="1" ht="16.5" customHeight="1" x14ac:dyDescent="0.25">
      <c r="A164" s="3568"/>
      <c r="B164" s="845" t="s">
        <v>4223</v>
      </c>
      <c r="C164" s="710">
        <f>C163/C158</f>
        <v>-0.97939635401693692</v>
      </c>
      <c r="D164" s="956">
        <f t="shared" ref="D164:H164" si="139">D163/D158</f>
        <v>1.6687475681548296</v>
      </c>
      <c r="E164" s="711">
        <f t="shared" si="139"/>
        <v>8.5226414574838323</v>
      </c>
      <c r="F164" s="866">
        <f t="shared" si="139"/>
        <v>4.048015441029019</v>
      </c>
      <c r="G164" s="714">
        <f t="shared" si="139"/>
        <v>0.98487138698378063</v>
      </c>
      <c r="H164" s="1099">
        <f t="shared" si="139"/>
        <v>1.2095065206936233</v>
      </c>
      <c r="I164" s="1154">
        <f t="shared" si="108"/>
        <v>1.2095065206936233</v>
      </c>
      <c r="J164" s="2264"/>
      <c r="K164" s="673" t="s">
        <v>4581</v>
      </c>
    </row>
    <row r="165" spans="1:11" customFormat="1" ht="16.5" customHeight="1" x14ac:dyDescent="0.25">
      <c r="A165" s="3568"/>
      <c r="B165" s="846" t="s">
        <v>4197</v>
      </c>
      <c r="C165" s="756">
        <f>C35/C87</f>
        <v>2.0911680535085228E-2</v>
      </c>
      <c r="D165" s="957">
        <f t="shared" ref="D165:H165" si="140">D35/D87</f>
        <v>5.6781806183454971E-2</v>
      </c>
      <c r="E165" s="757">
        <f t="shared" si="140"/>
        <v>2.3208019668587349E-2</v>
      </c>
      <c r="F165" s="867">
        <f t="shared" si="140"/>
        <v>2.8106224997416707E-2</v>
      </c>
      <c r="G165" s="894">
        <f t="shared" si="140"/>
        <v>8.7647859870230438E-2</v>
      </c>
      <c r="H165" s="1100">
        <f t="shared" si="140"/>
        <v>3.8809613289450207E-2</v>
      </c>
      <c r="I165" s="1155">
        <f t="shared" si="108"/>
        <v>3.8809613289450207E-2</v>
      </c>
      <c r="J165" s="2264"/>
      <c r="K165" s="673" t="s">
        <v>4582</v>
      </c>
    </row>
    <row r="166" spans="1:11" customFormat="1" ht="18" customHeight="1" thickBot="1" x14ac:dyDescent="0.3">
      <c r="A166" s="3568"/>
      <c r="B166" s="847" t="s">
        <v>4223</v>
      </c>
      <c r="C166" s="758">
        <f>C165/C158</f>
        <v>1.3702300471152544</v>
      </c>
      <c r="D166" s="959">
        <f t="shared" ref="D166:H166" si="141">D165/D158</f>
        <v>0.98900010402132821</v>
      </c>
      <c r="E166" s="759">
        <f t="shared" si="141"/>
        <v>0.72246098522249613</v>
      </c>
      <c r="F166" s="868">
        <f t="shared" si="141"/>
        <v>0.78294987692419882</v>
      </c>
      <c r="G166" s="895">
        <f t="shared" si="141"/>
        <v>1.0006719833316196</v>
      </c>
      <c r="H166" s="1101">
        <f t="shared" si="141"/>
        <v>0.98291352788217679</v>
      </c>
      <c r="I166" s="1152">
        <f t="shared" si="108"/>
        <v>0.98291352788217679</v>
      </c>
      <c r="J166" s="2264"/>
      <c r="K166" s="673" t="s">
        <v>4583</v>
      </c>
    </row>
    <row r="167" spans="1:11" customFormat="1" ht="17.25" customHeight="1" thickTop="1" x14ac:dyDescent="0.25">
      <c r="A167" s="3568"/>
      <c r="B167" s="845" t="s">
        <v>4199</v>
      </c>
      <c r="C167" s="710">
        <f>(C37/C89)</f>
        <v>8.4470622037063643E-3</v>
      </c>
      <c r="D167" s="956">
        <f t="shared" ref="D167:H167" si="142">(D37/D89)</f>
        <v>0.13185799907791609</v>
      </c>
      <c r="E167" s="711">
        <f t="shared" si="142"/>
        <v>0.20177355095746047</v>
      </c>
      <c r="F167" s="866">
        <f t="shared" si="142"/>
        <v>0.17579301789828106</v>
      </c>
      <c r="G167" s="714">
        <f t="shared" si="142"/>
        <v>9.653538643766657E-2</v>
      </c>
      <c r="H167" s="1099">
        <f t="shared" si="142"/>
        <v>6.4490934449093443E-2</v>
      </c>
      <c r="I167" s="1150">
        <f t="shared" si="108"/>
        <v>6.4490934449093443E-2</v>
      </c>
      <c r="J167" s="2264"/>
      <c r="K167" s="673" t="s">
        <v>4584</v>
      </c>
    </row>
    <row r="168" spans="1:11" customFormat="1" ht="18" customHeight="1" x14ac:dyDescent="0.25">
      <c r="A168" s="3568"/>
      <c r="B168" s="845" t="s">
        <v>4223</v>
      </c>
      <c r="C168" s="710">
        <f>C167/C158</f>
        <v>0.5534905921095491</v>
      </c>
      <c r="D168" s="956">
        <f t="shared" ref="D168:H168" si="143">D167/D158</f>
        <v>2.29664365347542</v>
      </c>
      <c r="E168" s="711">
        <f t="shared" si="143"/>
        <v>6.2811700652717315</v>
      </c>
      <c r="F168" s="866">
        <f t="shared" si="143"/>
        <v>4.8970333703741113</v>
      </c>
      <c r="G168" s="714">
        <f t="shared" si="143"/>
        <v>1.1021405057840366</v>
      </c>
      <c r="H168" s="1099">
        <f t="shared" si="143"/>
        <v>1.6333327369950366</v>
      </c>
      <c r="I168" s="1150">
        <f t="shared" si="108"/>
        <v>1.6333327369950366</v>
      </c>
      <c r="J168" s="2264"/>
      <c r="K168" s="673" t="s">
        <v>4585</v>
      </c>
    </row>
    <row r="169" spans="1:11" customFormat="1" ht="16.5" customHeight="1" x14ac:dyDescent="0.25">
      <c r="A169" s="3568"/>
      <c r="B169" s="845" t="s">
        <v>4231</v>
      </c>
      <c r="C169" s="710">
        <f>(C39/C91)</f>
        <v>-0.25541907514450868</v>
      </c>
      <c r="D169" s="956">
        <f t="shared" ref="D169:H169" si="144">(D39/D91)</f>
        <v>0.15227483751160631</v>
      </c>
      <c r="E169" s="711">
        <f t="shared" si="144"/>
        <v>0.29028379028379031</v>
      </c>
      <c r="F169" s="866">
        <f t="shared" si="144"/>
        <v>0.14818266542404473</v>
      </c>
      <c r="G169" s="714">
        <f t="shared" si="144"/>
        <v>0.10676901605024425</v>
      </c>
      <c r="H169" s="1099">
        <f t="shared" si="144"/>
        <v>2.0245016611295679E-3</v>
      </c>
      <c r="I169" s="1150">
        <f t="shared" si="108"/>
        <v>2.0245016611295679E-3</v>
      </c>
      <c r="J169" s="2264"/>
      <c r="K169" s="673" t="s">
        <v>4586</v>
      </c>
    </row>
    <row r="170" spans="1:11" customFormat="1" ht="17.25" customHeight="1" x14ac:dyDescent="0.25">
      <c r="A170" s="3568"/>
      <c r="B170" s="845" t="s">
        <v>4223</v>
      </c>
      <c r="C170" s="710">
        <f>C169/C158</f>
        <v>-16.736239384596569</v>
      </c>
      <c r="D170" s="956">
        <f t="shared" ref="D170:H170" si="145">D169/D158</f>
        <v>2.6522550137316894</v>
      </c>
      <c r="E170" s="711">
        <f t="shared" si="145"/>
        <v>9.0364760163663291</v>
      </c>
      <c r="F170" s="866">
        <f t="shared" si="145"/>
        <v>4.1278969220063928</v>
      </c>
      <c r="G170" s="714">
        <f t="shared" si="145"/>
        <v>1.2189774309098889</v>
      </c>
      <c r="H170" s="1099">
        <f t="shared" si="145"/>
        <v>5.1273638186060393E-2</v>
      </c>
      <c r="I170" s="1150">
        <f t="shared" si="108"/>
        <v>5.1273638186060393E-2</v>
      </c>
      <c r="J170" s="2264"/>
      <c r="K170" s="673" t="s">
        <v>4587</v>
      </c>
    </row>
    <row r="171" spans="1:11" customFormat="1" ht="18" customHeight="1" x14ac:dyDescent="0.25">
      <c r="A171" s="3568"/>
      <c r="B171" s="845" t="s">
        <v>4203</v>
      </c>
      <c r="C171" s="710">
        <f>C41/C93</f>
        <v>2.4227234753550542E-2</v>
      </c>
      <c r="D171" s="956">
        <f t="shared" ref="D171:H171" si="146">D41/D93</f>
        <v>6.4066852367688026E-2</v>
      </c>
      <c r="E171" s="711">
        <f t="shared" si="146"/>
        <v>0.30136005726556908</v>
      </c>
      <c r="F171" s="866">
        <f t="shared" si="146"/>
        <v>0.10025062656641603</v>
      </c>
      <c r="G171" s="714">
        <f t="shared" si="146"/>
        <v>6.4516129032258063E-2</v>
      </c>
      <c r="H171" s="1099">
        <f t="shared" si="146"/>
        <v>0.11277671256754401</v>
      </c>
      <c r="I171" s="1150">
        <f t="shared" si="108"/>
        <v>0.11277671256754401</v>
      </c>
      <c r="J171" s="2264"/>
      <c r="K171" s="673" t="s">
        <v>4588</v>
      </c>
    </row>
    <row r="172" spans="1:11" customFormat="1" ht="16.5" customHeight="1" x14ac:dyDescent="0.25">
      <c r="A172" s="3568"/>
      <c r="B172" s="845" t="s">
        <v>4232</v>
      </c>
      <c r="C172" s="710">
        <f>C171/C158</f>
        <v>1.5874804974250047</v>
      </c>
      <c r="D172" s="956">
        <f t="shared" ref="D172:H172" si="147">D171/D158</f>
        <v>1.115887780167601</v>
      </c>
      <c r="E172" s="711">
        <f t="shared" si="147"/>
        <v>9.3812779801062351</v>
      </c>
      <c r="F172" s="866">
        <f t="shared" si="147"/>
        <v>2.7926630395566647</v>
      </c>
      <c r="G172" s="714">
        <f t="shared" si="147"/>
        <v>0.73657797111274315</v>
      </c>
      <c r="H172" s="1099">
        <f t="shared" si="147"/>
        <v>2.8562448068208841</v>
      </c>
      <c r="I172" s="1150">
        <f t="shared" si="108"/>
        <v>2.8562448068208841</v>
      </c>
      <c r="J172" s="2264"/>
      <c r="K172" s="673" t="s">
        <v>4589</v>
      </c>
    </row>
    <row r="173" spans="1:11" customFormat="1" ht="19.5" customHeight="1" x14ac:dyDescent="0.25">
      <c r="A173" s="3568"/>
      <c r="B173" s="845" t="s">
        <v>4205</v>
      </c>
      <c r="C173" s="710">
        <f>C43/C95</f>
        <v>9.2452830188679239E-2</v>
      </c>
      <c r="D173" s="956">
        <f t="shared" ref="D173:H173" si="148">D43/D95</f>
        <v>8.247422680412371E-2</v>
      </c>
      <c r="E173" s="711">
        <f t="shared" si="148"/>
        <v>3.5162533198668314E-3</v>
      </c>
      <c r="F173" s="866">
        <f t="shared" si="148"/>
        <v>0.1490566037735849</v>
      </c>
      <c r="G173" s="714">
        <f t="shared" si="148"/>
        <v>0</v>
      </c>
      <c r="H173" s="1099">
        <f t="shared" si="148"/>
        <v>2.2045168633558977E-2</v>
      </c>
      <c r="I173" s="1150">
        <f t="shared" si="108"/>
        <v>2.2045168633558977E-2</v>
      </c>
      <c r="J173" s="2264"/>
      <c r="K173" s="673" t="s">
        <v>4590</v>
      </c>
    </row>
    <row r="174" spans="1:11" customFormat="1" ht="17.25" customHeight="1" x14ac:dyDescent="0.25">
      <c r="A174" s="3568"/>
      <c r="B174" s="845" t="s">
        <v>4232</v>
      </c>
      <c r="C174" s="710">
        <f>C173/C158</f>
        <v>6.0579371252744831</v>
      </c>
      <c r="D174" s="956">
        <f t="shared" ref="D174:H174" si="149">D173/D158</f>
        <v>1.4364991952673016</v>
      </c>
      <c r="E174" s="711">
        <f t="shared" si="149"/>
        <v>0.10946025873983987</v>
      </c>
      <c r="F174" s="866">
        <f t="shared" si="149"/>
        <v>4.1522420598993222</v>
      </c>
      <c r="G174" s="714">
        <f t="shared" si="149"/>
        <v>0</v>
      </c>
      <c r="H174" s="1099">
        <f t="shared" si="149"/>
        <v>0.55832801818355682</v>
      </c>
      <c r="I174" s="1150">
        <f t="shared" si="108"/>
        <v>0.55832801818355682</v>
      </c>
      <c r="J174" s="2264"/>
      <c r="K174" s="673" t="s">
        <v>4591</v>
      </c>
    </row>
    <row r="175" spans="1:11" customFormat="1" ht="18" customHeight="1" x14ac:dyDescent="0.25">
      <c r="A175" s="3568"/>
      <c r="B175" s="849" t="s">
        <v>4178</v>
      </c>
      <c r="C175" s="1976">
        <f>C161</f>
        <v>3.2914798206278024E-2</v>
      </c>
      <c r="D175" s="1976">
        <f t="shared" ref="D175:H175" si="150">D161</f>
        <v>0.12806098141972369</v>
      </c>
      <c r="E175" s="1976">
        <f t="shared" si="150"/>
        <v>4.7832051052662972E-2</v>
      </c>
      <c r="F175" s="1976">
        <f t="shared" si="150"/>
        <v>7.1014660717390043E-2</v>
      </c>
      <c r="G175" s="1976">
        <f t="shared" si="150"/>
        <v>5.2584885877893381E-2</v>
      </c>
      <c r="H175" s="1976">
        <f t="shared" si="150"/>
        <v>4.7344946626094668E-2</v>
      </c>
      <c r="I175" s="1977">
        <f t="shared" si="108"/>
        <v>4.7344946626094668E-2</v>
      </c>
      <c r="J175" s="2263"/>
      <c r="K175" s="899" t="s">
        <v>4592</v>
      </c>
    </row>
    <row r="176" spans="1:11" customFormat="1" ht="16.5" customHeight="1" x14ac:dyDescent="0.25">
      <c r="A176" s="3568"/>
      <c r="B176" s="845" t="s">
        <v>4207</v>
      </c>
      <c r="C176" s="767">
        <f>C46/C98</f>
        <v>-1.4946996466431096E-2</v>
      </c>
      <c r="D176" s="961">
        <f t="shared" ref="D176:H176" si="151">D46/D98</f>
        <v>9.580838323353294E-2</v>
      </c>
      <c r="E176" s="768">
        <f t="shared" si="151"/>
        <v>0.27377759438828142</v>
      </c>
      <c r="F176" s="869">
        <f t="shared" si="151"/>
        <v>0.14531509121061359</v>
      </c>
      <c r="G176" s="896">
        <f t="shared" si="151"/>
        <v>8.6263901412684099E-2</v>
      </c>
      <c r="H176" s="1099">
        <f t="shared" si="151"/>
        <v>4.7756469931111524E-2</v>
      </c>
      <c r="I176" s="1150">
        <f t="shared" si="108"/>
        <v>4.7756469931111524E-2</v>
      </c>
      <c r="J176" s="2264"/>
      <c r="K176" s="1230"/>
    </row>
    <row r="177" spans="1:11" customFormat="1" ht="16.5" customHeight="1" x14ac:dyDescent="0.25">
      <c r="A177" s="3568"/>
      <c r="B177" s="845" t="s">
        <v>4224</v>
      </c>
      <c r="C177" s="767">
        <f>C176/C175</f>
        <v>-0.45411174550601291</v>
      </c>
      <c r="D177" s="961">
        <f t="shared" ref="D177:H177" si="152">D176/D175</f>
        <v>0.74814656401482749</v>
      </c>
      <c r="E177" s="768">
        <f t="shared" si="152"/>
        <v>5.723726839287175</v>
      </c>
      <c r="F177" s="869">
        <f t="shared" si="152"/>
        <v>2.0462688935304438</v>
      </c>
      <c r="G177" s="896">
        <f t="shared" si="152"/>
        <v>1.6404694994108437</v>
      </c>
      <c r="H177" s="1099">
        <f t="shared" si="152"/>
        <v>1.0086920217328967</v>
      </c>
      <c r="I177" s="1150">
        <f t="shared" si="108"/>
        <v>1.0086920217328967</v>
      </c>
      <c r="J177" s="2264"/>
      <c r="K177" s="673" t="s">
        <v>4593</v>
      </c>
    </row>
    <row r="178" spans="1:11" customFormat="1" ht="16.5" customHeight="1" x14ac:dyDescent="0.25">
      <c r="A178" s="3568"/>
      <c r="B178" s="846" t="s">
        <v>4208</v>
      </c>
      <c r="C178" s="769">
        <f>C48/C100</f>
        <v>4.7270800211976681E-2</v>
      </c>
      <c r="D178" s="962">
        <f t="shared" ref="D178:H178" si="153">D48/D100</f>
        <v>0.13416430594900849</v>
      </c>
      <c r="E178" s="770">
        <f t="shared" si="153"/>
        <v>3.3967184888843878E-2</v>
      </c>
      <c r="F178" s="870">
        <f t="shared" si="153"/>
        <v>5.8942404850117883E-2</v>
      </c>
      <c r="G178" s="897">
        <f t="shared" si="153"/>
        <v>4.0233686067019402E-2</v>
      </c>
      <c r="H178" s="1100">
        <f t="shared" si="153"/>
        <v>4.7264908905737243E-2</v>
      </c>
      <c r="I178" s="1155">
        <f t="shared" si="108"/>
        <v>4.7264908905737243E-2</v>
      </c>
      <c r="J178" s="2264"/>
      <c r="K178" s="673" t="s">
        <v>4594</v>
      </c>
    </row>
    <row r="179" spans="1:11" customFormat="1" ht="16.5" customHeight="1" thickBot="1" x14ac:dyDescent="0.3">
      <c r="A179" s="3568"/>
      <c r="B179" s="847" t="s">
        <v>4224</v>
      </c>
      <c r="C179" s="771">
        <f>C178/C175</f>
        <v>1.4361564642058311</v>
      </c>
      <c r="D179" s="963">
        <f t="shared" ref="D179:H179" si="154">D178/D175</f>
        <v>1.0476595170646161</v>
      </c>
      <c r="E179" s="772">
        <f t="shared" si="154"/>
        <v>0.71013440028833574</v>
      </c>
      <c r="F179" s="871">
        <f t="shared" si="154"/>
        <v>0.83000332966012591</v>
      </c>
      <c r="G179" s="898">
        <f t="shared" si="154"/>
        <v>0.76511882445548085</v>
      </c>
      <c r="H179" s="1101">
        <f t="shared" si="154"/>
        <v>0.99830947701790607</v>
      </c>
      <c r="I179" s="1152">
        <f t="shared" si="108"/>
        <v>0.99830947701790607</v>
      </c>
      <c r="J179" s="2264"/>
      <c r="K179" s="673" t="s">
        <v>4595</v>
      </c>
    </row>
    <row r="180" spans="1:11" customFormat="1" ht="15" customHeight="1" thickTop="1" x14ac:dyDescent="0.25">
      <c r="A180" s="3568"/>
      <c r="B180" s="845" t="s">
        <v>4225</v>
      </c>
      <c r="C180" s="929">
        <f>C167/C175</f>
        <v>0.25663417866846311</v>
      </c>
      <c r="D180" s="964">
        <f t="shared" ref="D180:H180" si="155">D167/D175</f>
        <v>1.0296500746448878</v>
      </c>
      <c r="E180" s="989">
        <f t="shared" si="155"/>
        <v>4.2183754724485532</v>
      </c>
      <c r="F180" s="1013">
        <f t="shared" si="155"/>
        <v>2.4754468460796706</v>
      </c>
      <c r="G180" s="1046">
        <f t="shared" si="155"/>
        <v>1.8358010068107788</v>
      </c>
      <c r="H180" s="1099">
        <f t="shared" si="155"/>
        <v>1.3621503253221239</v>
      </c>
      <c r="I180" s="1150">
        <f t="shared" si="108"/>
        <v>1.3621503253221239</v>
      </c>
      <c r="J180" s="2264"/>
      <c r="K180" s="673" t="s">
        <v>4596</v>
      </c>
    </row>
    <row r="181" spans="1:11" customFormat="1" ht="18" customHeight="1" x14ac:dyDescent="0.25">
      <c r="A181" s="3568"/>
      <c r="B181" s="845" t="s">
        <v>4233</v>
      </c>
      <c r="C181" s="929">
        <f>C169/C175</f>
        <v>-7.7600073238726761</v>
      </c>
      <c r="D181" s="964">
        <f t="shared" ref="D181:H181" si="156">D169/D175</f>
        <v>1.1890806694079672</v>
      </c>
      <c r="E181" s="989">
        <f t="shared" si="156"/>
        <v>6.0688133562198399</v>
      </c>
      <c r="F181" s="1013">
        <f t="shared" si="156"/>
        <v>2.0866489247023581</v>
      </c>
      <c r="G181" s="1046">
        <f t="shared" si="156"/>
        <v>2.0304126227100894</v>
      </c>
      <c r="H181" s="1099">
        <f t="shared" si="156"/>
        <v>4.276067047066312E-2</v>
      </c>
      <c r="I181" s="1150">
        <f t="shared" si="108"/>
        <v>4.276067047066312E-2</v>
      </c>
      <c r="J181" s="2264"/>
      <c r="K181" s="673" t="s">
        <v>4597</v>
      </c>
    </row>
    <row r="182" spans="1:11" customFormat="1" ht="15.75" customHeight="1" x14ac:dyDescent="0.25">
      <c r="A182" s="3568"/>
      <c r="B182" s="845" t="s">
        <v>4227</v>
      </c>
      <c r="C182" s="929">
        <f>C171/C175</f>
        <v>0.73605903951522766</v>
      </c>
      <c r="D182" s="964">
        <f t="shared" ref="D182:H182" si="157">D171/D175</f>
        <v>0.50028394017774236</v>
      </c>
      <c r="E182" s="989">
        <f t="shared" si="157"/>
        <v>6.3003791523339112</v>
      </c>
      <c r="F182" s="1013">
        <f t="shared" si="157"/>
        <v>1.4116891576145585</v>
      </c>
      <c r="G182" s="1046">
        <f t="shared" si="157"/>
        <v>1.2268949139125271</v>
      </c>
      <c r="H182" s="1099">
        <f t="shared" si="157"/>
        <v>2.3820221714092278</v>
      </c>
      <c r="I182" s="1150">
        <f t="shared" si="108"/>
        <v>2.3820221714092278</v>
      </c>
      <c r="J182" s="2264"/>
      <c r="K182" s="673" t="s">
        <v>4598</v>
      </c>
    </row>
    <row r="183" spans="1:11" customFormat="1" ht="17.25" customHeight="1" thickBot="1" x14ac:dyDescent="0.3">
      <c r="A183" s="3569"/>
      <c r="B183" s="845" t="s">
        <v>4228</v>
      </c>
      <c r="C183" s="929">
        <f>C173/C175</f>
        <v>2.808853015269138</v>
      </c>
      <c r="D183" s="964">
        <f t="shared" ref="D183:H183" si="158">D173/D175</f>
        <v>0.64402307314678442</v>
      </c>
      <c r="E183" s="989">
        <f t="shared" si="158"/>
        <v>7.3512493035171017E-2</v>
      </c>
      <c r="F183" s="1013">
        <f t="shared" si="158"/>
        <v>2.0989553743947407</v>
      </c>
      <c r="G183" s="1046">
        <f t="shared" si="158"/>
        <v>0</v>
      </c>
      <c r="H183" s="1099">
        <f t="shared" si="158"/>
        <v>0.46562875670047854</v>
      </c>
      <c r="I183" s="1150">
        <f t="shared" si="108"/>
        <v>0.46562875670047854</v>
      </c>
      <c r="J183" s="2264"/>
      <c r="K183" s="673" t="s">
        <v>4599</v>
      </c>
    </row>
    <row r="184" spans="1:11" customFormat="1" ht="17.25" customHeight="1" x14ac:dyDescent="0.25">
      <c r="A184" s="3570" t="s">
        <v>4234</v>
      </c>
      <c r="B184" s="848" t="s">
        <v>4144</v>
      </c>
      <c r="C184" s="1162">
        <f t="shared" ref="C184:G185" si="159">C54/C28</f>
        <v>-0.9638817949653411</v>
      </c>
      <c r="D184" s="1162">
        <f t="shared" si="159"/>
        <v>-0.32286919831223626</v>
      </c>
      <c r="E184" s="1162">
        <f t="shared" si="159"/>
        <v>-0.31558500914076781</v>
      </c>
      <c r="F184" s="1162">
        <f t="shared" si="159"/>
        <v>-0.18003838771593089</v>
      </c>
      <c r="G184" s="1162">
        <f t="shared" si="159"/>
        <v>-0.22124927028604788</v>
      </c>
      <c r="H184" s="1162">
        <f>H54/H28</f>
        <v>-0.35206009155962487</v>
      </c>
      <c r="I184" s="813">
        <f t="shared" si="108"/>
        <v>-0.35206009155962487</v>
      </c>
      <c r="J184" s="2265"/>
      <c r="K184" s="899" t="s">
        <v>4600</v>
      </c>
    </row>
    <row r="185" spans="1:11" customFormat="1" x14ac:dyDescent="0.25">
      <c r="A185" s="3571"/>
      <c r="B185" s="838" t="s">
        <v>363</v>
      </c>
      <c r="C185" s="740">
        <f t="shared" si="159"/>
        <v>0.6820987654320988</v>
      </c>
      <c r="D185" s="965">
        <f t="shared" ref="D185:H185" si="160">D55/D29</f>
        <v>-0.32045404933420651</v>
      </c>
      <c r="E185" s="741">
        <f t="shared" si="160"/>
        <v>-0.90710382513661203</v>
      </c>
      <c r="F185" s="1014">
        <f t="shared" si="160"/>
        <v>1.3051948051948052</v>
      </c>
      <c r="G185" s="760">
        <f t="shared" si="160"/>
        <v>-0.22500000000000001</v>
      </c>
      <c r="H185" s="1102">
        <f t="shared" si="160"/>
        <v>-0.38760619690154924</v>
      </c>
      <c r="I185" s="918">
        <f t="shared" si="108"/>
        <v>-0.38760619690154924</v>
      </c>
      <c r="J185" s="912"/>
      <c r="K185" s="673" t="s">
        <v>4601</v>
      </c>
    </row>
    <row r="186" spans="1:11" customFormat="1" x14ac:dyDescent="0.25">
      <c r="A186" s="3571"/>
      <c r="B186" s="751" t="s">
        <v>4223</v>
      </c>
      <c r="C186" s="780">
        <f>C185/C184</f>
        <v>-0.70765810599900936</v>
      </c>
      <c r="D186" s="966">
        <f t="shared" ref="D186:H186" si="161">D185/D184</f>
        <v>0.99251972938064492</v>
      </c>
      <c r="E186" s="814">
        <f t="shared" si="161"/>
        <v>2.8743565089050067</v>
      </c>
      <c r="F186" s="1015">
        <f t="shared" si="161"/>
        <v>-7.2495361781076078</v>
      </c>
      <c r="G186" s="816">
        <f t="shared" si="161"/>
        <v>1.0169525065963061</v>
      </c>
      <c r="H186" s="1103">
        <f t="shared" si="161"/>
        <v>1.1009660174331468</v>
      </c>
      <c r="I186" s="918">
        <f t="shared" si="108"/>
        <v>1.1009660174331468</v>
      </c>
      <c r="J186" s="912"/>
      <c r="K186" s="673" t="s">
        <v>4602</v>
      </c>
    </row>
    <row r="187" spans="1:11" customFormat="1" x14ac:dyDescent="0.25">
      <c r="A187" s="3571"/>
      <c r="B187" s="833" t="s">
        <v>4211</v>
      </c>
      <c r="C187" s="747">
        <f>C57/C31</f>
        <v>-0.4354718850631657</v>
      </c>
      <c r="D187" s="967">
        <f t="shared" ref="D187:H187" si="162">D57/D31</f>
        <v>-0.33110119047619047</v>
      </c>
      <c r="E187" s="748">
        <f t="shared" si="162"/>
        <v>-0.26159600997506233</v>
      </c>
      <c r="F187" s="1016">
        <f t="shared" si="162"/>
        <v>-0.27335781313749491</v>
      </c>
      <c r="G187" s="761">
        <f t="shared" si="162"/>
        <v>-0.18558282208588958</v>
      </c>
      <c r="H187" s="1104">
        <f t="shared" si="162"/>
        <v>-0.32359532575636307</v>
      </c>
      <c r="I187" s="919">
        <f t="shared" si="108"/>
        <v>-0.32359532575636307</v>
      </c>
      <c r="J187" s="912"/>
      <c r="K187" s="673" t="s">
        <v>4603</v>
      </c>
    </row>
    <row r="188" spans="1:11" customFormat="1" ht="15.75" thickBot="1" x14ac:dyDescent="0.3">
      <c r="A188" s="3571"/>
      <c r="B188" s="831" t="s">
        <v>4223</v>
      </c>
      <c r="C188" s="817">
        <f>C187/C184</f>
        <v>0.45178971875781121</v>
      </c>
      <c r="D188" s="968">
        <f t="shared" ref="D188:H188" si="163">D187/D184</f>
        <v>1.0254963688298111</v>
      </c>
      <c r="E188" s="818">
        <f t="shared" si="163"/>
        <v>0.82892406926203677</v>
      </c>
      <c r="F188" s="1017">
        <f t="shared" si="163"/>
        <v>1.5183307104971733</v>
      </c>
      <c r="G188" s="819">
        <f t="shared" si="163"/>
        <v>0.83879518267316322</v>
      </c>
      <c r="H188" s="1105">
        <f t="shared" si="163"/>
        <v>0.91914799068203668</v>
      </c>
      <c r="I188" s="920">
        <f t="shared" si="108"/>
        <v>0.91914799068203668</v>
      </c>
      <c r="J188" s="912"/>
      <c r="K188" s="673" t="s">
        <v>4604</v>
      </c>
    </row>
    <row r="189" spans="1:11" customFormat="1" ht="15.75" thickTop="1" x14ac:dyDescent="0.25">
      <c r="A189" s="3571"/>
      <c r="B189" s="751" t="s">
        <v>942</v>
      </c>
      <c r="C189" s="63">
        <f>C59/C33</f>
        <v>1.1087470449172576</v>
      </c>
      <c r="D189" s="937">
        <f t="shared" ref="D189:H189" si="164">D59/D33</f>
        <v>-0.14374999999999999</v>
      </c>
      <c r="E189" s="61">
        <f t="shared" si="164"/>
        <v>-0.13564431047475509</v>
      </c>
      <c r="F189" s="694">
        <f t="shared" si="164"/>
        <v>-0.16262482168330955</v>
      </c>
      <c r="G189" s="683">
        <f t="shared" si="164"/>
        <v>-0.13588850174216027</v>
      </c>
      <c r="H189" s="1093">
        <f t="shared" si="164"/>
        <v>-0.40204678362573099</v>
      </c>
      <c r="I189" s="918">
        <f t="shared" si="108"/>
        <v>-0.40204678362573099</v>
      </c>
      <c r="J189" s="912"/>
      <c r="K189" s="673" t="s">
        <v>4605</v>
      </c>
    </row>
    <row r="190" spans="1:11" customFormat="1" x14ac:dyDescent="0.25">
      <c r="A190" s="3571"/>
      <c r="B190" s="751" t="s">
        <v>4223</v>
      </c>
      <c r="C190" s="63">
        <f>C189/C184</f>
        <v>-1.1502935844504933</v>
      </c>
      <c r="D190" s="937">
        <f t="shared" ref="D190:H190" si="165">D189/D184</f>
        <v>0.44522673810768426</v>
      </c>
      <c r="E190" s="61">
        <f t="shared" si="165"/>
        <v>0.42981861161298213</v>
      </c>
      <c r="F190" s="694">
        <f t="shared" si="165"/>
        <v>0.90327859378469377</v>
      </c>
      <c r="G190" s="683">
        <f t="shared" si="165"/>
        <v>0.61418734428580612</v>
      </c>
      <c r="H190" s="1093">
        <f t="shared" si="165"/>
        <v>1.141983409265916</v>
      </c>
      <c r="I190" s="918">
        <f t="shared" si="108"/>
        <v>1.141983409265916</v>
      </c>
      <c r="J190" s="912"/>
      <c r="K190" s="673" t="s">
        <v>4606</v>
      </c>
    </row>
    <row r="191" spans="1:11" customFormat="1" x14ac:dyDescent="0.25">
      <c r="A191" s="3571"/>
      <c r="B191" s="833" t="s">
        <v>4213</v>
      </c>
      <c r="C191" s="747">
        <f>C61/C35</f>
        <v>-0.68678887484197215</v>
      </c>
      <c r="D191" s="967">
        <f t="shared" ref="D191:H191" si="166">D61/D35</f>
        <v>-0.32784041630529054</v>
      </c>
      <c r="E191" s="748">
        <f t="shared" si="166"/>
        <v>-0.39389963922597571</v>
      </c>
      <c r="F191" s="1016">
        <f t="shared" si="166"/>
        <v>-0.18644957983193278</v>
      </c>
      <c r="G191" s="761">
        <f t="shared" si="166"/>
        <v>-0.22498095963442499</v>
      </c>
      <c r="H191" s="1104">
        <f t="shared" si="166"/>
        <v>-0.3470435760747298</v>
      </c>
      <c r="I191" s="919">
        <f t="shared" si="108"/>
        <v>-0.3470435760747298</v>
      </c>
      <c r="J191" s="912"/>
      <c r="K191" s="673" t="s">
        <v>4607</v>
      </c>
    </row>
    <row r="192" spans="1:11" customFormat="1" ht="15.75" thickBot="1" x14ac:dyDescent="0.3">
      <c r="A192" s="3571"/>
      <c r="B192" s="831" t="s">
        <v>4223</v>
      </c>
      <c r="C192" s="691">
        <f>C191/C184</f>
        <v>0.7125239613708727</v>
      </c>
      <c r="D192" s="935">
        <f t="shared" ref="D192:H192" si="167">D191/D184</f>
        <v>1.0153970029319637</v>
      </c>
      <c r="E192" s="688">
        <f t="shared" si="167"/>
        <v>1.2481570030795581</v>
      </c>
      <c r="F192" s="724">
        <f t="shared" si="167"/>
        <v>1.0356101395782193</v>
      </c>
      <c r="G192" s="689">
        <f t="shared" si="167"/>
        <v>1.0168664481629814</v>
      </c>
      <c r="H192" s="1088">
        <f t="shared" si="167"/>
        <v>0.98575096807288798</v>
      </c>
      <c r="I192" s="920">
        <f t="shared" si="108"/>
        <v>0.98575096807288798</v>
      </c>
      <c r="J192" s="912"/>
      <c r="K192" s="673" t="s">
        <v>4608</v>
      </c>
    </row>
    <row r="193" spans="1:11" customFormat="1" ht="15.75" thickTop="1" x14ac:dyDescent="0.25">
      <c r="A193" s="3571"/>
      <c r="B193" s="841" t="s">
        <v>944</v>
      </c>
      <c r="C193" s="63">
        <f>C63/C37</f>
        <v>-2.0408163265306123</v>
      </c>
      <c r="D193" s="937">
        <f t="shared" ref="D193:H193" si="168">D63/D37</f>
        <v>-0.39860139860139859</v>
      </c>
      <c r="E193" s="61">
        <f t="shared" si="168"/>
        <v>-0.1751592356687898</v>
      </c>
      <c r="F193" s="694">
        <f t="shared" si="168"/>
        <v>-0.19758064516129031</v>
      </c>
      <c r="G193" s="683">
        <f t="shared" si="168"/>
        <v>-0.14417177914110429</v>
      </c>
      <c r="H193" s="1093">
        <f t="shared" si="168"/>
        <v>-0.35524798154555942</v>
      </c>
      <c r="I193" s="918">
        <f t="shared" si="108"/>
        <v>-0.35524798154555942</v>
      </c>
      <c r="J193" s="912"/>
      <c r="K193" s="673" t="s">
        <v>4609</v>
      </c>
    </row>
    <row r="194" spans="1:11" customFormat="1" x14ac:dyDescent="0.25">
      <c r="A194" s="3571"/>
      <c r="B194" s="841" t="s">
        <v>4223</v>
      </c>
      <c r="C194" s="780">
        <f>C193/C184</f>
        <v>2.1172890049282396</v>
      </c>
      <c r="D194" s="966">
        <f t="shared" ref="D194:H194" si="169">D193/D184</f>
        <v>1.2345600035092978</v>
      </c>
      <c r="E194" s="814">
        <f t="shared" si="169"/>
        <v>0.55503027899103852</v>
      </c>
      <c r="F194" s="1015">
        <f t="shared" si="169"/>
        <v>1.097436206066442</v>
      </c>
      <c r="G194" s="816">
        <f t="shared" si="169"/>
        <v>0.65162600967997797</v>
      </c>
      <c r="H194" s="1103">
        <f t="shared" si="169"/>
        <v>1.0090549598274892</v>
      </c>
      <c r="I194" s="918">
        <f t="shared" si="108"/>
        <v>1.0090549598274892</v>
      </c>
      <c r="J194" s="912"/>
      <c r="K194" s="673" t="s">
        <v>4610</v>
      </c>
    </row>
    <row r="195" spans="1:11" customFormat="1" x14ac:dyDescent="0.25">
      <c r="A195" s="3571"/>
      <c r="B195" s="751" t="s">
        <v>4214</v>
      </c>
      <c r="C195" s="63">
        <f>C65/C39</f>
        <v>-3.1117397454031116E-2</v>
      </c>
      <c r="D195" s="937">
        <f t="shared" ref="D195:H195" si="170">D65/D39</f>
        <v>-7.3170731707317069E-2</v>
      </c>
      <c r="E195" s="61">
        <f t="shared" si="170"/>
        <v>-0.13338856669428334</v>
      </c>
      <c r="F195" s="694">
        <f t="shared" si="170"/>
        <v>-0.1650943396226415</v>
      </c>
      <c r="G195" s="683">
        <f t="shared" si="170"/>
        <v>-0.15686274509803921</v>
      </c>
      <c r="H195" s="1093">
        <f t="shared" si="170"/>
        <v>-6.0512820512820511</v>
      </c>
      <c r="I195" s="918">
        <f t="shared" si="108"/>
        <v>-6.0512820512820511</v>
      </c>
      <c r="J195" s="912"/>
      <c r="K195" s="673" t="s">
        <v>4611</v>
      </c>
    </row>
    <row r="196" spans="1:11" customFormat="1" x14ac:dyDescent="0.25">
      <c r="A196" s="3571"/>
      <c r="B196" s="751" t="s">
        <v>4223</v>
      </c>
      <c r="C196" s="780">
        <f>C195/C184</f>
        <v>3.2283416510787012E-2</v>
      </c>
      <c r="D196" s="966">
        <f t="shared" ref="D196:H196" si="171">D195/D184</f>
        <v>0.22662654749913941</v>
      </c>
      <c r="E196" s="814">
        <f t="shared" si="171"/>
        <v>0.42267079497044452</v>
      </c>
      <c r="F196" s="1015">
        <f t="shared" si="171"/>
        <v>0.91699521261616446</v>
      </c>
      <c r="G196" s="816">
        <f t="shared" si="171"/>
        <v>0.7089864969734595</v>
      </c>
      <c r="H196" s="1103">
        <f t="shared" si="171"/>
        <v>17.18820791210641</v>
      </c>
      <c r="I196" s="918">
        <f t="shared" si="108"/>
        <v>17.18820791210641</v>
      </c>
      <c r="J196" s="912"/>
      <c r="K196" s="673" t="s">
        <v>4612</v>
      </c>
    </row>
    <row r="197" spans="1:11" customFormat="1" x14ac:dyDescent="0.25">
      <c r="A197" s="3571"/>
      <c r="B197" s="751" t="s">
        <v>2575</v>
      </c>
      <c r="C197" s="63">
        <f>C67/C41</f>
        <v>0.27586206896551724</v>
      </c>
      <c r="D197" s="937">
        <f t="shared" ref="D197:H197" si="172">D67/D41</f>
        <v>-8.6956521739130432E-2</v>
      </c>
      <c r="E197" s="61">
        <f t="shared" si="172"/>
        <v>-0.1163895486935867</v>
      </c>
      <c r="F197" s="694">
        <f t="shared" si="172"/>
        <v>-6.6666666666666666E-2</v>
      </c>
      <c r="G197" s="683">
        <f t="shared" si="172"/>
        <v>0</v>
      </c>
      <c r="H197" s="1093">
        <f t="shared" si="172"/>
        <v>-6.9551777434312206E-2</v>
      </c>
      <c r="I197" s="918">
        <f t="shared" ref="I197:I260" si="173">H197</f>
        <v>-6.9551777434312206E-2</v>
      </c>
      <c r="J197" s="912"/>
      <c r="K197" s="673" t="s">
        <v>4613</v>
      </c>
    </row>
    <row r="198" spans="1:11" customFormat="1" x14ac:dyDescent="0.25">
      <c r="A198" s="3571"/>
      <c r="B198" s="751" t="s">
        <v>4223</v>
      </c>
      <c r="C198" s="820">
        <f>C197/C184</f>
        <v>-0.28619906549374818</v>
      </c>
      <c r="D198" s="969">
        <f t="shared" ref="D198:H198" si="174">D197/D184</f>
        <v>0.2693243028250642</v>
      </c>
      <c r="E198" s="821">
        <f t="shared" si="174"/>
        <v>0.36880569520864259</v>
      </c>
      <c r="F198" s="1018">
        <f t="shared" si="174"/>
        <v>0.37029140014214645</v>
      </c>
      <c r="G198" s="822">
        <f t="shared" si="174"/>
        <v>0</v>
      </c>
      <c r="H198" s="1106">
        <f t="shared" si="174"/>
        <v>0.1975565510029782</v>
      </c>
      <c r="I198" s="918">
        <f t="shared" si="173"/>
        <v>0.1975565510029782</v>
      </c>
      <c r="J198" s="912"/>
      <c r="K198" s="673" t="s">
        <v>4614</v>
      </c>
    </row>
    <row r="199" spans="1:11" customFormat="1" x14ac:dyDescent="0.25">
      <c r="A199" s="3571"/>
      <c r="B199" s="751" t="s">
        <v>946</v>
      </c>
      <c r="C199" s="63">
        <f>C69/C43</f>
        <v>-0.34879406307977734</v>
      </c>
      <c r="D199" s="937">
        <f t="shared" ref="D199:H199" si="175">D69/D43</f>
        <v>-0.25</v>
      </c>
      <c r="E199" s="61">
        <f t="shared" si="175"/>
        <v>-0.78723404255319152</v>
      </c>
      <c r="F199" s="694">
        <f t="shared" si="175"/>
        <v>-0.29113924050632911</v>
      </c>
      <c r="G199" s="683" t="e">
        <f t="shared" si="175"/>
        <v>#DIV/0!</v>
      </c>
      <c r="H199" s="1093">
        <f t="shared" si="175"/>
        <v>-0.3953804347826087</v>
      </c>
      <c r="I199" s="918">
        <f t="shared" si="173"/>
        <v>-0.3953804347826087</v>
      </c>
      <c r="J199" s="912"/>
      <c r="K199" s="673" t="s">
        <v>4615</v>
      </c>
    </row>
    <row r="200" spans="1:11" customFormat="1" x14ac:dyDescent="0.25">
      <c r="A200" s="3571"/>
      <c r="B200" s="751" t="s">
        <v>4223</v>
      </c>
      <c r="C200" s="823">
        <f>C199/C184</f>
        <v>0.36186393902409908</v>
      </c>
      <c r="D200" s="970">
        <f t="shared" ref="D200:H200" si="176">D199/D184</f>
        <v>0.77430737062205968</v>
      </c>
      <c r="E200" s="824">
        <f t="shared" si="176"/>
        <v>2.4945229328115612</v>
      </c>
      <c r="F200" s="1019">
        <f t="shared" si="176"/>
        <v>1.6170953550511458</v>
      </c>
      <c r="G200" s="825" t="e">
        <f t="shared" si="176"/>
        <v>#DIV/0!</v>
      </c>
      <c r="H200" s="1107">
        <f t="shared" si="176"/>
        <v>1.123048150760499</v>
      </c>
      <c r="I200" s="918">
        <f t="shared" si="173"/>
        <v>1.123048150760499</v>
      </c>
      <c r="J200" s="912"/>
      <c r="K200" s="673" t="s">
        <v>4616</v>
      </c>
    </row>
    <row r="201" spans="1:11" customFormat="1" x14ac:dyDescent="0.25">
      <c r="A201" s="3571"/>
      <c r="B201" s="849" t="s">
        <v>4178</v>
      </c>
      <c r="C201" s="1163">
        <f>C187</f>
        <v>-0.4354718850631657</v>
      </c>
      <c r="D201" s="1163">
        <f t="shared" ref="D201:H201" si="177">D187</f>
        <v>-0.33110119047619047</v>
      </c>
      <c r="E201" s="1163">
        <f t="shared" si="177"/>
        <v>-0.26159600997506233</v>
      </c>
      <c r="F201" s="1163">
        <f t="shared" si="177"/>
        <v>-0.27335781313749491</v>
      </c>
      <c r="G201" s="1163">
        <f t="shared" si="177"/>
        <v>-0.18558282208588958</v>
      </c>
      <c r="H201" s="1163">
        <f t="shared" si="177"/>
        <v>-0.32359532575636307</v>
      </c>
      <c r="I201" s="1166">
        <f t="shared" si="173"/>
        <v>-0.32359532575636307</v>
      </c>
      <c r="J201" s="2265"/>
      <c r="K201" s="899" t="s">
        <v>4617</v>
      </c>
    </row>
    <row r="202" spans="1:11" customFormat="1" x14ac:dyDescent="0.25">
      <c r="A202" s="3571"/>
      <c r="B202" s="751" t="s">
        <v>953</v>
      </c>
      <c r="C202" s="63">
        <f>C189</f>
        <v>1.1087470449172576</v>
      </c>
      <c r="D202" s="937">
        <f t="shared" ref="D202:H202" si="178">D189</f>
        <v>-0.14374999999999999</v>
      </c>
      <c r="E202" s="61">
        <f t="shared" si="178"/>
        <v>-0.13564431047475509</v>
      </c>
      <c r="F202" s="694">
        <f t="shared" si="178"/>
        <v>-0.16262482168330955</v>
      </c>
      <c r="G202" s="683">
        <f t="shared" si="178"/>
        <v>-0.13588850174216027</v>
      </c>
      <c r="H202" s="1093">
        <f t="shared" si="178"/>
        <v>-0.40204678362573099</v>
      </c>
      <c r="I202" s="918">
        <f t="shared" si="173"/>
        <v>-0.40204678362573099</v>
      </c>
      <c r="J202" s="912"/>
      <c r="K202" s="1230"/>
    </row>
    <row r="203" spans="1:11" customFormat="1" x14ac:dyDescent="0.25">
      <c r="A203" s="3571"/>
      <c r="B203" s="751" t="s">
        <v>4224</v>
      </c>
      <c r="C203" s="820">
        <f>C202/C201</f>
        <v>-2.5460818090619846</v>
      </c>
      <c r="D203" s="969">
        <f t="shared" ref="D203:H203" si="179">D202/D201</f>
        <v>0.43415730337078651</v>
      </c>
      <c r="E203" s="821">
        <f t="shared" si="179"/>
        <v>0.51852591516088464</v>
      </c>
      <c r="F203" s="1018">
        <f t="shared" si="179"/>
        <v>0.59491557902356973</v>
      </c>
      <c r="G203" s="822">
        <f t="shared" si="179"/>
        <v>0.73222564575114457</v>
      </c>
      <c r="H203" s="1106">
        <f t="shared" si="179"/>
        <v>1.2424369316398423</v>
      </c>
      <c r="I203" s="918">
        <f t="shared" si="173"/>
        <v>1.2424369316398423</v>
      </c>
      <c r="J203" s="912"/>
      <c r="K203" s="673" t="s">
        <v>4618</v>
      </c>
    </row>
    <row r="204" spans="1:11" customFormat="1" x14ac:dyDescent="0.25">
      <c r="A204" s="3571"/>
      <c r="B204" s="830" t="s">
        <v>4216</v>
      </c>
      <c r="C204" s="747">
        <f>C74/C48</f>
        <v>-0.28901345291479819</v>
      </c>
      <c r="D204" s="967">
        <f t="shared" ref="D204:H204" si="180">D74/D48</f>
        <v>-0.35641891891891891</v>
      </c>
      <c r="E204" s="748">
        <f t="shared" si="180"/>
        <v>-0.32389116660454714</v>
      </c>
      <c r="F204" s="1016">
        <f t="shared" si="180"/>
        <v>-0.31771428571428573</v>
      </c>
      <c r="G204" s="761">
        <f t="shared" si="180"/>
        <v>-0.22465753424657534</v>
      </c>
      <c r="H204" s="1104">
        <f t="shared" si="180"/>
        <v>-0.30817850986401074</v>
      </c>
      <c r="I204" s="919">
        <f t="shared" si="173"/>
        <v>-0.30817850986401074</v>
      </c>
      <c r="J204" s="912"/>
      <c r="K204" s="673" t="s">
        <v>4619</v>
      </c>
    </row>
    <row r="205" spans="1:11" customFormat="1" ht="15.75" thickBot="1" x14ac:dyDescent="0.3">
      <c r="A205" s="3571"/>
      <c r="B205" s="831" t="s">
        <v>4224</v>
      </c>
      <c r="C205" s="930">
        <f>C204/C201</f>
        <v>0.66367878806430047</v>
      </c>
      <c r="D205" s="971">
        <f t="shared" ref="D205:H205" si="181">D204/D201</f>
        <v>1.0764652292742181</v>
      </c>
      <c r="E205" s="990">
        <f t="shared" si="181"/>
        <v>1.2381349648086122</v>
      </c>
      <c r="F205" s="1020">
        <f t="shared" si="181"/>
        <v>1.1622652452025586</v>
      </c>
      <c r="G205" s="1047">
        <f t="shared" si="181"/>
        <v>1.2105513415600588</v>
      </c>
      <c r="H205" s="1108">
        <f t="shared" si="181"/>
        <v>0.95235772996313384</v>
      </c>
      <c r="I205" s="920">
        <f t="shared" si="173"/>
        <v>0.95235772996313384</v>
      </c>
      <c r="J205" s="912"/>
      <c r="K205" s="673" t="s">
        <v>4620</v>
      </c>
    </row>
    <row r="206" spans="1:11" customFormat="1" ht="15.75" thickTop="1" x14ac:dyDescent="0.25">
      <c r="A206" s="3571"/>
      <c r="B206" s="751" t="s">
        <v>4225</v>
      </c>
      <c r="C206" s="931">
        <f>C193/C201</f>
        <v>4.6864479580228</v>
      </c>
      <c r="D206" s="972">
        <f t="shared" ref="D206:H206" si="182">D193/D201</f>
        <v>1.2038657971242241</v>
      </c>
      <c r="E206" s="991">
        <f t="shared" si="182"/>
        <v>0.66957915636973031</v>
      </c>
      <c r="F206" s="1021">
        <f t="shared" si="182"/>
        <v>0.72279128550794414</v>
      </c>
      <c r="G206" s="1048">
        <f t="shared" si="182"/>
        <v>0.77685950413223137</v>
      </c>
      <c r="H206" s="1109">
        <f t="shared" si="182"/>
        <v>1.0978155531610732</v>
      </c>
      <c r="I206" s="918">
        <f t="shared" si="173"/>
        <v>1.0978155531610732</v>
      </c>
      <c r="J206" s="912"/>
      <c r="K206" s="673" t="s">
        <v>4621</v>
      </c>
    </row>
    <row r="207" spans="1:11" customFormat="1" x14ac:dyDescent="0.25">
      <c r="A207" s="3571"/>
      <c r="B207" s="751" t="s">
        <v>4226</v>
      </c>
      <c r="C207" s="931">
        <f>C195/C201</f>
        <v>7.1456731241139715E-2</v>
      </c>
      <c r="D207" s="972">
        <f t="shared" ref="D207:H207" si="183">D195/D201</f>
        <v>0.22099205261715538</v>
      </c>
      <c r="E207" s="991">
        <f t="shared" si="183"/>
        <v>0.50990290986089248</v>
      </c>
      <c r="F207" s="1021">
        <f t="shared" si="183"/>
        <v>0.60394959166431983</v>
      </c>
      <c r="G207" s="1048">
        <f t="shared" si="183"/>
        <v>0.84524388267703765</v>
      </c>
      <c r="H207" s="1109">
        <f t="shared" si="183"/>
        <v>18.700152844105354</v>
      </c>
      <c r="I207" s="918">
        <f t="shared" si="173"/>
        <v>18.700152844105354</v>
      </c>
      <c r="J207" s="912"/>
      <c r="K207" s="673" t="s">
        <v>4622</v>
      </c>
    </row>
    <row r="208" spans="1:11" customFormat="1" x14ac:dyDescent="0.25">
      <c r="A208" s="3571"/>
      <c r="B208" s="841" t="s">
        <v>4227</v>
      </c>
      <c r="C208" s="931">
        <f>C197/C201</f>
        <v>-0.63347848260170259</v>
      </c>
      <c r="D208" s="972">
        <f t="shared" ref="D208:H208" si="184">D197/D201</f>
        <v>0.26262823644357597</v>
      </c>
      <c r="E208" s="991">
        <f t="shared" si="184"/>
        <v>0.44492096307081286</v>
      </c>
      <c r="F208" s="1021">
        <f t="shared" si="184"/>
        <v>0.24388059701492537</v>
      </c>
      <c r="G208" s="1048">
        <f t="shared" si="184"/>
        <v>0</v>
      </c>
      <c r="H208" s="1109">
        <f t="shared" si="184"/>
        <v>0.21493443167556187</v>
      </c>
      <c r="I208" s="918">
        <f t="shared" si="173"/>
        <v>0.21493443167556187</v>
      </c>
      <c r="J208" s="912"/>
      <c r="K208" s="673" t="s">
        <v>4623</v>
      </c>
    </row>
    <row r="209" spans="1:11" customFormat="1" ht="15.75" thickBot="1" x14ac:dyDescent="0.3">
      <c r="A209" s="3572"/>
      <c r="B209" s="841" t="s">
        <v>4228</v>
      </c>
      <c r="C209" s="931">
        <f>C199/C201</f>
        <v>0.80095656009844207</v>
      </c>
      <c r="D209" s="972">
        <f t="shared" ref="D209:H209" si="185">D199/D201</f>
        <v>0.75505617977528094</v>
      </c>
      <c r="E209" s="991">
        <f t="shared" si="185"/>
        <v>3.0093503437924674</v>
      </c>
      <c r="F209" s="1021">
        <f t="shared" si="185"/>
        <v>1.0650481768373323</v>
      </c>
      <c r="G209" s="1048" t="e">
        <f t="shared" si="185"/>
        <v>#DIV/0!</v>
      </c>
      <c r="H209" s="1109">
        <f t="shared" si="185"/>
        <v>1.2218360505005967</v>
      </c>
      <c r="I209" s="918">
        <f t="shared" si="173"/>
        <v>1.2218360505005967</v>
      </c>
      <c r="J209" s="912"/>
      <c r="K209" s="673" t="s">
        <v>4624</v>
      </c>
    </row>
    <row r="210" spans="1:11" customFormat="1" ht="15.75" customHeight="1" x14ac:dyDescent="0.25">
      <c r="A210" s="3563" t="s">
        <v>4235</v>
      </c>
      <c r="B210" s="844" t="s">
        <v>4144</v>
      </c>
      <c r="C210" s="2255">
        <f t="shared" ref="C210:H210" si="186">C28/C2</f>
        <v>6.9980596405228759E-2</v>
      </c>
      <c r="D210" s="2255">
        <f t="shared" si="186"/>
        <v>0.25476200713763597</v>
      </c>
      <c r="E210" s="2255">
        <f t="shared" si="186"/>
        <v>0.18571489199168187</v>
      </c>
      <c r="F210" s="2255">
        <f t="shared" si="186"/>
        <v>0.16432221030719737</v>
      </c>
      <c r="G210" s="2255">
        <f t="shared" si="186"/>
        <v>0.44461748102005061</v>
      </c>
      <c r="H210" s="2255">
        <f t="shared" si="186"/>
        <v>0.19188585269334424</v>
      </c>
      <c r="I210" s="2256">
        <f t="shared" si="173"/>
        <v>0.19188585269334424</v>
      </c>
      <c r="J210" s="2266"/>
      <c r="K210" s="899" t="s">
        <v>4625</v>
      </c>
    </row>
    <row r="211" spans="1:11" customFormat="1" x14ac:dyDescent="0.25">
      <c r="A211" s="3564"/>
      <c r="B211" s="828" t="s">
        <v>4236</v>
      </c>
      <c r="C211" s="774">
        <f>C29/C3</f>
        <v>-9.6021338075127805E-2</v>
      </c>
      <c r="D211" s="973">
        <f t="shared" ref="D211:H211" si="187">D29/D3</f>
        <v>0.23649974186886938</v>
      </c>
      <c r="E211" s="992">
        <f t="shared" si="187"/>
        <v>3.4183244606332305E-2</v>
      </c>
      <c r="F211" s="1022">
        <f t="shared" si="187"/>
        <v>2.0297877949123501E-2</v>
      </c>
      <c r="G211" s="1049">
        <f t="shared" si="187"/>
        <v>0.47556953286799108</v>
      </c>
      <c r="H211" s="1110">
        <f t="shared" si="187"/>
        <v>0.15584597651017165</v>
      </c>
      <c r="I211" s="1156">
        <f t="shared" si="173"/>
        <v>0.15584597651017165</v>
      </c>
      <c r="J211" s="2267"/>
      <c r="K211" s="673" t="s">
        <v>4626</v>
      </c>
    </row>
    <row r="212" spans="1:11" s="1" customFormat="1" x14ac:dyDescent="0.25">
      <c r="A212" s="3564"/>
      <c r="B212" s="829" t="s">
        <v>4237</v>
      </c>
      <c r="C212" s="775">
        <f>C211/C210</f>
        <v>-1.3721137430596884</v>
      </c>
      <c r="D212" s="974">
        <f t="shared" ref="D212:H212" si="188">D211/D210</f>
        <v>0.92831637074165319</v>
      </c>
      <c r="E212" s="993">
        <f t="shared" si="188"/>
        <v>0.18406302391659235</v>
      </c>
      <c r="F212" s="1023">
        <f t="shared" si="188"/>
        <v>0.12352485954988671</v>
      </c>
      <c r="G212" s="1050">
        <f t="shared" si="188"/>
        <v>1.0696150132849696</v>
      </c>
      <c r="H212" s="1111">
        <f t="shared" si="188"/>
        <v>0.81218064970757131</v>
      </c>
      <c r="I212" s="1156">
        <f t="shared" si="173"/>
        <v>0.81218064970757131</v>
      </c>
      <c r="J212" s="2267"/>
      <c r="K212" s="679" t="s">
        <v>4627</v>
      </c>
    </row>
    <row r="213" spans="1:11" customFormat="1" x14ac:dyDescent="0.25">
      <c r="A213" s="3564"/>
      <c r="B213" s="830" t="s">
        <v>4238</v>
      </c>
      <c r="C213" s="776">
        <f>C31/C19</f>
        <v>0.15725916403724047</v>
      </c>
      <c r="D213" s="975">
        <f t="shared" ref="D213:H213" si="189">D31/D19</f>
        <v>0.3457679444301518</v>
      </c>
      <c r="E213" s="994">
        <f t="shared" si="189"/>
        <v>0.31191661481020533</v>
      </c>
      <c r="F213" s="1024">
        <f t="shared" si="189"/>
        <v>0.29651584805226228</v>
      </c>
      <c r="G213" s="1051">
        <f t="shared" si="189"/>
        <v>0.27464195450716089</v>
      </c>
      <c r="H213" s="1112">
        <f t="shared" si="189"/>
        <v>0.2354959098277227</v>
      </c>
      <c r="I213" s="1157">
        <f t="shared" si="173"/>
        <v>0.2354959098277227</v>
      </c>
      <c r="J213" s="2267"/>
      <c r="K213" s="673" t="s">
        <v>4628</v>
      </c>
    </row>
    <row r="214" spans="1:11" s="1" customFormat="1" ht="15.75" thickBot="1" x14ac:dyDescent="0.3">
      <c r="A214" s="3564"/>
      <c r="B214" s="831" t="s">
        <v>4237</v>
      </c>
      <c r="C214" s="777">
        <f>C213/C210</f>
        <v>2.2471823921965104</v>
      </c>
      <c r="D214" s="976">
        <f t="shared" ref="D214:H214" si="190">D213/D210</f>
        <v>1.3572194233944372</v>
      </c>
      <c r="E214" s="995">
        <f t="shared" si="190"/>
        <v>1.6795455198292661</v>
      </c>
      <c r="F214" s="1025">
        <f t="shared" si="190"/>
        <v>1.8044782108147845</v>
      </c>
      <c r="G214" s="1052">
        <f t="shared" si="190"/>
        <v>0.61770390556185883</v>
      </c>
      <c r="H214" s="1113">
        <f t="shared" si="190"/>
        <v>1.2272708306644804</v>
      </c>
      <c r="I214" s="1158">
        <f t="shared" si="173"/>
        <v>1.2272708306644804</v>
      </c>
      <c r="J214" s="2267"/>
      <c r="K214" s="679" t="s">
        <v>4629</v>
      </c>
    </row>
    <row r="215" spans="1:11" customFormat="1" ht="15.75" thickTop="1" x14ac:dyDescent="0.25">
      <c r="A215" s="3564"/>
      <c r="B215" s="832" t="s">
        <v>4239</v>
      </c>
      <c r="C215" s="778">
        <f>C33/C7</f>
        <v>-5.3234331739239867E-2</v>
      </c>
      <c r="D215" s="977">
        <f t="shared" ref="D215:H215" si="191">D33/D7</f>
        <v>0.29250457038391225</v>
      </c>
      <c r="E215" s="996">
        <f t="shared" si="191"/>
        <v>0.55686109945446916</v>
      </c>
      <c r="F215" s="1026">
        <f t="shared" si="191"/>
        <v>0.39426321709786277</v>
      </c>
      <c r="G215" s="1053">
        <f t="shared" si="191"/>
        <v>0.32392776523702033</v>
      </c>
      <c r="H215" s="1114">
        <f t="shared" si="191"/>
        <v>0.15155096011816838</v>
      </c>
      <c r="I215" s="1156">
        <f t="shared" si="173"/>
        <v>0.15155096011816838</v>
      </c>
      <c r="J215" s="2267"/>
      <c r="K215" s="673" t="s">
        <v>4630</v>
      </c>
    </row>
    <row r="216" spans="1:11" s="1" customFormat="1" x14ac:dyDescent="0.25">
      <c r="A216" s="3564"/>
      <c r="B216" s="751" t="s">
        <v>4237</v>
      </c>
      <c r="C216" s="777">
        <f>C215/C210</f>
        <v>-0.76070131541866004</v>
      </c>
      <c r="D216" s="976">
        <f t="shared" ref="D216:H216" si="192">D215/D210</f>
        <v>1.1481483195643287</v>
      </c>
      <c r="E216" s="995">
        <f t="shared" si="192"/>
        <v>2.9984730544894096</v>
      </c>
      <c r="F216" s="1025">
        <f t="shared" si="192"/>
        <v>2.3993300501544792</v>
      </c>
      <c r="G216" s="1052">
        <f t="shared" si="192"/>
        <v>0.72855382225156451</v>
      </c>
      <c r="H216" s="1113">
        <f t="shared" si="192"/>
        <v>0.78979746547737584</v>
      </c>
      <c r="I216" s="1156">
        <f t="shared" si="173"/>
        <v>0.78979746547737584</v>
      </c>
      <c r="J216" s="2267"/>
      <c r="K216" s="679" t="s">
        <v>4631</v>
      </c>
    </row>
    <row r="217" spans="1:11" s="1" customFormat="1" x14ac:dyDescent="0.25">
      <c r="A217" s="3564"/>
      <c r="B217" s="833" t="s">
        <v>4240</v>
      </c>
      <c r="C217" s="700">
        <f>C35/C9</f>
        <v>0.10133879956440971</v>
      </c>
      <c r="D217" s="943">
        <f t="shared" ref="D217:H217" si="193">D35/D9</f>
        <v>0.25385292822545136</v>
      </c>
      <c r="E217" s="997">
        <f t="shared" si="193"/>
        <v>0.1439565627950897</v>
      </c>
      <c r="F217" s="1005">
        <f t="shared" si="193"/>
        <v>0.13527531083481351</v>
      </c>
      <c r="G217" s="1039">
        <f t="shared" si="193"/>
        <v>0.45197934595524958</v>
      </c>
      <c r="H217" s="1115">
        <f t="shared" si="193"/>
        <v>0.19715172786177107</v>
      </c>
      <c r="I217" s="1157">
        <f t="shared" si="173"/>
        <v>0.19715172786177107</v>
      </c>
      <c r="J217" s="2267"/>
      <c r="K217" s="679" t="s">
        <v>4632</v>
      </c>
    </row>
    <row r="218" spans="1:11" s="1" customFormat="1" ht="15.75" thickBot="1" x14ac:dyDescent="0.3">
      <c r="A218" s="3564"/>
      <c r="B218" s="831" t="s">
        <v>4237</v>
      </c>
      <c r="C218" s="777">
        <f>C217/C210</f>
        <v>1.4480985411670191</v>
      </c>
      <c r="D218" s="976">
        <f t="shared" ref="D218:H218" si="194">D217/D210</f>
        <v>0.99643165430199532</v>
      </c>
      <c r="E218" s="995">
        <f t="shared" si="194"/>
        <v>0.77514819221679587</v>
      </c>
      <c r="F218" s="1025">
        <f t="shared" si="194"/>
        <v>0.8232320547655656</v>
      </c>
      <c r="G218" s="1052">
        <f t="shared" si="194"/>
        <v>1.0165577496375293</v>
      </c>
      <c r="H218" s="1113">
        <f t="shared" si="194"/>
        <v>1.0274427483554105</v>
      </c>
      <c r="I218" s="1158">
        <f t="shared" si="173"/>
        <v>1.0274427483554105</v>
      </c>
      <c r="J218" s="2267"/>
      <c r="K218" s="679" t="s">
        <v>4633</v>
      </c>
    </row>
    <row r="219" spans="1:11" customFormat="1" ht="16.5" customHeight="1" thickTop="1" x14ac:dyDescent="0.25">
      <c r="A219" s="3564"/>
      <c r="B219" s="749" t="s">
        <v>4241</v>
      </c>
      <c r="C219" s="779">
        <f>C37/C11</f>
        <v>2.8510473235065944E-2</v>
      </c>
      <c r="D219" s="978">
        <f t="shared" ref="D219:H219" si="195">D37/D11</f>
        <v>0.35439900867410162</v>
      </c>
      <c r="E219" s="998">
        <f t="shared" si="195"/>
        <v>0.409387222946545</v>
      </c>
      <c r="F219" s="1027">
        <f t="shared" si="195"/>
        <v>0.40839851790860437</v>
      </c>
      <c r="G219" s="1054">
        <f t="shared" si="195"/>
        <v>0.35091496232508074</v>
      </c>
      <c r="H219" s="1116">
        <f t="shared" si="195"/>
        <v>0.18938401048492792</v>
      </c>
      <c r="I219" s="1156">
        <f t="shared" si="173"/>
        <v>0.18938401048492792</v>
      </c>
      <c r="J219" s="2267"/>
      <c r="K219" s="673" t="s">
        <v>4634</v>
      </c>
    </row>
    <row r="220" spans="1:11" s="1" customFormat="1" x14ac:dyDescent="0.25">
      <c r="A220" s="3564"/>
      <c r="B220" s="751" t="s">
        <v>4237</v>
      </c>
      <c r="C220" s="781">
        <f>C219/C210</f>
        <v>0.40740540520651691</v>
      </c>
      <c r="D220" s="960">
        <f t="shared" ref="D220:H220" si="196">D219/D210</f>
        <v>1.3910983535415329</v>
      </c>
      <c r="E220" s="987">
        <f t="shared" si="196"/>
        <v>2.2043855425707131</v>
      </c>
      <c r="F220" s="1012">
        <f t="shared" si="196"/>
        <v>2.4853519018829577</v>
      </c>
      <c r="G220" s="1045">
        <f t="shared" si="196"/>
        <v>0.78925138417860763</v>
      </c>
      <c r="H220" s="1096">
        <f t="shared" si="196"/>
        <v>0.98696182040885239</v>
      </c>
      <c r="I220" s="1156">
        <f t="shared" si="173"/>
        <v>0.98696182040885239</v>
      </c>
      <c r="J220" s="2267"/>
      <c r="K220" s="679" t="s">
        <v>4635</v>
      </c>
    </row>
    <row r="221" spans="1:11" customFormat="1" x14ac:dyDescent="0.25">
      <c r="A221" s="3564"/>
      <c r="B221" s="751" t="s">
        <v>4242</v>
      </c>
      <c r="C221" s="780">
        <f>C39/C13</f>
        <v>-0.84233518665607621</v>
      </c>
      <c r="D221" s="979">
        <f t="shared" ref="D221:H221" si="197">D39/D13</f>
        <v>0.42051282051282052</v>
      </c>
      <c r="E221" s="814">
        <f t="shared" si="197"/>
        <v>0.56666666666666665</v>
      </c>
      <c r="F221" s="815">
        <f t="shared" si="197"/>
        <v>0.40278657378087396</v>
      </c>
      <c r="G221" s="816">
        <f t="shared" si="197"/>
        <v>0.34075723830734966</v>
      </c>
      <c r="H221" s="1117">
        <f t="shared" si="197"/>
        <v>5.5193886215680723E-3</v>
      </c>
      <c r="I221" s="1156">
        <f t="shared" si="173"/>
        <v>5.5193886215680723E-3</v>
      </c>
      <c r="J221" s="2267"/>
      <c r="K221" s="673" t="s">
        <v>4636</v>
      </c>
    </row>
    <row r="222" spans="1:11" s="1" customFormat="1" x14ac:dyDescent="0.25">
      <c r="A222" s="3564"/>
      <c r="B222" s="751" t="s">
        <v>4237</v>
      </c>
      <c r="C222" s="781">
        <f>C221/C210</f>
        <v>-12.036696311909957</v>
      </c>
      <c r="D222" s="980">
        <f t="shared" ref="D222:H222" si="198">D221/D210</f>
        <v>1.6506104078762307</v>
      </c>
      <c r="E222" s="987">
        <f t="shared" si="198"/>
        <v>3.0512720901889092</v>
      </c>
      <c r="F222" s="1028">
        <f t="shared" si="198"/>
        <v>2.4511998288476757</v>
      </c>
      <c r="G222" s="1045">
        <f t="shared" si="198"/>
        <v>0.76640539981823785</v>
      </c>
      <c r="H222" s="1118">
        <f t="shared" si="198"/>
        <v>2.8763916380999139E-2</v>
      </c>
      <c r="I222" s="1156">
        <f t="shared" si="173"/>
        <v>2.8763916380999139E-2</v>
      </c>
      <c r="J222" s="2267"/>
      <c r="K222" s="679" t="s">
        <v>4637</v>
      </c>
    </row>
    <row r="223" spans="1:11" customFormat="1" x14ac:dyDescent="0.25">
      <c r="A223" s="3564"/>
      <c r="B223" s="834" t="s">
        <v>4243</v>
      </c>
      <c r="C223" s="780">
        <f>C41/C15</f>
        <v>9.2651757188498399E-2</v>
      </c>
      <c r="D223" s="979">
        <f t="shared" ref="D223:H223" si="199">D41/D15</f>
        <v>0.27710843373493976</v>
      </c>
      <c r="E223" s="814">
        <f t="shared" si="199"/>
        <v>0.50119047619047619</v>
      </c>
      <c r="F223" s="815">
        <f t="shared" si="199"/>
        <v>0.33707865168539325</v>
      </c>
      <c r="G223" s="816">
        <f t="shared" si="199"/>
        <v>0.66666666666666663</v>
      </c>
      <c r="H223" s="1117">
        <f t="shared" si="199"/>
        <v>0.32496233048719236</v>
      </c>
      <c r="I223" s="1156">
        <f t="shared" si="173"/>
        <v>0.32496233048719236</v>
      </c>
      <c r="J223" s="2267"/>
      <c r="K223" s="673" t="s">
        <v>4638</v>
      </c>
    </row>
    <row r="224" spans="1:11" customFormat="1" x14ac:dyDescent="0.25">
      <c r="A224" s="3564"/>
      <c r="B224" s="751" t="s">
        <v>4237</v>
      </c>
      <c r="C224" s="781">
        <f>C223/C210</f>
        <v>1.3239635262893488</v>
      </c>
      <c r="D224" s="980">
        <f t="shared" ref="D224:H224" si="200">D223/D210</f>
        <v>1.0877149102740076</v>
      </c>
      <c r="E224" s="987">
        <f t="shared" si="200"/>
        <v>2.6987091385914512</v>
      </c>
      <c r="F224" s="1028">
        <f t="shared" si="200"/>
        <v>2.0513273954581726</v>
      </c>
      <c r="G224" s="1045">
        <f t="shared" si="200"/>
        <v>1.4994162288382953</v>
      </c>
      <c r="H224" s="1118">
        <f t="shared" si="200"/>
        <v>1.6935189641443744</v>
      </c>
      <c r="I224" s="1156">
        <f t="shared" si="173"/>
        <v>1.6935189641443744</v>
      </c>
      <c r="J224" s="2267"/>
      <c r="K224" s="673" t="s">
        <v>4639</v>
      </c>
    </row>
    <row r="225" spans="1:11" s="1" customFormat="1" x14ac:dyDescent="0.25">
      <c r="A225" s="3564"/>
      <c r="B225" s="834" t="s">
        <v>4244</v>
      </c>
      <c r="C225" s="780">
        <f>C43/C17</f>
        <v>0.45523648648648651</v>
      </c>
      <c r="D225" s="966">
        <f t="shared" ref="D225:H225" si="201">D43/D17</f>
        <v>0.43636363636363634</v>
      </c>
      <c r="E225" s="814">
        <f t="shared" si="201"/>
        <v>5.9305993690851738E-2</v>
      </c>
      <c r="F225" s="1015">
        <f t="shared" si="201"/>
        <v>0.45402298850574713</v>
      </c>
      <c r="G225" s="816">
        <f t="shared" si="201"/>
        <v>0</v>
      </c>
      <c r="H225" s="1103">
        <f t="shared" si="201"/>
        <v>0.24541513837945983</v>
      </c>
      <c r="I225" s="1156">
        <f t="shared" si="173"/>
        <v>0.24541513837945983</v>
      </c>
      <c r="J225" s="2267"/>
      <c r="K225" s="679" t="s">
        <v>4640</v>
      </c>
    </row>
    <row r="226" spans="1:11" customFormat="1" x14ac:dyDescent="0.25">
      <c r="A226" s="3564"/>
      <c r="B226" s="835" t="s">
        <v>4237</v>
      </c>
      <c r="C226" s="781">
        <f>C225/C210</f>
        <v>6.5051815770531567</v>
      </c>
      <c r="D226" s="960">
        <f t="shared" ref="D226:H226" si="202">D225/D210</f>
        <v>1.7128285385500575</v>
      </c>
      <c r="E226" s="987">
        <f t="shared" si="202"/>
        <v>0.31933892352320375</v>
      </c>
      <c r="F226" s="1012">
        <f t="shared" si="202"/>
        <v>2.7630043903192356</v>
      </c>
      <c r="G226" s="1045">
        <f t="shared" si="202"/>
        <v>0</v>
      </c>
      <c r="H226" s="1096">
        <f t="shared" si="202"/>
        <v>1.2789642119769067</v>
      </c>
      <c r="I226" s="1156">
        <f t="shared" si="173"/>
        <v>1.2789642119769067</v>
      </c>
      <c r="J226" s="2267"/>
      <c r="K226" s="673" t="s">
        <v>4641</v>
      </c>
    </row>
    <row r="227" spans="1:11" customFormat="1" x14ac:dyDescent="0.25">
      <c r="A227" s="3564"/>
      <c r="B227" s="836" t="s">
        <v>4178</v>
      </c>
      <c r="C227" s="2257">
        <f>C213</f>
        <v>0.15725916403724047</v>
      </c>
      <c r="D227" s="2257">
        <f t="shared" ref="D227:H227" si="203">D213</f>
        <v>0.3457679444301518</v>
      </c>
      <c r="E227" s="2257">
        <f t="shared" si="203"/>
        <v>0.31191661481020533</v>
      </c>
      <c r="F227" s="2257">
        <f t="shared" si="203"/>
        <v>0.29651584805226228</v>
      </c>
      <c r="G227" s="2257">
        <f t="shared" si="203"/>
        <v>0.27464195450716089</v>
      </c>
      <c r="H227" s="2257">
        <f t="shared" si="203"/>
        <v>0.2354959098277227</v>
      </c>
      <c r="I227" s="2258">
        <f t="shared" si="173"/>
        <v>0.2354959098277227</v>
      </c>
      <c r="J227" s="2263"/>
      <c r="K227" s="899" t="s">
        <v>4642</v>
      </c>
    </row>
    <row r="228" spans="1:11" customFormat="1" x14ac:dyDescent="0.25">
      <c r="A228" s="3564"/>
      <c r="B228" s="834" t="s">
        <v>4239</v>
      </c>
      <c r="C228" s="780">
        <f>C215</f>
        <v>-5.3234331739239867E-2</v>
      </c>
      <c r="D228" s="966">
        <f t="shared" ref="D228:H228" si="204">D215</f>
        <v>0.29250457038391225</v>
      </c>
      <c r="E228" s="814">
        <f t="shared" si="204"/>
        <v>0.55686109945446916</v>
      </c>
      <c r="F228" s="1015">
        <f t="shared" si="204"/>
        <v>0.39426321709786277</v>
      </c>
      <c r="G228" s="816">
        <f t="shared" si="204"/>
        <v>0.32392776523702033</v>
      </c>
      <c r="H228" s="1103">
        <f t="shared" si="204"/>
        <v>0.15155096011816838</v>
      </c>
      <c r="I228" s="1156">
        <f t="shared" si="173"/>
        <v>0.15155096011816838</v>
      </c>
      <c r="J228" s="2267"/>
      <c r="K228" s="1230"/>
    </row>
    <row r="229" spans="1:11" customFormat="1" x14ac:dyDescent="0.25">
      <c r="A229" s="3565"/>
      <c r="B229" s="693" t="s">
        <v>4245</v>
      </c>
      <c r="C229" s="777">
        <f>C228/C227</f>
        <v>-0.33851338372009576</v>
      </c>
      <c r="D229" s="976">
        <f t="shared" ref="D229:H229" si="205">D228/D227</f>
        <v>0.84595629842430575</v>
      </c>
      <c r="E229" s="995">
        <f t="shared" si="205"/>
        <v>1.7852883527647521</v>
      </c>
      <c r="F229" s="1025">
        <f t="shared" si="205"/>
        <v>1.3296531018078064</v>
      </c>
      <c r="G229" s="1052">
        <f t="shared" si="205"/>
        <v>1.1794547771053472</v>
      </c>
      <c r="H229" s="1113">
        <f t="shared" si="205"/>
        <v>0.64353967009038782</v>
      </c>
      <c r="I229" s="1156">
        <f t="shared" si="173"/>
        <v>0.64353967009038782</v>
      </c>
      <c r="J229" s="2267"/>
      <c r="K229" s="673" t="s">
        <v>4643</v>
      </c>
    </row>
    <row r="230" spans="1:11" s="1" customFormat="1" x14ac:dyDescent="0.25">
      <c r="A230" s="3565"/>
      <c r="B230" s="696" t="s">
        <v>4246</v>
      </c>
      <c r="C230" s="782">
        <f t="shared" ref="C230" si="206">C48/C22</f>
        <v>0.25162200282087449</v>
      </c>
      <c r="D230" s="981">
        <f t="shared" ref="D230:H230" si="207">D48/D22</f>
        <v>0.35449101796407184</v>
      </c>
      <c r="E230" s="999">
        <f t="shared" si="207"/>
        <v>0.25618256469015566</v>
      </c>
      <c r="F230" s="1029">
        <f t="shared" si="207"/>
        <v>0.26972872996300862</v>
      </c>
      <c r="G230" s="1055">
        <f t="shared" si="207"/>
        <v>0.24529569892473119</v>
      </c>
      <c r="H230" s="1119">
        <f t="shared" si="207"/>
        <v>0.26426076833527357</v>
      </c>
      <c r="I230" s="1159">
        <f t="shared" si="173"/>
        <v>0.26426076833527357</v>
      </c>
      <c r="J230" s="2267"/>
      <c r="K230" s="679" t="s">
        <v>4644</v>
      </c>
    </row>
    <row r="231" spans="1:11" customFormat="1" ht="15.75" thickBot="1" x14ac:dyDescent="0.3">
      <c r="A231" s="3565"/>
      <c r="B231" s="695" t="s">
        <v>4245</v>
      </c>
      <c r="C231" s="781">
        <f>C230/C227</f>
        <v>1.6000466768428707</v>
      </c>
      <c r="D231" s="960">
        <f t="shared" ref="D231:H231" si="208">D230/D227</f>
        <v>1.025228115198175</v>
      </c>
      <c r="E231" s="987">
        <f t="shared" si="208"/>
        <v>0.82131746924105775</v>
      </c>
      <c r="F231" s="1012">
        <f t="shared" si="208"/>
        <v>0.90966041692135013</v>
      </c>
      <c r="G231" s="1045">
        <f t="shared" si="208"/>
        <v>0.89314722277195069</v>
      </c>
      <c r="H231" s="1096">
        <f t="shared" si="208"/>
        <v>1.1221458942900275</v>
      </c>
      <c r="I231" s="1160">
        <f t="shared" si="173"/>
        <v>1.1221458942900275</v>
      </c>
      <c r="J231" s="2267"/>
      <c r="K231" s="673" t="s">
        <v>4645</v>
      </c>
    </row>
    <row r="232" spans="1:11" customFormat="1" ht="15.75" thickTop="1" x14ac:dyDescent="0.25">
      <c r="A232" s="3565"/>
      <c r="B232" s="693" t="s">
        <v>4247</v>
      </c>
      <c r="C232" s="783">
        <f>C219/C227</f>
        <v>0.1812961006731181</v>
      </c>
      <c r="D232" s="982">
        <f t="shared" ref="D232:H232" si="209">D219/D227</f>
        <v>1.0249620139257687</v>
      </c>
      <c r="E232" s="1000">
        <f t="shared" si="209"/>
        <v>1.3124893112720157</v>
      </c>
      <c r="F232" s="1030">
        <f t="shared" si="209"/>
        <v>1.377324418209924</v>
      </c>
      <c r="G232" s="1056">
        <f t="shared" si="209"/>
        <v>1.2777179763186224</v>
      </c>
      <c r="H232" s="1120">
        <f t="shared" si="209"/>
        <v>0.8041923557121311</v>
      </c>
      <c r="I232" s="1156">
        <f t="shared" si="173"/>
        <v>0.8041923557121311</v>
      </c>
      <c r="J232" s="2267"/>
      <c r="K232" s="673" t="s">
        <v>4646</v>
      </c>
    </row>
    <row r="233" spans="1:11" customFormat="1" x14ac:dyDescent="0.25">
      <c r="A233" s="3565"/>
      <c r="B233" s="693" t="s">
        <v>4248</v>
      </c>
      <c r="C233" s="781">
        <f>C221/C227</f>
        <v>-5.3563504029348854</v>
      </c>
      <c r="D233" s="960">
        <f t="shared" ref="D233:H233" si="210">D221/D227</f>
        <v>1.2161706349206349</v>
      </c>
      <c r="E233" s="987">
        <f t="shared" si="210"/>
        <v>1.8167248545303409</v>
      </c>
      <c r="F233" s="1012">
        <f t="shared" si="210"/>
        <v>1.3583981309150159</v>
      </c>
      <c r="G233" s="1045">
        <f t="shared" si="210"/>
        <v>1.2407326437755339</v>
      </c>
      <c r="H233" s="1096">
        <f t="shared" si="210"/>
        <v>2.3437301418974908E-2</v>
      </c>
      <c r="I233" s="1156">
        <f t="shared" si="173"/>
        <v>2.3437301418974908E-2</v>
      </c>
      <c r="J233" s="2267"/>
      <c r="K233" s="673" t="s">
        <v>4647</v>
      </c>
    </row>
    <row r="234" spans="1:11" customFormat="1" x14ac:dyDescent="0.25">
      <c r="A234" s="3565"/>
      <c r="B234" s="693" t="s">
        <v>4249</v>
      </c>
      <c r="C234" s="781">
        <f>C223/C227</f>
        <v>0.58916602892889336</v>
      </c>
      <c r="D234" s="960">
        <f t="shared" ref="D234:H234" si="211">D223/D227</f>
        <v>0.80142893000573723</v>
      </c>
      <c r="E234" s="987">
        <f t="shared" si="211"/>
        <v>1.6068091675572973</v>
      </c>
      <c r="F234" s="1012">
        <f t="shared" si="211"/>
        <v>1.136798096626463</v>
      </c>
      <c r="G234" s="1045">
        <f t="shared" si="211"/>
        <v>2.427402862985685</v>
      </c>
      <c r="H234" s="1096">
        <f t="shared" si="211"/>
        <v>1.3799064736407478</v>
      </c>
      <c r="I234" s="1156">
        <f t="shared" si="173"/>
        <v>1.3799064736407478</v>
      </c>
      <c r="J234" s="2267"/>
      <c r="K234" s="673" t="s">
        <v>4648</v>
      </c>
    </row>
    <row r="235" spans="1:11" s="1" customFormat="1" ht="15.75" thickBot="1" x14ac:dyDescent="0.3">
      <c r="A235" s="3566"/>
      <c r="B235" s="693" t="s">
        <v>4250</v>
      </c>
      <c r="C235" s="781">
        <f>C225/C227</f>
        <v>2.894816904779439</v>
      </c>
      <c r="D235" s="960">
        <f t="shared" ref="D235:H235" si="212">D225/D227</f>
        <v>1.2620129870129868</v>
      </c>
      <c r="E235" s="987">
        <f t="shared" si="212"/>
        <v>0.19013412840139401</v>
      </c>
      <c r="F235" s="1012">
        <f t="shared" si="212"/>
        <v>1.5311929918353757</v>
      </c>
      <c r="G235" s="1045">
        <f t="shared" si="212"/>
        <v>0</v>
      </c>
      <c r="H235" s="1096">
        <f t="shared" si="212"/>
        <v>1.0421205980137556</v>
      </c>
      <c r="I235" s="1156">
        <f t="shared" si="173"/>
        <v>1.0421205980137556</v>
      </c>
      <c r="J235" s="2267"/>
      <c r="K235" s="673" t="s">
        <v>4649</v>
      </c>
    </row>
    <row r="236" spans="1:11" customFormat="1" ht="15.75" customHeight="1" x14ac:dyDescent="0.25">
      <c r="A236" s="3459" t="s">
        <v>4251</v>
      </c>
      <c r="B236" s="844" t="s">
        <v>4144</v>
      </c>
      <c r="C236" s="2346">
        <f>C54/C2</f>
        <v>-6.745302287581699E-2</v>
      </c>
      <c r="D236" s="2346">
        <f t="shared" ref="D236:H236" si="213">D54/D2</f>
        <v>-8.2254805004944753E-2</v>
      </c>
      <c r="E236" s="2346">
        <f t="shared" si="213"/>
        <v>-5.8608835886771633E-2</v>
      </c>
      <c r="F236" s="2346">
        <f t="shared" si="213"/>
        <v>-2.9584305809625937E-2</v>
      </c>
      <c r="G236" s="2346">
        <f t="shared" si="213"/>
        <v>-9.8371293232106943E-2</v>
      </c>
      <c r="H236" s="2346">
        <f t="shared" si="213"/>
        <v>-6.7555350868215472E-2</v>
      </c>
      <c r="I236" s="2347">
        <f t="shared" si="173"/>
        <v>-6.7555350868215472E-2</v>
      </c>
      <c r="J236" s="2268"/>
      <c r="K236" s="899" t="s">
        <v>4650</v>
      </c>
    </row>
    <row r="237" spans="1:11" customFormat="1" x14ac:dyDescent="0.25">
      <c r="A237" s="3460"/>
      <c r="B237" s="828" t="s">
        <v>4236</v>
      </c>
      <c r="C237" s="820">
        <f>C55/C3</f>
        <v>-6.5496036156182852E-2</v>
      </c>
      <c r="D237" s="969">
        <f t="shared" ref="D237:H237" si="214">D55/D3</f>
        <v>-7.5787299948373771E-2</v>
      </c>
      <c r="E237" s="821">
        <f t="shared" si="214"/>
        <v>-3.1007751937984496E-2</v>
      </c>
      <c r="F237" s="1018">
        <f t="shared" si="214"/>
        <v>2.649268485567418E-2</v>
      </c>
      <c r="G237" s="822">
        <f t="shared" si="214"/>
        <v>-0.107003144895298</v>
      </c>
      <c r="H237" s="1109">
        <f t="shared" si="214"/>
        <v>-6.0406866257515811E-2</v>
      </c>
      <c r="I237" s="2348">
        <f t="shared" si="173"/>
        <v>-6.0406866257515811E-2</v>
      </c>
      <c r="J237" s="2269"/>
      <c r="K237" s="673"/>
    </row>
    <row r="238" spans="1:11" s="1" customFormat="1" x14ac:dyDescent="0.25">
      <c r="A238" s="3460"/>
      <c r="B238" s="829" t="s">
        <v>4252</v>
      </c>
      <c r="C238" s="2349">
        <f>C237/C236</f>
        <v>0.97098741262883048</v>
      </c>
      <c r="D238" s="2350">
        <f t="shared" ref="D238:H238" si="215">D237/D236</f>
        <v>0.92137231306812795</v>
      </c>
      <c r="E238" s="2351">
        <f t="shared" si="215"/>
        <v>0.52906275084339516</v>
      </c>
      <c r="F238" s="2352">
        <f t="shared" si="215"/>
        <v>-0.89549793820256463</v>
      </c>
      <c r="G238" s="2353">
        <f t="shared" si="215"/>
        <v>1.0877476688531909</v>
      </c>
      <c r="H238" s="2354">
        <f t="shared" si="215"/>
        <v>0.89418329534481045</v>
      </c>
      <c r="I238" s="2348">
        <f t="shared" si="173"/>
        <v>0.89418329534481045</v>
      </c>
      <c r="J238" s="2269"/>
      <c r="K238" s="679"/>
    </row>
    <row r="239" spans="1:11" customFormat="1" x14ac:dyDescent="0.25">
      <c r="A239" s="3460"/>
      <c r="B239" s="830" t="s">
        <v>4238</v>
      </c>
      <c r="C239" s="820">
        <f t="shared" ref="C239" si="216">C57/C5</f>
        <v>-6.8481944606754705E-2</v>
      </c>
      <c r="D239" s="969">
        <f t="shared" ref="D239:H239" si="217">D57/D5</f>
        <v>-0.11448417802932853</v>
      </c>
      <c r="E239" s="821">
        <f t="shared" si="217"/>
        <v>-8.1596141879278161E-2</v>
      </c>
      <c r="F239" s="1018">
        <f t="shared" si="217"/>
        <v>-8.1054923784176142E-2</v>
      </c>
      <c r="G239" s="822">
        <f t="shared" si="217"/>
        <v>-5.0968828980623423E-2</v>
      </c>
      <c r="H239" s="2355">
        <f t="shared" si="217"/>
        <v>-7.6205375654993024E-2</v>
      </c>
      <c r="I239" s="2356">
        <f t="shared" si="173"/>
        <v>-7.6205375654993024E-2</v>
      </c>
      <c r="J239" s="2269"/>
      <c r="K239" s="673"/>
    </row>
    <row r="240" spans="1:11" s="1" customFormat="1" ht="15.75" thickBot="1" x14ac:dyDescent="0.3">
      <c r="A240" s="3460"/>
      <c r="B240" s="831" t="s">
        <v>4237</v>
      </c>
      <c r="C240" s="2349">
        <f>C239/C236</f>
        <v>1.0152539009679669</v>
      </c>
      <c r="D240" s="2350">
        <f t="shared" ref="D240:H240" si="218">D239/D236</f>
        <v>1.3918235903962852</v>
      </c>
      <c r="E240" s="2351">
        <f t="shared" si="218"/>
        <v>1.3922157068076983</v>
      </c>
      <c r="F240" s="2352">
        <f t="shared" si="218"/>
        <v>2.7397946839030798</v>
      </c>
      <c r="G240" s="2353">
        <f t="shared" si="218"/>
        <v>0.51812706030368572</v>
      </c>
      <c r="H240" s="2354">
        <f t="shared" si="218"/>
        <v>1.1280435180279309</v>
      </c>
      <c r="I240" s="2357">
        <f t="shared" si="173"/>
        <v>1.1280435180279309</v>
      </c>
      <c r="J240" s="2269"/>
      <c r="K240" s="679"/>
    </row>
    <row r="241" spans="1:11" customFormat="1" ht="15.75" thickTop="1" x14ac:dyDescent="0.25">
      <c r="A241" s="3460"/>
      <c r="B241" s="832" t="s">
        <v>4239</v>
      </c>
      <c r="C241" s="2358">
        <f>C59/C7</f>
        <v>-5.9023408004027181E-2</v>
      </c>
      <c r="D241" s="2359">
        <f t="shared" ref="D241:H241" si="219">D59/D7</f>
        <v>-4.2047531992687383E-2</v>
      </c>
      <c r="E241" s="2360">
        <f t="shared" si="219"/>
        <v>-7.5535039865715484E-2</v>
      </c>
      <c r="F241" s="2361">
        <f t="shared" si="219"/>
        <v>-6.411698537682789E-2</v>
      </c>
      <c r="G241" s="2362">
        <f t="shared" si="219"/>
        <v>-4.4018058690744918E-2</v>
      </c>
      <c r="H241" s="2363">
        <f t="shared" si="219"/>
        <v>-6.0930576070901035E-2</v>
      </c>
      <c r="I241" s="2348">
        <f t="shared" si="173"/>
        <v>-6.0930576070901035E-2</v>
      </c>
      <c r="J241" s="2269"/>
      <c r="K241" s="673"/>
    </row>
    <row r="242" spans="1:11" s="1" customFormat="1" x14ac:dyDescent="0.25">
      <c r="A242" s="3460"/>
      <c r="B242" s="751" t="s">
        <v>4237</v>
      </c>
      <c r="C242" s="2349">
        <f>C241/C236</f>
        <v>0.87502984280913576</v>
      </c>
      <c r="D242" s="2350">
        <f t="shared" ref="D242:H242" si="220">D241/D236</f>
        <v>0.51118633118344503</v>
      </c>
      <c r="E242" s="2351">
        <f t="shared" si="220"/>
        <v>1.2887995252395756</v>
      </c>
      <c r="F242" s="2352">
        <f t="shared" si="220"/>
        <v>2.1672634737288967</v>
      </c>
      <c r="G242" s="2353">
        <f t="shared" si="220"/>
        <v>0.44746853725796165</v>
      </c>
      <c r="H242" s="2354">
        <f t="shared" si="220"/>
        <v>0.90193560225543334</v>
      </c>
      <c r="I242" s="2348">
        <f t="shared" si="173"/>
        <v>0.90193560225543334</v>
      </c>
      <c r="J242" s="2269"/>
      <c r="K242" s="679"/>
    </row>
    <row r="243" spans="1:11" s="1" customFormat="1" x14ac:dyDescent="0.25">
      <c r="A243" s="3460"/>
      <c r="B243" s="833" t="s">
        <v>4240</v>
      </c>
      <c r="C243" s="2364">
        <f>C61/C9</f>
        <v>-6.9598360130677092E-2</v>
      </c>
      <c r="D243" s="2365">
        <f t="shared" ref="D243:H243" si="221">D61/D9</f>
        <v>-8.3223249669749005E-2</v>
      </c>
      <c r="E243" s="2366">
        <f t="shared" si="221"/>
        <v>-5.6704438149197359E-2</v>
      </c>
      <c r="F243" s="2367">
        <f t="shared" si="221"/>
        <v>-2.522202486678508E-2</v>
      </c>
      <c r="G243" s="2368">
        <f t="shared" si="221"/>
        <v>-0.10168674698795181</v>
      </c>
      <c r="H243" s="2369">
        <f t="shared" si="221"/>
        <v>-6.8420240666460963E-2</v>
      </c>
      <c r="I243" s="2356">
        <f t="shared" si="173"/>
        <v>-6.8420240666460963E-2</v>
      </c>
      <c r="J243" s="2269"/>
      <c r="K243" s="679"/>
    </row>
    <row r="244" spans="1:11" s="1" customFormat="1" ht="15.75" thickBot="1" x14ac:dyDescent="0.3">
      <c r="A244" s="3460"/>
      <c r="B244" s="831" t="s">
        <v>4237</v>
      </c>
      <c r="C244" s="2349">
        <f>C243/C236</f>
        <v>1.0318049090077064</v>
      </c>
      <c r="D244" s="2350">
        <f t="shared" ref="D244:H244" si="222">D243/D236</f>
        <v>1.0117737154047843</v>
      </c>
      <c r="E244" s="2351">
        <f t="shared" si="222"/>
        <v>0.96750664453985324</v>
      </c>
      <c r="F244" s="2352">
        <f t="shared" si="222"/>
        <v>0.8525474631410318</v>
      </c>
      <c r="G244" s="2353">
        <f t="shared" si="222"/>
        <v>1.0337034682264679</v>
      </c>
      <c r="H244" s="2354">
        <f t="shared" si="222"/>
        <v>1.0128026838308144</v>
      </c>
      <c r="I244" s="2357">
        <f t="shared" si="173"/>
        <v>1.0128026838308144</v>
      </c>
      <c r="J244" s="2269"/>
      <c r="K244" s="679"/>
    </row>
    <row r="245" spans="1:11" customFormat="1" ht="16.5" customHeight="1" thickTop="1" x14ac:dyDescent="0.25">
      <c r="A245" s="3460"/>
      <c r="B245" s="749" t="s">
        <v>4241</v>
      </c>
      <c r="C245" s="2370">
        <f>C63/C11</f>
        <v>-5.818463925523662E-2</v>
      </c>
      <c r="D245" s="2359">
        <f t="shared" ref="D245:H245" si="223">D63/D11</f>
        <v>-0.14126394052044611</v>
      </c>
      <c r="E245" s="2360">
        <f t="shared" si="223"/>
        <v>-7.1707953063885263E-2</v>
      </c>
      <c r="F245" s="2361">
        <f t="shared" si="223"/>
        <v>-8.069164265129683E-2</v>
      </c>
      <c r="G245" s="2362">
        <f t="shared" si="223"/>
        <v>-5.0592034445640477E-2</v>
      </c>
      <c r="H245" s="2363">
        <f t="shared" si="223"/>
        <v>-6.7278287461773695E-2</v>
      </c>
      <c r="I245" s="2348">
        <f t="shared" si="173"/>
        <v>-6.7278287461773695E-2</v>
      </c>
      <c r="J245" s="2269"/>
      <c r="K245" s="673"/>
    </row>
    <row r="246" spans="1:11" s="1" customFormat="1" x14ac:dyDescent="0.25">
      <c r="A246" s="3460"/>
      <c r="B246" s="751" t="s">
        <v>4237</v>
      </c>
      <c r="C246" s="931">
        <f>C245/C236</f>
        <v>0.86259498499209242</v>
      </c>
      <c r="D246" s="972">
        <f t="shared" ref="D246:H246" si="224">D245/D236</f>
        <v>1.7173943882300131</v>
      </c>
      <c r="E246" s="991">
        <f t="shared" si="224"/>
        <v>1.2235007226968344</v>
      </c>
      <c r="F246" s="1021">
        <f t="shared" si="224"/>
        <v>2.7275151619424491</v>
      </c>
      <c r="G246" s="1048">
        <f t="shared" si="224"/>
        <v>0.5142967301067054</v>
      </c>
      <c r="H246" s="1109">
        <f t="shared" si="224"/>
        <v>0.99589872004391977</v>
      </c>
      <c r="I246" s="2348">
        <f t="shared" si="173"/>
        <v>0.99589872004391977</v>
      </c>
      <c r="J246" s="2269"/>
      <c r="K246" s="679"/>
    </row>
    <row r="247" spans="1:11" customFormat="1" x14ac:dyDescent="0.25">
      <c r="A247" s="3460"/>
      <c r="B247" s="751" t="s">
        <v>4242</v>
      </c>
      <c r="C247" s="820">
        <f>C65/C13</f>
        <v>2.6211278792692614E-2</v>
      </c>
      <c r="D247" s="969">
        <f t="shared" ref="D247:H247" si="225">D65/D13</f>
        <v>-3.0769230769230771E-2</v>
      </c>
      <c r="E247" s="821">
        <f t="shared" si="225"/>
        <v>-7.5586854460093902E-2</v>
      </c>
      <c r="F247" s="1018">
        <f t="shared" si="225"/>
        <v>-6.6497783407219763E-2</v>
      </c>
      <c r="G247" s="822">
        <f t="shared" si="225"/>
        <v>-5.3452115812917596E-2</v>
      </c>
      <c r="H247" s="1109">
        <f t="shared" si="225"/>
        <v>-3.3399377299745257E-2</v>
      </c>
      <c r="I247" s="2348">
        <f t="shared" si="173"/>
        <v>-3.3399377299745257E-2</v>
      </c>
      <c r="J247" s="2269"/>
      <c r="K247" s="673"/>
    </row>
    <row r="248" spans="1:11" s="1" customFormat="1" x14ac:dyDescent="0.25">
      <c r="A248" s="3460"/>
      <c r="B248" s="751" t="s">
        <v>4237</v>
      </c>
      <c r="C248" s="931">
        <f>C247/C236</f>
        <v>-0.38858568045124314</v>
      </c>
      <c r="D248" s="972">
        <f t="shared" ref="D248:H248" si="226">D247/D236</f>
        <v>0.37407213800313643</v>
      </c>
      <c r="E248" s="991">
        <f t="shared" si="226"/>
        <v>1.2896836000312764</v>
      </c>
      <c r="F248" s="1021">
        <f t="shared" si="226"/>
        <v>2.2477385082188803</v>
      </c>
      <c r="G248" s="1048">
        <f t="shared" si="226"/>
        <v>0.54337107967867615</v>
      </c>
      <c r="H248" s="1109">
        <f t="shared" si="226"/>
        <v>0.49440017512305651</v>
      </c>
      <c r="I248" s="2348">
        <f t="shared" si="173"/>
        <v>0.49440017512305651</v>
      </c>
      <c r="J248" s="2269"/>
      <c r="K248" s="679"/>
    </row>
    <row r="249" spans="1:11" customFormat="1" x14ac:dyDescent="0.25">
      <c r="A249" s="3460"/>
      <c r="B249" s="834" t="s">
        <v>4243</v>
      </c>
      <c r="C249" s="820">
        <f>C67/C15</f>
        <v>2.5559105431309903E-2</v>
      </c>
      <c r="D249" s="969">
        <f t="shared" ref="D249:H249" si="227">D67/D15</f>
        <v>-2.4096385542168676E-2</v>
      </c>
      <c r="E249" s="821">
        <f t="shared" si="227"/>
        <v>-5.8333333333333334E-2</v>
      </c>
      <c r="F249" s="1018">
        <f t="shared" si="227"/>
        <v>-2.247191011235955E-2</v>
      </c>
      <c r="G249" s="822">
        <f t="shared" si="227"/>
        <v>0</v>
      </c>
      <c r="H249" s="1109">
        <f t="shared" si="227"/>
        <v>-2.2601707684580613E-2</v>
      </c>
      <c r="I249" s="2348">
        <f t="shared" si="173"/>
        <v>-2.2601707684580613E-2</v>
      </c>
      <c r="J249" s="2269"/>
      <c r="K249" s="673"/>
    </row>
    <row r="250" spans="1:11" customFormat="1" x14ac:dyDescent="0.25">
      <c r="A250" s="3460"/>
      <c r="B250" s="751" t="s">
        <v>4237</v>
      </c>
      <c r="C250" s="931">
        <f>C249/C236</f>
        <v>-0.3789171239718192</v>
      </c>
      <c r="D250" s="972">
        <f t="shared" ref="D250:H250" si="228">D249/D236</f>
        <v>0.29294805988197431</v>
      </c>
      <c r="E250" s="991">
        <f t="shared" si="228"/>
        <v>0.99529930002413713</v>
      </c>
      <c r="F250" s="1021">
        <f t="shared" si="228"/>
        <v>0.75958889341414915</v>
      </c>
      <c r="G250" s="1048">
        <f t="shared" si="228"/>
        <v>0</v>
      </c>
      <c r="H250" s="1109">
        <f t="shared" si="228"/>
        <v>0.33456576561449891</v>
      </c>
      <c r="I250" s="2348">
        <f t="shared" si="173"/>
        <v>0.33456576561449891</v>
      </c>
      <c r="J250" s="2269"/>
      <c r="K250" s="673"/>
    </row>
    <row r="251" spans="1:11" s="1" customFormat="1" x14ac:dyDescent="0.25">
      <c r="A251" s="3460"/>
      <c r="B251" s="834" t="s">
        <v>4244</v>
      </c>
      <c r="C251" s="820">
        <f>C69/C17</f>
        <v>-0.15878378378378377</v>
      </c>
      <c r="D251" s="969">
        <f t="shared" ref="D251:H251" si="229">D69/D17</f>
        <v>-0.10909090909090909</v>
      </c>
      <c r="E251" s="821">
        <f t="shared" si="229"/>
        <v>-4.6687697160883279E-2</v>
      </c>
      <c r="F251" s="1018">
        <f t="shared" si="229"/>
        <v>-0.13218390804597702</v>
      </c>
      <c r="G251" s="822">
        <f t="shared" si="229"/>
        <v>0</v>
      </c>
      <c r="H251" s="1109">
        <f t="shared" si="229"/>
        <v>-9.7032344114704905E-2</v>
      </c>
      <c r="I251" s="2348">
        <f t="shared" si="173"/>
        <v>-9.7032344114704905E-2</v>
      </c>
      <c r="J251" s="2269"/>
      <c r="K251" s="679"/>
    </row>
    <row r="252" spans="1:11" customFormat="1" x14ac:dyDescent="0.25">
      <c r="A252" s="3460"/>
      <c r="B252" s="835" t="s">
        <v>4237</v>
      </c>
      <c r="C252" s="931">
        <f>C251/C236</f>
        <v>2.3539906295394561</v>
      </c>
      <c r="D252" s="972">
        <f t="shared" ref="D252:H252" si="230">D251/D236</f>
        <v>1.3262557620111199</v>
      </c>
      <c r="E252" s="991">
        <f t="shared" si="230"/>
        <v>0.79659826806798895</v>
      </c>
      <c r="F252" s="1021">
        <f t="shared" si="230"/>
        <v>4.4680415655711592</v>
      </c>
      <c r="G252" s="1048">
        <f t="shared" si="230"/>
        <v>0</v>
      </c>
      <c r="H252" s="1109">
        <f t="shared" si="230"/>
        <v>1.4363383931495239</v>
      </c>
      <c r="I252" s="2348">
        <f t="shared" si="173"/>
        <v>1.4363383931495239</v>
      </c>
      <c r="J252" s="2269"/>
      <c r="K252" s="673"/>
    </row>
    <row r="253" spans="1:11" customFormat="1" x14ac:dyDescent="0.25">
      <c r="A253" s="3460"/>
      <c r="B253" s="836" t="s">
        <v>4178</v>
      </c>
      <c r="C253" s="2371">
        <f>C239</f>
        <v>-6.8481944606754705E-2</v>
      </c>
      <c r="D253" s="2371">
        <f t="shared" ref="D253:H253" si="231">D239</f>
        <v>-0.11448417802932853</v>
      </c>
      <c r="E253" s="2371">
        <f t="shared" si="231"/>
        <v>-8.1596141879278161E-2</v>
      </c>
      <c r="F253" s="2371">
        <f t="shared" si="231"/>
        <v>-8.1054923784176142E-2</v>
      </c>
      <c r="G253" s="2371">
        <f t="shared" si="231"/>
        <v>-5.0968828980623423E-2</v>
      </c>
      <c r="H253" s="2371">
        <f t="shared" si="231"/>
        <v>-7.6205375654993024E-2</v>
      </c>
      <c r="I253" s="2372">
        <f t="shared" si="173"/>
        <v>-7.6205375654993024E-2</v>
      </c>
      <c r="J253" s="2270"/>
      <c r="K253" s="899" t="s">
        <v>4651</v>
      </c>
    </row>
    <row r="254" spans="1:11" customFormat="1" x14ac:dyDescent="0.25">
      <c r="A254" s="3460"/>
      <c r="B254" s="834" t="s">
        <v>4253</v>
      </c>
      <c r="C254" s="820">
        <f>C241</f>
        <v>-5.9023408004027181E-2</v>
      </c>
      <c r="D254" s="2365">
        <f t="shared" ref="D254:H254" si="232">D241</f>
        <v>-4.2047531992687383E-2</v>
      </c>
      <c r="E254" s="2109">
        <f t="shared" si="232"/>
        <v>-7.5535039865715484E-2</v>
      </c>
      <c r="F254" s="2367">
        <f t="shared" si="232"/>
        <v>-6.411698537682789E-2</v>
      </c>
      <c r="G254" s="2373">
        <f t="shared" si="232"/>
        <v>-4.4018058690744918E-2</v>
      </c>
      <c r="H254" s="1109">
        <f t="shared" si="232"/>
        <v>-6.0930576070901035E-2</v>
      </c>
      <c r="I254" s="2348">
        <f t="shared" si="173"/>
        <v>-6.0930576070901035E-2</v>
      </c>
      <c r="J254" s="2269"/>
      <c r="K254" s="1230"/>
    </row>
    <row r="255" spans="1:11" customFormat="1" x14ac:dyDescent="0.25">
      <c r="A255" s="3461"/>
      <c r="B255" s="693" t="s">
        <v>4245</v>
      </c>
      <c r="C255" s="2349">
        <f>C254/C253</f>
        <v>0.86188276841375522</v>
      </c>
      <c r="D255" s="2350">
        <f t="shared" ref="D255:H255" si="233">D254/D253</f>
        <v>0.36727810529342891</v>
      </c>
      <c r="E255" s="2351">
        <f t="shared" si="233"/>
        <v>0.92571827694341102</v>
      </c>
      <c r="F255" s="2352">
        <f t="shared" si="233"/>
        <v>0.79103134496247662</v>
      </c>
      <c r="G255" s="2353">
        <f t="shared" si="233"/>
        <v>0.86362703580023492</v>
      </c>
      <c r="H255" s="2354">
        <f t="shared" si="233"/>
        <v>0.79955745309561799</v>
      </c>
      <c r="I255" s="2348">
        <f t="shared" si="173"/>
        <v>0.79955745309561799</v>
      </c>
      <c r="J255" s="2269"/>
      <c r="K255" s="673"/>
    </row>
    <row r="256" spans="1:11" s="1" customFormat="1" x14ac:dyDescent="0.25">
      <c r="A256" s="3461"/>
      <c r="B256" s="696" t="s">
        <v>4246</v>
      </c>
      <c r="C256" s="2374">
        <f t="shared" ref="C256" si="234">C74/C22</f>
        <v>-7.2722143864598021E-2</v>
      </c>
      <c r="D256" s="2375">
        <f t="shared" ref="D256:H256" si="235">D74/D22</f>
        <v>-0.12634730538922156</v>
      </c>
      <c r="E256" s="2376">
        <f t="shared" si="235"/>
        <v>-8.297526974123938E-2</v>
      </c>
      <c r="F256" s="1018">
        <f t="shared" si="235"/>
        <v>-8.5696670776818737E-2</v>
      </c>
      <c r="G256" s="822">
        <f t="shared" si="235"/>
        <v>-5.510752688172043E-2</v>
      </c>
      <c r="H256" s="2355">
        <f t="shared" si="235"/>
        <v>-8.1439489801083162E-2</v>
      </c>
      <c r="I256" s="2356">
        <f t="shared" si="173"/>
        <v>-8.1439489801083162E-2</v>
      </c>
      <c r="J256" s="2269"/>
      <c r="K256" s="679"/>
    </row>
    <row r="257" spans="1:11" customFormat="1" ht="15.75" thickBot="1" x14ac:dyDescent="0.3">
      <c r="A257" s="3461"/>
      <c r="B257" s="695" t="s">
        <v>4245</v>
      </c>
      <c r="C257" s="931">
        <f>C256/C253</f>
        <v>1.0619170393333879</v>
      </c>
      <c r="D257" s="972">
        <f t="shared" ref="D257:H257" si="236">D256/D253</f>
        <v>1.1036224180851779</v>
      </c>
      <c r="E257" s="991">
        <f t="shared" si="236"/>
        <v>1.0169018758754751</v>
      </c>
      <c r="F257" s="1021">
        <f t="shared" si="236"/>
        <v>1.0572666875241548</v>
      </c>
      <c r="G257" s="822">
        <f t="shared" si="236"/>
        <v>1.0812005687372255</v>
      </c>
      <c r="H257" s="1109">
        <f t="shared" si="236"/>
        <v>1.0686843165735014</v>
      </c>
      <c r="I257" s="2357">
        <f t="shared" si="173"/>
        <v>1.0686843165735014</v>
      </c>
      <c r="J257" s="2269"/>
      <c r="K257" s="673"/>
    </row>
    <row r="258" spans="1:11" customFormat="1" ht="15.75" thickTop="1" x14ac:dyDescent="0.25">
      <c r="A258" s="3461"/>
      <c r="B258" s="693" t="s">
        <v>4247</v>
      </c>
      <c r="C258" s="2377">
        <f>C245/C253</f>
        <v>0.84963474079703027</v>
      </c>
      <c r="D258" s="2378">
        <f t="shared" ref="D258:H258" si="237">D245/D253</f>
        <v>1.2339167119167955</v>
      </c>
      <c r="E258" s="2379">
        <f t="shared" si="237"/>
        <v>0.87881548578580448</v>
      </c>
      <c r="F258" s="2380">
        <f t="shared" si="237"/>
        <v>0.99551808679943221</v>
      </c>
      <c r="G258" s="2381">
        <f t="shared" si="237"/>
        <v>0.99260735350372298</v>
      </c>
      <c r="H258" s="2363">
        <f t="shared" si="237"/>
        <v>0.88285487583401967</v>
      </c>
      <c r="I258" s="2348">
        <f t="shared" si="173"/>
        <v>0.88285487583401967</v>
      </c>
      <c r="J258" s="2269"/>
      <c r="K258" s="673"/>
    </row>
    <row r="259" spans="1:11" customFormat="1" x14ac:dyDescent="0.25">
      <c r="A259" s="3461"/>
      <c r="B259" s="693" t="s">
        <v>4248</v>
      </c>
      <c r="C259" s="931">
        <f>C247/C253</f>
        <v>-0.38274729117588857</v>
      </c>
      <c r="D259" s="972">
        <f t="shared" ref="D259:H259" si="238">D247/D253</f>
        <v>0.26876404494382022</v>
      </c>
      <c r="E259" s="991">
        <f t="shared" si="238"/>
        <v>0.92635328974162745</v>
      </c>
      <c r="F259" s="1021">
        <f t="shared" si="238"/>
        <v>0.82040399648369933</v>
      </c>
      <c r="G259" s="1048">
        <f t="shared" si="238"/>
        <v>1.0487216771889782</v>
      </c>
      <c r="H259" s="1109">
        <f t="shared" si="238"/>
        <v>0.43828111878819809</v>
      </c>
      <c r="I259" s="2348">
        <f t="shared" si="173"/>
        <v>0.43828111878819809</v>
      </c>
      <c r="J259" s="2269"/>
      <c r="K259" s="673"/>
    </row>
    <row r="260" spans="1:11" customFormat="1" x14ac:dyDescent="0.25">
      <c r="A260" s="3461"/>
      <c r="B260" s="693" t="s">
        <v>4249</v>
      </c>
      <c r="C260" s="931">
        <f>C249/C253</f>
        <v>-0.37322400200634614</v>
      </c>
      <c r="D260" s="972">
        <f t="shared" ref="D260:H260" si="239">D249/D253</f>
        <v>0.21047786652226885</v>
      </c>
      <c r="E260" s="991">
        <f t="shared" si="239"/>
        <v>0.71490308230060373</v>
      </c>
      <c r="F260" s="1021">
        <f t="shared" si="239"/>
        <v>0.27724299849069262</v>
      </c>
      <c r="G260" s="1048">
        <f t="shared" si="239"/>
        <v>0</v>
      </c>
      <c r="H260" s="1109">
        <f t="shared" si="239"/>
        <v>0.29658941367740288</v>
      </c>
      <c r="I260" s="2348">
        <f t="shared" si="173"/>
        <v>0.29658941367740288</v>
      </c>
      <c r="J260" s="2269"/>
      <c r="K260" s="673"/>
    </row>
    <row r="261" spans="1:11" s="1" customFormat="1" ht="15.75" thickBot="1" x14ac:dyDescent="0.3">
      <c r="A261" s="3462"/>
      <c r="B261" s="693" t="s">
        <v>4250</v>
      </c>
      <c r="C261" s="931">
        <f>C251/C253</f>
        <v>2.3186225901669584</v>
      </c>
      <c r="D261" s="972">
        <f t="shared" ref="D261:H261" si="240">D251/D253</f>
        <v>0.95289070480081706</v>
      </c>
      <c r="E261" s="991">
        <f t="shared" si="240"/>
        <v>0.57218020467141606</v>
      </c>
      <c r="F261" s="1021">
        <f t="shared" si="240"/>
        <v>1.6307943043403672</v>
      </c>
      <c r="G261" s="1048">
        <f t="shared" si="240"/>
        <v>0</v>
      </c>
      <c r="H261" s="1109">
        <f t="shared" si="240"/>
        <v>1.2733005156224473</v>
      </c>
      <c r="I261" s="2348">
        <f t="shared" ref="I261:I324" si="241">H261</f>
        <v>1.2733005156224473</v>
      </c>
      <c r="J261" s="2269"/>
      <c r="K261" s="679"/>
    </row>
    <row r="262" spans="1:11" customFormat="1" ht="15.75" customHeight="1" x14ac:dyDescent="0.25">
      <c r="A262" s="3455" t="s">
        <v>4254</v>
      </c>
      <c r="B262" s="844" t="s">
        <v>4144</v>
      </c>
      <c r="C262" s="1981">
        <f t="shared" ref="C262:H262" si="242">C80/C106</f>
        <v>216.91183574879227</v>
      </c>
      <c r="D262" s="1981">
        <f t="shared" si="242"/>
        <v>144.7391304347826</v>
      </c>
      <c r="E262" s="1981">
        <f t="shared" si="242"/>
        <v>178.30366492146598</v>
      </c>
      <c r="F262" s="1981">
        <f t="shared" si="242"/>
        <v>76.386315789473684</v>
      </c>
      <c r="G262" s="1981">
        <f t="shared" si="242"/>
        <v>168.23440860215055</v>
      </c>
      <c r="H262" s="1981">
        <f t="shared" si="242"/>
        <v>153.17795698924732</v>
      </c>
      <c r="I262" s="1982">
        <f t="shared" si="241"/>
        <v>153.17795698924732</v>
      </c>
      <c r="J262" s="2271"/>
      <c r="K262" s="899" t="s">
        <v>4652</v>
      </c>
    </row>
    <row r="263" spans="1:11" customFormat="1" x14ac:dyDescent="0.25">
      <c r="A263" s="3456"/>
      <c r="B263" s="828" t="s">
        <v>4236</v>
      </c>
      <c r="C263" s="784">
        <f>C81/C107</f>
        <v>360.46202531645571</v>
      </c>
      <c r="D263" s="983">
        <f t="shared" ref="D263:H263" si="243">D81/D107</f>
        <v>220.72380952380954</v>
      </c>
      <c r="E263" s="1001">
        <f t="shared" si="243"/>
        <v>167.91346153846155</v>
      </c>
      <c r="F263" s="1031">
        <f t="shared" si="243"/>
        <v>61.178456591639872</v>
      </c>
      <c r="G263" s="1057">
        <f t="shared" si="243"/>
        <v>185.96045197740114</v>
      </c>
      <c r="H263" s="1124">
        <f t="shared" si="243"/>
        <v>163.94908896034298</v>
      </c>
      <c r="I263" s="916">
        <f t="shared" si="241"/>
        <v>163.94908896034298</v>
      </c>
      <c r="J263" s="1713"/>
      <c r="K263" s="673" t="s">
        <v>4653</v>
      </c>
    </row>
    <row r="264" spans="1:11" s="1" customFormat="1" x14ac:dyDescent="0.25">
      <c r="A264" s="3456"/>
      <c r="B264" s="829" t="s">
        <v>4237</v>
      </c>
      <c r="C264" s="777">
        <f>C263/C262</f>
        <v>1.6617904876980081</v>
      </c>
      <c r="D264" s="976">
        <f t="shared" ref="D264:H264" si="244">D263/D262</f>
        <v>1.5249767554964313</v>
      </c>
      <c r="E264" s="995">
        <f t="shared" si="244"/>
        <v>0.94172748278852925</v>
      </c>
      <c r="F264" s="1025">
        <f t="shared" si="244"/>
        <v>0.80090859153689531</v>
      </c>
      <c r="G264" s="1052">
        <f t="shared" si="244"/>
        <v>1.1053651480843616</v>
      </c>
      <c r="H264" s="1113">
        <f t="shared" si="244"/>
        <v>1.0703177675352582</v>
      </c>
      <c r="I264" s="916">
        <f t="shared" si="241"/>
        <v>1.0703177675352582</v>
      </c>
      <c r="J264" s="1713"/>
      <c r="K264" s="679" t="s">
        <v>4654</v>
      </c>
    </row>
    <row r="265" spans="1:11" customFormat="1" x14ac:dyDescent="0.25">
      <c r="A265" s="3456"/>
      <c r="B265" s="830" t="s">
        <v>4238</v>
      </c>
      <c r="C265" s="780">
        <f t="shared" ref="C265" si="245">C83/C109</f>
        <v>183.0597014925373</v>
      </c>
      <c r="D265" s="966">
        <f t="shared" ref="D265:H265" si="246">D83/D109</f>
        <v>35.81911262798635</v>
      </c>
      <c r="E265" s="814">
        <f t="shared" si="246"/>
        <v>185.47566371681415</v>
      </c>
      <c r="F265" s="1015">
        <f t="shared" si="246"/>
        <v>105.22560975609755</v>
      </c>
      <c r="G265" s="816">
        <f t="shared" si="246"/>
        <v>111.70270270270271</v>
      </c>
      <c r="H265" s="1103">
        <f t="shared" si="246"/>
        <v>142.33710895361381</v>
      </c>
      <c r="I265" s="923">
        <f t="shared" si="241"/>
        <v>142.33710895361381</v>
      </c>
      <c r="J265" s="1713"/>
      <c r="K265" s="673" t="s">
        <v>4655</v>
      </c>
    </row>
    <row r="266" spans="1:11" s="1" customFormat="1" ht="15.75" thickBot="1" x14ac:dyDescent="0.3">
      <c r="A266" s="3456"/>
      <c r="B266" s="831" t="s">
        <v>4237</v>
      </c>
      <c r="C266" s="777">
        <f>C265/C262</f>
        <v>0.84393597454285774</v>
      </c>
      <c r="D266" s="976">
        <f t="shared" ref="D266:H266" si="247">D265/D262</f>
        <v>0.24747359280375072</v>
      </c>
      <c r="E266" s="995">
        <f t="shared" si="247"/>
        <v>1.0402235074557054</v>
      </c>
      <c r="F266" s="1025">
        <f t="shared" si="247"/>
        <v>1.3775452928782046</v>
      </c>
      <c r="G266" s="1052">
        <f t="shared" si="247"/>
        <v>0.66397060881203585</v>
      </c>
      <c r="H266" s="1113">
        <f t="shared" si="247"/>
        <v>0.92922710128328379</v>
      </c>
      <c r="I266" s="924">
        <f t="shared" si="241"/>
        <v>0.92922710128328379</v>
      </c>
      <c r="J266" s="1713"/>
      <c r="K266" s="679" t="s">
        <v>4656</v>
      </c>
    </row>
    <row r="267" spans="1:11" customFormat="1" ht="15.75" thickTop="1" x14ac:dyDescent="0.25">
      <c r="A267" s="3456"/>
      <c r="B267" s="832" t="s">
        <v>4239</v>
      </c>
      <c r="C267" s="785">
        <f>C85/C111</f>
        <v>141.5</v>
      </c>
      <c r="D267" s="984">
        <f t="shared" ref="D267:H267" si="248">D85/D111</f>
        <v>20.617283950617285</v>
      </c>
      <c r="E267" s="1002">
        <f t="shared" si="248"/>
        <v>35.639705882352942</v>
      </c>
      <c r="F267" s="1032">
        <f t="shared" si="248"/>
        <v>30.339622641509433</v>
      </c>
      <c r="G267" s="1058">
        <f t="shared" si="248"/>
        <v>51.184615384615384</v>
      </c>
      <c r="H267" s="1125">
        <f t="shared" si="248"/>
        <v>67.032761310452415</v>
      </c>
      <c r="I267" s="916">
        <f t="shared" si="241"/>
        <v>67.032761310452415</v>
      </c>
      <c r="J267" s="1713"/>
      <c r="K267" s="673" t="s">
        <v>4657</v>
      </c>
    </row>
    <row r="268" spans="1:11" s="1" customFormat="1" x14ac:dyDescent="0.25">
      <c r="A268" s="3456"/>
      <c r="B268" s="751" t="s">
        <v>4237</v>
      </c>
      <c r="C268" s="777">
        <f>C267/C262</f>
        <v>0.65233876939694768</v>
      </c>
      <c r="D268" s="976">
        <f t="shared" ref="D268:H268" si="249">D267/D262</f>
        <v>0.1424444370273949</v>
      </c>
      <c r="E268" s="995">
        <f t="shared" si="249"/>
        <v>0.19988207139797426</v>
      </c>
      <c r="F268" s="1025">
        <f t="shared" si="249"/>
        <v>0.39718662077023936</v>
      </c>
      <c r="G268" s="1052">
        <f t="shared" si="249"/>
        <v>0.30424581873533024</v>
      </c>
      <c r="H268" s="1113">
        <f t="shared" si="249"/>
        <v>0.43761362684291405</v>
      </c>
      <c r="I268" s="916">
        <f t="shared" si="241"/>
        <v>0.43761362684291405</v>
      </c>
      <c r="J268" s="1713"/>
      <c r="K268" s="679" t="s">
        <v>4658</v>
      </c>
    </row>
    <row r="269" spans="1:11" s="1" customFormat="1" x14ac:dyDescent="0.25">
      <c r="A269" s="3456"/>
      <c r="B269" s="833" t="s">
        <v>4240</v>
      </c>
      <c r="C269" s="700">
        <f>C87/C113</f>
        <v>240.92834394904457</v>
      </c>
      <c r="D269" s="943">
        <f t="shared" ref="D269:H269" si="250">D87/D113</f>
        <v>160.64715189873417</v>
      </c>
      <c r="E269" s="997">
        <f t="shared" si="250"/>
        <v>209.19904458598725</v>
      </c>
      <c r="F269" s="1005">
        <f t="shared" si="250"/>
        <v>85.642225031605562</v>
      </c>
      <c r="G269" s="1039">
        <f t="shared" si="250"/>
        <v>187.255</v>
      </c>
      <c r="H269" s="1115">
        <f t="shared" si="250"/>
        <v>171.1120493666775</v>
      </c>
      <c r="I269" s="923">
        <f t="shared" si="241"/>
        <v>171.1120493666775</v>
      </c>
      <c r="J269" s="1713"/>
      <c r="K269" s="679" t="s">
        <v>4659</v>
      </c>
    </row>
    <row r="270" spans="1:11" s="1" customFormat="1" ht="15.75" thickBot="1" x14ac:dyDescent="0.3">
      <c r="A270" s="3456"/>
      <c r="B270" s="831" t="s">
        <v>4237</v>
      </c>
      <c r="C270" s="777">
        <f>C269/C262</f>
        <v>1.1107201371347299</v>
      </c>
      <c r="D270" s="976">
        <f t="shared" ref="D270:H270" si="251">D269/D262</f>
        <v>1.1099082287987041</v>
      </c>
      <c r="E270" s="995">
        <f t="shared" si="251"/>
        <v>1.1732739463214577</v>
      </c>
      <c r="F270" s="1025">
        <f t="shared" si="251"/>
        <v>1.121172348037335</v>
      </c>
      <c r="G270" s="1052">
        <f t="shared" si="251"/>
        <v>1.1130600544555087</v>
      </c>
      <c r="H270" s="1113">
        <f t="shared" si="251"/>
        <v>1.1170801121122742</v>
      </c>
      <c r="I270" s="924">
        <f t="shared" si="241"/>
        <v>1.1170801121122742</v>
      </c>
      <c r="J270" s="1713"/>
      <c r="K270" s="679" t="s">
        <v>4660</v>
      </c>
    </row>
    <row r="271" spans="1:11" customFormat="1" ht="16.5" customHeight="1" thickTop="1" x14ac:dyDescent="0.25">
      <c r="A271" s="3456"/>
      <c r="B271" s="749" t="s">
        <v>4241</v>
      </c>
      <c r="C271" s="779">
        <f>C89/C115</f>
        <v>134.90310077519379</v>
      </c>
      <c r="D271" s="978">
        <f t="shared" ref="D271:H271" si="252">D89/D115</f>
        <v>21.69</v>
      </c>
      <c r="E271" s="998">
        <f t="shared" si="252"/>
        <v>41.388297872340424</v>
      </c>
      <c r="F271" s="1027">
        <f t="shared" si="252"/>
        <v>32.431034482758619</v>
      </c>
      <c r="G271" s="1054">
        <f t="shared" si="252"/>
        <v>46.902777777777779</v>
      </c>
      <c r="H271" s="1116">
        <f t="shared" si="252"/>
        <v>67.897727272727266</v>
      </c>
      <c r="I271" s="916">
        <f t="shared" si="241"/>
        <v>67.897727272727266</v>
      </c>
      <c r="J271" s="1713"/>
      <c r="K271" s="673" t="s">
        <v>4661</v>
      </c>
    </row>
    <row r="272" spans="1:11" s="1" customFormat="1" x14ac:dyDescent="0.25">
      <c r="A272" s="3456"/>
      <c r="B272" s="751" t="s">
        <v>4237</v>
      </c>
      <c r="C272" s="781">
        <f>C271/C262</f>
        <v>0.62192595581287868</v>
      </c>
      <c r="D272" s="960">
        <f t="shared" ref="D272:H272" si="253">D271/D262</f>
        <v>0.14985581255632324</v>
      </c>
      <c r="E272" s="987">
        <f t="shared" si="253"/>
        <v>0.23212253035051153</v>
      </c>
      <c r="F272" s="1012">
        <f t="shared" si="253"/>
        <v>0.42456602530930987</v>
      </c>
      <c r="G272" s="1045">
        <f t="shared" si="253"/>
        <v>0.27879420249097731</v>
      </c>
      <c r="H272" s="1096">
        <f t="shared" si="253"/>
        <v>0.44326043124790798</v>
      </c>
      <c r="I272" s="916">
        <f t="shared" si="241"/>
        <v>0.44326043124790798</v>
      </c>
      <c r="J272" s="1713"/>
      <c r="K272" s="679" t="s">
        <v>4662</v>
      </c>
    </row>
    <row r="273" spans="1:11" customFormat="1" x14ac:dyDescent="0.25">
      <c r="A273" s="3456"/>
      <c r="B273" s="751" t="s">
        <v>4242</v>
      </c>
      <c r="C273" s="780">
        <f>C91/C117</f>
        <v>89.290322580645167</v>
      </c>
      <c r="D273" s="966">
        <f t="shared" ref="D273:H273" si="254">D91/D117</f>
        <v>22.914893617021278</v>
      </c>
      <c r="E273" s="814">
        <f t="shared" si="254"/>
        <v>39.6</v>
      </c>
      <c r="F273" s="1015">
        <f t="shared" si="254"/>
        <v>43.353535353535356</v>
      </c>
      <c r="G273" s="816">
        <f t="shared" si="254"/>
        <v>30.48936170212766</v>
      </c>
      <c r="H273" s="1126">
        <f t="shared" si="254"/>
        <v>49.268542199488493</v>
      </c>
      <c r="I273" s="916">
        <f t="shared" si="241"/>
        <v>49.268542199488493</v>
      </c>
      <c r="J273" s="1713"/>
      <c r="K273" s="673" t="s">
        <v>4663</v>
      </c>
    </row>
    <row r="274" spans="1:11" s="1" customFormat="1" x14ac:dyDescent="0.25">
      <c r="A274" s="3456"/>
      <c r="B274" s="751" t="s">
        <v>4237</v>
      </c>
      <c r="C274" s="781">
        <f>C273/C262</f>
        <v>0.41164338622837143</v>
      </c>
      <c r="D274" s="960">
        <f t="shared" ref="D274:H274" si="255">D273/D262</f>
        <v>0.15831858011159189</v>
      </c>
      <c r="E274" s="987">
        <f t="shared" si="255"/>
        <v>0.22209302325581395</v>
      </c>
      <c r="F274" s="1012">
        <f t="shared" si="255"/>
        <v>0.56755630776880106</v>
      </c>
      <c r="G274" s="1045">
        <f t="shared" si="255"/>
        <v>0.18123142557733526</v>
      </c>
      <c r="H274" s="1127">
        <f t="shared" si="255"/>
        <v>0.32164250762886865</v>
      </c>
      <c r="I274" s="916">
        <f t="shared" si="241"/>
        <v>0.32164250762886865</v>
      </c>
      <c r="J274" s="1713"/>
      <c r="K274" s="679" t="s">
        <v>4664</v>
      </c>
    </row>
    <row r="275" spans="1:11" customFormat="1" x14ac:dyDescent="0.25">
      <c r="A275" s="3456"/>
      <c r="B275" s="834" t="s">
        <v>4243</v>
      </c>
      <c r="C275" s="780">
        <f>C93/C119</f>
        <v>104.08695652173913</v>
      </c>
      <c r="D275" s="966">
        <f t="shared" ref="D275:H275" si="256">D93/D119</f>
        <v>65.272727272727266</v>
      </c>
      <c r="E275" s="814">
        <f t="shared" si="256"/>
        <v>46.56666666666667</v>
      </c>
      <c r="F275" s="1015">
        <f t="shared" si="256"/>
        <v>63</v>
      </c>
      <c r="G275" s="816">
        <f t="shared" si="256"/>
        <v>3.4444444444444446</v>
      </c>
      <c r="H275" s="1126">
        <f t="shared" si="256"/>
        <v>62.358695652173914</v>
      </c>
      <c r="I275" s="916">
        <f t="shared" si="241"/>
        <v>62.358695652173914</v>
      </c>
      <c r="J275" s="1713"/>
      <c r="K275" s="673" t="s">
        <v>4665</v>
      </c>
    </row>
    <row r="276" spans="1:11" customFormat="1" x14ac:dyDescent="0.25">
      <c r="A276" s="3456"/>
      <c r="B276" s="751" t="s">
        <v>4237</v>
      </c>
      <c r="C276" s="781">
        <f>C275/C262</f>
        <v>0.47985835425911594</v>
      </c>
      <c r="D276" s="960">
        <f t="shared" ref="D276:H276" si="257">D275/D262</f>
        <v>0.45096807668150413</v>
      </c>
      <c r="E276" s="987">
        <f t="shared" si="257"/>
        <v>0.26116494401378121</v>
      </c>
      <c r="F276" s="1012">
        <f t="shared" si="257"/>
        <v>0.82475505395014259</v>
      </c>
      <c r="G276" s="1045">
        <f t="shared" si="257"/>
        <v>2.047407824037974E-2</v>
      </c>
      <c r="H276" s="1127">
        <f t="shared" si="257"/>
        <v>0.40709966941621584</v>
      </c>
      <c r="I276" s="916">
        <f t="shared" si="241"/>
        <v>0.40709966941621584</v>
      </c>
      <c r="J276" s="1713"/>
      <c r="K276" s="673" t="s">
        <v>4666</v>
      </c>
    </row>
    <row r="277" spans="1:11" s="1" customFormat="1" x14ac:dyDescent="0.25">
      <c r="A277" s="3456"/>
      <c r="B277" s="834" t="s">
        <v>4244</v>
      </c>
      <c r="C277" s="780">
        <f>C95/C121</f>
        <v>129.55555555555554</v>
      </c>
      <c r="D277" s="966">
        <f t="shared" ref="D277:H277" si="258">D95/D121</f>
        <v>26.454545454545453</v>
      </c>
      <c r="E277" s="814">
        <f t="shared" si="258"/>
        <v>621.69767441860461</v>
      </c>
      <c r="F277" s="1015">
        <f t="shared" si="258"/>
        <v>40.769230769230766</v>
      </c>
      <c r="G277" s="816">
        <f t="shared" si="258"/>
        <v>1</v>
      </c>
      <c r="H277" s="1103">
        <f t="shared" si="258"/>
        <v>292.85964912280701</v>
      </c>
      <c r="I277" s="916">
        <f t="shared" si="241"/>
        <v>292.85964912280701</v>
      </c>
      <c r="J277" s="1713"/>
      <c r="K277" s="679" t="s">
        <v>4667</v>
      </c>
    </row>
    <row r="278" spans="1:11" customFormat="1" x14ac:dyDescent="0.25">
      <c r="A278" s="3456"/>
      <c r="B278" s="835" t="s">
        <v>4237</v>
      </c>
      <c r="C278" s="781">
        <f>C277/C262</f>
        <v>0.59727287406112362</v>
      </c>
      <c r="D278" s="960">
        <f t="shared" ref="D278:H278" si="259">D277/D262</f>
        <v>0.18277396979709987</v>
      </c>
      <c r="E278" s="987">
        <f t="shared" si="259"/>
        <v>3.4867352541095098</v>
      </c>
      <c r="F278" s="1012">
        <f t="shared" si="259"/>
        <v>0.53372427178702753</v>
      </c>
      <c r="G278" s="1045">
        <f t="shared" si="259"/>
        <v>5.9440872310779881E-3</v>
      </c>
      <c r="H278" s="1096">
        <f t="shared" si="259"/>
        <v>1.9118915990201186</v>
      </c>
      <c r="I278" s="916">
        <f t="shared" si="241"/>
        <v>1.9118915990201186</v>
      </c>
      <c r="J278" s="1713"/>
      <c r="K278" s="673" t="s">
        <v>4668</v>
      </c>
    </row>
    <row r="279" spans="1:11" customFormat="1" x14ac:dyDescent="0.25">
      <c r="A279" s="3456"/>
      <c r="B279" s="836" t="s">
        <v>4178</v>
      </c>
      <c r="C279" s="1986">
        <f>C265</f>
        <v>183.0597014925373</v>
      </c>
      <c r="D279" s="1986">
        <f t="shared" ref="D279:H279" si="260">D265</f>
        <v>35.81911262798635</v>
      </c>
      <c r="E279" s="1986">
        <f t="shared" si="260"/>
        <v>185.47566371681415</v>
      </c>
      <c r="F279" s="1986">
        <f t="shared" si="260"/>
        <v>105.22560975609755</v>
      </c>
      <c r="G279" s="1986">
        <f t="shared" si="260"/>
        <v>111.70270270270271</v>
      </c>
      <c r="H279" s="1986">
        <f t="shared" si="260"/>
        <v>142.33710895361381</v>
      </c>
      <c r="I279" s="1987">
        <f t="shared" si="241"/>
        <v>142.33710895361381</v>
      </c>
      <c r="J279" s="2272"/>
      <c r="K279" s="899" t="s">
        <v>4669</v>
      </c>
    </row>
    <row r="280" spans="1:11" customFormat="1" x14ac:dyDescent="0.25">
      <c r="A280" s="3456"/>
      <c r="B280" s="834" t="s">
        <v>4239</v>
      </c>
      <c r="C280" s="780">
        <f>C267</f>
        <v>141.5</v>
      </c>
      <c r="D280" s="966">
        <f t="shared" ref="D280:H280" si="261">D267</f>
        <v>20.617283950617285</v>
      </c>
      <c r="E280" s="814">
        <f t="shared" si="261"/>
        <v>35.639705882352942</v>
      </c>
      <c r="F280" s="1015">
        <f t="shared" si="261"/>
        <v>30.339622641509433</v>
      </c>
      <c r="G280" s="816">
        <f t="shared" si="261"/>
        <v>51.184615384615384</v>
      </c>
      <c r="H280" s="1103">
        <f t="shared" si="261"/>
        <v>67.032761310452415</v>
      </c>
      <c r="I280" s="916">
        <f t="shared" si="241"/>
        <v>67.032761310452415</v>
      </c>
      <c r="J280" s="1713"/>
      <c r="K280" s="1230"/>
    </row>
    <row r="281" spans="1:11" customFormat="1" x14ac:dyDescent="0.25">
      <c r="A281" s="3457"/>
      <c r="B281" s="693" t="s">
        <v>4245</v>
      </c>
      <c r="C281" s="777">
        <f>C280/C279</f>
        <v>0.77297187117814925</v>
      </c>
      <c r="D281" s="976">
        <f t="shared" ref="D281:H281" si="262">D280/D279</f>
        <v>0.57559449238026339</v>
      </c>
      <c r="E281" s="995">
        <f t="shared" si="262"/>
        <v>0.19215300362406548</v>
      </c>
      <c r="F281" s="1025">
        <f t="shared" si="262"/>
        <v>0.28832926425262484</v>
      </c>
      <c r="G281" s="1052">
        <f t="shared" si="262"/>
        <v>0.45822181689590347</v>
      </c>
      <c r="H281" s="1113">
        <f t="shared" si="262"/>
        <v>0.47094367592008418</v>
      </c>
      <c r="I281" s="916">
        <f t="shared" si="241"/>
        <v>0.47094367592008418</v>
      </c>
      <c r="J281" s="1713"/>
      <c r="K281" s="673" t="s">
        <v>4670</v>
      </c>
    </row>
    <row r="282" spans="1:11" s="1" customFormat="1" x14ac:dyDescent="0.25">
      <c r="A282" s="3457"/>
      <c r="B282" s="696" t="s">
        <v>4246</v>
      </c>
      <c r="C282" s="786">
        <f t="shared" ref="C282" si="263">C100/C126</f>
        <v>200.74468085106383</v>
      </c>
      <c r="D282" s="985">
        <f t="shared" ref="D282:H282" si="264">D100/D126</f>
        <v>41.627358490566039</v>
      </c>
      <c r="E282" s="1003">
        <f t="shared" si="264"/>
        <v>249.96202531645571</v>
      </c>
      <c r="F282" s="1033">
        <f t="shared" si="264"/>
        <v>175.68047337278105</v>
      </c>
      <c r="G282" s="1059">
        <f t="shared" si="264"/>
        <v>197.21739130434781</v>
      </c>
      <c r="H282" s="1128">
        <f t="shared" si="264"/>
        <v>182.13107996702391</v>
      </c>
      <c r="I282" s="923">
        <f t="shared" si="241"/>
        <v>182.13107996702391</v>
      </c>
      <c r="J282" s="1713"/>
      <c r="K282" s="679" t="s">
        <v>4671</v>
      </c>
    </row>
    <row r="283" spans="1:11" customFormat="1" ht="15.75" thickBot="1" x14ac:dyDescent="0.3">
      <c r="A283" s="3457"/>
      <c r="B283" s="695" t="s">
        <v>4245</v>
      </c>
      <c r="C283" s="781">
        <f>C282/C279</f>
        <v>1.096607714392277</v>
      </c>
      <c r="D283" s="960">
        <f t="shared" ref="D283:H283" si="265">D282/D279</f>
        <v>1.1621549345150881</v>
      </c>
      <c r="E283" s="987">
        <f t="shared" si="265"/>
        <v>1.347680985782048</v>
      </c>
      <c r="F283" s="1012">
        <f t="shared" si="265"/>
        <v>1.6695600413244536</v>
      </c>
      <c r="G283" s="1045">
        <f t="shared" si="265"/>
        <v>1.7655561282992667</v>
      </c>
      <c r="H283" s="1096">
        <f t="shared" si="265"/>
        <v>1.2795755183307718</v>
      </c>
      <c r="I283" s="924">
        <f t="shared" si="241"/>
        <v>1.2795755183307718</v>
      </c>
      <c r="J283" s="1713"/>
      <c r="K283" s="673" t="s">
        <v>4672</v>
      </c>
    </row>
    <row r="284" spans="1:11" customFormat="1" ht="15.75" thickTop="1" x14ac:dyDescent="0.25">
      <c r="A284" s="3457"/>
      <c r="B284" s="693" t="s">
        <v>4247</v>
      </c>
      <c r="C284" s="783">
        <f>C271/C279</f>
        <v>0.73693499811968888</v>
      </c>
      <c r="D284" s="982">
        <f t="shared" ref="D284:H284" si="266">D271/D279</f>
        <v>0.60554263935207242</v>
      </c>
      <c r="E284" s="1000">
        <f t="shared" si="266"/>
        <v>0.22314678401977542</v>
      </c>
      <c r="F284" s="1030">
        <f t="shared" si="266"/>
        <v>0.30820476648156769</v>
      </c>
      <c r="G284" s="1056">
        <f t="shared" si="266"/>
        <v>0.41988937279888161</v>
      </c>
      <c r="H284" s="1120">
        <f t="shared" si="266"/>
        <v>0.47702055895244039</v>
      </c>
      <c r="I284" s="916">
        <f t="shared" si="241"/>
        <v>0.47702055895244039</v>
      </c>
      <c r="J284" s="1713"/>
      <c r="K284" s="673" t="s">
        <v>4673</v>
      </c>
    </row>
    <row r="285" spans="1:11" customFormat="1" x14ac:dyDescent="0.25">
      <c r="A285" s="3457"/>
      <c r="B285" s="693" t="s">
        <v>4248</v>
      </c>
      <c r="C285" s="781">
        <f>C273/C279</f>
        <v>0.4877661323198717</v>
      </c>
      <c r="D285" s="960">
        <f t="shared" ref="D285:H285" si="267">D273/D279</f>
        <v>0.63973928821221859</v>
      </c>
      <c r="E285" s="987">
        <f t="shared" si="267"/>
        <v>0.21350509930220077</v>
      </c>
      <c r="F285" s="1012">
        <f t="shared" si="267"/>
        <v>0.41200555125339278</v>
      </c>
      <c r="G285" s="1045">
        <f t="shared" si="267"/>
        <v>0.27295097579935235</v>
      </c>
      <c r="H285" s="1096">
        <f t="shared" si="267"/>
        <v>0.34613982651245645</v>
      </c>
      <c r="I285" s="916">
        <f t="shared" si="241"/>
        <v>0.34613982651245645</v>
      </c>
      <c r="J285" s="1713"/>
      <c r="K285" s="673" t="s">
        <v>4674</v>
      </c>
    </row>
    <row r="286" spans="1:11" customFormat="1" x14ac:dyDescent="0.25">
      <c r="A286" s="3457"/>
      <c r="B286" s="693" t="s">
        <v>4249</v>
      </c>
      <c r="C286" s="781">
        <f>C275/C279</f>
        <v>0.56859568585051135</v>
      </c>
      <c r="D286" s="960">
        <f t="shared" ref="D286:H286" si="268">D275/D279</f>
        <v>1.8222876694529859</v>
      </c>
      <c r="E286" s="987">
        <f t="shared" si="268"/>
        <v>0.25106618158684718</v>
      </c>
      <c r="F286" s="1012">
        <f t="shared" si="268"/>
        <v>0.59871356550964827</v>
      </c>
      <c r="G286" s="1045">
        <f t="shared" si="268"/>
        <v>3.0835820093018253E-2</v>
      </c>
      <c r="H286" s="1096">
        <f t="shared" si="268"/>
        <v>0.43810567820719171</v>
      </c>
      <c r="I286" s="916">
        <f t="shared" si="241"/>
        <v>0.43810567820719171</v>
      </c>
      <c r="J286" s="1713"/>
      <c r="K286" s="673" t="s">
        <v>4675</v>
      </c>
    </row>
    <row r="287" spans="1:11" s="1" customFormat="1" ht="15.75" thickBot="1" x14ac:dyDescent="0.3">
      <c r="A287" s="3458"/>
      <c r="B287" s="693" t="s">
        <v>4250</v>
      </c>
      <c r="C287" s="781">
        <f>C277/C279</f>
        <v>0.70772296960637771</v>
      </c>
      <c r="D287" s="960">
        <f t="shared" ref="D287:H287" si="269">D277/D279</f>
        <v>0.73855948720169773</v>
      </c>
      <c r="E287" s="987">
        <f t="shared" si="269"/>
        <v>3.3519096897144305</v>
      </c>
      <c r="F287" s="1012">
        <f t="shared" si="269"/>
        <v>0.38744589709415578</v>
      </c>
      <c r="G287" s="1045">
        <f t="shared" si="269"/>
        <v>8.9523348657149764E-3</v>
      </c>
      <c r="H287" s="1096">
        <f t="shared" si="269"/>
        <v>2.0575073589435271</v>
      </c>
      <c r="I287" s="916">
        <f t="shared" si="241"/>
        <v>2.0575073589435271</v>
      </c>
      <c r="J287" s="1713"/>
      <c r="K287" s="673" t="s">
        <v>4676</v>
      </c>
    </row>
    <row r="288" spans="1:11" customFormat="1" ht="15.75" customHeight="1" x14ac:dyDescent="0.25">
      <c r="A288" s="3514" t="s">
        <v>4255</v>
      </c>
      <c r="B288" s="844" t="s">
        <v>4144</v>
      </c>
      <c r="C288" s="1981">
        <f t="shared" ref="C288:H288" si="270">C2/C106</f>
        <v>47.304347826086953</v>
      </c>
      <c r="D288" s="1981">
        <f t="shared" si="270"/>
        <v>32.618513323983173</v>
      </c>
      <c r="E288" s="1981">
        <f t="shared" si="270"/>
        <v>30.841623036649214</v>
      </c>
      <c r="F288" s="1981">
        <f t="shared" si="270"/>
        <v>16.687368421052632</v>
      </c>
      <c r="G288" s="1981">
        <f t="shared" si="270"/>
        <v>33.141935483870967</v>
      </c>
      <c r="H288" s="1981">
        <f t="shared" si="270"/>
        <v>31.519354838709678</v>
      </c>
      <c r="I288" s="1982">
        <f t="shared" si="241"/>
        <v>31.519354838709678</v>
      </c>
      <c r="J288" s="2271"/>
      <c r="K288" s="899" t="s">
        <v>4677</v>
      </c>
    </row>
    <row r="289" spans="1:11" customFormat="1" x14ac:dyDescent="0.25">
      <c r="A289" s="3515"/>
      <c r="B289" s="828" t="s">
        <v>4146</v>
      </c>
      <c r="C289" s="784">
        <f>C3/C107</f>
        <v>85.424050632911388</v>
      </c>
      <c r="D289" s="983">
        <f t="shared" ref="D289:H289" si="271">D3/D107</f>
        <v>46.11904761904762</v>
      </c>
      <c r="E289" s="1001">
        <f t="shared" si="271"/>
        <v>34.317307692307693</v>
      </c>
      <c r="F289" s="1031">
        <f t="shared" si="271"/>
        <v>12.19774919614148</v>
      </c>
      <c r="G289" s="1057">
        <f t="shared" si="271"/>
        <v>36.827683615819211</v>
      </c>
      <c r="H289" s="1124">
        <f t="shared" si="271"/>
        <v>34.40407288317256</v>
      </c>
      <c r="I289" s="916">
        <f t="shared" si="241"/>
        <v>34.40407288317256</v>
      </c>
      <c r="J289" s="1713"/>
      <c r="K289" s="673" t="s">
        <v>4678</v>
      </c>
    </row>
    <row r="290" spans="1:11" s="1" customFormat="1" x14ac:dyDescent="0.25">
      <c r="A290" s="3515"/>
      <c r="B290" s="829" t="s">
        <v>4237</v>
      </c>
      <c r="C290" s="777">
        <f>C289/C288</f>
        <v>1.8058393056589725</v>
      </c>
      <c r="D290" s="976">
        <f t="shared" ref="D290:H290" si="272">D289/D288</f>
        <v>1.4138917724719848</v>
      </c>
      <c r="E290" s="995">
        <f t="shared" si="272"/>
        <v>1.1126946092145771</v>
      </c>
      <c r="F290" s="1025">
        <f t="shared" si="272"/>
        <v>0.73095702619910463</v>
      </c>
      <c r="G290" s="1052">
        <f t="shared" si="272"/>
        <v>1.1112110104052906</v>
      </c>
      <c r="H290" s="1113">
        <f t="shared" si="272"/>
        <v>1.0915221158308763</v>
      </c>
      <c r="I290" s="925">
        <f t="shared" si="241"/>
        <v>1.0915221158308763</v>
      </c>
      <c r="J290" s="1713"/>
      <c r="K290" s="679" t="s">
        <v>4679</v>
      </c>
    </row>
    <row r="291" spans="1:11" customFormat="1" x14ac:dyDescent="0.25">
      <c r="A291" s="3515"/>
      <c r="B291" s="830" t="s">
        <v>4150</v>
      </c>
      <c r="C291" s="780">
        <f t="shared" ref="C291" si="273">C5/C109</f>
        <v>38.314925373134329</v>
      </c>
      <c r="D291" s="966">
        <f t="shared" ref="D291:H291" si="274">D5/D109</f>
        <v>13.266211604095563</v>
      </c>
      <c r="E291" s="814">
        <f t="shared" si="274"/>
        <v>28.442477876106196</v>
      </c>
      <c r="F291" s="1015">
        <f t="shared" si="274"/>
        <v>25.201219512195124</v>
      </c>
      <c r="G291" s="816">
        <f t="shared" si="274"/>
        <v>21.387387387387388</v>
      </c>
      <c r="H291" s="1103">
        <f t="shared" si="274"/>
        <v>28.615965480043151</v>
      </c>
      <c r="I291" s="916">
        <f t="shared" si="241"/>
        <v>28.615965480043151</v>
      </c>
      <c r="J291" s="1713"/>
      <c r="K291" s="673" t="s">
        <v>4680</v>
      </c>
    </row>
    <row r="292" spans="1:11" s="1" customFormat="1" ht="15.75" thickBot="1" x14ac:dyDescent="0.3">
      <c r="A292" s="3515"/>
      <c r="B292" s="831" t="s">
        <v>4237</v>
      </c>
      <c r="C292" s="777">
        <f>C291/C288</f>
        <v>0.80996625329236183</v>
      </c>
      <c r="D292" s="976">
        <f t="shared" ref="D292:H292" si="275">D291/D288</f>
        <v>0.40670803945995337</v>
      </c>
      <c r="E292" s="995">
        <f t="shared" si="275"/>
        <v>0.92221080071914163</v>
      </c>
      <c r="F292" s="1025">
        <f t="shared" si="275"/>
        <v>1.5101973466590151</v>
      </c>
      <c r="G292" s="1052">
        <f t="shared" si="275"/>
        <v>0.64532704789664108</v>
      </c>
      <c r="H292" s="1113">
        <f t="shared" si="275"/>
        <v>0.90788550801487844</v>
      </c>
      <c r="I292" s="916">
        <f t="shared" si="241"/>
        <v>0.90788550801487844</v>
      </c>
      <c r="J292" s="1713"/>
      <c r="K292" s="679" t="s">
        <v>4681</v>
      </c>
    </row>
    <row r="293" spans="1:11" customFormat="1" ht="15.75" thickTop="1" x14ac:dyDescent="0.25">
      <c r="A293" s="3515"/>
      <c r="B293" s="832" t="s">
        <v>4154</v>
      </c>
      <c r="C293" s="785">
        <f>C7/C111</f>
        <v>39.729999999999997</v>
      </c>
      <c r="D293" s="984">
        <f t="shared" ref="D293:H293" si="276">D7/D111</f>
        <v>6.7530864197530862</v>
      </c>
      <c r="E293" s="1002">
        <f t="shared" si="276"/>
        <v>17.522058823529413</v>
      </c>
      <c r="F293" s="1032">
        <f t="shared" si="276"/>
        <v>11.182389937106919</v>
      </c>
      <c r="G293" s="1058">
        <f t="shared" si="276"/>
        <v>13.63076923076923</v>
      </c>
      <c r="H293" s="1125">
        <f t="shared" si="276"/>
        <v>21.123244929797192</v>
      </c>
      <c r="I293" s="926">
        <f t="shared" si="241"/>
        <v>21.123244929797192</v>
      </c>
      <c r="J293" s="1713"/>
      <c r="K293" s="673" t="s">
        <v>4682</v>
      </c>
    </row>
    <row r="294" spans="1:11" s="1" customFormat="1" x14ac:dyDescent="0.25">
      <c r="A294" s="3515"/>
      <c r="B294" s="751" t="s">
        <v>4237</v>
      </c>
      <c r="C294" s="777">
        <f>C293/C288</f>
        <v>0.83988051470588232</v>
      </c>
      <c r="D294" s="976">
        <f t="shared" ref="D294:H294" si="277">D293/D288</f>
        <v>0.20703231789499721</v>
      </c>
      <c r="E294" s="995">
        <f t="shared" si="277"/>
        <v>0.56813024407658075</v>
      </c>
      <c r="F294" s="1025">
        <f t="shared" si="277"/>
        <v>0.67011104776708341</v>
      </c>
      <c r="G294" s="1052">
        <f t="shared" si="277"/>
        <v>0.41128464683068539</v>
      </c>
      <c r="H294" s="1113">
        <f t="shared" si="277"/>
        <v>0.67016742689971642</v>
      </c>
      <c r="I294" s="925">
        <f t="shared" si="241"/>
        <v>0.67016742689971642</v>
      </c>
      <c r="J294" s="1713"/>
      <c r="K294" s="679" t="s">
        <v>4683</v>
      </c>
    </row>
    <row r="295" spans="1:11" s="1" customFormat="1" x14ac:dyDescent="0.25">
      <c r="A295" s="3515"/>
      <c r="B295" s="833" t="s">
        <v>4158</v>
      </c>
      <c r="C295" s="700">
        <f>C9/C113</f>
        <v>49.716560509554142</v>
      </c>
      <c r="D295" s="943">
        <f t="shared" ref="D295:H295" si="278">D9/D113</f>
        <v>35.933544303797468</v>
      </c>
      <c r="E295" s="997">
        <f t="shared" si="278"/>
        <v>33.726114649681527</v>
      </c>
      <c r="F295" s="1005">
        <f t="shared" si="278"/>
        <v>17.793931731984831</v>
      </c>
      <c r="G295" s="1039">
        <f t="shared" si="278"/>
        <v>36.3125</v>
      </c>
      <c r="H295" s="1115">
        <f t="shared" si="278"/>
        <v>33.683663527119194</v>
      </c>
      <c r="I295" s="916">
        <f t="shared" si="241"/>
        <v>33.683663527119194</v>
      </c>
      <c r="J295" s="1713"/>
      <c r="K295" s="679" t="s">
        <v>4684</v>
      </c>
    </row>
    <row r="296" spans="1:11" s="1" customFormat="1" ht="15.75" thickBot="1" x14ac:dyDescent="0.3">
      <c r="A296" s="3515"/>
      <c r="B296" s="831" t="s">
        <v>4237</v>
      </c>
      <c r="C296" s="777">
        <f>C295/C288</f>
        <v>1.0509934666541778</v>
      </c>
      <c r="D296" s="976">
        <f t="shared" ref="D296:H296" si="279">D295/D288</f>
        <v>1.1016303516621917</v>
      </c>
      <c r="E296" s="995">
        <f t="shared" si="279"/>
        <v>1.0935259344037978</v>
      </c>
      <c r="F296" s="1025">
        <f t="shared" si="279"/>
        <v>1.0663114328761489</v>
      </c>
      <c r="G296" s="1052">
        <f t="shared" si="279"/>
        <v>1.0956662448900136</v>
      </c>
      <c r="H296" s="1113">
        <f t="shared" si="279"/>
        <v>1.0686660212267884</v>
      </c>
      <c r="I296" s="916">
        <f t="shared" si="241"/>
        <v>1.0686660212267884</v>
      </c>
      <c r="J296" s="1713"/>
      <c r="K296" s="679" t="s">
        <v>4685</v>
      </c>
    </row>
    <row r="297" spans="1:11" customFormat="1" ht="16.5" customHeight="1" thickTop="1" x14ac:dyDescent="0.25">
      <c r="A297" s="3515"/>
      <c r="B297" s="749" t="s">
        <v>4162</v>
      </c>
      <c r="C297" s="779">
        <f>C11/C115</f>
        <v>39.968992248062015</v>
      </c>
      <c r="D297" s="978">
        <f t="shared" ref="D297:H297" si="280">D11/D115</f>
        <v>8.07</v>
      </c>
      <c r="E297" s="998">
        <f t="shared" si="280"/>
        <v>20.398936170212767</v>
      </c>
      <c r="F297" s="1027">
        <f t="shared" si="280"/>
        <v>13.959770114942529</v>
      </c>
      <c r="G297" s="1054">
        <f t="shared" si="280"/>
        <v>12.902777777777779</v>
      </c>
      <c r="H297" s="1116">
        <f t="shared" si="280"/>
        <v>23.121212121212121</v>
      </c>
      <c r="I297" s="926">
        <f t="shared" si="241"/>
        <v>23.121212121212121</v>
      </c>
      <c r="J297" s="1713"/>
      <c r="K297" s="673" t="s">
        <v>4686</v>
      </c>
    </row>
    <row r="298" spans="1:11" s="1" customFormat="1" x14ac:dyDescent="0.25">
      <c r="A298" s="3515"/>
      <c r="B298" s="751" t="s">
        <v>4237</v>
      </c>
      <c r="C298" s="781">
        <f>C297/C288</f>
        <v>0.84493274053807577</v>
      </c>
      <c r="D298" s="960">
        <f t="shared" ref="D298:H298" si="281">D297/D288</f>
        <v>0.24740551231887173</v>
      </c>
      <c r="E298" s="987">
        <f t="shared" si="281"/>
        <v>0.66140929567722928</v>
      </c>
      <c r="F298" s="1012">
        <f t="shared" si="281"/>
        <v>0.83654712730684422</v>
      </c>
      <c r="G298" s="1045">
        <f t="shared" si="281"/>
        <v>0.38931877663141051</v>
      </c>
      <c r="H298" s="1096">
        <f t="shared" si="281"/>
        <v>0.73355600834876244</v>
      </c>
      <c r="I298" s="916">
        <f t="shared" si="241"/>
        <v>0.73355600834876244</v>
      </c>
      <c r="J298" s="1713"/>
      <c r="K298" s="679" t="s">
        <v>4687</v>
      </c>
    </row>
    <row r="299" spans="1:11" customFormat="1" x14ac:dyDescent="0.25">
      <c r="A299" s="3515"/>
      <c r="B299" s="751" t="s">
        <v>4166</v>
      </c>
      <c r="C299" s="780">
        <f>C13/C117</f>
        <v>27.0752688172043</v>
      </c>
      <c r="D299" s="966">
        <f t="shared" ref="D299:H299" si="282">D13/D117</f>
        <v>8.2978723404255312</v>
      </c>
      <c r="E299" s="814">
        <f t="shared" si="282"/>
        <v>20.285714285714285</v>
      </c>
      <c r="F299" s="1015">
        <f t="shared" si="282"/>
        <v>15.94949494949495</v>
      </c>
      <c r="G299" s="816">
        <f t="shared" si="282"/>
        <v>9.5531914893617014</v>
      </c>
      <c r="H299" s="1126">
        <f t="shared" si="282"/>
        <v>18.071611253196931</v>
      </c>
      <c r="I299" s="916">
        <f t="shared" si="241"/>
        <v>18.071611253196931</v>
      </c>
      <c r="J299" s="1713"/>
      <c r="K299" s="673" t="s">
        <v>4688</v>
      </c>
    </row>
    <row r="300" spans="1:11" s="1" customFormat="1" x14ac:dyDescent="0.25">
      <c r="A300" s="3515"/>
      <c r="B300" s="751" t="s">
        <v>4237</v>
      </c>
      <c r="C300" s="781">
        <f>C299/C288</f>
        <v>0.57236321948134095</v>
      </c>
      <c r="D300" s="960">
        <f t="shared" ref="D300:H300" si="283">D299/D288</f>
        <v>0.25439149411890627</v>
      </c>
      <c r="E300" s="987">
        <f t="shared" si="283"/>
        <v>0.65773822154588613</v>
      </c>
      <c r="F300" s="1012">
        <f t="shared" si="283"/>
        <v>0.95578251447802953</v>
      </c>
      <c r="G300" s="1045">
        <f t="shared" si="283"/>
        <v>0.28825086253670701</v>
      </c>
      <c r="H300" s="1127">
        <f t="shared" si="283"/>
        <v>0.57334965597083698</v>
      </c>
      <c r="I300" s="916">
        <f t="shared" si="241"/>
        <v>0.57334965597083698</v>
      </c>
      <c r="J300" s="1713"/>
      <c r="K300" s="679" t="s">
        <v>4689</v>
      </c>
    </row>
    <row r="301" spans="1:11" customFormat="1" x14ac:dyDescent="0.25">
      <c r="A301" s="3515"/>
      <c r="B301" s="834" t="s">
        <v>4170</v>
      </c>
      <c r="C301" s="780">
        <f>C15/C119</f>
        <v>27.217391304347824</v>
      </c>
      <c r="D301" s="966">
        <f t="shared" ref="D301:H301" si="284">D15/D119</f>
        <v>15.090909090909092</v>
      </c>
      <c r="E301" s="814">
        <f t="shared" si="284"/>
        <v>28</v>
      </c>
      <c r="F301" s="1015">
        <f t="shared" si="284"/>
        <v>18.736842105263158</v>
      </c>
      <c r="G301" s="816">
        <f t="shared" si="284"/>
        <v>0.33333333333333331</v>
      </c>
      <c r="H301" s="1126">
        <f t="shared" si="284"/>
        <v>21.641304347826086</v>
      </c>
      <c r="I301" s="916">
        <f t="shared" si="241"/>
        <v>21.641304347826086</v>
      </c>
      <c r="J301" s="1713"/>
      <c r="K301" s="673" t="s">
        <v>4690</v>
      </c>
    </row>
    <row r="302" spans="1:11" customFormat="1" x14ac:dyDescent="0.25">
      <c r="A302" s="3515"/>
      <c r="B302" s="751" t="s">
        <v>4237</v>
      </c>
      <c r="C302" s="781">
        <f>C301/C288</f>
        <v>0.57536764705882348</v>
      </c>
      <c r="D302" s="960">
        <f t="shared" ref="D302:H302" si="285">D301/D288</f>
        <v>0.46264858674025805</v>
      </c>
      <c r="E302" s="987">
        <f t="shared" si="285"/>
        <v>0.90786402410558931</v>
      </c>
      <c r="F302" s="1012">
        <f t="shared" si="285"/>
        <v>1.1228158708130953</v>
      </c>
      <c r="G302" s="1045">
        <f t="shared" si="285"/>
        <v>1.0057750957108558E-2</v>
      </c>
      <c r="H302" s="1127">
        <f t="shared" si="285"/>
        <v>0.68660365856371786</v>
      </c>
      <c r="I302" s="916">
        <f t="shared" si="241"/>
        <v>0.68660365856371786</v>
      </c>
      <c r="J302" s="1713"/>
      <c r="K302" s="673" t="s">
        <v>4691</v>
      </c>
    </row>
    <row r="303" spans="1:11" s="1" customFormat="1" x14ac:dyDescent="0.25">
      <c r="A303" s="3515"/>
      <c r="B303" s="834" t="s">
        <v>4174</v>
      </c>
      <c r="C303" s="780">
        <f>C17/C121</f>
        <v>26.31111111111111</v>
      </c>
      <c r="D303" s="966">
        <f t="shared" ref="D303:H303" si="286">D17/D121</f>
        <v>5</v>
      </c>
      <c r="E303" s="814">
        <f t="shared" si="286"/>
        <v>36.860465116279073</v>
      </c>
      <c r="F303" s="1015">
        <f t="shared" si="286"/>
        <v>13.384615384615385</v>
      </c>
      <c r="G303" s="816">
        <f t="shared" si="286"/>
        <v>0.5</v>
      </c>
      <c r="H303" s="1103">
        <f t="shared" si="286"/>
        <v>26.307017543859651</v>
      </c>
      <c r="I303" s="916">
        <f t="shared" si="241"/>
        <v>26.307017543859651</v>
      </c>
      <c r="J303" s="1713"/>
      <c r="K303" s="679" t="s">
        <v>4692</v>
      </c>
    </row>
    <row r="304" spans="1:11" customFormat="1" x14ac:dyDescent="0.25">
      <c r="A304" s="3515"/>
      <c r="B304" s="751" t="s">
        <v>4237</v>
      </c>
      <c r="C304" s="781">
        <f>C303/C288</f>
        <v>0.55620915032679741</v>
      </c>
      <c r="D304" s="960">
        <f t="shared" ref="D304:H304" si="287">D303/D288</f>
        <v>0.15328718235369995</v>
      </c>
      <c r="E304" s="987">
        <f t="shared" si="287"/>
        <v>1.1951532211024578</v>
      </c>
      <c r="F304" s="1012">
        <f t="shared" si="287"/>
        <v>0.80208065447452315</v>
      </c>
      <c r="G304" s="1045">
        <f t="shared" si="287"/>
        <v>1.5086626435662838E-2</v>
      </c>
      <c r="H304" s="1096">
        <f t="shared" si="287"/>
        <v>0.83463058423871572</v>
      </c>
      <c r="I304" s="916">
        <f t="shared" si="241"/>
        <v>0.83463058423871572</v>
      </c>
      <c r="J304" s="1713"/>
      <c r="K304" s="673" t="s">
        <v>4693</v>
      </c>
    </row>
    <row r="305" spans="1:11" customFormat="1" x14ac:dyDescent="0.25">
      <c r="A305" s="3515"/>
      <c r="B305" s="849" t="s">
        <v>4178</v>
      </c>
      <c r="C305" s="2012">
        <f>C291</f>
        <v>38.314925373134329</v>
      </c>
      <c r="D305" s="2012">
        <f t="shared" ref="D305:H305" si="288">D291</f>
        <v>13.266211604095563</v>
      </c>
      <c r="E305" s="2012">
        <f t="shared" si="288"/>
        <v>28.442477876106196</v>
      </c>
      <c r="F305" s="2012">
        <f t="shared" si="288"/>
        <v>25.201219512195124</v>
      </c>
      <c r="G305" s="2012">
        <f t="shared" si="288"/>
        <v>21.387387387387388</v>
      </c>
      <c r="H305" s="2012">
        <f t="shared" si="288"/>
        <v>28.615965480043151</v>
      </c>
      <c r="I305" s="2013">
        <f t="shared" si="241"/>
        <v>28.615965480043151</v>
      </c>
      <c r="J305" s="2272"/>
      <c r="K305" s="899" t="s">
        <v>4694</v>
      </c>
    </row>
    <row r="306" spans="1:11" customFormat="1" x14ac:dyDescent="0.25">
      <c r="A306" s="3515"/>
      <c r="B306" s="834" t="s">
        <v>4180</v>
      </c>
      <c r="C306" s="780">
        <f>C293</f>
        <v>39.729999999999997</v>
      </c>
      <c r="D306" s="966">
        <f t="shared" ref="D306:H306" si="289">D293</f>
        <v>6.7530864197530862</v>
      </c>
      <c r="E306" s="814">
        <f t="shared" si="289"/>
        <v>17.522058823529413</v>
      </c>
      <c r="F306" s="1015">
        <f t="shared" si="289"/>
        <v>11.182389937106919</v>
      </c>
      <c r="G306" s="816">
        <f t="shared" si="289"/>
        <v>13.63076923076923</v>
      </c>
      <c r="H306" s="1103">
        <f t="shared" si="289"/>
        <v>21.123244929797192</v>
      </c>
      <c r="I306" s="916">
        <f t="shared" si="241"/>
        <v>21.123244929797192</v>
      </c>
      <c r="J306" s="1713"/>
      <c r="K306" s="1230"/>
    </row>
    <row r="307" spans="1:11" customFormat="1" x14ac:dyDescent="0.25">
      <c r="A307" s="3516"/>
      <c r="B307" s="693" t="s">
        <v>4245</v>
      </c>
      <c r="C307" s="777">
        <f>C306/C305</f>
        <v>1.0369327256437224</v>
      </c>
      <c r="D307" s="976">
        <f t="shared" ref="D307:H307" si="290">D306/D305</f>
        <v>0.50904407537629381</v>
      </c>
      <c r="E307" s="995">
        <f t="shared" si="290"/>
        <v>0.61605247263809071</v>
      </c>
      <c r="F307" s="1025">
        <f t="shared" si="290"/>
        <v>0.44372415913030111</v>
      </c>
      <c r="G307" s="1052">
        <f t="shared" si="290"/>
        <v>0.63732745771498922</v>
      </c>
      <c r="H307" s="1113">
        <f t="shared" si="290"/>
        <v>0.7381629302190974</v>
      </c>
      <c r="I307" s="916">
        <f t="shared" si="241"/>
        <v>0.7381629302190974</v>
      </c>
      <c r="J307" s="1713"/>
      <c r="K307" s="673" t="s">
        <v>4695</v>
      </c>
    </row>
    <row r="308" spans="1:11" s="1" customFormat="1" x14ac:dyDescent="0.25">
      <c r="A308" s="3516"/>
      <c r="B308" s="696" t="s">
        <v>4183</v>
      </c>
      <c r="C308" s="786">
        <f t="shared" ref="C308" si="291">C22/C126</f>
        <v>37.712765957446805</v>
      </c>
      <c r="D308" s="985">
        <f t="shared" ref="D308:H308" si="292">D22/D126</f>
        <v>15.754716981132075</v>
      </c>
      <c r="E308" s="1003">
        <f t="shared" si="292"/>
        <v>33.142405063291136</v>
      </c>
      <c r="F308" s="1033">
        <f t="shared" si="292"/>
        <v>38.390532544378701</v>
      </c>
      <c r="G308" s="1059">
        <f t="shared" si="292"/>
        <v>32.347826086956523</v>
      </c>
      <c r="H308" s="1128">
        <f t="shared" si="292"/>
        <v>32.575432811211869</v>
      </c>
      <c r="I308" s="923">
        <f t="shared" si="241"/>
        <v>32.575432811211869</v>
      </c>
      <c r="J308" s="1713"/>
      <c r="K308" s="679" t="s">
        <v>4696</v>
      </c>
    </row>
    <row r="309" spans="1:11" customFormat="1" ht="15.75" thickBot="1" x14ac:dyDescent="0.3">
      <c r="A309" s="3516"/>
      <c r="B309" s="695" t="s">
        <v>4245</v>
      </c>
      <c r="C309" s="781">
        <f>C308/C305</f>
        <v>0.98428394653458606</v>
      </c>
      <c r="D309" s="960">
        <f t="shared" ref="D309:H309" si="293">D308/D305</f>
        <v>1.1875822164835859</v>
      </c>
      <c r="E309" s="987">
        <f t="shared" si="293"/>
        <v>1.1652432396241128</v>
      </c>
      <c r="F309" s="1012">
        <f t="shared" si="293"/>
        <v>1.5233601106407226</v>
      </c>
      <c r="G309" s="1045">
        <f t="shared" si="293"/>
        <v>1.5124720706201238</v>
      </c>
      <c r="H309" s="1096">
        <f t="shared" si="293"/>
        <v>1.1383656733137333</v>
      </c>
      <c r="I309" s="924">
        <f t="shared" si="241"/>
        <v>1.1383656733137333</v>
      </c>
      <c r="J309" s="1713"/>
      <c r="K309" s="673" t="s">
        <v>4697</v>
      </c>
    </row>
    <row r="310" spans="1:11" customFormat="1" ht="15.75" thickTop="1" x14ac:dyDescent="0.25">
      <c r="A310" s="3516"/>
      <c r="B310" s="693" t="s">
        <v>4247</v>
      </c>
      <c r="C310" s="783">
        <f>C297/C305</f>
        <v>1.043170301359571</v>
      </c>
      <c r="D310" s="982">
        <f t="shared" ref="D310:H310" si="294">D297/D305</f>
        <v>0.60831232312837669</v>
      </c>
      <c r="E310" s="1000">
        <f t="shared" si="294"/>
        <v>0.7171996848892479</v>
      </c>
      <c r="F310" s="1030">
        <f t="shared" si="294"/>
        <v>0.55393232490940592</v>
      </c>
      <c r="G310" s="1056">
        <f t="shared" si="294"/>
        <v>0.60328910418421788</v>
      </c>
      <c r="H310" s="1120">
        <f t="shared" si="294"/>
        <v>0.80798294704880447</v>
      </c>
      <c r="I310" s="916">
        <f t="shared" si="241"/>
        <v>0.80798294704880447</v>
      </c>
      <c r="J310" s="1713"/>
      <c r="K310" s="673" t="s">
        <v>4698</v>
      </c>
    </row>
    <row r="311" spans="1:11" customFormat="1" x14ac:dyDescent="0.25">
      <c r="A311" s="3516"/>
      <c r="B311" s="693" t="s">
        <v>4248</v>
      </c>
      <c r="C311" s="781">
        <f>C299/C305</f>
        <v>0.70665069952580273</v>
      </c>
      <c r="D311" s="960">
        <f t="shared" ref="D311:H311" si="295">D299/D305</f>
        <v>0.62548921938376145</v>
      </c>
      <c r="E311" s="987">
        <f t="shared" si="295"/>
        <v>0.71321895279580405</v>
      </c>
      <c r="F311" s="1012">
        <f t="shared" si="295"/>
        <v>0.63288583878954063</v>
      </c>
      <c r="G311" s="1045">
        <f t="shared" si="295"/>
        <v>0.44667407553460353</v>
      </c>
      <c r="H311" s="1096">
        <f t="shared" si="295"/>
        <v>0.63152198257298431</v>
      </c>
      <c r="I311" s="916">
        <f t="shared" si="241"/>
        <v>0.63152198257298431</v>
      </c>
      <c r="J311" s="1713"/>
      <c r="K311" s="673" t="s">
        <v>4699</v>
      </c>
    </row>
    <row r="312" spans="1:11" customFormat="1" x14ac:dyDescent="0.25">
      <c r="A312" s="3516"/>
      <c r="B312" s="693" t="s">
        <v>4249</v>
      </c>
      <c r="C312" s="781">
        <f>C301/C305</f>
        <v>0.71036002391465236</v>
      </c>
      <c r="D312" s="960">
        <f t="shared" ref="D312:H312" si="296">D301/D305</f>
        <v>1.1375447295179737</v>
      </c>
      <c r="E312" s="987">
        <f t="shared" si="296"/>
        <v>0.98444306160547601</v>
      </c>
      <c r="F312" s="1012">
        <f t="shared" si="296"/>
        <v>0.74348950042660478</v>
      </c>
      <c r="G312" s="1045">
        <f t="shared" si="296"/>
        <v>1.5585509688289804E-2</v>
      </c>
      <c r="H312" s="1096">
        <f t="shared" si="296"/>
        <v>0.75626678970237049</v>
      </c>
      <c r="I312" s="916">
        <f t="shared" si="241"/>
        <v>0.75626678970237049</v>
      </c>
      <c r="J312" s="1713"/>
      <c r="K312" s="673" t="s">
        <v>4700</v>
      </c>
    </row>
    <row r="313" spans="1:11" s="1" customFormat="1" ht="15.75" thickBot="1" x14ac:dyDescent="0.3">
      <c r="A313" s="3517"/>
      <c r="B313" s="837" t="s">
        <v>4250</v>
      </c>
      <c r="C313" s="812">
        <f>C303/C305</f>
        <v>0.68670657334908825</v>
      </c>
      <c r="D313" s="986">
        <f t="shared" ref="D313:H313" si="297">D303/D305</f>
        <v>0.37689735014149728</v>
      </c>
      <c r="E313" s="1004">
        <f t="shared" si="297"/>
        <v>1.2959653261168436</v>
      </c>
      <c r="F313" s="1034">
        <f t="shared" si="297"/>
        <v>0.53110982895642944</v>
      </c>
      <c r="G313" s="1060">
        <f t="shared" si="297"/>
        <v>2.3378264532434707E-2</v>
      </c>
      <c r="H313" s="1129">
        <f t="shared" si="297"/>
        <v>0.91931259709570989</v>
      </c>
      <c r="I313" s="917">
        <f t="shared" si="241"/>
        <v>0.91931259709570989</v>
      </c>
      <c r="J313" s="1713"/>
      <c r="K313" s="673" t="s">
        <v>4701</v>
      </c>
    </row>
    <row r="314" spans="1:11" customFormat="1" ht="15.75" customHeight="1" x14ac:dyDescent="0.25">
      <c r="A314" s="3518" t="s">
        <v>4256</v>
      </c>
      <c r="B314" s="844" t="s">
        <v>4144</v>
      </c>
      <c r="C314" s="1981">
        <f>C28/C106</f>
        <v>3.3103864734299515</v>
      </c>
      <c r="D314" s="1981">
        <f t="shared" ref="D314:H314" si="298">D28/D106</f>
        <v>8.3099579242636743</v>
      </c>
      <c r="E314" s="1981">
        <f t="shared" si="298"/>
        <v>5.7277486910994764</v>
      </c>
      <c r="F314" s="1981">
        <f t="shared" si="298"/>
        <v>2.7421052631578946</v>
      </c>
      <c r="G314" s="1981">
        <f t="shared" si="298"/>
        <v>14.735483870967743</v>
      </c>
      <c r="H314" s="1981">
        <f t="shared" si="298"/>
        <v>6.0481182795698922</v>
      </c>
      <c r="I314" s="1982">
        <f t="shared" si="241"/>
        <v>6.0481182795698922</v>
      </c>
      <c r="J314" s="2271"/>
      <c r="K314" s="899" t="s">
        <v>4702</v>
      </c>
    </row>
    <row r="315" spans="1:11" customFormat="1" x14ac:dyDescent="0.25">
      <c r="A315" s="3519"/>
      <c r="B315" s="828" t="s">
        <v>4146</v>
      </c>
      <c r="C315" s="784">
        <f>C29/C107</f>
        <v>-8.2025316455696196</v>
      </c>
      <c r="D315" s="983">
        <f t="shared" ref="D315:H315" si="299">D29/D107</f>
        <v>10.907142857142857</v>
      </c>
      <c r="E315" s="1001">
        <f t="shared" si="299"/>
        <v>1.1730769230769231</v>
      </c>
      <c r="F315" s="1031">
        <f t="shared" si="299"/>
        <v>0.24758842443729903</v>
      </c>
      <c r="G315" s="1057">
        <f t="shared" si="299"/>
        <v>17.514124293785311</v>
      </c>
      <c r="H315" s="1124">
        <f t="shared" si="299"/>
        <v>5.361736334405145</v>
      </c>
      <c r="I315" s="916">
        <f t="shared" si="241"/>
        <v>5.361736334405145</v>
      </c>
      <c r="J315" s="1713"/>
      <c r="K315" s="673" t="s">
        <v>4703</v>
      </c>
    </row>
    <row r="316" spans="1:11" s="1" customFormat="1" x14ac:dyDescent="0.25">
      <c r="A316" s="3519"/>
      <c r="B316" s="829" t="s">
        <v>4237</v>
      </c>
      <c r="C316" s="777">
        <f>C315/C314</f>
        <v>-2.4778169290520413</v>
      </c>
      <c r="D316" s="976">
        <f t="shared" ref="D316:H316" si="300">D315/D314</f>
        <v>1.3125388788426764</v>
      </c>
      <c r="E316" s="995">
        <f t="shared" si="300"/>
        <v>0.20480593446772608</v>
      </c>
      <c r="F316" s="1025">
        <f t="shared" si="300"/>
        <v>9.0291363998247248E-2</v>
      </c>
      <c r="G316" s="1052">
        <f t="shared" si="300"/>
        <v>1.1885679796570592</v>
      </c>
      <c r="H316" s="1113">
        <f t="shared" si="300"/>
        <v>0.88651314120570424</v>
      </c>
      <c r="I316" s="925">
        <f t="shared" si="241"/>
        <v>0.88651314120570424</v>
      </c>
      <c r="J316" s="1713"/>
      <c r="K316" s="679" t="s">
        <v>4704</v>
      </c>
    </row>
    <row r="317" spans="1:11" customFormat="1" x14ac:dyDescent="0.25">
      <c r="A317" s="3519"/>
      <c r="B317" s="830" t="s">
        <v>4150</v>
      </c>
      <c r="C317" s="780">
        <f>C31/C109</f>
        <v>6.0253731343283583</v>
      </c>
      <c r="D317" s="966">
        <f t="shared" ref="D317:H317" si="301">D31/D109</f>
        <v>4.5870307167235493</v>
      </c>
      <c r="E317" s="814">
        <f t="shared" si="301"/>
        <v>8.8716814159292028</v>
      </c>
      <c r="F317" s="1015">
        <f t="shared" si="301"/>
        <v>7.4725609756097562</v>
      </c>
      <c r="G317" s="816">
        <f t="shared" si="301"/>
        <v>5.8738738738738743</v>
      </c>
      <c r="H317" s="1103">
        <f t="shared" si="301"/>
        <v>6.738942826321467</v>
      </c>
      <c r="I317" s="916">
        <f t="shared" si="241"/>
        <v>6.738942826321467</v>
      </c>
      <c r="J317" s="1713"/>
      <c r="K317" s="673" t="s">
        <v>4705</v>
      </c>
    </row>
    <row r="318" spans="1:11" s="1" customFormat="1" ht="15.75" thickBot="1" x14ac:dyDescent="0.3">
      <c r="A318" s="3519"/>
      <c r="B318" s="831" t="s">
        <v>4237</v>
      </c>
      <c r="C318" s="777">
        <f>C317/C314</f>
        <v>1.8201419026719741</v>
      </c>
      <c r="D318" s="976">
        <f t="shared" ref="D318:H318" si="302">D317/D314</f>
        <v>0.55199205080572</v>
      </c>
      <c r="E318" s="995">
        <f t="shared" si="302"/>
        <v>1.5488950186859942</v>
      </c>
      <c r="F318" s="1025">
        <f t="shared" si="302"/>
        <v>2.7251182060764947</v>
      </c>
      <c r="G318" s="1052">
        <f t="shared" si="302"/>
        <v>0.39862103785045994</v>
      </c>
      <c r="H318" s="1113">
        <f t="shared" si="302"/>
        <v>1.1142214015696634</v>
      </c>
      <c r="I318" s="916">
        <f t="shared" si="241"/>
        <v>1.1142214015696634</v>
      </c>
      <c r="J318" s="1713"/>
      <c r="K318" s="679" t="s">
        <v>4706</v>
      </c>
    </row>
    <row r="319" spans="1:11" customFormat="1" ht="15.75" thickTop="1" x14ac:dyDescent="0.25">
      <c r="A319" s="3519"/>
      <c r="B319" s="832" t="s">
        <v>4154</v>
      </c>
      <c r="C319" s="785">
        <f>C33/C111</f>
        <v>-2.1150000000000002</v>
      </c>
      <c r="D319" s="984">
        <f t="shared" ref="D319:H319" si="303">D33/D111</f>
        <v>1.9753086419753085</v>
      </c>
      <c r="E319" s="1002">
        <f t="shared" si="303"/>
        <v>9.757352941176471</v>
      </c>
      <c r="F319" s="1032">
        <f t="shared" si="303"/>
        <v>4.4088050314465406</v>
      </c>
      <c r="G319" s="1058">
        <f t="shared" si="303"/>
        <v>4.4153846153846157</v>
      </c>
      <c r="H319" s="1125">
        <f t="shared" si="303"/>
        <v>3.2012480499219969</v>
      </c>
      <c r="I319" s="926">
        <f t="shared" si="241"/>
        <v>3.2012480499219969</v>
      </c>
      <c r="J319" s="1713"/>
      <c r="K319" s="673" t="s">
        <v>4707</v>
      </c>
    </row>
    <row r="320" spans="1:11" s="1" customFormat="1" x14ac:dyDescent="0.25">
      <c r="A320" s="3519"/>
      <c r="B320" s="751" t="s">
        <v>4237</v>
      </c>
      <c r="C320" s="777">
        <f>C319/C314</f>
        <v>-0.63889821233126609</v>
      </c>
      <c r="D320" s="976">
        <f t="shared" ref="D320:H320" si="304">D319/D314</f>
        <v>0.23770380788664894</v>
      </c>
      <c r="E320" s="995">
        <f t="shared" si="304"/>
        <v>1.7035232283041188</v>
      </c>
      <c r="F320" s="1025">
        <f t="shared" si="304"/>
        <v>1.6078175738480667</v>
      </c>
      <c r="G320" s="1052">
        <f t="shared" si="304"/>
        <v>0.29964300148188067</v>
      </c>
      <c r="H320" s="1113">
        <f t="shared" si="304"/>
        <v>0.52929653521089071</v>
      </c>
      <c r="I320" s="925">
        <f t="shared" si="241"/>
        <v>0.52929653521089071</v>
      </c>
      <c r="J320" s="1713"/>
      <c r="K320" s="679" t="s">
        <v>4708</v>
      </c>
    </row>
    <row r="321" spans="1:11" s="1" customFormat="1" x14ac:dyDescent="0.25">
      <c r="A321" s="3519"/>
      <c r="B321" s="833" t="s">
        <v>4158</v>
      </c>
      <c r="C321" s="700">
        <f>C35/C113</f>
        <v>5.0382165605095546</v>
      </c>
      <c r="D321" s="943">
        <f t="shared" ref="D321:H321" si="305">D35/D113</f>
        <v>9.1218354430379751</v>
      </c>
      <c r="E321" s="997">
        <f t="shared" si="305"/>
        <v>4.8550955414012735</v>
      </c>
      <c r="F321" s="1005">
        <f t="shared" si="305"/>
        <v>2.4070796460176993</v>
      </c>
      <c r="G321" s="1039">
        <f t="shared" si="305"/>
        <v>16.412500000000001</v>
      </c>
      <c r="H321" s="1115">
        <f t="shared" si="305"/>
        <v>6.6407924650860668</v>
      </c>
      <c r="I321" s="916">
        <f t="shared" si="241"/>
        <v>6.6407924650860668</v>
      </c>
      <c r="J321" s="1713"/>
      <c r="K321" s="679" t="s">
        <v>4709</v>
      </c>
    </row>
    <row r="322" spans="1:11" s="1" customFormat="1" ht="15.75" thickBot="1" x14ac:dyDescent="0.3">
      <c r="A322" s="3519"/>
      <c r="B322" s="831" t="s">
        <v>4237</v>
      </c>
      <c r="C322" s="777">
        <f>C321/C314</f>
        <v>1.521942105837983</v>
      </c>
      <c r="D322" s="976">
        <f t="shared" ref="D322:H322" si="306">D321/D314</f>
        <v>1.0976993537360467</v>
      </c>
      <c r="E322" s="995">
        <f t="shared" si="306"/>
        <v>0.84764465119528631</v>
      </c>
      <c r="F322" s="1025">
        <f t="shared" si="306"/>
        <v>0.87782175190664657</v>
      </c>
      <c r="G322" s="1052">
        <f t="shared" si="306"/>
        <v>1.1138080122591945</v>
      </c>
      <c r="H322" s="1113">
        <f t="shared" si="306"/>
        <v>1.097993153923293</v>
      </c>
      <c r="I322" s="916">
        <f t="shared" si="241"/>
        <v>1.097993153923293</v>
      </c>
      <c r="J322" s="1713"/>
      <c r="K322" s="679" t="s">
        <v>4710</v>
      </c>
    </row>
    <row r="323" spans="1:11" customFormat="1" ht="16.5" customHeight="1" thickTop="1" x14ac:dyDescent="0.25">
      <c r="A323" s="3519"/>
      <c r="B323" s="749" t="s">
        <v>4162</v>
      </c>
      <c r="C323" s="779">
        <f>C37/C115</f>
        <v>1.1395348837209303</v>
      </c>
      <c r="D323" s="978">
        <f t="shared" ref="D323:H323" si="307">D37/D115</f>
        <v>2.86</v>
      </c>
      <c r="E323" s="998">
        <f t="shared" si="307"/>
        <v>8.3510638297872344</v>
      </c>
      <c r="F323" s="1027">
        <f t="shared" si="307"/>
        <v>5.7011494252873565</v>
      </c>
      <c r="G323" s="1054">
        <f t="shared" si="307"/>
        <v>4.5277777777777777</v>
      </c>
      <c r="H323" s="1116">
        <f t="shared" si="307"/>
        <v>4.3787878787878789</v>
      </c>
      <c r="I323" s="926">
        <f t="shared" si="241"/>
        <v>4.3787878787878789</v>
      </c>
      <c r="J323" s="1713"/>
      <c r="K323" s="673" t="s">
        <v>4711</v>
      </c>
    </row>
    <row r="324" spans="1:11" s="1" customFormat="1" x14ac:dyDescent="0.25">
      <c r="A324" s="3519"/>
      <c r="B324" s="751" t="s">
        <v>4237</v>
      </c>
      <c r="C324" s="781">
        <f>C323/C314</f>
        <v>0.34423016553116759</v>
      </c>
      <c r="D324" s="960">
        <f t="shared" ref="D324:H324" si="308">D323/D314</f>
        <v>0.34416540084388186</v>
      </c>
      <c r="E324" s="987">
        <f t="shared" si="308"/>
        <v>1.4580010891127622</v>
      </c>
      <c r="F324" s="1012">
        <f t="shared" si="308"/>
        <v>2.0791139938667902</v>
      </c>
      <c r="G324" s="1045">
        <f t="shared" si="308"/>
        <v>0.30727038334306284</v>
      </c>
      <c r="H324" s="1096">
        <f t="shared" si="308"/>
        <v>0.72399177337174592</v>
      </c>
      <c r="I324" s="916">
        <f t="shared" si="241"/>
        <v>0.72399177337174592</v>
      </c>
      <c r="J324" s="1713"/>
      <c r="K324" s="679" t="s">
        <v>4712</v>
      </c>
    </row>
    <row r="325" spans="1:11" customFormat="1" x14ac:dyDescent="0.25">
      <c r="A325" s="3519"/>
      <c r="B325" s="751" t="s">
        <v>4166</v>
      </c>
      <c r="C325" s="780">
        <f>C39/C117</f>
        <v>-22.806451612903224</v>
      </c>
      <c r="D325" s="966">
        <f t="shared" ref="D325:H325" si="309">D39/D117</f>
        <v>3.4893617021276597</v>
      </c>
      <c r="E325" s="814">
        <f t="shared" si="309"/>
        <v>11.495238095238095</v>
      </c>
      <c r="F325" s="1015">
        <f t="shared" si="309"/>
        <v>6.4242424242424239</v>
      </c>
      <c r="G325" s="816">
        <f t="shared" si="309"/>
        <v>3.2553191489361701</v>
      </c>
      <c r="H325" s="1126">
        <f t="shared" si="309"/>
        <v>9.9744245524296671E-2</v>
      </c>
      <c r="I325" s="916">
        <f t="shared" ref="I325:I365" si="310">H325</f>
        <v>9.9744245524296671E-2</v>
      </c>
      <c r="J325" s="1713"/>
      <c r="K325" s="673" t="s">
        <v>4713</v>
      </c>
    </row>
    <row r="326" spans="1:11" s="1" customFormat="1" x14ac:dyDescent="0.25">
      <c r="A326" s="3519"/>
      <c r="B326" s="751" t="s">
        <v>4237</v>
      </c>
      <c r="C326" s="781">
        <f>C325/C314</f>
        <v>-6.8893622530039655</v>
      </c>
      <c r="D326" s="960">
        <f t="shared" ref="D326:H326" si="311">D325/D314</f>
        <v>0.41990124786785171</v>
      </c>
      <c r="E326" s="987">
        <f t="shared" si="311"/>
        <v>2.0069382780534517</v>
      </c>
      <c r="F326" s="1012">
        <f t="shared" si="311"/>
        <v>2.3428139359041471</v>
      </c>
      <c r="G326" s="1045">
        <f t="shared" si="311"/>
        <v>0.22091701755039683</v>
      </c>
      <c r="H326" s="1127">
        <f t="shared" si="311"/>
        <v>1.6491781561419779E-2</v>
      </c>
      <c r="I326" s="916">
        <f t="shared" si="310"/>
        <v>1.6491781561419779E-2</v>
      </c>
      <c r="J326" s="1713"/>
      <c r="K326" s="679" t="s">
        <v>4714</v>
      </c>
    </row>
    <row r="327" spans="1:11" customFormat="1" x14ac:dyDescent="0.25">
      <c r="A327" s="3519"/>
      <c r="B327" s="834" t="s">
        <v>4170</v>
      </c>
      <c r="C327" s="780">
        <f>C41/C119</f>
        <v>2.5217391304347827</v>
      </c>
      <c r="D327" s="966">
        <f t="shared" ref="D327:H327" si="312">D41/D119</f>
        <v>4.1818181818181817</v>
      </c>
      <c r="E327" s="814">
        <f t="shared" si="312"/>
        <v>14.033333333333333</v>
      </c>
      <c r="F327" s="1015">
        <f t="shared" si="312"/>
        <v>6.3157894736842106</v>
      </c>
      <c r="G327" s="816">
        <f t="shared" si="312"/>
        <v>0.22222222222222221</v>
      </c>
      <c r="H327" s="1126">
        <f t="shared" si="312"/>
        <v>7.0326086956521738</v>
      </c>
      <c r="I327" s="916">
        <f t="shared" si="310"/>
        <v>7.0326086956521738</v>
      </c>
      <c r="J327" s="1713"/>
      <c r="K327" s="673" t="s">
        <v>4715</v>
      </c>
    </row>
    <row r="328" spans="1:11" customFormat="1" x14ac:dyDescent="0.25">
      <c r="A328" s="3519"/>
      <c r="B328" s="751" t="s">
        <v>4237</v>
      </c>
      <c r="C328" s="781">
        <f>C327/C314</f>
        <v>0.76176577891280561</v>
      </c>
      <c r="D328" s="960">
        <f t="shared" ref="D328:H328" si="313">D327/D314</f>
        <v>0.50322976601457614</v>
      </c>
      <c r="E328" s="987">
        <f t="shared" si="313"/>
        <v>2.4500609384521632</v>
      </c>
      <c r="F328" s="1012">
        <f t="shared" si="313"/>
        <v>2.3032629558541267</v>
      </c>
      <c r="G328" s="1045">
        <f t="shared" si="313"/>
        <v>1.508075501070247E-2</v>
      </c>
      <c r="H328" s="1127">
        <f t="shared" si="313"/>
        <v>1.1627763166285652</v>
      </c>
      <c r="I328" s="916">
        <f t="shared" si="310"/>
        <v>1.1627763166285652</v>
      </c>
      <c r="J328" s="1713"/>
      <c r="K328" s="673" t="s">
        <v>4716</v>
      </c>
    </row>
    <row r="329" spans="1:11" s="1" customFormat="1" x14ac:dyDescent="0.25">
      <c r="A329" s="3519"/>
      <c r="B329" s="834" t="s">
        <v>4174</v>
      </c>
      <c r="C329" s="780">
        <f>C43/C121</f>
        <v>11.977777777777778</v>
      </c>
      <c r="D329" s="966">
        <f t="shared" ref="D329:H329" si="314">D43/D121</f>
        <v>2.1818181818181817</v>
      </c>
      <c r="E329" s="814">
        <f t="shared" si="314"/>
        <v>2.1860465116279069</v>
      </c>
      <c r="F329" s="1015">
        <f t="shared" si="314"/>
        <v>6.0769230769230766</v>
      </c>
      <c r="G329" s="816">
        <f t="shared" si="314"/>
        <v>0</v>
      </c>
      <c r="H329" s="1103">
        <f t="shared" si="314"/>
        <v>6.4561403508771926</v>
      </c>
      <c r="I329" s="916">
        <f t="shared" si="310"/>
        <v>6.4561403508771926</v>
      </c>
      <c r="J329" s="1713"/>
      <c r="K329" s="679" t="s">
        <v>4717</v>
      </c>
    </row>
    <row r="330" spans="1:11" customFormat="1" x14ac:dyDescent="0.25">
      <c r="A330" s="3519"/>
      <c r="B330" s="751" t="s">
        <v>4237</v>
      </c>
      <c r="C330" s="781">
        <f>C329/C314</f>
        <v>3.6182415176942722</v>
      </c>
      <c r="D330" s="960">
        <f t="shared" ref="D330:H330" si="315">D329/D314</f>
        <v>0.26255466052934406</v>
      </c>
      <c r="E330" s="987">
        <f t="shared" si="315"/>
        <v>0.38165894307214826</v>
      </c>
      <c r="F330" s="1012">
        <f t="shared" si="315"/>
        <v>2.2161523697032335</v>
      </c>
      <c r="G330" s="1045">
        <f t="shared" si="315"/>
        <v>0</v>
      </c>
      <c r="H330" s="1096">
        <f t="shared" si="315"/>
        <v>1.0674626474626943</v>
      </c>
      <c r="I330" s="916">
        <f t="shared" si="310"/>
        <v>1.0674626474626943</v>
      </c>
      <c r="J330" s="1713"/>
      <c r="K330" s="673" t="s">
        <v>4718</v>
      </c>
    </row>
    <row r="331" spans="1:11" customFormat="1" x14ac:dyDescent="0.25">
      <c r="A331" s="3519"/>
      <c r="B331" s="849" t="s">
        <v>4178</v>
      </c>
      <c r="C331" s="2259">
        <f>C317</f>
        <v>6.0253731343283583</v>
      </c>
      <c r="D331" s="2259">
        <f t="shared" ref="D331:H331" si="316">D317</f>
        <v>4.5870307167235493</v>
      </c>
      <c r="E331" s="2259">
        <f t="shared" si="316"/>
        <v>8.8716814159292028</v>
      </c>
      <c r="F331" s="2259">
        <f t="shared" si="316"/>
        <v>7.4725609756097562</v>
      </c>
      <c r="G331" s="2259">
        <f t="shared" si="316"/>
        <v>5.8738738738738743</v>
      </c>
      <c r="H331" s="2259">
        <f t="shared" si="316"/>
        <v>6.738942826321467</v>
      </c>
      <c r="I331" s="2260">
        <f t="shared" si="310"/>
        <v>6.738942826321467</v>
      </c>
      <c r="J331" s="2273"/>
      <c r="K331" s="899" t="s">
        <v>4719</v>
      </c>
    </row>
    <row r="332" spans="1:11" customFormat="1" x14ac:dyDescent="0.25">
      <c r="A332" s="3519"/>
      <c r="B332" s="834" t="s">
        <v>4180</v>
      </c>
      <c r="C332" s="780">
        <f>C319</f>
        <v>-2.1150000000000002</v>
      </c>
      <c r="D332" s="966">
        <f t="shared" ref="D332:H332" si="317">D319</f>
        <v>1.9753086419753085</v>
      </c>
      <c r="E332" s="814">
        <f t="shared" si="317"/>
        <v>9.757352941176471</v>
      </c>
      <c r="F332" s="1015">
        <f t="shared" si="317"/>
        <v>4.4088050314465406</v>
      </c>
      <c r="G332" s="816">
        <f t="shared" si="317"/>
        <v>4.4153846153846157</v>
      </c>
      <c r="H332" s="1103">
        <f t="shared" si="317"/>
        <v>3.2012480499219969</v>
      </c>
      <c r="I332" s="916">
        <f t="shared" si="310"/>
        <v>3.2012480499219969</v>
      </c>
      <c r="J332" s="1713"/>
      <c r="K332" s="1230"/>
    </row>
    <row r="333" spans="1:11" customFormat="1" x14ac:dyDescent="0.25">
      <c r="A333" s="3520"/>
      <c r="B333" s="693" t="s">
        <v>4245</v>
      </c>
      <c r="C333" s="777">
        <f>C332/C331</f>
        <v>-0.35101560564775824</v>
      </c>
      <c r="D333" s="976">
        <f t="shared" ref="D333:H333" si="318">D332/D331</f>
        <v>0.43062904174015282</v>
      </c>
      <c r="E333" s="995">
        <f t="shared" si="318"/>
        <v>1.0998313040927095</v>
      </c>
      <c r="F333" s="1025">
        <f t="shared" si="318"/>
        <v>0.58999920453466559</v>
      </c>
      <c r="G333" s="1052">
        <f t="shared" si="318"/>
        <v>0.75169891458235016</v>
      </c>
      <c r="H333" s="1113">
        <f t="shared" si="318"/>
        <v>0.47503712858615194</v>
      </c>
      <c r="I333" s="916">
        <f t="shared" si="310"/>
        <v>0.47503712858615194</v>
      </c>
      <c r="J333" s="1713"/>
      <c r="K333" s="673" t="s">
        <v>4720</v>
      </c>
    </row>
    <row r="334" spans="1:11" s="1" customFormat="1" x14ac:dyDescent="0.25">
      <c r="A334" s="3520"/>
      <c r="B334" s="696" t="s">
        <v>4183</v>
      </c>
      <c r="C334" s="786">
        <f>C48/C126</f>
        <v>9.4893617021276597</v>
      </c>
      <c r="D334" s="985">
        <f t="shared" ref="D334:H334" si="319">D48/D126</f>
        <v>5.5849056603773581</v>
      </c>
      <c r="E334" s="1003">
        <f t="shared" si="319"/>
        <v>8.4905063291139236</v>
      </c>
      <c r="F334" s="1033">
        <f t="shared" si="319"/>
        <v>10.355029585798816</v>
      </c>
      <c r="G334" s="1059">
        <f t="shared" si="319"/>
        <v>7.9347826086956523</v>
      </c>
      <c r="H334" s="1128">
        <f t="shared" si="319"/>
        <v>8.6084089035449303</v>
      </c>
      <c r="I334" s="923">
        <f t="shared" si="310"/>
        <v>8.6084089035449303</v>
      </c>
      <c r="J334" s="1713"/>
      <c r="K334" s="679" t="s">
        <v>4721</v>
      </c>
    </row>
    <row r="335" spans="1:11" customFormat="1" ht="15.75" thickBot="1" x14ac:dyDescent="0.3">
      <c r="A335" s="3520"/>
      <c r="B335" s="695" t="s">
        <v>4245</v>
      </c>
      <c r="C335" s="781">
        <f>C334/C331</f>
        <v>1.5749002577224502</v>
      </c>
      <c r="D335" s="960">
        <f t="shared" ref="D335:H335" si="320">D334/D331</f>
        <v>1.2175426774483378</v>
      </c>
      <c r="E335" s="987">
        <f t="shared" si="320"/>
        <v>0.95703462861832767</v>
      </c>
      <c r="F335" s="1012">
        <f t="shared" si="320"/>
        <v>1.3857403933667938</v>
      </c>
      <c r="G335" s="1045">
        <f t="shared" si="320"/>
        <v>1.3508602293945051</v>
      </c>
      <c r="H335" s="1096">
        <f t="shared" si="320"/>
        <v>1.2774123665097088</v>
      </c>
      <c r="I335" s="924">
        <f t="shared" si="310"/>
        <v>1.2774123665097088</v>
      </c>
      <c r="J335" s="1713"/>
      <c r="K335" s="673" t="s">
        <v>4722</v>
      </c>
    </row>
    <row r="336" spans="1:11" customFormat="1" ht="15.75" thickTop="1" x14ac:dyDescent="0.25">
      <c r="A336" s="3520"/>
      <c r="B336" s="693" t="s">
        <v>4247</v>
      </c>
      <c r="C336" s="783">
        <f>C323/C331</f>
        <v>0.18912270797449177</v>
      </c>
      <c r="D336" s="982">
        <f t="shared" ref="D336:H336" si="321">D323/D331</f>
        <v>0.62349702380952376</v>
      </c>
      <c r="E336" s="1000">
        <f t="shared" si="321"/>
        <v>0.94131692046479554</v>
      </c>
      <c r="F336" s="1030">
        <f t="shared" si="321"/>
        <v>0.76294451713351807</v>
      </c>
      <c r="G336" s="1056">
        <f t="shared" si="321"/>
        <v>0.77083333333333326</v>
      </c>
      <c r="H336" s="1120">
        <f t="shared" si="321"/>
        <v>0.64977370956240821</v>
      </c>
      <c r="I336" s="916">
        <f t="shared" si="310"/>
        <v>0.64977370956240821</v>
      </c>
      <c r="J336" s="1713"/>
      <c r="K336" s="673" t="s">
        <v>4723</v>
      </c>
    </row>
    <row r="337" spans="1:11" customFormat="1" x14ac:dyDescent="0.25">
      <c r="A337" s="3520"/>
      <c r="B337" s="693" t="s">
        <v>4248</v>
      </c>
      <c r="C337" s="781">
        <f>C325/C331</f>
        <v>-3.7850687591392518</v>
      </c>
      <c r="D337" s="960">
        <f t="shared" ref="D337:H337" si="322">D325/D331</f>
        <v>0.76070162107396155</v>
      </c>
      <c r="E337" s="987">
        <f t="shared" si="322"/>
        <v>1.2957225982662393</v>
      </c>
      <c r="F337" s="1012">
        <f t="shared" si="322"/>
        <v>0.8597109404942942</v>
      </c>
      <c r="G337" s="1045">
        <f t="shared" si="322"/>
        <v>0.55420310664404115</v>
      </c>
      <c r="H337" s="1096">
        <f t="shared" si="322"/>
        <v>1.4801171058271653E-2</v>
      </c>
      <c r="I337" s="916">
        <f t="shared" si="310"/>
        <v>1.4801171058271653E-2</v>
      </c>
      <c r="J337" s="1713"/>
      <c r="K337" s="673" t="s">
        <v>4724</v>
      </c>
    </row>
    <row r="338" spans="1:11" customFormat="1" x14ac:dyDescent="0.25">
      <c r="A338" s="3520"/>
      <c r="B338" s="693" t="s">
        <v>4249</v>
      </c>
      <c r="C338" s="781">
        <f>C327/C331</f>
        <v>0.4185199943996295</v>
      </c>
      <c r="D338" s="960">
        <f t="shared" ref="D338:H338" si="323">D327/D331</f>
        <v>0.91166125541125542</v>
      </c>
      <c r="E338" s="987">
        <f t="shared" si="323"/>
        <v>1.5818121363258522</v>
      </c>
      <c r="F338" s="1012">
        <f t="shared" si="323"/>
        <v>0.84519744894672422</v>
      </c>
      <c r="G338" s="1045">
        <f t="shared" si="323"/>
        <v>3.78323108384458E-2</v>
      </c>
      <c r="H338" s="1096">
        <f t="shared" si="323"/>
        <v>1.0435774389098071</v>
      </c>
      <c r="I338" s="916">
        <f t="shared" si="310"/>
        <v>1.0435774389098071</v>
      </c>
      <c r="J338" s="1713"/>
      <c r="K338" s="673" t="s">
        <v>4725</v>
      </c>
    </row>
    <row r="339" spans="1:11" s="1" customFormat="1" ht="15.75" thickBot="1" x14ac:dyDescent="0.3">
      <c r="A339" s="3521"/>
      <c r="B339" s="837" t="s">
        <v>4250</v>
      </c>
      <c r="C339" s="812">
        <f>C329/C331</f>
        <v>1.9878897971541023</v>
      </c>
      <c r="D339" s="986">
        <f t="shared" ref="D339:H339" si="324">D329/D331</f>
        <v>0.47564935064935066</v>
      </c>
      <c r="E339" s="1004">
        <f t="shared" si="324"/>
        <v>0.24640723771965437</v>
      </c>
      <c r="F339" s="1034">
        <f t="shared" si="324"/>
        <v>0.81323164799296987</v>
      </c>
      <c r="G339" s="1060">
        <f t="shared" si="324"/>
        <v>0</v>
      </c>
      <c r="H339" s="1129">
        <f t="shared" si="324"/>
        <v>0.95803459344695974</v>
      </c>
      <c r="I339" s="917">
        <f t="shared" si="310"/>
        <v>0.95803459344695974</v>
      </c>
      <c r="J339" s="1713"/>
      <c r="K339" s="673" t="s">
        <v>4726</v>
      </c>
    </row>
    <row r="340" spans="1:11" customFormat="1" ht="15.75" customHeight="1" x14ac:dyDescent="0.25">
      <c r="A340" s="3523" t="s">
        <v>4257</v>
      </c>
      <c r="B340" s="844" t="s">
        <v>4144</v>
      </c>
      <c r="C340" s="2255">
        <f>C54/C80</f>
        <v>-1.4710221989610419E-2</v>
      </c>
      <c r="D340" s="2255">
        <f t="shared" ref="D340:H340" si="325">D54/D80</f>
        <v>-1.8537001327532245E-2</v>
      </c>
      <c r="E340" s="2255">
        <f t="shared" si="325"/>
        <v>-1.0137714352830632E-2</v>
      </c>
      <c r="F340" s="2255">
        <f t="shared" si="325"/>
        <v>-6.4629928204280179E-3</v>
      </c>
      <c r="G340" s="2255">
        <f t="shared" si="325"/>
        <v>-1.9379002671643508E-2</v>
      </c>
      <c r="H340" s="2255">
        <f t="shared" si="325"/>
        <v>-1.3900832189701345E-2</v>
      </c>
      <c r="I340" s="2256">
        <f t="shared" si="310"/>
        <v>-1.3900832189701345E-2</v>
      </c>
      <c r="J340" s="2266"/>
      <c r="K340" s="899" t="s">
        <v>4727</v>
      </c>
    </row>
    <row r="341" spans="1:11" customFormat="1" x14ac:dyDescent="0.25">
      <c r="A341" s="3524"/>
      <c r="B341" s="828" t="s">
        <v>4146</v>
      </c>
      <c r="C341" s="784">
        <f>C55/C81*1000000</f>
        <v>-15521.57041771285</v>
      </c>
      <c r="D341" s="983">
        <f t="shared" ref="D341:H341" si="326">D55/D81</f>
        <v>-1.5835346910597171E-2</v>
      </c>
      <c r="E341" s="1001">
        <f t="shared" si="326"/>
        <v>-6.337208192559507E-3</v>
      </c>
      <c r="F341" s="1031">
        <f t="shared" si="326"/>
        <v>5.2821065356213701E-3</v>
      </c>
      <c r="G341" s="1057">
        <f t="shared" si="326"/>
        <v>-2.1190946377031748E-2</v>
      </c>
      <c r="H341" s="1124">
        <f t="shared" si="326"/>
        <v>-1.2676143811145723E-2</v>
      </c>
      <c r="I341" s="916">
        <f t="shared" si="310"/>
        <v>-1.2676143811145723E-2</v>
      </c>
      <c r="J341" s="1713"/>
      <c r="K341" s="673" t="s">
        <v>4728</v>
      </c>
    </row>
    <row r="342" spans="1:11" s="1" customFormat="1" x14ac:dyDescent="0.25">
      <c r="A342" s="3524"/>
      <c r="B342" s="829" t="s">
        <v>4237</v>
      </c>
      <c r="C342" s="777">
        <f>C341/C340</f>
        <v>1055155.4170069951</v>
      </c>
      <c r="D342" s="976">
        <f t="shared" ref="D342:H342" si="327">D341/D340</f>
        <v>0.8542561243213368</v>
      </c>
      <c r="E342" s="995">
        <f t="shared" si="327"/>
        <v>0.62511212803999006</v>
      </c>
      <c r="F342" s="1025">
        <f t="shared" si="327"/>
        <v>-0.81728491464911723</v>
      </c>
      <c r="G342" s="1052">
        <f t="shared" si="327"/>
        <v>1.0935003589240215</v>
      </c>
      <c r="H342" s="1113">
        <f t="shared" si="327"/>
        <v>0.91189819704010577</v>
      </c>
      <c r="I342" s="925">
        <f t="shared" si="310"/>
        <v>0.91189819704010577</v>
      </c>
      <c r="J342" s="1713"/>
      <c r="K342" s="679" t="s">
        <v>4729</v>
      </c>
    </row>
    <row r="343" spans="1:11" customFormat="1" x14ac:dyDescent="0.25">
      <c r="A343" s="3524"/>
      <c r="B343" s="830" t="s">
        <v>4150</v>
      </c>
      <c r="C343" s="780">
        <f>C57/C83</f>
        <v>-1.4333469221361597E-2</v>
      </c>
      <c r="D343" s="966">
        <f t="shared" ref="D343:H343" si="328">D57/D83</f>
        <v>-4.2401143401619816E-2</v>
      </c>
      <c r="E343" s="814">
        <f t="shared" si="328"/>
        <v>-1.2512673704300113E-2</v>
      </c>
      <c r="F343" s="1015">
        <f t="shared" si="328"/>
        <v>-1.9412412354406907E-2</v>
      </c>
      <c r="G343" s="816">
        <f t="shared" si="328"/>
        <v>-9.758851520283893E-3</v>
      </c>
      <c r="H343" s="1103">
        <f t="shared" si="328"/>
        <v>-1.5320603426388725E-2</v>
      </c>
      <c r="I343" s="916">
        <f t="shared" si="310"/>
        <v>-1.5320603426388725E-2</v>
      </c>
      <c r="J343" s="1713"/>
      <c r="K343" s="673" t="s">
        <v>4730</v>
      </c>
    </row>
    <row r="344" spans="1:11" s="1" customFormat="1" ht="15.75" thickBot="1" x14ac:dyDescent="0.3">
      <c r="A344" s="3524"/>
      <c r="B344" s="831" t="s">
        <v>4237</v>
      </c>
      <c r="C344" s="777">
        <f>C343/C340</f>
        <v>0.97438836963066122</v>
      </c>
      <c r="D344" s="976">
        <f t="shared" ref="D344:H344" si="329">D343/D340</f>
        <v>2.2873787756945965</v>
      </c>
      <c r="E344" s="995">
        <f t="shared" si="329"/>
        <v>1.234269705064865</v>
      </c>
      <c r="F344" s="1025">
        <f t="shared" si="329"/>
        <v>3.0036258578299488</v>
      </c>
      <c r="G344" s="1052">
        <f t="shared" si="329"/>
        <v>0.50357862505296092</v>
      </c>
      <c r="H344" s="1113">
        <f t="shared" si="329"/>
        <v>1.1021357007488544</v>
      </c>
      <c r="I344" s="916">
        <f t="shared" si="310"/>
        <v>1.1021357007488544</v>
      </c>
      <c r="J344" s="1713"/>
      <c r="K344" s="679" t="s">
        <v>4731</v>
      </c>
    </row>
    <row r="345" spans="1:11" customFormat="1" ht="15.75" thickTop="1" x14ac:dyDescent="0.25">
      <c r="A345" s="3524"/>
      <c r="B345" s="832" t="s">
        <v>4154</v>
      </c>
      <c r="C345" s="785">
        <f>C59/C85</f>
        <v>-1.6572438162544171E-2</v>
      </c>
      <c r="D345" s="984">
        <f t="shared" ref="D345:H345" si="330">D59/D85</f>
        <v>-1.3772455089820359E-2</v>
      </c>
      <c r="E345" s="1002">
        <f t="shared" si="330"/>
        <v>-3.7136373014235613E-2</v>
      </c>
      <c r="F345" s="1032">
        <f t="shared" si="330"/>
        <v>-2.36318407960199E-2</v>
      </c>
      <c r="G345" s="1058">
        <f t="shared" si="330"/>
        <v>-1.1722272317403066E-2</v>
      </c>
      <c r="H345" s="1125">
        <f t="shared" si="330"/>
        <v>-1.9200335133122325E-2</v>
      </c>
      <c r="I345" s="926">
        <f t="shared" si="310"/>
        <v>-1.9200335133122325E-2</v>
      </c>
      <c r="J345" s="1713"/>
      <c r="K345" s="673" t="s">
        <v>4732</v>
      </c>
    </row>
    <row r="346" spans="1:11" s="1" customFormat="1" x14ac:dyDescent="0.25">
      <c r="A346" s="3524"/>
      <c r="B346" s="751" t="s">
        <v>4237</v>
      </c>
      <c r="C346" s="777">
        <f>C345/C340</f>
        <v>1.1265933426598866</v>
      </c>
      <c r="D346" s="976">
        <f t="shared" ref="D346:H346" si="331">D345/D340</f>
        <v>0.74297103649470519</v>
      </c>
      <c r="E346" s="995">
        <f t="shared" si="331"/>
        <v>3.6631899185309429</v>
      </c>
      <c r="F346" s="1025">
        <f t="shared" si="331"/>
        <v>3.6564856951914204</v>
      </c>
      <c r="G346" s="1052">
        <f t="shared" si="331"/>
        <v>0.60489554163464676</v>
      </c>
      <c r="H346" s="1113">
        <f t="shared" si="331"/>
        <v>1.3812363800310603</v>
      </c>
      <c r="I346" s="925">
        <f t="shared" si="310"/>
        <v>1.3812363800310603</v>
      </c>
      <c r="J346" s="1713"/>
      <c r="K346" s="679" t="s">
        <v>4733</v>
      </c>
    </row>
    <row r="347" spans="1:11" s="1" customFormat="1" x14ac:dyDescent="0.25">
      <c r="A347" s="3524"/>
      <c r="B347" s="833" t="s">
        <v>4158</v>
      </c>
      <c r="C347" s="700">
        <f>C61/C87</f>
        <v>-1.4361909545745953E-2</v>
      </c>
      <c r="D347" s="943">
        <f t="shared" ref="D347:H347" si="332">D61/D87</f>
        <v>-1.8615370977750199E-2</v>
      </c>
      <c r="E347" s="997">
        <f t="shared" si="332"/>
        <v>-9.1416305746059058E-3</v>
      </c>
      <c r="F347" s="1005">
        <f t="shared" si="332"/>
        <v>-5.2403938414301108E-3</v>
      </c>
      <c r="G347" s="1039">
        <f t="shared" si="332"/>
        <v>-1.9719099623508051E-2</v>
      </c>
      <c r="H347" s="1115">
        <f t="shared" si="332"/>
        <v>-1.3468626982048157E-2</v>
      </c>
      <c r="I347" s="916">
        <f t="shared" si="310"/>
        <v>-1.3468626982048157E-2</v>
      </c>
      <c r="J347" s="1713"/>
      <c r="K347" s="679" t="s">
        <v>4734</v>
      </c>
    </row>
    <row r="348" spans="1:11" s="1" customFormat="1" ht="15.75" thickBot="1" x14ac:dyDescent="0.3">
      <c r="A348" s="3524"/>
      <c r="B348" s="831" t="s">
        <v>4237</v>
      </c>
      <c r="C348" s="777">
        <f>C347/C340</f>
        <v>0.97632174115995851</v>
      </c>
      <c r="D348" s="976">
        <f t="shared" ref="D348:H348" si="333">D347/D340</f>
        <v>1.0042277415226568</v>
      </c>
      <c r="E348" s="995">
        <f t="shared" si="333"/>
        <v>0.90174473815721568</v>
      </c>
      <c r="F348" s="1025">
        <f t="shared" si="333"/>
        <v>0.81083083132421929</v>
      </c>
      <c r="G348" s="1052">
        <f t="shared" si="333"/>
        <v>1.0175497654666301</v>
      </c>
      <c r="H348" s="1113">
        <f t="shared" si="333"/>
        <v>0.96890796164179338</v>
      </c>
      <c r="I348" s="916">
        <f t="shared" si="310"/>
        <v>0.96890796164179338</v>
      </c>
      <c r="J348" s="1713"/>
      <c r="K348" s="679" t="s">
        <v>4735</v>
      </c>
    </row>
    <row r="349" spans="1:11" customFormat="1" ht="16.5" customHeight="1" thickTop="1" x14ac:dyDescent="0.25">
      <c r="A349" s="3524"/>
      <c r="B349" s="749" t="s">
        <v>4162</v>
      </c>
      <c r="C349" s="779">
        <f>C63/C89</f>
        <v>-1.7238902456543598E-2</v>
      </c>
      <c r="D349" s="978">
        <f t="shared" ref="D349:H349" si="334">D63/D89</f>
        <v>-5.2558782849239281E-2</v>
      </c>
      <c r="E349" s="998">
        <f t="shared" si="334"/>
        <v>-3.5342500963886393E-2</v>
      </c>
      <c r="F349" s="1027">
        <f t="shared" si="334"/>
        <v>-3.473329789119263E-2</v>
      </c>
      <c r="G349" s="1054">
        <f t="shared" si="334"/>
        <v>-1.3917678412792419E-2</v>
      </c>
      <c r="H349" s="1116">
        <f t="shared" si="334"/>
        <v>-2.2910274291027429E-2</v>
      </c>
      <c r="I349" s="926">
        <f t="shared" si="310"/>
        <v>-2.2910274291027429E-2</v>
      </c>
      <c r="J349" s="1713"/>
      <c r="K349" s="673" t="s">
        <v>4736</v>
      </c>
    </row>
    <row r="350" spans="1:11" s="1" customFormat="1" x14ac:dyDescent="0.25">
      <c r="A350" s="3524"/>
      <c r="B350" s="751" t="s">
        <v>4237</v>
      </c>
      <c r="C350" s="781">
        <f>C349/C340</f>
        <v>1.1718995450047691</v>
      </c>
      <c r="D350" s="960">
        <f t="shared" ref="D350:H350" si="335">D349/D340</f>
        <v>2.8353443968942207</v>
      </c>
      <c r="E350" s="987">
        <f t="shared" si="335"/>
        <v>3.486239573717929</v>
      </c>
      <c r="F350" s="1012">
        <f t="shared" si="335"/>
        <v>5.3741817229641269</v>
      </c>
      <c r="G350" s="1045">
        <f t="shared" si="335"/>
        <v>0.71818341989072443</v>
      </c>
      <c r="H350" s="1096">
        <f t="shared" si="335"/>
        <v>1.6481224993134493</v>
      </c>
      <c r="I350" s="916">
        <f t="shared" si="310"/>
        <v>1.6481224993134493</v>
      </c>
      <c r="J350" s="1713"/>
      <c r="K350" s="679" t="s">
        <v>4737</v>
      </c>
    </row>
    <row r="351" spans="1:11" customFormat="1" x14ac:dyDescent="0.25">
      <c r="A351" s="3524"/>
      <c r="B351" s="751" t="s">
        <v>4166</v>
      </c>
      <c r="C351" s="780">
        <f>C65/C91</f>
        <v>7.9479768786127163E-3</v>
      </c>
      <c r="D351" s="966">
        <f t="shared" ref="D351:H351" si="336">D65/D91</f>
        <v>-1.1142061281337047E-2</v>
      </c>
      <c r="E351" s="814">
        <f t="shared" si="336"/>
        <v>-3.8720538720538718E-2</v>
      </c>
      <c r="F351" s="1015">
        <f t="shared" si="336"/>
        <v>-2.4464119291705499E-2</v>
      </c>
      <c r="G351" s="816">
        <f t="shared" si="336"/>
        <v>-1.6748080949057921E-2</v>
      </c>
      <c r="H351" s="1126">
        <f t="shared" si="336"/>
        <v>-1.2250830564784054E-2</v>
      </c>
      <c r="I351" s="916">
        <f t="shared" si="310"/>
        <v>-1.2250830564784054E-2</v>
      </c>
      <c r="J351" s="1713"/>
      <c r="K351" s="673" t="s">
        <v>4738</v>
      </c>
    </row>
    <row r="352" spans="1:11" s="1" customFormat="1" x14ac:dyDescent="0.25">
      <c r="A352" s="3524"/>
      <c r="B352" s="751" t="s">
        <v>4237</v>
      </c>
      <c r="C352" s="781">
        <f>C351/C340</f>
        <v>-0.54030298687716871</v>
      </c>
      <c r="D352" s="960">
        <f t="shared" ref="D352:H352" si="337">D351/D340</f>
        <v>0.60107139684929523</v>
      </c>
      <c r="E352" s="987">
        <f t="shared" si="337"/>
        <v>3.8194545015689112</v>
      </c>
      <c r="F352" s="1012">
        <f t="shared" si="337"/>
        <v>3.7852617156528638</v>
      </c>
      <c r="G352" s="1045">
        <f t="shared" si="337"/>
        <v>0.86423853863050937</v>
      </c>
      <c r="H352" s="1127">
        <f t="shared" si="337"/>
        <v>0.8813019535521246</v>
      </c>
      <c r="I352" s="916">
        <f t="shared" si="310"/>
        <v>0.8813019535521246</v>
      </c>
      <c r="J352" s="1713"/>
      <c r="K352" s="679" t="s">
        <v>4739</v>
      </c>
    </row>
    <row r="353" spans="1:11" customFormat="1" x14ac:dyDescent="0.25">
      <c r="A353" s="3524"/>
      <c r="B353" s="834" t="s">
        <v>4170</v>
      </c>
      <c r="C353" s="780">
        <f>C67/C93</f>
        <v>6.6833751044277356E-3</v>
      </c>
      <c r="D353" s="966">
        <f t="shared" ref="D353:H353" si="338">D67/D93</f>
        <v>-5.5710306406685237E-3</v>
      </c>
      <c r="E353" s="814">
        <f t="shared" si="338"/>
        <v>-3.5075161059413031E-2</v>
      </c>
      <c r="F353" s="1015">
        <f t="shared" si="338"/>
        <v>-6.6833751044277356E-3</v>
      </c>
      <c r="G353" s="816">
        <f t="shared" si="338"/>
        <v>0</v>
      </c>
      <c r="H353" s="1126">
        <f t="shared" si="338"/>
        <v>-7.8438208122712221E-3</v>
      </c>
      <c r="I353" s="916">
        <f t="shared" si="310"/>
        <v>-7.8438208122712221E-3</v>
      </c>
      <c r="J353" s="1713"/>
      <c r="K353" s="673" t="s">
        <v>4740</v>
      </c>
    </row>
    <row r="354" spans="1:11" customFormat="1" x14ac:dyDescent="0.25">
      <c r="A354" s="3524"/>
      <c r="B354" s="751" t="s">
        <v>4237</v>
      </c>
      <c r="C354" s="781">
        <f>C353/C340</f>
        <v>-0.45433543485258693</v>
      </c>
      <c r="D354" s="960">
        <f t="shared" ref="D354:H354" si="339">D353/D340</f>
        <v>0.30053569842464761</v>
      </c>
      <c r="E354" s="987">
        <f t="shared" si="339"/>
        <v>3.4598687473986103</v>
      </c>
      <c r="F354" s="1012">
        <f t="shared" si="339"/>
        <v>1.0340991070426599</v>
      </c>
      <c r="G354" s="1045">
        <f t="shared" si="339"/>
        <v>0</v>
      </c>
      <c r="H354" s="1127">
        <f t="shared" si="339"/>
        <v>0.56426987285570163</v>
      </c>
      <c r="I354" s="916">
        <f t="shared" si="310"/>
        <v>0.56426987285570163</v>
      </c>
      <c r="J354" s="1713"/>
      <c r="K354" s="673" t="s">
        <v>4741</v>
      </c>
    </row>
    <row r="355" spans="1:11" s="1" customFormat="1" x14ac:dyDescent="0.25">
      <c r="A355" s="3524"/>
      <c r="B355" s="834" t="s">
        <v>4174</v>
      </c>
      <c r="C355" s="780">
        <f>C69/C95</f>
        <v>-3.2246998284734131E-2</v>
      </c>
      <c r="D355" s="966">
        <f t="shared" ref="D355:H355" si="340">D69/D95</f>
        <v>-2.0618556701030927E-2</v>
      </c>
      <c r="E355" s="814">
        <f t="shared" si="340"/>
        <v>-2.7681143156398458E-3</v>
      </c>
      <c r="F355" s="1015">
        <f t="shared" si="340"/>
        <v>-4.3396226415094337E-2</v>
      </c>
      <c r="G355" s="816">
        <f t="shared" si="340"/>
        <v>0</v>
      </c>
      <c r="H355" s="1103">
        <f t="shared" si="340"/>
        <v>-8.7162283591924756E-3</v>
      </c>
      <c r="I355" s="916">
        <f t="shared" si="310"/>
        <v>-8.7162283591924756E-3</v>
      </c>
      <c r="J355" s="1713"/>
      <c r="K355" s="679" t="s">
        <v>4742</v>
      </c>
    </row>
    <row r="356" spans="1:11" customFormat="1" x14ac:dyDescent="0.25">
      <c r="A356" s="3524"/>
      <c r="B356" s="751" t="s">
        <v>4237</v>
      </c>
      <c r="C356" s="781">
        <f>C355/C340</f>
        <v>2.1921489905121514</v>
      </c>
      <c r="D356" s="960">
        <f t="shared" ref="D356:H356" si="341">D355/D340</f>
        <v>1.1122919147881289</v>
      </c>
      <c r="E356" s="987">
        <f t="shared" si="341"/>
        <v>0.27305112565801765</v>
      </c>
      <c r="F356" s="1012">
        <f t="shared" si="341"/>
        <v>6.7145713481111962</v>
      </c>
      <c r="G356" s="1045">
        <f t="shared" si="341"/>
        <v>0</v>
      </c>
      <c r="H356" s="1096">
        <f t="shared" si="341"/>
        <v>0.62702924833881768</v>
      </c>
      <c r="I356" s="916">
        <f t="shared" si="310"/>
        <v>0.62702924833881768</v>
      </c>
      <c r="J356" s="1713"/>
      <c r="K356" s="673" t="s">
        <v>4743</v>
      </c>
    </row>
    <row r="357" spans="1:11" customFormat="1" x14ac:dyDescent="0.25">
      <c r="A357" s="3524"/>
      <c r="B357" s="849" t="s">
        <v>4178</v>
      </c>
      <c r="C357" s="1174">
        <f>C343</f>
        <v>-1.4333469221361597E-2</v>
      </c>
      <c r="D357" s="1174">
        <f t="shared" ref="D357:H357" si="342">D343</f>
        <v>-4.2401143401619816E-2</v>
      </c>
      <c r="E357" s="1174">
        <f t="shared" si="342"/>
        <v>-1.2512673704300113E-2</v>
      </c>
      <c r="F357" s="1174">
        <f t="shared" si="342"/>
        <v>-1.9412412354406907E-2</v>
      </c>
      <c r="G357" s="1174">
        <f t="shared" si="342"/>
        <v>-9.758851520283893E-3</v>
      </c>
      <c r="H357" s="1174">
        <f t="shared" si="342"/>
        <v>-1.5320603426388725E-2</v>
      </c>
      <c r="I357" s="1384">
        <f t="shared" si="310"/>
        <v>-1.5320603426388725E-2</v>
      </c>
      <c r="J357" s="2274"/>
      <c r="K357" s="899" t="s">
        <v>4744</v>
      </c>
    </row>
    <row r="358" spans="1:11" customFormat="1" x14ac:dyDescent="0.25">
      <c r="A358" s="3524"/>
      <c r="B358" s="834" t="s">
        <v>4180</v>
      </c>
      <c r="C358" s="780">
        <f>C345</f>
        <v>-1.6572438162544171E-2</v>
      </c>
      <c r="D358" s="966">
        <f t="shared" ref="D358:H358" si="343">D345</f>
        <v>-1.3772455089820359E-2</v>
      </c>
      <c r="E358" s="814">
        <f t="shared" si="343"/>
        <v>-3.7136373014235613E-2</v>
      </c>
      <c r="F358" s="1015">
        <f t="shared" si="343"/>
        <v>-2.36318407960199E-2</v>
      </c>
      <c r="G358" s="816">
        <f t="shared" si="343"/>
        <v>-1.1722272317403066E-2</v>
      </c>
      <c r="H358" s="1103">
        <f t="shared" si="343"/>
        <v>-1.9200335133122325E-2</v>
      </c>
      <c r="I358" s="916">
        <f t="shared" si="310"/>
        <v>-1.9200335133122325E-2</v>
      </c>
      <c r="J358" s="1713"/>
      <c r="K358" s="1230"/>
    </row>
    <row r="359" spans="1:11" customFormat="1" x14ac:dyDescent="0.25">
      <c r="A359" s="3525"/>
      <c r="B359" s="693" t="s">
        <v>4245</v>
      </c>
      <c r="C359" s="777">
        <f>C358/C357</f>
        <v>1.156205654514245</v>
      </c>
      <c r="D359" s="976">
        <f t="shared" ref="D359:H359" si="344">D358/D357</f>
        <v>0.324813294758797</v>
      </c>
      <c r="E359" s="995">
        <f t="shared" si="344"/>
        <v>2.9679006974723001</v>
      </c>
      <c r="F359" s="1025">
        <f t="shared" si="344"/>
        <v>1.2173572436325835</v>
      </c>
      <c r="G359" s="1052">
        <f t="shared" si="344"/>
        <v>1.2011938385411622</v>
      </c>
      <c r="H359" s="1113">
        <f t="shared" si="344"/>
        <v>1.2532362204514098</v>
      </c>
      <c r="I359" s="916">
        <f t="shared" si="310"/>
        <v>1.2532362204514098</v>
      </c>
      <c r="J359" s="1713"/>
      <c r="K359" s="673" t="s">
        <v>4745</v>
      </c>
    </row>
    <row r="360" spans="1:11" s="1" customFormat="1" x14ac:dyDescent="0.25">
      <c r="A360" s="3525"/>
      <c r="B360" s="696" t="s">
        <v>4183</v>
      </c>
      <c r="C360" s="786">
        <f>C74/C100</f>
        <v>-1.3661897191308956E-2</v>
      </c>
      <c r="D360" s="985">
        <f t="shared" ref="D360:H360" si="345">D74/D100</f>
        <v>-4.7818696883852693E-2</v>
      </c>
      <c r="E360" s="1003">
        <f t="shared" si="345"/>
        <v>-1.1001671139919988E-2</v>
      </c>
      <c r="F360" s="1033">
        <f t="shared" si="345"/>
        <v>-1.8726844055237453E-2</v>
      </c>
      <c r="G360" s="1059">
        <f t="shared" si="345"/>
        <v>-9.0388007054673716E-3</v>
      </c>
      <c r="H360" s="1128">
        <f t="shared" si="345"/>
        <v>-1.4566029195428314E-2</v>
      </c>
      <c r="I360" s="923">
        <f t="shared" si="310"/>
        <v>-1.4566029195428314E-2</v>
      </c>
      <c r="J360" s="1713"/>
      <c r="K360" s="679" t="s">
        <v>4746</v>
      </c>
    </row>
    <row r="361" spans="1:11" customFormat="1" ht="15.75" thickBot="1" x14ac:dyDescent="0.3">
      <c r="A361" s="3525"/>
      <c r="B361" s="695" t="s">
        <v>4245</v>
      </c>
      <c r="C361" s="781">
        <f>C360/C357</f>
        <v>0.95314658163483701</v>
      </c>
      <c r="D361" s="960">
        <f t="shared" ref="D361:H361" si="346">D360/D357</f>
        <v>1.1277690422382787</v>
      </c>
      <c r="E361" s="987">
        <f t="shared" si="346"/>
        <v>0.87924223071038343</v>
      </c>
      <c r="F361" s="1012">
        <f t="shared" si="346"/>
        <v>0.96468402346636639</v>
      </c>
      <c r="G361" s="1045">
        <f t="shared" si="346"/>
        <v>0.92621561939743757</v>
      </c>
      <c r="H361" s="1096">
        <f t="shared" si="346"/>
        <v>0.95074774733345635</v>
      </c>
      <c r="I361" s="924">
        <f t="shared" si="310"/>
        <v>0.95074774733345635</v>
      </c>
      <c r="J361" s="1713"/>
      <c r="K361" s="673" t="s">
        <v>4747</v>
      </c>
    </row>
    <row r="362" spans="1:11" customFormat="1" ht="15.75" thickTop="1" x14ac:dyDescent="0.25">
      <c r="A362" s="3525"/>
      <c r="B362" s="693" t="s">
        <v>4247</v>
      </c>
      <c r="C362" s="783">
        <f>C349/C357</f>
        <v>1.2027027225796771</v>
      </c>
      <c r="D362" s="982">
        <f t="shared" ref="D362:H362" si="347">D349/D357</f>
        <v>1.2395605078713849</v>
      </c>
      <c r="E362" s="1000">
        <f t="shared" si="347"/>
        <v>2.8245362900928654</v>
      </c>
      <c r="F362" s="1030">
        <f t="shared" si="347"/>
        <v>1.7892314080845111</v>
      </c>
      <c r="G362" s="1056">
        <f t="shared" si="347"/>
        <v>1.4261594598364729</v>
      </c>
      <c r="H362" s="1120">
        <f t="shared" si="347"/>
        <v>1.4953898128820435</v>
      </c>
      <c r="I362" s="916">
        <f t="shared" si="310"/>
        <v>1.4953898128820435</v>
      </c>
      <c r="J362" s="1713"/>
      <c r="K362" s="673" t="s">
        <v>4748</v>
      </c>
    </row>
    <row r="363" spans="1:11" customFormat="1" x14ac:dyDescent="0.25">
      <c r="A363" s="3525"/>
      <c r="B363" s="693" t="s">
        <v>4248</v>
      </c>
      <c r="C363" s="781">
        <f>C351/C357</f>
        <v>-0.55450475777124553</v>
      </c>
      <c r="D363" s="960">
        <f t="shared" ref="D363:H363" si="348">D351/D357</f>
        <v>0.26277737785984789</v>
      </c>
      <c r="E363" s="987">
        <f t="shared" si="348"/>
        <v>3.0945055897391454</v>
      </c>
      <c r="F363" s="1012">
        <f t="shared" si="348"/>
        <v>1.2602307660207814</v>
      </c>
      <c r="G363" s="1045">
        <f t="shared" si="348"/>
        <v>1.7161938486559436</v>
      </c>
      <c r="H363" s="1096">
        <f t="shared" si="348"/>
        <v>0.79963107351782303</v>
      </c>
      <c r="I363" s="916">
        <f t="shared" si="310"/>
        <v>0.79963107351782303</v>
      </c>
      <c r="J363" s="1713"/>
      <c r="K363" s="673" t="s">
        <v>4749</v>
      </c>
    </row>
    <row r="364" spans="1:11" customFormat="1" x14ac:dyDescent="0.25">
      <c r="A364" s="3525"/>
      <c r="B364" s="693" t="s">
        <v>4249</v>
      </c>
      <c r="C364" s="781">
        <f>C353/C357</f>
        <v>-0.46627756345737303</v>
      </c>
      <c r="D364" s="960">
        <f t="shared" ref="D364:H364" si="349">D353/D357</f>
        <v>0.13138868892992395</v>
      </c>
      <c r="E364" s="987">
        <f t="shared" si="349"/>
        <v>2.8031707601676752</v>
      </c>
      <c r="F364" s="1012">
        <f t="shared" si="349"/>
        <v>0.34428359455853563</v>
      </c>
      <c r="G364" s="1045">
        <f t="shared" si="349"/>
        <v>0</v>
      </c>
      <c r="H364" s="1096">
        <f t="shared" si="349"/>
        <v>0.51197858165043031</v>
      </c>
      <c r="I364" s="916">
        <f t="shared" si="310"/>
        <v>0.51197858165043031</v>
      </c>
      <c r="J364" s="1713"/>
      <c r="K364" s="673" t="s">
        <v>4750</v>
      </c>
    </row>
    <row r="365" spans="1:11" s="1" customFormat="1" ht="15.75" thickBot="1" x14ac:dyDescent="0.3">
      <c r="A365" s="3526"/>
      <c r="B365" s="837" t="s">
        <v>4250</v>
      </c>
      <c r="C365" s="812">
        <f>C355/C357</f>
        <v>2.2497692489321053</v>
      </c>
      <c r="D365" s="986">
        <f t="shared" ref="D365:H365" si="350">D355/D357</f>
        <v>0.48627360129734742</v>
      </c>
      <c r="E365" s="1004">
        <f t="shared" si="350"/>
        <v>0.22122484618843324</v>
      </c>
      <c r="F365" s="1034">
        <f t="shared" si="350"/>
        <v>2.2354885947620389</v>
      </c>
      <c r="G365" s="1060">
        <f t="shared" si="350"/>
        <v>0</v>
      </c>
      <c r="H365" s="1129">
        <f t="shared" si="350"/>
        <v>0.568922001086416</v>
      </c>
      <c r="I365" s="917">
        <f t="shared" si="310"/>
        <v>0.568922001086416</v>
      </c>
      <c r="J365" s="1713"/>
      <c r="K365" s="673" t="s">
        <v>4751</v>
      </c>
    </row>
    <row r="366" spans="1:11" customFormat="1" x14ac:dyDescent="0.25">
      <c r="A366" s="1229"/>
      <c r="B366" s="672"/>
      <c r="C366" s="324"/>
      <c r="D366" s="324"/>
      <c r="E366" s="324"/>
      <c r="F366" s="324"/>
      <c r="G366" s="324"/>
      <c r="H366" s="325"/>
    </row>
    <row r="367" spans="1:11" customFormat="1" x14ac:dyDescent="0.25">
      <c r="A367" s="1229">
        <v>14</v>
      </c>
      <c r="B367" s="672"/>
      <c r="C367" s="324"/>
      <c r="D367" s="324"/>
      <c r="E367" s="324"/>
      <c r="F367" s="324"/>
      <c r="G367" s="324"/>
      <c r="H367" s="325"/>
    </row>
    <row r="368" spans="1:11" customFormat="1" x14ac:dyDescent="0.25">
      <c r="A368" s="1229"/>
      <c r="B368" s="672"/>
      <c r="C368" s="324"/>
      <c r="D368" s="324"/>
      <c r="E368" s="324"/>
      <c r="F368" s="324"/>
      <c r="G368" s="324"/>
      <c r="H368" s="325"/>
    </row>
    <row r="369" spans="1:11" customFormat="1" x14ac:dyDescent="0.25">
      <c r="A369" s="1229"/>
      <c r="B369" s="672"/>
      <c r="C369" s="324"/>
      <c r="D369" s="324"/>
      <c r="E369" s="324"/>
      <c r="F369" s="324"/>
      <c r="G369" s="324"/>
      <c r="H369" s="325"/>
    </row>
    <row r="370" spans="1:11" customFormat="1" x14ac:dyDescent="0.25">
      <c r="A370" s="1229"/>
      <c r="B370" s="672"/>
      <c r="C370" s="324"/>
      <c r="D370" s="324"/>
      <c r="E370" s="324"/>
      <c r="F370" s="324"/>
      <c r="G370" s="324"/>
      <c r="H370" s="325"/>
    </row>
    <row r="371" spans="1:11" customFormat="1" x14ac:dyDescent="0.25">
      <c r="A371" s="1229"/>
      <c r="B371" s="672"/>
      <c r="C371" s="324"/>
      <c r="D371" s="324"/>
      <c r="E371" s="324"/>
      <c r="F371" s="324"/>
      <c r="G371" s="324"/>
      <c r="H371" s="325"/>
    </row>
    <row r="372" spans="1:11" customFormat="1" x14ac:dyDescent="0.25">
      <c r="A372" s="1229"/>
      <c r="B372" s="672"/>
      <c r="C372" s="324"/>
      <c r="D372" s="324"/>
      <c r="E372" s="324"/>
      <c r="F372" s="324"/>
      <c r="G372" s="324"/>
      <c r="H372" s="325"/>
    </row>
    <row r="373" spans="1:11" customFormat="1" x14ac:dyDescent="0.25">
      <c r="A373" s="1229"/>
      <c r="B373" s="672"/>
      <c r="C373" s="324"/>
      <c r="D373" s="324"/>
      <c r="E373" s="324"/>
      <c r="F373" s="324"/>
      <c r="G373" s="324"/>
      <c r="H373" s="325"/>
    </row>
    <row r="374" spans="1:11" customFormat="1" x14ac:dyDescent="0.25">
      <c r="A374" s="1270"/>
      <c r="B374" s="672" t="s">
        <v>4755</v>
      </c>
      <c r="C374" s="324"/>
      <c r="D374" s="324"/>
      <c r="E374" s="324"/>
      <c r="F374" s="324"/>
      <c r="G374" s="324"/>
      <c r="H374" s="325"/>
      <c r="K374" t="s">
        <v>4258</v>
      </c>
    </row>
    <row r="375" spans="1:11" customFormat="1" x14ac:dyDescent="0.25">
      <c r="A375" s="1271"/>
      <c r="B375" s="672" t="s">
        <v>4259</v>
      </c>
      <c r="C375" s="324"/>
      <c r="D375" s="324"/>
      <c r="E375" s="324"/>
      <c r="F375" s="324"/>
      <c r="G375" s="324"/>
      <c r="H375" s="325"/>
    </row>
    <row r="376" spans="1:11" customFormat="1" x14ac:dyDescent="0.25">
      <c r="A376" s="27"/>
      <c r="C376" s="324"/>
      <c r="D376" s="324"/>
      <c r="E376" s="324"/>
      <c r="F376" s="324"/>
      <c r="G376" s="324"/>
      <c r="H376" s="325"/>
    </row>
    <row r="377" spans="1:11" customFormat="1" ht="21" x14ac:dyDescent="0.35">
      <c r="B377" s="1296" t="s">
        <v>4756</v>
      </c>
      <c r="C377" s="324"/>
      <c r="D377" s="324"/>
      <c r="E377" s="324"/>
      <c r="F377" s="324"/>
      <c r="G377" s="324"/>
      <c r="H377" s="325"/>
    </row>
    <row r="378" spans="1:11" customFormat="1" x14ac:dyDescent="0.25">
      <c r="A378" s="27"/>
      <c r="C378" s="324"/>
      <c r="D378" s="324"/>
      <c r="E378" s="324"/>
      <c r="F378" s="324"/>
      <c r="G378" s="324"/>
      <c r="H378" s="325"/>
    </row>
    <row r="379" spans="1:11" customFormat="1" ht="15.75" thickBot="1" x14ac:dyDescent="0.3">
      <c r="A379" s="27"/>
      <c r="C379" s="324"/>
      <c r="D379" s="324"/>
      <c r="E379" s="324"/>
      <c r="F379" s="324"/>
      <c r="G379" s="324"/>
      <c r="H379" s="325"/>
    </row>
    <row r="380" spans="1:11" customFormat="1" ht="15.75" thickBot="1" x14ac:dyDescent="0.3">
      <c r="A380" s="1176"/>
      <c r="B380" s="1179" t="s">
        <v>4260</v>
      </c>
      <c r="C380" s="671" t="s">
        <v>4261</v>
      </c>
      <c r="D380" s="671" t="s">
        <v>1812</v>
      </c>
      <c r="E380" s="671" t="s">
        <v>2578</v>
      </c>
      <c r="F380" s="671" t="s">
        <v>4262</v>
      </c>
      <c r="G380" s="1180" t="s">
        <v>4124</v>
      </c>
      <c r="H380" s="671" t="s">
        <v>4263</v>
      </c>
      <c r="I380" s="671" t="s">
        <v>4141</v>
      </c>
      <c r="J380" s="2275"/>
      <c r="K380" s="678" t="s">
        <v>4142</v>
      </c>
    </row>
    <row r="381" spans="1:11" customFormat="1" x14ac:dyDescent="0.25">
      <c r="A381" s="3471" t="s">
        <v>89</v>
      </c>
      <c r="B381" s="844" t="s">
        <v>935</v>
      </c>
      <c r="C381" s="826">
        <f>'BNP avec amende'!B60</f>
        <v>14</v>
      </c>
      <c r="D381" s="826">
        <f>BPCE!B28</f>
        <v>26</v>
      </c>
      <c r="E381" s="826">
        <f>SG!B59</f>
        <v>11</v>
      </c>
      <c r="F381" s="1262"/>
      <c r="G381" s="1235"/>
      <c r="H381" s="826">
        <f>SUM(C381:G381)</f>
        <v>51</v>
      </c>
      <c r="I381" s="1222">
        <f>AVERAGE(C381:G381)</f>
        <v>17</v>
      </c>
      <c r="J381" s="1715"/>
      <c r="K381" s="27" t="s">
        <v>4264</v>
      </c>
    </row>
    <row r="382" spans="1:11" customFormat="1" x14ac:dyDescent="0.25">
      <c r="A382" s="3472"/>
      <c r="B382" s="845" t="s">
        <v>4265</v>
      </c>
      <c r="C382" s="1184">
        <f t="shared" ref="C382:H382" si="351">C381/C2</f>
        <v>3.5743464052287579E-4</v>
      </c>
      <c r="D382" s="1185">
        <f t="shared" si="351"/>
        <v>1.1179429849077697E-3</v>
      </c>
      <c r="E382" s="1186">
        <f t="shared" si="351"/>
        <v>4.66833595043076E-4</v>
      </c>
      <c r="F382" s="1263">
        <f t="shared" si="351"/>
        <v>0</v>
      </c>
      <c r="G382" s="1236">
        <f t="shared" si="351"/>
        <v>0</v>
      </c>
      <c r="H382" s="1194">
        <f t="shared" si="351"/>
        <v>4.3496059768703308E-4</v>
      </c>
      <c r="I382" s="1189">
        <f t="shared" ref="I382:I385" si="352">AVERAGE(C382:G382)</f>
        <v>3.8844224409474433E-4</v>
      </c>
      <c r="J382" s="1716"/>
      <c r="K382" t="s">
        <v>4266</v>
      </c>
    </row>
    <row r="383" spans="1:11" customFormat="1" x14ac:dyDescent="0.25">
      <c r="A383" s="3472"/>
      <c r="B383" s="845" t="s">
        <v>4267</v>
      </c>
      <c r="C383" s="1184">
        <f t="shared" ref="C383:H383" si="353">C381/C19</f>
        <v>5.4536247127108409E-4</v>
      </c>
      <c r="D383" s="1185">
        <f t="shared" si="353"/>
        <v>6.688963210702341E-3</v>
      </c>
      <c r="E383" s="1186">
        <f t="shared" si="353"/>
        <v>8.5563161169881772E-4</v>
      </c>
      <c r="F383" s="1263">
        <f t="shared" si="353"/>
        <v>0</v>
      </c>
      <c r="G383" s="1236">
        <f t="shared" si="353"/>
        <v>0</v>
      </c>
      <c r="H383" s="1194">
        <f t="shared" si="353"/>
        <v>9.6128472876691668E-4</v>
      </c>
      <c r="I383" s="1189">
        <f t="shared" si="352"/>
        <v>1.6179914587344485E-3</v>
      </c>
      <c r="J383" s="1716"/>
      <c r="K383" t="s">
        <v>4268</v>
      </c>
    </row>
    <row r="384" spans="1:11" customFormat="1" x14ac:dyDescent="0.25">
      <c r="A384" s="3472"/>
      <c r="B384" s="845" t="s">
        <v>4269</v>
      </c>
      <c r="C384" s="1184">
        <f t="shared" ref="C384:H384" si="354">C381/C7</f>
        <v>1.7618927762396174E-3</v>
      </c>
      <c r="D384" s="1185">
        <f t="shared" si="354"/>
        <v>4.7531992687385741E-2</v>
      </c>
      <c r="E384" s="1186">
        <f t="shared" si="354"/>
        <v>4.6160302140159466E-3</v>
      </c>
      <c r="F384" s="1263">
        <f t="shared" si="354"/>
        <v>0</v>
      </c>
      <c r="G384" s="1236">
        <f t="shared" si="354"/>
        <v>0</v>
      </c>
      <c r="H384" s="1194">
        <f t="shared" si="354"/>
        <v>3.7666174298375183E-3</v>
      </c>
      <c r="I384" s="1189">
        <f t="shared" si="352"/>
        <v>1.0781983135528261E-2</v>
      </c>
      <c r="J384" s="1716"/>
      <c r="K384" t="s">
        <v>4270</v>
      </c>
    </row>
    <row r="385" spans="1:11" customFormat="1" hidden="1" x14ac:dyDescent="0.25">
      <c r="A385" s="3472"/>
      <c r="B385" s="845" t="s">
        <v>4271</v>
      </c>
      <c r="C385" s="1184">
        <f t="shared" ref="C385:H385" si="355">C381/C13</f>
        <v>5.5599682287529786E-3</v>
      </c>
      <c r="D385" s="1185">
        <f t="shared" si="355"/>
        <v>6.6666666666666666E-2</v>
      </c>
      <c r="E385" s="1186">
        <f t="shared" si="355"/>
        <v>5.1643192488262908E-3</v>
      </c>
      <c r="F385" s="1263">
        <f t="shared" si="355"/>
        <v>0</v>
      </c>
      <c r="G385" s="1236">
        <f t="shared" si="355"/>
        <v>0</v>
      </c>
      <c r="H385" s="1205">
        <f t="shared" si="355"/>
        <v>7.2176620435890175E-3</v>
      </c>
      <c r="I385" s="1193">
        <f t="shared" si="352"/>
        <v>1.5478190828849187E-2</v>
      </c>
      <c r="J385" s="1717"/>
      <c r="K385" t="s">
        <v>4272</v>
      </c>
    </row>
    <row r="386" spans="1:11" customFormat="1" x14ac:dyDescent="0.25">
      <c r="A386" s="3472"/>
      <c r="B386" s="1203" t="s">
        <v>4273</v>
      </c>
      <c r="C386" s="1204">
        <f>'BNP avec amende'!C60</f>
        <v>5</v>
      </c>
      <c r="D386" s="1204">
        <f>BPCE!C28</f>
        <v>-70</v>
      </c>
      <c r="E386" s="1204">
        <f>SG!C59</f>
        <v>4</v>
      </c>
      <c r="F386" s="1264"/>
      <c r="G386" s="1237"/>
      <c r="H386" s="1204">
        <f>SUM(C386:G386)</f>
        <v>-61</v>
      </c>
      <c r="I386" s="1206">
        <f>AVERAGE(C386:G386)</f>
        <v>-20.333333333333332</v>
      </c>
      <c r="J386" s="1718"/>
      <c r="K386" s="27" t="s">
        <v>4274</v>
      </c>
    </row>
    <row r="387" spans="1:11" customFormat="1" x14ac:dyDescent="0.25">
      <c r="A387" s="3472"/>
      <c r="B387" s="845" t="s">
        <v>4275</v>
      </c>
      <c r="C387" s="1184">
        <f t="shared" ref="C387:H387" si="356">C386/C28</f>
        <v>1.8241517694272164E-3</v>
      </c>
      <c r="D387" s="1185">
        <f t="shared" si="356"/>
        <v>-1.1814345991561181E-2</v>
      </c>
      <c r="E387" s="1186">
        <f t="shared" si="356"/>
        <v>9.1407678244972577E-4</v>
      </c>
      <c r="F387" s="1263">
        <f t="shared" si="356"/>
        <v>0</v>
      </c>
      <c r="G387" s="1236">
        <f t="shared" si="356"/>
        <v>0</v>
      </c>
      <c r="H387" s="1192">
        <f t="shared" si="356"/>
        <v>-2.7112316102937909E-3</v>
      </c>
      <c r="I387" s="1193">
        <f t="shared" ref="I387:I390" si="357">AVERAGE(C387:G387)</f>
        <v>-1.8152234879368478E-3</v>
      </c>
      <c r="J387" s="1717"/>
      <c r="K387" t="s">
        <v>4276</v>
      </c>
    </row>
    <row r="388" spans="1:11" customFormat="1" x14ac:dyDescent="0.25">
      <c r="A388" s="3472"/>
      <c r="B388" s="845" t="s">
        <v>4277</v>
      </c>
      <c r="C388" s="1184">
        <f t="shared" ref="C388:H388" si="358">C386/C45</f>
        <v>1.2385434728758979E-3</v>
      </c>
      <c r="D388" s="1185">
        <f t="shared" si="358"/>
        <v>-5.2083333333333336E-2</v>
      </c>
      <c r="E388" s="1186">
        <f t="shared" si="358"/>
        <v>9.9750623441396502E-4</v>
      </c>
      <c r="F388" s="1263">
        <f t="shared" si="358"/>
        <v>0</v>
      </c>
      <c r="G388" s="1236">
        <f t="shared" si="358"/>
        <v>0</v>
      </c>
      <c r="H388" s="1192">
        <f t="shared" si="358"/>
        <v>-4.8823435248919484E-3</v>
      </c>
      <c r="I388" s="1193">
        <f t="shared" si="357"/>
        <v>-9.969456725208695E-3</v>
      </c>
      <c r="J388" s="1717"/>
      <c r="K388" t="s">
        <v>4278</v>
      </c>
    </row>
    <row r="389" spans="1:11" customFormat="1" x14ac:dyDescent="0.25">
      <c r="A389" s="3472"/>
      <c r="B389" s="845" t="s">
        <v>4279</v>
      </c>
      <c r="C389" s="1184">
        <f t="shared" ref="C389:H389" si="359">C386/C33</f>
        <v>-1.1820330969267139E-2</v>
      </c>
      <c r="D389" s="1185">
        <f t="shared" si="359"/>
        <v>-0.4375</v>
      </c>
      <c r="E389" s="1186">
        <f t="shared" si="359"/>
        <v>3.0143180105501131E-3</v>
      </c>
      <c r="F389" s="1263">
        <f t="shared" si="359"/>
        <v>0</v>
      </c>
      <c r="G389" s="1236">
        <f t="shared" si="359"/>
        <v>0</v>
      </c>
      <c r="H389" s="1192">
        <f t="shared" si="359"/>
        <v>-2.9727095516569199E-2</v>
      </c>
      <c r="I389" s="1193">
        <f t="shared" si="357"/>
        <v>-8.9261202591743402E-2</v>
      </c>
      <c r="J389" s="1717"/>
      <c r="K389" t="s">
        <v>4280</v>
      </c>
    </row>
    <row r="390" spans="1:11" customFormat="1" hidden="1" x14ac:dyDescent="0.25">
      <c r="A390" s="3472"/>
      <c r="B390" s="845" t="s">
        <v>4281</v>
      </c>
      <c r="C390" s="1184">
        <f t="shared" ref="C390:H390" si="360">C386/C39</f>
        <v>-2.3573785950023575E-3</v>
      </c>
      <c r="D390" s="1185">
        <f t="shared" si="360"/>
        <v>-0.42682926829268292</v>
      </c>
      <c r="E390" s="1186">
        <f t="shared" si="360"/>
        <v>3.3140016570008283E-3</v>
      </c>
      <c r="F390" s="1263">
        <f t="shared" si="360"/>
        <v>0</v>
      </c>
      <c r="G390" s="1236">
        <f t="shared" si="360"/>
        <v>0</v>
      </c>
      <c r="H390" s="1192">
        <f t="shared" si="360"/>
        <v>-1.5641025641025641</v>
      </c>
      <c r="I390" s="1193">
        <f t="shared" si="357"/>
        <v>-8.5174529046136885E-2</v>
      </c>
      <c r="J390" s="1717"/>
      <c r="K390" t="s">
        <v>4282</v>
      </c>
    </row>
    <row r="391" spans="1:11" customFormat="1" x14ac:dyDescent="0.25">
      <c r="A391" s="3472"/>
      <c r="B391" s="1203" t="s">
        <v>4283</v>
      </c>
      <c r="C391" s="1204">
        <f>'BNP avec amende'!F60</f>
        <v>-1</v>
      </c>
      <c r="D391" s="1204">
        <f>BPCE!F28</f>
        <v>-2</v>
      </c>
      <c r="E391" s="1204">
        <f>SG!F59</f>
        <v>-1</v>
      </c>
      <c r="F391" s="1264"/>
      <c r="G391" s="1237"/>
      <c r="H391" s="1204">
        <f>SUM(C391:G391)</f>
        <v>-4</v>
      </c>
      <c r="I391" s="1206">
        <f>AVERAGE(C391:G391)</f>
        <v>-1.3333333333333333</v>
      </c>
      <c r="J391" s="1719"/>
      <c r="K391" s="1178" t="s">
        <v>4284</v>
      </c>
    </row>
    <row r="392" spans="1:11" customFormat="1" x14ac:dyDescent="0.25">
      <c r="A392" s="3472"/>
      <c r="B392" s="845" t="s">
        <v>4285</v>
      </c>
      <c r="C392" s="1184">
        <f t="shared" ref="C392:H392" si="361">C391/C54</f>
        <v>3.7850113550340651E-4</v>
      </c>
      <c r="D392" s="1185">
        <f t="shared" si="361"/>
        <v>1.0454783063251437E-3</v>
      </c>
      <c r="E392" s="1186">
        <f t="shared" si="361"/>
        <v>7.2411296162201298E-4</v>
      </c>
      <c r="F392" s="1263">
        <f t="shared" si="361"/>
        <v>0</v>
      </c>
      <c r="G392" s="1236">
        <f t="shared" si="361"/>
        <v>0</v>
      </c>
      <c r="H392" s="1194">
        <f t="shared" si="361"/>
        <v>5.049867440979674E-4</v>
      </c>
      <c r="I392" s="1193">
        <f t="shared" ref="I392:I395" si="362">AVERAGE(C392:G392)</f>
        <v>4.2961848069011265E-4</v>
      </c>
      <c r="J392" s="1717"/>
      <c r="K392" t="s">
        <v>4286</v>
      </c>
    </row>
    <row r="393" spans="1:11" customFormat="1" x14ac:dyDescent="0.25">
      <c r="A393" s="3472"/>
      <c r="B393" s="845" t="s">
        <v>4287</v>
      </c>
      <c r="C393" s="1184">
        <f t="shared" ref="C393:H393" si="363">C391/C71</f>
        <v>5.6882821387940839E-4</v>
      </c>
      <c r="D393" s="1185">
        <f t="shared" si="363"/>
        <v>4.4943820224719105E-3</v>
      </c>
      <c r="E393" s="1186">
        <f t="shared" si="363"/>
        <v>9.5328884652049568E-4</v>
      </c>
      <c r="F393" s="1263">
        <f t="shared" si="363"/>
        <v>0</v>
      </c>
      <c r="G393" s="1236">
        <f t="shared" si="363"/>
        <v>0</v>
      </c>
      <c r="H393" s="1194">
        <f t="shared" si="363"/>
        <v>9.893643334157804E-4</v>
      </c>
      <c r="I393" s="1193">
        <f t="shared" si="362"/>
        <v>1.2032998165743629E-3</v>
      </c>
      <c r="J393" s="1717"/>
      <c r="K393" t="s">
        <v>4288</v>
      </c>
    </row>
    <row r="394" spans="1:11" customFormat="1" x14ac:dyDescent="0.25">
      <c r="A394" s="3472"/>
      <c r="B394" s="845" t="s">
        <v>4289</v>
      </c>
      <c r="C394" s="1195">
        <v>0.25</v>
      </c>
      <c r="D394" s="1196">
        <v>0.25</v>
      </c>
      <c r="E394" s="1197">
        <v>0.25</v>
      </c>
      <c r="F394" s="1263">
        <v>0.25</v>
      </c>
      <c r="G394" s="1236">
        <v>0.25</v>
      </c>
      <c r="H394" s="1190">
        <f>E394</f>
        <v>0.25</v>
      </c>
      <c r="I394" s="1191">
        <f t="shared" si="362"/>
        <v>0.25</v>
      </c>
      <c r="J394" s="1720"/>
      <c r="K394" t="s">
        <v>4290</v>
      </c>
    </row>
    <row r="395" spans="1:11" customFormat="1" x14ac:dyDescent="0.25">
      <c r="A395" s="3472"/>
      <c r="B395" s="845" t="s">
        <v>4291</v>
      </c>
      <c r="C395" s="1184">
        <f>C391/C386</f>
        <v>-0.2</v>
      </c>
      <c r="D395" s="1185">
        <f t="shared" ref="D395:H395" si="364">D391/D386</f>
        <v>2.8571428571428571E-2</v>
      </c>
      <c r="E395" s="1186">
        <f t="shared" si="364"/>
        <v>-0.25</v>
      </c>
      <c r="F395" s="1263" t="e">
        <f t="shared" si="364"/>
        <v>#DIV/0!</v>
      </c>
      <c r="G395" s="1236" t="e">
        <f t="shared" si="364"/>
        <v>#DIV/0!</v>
      </c>
      <c r="H395" s="1205">
        <f t="shared" si="364"/>
        <v>6.5573770491803282E-2</v>
      </c>
      <c r="I395" s="1191" t="e">
        <f t="shared" si="362"/>
        <v>#DIV/0!</v>
      </c>
      <c r="J395" s="1720"/>
      <c r="K395" t="s">
        <v>4292</v>
      </c>
    </row>
    <row r="396" spans="1:11" customFormat="1" x14ac:dyDescent="0.25">
      <c r="A396" s="3472"/>
      <c r="B396" s="1203" t="s">
        <v>10</v>
      </c>
      <c r="C396" s="1204">
        <f>'BNP avec amende'!G60</f>
        <v>170</v>
      </c>
      <c r="D396" s="1204">
        <f>BPCE!G28</f>
        <v>106</v>
      </c>
      <c r="E396" s="1204">
        <f>SG!G59</f>
        <v>54</v>
      </c>
      <c r="F396" s="1264"/>
      <c r="G396" s="1237"/>
      <c r="H396" s="1204">
        <f>SUM(C396:G396)</f>
        <v>330</v>
      </c>
      <c r="I396" s="1204">
        <f>AVERAGE(C396:G396)</f>
        <v>110</v>
      </c>
      <c r="J396" s="1721"/>
      <c r="K396" s="27" t="s">
        <v>4293</v>
      </c>
    </row>
    <row r="397" spans="1:11" customFormat="1" x14ac:dyDescent="0.25">
      <c r="A397" s="3472"/>
      <c r="B397" s="845" t="s">
        <v>4294</v>
      </c>
      <c r="C397" s="1184">
        <f t="shared" ref="C397:H397" si="365">C396/C80</f>
        <v>9.4653207351770292E-4</v>
      </c>
      <c r="D397" s="1185">
        <f t="shared" si="365"/>
        <v>1.0271417358695336E-3</v>
      </c>
      <c r="E397" s="1186">
        <f t="shared" si="365"/>
        <v>3.964059196617336E-4</v>
      </c>
      <c r="F397" s="1263">
        <f t="shared" si="365"/>
        <v>0</v>
      </c>
      <c r="G397" s="1236">
        <f t="shared" si="365"/>
        <v>0</v>
      </c>
      <c r="H397" s="1194">
        <f t="shared" si="365"/>
        <v>5.7912821898768382E-4</v>
      </c>
      <c r="I397" s="1189">
        <f t="shared" ref="I397:I398" si="366">AVERAGE(C397:G397)</f>
        <v>4.7401594580979403E-4</v>
      </c>
      <c r="J397" s="1716"/>
      <c r="K397" t="s">
        <v>4295</v>
      </c>
    </row>
    <row r="398" spans="1:11" customFormat="1" x14ac:dyDescent="0.25">
      <c r="A398" s="3472"/>
      <c r="B398" s="845" t="s">
        <v>4296</v>
      </c>
      <c r="C398" s="1184">
        <f t="shared" ref="C398:H398" si="367">C396/C97</f>
        <v>1.3860578883000407E-3</v>
      </c>
      <c r="D398" s="1185">
        <f t="shared" si="367"/>
        <v>1.010004764173416E-2</v>
      </c>
      <c r="E398" s="1186">
        <f t="shared" si="367"/>
        <v>6.4412238325281806E-4</v>
      </c>
      <c r="F398" s="1263">
        <f t="shared" si="367"/>
        <v>0</v>
      </c>
      <c r="G398" s="1236">
        <f t="shared" si="367"/>
        <v>0</v>
      </c>
      <c r="H398" s="1194">
        <f t="shared" si="367"/>
        <v>1.2505068342093196E-3</v>
      </c>
      <c r="I398" s="1189">
        <f t="shared" si="366"/>
        <v>2.426045582657404E-3</v>
      </c>
      <c r="J398" s="1716"/>
      <c r="K398" t="s">
        <v>4297</v>
      </c>
    </row>
    <row r="399" spans="1:11" customFormat="1" x14ac:dyDescent="0.25">
      <c r="A399" s="3472"/>
      <c r="B399" s="1203" t="s">
        <v>14</v>
      </c>
      <c r="C399" s="1204">
        <f>'BNP avec amende'!J60</f>
        <v>8</v>
      </c>
      <c r="D399" s="1204">
        <f>BPCE!J28</f>
        <v>4</v>
      </c>
      <c r="E399" s="1204">
        <f>SG!J59</f>
        <v>3</v>
      </c>
      <c r="F399" s="1204">
        <f>CA!J19</f>
        <v>2</v>
      </c>
      <c r="G399" s="1237"/>
      <c r="H399" s="1204">
        <f>SUM(C399:G399)</f>
        <v>17</v>
      </c>
      <c r="I399" s="1221">
        <f>AVERAGE(C399:G399)</f>
        <v>4.25</v>
      </c>
      <c r="J399" s="1722"/>
      <c r="K399" s="27" t="s">
        <v>4298</v>
      </c>
    </row>
    <row r="400" spans="1:11" customFormat="1" x14ac:dyDescent="0.25">
      <c r="A400" s="3472"/>
      <c r="B400" s="845" t="s">
        <v>4299</v>
      </c>
      <c r="C400" s="1184">
        <f t="shared" ref="C400:H400" si="368">C399/C106</f>
        <v>9.6618357487922701E-3</v>
      </c>
      <c r="D400" s="1185">
        <f t="shared" si="368"/>
        <v>5.6100981767180924E-3</v>
      </c>
      <c r="E400" s="1186">
        <f t="shared" si="368"/>
        <v>3.9267015706806281E-3</v>
      </c>
      <c r="F400" s="1187">
        <f t="shared" si="368"/>
        <v>2.1052631578947368E-3</v>
      </c>
      <c r="G400" s="1236">
        <f t="shared" si="368"/>
        <v>0</v>
      </c>
      <c r="H400" s="1194">
        <f t="shared" si="368"/>
        <v>4.5698924731182797E-3</v>
      </c>
      <c r="I400" s="1189">
        <f t="shared" ref="I400:I403" si="369">AVERAGE(C400:G400)</f>
        <v>4.2607797308171448E-3</v>
      </c>
      <c r="J400" s="1716"/>
      <c r="K400" t="s">
        <v>4300</v>
      </c>
    </row>
    <row r="401" spans="1:11" customFormat="1" x14ac:dyDescent="0.25">
      <c r="A401" s="3472"/>
      <c r="B401" s="845" t="s">
        <v>4301</v>
      </c>
      <c r="C401" s="1184">
        <f>C399/C123</f>
        <v>1.1940298507462687E-2</v>
      </c>
      <c r="D401" s="1185">
        <f>D399/D109</f>
        <v>1.3651877133105802E-2</v>
      </c>
      <c r="E401" s="1186">
        <f>E399/E109</f>
        <v>6.6371681415929203E-3</v>
      </c>
      <c r="F401" s="1187">
        <f>F399/F109</f>
        <v>6.0975609756097563E-3</v>
      </c>
      <c r="G401" s="1236">
        <f>G399/G109</f>
        <v>0</v>
      </c>
      <c r="H401" s="1194">
        <f>H399/H109</f>
        <v>9.1693635382955763E-3</v>
      </c>
      <c r="I401" s="1189">
        <f t="shared" si="369"/>
        <v>7.6653809515542333E-3</v>
      </c>
      <c r="J401" s="1716"/>
      <c r="K401" t="s">
        <v>4302</v>
      </c>
    </row>
    <row r="402" spans="1:11" customFormat="1" x14ac:dyDescent="0.25">
      <c r="A402" s="3472"/>
      <c r="B402" s="845" t="s">
        <v>4303</v>
      </c>
      <c r="C402" s="1184">
        <f t="shared" ref="C402:H402" si="370">C399/C111</f>
        <v>0.04</v>
      </c>
      <c r="D402" s="1185">
        <f t="shared" si="370"/>
        <v>4.9382716049382713E-2</v>
      </c>
      <c r="E402" s="1186">
        <f t="shared" si="370"/>
        <v>2.2058823529411766E-2</v>
      </c>
      <c r="F402" s="1187">
        <f t="shared" si="370"/>
        <v>1.2578616352201259E-2</v>
      </c>
      <c r="G402" s="1236">
        <f t="shared" si="370"/>
        <v>0</v>
      </c>
      <c r="H402" s="1194">
        <f t="shared" si="370"/>
        <v>2.6521060842433698E-2</v>
      </c>
      <c r="I402" s="1189">
        <f t="shared" si="369"/>
        <v>2.4804031186199151E-2</v>
      </c>
      <c r="J402" s="1716"/>
      <c r="K402" t="s">
        <v>4304</v>
      </c>
    </row>
    <row r="403" spans="1:11" customFormat="1" hidden="1" x14ac:dyDescent="0.25">
      <c r="A403" s="3472"/>
      <c r="B403" s="845" t="s">
        <v>4305</v>
      </c>
      <c r="C403" s="1184">
        <f t="shared" ref="C403:H403" si="371">C399/C117</f>
        <v>8.6021505376344093E-2</v>
      </c>
      <c r="D403" s="1185">
        <f t="shared" si="371"/>
        <v>8.5106382978723402E-2</v>
      </c>
      <c r="E403" s="1186">
        <f t="shared" si="371"/>
        <v>2.8571428571428571E-2</v>
      </c>
      <c r="F403" s="1187">
        <f t="shared" si="371"/>
        <v>2.0202020202020204E-2</v>
      </c>
      <c r="G403" s="1236">
        <f t="shared" si="371"/>
        <v>0</v>
      </c>
      <c r="H403" s="1205">
        <f t="shared" si="371"/>
        <v>4.3478260869565216E-2</v>
      </c>
      <c r="I403" s="1193">
        <f t="shared" si="369"/>
        <v>4.3980267425703254E-2</v>
      </c>
      <c r="J403" s="1717"/>
      <c r="K403" t="s">
        <v>4306</v>
      </c>
    </row>
    <row r="404" spans="1:11" customFormat="1" x14ac:dyDescent="0.25">
      <c r="A404" s="3472"/>
      <c r="B404" s="1203" t="s">
        <v>4307</v>
      </c>
      <c r="C404" s="1206">
        <f>C381/C396</f>
        <v>8.2352941176470587E-2</v>
      </c>
      <c r="D404" s="1206">
        <f t="shared" ref="D404:E404" si="372">D381/D396</f>
        <v>0.24528301886792453</v>
      </c>
      <c r="E404" s="1206">
        <f t="shared" si="372"/>
        <v>0.20370370370370369</v>
      </c>
      <c r="F404" s="1265"/>
      <c r="G404" s="1238"/>
      <c r="H404" s="1206">
        <f>H381/H396</f>
        <v>0.15454545454545454</v>
      </c>
      <c r="I404" s="1206">
        <f>AVERAGE(C404:G404)</f>
        <v>0.17711322124936626</v>
      </c>
      <c r="J404" s="1718"/>
      <c r="K404" s="27" t="s">
        <v>4308</v>
      </c>
    </row>
    <row r="405" spans="1:11" customFormat="1" x14ac:dyDescent="0.25">
      <c r="A405" s="3472"/>
      <c r="B405" s="845" t="s">
        <v>4223</v>
      </c>
      <c r="C405" s="1207">
        <f t="shared" ref="C405:H405" si="373">C404/C132</f>
        <v>0.37762549259900036</v>
      </c>
      <c r="D405" s="1208">
        <f t="shared" si="373"/>
        <v>1.0884018688631785</v>
      </c>
      <c r="E405" s="1209">
        <f t="shared" si="373"/>
        <v>1.1776655490953329</v>
      </c>
      <c r="F405" s="1266">
        <f t="shared" si="373"/>
        <v>0</v>
      </c>
      <c r="G405" s="1239">
        <f t="shared" si="373"/>
        <v>0</v>
      </c>
      <c r="H405" s="1177">
        <f t="shared" si="373"/>
        <v>0.75106096271278944</v>
      </c>
      <c r="I405" s="1198">
        <f>AVERAGE(C405:G405)</f>
        <v>0.52873858211150238</v>
      </c>
      <c r="J405" s="1723"/>
      <c r="K405" t="s">
        <v>4309</v>
      </c>
    </row>
    <row r="406" spans="1:11" customFormat="1" x14ac:dyDescent="0.25">
      <c r="A406" s="3472"/>
      <c r="B406" s="845" t="s">
        <v>4224</v>
      </c>
      <c r="C406" s="1207">
        <f t="shared" ref="C406:H406" si="374">C404/C135</f>
        <v>0.39346298294940268</v>
      </c>
      <c r="D406" s="1208">
        <f t="shared" si="374"/>
        <v>0.66227046128604794</v>
      </c>
      <c r="E406" s="1209">
        <f t="shared" si="374"/>
        <v>1.3283680771624142</v>
      </c>
      <c r="F406" s="1266">
        <f t="shared" si="374"/>
        <v>0</v>
      </c>
      <c r="G406" s="1239">
        <f t="shared" si="374"/>
        <v>0</v>
      </c>
      <c r="H406" s="1177">
        <f t="shared" si="374"/>
        <v>0.76871609372269079</v>
      </c>
      <c r="I406" s="1198">
        <f t="shared" ref="I406:I407" si="375">AVERAGE(C406:G406)</f>
        <v>0.47682030427957295</v>
      </c>
      <c r="J406" s="1723"/>
      <c r="K406" t="s">
        <v>4310</v>
      </c>
    </row>
    <row r="407" spans="1:11" customFormat="1" x14ac:dyDescent="0.25">
      <c r="A407" s="3472"/>
      <c r="B407" s="845" t="s">
        <v>4311</v>
      </c>
      <c r="C407" s="1207">
        <f t="shared" ref="C407:H407" si="376">C404/C152</f>
        <v>0.43836389280677007</v>
      </c>
      <c r="D407" s="1208">
        <f t="shared" si="376"/>
        <v>0.64809061123036948</v>
      </c>
      <c r="E407" s="1209">
        <f t="shared" si="376"/>
        <v>1.5363456648666234</v>
      </c>
      <c r="F407" s="1266">
        <f t="shared" si="376"/>
        <v>0</v>
      </c>
      <c r="G407" s="1239">
        <f t="shared" si="376"/>
        <v>0</v>
      </c>
      <c r="H407" s="1177">
        <f t="shared" si="376"/>
        <v>0.86407234259894083</v>
      </c>
      <c r="I407" s="1198">
        <f t="shared" si="375"/>
        <v>0.52456003378075255</v>
      </c>
      <c r="J407" s="1723"/>
      <c r="K407" t="s">
        <v>4312</v>
      </c>
    </row>
    <row r="408" spans="1:11" customFormat="1" x14ac:dyDescent="0.25">
      <c r="A408" s="3472"/>
      <c r="B408" s="1203" t="s">
        <v>4313</v>
      </c>
      <c r="C408" s="1206">
        <f>C386/C396</f>
        <v>2.9411764705882353E-2</v>
      </c>
      <c r="D408" s="1206">
        <f t="shared" ref="D408:E408" si="377">D386/D396</f>
        <v>-0.660377358490566</v>
      </c>
      <c r="E408" s="1206">
        <f t="shared" si="377"/>
        <v>7.407407407407407E-2</v>
      </c>
      <c r="F408" s="1265"/>
      <c r="G408" s="1238"/>
      <c r="H408" s="1206">
        <f>H386/H396</f>
        <v>-0.18484848484848485</v>
      </c>
      <c r="I408" s="1206">
        <f>AVERAGE(C408:G408)</f>
        <v>-0.18563050657020319</v>
      </c>
      <c r="J408" s="1718"/>
      <c r="K408" s="27" t="s">
        <v>4314</v>
      </c>
    </row>
    <row r="409" spans="1:11" s="1" customFormat="1" x14ac:dyDescent="0.25">
      <c r="A409" s="3472"/>
      <c r="B409" s="845" t="s">
        <v>4223</v>
      </c>
      <c r="C409" s="1207">
        <f t="shared" ref="C409:H409" si="378">C408/C158</f>
        <v>1.9271948837908019</v>
      </c>
      <c r="D409" s="1208">
        <f t="shared" si="378"/>
        <v>-11.502157471538888</v>
      </c>
      <c r="E409" s="1209">
        <f t="shared" si="378"/>
        <v>2.3059110298598418</v>
      </c>
      <c r="F409" s="1266">
        <f t="shared" si="378"/>
        <v>0</v>
      </c>
      <c r="G409" s="1239">
        <f t="shared" si="378"/>
        <v>0</v>
      </c>
      <c r="H409" s="1177">
        <f t="shared" si="378"/>
        <v>-4.6815739958812985</v>
      </c>
      <c r="I409" s="1198">
        <f t="shared" ref="I409:I411" si="379">AVERAGE(C409:G409)</f>
        <v>-1.4538103115776488</v>
      </c>
      <c r="J409" s="1723"/>
      <c r="K409" t="s">
        <v>4315</v>
      </c>
    </row>
    <row r="410" spans="1:11" s="1" customFormat="1" x14ac:dyDescent="0.25">
      <c r="A410" s="3472"/>
      <c r="B410" s="845" t="s">
        <v>4224</v>
      </c>
      <c r="C410" s="1207">
        <f t="shared" ref="C410:H410" si="380">C408/C175</f>
        <v>0.89357268793075817</v>
      </c>
      <c r="D410" s="1208">
        <f t="shared" si="380"/>
        <v>-5.1567413522012568</v>
      </c>
      <c r="E410" s="1209">
        <f t="shared" si="380"/>
        <v>1.5486284289276806</v>
      </c>
      <c r="F410" s="1266">
        <f t="shared" si="380"/>
        <v>0</v>
      </c>
      <c r="G410" s="1239">
        <f t="shared" si="380"/>
        <v>0</v>
      </c>
      <c r="H410" s="1177">
        <f t="shared" si="380"/>
        <v>-3.9042917570130631</v>
      </c>
      <c r="I410" s="1198">
        <f t="shared" si="379"/>
        <v>-0.54290804706856355</v>
      </c>
      <c r="J410" s="1723"/>
      <c r="K410" t="s">
        <v>4316</v>
      </c>
    </row>
    <row r="411" spans="1:11" s="1" customFormat="1" x14ac:dyDescent="0.25">
      <c r="A411" s="3472"/>
      <c r="B411" s="845" t="s">
        <v>4311</v>
      </c>
      <c r="C411" s="1207">
        <f t="shared" ref="C411:H411" si="381">C408/C178</f>
        <v>0.62219730941704032</v>
      </c>
      <c r="D411" s="1208">
        <f t="shared" si="381"/>
        <v>-4.9221538755736871</v>
      </c>
      <c r="E411" s="1209">
        <f t="shared" si="381"/>
        <v>2.1807539929045703</v>
      </c>
      <c r="F411" s="1266">
        <f t="shared" si="381"/>
        <v>0</v>
      </c>
      <c r="G411" s="1239">
        <f t="shared" si="381"/>
        <v>0</v>
      </c>
      <c r="H411" s="1177">
        <f t="shared" si="381"/>
        <v>-3.9109032288020984</v>
      </c>
      <c r="I411" s="1198">
        <f t="shared" si="379"/>
        <v>-0.42384051465041528</v>
      </c>
      <c r="J411" s="1723"/>
      <c r="K411" t="s">
        <v>4317</v>
      </c>
    </row>
    <row r="412" spans="1:11" customFormat="1" x14ac:dyDescent="0.25">
      <c r="A412" s="3472"/>
      <c r="B412" s="1203" t="s">
        <v>4318</v>
      </c>
      <c r="C412" s="1206">
        <f>C386/C381</f>
        <v>0.35714285714285715</v>
      </c>
      <c r="D412" s="1206">
        <f t="shared" ref="D412:E412" si="382">D386/D381</f>
        <v>-2.6923076923076925</v>
      </c>
      <c r="E412" s="1206">
        <f t="shared" si="382"/>
        <v>0.36363636363636365</v>
      </c>
      <c r="F412" s="1265"/>
      <c r="G412" s="1238"/>
      <c r="H412" s="1206">
        <f>H386/H381</f>
        <v>-1.196078431372549</v>
      </c>
      <c r="I412" s="1206">
        <f>AVERAGE(C412:G412)</f>
        <v>-0.65717615717615718</v>
      </c>
      <c r="J412" s="1718"/>
      <c r="K412" s="27" t="s">
        <v>4319</v>
      </c>
    </row>
    <row r="413" spans="1:11" customFormat="1" x14ac:dyDescent="0.25">
      <c r="A413" s="3472"/>
      <c r="B413" s="1181" t="s">
        <v>4223</v>
      </c>
      <c r="C413" s="1207">
        <f t="shared" ref="C413:H413" si="383">C412/C210</f>
        <v>5.1034554646375154</v>
      </c>
      <c r="D413" s="1208">
        <f t="shared" si="383"/>
        <v>-10.567932489451477</v>
      </c>
      <c r="E413" s="1209">
        <f t="shared" si="383"/>
        <v>1.9580355658966264</v>
      </c>
      <c r="F413" s="1266">
        <f t="shared" si="383"/>
        <v>0</v>
      </c>
      <c r="G413" s="1239">
        <f t="shared" si="383"/>
        <v>0</v>
      </c>
      <c r="H413" s="1177">
        <f t="shared" si="383"/>
        <v>-6.2332809562777953</v>
      </c>
      <c r="I413" s="1198">
        <f t="shared" ref="I413:I415" si="384">AVERAGE(C413:G413)</f>
        <v>-0.70128829178346719</v>
      </c>
      <c r="J413" s="1723"/>
      <c r="K413" t="s">
        <v>4320</v>
      </c>
    </row>
    <row r="414" spans="1:11" customFormat="1" x14ac:dyDescent="0.25">
      <c r="A414" s="3472"/>
      <c r="B414" s="1181" t="s">
        <v>4224</v>
      </c>
      <c r="C414" s="1207">
        <f t="shared" ref="C414:H414" si="385">C412/C227</f>
        <v>2.2710463922997981</v>
      </c>
      <c r="D414" s="1208">
        <f t="shared" si="385"/>
        <v>-7.7864583333333339</v>
      </c>
      <c r="E414" s="1209">
        <f t="shared" si="385"/>
        <v>1.1658127408750851</v>
      </c>
      <c r="F414" s="1266">
        <f t="shared" si="385"/>
        <v>0</v>
      </c>
      <c r="G414" s="1239">
        <f t="shared" si="385"/>
        <v>0</v>
      </c>
      <c r="H414" s="1177">
        <f t="shared" si="385"/>
        <v>-5.0789775170513218</v>
      </c>
      <c r="I414" s="1198">
        <f t="shared" si="384"/>
        <v>-0.86991984003169021</v>
      </c>
      <c r="J414" s="1723"/>
      <c r="K414" t="s">
        <v>4321</v>
      </c>
    </row>
    <row r="415" spans="1:11" customFormat="1" x14ac:dyDescent="0.25">
      <c r="A415" s="3472"/>
      <c r="B415" s="1181" t="s">
        <v>4311</v>
      </c>
      <c r="C415" s="1207">
        <f t="shared" ref="C415:H415" si="386">C412/C230</f>
        <v>1.4193625880845611</v>
      </c>
      <c r="D415" s="1208">
        <f t="shared" si="386"/>
        <v>-7.5948544698544707</v>
      </c>
      <c r="E415" s="1209">
        <f t="shared" si="386"/>
        <v>1.4194422796733641</v>
      </c>
      <c r="F415" s="1266">
        <f t="shared" si="386"/>
        <v>0</v>
      </c>
      <c r="G415" s="1239">
        <f t="shared" si="386"/>
        <v>0</v>
      </c>
      <c r="H415" s="1177">
        <f t="shared" si="386"/>
        <v>-4.5261293944890735</v>
      </c>
      <c r="I415" s="1198">
        <f t="shared" si="384"/>
        <v>-0.95120992041930919</v>
      </c>
      <c r="J415" s="1723"/>
      <c r="K415" t="s">
        <v>4322</v>
      </c>
    </row>
    <row r="416" spans="1:11" customFormat="1" x14ac:dyDescent="0.25">
      <c r="A416" s="3472"/>
      <c r="B416" s="1203" t="s">
        <v>4323</v>
      </c>
      <c r="C416" s="1206">
        <f>C391/C381</f>
        <v>-7.1428571428571425E-2</v>
      </c>
      <c r="D416" s="1206">
        <f t="shared" ref="D416:E416" si="387">D391/D381</f>
        <v>-7.6923076923076927E-2</v>
      </c>
      <c r="E416" s="1206">
        <f t="shared" si="387"/>
        <v>-9.0909090909090912E-2</v>
      </c>
      <c r="F416" s="1265"/>
      <c r="G416" s="1238"/>
      <c r="H416" s="1206">
        <f>H391/H381</f>
        <v>-7.8431372549019607E-2</v>
      </c>
      <c r="I416" s="1206">
        <f>AVERAGE(C416:G416)</f>
        <v>-7.9753579753579759E-2</v>
      </c>
      <c r="J416" s="1718"/>
      <c r="K416" s="27" t="s">
        <v>4324</v>
      </c>
    </row>
    <row r="417" spans="1:11" customFormat="1" x14ac:dyDescent="0.25">
      <c r="A417" s="3472"/>
      <c r="B417" s="1181" t="s">
        <v>4223</v>
      </c>
      <c r="C417" s="1207">
        <f t="shared" ref="C417:H417" si="388">C416/C236</f>
        <v>1.058938033956959</v>
      </c>
      <c r="D417" s="1208">
        <f t="shared" si="388"/>
        <v>0.93518034500784109</v>
      </c>
      <c r="E417" s="1209">
        <f t="shared" si="388"/>
        <v>1.5511157922454084</v>
      </c>
      <c r="F417" s="1266">
        <f t="shared" si="388"/>
        <v>0</v>
      </c>
      <c r="G417" s="1239">
        <f t="shared" si="388"/>
        <v>0</v>
      </c>
      <c r="H417" s="1177">
        <f t="shared" si="388"/>
        <v>1.1609942297838209</v>
      </c>
      <c r="I417" s="1198">
        <f t="shared" ref="I417:I419" si="389">AVERAGE(C417:G417)</f>
        <v>0.70904683424204173</v>
      </c>
      <c r="J417" s="1723"/>
      <c r="K417" t="s">
        <v>4325</v>
      </c>
    </row>
    <row r="418" spans="1:11" customFormat="1" x14ac:dyDescent="0.25">
      <c r="A418" s="3472"/>
      <c r="B418" s="1181" t="s">
        <v>4224</v>
      </c>
      <c r="C418" s="1207">
        <f t="shared" ref="C418:H418" si="390">C416/C253</f>
        <v>1.0430277913213066</v>
      </c>
      <c r="D418" s="1208">
        <f t="shared" si="390"/>
        <v>0.67191011235955056</v>
      </c>
      <c r="E418" s="1209">
        <f t="shared" si="390"/>
        <v>1.1141346737152267</v>
      </c>
      <c r="F418" s="1266">
        <f t="shared" si="390"/>
        <v>0</v>
      </c>
      <c r="G418" s="1239">
        <f t="shared" si="390"/>
        <v>0</v>
      </c>
      <c r="H418" s="1177">
        <f t="shared" si="390"/>
        <v>1.0292104969615845</v>
      </c>
      <c r="I418" s="1198">
        <f t="shared" si="389"/>
        <v>0.5658145154792168</v>
      </c>
      <c r="J418" s="1723"/>
      <c r="K418" t="s">
        <v>4326</v>
      </c>
    </row>
    <row r="419" spans="1:11" customFormat="1" x14ac:dyDescent="0.25">
      <c r="A419" s="3472"/>
      <c r="B419" s="1181" t="s">
        <v>4311</v>
      </c>
      <c r="C419" s="1207">
        <f t="shared" ref="C419:H419" si="391">C416/C256</f>
        <v>0.98221212457054197</v>
      </c>
      <c r="D419" s="1208">
        <f t="shared" si="391"/>
        <v>0.60882245716368943</v>
      </c>
      <c r="E419" s="1209">
        <f t="shared" si="391"/>
        <v>1.0956166963071452</v>
      </c>
      <c r="F419" s="1266">
        <f t="shared" si="391"/>
        <v>0</v>
      </c>
      <c r="G419" s="1239">
        <f t="shared" si="391"/>
        <v>0</v>
      </c>
      <c r="H419" s="1177">
        <f t="shared" si="391"/>
        <v>0.96306316187133645</v>
      </c>
      <c r="I419" s="1198">
        <f t="shared" si="389"/>
        <v>0.53733025560827541</v>
      </c>
      <c r="J419" s="1723"/>
      <c r="K419" t="s">
        <v>4327</v>
      </c>
    </row>
    <row r="420" spans="1:11" customFormat="1" x14ac:dyDescent="0.25">
      <c r="A420" s="3472"/>
      <c r="B420" s="1203" t="s">
        <v>4328</v>
      </c>
      <c r="C420" s="1212">
        <f>C396/C399</f>
        <v>21.25</v>
      </c>
      <c r="D420" s="1212">
        <f t="shared" ref="D420:E420" si="392">D396/D399</f>
        <v>26.5</v>
      </c>
      <c r="E420" s="1212">
        <f t="shared" si="392"/>
        <v>18</v>
      </c>
      <c r="F420" s="1267"/>
      <c r="G420" s="1240"/>
      <c r="H420" s="1212">
        <f>H396/H399</f>
        <v>19.411764705882351</v>
      </c>
      <c r="I420" s="1212">
        <f>AVERAGE(C420:G420)</f>
        <v>21.916666666666668</v>
      </c>
      <c r="J420" s="1724"/>
      <c r="K420" s="27" t="s">
        <v>4329</v>
      </c>
    </row>
    <row r="421" spans="1:11" customFormat="1" x14ac:dyDescent="0.25">
      <c r="A421" s="3472"/>
      <c r="B421" s="1181" t="s">
        <v>4223</v>
      </c>
      <c r="C421" s="1207">
        <f t="shared" ref="C421:H421" si="393">C420/C262</f>
        <v>9.796606960908226E-2</v>
      </c>
      <c r="D421" s="1208">
        <f t="shared" si="393"/>
        <v>0.18308801441874439</v>
      </c>
      <c r="E421" s="1209">
        <f t="shared" si="393"/>
        <v>0.10095137420718815</v>
      </c>
      <c r="F421" s="1266">
        <f t="shared" si="393"/>
        <v>0</v>
      </c>
      <c r="G421" s="1239">
        <f t="shared" si="393"/>
        <v>0</v>
      </c>
      <c r="H421" s="1177">
        <f t="shared" si="393"/>
        <v>0.12672688086083433</v>
      </c>
      <c r="I421" s="1198">
        <f t="shared" ref="I421:I423" si="394">AVERAGE(C421:G421)</f>
        <v>7.6401091647002956E-2</v>
      </c>
      <c r="J421" s="1723"/>
      <c r="K421" t="s">
        <v>4330</v>
      </c>
    </row>
    <row r="422" spans="1:11" customFormat="1" x14ac:dyDescent="0.25">
      <c r="A422" s="3472"/>
      <c r="B422" s="1181" t="s">
        <v>4224</v>
      </c>
      <c r="C422" s="1207">
        <f t="shared" ref="C422:H422" si="395">C420/C279</f>
        <v>0.11608234814512843</v>
      </c>
      <c r="D422" s="1208">
        <f t="shared" si="395"/>
        <v>0.73982848975702709</v>
      </c>
      <c r="E422" s="1209">
        <f t="shared" si="395"/>
        <v>9.7047772410091257E-2</v>
      </c>
      <c r="F422" s="1266">
        <f t="shared" si="395"/>
        <v>0</v>
      </c>
      <c r="G422" s="1239">
        <f t="shared" si="395"/>
        <v>0</v>
      </c>
      <c r="H422" s="1177">
        <f t="shared" si="395"/>
        <v>0.13637880415435757</v>
      </c>
      <c r="I422" s="1198">
        <f t="shared" si="394"/>
        <v>0.19059172206244934</v>
      </c>
      <c r="J422" s="1723"/>
      <c r="K422" t="s">
        <v>4331</v>
      </c>
    </row>
    <row r="423" spans="1:11" customFormat="1" x14ac:dyDescent="0.25">
      <c r="A423" s="3472"/>
      <c r="B423" s="1181" t="s">
        <v>4311</v>
      </c>
      <c r="C423" s="1207">
        <f t="shared" ref="C423:H423" si="396">C420/C282</f>
        <v>0.10585585585585586</v>
      </c>
      <c r="D423" s="1208">
        <f t="shared" si="396"/>
        <v>0.63660056657223796</v>
      </c>
      <c r="E423" s="1209">
        <f t="shared" si="396"/>
        <v>7.2010938370385372E-2</v>
      </c>
      <c r="F423" s="1266">
        <f t="shared" si="396"/>
        <v>0</v>
      </c>
      <c r="G423" s="1239">
        <f t="shared" si="396"/>
        <v>0</v>
      </c>
      <c r="H423" s="1177">
        <f t="shared" si="396"/>
        <v>0.10658128590352062</v>
      </c>
      <c r="I423" s="1198">
        <f t="shared" si="394"/>
        <v>0.16289347215969585</v>
      </c>
      <c r="J423" s="1723"/>
      <c r="K423" t="s">
        <v>4332</v>
      </c>
    </row>
    <row r="424" spans="1:11" customFormat="1" x14ac:dyDescent="0.25">
      <c r="A424" s="3472"/>
      <c r="B424" s="1203" t="s">
        <v>4333</v>
      </c>
      <c r="C424" s="1213">
        <f>C381/C399</f>
        <v>1.75</v>
      </c>
      <c r="D424" s="1213">
        <f t="shared" ref="D424:E424" si="397">D381/D399</f>
        <v>6.5</v>
      </c>
      <c r="E424" s="1213">
        <f t="shared" si="397"/>
        <v>3.6666666666666665</v>
      </c>
      <c r="F424" s="1268"/>
      <c r="G424" s="1241"/>
      <c r="H424" s="1213">
        <f>H381/H399</f>
        <v>3</v>
      </c>
      <c r="I424" s="1213">
        <f>AVERAGE(C424:G424)</f>
        <v>3.9722222222222219</v>
      </c>
      <c r="J424" s="1725"/>
      <c r="K424" s="27" t="s">
        <v>4334</v>
      </c>
    </row>
    <row r="425" spans="1:11" customFormat="1" x14ac:dyDescent="0.25">
      <c r="A425" s="3472"/>
      <c r="B425" s="1181" t="s">
        <v>4223</v>
      </c>
      <c r="C425" s="1207">
        <f t="shared" ref="C425:H425" si="398">C424/C288</f>
        <v>3.6994485294117647E-2</v>
      </c>
      <c r="D425" s="1208">
        <f t="shared" si="398"/>
        <v>0.19927333705980993</v>
      </c>
      <c r="E425" s="1209">
        <f t="shared" si="398"/>
        <v>0.11888695553763669</v>
      </c>
      <c r="F425" s="1266">
        <f t="shared" si="398"/>
        <v>0</v>
      </c>
      <c r="G425" s="1239">
        <f t="shared" si="398"/>
        <v>0</v>
      </c>
      <c r="H425" s="1177">
        <f t="shared" si="398"/>
        <v>9.5179613140927238E-2</v>
      </c>
      <c r="I425" s="1198">
        <f t="shared" ref="I425:I479" si="399">AVERAGE(C425:G425)</f>
        <v>7.1030955578312849E-2</v>
      </c>
      <c r="J425" s="1723"/>
      <c r="K425" t="s">
        <v>4335</v>
      </c>
    </row>
    <row r="426" spans="1:11" customFormat="1" x14ac:dyDescent="0.25">
      <c r="A426" s="3472"/>
      <c r="B426" s="1181" t="s">
        <v>4224</v>
      </c>
      <c r="C426" s="1207">
        <f t="shared" ref="C426:H426" si="400">C424/C305</f>
        <v>4.5674106968953292E-2</v>
      </c>
      <c r="D426" s="1208">
        <f t="shared" si="400"/>
        <v>0.48996655518394649</v>
      </c>
      <c r="E426" s="1209">
        <f t="shared" si="400"/>
        <v>0.12891516282928853</v>
      </c>
      <c r="F426" s="1266">
        <f t="shared" si="400"/>
        <v>0</v>
      </c>
      <c r="G426" s="1239">
        <f t="shared" si="400"/>
        <v>0</v>
      </c>
      <c r="H426" s="1177">
        <f t="shared" si="400"/>
        <v>0.10483658159610962</v>
      </c>
      <c r="I426" s="1198">
        <f t="shared" si="399"/>
        <v>0.13291116499643765</v>
      </c>
      <c r="J426" s="1723"/>
      <c r="K426" t="s">
        <v>4336</v>
      </c>
    </row>
    <row r="427" spans="1:11" customFormat="1" x14ac:dyDescent="0.25">
      <c r="A427" s="3472"/>
      <c r="B427" s="1181" t="s">
        <v>4311</v>
      </c>
      <c r="C427" s="1207">
        <f t="shared" ref="C427:H427" si="401">C424/C308</f>
        <v>4.6403385049365309E-2</v>
      </c>
      <c r="D427" s="1208">
        <f t="shared" si="401"/>
        <v>0.41257485029940122</v>
      </c>
      <c r="E427" s="1209">
        <f t="shared" si="401"/>
        <v>0.11063369298831918</v>
      </c>
      <c r="F427" s="1266">
        <f t="shared" si="401"/>
        <v>0</v>
      </c>
      <c r="G427" s="1239">
        <f t="shared" si="401"/>
        <v>0</v>
      </c>
      <c r="H427" s="1177">
        <f t="shared" si="401"/>
        <v>9.2093941387862532E-2</v>
      </c>
      <c r="I427" s="1198">
        <f t="shared" si="399"/>
        <v>0.11392238566741715</v>
      </c>
      <c r="J427" s="1723"/>
      <c r="K427" t="s">
        <v>4337</v>
      </c>
    </row>
    <row r="428" spans="1:11" s="325" customFormat="1" x14ac:dyDescent="0.25">
      <c r="A428" s="3472"/>
      <c r="B428" s="1203" t="s">
        <v>4338</v>
      </c>
      <c r="C428" s="1206">
        <f>C386/C399</f>
        <v>0.625</v>
      </c>
      <c r="D428" s="1206">
        <f t="shared" ref="D428:H428" si="402">D386/D399</f>
        <v>-17.5</v>
      </c>
      <c r="E428" s="1206">
        <f t="shared" si="402"/>
        <v>1.3333333333333333</v>
      </c>
      <c r="F428" s="1265"/>
      <c r="G428" s="1238"/>
      <c r="H428" s="1206">
        <f t="shared" si="402"/>
        <v>-3.5882352941176472</v>
      </c>
      <c r="I428" s="1206">
        <f t="shared" si="399"/>
        <v>-5.1805555555555554</v>
      </c>
      <c r="J428" s="1718"/>
      <c r="K428" s="1220" t="s">
        <v>4339</v>
      </c>
    </row>
    <row r="429" spans="1:11" s="325" customFormat="1" x14ac:dyDescent="0.25">
      <c r="A429" s="3472"/>
      <c r="B429" s="1182" t="s">
        <v>4223</v>
      </c>
      <c r="C429" s="1207">
        <f t="shared" ref="C429:H429" si="403">C428/C314</f>
        <v>0.18879970813571689</v>
      </c>
      <c r="D429" s="1208">
        <f t="shared" si="403"/>
        <v>-2.1059071729957806</v>
      </c>
      <c r="E429" s="1209">
        <f t="shared" si="403"/>
        <v>0.23278488726386348</v>
      </c>
      <c r="F429" s="1266">
        <f t="shared" si="403"/>
        <v>0</v>
      </c>
      <c r="G429" s="1239">
        <f t="shared" si="403"/>
        <v>0</v>
      </c>
      <c r="H429" s="1199">
        <f t="shared" si="403"/>
        <v>-0.59328127001722952</v>
      </c>
      <c r="I429" s="1198">
        <f t="shared" si="399"/>
        <v>-0.33686451551924002</v>
      </c>
      <c r="J429" s="1723"/>
      <c r="K429" s="325" t="s">
        <v>4340</v>
      </c>
    </row>
    <row r="430" spans="1:11" x14ac:dyDescent="0.25">
      <c r="A430" s="3472"/>
      <c r="B430" s="1182" t="s">
        <v>4224</v>
      </c>
      <c r="C430" s="1207">
        <f t="shared" ref="C430:H430" si="404">C428/C331</f>
        <v>0.10372801585335645</v>
      </c>
      <c r="D430" s="1208">
        <f t="shared" si="404"/>
        <v>-3.815104166666667</v>
      </c>
      <c r="E430" s="1209">
        <f t="shared" si="404"/>
        <v>0.15029093931837073</v>
      </c>
      <c r="F430" s="1266">
        <f t="shared" si="404"/>
        <v>0</v>
      </c>
      <c r="G430" s="1239">
        <f t="shared" si="404"/>
        <v>0</v>
      </c>
      <c r="H430" s="1200">
        <f t="shared" si="404"/>
        <v>-0.53246264089115725</v>
      </c>
      <c r="I430" s="1198">
        <f t="shared" si="399"/>
        <v>-0.71221704229898797</v>
      </c>
      <c r="J430" s="1723"/>
      <c r="K430" s="325" t="s">
        <v>4341</v>
      </c>
    </row>
    <row r="431" spans="1:11" x14ac:dyDescent="0.25">
      <c r="A431" s="3472"/>
      <c r="B431" s="1182" t="s">
        <v>4311</v>
      </c>
      <c r="C431" s="1207">
        <f t="shared" ref="C431:H431" si="405">C428/C334</f>
        <v>6.5863228699551565E-2</v>
      </c>
      <c r="D431" s="1208">
        <f t="shared" si="405"/>
        <v>-3.1334459459459461</v>
      </c>
      <c r="E431" s="1209">
        <f t="shared" si="405"/>
        <v>0.15703814138402286</v>
      </c>
      <c r="F431" s="1266">
        <f t="shared" si="405"/>
        <v>0</v>
      </c>
      <c r="G431" s="1239">
        <f t="shared" si="405"/>
        <v>0</v>
      </c>
      <c r="H431" s="1199">
        <f t="shared" si="405"/>
        <v>-0.41682909516995842</v>
      </c>
      <c r="I431" s="1198">
        <f t="shared" si="399"/>
        <v>-0.58210891517247432</v>
      </c>
      <c r="J431" s="1723"/>
      <c r="K431" s="325" t="s">
        <v>4342</v>
      </c>
    </row>
    <row r="432" spans="1:11" x14ac:dyDescent="0.25">
      <c r="A432" s="3472"/>
      <c r="B432" s="1203" t="s">
        <v>4343</v>
      </c>
      <c r="C432" s="1206">
        <f>C391/C396</f>
        <v>-5.8823529411764705E-3</v>
      </c>
      <c r="D432" s="1206">
        <f t="shared" ref="D432:H432" si="406">D391/D396</f>
        <v>-1.8867924528301886E-2</v>
      </c>
      <c r="E432" s="1206">
        <f t="shared" si="406"/>
        <v>-1.8518518518518517E-2</v>
      </c>
      <c r="F432" s="1265"/>
      <c r="G432" s="1238"/>
      <c r="H432" s="1206">
        <f t="shared" si="406"/>
        <v>-1.2121212121212121E-2</v>
      </c>
      <c r="I432" s="1206">
        <f t="shared" si="399"/>
        <v>-1.4422931995998959E-2</v>
      </c>
      <c r="J432" s="1718"/>
      <c r="K432" s="1220" t="s">
        <v>4344</v>
      </c>
    </row>
    <row r="433" spans="1:11" x14ac:dyDescent="0.25">
      <c r="A433" s="3472"/>
      <c r="B433" s="1182" t="s">
        <v>4223</v>
      </c>
      <c r="C433" s="1207">
        <f t="shared" ref="C433:H433" si="407">C432/C340</f>
        <v>0.39988199670481361</v>
      </c>
      <c r="D433" s="1208">
        <f t="shared" si="407"/>
        <v>1.0178520352306462</v>
      </c>
      <c r="E433" s="1209">
        <f t="shared" si="407"/>
        <v>1.8266956311851315</v>
      </c>
      <c r="F433" s="1266">
        <f t="shared" si="407"/>
        <v>0</v>
      </c>
      <c r="G433" s="1239">
        <f t="shared" si="407"/>
        <v>0</v>
      </c>
      <c r="H433" s="1199">
        <f t="shared" si="407"/>
        <v>0.87197744392543031</v>
      </c>
      <c r="I433" s="1198">
        <f t="shared" si="399"/>
        <v>0.64888593262411831</v>
      </c>
      <c r="J433" s="1723"/>
      <c r="K433" s="325" t="s">
        <v>4345</v>
      </c>
    </row>
    <row r="434" spans="1:11" x14ac:dyDescent="0.25">
      <c r="A434" s="3472"/>
      <c r="B434" s="1182" t="s">
        <v>4224</v>
      </c>
      <c r="C434" s="1207">
        <f t="shared" ref="C434:H434" si="408">C432/C357</f>
        <v>0.41039282607240851</v>
      </c>
      <c r="D434" s="1208">
        <f t="shared" si="408"/>
        <v>0.44498622005511979</v>
      </c>
      <c r="E434" s="1209">
        <f t="shared" si="408"/>
        <v>1.4799809342230694</v>
      </c>
      <c r="F434" s="1266">
        <f t="shared" si="408"/>
        <v>0</v>
      </c>
      <c r="G434" s="1239">
        <f t="shared" si="408"/>
        <v>0</v>
      </c>
      <c r="H434" s="1199">
        <f t="shared" si="408"/>
        <v>0.7911706728426986</v>
      </c>
      <c r="I434" s="1198">
        <f t="shared" si="399"/>
        <v>0.46707199607011951</v>
      </c>
      <c r="J434" s="1723"/>
      <c r="K434" s="325" t="s">
        <v>4346</v>
      </c>
    </row>
    <row r="435" spans="1:11" ht="15.75" thickBot="1" x14ac:dyDescent="0.3">
      <c r="A435" s="3473"/>
      <c r="B435" s="1183" t="s">
        <v>4311</v>
      </c>
      <c r="C435" s="1215">
        <f t="shared" ref="C435:H435" si="409">C432/C360</f>
        <v>0.43056633048875098</v>
      </c>
      <c r="D435" s="1216">
        <f t="shared" si="409"/>
        <v>0.39457211839399087</v>
      </c>
      <c r="E435" s="1217">
        <f t="shared" si="409"/>
        <v>1.6832459617269742</v>
      </c>
      <c r="F435" s="1269">
        <f t="shared" si="409"/>
        <v>0</v>
      </c>
      <c r="G435" s="1242">
        <f t="shared" si="409"/>
        <v>0</v>
      </c>
      <c r="H435" s="1201">
        <f t="shared" si="409"/>
        <v>0.8321562423489085</v>
      </c>
      <c r="I435" s="1202">
        <f t="shared" si="399"/>
        <v>0.50167688212194317</v>
      </c>
      <c r="J435" s="1723"/>
      <c r="K435" s="325" t="s">
        <v>4347</v>
      </c>
    </row>
    <row r="436" spans="1:11" customFormat="1" x14ac:dyDescent="0.25">
      <c r="A436" s="3471" t="s">
        <v>3640</v>
      </c>
      <c r="B436" s="844" t="s">
        <v>935</v>
      </c>
      <c r="C436" s="1235"/>
      <c r="D436" s="1235"/>
      <c r="E436" s="1245">
        <f>SG!B62</f>
        <v>15</v>
      </c>
      <c r="F436" s="826">
        <f>CA!B24</f>
        <v>1</v>
      </c>
      <c r="G436" s="826">
        <f>CM!B22</f>
        <v>0</v>
      </c>
      <c r="H436" s="826">
        <f t="shared" ref="H436" si="410">SUM(C436:G436)</f>
        <v>16</v>
      </c>
      <c r="I436" s="1222">
        <f t="shared" si="399"/>
        <v>5.333333333333333</v>
      </c>
      <c r="J436" s="1715"/>
      <c r="K436" s="27" t="s">
        <v>4264</v>
      </c>
    </row>
    <row r="437" spans="1:11" customFormat="1" x14ac:dyDescent="0.25">
      <c r="A437" s="3472"/>
      <c r="B437" s="845" t="s">
        <v>4265</v>
      </c>
      <c r="C437" s="1236">
        <f t="shared" ref="C437:H437" si="411">C436/C2</f>
        <v>0</v>
      </c>
      <c r="D437" s="1236">
        <f t="shared" si="411"/>
        <v>0</v>
      </c>
      <c r="E437" s="1186">
        <f t="shared" si="411"/>
        <v>6.3659126596783092E-4</v>
      </c>
      <c r="F437" s="1187">
        <f t="shared" si="411"/>
        <v>6.3079543304106481E-5</v>
      </c>
      <c r="G437" s="1188">
        <f t="shared" si="411"/>
        <v>0</v>
      </c>
      <c r="H437" s="1194">
        <f t="shared" si="411"/>
        <v>1.3645822672534371E-4</v>
      </c>
      <c r="I437" s="1189">
        <f t="shared" si="399"/>
        <v>1.3993416185438748E-4</v>
      </c>
      <c r="J437" s="1716"/>
      <c r="K437" t="s">
        <v>4266</v>
      </c>
    </row>
    <row r="438" spans="1:11" customFormat="1" x14ac:dyDescent="0.25">
      <c r="A438" s="3472"/>
      <c r="B438" s="845" t="s">
        <v>4267</v>
      </c>
      <c r="C438" s="1236">
        <f t="shared" ref="C438:H438" si="412">C436/C19</f>
        <v>0</v>
      </c>
      <c r="D438" s="1236">
        <f t="shared" si="412"/>
        <v>0</v>
      </c>
      <c r="E438" s="1186">
        <f t="shared" si="412"/>
        <v>1.1667703795892968E-3</v>
      </c>
      <c r="F438" s="1187">
        <f t="shared" si="412"/>
        <v>1.2097749818533752E-4</v>
      </c>
      <c r="G438" s="1188">
        <f t="shared" si="412"/>
        <v>0</v>
      </c>
      <c r="H438" s="1194">
        <f t="shared" si="412"/>
        <v>3.0157952275040525E-4</v>
      </c>
      <c r="I438" s="1189">
        <f t="shared" si="399"/>
        <v>2.5754957555492689E-4</v>
      </c>
      <c r="J438" s="1716"/>
      <c r="K438" t="s">
        <v>4268</v>
      </c>
    </row>
    <row r="439" spans="1:11" customFormat="1" x14ac:dyDescent="0.25">
      <c r="A439" s="3472"/>
      <c r="B439" s="845" t="s">
        <v>4269</v>
      </c>
      <c r="C439" s="1236">
        <f t="shared" ref="C439:H439" si="413">C436/C7</f>
        <v>0</v>
      </c>
      <c r="D439" s="1236">
        <f t="shared" si="413"/>
        <v>0</v>
      </c>
      <c r="E439" s="1186">
        <f t="shared" si="413"/>
        <v>6.29458665547629E-3</v>
      </c>
      <c r="F439" s="1187">
        <f t="shared" si="413"/>
        <v>5.6242969628796406E-4</v>
      </c>
      <c r="G439" s="1188">
        <f t="shared" si="413"/>
        <v>0</v>
      </c>
      <c r="H439" s="1194">
        <f t="shared" si="413"/>
        <v>1.1816838995568684E-3</v>
      </c>
      <c r="I439" s="1189">
        <f t="shared" si="399"/>
        <v>1.3714032703528508E-3</v>
      </c>
      <c r="J439" s="1716"/>
      <c r="K439" t="s">
        <v>4270</v>
      </c>
    </row>
    <row r="440" spans="1:11" customFormat="1" x14ac:dyDescent="0.25">
      <c r="A440" s="3472"/>
      <c r="B440" s="845" t="s">
        <v>4271</v>
      </c>
      <c r="C440" s="1236">
        <f t="shared" ref="C440:H440" si="414">C436/C13</f>
        <v>0</v>
      </c>
      <c r="D440" s="1236">
        <f t="shared" si="414"/>
        <v>0</v>
      </c>
      <c r="E440" s="1186">
        <f t="shared" si="414"/>
        <v>7.0422535211267607E-3</v>
      </c>
      <c r="F440" s="1187">
        <f t="shared" si="414"/>
        <v>6.3331222292590248E-4</v>
      </c>
      <c r="G440" s="1188">
        <f t="shared" si="414"/>
        <v>0</v>
      </c>
      <c r="H440" s="1205">
        <f t="shared" si="414"/>
        <v>2.2643645626945937E-3</v>
      </c>
      <c r="I440" s="1193">
        <f t="shared" si="399"/>
        <v>1.5351131488105325E-3</v>
      </c>
      <c r="J440" s="1717"/>
      <c r="K440" t="s">
        <v>4272</v>
      </c>
    </row>
    <row r="441" spans="1:11" customFormat="1" x14ac:dyDescent="0.25">
      <c r="A441" s="3472"/>
      <c r="B441" s="1203" t="s">
        <v>4273</v>
      </c>
      <c r="C441" s="1237"/>
      <c r="D441" s="1237"/>
      <c r="E441" s="1246">
        <f>SG!C62</f>
        <v>4</v>
      </c>
      <c r="F441" s="1204">
        <f>CA!C24</f>
        <v>-1</v>
      </c>
      <c r="G441" s="1204">
        <f>CM!C22</f>
        <v>0</v>
      </c>
      <c r="H441" s="1204">
        <f t="shared" ref="H441" si="415">SUM(C441:G441)</f>
        <v>3</v>
      </c>
      <c r="I441" s="1206">
        <f t="shared" si="399"/>
        <v>1</v>
      </c>
      <c r="J441" s="1718"/>
      <c r="K441" s="27" t="s">
        <v>4274</v>
      </c>
    </row>
    <row r="442" spans="1:11" customFormat="1" x14ac:dyDescent="0.25">
      <c r="A442" s="3472"/>
      <c r="B442" s="845" t="s">
        <v>4275</v>
      </c>
      <c r="C442" s="1236">
        <f t="shared" ref="C442:H442" si="416">C441/C28</f>
        <v>0</v>
      </c>
      <c r="D442" s="1236">
        <f t="shared" si="416"/>
        <v>0</v>
      </c>
      <c r="E442" s="1186">
        <f t="shared" si="416"/>
        <v>9.1407678244972577E-4</v>
      </c>
      <c r="F442" s="1187">
        <f t="shared" si="416"/>
        <v>-3.8387715930902113E-4</v>
      </c>
      <c r="G442" s="1188">
        <f t="shared" si="416"/>
        <v>0</v>
      </c>
      <c r="H442" s="1192">
        <f t="shared" si="416"/>
        <v>1.3333925952264546E-4</v>
      </c>
      <c r="I442" s="1193">
        <f t="shared" si="399"/>
        <v>1.0603992462814094E-4</v>
      </c>
      <c r="J442" s="1717"/>
      <c r="K442" t="s">
        <v>4276</v>
      </c>
    </row>
    <row r="443" spans="1:11" customFormat="1" x14ac:dyDescent="0.25">
      <c r="A443" s="3472"/>
      <c r="B443" s="845" t="s">
        <v>4277</v>
      </c>
      <c r="C443" s="1236">
        <f t="shared" ref="C443:H443" si="417">C441/C45</f>
        <v>0</v>
      </c>
      <c r="D443" s="1236">
        <f t="shared" si="417"/>
        <v>0</v>
      </c>
      <c r="E443" s="1186">
        <f t="shared" si="417"/>
        <v>9.9750623441396502E-4</v>
      </c>
      <c r="F443" s="1187">
        <f t="shared" si="417"/>
        <v>-4.0799673602611179E-4</v>
      </c>
      <c r="G443" s="1188">
        <f t="shared" si="417"/>
        <v>0</v>
      </c>
      <c r="H443" s="1192">
        <f t="shared" si="417"/>
        <v>2.4011525532255482E-4</v>
      </c>
      <c r="I443" s="1193">
        <f t="shared" si="399"/>
        <v>1.1790189967757065E-4</v>
      </c>
      <c r="J443" s="1717"/>
      <c r="K443" t="s">
        <v>4278</v>
      </c>
    </row>
    <row r="444" spans="1:11" customFormat="1" x14ac:dyDescent="0.25">
      <c r="A444" s="3472"/>
      <c r="B444" s="845" t="s">
        <v>4279</v>
      </c>
      <c r="C444" s="1236">
        <f t="shared" ref="C444:H444" si="418">C441/C33</f>
        <v>0</v>
      </c>
      <c r="D444" s="1236">
        <f t="shared" si="418"/>
        <v>0</v>
      </c>
      <c r="E444" s="1186">
        <f t="shared" si="418"/>
        <v>3.0143180105501131E-3</v>
      </c>
      <c r="F444" s="1187">
        <f t="shared" si="418"/>
        <v>-1.4265335235378032E-3</v>
      </c>
      <c r="G444" s="1188">
        <f t="shared" si="418"/>
        <v>0</v>
      </c>
      <c r="H444" s="1192">
        <f t="shared" si="418"/>
        <v>1.4619883040935672E-3</v>
      </c>
      <c r="I444" s="1193">
        <f t="shared" si="399"/>
        <v>3.17556897402462E-4</v>
      </c>
      <c r="J444" s="1717"/>
      <c r="K444" t="s">
        <v>4280</v>
      </c>
    </row>
    <row r="445" spans="1:11" customFormat="1" x14ac:dyDescent="0.25">
      <c r="A445" s="3472"/>
      <c r="B445" s="845" t="s">
        <v>4281</v>
      </c>
      <c r="C445" s="1236">
        <f t="shared" ref="C445:H445" si="419">C441/C39</f>
        <v>0</v>
      </c>
      <c r="D445" s="1236">
        <f t="shared" si="419"/>
        <v>0</v>
      </c>
      <c r="E445" s="1186">
        <f t="shared" si="419"/>
        <v>3.3140016570008283E-3</v>
      </c>
      <c r="F445" s="1187">
        <f t="shared" si="419"/>
        <v>-1.5723270440251573E-3</v>
      </c>
      <c r="G445" s="1188">
        <f t="shared" si="419"/>
        <v>0</v>
      </c>
      <c r="H445" s="1192">
        <f t="shared" si="419"/>
        <v>7.6923076923076927E-2</v>
      </c>
      <c r="I445" s="1193">
        <f t="shared" si="399"/>
        <v>3.4833492259513419E-4</v>
      </c>
      <c r="J445" s="1717"/>
      <c r="K445" t="s">
        <v>4282</v>
      </c>
    </row>
    <row r="446" spans="1:11" customFormat="1" x14ac:dyDescent="0.25">
      <c r="A446" s="3472"/>
      <c r="B446" s="1203" t="s">
        <v>4283</v>
      </c>
      <c r="C446" s="1237"/>
      <c r="D446" s="1237"/>
      <c r="E446" s="1246">
        <f>SG!F62</f>
        <v>0</v>
      </c>
      <c r="F446" s="1204">
        <f>CA!F24</f>
        <v>0</v>
      </c>
      <c r="G446" s="1204">
        <f>CM!G22</f>
        <v>0</v>
      </c>
      <c r="H446" s="1204">
        <f t="shared" ref="H446" si="420">SUM(C446:G446)</f>
        <v>0</v>
      </c>
      <c r="I446" s="1206">
        <f t="shared" si="399"/>
        <v>0</v>
      </c>
      <c r="J446" s="1719"/>
      <c r="K446" s="1178" t="s">
        <v>4284</v>
      </c>
    </row>
    <row r="447" spans="1:11" customFormat="1" x14ac:dyDescent="0.25">
      <c r="A447" s="3472"/>
      <c r="B447" s="845" t="s">
        <v>4285</v>
      </c>
      <c r="C447" s="1236">
        <f t="shared" ref="C447:H447" si="421">C446/C54</f>
        <v>0</v>
      </c>
      <c r="D447" s="1236">
        <f t="shared" si="421"/>
        <v>0</v>
      </c>
      <c r="E447" s="1186">
        <f t="shared" si="421"/>
        <v>0</v>
      </c>
      <c r="F447" s="1187">
        <f t="shared" si="421"/>
        <v>0</v>
      </c>
      <c r="G447" s="1188">
        <f t="shared" si="421"/>
        <v>0</v>
      </c>
      <c r="H447" s="1194">
        <f t="shared" si="421"/>
        <v>0</v>
      </c>
      <c r="I447" s="1193">
        <f t="shared" si="399"/>
        <v>0</v>
      </c>
      <c r="J447" s="1717"/>
      <c r="K447" t="s">
        <v>4286</v>
      </c>
    </row>
    <row r="448" spans="1:11" customFormat="1" x14ac:dyDescent="0.25">
      <c r="A448" s="3472"/>
      <c r="B448" s="845" t="s">
        <v>4287</v>
      </c>
      <c r="C448" s="1236">
        <f t="shared" ref="C448:H448" si="422">C446/C71</f>
        <v>0</v>
      </c>
      <c r="D448" s="1236">
        <f t="shared" si="422"/>
        <v>0</v>
      </c>
      <c r="E448" s="1186">
        <f t="shared" si="422"/>
        <v>0</v>
      </c>
      <c r="F448" s="1187">
        <f t="shared" si="422"/>
        <v>0</v>
      </c>
      <c r="G448" s="1188">
        <f t="shared" si="422"/>
        <v>0</v>
      </c>
      <c r="H448" s="1194">
        <f t="shared" si="422"/>
        <v>0</v>
      </c>
      <c r="I448" s="1193">
        <f t="shared" si="399"/>
        <v>0</v>
      </c>
      <c r="J448" s="1717"/>
      <c r="K448" t="s">
        <v>4288</v>
      </c>
    </row>
    <row r="449" spans="1:11" customFormat="1" x14ac:dyDescent="0.25">
      <c r="A449" s="3472"/>
      <c r="B449" s="845" t="s">
        <v>4289</v>
      </c>
      <c r="C449" s="1243">
        <v>0</v>
      </c>
      <c r="D449" s="1244">
        <v>0</v>
      </c>
      <c r="E449" s="1197">
        <v>0</v>
      </c>
      <c r="F449" s="1187">
        <v>0</v>
      </c>
      <c r="G449" s="1188">
        <v>0</v>
      </c>
      <c r="H449" s="1190">
        <v>0</v>
      </c>
      <c r="I449" s="1191">
        <f t="shared" si="399"/>
        <v>0</v>
      </c>
      <c r="J449" s="1720"/>
      <c r="K449" t="s">
        <v>4290</v>
      </c>
    </row>
    <row r="450" spans="1:11" customFormat="1" x14ac:dyDescent="0.25">
      <c r="A450" s="3472"/>
      <c r="B450" s="845" t="s">
        <v>4291</v>
      </c>
      <c r="C450" s="1236" t="e">
        <f t="shared" ref="C450" si="423">C446/C441</f>
        <v>#DIV/0!</v>
      </c>
      <c r="D450" s="1236" t="e">
        <f t="shared" ref="D450:H450" si="424">D446/D441</f>
        <v>#DIV/0!</v>
      </c>
      <c r="E450" s="1186">
        <f t="shared" si="424"/>
        <v>0</v>
      </c>
      <c r="F450" s="1187">
        <f t="shared" si="424"/>
        <v>0</v>
      </c>
      <c r="G450" s="1188" t="e">
        <f t="shared" si="424"/>
        <v>#DIV/0!</v>
      </c>
      <c r="H450" s="1205">
        <f t="shared" si="424"/>
        <v>0</v>
      </c>
      <c r="I450" s="1191" t="e">
        <f t="shared" si="399"/>
        <v>#DIV/0!</v>
      </c>
      <c r="J450" s="1720"/>
      <c r="K450" t="s">
        <v>4292</v>
      </c>
    </row>
    <row r="451" spans="1:11" customFormat="1" x14ac:dyDescent="0.25">
      <c r="A451" s="3472"/>
      <c r="B451" s="1203" t="s">
        <v>10</v>
      </c>
      <c r="C451" s="1237"/>
      <c r="D451" s="1237"/>
      <c r="E451" s="1246">
        <f>SG!G62</f>
        <v>44</v>
      </c>
      <c r="F451" s="1204">
        <f>CA!G24</f>
        <v>0</v>
      </c>
      <c r="G451" s="1204">
        <f>CM!H22</f>
        <v>9</v>
      </c>
      <c r="H451" s="1204">
        <f t="shared" ref="H451" si="425">SUM(C451:G451)</f>
        <v>53</v>
      </c>
      <c r="I451" s="1204">
        <f t="shared" si="399"/>
        <v>17.666666666666668</v>
      </c>
      <c r="J451" s="1721"/>
      <c r="K451" s="27" t="s">
        <v>4293</v>
      </c>
    </row>
    <row r="452" spans="1:11" customFormat="1" x14ac:dyDescent="0.25">
      <c r="A452" s="3472"/>
      <c r="B452" s="845" t="s">
        <v>4294</v>
      </c>
      <c r="C452" s="1236">
        <f t="shared" ref="C452:H452" si="426">C451/C80</f>
        <v>0</v>
      </c>
      <c r="D452" s="1236">
        <f t="shared" si="426"/>
        <v>0</v>
      </c>
      <c r="E452" s="1186">
        <f t="shared" si="426"/>
        <v>3.2299741602067185E-4</v>
      </c>
      <c r="F452" s="1187">
        <f t="shared" si="426"/>
        <v>0</v>
      </c>
      <c r="G452" s="1188">
        <f t="shared" si="426"/>
        <v>1.1504684963376753E-4</v>
      </c>
      <c r="H452" s="1194">
        <f t="shared" si="426"/>
        <v>9.3011501837415896E-5</v>
      </c>
      <c r="I452" s="1189">
        <f t="shared" si="399"/>
        <v>8.760885313088788E-5</v>
      </c>
      <c r="J452" s="1716"/>
      <c r="K452" t="s">
        <v>4295</v>
      </c>
    </row>
    <row r="453" spans="1:11" customFormat="1" x14ac:dyDescent="0.25">
      <c r="A453" s="3472"/>
      <c r="B453" s="845" t="s">
        <v>4296</v>
      </c>
      <c r="C453" s="1236">
        <f t="shared" ref="C453:H453" si="427">C451/C97</f>
        <v>0</v>
      </c>
      <c r="D453" s="1236">
        <f t="shared" si="427"/>
        <v>0</v>
      </c>
      <c r="E453" s="1186">
        <f t="shared" si="427"/>
        <v>5.2484046042822207E-4</v>
      </c>
      <c r="F453" s="1187">
        <f t="shared" si="427"/>
        <v>0</v>
      </c>
      <c r="G453" s="1188">
        <f t="shared" si="427"/>
        <v>7.2586498911202514E-4</v>
      </c>
      <c r="H453" s="1194">
        <f t="shared" si="427"/>
        <v>2.0083897640331498E-4</v>
      </c>
      <c r="I453" s="1189">
        <f t="shared" si="399"/>
        <v>2.5014108990804943E-4</v>
      </c>
      <c r="J453" s="1716"/>
      <c r="K453" t="s">
        <v>4297</v>
      </c>
    </row>
    <row r="454" spans="1:11" customFormat="1" x14ac:dyDescent="0.25">
      <c r="A454" s="3472"/>
      <c r="B454" s="1203" t="s">
        <v>14</v>
      </c>
      <c r="C454" s="1237"/>
      <c r="D454" s="1237"/>
      <c r="E454" s="1246">
        <f>SG!J62</f>
        <v>1</v>
      </c>
      <c r="F454" s="1204">
        <f>CA!J24</f>
        <v>1</v>
      </c>
      <c r="G454" s="1204">
        <f>CM!K22</f>
        <v>3</v>
      </c>
      <c r="H454" s="1204">
        <f t="shared" ref="H454" si="428">SUM(C454:G454)</f>
        <v>5</v>
      </c>
      <c r="I454" s="1221">
        <f t="shared" si="399"/>
        <v>1.6666666666666667</v>
      </c>
      <c r="J454" s="1722"/>
      <c r="K454" s="27" t="s">
        <v>4298</v>
      </c>
    </row>
    <row r="455" spans="1:11" customFormat="1" x14ac:dyDescent="0.25">
      <c r="A455" s="3472"/>
      <c r="B455" s="845" t="s">
        <v>4299</v>
      </c>
      <c r="C455" s="1236">
        <f t="shared" ref="C455:H455" si="429">C454/C106</f>
        <v>0</v>
      </c>
      <c r="D455" s="1236">
        <f t="shared" si="429"/>
        <v>0</v>
      </c>
      <c r="E455" s="1186">
        <f t="shared" si="429"/>
        <v>1.3089005235602095E-3</v>
      </c>
      <c r="F455" s="1187">
        <f t="shared" si="429"/>
        <v>1.0526315789473684E-3</v>
      </c>
      <c r="G455" s="1188">
        <f t="shared" si="429"/>
        <v>6.4516129032258064E-3</v>
      </c>
      <c r="H455" s="1194">
        <f t="shared" si="429"/>
        <v>1.3440860215053765E-3</v>
      </c>
      <c r="I455" s="1189">
        <f t="shared" si="399"/>
        <v>1.7626290011466769E-3</v>
      </c>
      <c r="J455" s="1716"/>
      <c r="K455" t="s">
        <v>4300</v>
      </c>
    </row>
    <row r="456" spans="1:11" customFormat="1" x14ac:dyDescent="0.25">
      <c r="A456" s="3472"/>
      <c r="B456" s="845" t="s">
        <v>4301</v>
      </c>
      <c r="C456" s="1236">
        <f t="shared" ref="C456:H456" si="430">C454/C123</f>
        <v>0</v>
      </c>
      <c r="D456" s="1236">
        <f t="shared" si="430"/>
        <v>0</v>
      </c>
      <c r="E456" s="1186">
        <f t="shared" si="430"/>
        <v>2.2123893805309734E-3</v>
      </c>
      <c r="F456" s="1187">
        <f t="shared" si="430"/>
        <v>3.0487804878048782E-3</v>
      </c>
      <c r="G456" s="1188">
        <f t="shared" si="430"/>
        <v>2.7027027027027029E-2</v>
      </c>
      <c r="H456" s="1194">
        <f t="shared" si="430"/>
        <v>2.6968716289104641E-3</v>
      </c>
      <c r="I456" s="1189">
        <f t="shared" si="399"/>
        <v>6.4576393790725757E-3</v>
      </c>
      <c r="J456" s="1716"/>
      <c r="K456" t="s">
        <v>4302</v>
      </c>
    </row>
    <row r="457" spans="1:11" customFormat="1" x14ac:dyDescent="0.25">
      <c r="A457" s="3472"/>
      <c r="B457" s="845" t="s">
        <v>4303</v>
      </c>
      <c r="C457" s="1236">
        <f t="shared" ref="C457:H457" si="431">C454/C111</f>
        <v>0</v>
      </c>
      <c r="D457" s="1236">
        <f t="shared" si="431"/>
        <v>0</v>
      </c>
      <c r="E457" s="1186">
        <f t="shared" si="431"/>
        <v>7.3529411764705881E-3</v>
      </c>
      <c r="F457" s="1187">
        <f t="shared" si="431"/>
        <v>6.2893081761006293E-3</v>
      </c>
      <c r="G457" s="1188">
        <f t="shared" si="431"/>
        <v>4.6153846153846156E-2</v>
      </c>
      <c r="H457" s="1194">
        <f t="shared" si="431"/>
        <v>7.8003120124804995E-3</v>
      </c>
      <c r="I457" s="1189">
        <f t="shared" si="399"/>
        <v>1.1959219101283475E-2</v>
      </c>
      <c r="J457" s="1716"/>
      <c r="K457" t="s">
        <v>4304</v>
      </c>
    </row>
    <row r="458" spans="1:11" customFormat="1" x14ac:dyDescent="0.25">
      <c r="A458" s="3472"/>
      <c r="B458" s="845" t="s">
        <v>4305</v>
      </c>
      <c r="C458" s="1236">
        <f t="shared" ref="C458:H458" si="432">C454/C117</f>
        <v>0</v>
      </c>
      <c r="D458" s="1236">
        <f t="shared" si="432"/>
        <v>0</v>
      </c>
      <c r="E458" s="1186">
        <f t="shared" si="432"/>
        <v>9.5238095238095247E-3</v>
      </c>
      <c r="F458" s="1187">
        <f t="shared" si="432"/>
        <v>1.0101010101010102E-2</v>
      </c>
      <c r="G458" s="1188">
        <f t="shared" si="432"/>
        <v>6.3829787234042548E-2</v>
      </c>
      <c r="H458" s="1205">
        <f t="shared" si="432"/>
        <v>1.278772378516624E-2</v>
      </c>
      <c r="I458" s="1193">
        <f t="shared" si="399"/>
        <v>1.6690921371772437E-2</v>
      </c>
      <c r="J458" s="1717"/>
      <c r="K458" t="s">
        <v>4306</v>
      </c>
    </row>
    <row r="459" spans="1:11" customFormat="1" x14ac:dyDescent="0.25">
      <c r="A459" s="3472"/>
      <c r="B459" s="1203" t="s">
        <v>4307</v>
      </c>
      <c r="C459" s="1238"/>
      <c r="D459" s="1238"/>
      <c r="E459" s="1206">
        <f t="shared" ref="E459:H459" si="433">E436/E451</f>
        <v>0.34090909090909088</v>
      </c>
      <c r="F459" s="1206" t="e">
        <f>F436/F451</f>
        <v>#DIV/0!</v>
      </c>
      <c r="G459" s="1206">
        <f t="shared" si="433"/>
        <v>0</v>
      </c>
      <c r="H459" s="1206">
        <f t="shared" si="433"/>
        <v>0.30188679245283018</v>
      </c>
      <c r="I459" s="1206" t="e">
        <f t="shared" si="399"/>
        <v>#DIV/0!</v>
      </c>
      <c r="J459" s="1718"/>
      <c r="K459" s="27" t="s">
        <v>4308</v>
      </c>
    </row>
    <row r="460" spans="1:11" customFormat="1" x14ac:dyDescent="0.25">
      <c r="A460" s="3472"/>
      <c r="B460" s="845" t="s">
        <v>4223</v>
      </c>
      <c r="C460" s="1239">
        <f t="shared" ref="C460:H460" si="434">C459/C132</f>
        <v>0</v>
      </c>
      <c r="D460" s="1239">
        <f t="shared" si="434"/>
        <v>0</v>
      </c>
      <c r="E460" s="1209">
        <f t="shared" si="434"/>
        <v>1.9708865594364045</v>
      </c>
      <c r="F460" s="1210" t="e">
        <f t="shared" si="434"/>
        <v>#DIV/0!</v>
      </c>
      <c r="G460" s="1211">
        <f t="shared" si="434"/>
        <v>0</v>
      </c>
      <c r="H460" s="1177">
        <f t="shared" si="434"/>
        <v>1.4671113145111092</v>
      </c>
      <c r="I460" s="1198" t="e">
        <f t="shared" si="399"/>
        <v>#DIV/0!</v>
      </c>
      <c r="J460" s="1723"/>
      <c r="K460" t="s">
        <v>4309</v>
      </c>
    </row>
    <row r="461" spans="1:11" customFormat="1" x14ac:dyDescent="0.25">
      <c r="A461" s="3472"/>
      <c r="B461" s="845" t="s">
        <v>4224</v>
      </c>
      <c r="C461" s="1239">
        <f t="shared" ref="C461:H461" si="435">C459/C135</f>
        <v>0</v>
      </c>
      <c r="D461" s="1239">
        <f t="shared" si="435"/>
        <v>0</v>
      </c>
      <c r="E461" s="1209">
        <f t="shared" si="435"/>
        <v>2.2230953357470158</v>
      </c>
      <c r="F461" s="1210" t="e">
        <f t="shared" si="435"/>
        <v>#DIV/0!</v>
      </c>
      <c r="G461" s="1211">
        <f t="shared" si="435"/>
        <v>0</v>
      </c>
      <c r="H461" s="1177">
        <f t="shared" si="435"/>
        <v>1.5015985848523148</v>
      </c>
      <c r="I461" s="1198" t="e">
        <f t="shared" si="399"/>
        <v>#DIV/0!</v>
      </c>
      <c r="J461" s="1723"/>
      <c r="K461" t="s">
        <v>4310</v>
      </c>
    </row>
    <row r="462" spans="1:11" customFormat="1" x14ac:dyDescent="0.25">
      <c r="A462" s="3472"/>
      <c r="B462" s="845" t="s">
        <v>4311</v>
      </c>
      <c r="C462" s="1239">
        <f t="shared" ref="C462:H462" si="436">C459/C152</f>
        <v>0</v>
      </c>
      <c r="D462" s="1239">
        <f t="shared" si="436"/>
        <v>0</v>
      </c>
      <c r="E462" s="1209">
        <f t="shared" si="436"/>
        <v>2.5711570011197624</v>
      </c>
      <c r="F462" s="1210" t="e">
        <f t="shared" si="436"/>
        <v>#DIV/0!</v>
      </c>
      <c r="G462" s="1211">
        <f t="shared" si="436"/>
        <v>0</v>
      </c>
      <c r="H462" s="1177">
        <f t="shared" si="436"/>
        <v>1.687866063234335</v>
      </c>
      <c r="I462" s="1198" t="e">
        <f t="shared" si="399"/>
        <v>#DIV/0!</v>
      </c>
      <c r="J462" s="1723"/>
      <c r="K462" t="s">
        <v>4312</v>
      </c>
    </row>
    <row r="463" spans="1:11" customFormat="1" x14ac:dyDescent="0.25">
      <c r="A463" s="3472"/>
      <c r="B463" s="1203" t="s">
        <v>4313</v>
      </c>
      <c r="C463" s="1238"/>
      <c r="D463" s="1238"/>
      <c r="E463" s="1206">
        <f t="shared" ref="E463:H463" si="437">E441/E451</f>
        <v>9.0909090909090912E-2</v>
      </c>
      <c r="F463" s="1206" t="e">
        <f t="shared" si="437"/>
        <v>#DIV/0!</v>
      </c>
      <c r="G463" s="1206">
        <f t="shared" si="437"/>
        <v>0</v>
      </c>
      <c r="H463" s="1206">
        <f t="shared" si="437"/>
        <v>5.6603773584905662E-2</v>
      </c>
      <c r="I463" s="1206" t="e">
        <f t="shared" si="399"/>
        <v>#DIV/0!</v>
      </c>
      <c r="J463" s="1718"/>
      <c r="K463" s="27" t="s">
        <v>4314</v>
      </c>
    </row>
    <row r="464" spans="1:11" s="1" customFormat="1" x14ac:dyDescent="0.25">
      <c r="A464" s="3472"/>
      <c r="B464" s="845" t="s">
        <v>4223</v>
      </c>
      <c r="C464" s="1239">
        <f t="shared" ref="C464:H464" si="438">C463/C158</f>
        <v>0</v>
      </c>
      <c r="D464" s="1239">
        <f t="shared" si="438"/>
        <v>0</v>
      </c>
      <c r="E464" s="1209">
        <f t="shared" si="438"/>
        <v>2.8299817184643512</v>
      </c>
      <c r="F464" s="1210" t="e">
        <f t="shared" si="438"/>
        <v>#DIV/0!</v>
      </c>
      <c r="G464" s="1211">
        <f t="shared" si="438"/>
        <v>0</v>
      </c>
      <c r="H464" s="1177">
        <f t="shared" si="438"/>
        <v>1.4335781799945826</v>
      </c>
      <c r="I464" s="1198" t="e">
        <f t="shared" si="399"/>
        <v>#DIV/0!</v>
      </c>
      <c r="J464" s="1723"/>
      <c r="K464" t="s">
        <v>4315</v>
      </c>
    </row>
    <row r="465" spans="1:11" s="1" customFormat="1" x14ac:dyDescent="0.25">
      <c r="A465" s="3472"/>
      <c r="B465" s="845" t="s">
        <v>4224</v>
      </c>
      <c r="C465" s="1239">
        <f t="shared" ref="C465:H465" si="439">C463/C175</f>
        <v>0</v>
      </c>
      <c r="D465" s="1239">
        <f t="shared" si="439"/>
        <v>0</v>
      </c>
      <c r="E465" s="1209">
        <f t="shared" si="439"/>
        <v>1.9005894355021538</v>
      </c>
      <c r="F465" s="1210" t="e">
        <f t="shared" si="439"/>
        <v>#DIV/0!</v>
      </c>
      <c r="G465" s="1211">
        <f t="shared" si="439"/>
        <v>0</v>
      </c>
      <c r="H465" s="1177">
        <f t="shared" si="439"/>
        <v>1.1955610391100937</v>
      </c>
      <c r="I465" s="1198" t="e">
        <f t="shared" si="399"/>
        <v>#DIV/0!</v>
      </c>
      <c r="J465" s="1723"/>
      <c r="K465" t="s">
        <v>4316</v>
      </c>
    </row>
    <row r="466" spans="1:11" s="1" customFormat="1" x14ac:dyDescent="0.25">
      <c r="A466" s="3472"/>
      <c r="B466" s="845" t="s">
        <v>4311</v>
      </c>
      <c r="C466" s="1239">
        <f t="shared" ref="C466:H466" si="440">C463/C178</f>
        <v>0</v>
      </c>
      <c r="D466" s="1239">
        <f t="shared" si="440"/>
        <v>0</v>
      </c>
      <c r="E466" s="1209">
        <f t="shared" si="440"/>
        <v>2.6763799003828819</v>
      </c>
      <c r="F466" s="1210" t="e">
        <f t="shared" si="440"/>
        <v>#DIV/0!</v>
      </c>
      <c r="G466" s="1211">
        <f t="shared" si="440"/>
        <v>0</v>
      </c>
      <c r="H466" s="1177">
        <f t="shared" si="440"/>
        <v>1.1975855850646699</v>
      </c>
      <c r="I466" s="1198" t="e">
        <f t="shared" si="399"/>
        <v>#DIV/0!</v>
      </c>
      <c r="J466" s="1723"/>
      <c r="K466" t="s">
        <v>4317</v>
      </c>
    </row>
    <row r="467" spans="1:11" customFormat="1" x14ac:dyDescent="0.25">
      <c r="A467" s="3472"/>
      <c r="B467" s="1203" t="s">
        <v>4318</v>
      </c>
      <c r="C467" s="1238"/>
      <c r="D467" s="1238"/>
      <c r="E467" s="1206">
        <f t="shared" ref="E467:H467" si="441">E441/E436</f>
        <v>0.26666666666666666</v>
      </c>
      <c r="F467" s="1206">
        <f t="shared" si="441"/>
        <v>-1</v>
      </c>
      <c r="G467" s="1206" t="e">
        <f t="shared" si="441"/>
        <v>#DIV/0!</v>
      </c>
      <c r="H467" s="1206">
        <f t="shared" si="441"/>
        <v>0.1875</v>
      </c>
      <c r="I467" s="1206" t="e">
        <f t="shared" si="399"/>
        <v>#DIV/0!</v>
      </c>
      <c r="J467" s="1718"/>
      <c r="K467" s="27" t="s">
        <v>4319</v>
      </c>
    </row>
    <row r="468" spans="1:11" customFormat="1" x14ac:dyDescent="0.25">
      <c r="A468" s="3472"/>
      <c r="B468" s="1181" t="s">
        <v>4223</v>
      </c>
      <c r="C468" s="1239">
        <f t="shared" ref="C468:H468" si="442">C467/C210</f>
        <v>0</v>
      </c>
      <c r="D468" s="1239">
        <f t="shared" si="442"/>
        <v>0</v>
      </c>
      <c r="E468" s="1209">
        <f t="shared" si="442"/>
        <v>1.4358927483241926</v>
      </c>
      <c r="F468" s="1210">
        <f t="shared" si="442"/>
        <v>-6.0856046065259122</v>
      </c>
      <c r="G468" s="1211" t="e">
        <f t="shared" si="442"/>
        <v>#DIV/0!</v>
      </c>
      <c r="H468" s="1177">
        <f t="shared" si="442"/>
        <v>0.97714342859682657</v>
      </c>
      <c r="I468" s="1198" t="e">
        <f t="shared" si="399"/>
        <v>#DIV/0!</v>
      </c>
      <c r="J468" s="1723"/>
      <c r="K468" t="s">
        <v>4320</v>
      </c>
    </row>
    <row r="469" spans="1:11" customFormat="1" x14ac:dyDescent="0.25">
      <c r="A469" s="3472"/>
      <c r="B469" s="1181" t="s">
        <v>4224</v>
      </c>
      <c r="C469" s="1239">
        <f t="shared" ref="C469:H469" si="443">C467/C227</f>
        <v>0</v>
      </c>
      <c r="D469" s="1239">
        <f t="shared" si="443"/>
        <v>0</v>
      </c>
      <c r="E469" s="1209">
        <f t="shared" si="443"/>
        <v>0.85492934330839576</v>
      </c>
      <c r="F469" s="1210">
        <f t="shared" si="443"/>
        <v>-3.3725010199918399</v>
      </c>
      <c r="G469" s="1211" t="e">
        <f t="shared" si="443"/>
        <v>#DIV/0!</v>
      </c>
      <c r="H469" s="1177">
        <f t="shared" si="443"/>
        <v>0.79619217224267647</v>
      </c>
      <c r="I469" s="1198" t="e">
        <f t="shared" si="399"/>
        <v>#DIV/0!</v>
      </c>
      <c r="J469" s="1723"/>
      <c r="K469" t="s">
        <v>4321</v>
      </c>
    </row>
    <row r="470" spans="1:11" customFormat="1" x14ac:dyDescent="0.25">
      <c r="A470" s="3472"/>
      <c r="B470" s="1181" t="s">
        <v>4311</v>
      </c>
      <c r="C470" s="1239">
        <f t="shared" ref="C470:H470" si="444">C467/C230</f>
        <v>0</v>
      </c>
      <c r="D470" s="1239">
        <f t="shared" si="444"/>
        <v>0</v>
      </c>
      <c r="E470" s="1209">
        <f t="shared" si="444"/>
        <v>1.0409243384271336</v>
      </c>
      <c r="F470" s="1210">
        <f t="shared" si="444"/>
        <v>-3.7074285714285717</v>
      </c>
      <c r="G470" s="1211" t="e">
        <f t="shared" si="444"/>
        <v>#DIV/0!</v>
      </c>
      <c r="H470" s="1177">
        <f t="shared" si="444"/>
        <v>0.70952643171806173</v>
      </c>
      <c r="I470" s="1198" t="e">
        <f t="shared" si="399"/>
        <v>#DIV/0!</v>
      </c>
      <c r="J470" s="1723"/>
      <c r="K470" t="s">
        <v>4322</v>
      </c>
    </row>
    <row r="471" spans="1:11" customFormat="1" x14ac:dyDescent="0.25">
      <c r="A471" s="3472"/>
      <c r="B471" s="1203" t="s">
        <v>4323</v>
      </c>
      <c r="C471" s="1238"/>
      <c r="D471" s="1238"/>
      <c r="E471" s="1206">
        <f t="shared" ref="E471:H526" si="445">E446/E436</f>
        <v>0</v>
      </c>
      <c r="F471" s="1206">
        <f t="shared" si="445"/>
        <v>0</v>
      </c>
      <c r="G471" s="1206" t="e">
        <f t="shared" si="445"/>
        <v>#DIV/0!</v>
      </c>
      <c r="H471" s="1206">
        <f t="shared" si="445"/>
        <v>0</v>
      </c>
      <c r="I471" s="1206" t="e">
        <f t="shared" si="399"/>
        <v>#DIV/0!</v>
      </c>
      <c r="J471" s="1718"/>
      <c r="K471" s="27" t="s">
        <v>4324</v>
      </c>
    </row>
    <row r="472" spans="1:11" customFormat="1" x14ac:dyDescent="0.25">
      <c r="A472" s="3472"/>
      <c r="B472" s="1181" t="s">
        <v>4223</v>
      </c>
      <c r="C472" s="1239">
        <f t="shared" ref="C472:H472" si="446">C471/C236</f>
        <v>0</v>
      </c>
      <c r="D472" s="1239">
        <f t="shared" si="446"/>
        <v>0</v>
      </c>
      <c r="E472" s="1209">
        <f t="shared" si="446"/>
        <v>0</v>
      </c>
      <c r="F472" s="1210">
        <f t="shared" si="446"/>
        <v>0</v>
      </c>
      <c r="G472" s="1211" t="e">
        <f t="shared" si="446"/>
        <v>#DIV/0!</v>
      </c>
      <c r="H472" s="1177">
        <f t="shared" si="446"/>
        <v>0</v>
      </c>
      <c r="I472" s="1198" t="e">
        <f t="shared" si="399"/>
        <v>#DIV/0!</v>
      </c>
      <c r="J472" s="1723"/>
      <c r="K472" t="s">
        <v>4325</v>
      </c>
    </row>
    <row r="473" spans="1:11" customFormat="1" x14ac:dyDescent="0.25">
      <c r="A473" s="3472"/>
      <c r="B473" s="1181" t="s">
        <v>4224</v>
      </c>
      <c r="C473" s="1239">
        <f t="shared" ref="C473:H473" si="447">C471/C253</f>
        <v>0</v>
      </c>
      <c r="D473" s="1239">
        <f t="shared" si="447"/>
        <v>0</v>
      </c>
      <c r="E473" s="1209">
        <f t="shared" si="447"/>
        <v>0</v>
      </c>
      <c r="F473" s="1210">
        <f t="shared" si="447"/>
        <v>0</v>
      </c>
      <c r="G473" s="1211" t="e">
        <f t="shared" si="447"/>
        <v>#DIV/0!</v>
      </c>
      <c r="H473" s="1177">
        <f t="shared" si="447"/>
        <v>0</v>
      </c>
      <c r="I473" s="1198" t="e">
        <f t="shared" si="399"/>
        <v>#DIV/0!</v>
      </c>
      <c r="J473" s="1723"/>
      <c r="K473" t="s">
        <v>4326</v>
      </c>
    </row>
    <row r="474" spans="1:11" customFormat="1" x14ac:dyDescent="0.25">
      <c r="A474" s="3472"/>
      <c r="B474" s="1181" t="s">
        <v>4311</v>
      </c>
      <c r="C474" s="1239">
        <f t="shared" ref="C474:H474" si="448">C471/C256</f>
        <v>0</v>
      </c>
      <c r="D474" s="1239">
        <f t="shared" si="448"/>
        <v>0</v>
      </c>
      <c r="E474" s="1209">
        <f t="shared" si="448"/>
        <v>0</v>
      </c>
      <c r="F474" s="1210">
        <f t="shared" si="448"/>
        <v>0</v>
      </c>
      <c r="G474" s="1211" t="e">
        <f t="shared" si="448"/>
        <v>#DIV/0!</v>
      </c>
      <c r="H474" s="1177">
        <f t="shared" si="448"/>
        <v>0</v>
      </c>
      <c r="I474" s="1198" t="e">
        <f t="shared" si="399"/>
        <v>#DIV/0!</v>
      </c>
      <c r="J474" s="1723"/>
      <c r="K474" t="s">
        <v>4327</v>
      </c>
    </row>
    <row r="475" spans="1:11" customFormat="1" x14ac:dyDescent="0.25">
      <c r="A475" s="3472"/>
      <c r="B475" s="1203" t="s">
        <v>4328</v>
      </c>
      <c r="C475" s="1240"/>
      <c r="D475" s="1240"/>
      <c r="E475" s="1212">
        <f t="shared" ref="E475:H530" si="449">E451/E454</f>
        <v>44</v>
      </c>
      <c r="F475" s="1212">
        <f t="shared" si="449"/>
        <v>0</v>
      </c>
      <c r="G475" s="1212">
        <f t="shared" si="449"/>
        <v>3</v>
      </c>
      <c r="H475" s="1212">
        <f t="shared" si="449"/>
        <v>10.6</v>
      </c>
      <c r="I475" s="1212">
        <f t="shared" si="399"/>
        <v>15.666666666666666</v>
      </c>
      <c r="J475" s="1724"/>
      <c r="K475" s="27" t="s">
        <v>4329</v>
      </c>
    </row>
    <row r="476" spans="1:11" customFormat="1" x14ac:dyDescent="0.25">
      <c r="A476" s="3472"/>
      <c r="B476" s="1181" t="s">
        <v>4223</v>
      </c>
      <c r="C476" s="1239">
        <f t="shared" ref="C476:H476" si="450">C475/C262</f>
        <v>0</v>
      </c>
      <c r="D476" s="1239">
        <f t="shared" si="450"/>
        <v>0</v>
      </c>
      <c r="E476" s="1209">
        <f t="shared" si="450"/>
        <v>0.24677002583979327</v>
      </c>
      <c r="F476" s="1210">
        <f t="shared" si="450"/>
        <v>0</v>
      </c>
      <c r="G476" s="1211">
        <f t="shared" si="450"/>
        <v>1.7832261693233965E-2</v>
      </c>
      <c r="H476" s="1177">
        <f t="shared" si="450"/>
        <v>6.9200557367037424E-2</v>
      </c>
      <c r="I476" s="1198">
        <f t="shared" si="399"/>
        <v>5.2920457506605442E-2</v>
      </c>
      <c r="J476" s="1723"/>
      <c r="K476" t="s">
        <v>4330</v>
      </c>
    </row>
    <row r="477" spans="1:11" customFormat="1" x14ac:dyDescent="0.25">
      <c r="A477" s="3472"/>
      <c r="B477" s="1181" t="s">
        <v>4224</v>
      </c>
      <c r="C477" s="1239">
        <f t="shared" ref="C477:H477" si="451">C475/C279</f>
        <v>0</v>
      </c>
      <c r="D477" s="1239">
        <f t="shared" si="451"/>
        <v>0</v>
      </c>
      <c r="E477" s="1209">
        <f t="shared" si="451"/>
        <v>0.23722788811355638</v>
      </c>
      <c r="F477" s="1210">
        <f t="shared" si="451"/>
        <v>0</v>
      </c>
      <c r="G477" s="1211">
        <f t="shared" si="451"/>
        <v>2.6857004597144931E-2</v>
      </c>
      <c r="H477" s="1177">
        <f t="shared" si="451"/>
        <v>7.4471092450349191E-2</v>
      </c>
      <c r="I477" s="1198">
        <f t="shared" si="399"/>
        <v>5.2816978542140257E-2</v>
      </c>
      <c r="J477" s="1723"/>
      <c r="K477" t="s">
        <v>4331</v>
      </c>
    </row>
    <row r="478" spans="1:11" customFormat="1" x14ac:dyDescent="0.25">
      <c r="A478" s="3472"/>
      <c r="B478" s="1181" t="s">
        <v>4311</v>
      </c>
      <c r="C478" s="1239">
        <f t="shared" ref="C478:H478" si="452">C475/C282</f>
        <v>0</v>
      </c>
      <c r="D478" s="1239">
        <f t="shared" si="452"/>
        <v>0</v>
      </c>
      <c r="E478" s="1209">
        <f t="shared" si="452"/>
        <v>0.17602673823871981</v>
      </c>
      <c r="F478" s="1210">
        <f t="shared" si="452"/>
        <v>0</v>
      </c>
      <c r="G478" s="1211">
        <f t="shared" si="452"/>
        <v>1.5211640211640213E-2</v>
      </c>
      <c r="H478" s="1177">
        <f t="shared" si="452"/>
        <v>5.8199841575195199E-2</v>
      </c>
      <c r="I478" s="1198">
        <f t="shared" si="399"/>
        <v>3.8247675690072001E-2</v>
      </c>
      <c r="J478" s="1723"/>
      <c r="K478" t="s">
        <v>4332</v>
      </c>
    </row>
    <row r="479" spans="1:11" customFormat="1" x14ac:dyDescent="0.25">
      <c r="A479" s="3472"/>
      <c r="B479" s="1203" t="s">
        <v>4333</v>
      </c>
      <c r="C479" s="1241"/>
      <c r="D479" s="1241"/>
      <c r="E479" s="1213">
        <f t="shared" ref="E479:H534" si="453">E436/E454</f>
        <v>15</v>
      </c>
      <c r="F479" s="1213">
        <f t="shared" si="453"/>
        <v>1</v>
      </c>
      <c r="G479" s="1213">
        <f t="shared" si="453"/>
        <v>0</v>
      </c>
      <c r="H479" s="1213">
        <f t="shared" si="453"/>
        <v>3.2</v>
      </c>
      <c r="I479" s="1213">
        <f t="shared" si="399"/>
        <v>5.333333333333333</v>
      </c>
      <c r="J479" s="1725"/>
      <c r="K479" s="27" t="s">
        <v>4334</v>
      </c>
    </row>
    <row r="480" spans="1:11" customFormat="1" x14ac:dyDescent="0.25">
      <c r="A480" s="3472"/>
      <c r="B480" s="1181" t="s">
        <v>4223</v>
      </c>
      <c r="C480" s="1239">
        <f>C479/291</f>
        <v>0</v>
      </c>
      <c r="D480" s="1239">
        <f t="shared" ref="D480:H480" si="454">D479/291</f>
        <v>0</v>
      </c>
      <c r="E480" s="1209">
        <f t="shared" si="454"/>
        <v>5.1546391752577317E-2</v>
      </c>
      <c r="F480" s="1210">
        <f t="shared" si="454"/>
        <v>3.4364261168384879E-3</v>
      </c>
      <c r="G480" s="1211">
        <f t="shared" si="454"/>
        <v>0</v>
      </c>
      <c r="H480" s="1177">
        <f t="shared" si="454"/>
        <v>1.0996563573883162E-2</v>
      </c>
      <c r="I480" s="1198">
        <f t="shared" ref="I480:I543" si="455">AVERAGE(C480:G480)</f>
        <v>1.0996563573883161E-2</v>
      </c>
      <c r="J480" s="1723"/>
      <c r="K480" t="s">
        <v>4335</v>
      </c>
    </row>
    <row r="481" spans="1:11" customFormat="1" x14ac:dyDescent="0.25">
      <c r="A481" s="3472"/>
      <c r="B481" s="1181" t="s">
        <v>4224</v>
      </c>
      <c r="C481" s="1239">
        <f t="shared" ref="C481:H481" si="456">C479/C305</f>
        <v>0</v>
      </c>
      <c r="D481" s="1239">
        <f t="shared" si="456"/>
        <v>0</v>
      </c>
      <c r="E481" s="1209">
        <f t="shared" si="456"/>
        <v>0.5273802115743621</v>
      </c>
      <c r="F481" s="1210">
        <f t="shared" si="456"/>
        <v>3.9680619404790708E-2</v>
      </c>
      <c r="G481" s="1211">
        <f t="shared" si="456"/>
        <v>0</v>
      </c>
      <c r="H481" s="1177">
        <f t="shared" si="456"/>
        <v>0.11182568703585027</v>
      </c>
      <c r="I481" s="1198">
        <f t="shared" si="455"/>
        <v>0.11341216619583057</v>
      </c>
      <c r="J481" s="1723"/>
      <c r="K481" t="s">
        <v>4336</v>
      </c>
    </row>
    <row r="482" spans="1:11" customFormat="1" x14ac:dyDescent="0.25">
      <c r="A482" s="3472"/>
      <c r="B482" s="1181" t="s">
        <v>4311</v>
      </c>
      <c r="C482" s="1239">
        <f t="shared" ref="C482:H482" si="457">C479/C308</f>
        <v>0</v>
      </c>
      <c r="D482" s="1239">
        <f t="shared" si="457"/>
        <v>0</v>
      </c>
      <c r="E482" s="1209">
        <f t="shared" si="457"/>
        <v>0.45259238040676031</v>
      </c>
      <c r="F482" s="1210">
        <f t="shared" si="457"/>
        <v>2.6048088779284832E-2</v>
      </c>
      <c r="G482" s="1211">
        <f t="shared" si="457"/>
        <v>0</v>
      </c>
      <c r="H482" s="1177">
        <f t="shared" si="457"/>
        <v>9.8233537480386712E-2</v>
      </c>
      <c r="I482" s="1198">
        <f t="shared" si="455"/>
        <v>9.5728093837209025E-2</v>
      </c>
      <c r="J482" s="1723"/>
      <c r="K482" t="s">
        <v>4337</v>
      </c>
    </row>
    <row r="483" spans="1:11" s="325" customFormat="1" x14ac:dyDescent="0.25">
      <c r="A483" s="3472"/>
      <c r="B483" s="1203" t="s">
        <v>4338</v>
      </c>
      <c r="C483" s="1238"/>
      <c r="D483" s="1238"/>
      <c r="E483" s="1206">
        <f t="shared" ref="E483:H483" si="458">E441/E454</f>
        <v>4</v>
      </c>
      <c r="F483" s="1206">
        <f t="shared" si="458"/>
        <v>-1</v>
      </c>
      <c r="G483" s="1206">
        <f t="shared" si="458"/>
        <v>0</v>
      </c>
      <c r="H483" s="1206">
        <f t="shared" si="458"/>
        <v>0.6</v>
      </c>
      <c r="I483" s="1206">
        <f t="shared" si="455"/>
        <v>1</v>
      </c>
      <c r="J483" s="1718"/>
      <c r="K483" s="1220" t="s">
        <v>4339</v>
      </c>
    </row>
    <row r="484" spans="1:11" s="325" customFormat="1" x14ac:dyDescent="0.25">
      <c r="A484" s="3472"/>
      <c r="B484" s="1182" t="s">
        <v>4223</v>
      </c>
      <c r="C484" s="1239">
        <f t="shared" ref="C484:H484" si="459">C483/C314</f>
        <v>0</v>
      </c>
      <c r="D484" s="1239">
        <f t="shared" si="459"/>
        <v>0</v>
      </c>
      <c r="E484" s="1209">
        <f t="shared" si="459"/>
        <v>0.69835466179159045</v>
      </c>
      <c r="F484" s="1210">
        <f t="shared" si="459"/>
        <v>-0.36468330134357008</v>
      </c>
      <c r="G484" s="1214">
        <f t="shared" si="459"/>
        <v>0</v>
      </c>
      <c r="H484" s="1199">
        <f t="shared" si="459"/>
        <v>9.9204409084848219E-2</v>
      </c>
      <c r="I484" s="1198">
        <f t="shared" si="455"/>
        <v>6.6734272089604071E-2</v>
      </c>
      <c r="J484" s="1723"/>
      <c r="K484" s="325" t="s">
        <v>4340</v>
      </c>
    </row>
    <row r="485" spans="1:11" x14ac:dyDescent="0.25">
      <c r="A485" s="3472"/>
      <c r="B485" s="1182" t="s">
        <v>4224</v>
      </c>
      <c r="C485" s="1239">
        <f t="shared" ref="C485:H485" si="460">C483/C331</f>
        <v>0</v>
      </c>
      <c r="D485" s="1239">
        <f t="shared" si="460"/>
        <v>0</v>
      </c>
      <c r="E485" s="1209">
        <f t="shared" si="460"/>
        <v>0.45087281795511225</v>
      </c>
      <c r="F485" s="1210">
        <f t="shared" si="460"/>
        <v>-0.13382292941656468</v>
      </c>
      <c r="G485" s="1214">
        <f t="shared" si="460"/>
        <v>0</v>
      </c>
      <c r="H485" s="1200">
        <f t="shared" si="460"/>
        <v>8.9034736673603329E-2</v>
      </c>
      <c r="I485" s="1198">
        <f t="shared" si="455"/>
        <v>6.3409977707709508E-2</v>
      </c>
      <c r="J485" s="1723"/>
      <c r="K485" s="325" t="s">
        <v>4341</v>
      </c>
    </row>
    <row r="486" spans="1:11" x14ac:dyDescent="0.25">
      <c r="A486" s="3472"/>
      <c r="B486" s="1182" t="s">
        <v>4311</v>
      </c>
      <c r="C486" s="1239">
        <f t="shared" ref="C486:H486" si="461">C483/C334</f>
        <v>0</v>
      </c>
      <c r="D486" s="1239">
        <f t="shared" si="461"/>
        <v>0</v>
      </c>
      <c r="E486" s="1209">
        <f t="shared" si="461"/>
        <v>0.47111442415206861</v>
      </c>
      <c r="F486" s="1210">
        <f t="shared" si="461"/>
        <v>-9.6571428571428586E-2</v>
      </c>
      <c r="G486" s="1214">
        <f t="shared" si="461"/>
        <v>0</v>
      </c>
      <c r="H486" s="1199">
        <f t="shared" si="461"/>
        <v>6.9699291323501236E-2</v>
      </c>
      <c r="I486" s="1198">
        <f t="shared" si="455"/>
        <v>7.4908599116128002E-2</v>
      </c>
      <c r="J486" s="1723"/>
      <c r="K486" s="325" t="s">
        <v>4342</v>
      </c>
    </row>
    <row r="487" spans="1:11" x14ac:dyDescent="0.25">
      <c r="A487" s="3472"/>
      <c r="B487" s="1203" t="s">
        <v>4343</v>
      </c>
      <c r="C487" s="1238"/>
      <c r="D487" s="1238"/>
      <c r="E487" s="1206">
        <f t="shared" ref="E487:H487" si="462">E446/E451</f>
        <v>0</v>
      </c>
      <c r="F487" s="1206" t="e">
        <f t="shared" si="462"/>
        <v>#DIV/0!</v>
      </c>
      <c r="G487" s="1206">
        <f t="shared" si="462"/>
        <v>0</v>
      </c>
      <c r="H487" s="1206">
        <f t="shared" si="462"/>
        <v>0</v>
      </c>
      <c r="I487" s="1206" t="e">
        <f t="shared" si="455"/>
        <v>#DIV/0!</v>
      </c>
      <c r="J487" s="1718"/>
      <c r="K487" s="1220" t="s">
        <v>4344</v>
      </c>
    </row>
    <row r="488" spans="1:11" x14ac:dyDescent="0.25">
      <c r="A488" s="3472"/>
      <c r="B488" s="1182" t="s">
        <v>4223</v>
      </c>
      <c r="C488" s="1239">
        <f t="shared" ref="C488:H488" si="463">C487/C340</f>
        <v>0</v>
      </c>
      <c r="D488" s="1239">
        <f t="shared" si="463"/>
        <v>0</v>
      </c>
      <c r="E488" s="1209">
        <f t="shared" si="463"/>
        <v>0</v>
      </c>
      <c r="F488" s="1210" t="e">
        <f t="shared" si="463"/>
        <v>#DIV/0!</v>
      </c>
      <c r="G488" s="1214">
        <f t="shared" si="463"/>
        <v>0</v>
      </c>
      <c r="H488" s="1199">
        <f t="shared" si="463"/>
        <v>0</v>
      </c>
      <c r="I488" s="1198" t="e">
        <f t="shared" si="455"/>
        <v>#DIV/0!</v>
      </c>
      <c r="J488" s="1723"/>
      <c r="K488" s="325" t="s">
        <v>4345</v>
      </c>
    </row>
    <row r="489" spans="1:11" x14ac:dyDescent="0.25">
      <c r="A489" s="3472"/>
      <c r="B489" s="1182" t="s">
        <v>4224</v>
      </c>
      <c r="C489" s="1239">
        <f t="shared" ref="C489:H489" si="464">C487/C357</f>
        <v>0</v>
      </c>
      <c r="D489" s="1239">
        <f t="shared" si="464"/>
        <v>0</v>
      </c>
      <c r="E489" s="1209">
        <f t="shared" si="464"/>
        <v>0</v>
      </c>
      <c r="F489" s="1210" t="e">
        <f t="shared" si="464"/>
        <v>#DIV/0!</v>
      </c>
      <c r="G489" s="1214">
        <f t="shared" si="464"/>
        <v>0</v>
      </c>
      <c r="H489" s="1199">
        <f t="shared" si="464"/>
        <v>0</v>
      </c>
      <c r="I489" s="1198" t="e">
        <f t="shared" si="455"/>
        <v>#DIV/0!</v>
      </c>
      <c r="J489" s="1723"/>
      <c r="K489" s="325" t="s">
        <v>4346</v>
      </c>
    </row>
    <row r="490" spans="1:11" ht="15.75" thickBot="1" x14ac:dyDescent="0.3">
      <c r="A490" s="3473"/>
      <c r="B490" s="1183" t="s">
        <v>4311</v>
      </c>
      <c r="C490" s="1242">
        <f t="shared" ref="C490:H490" si="465">C487/C360</f>
        <v>0</v>
      </c>
      <c r="D490" s="1242">
        <f t="shared" si="465"/>
        <v>0</v>
      </c>
      <c r="E490" s="1217">
        <f t="shared" si="465"/>
        <v>0</v>
      </c>
      <c r="F490" s="1218" t="e">
        <f t="shared" si="465"/>
        <v>#DIV/0!</v>
      </c>
      <c r="G490" s="1219">
        <f t="shared" si="465"/>
        <v>0</v>
      </c>
      <c r="H490" s="1201">
        <f t="shared" si="465"/>
        <v>0</v>
      </c>
      <c r="I490" s="1202" t="e">
        <f t="shared" si="455"/>
        <v>#DIV/0!</v>
      </c>
      <c r="J490" s="1723"/>
      <c r="K490" s="325" t="s">
        <v>4347</v>
      </c>
    </row>
    <row r="491" spans="1:11" customFormat="1" x14ac:dyDescent="0.25">
      <c r="A491" s="3468" t="s">
        <v>100</v>
      </c>
      <c r="B491" s="844" t="s">
        <v>935</v>
      </c>
      <c r="C491" s="826">
        <f>'BNP avec amende'!B68</f>
        <v>54</v>
      </c>
      <c r="D491" s="1235"/>
      <c r="E491" s="1235"/>
      <c r="F491" s="1235"/>
      <c r="G491" s="1235"/>
      <c r="H491" s="826">
        <f t="shared" ref="H491" si="466">SUM(C491:G491)</f>
        <v>54</v>
      </c>
      <c r="I491" s="1222">
        <f t="shared" si="455"/>
        <v>54</v>
      </c>
      <c r="J491" s="1715"/>
      <c r="K491" s="27" t="s">
        <v>4264</v>
      </c>
    </row>
    <row r="492" spans="1:11" customFormat="1" x14ac:dyDescent="0.25">
      <c r="A492" s="3469"/>
      <c r="B492" s="845" t="s">
        <v>4265</v>
      </c>
      <c r="C492" s="1184">
        <f t="shared" ref="C492:H492" si="467">C491/C2</f>
        <v>1.3786764705882354E-3</v>
      </c>
      <c r="D492" s="1236">
        <f t="shared" si="467"/>
        <v>0</v>
      </c>
      <c r="E492" s="1236">
        <f t="shared" si="467"/>
        <v>0</v>
      </c>
      <c r="F492" s="1236">
        <f t="shared" si="467"/>
        <v>0</v>
      </c>
      <c r="G492" s="1236">
        <f t="shared" si="467"/>
        <v>0</v>
      </c>
      <c r="H492" s="1194">
        <f t="shared" si="467"/>
        <v>4.60546515198035E-4</v>
      </c>
      <c r="I492" s="1189">
        <f t="shared" si="455"/>
        <v>2.7573529411764705E-4</v>
      </c>
      <c r="J492" s="1716"/>
      <c r="K492" t="s">
        <v>4266</v>
      </c>
    </row>
    <row r="493" spans="1:11" customFormat="1" x14ac:dyDescent="0.25">
      <c r="A493" s="3469"/>
      <c r="B493" s="845" t="s">
        <v>4267</v>
      </c>
      <c r="C493" s="1184">
        <f t="shared" ref="C493:H493" si="468">C491/C19</f>
        <v>2.1035409606170387E-3</v>
      </c>
      <c r="D493" s="1236">
        <f t="shared" si="468"/>
        <v>0</v>
      </c>
      <c r="E493" s="1236">
        <f t="shared" si="468"/>
        <v>0</v>
      </c>
      <c r="F493" s="1236">
        <f t="shared" si="468"/>
        <v>0</v>
      </c>
      <c r="G493" s="1236">
        <f t="shared" si="468"/>
        <v>0</v>
      </c>
      <c r="H493" s="1194">
        <f t="shared" si="468"/>
        <v>1.0178308892826178E-3</v>
      </c>
      <c r="I493" s="1189">
        <f t="shared" si="455"/>
        <v>4.2070819212340773E-4</v>
      </c>
      <c r="J493" s="1716"/>
      <c r="K493" t="s">
        <v>4268</v>
      </c>
    </row>
    <row r="494" spans="1:11" customFormat="1" x14ac:dyDescent="0.25">
      <c r="A494" s="3469"/>
      <c r="B494" s="845" t="s">
        <v>4269</v>
      </c>
      <c r="C494" s="1184">
        <f t="shared" ref="C494:H494" si="469">C491/C7</f>
        <v>6.795872136924239E-3</v>
      </c>
      <c r="D494" s="1236">
        <f t="shared" si="469"/>
        <v>0</v>
      </c>
      <c r="E494" s="1236">
        <f t="shared" si="469"/>
        <v>0</v>
      </c>
      <c r="F494" s="1236">
        <f t="shared" si="469"/>
        <v>0</v>
      </c>
      <c r="G494" s="1236">
        <f t="shared" si="469"/>
        <v>0</v>
      </c>
      <c r="H494" s="1194">
        <f t="shared" si="469"/>
        <v>3.9881831610044313E-3</v>
      </c>
      <c r="I494" s="1189">
        <f t="shared" si="455"/>
        <v>1.3591744273848479E-3</v>
      </c>
      <c r="J494" s="1716"/>
      <c r="K494" t="s">
        <v>4270</v>
      </c>
    </row>
    <row r="495" spans="1:11" customFormat="1" x14ac:dyDescent="0.25">
      <c r="A495" s="3469"/>
      <c r="B495" s="845" t="s">
        <v>4271</v>
      </c>
      <c r="C495" s="1184">
        <f t="shared" ref="C495:H495" si="470">C491/C13</f>
        <v>2.1445591739475776E-2</v>
      </c>
      <c r="D495" s="1236">
        <f t="shared" si="470"/>
        <v>0</v>
      </c>
      <c r="E495" s="1236">
        <f t="shared" si="470"/>
        <v>0</v>
      </c>
      <c r="F495" s="1236">
        <f t="shared" si="470"/>
        <v>0</v>
      </c>
      <c r="G495" s="1236">
        <f t="shared" si="470"/>
        <v>0</v>
      </c>
      <c r="H495" s="1205">
        <f t="shared" si="470"/>
        <v>7.642230399094254E-3</v>
      </c>
      <c r="I495" s="1193">
        <f t="shared" si="455"/>
        <v>4.2891183478951551E-3</v>
      </c>
      <c r="J495" s="1717"/>
      <c r="K495" t="s">
        <v>4272</v>
      </c>
    </row>
    <row r="496" spans="1:11" customFormat="1" x14ac:dyDescent="0.25">
      <c r="A496" s="3469"/>
      <c r="B496" s="1203" t="s">
        <v>4273</v>
      </c>
      <c r="C496" s="1204">
        <f>'BNP avec amende'!C68</f>
        <v>-31</v>
      </c>
      <c r="D496" s="1237"/>
      <c r="E496" s="1237"/>
      <c r="F496" s="1237"/>
      <c r="G496" s="1237"/>
      <c r="H496" s="1204">
        <f t="shared" ref="H496" si="471">SUM(C496:G496)</f>
        <v>-31</v>
      </c>
      <c r="I496" s="1206">
        <f t="shared" si="455"/>
        <v>-31</v>
      </c>
      <c r="J496" s="1718"/>
      <c r="K496" s="27" t="s">
        <v>4274</v>
      </c>
    </row>
    <row r="497" spans="1:11" customFormat="1" x14ac:dyDescent="0.25">
      <c r="A497" s="3469"/>
      <c r="B497" s="845" t="s">
        <v>4275</v>
      </c>
      <c r="C497" s="1184">
        <f t="shared" ref="C497:H497" si="472">C496/C28</f>
        <v>-1.1309740970448741E-2</v>
      </c>
      <c r="D497" s="1236">
        <f t="shared" si="472"/>
        <v>0</v>
      </c>
      <c r="E497" s="1236">
        <f t="shared" si="472"/>
        <v>0</v>
      </c>
      <c r="F497" s="1236">
        <f t="shared" si="472"/>
        <v>0</v>
      </c>
      <c r="G497" s="1236">
        <f t="shared" si="472"/>
        <v>0</v>
      </c>
      <c r="H497" s="1192">
        <f t="shared" si="472"/>
        <v>-1.3778390150673363E-3</v>
      </c>
      <c r="I497" s="1193">
        <f t="shared" si="455"/>
        <v>-2.2619481940897483E-3</v>
      </c>
      <c r="J497" s="1717"/>
      <c r="K497" t="s">
        <v>4276</v>
      </c>
    </row>
    <row r="498" spans="1:11" customFormat="1" x14ac:dyDescent="0.25">
      <c r="A498" s="3469"/>
      <c r="B498" s="845" t="s">
        <v>4277</v>
      </c>
      <c r="C498" s="1184">
        <f t="shared" ref="C498:H498" si="473">C496/C45</f>
        <v>-7.6789695318305673E-3</v>
      </c>
      <c r="D498" s="1236">
        <f t="shared" si="473"/>
        <v>0</v>
      </c>
      <c r="E498" s="1236">
        <f t="shared" si="473"/>
        <v>0</v>
      </c>
      <c r="F498" s="1236">
        <f t="shared" si="473"/>
        <v>0</v>
      </c>
      <c r="G498" s="1236">
        <f t="shared" si="473"/>
        <v>0</v>
      </c>
      <c r="H498" s="1192">
        <f t="shared" si="473"/>
        <v>-2.4811909716664E-3</v>
      </c>
      <c r="I498" s="1193">
        <f t="shared" si="455"/>
        <v>-1.5357939063661134E-3</v>
      </c>
      <c r="J498" s="1717"/>
      <c r="K498" t="s">
        <v>4278</v>
      </c>
    </row>
    <row r="499" spans="1:11" customFormat="1" x14ac:dyDescent="0.25">
      <c r="A499" s="3469"/>
      <c r="B499" s="845" t="s">
        <v>4279</v>
      </c>
      <c r="C499" s="1184">
        <f t="shared" ref="C499:H499" si="474">C496/C33</f>
        <v>7.328605200945626E-2</v>
      </c>
      <c r="D499" s="1236">
        <f t="shared" si="474"/>
        <v>0</v>
      </c>
      <c r="E499" s="1236">
        <f t="shared" si="474"/>
        <v>0</v>
      </c>
      <c r="F499" s="1236">
        <f t="shared" si="474"/>
        <v>0</v>
      </c>
      <c r="G499" s="1236">
        <f t="shared" si="474"/>
        <v>0</v>
      </c>
      <c r="H499" s="1192">
        <f t="shared" si="474"/>
        <v>-1.5107212475633527E-2</v>
      </c>
      <c r="I499" s="1193">
        <f t="shared" si="455"/>
        <v>1.4657210401891252E-2</v>
      </c>
      <c r="J499" s="1717"/>
      <c r="K499" t="s">
        <v>4280</v>
      </c>
    </row>
    <row r="500" spans="1:11" customFormat="1" x14ac:dyDescent="0.25">
      <c r="A500" s="3469"/>
      <c r="B500" s="845" t="s">
        <v>4281</v>
      </c>
      <c r="C500" s="1184">
        <f t="shared" ref="C500:H500" si="475">C496/C39</f>
        <v>1.4615747289014616E-2</v>
      </c>
      <c r="D500" s="1236">
        <f t="shared" si="475"/>
        <v>0</v>
      </c>
      <c r="E500" s="1236">
        <f t="shared" si="475"/>
        <v>0</v>
      </c>
      <c r="F500" s="1236">
        <f t="shared" si="475"/>
        <v>0</v>
      </c>
      <c r="G500" s="1236">
        <f t="shared" si="475"/>
        <v>0</v>
      </c>
      <c r="H500" s="1192">
        <f t="shared" si="475"/>
        <v>-0.79487179487179482</v>
      </c>
      <c r="I500" s="1193">
        <f t="shared" si="455"/>
        <v>2.9231494578029231E-3</v>
      </c>
      <c r="J500" s="1717"/>
      <c r="K500" t="s">
        <v>4282</v>
      </c>
    </row>
    <row r="501" spans="1:11" customFormat="1" x14ac:dyDescent="0.25">
      <c r="A501" s="3469"/>
      <c r="B501" s="1203" t="s">
        <v>4283</v>
      </c>
      <c r="C501" s="1204">
        <f>'BNP avec amende'!F68</f>
        <v>0</v>
      </c>
      <c r="D501" s="1237"/>
      <c r="E501" s="1237"/>
      <c r="F501" s="1237"/>
      <c r="G501" s="1237"/>
      <c r="H501" s="1204">
        <f t="shared" ref="H501" si="476">SUM(C501:G501)</f>
        <v>0</v>
      </c>
      <c r="I501" s="1206">
        <f t="shared" si="455"/>
        <v>0</v>
      </c>
      <c r="J501" s="1719"/>
      <c r="K501" s="1178" t="s">
        <v>4284</v>
      </c>
    </row>
    <row r="502" spans="1:11" customFormat="1" x14ac:dyDescent="0.25">
      <c r="A502" s="3469"/>
      <c r="B502" s="845" t="s">
        <v>4285</v>
      </c>
      <c r="C502" s="1184">
        <f t="shared" ref="C502:H502" si="477">C501/C54</f>
        <v>0</v>
      </c>
      <c r="D502" s="1236">
        <f t="shared" si="477"/>
        <v>0</v>
      </c>
      <c r="E502" s="1236">
        <f t="shared" si="477"/>
        <v>0</v>
      </c>
      <c r="F502" s="1236">
        <f t="shared" si="477"/>
        <v>0</v>
      </c>
      <c r="G502" s="1236">
        <f t="shared" si="477"/>
        <v>0</v>
      </c>
      <c r="H502" s="1194">
        <f t="shared" si="477"/>
        <v>0</v>
      </c>
      <c r="I502" s="1193">
        <f t="shared" si="455"/>
        <v>0</v>
      </c>
      <c r="J502" s="1717"/>
      <c r="K502" t="s">
        <v>4286</v>
      </c>
    </row>
    <row r="503" spans="1:11" customFormat="1" x14ac:dyDescent="0.25">
      <c r="A503" s="3469"/>
      <c r="B503" s="845" t="s">
        <v>4287</v>
      </c>
      <c r="C503" s="1184">
        <f t="shared" ref="C503:H503" si="478">C501/C71</f>
        <v>0</v>
      </c>
      <c r="D503" s="1236">
        <f t="shared" si="478"/>
        <v>0</v>
      </c>
      <c r="E503" s="1236">
        <f t="shared" si="478"/>
        <v>0</v>
      </c>
      <c r="F503" s="1236">
        <f t="shared" si="478"/>
        <v>0</v>
      </c>
      <c r="G503" s="1236">
        <f t="shared" si="478"/>
        <v>0</v>
      </c>
      <c r="H503" s="1194">
        <f t="shared" si="478"/>
        <v>0</v>
      </c>
      <c r="I503" s="1193">
        <f t="shared" si="455"/>
        <v>0</v>
      </c>
      <c r="J503" s="1717"/>
      <c r="K503" t="s">
        <v>4288</v>
      </c>
    </row>
    <row r="504" spans="1:11" customFormat="1" x14ac:dyDescent="0.25">
      <c r="A504" s="3469"/>
      <c r="B504" s="845" t="s">
        <v>4289</v>
      </c>
      <c r="C504" s="1195">
        <v>0</v>
      </c>
      <c r="D504" s="1244">
        <v>0.25</v>
      </c>
      <c r="E504" s="1244">
        <v>0.25</v>
      </c>
      <c r="F504" s="1236">
        <v>0.25</v>
      </c>
      <c r="G504" s="1236">
        <v>0.25</v>
      </c>
      <c r="H504" s="1190">
        <f t="shared" ref="H504" si="479">E504</f>
        <v>0.25</v>
      </c>
      <c r="I504" s="1191">
        <f t="shared" si="455"/>
        <v>0.2</v>
      </c>
      <c r="J504" s="1720"/>
      <c r="K504" t="s">
        <v>4290</v>
      </c>
    </row>
    <row r="505" spans="1:11" customFormat="1" x14ac:dyDescent="0.25">
      <c r="A505" s="3469"/>
      <c r="B505" s="845" t="s">
        <v>4291</v>
      </c>
      <c r="C505" s="1184">
        <f t="shared" ref="C505:H505" si="480">C501/C496</f>
        <v>0</v>
      </c>
      <c r="D505" s="1236" t="e">
        <f t="shared" si="480"/>
        <v>#DIV/0!</v>
      </c>
      <c r="E505" s="1236" t="e">
        <f t="shared" si="480"/>
        <v>#DIV/0!</v>
      </c>
      <c r="F505" s="1236" t="e">
        <f t="shared" si="480"/>
        <v>#DIV/0!</v>
      </c>
      <c r="G505" s="1236" t="e">
        <f t="shared" si="480"/>
        <v>#DIV/0!</v>
      </c>
      <c r="H505" s="1205">
        <f t="shared" si="480"/>
        <v>0</v>
      </c>
      <c r="I505" s="1191" t="e">
        <f t="shared" si="455"/>
        <v>#DIV/0!</v>
      </c>
      <c r="J505" s="1720"/>
      <c r="K505" t="s">
        <v>4292</v>
      </c>
    </row>
    <row r="506" spans="1:11" customFormat="1" x14ac:dyDescent="0.25">
      <c r="A506" s="3469"/>
      <c r="B506" s="1203" t="s">
        <v>10</v>
      </c>
      <c r="C506" s="1204">
        <f>'BNP avec amende'!G68</f>
        <v>360</v>
      </c>
      <c r="D506" s="1237"/>
      <c r="E506" s="1237"/>
      <c r="F506" s="1237"/>
      <c r="G506" s="1237"/>
      <c r="H506" s="1204">
        <f t="shared" ref="H506" si="481">SUM(C506:G506)</f>
        <v>360</v>
      </c>
      <c r="I506" s="1204">
        <f t="shared" si="455"/>
        <v>360</v>
      </c>
      <c r="J506" s="1721"/>
      <c r="K506" s="27" t="s">
        <v>4293</v>
      </c>
    </row>
    <row r="507" spans="1:11" customFormat="1" x14ac:dyDescent="0.25">
      <c r="A507" s="3469"/>
      <c r="B507" s="845" t="s">
        <v>4294</v>
      </c>
      <c r="C507" s="1184">
        <f t="shared" ref="C507:H507" si="482">C506/C80</f>
        <v>2.0044208615669005E-3</v>
      </c>
      <c r="D507" s="1236">
        <f t="shared" si="482"/>
        <v>0</v>
      </c>
      <c r="E507" s="1236">
        <f t="shared" si="482"/>
        <v>0</v>
      </c>
      <c r="F507" s="1236">
        <f t="shared" si="482"/>
        <v>0</v>
      </c>
      <c r="G507" s="1236">
        <f t="shared" si="482"/>
        <v>0</v>
      </c>
      <c r="H507" s="1194">
        <f t="shared" si="482"/>
        <v>6.3177623889565512E-4</v>
      </c>
      <c r="I507" s="1189">
        <f t="shared" si="455"/>
        <v>4.008841723133801E-4</v>
      </c>
      <c r="J507" s="1716"/>
      <c r="K507" t="s">
        <v>4295</v>
      </c>
    </row>
    <row r="508" spans="1:11" customFormat="1" x14ac:dyDescent="0.25">
      <c r="A508" s="3469"/>
      <c r="B508" s="845" t="s">
        <v>4296</v>
      </c>
      <c r="C508" s="1184">
        <f t="shared" ref="C508:H508" si="483">C506/C97</f>
        <v>2.9351814105177333E-3</v>
      </c>
      <c r="D508" s="1236">
        <f t="shared" si="483"/>
        <v>0</v>
      </c>
      <c r="E508" s="1236">
        <f t="shared" si="483"/>
        <v>0</v>
      </c>
      <c r="F508" s="1236">
        <f t="shared" si="483"/>
        <v>0</v>
      </c>
      <c r="G508" s="1236">
        <f t="shared" si="483"/>
        <v>0</v>
      </c>
      <c r="H508" s="1194">
        <f t="shared" si="483"/>
        <v>1.3641892736828943E-3</v>
      </c>
      <c r="I508" s="1189">
        <f t="shared" si="455"/>
        <v>5.8703628210354667E-4</v>
      </c>
      <c r="J508" s="1716"/>
      <c r="K508" t="s">
        <v>4297</v>
      </c>
    </row>
    <row r="509" spans="1:11" customFormat="1" x14ac:dyDescent="0.25">
      <c r="A509" s="3469"/>
      <c r="B509" s="1203" t="s">
        <v>14</v>
      </c>
      <c r="C509" s="1204">
        <f>'BNP avec amende'!J68</f>
        <v>2</v>
      </c>
      <c r="D509" s="1237"/>
      <c r="E509" s="1237"/>
      <c r="F509" s="1237"/>
      <c r="G509" s="1237"/>
      <c r="H509" s="1204">
        <f t="shared" ref="H509" si="484">SUM(C509:G509)</f>
        <v>2</v>
      </c>
      <c r="I509" s="1221">
        <f t="shared" si="455"/>
        <v>2</v>
      </c>
      <c r="J509" s="1722"/>
      <c r="K509" s="27" t="s">
        <v>4298</v>
      </c>
    </row>
    <row r="510" spans="1:11" customFormat="1" x14ac:dyDescent="0.25">
      <c r="A510" s="3469"/>
      <c r="B510" s="845" t="s">
        <v>4299</v>
      </c>
      <c r="C510" s="1184">
        <f t="shared" ref="C510:H510" si="485">C509/C106</f>
        <v>2.4154589371980675E-3</v>
      </c>
      <c r="D510" s="1236">
        <f t="shared" si="485"/>
        <v>0</v>
      </c>
      <c r="E510" s="1236">
        <f t="shared" si="485"/>
        <v>0</v>
      </c>
      <c r="F510" s="1236">
        <f t="shared" si="485"/>
        <v>0</v>
      </c>
      <c r="G510" s="1236">
        <f t="shared" si="485"/>
        <v>0</v>
      </c>
      <c r="H510" s="1194">
        <f t="shared" si="485"/>
        <v>5.3763440860215054E-4</v>
      </c>
      <c r="I510" s="1189">
        <f t="shared" si="455"/>
        <v>4.8309178743961351E-4</v>
      </c>
      <c r="J510" s="1716"/>
      <c r="K510" t="s">
        <v>4300</v>
      </c>
    </row>
    <row r="511" spans="1:11" customFormat="1" x14ac:dyDescent="0.25">
      <c r="A511" s="3469"/>
      <c r="B511" s="845" t="s">
        <v>4301</v>
      </c>
      <c r="C511" s="1184">
        <f t="shared" ref="C511:H511" si="486">C509/C123</f>
        <v>2.9850746268656717E-3</v>
      </c>
      <c r="D511" s="1236">
        <f t="shared" si="486"/>
        <v>0</v>
      </c>
      <c r="E511" s="1236">
        <f t="shared" si="486"/>
        <v>0</v>
      </c>
      <c r="F511" s="1236">
        <f t="shared" si="486"/>
        <v>0</v>
      </c>
      <c r="G511" s="1236">
        <f t="shared" si="486"/>
        <v>0</v>
      </c>
      <c r="H511" s="1194">
        <f t="shared" si="486"/>
        <v>1.0787486515641855E-3</v>
      </c>
      <c r="I511" s="1189">
        <f t="shared" si="455"/>
        <v>5.9701492537313433E-4</v>
      </c>
      <c r="J511" s="1716"/>
      <c r="K511" t="s">
        <v>4302</v>
      </c>
    </row>
    <row r="512" spans="1:11" customFormat="1" x14ac:dyDescent="0.25">
      <c r="A512" s="3469"/>
      <c r="B512" s="845" t="s">
        <v>4303</v>
      </c>
      <c r="C512" s="1184">
        <f t="shared" ref="C512:H512" si="487">C509/C111</f>
        <v>0.01</v>
      </c>
      <c r="D512" s="1236">
        <f t="shared" si="487"/>
        <v>0</v>
      </c>
      <c r="E512" s="1236">
        <f t="shared" si="487"/>
        <v>0</v>
      </c>
      <c r="F512" s="1236">
        <f t="shared" si="487"/>
        <v>0</v>
      </c>
      <c r="G512" s="1236">
        <f t="shared" si="487"/>
        <v>0</v>
      </c>
      <c r="H512" s="1194">
        <f t="shared" si="487"/>
        <v>3.1201248049921998E-3</v>
      </c>
      <c r="I512" s="1189">
        <f t="shared" si="455"/>
        <v>2E-3</v>
      </c>
      <c r="J512" s="1716"/>
      <c r="K512" t="s">
        <v>4304</v>
      </c>
    </row>
    <row r="513" spans="1:11" customFormat="1" x14ac:dyDescent="0.25">
      <c r="A513" s="3469"/>
      <c r="B513" s="845" t="s">
        <v>4305</v>
      </c>
      <c r="C513" s="1184">
        <f t="shared" ref="C513:H513" si="488">C509/C117</f>
        <v>2.1505376344086023E-2</v>
      </c>
      <c r="D513" s="1236">
        <f t="shared" si="488"/>
        <v>0</v>
      </c>
      <c r="E513" s="1236">
        <f t="shared" si="488"/>
        <v>0</v>
      </c>
      <c r="F513" s="1236">
        <f t="shared" si="488"/>
        <v>0</v>
      </c>
      <c r="G513" s="1236">
        <f t="shared" si="488"/>
        <v>0</v>
      </c>
      <c r="H513" s="1205">
        <f t="shared" si="488"/>
        <v>5.1150895140664966E-3</v>
      </c>
      <c r="I513" s="1193">
        <f t="shared" si="455"/>
        <v>4.3010752688172043E-3</v>
      </c>
      <c r="J513" s="1717"/>
      <c r="K513" t="s">
        <v>4306</v>
      </c>
    </row>
    <row r="514" spans="1:11" customFormat="1" x14ac:dyDescent="0.25">
      <c r="A514" s="3469"/>
      <c r="B514" s="1203" t="s">
        <v>4307</v>
      </c>
      <c r="C514" s="1206">
        <f t="shared" ref="C514:H514" si="489">C491/C506</f>
        <v>0.15</v>
      </c>
      <c r="D514" s="1238"/>
      <c r="E514" s="1238"/>
      <c r="F514" s="1238"/>
      <c r="G514" s="1238"/>
      <c r="H514" s="1206">
        <f t="shared" si="489"/>
        <v>0.15</v>
      </c>
      <c r="I514" s="1206">
        <f t="shared" si="455"/>
        <v>0.15</v>
      </c>
      <c r="J514" s="1718"/>
      <c r="K514" s="27" t="s">
        <v>4308</v>
      </c>
    </row>
    <row r="515" spans="1:11" customFormat="1" x14ac:dyDescent="0.25">
      <c r="A515" s="3469"/>
      <c r="B515" s="845" t="s">
        <v>4223</v>
      </c>
      <c r="C515" s="1207">
        <f t="shared" ref="C515:H515" si="490">C514/C132</f>
        <v>0.68781786151960778</v>
      </c>
      <c r="D515" s="1239">
        <f t="shared" si="490"/>
        <v>0</v>
      </c>
      <c r="E515" s="1239">
        <f t="shared" si="490"/>
        <v>0</v>
      </c>
      <c r="F515" s="1239">
        <f t="shared" si="490"/>
        <v>0</v>
      </c>
      <c r="G515" s="1239">
        <f t="shared" si="490"/>
        <v>0</v>
      </c>
      <c r="H515" s="1177">
        <f t="shared" si="490"/>
        <v>0.72897093439770744</v>
      </c>
      <c r="I515" s="1198">
        <f t="shared" si="455"/>
        <v>0.13756357230392155</v>
      </c>
      <c r="J515" s="1723"/>
      <c r="K515" t="s">
        <v>4309</v>
      </c>
    </row>
    <row r="516" spans="1:11" customFormat="1" x14ac:dyDescent="0.25">
      <c r="A516" s="3469"/>
      <c r="B516" s="845" t="s">
        <v>4224</v>
      </c>
      <c r="C516" s="1207">
        <f t="shared" ref="C516:H516" si="491">C514/C135</f>
        <v>0.71666471894355488</v>
      </c>
      <c r="D516" s="1239">
        <f t="shared" si="491"/>
        <v>0</v>
      </c>
      <c r="E516" s="1239">
        <f t="shared" si="491"/>
        <v>0</v>
      </c>
      <c r="F516" s="1239">
        <f t="shared" si="491"/>
        <v>0</v>
      </c>
      <c r="G516" s="1239">
        <f t="shared" si="491"/>
        <v>0</v>
      </c>
      <c r="H516" s="1177">
        <f t="shared" si="491"/>
        <v>0.7461067968484939</v>
      </c>
      <c r="I516" s="1198">
        <f t="shared" si="455"/>
        <v>0.14333294378871098</v>
      </c>
      <c r="J516" s="1723"/>
      <c r="K516" t="s">
        <v>4310</v>
      </c>
    </row>
    <row r="517" spans="1:11" customFormat="1" x14ac:dyDescent="0.25">
      <c r="A517" s="3469"/>
      <c r="B517" s="845" t="s">
        <v>4311</v>
      </c>
      <c r="C517" s="1207">
        <f t="shared" ref="C517:H517" si="492">C514/C152</f>
        <v>0.79844851904090264</v>
      </c>
      <c r="D517" s="1239">
        <f t="shared" si="492"/>
        <v>0</v>
      </c>
      <c r="E517" s="1239">
        <f t="shared" si="492"/>
        <v>0</v>
      </c>
      <c r="F517" s="1239">
        <f t="shared" si="492"/>
        <v>0</v>
      </c>
      <c r="G517" s="1239">
        <f t="shared" si="492"/>
        <v>0</v>
      </c>
      <c r="H517" s="1177">
        <f t="shared" si="492"/>
        <v>0.8386584501695602</v>
      </c>
      <c r="I517" s="1198">
        <f t="shared" si="455"/>
        <v>0.15968970380818054</v>
      </c>
      <c r="J517" s="1723"/>
      <c r="K517" t="s">
        <v>4312</v>
      </c>
    </row>
    <row r="518" spans="1:11" customFormat="1" x14ac:dyDescent="0.25">
      <c r="A518" s="3469"/>
      <c r="B518" s="1203" t="s">
        <v>4313</v>
      </c>
      <c r="C518" s="1206">
        <f t="shared" ref="C518:H518" si="493">C496/C506</f>
        <v>-8.611111111111111E-2</v>
      </c>
      <c r="D518" s="1238"/>
      <c r="E518" s="1238"/>
      <c r="F518" s="1238"/>
      <c r="G518" s="1238"/>
      <c r="H518" s="1206">
        <f t="shared" si="493"/>
        <v>-8.611111111111111E-2</v>
      </c>
      <c r="I518" s="1206">
        <f t="shared" si="455"/>
        <v>-8.611111111111111E-2</v>
      </c>
      <c r="J518" s="1718"/>
      <c r="K518" s="27" t="s">
        <v>4314</v>
      </c>
    </row>
    <row r="519" spans="1:11" s="1" customFormat="1" x14ac:dyDescent="0.25">
      <c r="A519" s="3469"/>
      <c r="B519" s="845" t="s">
        <v>4223</v>
      </c>
      <c r="C519" s="1207">
        <f t="shared" ref="C519:H519" si="494">C518/C158</f>
        <v>-5.6423983542097371</v>
      </c>
      <c r="D519" s="1239">
        <f t="shared" si="494"/>
        <v>0</v>
      </c>
      <c r="E519" s="1239">
        <f t="shared" si="494"/>
        <v>0</v>
      </c>
      <c r="F519" s="1239">
        <f t="shared" si="494"/>
        <v>0</v>
      </c>
      <c r="G519" s="1239">
        <f t="shared" si="494"/>
        <v>0</v>
      </c>
      <c r="H519" s="1177">
        <f t="shared" si="494"/>
        <v>-2.1808971756769435</v>
      </c>
      <c r="I519" s="1198">
        <f t="shared" si="455"/>
        <v>-1.1284796708419473</v>
      </c>
      <c r="J519" s="1723"/>
      <c r="K519" t="s">
        <v>4315</v>
      </c>
    </row>
    <row r="520" spans="1:11" s="1" customFormat="1" x14ac:dyDescent="0.25">
      <c r="A520" s="3469"/>
      <c r="B520" s="845" t="s">
        <v>4224</v>
      </c>
      <c r="C520" s="1207">
        <f t="shared" ref="C520:H520" si="495">C518/C175</f>
        <v>-2.6161822585528309</v>
      </c>
      <c r="D520" s="1239">
        <f t="shared" si="495"/>
        <v>0</v>
      </c>
      <c r="E520" s="1239">
        <f t="shared" si="495"/>
        <v>0</v>
      </c>
      <c r="F520" s="1239">
        <f t="shared" si="495"/>
        <v>0</v>
      </c>
      <c r="G520" s="1239">
        <f t="shared" si="495"/>
        <v>0</v>
      </c>
      <c r="H520" s="1177">
        <f t="shared" si="495"/>
        <v>-1.8188025807943369</v>
      </c>
      <c r="I520" s="1198">
        <f t="shared" si="455"/>
        <v>-0.52323645171056621</v>
      </c>
      <c r="J520" s="1723"/>
      <c r="K520" t="s">
        <v>4316</v>
      </c>
    </row>
    <row r="521" spans="1:11" s="1" customFormat="1" x14ac:dyDescent="0.25">
      <c r="A521" s="3469"/>
      <c r="B521" s="845" t="s">
        <v>4311</v>
      </c>
      <c r="C521" s="1207">
        <f t="shared" ref="C521:H521" si="496">C518/C178</f>
        <v>-1.821655455904335</v>
      </c>
      <c r="D521" s="1239">
        <f t="shared" si="496"/>
        <v>0</v>
      </c>
      <c r="E521" s="1239">
        <f t="shared" si="496"/>
        <v>0</v>
      </c>
      <c r="F521" s="1239">
        <f t="shared" si="496"/>
        <v>0</v>
      </c>
      <c r="G521" s="1239">
        <f t="shared" si="496"/>
        <v>0</v>
      </c>
      <c r="H521" s="1177">
        <f t="shared" si="496"/>
        <v>-1.8218825150567153</v>
      </c>
      <c r="I521" s="1198">
        <f t="shared" si="455"/>
        <v>-0.36433109118086698</v>
      </c>
      <c r="J521" s="1723"/>
      <c r="K521" t="s">
        <v>4317</v>
      </c>
    </row>
    <row r="522" spans="1:11" customFormat="1" x14ac:dyDescent="0.25">
      <c r="A522" s="3469"/>
      <c r="B522" s="1203" t="s">
        <v>4318</v>
      </c>
      <c r="C522" s="1206">
        <f t="shared" ref="C522:H522" si="497">C496/C491</f>
        <v>-0.57407407407407407</v>
      </c>
      <c r="D522" s="1238"/>
      <c r="E522" s="1238"/>
      <c r="F522" s="1238"/>
      <c r="G522" s="1238"/>
      <c r="H522" s="1206">
        <f t="shared" si="497"/>
        <v>-0.57407407407407407</v>
      </c>
      <c r="I522" s="1206">
        <f t="shared" si="455"/>
        <v>-0.57407407407407407</v>
      </c>
      <c r="J522" s="1718"/>
      <c r="K522" s="27" t="s">
        <v>4319</v>
      </c>
    </row>
    <row r="523" spans="1:11" customFormat="1" x14ac:dyDescent="0.25">
      <c r="A523" s="3469"/>
      <c r="B523" s="1181" t="s">
        <v>4223</v>
      </c>
      <c r="C523" s="1207">
        <f t="shared" ref="C523:H523" si="498">C522/C210</f>
        <v>-8.2033321172321543</v>
      </c>
      <c r="D523" s="1239">
        <f t="shared" si="498"/>
        <v>0</v>
      </c>
      <c r="E523" s="1239">
        <f t="shared" si="498"/>
        <v>0</v>
      </c>
      <c r="F523" s="1239">
        <f t="shared" si="498"/>
        <v>0</v>
      </c>
      <c r="G523" s="1239">
        <f t="shared" si="498"/>
        <v>0</v>
      </c>
      <c r="H523" s="1177">
        <f t="shared" si="498"/>
        <v>-2.9917477813828763</v>
      </c>
      <c r="I523" s="1198">
        <f t="shared" si="455"/>
        <v>-1.6406664234464308</v>
      </c>
      <c r="J523" s="1723"/>
      <c r="K523" t="s">
        <v>4320</v>
      </c>
    </row>
    <row r="524" spans="1:11" customFormat="1" x14ac:dyDescent="0.25">
      <c r="A524" s="3469"/>
      <c r="B524" s="1181" t="s">
        <v>4224</v>
      </c>
      <c r="C524" s="1207">
        <f t="shared" ref="C524:H524" si="499">C522/C227</f>
        <v>-3.6504967935485646</v>
      </c>
      <c r="D524" s="1239">
        <f t="shared" si="499"/>
        <v>0</v>
      </c>
      <c r="E524" s="1239">
        <f t="shared" si="499"/>
        <v>0</v>
      </c>
      <c r="F524" s="1239">
        <f t="shared" si="499"/>
        <v>0</v>
      </c>
      <c r="G524" s="1239">
        <f t="shared" si="499"/>
        <v>0</v>
      </c>
      <c r="H524" s="1177">
        <f t="shared" si="499"/>
        <v>-2.4377241816812809</v>
      </c>
      <c r="I524" s="1198">
        <f t="shared" si="455"/>
        <v>-0.73009935870971288</v>
      </c>
      <c r="J524" s="1723"/>
      <c r="K524" t="s">
        <v>4321</v>
      </c>
    </row>
    <row r="525" spans="1:11" customFormat="1" x14ac:dyDescent="0.25">
      <c r="A525" s="3469"/>
      <c r="B525" s="1181" t="s">
        <v>4311</v>
      </c>
      <c r="C525" s="1207">
        <f t="shared" ref="C525:H525" si="500">C522/C230</f>
        <v>-2.2814939378840724</v>
      </c>
      <c r="D525" s="1239">
        <f t="shared" si="500"/>
        <v>0</v>
      </c>
      <c r="E525" s="1239">
        <f t="shared" si="500"/>
        <v>0</v>
      </c>
      <c r="F525" s="1239">
        <f t="shared" si="500"/>
        <v>0</v>
      </c>
      <c r="G525" s="1239">
        <f t="shared" si="500"/>
        <v>0</v>
      </c>
      <c r="H525" s="1177">
        <f t="shared" si="500"/>
        <v>-2.1723772230380161</v>
      </c>
      <c r="I525" s="1198">
        <f t="shared" si="455"/>
        <v>-0.45629878757681447</v>
      </c>
      <c r="J525" s="1723"/>
      <c r="K525" t="s">
        <v>4322</v>
      </c>
    </row>
    <row r="526" spans="1:11" customFormat="1" x14ac:dyDescent="0.25">
      <c r="A526" s="3469"/>
      <c r="B526" s="1203" t="s">
        <v>4323</v>
      </c>
      <c r="C526" s="1206">
        <f t="shared" ref="C526" si="501">C501/C491</f>
        <v>0</v>
      </c>
      <c r="D526" s="1238"/>
      <c r="E526" s="1238"/>
      <c r="F526" s="1238"/>
      <c r="G526" s="1238"/>
      <c r="H526" s="1206">
        <f t="shared" si="445"/>
        <v>0</v>
      </c>
      <c r="I526" s="1206">
        <f t="shared" si="455"/>
        <v>0</v>
      </c>
      <c r="J526" s="1718"/>
      <c r="K526" s="27" t="s">
        <v>4324</v>
      </c>
    </row>
    <row r="527" spans="1:11" customFormat="1" x14ac:dyDescent="0.25">
      <c r="A527" s="3469"/>
      <c r="B527" s="1181" t="s">
        <v>4223</v>
      </c>
      <c r="C527" s="1207">
        <f t="shared" ref="C527:H527" si="502">C526/C236</f>
        <v>0</v>
      </c>
      <c r="D527" s="1239">
        <f t="shared" si="502"/>
        <v>0</v>
      </c>
      <c r="E527" s="1239">
        <f t="shared" si="502"/>
        <v>0</v>
      </c>
      <c r="F527" s="1239">
        <f t="shared" si="502"/>
        <v>0</v>
      </c>
      <c r="G527" s="1239">
        <f t="shared" si="502"/>
        <v>0</v>
      </c>
      <c r="H527" s="1177">
        <f t="shared" si="502"/>
        <v>0</v>
      </c>
      <c r="I527" s="1198">
        <f t="shared" si="455"/>
        <v>0</v>
      </c>
      <c r="J527" s="1723"/>
      <c r="K527" t="s">
        <v>4325</v>
      </c>
    </row>
    <row r="528" spans="1:11" customFormat="1" x14ac:dyDescent="0.25">
      <c r="A528" s="3469"/>
      <c r="B528" s="1181" t="s">
        <v>4224</v>
      </c>
      <c r="C528" s="1207">
        <f t="shared" ref="C528:H528" si="503">C526/C253</f>
        <v>0</v>
      </c>
      <c r="D528" s="1239">
        <f t="shared" si="503"/>
        <v>0</v>
      </c>
      <c r="E528" s="1239">
        <f t="shared" si="503"/>
        <v>0</v>
      </c>
      <c r="F528" s="1239">
        <f t="shared" si="503"/>
        <v>0</v>
      </c>
      <c r="G528" s="1239">
        <f t="shared" si="503"/>
        <v>0</v>
      </c>
      <c r="H528" s="1177">
        <f t="shared" si="503"/>
        <v>0</v>
      </c>
      <c r="I528" s="1198">
        <f t="shared" si="455"/>
        <v>0</v>
      </c>
      <c r="J528" s="1723"/>
      <c r="K528" t="s">
        <v>4326</v>
      </c>
    </row>
    <row r="529" spans="1:11" customFormat="1" x14ac:dyDescent="0.25">
      <c r="A529" s="3469"/>
      <c r="B529" s="1181" t="s">
        <v>4311</v>
      </c>
      <c r="C529" s="1207">
        <f t="shared" ref="C529:H529" si="504">C526/C256</f>
        <v>0</v>
      </c>
      <c r="D529" s="1239">
        <f t="shared" si="504"/>
        <v>0</v>
      </c>
      <c r="E529" s="1239">
        <f t="shared" si="504"/>
        <v>0</v>
      </c>
      <c r="F529" s="1239">
        <f t="shared" si="504"/>
        <v>0</v>
      </c>
      <c r="G529" s="1239">
        <f t="shared" si="504"/>
        <v>0</v>
      </c>
      <c r="H529" s="1177">
        <f t="shared" si="504"/>
        <v>0</v>
      </c>
      <c r="I529" s="1198">
        <f t="shared" si="455"/>
        <v>0</v>
      </c>
      <c r="J529" s="1723"/>
      <c r="K529" t="s">
        <v>4327</v>
      </c>
    </row>
    <row r="530" spans="1:11" customFormat="1" x14ac:dyDescent="0.25">
      <c r="A530" s="3469"/>
      <c r="B530" s="1203" t="s">
        <v>4328</v>
      </c>
      <c r="C530" s="1212">
        <f t="shared" ref="C530" si="505">C506/C509</f>
        <v>180</v>
      </c>
      <c r="D530" s="1240"/>
      <c r="E530" s="1240"/>
      <c r="F530" s="1240"/>
      <c r="G530" s="1240"/>
      <c r="H530" s="1212">
        <f t="shared" si="449"/>
        <v>180</v>
      </c>
      <c r="I530" s="1212">
        <f t="shared" si="455"/>
        <v>180</v>
      </c>
      <c r="J530" s="1724"/>
      <c r="K530" s="27" t="s">
        <v>4329</v>
      </c>
    </row>
    <row r="531" spans="1:11" customFormat="1" x14ac:dyDescent="0.25">
      <c r="A531" s="3469"/>
      <c r="B531" s="1181" t="s">
        <v>4223</v>
      </c>
      <c r="C531" s="1207">
        <f t="shared" ref="C531:H531" si="506">C530/C262</f>
        <v>0.82983023668869671</v>
      </c>
      <c r="D531" s="1239">
        <f t="shared" si="506"/>
        <v>0</v>
      </c>
      <c r="E531" s="1239">
        <f t="shared" si="506"/>
        <v>0</v>
      </c>
      <c r="F531" s="1239">
        <f t="shared" si="506"/>
        <v>0</v>
      </c>
      <c r="G531" s="1239">
        <f t="shared" si="506"/>
        <v>0</v>
      </c>
      <c r="H531" s="1177">
        <f t="shared" si="506"/>
        <v>1.1751038043459185</v>
      </c>
      <c r="I531" s="1198">
        <f t="shared" si="455"/>
        <v>0.16596604733773934</v>
      </c>
      <c r="J531" s="1723"/>
      <c r="K531" t="s">
        <v>4330</v>
      </c>
    </row>
    <row r="532" spans="1:11" customFormat="1" x14ac:dyDescent="0.25">
      <c r="A532" s="3469"/>
      <c r="B532" s="1181" t="s">
        <v>4224</v>
      </c>
      <c r="C532" s="1207">
        <f t="shared" ref="C532:H532" si="507">C530/C279</f>
        <v>0.98328577252344074</v>
      </c>
      <c r="D532" s="1239">
        <f t="shared" si="507"/>
        <v>0</v>
      </c>
      <c r="E532" s="1239">
        <f t="shared" si="507"/>
        <v>0</v>
      </c>
      <c r="F532" s="1239">
        <f t="shared" si="507"/>
        <v>0</v>
      </c>
      <c r="G532" s="1239">
        <f t="shared" si="507"/>
        <v>0</v>
      </c>
      <c r="H532" s="1177">
        <f t="shared" si="507"/>
        <v>1.2646034567040429</v>
      </c>
      <c r="I532" s="1198">
        <f t="shared" si="455"/>
        <v>0.19665715450468815</v>
      </c>
      <c r="J532" s="1723"/>
      <c r="K532" t="s">
        <v>4331</v>
      </c>
    </row>
    <row r="533" spans="1:11" customFormat="1" x14ac:dyDescent="0.25">
      <c r="A533" s="3469"/>
      <c r="B533" s="1181" t="s">
        <v>4311</v>
      </c>
      <c r="C533" s="1207">
        <f t="shared" ref="C533:H533" si="508">C530/C282</f>
        <v>0.89666136724960255</v>
      </c>
      <c r="D533" s="1239">
        <f t="shared" si="508"/>
        <v>0</v>
      </c>
      <c r="E533" s="1239">
        <f t="shared" si="508"/>
        <v>0</v>
      </c>
      <c r="F533" s="1239">
        <f t="shared" si="508"/>
        <v>0</v>
      </c>
      <c r="G533" s="1239">
        <f t="shared" si="508"/>
        <v>0</v>
      </c>
      <c r="H533" s="1177">
        <f t="shared" si="508"/>
        <v>0.98829919655991849</v>
      </c>
      <c r="I533" s="1198">
        <f t="shared" si="455"/>
        <v>0.1793322734499205</v>
      </c>
      <c r="J533" s="1723"/>
      <c r="K533" t="s">
        <v>4332</v>
      </c>
    </row>
    <row r="534" spans="1:11" customFormat="1" x14ac:dyDescent="0.25">
      <c r="A534" s="3469"/>
      <c r="B534" s="1203" t="s">
        <v>4333</v>
      </c>
      <c r="C534" s="1213">
        <f t="shared" ref="C534" si="509">C491/C509</f>
        <v>27</v>
      </c>
      <c r="D534" s="1241"/>
      <c r="E534" s="1241"/>
      <c r="F534" s="1241"/>
      <c r="G534" s="1241"/>
      <c r="H534" s="1213">
        <f t="shared" si="453"/>
        <v>27</v>
      </c>
      <c r="I534" s="1213">
        <f t="shared" si="455"/>
        <v>27</v>
      </c>
      <c r="J534" s="1725"/>
      <c r="K534" s="27" t="s">
        <v>4334</v>
      </c>
    </row>
    <row r="535" spans="1:11" customFormat="1" x14ac:dyDescent="0.25">
      <c r="A535" s="3469"/>
      <c r="B535" s="1181" t="s">
        <v>4223</v>
      </c>
      <c r="C535" s="1207">
        <f t="shared" ref="C535:H535" si="510">C534/C288</f>
        <v>0.57077205882352944</v>
      </c>
      <c r="D535" s="1239">
        <f t="shared" si="510"/>
        <v>0</v>
      </c>
      <c r="E535" s="1239">
        <f t="shared" si="510"/>
        <v>0</v>
      </c>
      <c r="F535" s="1239">
        <f t="shared" si="510"/>
        <v>0</v>
      </c>
      <c r="G535" s="1239">
        <f t="shared" si="510"/>
        <v>0</v>
      </c>
      <c r="H535" s="1177">
        <f t="shared" si="510"/>
        <v>0.85661651826834506</v>
      </c>
      <c r="I535" s="1198">
        <f t="shared" si="455"/>
        <v>0.11415441176470589</v>
      </c>
      <c r="J535" s="1723"/>
      <c r="K535" t="s">
        <v>4335</v>
      </c>
    </row>
    <row r="536" spans="1:11" customFormat="1" x14ac:dyDescent="0.25">
      <c r="A536" s="3469"/>
      <c r="B536" s="1181" t="s">
        <v>4224</v>
      </c>
      <c r="C536" s="1207">
        <f t="shared" ref="C536:H536" si="511">C534/C305</f>
        <v>0.70468622180670792</v>
      </c>
      <c r="D536" s="1239">
        <f t="shared" si="511"/>
        <v>0</v>
      </c>
      <c r="E536" s="1239">
        <f t="shared" si="511"/>
        <v>0</v>
      </c>
      <c r="F536" s="1239">
        <f t="shared" si="511"/>
        <v>0</v>
      </c>
      <c r="G536" s="1239">
        <f t="shared" si="511"/>
        <v>0</v>
      </c>
      <c r="H536" s="1177">
        <f t="shared" si="511"/>
        <v>0.94352923436498659</v>
      </c>
      <c r="I536" s="1198">
        <f t="shared" si="455"/>
        <v>0.14093724436134158</v>
      </c>
      <c r="J536" s="1723"/>
      <c r="K536" t="s">
        <v>4336</v>
      </c>
    </row>
    <row r="537" spans="1:11" customFormat="1" x14ac:dyDescent="0.25">
      <c r="A537" s="3469"/>
      <c r="B537" s="1181" t="s">
        <v>4311</v>
      </c>
      <c r="C537" s="1207">
        <f t="shared" ref="C537:H537" si="512">C534/C308</f>
        <v>0.71593794076163619</v>
      </c>
      <c r="D537" s="1239">
        <f t="shared" si="512"/>
        <v>0</v>
      </c>
      <c r="E537" s="1239">
        <f t="shared" si="512"/>
        <v>0</v>
      </c>
      <c r="F537" s="1239">
        <f t="shared" si="512"/>
        <v>0</v>
      </c>
      <c r="G537" s="1239">
        <f t="shared" si="512"/>
        <v>0</v>
      </c>
      <c r="H537" s="1177">
        <f t="shared" si="512"/>
        <v>0.82884547249076279</v>
      </c>
      <c r="I537" s="1198">
        <f t="shared" si="455"/>
        <v>0.14318758815232724</v>
      </c>
      <c r="J537" s="1723"/>
      <c r="K537" t="s">
        <v>4337</v>
      </c>
    </row>
    <row r="538" spans="1:11" s="325" customFormat="1" x14ac:dyDescent="0.25">
      <c r="A538" s="3469"/>
      <c r="B538" s="1203" t="s">
        <v>4338</v>
      </c>
      <c r="C538" s="1206">
        <f t="shared" ref="C538:H538" si="513">C496/C509</f>
        <v>-15.5</v>
      </c>
      <c r="D538" s="1238"/>
      <c r="E538" s="1238"/>
      <c r="F538" s="1238"/>
      <c r="G538" s="1238"/>
      <c r="H538" s="1206">
        <f t="shared" si="513"/>
        <v>-15.5</v>
      </c>
      <c r="I538" s="1206">
        <f t="shared" si="455"/>
        <v>-15.5</v>
      </c>
      <c r="J538" s="1718"/>
      <c r="K538" s="1220" t="s">
        <v>4339</v>
      </c>
    </row>
    <row r="539" spans="1:11" s="325" customFormat="1" x14ac:dyDescent="0.25">
      <c r="A539" s="3469"/>
      <c r="B539" s="1182" t="s">
        <v>4223</v>
      </c>
      <c r="C539" s="1207">
        <f t="shared" ref="C539:H539" si="514">C538/C314</f>
        <v>-4.6822327617657793</v>
      </c>
      <c r="D539" s="1239">
        <f t="shared" si="514"/>
        <v>0</v>
      </c>
      <c r="E539" s="1239">
        <f t="shared" si="514"/>
        <v>0</v>
      </c>
      <c r="F539" s="1239">
        <f t="shared" si="514"/>
        <v>0</v>
      </c>
      <c r="G539" s="1239">
        <f t="shared" si="514"/>
        <v>0</v>
      </c>
      <c r="H539" s="1199">
        <f t="shared" si="514"/>
        <v>-2.5627805680252456</v>
      </c>
      <c r="I539" s="1198">
        <f t="shared" si="455"/>
        <v>-0.93644655235315588</v>
      </c>
      <c r="J539" s="1723"/>
      <c r="K539" s="325" t="s">
        <v>4340</v>
      </c>
    </row>
    <row r="540" spans="1:11" x14ac:dyDescent="0.25">
      <c r="A540" s="3469"/>
      <c r="B540" s="1182" t="s">
        <v>4224</v>
      </c>
      <c r="C540" s="1207">
        <f t="shared" ref="C540:H540" si="515">C538/C331</f>
        <v>-2.57245479316324</v>
      </c>
      <c r="D540" s="1239">
        <f t="shared" si="515"/>
        <v>0</v>
      </c>
      <c r="E540" s="1239">
        <f t="shared" si="515"/>
        <v>0</v>
      </c>
      <c r="F540" s="1239">
        <f t="shared" si="515"/>
        <v>0</v>
      </c>
      <c r="G540" s="1239">
        <f t="shared" si="515"/>
        <v>0</v>
      </c>
      <c r="H540" s="1200">
        <f t="shared" si="515"/>
        <v>-2.3000640307347529</v>
      </c>
      <c r="I540" s="1198">
        <f t="shared" si="455"/>
        <v>-0.51449095863264804</v>
      </c>
      <c r="J540" s="1723"/>
      <c r="K540" s="325" t="s">
        <v>4341</v>
      </c>
    </row>
    <row r="541" spans="1:11" x14ac:dyDescent="0.25">
      <c r="A541" s="3469"/>
      <c r="B541" s="1182" t="s">
        <v>4311</v>
      </c>
      <c r="C541" s="1207">
        <f t="shared" ref="C541:H541" si="516">C538/C334</f>
        <v>-1.6334080717488788</v>
      </c>
      <c r="D541" s="1239">
        <f t="shared" si="516"/>
        <v>0</v>
      </c>
      <c r="E541" s="1239">
        <f t="shared" si="516"/>
        <v>0</v>
      </c>
      <c r="F541" s="1239">
        <f t="shared" si="516"/>
        <v>0</v>
      </c>
      <c r="G541" s="1239">
        <f t="shared" si="516"/>
        <v>0</v>
      </c>
      <c r="H541" s="1199">
        <f t="shared" si="516"/>
        <v>-1.8005650258571155</v>
      </c>
      <c r="I541" s="1198">
        <f t="shared" si="455"/>
        <v>-0.32668161434977577</v>
      </c>
      <c r="J541" s="1723"/>
      <c r="K541" s="325" t="s">
        <v>4342</v>
      </c>
    </row>
    <row r="542" spans="1:11" x14ac:dyDescent="0.25">
      <c r="A542" s="3469"/>
      <c r="B542" s="1203" t="s">
        <v>4343</v>
      </c>
      <c r="C542" s="1206">
        <f t="shared" ref="C542:H542" si="517">C501/C506</f>
        <v>0</v>
      </c>
      <c r="D542" s="1238"/>
      <c r="E542" s="1238"/>
      <c r="F542" s="1238"/>
      <c r="G542" s="1238"/>
      <c r="H542" s="1206">
        <f t="shared" si="517"/>
        <v>0</v>
      </c>
      <c r="I542" s="1206">
        <f t="shared" si="455"/>
        <v>0</v>
      </c>
      <c r="J542" s="1718"/>
      <c r="K542" s="1220" t="s">
        <v>4344</v>
      </c>
    </row>
    <row r="543" spans="1:11" x14ac:dyDescent="0.25">
      <c r="A543" s="3469"/>
      <c r="B543" s="1182" t="s">
        <v>4223</v>
      </c>
      <c r="C543" s="1207">
        <f t="shared" ref="C543:H543" si="518">C542/C340</f>
        <v>0</v>
      </c>
      <c r="D543" s="1239">
        <f t="shared" si="518"/>
        <v>0</v>
      </c>
      <c r="E543" s="1239">
        <f t="shared" si="518"/>
        <v>0</v>
      </c>
      <c r="F543" s="1239">
        <f t="shared" si="518"/>
        <v>0</v>
      </c>
      <c r="G543" s="1239">
        <f t="shared" si="518"/>
        <v>0</v>
      </c>
      <c r="H543" s="1199">
        <f t="shared" si="518"/>
        <v>0</v>
      </c>
      <c r="I543" s="1198">
        <f t="shared" si="455"/>
        <v>0</v>
      </c>
      <c r="J543" s="1723"/>
      <c r="K543" s="325" t="s">
        <v>4345</v>
      </c>
    </row>
    <row r="544" spans="1:11" x14ac:dyDescent="0.25">
      <c r="A544" s="3469"/>
      <c r="B544" s="1182" t="s">
        <v>4224</v>
      </c>
      <c r="C544" s="1207">
        <f t="shared" ref="C544:H544" si="519">C542/C357</f>
        <v>0</v>
      </c>
      <c r="D544" s="1239">
        <f t="shared" si="519"/>
        <v>0</v>
      </c>
      <c r="E544" s="1239">
        <f t="shared" si="519"/>
        <v>0</v>
      </c>
      <c r="F544" s="1239">
        <f t="shared" si="519"/>
        <v>0</v>
      </c>
      <c r="G544" s="1239">
        <f t="shared" si="519"/>
        <v>0</v>
      </c>
      <c r="H544" s="1199">
        <f t="shared" si="519"/>
        <v>0</v>
      </c>
      <c r="I544" s="1198">
        <f t="shared" ref="I544:I607" si="520">AVERAGE(C544:G544)</f>
        <v>0</v>
      </c>
      <c r="J544" s="1723"/>
      <c r="K544" s="325" t="s">
        <v>4346</v>
      </c>
    </row>
    <row r="545" spans="1:11" ht="15.75" thickBot="1" x14ac:dyDescent="0.3">
      <c r="A545" s="3470"/>
      <c r="B545" s="1183" t="s">
        <v>4311</v>
      </c>
      <c r="C545" s="1215">
        <f t="shared" ref="C545:H545" si="521">C542/C360</f>
        <v>0</v>
      </c>
      <c r="D545" s="1242">
        <f t="shared" si="521"/>
        <v>0</v>
      </c>
      <c r="E545" s="1242">
        <f t="shared" si="521"/>
        <v>0</v>
      </c>
      <c r="F545" s="1242">
        <f t="shared" si="521"/>
        <v>0</v>
      </c>
      <c r="G545" s="1242">
        <f t="shared" si="521"/>
        <v>0</v>
      </c>
      <c r="H545" s="1201">
        <f t="shared" si="521"/>
        <v>0</v>
      </c>
      <c r="I545" s="1202">
        <f t="shared" si="520"/>
        <v>0</v>
      </c>
      <c r="J545" s="1723"/>
      <c r="K545" s="325" t="s">
        <v>4347</v>
      </c>
    </row>
    <row r="546" spans="1:11" customFormat="1" x14ac:dyDescent="0.25">
      <c r="A546" s="3468" t="s">
        <v>103</v>
      </c>
      <c r="B546" s="844" t="s">
        <v>935</v>
      </c>
      <c r="C546" s="826">
        <f>'BNP avec amende'!B70</f>
        <v>4514</v>
      </c>
      <c r="D546" s="826">
        <f>BPCE!B32</f>
        <v>21</v>
      </c>
      <c r="E546" s="826">
        <f>SG!B63</f>
        <v>193</v>
      </c>
      <c r="F546" s="826">
        <f>CA!B25</f>
        <v>40</v>
      </c>
      <c r="G546" s="826">
        <f>CM!B25</f>
        <v>420</v>
      </c>
      <c r="H546" s="826">
        <f>SUM(C546:G546)</f>
        <v>5188</v>
      </c>
      <c r="I546" s="1222">
        <f t="shared" si="520"/>
        <v>1037.5999999999999</v>
      </c>
      <c r="J546" s="1715"/>
      <c r="K546" s="27" t="s">
        <v>4264</v>
      </c>
    </row>
    <row r="547" spans="1:11" customFormat="1" x14ac:dyDescent="0.25">
      <c r="A547" s="3469"/>
      <c r="B547" s="845" t="s">
        <v>4265</v>
      </c>
      <c r="C547" s="1184">
        <f t="shared" ref="C547:H547" si="522">C546/C2</f>
        <v>0.11524714052287582</v>
      </c>
      <c r="D547" s="1185">
        <f t="shared" si="522"/>
        <v>9.0295394934858321E-4</v>
      </c>
      <c r="E547" s="1186">
        <f t="shared" si="522"/>
        <v>8.190807622119425E-3</v>
      </c>
      <c r="F547" s="1187">
        <f t="shared" si="522"/>
        <v>2.5231817321642591E-3</v>
      </c>
      <c r="G547" s="1188">
        <f t="shared" si="522"/>
        <v>2.7253260657971578E-2</v>
      </c>
      <c r="H547" s="1194">
        <f t="shared" si="522"/>
        <v>4.4246580015692698E-2</v>
      </c>
      <c r="I547" s="1189">
        <f t="shared" si="520"/>
        <v>3.0823468896895932E-2</v>
      </c>
      <c r="J547" s="1716"/>
      <c r="K547" t="s">
        <v>4266</v>
      </c>
    </row>
    <row r="548" spans="1:11" customFormat="1" x14ac:dyDescent="0.25">
      <c r="A548" s="3469"/>
      <c r="B548" s="845" t="s">
        <v>4267</v>
      </c>
      <c r="C548" s="1184">
        <f t="shared" ref="C548:H548" si="523">C546/C19</f>
        <v>0.17584044252269099</v>
      </c>
      <c r="D548" s="1185">
        <f t="shared" si="523"/>
        <v>5.4026241317211218E-3</v>
      </c>
      <c r="E548" s="1186">
        <f t="shared" si="523"/>
        <v>1.501244555071562E-2</v>
      </c>
      <c r="F548" s="1187">
        <f t="shared" si="523"/>
        <v>4.8390999274135014E-3</v>
      </c>
      <c r="G548" s="1188">
        <f t="shared" si="523"/>
        <v>0.17691659646166807</v>
      </c>
      <c r="H548" s="1194">
        <f t="shared" si="523"/>
        <v>9.7787160251818897E-2</v>
      </c>
      <c r="I548" s="1189">
        <f t="shared" si="520"/>
        <v>7.5602241718841862E-2</v>
      </c>
      <c r="J548" s="1716"/>
      <c r="K548" t="s">
        <v>4268</v>
      </c>
    </row>
    <row r="549" spans="1:11" customFormat="1" x14ac:dyDescent="0.25">
      <c r="A549" s="3469"/>
      <c r="B549" s="845" t="s">
        <v>4269</v>
      </c>
      <c r="C549" s="1184">
        <f t="shared" ref="C549:H549" si="524">C546/C7</f>
        <v>0.56808457085325947</v>
      </c>
      <c r="D549" s="1185">
        <f t="shared" si="524"/>
        <v>3.8391224862888484E-2</v>
      </c>
      <c r="E549" s="1186">
        <f t="shared" si="524"/>
        <v>8.0990348300461604E-2</v>
      </c>
      <c r="F549" s="1187">
        <f t="shared" si="524"/>
        <v>2.2497187851518559E-2</v>
      </c>
      <c r="G549" s="1188">
        <f t="shared" si="524"/>
        <v>0.47404063205417607</v>
      </c>
      <c r="H549" s="1194">
        <f t="shared" si="524"/>
        <v>0.38316100443131462</v>
      </c>
      <c r="I549" s="1189">
        <f t="shared" si="520"/>
        <v>0.23680079278446081</v>
      </c>
      <c r="J549" s="1716"/>
      <c r="K549" t="s">
        <v>4270</v>
      </c>
    </row>
    <row r="550" spans="1:11" customFormat="1" hidden="1" x14ac:dyDescent="0.25">
      <c r="A550" s="3469"/>
      <c r="B550" s="845" t="s">
        <v>4271</v>
      </c>
      <c r="C550" s="1184">
        <f t="shared" ref="C550:H550" si="525">C546/C13</f>
        <v>1.7926926131850676</v>
      </c>
      <c r="D550" s="1185">
        <f t="shared" si="525"/>
        <v>5.3846153846153849E-2</v>
      </c>
      <c r="E550" s="1186">
        <f t="shared" si="525"/>
        <v>9.0610328638497648E-2</v>
      </c>
      <c r="F550" s="1187">
        <f t="shared" si="525"/>
        <v>2.53324889170361E-2</v>
      </c>
      <c r="G550" s="1188">
        <f t="shared" si="525"/>
        <v>0.93541202672605794</v>
      </c>
      <c r="H550" s="1205">
        <f t="shared" si="525"/>
        <v>0.73422020945372202</v>
      </c>
      <c r="I550" s="1193">
        <f t="shared" si="520"/>
        <v>0.57957872226256257</v>
      </c>
      <c r="J550" s="1717"/>
      <c r="K550" t="s">
        <v>4272</v>
      </c>
    </row>
    <row r="551" spans="1:11" customFormat="1" x14ac:dyDescent="0.25">
      <c r="A551" s="3469"/>
      <c r="B551" s="1203" t="s">
        <v>4273</v>
      </c>
      <c r="C551" s="1204">
        <f>'BNP avec amende'!C70</f>
        <v>1393</v>
      </c>
      <c r="D551" s="1204">
        <f>BPCE!C32</f>
        <v>15</v>
      </c>
      <c r="E551" s="1204">
        <f>SG!C63</f>
        <v>102</v>
      </c>
      <c r="F551" s="1204">
        <f>CA!C25</f>
        <v>18</v>
      </c>
      <c r="G551" s="1204">
        <f>CM!C25</f>
        <v>132</v>
      </c>
      <c r="H551" s="1204">
        <f>SUM(C551:G551)</f>
        <v>1660</v>
      </c>
      <c r="I551" s="1206">
        <f t="shared" si="520"/>
        <v>332</v>
      </c>
      <c r="J551" s="1718"/>
      <c r="K551" s="27" t="s">
        <v>4274</v>
      </c>
    </row>
    <row r="552" spans="1:11" customFormat="1" x14ac:dyDescent="0.25">
      <c r="A552" s="3469"/>
      <c r="B552" s="845" t="s">
        <v>4275</v>
      </c>
      <c r="C552" s="1184">
        <f t="shared" ref="C552:H552" si="526">C551/C28</f>
        <v>0.5082086829624225</v>
      </c>
      <c r="D552" s="1185">
        <f t="shared" si="526"/>
        <v>2.5316455696202532E-3</v>
      </c>
      <c r="E552" s="1186">
        <f t="shared" si="526"/>
        <v>2.3308957952468009E-2</v>
      </c>
      <c r="F552" s="1187">
        <f t="shared" si="526"/>
        <v>6.9097888675623796E-3</v>
      </c>
      <c r="G552" s="1188">
        <f t="shared" si="526"/>
        <v>1.9264448336252189E-2</v>
      </c>
      <c r="H552" s="1192">
        <f t="shared" si="526"/>
        <v>7.3781056935863815E-2</v>
      </c>
      <c r="I552" s="1193">
        <f t="shared" si="520"/>
        <v>0.11204470473766506</v>
      </c>
      <c r="J552" s="1717"/>
      <c r="K552" t="s">
        <v>4276</v>
      </c>
    </row>
    <row r="553" spans="1:11" customFormat="1" x14ac:dyDescent="0.25">
      <c r="A553" s="3469"/>
      <c r="B553" s="845" t="s">
        <v>4277</v>
      </c>
      <c r="C553" s="1184">
        <f t="shared" ref="C553:H553" si="527">C551/C45</f>
        <v>0.34505821154322519</v>
      </c>
      <c r="D553" s="1185">
        <f t="shared" si="527"/>
        <v>1.1160714285714286E-2</v>
      </c>
      <c r="E553" s="1186">
        <f t="shared" si="527"/>
        <v>2.543640897755611E-2</v>
      </c>
      <c r="F553" s="1187">
        <f t="shared" si="527"/>
        <v>7.3439412484700125E-3</v>
      </c>
      <c r="G553" s="1188">
        <f t="shared" si="527"/>
        <v>0.20245398773006135</v>
      </c>
      <c r="H553" s="1192">
        <f t="shared" si="527"/>
        <v>0.13286377461181367</v>
      </c>
      <c r="I553" s="1193">
        <f t="shared" si="520"/>
        <v>0.11829065275700539</v>
      </c>
      <c r="J553" s="1717"/>
      <c r="K553" t="s">
        <v>4278</v>
      </c>
    </row>
    <row r="554" spans="1:11" customFormat="1" x14ac:dyDescent="0.25">
      <c r="A554" s="3469"/>
      <c r="B554" s="845" t="s">
        <v>4279</v>
      </c>
      <c r="C554" s="1184">
        <f t="shared" ref="C554:H554" si="528">C551/C33</f>
        <v>-3.293144208037825</v>
      </c>
      <c r="D554" s="1185">
        <f t="shared" si="528"/>
        <v>9.375E-2</v>
      </c>
      <c r="E554" s="1186">
        <f t="shared" si="528"/>
        <v>7.6865109269027884E-2</v>
      </c>
      <c r="F554" s="1187">
        <f t="shared" si="528"/>
        <v>2.5677603423680456E-2</v>
      </c>
      <c r="G554" s="1188">
        <f t="shared" si="528"/>
        <v>0.45993031358885017</v>
      </c>
      <c r="H554" s="1192">
        <f t="shared" si="528"/>
        <v>0.80896686159844056</v>
      </c>
      <c r="I554" s="1193">
        <f t="shared" si="520"/>
        <v>-0.52738423635125342</v>
      </c>
      <c r="J554" s="1717"/>
      <c r="K554" t="s">
        <v>4280</v>
      </c>
    </row>
    <row r="555" spans="1:11" customFormat="1" hidden="1" x14ac:dyDescent="0.25">
      <c r="A555" s="3469"/>
      <c r="B555" s="845" t="s">
        <v>4281</v>
      </c>
      <c r="C555" s="1184">
        <f t="shared" ref="C555:H555" si="529">C551/C39</f>
        <v>-0.65676567656765672</v>
      </c>
      <c r="D555" s="1185">
        <f t="shared" si="529"/>
        <v>9.1463414634146339E-2</v>
      </c>
      <c r="E555" s="1186">
        <f t="shared" si="529"/>
        <v>8.4507042253521125E-2</v>
      </c>
      <c r="F555" s="1187">
        <f t="shared" si="529"/>
        <v>2.8301886792452831E-2</v>
      </c>
      <c r="G555" s="1188">
        <f t="shared" si="529"/>
        <v>0.86274509803921573</v>
      </c>
      <c r="H555" s="1192">
        <f t="shared" si="529"/>
        <v>42.564102564102562</v>
      </c>
      <c r="I555" s="1193">
        <f t="shared" si="520"/>
        <v>8.2050353030335851E-2</v>
      </c>
      <c r="J555" s="1717"/>
      <c r="K555" t="s">
        <v>4282</v>
      </c>
    </row>
    <row r="556" spans="1:11" customFormat="1" x14ac:dyDescent="0.25">
      <c r="A556" s="3469"/>
      <c r="B556" s="1203" t="s">
        <v>4283</v>
      </c>
      <c r="C556" s="1204">
        <f>'BNP avec amende'!F70</f>
        <v>-472</v>
      </c>
      <c r="D556" s="1204">
        <f>BPCE!F32</f>
        <v>-1</v>
      </c>
      <c r="E556" s="1204">
        <f>SG!F63</f>
        <v>-15</v>
      </c>
      <c r="F556" s="1204">
        <f>CA!F25</f>
        <v>-5</v>
      </c>
      <c r="G556" s="1204">
        <f>CM!G25</f>
        <v>-15</v>
      </c>
      <c r="H556" s="1204">
        <f>SUM(C556:G556)</f>
        <v>-508</v>
      </c>
      <c r="I556" s="1206">
        <f t="shared" si="520"/>
        <v>-101.6</v>
      </c>
      <c r="J556" s="1719"/>
      <c r="K556" s="1178" t="s">
        <v>4284</v>
      </c>
    </row>
    <row r="557" spans="1:11" customFormat="1" x14ac:dyDescent="0.25">
      <c r="A557" s="3469"/>
      <c r="B557" s="845" t="s">
        <v>4285</v>
      </c>
      <c r="C557" s="1184">
        <f t="shared" ref="C557:H557" si="530">C556/C54</f>
        <v>0.17865253595760788</v>
      </c>
      <c r="D557" s="1185">
        <f t="shared" si="530"/>
        <v>5.2273915316257186E-4</v>
      </c>
      <c r="E557" s="1186">
        <f t="shared" si="530"/>
        <v>1.0861694424330196E-2</v>
      </c>
      <c r="F557" s="1187">
        <f t="shared" si="530"/>
        <v>1.0660980810234541E-2</v>
      </c>
      <c r="G557" s="1188">
        <f t="shared" si="530"/>
        <v>9.8944591029023754E-3</v>
      </c>
      <c r="H557" s="1194">
        <f t="shared" si="530"/>
        <v>6.4133316500441864E-2</v>
      </c>
      <c r="I557" s="1193">
        <f t="shared" si="520"/>
        <v>4.2118481889647508E-2</v>
      </c>
      <c r="J557" s="1717"/>
      <c r="K557" t="s">
        <v>4286</v>
      </c>
    </row>
    <row r="558" spans="1:11" customFormat="1" x14ac:dyDescent="0.25">
      <c r="A558" s="3469"/>
      <c r="B558" s="845" t="s">
        <v>4287</v>
      </c>
      <c r="C558" s="1184">
        <f t="shared" ref="C558:H558" si="531">C556/C71</f>
        <v>0.26848691695108079</v>
      </c>
      <c r="D558" s="1185">
        <f t="shared" si="531"/>
        <v>2.2471910112359553E-3</v>
      </c>
      <c r="E558" s="1186">
        <f t="shared" si="531"/>
        <v>1.4299332697807437E-2</v>
      </c>
      <c r="F558" s="1187">
        <f t="shared" si="531"/>
        <v>7.462686567164179E-3</v>
      </c>
      <c r="G558" s="1188">
        <f t="shared" si="531"/>
        <v>0.12396694214876033</v>
      </c>
      <c r="H558" s="1194">
        <f t="shared" si="531"/>
        <v>0.1256492703438041</v>
      </c>
      <c r="I558" s="1193">
        <f t="shared" si="520"/>
        <v>8.3292613875209739E-2</v>
      </c>
      <c r="J558" s="1717"/>
      <c r="K558" t="s">
        <v>4288</v>
      </c>
    </row>
    <row r="559" spans="1:11" customFormat="1" x14ac:dyDescent="0.25">
      <c r="A559" s="3469"/>
      <c r="B559" s="845" t="s">
        <v>4289</v>
      </c>
      <c r="C559" s="1195">
        <v>0.25</v>
      </c>
      <c r="D559" s="1196">
        <v>1.25</v>
      </c>
      <c r="E559" s="1197">
        <v>2.25</v>
      </c>
      <c r="F559" s="1187">
        <v>3.25</v>
      </c>
      <c r="G559" s="1188">
        <v>4.25</v>
      </c>
      <c r="H559" s="1190">
        <v>5.25</v>
      </c>
      <c r="I559" s="1191">
        <f t="shared" si="520"/>
        <v>2.25</v>
      </c>
      <c r="J559" s="1720"/>
      <c r="K559" t="s">
        <v>4290</v>
      </c>
    </row>
    <row r="560" spans="1:11" customFormat="1" x14ac:dyDescent="0.25">
      <c r="A560" s="3469"/>
      <c r="B560" s="845" t="s">
        <v>4291</v>
      </c>
      <c r="C560" s="1184">
        <f t="shared" ref="C560" si="532">C556/C551</f>
        <v>-0.3388370423546303</v>
      </c>
      <c r="D560" s="1185">
        <f t="shared" ref="D560:H560" si="533">D556/D551</f>
        <v>-6.6666666666666666E-2</v>
      </c>
      <c r="E560" s="1186">
        <f t="shared" si="533"/>
        <v>-0.14705882352941177</v>
      </c>
      <c r="F560" s="1187">
        <f t="shared" si="533"/>
        <v>-0.27777777777777779</v>
      </c>
      <c r="G560" s="1188">
        <f t="shared" si="533"/>
        <v>-0.11363636363636363</v>
      </c>
      <c r="H560" s="1205">
        <f t="shared" si="533"/>
        <v>-0.30602409638554218</v>
      </c>
      <c r="I560" s="1191">
        <f t="shared" si="520"/>
        <v>-0.18879533479297003</v>
      </c>
      <c r="J560" s="1720"/>
      <c r="K560" t="s">
        <v>4292</v>
      </c>
    </row>
    <row r="561" spans="1:11" customFormat="1" x14ac:dyDescent="0.25">
      <c r="A561" s="3469"/>
      <c r="B561" s="1203" t="s">
        <v>10</v>
      </c>
      <c r="C561" s="1204">
        <f>'BNP avec amende'!G70</f>
        <v>16383</v>
      </c>
      <c r="D561" s="1204">
        <f>BPCE!G32</f>
        <v>72</v>
      </c>
      <c r="E561" s="1204">
        <f>SG!G63</f>
        <v>471</v>
      </c>
      <c r="F561" s="1204">
        <f>CA!G25</f>
        <v>111</v>
      </c>
      <c r="G561" s="1204">
        <f>CM!H25</f>
        <v>1741</v>
      </c>
      <c r="H561" s="1204">
        <f>SUM(C561:G561)</f>
        <v>18778</v>
      </c>
      <c r="I561" s="1204">
        <f t="shared" si="520"/>
        <v>3755.6</v>
      </c>
      <c r="J561" s="1721"/>
      <c r="K561" s="27" t="s">
        <v>4293</v>
      </c>
    </row>
    <row r="562" spans="1:11" customFormat="1" x14ac:dyDescent="0.25">
      <c r="A562" s="3469"/>
      <c r="B562" s="845" t="s">
        <v>4294</v>
      </c>
      <c r="C562" s="1184">
        <f t="shared" ref="C562:H562" si="534">C561/C80</f>
        <v>9.1217852708473685E-2</v>
      </c>
      <c r="D562" s="1185">
        <f t="shared" si="534"/>
        <v>6.976811790811926E-4</v>
      </c>
      <c r="E562" s="1186">
        <f t="shared" si="534"/>
        <v>3.4575405214940097E-3</v>
      </c>
      <c r="F562" s="1187">
        <f t="shared" si="534"/>
        <v>1.5296209020629211E-3</v>
      </c>
      <c r="G562" s="1188">
        <f t="shared" si="534"/>
        <v>2.2255173912487696E-2</v>
      </c>
      <c r="H562" s="1194">
        <f t="shared" si="534"/>
        <v>3.2954150594396145E-2</v>
      </c>
      <c r="I562" s="1189">
        <f t="shared" si="520"/>
        <v>2.38315738447199E-2</v>
      </c>
      <c r="J562" s="1716"/>
      <c r="K562" t="s">
        <v>4295</v>
      </c>
    </row>
    <row r="563" spans="1:11" customFormat="1" x14ac:dyDescent="0.25">
      <c r="A563" s="3469"/>
      <c r="B563" s="845" t="s">
        <v>4296</v>
      </c>
      <c r="C563" s="1184">
        <f t="shared" ref="C563:H563" si="535">C561/C97</f>
        <v>0.13357521402364453</v>
      </c>
      <c r="D563" s="1185">
        <f t="shared" si="535"/>
        <v>6.8604097189137684E-3</v>
      </c>
      <c r="E563" s="1186">
        <f t="shared" si="535"/>
        <v>5.6181785650384689E-3</v>
      </c>
      <c r="F563" s="1187">
        <f t="shared" si="535"/>
        <v>3.2160862258793534E-3</v>
      </c>
      <c r="G563" s="1188">
        <f t="shared" si="535"/>
        <v>0.14041454956044841</v>
      </c>
      <c r="H563" s="1194">
        <f t="shared" si="535"/>
        <v>7.1157628281159416E-2</v>
      </c>
      <c r="I563" s="1189">
        <f t="shared" si="520"/>
        <v>5.7936887618784905E-2</v>
      </c>
      <c r="J563" s="1716"/>
      <c r="K563" t="s">
        <v>4297</v>
      </c>
    </row>
    <row r="564" spans="1:11" customFormat="1" x14ac:dyDescent="0.25">
      <c r="A564" s="3469"/>
      <c r="B564" s="1203" t="s">
        <v>14</v>
      </c>
      <c r="C564" s="1204">
        <f>'BNP avec amende'!J70</f>
        <v>41</v>
      </c>
      <c r="D564" s="1204">
        <f>BPCE!J32</f>
        <v>10</v>
      </c>
      <c r="E564" s="1204">
        <f>SG!J63</f>
        <v>8</v>
      </c>
      <c r="F564" s="1204">
        <f>CA!J25</f>
        <v>19</v>
      </c>
      <c r="G564" s="1204">
        <f>CM!K25</f>
        <v>16</v>
      </c>
      <c r="H564" s="1204">
        <f>SUM(C564:G564)</f>
        <v>94</v>
      </c>
      <c r="I564" s="1221">
        <f t="shared" si="520"/>
        <v>18.8</v>
      </c>
      <c r="J564" s="1722"/>
      <c r="K564" s="27" t="s">
        <v>4298</v>
      </c>
    </row>
    <row r="565" spans="1:11" customFormat="1" x14ac:dyDescent="0.25">
      <c r="A565" s="3469"/>
      <c r="B565" s="845" t="s">
        <v>4299</v>
      </c>
      <c r="C565" s="1184">
        <f t="shared" ref="C565:H565" si="536">C564/C106</f>
        <v>4.9516908212560384E-2</v>
      </c>
      <c r="D565" s="1185">
        <f t="shared" si="536"/>
        <v>1.4025245441795231E-2</v>
      </c>
      <c r="E565" s="1186">
        <f t="shared" si="536"/>
        <v>1.0471204188481676E-2</v>
      </c>
      <c r="F565" s="1187">
        <f t="shared" si="536"/>
        <v>0.02</v>
      </c>
      <c r="G565" s="1188">
        <f t="shared" si="536"/>
        <v>3.4408602150537634E-2</v>
      </c>
      <c r="H565" s="1194">
        <f t="shared" si="536"/>
        <v>2.5268817204301075E-2</v>
      </c>
      <c r="I565" s="1189">
        <f t="shared" si="520"/>
        <v>2.5684391998674984E-2</v>
      </c>
      <c r="J565" s="1716"/>
      <c r="K565" t="s">
        <v>4300</v>
      </c>
    </row>
    <row r="566" spans="1:11" customFormat="1" x14ac:dyDescent="0.25">
      <c r="A566" s="3469"/>
      <c r="B566" s="845" t="s">
        <v>4301</v>
      </c>
      <c r="C566" s="1184">
        <f t="shared" ref="C566:H566" si="537">C564/C123</f>
        <v>6.1194029850746269E-2</v>
      </c>
      <c r="D566" s="1185">
        <f t="shared" si="537"/>
        <v>3.4129692832764506E-2</v>
      </c>
      <c r="E566" s="1186">
        <f t="shared" si="537"/>
        <v>1.7699115044247787E-2</v>
      </c>
      <c r="F566" s="1187">
        <f t="shared" si="537"/>
        <v>5.7926829268292686E-2</v>
      </c>
      <c r="G566" s="1188">
        <f t="shared" si="537"/>
        <v>0.14414414414414414</v>
      </c>
      <c r="H566" s="1194">
        <f t="shared" si="537"/>
        <v>5.070118662351672E-2</v>
      </c>
      <c r="I566" s="1189">
        <f t="shared" si="520"/>
        <v>6.301876222803908E-2</v>
      </c>
      <c r="J566" s="1716"/>
      <c r="K566" t="s">
        <v>4302</v>
      </c>
    </row>
    <row r="567" spans="1:11" customFormat="1" x14ac:dyDescent="0.25">
      <c r="A567" s="3469"/>
      <c r="B567" s="845" t="s">
        <v>4303</v>
      </c>
      <c r="C567" s="1184">
        <f t="shared" ref="C567:H567" si="538">C564/C111</f>
        <v>0.20499999999999999</v>
      </c>
      <c r="D567" s="1185">
        <f t="shared" si="538"/>
        <v>0.12345679012345678</v>
      </c>
      <c r="E567" s="1186">
        <f t="shared" si="538"/>
        <v>5.8823529411764705E-2</v>
      </c>
      <c r="F567" s="1187">
        <f t="shared" si="538"/>
        <v>0.11949685534591195</v>
      </c>
      <c r="G567" s="1188">
        <f t="shared" si="538"/>
        <v>0.24615384615384617</v>
      </c>
      <c r="H567" s="1194">
        <f t="shared" si="538"/>
        <v>0.14664586583463338</v>
      </c>
      <c r="I567" s="1189">
        <f t="shared" si="520"/>
        <v>0.15058620420699592</v>
      </c>
      <c r="J567" s="1716"/>
      <c r="K567" t="s">
        <v>4304</v>
      </c>
    </row>
    <row r="568" spans="1:11" customFormat="1" hidden="1" x14ac:dyDescent="0.25">
      <c r="A568" s="3469"/>
      <c r="B568" s="845" t="s">
        <v>4305</v>
      </c>
      <c r="C568" s="1184">
        <f t="shared" ref="C568:H568" si="539">C564/C117</f>
        <v>0.44086021505376344</v>
      </c>
      <c r="D568" s="1185">
        <f t="shared" si="539"/>
        <v>0.21276595744680851</v>
      </c>
      <c r="E568" s="1186">
        <f t="shared" si="539"/>
        <v>7.6190476190476197E-2</v>
      </c>
      <c r="F568" s="1187">
        <f t="shared" si="539"/>
        <v>0.19191919191919191</v>
      </c>
      <c r="G568" s="1188">
        <f t="shared" si="539"/>
        <v>0.34042553191489361</v>
      </c>
      <c r="H568" s="1205">
        <f t="shared" si="539"/>
        <v>0.24040920716112532</v>
      </c>
      <c r="I568" s="1193">
        <f t="shared" si="520"/>
        <v>0.25243227450502675</v>
      </c>
      <c r="J568" s="1717"/>
      <c r="K568" t="s">
        <v>4306</v>
      </c>
    </row>
    <row r="569" spans="1:11" customFormat="1" x14ac:dyDescent="0.25">
      <c r="A569" s="3469"/>
      <c r="B569" s="1203" t="s">
        <v>4307</v>
      </c>
      <c r="C569" s="1206">
        <f t="shared" ref="C569" si="540">C546/C561</f>
        <v>0.2755295122993347</v>
      </c>
      <c r="D569" s="1206">
        <f t="shared" ref="D569:H569" si="541">D546/D561</f>
        <v>0.29166666666666669</v>
      </c>
      <c r="E569" s="1206">
        <f t="shared" si="541"/>
        <v>0.40976645435244163</v>
      </c>
      <c r="F569" s="1206">
        <f t="shared" si="541"/>
        <v>0.36036036036036034</v>
      </c>
      <c r="G569" s="1206">
        <f t="shared" si="541"/>
        <v>0.24124066628374496</v>
      </c>
      <c r="H569" s="1206">
        <f t="shared" si="541"/>
        <v>0.27628075407391628</v>
      </c>
      <c r="I569" s="1206">
        <f t="shared" si="520"/>
        <v>0.31571273199250965</v>
      </c>
      <c r="J569" s="1718"/>
      <c r="K569" s="27" t="s">
        <v>4308</v>
      </c>
    </row>
    <row r="570" spans="1:11" customFormat="1" x14ac:dyDescent="0.25">
      <c r="A570" s="3469"/>
      <c r="B570" s="845" t="s">
        <v>4223</v>
      </c>
      <c r="C570" s="1207">
        <f t="shared" ref="C570:H570" si="542">C569/C132</f>
        <v>1.2634274662351259</v>
      </c>
      <c r="D570" s="1208">
        <f t="shared" si="542"/>
        <v>1.2942214530392284</v>
      </c>
      <c r="E570" s="1209">
        <f t="shared" si="542"/>
        <v>2.3689693790140054</v>
      </c>
      <c r="F570" s="1210">
        <f t="shared" si="542"/>
        <v>1.6495471059276017</v>
      </c>
      <c r="G570" s="1211">
        <f t="shared" si="542"/>
        <v>1.2245808891513261</v>
      </c>
      <c r="H570" s="1177">
        <f t="shared" si="542"/>
        <v>1.3426709296891064</v>
      </c>
      <c r="I570" s="1198">
        <f t="shared" si="520"/>
        <v>1.5601492586734576</v>
      </c>
      <c r="J570" s="1723"/>
      <c r="K570" t="s">
        <v>4309</v>
      </c>
    </row>
    <row r="571" spans="1:11" customFormat="1" x14ac:dyDescent="0.25">
      <c r="A571" s="3469"/>
      <c r="B571" s="845" t="s">
        <v>4224</v>
      </c>
      <c r="C571" s="1207">
        <f t="shared" ref="C571:H571" si="543">C569/C135</f>
        <v>1.3164152032843832</v>
      </c>
      <c r="D571" s="1208">
        <f t="shared" si="543"/>
        <v>0.78750750364462752</v>
      </c>
      <c r="E571" s="1209">
        <f t="shared" si="543"/>
        <v>2.6721196873550825</v>
      </c>
      <c r="F571" s="1210">
        <f t="shared" si="543"/>
        <v>1.5046549089617078</v>
      </c>
      <c r="G571" s="1211">
        <f t="shared" si="543"/>
        <v>1.2599591496428617</v>
      </c>
      <c r="H571" s="1177">
        <f t="shared" si="543"/>
        <v>1.3742329896865078</v>
      </c>
      <c r="I571" s="1198">
        <f t="shared" si="520"/>
        <v>1.5081312905777327</v>
      </c>
      <c r="J571" s="1723"/>
      <c r="K571" t="s">
        <v>4310</v>
      </c>
    </row>
    <row r="572" spans="1:11" customFormat="1" x14ac:dyDescent="0.25">
      <c r="A572" s="3469"/>
      <c r="B572" s="845" t="s">
        <v>4311</v>
      </c>
      <c r="C572" s="1207">
        <f t="shared" ref="C572:H572" si="544">C569/C152</f>
        <v>1.4666408736497731</v>
      </c>
      <c r="D572" s="1208">
        <f t="shared" si="544"/>
        <v>0.77064620758483038</v>
      </c>
      <c r="E572" s="1209">
        <f t="shared" si="544"/>
        <v>3.0904834046014189</v>
      </c>
      <c r="F572" s="1210">
        <f t="shared" si="544"/>
        <v>1.6490596638562112</v>
      </c>
      <c r="G572" s="1211">
        <f t="shared" si="544"/>
        <v>1.4707898686331549</v>
      </c>
      <c r="H572" s="1177">
        <f t="shared" si="544"/>
        <v>1.5447012601553869</v>
      </c>
      <c r="I572" s="1198">
        <f t="shared" si="520"/>
        <v>1.6895240036650776</v>
      </c>
      <c r="J572" s="1723"/>
      <c r="K572" t="s">
        <v>4312</v>
      </c>
    </row>
    <row r="573" spans="1:11" customFormat="1" x14ac:dyDescent="0.25">
      <c r="A573" s="3469"/>
      <c r="B573" s="1203" t="s">
        <v>4313</v>
      </c>
      <c r="C573" s="1206">
        <f t="shared" ref="C573" si="545">C551/C561</f>
        <v>8.5027162302386619E-2</v>
      </c>
      <c r="D573" s="1206">
        <f t="shared" ref="D573:H573" si="546">D551/D561</f>
        <v>0.20833333333333334</v>
      </c>
      <c r="E573" s="1206">
        <f t="shared" si="546"/>
        <v>0.21656050955414013</v>
      </c>
      <c r="F573" s="1206">
        <f t="shared" si="546"/>
        <v>0.16216216216216217</v>
      </c>
      <c r="G573" s="1206">
        <f t="shared" si="546"/>
        <v>7.5818495117748422E-2</v>
      </c>
      <c r="H573" s="1206">
        <f t="shared" si="546"/>
        <v>8.8401320694429658E-2</v>
      </c>
      <c r="I573" s="1206">
        <f t="shared" si="520"/>
        <v>0.14958033249395414</v>
      </c>
      <c r="J573" s="1718"/>
      <c r="K573" s="27" t="s">
        <v>4314</v>
      </c>
    </row>
    <row r="574" spans="1:11" s="1" customFormat="1" x14ac:dyDescent="0.25">
      <c r="A574" s="3469"/>
      <c r="B574" s="845" t="s">
        <v>4223</v>
      </c>
      <c r="C574" s="1207">
        <f t="shared" ref="C574:H574" si="547">C573/C158</f>
        <v>5.571373013861928</v>
      </c>
      <c r="D574" s="1208">
        <f t="shared" si="547"/>
        <v>3.6286568213783403</v>
      </c>
      <c r="E574" s="1209">
        <f t="shared" si="547"/>
        <v>6.7414851127749511</v>
      </c>
      <c r="F574" s="1210">
        <f t="shared" si="547"/>
        <v>4.5173211599315248</v>
      </c>
      <c r="G574" s="1211">
        <f t="shared" si="547"/>
        <v>0.8656166162531147</v>
      </c>
      <c r="H574" s="1177">
        <f t="shared" si="547"/>
        <v>2.2389002782675362</v>
      </c>
      <c r="I574" s="1198">
        <f t="shared" si="520"/>
        <v>4.2648905448399717</v>
      </c>
      <c r="J574" s="1723"/>
      <c r="K574" t="s">
        <v>4315</v>
      </c>
    </row>
    <row r="575" spans="1:11" s="1" customFormat="1" x14ac:dyDescent="0.25">
      <c r="A575" s="3469"/>
      <c r="B575" s="845" t="s">
        <v>4224</v>
      </c>
      <c r="C575" s="1207">
        <f t="shared" ref="C575:H575" si="548">C573/C175</f>
        <v>2.5832502988327271</v>
      </c>
      <c r="D575" s="1208">
        <f t="shared" si="548"/>
        <v>1.6268291170634919</v>
      </c>
      <c r="E575" s="1209">
        <f t="shared" si="548"/>
        <v>4.5275187826611809</v>
      </c>
      <c r="F575" s="1210">
        <f t="shared" si="548"/>
        <v>2.2835025968440901</v>
      </c>
      <c r="G575" s="1211">
        <f t="shared" si="548"/>
        <v>1.4418305536272433</v>
      </c>
      <c r="H575" s="1177">
        <f t="shared" si="548"/>
        <v>1.8671754219637526</v>
      </c>
      <c r="I575" s="1198">
        <f t="shared" si="520"/>
        <v>2.4925862698057468</v>
      </c>
      <c r="J575" s="1723"/>
      <c r="K575" t="s">
        <v>4316</v>
      </c>
    </row>
    <row r="576" spans="1:11" s="1" customFormat="1" x14ac:dyDescent="0.25">
      <c r="A576" s="3469"/>
      <c r="B576" s="845" t="s">
        <v>4311</v>
      </c>
      <c r="C576" s="1207">
        <f t="shared" ref="C576:H576" si="549">C573/C178</f>
        <v>1.7987248348049727</v>
      </c>
      <c r="D576" s="1208">
        <f t="shared" si="549"/>
        <v>1.5528223536036037</v>
      </c>
      <c r="E576" s="1209">
        <f t="shared" si="549"/>
        <v>6.3755801448611331</v>
      </c>
      <c r="F576" s="1210">
        <f t="shared" si="549"/>
        <v>2.7511969111969115</v>
      </c>
      <c r="G576" s="1211">
        <f t="shared" si="549"/>
        <v>1.8844531170088046</v>
      </c>
      <c r="H576" s="1177">
        <f t="shared" si="549"/>
        <v>1.8703372701031289</v>
      </c>
      <c r="I576" s="1198">
        <f t="shared" si="520"/>
        <v>2.8725554722950855</v>
      </c>
      <c r="J576" s="1723"/>
      <c r="K576" t="s">
        <v>4317</v>
      </c>
    </row>
    <row r="577" spans="1:11" customFormat="1" x14ac:dyDescent="0.25">
      <c r="A577" s="3469"/>
      <c r="B577" s="1203" t="s">
        <v>4318</v>
      </c>
      <c r="C577" s="1206">
        <f t="shared" ref="C577" si="550">C551/C546</f>
        <v>0.30859548072662829</v>
      </c>
      <c r="D577" s="1206">
        <f t="shared" ref="D577:H577" si="551">D551/D546</f>
        <v>0.7142857142857143</v>
      </c>
      <c r="E577" s="1206">
        <f t="shared" si="551"/>
        <v>0.52849740932642486</v>
      </c>
      <c r="F577" s="1206">
        <f t="shared" si="551"/>
        <v>0.45</v>
      </c>
      <c r="G577" s="1206">
        <f t="shared" si="551"/>
        <v>0.31428571428571428</v>
      </c>
      <c r="H577" s="1206">
        <f t="shared" si="551"/>
        <v>0.31996915959907479</v>
      </c>
      <c r="I577" s="1206">
        <f t="shared" si="520"/>
        <v>0.46313286372489648</v>
      </c>
      <c r="J577" s="1718"/>
      <c r="K577" s="27" t="s">
        <v>4319</v>
      </c>
    </row>
    <row r="578" spans="1:11" customFormat="1" x14ac:dyDescent="0.25">
      <c r="A578" s="3469"/>
      <c r="B578" s="1181" t="s">
        <v>4223</v>
      </c>
      <c r="C578" s="1207">
        <f t="shared" ref="C578:H578" si="552">C577/C210</f>
        <v>4.4097292189349053</v>
      </c>
      <c r="D578" s="1208">
        <f t="shared" si="552"/>
        <v>2.8037371910789632</v>
      </c>
      <c r="E578" s="1209">
        <f t="shared" si="552"/>
        <v>2.84574599084976</v>
      </c>
      <c r="F578" s="1210">
        <f t="shared" si="552"/>
        <v>2.7385220729366604</v>
      </c>
      <c r="G578" s="1211">
        <f t="shared" si="552"/>
        <v>0.70686765073805358</v>
      </c>
      <c r="H578" s="1177">
        <f t="shared" si="552"/>
        <v>1.6674973954980541</v>
      </c>
      <c r="I578" s="1198">
        <f t="shared" si="520"/>
        <v>2.700920424907669</v>
      </c>
      <c r="J578" s="1723"/>
      <c r="K578" t="s">
        <v>4320</v>
      </c>
    </row>
    <row r="579" spans="1:11" customFormat="1" x14ac:dyDescent="0.25">
      <c r="A579" s="3469"/>
      <c r="B579" s="1181" t="s">
        <v>4224</v>
      </c>
      <c r="C579" s="1207">
        <f t="shared" ref="C579:H579" si="553">C577/C227</f>
        <v>1.962337028915847</v>
      </c>
      <c r="D579" s="1208">
        <f t="shared" si="553"/>
        <v>2.065795068027211</v>
      </c>
      <c r="E579" s="1209">
        <f t="shared" si="553"/>
        <v>1.6943547866086082</v>
      </c>
      <c r="F579" s="1210">
        <f t="shared" si="553"/>
        <v>1.5176254589963281</v>
      </c>
      <c r="G579" s="1211">
        <f t="shared" si="553"/>
        <v>1.1443470639789659</v>
      </c>
      <c r="H579" s="1177">
        <f t="shared" si="553"/>
        <v>1.3587036812365387</v>
      </c>
      <c r="I579" s="1198">
        <f t="shared" si="520"/>
        <v>1.6768918813053921</v>
      </c>
      <c r="J579" s="1723"/>
      <c r="K579" t="s">
        <v>4321</v>
      </c>
    </row>
    <row r="580" spans="1:11" customFormat="1" x14ac:dyDescent="0.25">
      <c r="A580" s="3469"/>
      <c r="B580" s="1181" t="s">
        <v>4311</v>
      </c>
      <c r="C580" s="1207">
        <f t="shared" ref="C580:H580" si="554">C577/C230</f>
        <v>1.22642486454697</v>
      </c>
      <c r="D580" s="1208">
        <f t="shared" si="554"/>
        <v>2.0149613899613903</v>
      </c>
      <c r="E580" s="1209">
        <f t="shared" si="554"/>
        <v>2.062971810613361</v>
      </c>
      <c r="F580" s="1210">
        <f t="shared" si="554"/>
        <v>1.6683428571428573</v>
      </c>
      <c r="G580" s="1211">
        <f t="shared" si="554"/>
        <v>1.281252446183953</v>
      </c>
      <c r="H580" s="1177">
        <f t="shared" si="554"/>
        <v>1.2108084057075121</v>
      </c>
      <c r="I580" s="1198">
        <f t="shared" si="520"/>
        <v>1.6507906736897062</v>
      </c>
      <c r="J580" s="1723"/>
      <c r="K580" t="s">
        <v>4322</v>
      </c>
    </row>
    <row r="581" spans="1:11" customFormat="1" x14ac:dyDescent="0.25">
      <c r="A581" s="3469"/>
      <c r="B581" s="1203" t="s">
        <v>4323</v>
      </c>
      <c r="C581" s="1206">
        <f t="shared" ref="C581:H636" si="555">C556/C546</f>
        <v>-0.10456357997341603</v>
      </c>
      <c r="D581" s="1206">
        <f t="shared" ref="D581:H581" si="556">D556/D546</f>
        <v>-4.7619047619047616E-2</v>
      </c>
      <c r="E581" s="1206">
        <f t="shared" si="556"/>
        <v>-7.7720207253886009E-2</v>
      </c>
      <c r="F581" s="1206">
        <f t="shared" si="556"/>
        <v>-0.125</v>
      </c>
      <c r="G581" s="1206">
        <f t="shared" si="556"/>
        <v>-3.5714285714285712E-2</v>
      </c>
      <c r="H581" s="1206">
        <f t="shared" si="556"/>
        <v>-9.7918272937548193E-2</v>
      </c>
      <c r="I581" s="1206">
        <f t="shared" si="520"/>
        <v>-7.8123424112127068E-2</v>
      </c>
      <c r="J581" s="1718"/>
      <c r="K581" s="27" t="s">
        <v>4324</v>
      </c>
    </row>
    <row r="582" spans="1:11" customFormat="1" x14ac:dyDescent="0.25">
      <c r="A582" s="3469"/>
      <c r="B582" s="1181" t="s">
        <v>4223</v>
      </c>
      <c r="C582" s="1207">
        <f t="shared" ref="C582:H582" si="557">C581/C236</f>
        <v>1.550168925207706</v>
      </c>
      <c r="D582" s="1208">
        <f t="shared" si="557"/>
        <v>0.57892116595723486</v>
      </c>
      <c r="E582" s="1209">
        <f t="shared" si="557"/>
        <v>1.3260834493289761</v>
      </c>
      <c r="F582" s="1210">
        <f t="shared" si="557"/>
        <v>4.2252132196162044</v>
      </c>
      <c r="G582" s="1211">
        <f t="shared" si="557"/>
        <v>0.36305597436863923</v>
      </c>
      <c r="H582" s="1177">
        <f t="shared" si="557"/>
        <v>1.4494525108538567</v>
      </c>
      <c r="I582" s="1198">
        <f t="shared" si="520"/>
        <v>1.6086885468957521</v>
      </c>
      <c r="J582" s="1723"/>
      <c r="K582" t="s">
        <v>4325</v>
      </c>
    </row>
    <row r="583" spans="1:11" customFormat="1" x14ac:dyDescent="0.25">
      <c r="A583" s="3469"/>
      <c r="B583" s="1181" t="s">
        <v>4224</v>
      </c>
      <c r="C583" s="1207">
        <f t="shared" ref="C583:H583" si="558">C581/C253</f>
        <v>1.5268780782124931</v>
      </c>
      <c r="D583" s="1208">
        <f t="shared" si="558"/>
        <v>0.41594435527019796</v>
      </c>
      <c r="E583" s="1209">
        <f t="shared" si="558"/>
        <v>0.95249855524876881</v>
      </c>
      <c r="F583" s="1210">
        <f t="shared" si="558"/>
        <v>1.5421641791044776</v>
      </c>
      <c r="G583" s="1211">
        <f t="shared" si="558"/>
        <v>0.70070838252656431</v>
      </c>
      <c r="H583" s="1177">
        <f t="shared" si="558"/>
        <v>1.2849260579838442</v>
      </c>
      <c r="I583" s="1198">
        <f t="shared" si="520"/>
        <v>1.0276387100725004</v>
      </c>
      <c r="J583" s="1723"/>
      <c r="K583" t="s">
        <v>4326</v>
      </c>
    </row>
    <row r="584" spans="1:11" customFormat="1" x14ac:dyDescent="0.25">
      <c r="A584" s="3469"/>
      <c r="B584" s="1181" t="s">
        <v>4311</v>
      </c>
      <c r="C584" s="1207">
        <f t="shared" ref="C584:H584" si="559">C581/C256</f>
        <v>1.4378506245374703</v>
      </c>
      <c r="D584" s="1208">
        <f t="shared" si="559"/>
        <v>0.37689009252990291</v>
      </c>
      <c r="E584" s="1209">
        <f t="shared" si="559"/>
        <v>0.93666712378590122</v>
      </c>
      <c r="F584" s="1210">
        <f t="shared" si="559"/>
        <v>1.4586330935251799</v>
      </c>
      <c r="G584" s="1211">
        <f t="shared" si="559"/>
        <v>0.6480836236933798</v>
      </c>
      <c r="H584" s="1177">
        <f t="shared" si="559"/>
        <v>1.2023438896377499</v>
      </c>
      <c r="I584" s="1198">
        <f t="shared" si="520"/>
        <v>0.97162491161436682</v>
      </c>
      <c r="J584" s="1723"/>
      <c r="K584" t="s">
        <v>4327</v>
      </c>
    </row>
    <row r="585" spans="1:11" customFormat="1" x14ac:dyDescent="0.25">
      <c r="A585" s="3469"/>
      <c r="B585" s="1203" t="s">
        <v>4328</v>
      </c>
      <c r="C585" s="1212">
        <f t="shared" ref="C585:H640" si="560">C561/C564</f>
        <v>399.58536585365852</v>
      </c>
      <c r="D585" s="1212">
        <f t="shared" ref="D585:H585" si="561">D561/D564</f>
        <v>7.2</v>
      </c>
      <c r="E585" s="1212">
        <f t="shared" si="561"/>
        <v>58.875</v>
      </c>
      <c r="F585" s="1212">
        <f t="shared" si="561"/>
        <v>5.8421052631578947</v>
      </c>
      <c r="G585" s="1212">
        <f t="shared" si="561"/>
        <v>108.8125</v>
      </c>
      <c r="H585" s="1212">
        <f t="shared" si="561"/>
        <v>199.7659574468085</v>
      </c>
      <c r="I585" s="1212">
        <f t="shared" si="520"/>
        <v>116.06299422336329</v>
      </c>
      <c r="J585" s="1724"/>
      <c r="K585" s="27" t="s">
        <v>4329</v>
      </c>
    </row>
    <row r="586" spans="1:11" customFormat="1" x14ac:dyDescent="0.25">
      <c r="A586" s="3469"/>
      <c r="B586" s="1181" t="s">
        <v>4223</v>
      </c>
      <c r="C586" s="1207">
        <f t="shared" ref="C586:H586" si="562">C585/C262</f>
        <v>1.8421556595760051</v>
      </c>
      <c r="D586" s="1208">
        <f t="shared" si="562"/>
        <v>4.974466806848904E-2</v>
      </c>
      <c r="E586" s="1209">
        <f t="shared" si="562"/>
        <v>0.33019511980267791</v>
      </c>
      <c r="F586" s="1210">
        <f t="shared" si="562"/>
        <v>7.6481045103146059E-2</v>
      </c>
      <c r="G586" s="1211">
        <f t="shared" si="562"/>
        <v>0.64679099183167366</v>
      </c>
      <c r="H586" s="1177">
        <f t="shared" si="562"/>
        <v>1.3041429809697196</v>
      </c>
      <c r="I586" s="1198">
        <f t="shared" si="520"/>
        <v>0.58907349687639832</v>
      </c>
      <c r="J586" s="1723"/>
      <c r="K586" t="s">
        <v>4330</v>
      </c>
    </row>
    <row r="587" spans="1:11" customFormat="1" x14ac:dyDescent="0.25">
      <c r="A587" s="3469"/>
      <c r="B587" s="1181" t="s">
        <v>4224</v>
      </c>
      <c r="C587" s="1207">
        <f t="shared" ref="C587:H587" si="563">C585/C279</f>
        <v>2.1828144730693131</v>
      </c>
      <c r="D587" s="1208">
        <f t="shared" si="563"/>
        <v>0.20101000476417341</v>
      </c>
      <c r="E587" s="1209">
        <f t="shared" si="563"/>
        <v>0.31742708892467347</v>
      </c>
      <c r="F587" s="1210">
        <f t="shared" si="563"/>
        <v>5.5519804320443573E-2</v>
      </c>
      <c r="G587" s="1211">
        <f t="shared" si="563"/>
        <v>0.97412593757561083</v>
      </c>
      <c r="H587" s="1177">
        <f t="shared" si="563"/>
        <v>1.4034706684390377</v>
      </c>
      <c r="I587" s="1198">
        <f t="shared" si="520"/>
        <v>0.74617946173084282</v>
      </c>
      <c r="J587" s="1723"/>
      <c r="K587" t="s">
        <v>4331</v>
      </c>
    </row>
    <row r="588" spans="1:11" customFormat="1" x14ac:dyDescent="0.25">
      <c r="A588" s="3469"/>
      <c r="B588" s="1181" t="s">
        <v>4311</v>
      </c>
      <c r="C588" s="1207">
        <f t="shared" ref="C588:H588" si="564">C585/C282</f>
        <v>1.9905153359959671</v>
      </c>
      <c r="D588" s="1208">
        <f t="shared" si="564"/>
        <v>0.17296317280453258</v>
      </c>
      <c r="E588" s="1209">
        <f t="shared" si="564"/>
        <v>0.23553577758646882</v>
      </c>
      <c r="F588" s="1210">
        <f t="shared" si="564"/>
        <v>3.325415255889809E-2</v>
      </c>
      <c r="G588" s="1211">
        <f t="shared" si="564"/>
        <v>0.55173886684303353</v>
      </c>
      <c r="H588" s="1177">
        <f t="shared" si="564"/>
        <v>1.0968251958039095</v>
      </c>
      <c r="I588" s="1198">
        <f t="shared" si="520"/>
        <v>0.5968014611577801</v>
      </c>
      <c r="J588" s="1723"/>
      <c r="K588" t="s">
        <v>4332</v>
      </c>
    </row>
    <row r="589" spans="1:11" customFormat="1" x14ac:dyDescent="0.25">
      <c r="A589" s="3469"/>
      <c r="B589" s="1203" t="s">
        <v>4333</v>
      </c>
      <c r="C589" s="1213">
        <f t="shared" ref="C589:H644" si="565">C546/C564</f>
        <v>110.09756097560975</v>
      </c>
      <c r="D589" s="1213">
        <f t="shared" ref="D589:H589" si="566">D546/D564</f>
        <v>2.1</v>
      </c>
      <c r="E589" s="1213">
        <f t="shared" si="566"/>
        <v>24.125</v>
      </c>
      <c r="F589" s="1213">
        <f t="shared" si="566"/>
        <v>2.1052631578947367</v>
      </c>
      <c r="G589" s="1213">
        <f t="shared" si="566"/>
        <v>26.25</v>
      </c>
      <c r="H589" s="1213">
        <f t="shared" si="566"/>
        <v>55.191489361702125</v>
      </c>
      <c r="I589" s="1213">
        <f t="shared" si="520"/>
        <v>32.935564826700897</v>
      </c>
      <c r="J589" s="1725"/>
      <c r="K589" s="27" t="s">
        <v>4334</v>
      </c>
    </row>
    <row r="590" spans="1:11" customFormat="1" x14ac:dyDescent="0.25">
      <c r="A590" s="3469"/>
      <c r="B590" s="1181" t="s">
        <v>4223</v>
      </c>
      <c r="C590" s="1207">
        <f t="shared" ref="C590:H590" si="567">C589/C288</f>
        <v>2.3274300573888094</v>
      </c>
      <c r="D590" s="1208">
        <f t="shared" si="567"/>
        <v>6.4380616588553985E-2</v>
      </c>
      <c r="E590" s="1209">
        <f t="shared" si="567"/>
        <v>0.78222212791240509</v>
      </c>
      <c r="F590" s="1210">
        <f t="shared" si="567"/>
        <v>0.12615908660821296</v>
      </c>
      <c r="G590" s="1211">
        <f t="shared" si="567"/>
        <v>0.79204788787229907</v>
      </c>
      <c r="H590" s="1177">
        <f t="shared" si="567"/>
        <v>1.7510348687061363</v>
      </c>
      <c r="I590" s="1198">
        <f t="shared" si="520"/>
        <v>0.818447955274056</v>
      </c>
      <c r="J590" s="1723"/>
      <c r="K590" t="s">
        <v>4335</v>
      </c>
    </row>
    <row r="591" spans="1:11" customFormat="1" x14ac:dyDescent="0.25">
      <c r="A591" s="3469"/>
      <c r="B591" s="1181" t="s">
        <v>4224</v>
      </c>
      <c r="C591" s="1207">
        <f t="shared" ref="C591:H591" si="568">C589/C305</f>
        <v>2.8734901582976327</v>
      </c>
      <c r="D591" s="1208">
        <f t="shared" si="568"/>
        <v>0.15829688705942888</v>
      </c>
      <c r="E591" s="1209">
        <f t="shared" si="568"/>
        <v>0.8482031736154324</v>
      </c>
      <c r="F591" s="1210">
        <f t="shared" si="568"/>
        <v>8.3538146115348849E-2</v>
      </c>
      <c r="G591" s="1211">
        <f t="shared" si="568"/>
        <v>1.2273588879528221</v>
      </c>
      <c r="H591" s="1177">
        <f t="shared" si="568"/>
        <v>1.9286956926263004</v>
      </c>
      <c r="I591" s="1198">
        <f t="shared" si="520"/>
        <v>1.0381774506081332</v>
      </c>
      <c r="J591" s="1723"/>
      <c r="K591" t="s">
        <v>4336</v>
      </c>
    </row>
    <row r="592" spans="1:11" customFormat="1" x14ac:dyDescent="0.25">
      <c r="A592" s="3469"/>
      <c r="B592" s="1181" t="s">
        <v>4311</v>
      </c>
      <c r="C592" s="1207">
        <f t="shared" ref="C592:H592" si="569">C589/C308</f>
        <v>2.9193711513983969</v>
      </c>
      <c r="D592" s="1208">
        <f t="shared" si="569"/>
        <v>0.1332934131736527</v>
      </c>
      <c r="E592" s="1209">
        <f t="shared" si="569"/>
        <v>0.72791941182087283</v>
      </c>
      <c r="F592" s="1210">
        <f t="shared" si="569"/>
        <v>5.483808164059964E-2</v>
      </c>
      <c r="G592" s="1211">
        <f t="shared" si="569"/>
        <v>0.81149193548387089</v>
      </c>
      <c r="H592" s="1177">
        <f t="shared" si="569"/>
        <v>1.694267262128478</v>
      </c>
      <c r="I592" s="1198">
        <f t="shared" si="520"/>
        <v>0.92938279870347862</v>
      </c>
      <c r="J592" s="1723"/>
      <c r="K592" t="s">
        <v>4337</v>
      </c>
    </row>
    <row r="593" spans="1:11" s="325" customFormat="1" x14ac:dyDescent="0.25">
      <c r="A593" s="3469"/>
      <c r="B593" s="1203" t="s">
        <v>4338</v>
      </c>
      <c r="C593" s="1206">
        <f t="shared" ref="C593" si="570">C551/C564</f>
        <v>33.975609756097562</v>
      </c>
      <c r="D593" s="1206">
        <f t="shared" ref="D593:H593" si="571">D551/D564</f>
        <v>1.5</v>
      </c>
      <c r="E593" s="1206">
        <f t="shared" si="571"/>
        <v>12.75</v>
      </c>
      <c r="F593" s="1206">
        <f t="shared" si="571"/>
        <v>0.94736842105263153</v>
      </c>
      <c r="G593" s="1206">
        <f t="shared" si="571"/>
        <v>8.25</v>
      </c>
      <c r="H593" s="1206">
        <f t="shared" si="571"/>
        <v>17.659574468085108</v>
      </c>
      <c r="I593" s="1206">
        <f t="shared" si="520"/>
        <v>11.484595635430038</v>
      </c>
      <c r="J593" s="1718"/>
      <c r="K593" s="1220" t="s">
        <v>4339</v>
      </c>
    </row>
    <row r="594" spans="1:11" s="325" customFormat="1" x14ac:dyDescent="0.25">
      <c r="A594" s="3469"/>
      <c r="B594" s="1182" t="s">
        <v>4223</v>
      </c>
      <c r="C594" s="1207">
        <f t="shared" ref="C594:H594" si="572">C593/C314</f>
        <v>10.263336329094777</v>
      </c>
      <c r="D594" s="1208">
        <f t="shared" si="572"/>
        <v>0.18050632911392406</v>
      </c>
      <c r="E594" s="1209">
        <f t="shared" si="572"/>
        <v>2.2260054844606949</v>
      </c>
      <c r="F594" s="1210">
        <f t="shared" si="572"/>
        <v>0.34548944337811899</v>
      </c>
      <c r="G594" s="1214">
        <f t="shared" si="572"/>
        <v>0.55987302977232922</v>
      </c>
      <c r="H594" s="1199">
        <f t="shared" si="572"/>
        <v>2.91984608299376</v>
      </c>
      <c r="I594" s="1198">
        <f t="shared" si="520"/>
        <v>2.7150421231639692</v>
      </c>
      <c r="J594" s="1723"/>
      <c r="K594" s="325" t="s">
        <v>4340</v>
      </c>
    </row>
    <row r="595" spans="1:11" x14ac:dyDescent="0.25">
      <c r="A595" s="3469"/>
      <c r="B595" s="1182" t="s">
        <v>4224</v>
      </c>
      <c r="C595" s="1207">
        <f t="shared" ref="C595:H595" si="573">C593/C331</f>
        <v>5.6387561398527044</v>
      </c>
      <c r="D595" s="1208">
        <f t="shared" si="573"/>
        <v>0.3270089285714286</v>
      </c>
      <c r="E595" s="1209">
        <f t="shared" si="573"/>
        <v>1.4371571072319203</v>
      </c>
      <c r="F595" s="1210">
        <f t="shared" si="573"/>
        <v>0.12677961734200863</v>
      </c>
      <c r="G595" s="1214">
        <f t="shared" si="573"/>
        <v>1.4045245398773005</v>
      </c>
      <c r="H595" s="1200">
        <f t="shared" si="573"/>
        <v>2.6205259375564101</v>
      </c>
      <c r="I595" s="1198">
        <f t="shared" si="520"/>
        <v>1.7868452665750723</v>
      </c>
      <c r="J595" s="1723"/>
      <c r="K595" s="325" t="s">
        <v>4341</v>
      </c>
    </row>
    <row r="596" spans="1:11" x14ac:dyDescent="0.25">
      <c r="A596" s="3469"/>
      <c r="B596" s="1182" t="s">
        <v>4311</v>
      </c>
      <c r="C596" s="1207">
        <f t="shared" ref="C596:H596" si="574">C593/C334</f>
        <v>3.5803893689161108</v>
      </c>
      <c r="D596" s="1208">
        <f t="shared" si="574"/>
        <v>0.26858108108108109</v>
      </c>
      <c r="E596" s="1209">
        <f t="shared" si="574"/>
        <v>1.5016772269847187</v>
      </c>
      <c r="F596" s="1210">
        <f t="shared" si="574"/>
        <v>9.1488721804511286E-2</v>
      </c>
      <c r="G596" s="1214">
        <f t="shared" si="574"/>
        <v>1.0397260273972602</v>
      </c>
      <c r="H596" s="1199">
        <f t="shared" si="574"/>
        <v>2.0514330425002139</v>
      </c>
      <c r="I596" s="1198">
        <f t="shared" si="520"/>
        <v>1.2963724852367364</v>
      </c>
      <c r="J596" s="1723"/>
      <c r="K596" s="325" t="s">
        <v>4342</v>
      </c>
    </row>
    <row r="597" spans="1:11" x14ac:dyDescent="0.25">
      <c r="A597" s="3469"/>
      <c r="B597" s="1203" t="s">
        <v>4343</v>
      </c>
      <c r="C597" s="1206">
        <f t="shared" ref="C597" si="575">C556/C561</f>
        <v>-2.8810352194347799E-2</v>
      </c>
      <c r="D597" s="1206">
        <f t="shared" ref="D597:H597" si="576">D556/D561</f>
        <v>-1.3888888888888888E-2</v>
      </c>
      <c r="E597" s="1206">
        <f t="shared" si="576"/>
        <v>-3.1847133757961783E-2</v>
      </c>
      <c r="F597" s="1206">
        <f t="shared" si="576"/>
        <v>-4.5045045045045043E-2</v>
      </c>
      <c r="G597" s="1206">
        <f t="shared" si="576"/>
        <v>-8.6157380815623207E-3</v>
      </c>
      <c r="H597" s="1206">
        <f t="shared" si="576"/>
        <v>-2.7052934284801364E-2</v>
      </c>
      <c r="I597" s="1206">
        <f t="shared" si="520"/>
        <v>-2.5641431593561165E-2</v>
      </c>
      <c r="J597" s="1718"/>
      <c r="K597" s="1220" t="s">
        <v>4344</v>
      </c>
    </row>
    <row r="598" spans="1:11" x14ac:dyDescent="0.25">
      <c r="A598" s="3469"/>
      <c r="B598" s="1182" t="s">
        <v>4223</v>
      </c>
      <c r="C598" s="1207">
        <f t="shared" ref="C598:H598" si="577">C597/C340</f>
        <v>1.9585259974116003</v>
      </c>
      <c r="D598" s="1208">
        <f t="shared" si="577"/>
        <v>0.74925219260033682</v>
      </c>
      <c r="E598" s="1209">
        <f t="shared" si="577"/>
        <v>3.1414510854776148</v>
      </c>
      <c r="F598" s="1210">
        <f t="shared" si="577"/>
        <v>6.969688238344955</v>
      </c>
      <c r="G598" s="1214">
        <f t="shared" si="577"/>
        <v>0.44459140790404933</v>
      </c>
      <c r="H598" s="1199">
        <f t="shared" si="577"/>
        <v>1.9461377502883579</v>
      </c>
      <c r="I598" s="1198">
        <f t="shared" si="520"/>
        <v>2.6527017843477112</v>
      </c>
      <c r="J598" s="1723"/>
      <c r="K598" s="325" t="s">
        <v>4345</v>
      </c>
    </row>
    <row r="599" spans="1:11" x14ac:dyDescent="0.25">
      <c r="A599" s="3469"/>
      <c r="B599" s="1182" t="s">
        <v>4224</v>
      </c>
      <c r="C599" s="1207">
        <f t="shared" ref="C599:H599" si="578">C597/C357</f>
        <v>2.0100055157205676</v>
      </c>
      <c r="D599" s="1208">
        <f t="shared" si="578"/>
        <v>0.32755930087390761</v>
      </c>
      <c r="E599" s="1209">
        <f t="shared" si="578"/>
        <v>2.5451901416575082</v>
      </c>
      <c r="F599" s="1210">
        <f t="shared" si="578"/>
        <v>2.3204249025144548</v>
      </c>
      <c r="G599" s="1214">
        <f t="shared" si="578"/>
        <v>0.8828639377957952</v>
      </c>
      <c r="H599" s="1199">
        <f t="shared" si="578"/>
        <v>1.7657877781892373</v>
      </c>
      <c r="I599" s="1198">
        <f t="shared" si="520"/>
        <v>1.6172087597124467</v>
      </c>
      <c r="J599" s="1723"/>
      <c r="K599" s="325" t="s">
        <v>4346</v>
      </c>
    </row>
    <row r="600" spans="1:11" ht="15.75" thickBot="1" x14ac:dyDescent="0.3">
      <c r="A600" s="3470"/>
      <c r="B600" s="1183" t="s">
        <v>4311</v>
      </c>
      <c r="C600" s="1215">
        <f t="shared" ref="C600:H600" si="579">C597/C360</f>
        <v>2.1088104961495073</v>
      </c>
      <c r="D600" s="1216">
        <f t="shared" si="579"/>
        <v>0.29044892048446547</v>
      </c>
      <c r="E600" s="1217">
        <f t="shared" si="579"/>
        <v>2.8947542016960703</v>
      </c>
      <c r="F600" s="1218">
        <f t="shared" si="579"/>
        <v>2.4053729988981787</v>
      </c>
      <c r="G600" s="1219">
        <f t="shared" si="579"/>
        <v>0.95319482775528508</v>
      </c>
      <c r="H600" s="1201">
        <f t="shared" si="579"/>
        <v>1.8572621214635616</v>
      </c>
      <c r="I600" s="1202">
        <f t="shared" si="520"/>
        <v>1.7305162889967012</v>
      </c>
      <c r="J600" s="1723"/>
      <c r="K600" s="325" t="s">
        <v>4347</v>
      </c>
    </row>
    <row r="601" spans="1:11" customFormat="1" x14ac:dyDescent="0.25">
      <c r="A601" s="3468" t="s">
        <v>1895</v>
      </c>
      <c r="B601" s="844" t="s">
        <v>935</v>
      </c>
      <c r="C601" s="1262"/>
      <c r="D601" s="1235"/>
      <c r="E601" s="1245">
        <f>SG!B72</f>
        <v>12</v>
      </c>
      <c r="F601" s="826">
        <f>CA!B44</f>
        <v>-1</v>
      </c>
      <c r="G601" s="1235"/>
      <c r="H601" s="826">
        <f t="shared" ref="H601" si="580">SUM(C601:G601)</f>
        <v>11</v>
      </c>
      <c r="I601" s="1222">
        <f t="shared" si="520"/>
        <v>5.5</v>
      </c>
      <c r="J601" s="1715"/>
      <c r="K601" s="27" t="s">
        <v>4264</v>
      </c>
    </row>
    <row r="602" spans="1:11" customFormat="1" x14ac:dyDescent="0.25">
      <c r="A602" s="3469"/>
      <c r="B602" s="845" t="s">
        <v>4265</v>
      </c>
      <c r="C602" s="1263">
        <f t="shared" ref="C602:H602" si="581">C601/C2</f>
        <v>0</v>
      </c>
      <c r="D602" s="1236">
        <f t="shared" si="581"/>
        <v>0</v>
      </c>
      <c r="E602" s="1186">
        <f t="shared" si="581"/>
        <v>5.0927301277426469E-4</v>
      </c>
      <c r="F602" s="1187">
        <f t="shared" si="581"/>
        <v>-6.3079543304106481E-5</v>
      </c>
      <c r="G602" s="1236">
        <f t="shared" si="581"/>
        <v>0</v>
      </c>
      <c r="H602" s="1194">
        <f t="shared" si="581"/>
        <v>9.3815030873673798E-5</v>
      </c>
      <c r="I602" s="1189">
        <f t="shared" si="520"/>
        <v>8.9238693894031645E-5</v>
      </c>
      <c r="J602" s="1716"/>
      <c r="K602" t="s">
        <v>4266</v>
      </c>
    </row>
    <row r="603" spans="1:11" customFormat="1" x14ac:dyDescent="0.25">
      <c r="A603" s="3469"/>
      <c r="B603" s="845" t="s">
        <v>4267</v>
      </c>
      <c r="C603" s="1263">
        <f t="shared" ref="C603:H603" si="582">C601/C19</f>
        <v>0</v>
      </c>
      <c r="D603" s="1236">
        <f t="shared" si="582"/>
        <v>0</v>
      </c>
      <c r="E603" s="1186">
        <f t="shared" si="582"/>
        <v>9.3341630367143745E-4</v>
      </c>
      <c r="F603" s="1187">
        <f t="shared" si="582"/>
        <v>-1.2097749818533752E-4</v>
      </c>
      <c r="G603" s="1236">
        <f t="shared" si="582"/>
        <v>0</v>
      </c>
      <c r="H603" s="1194">
        <f t="shared" si="582"/>
        <v>2.073359218909036E-4</v>
      </c>
      <c r="I603" s="1189">
        <f t="shared" si="520"/>
        <v>1.6248776109721997E-4</v>
      </c>
      <c r="J603" s="1716"/>
      <c r="K603" t="s">
        <v>4268</v>
      </c>
    </row>
    <row r="604" spans="1:11" customFormat="1" x14ac:dyDescent="0.25">
      <c r="A604" s="3469"/>
      <c r="B604" s="845" t="s">
        <v>4269</v>
      </c>
      <c r="C604" s="1263">
        <f t="shared" ref="C604:H604" si="583">C601/C7</f>
        <v>0</v>
      </c>
      <c r="D604" s="1236">
        <f t="shared" si="583"/>
        <v>0</v>
      </c>
      <c r="E604" s="1186">
        <f t="shared" si="583"/>
        <v>5.035669324381032E-3</v>
      </c>
      <c r="F604" s="1187">
        <f t="shared" si="583"/>
        <v>-5.6242969628796406E-4</v>
      </c>
      <c r="G604" s="1236">
        <f t="shared" si="583"/>
        <v>0</v>
      </c>
      <c r="H604" s="1194">
        <f t="shared" si="583"/>
        <v>8.1240768094534711E-4</v>
      </c>
      <c r="I604" s="1189">
        <f t="shared" si="520"/>
        <v>8.9464792561861348E-4</v>
      </c>
      <c r="J604" s="1716"/>
      <c r="K604" t="s">
        <v>4270</v>
      </c>
    </row>
    <row r="605" spans="1:11" customFormat="1" x14ac:dyDescent="0.25">
      <c r="A605" s="3469"/>
      <c r="B605" s="845" t="s">
        <v>4271</v>
      </c>
      <c r="C605" s="1263">
        <f t="shared" ref="C605:H605" si="584">C601/C13</f>
        <v>0</v>
      </c>
      <c r="D605" s="1236">
        <f t="shared" si="584"/>
        <v>0</v>
      </c>
      <c r="E605" s="1186">
        <f t="shared" si="584"/>
        <v>5.6338028169014088E-3</v>
      </c>
      <c r="F605" s="1187">
        <f t="shared" si="584"/>
        <v>-6.3331222292590248E-4</v>
      </c>
      <c r="G605" s="1236">
        <f t="shared" si="584"/>
        <v>0</v>
      </c>
      <c r="H605" s="1205">
        <f t="shared" si="584"/>
        <v>1.5567506368525334E-3</v>
      </c>
      <c r="I605" s="1193">
        <f t="shared" si="520"/>
        <v>1.0000981187951014E-3</v>
      </c>
      <c r="J605" s="1717"/>
      <c r="K605" t="s">
        <v>4272</v>
      </c>
    </row>
    <row r="606" spans="1:11" customFormat="1" x14ac:dyDescent="0.25">
      <c r="A606" s="3469"/>
      <c r="B606" s="1203" t="s">
        <v>4273</v>
      </c>
      <c r="C606" s="1264"/>
      <c r="D606" s="1237"/>
      <c r="E606" s="1246">
        <f>SG!C72</f>
        <v>12</v>
      </c>
      <c r="F606" s="1204">
        <f>CA!C44</f>
        <v>0</v>
      </c>
      <c r="G606" s="1237"/>
      <c r="H606" s="1204">
        <f t="shared" ref="H606" si="585">SUM(C606:G606)</f>
        <v>12</v>
      </c>
      <c r="I606" s="1206">
        <f t="shared" si="520"/>
        <v>6</v>
      </c>
      <c r="J606" s="1718"/>
      <c r="K606" s="27" t="s">
        <v>4274</v>
      </c>
    </row>
    <row r="607" spans="1:11" customFormat="1" x14ac:dyDescent="0.25">
      <c r="A607" s="3469"/>
      <c r="B607" s="845" t="s">
        <v>4275</v>
      </c>
      <c r="C607" s="1263">
        <f t="shared" ref="C607:H607" si="586">C606/C28</f>
        <v>0</v>
      </c>
      <c r="D607" s="1236">
        <f t="shared" si="586"/>
        <v>0</v>
      </c>
      <c r="E607" s="1186">
        <f t="shared" si="586"/>
        <v>2.7422303473491772E-3</v>
      </c>
      <c r="F607" s="1187">
        <f t="shared" si="586"/>
        <v>0</v>
      </c>
      <c r="G607" s="1236">
        <f t="shared" si="586"/>
        <v>0</v>
      </c>
      <c r="H607" s="1192">
        <f t="shared" si="586"/>
        <v>5.3335703809058183E-4</v>
      </c>
      <c r="I607" s="1193">
        <f t="shared" si="520"/>
        <v>5.4844606946983544E-4</v>
      </c>
      <c r="J607" s="1717"/>
      <c r="K607" t="s">
        <v>4276</v>
      </c>
    </row>
    <row r="608" spans="1:11" customFormat="1" x14ac:dyDescent="0.25">
      <c r="A608" s="3469"/>
      <c r="B608" s="845" t="s">
        <v>4277</v>
      </c>
      <c r="C608" s="1263">
        <f t="shared" ref="C608:H608" si="587">C606/C45</f>
        <v>0</v>
      </c>
      <c r="D608" s="1236">
        <f t="shared" si="587"/>
        <v>0</v>
      </c>
      <c r="E608" s="1186">
        <f t="shared" si="587"/>
        <v>2.9925187032418953E-3</v>
      </c>
      <c r="F608" s="1187">
        <f t="shared" si="587"/>
        <v>0</v>
      </c>
      <c r="G608" s="1236">
        <f t="shared" si="587"/>
        <v>0</v>
      </c>
      <c r="H608" s="1192">
        <f t="shared" si="587"/>
        <v>9.6046102129021928E-4</v>
      </c>
      <c r="I608" s="1193">
        <f t="shared" ref="I608:I671" si="588">AVERAGE(C608:G608)</f>
        <v>5.9850374064837901E-4</v>
      </c>
      <c r="J608" s="1717"/>
      <c r="K608" t="s">
        <v>4278</v>
      </c>
    </row>
    <row r="609" spans="1:11" customFormat="1" x14ac:dyDescent="0.25">
      <c r="A609" s="3469"/>
      <c r="B609" s="845" t="s">
        <v>4279</v>
      </c>
      <c r="C609" s="1263">
        <f t="shared" ref="C609:H609" si="589">C606/C33</f>
        <v>0</v>
      </c>
      <c r="D609" s="1236">
        <f t="shared" si="589"/>
        <v>0</v>
      </c>
      <c r="E609" s="1186">
        <f t="shared" si="589"/>
        <v>9.0429540316503392E-3</v>
      </c>
      <c r="F609" s="1187">
        <f t="shared" si="589"/>
        <v>0</v>
      </c>
      <c r="G609" s="1236">
        <f t="shared" si="589"/>
        <v>0</v>
      </c>
      <c r="H609" s="1192">
        <f t="shared" si="589"/>
        <v>5.8479532163742687E-3</v>
      </c>
      <c r="I609" s="1193">
        <f t="shared" si="588"/>
        <v>1.8085908063300679E-3</v>
      </c>
      <c r="J609" s="1717"/>
      <c r="K609" t="s">
        <v>4280</v>
      </c>
    </row>
    <row r="610" spans="1:11" customFormat="1" x14ac:dyDescent="0.25">
      <c r="A610" s="3469"/>
      <c r="B610" s="845" t="s">
        <v>4281</v>
      </c>
      <c r="C610" s="1263">
        <f t="shared" ref="C610:H610" si="590">C606/C39</f>
        <v>0</v>
      </c>
      <c r="D610" s="1236">
        <f t="shared" si="590"/>
        <v>0</v>
      </c>
      <c r="E610" s="1186">
        <f t="shared" si="590"/>
        <v>9.9420049710024858E-3</v>
      </c>
      <c r="F610" s="1187">
        <f t="shared" si="590"/>
        <v>0</v>
      </c>
      <c r="G610" s="1236">
        <f t="shared" si="590"/>
        <v>0</v>
      </c>
      <c r="H610" s="1192">
        <f t="shared" si="590"/>
        <v>0.30769230769230771</v>
      </c>
      <c r="I610" s="1193">
        <f t="shared" si="588"/>
        <v>1.9884009942004971E-3</v>
      </c>
      <c r="J610" s="1717"/>
      <c r="K610" t="s">
        <v>4282</v>
      </c>
    </row>
    <row r="611" spans="1:11" customFormat="1" x14ac:dyDescent="0.25">
      <c r="A611" s="3469"/>
      <c r="B611" s="1203" t="s">
        <v>4283</v>
      </c>
      <c r="C611" s="1264"/>
      <c r="D611" s="1237"/>
      <c r="E611" s="1246">
        <f>SG!F72</f>
        <v>0</v>
      </c>
      <c r="F611" s="1204">
        <f>CA!F44</f>
        <v>0</v>
      </c>
      <c r="G611" s="1237"/>
      <c r="H611" s="1204">
        <f t="shared" ref="H611" si="591">SUM(C611:G611)</f>
        <v>0</v>
      </c>
      <c r="I611" s="1206">
        <f t="shared" si="588"/>
        <v>0</v>
      </c>
      <c r="J611" s="1719"/>
      <c r="K611" s="1178" t="s">
        <v>4284</v>
      </c>
    </row>
    <row r="612" spans="1:11" customFormat="1" x14ac:dyDescent="0.25">
      <c r="A612" s="3469"/>
      <c r="B612" s="845" t="s">
        <v>4285</v>
      </c>
      <c r="C612" s="1263">
        <f t="shared" ref="C612:H612" si="592">C611/C54</f>
        <v>0</v>
      </c>
      <c r="D612" s="1236">
        <f t="shared" si="592"/>
        <v>0</v>
      </c>
      <c r="E612" s="1186">
        <f t="shared" si="592"/>
        <v>0</v>
      </c>
      <c r="F612" s="1187">
        <f t="shared" si="592"/>
        <v>0</v>
      </c>
      <c r="G612" s="1236">
        <f t="shared" si="592"/>
        <v>0</v>
      </c>
      <c r="H612" s="1194">
        <f t="shared" si="592"/>
        <v>0</v>
      </c>
      <c r="I612" s="1193">
        <f t="shared" si="588"/>
        <v>0</v>
      </c>
      <c r="J612" s="1717"/>
      <c r="K612" t="s">
        <v>4286</v>
      </c>
    </row>
    <row r="613" spans="1:11" customFormat="1" x14ac:dyDescent="0.25">
      <c r="A613" s="3469"/>
      <c r="B613" s="845" t="s">
        <v>4287</v>
      </c>
      <c r="C613" s="1263">
        <f t="shared" ref="C613:H613" si="593">C611/C71</f>
        <v>0</v>
      </c>
      <c r="D613" s="1236">
        <f t="shared" si="593"/>
        <v>0</v>
      </c>
      <c r="E613" s="1186">
        <f t="shared" si="593"/>
        <v>0</v>
      </c>
      <c r="F613" s="1187">
        <f t="shared" si="593"/>
        <v>0</v>
      </c>
      <c r="G613" s="1236">
        <f t="shared" si="593"/>
        <v>0</v>
      </c>
      <c r="H613" s="1194">
        <f t="shared" si="593"/>
        <v>0</v>
      </c>
      <c r="I613" s="1193">
        <f t="shared" si="588"/>
        <v>0</v>
      </c>
      <c r="J613" s="1717"/>
      <c r="K613" t="s">
        <v>4288</v>
      </c>
    </row>
    <row r="614" spans="1:11" customFormat="1" x14ac:dyDescent="0.25">
      <c r="A614" s="3469"/>
      <c r="B614" s="845" t="s">
        <v>4289</v>
      </c>
      <c r="C614" s="1272">
        <v>0</v>
      </c>
      <c r="D614" s="1244">
        <v>0</v>
      </c>
      <c r="E614" s="1197">
        <v>0</v>
      </c>
      <c r="F614" s="1187">
        <v>0</v>
      </c>
      <c r="G614" s="1236">
        <v>0</v>
      </c>
      <c r="H614" s="1190">
        <v>0</v>
      </c>
      <c r="I614" s="1191">
        <f t="shared" si="588"/>
        <v>0</v>
      </c>
      <c r="J614" s="1720"/>
      <c r="K614" t="s">
        <v>4290</v>
      </c>
    </row>
    <row r="615" spans="1:11" customFormat="1" x14ac:dyDescent="0.25">
      <c r="A615" s="3469"/>
      <c r="B615" s="845" t="s">
        <v>4291</v>
      </c>
      <c r="C615" s="1263" t="e">
        <f t="shared" ref="C615:H615" si="594">C611/C606</f>
        <v>#DIV/0!</v>
      </c>
      <c r="D615" s="1236" t="e">
        <f t="shared" si="594"/>
        <v>#DIV/0!</v>
      </c>
      <c r="E615" s="1186">
        <f t="shared" si="594"/>
        <v>0</v>
      </c>
      <c r="F615" s="1187" t="e">
        <f t="shared" si="594"/>
        <v>#DIV/0!</v>
      </c>
      <c r="G615" s="1236" t="e">
        <f t="shared" si="594"/>
        <v>#DIV/0!</v>
      </c>
      <c r="H615" s="1205">
        <f t="shared" si="594"/>
        <v>0</v>
      </c>
      <c r="I615" s="1191" t="e">
        <f t="shared" si="588"/>
        <v>#DIV/0!</v>
      </c>
      <c r="J615" s="1720"/>
      <c r="K615" t="s">
        <v>4292</v>
      </c>
    </row>
    <row r="616" spans="1:11" customFormat="1" x14ac:dyDescent="0.25">
      <c r="A616" s="3469"/>
      <c r="B616" s="1203" t="s">
        <v>10</v>
      </c>
      <c r="C616" s="1264"/>
      <c r="D616" s="1237"/>
      <c r="E616" s="1246">
        <f>SG!G72</f>
        <v>0</v>
      </c>
      <c r="F616" s="1204">
        <f>CA!G44</f>
        <v>0</v>
      </c>
      <c r="G616" s="1237"/>
      <c r="H616" s="1204">
        <f t="shared" ref="H616" si="595">SUM(C616:G616)</f>
        <v>0</v>
      </c>
      <c r="I616" s="1204">
        <f t="shared" si="588"/>
        <v>0</v>
      </c>
      <c r="J616" s="1721"/>
      <c r="K616" s="27" t="s">
        <v>4293</v>
      </c>
    </row>
    <row r="617" spans="1:11" customFormat="1" x14ac:dyDescent="0.25">
      <c r="A617" s="3469"/>
      <c r="B617" s="845" t="s">
        <v>4294</v>
      </c>
      <c r="C617" s="1263">
        <f t="shared" ref="C617:H617" si="596">C616/C80</f>
        <v>0</v>
      </c>
      <c r="D617" s="1236">
        <f t="shared" si="596"/>
        <v>0</v>
      </c>
      <c r="E617" s="1186">
        <f t="shared" si="596"/>
        <v>0</v>
      </c>
      <c r="F617" s="1187">
        <f t="shared" si="596"/>
        <v>0</v>
      </c>
      <c r="G617" s="1236">
        <f t="shared" si="596"/>
        <v>0</v>
      </c>
      <c r="H617" s="1194">
        <f t="shared" si="596"/>
        <v>0</v>
      </c>
      <c r="I617" s="1189">
        <f t="shared" si="588"/>
        <v>0</v>
      </c>
      <c r="J617" s="1716"/>
      <c r="K617" t="s">
        <v>4295</v>
      </c>
    </row>
    <row r="618" spans="1:11" customFormat="1" x14ac:dyDescent="0.25">
      <c r="A618" s="3469"/>
      <c r="B618" s="845" t="s">
        <v>4296</v>
      </c>
      <c r="C618" s="1263">
        <f t="shared" ref="C618:H618" si="597">C616/C97</f>
        <v>0</v>
      </c>
      <c r="D618" s="1236">
        <f t="shared" si="597"/>
        <v>0</v>
      </c>
      <c r="E618" s="1186">
        <f t="shared" si="597"/>
        <v>0</v>
      </c>
      <c r="F618" s="1187">
        <f t="shared" si="597"/>
        <v>0</v>
      </c>
      <c r="G618" s="1236">
        <f t="shared" si="597"/>
        <v>0</v>
      </c>
      <c r="H618" s="1194">
        <f t="shared" si="597"/>
        <v>0</v>
      </c>
      <c r="I618" s="1189">
        <f t="shared" si="588"/>
        <v>0</v>
      </c>
      <c r="J618" s="1716"/>
      <c r="K618" t="s">
        <v>4297</v>
      </c>
    </row>
    <row r="619" spans="1:11" customFormat="1" x14ac:dyDescent="0.25">
      <c r="A619" s="3469"/>
      <c r="B619" s="1203" t="s">
        <v>14</v>
      </c>
      <c r="C619" s="1204">
        <f>'BNP avec amende'!J111</f>
        <v>1</v>
      </c>
      <c r="D619" s="1237"/>
      <c r="E619" s="1246">
        <f>SG!J72</f>
        <v>2</v>
      </c>
      <c r="F619" s="1204">
        <f>CA!J44</f>
        <v>1</v>
      </c>
      <c r="G619" s="1237"/>
      <c r="H619" s="1204">
        <f t="shared" ref="H619" si="598">SUM(C619:G619)</f>
        <v>4</v>
      </c>
      <c r="I619" s="1221">
        <f t="shared" si="588"/>
        <v>1.3333333333333333</v>
      </c>
      <c r="J619" s="1722"/>
      <c r="K619" s="27" t="s">
        <v>4298</v>
      </c>
    </row>
    <row r="620" spans="1:11" customFormat="1" x14ac:dyDescent="0.25">
      <c r="A620" s="3469"/>
      <c r="B620" s="845" t="s">
        <v>4299</v>
      </c>
      <c r="C620" s="1184">
        <f t="shared" ref="C620:H620" si="599">C619/C106</f>
        <v>1.2077294685990338E-3</v>
      </c>
      <c r="D620" s="1236">
        <f t="shared" si="599"/>
        <v>0</v>
      </c>
      <c r="E620" s="1186">
        <f t="shared" si="599"/>
        <v>2.617801047120419E-3</v>
      </c>
      <c r="F620" s="1187">
        <f t="shared" si="599"/>
        <v>1.0526315789473684E-3</v>
      </c>
      <c r="G620" s="1236">
        <f t="shared" si="599"/>
        <v>0</v>
      </c>
      <c r="H620" s="1194">
        <f t="shared" si="599"/>
        <v>1.0752688172043011E-3</v>
      </c>
      <c r="I620" s="1189">
        <f t="shared" si="588"/>
        <v>9.7563241893336428E-4</v>
      </c>
      <c r="J620" s="1716"/>
      <c r="K620" t="s">
        <v>4300</v>
      </c>
    </row>
    <row r="621" spans="1:11" customFormat="1" x14ac:dyDescent="0.25">
      <c r="A621" s="3469"/>
      <c r="B621" s="845" t="s">
        <v>4301</v>
      </c>
      <c r="C621" s="1184">
        <f t="shared" ref="C621:H621" si="600">C619/C123</f>
        <v>1.4925373134328358E-3</v>
      </c>
      <c r="D621" s="1236">
        <f t="shared" si="600"/>
        <v>0</v>
      </c>
      <c r="E621" s="1186">
        <f t="shared" si="600"/>
        <v>4.4247787610619468E-3</v>
      </c>
      <c r="F621" s="1187">
        <f t="shared" si="600"/>
        <v>3.0487804878048782E-3</v>
      </c>
      <c r="G621" s="1236">
        <f t="shared" si="600"/>
        <v>0</v>
      </c>
      <c r="H621" s="1194">
        <f t="shared" si="600"/>
        <v>2.1574973031283709E-3</v>
      </c>
      <c r="I621" s="1189">
        <f t="shared" si="588"/>
        <v>1.7932193124599323E-3</v>
      </c>
      <c r="J621" s="1716"/>
      <c r="K621" t="s">
        <v>4302</v>
      </c>
    </row>
    <row r="622" spans="1:11" customFormat="1" x14ac:dyDescent="0.25">
      <c r="A622" s="3469"/>
      <c r="B622" s="845" t="s">
        <v>4303</v>
      </c>
      <c r="C622" s="1184">
        <f t="shared" ref="C622:H622" si="601">C619/C111</f>
        <v>5.0000000000000001E-3</v>
      </c>
      <c r="D622" s="1236">
        <f t="shared" si="601"/>
        <v>0</v>
      </c>
      <c r="E622" s="1186">
        <f t="shared" si="601"/>
        <v>1.4705882352941176E-2</v>
      </c>
      <c r="F622" s="1187">
        <f t="shared" si="601"/>
        <v>6.2893081761006293E-3</v>
      </c>
      <c r="G622" s="1236">
        <f t="shared" si="601"/>
        <v>0</v>
      </c>
      <c r="H622" s="1194">
        <f t="shared" si="601"/>
        <v>6.2402496099843996E-3</v>
      </c>
      <c r="I622" s="1189">
        <f t="shared" si="588"/>
        <v>5.1990381058083608E-3</v>
      </c>
      <c r="J622" s="1716"/>
      <c r="K622" t="s">
        <v>4304</v>
      </c>
    </row>
    <row r="623" spans="1:11" customFormat="1" x14ac:dyDescent="0.25">
      <c r="A623" s="3469"/>
      <c r="B623" s="845" t="s">
        <v>4305</v>
      </c>
      <c r="C623" s="1184">
        <f t="shared" ref="C623:H623" si="602">C619/C117</f>
        <v>1.0752688172043012E-2</v>
      </c>
      <c r="D623" s="1236">
        <f t="shared" si="602"/>
        <v>0</v>
      </c>
      <c r="E623" s="1186">
        <f t="shared" si="602"/>
        <v>1.9047619047619049E-2</v>
      </c>
      <c r="F623" s="1187">
        <f t="shared" si="602"/>
        <v>1.0101010101010102E-2</v>
      </c>
      <c r="G623" s="1236">
        <f t="shared" si="602"/>
        <v>0</v>
      </c>
      <c r="H623" s="1205">
        <f t="shared" si="602"/>
        <v>1.0230179028132993E-2</v>
      </c>
      <c r="I623" s="1193">
        <f t="shared" si="588"/>
        <v>7.9802634641344319E-3</v>
      </c>
      <c r="J623" s="1717"/>
      <c r="K623" t="s">
        <v>4306</v>
      </c>
    </row>
    <row r="624" spans="1:11" customFormat="1" x14ac:dyDescent="0.25">
      <c r="A624" s="3469"/>
      <c r="B624" s="1203" t="s">
        <v>4307</v>
      </c>
      <c r="C624" s="1265"/>
      <c r="D624" s="1238"/>
      <c r="E624" s="1206" t="e">
        <f t="shared" ref="E624:H624" si="603">E601/E616</f>
        <v>#DIV/0!</v>
      </c>
      <c r="F624" s="1206" t="e">
        <f t="shared" si="603"/>
        <v>#DIV/0!</v>
      </c>
      <c r="G624" s="1238"/>
      <c r="H624" s="1206" t="e">
        <f t="shared" si="603"/>
        <v>#DIV/0!</v>
      </c>
      <c r="I624" s="1206" t="e">
        <f t="shared" si="588"/>
        <v>#DIV/0!</v>
      </c>
      <c r="J624" s="1718"/>
      <c r="K624" s="27" t="s">
        <v>4308</v>
      </c>
    </row>
    <row r="625" spans="1:11" customFormat="1" x14ac:dyDescent="0.25">
      <c r="A625" s="3469"/>
      <c r="B625" s="845" t="s">
        <v>4223</v>
      </c>
      <c r="C625" s="1266">
        <f t="shared" ref="C625:H625" si="604">C624/C132</f>
        <v>0</v>
      </c>
      <c r="D625" s="1239">
        <f t="shared" si="604"/>
        <v>0</v>
      </c>
      <c r="E625" s="1209" t="e">
        <f t="shared" si="604"/>
        <v>#DIV/0!</v>
      </c>
      <c r="F625" s="1210" t="e">
        <f t="shared" si="604"/>
        <v>#DIV/0!</v>
      </c>
      <c r="G625" s="1239">
        <f t="shared" si="604"/>
        <v>0</v>
      </c>
      <c r="H625" s="1177" t="e">
        <f t="shared" si="604"/>
        <v>#DIV/0!</v>
      </c>
      <c r="I625" s="1198" t="e">
        <f t="shared" si="588"/>
        <v>#DIV/0!</v>
      </c>
      <c r="J625" s="1723"/>
      <c r="K625" t="s">
        <v>4309</v>
      </c>
    </row>
    <row r="626" spans="1:11" customFormat="1" x14ac:dyDescent="0.25">
      <c r="A626" s="3469"/>
      <c r="B626" s="845" t="s">
        <v>4224</v>
      </c>
      <c r="C626" s="1266">
        <f t="shared" ref="C626:H626" si="605">C624/C135</f>
        <v>0</v>
      </c>
      <c r="D626" s="1239">
        <f t="shared" si="605"/>
        <v>0</v>
      </c>
      <c r="E626" s="1209" t="e">
        <f t="shared" si="605"/>
        <v>#DIV/0!</v>
      </c>
      <c r="F626" s="1210" t="e">
        <f t="shared" si="605"/>
        <v>#DIV/0!</v>
      </c>
      <c r="G626" s="1239">
        <f t="shared" si="605"/>
        <v>0</v>
      </c>
      <c r="H626" s="1177" t="e">
        <f t="shared" si="605"/>
        <v>#DIV/0!</v>
      </c>
      <c r="I626" s="1198" t="e">
        <f t="shared" si="588"/>
        <v>#DIV/0!</v>
      </c>
      <c r="J626" s="1723"/>
      <c r="K626" t="s">
        <v>4310</v>
      </c>
    </row>
    <row r="627" spans="1:11" customFormat="1" x14ac:dyDescent="0.25">
      <c r="A627" s="3469"/>
      <c r="B627" s="845" t="s">
        <v>4311</v>
      </c>
      <c r="C627" s="1266">
        <f t="shared" ref="C627:H627" si="606">C624/C152</f>
        <v>0</v>
      </c>
      <c r="D627" s="1239">
        <f t="shared" si="606"/>
        <v>0</v>
      </c>
      <c r="E627" s="1209" t="e">
        <f t="shared" si="606"/>
        <v>#DIV/0!</v>
      </c>
      <c r="F627" s="1210" t="e">
        <f t="shared" si="606"/>
        <v>#DIV/0!</v>
      </c>
      <c r="G627" s="1239">
        <f t="shared" si="606"/>
        <v>0</v>
      </c>
      <c r="H627" s="1177" t="e">
        <f t="shared" si="606"/>
        <v>#DIV/0!</v>
      </c>
      <c r="I627" s="1198" t="e">
        <f t="shared" si="588"/>
        <v>#DIV/0!</v>
      </c>
      <c r="J627" s="1723"/>
      <c r="K627" t="s">
        <v>4312</v>
      </c>
    </row>
    <row r="628" spans="1:11" customFormat="1" x14ac:dyDescent="0.25">
      <c r="A628" s="3469"/>
      <c r="B628" s="1203" t="s">
        <v>4313</v>
      </c>
      <c r="C628" s="1265"/>
      <c r="D628" s="1238"/>
      <c r="E628" s="1206" t="e">
        <f t="shared" ref="E628:H628" si="607">E606/E616</f>
        <v>#DIV/0!</v>
      </c>
      <c r="F628" s="1206" t="e">
        <f t="shared" si="607"/>
        <v>#DIV/0!</v>
      </c>
      <c r="G628" s="1238"/>
      <c r="H628" s="1206" t="e">
        <f t="shared" si="607"/>
        <v>#DIV/0!</v>
      </c>
      <c r="I628" s="1206" t="e">
        <f t="shared" si="588"/>
        <v>#DIV/0!</v>
      </c>
      <c r="J628" s="1718"/>
      <c r="K628" s="27" t="s">
        <v>4314</v>
      </c>
    </row>
    <row r="629" spans="1:11" s="1" customFormat="1" x14ac:dyDescent="0.25">
      <c r="A629" s="3469"/>
      <c r="B629" s="845" t="s">
        <v>4223</v>
      </c>
      <c r="C629" s="1266">
        <f t="shared" ref="C629:H629" si="608">C628/C158</f>
        <v>0</v>
      </c>
      <c r="D629" s="1239">
        <f t="shared" si="608"/>
        <v>0</v>
      </c>
      <c r="E629" s="1209" t="e">
        <f t="shared" si="608"/>
        <v>#DIV/0!</v>
      </c>
      <c r="F629" s="1210" t="e">
        <f t="shared" si="608"/>
        <v>#DIV/0!</v>
      </c>
      <c r="G629" s="1239">
        <f t="shared" si="608"/>
        <v>0</v>
      </c>
      <c r="H629" s="1177" t="e">
        <f t="shared" si="608"/>
        <v>#DIV/0!</v>
      </c>
      <c r="I629" s="1198" t="e">
        <f t="shared" si="588"/>
        <v>#DIV/0!</v>
      </c>
      <c r="J629" s="1723"/>
      <c r="K629" t="s">
        <v>4315</v>
      </c>
    </row>
    <row r="630" spans="1:11" s="1" customFormat="1" x14ac:dyDescent="0.25">
      <c r="A630" s="3469"/>
      <c r="B630" s="845" t="s">
        <v>4224</v>
      </c>
      <c r="C630" s="1266">
        <f t="shared" ref="C630:H630" si="609">C628/C175</f>
        <v>0</v>
      </c>
      <c r="D630" s="1239">
        <f t="shared" si="609"/>
        <v>0</v>
      </c>
      <c r="E630" s="1209" t="e">
        <f t="shared" si="609"/>
        <v>#DIV/0!</v>
      </c>
      <c r="F630" s="1210" t="e">
        <f t="shared" si="609"/>
        <v>#DIV/0!</v>
      </c>
      <c r="G630" s="1239">
        <f t="shared" si="609"/>
        <v>0</v>
      </c>
      <c r="H630" s="1177" t="e">
        <f t="shared" si="609"/>
        <v>#DIV/0!</v>
      </c>
      <c r="I630" s="1198" t="e">
        <f t="shared" si="588"/>
        <v>#DIV/0!</v>
      </c>
      <c r="J630" s="1723"/>
      <c r="K630" t="s">
        <v>4316</v>
      </c>
    </row>
    <row r="631" spans="1:11" s="1" customFormat="1" x14ac:dyDescent="0.25">
      <c r="A631" s="3469"/>
      <c r="B631" s="845" t="s">
        <v>4311</v>
      </c>
      <c r="C631" s="1266">
        <f t="shared" ref="C631:H631" si="610">C628/C178</f>
        <v>0</v>
      </c>
      <c r="D631" s="1239">
        <f t="shared" si="610"/>
        <v>0</v>
      </c>
      <c r="E631" s="1209" t="e">
        <f t="shared" si="610"/>
        <v>#DIV/0!</v>
      </c>
      <c r="F631" s="1210" t="e">
        <f t="shared" si="610"/>
        <v>#DIV/0!</v>
      </c>
      <c r="G631" s="1239">
        <f t="shared" si="610"/>
        <v>0</v>
      </c>
      <c r="H631" s="1177" t="e">
        <f t="shared" si="610"/>
        <v>#DIV/0!</v>
      </c>
      <c r="I631" s="1198" t="e">
        <f t="shared" si="588"/>
        <v>#DIV/0!</v>
      </c>
      <c r="J631" s="1723"/>
      <c r="K631" t="s">
        <v>4317</v>
      </c>
    </row>
    <row r="632" spans="1:11" customFormat="1" x14ac:dyDescent="0.25">
      <c r="A632" s="3469"/>
      <c r="B632" s="1203" t="s">
        <v>4318</v>
      </c>
      <c r="C632" s="1265"/>
      <c r="D632" s="1238"/>
      <c r="E632" s="1206">
        <f t="shared" ref="E632:H632" si="611">E606/E601</f>
        <v>1</v>
      </c>
      <c r="F632" s="1206">
        <f t="shared" si="611"/>
        <v>0</v>
      </c>
      <c r="G632" s="1238"/>
      <c r="H632" s="1206">
        <f t="shared" si="611"/>
        <v>1.0909090909090908</v>
      </c>
      <c r="I632" s="1206">
        <f t="shared" si="588"/>
        <v>0.5</v>
      </c>
      <c r="J632" s="1718"/>
      <c r="K632" s="27" t="s">
        <v>4319</v>
      </c>
    </row>
    <row r="633" spans="1:11" customFormat="1" x14ac:dyDescent="0.25">
      <c r="A633" s="3469"/>
      <c r="B633" s="1181" t="s">
        <v>4223</v>
      </c>
      <c r="C633" s="1266">
        <f t="shared" ref="C633:H633" si="612">C632/C210</f>
        <v>0</v>
      </c>
      <c r="D633" s="1239">
        <f t="shared" si="612"/>
        <v>0</v>
      </c>
      <c r="E633" s="1209">
        <f t="shared" si="612"/>
        <v>5.384597806215722</v>
      </c>
      <c r="F633" s="1210">
        <f t="shared" si="612"/>
        <v>0</v>
      </c>
      <c r="G633" s="1239">
        <f t="shared" si="612"/>
        <v>0</v>
      </c>
      <c r="H633" s="1177">
        <f t="shared" si="612"/>
        <v>5.6851981300178993</v>
      </c>
      <c r="I633" s="1198">
        <f t="shared" si="588"/>
        <v>1.0769195612431444</v>
      </c>
      <c r="J633" s="1723"/>
      <c r="K633" t="s">
        <v>4320</v>
      </c>
    </row>
    <row r="634" spans="1:11" customFormat="1" x14ac:dyDescent="0.25">
      <c r="A634" s="3469"/>
      <c r="B634" s="1181" t="s">
        <v>4224</v>
      </c>
      <c r="C634" s="1266">
        <f t="shared" ref="C634:H634" si="613">C632/C227</f>
        <v>0</v>
      </c>
      <c r="D634" s="1239">
        <f t="shared" si="613"/>
        <v>0</v>
      </c>
      <c r="E634" s="1209">
        <f t="shared" si="613"/>
        <v>3.2059850374064842</v>
      </c>
      <c r="F634" s="1210">
        <f t="shared" si="613"/>
        <v>0</v>
      </c>
      <c r="G634" s="1239">
        <f t="shared" si="613"/>
        <v>0</v>
      </c>
      <c r="H634" s="1177">
        <f t="shared" si="613"/>
        <v>4.6323908203210262</v>
      </c>
      <c r="I634" s="1198">
        <f t="shared" si="588"/>
        <v>0.64119700748129682</v>
      </c>
      <c r="J634" s="1723"/>
      <c r="K634" t="s">
        <v>4321</v>
      </c>
    </row>
    <row r="635" spans="1:11" customFormat="1" x14ac:dyDescent="0.25">
      <c r="A635" s="3469"/>
      <c r="B635" s="1181" t="s">
        <v>4311</v>
      </c>
      <c r="C635" s="1266">
        <f t="shared" ref="C635:H635" si="614">C632/C230</f>
        <v>0</v>
      </c>
      <c r="D635" s="1239">
        <f t="shared" si="614"/>
        <v>0</v>
      </c>
      <c r="E635" s="1209">
        <f t="shared" si="614"/>
        <v>3.9034662691017514</v>
      </c>
      <c r="F635" s="1210">
        <f t="shared" si="614"/>
        <v>0</v>
      </c>
      <c r="G635" s="1239">
        <f t="shared" si="614"/>
        <v>0</v>
      </c>
      <c r="H635" s="1177">
        <f t="shared" si="614"/>
        <v>4.1281537845414498</v>
      </c>
      <c r="I635" s="1198">
        <f t="shared" si="588"/>
        <v>0.78069325382035026</v>
      </c>
      <c r="J635" s="1723"/>
      <c r="K635" t="s">
        <v>4322</v>
      </c>
    </row>
    <row r="636" spans="1:11" customFormat="1" x14ac:dyDescent="0.25">
      <c r="A636" s="3469"/>
      <c r="B636" s="1203" t="s">
        <v>4323</v>
      </c>
      <c r="C636" s="1265"/>
      <c r="D636" s="1238"/>
      <c r="E636" s="1206">
        <f t="shared" ref="E636:F636" si="615">E611/E601</f>
        <v>0</v>
      </c>
      <c r="F636" s="1206">
        <f t="shared" si="615"/>
        <v>0</v>
      </c>
      <c r="G636" s="1238"/>
      <c r="H636" s="1206">
        <f t="shared" si="555"/>
        <v>0</v>
      </c>
      <c r="I636" s="1206">
        <f t="shared" si="588"/>
        <v>0</v>
      </c>
      <c r="J636" s="1718"/>
      <c r="K636" s="27" t="s">
        <v>4324</v>
      </c>
    </row>
    <row r="637" spans="1:11" customFormat="1" x14ac:dyDescent="0.25">
      <c r="A637" s="3469"/>
      <c r="B637" s="1181" t="s">
        <v>4223</v>
      </c>
      <c r="C637" s="1266">
        <f t="shared" ref="C637:H637" si="616">C636/C236</f>
        <v>0</v>
      </c>
      <c r="D637" s="1239">
        <f t="shared" si="616"/>
        <v>0</v>
      </c>
      <c r="E637" s="1209">
        <f t="shared" si="616"/>
        <v>0</v>
      </c>
      <c r="F637" s="1210">
        <f t="shared" si="616"/>
        <v>0</v>
      </c>
      <c r="G637" s="1239">
        <f t="shared" si="616"/>
        <v>0</v>
      </c>
      <c r="H637" s="1177">
        <f t="shared" si="616"/>
        <v>0</v>
      </c>
      <c r="I637" s="1198">
        <f t="shared" si="588"/>
        <v>0</v>
      </c>
      <c r="J637" s="1723"/>
      <c r="K637" t="s">
        <v>4325</v>
      </c>
    </row>
    <row r="638" spans="1:11" customFormat="1" x14ac:dyDescent="0.25">
      <c r="A638" s="3469"/>
      <c r="B638" s="1181" t="s">
        <v>4224</v>
      </c>
      <c r="C638" s="1266">
        <f t="shared" ref="C638:H638" si="617">C636/C253</f>
        <v>0</v>
      </c>
      <c r="D638" s="1239">
        <f t="shared" si="617"/>
        <v>0</v>
      </c>
      <c r="E638" s="1209">
        <f t="shared" si="617"/>
        <v>0</v>
      </c>
      <c r="F638" s="1210">
        <f t="shared" si="617"/>
        <v>0</v>
      </c>
      <c r="G638" s="1239">
        <f t="shared" si="617"/>
        <v>0</v>
      </c>
      <c r="H638" s="1177">
        <f t="shared" si="617"/>
        <v>0</v>
      </c>
      <c r="I638" s="1198">
        <f t="shared" si="588"/>
        <v>0</v>
      </c>
      <c r="J638" s="1723"/>
      <c r="K638" t="s">
        <v>4326</v>
      </c>
    </row>
    <row r="639" spans="1:11" customFormat="1" x14ac:dyDescent="0.25">
      <c r="A639" s="3469"/>
      <c r="B639" s="1181" t="s">
        <v>4311</v>
      </c>
      <c r="C639" s="1266">
        <f t="shared" ref="C639:H639" si="618">C636/C256</f>
        <v>0</v>
      </c>
      <c r="D639" s="1239">
        <f t="shared" si="618"/>
        <v>0</v>
      </c>
      <c r="E639" s="1209">
        <f t="shared" si="618"/>
        <v>0</v>
      </c>
      <c r="F639" s="1210">
        <f t="shared" si="618"/>
        <v>0</v>
      </c>
      <c r="G639" s="1239">
        <f t="shared" si="618"/>
        <v>0</v>
      </c>
      <c r="H639" s="1177">
        <f t="shared" si="618"/>
        <v>0</v>
      </c>
      <c r="I639" s="1198">
        <f t="shared" si="588"/>
        <v>0</v>
      </c>
      <c r="J639" s="1723"/>
      <c r="K639" t="s">
        <v>4327</v>
      </c>
    </row>
    <row r="640" spans="1:11" customFormat="1" x14ac:dyDescent="0.25">
      <c r="A640" s="3469"/>
      <c r="B640" s="1203" t="s">
        <v>4328</v>
      </c>
      <c r="C640" s="1267"/>
      <c r="D640" s="1240"/>
      <c r="E640" s="1212">
        <f t="shared" ref="E640:F640" si="619">E616/E619</f>
        <v>0</v>
      </c>
      <c r="F640" s="1212">
        <f t="shared" si="619"/>
        <v>0</v>
      </c>
      <c r="G640" s="1240"/>
      <c r="H640" s="1212">
        <f t="shared" si="560"/>
        <v>0</v>
      </c>
      <c r="I640" s="1212">
        <f t="shared" si="588"/>
        <v>0</v>
      </c>
      <c r="J640" s="1724"/>
      <c r="K640" s="27" t="s">
        <v>4329</v>
      </c>
    </row>
    <row r="641" spans="1:11" customFormat="1" x14ac:dyDescent="0.25">
      <c r="A641" s="3469"/>
      <c r="B641" s="1181" t="s">
        <v>4223</v>
      </c>
      <c r="C641" s="1266">
        <f t="shared" ref="C641:H641" si="620">C640/C262</f>
        <v>0</v>
      </c>
      <c r="D641" s="1239">
        <f t="shared" si="620"/>
        <v>0</v>
      </c>
      <c r="E641" s="1209">
        <f t="shared" si="620"/>
        <v>0</v>
      </c>
      <c r="F641" s="1210">
        <f t="shared" si="620"/>
        <v>0</v>
      </c>
      <c r="G641" s="1239">
        <f t="shared" si="620"/>
        <v>0</v>
      </c>
      <c r="H641" s="1177">
        <f t="shared" si="620"/>
        <v>0</v>
      </c>
      <c r="I641" s="1198">
        <f t="shared" si="588"/>
        <v>0</v>
      </c>
      <c r="J641" s="1723"/>
      <c r="K641" t="s">
        <v>4330</v>
      </c>
    </row>
    <row r="642" spans="1:11" customFormat="1" x14ac:dyDescent="0.25">
      <c r="A642" s="3469"/>
      <c r="B642" s="1181" t="s">
        <v>4224</v>
      </c>
      <c r="C642" s="1266">
        <f t="shared" ref="C642:H642" si="621">C640/C279</f>
        <v>0</v>
      </c>
      <c r="D642" s="1239">
        <f t="shared" si="621"/>
        <v>0</v>
      </c>
      <c r="E642" s="1209">
        <f t="shared" si="621"/>
        <v>0</v>
      </c>
      <c r="F642" s="1210">
        <f t="shared" si="621"/>
        <v>0</v>
      </c>
      <c r="G642" s="1239">
        <f t="shared" si="621"/>
        <v>0</v>
      </c>
      <c r="H642" s="1177">
        <f t="shared" si="621"/>
        <v>0</v>
      </c>
      <c r="I642" s="1198">
        <f t="shared" si="588"/>
        <v>0</v>
      </c>
      <c r="J642" s="1723"/>
      <c r="K642" t="s">
        <v>4331</v>
      </c>
    </row>
    <row r="643" spans="1:11" customFormat="1" x14ac:dyDescent="0.25">
      <c r="A643" s="3469"/>
      <c r="B643" s="1181" t="s">
        <v>4311</v>
      </c>
      <c r="C643" s="1266">
        <f t="shared" ref="C643:H643" si="622">C640/C282</f>
        <v>0</v>
      </c>
      <c r="D643" s="1239">
        <f t="shared" si="622"/>
        <v>0</v>
      </c>
      <c r="E643" s="1209">
        <f t="shared" si="622"/>
        <v>0</v>
      </c>
      <c r="F643" s="1210">
        <f t="shared" si="622"/>
        <v>0</v>
      </c>
      <c r="G643" s="1239">
        <f t="shared" si="622"/>
        <v>0</v>
      </c>
      <c r="H643" s="1177">
        <f t="shared" si="622"/>
        <v>0</v>
      </c>
      <c r="I643" s="1198">
        <f t="shared" si="588"/>
        <v>0</v>
      </c>
      <c r="J643" s="1723"/>
      <c r="K643" t="s">
        <v>4332</v>
      </c>
    </row>
    <row r="644" spans="1:11" customFormat="1" x14ac:dyDescent="0.25">
      <c r="A644" s="3469"/>
      <c r="B644" s="1203" t="s">
        <v>4333</v>
      </c>
      <c r="C644" s="1268"/>
      <c r="D644" s="1241"/>
      <c r="E644" s="1213">
        <f t="shared" ref="E644:F644" si="623">E601/E619</f>
        <v>6</v>
      </c>
      <c r="F644" s="1213">
        <f t="shared" si="623"/>
        <v>-1</v>
      </c>
      <c r="G644" s="1241"/>
      <c r="H644" s="1213">
        <f t="shared" si="565"/>
        <v>2.75</v>
      </c>
      <c r="I644" s="1213">
        <f t="shared" si="588"/>
        <v>2.5</v>
      </c>
      <c r="J644" s="1725"/>
      <c r="K644" s="27" t="s">
        <v>4334</v>
      </c>
    </row>
    <row r="645" spans="1:11" customFormat="1" x14ac:dyDescent="0.25">
      <c r="A645" s="3469"/>
      <c r="B645" s="1181" t="s">
        <v>4223</v>
      </c>
      <c r="C645" s="1266">
        <f t="shared" ref="C645:H645" si="624">C644/C288</f>
        <v>0</v>
      </c>
      <c r="D645" s="1239">
        <f t="shared" si="624"/>
        <v>0</v>
      </c>
      <c r="E645" s="1209">
        <f t="shared" si="624"/>
        <v>0.19454229087976913</v>
      </c>
      <c r="F645" s="1210">
        <f t="shared" si="624"/>
        <v>-5.9925566138901154E-2</v>
      </c>
      <c r="G645" s="1239">
        <f t="shared" si="624"/>
        <v>0</v>
      </c>
      <c r="H645" s="1177">
        <f t="shared" si="624"/>
        <v>8.7247978712516633E-2</v>
      </c>
      <c r="I645" s="1198">
        <f t="shared" si="588"/>
        <v>2.6923344948173594E-2</v>
      </c>
      <c r="J645" s="1723"/>
      <c r="K645" t="s">
        <v>4335</v>
      </c>
    </row>
    <row r="646" spans="1:11" customFormat="1" x14ac:dyDescent="0.25">
      <c r="A646" s="3469"/>
      <c r="B646" s="1181" t="s">
        <v>4224</v>
      </c>
      <c r="C646" s="1266">
        <f t="shared" ref="C646:H646" si="625">C644/C305</f>
        <v>0</v>
      </c>
      <c r="D646" s="1239">
        <f t="shared" si="625"/>
        <v>0</v>
      </c>
      <c r="E646" s="1209">
        <f t="shared" si="625"/>
        <v>0.21095208462974485</v>
      </c>
      <c r="F646" s="1210">
        <f t="shared" si="625"/>
        <v>-3.9680619404790708E-2</v>
      </c>
      <c r="G646" s="1239">
        <f t="shared" si="625"/>
        <v>0</v>
      </c>
      <c r="H646" s="1177">
        <f t="shared" si="625"/>
        <v>9.6100199796433819E-2</v>
      </c>
      <c r="I646" s="1198">
        <f t="shared" si="588"/>
        <v>3.4254293044990829E-2</v>
      </c>
      <c r="J646" s="1723"/>
      <c r="K646" t="s">
        <v>4336</v>
      </c>
    </row>
    <row r="647" spans="1:11" customFormat="1" x14ac:dyDescent="0.25">
      <c r="A647" s="3469"/>
      <c r="B647" s="1181" t="s">
        <v>4311</v>
      </c>
      <c r="C647" s="1266">
        <f t="shared" ref="C647:H647" si="626">C644/C308</f>
        <v>0</v>
      </c>
      <c r="D647" s="1239">
        <f t="shared" si="626"/>
        <v>0</v>
      </c>
      <c r="E647" s="1209">
        <f t="shared" si="626"/>
        <v>0.1810369521627041</v>
      </c>
      <c r="F647" s="1210">
        <f t="shared" si="626"/>
        <v>-2.6048088779284832E-2</v>
      </c>
      <c r="G647" s="1239">
        <f t="shared" si="626"/>
        <v>0</v>
      </c>
      <c r="H647" s="1177">
        <f t="shared" si="626"/>
        <v>8.4419446272207321E-2</v>
      </c>
      <c r="I647" s="1198">
        <f t="shared" si="588"/>
        <v>3.0997772676683855E-2</v>
      </c>
      <c r="J647" s="1723"/>
      <c r="K647" t="s">
        <v>4337</v>
      </c>
    </row>
    <row r="648" spans="1:11" s="325" customFormat="1" x14ac:dyDescent="0.25">
      <c r="A648" s="3469"/>
      <c r="B648" s="1203" t="s">
        <v>4338</v>
      </c>
      <c r="C648" s="1265">
        <f>C606/C619</f>
        <v>0</v>
      </c>
      <c r="D648" s="1238"/>
      <c r="E648" s="1206">
        <f t="shared" ref="E648:H648" si="627">E606/E619</f>
        <v>6</v>
      </c>
      <c r="F648" s="1206">
        <f t="shared" si="627"/>
        <v>0</v>
      </c>
      <c r="G648" s="1238"/>
      <c r="H648" s="1206">
        <f t="shared" si="627"/>
        <v>3</v>
      </c>
      <c r="I648" s="1206">
        <f t="shared" si="588"/>
        <v>2</v>
      </c>
      <c r="J648" s="1718"/>
      <c r="K648" s="1220" t="s">
        <v>4339</v>
      </c>
    </row>
    <row r="649" spans="1:11" s="325" customFormat="1" x14ac:dyDescent="0.25">
      <c r="A649" s="3469"/>
      <c r="B649" s="1182" t="s">
        <v>4223</v>
      </c>
      <c r="C649" s="1266">
        <f t="shared" ref="C649:H649" si="628">C648/C314</f>
        <v>0</v>
      </c>
      <c r="D649" s="1239">
        <f t="shared" si="628"/>
        <v>0</v>
      </c>
      <c r="E649" s="1209">
        <f t="shared" si="628"/>
        <v>1.0475319926873858</v>
      </c>
      <c r="F649" s="1210">
        <f t="shared" si="628"/>
        <v>0</v>
      </c>
      <c r="G649" s="1239">
        <f t="shared" si="628"/>
        <v>0</v>
      </c>
      <c r="H649" s="1199">
        <f t="shared" si="628"/>
        <v>0.49602204542424111</v>
      </c>
      <c r="I649" s="1198">
        <f t="shared" si="588"/>
        <v>0.20950639853747716</v>
      </c>
      <c r="J649" s="1723"/>
      <c r="K649" s="325" t="s">
        <v>4340</v>
      </c>
    </row>
    <row r="650" spans="1:11" x14ac:dyDescent="0.25">
      <c r="A650" s="3469"/>
      <c r="B650" s="1182" t="s">
        <v>4224</v>
      </c>
      <c r="C650" s="1266">
        <f t="shared" ref="C650:H650" si="629">C648/C331</f>
        <v>0</v>
      </c>
      <c r="D650" s="1239">
        <f t="shared" si="629"/>
        <v>0</v>
      </c>
      <c r="E650" s="1209">
        <f t="shared" si="629"/>
        <v>0.67630922693266837</v>
      </c>
      <c r="F650" s="1210">
        <f t="shared" si="629"/>
        <v>0</v>
      </c>
      <c r="G650" s="1239">
        <f t="shared" si="629"/>
        <v>0</v>
      </c>
      <c r="H650" s="1200">
        <f t="shared" si="629"/>
        <v>0.44517368336801666</v>
      </c>
      <c r="I650" s="1198">
        <f t="shared" si="588"/>
        <v>0.13526184538653369</v>
      </c>
      <c r="J650" s="1723"/>
      <c r="K650" s="325" t="s">
        <v>4341</v>
      </c>
    </row>
    <row r="651" spans="1:11" x14ac:dyDescent="0.25">
      <c r="A651" s="3469"/>
      <c r="B651" s="1182" t="s">
        <v>4311</v>
      </c>
      <c r="C651" s="1266">
        <f t="shared" ref="C651:H651" si="630">C648/C334</f>
        <v>0</v>
      </c>
      <c r="D651" s="1239">
        <f t="shared" si="630"/>
        <v>0</v>
      </c>
      <c r="E651" s="1209">
        <f t="shared" si="630"/>
        <v>0.70667163622810292</v>
      </c>
      <c r="F651" s="1210">
        <f t="shared" si="630"/>
        <v>0</v>
      </c>
      <c r="G651" s="1239">
        <f t="shared" si="630"/>
        <v>0</v>
      </c>
      <c r="H651" s="1199">
        <f t="shared" si="630"/>
        <v>0.34849645661750622</v>
      </c>
      <c r="I651" s="1198">
        <f t="shared" si="588"/>
        <v>0.14133432724562059</v>
      </c>
      <c r="J651" s="1723"/>
      <c r="K651" s="325" t="s">
        <v>4342</v>
      </c>
    </row>
    <row r="652" spans="1:11" x14ac:dyDescent="0.25">
      <c r="A652" s="3469"/>
      <c r="B652" s="1203" t="s">
        <v>4343</v>
      </c>
      <c r="C652" s="1265"/>
      <c r="D652" s="1238"/>
      <c r="E652" s="1206" t="e">
        <f t="shared" ref="E652:H652" si="631">E611/E616</f>
        <v>#DIV/0!</v>
      </c>
      <c r="F652" s="1206" t="e">
        <f t="shared" si="631"/>
        <v>#DIV/0!</v>
      </c>
      <c r="G652" s="1238"/>
      <c r="H652" s="1206" t="e">
        <f t="shared" si="631"/>
        <v>#DIV/0!</v>
      </c>
      <c r="I652" s="1206" t="e">
        <f t="shared" si="588"/>
        <v>#DIV/0!</v>
      </c>
      <c r="J652" s="1718"/>
      <c r="K652" s="1220" t="s">
        <v>4344</v>
      </c>
    </row>
    <row r="653" spans="1:11" x14ac:dyDescent="0.25">
      <c r="A653" s="3469"/>
      <c r="B653" s="1182" t="s">
        <v>4223</v>
      </c>
      <c r="C653" s="1266">
        <f t="shared" ref="C653:H653" si="632">C652/C340</f>
        <v>0</v>
      </c>
      <c r="D653" s="1239">
        <f t="shared" si="632"/>
        <v>0</v>
      </c>
      <c r="E653" s="1209" t="e">
        <f t="shared" si="632"/>
        <v>#DIV/0!</v>
      </c>
      <c r="F653" s="1210" t="e">
        <f t="shared" si="632"/>
        <v>#DIV/0!</v>
      </c>
      <c r="G653" s="1239">
        <f t="shared" si="632"/>
        <v>0</v>
      </c>
      <c r="H653" s="1199" t="e">
        <f t="shared" si="632"/>
        <v>#DIV/0!</v>
      </c>
      <c r="I653" s="1198" t="e">
        <f t="shared" si="588"/>
        <v>#DIV/0!</v>
      </c>
      <c r="J653" s="1723"/>
      <c r="K653" s="325" t="s">
        <v>4345</v>
      </c>
    </row>
    <row r="654" spans="1:11" x14ac:dyDescent="0.25">
      <c r="A654" s="3469"/>
      <c r="B654" s="1182" t="s">
        <v>4224</v>
      </c>
      <c r="C654" s="1266">
        <f t="shared" ref="C654:H654" si="633">C652/C357</f>
        <v>0</v>
      </c>
      <c r="D654" s="1239">
        <f t="shared" si="633"/>
        <v>0</v>
      </c>
      <c r="E654" s="1209" t="e">
        <f t="shared" si="633"/>
        <v>#DIV/0!</v>
      </c>
      <c r="F654" s="1210" t="e">
        <f t="shared" si="633"/>
        <v>#DIV/0!</v>
      </c>
      <c r="G654" s="1239">
        <f t="shared" si="633"/>
        <v>0</v>
      </c>
      <c r="H654" s="1199" t="e">
        <f t="shared" si="633"/>
        <v>#DIV/0!</v>
      </c>
      <c r="I654" s="1198" t="e">
        <f t="shared" si="588"/>
        <v>#DIV/0!</v>
      </c>
      <c r="J654" s="1723"/>
      <c r="K654" s="325" t="s">
        <v>4346</v>
      </c>
    </row>
    <row r="655" spans="1:11" ht="15.75" thickBot="1" x14ac:dyDescent="0.3">
      <c r="A655" s="3470"/>
      <c r="B655" s="1183" t="s">
        <v>4311</v>
      </c>
      <c r="C655" s="1269">
        <f t="shared" ref="C655:H655" si="634">C652/C360</f>
        <v>0</v>
      </c>
      <c r="D655" s="1242">
        <f t="shared" si="634"/>
        <v>0</v>
      </c>
      <c r="E655" s="1217" t="e">
        <f t="shared" si="634"/>
        <v>#DIV/0!</v>
      </c>
      <c r="F655" s="1218" t="e">
        <f t="shared" si="634"/>
        <v>#DIV/0!</v>
      </c>
      <c r="G655" s="1242">
        <f t="shared" si="634"/>
        <v>0</v>
      </c>
      <c r="H655" s="1201" t="e">
        <f t="shared" si="634"/>
        <v>#DIV/0!</v>
      </c>
      <c r="I655" s="1202" t="e">
        <f t="shared" si="588"/>
        <v>#DIV/0!</v>
      </c>
      <c r="J655" s="1723"/>
      <c r="K655" s="325" t="s">
        <v>4347</v>
      </c>
    </row>
    <row r="656" spans="1:11" customFormat="1" x14ac:dyDescent="0.25">
      <c r="A656" s="3468" t="s">
        <v>4348</v>
      </c>
      <c r="B656" s="844" t="s">
        <v>935</v>
      </c>
      <c r="C656" s="1235"/>
      <c r="D656" s="1235"/>
      <c r="E656" s="1235"/>
      <c r="F656" s="1262"/>
      <c r="G656" s="826"/>
      <c r="H656" s="826">
        <f t="shared" ref="H656" si="635">SUM(C656:G656)</f>
        <v>0</v>
      </c>
      <c r="I656" s="1222" t="e">
        <f t="shared" si="588"/>
        <v>#DIV/0!</v>
      </c>
      <c r="J656" s="1715"/>
      <c r="K656" s="27" t="s">
        <v>4264</v>
      </c>
    </row>
    <row r="657" spans="1:11" customFormat="1" x14ac:dyDescent="0.25">
      <c r="A657" s="3469"/>
      <c r="B657" s="845" t="s">
        <v>4265</v>
      </c>
      <c r="C657" s="1236">
        <f t="shared" ref="C657:H657" si="636">C656/C2</f>
        <v>0</v>
      </c>
      <c r="D657" s="1236">
        <f t="shared" si="636"/>
        <v>0</v>
      </c>
      <c r="E657" s="1236">
        <f t="shared" si="636"/>
        <v>0</v>
      </c>
      <c r="F657" s="1263">
        <f t="shared" si="636"/>
        <v>0</v>
      </c>
      <c r="G657" s="1188">
        <f t="shared" si="636"/>
        <v>0</v>
      </c>
      <c r="H657" s="1194">
        <f t="shared" si="636"/>
        <v>0</v>
      </c>
      <c r="I657" s="1189">
        <f t="shared" si="588"/>
        <v>0</v>
      </c>
      <c r="J657" s="1716"/>
      <c r="K657" t="s">
        <v>4266</v>
      </c>
    </row>
    <row r="658" spans="1:11" customFormat="1" x14ac:dyDescent="0.25">
      <c r="A658" s="3469"/>
      <c r="B658" s="845" t="s">
        <v>4267</v>
      </c>
      <c r="C658" s="1236">
        <f t="shared" ref="C658:H658" si="637">C656/C19</f>
        <v>0</v>
      </c>
      <c r="D658" s="1236">
        <f t="shared" si="637"/>
        <v>0</v>
      </c>
      <c r="E658" s="1236">
        <f t="shared" si="637"/>
        <v>0</v>
      </c>
      <c r="F658" s="1263">
        <f t="shared" si="637"/>
        <v>0</v>
      </c>
      <c r="G658" s="1188">
        <f t="shared" si="637"/>
        <v>0</v>
      </c>
      <c r="H658" s="1194">
        <f t="shared" si="637"/>
        <v>0</v>
      </c>
      <c r="I658" s="1189">
        <f t="shared" si="588"/>
        <v>0</v>
      </c>
      <c r="J658" s="1716"/>
      <c r="K658" t="s">
        <v>4268</v>
      </c>
    </row>
    <row r="659" spans="1:11" customFormat="1" x14ac:dyDescent="0.25">
      <c r="A659" s="3469"/>
      <c r="B659" s="845" t="s">
        <v>4269</v>
      </c>
      <c r="C659" s="1236">
        <f t="shared" ref="C659:H659" si="638">C656/C7</f>
        <v>0</v>
      </c>
      <c r="D659" s="1236">
        <f t="shared" si="638"/>
        <v>0</v>
      </c>
      <c r="E659" s="1236">
        <f t="shared" si="638"/>
        <v>0</v>
      </c>
      <c r="F659" s="1263">
        <f t="shared" si="638"/>
        <v>0</v>
      </c>
      <c r="G659" s="1188">
        <f t="shared" si="638"/>
        <v>0</v>
      </c>
      <c r="H659" s="1194">
        <f t="shared" si="638"/>
        <v>0</v>
      </c>
      <c r="I659" s="1189">
        <f t="shared" si="588"/>
        <v>0</v>
      </c>
      <c r="J659" s="1716"/>
      <c r="K659" t="s">
        <v>4270</v>
      </c>
    </row>
    <row r="660" spans="1:11" customFormat="1" hidden="1" x14ac:dyDescent="0.25">
      <c r="A660" s="3469"/>
      <c r="B660" s="845" t="s">
        <v>4271</v>
      </c>
      <c r="C660" s="1236">
        <f t="shared" ref="C660:H660" si="639">C656/C13</f>
        <v>0</v>
      </c>
      <c r="D660" s="1236">
        <f t="shared" si="639"/>
        <v>0</v>
      </c>
      <c r="E660" s="1236">
        <f t="shared" si="639"/>
        <v>0</v>
      </c>
      <c r="F660" s="1263">
        <f t="shared" si="639"/>
        <v>0</v>
      </c>
      <c r="G660" s="1188">
        <f t="shared" si="639"/>
        <v>0</v>
      </c>
      <c r="H660" s="1205">
        <f t="shared" si="639"/>
        <v>0</v>
      </c>
      <c r="I660" s="1193">
        <f t="shared" si="588"/>
        <v>0</v>
      </c>
      <c r="J660" s="1717"/>
      <c r="K660" t="s">
        <v>4272</v>
      </c>
    </row>
    <row r="661" spans="1:11" customFormat="1" x14ac:dyDescent="0.25">
      <c r="A661" s="3469"/>
      <c r="B661" s="1203" t="s">
        <v>4273</v>
      </c>
      <c r="C661" s="1237"/>
      <c r="D661" s="1237"/>
      <c r="E661" s="1237"/>
      <c r="F661" s="1264"/>
      <c r="G661" s="1204"/>
      <c r="H661" s="1204">
        <f t="shared" ref="H661" si="640">SUM(C661:G661)</f>
        <v>0</v>
      </c>
      <c r="I661" s="1206" t="e">
        <f t="shared" si="588"/>
        <v>#DIV/0!</v>
      </c>
      <c r="J661" s="1718"/>
      <c r="K661" s="27" t="s">
        <v>4274</v>
      </c>
    </row>
    <row r="662" spans="1:11" customFormat="1" x14ac:dyDescent="0.25">
      <c r="A662" s="3469"/>
      <c r="B662" s="845" t="s">
        <v>4275</v>
      </c>
      <c r="C662" s="1236">
        <f t="shared" ref="C662:H662" si="641">C661/C28</f>
        <v>0</v>
      </c>
      <c r="D662" s="1236">
        <f t="shared" si="641"/>
        <v>0</v>
      </c>
      <c r="E662" s="1236">
        <f t="shared" si="641"/>
        <v>0</v>
      </c>
      <c r="F662" s="1263">
        <f t="shared" si="641"/>
        <v>0</v>
      </c>
      <c r="G662" s="1188">
        <f t="shared" si="641"/>
        <v>0</v>
      </c>
      <c r="H662" s="1192">
        <f t="shared" si="641"/>
        <v>0</v>
      </c>
      <c r="I662" s="1193">
        <f t="shared" si="588"/>
        <v>0</v>
      </c>
      <c r="J662" s="1717"/>
      <c r="K662" t="s">
        <v>4276</v>
      </c>
    </row>
    <row r="663" spans="1:11" customFormat="1" x14ac:dyDescent="0.25">
      <c r="A663" s="3469"/>
      <c r="B663" s="845" t="s">
        <v>4277</v>
      </c>
      <c r="C663" s="1236">
        <f t="shared" ref="C663:H663" si="642">C661/C45</f>
        <v>0</v>
      </c>
      <c r="D663" s="1236">
        <f t="shared" si="642"/>
        <v>0</v>
      </c>
      <c r="E663" s="1236">
        <f t="shared" si="642"/>
        <v>0</v>
      </c>
      <c r="F663" s="1263">
        <f t="shared" si="642"/>
        <v>0</v>
      </c>
      <c r="G663" s="1188">
        <f t="shared" si="642"/>
        <v>0</v>
      </c>
      <c r="H663" s="1192">
        <f t="shared" si="642"/>
        <v>0</v>
      </c>
      <c r="I663" s="1193">
        <f t="shared" si="588"/>
        <v>0</v>
      </c>
      <c r="J663" s="1717"/>
      <c r="K663" t="s">
        <v>4278</v>
      </c>
    </row>
    <row r="664" spans="1:11" customFormat="1" x14ac:dyDescent="0.25">
      <c r="A664" s="3469"/>
      <c r="B664" s="845" t="s">
        <v>4279</v>
      </c>
      <c r="C664" s="1236">
        <f t="shared" ref="C664:H664" si="643">C661/C33</f>
        <v>0</v>
      </c>
      <c r="D664" s="1236">
        <f t="shared" si="643"/>
        <v>0</v>
      </c>
      <c r="E664" s="1236">
        <f t="shared" si="643"/>
        <v>0</v>
      </c>
      <c r="F664" s="1263">
        <f t="shared" si="643"/>
        <v>0</v>
      </c>
      <c r="G664" s="1188">
        <f t="shared" si="643"/>
        <v>0</v>
      </c>
      <c r="H664" s="1192">
        <f t="shared" si="643"/>
        <v>0</v>
      </c>
      <c r="I664" s="1193">
        <f t="shared" si="588"/>
        <v>0</v>
      </c>
      <c r="J664" s="1717"/>
      <c r="K664" t="s">
        <v>4280</v>
      </c>
    </row>
    <row r="665" spans="1:11" customFormat="1" hidden="1" x14ac:dyDescent="0.25">
      <c r="A665" s="3469"/>
      <c r="B665" s="845" t="s">
        <v>4281</v>
      </c>
      <c r="C665" s="1236">
        <f t="shared" ref="C665:H665" si="644">C661/C39</f>
        <v>0</v>
      </c>
      <c r="D665" s="1236">
        <f t="shared" si="644"/>
        <v>0</v>
      </c>
      <c r="E665" s="1236">
        <f t="shared" si="644"/>
        <v>0</v>
      </c>
      <c r="F665" s="1263">
        <f t="shared" si="644"/>
        <v>0</v>
      </c>
      <c r="G665" s="1188">
        <f t="shared" si="644"/>
        <v>0</v>
      </c>
      <c r="H665" s="1192">
        <f t="shared" si="644"/>
        <v>0</v>
      </c>
      <c r="I665" s="1193">
        <f t="shared" si="588"/>
        <v>0</v>
      </c>
      <c r="J665" s="1717"/>
      <c r="K665" t="s">
        <v>4282</v>
      </c>
    </row>
    <row r="666" spans="1:11" customFormat="1" x14ac:dyDescent="0.25">
      <c r="A666" s="3469"/>
      <c r="B666" s="1203" t="s">
        <v>4283</v>
      </c>
      <c r="C666" s="1237"/>
      <c r="D666" s="1237"/>
      <c r="E666" s="1237"/>
      <c r="F666" s="1264"/>
      <c r="G666" s="1204"/>
      <c r="H666" s="1204">
        <f t="shared" ref="H666" si="645">SUM(C666:G666)</f>
        <v>0</v>
      </c>
      <c r="I666" s="1206" t="e">
        <f t="shared" si="588"/>
        <v>#DIV/0!</v>
      </c>
      <c r="J666" s="1719"/>
      <c r="K666" s="1178" t="s">
        <v>4284</v>
      </c>
    </row>
    <row r="667" spans="1:11" customFormat="1" x14ac:dyDescent="0.25">
      <c r="A667" s="3469"/>
      <c r="B667" s="845" t="s">
        <v>4285</v>
      </c>
      <c r="C667" s="1236">
        <f t="shared" ref="C667:H667" si="646">C666/C54</f>
        <v>0</v>
      </c>
      <c r="D667" s="1236">
        <f t="shared" si="646"/>
        <v>0</v>
      </c>
      <c r="E667" s="1236">
        <f t="shared" si="646"/>
        <v>0</v>
      </c>
      <c r="F667" s="1263">
        <f t="shared" si="646"/>
        <v>0</v>
      </c>
      <c r="G667" s="1188">
        <f t="shared" si="646"/>
        <v>0</v>
      </c>
      <c r="H667" s="1194">
        <f t="shared" si="646"/>
        <v>0</v>
      </c>
      <c r="I667" s="1193">
        <f t="shared" si="588"/>
        <v>0</v>
      </c>
      <c r="J667" s="1717"/>
      <c r="K667" t="s">
        <v>4286</v>
      </c>
    </row>
    <row r="668" spans="1:11" customFormat="1" x14ac:dyDescent="0.25">
      <c r="A668" s="3469"/>
      <c r="B668" s="845" t="s">
        <v>4287</v>
      </c>
      <c r="C668" s="1236">
        <f t="shared" ref="C668:H668" si="647">C666/C71</f>
        <v>0</v>
      </c>
      <c r="D668" s="1236">
        <f t="shared" si="647"/>
        <v>0</v>
      </c>
      <c r="E668" s="1236">
        <f t="shared" si="647"/>
        <v>0</v>
      </c>
      <c r="F668" s="1263">
        <f t="shared" si="647"/>
        <v>0</v>
      </c>
      <c r="G668" s="1188">
        <f t="shared" si="647"/>
        <v>0</v>
      </c>
      <c r="H668" s="1194">
        <f t="shared" si="647"/>
        <v>0</v>
      </c>
      <c r="I668" s="1193">
        <f t="shared" si="588"/>
        <v>0</v>
      </c>
      <c r="J668" s="1717"/>
      <c r="K668" t="s">
        <v>4288</v>
      </c>
    </row>
    <row r="669" spans="1:11" customFormat="1" x14ac:dyDescent="0.25">
      <c r="A669" s="3469"/>
      <c r="B669" s="845" t="s">
        <v>4289</v>
      </c>
      <c r="C669" s="1254">
        <v>0.185</v>
      </c>
      <c r="D669" s="1254">
        <v>0.185</v>
      </c>
      <c r="E669" s="1254">
        <v>0.185</v>
      </c>
      <c r="F669" s="1273">
        <v>0.185</v>
      </c>
      <c r="G669" s="1251">
        <v>0.185</v>
      </c>
      <c r="H669" s="1252">
        <f t="shared" ref="H669" si="648">E669</f>
        <v>0.185</v>
      </c>
      <c r="I669" s="1253">
        <v>0.185</v>
      </c>
      <c r="J669" s="1726"/>
      <c r="K669" t="s">
        <v>4290</v>
      </c>
    </row>
    <row r="670" spans="1:11" customFormat="1" x14ac:dyDescent="0.25">
      <c r="A670" s="3469"/>
      <c r="B670" s="845" t="s">
        <v>4291</v>
      </c>
      <c r="C670" s="1236" t="e">
        <f t="shared" ref="C670:H670" si="649">C666/C661</f>
        <v>#DIV/0!</v>
      </c>
      <c r="D670" s="1236" t="e">
        <f t="shared" si="649"/>
        <v>#DIV/0!</v>
      </c>
      <c r="E670" s="1236" t="e">
        <f t="shared" si="649"/>
        <v>#DIV/0!</v>
      </c>
      <c r="F670" s="1263" t="e">
        <f t="shared" si="649"/>
        <v>#DIV/0!</v>
      </c>
      <c r="G670" s="1188" t="e">
        <f t="shared" si="649"/>
        <v>#DIV/0!</v>
      </c>
      <c r="H670" s="1205" t="e">
        <f t="shared" si="649"/>
        <v>#DIV/0!</v>
      </c>
      <c r="I670" s="1191" t="e">
        <f t="shared" si="588"/>
        <v>#DIV/0!</v>
      </c>
      <c r="J670" s="1720"/>
      <c r="K670" t="s">
        <v>4292</v>
      </c>
    </row>
    <row r="671" spans="1:11" customFormat="1" x14ac:dyDescent="0.25">
      <c r="A671" s="3469"/>
      <c r="B671" s="1203" t="s">
        <v>10</v>
      </c>
      <c r="C671" s="1237"/>
      <c r="D671" s="1237"/>
      <c r="E671" s="1237"/>
      <c r="F671" s="1264"/>
      <c r="G671" s="1204"/>
      <c r="H671" s="1204">
        <f t="shared" ref="H671" si="650">SUM(C671:G671)</f>
        <v>0</v>
      </c>
      <c r="I671" s="1204" t="e">
        <f t="shared" si="588"/>
        <v>#DIV/0!</v>
      </c>
      <c r="J671" s="1721"/>
      <c r="K671" s="27" t="s">
        <v>4293</v>
      </c>
    </row>
    <row r="672" spans="1:11" customFormat="1" x14ac:dyDescent="0.25">
      <c r="A672" s="3469"/>
      <c r="B672" s="845" t="s">
        <v>4294</v>
      </c>
      <c r="C672" s="1236">
        <f t="shared" ref="C672:H672" si="651">C671/C80</f>
        <v>0</v>
      </c>
      <c r="D672" s="1236">
        <f t="shared" si="651"/>
        <v>0</v>
      </c>
      <c r="E672" s="1236">
        <f t="shared" si="651"/>
        <v>0</v>
      </c>
      <c r="F672" s="1263">
        <f t="shared" si="651"/>
        <v>0</v>
      </c>
      <c r="G672" s="1188">
        <f t="shared" si="651"/>
        <v>0</v>
      </c>
      <c r="H672" s="1194">
        <f t="shared" si="651"/>
        <v>0</v>
      </c>
      <c r="I672" s="1189">
        <f t="shared" ref="I672:I710" si="652">AVERAGE(C672:G672)</f>
        <v>0</v>
      </c>
      <c r="J672" s="1716"/>
      <c r="K672" t="s">
        <v>4295</v>
      </c>
    </row>
    <row r="673" spans="1:11" customFormat="1" x14ac:dyDescent="0.25">
      <c r="A673" s="3469"/>
      <c r="B673" s="845" t="s">
        <v>4296</v>
      </c>
      <c r="C673" s="1236">
        <f t="shared" ref="C673:H673" si="653">C671/C97</f>
        <v>0</v>
      </c>
      <c r="D673" s="1236">
        <f t="shared" si="653"/>
        <v>0</v>
      </c>
      <c r="E673" s="1236">
        <f t="shared" si="653"/>
        <v>0</v>
      </c>
      <c r="F673" s="1263">
        <f t="shared" si="653"/>
        <v>0</v>
      </c>
      <c r="G673" s="1188">
        <f t="shared" si="653"/>
        <v>0</v>
      </c>
      <c r="H673" s="1194">
        <f t="shared" si="653"/>
        <v>0</v>
      </c>
      <c r="I673" s="1189">
        <f t="shared" si="652"/>
        <v>0</v>
      </c>
      <c r="J673" s="1716"/>
      <c r="K673" t="s">
        <v>4297</v>
      </c>
    </row>
    <row r="674" spans="1:11" customFormat="1" x14ac:dyDescent="0.25">
      <c r="A674" s="3469"/>
      <c r="B674" s="1203" t="s">
        <v>14</v>
      </c>
      <c r="C674" s="1237"/>
      <c r="D674" s="1237"/>
      <c r="E674" s="1237"/>
      <c r="F674" s="1204">
        <f>CA!J49</f>
        <v>1</v>
      </c>
      <c r="G674" s="1204"/>
      <c r="H674" s="1204">
        <f t="shared" ref="H674" si="654">SUM(C674:G674)</f>
        <v>1</v>
      </c>
      <c r="I674" s="1221">
        <f t="shared" si="652"/>
        <v>1</v>
      </c>
      <c r="J674" s="1722"/>
      <c r="K674" s="27" t="s">
        <v>4298</v>
      </c>
    </row>
    <row r="675" spans="1:11" customFormat="1" x14ac:dyDescent="0.25">
      <c r="A675" s="3469"/>
      <c r="B675" s="845" t="s">
        <v>4299</v>
      </c>
      <c r="C675" s="1236">
        <f t="shared" ref="C675:H675" si="655">C674/C106</f>
        <v>0</v>
      </c>
      <c r="D675" s="1236">
        <f t="shared" si="655"/>
        <v>0</v>
      </c>
      <c r="E675" s="1236">
        <f t="shared" si="655"/>
        <v>0</v>
      </c>
      <c r="F675" s="1187">
        <f t="shared" si="655"/>
        <v>1.0526315789473684E-3</v>
      </c>
      <c r="G675" s="1188">
        <f t="shared" si="655"/>
        <v>0</v>
      </c>
      <c r="H675" s="1194">
        <f t="shared" si="655"/>
        <v>2.6881720430107527E-4</v>
      </c>
      <c r="I675" s="1189">
        <f t="shared" si="652"/>
        <v>2.1052631578947367E-4</v>
      </c>
      <c r="J675" s="1716"/>
      <c r="K675" t="s">
        <v>4300</v>
      </c>
    </row>
    <row r="676" spans="1:11" customFormat="1" x14ac:dyDescent="0.25">
      <c r="A676" s="3469"/>
      <c r="B676" s="845" t="s">
        <v>4301</v>
      </c>
      <c r="C676" s="1236">
        <f t="shared" ref="C676:H676" si="656">C674/C123</f>
        <v>0</v>
      </c>
      <c r="D676" s="1236">
        <f t="shared" si="656"/>
        <v>0</v>
      </c>
      <c r="E676" s="1236">
        <f t="shared" si="656"/>
        <v>0</v>
      </c>
      <c r="F676" s="1187">
        <f t="shared" si="656"/>
        <v>3.0487804878048782E-3</v>
      </c>
      <c r="G676" s="1188">
        <f t="shared" si="656"/>
        <v>0</v>
      </c>
      <c r="H676" s="1194">
        <f t="shared" si="656"/>
        <v>5.3937432578209273E-4</v>
      </c>
      <c r="I676" s="1189">
        <f t="shared" si="652"/>
        <v>6.0975609756097561E-4</v>
      </c>
      <c r="J676" s="1716"/>
      <c r="K676" t="s">
        <v>4302</v>
      </c>
    </row>
    <row r="677" spans="1:11" customFormat="1" ht="15" customHeight="1" x14ac:dyDescent="0.25">
      <c r="A677" s="3469"/>
      <c r="B677" s="845" t="s">
        <v>4303</v>
      </c>
      <c r="C677" s="1236">
        <f t="shared" ref="C677:H677" si="657">C674/C111</f>
        <v>0</v>
      </c>
      <c r="D677" s="1236">
        <f t="shared" si="657"/>
        <v>0</v>
      </c>
      <c r="E677" s="1236">
        <f t="shared" si="657"/>
        <v>0</v>
      </c>
      <c r="F677" s="1187">
        <f t="shared" si="657"/>
        <v>6.2893081761006293E-3</v>
      </c>
      <c r="G677" s="1188">
        <f t="shared" si="657"/>
        <v>0</v>
      </c>
      <c r="H677" s="1194">
        <f t="shared" si="657"/>
        <v>1.5600624024960999E-3</v>
      </c>
      <c r="I677" s="1189">
        <f t="shared" si="652"/>
        <v>1.2578616352201259E-3</v>
      </c>
      <c r="J677" s="1716"/>
      <c r="K677" t="s">
        <v>4304</v>
      </c>
    </row>
    <row r="678" spans="1:11" customFormat="1" hidden="1" x14ac:dyDescent="0.25">
      <c r="A678" s="3469"/>
      <c r="B678" s="845" t="s">
        <v>4305</v>
      </c>
      <c r="C678" s="1236">
        <f t="shared" ref="C678:H678" si="658">C674/C117</f>
        <v>0</v>
      </c>
      <c r="D678" s="1236">
        <f t="shared" si="658"/>
        <v>0</v>
      </c>
      <c r="E678" s="1236">
        <f t="shared" si="658"/>
        <v>0</v>
      </c>
      <c r="F678" s="1187">
        <f t="shared" si="658"/>
        <v>1.0101010101010102E-2</v>
      </c>
      <c r="G678" s="1188">
        <f t="shared" si="658"/>
        <v>0</v>
      </c>
      <c r="H678" s="1205">
        <f t="shared" si="658"/>
        <v>2.5575447570332483E-3</v>
      </c>
      <c r="I678" s="1193">
        <f t="shared" si="652"/>
        <v>2.0202020202020202E-3</v>
      </c>
      <c r="J678" s="1717"/>
      <c r="K678" t="s">
        <v>4306</v>
      </c>
    </row>
    <row r="679" spans="1:11" customFormat="1" x14ac:dyDescent="0.25">
      <c r="A679" s="3469"/>
      <c r="B679" s="1203" t="s">
        <v>4307</v>
      </c>
      <c r="C679" s="1238"/>
      <c r="D679" s="1238"/>
      <c r="E679" s="1238"/>
      <c r="F679" s="1265"/>
      <c r="G679" s="1206"/>
      <c r="H679" s="1206" t="e">
        <f t="shared" ref="H679" si="659">H656/H671</f>
        <v>#DIV/0!</v>
      </c>
      <c r="I679" s="1206" t="e">
        <f t="shared" si="652"/>
        <v>#DIV/0!</v>
      </c>
      <c r="J679" s="1718"/>
      <c r="K679" s="27" t="s">
        <v>4308</v>
      </c>
    </row>
    <row r="680" spans="1:11" customFormat="1" x14ac:dyDescent="0.25">
      <c r="A680" s="3469"/>
      <c r="B680" s="845" t="s">
        <v>4223</v>
      </c>
      <c r="C680" s="1239">
        <f t="shared" ref="C680:H680" si="660">C679/C132</f>
        <v>0</v>
      </c>
      <c r="D680" s="1239">
        <f t="shared" si="660"/>
        <v>0</v>
      </c>
      <c r="E680" s="1239">
        <f t="shared" si="660"/>
        <v>0</v>
      </c>
      <c r="F680" s="1266">
        <f t="shared" si="660"/>
        <v>0</v>
      </c>
      <c r="G680" s="1211">
        <f t="shared" si="660"/>
        <v>0</v>
      </c>
      <c r="H680" s="1177" t="e">
        <f t="shared" si="660"/>
        <v>#DIV/0!</v>
      </c>
      <c r="I680" s="1198">
        <f t="shared" si="652"/>
        <v>0</v>
      </c>
      <c r="J680" s="1723"/>
      <c r="K680" t="s">
        <v>4309</v>
      </c>
    </row>
    <row r="681" spans="1:11" customFormat="1" x14ac:dyDescent="0.25">
      <c r="A681" s="3469"/>
      <c r="B681" s="845" t="s">
        <v>4224</v>
      </c>
      <c r="C681" s="1239">
        <f t="shared" ref="C681:H681" si="661">C679/C135</f>
        <v>0</v>
      </c>
      <c r="D681" s="1239">
        <f t="shared" si="661"/>
        <v>0</v>
      </c>
      <c r="E681" s="1239">
        <f t="shared" si="661"/>
        <v>0</v>
      </c>
      <c r="F681" s="1266">
        <f t="shared" si="661"/>
        <v>0</v>
      </c>
      <c r="G681" s="1211">
        <f t="shared" si="661"/>
        <v>0</v>
      </c>
      <c r="H681" s="1177" t="e">
        <f t="shared" si="661"/>
        <v>#DIV/0!</v>
      </c>
      <c r="I681" s="1198">
        <f t="shared" si="652"/>
        <v>0</v>
      </c>
      <c r="J681" s="1723"/>
      <c r="K681" t="s">
        <v>4310</v>
      </c>
    </row>
    <row r="682" spans="1:11" customFormat="1" x14ac:dyDescent="0.25">
      <c r="A682" s="3469"/>
      <c r="B682" s="845" t="s">
        <v>4311</v>
      </c>
      <c r="C682" s="1239">
        <f t="shared" ref="C682:H682" si="662">C679/C152</f>
        <v>0</v>
      </c>
      <c r="D682" s="1239">
        <f t="shared" si="662"/>
        <v>0</v>
      </c>
      <c r="E682" s="1239">
        <f t="shared" si="662"/>
        <v>0</v>
      </c>
      <c r="F682" s="1266">
        <f t="shared" si="662"/>
        <v>0</v>
      </c>
      <c r="G682" s="1211">
        <f t="shared" si="662"/>
        <v>0</v>
      </c>
      <c r="H682" s="1177" t="e">
        <f t="shared" si="662"/>
        <v>#DIV/0!</v>
      </c>
      <c r="I682" s="1198">
        <f t="shared" si="652"/>
        <v>0</v>
      </c>
      <c r="J682" s="1723"/>
      <c r="K682" t="s">
        <v>4312</v>
      </c>
    </row>
    <row r="683" spans="1:11" customFormat="1" x14ac:dyDescent="0.25">
      <c r="A683" s="3469"/>
      <c r="B683" s="1203" t="s">
        <v>4313</v>
      </c>
      <c r="C683" s="1238"/>
      <c r="D683" s="1238"/>
      <c r="E683" s="1238"/>
      <c r="F683" s="1265"/>
      <c r="G683" s="1206"/>
      <c r="H683" s="1206" t="e">
        <f t="shared" ref="H683" si="663">H661/H671</f>
        <v>#DIV/0!</v>
      </c>
      <c r="I683" s="1206" t="e">
        <f t="shared" si="652"/>
        <v>#DIV/0!</v>
      </c>
      <c r="J683" s="1718"/>
      <c r="K683" s="27" t="s">
        <v>4314</v>
      </c>
    </row>
    <row r="684" spans="1:11" s="1" customFormat="1" x14ac:dyDescent="0.25">
      <c r="A684" s="3469"/>
      <c r="B684" s="845" t="s">
        <v>4223</v>
      </c>
      <c r="C684" s="1239">
        <f t="shared" ref="C684:H684" si="664">C683/C158</f>
        <v>0</v>
      </c>
      <c r="D684" s="1239">
        <f t="shared" si="664"/>
        <v>0</v>
      </c>
      <c r="E684" s="1239">
        <f t="shared" si="664"/>
        <v>0</v>
      </c>
      <c r="F684" s="1266">
        <f t="shared" si="664"/>
        <v>0</v>
      </c>
      <c r="G684" s="1211">
        <f t="shared" si="664"/>
        <v>0</v>
      </c>
      <c r="H684" s="1177" t="e">
        <f t="shared" si="664"/>
        <v>#DIV/0!</v>
      </c>
      <c r="I684" s="1198">
        <f t="shared" si="652"/>
        <v>0</v>
      </c>
      <c r="J684" s="1723"/>
      <c r="K684" t="s">
        <v>4315</v>
      </c>
    </row>
    <row r="685" spans="1:11" s="1" customFormat="1" x14ac:dyDescent="0.25">
      <c r="A685" s="3469"/>
      <c r="B685" s="845" t="s">
        <v>4224</v>
      </c>
      <c r="C685" s="1239">
        <f t="shared" ref="C685:H685" si="665">C683/C175</f>
        <v>0</v>
      </c>
      <c r="D685" s="1239">
        <f t="shared" si="665"/>
        <v>0</v>
      </c>
      <c r="E685" s="1239">
        <f t="shared" si="665"/>
        <v>0</v>
      </c>
      <c r="F685" s="1266">
        <f t="shared" si="665"/>
        <v>0</v>
      </c>
      <c r="G685" s="1211">
        <f t="shared" si="665"/>
        <v>0</v>
      </c>
      <c r="H685" s="1177" t="e">
        <f t="shared" si="665"/>
        <v>#DIV/0!</v>
      </c>
      <c r="I685" s="1198">
        <f t="shared" si="652"/>
        <v>0</v>
      </c>
      <c r="J685" s="1723"/>
      <c r="K685" t="s">
        <v>4316</v>
      </c>
    </row>
    <row r="686" spans="1:11" s="1" customFormat="1" x14ac:dyDescent="0.25">
      <c r="A686" s="3469"/>
      <c r="B686" s="845" t="s">
        <v>4311</v>
      </c>
      <c r="C686" s="1239">
        <f t="shared" ref="C686:H686" si="666">C683/C178</f>
        <v>0</v>
      </c>
      <c r="D686" s="1239">
        <f t="shared" si="666"/>
        <v>0</v>
      </c>
      <c r="E686" s="1239">
        <f t="shared" si="666"/>
        <v>0</v>
      </c>
      <c r="F686" s="1266">
        <f t="shared" si="666"/>
        <v>0</v>
      </c>
      <c r="G686" s="1211">
        <f t="shared" si="666"/>
        <v>0</v>
      </c>
      <c r="H686" s="1177" t="e">
        <f t="shared" si="666"/>
        <v>#DIV/0!</v>
      </c>
      <c r="I686" s="1198">
        <f t="shared" si="652"/>
        <v>0</v>
      </c>
      <c r="J686" s="1723"/>
      <c r="K686" t="s">
        <v>4317</v>
      </c>
    </row>
    <row r="687" spans="1:11" customFormat="1" x14ac:dyDescent="0.25">
      <c r="A687" s="3469"/>
      <c r="B687" s="1203" t="s">
        <v>4318</v>
      </c>
      <c r="C687" s="1238"/>
      <c r="D687" s="1238"/>
      <c r="E687" s="1238"/>
      <c r="F687" s="1265"/>
      <c r="G687" s="1206"/>
      <c r="H687" s="1206" t="e">
        <f t="shared" ref="H687" si="667">H661/H656</f>
        <v>#DIV/0!</v>
      </c>
      <c r="I687" s="1206" t="e">
        <f t="shared" si="652"/>
        <v>#DIV/0!</v>
      </c>
      <c r="J687" s="1718"/>
      <c r="K687" s="27" t="s">
        <v>4319</v>
      </c>
    </row>
    <row r="688" spans="1:11" customFormat="1" x14ac:dyDescent="0.25">
      <c r="A688" s="3469"/>
      <c r="B688" s="1181" t="s">
        <v>4223</v>
      </c>
      <c r="C688" s="1239">
        <f t="shared" ref="C688:H688" si="668">C687/C210</f>
        <v>0</v>
      </c>
      <c r="D688" s="1239">
        <f t="shared" si="668"/>
        <v>0</v>
      </c>
      <c r="E688" s="1239">
        <f t="shared" si="668"/>
        <v>0</v>
      </c>
      <c r="F688" s="1266">
        <f t="shared" si="668"/>
        <v>0</v>
      </c>
      <c r="G688" s="1211">
        <f t="shared" si="668"/>
        <v>0</v>
      </c>
      <c r="H688" s="1177" t="e">
        <f t="shared" si="668"/>
        <v>#DIV/0!</v>
      </c>
      <c r="I688" s="1198">
        <f t="shared" si="652"/>
        <v>0</v>
      </c>
      <c r="J688" s="1723"/>
      <c r="K688" t="s">
        <v>4320</v>
      </c>
    </row>
    <row r="689" spans="1:11" customFormat="1" x14ac:dyDescent="0.25">
      <c r="A689" s="3469"/>
      <c r="B689" s="1181" t="s">
        <v>4224</v>
      </c>
      <c r="C689" s="1239">
        <f t="shared" ref="C689:H689" si="669">C687/C227</f>
        <v>0</v>
      </c>
      <c r="D689" s="1239">
        <f t="shared" si="669"/>
        <v>0</v>
      </c>
      <c r="E689" s="1239">
        <f t="shared" si="669"/>
        <v>0</v>
      </c>
      <c r="F689" s="1266">
        <f t="shared" si="669"/>
        <v>0</v>
      </c>
      <c r="G689" s="1211">
        <f t="shared" si="669"/>
        <v>0</v>
      </c>
      <c r="H689" s="1177" t="e">
        <f t="shared" si="669"/>
        <v>#DIV/0!</v>
      </c>
      <c r="I689" s="1198">
        <f t="shared" si="652"/>
        <v>0</v>
      </c>
      <c r="J689" s="1723"/>
      <c r="K689" t="s">
        <v>4321</v>
      </c>
    </row>
    <row r="690" spans="1:11" customFormat="1" x14ac:dyDescent="0.25">
      <c r="A690" s="3469"/>
      <c r="B690" s="1181" t="s">
        <v>4311</v>
      </c>
      <c r="C690" s="1239">
        <f t="shared" ref="C690:H690" si="670">C687/C230</f>
        <v>0</v>
      </c>
      <c r="D690" s="1239">
        <f t="shared" si="670"/>
        <v>0</v>
      </c>
      <c r="E690" s="1239">
        <f t="shared" si="670"/>
        <v>0</v>
      </c>
      <c r="F690" s="1266">
        <f t="shared" si="670"/>
        <v>0</v>
      </c>
      <c r="G690" s="1211">
        <f t="shared" si="670"/>
        <v>0</v>
      </c>
      <c r="H690" s="1177" t="e">
        <f t="shared" si="670"/>
        <v>#DIV/0!</v>
      </c>
      <c r="I690" s="1198">
        <f t="shared" si="652"/>
        <v>0</v>
      </c>
      <c r="J690" s="1723"/>
      <c r="K690" t="s">
        <v>4322</v>
      </c>
    </row>
    <row r="691" spans="1:11" customFormat="1" x14ac:dyDescent="0.25">
      <c r="A691" s="3469"/>
      <c r="B691" s="1203" t="s">
        <v>4323</v>
      </c>
      <c r="C691" s="1238"/>
      <c r="D691" s="1238"/>
      <c r="E691" s="1238"/>
      <c r="F691" s="1265"/>
      <c r="G691" s="1206"/>
      <c r="H691" s="1206" t="e">
        <f t="shared" ref="H691" si="671">H666/H656</f>
        <v>#DIV/0!</v>
      </c>
      <c r="I691" s="1206" t="e">
        <f t="shared" si="652"/>
        <v>#DIV/0!</v>
      </c>
      <c r="J691" s="1718"/>
      <c r="K691" s="27" t="s">
        <v>4324</v>
      </c>
    </row>
    <row r="692" spans="1:11" customFormat="1" x14ac:dyDescent="0.25">
      <c r="A692" s="3469"/>
      <c r="B692" s="1181" t="s">
        <v>4223</v>
      </c>
      <c r="C692" s="1239">
        <f t="shared" ref="C692:H692" si="672">C691/C236</f>
        <v>0</v>
      </c>
      <c r="D692" s="1239">
        <f t="shared" si="672"/>
        <v>0</v>
      </c>
      <c r="E692" s="1239">
        <f t="shared" si="672"/>
        <v>0</v>
      </c>
      <c r="F692" s="1266">
        <f t="shared" si="672"/>
        <v>0</v>
      </c>
      <c r="G692" s="1211">
        <f t="shared" si="672"/>
        <v>0</v>
      </c>
      <c r="H692" s="1177" t="e">
        <f t="shared" si="672"/>
        <v>#DIV/0!</v>
      </c>
      <c r="I692" s="1198">
        <f t="shared" si="652"/>
        <v>0</v>
      </c>
      <c r="J692" s="1723"/>
      <c r="K692" t="s">
        <v>4325</v>
      </c>
    </row>
    <row r="693" spans="1:11" customFormat="1" x14ac:dyDescent="0.25">
      <c r="A693" s="3469"/>
      <c r="B693" s="1181" t="s">
        <v>4224</v>
      </c>
      <c r="C693" s="1239">
        <f t="shared" ref="C693:H693" si="673">C691/C253</f>
        <v>0</v>
      </c>
      <c r="D693" s="1239">
        <f t="shared" si="673"/>
        <v>0</v>
      </c>
      <c r="E693" s="1239">
        <f t="shared" si="673"/>
        <v>0</v>
      </c>
      <c r="F693" s="1266">
        <f t="shared" si="673"/>
        <v>0</v>
      </c>
      <c r="G693" s="1211">
        <f t="shared" si="673"/>
        <v>0</v>
      </c>
      <c r="H693" s="1177" t="e">
        <f t="shared" si="673"/>
        <v>#DIV/0!</v>
      </c>
      <c r="I693" s="1198">
        <f t="shared" si="652"/>
        <v>0</v>
      </c>
      <c r="J693" s="1723"/>
      <c r="K693" t="s">
        <v>4326</v>
      </c>
    </row>
    <row r="694" spans="1:11" customFormat="1" x14ac:dyDescent="0.25">
      <c r="A694" s="3469"/>
      <c r="B694" s="1181" t="s">
        <v>4311</v>
      </c>
      <c r="C694" s="1239">
        <f t="shared" ref="C694:H694" si="674">C691/C256</f>
        <v>0</v>
      </c>
      <c r="D694" s="1239">
        <f t="shared" si="674"/>
        <v>0</v>
      </c>
      <c r="E694" s="1239">
        <f t="shared" si="674"/>
        <v>0</v>
      </c>
      <c r="F694" s="1266">
        <f t="shared" si="674"/>
        <v>0</v>
      </c>
      <c r="G694" s="1211">
        <f t="shared" si="674"/>
        <v>0</v>
      </c>
      <c r="H694" s="1177" t="e">
        <f t="shared" si="674"/>
        <v>#DIV/0!</v>
      </c>
      <c r="I694" s="1198">
        <f t="shared" si="652"/>
        <v>0</v>
      </c>
      <c r="J694" s="1723"/>
      <c r="K694" t="s">
        <v>4327</v>
      </c>
    </row>
    <row r="695" spans="1:11" customFormat="1" x14ac:dyDescent="0.25">
      <c r="A695" s="3469"/>
      <c r="B695" s="1203" t="s">
        <v>4328</v>
      </c>
      <c r="C695" s="1240"/>
      <c r="D695" s="1240"/>
      <c r="E695" s="1240"/>
      <c r="F695" s="1267">
        <f t="shared" ref="F695:H695" si="675">F671/F674</f>
        <v>0</v>
      </c>
      <c r="G695" s="1212"/>
      <c r="H695" s="1212">
        <f t="shared" si="675"/>
        <v>0</v>
      </c>
      <c r="I695" s="1212">
        <f t="shared" si="652"/>
        <v>0</v>
      </c>
      <c r="J695" s="1724"/>
      <c r="K695" s="27" t="s">
        <v>4329</v>
      </c>
    </row>
    <row r="696" spans="1:11" customFormat="1" x14ac:dyDescent="0.25">
      <c r="A696" s="3469"/>
      <c r="B696" s="1181" t="s">
        <v>4223</v>
      </c>
      <c r="C696" s="1239">
        <f t="shared" ref="C696:H696" si="676">C695/C262</f>
        <v>0</v>
      </c>
      <c r="D696" s="1239">
        <f t="shared" si="676"/>
        <v>0</v>
      </c>
      <c r="E696" s="1239">
        <f t="shared" si="676"/>
        <v>0</v>
      </c>
      <c r="F696" s="1266">
        <f t="shared" si="676"/>
        <v>0</v>
      </c>
      <c r="G696" s="1211">
        <f t="shared" si="676"/>
        <v>0</v>
      </c>
      <c r="H696" s="1177">
        <f t="shared" si="676"/>
        <v>0</v>
      </c>
      <c r="I696" s="1198">
        <f t="shared" si="652"/>
        <v>0</v>
      </c>
      <c r="J696" s="1723"/>
      <c r="K696" t="s">
        <v>4330</v>
      </c>
    </row>
    <row r="697" spans="1:11" customFormat="1" x14ac:dyDescent="0.25">
      <c r="A697" s="3469"/>
      <c r="B697" s="1181" t="s">
        <v>4224</v>
      </c>
      <c r="C697" s="1239">
        <f t="shared" ref="C697:H697" si="677">C695/C279</f>
        <v>0</v>
      </c>
      <c r="D697" s="1239">
        <f t="shared" si="677"/>
        <v>0</v>
      </c>
      <c r="E697" s="1239">
        <f t="shared" si="677"/>
        <v>0</v>
      </c>
      <c r="F697" s="1266">
        <f t="shared" si="677"/>
        <v>0</v>
      </c>
      <c r="G697" s="1211">
        <f t="shared" si="677"/>
        <v>0</v>
      </c>
      <c r="H697" s="1177">
        <f t="shared" si="677"/>
        <v>0</v>
      </c>
      <c r="I697" s="1198">
        <f t="shared" si="652"/>
        <v>0</v>
      </c>
      <c r="J697" s="1723"/>
      <c r="K697" t="s">
        <v>4331</v>
      </c>
    </row>
    <row r="698" spans="1:11" customFormat="1" x14ac:dyDescent="0.25">
      <c r="A698" s="3469"/>
      <c r="B698" s="1181" t="s">
        <v>4311</v>
      </c>
      <c r="C698" s="1239">
        <f t="shared" ref="C698:H698" si="678">C695/C282</f>
        <v>0</v>
      </c>
      <c r="D698" s="1239">
        <f t="shared" si="678"/>
        <v>0</v>
      </c>
      <c r="E698" s="1239">
        <f t="shared" si="678"/>
        <v>0</v>
      </c>
      <c r="F698" s="1266">
        <f t="shared" si="678"/>
        <v>0</v>
      </c>
      <c r="G698" s="1211">
        <f t="shared" si="678"/>
        <v>0</v>
      </c>
      <c r="H698" s="1177">
        <f t="shared" si="678"/>
        <v>0</v>
      </c>
      <c r="I698" s="1198">
        <f t="shared" si="652"/>
        <v>0</v>
      </c>
      <c r="J698" s="1723"/>
      <c r="K698" t="s">
        <v>4332</v>
      </c>
    </row>
    <row r="699" spans="1:11" customFormat="1" x14ac:dyDescent="0.25">
      <c r="A699" s="3469"/>
      <c r="B699" s="1203" t="s">
        <v>4333</v>
      </c>
      <c r="C699" s="1241"/>
      <c r="D699" s="1241"/>
      <c r="E699" s="1241"/>
      <c r="F699" s="1268">
        <f t="shared" ref="F699:H699" si="679">F656/F674</f>
        <v>0</v>
      </c>
      <c r="G699" s="1213"/>
      <c r="H699" s="1213">
        <f t="shared" si="679"/>
        <v>0</v>
      </c>
      <c r="I699" s="1213">
        <f t="shared" si="652"/>
        <v>0</v>
      </c>
      <c r="J699" s="1725"/>
      <c r="K699" s="27" t="s">
        <v>4334</v>
      </c>
    </row>
    <row r="700" spans="1:11" customFormat="1" x14ac:dyDescent="0.25">
      <c r="A700" s="3469"/>
      <c r="B700" s="1181" t="s">
        <v>4223</v>
      </c>
      <c r="C700" s="1239">
        <f t="shared" ref="C700:H700" si="680">C699/C288</f>
        <v>0</v>
      </c>
      <c r="D700" s="1239">
        <f t="shared" si="680"/>
        <v>0</v>
      </c>
      <c r="E700" s="1239">
        <f t="shared" si="680"/>
        <v>0</v>
      </c>
      <c r="F700" s="1266">
        <f t="shared" si="680"/>
        <v>0</v>
      </c>
      <c r="G700" s="1211">
        <f t="shared" si="680"/>
        <v>0</v>
      </c>
      <c r="H700" s="1177">
        <f t="shared" si="680"/>
        <v>0</v>
      </c>
      <c r="I700" s="1198">
        <f t="shared" si="652"/>
        <v>0</v>
      </c>
      <c r="J700" s="1723"/>
      <c r="K700" t="s">
        <v>4335</v>
      </c>
    </row>
    <row r="701" spans="1:11" customFormat="1" x14ac:dyDescent="0.25">
      <c r="A701" s="3469"/>
      <c r="B701" s="1181" t="s">
        <v>4224</v>
      </c>
      <c r="C701" s="1239">
        <f t="shared" ref="C701:H701" si="681">C699/C305</f>
        <v>0</v>
      </c>
      <c r="D701" s="1239">
        <f t="shared" si="681"/>
        <v>0</v>
      </c>
      <c r="E701" s="1239">
        <f t="shared" si="681"/>
        <v>0</v>
      </c>
      <c r="F701" s="1266">
        <f t="shared" si="681"/>
        <v>0</v>
      </c>
      <c r="G701" s="1211">
        <f t="shared" si="681"/>
        <v>0</v>
      </c>
      <c r="H701" s="1177">
        <f t="shared" si="681"/>
        <v>0</v>
      </c>
      <c r="I701" s="1198">
        <f t="shared" si="652"/>
        <v>0</v>
      </c>
      <c r="J701" s="1723"/>
      <c r="K701" t="s">
        <v>4336</v>
      </c>
    </row>
    <row r="702" spans="1:11" customFormat="1" x14ac:dyDescent="0.25">
      <c r="A702" s="3469"/>
      <c r="B702" s="1181" t="s">
        <v>4311</v>
      </c>
      <c r="C702" s="1239">
        <f t="shared" ref="C702:H702" si="682">C699/C308</f>
        <v>0</v>
      </c>
      <c r="D702" s="1239">
        <f t="shared" si="682"/>
        <v>0</v>
      </c>
      <c r="E702" s="1239">
        <f t="shared" si="682"/>
        <v>0</v>
      </c>
      <c r="F702" s="1266">
        <f t="shared" si="682"/>
        <v>0</v>
      </c>
      <c r="G702" s="1211">
        <f t="shared" si="682"/>
        <v>0</v>
      </c>
      <c r="H702" s="1177">
        <f t="shared" si="682"/>
        <v>0</v>
      </c>
      <c r="I702" s="1198">
        <f t="shared" si="652"/>
        <v>0</v>
      </c>
      <c r="J702" s="1723"/>
      <c r="K702" t="s">
        <v>4337</v>
      </c>
    </row>
    <row r="703" spans="1:11" s="325" customFormat="1" x14ac:dyDescent="0.25">
      <c r="A703" s="3469"/>
      <c r="B703" s="1203" t="s">
        <v>4338</v>
      </c>
      <c r="C703" s="1238"/>
      <c r="D703" s="1238"/>
      <c r="E703" s="1238"/>
      <c r="F703" s="1265">
        <f t="shared" ref="F703:H703" si="683">F661/F674</f>
        <v>0</v>
      </c>
      <c r="G703" s="1206"/>
      <c r="H703" s="1206">
        <f t="shared" si="683"/>
        <v>0</v>
      </c>
      <c r="I703" s="1206">
        <f t="shared" si="652"/>
        <v>0</v>
      </c>
      <c r="J703" s="1718"/>
      <c r="K703" s="1220" t="s">
        <v>4339</v>
      </c>
    </row>
    <row r="704" spans="1:11" s="325" customFormat="1" x14ac:dyDescent="0.25">
      <c r="A704" s="3469"/>
      <c r="B704" s="1182" t="s">
        <v>4223</v>
      </c>
      <c r="C704" s="1239">
        <f t="shared" ref="C704:H704" si="684">C703/C314</f>
        <v>0</v>
      </c>
      <c r="D704" s="1239">
        <f t="shared" si="684"/>
        <v>0</v>
      </c>
      <c r="E704" s="1239">
        <f t="shared" si="684"/>
        <v>0</v>
      </c>
      <c r="F704" s="1266">
        <f t="shared" si="684"/>
        <v>0</v>
      </c>
      <c r="G704" s="1214">
        <f t="shared" si="684"/>
        <v>0</v>
      </c>
      <c r="H704" s="1199">
        <f t="shared" si="684"/>
        <v>0</v>
      </c>
      <c r="I704" s="1198">
        <f t="shared" si="652"/>
        <v>0</v>
      </c>
      <c r="J704" s="1723"/>
      <c r="K704" s="325" t="s">
        <v>4340</v>
      </c>
    </row>
    <row r="705" spans="1:11" x14ac:dyDescent="0.25">
      <c r="A705" s="3469"/>
      <c r="B705" s="1182" t="s">
        <v>4224</v>
      </c>
      <c r="C705" s="1239">
        <f t="shared" ref="C705:H705" si="685">C703/C331</f>
        <v>0</v>
      </c>
      <c r="D705" s="1239">
        <f t="shared" si="685"/>
        <v>0</v>
      </c>
      <c r="E705" s="1239">
        <f t="shared" si="685"/>
        <v>0</v>
      </c>
      <c r="F705" s="1266">
        <f t="shared" si="685"/>
        <v>0</v>
      </c>
      <c r="G705" s="1214">
        <f t="shared" si="685"/>
        <v>0</v>
      </c>
      <c r="H705" s="1200">
        <f t="shared" si="685"/>
        <v>0</v>
      </c>
      <c r="I705" s="1198">
        <f t="shared" si="652"/>
        <v>0</v>
      </c>
      <c r="J705" s="1723"/>
      <c r="K705" s="325" t="s">
        <v>4341</v>
      </c>
    </row>
    <row r="706" spans="1:11" x14ac:dyDescent="0.25">
      <c r="A706" s="3469"/>
      <c r="B706" s="1182" t="s">
        <v>4311</v>
      </c>
      <c r="C706" s="1239">
        <f t="shared" ref="C706:H706" si="686">C703/C334</f>
        <v>0</v>
      </c>
      <c r="D706" s="1239">
        <f t="shared" si="686"/>
        <v>0</v>
      </c>
      <c r="E706" s="1239">
        <f t="shared" si="686"/>
        <v>0</v>
      </c>
      <c r="F706" s="1266">
        <f t="shared" si="686"/>
        <v>0</v>
      </c>
      <c r="G706" s="1214">
        <f t="shared" si="686"/>
        <v>0</v>
      </c>
      <c r="H706" s="1199">
        <f t="shared" si="686"/>
        <v>0</v>
      </c>
      <c r="I706" s="1198">
        <f t="shared" si="652"/>
        <v>0</v>
      </c>
      <c r="J706" s="1723"/>
      <c r="K706" s="325" t="s">
        <v>4342</v>
      </c>
    </row>
    <row r="707" spans="1:11" x14ac:dyDescent="0.25">
      <c r="A707" s="3469"/>
      <c r="B707" s="1203" t="s">
        <v>4343</v>
      </c>
      <c r="C707" s="1238"/>
      <c r="D707" s="1238"/>
      <c r="E707" s="1238"/>
      <c r="F707" s="1265"/>
      <c r="G707" s="1206"/>
      <c r="H707" s="1206" t="e">
        <f t="shared" ref="H707" si="687">H666/H671</f>
        <v>#DIV/0!</v>
      </c>
      <c r="I707" s="1206" t="e">
        <f t="shared" si="652"/>
        <v>#DIV/0!</v>
      </c>
      <c r="J707" s="1718"/>
      <c r="K707" s="1220" t="s">
        <v>4344</v>
      </c>
    </row>
    <row r="708" spans="1:11" x14ac:dyDescent="0.25">
      <c r="A708" s="3469"/>
      <c r="B708" s="1182" t="s">
        <v>4223</v>
      </c>
      <c r="C708" s="1239">
        <f t="shared" ref="C708:H708" si="688">C707/C340</f>
        <v>0</v>
      </c>
      <c r="D708" s="1239">
        <f t="shared" si="688"/>
        <v>0</v>
      </c>
      <c r="E708" s="1239">
        <f t="shared" si="688"/>
        <v>0</v>
      </c>
      <c r="F708" s="1266">
        <f t="shared" si="688"/>
        <v>0</v>
      </c>
      <c r="G708" s="1214">
        <f t="shared" si="688"/>
        <v>0</v>
      </c>
      <c r="H708" s="1199" t="e">
        <f t="shared" si="688"/>
        <v>#DIV/0!</v>
      </c>
      <c r="I708" s="1198">
        <f t="shared" si="652"/>
        <v>0</v>
      </c>
      <c r="J708" s="1723"/>
      <c r="K708" s="325" t="s">
        <v>4345</v>
      </c>
    </row>
    <row r="709" spans="1:11" x14ac:dyDescent="0.25">
      <c r="A709" s="3469"/>
      <c r="B709" s="1182" t="s">
        <v>4224</v>
      </c>
      <c r="C709" s="1239">
        <f t="shared" ref="C709:H709" si="689">C707/C357</f>
        <v>0</v>
      </c>
      <c r="D709" s="1239">
        <f t="shared" si="689"/>
        <v>0</v>
      </c>
      <c r="E709" s="1239">
        <f t="shared" si="689"/>
        <v>0</v>
      </c>
      <c r="F709" s="1266">
        <f t="shared" si="689"/>
        <v>0</v>
      </c>
      <c r="G709" s="1214">
        <f t="shared" si="689"/>
        <v>0</v>
      </c>
      <c r="H709" s="1199" t="e">
        <f t="shared" si="689"/>
        <v>#DIV/0!</v>
      </c>
      <c r="I709" s="1198">
        <f t="shared" si="652"/>
        <v>0</v>
      </c>
      <c r="J709" s="1723"/>
      <c r="K709" s="325" t="s">
        <v>4346</v>
      </c>
    </row>
    <row r="710" spans="1:11" ht="15.75" thickBot="1" x14ac:dyDescent="0.3">
      <c r="A710" s="3470"/>
      <c r="B710" s="1183" t="s">
        <v>4311</v>
      </c>
      <c r="C710" s="1242">
        <f t="shared" ref="C710:H710" si="690">C707/C360</f>
        <v>0</v>
      </c>
      <c r="D710" s="1242">
        <f t="shared" si="690"/>
        <v>0</v>
      </c>
      <c r="E710" s="1242">
        <f t="shared" si="690"/>
        <v>0</v>
      </c>
      <c r="F710" s="1269">
        <f t="shared" si="690"/>
        <v>0</v>
      </c>
      <c r="G710" s="1219">
        <f t="shared" si="690"/>
        <v>0</v>
      </c>
      <c r="H710" s="1201" t="e">
        <f t="shared" si="690"/>
        <v>#DIV/0!</v>
      </c>
      <c r="I710" s="1202">
        <f t="shared" si="652"/>
        <v>0</v>
      </c>
      <c r="J710" s="1723"/>
      <c r="K710" s="325" t="s">
        <v>4347</v>
      </c>
    </row>
    <row r="711" spans="1:11" customFormat="1" x14ac:dyDescent="0.25">
      <c r="A711" s="3471" t="s">
        <v>1920</v>
      </c>
      <c r="B711" s="844" t="s">
        <v>935</v>
      </c>
      <c r="C711" s="1235"/>
      <c r="D711" s="1235"/>
      <c r="E711" s="1245">
        <f>SG!B102</f>
        <v>1</v>
      </c>
      <c r="F711" s="1235"/>
      <c r="G711" s="1235"/>
      <c r="H711" s="826">
        <f>SUM(C711:G711)</f>
        <v>1</v>
      </c>
      <c r="I711" s="1222">
        <f>AVERAGE(C711:G711)</f>
        <v>1</v>
      </c>
      <c r="J711" s="1715"/>
      <c r="K711" s="27" t="s">
        <v>4264</v>
      </c>
    </row>
    <row r="712" spans="1:11" customFormat="1" x14ac:dyDescent="0.25">
      <c r="A712" s="3472"/>
      <c r="B712" s="845" t="s">
        <v>4265</v>
      </c>
      <c r="C712" s="1236">
        <f t="shared" ref="C712:H712" si="691">C711/C2</f>
        <v>0</v>
      </c>
      <c r="D712" s="1236">
        <f t="shared" si="691"/>
        <v>0</v>
      </c>
      <c r="E712" s="1186">
        <f t="shared" si="691"/>
        <v>4.2439417731188729E-5</v>
      </c>
      <c r="F712" s="1236">
        <f t="shared" si="691"/>
        <v>0</v>
      </c>
      <c r="G712" s="1236">
        <f t="shared" si="691"/>
        <v>0</v>
      </c>
      <c r="H712" s="1194">
        <f t="shared" si="691"/>
        <v>8.5286391703339821E-6</v>
      </c>
      <c r="I712" s="1189">
        <f t="shared" ref="I712:I715" si="692">AVERAGE(C712:G712)</f>
        <v>8.4878835462377451E-6</v>
      </c>
      <c r="J712" s="1716"/>
      <c r="K712" t="s">
        <v>4266</v>
      </c>
    </row>
    <row r="713" spans="1:11" customFormat="1" x14ac:dyDescent="0.25">
      <c r="A713" s="3472"/>
      <c r="B713" s="845" t="s">
        <v>4267</v>
      </c>
      <c r="C713" s="1236">
        <f t="shared" ref="C713:H713" si="693">C711/C19</f>
        <v>0</v>
      </c>
      <c r="D713" s="1236">
        <f t="shared" si="693"/>
        <v>0</v>
      </c>
      <c r="E713" s="1186">
        <f t="shared" si="693"/>
        <v>7.7784691972619788E-5</v>
      </c>
      <c r="F713" s="1236">
        <f t="shared" si="693"/>
        <v>0</v>
      </c>
      <c r="G713" s="1236">
        <f t="shared" si="693"/>
        <v>0</v>
      </c>
      <c r="H713" s="1194">
        <f t="shared" si="693"/>
        <v>1.8848720171900328E-5</v>
      </c>
      <c r="I713" s="1189">
        <f t="shared" si="692"/>
        <v>1.5556938394523956E-5</v>
      </c>
      <c r="J713" s="1716"/>
      <c r="K713" t="s">
        <v>4268</v>
      </c>
    </row>
    <row r="714" spans="1:11" customFormat="1" x14ac:dyDescent="0.25">
      <c r="A714" s="3472"/>
      <c r="B714" s="845" t="s">
        <v>4269</v>
      </c>
      <c r="C714" s="1236">
        <f t="shared" ref="C714:H714" si="694">C711/C7</f>
        <v>0</v>
      </c>
      <c r="D714" s="1236">
        <f t="shared" si="694"/>
        <v>0</v>
      </c>
      <c r="E714" s="1186">
        <f t="shared" si="694"/>
        <v>4.1963911036508602E-4</v>
      </c>
      <c r="F714" s="1236">
        <f t="shared" si="694"/>
        <v>0</v>
      </c>
      <c r="G714" s="1236">
        <f t="shared" si="694"/>
        <v>0</v>
      </c>
      <c r="H714" s="1194">
        <f t="shared" si="694"/>
        <v>7.3855243722304278E-5</v>
      </c>
      <c r="I714" s="1189">
        <f t="shared" si="692"/>
        <v>8.3927822073017201E-5</v>
      </c>
      <c r="J714" s="1716"/>
      <c r="K714" t="s">
        <v>4270</v>
      </c>
    </row>
    <row r="715" spans="1:11" customFormat="1" x14ac:dyDescent="0.25">
      <c r="A715" s="3472"/>
      <c r="B715" s="845" t="s">
        <v>4271</v>
      </c>
      <c r="C715" s="1236">
        <f t="shared" ref="C715:H715" si="695">C711/C13</f>
        <v>0</v>
      </c>
      <c r="D715" s="1236">
        <f t="shared" si="695"/>
        <v>0</v>
      </c>
      <c r="E715" s="1186">
        <f t="shared" si="695"/>
        <v>4.6948356807511736E-4</v>
      </c>
      <c r="F715" s="1236">
        <f t="shared" si="695"/>
        <v>0</v>
      </c>
      <c r="G715" s="1236">
        <f t="shared" si="695"/>
        <v>0</v>
      </c>
      <c r="H715" s="1205">
        <f t="shared" si="695"/>
        <v>1.415227851684121E-4</v>
      </c>
      <c r="I715" s="1193">
        <f t="shared" si="692"/>
        <v>9.3896713615023475E-5</v>
      </c>
      <c r="J715" s="1717"/>
      <c r="K715" t="s">
        <v>4272</v>
      </c>
    </row>
    <row r="716" spans="1:11" customFormat="1" x14ac:dyDescent="0.25">
      <c r="A716" s="3472"/>
      <c r="B716" s="1203" t="s">
        <v>4273</v>
      </c>
      <c r="C716" s="1237"/>
      <c r="D716" s="1237"/>
      <c r="E716" s="1246">
        <f>SG!C102</f>
        <v>1</v>
      </c>
      <c r="F716" s="1237"/>
      <c r="G716" s="1237"/>
      <c r="H716" s="1204">
        <f>SUM(C716:G716)</f>
        <v>1</v>
      </c>
      <c r="I716" s="1206">
        <f>AVERAGE(C716:G716)</f>
        <v>1</v>
      </c>
      <c r="J716" s="1718"/>
      <c r="K716" s="27" t="s">
        <v>4274</v>
      </c>
    </row>
    <row r="717" spans="1:11" customFormat="1" x14ac:dyDescent="0.25">
      <c r="A717" s="3472"/>
      <c r="B717" s="845" t="s">
        <v>4275</v>
      </c>
      <c r="C717" s="1236">
        <f t="shared" ref="C717:H717" si="696">C716/C28</f>
        <v>0</v>
      </c>
      <c r="D717" s="1236">
        <f t="shared" si="696"/>
        <v>0</v>
      </c>
      <c r="E717" s="1186">
        <f t="shared" si="696"/>
        <v>2.2851919561243144E-4</v>
      </c>
      <c r="F717" s="1236">
        <f t="shared" si="696"/>
        <v>0</v>
      </c>
      <c r="G717" s="1236">
        <f t="shared" si="696"/>
        <v>0</v>
      </c>
      <c r="H717" s="1192">
        <f t="shared" si="696"/>
        <v>4.4446419840881815E-5</v>
      </c>
      <c r="I717" s="1193">
        <f t="shared" ref="I717:I720" si="697">AVERAGE(C717:G717)</f>
        <v>4.5703839122486291E-5</v>
      </c>
      <c r="J717" s="1717"/>
      <c r="K717" t="s">
        <v>4276</v>
      </c>
    </row>
    <row r="718" spans="1:11" customFormat="1" x14ac:dyDescent="0.25">
      <c r="A718" s="3472"/>
      <c r="B718" s="845" t="s">
        <v>4277</v>
      </c>
      <c r="C718" s="1236">
        <f t="shared" ref="C718:H718" si="698">C716/C45</f>
        <v>0</v>
      </c>
      <c r="D718" s="1236">
        <f t="shared" si="698"/>
        <v>0</v>
      </c>
      <c r="E718" s="1186">
        <f t="shared" si="698"/>
        <v>2.4937655860349125E-4</v>
      </c>
      <c r="F718" s="1236">
        <f t="shared" si="698"/>
        <v>0</v>
      </c>
      <c r="G718" s="1236">
        <f t="shared" si="698"/>
        <v>0</v>
      </c>
      <c r="H718" s="1192">
        <f t="shared" si="698"/>
        <v>8.0038418440851611E-5</v>
      </c>
      <c r="I718" s="1193">
        <f t="shared" si="697"/>
        <v>4.9875311720698251E-5</v>
      </c>
      <c r="J718" s="1717"/>
      <c r="K718" t="s">
        <v>4278</v>
      </c>
    </row>
    <row r="719" spans="1:11" customFormat="1" x14ac:dyDescent="0.25">
      <c r="A719" s="3472"/>
      <c r="B719" s="845" t="s">
        <v>4279</v>
      </c>
      <c r="C719" s="1236">
        <f t="shared" ref="C719:H719" si="699">C716/C33</f>
        <v>0</v>
      </c>
      <c r="D719" s="1236">
        <f t="shared" si="699"/>
        <v>0</v>
      </c>
      <c r="E719" s="1186">
        <f t="shared" si="699"/>
        <v>7.5357950263752827E-4</v>
      </c>
      <c r="F719" s="1236">
        <f t="shared" si="699"/>
        <v>0</v>
      </c>
      <c r="G719" s="1236">
        <f t="shared" si="699"/>
        <v>0</v>
      </c>
      <c r="H719" s="1192">
        <f t="shared" si="699"/>
        <v>4.8732943469785572E-4</v>
      </c>
      <c r="I719" s="1193">
        <f t="shared" si="697"/>
        <v>1.5071590052750564E-4</v>
      </c>
      <c r="J719" s="1717"/>
      <c r="K719" t="s">
        <v>4280</v>
      </c>
    </row>
    <row r="720" spans="1:11" customFormat="1" x14ac:dyDescent="0.25">
      <c r="A720" s="3472"/>
      <c r="B720" s="845" t="s">
        <v>4281</v>
      </c>
      <c r="C720" s="1236">
        <f t="shared" ref="C720:H720" si="700">C716/C39</f>
        <v>0</v>
      </c>
      <c r="D720" s="1236">
        <f t="shared" si="700"/>
        <v>0</v>
      </c>
      <c r="E720" s="1186">
        <f t="shared" si="700"/>
        <v>8.2850041425020708E-4</v>
      </c>
      <c r="F720" s="1236">
        <f t="shared" si="700"/>
        <v>0</v>
      </c>
      <c r="G720" s="1236">
        <f t="shared" si="700"/>
        <v>0</v>
      </c>
      <c r="H720" s="1192">
        <f t="shared" si="700"/>
        <v>2.564102564102564E-2</v>
      </c>
      <c r="I720" s="1193">
        <f t="shared" si="697"/>
        <v>1.6570008285004141E-4</v>
      </c>
      <c r="J720" s="1717"/>
      <c r="K720" t="s">
        <v>4282</v>
      </c>
    </row>
    <row r="721" spans="1:11" customFormat="1" x14ac:dyDescent="0.25">
      <c r="A721" s="3472"/>
      <c r="B721" s="1203" t="s">
        <v>4283</v>
      </c>
      <c r="C721" s="1237"/>
      <c r="D721" s="1237"/>
      <c r="E721" s="1246">
        <f>SG!F102</f>
        <v>0</v>
      </c>
      <c r="F721" s="1237"/>
      <c r="G721" s="1237"/>
      <c r="H721" s="1204">
        <f>SUM(C721:G721)</f>
        <v>0</v>
      </c>
      <c r="I721" s="1206">
        <f>AVERAGE(C721:G721)</f>
        <v>0</v>
      </c>
      <c r="J721" s="1719"/>
      <c r="K721" s="1178" t="s">
        <v>4284</v>
      </c>
    </row>
    <row r="722" spans="1:11" customFormat="1" x14ac:dyDescent="0.25">
      <c r="A722" s="3472"/>
      <c r="B722" s="845" t="s">
        <v>4285</v>
      </c>
      <c r="C722" s="1236">
        <f t="shared" ref="C722:H722" si="701">C721/C54</f>
        <v>0</v>
      </c>
      <c r="D722" s="1236">
        <f t="shared" si="701"/>
        <v>0</v>
      </c>
      <c r="E722" s="1186">
        <f t="shared" si="701"/>
        <v>0</v>
      </c>
      <c r="F722" s="1236">
        <f t="shared" si="701"/>
        <v>0</v>
      </c>
      <c r="G722" s="1236">
        <f t="shared" si="701"/>
        <v>0</v>
      </c>
      <c r="H722" s="1194">
        <f t="shared" si="701"/>
        <v>0</v>
      </c>
      <c r="I722" s="1193">
        <f t="shared" ref="I722:I725" si="702">AVERAGE(C722:G722)</f>
        <v>0</v>
      </c>
      <c r="J722" s="1717"/>
      <c r="K722" t="s">
        <v>4286</v>
      </c>
    </row>
    <row r="723" spans="1:11" customFormat="1" x14ac:dyDescent="0.25">
      <c r="A723" s="3472"/>
      <c r="B723" s="845" t="s">
        <v>4287</v>
      </c>
      <c r="C723" s="1236">
        <f t="shared" ref="C723:H723" si="703">C721/C71</f>
        <v>0</v>
      </c>
      <c r="D723" s="1236">
        <f t="shared" si="703"/>
        <v>0</v>
      </c>
      <c r="E723" s="1186">
        <f t="shared" si="703"/>
        <v>0</v>
      </c>
      <c r="F723" s="1236">
        <f t="shared" si="703"/>
        <v>0</v>
      </c>
      <c r="G723" s="1236">
        <f t="shared" si="703"/>
        <v>0</v>
      </c>
      <c r="H723" s="1194">
        <f t="shared" si="703"/>
        <v>0</v>
      </c>
      <c r="I723" s="1193">
        <f t="shared" si="702"/>
        <v>0</v>
      </c>
      <c r="J723" s="1717"/>
      <c r="K723" t="s">
        <v>4288</v>
      </c>
    </row>
    <row r="724" spans="1:11" customFormat="1" x14ac:dyDescent="0.25">
      <c r="A724" s="3472"/>
      <c r="B724" s="845" t="s">
        <v>4289</v>
      </c>
      <c r="C724" s="1254">
        <v>0.125</v>
      </c>
      <c r="D724" s="1254">
        <v>0.125</v>
      </c>
      <c r="E724" s="1249">
        <v>0.125</v>
      </c>
      <c r="F724" s="1254">
        <v>0.125</v>
      </c>
      <c r="G724" s="1254">
        <v>0.125</v>
      </c>
      <c r="H724" s="1252">
        <f>E724</f>
        <v>0.125</v>
      </c>
      <c r="I724" s="1253">
        <f t="shared" si="702"/>
        <v>0.125</v>
      </c>
      <c r="J724" s="1726"/>
      <c r="K724" t="s">
        <v>4290</v>
      </c>
    </row>
    <row r="725" spans="1:11" customFormat="1" x14ac:dyDescent="0.25">
      <c r="A725" s="3472"/>
      <c r="B725" s="845" t="s">
        <v>4291</v>
      </c>
      <c r="C725" s="1236" t="e">
        <f>C721/C716</f>
        <v>#DIV/0!</v>
      </c>
      <c r="D725" s="1236" t="e">
        <f t="shared" ref="D725:H725" si="704">D721/D716</f>
        <v>#DIV/0!</v>
      </c>
      <c r="E725" s="1186">
        <f t="shared" si="704"/>
        <v>0</v>
      </c>
      <c r="F725" s="1236" t="e">
        <f t="shared" si="704"/>
        <v>#DIV/0!</v>
      </c>
      <c r="G725" s="1236" t="e">
        <f t="shared" si="704"/>
        <v>#DIV/0!</v>
      </c>
      <c r="H725" s="1205">
        <f t="shared" si="704"/>
        <v>0</v>
      </c>
      <c r="I725" s="1191" t="e">
        <f t="shared" si="702"/>
        <v>#DIV/0!</v>
      </c>
      <c r="J725" s="1720"/>
      <c r="K725" t="s">
        <v>4292</v>
      </c>
    </row>
    <row r="726" spans="1:11" customFormat="1" x14ac:dyDescent="0.25">
      <c r="A726" s="3472"/>
      <c r="B726" s="1203" t="s">
        <v>10</v>
      </c>
      <c r="C726" s="1237"/>
      <c r="D726" s="1237"/>
      <c r="E726" s="1246">
        <f>SG!G102</f>
        <v>0</v>
      </c>
      <c r="F726" s="1237"/>
      <c r="G726" s="1237"/>
      <c r="H726" s="1204">
        <f>SUM(C726:G726)</f>
        <v>0</v>
      </c>
      <c r="I726" s="1204">
        <f>AVERAGE(C726:G726)</f>
        <v>0</v>
      </c>
      <c r="J726" s="1721"/>
      <c r="K726" s="27" t="s">
        <v>4293</v>
      </c>
    </row>
    <row r="727" spans="1:11" customFormat="1" x14ac:dyDescent="0.25">
      <c r="A727" s="3472"/>
      <c r="B727" s="845" t="s">
        <v>4294</v>
      </c>
      <c r="C727" s="1236">
        <f t="shared" ref="C727:H727" si="705">C726/C80</f>
        <v>0</v>
      </c>
      <c r="D727" s="1236">
        <f t="shared" si="705"/>
        <v>0</v>
      </c>
      <c r="E727" s="1186">
        <f t="shared" si="705"/>
        <v>0</v>
      </c>
      <c r="F727" s="1236">
        <f t="shared" si="705"/>
        <v>0</v>
      </c>
      <c r="G727" s="1236">
        <f t="shared" si="705"/>
        <v>0</v>
      </c>
      <c r="H727" s="1194">
        <f t="shared" si="705"/>
        <v>0</v>
      </c>
      <c r="I727" s="1189">
        <f t="shared" ref="I727:I728" si="706">AVERAGE(C727:G727)</f>
        <v>0</v>
      </c>
      <c r="J727" s="1716"/>
      <c r="K727" t="s">
        <v>4295</v>
      </c>
    </row>
    <row r="728" spans="1:11" customFormat="1" x14ac:dyDescent="0.25">
      <c r="A728" s="3472"/>
      <c r="B728" s="845" t="s">
        <v>4296</v>
      </c>
      <c r="C728" s="1236">
        <f t="shared" ref="C728:H728" si="707">C726/C97</f>
        <v>0</v>
      </c>
      <c r="D728" s="1236">
        <f t="shared" si="707"/>
        <v>0</v>
      </c>
      <c r="E728" s="1186">
        <f t="shared" si="707"/>
        <v>0</v>
      </c>
      <c r="F728" s="1236">
        <f t="shared" si="707"/>
        <v>0</v>
      </c>
      <c r="G728" s="1236">
        <f t="shared" si="707"/>
        <v>0</v>
      </c>
      <c r="H728" s="1194">
        <f t="shared" si="707"/>
        <v>0</v>
      </c>
      <c r="I728" s="1189">
        <f t="shared" si="706"/>
        <v>0</v>
      </c>
      <c r="J728" s="1716"/>
      <c r="K728" t="s">
        <v>4297</v>
      </c>
    </row>
    <row r="729" spans="1:11" customFormat="1" x14ac:dyDescent="0.25">
      <c r="A729" s="3472"/>
      <c r="B729" s="1203" t="s">
        <v>14</v>
      </c>
      <c r="C729" s="1237"/>
      <c r="D729" s="1237"/>
      <c r="E729" s="1246">
        <f>SG!J102</f>
        <v>1</v>
      </c>
      <c r="F729" s="1237"/>
      <c r="G729" s="1237"/>
      <c r="H729" s="1204">
        <f>SUM(C729:G729)</f>
        <v>1</v>
      </c>
      <c r="I729" s="1221">
        <f>AVERAGE(C729:G729)</f>
        <v>1</v>
      </c>
      <c r="J729" s="1722"/>
      <c r="K729" s="27" t="s">
        <v>4298</v>
      </c>
    </row>
    <row r="730" spans="1:11" customFormat="1" x14ac:dyDescent="0.25">
      <c r="A730" s="3472"/>
      <c r="B730" s="845" t="s">
        <v>4299</v>
      </c>
      <c r="C730" s="1236">
        <f t="shared" ref="C730:H730" si="708">C729/C106</f>
        <v>0</v>
      </c>
      <c r="D730" s="1236">
        <f t="shared" si="708"/>
        <v>0</v>
      </c>
      <c r="E730" s="1186">
        <f t="shared" si="708"/>
        <v>1.3089005235602095E-3</v>
      </c>
      <c r="F730" s="1236">
        <f t="shared" si="708"/>
        <v>0</v>
      </c>
      <c r="G730" s="1236">
        <f t="shared" si="708"/>
        <v>0</v>
      </c>
      <c r="H730" s="1194">
        <f t="shared" si="708"/>
        <v>2.6881720430107527E-4</v>
      </c>
      <c r="I730" s="1189">
        <f t="shared" ref="I730:I733" si="709">AVERAGE(C730:G730)</f>
        <v>2.6178010471204191E-4</v>
      </c>
      <c r="J730" s="1716"/>
      <c r="K730" t="s">
        <v>4300</v>
      </c>
    </row>
    <row r="731" spans="1:11" customFormat="1" x14ac:dyDescent="0.25">
      <c r="A731" s="3472"/>
      <c r="B731" s="845" t="s">
        <v>4301</v>
      </c>
      <c r="C731" s="1236">
        <f t="shared" ref="C731:H731" si="710">C729/C123</f>
        <v>0</v>
      </c>
      <c r="D731" s="1236">
        <f t="shared" si="710"/>
        <v>0</v>
      </c>
      <c r="E731" s="1186">
        <f t="shared" si="710"/>
        <v>2.2123893805309734E-3</v>
      </c>
      <c r="F731" s="1236">
        <f t="shared" si="710"/>
        <v>0</v>
      </c>
      <c r="G731" s="1236">
        <f t="shared" si="710"/>
        <v>0</v>
      </c>
      <c r="H731" s="1194">
        <f t="shared" si="710"/>
        <v>5.3937432578209273E-4</v>
      </c>
      <c r="I731" s="1189">
        <f t="shared" si="709"/>
        <v>4.4247787610619468E-4</v>
      </c>
      <c r="J731" s="1716"/>
      <c r="K731" t="s">
        <v>4302</v>
      </c>
    </row>
    <row r="732" spans="1:11" customFormat="1" x14ac:dyDescent="0.25">
      <c r="A732" s="3472"/>
      <c r="B732" s="845" t="s">
        <v>4303</v>
      </c>
      <c r="C732" s="1236">
        <f t="shared" ref="C732:H732" si="711">C729/C111</f>
        <v>0</v>
      </c>
      <c r="D732" s="1236">
        <f t="shared" si="711"/>
        <v>0</v>
      </c>
      <c r="E732" s="1186">
        <f t="shared" si="711"/>
        <v>7.3529411764705881E-3</v>
      </c>
      <c r="F732" s="1236">
        <f t="shared" si="711"/>
        <v>0</v>
      </c>
      <c r="G732" s="1236">
        <f t="shared" si="711"/>
        <v>0</v>
      </c>
      <c r="H732" s="1194">
        <f t="shared" si="711"/>
        <v>1.5600624024960999E-3</v>
      </c>
      <c r="I732" s="1189">
        <f t="shared" si="709"/>
        <v>1.4705882352941176E-3</v>
      </c>
      <c r="J732" s="1716"/>
      <c r="K732" t="s">
        <v>4304</v>
      </c>
    </row>
    <row r="733" spans="1:11" customFormat="1" x14ac:dyDescent="0.25">
      <c r="A733" s="3472"/>
      <c r="B733" s="845" t="s">
        <v>4305</v>
      </c>
      <c r="C733" s="1236">
        <f t="shared" ref="C733:H733" si="712">C729/C117</f>
        <v>0</v>
      </c>
      <c r="D733" s="1236">
        <f t="shared" si="712"/>
        <v>0</v>
      </c>
      <c r="E733" s="1186">
        <f t="shared" si="712"/>
        <v>9.5238095238095247E-3</v>
      </c>
      <c r="F733" s="1236">
        <f t="shared" si="712"/>
        <v>0</v>
      </c>
      <c r="G733" s="1236">
        <f t="shared" si="712"/>
        <v>0</v>
      </c>
      <c r="H733" s="1205">
        <f t="shared" si="712"/>
        <v>2.5575447570332483E-3</v>
      </c>
      <c r="I733" s="1193">
        <f t="shared" si="709"/>
        <v>1.904761904761905E-3</v>
      </c>
      <c r="J733" s="1717"/>
      <c r="K733" t="s">
        <v>4306</v>
      </c>
    </row>
    <row r="734" spans="1:11" customFormat="1" x14ac:dyDescent="0.25">
      <c r="A734" s="3472"/>
      <c r="B734" s="1203" t="s">
        <v>4307</v>
      </c>
      <c r="C734" s="1238"/>
      <c r="D734" s="1238"/>
      <c r="E734" s="1206" t="e">
        <f t="shared" ref="E734" si="713">E711/E726</f>
        <v>#DIV/0!</v>
      </c>
      <c r="F734" s="1238"/>
      <c r="G734" s="1238"/>
      <c r="H734" s="1206" t="e">
        <f>H711/H726</f>
        <v>#DIV/0!</v>
      </c>
      <c r="I734" s="1206" t="e">
        <f>AVERAGE(C734:G734)</f>
        <v>#DIV/0!</v>
      </c>
      <c r="J734" s="1718"/>
      <c r="K734" s="27" t="s">
        <v>4308</v>
      </c>
    </row>
    <row r="735" spans="1:11" customFormat="1" x14ac:dyDescent="0.25">
      <c r="A735" s="3472"/>
      <c r="B735" s="845" t="s">
        <v>4223</v>
      </c>
      <c r="C735" s="1239">
        <f t="shared" ref="C735:H735" si="714">C734/C132</f>
        <v>0</v>
      </c>
      <c r="D735" s="1239">
        <f t="shared" si="714"/>
        <v>0</v>
      </c>
      <c r="E735" s="1209" t="e">
        <f t="shared" si="714"/>
        <v>#DIV/0!</v>
      </c>
      <c r="F735" s="1239">
        <f t="shared" si="714"/>
        <v>0</v>
      </c>
      <c r="G735" s="1239">
        <f t="shared" si="714"/>
        <v>0</v>
      </c>
      <c r="H735" s="1177" t="e">
        <f t="shared" si="714"/>
        <v>#DIV/0!</v>
      </c>
      <c r="I735" s="1198" t="e">
        <f>AVERAGE(C735:G735)</f>
        <v>#DIV/0!</v>
      </c>
      <c r="J735" s="1723"/>
      <c r="K735" t="s">
        <v>4309</v>
      </c>
    </row>
    <row r="736" spans="1:11" customFormat="1" x14ac:dyDescent="0.25">
      <c r="A736" s="3472"/>
      <c r="B736" s="845" t="s">
        <v>4224</v>
      </c>
      <c r="C736" s="1239">
        <f t="shared" ref="C736:H736" si="715">C734/C135</f>
        <v>0</v>
      </c>
      <c r="D736" s="1239">
        <f t="shared" si="715"/>
        <v>0</v>
      </c>
      <c r="E736" s="1209" t="e">
        <f t="shared" si="715"/>
        <v>#DIV/0!</v>
      </c>
      <c r="F736" s="1239">
        <f t="shared" si="715"/>
        <v>0</v>
      </c>
      <c r="G736" s="1239">
        <f t="shared" si="715"/>
        <v>0</v>
      </c>
      <c r="H736" s="1177" t="e">
        <f t="shared" si="715"/>
        <v>#DIV/0!</v>
      </c>
      <c r="I736" s="1198" t="e">
        <f t="shared" ref="I736:I737" si="716">AVERAGE(C736:G736)</f>
        <v>#DIV/0!</v>
      </c>
      <c r="J736" s="1723"/>
      <c r="K736" t="s">
        <v>4310</v>
      </c>
    </row>
    <row r="737" spans="1:11" customFormat="1" x14ac:dyDescent="0.25">
      <c r="A737" s="3472"/>
      <c r="B737" s="845" t="s">
        <v>4311</v>
      </c>
      <c r="C737" s="1239">
        <f t="shared" ref="C737:H737" si="717">C734/C152</f>
        <v>0</v>
      </c>
      <c r="D737" s="1239">
        <f t="shared" si="717"/>
        <v>0</v>
      </c>
      <c r="E737" s="1209" t="e">
        <f t="shared" si="717"/>
        <v>#DIV/0!</v>
      </c>
      <c r="F737" s="1239">
        <f t="shared" si="717"/>
        <v>0</v>
      </c>
      <c r="G737" s="1239">
        <f t="shared" si="717"/>
        <v>0</v>
      </c>
      <c r="H737" s="1177" t="e">
        <f t="shared" si="717"/>
        <v>#DIV/0!</v>
      </c>
      <c r="I737" s="1198" t="e">
        <f t="shared" si="716"/>
        <v>#DIV/0!</v>
      </c>
      <c r="J737" s="1723"/>
      <c r="K737" t="s">
        <v>4312</v>
      </c>
    </row>
    <row r="738" spans="1:11" customFormat="1" x14ac:dyDescent="0.25">
      <c r="A738" s="3472"/>
      <c r="B738" s="1203" t="s">
        <v>4313</v>
      </c>
      <c r="C738" s="1238"/>
      <c r="D738" s="1238"/>
      <c r="E738" s="1206" t="e">
        <f t="shared" ref="E738" si="718">E716/E726</f>
        <v>#DIV/0!</v>
      </c>
      <c r="F738" s="1238"/>
      <c r="G738" s="1238"/>
      <c r="H738" s="1206" t="e">
        <f>H716/H726</f>
        <v>#DIV/0!</v>
      </c>
      <c r="I738" s="1206" t="e">
        <f>AVERAGE(C738:G738)</f>
        <v>#DIV/0!</v>
      </c>
      <c r="J738" s="1718"/>
      <c r="K738" s="27" t="s">
        <v>4314</v>
      </c>
    </row>
    <row r="739" spans="1:11" s="1" customFormat="1" x14ac:dyDescent="0.25">
      <c r="A739" s="3472"/>
      <c r="B739" s="845" t="s">
        <v>4223</v>
      </c>
      <c r="C739" s="1239">
        <f t="shared" ref="C739:H739" si="719">C738/C158</f>
        <v>0</v>
      </c>
      <c r="D739" s="1239">
        <f t="shared" si="719"/>
        <v>0</v>
      </c>
      <c r="E739" s="1209" t="e">
        <f t="shared" si="719"/>
        <v>#DIV/0!</v>
      </c>
      <c r="F739" s="1239">
        <f t="shared" si="719"/>
        <v>0</v>
      </c>
      <c r="G739" s="1239">
        <f t="shared" si="719"/>
        <v>0</v>
      </c>
      <c r="H739" s="1177" t="e">
        <f t="shared" si="719"/>
        <v>#DIV/0!</v>
      </c>
      <c r="I739" s="1198" t="e">
        <f t="shared" ref="I739:I741" si="720">AVERAGE(C739:G739)</f>
        <v>#DIV/0!</v>
      </c>
      <c r="J739" s="1723"/>
      <c r="K739" t="s">
        <v>4315</v>
      </c>
    </row>
    <row r="740" spans="1:11" s="1" customFormat="1" x14ac:dyDescent="0.25">
      <c r="A740" s="3472"/>
      <c r="B740" s="845" t="s">
        <v>4224</v>
      </c>
      <c r="C740" s="1239">
        <f t="shared" ref="C740:H740" si="721">C738/C175</f>
        <v>0</v>
      </c>
      <c r="D740" s="1239">
        <f t="shared" si="721"/>
        <v>0</v>
      </c>
      <c r="E740" s="1209" t="e">
        <f t="shared" si="721"/>
        <v>#DIV/0!</v>
      </c>
      <c r="F740" s="1239">
        <f t="shared" si="721"/>
        <v>0</v>
      </c>
      <c r="G740" s="1239">
        <f t="shared" si="721"/>
        <v>0</v>
      </c>
      <c r="H740" s="1177" t="e">
        <f t="shared" si="721"/>
        <v>#DIV/0!</v>
      </c>
      <c r="I740" s="1198" t="e">
        <f t="shared" si="720"/>
        <v>#DIV/0!</v>
      </c>
      <c r="J740" s="1723"/>
      <c r="K740" t="s">
        <v>4316</v>
      </c>
    </row>
    <row r="741" spans="1:11" s="1" customFormat="1" x14ac:dyDescent="0.25">
      <c r="A741" s="3472"/>
      <c r="B741" s="845" t="s">
        <v>4311</v>
      </c>
      <c r="C741" s="1239">
        <f t="shared" ref="C741:H741" si="722">C738/C178</f>
        <v>0</v>
      </c>
      <c r="D741" s="1239">
        <f t="shared" si="722"/>
        <v>0</v>
      </c>
      <c r="E741" s="1209" t="e">
        <f t="shared" si="722"/>
        <v>#DIV/0!</v>
      </c>
      <c r="F741" s="1239">
        <f t="shared" si="722"/>
        <v>0</v>
      </c>
      <c r="G741" s="1239">
        <f t="shared" si="722"/>
        <v>0</v>
      </c>
      <c r="H741" s="1177" t="e">
        <f t="shared" si="722"/>
        <v>#DIV/0!</v>
      </c>
      <c r="I741" s="1198" t="e">
        <f t="shared" si="720"/>
        <v>#DIV/0!</v>
      </c>
      <c r="J741" s="1723"/>
      <c r="K741" t="s">
        <v>4317</v>
      </c>
    </row>
    <row r="742" spans="1:11" customFormat="1" x14ac:dyDescent="0.25">
      <c r="A742" s="3472"/>
      <c r="B742" s="1203" t="s">
        <v>4318</v>
      </c>
      <c r="C742" s="1238"/>
      <c r="D742" s="1238"/>
      <c r="E742" s="1206">
        <f t="shared" ref="E742" si="723">E716/E711</f>
        <v>1</v>
      </c>
      <c r="F742" s="1238"/>
      <c r="G742" s="1238"/>
      <c r="H742" s="1206">
        <f>H716/H711</f>
        <v>1</v>
      </c>
      <c r="I742" s="1206">
        <f>AVERAGE(C742:G742)</f>
        <v>1</v>
      </c>
      <c r="J742" s="1718"/>
      <c r="K742" s="27" t="s">
        <v>4319</v>
      </c>
    </row>
    <row r="743" spans="1:11" customFormat="1" x14ac:dyDescent="0.25">
      <c r="A743" s="3472"/>
      <c r="B743" s="1181" t="s">
        <v>4223</v>
      </c>
      <c r="C743" s="1239">
        <f t="shared" ref="C743:H743" si="724">C742/C210</f>
        <v>0</v>
      </c>
      <c r="D743" s="1239">
        <f t="shared" si="724"/>
        <v>0</v>
      </c>
      <c r="E743" s="1209">
        <f t="shared" si="724"/>
        <v>5.384597806215722</v>
      </c>
      <c r="F743" s="1239">
        <f t="shared" si="724"/>
        <v>0</v>
      </c>
      <c r="G743" s="1239">
        <f t="shared" si="724"/>
        <v>0</v>
      </c>
      <c r="H743" s="1177">
        <f t="shared" si="724"/>
        <v>5.2114316191830747</v>
      </c>
      <c r="I743" s="1198">
        <f t="shared" ref="I743:I745" si="725">AVERAGE(C743:G743)</f>
        <v>1.0769195612431444</v>
      </c>
      <c r="J743" s="1723"/>
      <c r="K743" t="s">
        <v>4320</v>
      </c>
    </row>
    <row r="744" spans="1:11" customFormat="1" x14ac:dyDescent="0.25">
      <c r="A744" s="3472"/>
      <c r="B744" s="1181" t="s">
        <v>4224</v>
      </c>
      <c r="C744" s="1239">
        <f t="shared" ref="C744:H744" si="726">C742/C227</f>
        <v>0</v>
      </c>
      <c r="D744" s="1239">
        <f t="shared" si="726"/>
        <v>0</v>
      </c>
      <c r="E744" s="1209">
        <f t="shared" si="726"/>
        <v>3.2059850374064842</v>
      </c>
      <c r="F744" s="1239">
        <f t="shared" si="726"/>
        <v>0</v>
      </c>
      <c r="G744" s="1239">
        <f t="shared" si="726"/>
        <v>0</v>
      </c>
      <c r="H744" s="1177">
        <f t="shared" si="726"/>
        <v>4.2463582519609409</v>
      </c>
      <c r="I744" s="1198">
        <f t="shared" si="725"/>
        <v>0.64119700748129682</v>
      </c>
      <c r="J744" s="1723"/>
      <c r="K744" t="s">
        <v>4321</v>
      </c>
    </row>
    <row r="745" spans="1:11" customFormat="1" x14ac:dyDescent="0.25">
      <c r="A745" s="3472"/>
      <c r="B745" s="1181" t="s">
        <v>4311</v>
      </c>
      <c r="C745" s="1239">
        <f t="shared" ref="C745:H745" si="727">C742/C230</f>
        <v>0</v>
      </c>
      <c r="D745" s="1239">
        <f t="shared" si="727"/>
        <v>0</v>
      </c>
      <c r="E745" s="1209">
        <f t="shared" si="727"/>
        <v>3.9034662691017514</v>
      </c>
      <c r="F745" s="1239">
        <f t="shared" si="727"/>
        <v>0</v>
      </c>
      <c r="G745" s="1239">
        <f t="shared" si="727"/>
        <v>0</v>
      </c>
      <c r="H745" s="1177">
        <f t="shared" si="727"/>
        <v>3.7841409691629959</v>
      </c>
      <c r="I745" s="1198">
        <f t="shared" si="725"/>
        <v>0.78069325382035026</v>
      </c>
      <c r="J745" s="1723"/>
      <c r="K745" t="s">
        <v>4322</v>
      </c>
    </row>
    <row r="746" spans="1:11" customFormat="1" x14ac:dyDescent="0.25">
      <c r="A746" s="3472"/>
      <c r="B746" s="1203" t="s">
        <v>4323</v>
      </c>
      <c r="C746" s="1238"/>
      <c r="D746" s="1238"/>
      <c r="E746" s="1206">
        <f t="shared" ref="E746" si="728">E721/E711</f>
        <v>0</v>
      </c>
      <c r="F746" s="1238"/>
      <c r="G746" s="1238"/>
      <c r="H746" s="1206">
        <f>H721/H711</f>
        <v>0</v>
      </c>
      <c r="I746" s="1206">
        <f>AVERAGE(C746:G746)</f>
        <v>0</v>
      </c>
      <c r="J746" s="1718"/>
      <c r="K746" s="27" t="s">
        <v>4324</v>
      </c>
    </row>
    <row r="747" spans="1:11" customFormat="1" x14ac:dyDescent="0.25">
      <c r="A747" s="3472"/>
      <c r="B747" s="1181" t="s">
        <v>4223</v>
      </c>
      <c r="C747" s="1239">
        <f t="shared" ref="C747:H747" si="729">C746/C236</f>
        <v>0</v>
      </c>
      <c r="D747" s="1239">
        <f t="shared" si="729"/>
        <v>0</v>
      </c>
      <c r="E747" s="1209">
        <f t="shared" si="729"/>
        <v>0</v>
      </c>
      <c r="F747" s="1239">
        <f t="shared" si="729"/>
        <v>0</v>
      </c>
      <c r="G747" s="1239">
        <f t="shared" si="729"/>
        <v>0</v>
      </c>
      <c r="H747" s="1177">
        <f t="shared" si="729"/>
        <v>0</v>
      </c>
      <c r="I747" s="1198">
        <f t="shared" ref="I747:I749" si="730">AVERAGE(C747:G747)</f>
        <v>0</v>
      </c>
      <c r="J747" s="1723"/>
      <c r="K747" t="s">
        <v>4325</v>
      </c>
    </row>
    <row r="748" spans="1:11" customFormat="1" x14ac:dyDescent="0.25">
      <c r="A748" s="3472"/>
      <c r="B748" s="1181" t="s">
        <v>4224</v>
      </c>
      <c r="C748" s="1239">
        <f t="shared" ref="C748:H748" si="731">C746/C253</f>
        <v>0</v>
      </c>
      <c r="D748" s="1239">
        <f t="shared" si="731"/>
        <v>0</v>
      </c>
      <c r="E748" s="1209">
        <f t="shared" si="731"/>
        <v>0</v>
      </c>
      <c r="F748" s="1239">
        <f t="shared" si="731"/>
        <v>0</v>
      </c>
      <c r="G748" s="1239">
        <f t="shared" si="731"/>
        <v>0</v>
      </c>
      <c r="H748" s="1177">
        <f t="shared" si="731"/>
        <v>0</v>
      </c>
      <c r="I748" s="1198">
        <f t="shared" si="730"/>
        <v>0</v>
      </c>
      <c r="J748" s="1723"/>
      <c r="K748" t="s">
        <v>4326</v>
      </c>
    </row>
    <row r="749" spans="1:11" customFormat="1" x14ac:dyDescent="0.25">
      <c r="A749" s="3472"/>
      <c r="B749" s="1181" t="s">
        <v>4311</v>
      </c>
      <c r="C749" s="1239">
        <f t="shared" ref="C749:H749" si="732">C746/C256</f>
        <v>0</v>
      </c>
      <c r="D749" s="1239">
        <f t="shared" si="732"/>
        <v>0</v>
      </c>
      <c r="E749" s="1209">
        <f t="shared" si="732"/>
        <v>0</v>
      </c>
      <c r="F749" s="1239">
        <f t="shared" si="732"/>
        <v>0</v>
      </c>
      <c r="G749" s="1239">
        <f t="shared" si="732"/>
        <v>0</v>
      </c>
      <c r="H749" s="1177">
        <f t="shared" si="732"/>
        <v>0</v>
      </c>
      <c r="I749" s="1198">
        <f t="shared" si="730"/>
        <v>0</v>
      </c>
      <c r="J749" s="1723"/>
      <c r="K749" t="s">
        <v>4327</v>
      </c>
    </row>
    <row r="750" spans="1:11" customFormat="1" x14ac:dyDescent="0.25">
      <c r="A750" s="3472"/>
      <c r="B750" s="1203" t="s">
        <v>4328</v>
      </c>
      <c r="C750" s="1240"/>
      <c r="D750" s="1240"/>
      <c r="E750" s="1212">
        <f t="shared" ref="E750" si="733">E726/E729</f>
        <v>0</v>
      </c>
      <c r="F750" s="1240"/>
      <c r="G750" s="1240"/>
      <c r="H750" s="1212">
        <f>H726/H729</f>
        <v>0</v>
      </c>
      <c r="I750" s="1212">
        <f>AVERAGE(C750:G750)</f>
        <v>0</v>
      </c>
      <c r="J750" s="1724"/>
      <c r="K750" s="27" t="s">
        <v>4329</v>
      </c>
    </row>
    <row r="751" spans="1:11" customFormat="1" x14ac:dyDescent="0.25">
      <c r="A751" s="3472"/>
      <c r="B751" s="1181" t="s">
        <v>4223</v>
      </c>
      <c r="C751" s="1239">
        <f t="shared" ref="C751:H751" si="734">C750/C262</f>
        <v>0</v>
      </c>
      <c r="D751" s="1239">
        <f t="shared" si="734"/>
        <v>0</v>
      </c>
      <c r="E751" s="1209">
        <f t="shared" si="734"/>
        <v>0</v>
      </c>
      <c r="F751" s="1239">
        <f t="shared" si="734"/>
        <v>0</v>
      </c>
      <c r="G751" s="1239">
        <f t="shared" si="734"/>
        <v>0</v>
      </c>
      <c r="H751" s="1177">
        <f t="shared" si="734"/>
        <v>0</v>
      </c>
      <c r="I751" s="1198">
        <f t="shared" ref="I751:I753" si="735">AVERAGE(C751:G751)</f>
        <v>0</v>
      </c>
      <c r="J751" s="1723"/>
      <c r="K751" t="s">
        <v>4330</v>
      </c>
    </row>
    <row r="752" spans="1:11" customFormat="1" x14ac:dyDescent="0.25">
      <c r="A752" s="3472"/>
      <c r="B752" s="1181" t="s">
        <v>4224</v>
      </c>
      <c r="C752" s="1239">
        <f t="shared" ref="C752:H752" si="736">C750/C279</f>
        <v>0</v>
      </c>
      <c r="D752" s="1239">
        <f t="shared" si="736"/>
        <v>0</v>
      </c>
      <c r="E752" s="1209">
        <f t="shared" si="736"/>
        <v>0</v>
      </c>
      <c r="F752" s="1239">
        <f t="shared" si="736"/>
        <v>0</v>
      </c>
      <c r="G752" s="1239">
        <f t="shared" si="736"/>
        <v>0</v>
      </c>
      <c r="H752" s="1177">
        <f t="shared" si="736"/>
        <v>0</v>
      </c>
      <c r="I752" s="1198">
        <f t="shared" si="735"/>
        <v>0</v>
      </c>
      <c r="J752" s="1723"/>
      <c r="K752" t="s">
        <v>4331</v>
      </c>
    </row>
    <row r="753" spans="1:11" customFormat="1" x14ac:dyDescent="0.25">
      <c r="A753" s="3472"/>
      <c r="B753" s="1181" t="s">
        <v>4311</v>
      </c>
      <c r="C753" s="1239">
        <f t="shared" ref="C753:H753" si="737">C750/C282</f>
        <v>0</v>
      </c>
      <c r="D753" s="1239">
        <f t="shared" si="737"/>
        <v>0</v>
      </c>
      <c r="E753" s="1209">
        <f t="shared" si="737"/>
        <v>0</v>
      </c>
      <c r="F753" s="1239">
        <f t="shared" si="737"/>
        <v>0</v>
      </c>
      <c r="G753" s="1239">
        <f t="shared" si="737"/>
        <v>0</v>
      </c>
      <c r="H753" s="1177">
        <f t="shared" si="737"/>
        <v>0</v>
      </c>
      <c r="I753" s="1198">
        <f t="shared" si="735"/>
        <v>0</v>
      </c>
      <c r="J753" s="1723"/>
      <c r="K753" t="s">
        <v>4332</v>
      </c>
    </row>
    <row r="754" spans="1:11" customFormat="1" x14ac:dyDescent="0.25">
      <c r="A754" s="3472"/>
      <c r="B754" s="1203" t="s">
        <v>4333</v>
      </c>
      <c r="C754" s="1241"/>
      <c r="D754" s="1241"/>
      <c r="E754" s="1213">
        <f t="shared" ref="E754" si="738">E711/E729</f>
        <v>1</v>
      </c>
      <c r="F754" s="1241"/>
      <c r="G754" s="1241"/>
      <c r="H754" s="1213">
        <f>H711/H729</f>
        <v>1</v>
      </c>
      <c r="I754" s="1213">
        <f>AVERAGE(C754:G754)</f>
        <v>1</v>
      </c>
      <c r="J754" s="1725"/>
      <c r="K754" s="27" t="s">
        <v>4334</v>
      </c>
    </row>
    <row r="755" spans="1:11" customFormat="1" x14ac:dyDescent="0.25">
      <c r="A755" s="3472"/>
      <c r="B755" s="1181" t="s">
        <v>4223</v>
      </c>
      <c r="C755" s="1239">
        <f t="shared" ref="C755:H755" si="739">C754/C288</f>
        <v>0</v>
      </c>
      <c r="D755" s="1239">
        <f t="shared" si="739"/>
        <v>0</v>
      </c>
      <c r="E755" s="1209">
        <f t="shared" si="739"/>
        <v>3.2423715146628188E-2</v>
      </c>
      <c r="F755" s="1239">
        <f t="shared" si="739"/>
        <v>0</v>
      </c>
      <c r="G755" s="1239">
        <f t="shared" si="739"/>
        <v>0</v>
      </c>
      <c r="H755" s="1177">
        <f t="shared" si="739"/>
        <v>3.1726537713642408E-2</v>
      </c>
      <c r="I755" s="1198">
        <f t="shared" ref="I755:I765" si="740">AVERAGE(C755:G755)</f>
        <v>6.4847430293256377E-3</v>
      </c>
      <c r="J755" s="1723"/>
      <c r="K755" t="s">
        <v>4335</v>
      </c>
    </row>
    <row r="756" spans="1:11" customFormat="1" x14ac:dyDescent="0.25">
      <c r="A756" s="3472"/>
      <c r="B756" s="1181" t="s">
        <v>4224</v>
      </c>
      <c r="C756" s="1239">
        <f t="shared" ref="C756:H756" si="741">C754/C305</f>
        <v>0</v>
      </c>
      <c r="D756" s="1239">
        <f t="shared" si="741"/>
        <v>0</v>
      </c>
      <c r="E756" s="1209">
        <f t="shared" si="741"/>
        <v>3.5158680771624144E-2</v>
      </c>
      <c r="F756" s="1239">
        <f t="shared" si="741"/>
        <v>0</v>
      </c>
      <c r="G756" s="1239">
        <f t="shared" si="741"/>
        <v>0</v>
      </c>
      <c r="H756" s="1177">
        <f t="shared" si="741"/>
        <v>3.4945527198703204E-2</v>
      </c>
      <c r="I756" s="1198">
        <f t="shared" si="740"/>
        <v>7.0317361543248292E-3</v>
      </c>
      <c r="J756" s="1723"/>
      <c r="K756" t="s">
        <v>4336</v>
      </c>
    </row>
    <row r="757" spans="1:11" customFormat="1" x14ac:dyDescent="0.25">
      <c r="A757" s="3472"/>
      <c r="B757" s="1181" t="s">
        <v>4311</v>
      </c>
      <c r="C757" s="1239">
        <f t="shared" ref="C757:H757" si="742">C754/C308</f>
        <v>0</v>
      </c>
      <c r="D757" s="1239">
        <f t="shared" si="742"/>
        <v>0</v>
      </c>
      <c r="E757" s="1209">
        <f t="shared" si="742"/>
        <v>3.0172825360450687E-2</v>
      </c>
      <c r="F757" s="1239">
        <f t="shared" si="742"/>
        <v>0</v>
      </c>
      <c r="G757" s="1239">
        <f t="shared" si="742"/>
        <v>0</v>
      </c>
      <c r="H757" s="1177">
        <f t="shared" si="742"/>
        <v>3.0697980462620848E-2</v>
      </c>
      <c r="I757" s="1198">
        <f t="shared" si="740"/>
        <v>6.0345650720901372E-3</v>
      </c>
      <c r="J757" s="1723"/>
      <c r="K757" t="s">
        <v>4337</v>
      </c>
    </row>
    <row r="758" spans="1:11" s="325" customFormat="1" x14ac:dyDescent="0.25">
      <c r="A758" s="3472"/>
      <c r="B758" s="1203" t="s">
        <v>4338</v>
      </c>
      <c r="C758" s="1238"/>
      <c r="D758" s="1238"/>
      <c r="E758" s="1206">
        <f t="shared" ref="E758:H758" si="743">E716/E729</f>
        <v>1</v>
      </c>
      <c r="F758" s="1238"/>
      <c r="G758" s="1238"/>
      <c r="H758" s="1206">
        <f t="shared" si="743"/>
        <v>1</v>
      </c>
      <c r="I758" s="1206">
        <f t="shared" si="740"/>
        <v>1</v>
      </c>
      <c r="J758" s="1718"/>
      <c r="K758" s="1220" t="s">
        <v>4339</v>
      </c>
    </row>
    <row r="759" spans="1:11" s="325" customFormat="1" x14ac:dyDescent="0.25">
      <c r="A759" s="3472"/>
      <c r="B759" s="1182" t="s">
        <v>4223</v>
      </c>
      <c r="C759" s="1239">
        <f>C758/317</f>
        <v>0</v>
      </c>
      <c r="D759" s="1239">
        <f t="shared" ref="D759:H759" si="744">D758/317</f>
        <v>0</v>
      </c>
      <c r="E759" s="1209">
        <f>E758/E314</f>
        <v>0.17458866544789761</v>
      </c>
      <c r="F759" s="1239">
        <f t="shared" si="744"/>
        <v>0</v>
      </c>
      <c r="G759" s="1239">
        <f t="shared" si="744"/>
        <v>0</v>
      </c>
      <c r="H759" s="1199">
        <f t="shared" si="744"/>
        <v>3.1545741324921135E-3</v>
      </c>
      <c r="I759" s="1198">
        <f t="shared" si="740"/>
        <v>3.4917733089579524E-2</v>
      </c>
      <c r="J759" s="1723"/>
      <c r="K759" s="325" t="s">
        <v>4340</v>
      </c>
    </row>
    <row r="760" spans="1:11" x14ac:dyDescent="0.25">
      <c r="A760" s="3472"/>
      <c r="B760" s="1182" t="s">
        <v>4224</v>
      </c>
      <c r="C760" s="1239">
        <f t="shared" ref="C760:H760" si="745">C758/C331</f>
        <v>0</v>
      </c>
      <c r="D760" s="1239">
        <f t="shared" si="745"/>
        <v>0</v>
      </c>
      <c r="E760" s="1209">
        <f t="shared" si="745"/>
        <v>0.11271820448877806</v>
      </c>
      <c r="F760" s="1239">
        <f t="shared" si="745"/>
        <v>0</v>
      </c>
      <c r="G760" s="1239">
        <f t="shared" si="745"/>
        <v>0</v>
      </c>
      <c r="H760" s="1200">
        <f t="shared" si="745"/>
        <v>0.14839122778933889</v>
      </c>
      <c r="I760" s="1198">
        <f t="shared" si="740"/>
        <v>2.2543640897755613E-2</v>
      </c>
      <c r="J760" s="1723"/>
      <c r="K760" s="325" t="s">
        <v>4341</v>
      </c>
    </row>
    <row r="761" spans="1:11" x14ac:dyDescent="0.25">
      <c r="A761" s="3472"/>
      <c r="B761" s="1182" t="s">
        <v>4311</v>
      </c>
      <c r="C761" s="1239">
        <f t="shared" ref="C761:H761" si="746">C758/C334</f>
        <v>0</v>
      </c>
      <c r="D761" s="1239">
        <f t="shared" si="746"/>
        <v>0</v>
      </c>
      <c r="E761" s="1209">
        <f t="shared" si="746"/>
        <v>0.11777860603801715</v>
      </c>
      <c r="F761" s="1239">
        <f t="shared" si="746"/>
        <v>0</v>
      </c>
      <c r="G761" s="1239">
        <f t="shared" si="746"/>
        <v>0</v>
      </c>
      <c r="H761" s="1199">
        <f t="shared" si="746"/>
        <v>0.11616548553916874</v>
      </c>
      <c r="I761" s="1198">
        <f t="shared" si="740"/>
        <v>2.3555721207603429E-2</v>
      </c>
      <c r="J761" s="1723"/>
      <c r="K761" s="325" t="s">
        <v>4342</v>
      </c>
    </row>
    <row r="762" spans="1:11" x14ac:dyDescent="0.25">
      <c r="A762" s="3472"/>
      <c r="B762" s="1203" t="s">
        <v>4343</v>
      </c>
      <c r="C762" s="1238"/>
      <c r="D762" s="1238"/>
      <c r="E762" s="1206" t="e">
        <f t="shared" ref="E762:H762" si="747">E721/E726</f>
        <v>#DIV/0!</v>
      </c>
      <c r="F762" s="1238"/>
      <c r="G762" s="1238"/>
      <c r="H762" s="1206" t="e">
        <f t="shared" si="747"/>
        <v>#DIV/0!</v>
      </c>
      <c r="I762" s="1206" t="e">
        <f t="shared" si="740"/>
        <v>#DIV/0!</v>
      </c>
      <c r="J762" s="1718"/>
      <c r="K762" s="1220" t="s">
        <v>4344</v>
      </c>
    </row>
    <row r="763" spans="1:11" x14ac:dyDescent="0.25">
      <c r="A763" s="3472"/>
      <c r="B763" s="1182" t="s">
        <v>4223</v>
      </c>
      <c r="C763" s="1239">
        <f t="shared" ref="C763:H763" si="748">C762/C340</f>
        <v>0</v>
      </c>
      <c r="D763" s="1239">
        <f t="shared" si="748"/>
        <v>0</v>
      </c>
      <c r="E763" s="1209" t="e">
        <f t="shared" si="748"/>
        <v>#DIV/0!</v>
      </c>
      <c r="F763" s="1239">
        <f t="shared" si="748"/>
        <v>0</v>
      </c>
      <c r="G763" s="1239">
        <f t="shared" si="748"/>
        <v>0</v>
      </c>
      <c r="H763" s="1199" t="e">
        <f t="shared" si="748"/>
        <v>#DIV/0!</v>
      </c>
      <c r="I763" s="1198" t="e">
        <f t="shared" si="740"/>
        <v>#DIV/0!</v>
      </c>
      <c r="J763" s="1723"/>
      <c r="K763" s="325" t="s">
        <v>4345</v>
      </c>
    </row>
    <row r="764" spans="1:11" x14ac:dyDescent="0.25">
      <c r="A764" s="3472"/>
      <c r="B764" s="1182" t="s">
        <v>4224</v>
      </c>
      <c r="C764" s="1239">
        <f t="shared" ref="C764:H764" si="749">C762/C357</f>
        <v>0</v>
      </c>
      <c r="D764" s="1239">
        <f t="shared" si="749"/>
        <v>0</v>
      </c>
      <c r="E764" s="1209" t="e">
        <f t="shared" si="749"/>
        <v>#DIV/0!</v>
      </c>
      <c r="F764" s="1239">
        <f t="shared" si="749"/>
        <v>0</v>
      </c>
      <c r="G764" s="1239">
        <f t="shared" si="749"/>
        <v>0</v>
      </c>
      <c r="H764" s="1199" t="e">
        <f t="shared" si="749"/>
        <v>#DIV/0!</v>
      </c>
      <c r="I764" s="1198" t="e">
        <f t="shared" si="740"/>
        <v>#DIV/0!</v>
      </c>
      <c r="J764" s="1723"/>
      <c r="K764" s="325" t="s">
        <v>4346</v>
      </c>
    </row>
    <row r="765" spans="1:11" ht="15.75" thickBot="1" x14ac:dyDescent="0.3">
      <c r="A765" s="3473"/>
      <c r="B765" s="1183" t="s">
        <v>4311</v>
      </c>
      <c r="C765" s="1242">
        <f t="shared" ref="C765:H765" si="750">C762/C360</f>
        <v>0</v>
      </c>
      <c r="D765" s="1242">
        <f t="shared" si="750"/>
        <v>0</v>
      </c>
      <c r="E765" s="1217" t="e">
        <f t="shared" si="750"/>
        <v>#DIV/0!</v>
      </c>
      <c r="F765" s="1242">
        <f t="shared" si="750"/>
        <v>0</v>
      </c>
      <c r="G765" s="1242">
        <f t="shared" si="750"/>
        <v>0</v>
      </c>
      <c r="H765" s="1201" t="e">
        <f t="shared" si="750"/>
        <v>#DIV/0!</v>
      </c>
      <c r="I765" s="1202" t="e">
        <f t="shared" si="740"/>
        <v>#DIV/0!</v>
      </c>
      <c r="J765" s="1723"/>
      <c r="K765" s="325" t="s">
        <v>4347</v>
      </c>
    </row>
    <row r="766" spans="1:11" customFormat="1" x14ac:dyDescent="0.25">
      <c r="A766" s="3471" t="s">
        <v>219</v>
      </c>
      <c r="B766" s="844" t="s">
        <v>935</v>
      </c>
      <c r="C766" s="826">
        <f>'BNP avec amende'!B163</f>
        <v>31</v>
      </c>
      <c r="D766" s="826">
        <f>BPCE!B63</f>
        <v>10</v>
      </c>
      <c r="E766" s="826">
        <f>SG!B117</f>
        <v>17</v>
      </c>
      <c r="F766" s="826">
        <f>CA!B65</f>
        <v>40</v>
      </c>
      <c r="G766" s="1235"/>
      <c r="H766" s="826">
        <f>SUM(C766:G766)</f>
        <v>98</v>
      </c>
      <c r="I766" s="1222">
        <f>AVERAGE(C766:G766)</f>
        <v>24.5</v>
      </c>
      <c r="J766" s="1715"/>
      <c r="K766" s="27" t="s">
        <v>4264</v>
      </c>
    </row>
    <row r="767" spans="1:11" customFormat="1" x14ac:dyDescent="0.25">
      <c r="A767" s="3472"/>
      <c r="B767" s="845" t="s">
        <v>4265</v>
      </c>
      <c r="C767" s="1184">
        <f t="shared" ref="C767:H767" si="751">C766/C2</f>
        <v>7.914624183006536E-4</v>
      </c>
      <c r="D767" s="1185">
        <f t="shared" si="751"/>
        <v>4.2997807111837299E-4</v>
      </c>
      <c r="E767" s="1186">
        <f t="shared" si="751"/>
        <v>7.2147010143020841E-4</v>
      </c>
      <c r="F767" s="1187">
        <f t="shared" si="751"/>
        <v>2.5231817321642591E-3</v>
      </c>
      <c r="G767" s="1236">
        <f t="shared" si="751"/>
        <v>0</v>
      </c>
      <c r="H767" s="1194">
        <f t="shared" si="751"/>
        <v>8.3580663869273024E-4</v>
      </c>
      <c r="I767" s="1189">
        <f t="shared" ref="I767:I770" si="752">AVERAGE(C767:G767)</f>
        <v>8.9321846460269885E-4</v>
      </c>
      <c r="J767" s="1716"/>
      <c r="K767" t="s">
        <v>4266</v>
      </c>
    </row>
    <row r="768" spans="1:11" customFormat="1" x14ac:dyDescent="0.25">
      <c r="A768" s="3472"/>
      <c r="B768" s="845" t="s">
        <v>4267</v>
      </c>
      <c r="C768" s="1184">
        <f t="shared" ref="C768:H768" si="753">C766/C19</f>
        <v>1.2075883292431149E-3</v>
      </c>
      <c r="D768" s="1185">
        <f t="shared" si="753"/>
        <v>2.5726781579624388E-3</v>
      </c>
      <c r="E768" s="1186">
        <f t="shared" si="753"/>
        <v>1.3223397635345364E-3</v>
      </c>
      <c r="F768" s="1187">
        <f t="shared" si="753"/>
        <v>4.8390999274135014E-3</v>
      </c>
      <c r="G768" s="1236">
        <f t="shared" si="753"/>
        <v>0</v>
      </c>
      <c r="H768" s="1194">
        <f t="shared" si="753"/>
        <v>1.8471745768462321E-3</v>
      </c>
      <c r="I768" s="1189">
        <f t="shared" si="752"/>
        <v>1.9883412356307183E-3</v>
      </c>
      <c r="J768" s="1716"/>
      <c r="K768" t="s">
        <v>4268</v>
      </c>
    </row>
    <row r="769" spans="1:11" customFormat="1" x14ac:dyDescent="0.25">
      <c r="A769" s="3472"/>
      <c r="B769" s="845" t="s">
        <v>4269</v>
      </c>
      <c r="C769" s="1184">
        <f t="shared" ref="C769:H769" si="754">C766/C7</f>
        <v>3.9013340045305814E-3</v>
      </c>
      <c r="D769" s="1185">
        <f t="shared" si="754"/>
        <v>1.8281535648994516E-2</v>
      </c>
      <c r="E769" s="1186">
        <f t="shared" si="754"/>
        <v>7.1338648762064626E-3</v>
      </c>
      <c r="F769" s="1187">
        <f t="shared" si="754"/>
        <v>2.2497187851518559E-2</v>
      </c>
      <c r="G769" s="1236">
        <f t="shared" si="754"/>
        <v>0</v>
      </c>
      <c r="H769" s="1194">
        <f t="shared" si="754"/>
        <v>7.2378138847858202E-3</v>
      </c>
      <c r="I769" s="1189">
        <f t="shared" si="752"/>
        <v>1.0362784476250022E-2</v>
      </c>
      <c r="J769" s="1716"/>
      <c r="K769" t="s">
        <v>4270</v>
      </c>
    </row>
    <row r="770" spans="1:11" customFormat="1" hidden="1" x14ac:dyDescent="0.25">
      <c r="A770" s="3472"/>
      <c r="B770" s="845" t="s">
        <v>4271</v>
      </c>
      <c r="C770" s="1184">
        <f t="shared" ref="C770:H770" si="755">C766/C13</f>
        <v>1.2311358220810167E-2</v>
      </c>
      <c r="D770" s="1185">
        <f t="shared" si="755"/>
        <v>2.564102564102564E-2</v>
      </c>
      <c r="E770" s="1186">
        <f t="shared" si="755"/>
        <v>7.9812206572769957E-3</v>
      </c>
      <c r="F770" s="1187">
        <f t="shared" si="755"/>
        <v>2.53324889170361E-2</v>
      </c>
      <c r="G770" s="1236">
        <f t="shared" si="755"/>
        <v>0</v>
      </c>
      <c r="H770" s="1205">
        <f t="shared" si="755"/>
        <v>1.3869232946504387E-2</v>
      </c>
      <c r="I770" s="1193">
        <f t="shared" si="752"/>
        <v>1.425321868722978E-2</v>
      </c>
      <c r="J770" s="1717"/>
      <c r="K770" t="s">
        <v>4272</v>
      </c>
    </row>
    <row r="771" spans="1:11" customFormat="1" x14ac:dyDescent="0.25">
      <c r="A771" s="3472"/>
      <c r="B771" s="1203" t="s">
        <v>4273</v>
      </c>
      <c r="C771" s="1204">
        <f>'BNP avec amende'!C163</f>
        <v>16</v>
      </c>
      <c r="D771" s="1204">
        <f>BPCE!C63</f>
        <v>1</v>
      </c>
      <c r="E771" s="1204">
        <f>SG!C117</f>
        <v>4</v>
      </c>
      <c r="F771" s="1204">
        <f>CA!C65</f>
        <v>14</v>
      </c>
      <c r="G771" s="1237"/>
      <c r="H771" s="1204">
        <f>SUM(C771:G771)</f>
        <v>35</v>
      </c>
      <c r="I771" s="1206">
        <f>AVERAGE(C771:G771)</f>
        <v>8.75</v>
      </c>
      <c r="J771" s="1718"/>
      <c r="K771" s="27" t="s">
        <v>4274</v>
      </c>
    </row>
    <row r="772" spans="1:11" customFormat="1" x14ac:dyDescent="0.25">
      <c r="A772" s="3472"/>
      <c r="B772" s="845" t="s">
        <v>4275</v>
      </c>
      <c r="C772" s="1184">
        <f t="shared" ref="C772:H772" si="756">C771/C28</f>
        <v>5.8372856621670922E-3</v>
      </c>
      <c r="D772" s="1185">
        <f t="shared" si="756"/>
        <v>1.6877637130801687E-4</v>
      </c>
      <c r="E772" s="1186">
        <f t="shared" si="756"/>
        <v>9.1407678244972577E-4</v>
      </c>
      <c r="F772" s="1187">
        <f t="shared" si="756"/>
        <v>5.3742802303262957E-3</v>
      </c>
      <c r="G772" s="1236">
        <f t="shared" si="756"/>
        <v>0</v>
      </c>
      <c r="H772" s="1192">
        <f t="shared" si="756"/>
        <v>1.5556246944308635E-3</v>
      </c>
      <c r="I772" s="1193">
        <f t="shared" ref="I772:I775" si="757">AVERAGE(C772:G772)</f>
        <v>2.4588838092502261E-3</v>
      </c>
      <c r="J772" s="1717"/>
      <c r="K772" t="s">
        <v>4276</v>
      </c>
    </row>
    <row r="773" spans="1:11" customFormat="1" x14ac:dyDescent="0.25">
      <c r="A773" s="3472"/>
      <c r="B773" s="845" t="s">
        <v>4277</v>
      </c>
      <c r="C773" s="1184">
        <f t="shared" ref="C773:H773" si="758">C771/C45</f>
        <v>3.963339113202873E-3</v>
      </c>
      <c r="D773" s="1185">
        <f t="shared" si="758"/>
        <v>7.4404761904761901E-4</v>
      </c>
      <c r="E773" s="1186">
        <f t="shared" si="758"/>
        <v>9.9750623441396502E-4</v>
      </c>
      <c r="F773" s="1187">
        <f t="shared" si="758"/>
        <v>5.7119543043655649E-3</v>
      </c>
      <c r="G773" s="1236">
        <f t="shared" si="758"/>
        <v>0</v>
      </c>
      <c r="H773" s="1192">
        <f t="shared" si="758"/>
        <v>2.8013446454298063E-3</v>
      </c>
      <c r="I773" s="1193">
        <f t="shared" si="757"/>
        <v>2.2833694542060043E-3</v>
      </c>
      <c r="J773" s="1717"/>
      <c r="K773" t="s">
        <v>4278</v>
      </c>
    </row>
    <row r="774" spans="1:11" customFormat="1" x14ac:dyDescent="0.25">
      <c r="A774" s="3472"/>
      <c r="B774" s="845" t="s">
        <v>4279</v>
      </c>
      <c r="C774" s="1184">
        <f t="shared" ref="C774:H774" si="759">C771/C33</f>
        <v>-3.7825059101654845E-2</v>
      </c>
      <c r="D774" s="1185">
        <f t="shared" si="759"/>
        <v>6.2500000000000003E-3</v>
      </c>
      <c r="E774" s="1186">
        <f t="shared" si="759"/>
        <v>3.0143180105501131E-3</v>
      </c>
      <c r="F774" s="1187">
        <f t="shared" si="759"/>
        <v>1.9971469329529243E-2</v>
      </c>
      <c r="G774" s="1236">
        <f t="shared" si="759"/>
        <v>0</v>
      </c>
      <c r="H774" s="1192">
        <f t="shared" si="759"/>
        <v>1.705653021442495E-2</v>
      </c>
      <c r="I774" s="1193">
        <f t="shared" si="757"/>
        <v>-1.7178543523150985E-3</v>
      </c>
      <c r="J774" s="1717"/>
      <c r="K774" t="s">
        <v>4280</v>
      </c>
    </row>
    <row r="775" spans="1:11" customFormat="1" hidden="1" x14ac:dyDescent="0.25">
      <c r="A775" s="3472"/>
      <c r="B775" s="845" t="s">
        <v>4281</v>
      </c>
      <c r="C775" s="1184">
        <f t="shared" ref="C775:H775" si="760">C771/C39</f>
        <v>-7.5436115040075436E-3</v>
      </c>
      <c r="D775" s="1185">
        <f t="shared" si="760"/>
        <v>6.0975609756097563E-3</v>
      </c>
      <c r="E775" s="1186">
        <f t="shared" si="760"/>
        <v>3.3140016570008283E-3</v>
      </c>
      <c r="F775" s="1187">
        <f t="shared" si="760"/>
        <v>2.20125786163522E-2</v>
      </c>
      <c r="G775" s="1236">
        <f t="shared" si="760"/>
        <v>0</v>
      </c>
      <c r="H775" s="1192">
        <f t="shared" si="760"/>
        <v>0.89743589743589747</v>
      </c>
      <c r="I775" s="1193">
        <f t="shared" si="757"/>
        <v>4.7761059489910482E-3</v>
      </c>
      <c r="J775" s="1717"/>
      <c r="K775" t="s">
        <v>4282</v>
      </c>
    </row>
    <row r="776" spans="1:11" customFormat="1" x14ac:dyDescent="0.25">
      <c r="A776" s="3472"/>
      <c r="B776" s="1203" t="s">
        <v>4283</v>
      </c>
      <c r="C776" s="1204">
        <f>'BNP avec amende'!F163</f>
        <v>-6</v>
      </c>
      <c r="D776" s="1264"/>
      <c r="E776" s="1204">
        <f>SG!F117</f>
        <v>0</v>
      </c>
      <c r="F776" s="1204">
        <f>CA!F65</f>
        <v>-1</v>
      </c>
      <c r="G776" s="1237"/>
      <c r="H776" s="1204">
        <f>SUM(C776:G776)</f>
        <v>-7</v>
      </c>
      <c r="I776" s="1206">
        <f>AVERAGE(C776:G776)</f>
        <v>-2.3333333333333335</v>
      </c>
      <c r="J776" s="1719"/>
      <c r="K776" s="1178" t="s">
        <v>4284</v>
      </c>
    </row>
    <row r="777" spans="1:11" customFormat="1" x14ac:dyDescent="0.25">
      <c r="A777" s="3472"/>
      <c r="B777" s="845" t="s">
        <v>4285</v>
      </c>
      <c r="C777" s="1184">
        <f t="shared" ref="C777:H777" si="761">C776/C54</f>
        <v>2.2710068130204391E-3</v>
      </c>
      <c r="D777" s="1263">
        <f t="shared" si="761"/>
        <v>0</v>
      </c>
      <c r="E777" s="1186">
        <f t="shared" si="761"/>
        <v>0</v>
      </c>
      <c r="F777" s="1187">
        <f t="shared" si="761"/>
        <v>2.1321961620469083E-3</v>
      </c>
      <c r="G777" s="1236">
        <f t="shared" si="761"/>
        <v>0</v>
      </c>
      <c r="H777" s="1194">
        <f t="shared" si="761"/>
        <v>8.8372680217144303E-4</v>
      </c>
      <c r="I777" s="1193">
        <f t="shared" ref="I777:I780" si="762">AVERAGE(C777:G777)</f>
        <v>8.8064059501346951E-4</v>
      </c>
      <c r="J777" s="1717"/>
      <c r="K777" t="s">
        <v>4286</v>
      </c>
    </row>
    <row r="778" spans="1:11" customFormat="1" x14ac:dyDescent="0.25">
      <c r="A778" s="3472"/>
      <c r="B778" s="845" t="s">
        <v>4287</v>
      </c>
      <c r="C778" s="1184">
        <f t="shared" ref="C778:H778" si="763">C776/C71</f>
        <v>3.4129692832764505E-3</v>
      </c>
      <c r="D778" s="1263">
        <f t="shared" si="763"/>
        <v>0</v>
      </c>
      <c r="E778" s="1186">
        <f t="shared" si="763"/>
        <v>0</v>
      </c>
      <c r="F778" s="1187">
        <f t="shared" si="763"/>
        <v>1.4925373134328358E-3</v>
      </c>
      <c r="G778" s="1236">
        <f t="shared" si="763"/>
        <v>0</v>
      </c>
      <c r="H778" s="1194">
        <f t="shared" si="763"/>
        <v>1.7313875834776156E-3</v>
      </c>
      <c r="I778" s="1193">
        <f t="shared" si="762"/>
        <v>9.8110131934185728E-4</v>
      </c>
      <c r="J778" s="1717"/>
      <c r="K778" t="s">
        <v>4288</v>
      </c>
    </row>
    <row r="779" spans="1:11" customFormat="1" x14ac:dyDescent="0.25">
      <c r="A779" s="3472"/>
      <c r="B779" s="845" t="s">
        <v>4289</v>
      </c>
      <c r="C779" s="1195">
        <v>0</v>
      </c>
      <c r="D779" s="1275">
        <v>0</v>
      </c>
      <c r="E779" s="1197">
        <v>0</v>
      </c>
      <c r="F779" s="1187">
        <v>0</v>
      </c>
      <c r="G779" s="1236">
        <v>0</v>
      </c>
      <c r="H779" s="1190">
        <f>E779</f>
        <v>0</v>
      </c>
      <c r="I779" s="1191">
        <f t="shared" si="762"/>
        <v>0</v>
      </c>
      <c r="J779" s="1720"/>
      <c r="K779" t="s">
        <v>4290</v>
      </c>
    </row>
    <row r="780" spans="1:11" customFormat="1" x14ac:dyDescent="0.25">
      <c r="A780" s="3472"/>
      <c r="B780" s="845" t="s">
        <v>4291</v>
      </c>
      <c r="C780" s="1184">
        <f>C776/C771</f>
        <v>-0.375</v>
      </c>
      <c r="D780" s="1263">
        <f t="shared" ref="D780:H780" si="764">D776/D771</f>
        <v>0</v>
      </c>
      <c r="E780" s="1186">
        <f t="shared" si="764"/>
        <v>0</v>
      </c>
      <c r="F780" s="1187">
        <f t="shared" si="764"/>
        <v>-7.1428571428571425E-2</v>
      </c>
      <c r="G780" s="1236" t="e">
        <f t="shared" si="764"/>
        <v>#DIV/0!</v>
      </c>
      <c r="H780" s="1205">
        <f t="shared" si="764"/>
        <v>-0.2</v>
      </c>
      <c r="I780" s="1191" t="e">
        <f t="shared" si="762"/>
        <v>#DIV/0!</v>
      </c>
      <c r="J780" s="1720"/>
      <c r="K780" t="s">
        <v>4292</v>
      </c>
    </row>
    <row r="781" spans="1:11" customFormat="1" x14ac:dyDescent="0.25">
      <c r="A781" s="3472"/>
      <c r="B781" s="1203" t="s">
        <v>10</v>
      </c>
      <c r="C781" s="1204">
        <f>'BNP avec amende'!G163</f>
        <v>100</v>
      </c>
      <c r="D781" s="1204">
        <f>BPCE!G63</f>
        <v>40</v>
      </c>
      <c r="E781" s="1204">
        <f>SG!G117</f>
        <v>79</v>
      </c>
      <c r="F781" s="1204">
        <f>CA!G65</f>
        <v>82</v>
      </c>
      <c r="G781" s="1237"/>
      <c r="H781" s="1204">
        <f>SUM(C781:G781)</f>
        <v>301</v>
      </c>
      <c r="I781" s="1204">
        <f>AVERAGE(C781:G781)</f>
        <v>75.25</v>
      </c>
      <c r="J781" s="1721"/>
      <c r="K781" s="27" t="s">
        <v>4293</v>
      </c>
    </row>
    <row r="782" spans="1:11" customFormat="1" x14ac:dyDescent="0.25">
      <c r="A782" s="3472"/>
      <c r="B782" s="845" t="s">
        <v>4294</v>
      </c>
      <c r="C782" s="1184">
        <f t="shared" ref="C782:H782" si="765">C781/C80</f>
        <v>5.5678357265747226E-4</v>
      </c>
      <c r="D782" s="1185">
        <f t="shared" si="765"/>
        <v>3.8760065504510701E-4</v>
      </c>
      <c r="E782" s="1186">
        <f t="shared" si="765"/>
        <v>5.799271787643881E-4</v>
      </c>
      <c r="F782" s="1187">
        <f t="shared" si="765"/>
        <v>1.1299902159383742E-3</v>
      </c>
      <c r="G782" s="1236">
        <f t="shared" si="765"/>
        <v>0</v>
      </c>
      <c r="H782" s="1194">
        <f t="shared" si="765"/>
        <v>5.2823513307664503E-4</v>
      </c>
      <c r="I782" s="1189">
        <f t="shared" ref="I782:I783" si="766">AVERAGE(C782:G782)</f>
        <v>5.3086032448106829E-4</v>
      </c>
      <c r="J782" s="1716"/>
      <c r="K782" t="s">
        <v>4295</v>
      </c>
    </row>
    <row r="783" spans="1:11" customFormat="1" x14ac:dyDescent="0.25">
      <c r="A783" s="3472"/>
      <c r="B783" s="845" t="s">
        <v>4296</v>
      </c>
      <c r="C783" s="1184">
        <f t="shared" ref="C783:H783" si="767">C781/C97</f>
        <v>8.1532816958825927E-4</v>
      </c>
      <c r="D783" s="1185">
        <f t="shared" si="767"/>
        <v>3.8113387327298712E-3</v>
      </c>
      <c r="E783" s="1186">
        <f t="shared" si="767"/>
        <v>9.423271903143079E-4</v>
      </c>
      <c r="F783" s="1187">
        <f t="shared" si="767"/>
        <v>2.3758474821811439E-3</v>
      </c>
      <c r="G783" s="1236">
        <f t="shared" si="767"/>
        <v>0</v>
      </c>
      <c r="H783" s="1194">
        <f t="shared" si="767"/>
        <v>1.1406138093848644E-3</v>
      </c>
      <c r="I783" s="1189">
        <f t="shared" si="766"/>
        <v>1.5889683149627166E-3</v>
      </c>
      <c r="J783" s="1716"/>
      <c r="K783" t="s">
        <v>4297</v>
      </c>
    </row>
    <row r="784" spans="1:11" customFormat="1" x14ac:dyDescent="0.25">
      <c r="A784" s="3472"/>
      <c r="B784" s="1203" t="s">
        <v>14</v>
      </c>
      <c r="C784" s="1204">
        <f>'BNP avec amende'!J163</f>
        <v>2</v>
      </c>
      <c r="D784" s="1204">
        <f>BPCE!J63</f>
        <v>2</v>
      </c>
      <c r="E784" s="1204">
        <f>SG!J117</f>
        <v>3</v>
      </c>
      <c r="F784" s="1204">
        <f>CA!J65</f>
        <v>4</v>
      </c>
      <c r="G784" s="1237"/>
      <c r="H784" s="1204">
        <f>SUM(C784:G784)</f>
        <v>11</v>
      </c>
      <c r="I784" s="1221">
        <f>AVERAGE(C784:G784)</f>
        <v>2.75</v>
      </c>
      <c r="J784" s="1722"/>
      <c r="K784" s="27" t="s">
        <v>4298</v>
      </c>
    </row>
    <row r="785" spans="1:11" customFormat="1" x14ac:dyDescent="0.25">
      <c r="A785" s="3472"/>
      <c r="B785" s="845" t="s">
        <v>4299</v>
      </c>
      <c r="C785" s="1184">
        <f t="shared" ref="C785:H785" si="768">C784/C106</f>
        <v>2.4154589371980675E-3</v>
      </c>
      <c r="D785" s="1185">
        <f t="shared" si="768"/>
        <v>2.8050490883590462E-3</v>
      </c>
      <c r="E785" s="1186">
        <f t="shared" si="768"/>
        <v>3.9267015706806281E-3</v>
      </c>
      <c r="F785" s="1187">
        <f t="shared" si="768"/>
        <v>4.2105263157894736E-3</v>
      </c>
      <c r="G785" s="1236">
        <f t="shared" si="768"/>
        <v>0</v>
      </c>
      <c r="H785" s="1194">
        <f t="shared" si="768"/>
        <v>2.9569892473118278E-3</v>
      </c>
      <c r="I785" s="1189">
        <f t="shared" ref="I785:I788" si="769">AVERAGE(C785:G785)</f>
        <v>2.6715471824054434E-3</v>
      </c>
      <c r="J785" s="1716"/>
      <c r="K785" t="s">
        <v>4300</v>
      </c>
    </row>
    <row r="786" spans="1:11" customFormat="1" x14ac:dyDescent="0.25">
      <c r="A786" s="3472"/>
      <c r="B786" s="845" t="s">
        <v>4301</v>
      </c>
      <c r="C786" s="1184">
        <f t="shared" ref="C786:H786" si="770">C784/C123</f>
        <v>2.9850746268656717E-3</v>
      </c>
      <c r="D786" s="1185">
        <f t="shared" si="770"/>
        <v>6.8259385665529011E-3</v>
      </c>
      <c r="E786" s="1186">
        <f t="shared" si="770"/>
        <v>6.6371681415929203E-3</v>
      </c>
      <c r="F786" s="1187">
        <f t="shared" si="770"/>
        <v>1.2195121951219513E-2</v>
      </c>
      <c r="G786" s="1236">
        <f t="shared" si="770"/>
        <v>0</v>
      </c>
      <c r="H786" s="1194">
        <f t="shared" si="770"/>
        <v>5.9331175836030208E-3</v>
      </c>
      <c r="I786" s="1189">
        <f t="shared" si="769"/>
        <v>5.728660657246201E-3</v>
      </c>
      <c r="J786" s="1716"/>
      <c r="K786" t="s">
        <v>4302</v>
      </c>
    </row>
    <row r="787" spans="1:11" customFormat="1" x14ac:dyDescent="0.25">
      <c r="A787" s="3472"/>
      <c r="B787" s="845" t="s">
        <v>4303</v>
      </c>
      <c r="C787" s="1184">
        <f t="shared" ref="C787:H787" si="771">C784/C111</f>
        <v>0.01</v>
      </c>
      <c r="D787" s="1185">
        <f t="shared" si="771"/>
        <v>2.4691358024691357E-2</v>
      </c>
      <c r="E787" s="1186">
        <f t="shared" si="771"/>
        <v>2.2058823529411766E-2</v>
      </c>
      <c r="F787" s="1187">
        <f t="shared" si="771"/>
        <v>2.5157232704402517E-2</v>
      </c>
      <c r="G787" s="1236">
        <f t="shared" si="771"/>
        <v>0</v>
      </c>
      <c r="H787" s="1194">
        <f t="shared" si="771"/>
        <v>1.7160686427457099E-2</v>
      </c>
      <c r="I787" s="1189">
        <f t="shared" si="769"/>
        <v>1.6381482851701129E-2</v>
      </c>
      <c r="J787" s="1716"/>
      <c r="K787" t="s">
        <v>4304</v>
      </c>
    </row>
    <row r="788" spans="1:11" customFormat="1" hidden="1" x14ac:dyDescent="0.25">
      <c r="A788" s="3472"/>
      <c r="B788" s="845" t="s">
        <v>4305</v>
      </c>
      <c r="C788" s="1184">
        <f t="shared" ref="C788:H788" si="772">C784/C117</f>
        <v>2.1505376344086023E-2</v>
      </c>
      <c r="D788" s="1185">
        <f t="shared" si="772"/>
        <v>4.2553191489361701E-2</v>
      </c>
      <c r="E788" s="1186">
        <f t="shared" si="772"/>
        <v>2.8571428571428571E-2</v>
      </c>
      <c r="F788" s="1187">
        <f t="shared" si="772"/>
        <v>4.0404040404040407E-2</v>
      </c>
      <c r="G788" s="1236">
        <f t="shared" si="772"/>
        <v>0</v>
      </c>
      <c r="H788" s="1205">
        <f t="shared" si="772"/>
        <v>2.8132992327365727E-2</v>
      </c>
      <c r="I788" s="1193">
        <f t="shared" si="769"/>
        <v>2.6606807361783343E-2</v>
      </c>
      <c r="J788" s="1717"/>
      <c r="K788" t="s">
        <v>4306</v>
      </c>
    </row>
    <row r="789" spans="1:11" customFormat="1" x14ac:dyDescent="0.25">
      <c r="A789" s="3472"/>
      <c r="B789" s="1203" t="s">
        <v>4307</v>
      </c>
      <c r="C789" s="1206">
        <f>C766/C781</f>
        <v>0.31</v>
      </c>
      <c r="D789" s="1206">
        <f t="shared" ref="D789:E789" si="773">D766/D781</f>
        <v>0.25</v>
      </c>
      <c r="E789" s="1206">
        <f t="shared" si="773"/>
        <v>0.21518987341772153</v>
      </c>
      <c r="F789" s="1206">
        <f>F766/F781</f>
        <v>0.48780487804878048</v>
      </c>
      <c r="G789" s="1238"/>
      <c r="H789" s="1206">
        <f>H766/H781</f>
        <v>0.32558139534883723</v>
      </c>
      <c r="I789" s="1206">
        <f>AVERAGE(C789:G789)</f>
        <v>0.31574868786662552</v>
      </c>
      <c r="J789" s="1718"/>
      <c r="K789" s="27" t="s">
        <v>4308</v>
      </c>
    </row>
    <row r="790" spans="1:11" customFormat="1" x14ac:dyDescent="0.25">
      <c r="A790" s="3472"/>
      <c r="B790" s="845" t="s">
        <v>4223</v>
      </c>
      <c r="C790" s="1207">
        <f t="shared" ref="C790:H790" si="774">C789/C132</f>
        <v>1.4214902471405229</v>
      </c>
      <c r="D790" s="1208">
        <f t="shared" si="774"/>
        <v>1.1093326740336242</v>
      </c>
      <c r="E790" s="1209">
        <f t="shared" si="774"/>
        <v>1.2440701657877051</v>
      </c>
      <c r="F790" s="1210">
        <f t="shared" si="774"/>
        <v>2.232923521438583</v>
      </c>
      <c r="G790" s="1239">
        <f t="shared" si="774"/>
        <v>0</v>
      </c>
      <c r="H790" s="1177">
        <f t="shared" si="774"/>
        <v>1.5822624932663418</v>
      </c>
      <c r="I790" s="1198">
        <f>AVERAGE(C790:G790)</f>
        <v>1.2015633216800872</v>
      </c>
      <c r="J790" s="1723"/>
      <c r="K790" t="s">
        <v>4309</v>
      </c>
    </row>
    <row r="791" spans="1:11" customFormat="1" x14ac:dyDescent="0.25">
      <c r="A791" s="3472"/>
      <c r="B791" s="845" t="s">
        <v>4224</v>
      </c>
      <c r="C791" s="1207">
        <f t="shared" ref="C791:H791" si="775">C789/C135</f>
        <v>1.4811070858166802</v>
      </c>
      <c r="D791" s="1208">
        <f t="shared" si="775"/>
        <v>0.67500643169539498</v>
      </c>
      <c r="E791" s="1209">
        <f t="shared" si="775"/>
        <v>1.4032703047584538</v>
      </c>
      <c r="F791" s="1210">
        <f t="shared" si="775"/>
        <v>2.0367889621310922</v>
      </c>
      <c r="G791" s="1239">
        <f t="shared" si="775"/>
        <v>0</v>
      </c>
      <c r="H791" s="1177">
        <f t="shared" si="775"/>
        <v>1.6194566133145607</v>
      </c>
      <c r="I791" s="1198">
        <f t="shared" ref="I791:I792" si="776">AVERAGE(C791:G791)</f>
        <v>1.1192345568803244</v>
      </c>
      <c r="J791" s="1723"/>
      <c r="K791" t="s">
        <v>4310</v>
      </c>
    </row>
    <row r="792" spans="1:11" customFormat="1" x14ac:dyDescent="0.25">
      <c r="A792" s="3472"/>
      <c r="B792" s="845" t="s">
        <v>4311</v>
      </c>
      <c r="C792" s="1207">
        <f t="shared" ref="C792:H792" si="777">C789/C152</f>
        <v>1.6501269393511988</v>
      </c>
      <c r="D792" s="1208">
        <f t="shared" si="777"/>
        <v>0.66055389221556882</v>
      </c>
      <c r="E792" s="1209">
        <f t="shared" si="777"/>
        <v>1.6229750521836137</v>
      </c>
      <c r="F792" s="1210">
        <f t="shared" si="777"/>
        <v>2.2322636913175544</v>
      </c>
      <c r="G792" s="1239">
        <f t="shared" si="777"/>
        <v>0</v>
      </c>
      <c r="H792" s="1177">
        <f t="shared" si="777"/>
        <v>1.820343922848658</v>
      </c>
      <c r="I792" s="1198">
        <f t="shared" si="776"/>
        <v>1.233183915013587</v>
      </c>
      <c r="J792" s="1723"/>
      <c r="K792" t="s">
        <v>4312</v>
      </c>
    </row>
    <row r="793" spans="1:11" customFormat="1" x14ac:dyDescent="0.25">
      <c r="A793" s="3472"/>
      <c r="B793" s="1203" t="s">
        <v>4313</v>
      </c>
      <c r="C793" s="1206">
        <f>C771/C781</f>
        <v>0.16</v>
      </c>
      <c r="D793" s="1206">
        <f t="shared" ref="D793:E793" si="778">D771/D781</f>
        <v>2.5000000000000001E-2</v>
      </c>
      <c r="E793" s="1206">
        <f t="shared" si="778"/>
        <v>5.0632911392405063E-2</v>
      </c>
      <c r="F793" s="1206">
        <f>F771/F781</f>
        <v>0.17073170731707318</v>
      </c>
      <c r="G793" s="1238"/>
      <c r="H793" s="1206">
        <f>H771/H781</f>
        <v>0.11627906976744186</v>
      </c>
      <c r="I793" s="1206">
        <f>AVERAGE(C793:G793)</f>
        <v>0.10159115467736957</v>
      </c>
      <c r="J793" s="1718"/>
      <c r="K793" s="27" t="s">
        <v>4314</v>
      </c>
    </row>
    <row r="794" spans="1:11" s="1" customFormat="1" x14ac:dyDescent="0.25">
      <c r="A794" s="3472"/>
      <c r="B794" s="845" t="s">
        <v>4223</v>
      </c>
      <c r="C794" s="1207">
        <f t="shared" ref="C794:H794" si="779">C793/C158</f>
        <v>10.483940167821963</v>
      </c>
      <c r="D794" s="1208">
        <f t="shared" si="779"/>
        <v>0.43543881856540084</v>
      </c>
      <c r="E794" s="1209">
        <f t="shared" si="779"/>
        <v>1.5761923495244488</v>
      </c>
      <c r="F794" s="1210">
        <f t="shared" si="779"/>
        <v>4.756041383830345</v>
      </c>
      <c r="G794" s="1239">
        <f t="shared" si="779"/>
        <v>0</v>
      </c>
      <c r="H794" s="1177">
        <f t="shared" si="779"/>
        <v>2.9449474240198792</v>
      </c>
      <c r="I794" s="1198">
        <f t="shared" ref="I794:I796" si="780">AVERAGE(C794:G794)</f>
        <v>3.450322543948432</v>
      </c>
      <c r="J794" s="1723"/>
      <c r="K794" t="s">
        <v>4315</v>
      </c>
    </row>
    <row r="795" spans="1:11" s="1" customFormat="1" x14ac:dyDescent="0.25">
      <c r="A795" s="3472"/>
      <c r="B795" s="845" t="s">
        <v>4224</v>
      </c>
      <c r="C795" s="1207">
        <f t="shared" ref="C795:H795" si="781">C793/C175</f>
        <v>4.861035422343325</v>
      </c>
      <c r="D795" s="1208">
        <f t="shared" si="781"/>
        <v>0.19521949404761904</v>
      </c>
      <c r="E795" s="1209">
        <f t="shared" si="781"/>
        <v>1.0585561412923388</v>
      </c>
      <c r="F795" s="1210">
        <f t="shared" si="781"/>
        <v>2.404175498303331</v>
      </c>
      <c r="G795" s="1239">
        <f t="shared" si="781"/>
        <v>0</v>
      </c>
      <c r="H795" s="1177">
        <f t="shared" si="781"/>
        <v>2.4559974834432157</v>
      </c>
      <c r="I795" s="1198">
        <f t="shared" si="780"/>
        <v>1.7037973111973226</v>
      </c>
      <c r="J795" s="1723"/>
      <c r="K795" t="s">
        <v>4316</v>
      </c>
    </row>
    <row r="796" spans="1:11" s="1" customFormat="1" x14ac:dyDescent="0.25">
      <c r="A796" s="3472"/>
      <c r="B796" s="845" t="s">
        <v>4311</v>
      </c>
      <c r="C796" s="1207">
        <f t="shared" ref="C796:H796" si="782">C793/C178</f>
        <v>3.3847533632286999</v>
      </c>
      <c r="D796" s="1208">
        <f t="shared" si="782"/>
        <v>0.18633868243243246</v>
      </c>
      <c r="E796" s="1209">
        <f t="shared" si="782"/>
        <v>1.4906419698335038</v>
      </c>
      <c r="F796" s="1210">
        <f t="shared" si="782"/>
        <v>2.8965853658536589</v>
      </c>
      <c r="G796" s="1239">
        <f t="shared" si="782"/>
        <v>0</v>
      </c>
      <c r="H796" s="1177">
        <f t="shared" si="782"/>
        <v>2.4601564344351745</v>
      </c>
      <c r="I796" s="1198">
        <f t="shared" si="780"/>
        <v>1.5916638762696589</v>
      </c>
      <c r="J796" s="1723"/>
      <c r="K796" t="s">
        <v>4317</v>
      </c>
    </row>
    <row r="797" spans="1:11" customFormat="1" x14ac:dyDescent="0.25">
      <c r="A797" s="3472"/>
      <c r="B797" s="1203" t="s">
        <v>4318</v>
      </c>
      <c r="C797" s="1206">
        <f>C771/C766</f>
        <v>0.5161290322580645</v>
      </c>
      <c r="D797" s="1206">
        <f t="shared" ref="D797:E797" si="783">D771/D766</f>
        <v>0.1</v>
      </c>
      <c r="E797" s="1206">
        <f t="shared" si="783"/>
        <v>0.23529411764705882</v>
      </c>
      <c r="F797" s="1206">
        <f>F771/F766</f>
        <v>0.35</v>
      </c>
      <c r="G797" s="1238"/>
      <c r="H797" s="1206">
        <f>H771/H766</f>
        <v>0.35714285714285715</v>
      </c>
      <c r="I797" s="1206">
        <f>AVERAGE(C797:G797)</f>
        <v>0.30035578747628078</v>
      </c>
      <c r="J797" s="1718"/>
      <c r="K797" s="27" t="s">
        <v>4319</v>
      </c>
    </row>
    <row r="798" spans="1:11" customFormat="1" x14ac:dyDescent="0.25">
      <c r="A798" s="3472"/>
      <c r="B798" s="1181" t="s">
        <v>4223</v>
      </c>
      <c r="C798" s="1207">
        <f t="shared" ref="C798:H798" si="784">C797/C210</f>
        <v>7.3753162843793758</v>
      </c>
      <c r="D798" s="1208">
        <f t="shared" si="784"/>
        <v>0.3925232067510549</v>
      </c>
      <c r="E798" s="1209">
        <f t="shared" si="784"/>
        <v>1.266964189697817</v>
      </c>
      <c r="F798" s="1210">
        <f t="shared" si="784"/>
        <v>2.129961612284069</v>
      </c>
      <c r="G798" s="1239">
        <f t="shared" si="784"/>
        <v>0</v>
      </c>
      <c r="H798" s="1177">
        <f t="shared" si="784"/>
        <v>1.8612255782796696</v>
      </c>
      <c r="I798" s="1198">
        <f t="shared" ref="I798:I800" si="785">AVERAGE(C798:G798)</f>
        <v>2.2329530586224631</v>
      </c>
      <c r="J798" s="1723"/>
      <c r="K798" t="s">
        <v>4320</v>
      </c>
    </row>
    <row r="799" spans="1:11" customFormat="1" x14ac:dyDescent="0.25">
      <c r="A799" s="3472"/>
      <c r="B799" s="1181" t="s">
        <v>4224</v>
      </c>
      <c r="C799" s="1207">
        <f t="shared" ref="C799:H799" si="786">C797/C227</f>
        <v>3.2820283346784183</v>
      </c>
      <c r="D799" s="1208">
        <f t="shared" si="786"/>
        <v>0.28921130952380952</v>
      </c>
      <c r="E799" s="1209">
        <f t="shared" si="786"/>
        <v>0.75434942056623155</v>
      </c>
      <c r="F799" s="1210">
        <f t="shared" si="786"/>
        <v>1.180375356997144</v>
      </c>
      <c r="G799" s="1239">
        <f t="shared" si="786"/>
        <v>0</v>
      </c>
      <c r="H799" s="1177">
        <f t="shared" si="786"/>
        <v>1.516556518557479</v>
      </c>
      <c r="I799" s="1198">
        <f t="shared" si="785"/>
        <v>1.1011928843531209</v>
      </c>
      <c r="J799" s="1723"/>
      <c r="K799" t="s">
        <v>4321</v>
      </c>
    </row>
    <row r="800" spans="1:11" customFormat="1" x14ac:dyDescent="0.25">
      <c r="A800" s="3472"/>
      <c r="B800" s="1181" t="s">
        <v>4311</v>
      </c>
      <c r="C800" s="1207">
        <f t="shared" ref="C800:H800" si="787">C797/C230</f>
        <v>2.0512078692318818</v>
      </c>
      <c r="D800" s="1208">
        <f t="shared" si="787"/>
        <v>0.28209459459459463</v>
      </c>
      <c r="E800" s="1209">
        <f t="shared" si="787"/>
        <v>0.91846265155335327</v>
      </c>
      <c r="F800" s="1210">
        <f t="shared" si="787"/>
        <v>1.2976000000000001</v>
      </c>
      <c r="G800" s="1239">
        <f t="shared" si="787"/>
        <v>0</v>
      </c>
      <c r="H800" s="1177">
        <f t="shared" si="787"/>
        <v>1.3514789175582127</v>
      </c>
      <c r="I800" s="1198">
        <f t="shared" si="785"/>
        <v>0.90987302307596596</v>
      </c>
      <c r="J800" s="1723"/>
      <c r="K800" t="s">
        <v>4322</v>
      </c>
    </row>
    <row r="801" spans="1:11" customFormat="1" x14ac:dyDescent="0.25">
      <c r="A801" s="3472"/>
      <c r="B801" s="1203" t="s">
        <v>4323</v>
      </c>
      <c r="C801" s="1206">
        <f>C776/C766</f>
        <v>-0.19354838709677419</v>
      </c>
      <c r="D801" s="1265"/>
      <c r="E801" s="1206">
        <f t="shared" ref="E801" si="788">E776/E766</f>
        <v>0</v>
      </c>
      <c r="F801" s="1206">
        <f>F776/F766</f>
        <v>-2.5000000000000001E-2</v>
      </c>
      <c r="G801" s="1238"/>
      <c r="H801" s="1206">
        <f>H776/H766</f>
        <v>-7.1428571428571425E-2</v>
      </c>
      <c r="I801" s="1206">
        <f>AVERAGE(C801:G801)</f>
        <v>-7.2849462365591394E-2</v>
      </c>
      <c r="J801" s="1718"/>
      <c r="K801" s="27" t="s">
        <v>4324</v>
      </c>
    </row>
    <row r="802" spans="1:11" customFormat="1" x14ac:dyDescent="0.25">
      <c r="A802" s="3472"/>
      <c r="B802" s="1181" t="s">
        <v>4223</v>
      </c>
      <c r="C802" s="1207">
        <f t="shared" ref="C802:H802" si="789">C801/C236</f>
        <v>2.8693804791091795</v>
      </c>
      <c r="D802" s="1266">
        <f t="shared" si="789"/>
        <v>0</v>
      </c>
      <c r="E802" s="1209">
        <f t="shared" si="789"/>
        <v>0</v>
      </c>
      <c r="F802" s="1210">
        <f t="shared" si="789"/>
        <v>0.84504264392324102</v>
      </c>
      <c r="G802" s="1239">
        <f t="shared" si="789"/>
        <v>0</v>
      </c>
      <c r="H802" s="1177">
        <f t="shared" si="789"/>
        <v>1.0573340306959798</v>
      </c>
      <c r="I802" s="1198">
        <f t="shared" ref="I802:I804" si="790">AVERAGE(C802:G802)</f>
        <v>0.74288462460648419</v>
      </c>
      <c r="J802" s="1723"/>
      <c r="K802" t="s">
        <v>4325</v>
      </c>
    </row>
    <row r="803" spans="1:11" customFormat="1" x14ac:dyDescent="0.25">
      <c r="A803" s="3472"/>
      <c r="B803" s="1181" t="s">
        <v>4224</v>
      </c>
      <c r="C803" s="1207">
        <f t="shared" ref="C803:H803" si="791">C801/C253</f>
        <v>2.8262688539028953</v>
      </c>
      <c r="D803" s="1266">
        <f t="shared" si="791"/>
        <v>0</v>
      </c>
      <c r="E803" s="1209">
        <f t="shared" si="791"/>
        <v>0</v>
      </c>
      <c r="F803" s="1210">
        <f t="shared" si="791"/>
        <v>0.30843283582089553</v>
      </c>
      <c r="G803" s="1239">
        <f t="shared" si="791"/>
        <v>0</v>
      </c>
      <c r="H803" s="1177">
        <f t="shared" si="791"/>
        <v>0.93731670259001443</v>
      </c>
      <c r="I803" s="1198">
        <f t="shared" si="790"/>
        <v>0.62694033794475812</v>
      </c>
      <c r="J803" s="1723"/>
      <c r="K803" t="s">
        <v>4326</v>
      </c>
    </row>
    <row r="804" spans="1:11" customFormat="1" x14ac:dyDescent="0.25">
      <c r="A804" s="3472"/>
      <c r="B804" s="1181" t="s">
        <v>4311</v>
      </c>
      <c r="C804" s="1207">
        <f t="shared" ref="C804:H804" si="792">C801/C256</f>
        <v>2.6614780149653394</v>
      </c>
      <c r="D804" s="1266">
        <f t="shared" si="792"/>
        <v>0</v>
      </c>
      <c r="E804" s="1209">
        <f t="shared" si="792"/>
        <v>0</v>
      </c>
      <c r="F804" s="1210">
        <f t="shared" si="792"/>
        <v>0.29172661870503602</v>
      </c>
      <c r="G804" s="1239">
        <f t="shared" si="792"/>
        <v>0</v>
      </c>
      <c r="H804" s="1177">
        <f t="shared" si="792"/>
        <v>0.8770753795613957</v>
      </c>
      <c r="I804" s="1198">
        <f t="shared" si="790"/>
        <v>0.59064092673407509</v>
      </c>
      <c r="J804" s="1723"/>
      <c r="K804" t="s">
        <v>4327</v>
      </c>
    </row>
    <row r="805" spans="1:11" customFormat="1" x14ac:dyDescent="0.25">
      <c r="A805" s="3472"/>
      <c r="B805" s="1203" t="s">
        <v>4328</v>
      </c>
      <c r="C805" s="1212">
        <f>C781/C784</f>
        <v>50</v>
      </c>
      <c r="D805" s="1212">
        <f t="shared" ref="D805:E805" si="793">D781/D784</f>
        <v>20</v>
      </c>
      <c r="E805" s="1212">
        <f t="shared" si="793"/>
        <v>26.333333333333332</v>
      </c>
      <c r="F805" s="1212">
        <f>F781/F784</f>
        <v>20.5</v>
      </c>
      <c r="G805" s="1240"/>
      <c r="H805" s="1212">
        <f>H781/H784</f>
        <v>27.363636363636363</v>
      </c>
      <c r="I805" s="1212">
        <f>AVERAGE(C805:G805)</f>
        <v>29.208333333333332</v>
      </c>
      <c r="J805" s="1724"/>
      <c r="K805" s="27" t="s">
        <v>4329</v>
      </c>
    </row>
    <row r="806" spans="1:11" customFormat="1" x14ac:dyDescent="0.25">
      <c r="A806" s="3472"/>
      <c r="B806" s="1181" t="s">
        <v>4223</v>
      </c>
      <c r="C806" s="1207">
        <f t="shared" ref="C806:H806" si="794">C805/C262</f>
        <v>0.23050839908019355</v>
      </c>
      <c r="D806" s="1208">
        <f t="shared" si="794"/>
        <v>0.13817963352358067</v>
      </c>
      <c r="E806" s="1209">
        <f t="shared" si="794"/>
        <v>0.14768812152533081</v>
      </c>
      <c r="F806" s="1210">
        <f t="shared" si="794"/>
        <v>0.26837267628536388</v>
      </c>
      <c r="G806" s="1239">
        <f t="shared" si="794"/>
        <v>0</v>
      </c>
      <c r="H806" s="1177">
        <f t="shared" si="794"/>
        <v>0.17863951773137449</v>
      </c>
      <c r="I806" s="1198">
        <f t="shared" ref="I806:I808" si="795">AVERAGE(C806:G806)</f>
        <v>0.15694976608289379</v>
      </c>
      <c r="J806" s="1723"/>
      <c r="K806" t="s">
        <v>4330</v>
      </c>
    </row>
    <row r="807" spans="1:11" customFormat="1" x14ac:dyDescent="0.25">
      <c r="A807" s="3472"/>
      <c r="B807" s="1181" t="s">
        <v>4224</v>
      </c>
      <c r="C807" s="1207">
        <f t="shared" ref="C807:H807" si="796">C805/C279</f>
        <v>0.27313493681206685</v>
      </c>
      <c r="D807" s="1208">
        <f t="shared" si="796"/>
        <v>0.55836112434492613</v>
      </c>
      <c r="E807" s="1209">
        <f t="shared" si="796"/>
        <v>0.1419772966740224</v>
      </c>
      <c r="F807" s="1210">
        <f t="shared" si="796"/>
        <v>0.19481949353885381</v>
      </c>
      <c r="G807" s="1239">
        <f t="shared" si="796"/>
        <v>0</v>
      </c>
      <c r="H807" s="1177">
        <f t="shared" si="796"/>
        <v>0.19224527296359439</v>
      </c>
      <c r="I807" s="1198">
        <f t="shared" si="795"/>
        <v>0.23365857027397383</v>
      </c>
      <c r="J807" s="1723"/>
      <c r="K807" t="s">
        <v>4331</v>
      </c>
    </row>
    <row r="808" spans="1:11" customFormat="1" x14ac:dyDescent="0.25">
      <c r="A808" s="3472"/>
      <c r="B808" s="1181" t="s">
        <v>4311</v>
      </c>
      <c r="C808" s="1207">
        <f t="shared" ref="C808:H808" si="797">C805/C282</f>
        <v>0.24907260201377848</v>
      </c>
      <c r="D808" s="1208">
        <f t="shared" si="797"/>
        <v>0.48045325779036824</v>
      </c>
      <c r="E808" s="1209">
        <f t="shared" si="797"/>
        <v>0.1053493357640823</v>
      </c>
      <c r="F808" s="1210">
        <f t="shared" si="797"/>
        <v>0.11668912091613338</v>
      </c>
      <c r="G808" s="1239">
        <f t="shared" si="797"/>
        <v>0</v>
      </c>
      <c r="H808" s="1177">
        <f t="shared" si="797"/>
        <v>0.15024144351744215</v>
      </c>
      <c r="I808" s="1198">
        <f t="shared" si="795"/>
        <v>0.1903128632968725</v>
      </c>
      <c r="J808" s="1723"/>
      <c r="K808" t="s">
        <v>4332</v>
      </c>
    </row>
    <row r="809" spans="1:11" customFormat="1" x14ac:dyDescent="0.25">
      <c r="A809" s="3472"/>
      <c r="B809" s="1203" t="s">
        <v>4333</v>
      </c>
      <c r="C809" s="1213">
        <f>C766/C784</f>
        <v>15.5</v>
      </c>
      <c r="D809" s="1213">
        <f t="shared" ref="D809:E809" si="798">D766/D784</f>
        <v>5</v>
      </c>
      <c r="E809" s="1213">
        <f t="shared" si="798"/>
        <v>5.666666666666667</v>
      </c>
      <c r="F809" s="1213">
        <f>F766/F784</f>
        <v>10</v>
      </c>
      <c r="G809" s="1241"/>
      <c r="H809" s="1213">
        <f>H766/H784</f>
        <v>8.9090909090909083</v>
      </c>
      <c r="I809" s="1213">
        <f>AVERAGE(C809:G809)</f>
        <v>9.0416666666666679</v>
      </c>
      <c r="J809" s="1725"/>
      <c r="K809" s="27" t="s">
        <v>4334</v>
      </c>
    </row>
    <row r="810" spans="1:11" customFormat="1" x14ac:dyDescent="0.25">
      <c r="A810" s="3472"/>
      <c r="B810" s="1181" t="s">
        <v>4223</v>
      </c>
      <c r="C810" s="1207">
        <f t="shared" ref="C810:H810" si="799">C809/C288</f>
        <v>0.32766544117647062</v>
      </c>
      <c r="D810" s="1208">
        <f t="shared" si="799"/>
        <v>0.15328718235369995</v>
      </c>
      <c r="E810" s="1209">
        <f t="shared" si="799"/>
        <v>0.18373438583089308</v>
      </c>
      <c r="F810" s="1210">
        <f t="shared" si="799"/>
        <v>0.59925566138901154</v>
      </c>
      <c r="G810" s="1239">
        <f t="shared" si="799"/>
        <v>0</v>
      </c>
      <c r="H810" s="1177">
        <f t="shared" si="799"/>
        <v>0.28265460872154147</v>
      </c>
      <c r="I810" s="1198">
        <f t="shared" ref="I810:I820" si="800">AVERAGE(C810:G810)</f>
        <v>0.25278853415001501</v>
      </c>
      <c r="J810" s="1723"/>
      <c r="K810" t="s">
        <v>4335</v>
      </c>
    </row>
    <row r="811" spans="1:11" customFormat="1" x14ac:dyDescent="0.25">
      <c r="A811" s="3472"/>
      <c r="B811" s="1181" t="s">
        <v>4224</v>
      </c>
      <c r="C811" s="1207">
        <f t="shared" ref="C811:H811" si="801">C809/C305</f>
        <v>0.40454209029644345</v>
      </c>
      <c r="D811" s="1208">
        <f t="shared" si="801"/>
        <v>0.37689735014149728</v>
      </c>
      <c r="E811" s="1209">
        <f t="shared" si="801"/>
        <v>0.19923252437253683</v>
      </c>
      <c r="F811" s="1210">
        <f t="shared" si="801"/>
        <v>0.39680619404790707</v>
      </c>
      <c r="G811" s="1239">
        <f t="shared" si="801"/>
        <v>0</v>
      </c>
      <c r="H811" s="1177">
        <f t="shared" si="801"/>
        <v>0.31133287867935583</v>
      </c>
      <c r="I811" s="1198">
        <f t="shared" si="800"/>
        <v>0.27549563177167691</v>
      </c>
      <c r="J811" s="1723"/>
      <c r="K811" t="s">
        <v>4336</v>
      </c>
    </row>
    <row r="812" spans="1:11" customFormat="1" x14ac:dyDescent="0.25">
      <c r="A812" s="3472"/>
      <c r="B812" s="1181" t="s">
        <v>4311</v>
      </c>
      <c r="C812" s="1207">
        <f t="shared" ref="C812:H812" si="802">C809/C308</f>
        <v>0.41100141043723559</v>
      </c>
      <c r="D812" s="1208">
        <f t="shared" si="802"/>
        <v>0.31736526946107785</v>
      </c>
      <c r="E812" s="1209">
        <f t="shared" si="802"/>
        <v>0.17097934370922055</v>
      </c>
      <c r="F812" s="1210">
        <f t="shared" si="802"/>
        <v>0.26048088779284834</v>
      </c>
      <c r="G812" s="1239">
        <f t="shared" si="802"/>
        <v>0</v>
      </c>
      <c r="H812" s="1177">
        <f t="shared" si="802"/>
        <v>0.27349109866698568</v>
      </c>
      <c r="I812" s="1198">
        <f t="shared" si="800"/>
        <v>0.23196538228007646</v>
      </c>
      <c r="J812" s="1723"/>
      <c r="K812" t="s">
        <v>4337</v>
      </c>
    </row>
    <row r="813" spans="1:11" s="325" customFormat="1" x14ac:dyDescent="0.25">
      <c r="A813" s="3472"/>
      <c r="B813" s="1203" t="s">
        <v>4338</v>
      </c>
      <c r="C813" s="1206">
        <f>C771/C784</f>
        <v>8</v>
      </c>
      <c r="D813" s="1206">
        <f t="shared" ref="D813:H813" si="803">D771/D784</f>
        <v>0.5</v>
      </c>
      <c r="E813" s="1206">
        <f t="shared" si="803"/>
        <v>1.3333333333333333</v>
      </c>
      <c r="F813" s="1206">
        <f t="shared" si="803"/>
        <v>3.5</v>
      </c>
      <c r="G813" s="1238"/>
      <c r="H813" s="1206">
        <f t="shared" si="803"/>
        <v>3.1818181818181817</v>
      </c>
      <c r="I813" s="1206">
        <f t="shared" si="800"/>
        <v>3.3333333333333335</v>
      </c>
      <c r="J813" s="1718"/>
      <c r="K813" s="1220" t="s">
        <v>4339</v>
      </c>
    </row>
    <row r="814" spans="1:11" s="325" customFormat="1" x14ac:dyDescent="0.25">
      <c r="A814" s="3472"/>
      <c r="B814" s="1182" t="s">
        <v>4223</v>
      </c>
      <c r="C814" s="1207">
        <f t="shared" ref="C814:H814" si="804">C813/C314</f>
        <v>2.4166362641371761</v>
      </c>
      <c r="D814" s="1208">
        <f t="shared" si="804"/>
        <v>6.0168776371308019E-2</v>
      </c>
      <c r="E814" s="1209">
        <f t="shared" si="804"/>
        <v>0.23278488726386348</v>
      </c>
      <c r="F814" s="1210">
        <f t="shared" si="804"/>
        <v>1.2763915547024953</v>
      </c>
      <c r="G814" s="1239">
        <f t="shared" si="804"/>
        <v>0</v>
      </c>
      <c r="H814" s="1199">
        <f t="shared" si="804"/>
        <v>0.52608398757116481</v>
      </c>
      <c r="I814" s="1198">
        <f t="shared" si="800"/>
        <v>0.79719629649496859</v>
      </c>
      <c r="J814" s="1723"/>
      <c r="K814" s="325" t="s">
        <v>4340</v>
      </c>
    </row>
    <row r="815" spans="1:11" x14ac:dyDescent="0.25">
      <c r="A815" s="3472"/>
      <c r="B815" s="1182" t="s">
        <v>4224</v>
      </c>
      <c r="C815" s="1207">
        <f t="shared" ref="C815:H815" si="805">C813/C331</f>
        <v>1.3277186029229626</v>
      </c>
      <c r="D815" s="1208">
        <f t="shared" si="805"/>
        <v>0.10900297619047619</v>
      </c>
      <c r="E815" s="1209">
        <f t="shared" si="805"/>
        <v>0.15029093931837073</v>
      </c>
      <c r="F815" s="1210">
        <f t="shared" si="805"/>
        <v>0.46838025295797631</v>
      </c>
      <c r="G815" s="1239">
        <f t="shared" si="805"/>
        <v>0</v>
      </c>
      <c r="H815" s="1200">
        <f t="shared" si="805"/>
        <v>0.47215390660244189</v>
      </c>
      <c r="I815" s="1198">
        <f t="shared" si="800"/>
        <v>0.41107855427795714</v>
      </c>
      <c r="J815" s="1723"/>
      <c r="K815" s="325" t="s">
        <v>4341</v>
      </c>
    </row>
    <row r="816" spans="1:11" x14ac:dyDescent="0.25">
      <c r="A816" s="3472"/>
      <c r="B816" s="1182" t="s">
        <v>4311</v>
      </c>
      <c r="C816" s="1207">
        <f t="shared" ref="C816:H816" si="806">C813/C334</f>
        <v>0.84304932735426008</v>
      </c>
      <c r="D816" s="1208">
        <f t="shared" si="806"/>
        <v>8.9527027027027029E-2</v>
      </c>
      <c r="E816" s="1209">
        <f t="shared" si="806"/>
        <v>0.15703814138402286</v>
      </c>
      <c r="F816" s="1210">
        <f t="shared" si="806"/>
        <v>0.33800000000000002</v>
      </c>
      <c r="G816" s="1239">
        <f t="shared" si="806"/>
        <v>0</v>
      </c>
      <c r="H816" s="1199">
        <f t="shared" si="806"/>
        <v>0.36961745398826412</v>
      </c>
      <c r="I816" s="1198">
        <f t="shared" si="800"/>
        <v>0.285522899153062</v>
      </c>
      <c r="J816" s="1723"/>
      <c r="K816" s="325" t="s">
        <v>4342</v>
      </c>
    </row>
    <row r="817" spans="1:11" x14ac:dyDescent="0.25">
      <c r="A817" s="3472"/>
      <c r="B817" s="1203" t="s">
        <v>4343</v>
      </c>
      <c r="C817" s="1206">
        <f>C776/C781</f>
        <v>-0.06</v>
      </c>
      <c r="D817" s="1265"/>
      <c r="E817" s="1206">
        <f t="shared" ref="E817:H817" si="807">E776/E781</f>
        <v>0</v>
      </c>
      <c r="F817" s="1206">
        <f t="shared" si="807"/>
        <v>-1.2195121951219513E-2</v>
      </c>
      <c r="G817" s="1238"/>
      <c r="H817" s="1206">
        <f t="shared" si="807"/>
        <v>-2.3255813953488372E-2</v>
      </c>
      <c r="I817" s="1206">
        <f t="shared" si="800"/>
        <v>-2.4065040650406502E-2</v>
      </c>
      <c r="J817" s="1718"/>
      <c r="K817" s="1220" t="s">
        <v>4344</v>
      </c>
    </row>
    <row r="818" spans="1:11" x14ac:dyDescent="0.25">
      <c r="A818" s="3472"/>
      <c r="B818" s="1182" t="s">
        <v>4223</v>
      </c>
      <c r="C818" s="1207">
        <f t="shared" ref="C818:H818" si="808">C817/C340</f>
        <v>4.0787963663890991</v>
      </c>
      <c r="D818" s="1266">
        <f t="shared" si="808"/>
        <v>0</v>
      </c>
      <c r="E818" s="1209">
        <f t="shared" si="808"/>
        <v>0</v>
      </c>
      <c r="F818" s="1210">
        <f t="shared" si="808"/>
        <v>1.8869155962348538</v>
      </c>
      <c r="G818" s="1239">
        <f t="shared" si="808"/>
        <v>0</v>
      </c>
      <c r="H818" s="1199">
        <f t="shared" si="808"/>
        <v>1.6729799796243721</v>
      </c>
      <c r="I818" s="1198">
        <f t="shared" si="800"/>
        <v>1.1931423925247906</v>
      </c>
      <c r="J818" s="1723"/>
      <c r="K818" s="325" t="s">
        <v>4345</v>
      </c>
    </row>
    <row r="819" spans="1:11" x14ac:dyDescent="0.25">
      <c r="A819" s="3472"/>
      <c r="B819" s="1182" t="s">
        <v>4224</v>
      </c>
      <c r="C819" s="1207">
        <f t="shared" ref="C819:H819" si="809">C817/C357</f>
        <v>4.1860068259385663</v>
      </c>
      <c r="D819" s="1266">
        <f t="shared" si="809"/>
        <v>0</v>
      </c>
      <c r="E819" s="1209">
        <f t="shared" si="809"/>
        <v>0</v>
      </c>
      <c r="F819" s="1210">
        <f t="shared" si="809"/>
        <v>0.62821259555879139</v>
      </c>
      <c r="G819" s="1239">
        <f t="shared" si="809"/>
        <v>0</v>
      </c>
      <c r="H819" s="1199">
        <f t="shared" si="809"/>
        <v>1.5179437327795962</v>
      </c>
      <c r="I819" s="1198">
        <f t="shared" si="800"/>
        <v>0.96284388429947154</v>
      </c>
      <c r="J819" s="1723"/>
      <c r="K819" s="325" t="s">
        <v>4346</v>
      </c>
    </row>
    <row r="820" spans="1:11" ht="15.75" thickBot="1" x14ac:dyDescent="0.3">
      <c r="A820" s="3473"/>
      <c r="B820" s="1183" t="s">
        <v>4311</v>
      </c>
      <c r="C820" s="1215">
        <f t="shared" ref="C820:H820" si="810">C817/C360</f>
        <v>4.3917765709852601</v>
      </c>
      <c r="D820" s="1269">
        <f t="shared" si="810"/>
        <v>0</v>
      </c>
      <c r="E820" s="1217">
        <f t="shared" si="810"/>
        <v>0</v>
      </c>
      <c r="F820" s="1218">
        <f t="shared" si="810"/>
        <v>0.65121073872609236</v>
      </c>
      <c r="G820" s="1242">
        <f t="shared" si="810"/>
        <v>0</v>
      </c>
      <c r="H820" s="1201">
        <f t="shared" si="810"/>
        <v>1.5965788370647664</v>
      </c>
      <c r="I820" s="1202">
        <f t="shared" si="800"/>
        <v>1.0085974619422706</v>
      </c>
      <c r="J820" s="1723"/>
      <c r="K820" s="325" t="s">
        <v>4347</v>
      </c>
    </row>
    <row r="821" spans="1:11" customFormat="1" x14ac:dyDescent="0.25">
      <c r="A821" s="3471" t="s">
        <v>2271</v>
      </c>
      <c r="B821" s="844" t="s">
        <v>935</v>
      </c>
      <c r="C821" s="1235"/>
      <c r="D821" s="1235"/>
      <c r="E821" s="1245">
        <f>SG!B475</f>
        <v>16</v>
      </c>
      <c r="F821" s="1235"/>
      <c r="G821" s="1235"/>
      <c r="H821" s="826">
        <f>SUM(C821:G821)</f>
        <v>16</v>
      </c>
      <c r="I821" s="1222">
        <f>AVERAGE(C821:G821)</f>
        <v>16</v>
      </c>
      <c r="J821" s="1715"/>
      <c r="K821" s="27" t="s">
        <v>4264</v>
      </c>
    </row>
    <row r="822" spans="1:11" customFormat="1" x14ac:dyDescent="0.25">
      <c r="A822" s="3472"/>
      <c r="B822" s="845" t="s">
        <v>4265</v>
      </c>
      <c r="C822" s="1236">
        <f t="shared" ref="C822:H822" si="811">C821/C2</f>
        <v>0</v>
      </c>
      <c r="D822" s="1236">
        <f t="shared" si="811"/>
        <v>0</v>
      </c>
      <c r="E822" s="1186">
        <f t="shared" si="811"/>
        <v>6.7903068369901966E-4</v>
      </c>
      <c r="F822" s="1236">
        <f t="shared" si="811"/>
        <v>0</v>
      </c>
      <c r="G822" s="1236">
        <f t="shared" si="811"/>
        <v>0</v>
      </c>
      <c r="H822" s="1194">
        <f t="shared" si="811"/>
        <v>1.3645822672534371E-4</v>
      </c>
      <c r="I822" s="1189">
        <f t="shared" ref="I822:I825" si="812">AVERAGE(C822:G822)</f>
        <v>1.3580613673980392E-4</v>
      </c>
      <c r="J822" s="1716"/>
      <c r="K822" t="s">
        <v>4266</v>
      </c>
    </row>
    <row r="823" spans="1:11" customFormat="1" x14ac:dyDescent="0.25">
      <c r="A823" s="3472"/>
      <c r="B823" s="845" t="s">
        <v>4267</v>
      </c>
      <c r="C823" s="1236">
        <f t="shared" ref="C823:H823" si="813">C821/C19</f>
        <v>0</v>
      </c>
      <c r="D823" s="1236">
        <f t="shared" si="813"/>
        <v>0</v>
      </c>
      <c r="E823" s="1186">
        <f t="shared" si="813"/>
        <v>1.2445550715619166E-3</v>
      </c>
      <c r="F823" s="1236">
        <f t="shared" si="813"/>
        <v>0</v>
      </c>
      <c r="G823" s="1236">
        <f t="shared" si="813"/>
        <v>0</v>
      </c>
      <c r="H823" s="1194">
        <f t="shared" si="813"/>
        <v>3.0157952275040525E-4</v>
      </c>
      <c r="I823" s="1189">
        <f t="shared" si="812"/>
        <v>2.489110143123833E-4</v>
      </c>
      <c r="J823" s="1716"/>
      <c r="K823" t="s">
        <v>4268</v>
      </c>
    </row>
    <row r="824" spans="1:11" customFormat="1" x14ac:dyDescent="0.25">
      <c r="A824" s="3472"/>
      <c r="B824" s="845" t="s">
        <v>4269</v>
      </c>
      <c r="C824" s="1236">
        <f t="shared" ref="C824:H824" si="814">C821/C7</f>
        <v>0</v>
      </c>
      <c r="D824" s="1236">
        <f t="shared" si="814"/>
        <v>0</v>
      </c>
      <c r="E824" s="1186">
        <f t="shared" si="814"/>
        <v>6.7142257658413763E-3</v>
      </c>
      <c r="F824" s="1236">
        <f t="shared" si="814"/>
        <v>0</v>
      </c>
      <c r="G824" s="1236">
        <f t="shared" si="814"/>
        <v>0</v>
      </c>
      <c r="H824" s="1194">
        <f t="shared" si="814"/>
        <v>1.1816838995568684E-3</v>
      </c>
      <c r="I824" s="1189">
        <f t="shared" si="812"/>
        <v>1.3428451531682752E-3</v>
      </c>
      <c r="J824" s="1716"/>
      <c r="K824" t="s">
        <v>4270</v>
      </c>
    </row>
    <row r="825" spans="1:11" customFormat="1" x14ac:dyDescent="0.25">
      <c r="A825" s="3472"/>
      <c r="B825" s="845" t="s">
        <v>4271</v>
      </c>
      <c r="C825" s="1236">
        <f t="shared" ref="C825:H825" si="815">C821/C13</f>
        <v>0</v>
      </c>
      <c r="D825" s="1236">
        <f t="shared" si="815"/>
        <v>0</v>
      </c>
      <c r="E825" s="1186">
        <f t="shared" si="815"/>
        <v>7.5117370892018778E-3</v>
      </c>
      <c r="F825" s="1236">
        <f t="shared" si="815"/>
        <v>0</v>
      </c>
      <c r="G825" s="1236">
        <f t="shared" si="815"/>
        <v>0</v>
      </c>
      <c r="H825" s="1205">
        <f t="shared" si="815"/>
        <v>2.2643645626945937E-3</v>
      </c>
      <c r="I825" s="1193">
        <f t="shared" si="812"/>
        <v>1.5023474178403756E-3</v>
      </c>
      <c r="J825" s="1717"/>
      <c r="K825" t="s">
        <v>4272</v>
      </c>
    </row>
    <row r="826" spans="1:11" customFormat="1" x14ac:dyDescent="0.25">
      <c r="A826" s="3472"/>
      <c r="B826" s="1203" t="s">
        <v>4273</v>
      </c>
      <c r="C826" s="1237"/>
      <c r="D826" s="1237"/>
      <c r="E826" s="1246">
        <f>SG!C475</f>
        <v>0</v>
      </c>
      <c r="F826" s="1237"/>
      <c r="G826" s="1237"/>
      <c r="H826" s="1204">
        <f>SUM(C826:G826)</f>
        <v>0</v>
      </c>
      <c r="I826" s="1206">
        <f>AVERAGE(C826:G826)</f>
        <v>0</v>
      </c>
      <c r="J826" s="1718"/>
      <c r="K826" s="27" t="s">
        <v>4274</v>
      </c>
    </row>
    <row r="827" spans="1:11" customFormat="1" x14ac:dyDescent="0.25">
      <c r="A827" s="3472"/>
      <c r="B827" s="845" t="s">
        <v>4275</v>
      </c>
      <c r="C827" s="1236">
        <f t="shared" ref="C827:H827" si="816">C826/C28</f>
        <v>0</v>
      </c>
      <c r="D827" s="1236">
        <f t="shared" si="816"/>
        <v>0</v>
      </c>
      <c r="E827" s="1186">
        <f t="shared" si="816"/>
        <v>0</v>
      </c>
      <c r="F827" s="1236">
        <f t="shared" si="816"/>
        <v>0</v>
      </c>
      <c r="G827" s="1236">
        <f t="shared" si="816"/>
        <v>0</v>
      </c>
      <c r="H827" s="1192">
        <f t="shared" si="816"/>
        <v>0</v>
      </c>
      <c r="I827" s="1193">
        <f t="shared" ref="I827:I830" si="817">AVERAGE(C827:G827)</f>
        <v>0</v>
      </c>
      <c r="J827" s="1717"/>
      <c r="K827" t="s">
        <v>4276</v>
      </c>
    </row>
    <row r="828" spans="1:11" customFormat="1" x14ac:dyDescent="0.25">
      <c r="A828" s="3472"/>
      <c r="B828" s="845" t="s">
        <v>4277</v>
      </c>
      <c r="C828" s="1236">
        <f t="shared" ref="C828:H828" si="818">C826/C45</f>
        <v>0</v>
      </c>
      <c r="D828" s="1236">
        <f t="shared" si="818"/>
        <v>0</v>
      </c>
      <c r="E828" s="1186">
        <f t="shared" si="818"/>
        <v>0</v>
      </c>
      <c r="F828" s="1236">
        <f t="shared" si="818"/>
        <v>0</v>
      </c>
      <c r="G828" s="1236">
        <f t="shared" si="818"/>
        <v>0</v>
      </c>
      <c r="H828" s="1192">
        <f t="shared" si="818"/>
        <v>0</v>
      </c>
      <c r="I828" s="1193">
        <f t="shared" si="817"/>
        <v>0</v>
      </c>
      <c r="J828" s="1717"/>
      <c r="K828" t="s">
        <v>4278</v>
      </c>
    </row>
    <row r="829" spans="1:11" customFormat="1" x14ac:dyDescent="0.25">
      <c r="A829" s="3472"/>
      <c r="B829" s="845" t="s">
        <v>4279</v>
      </c>
      <c r="C829" s="1236">
        <f t="shared" ref="C829:H829" si="819">C826/C33</f>
        <v>0</v>
      </c>
      <c r="D829" s="1236">
        <f t="shared" si="819"/>
        <v>0</v>
      </c>
      <c r="E829" s="1186">
        <f t="shared" si="819"/>
        <v>0</v>
      </c>
      <c r="F829" s="1236">
        <f t="shared" si="819"/>
        <v>0</v>
      </c>
      <c r="G829" s="1236">
        <f t="shared" si="819"/>
        <v>0</v>
      </c>
      <c r="H829" s="1192">
        <f t="shared" si="819"/>
        <v>0</v>
      </c>
      <c r="I829" s="1193">
        <f t="shared" si="817"/>
        <v>0</v>
      </c>
      <c r="J829" s="1717"/>
      <c r="K829" t="s">
        <v>4280</v>
      </c>
    </row>
    <row r="830" spans="1:11" customFormat="1" x14ac:dyDescent="0.25">
      <c r="A830" s="3472"/>
      <c r="B830" s="845" t="s">
        <v>4281</v>
      </c>
      <c r="C830" s="1236">
        <f t="shared" ref="C830:H830" si="820">C826/C39</f>
        <v>0</v>
      </c>
      <c r="D830" s="1236">
        <f t="shared" si="820"/>
        <v>0</v>
      </c>
      <c r="E830" s="1186">
        <f t="shared" si="820"/>
        <v>0</v>
      </c>
      <c r="F830" s="1236">
        <f t="shared" si="820"/>
        <v>0</v>
      </c>
      <c r="G830" s="1236">
        <f t="shared" si="820"/>
        <v>0</v>
      </c>
      <c r="H830" s="1192">
        <f t="shared" si="820"/>
        <v>0</v>
      </c>
      <c r="I830" s="1193">
        <f t="shared" si="817"/>
        <v>0</v>
      </c>
      <c r="J830" s="1717"/>
      <c r="K830" t="s">
        <v>4282</v>
      </c>
    </row>
    <row r="831" spans="1:11" customFormat="1" x14ac:dyDescent="0.25">
      <c r="A831" s="3472"/>
      <c r="B831" s="1203" t="s">
        <v>4283</v>
      </c>
      <c r="C831" s="1237"/>
      <c r="D831" s="1237"/>
      <c r="E831" s="1246">
        <f>SG!F475</f>
        <v>0</v>
      </c>
      <c r="F831" s="1237"/>
      <c r="G831" s="1237"/>
      <c r="H831" s="1204">
        <f>SUM(C831:G831)</f>
        <v>0</v>
      </c>
      <c r="I831" s="1206">
        <f>AVERAGE(C831:G831)</f>
        <v>0</v>
      </c>
      <c r="J831" s="1719"/>
      <c r="K831" s="1178" t="s">
        <v>4284</v>
      </c>
    </row>
    <row r="832" spans="1:11" customFormat="1" x14ac:dyDescent="0.25">
      <c r="A832" s="3472"/>
      <c r="B832" s="845" t="s">
        <v>4285</v>
      </c>
      <c r="C832" s="1236">
        <f t="shared" ref="C832:H832" si="821">C831/C54</f>
        <v>0</v>
      </c>
      <c r="D832" s="1236">
        <f t="shared" si="821"/>
        <v>0</v>
      </c>
      <c r="E832" s="1186">
        <f t="shared" si="821"/>
        <v>0</v>
      </c>
      <c r="F832" s="1236">
        <f t="shared" si="821"/>
        <v>0</v>
      </c>
      <c r="G832" s="1236">
        <f t="shared" si="821"/>
        <v>0</v>
      </c>
      <c r="H832" s="1194">
        <f t="shared" si="821"/>
        <v>0</v>
      </c>
      <c r="I832" s="1193">
        <f t="shared" ref="I832:I835" si="822">AVERAGE(C832:G832)</f>
        <v>0</v>
      </c>
      <c r="J832" s="1717"/>
      <c r="K832" t="s">
        <v>4286</v>
      </c>
    </row>
    <row r="833" spans="1:11" customFormat="1" x14ac:dyDescent="0.25">
      <c r="A833" s="3472"/>
      <c r="B833" s="845" t="s">
        <v>4287</v>
      </c>
      <c r="C833" s="1236">
        <f t="shared" ref="C833:H833" si="823">C831/C71</f>
        <v>0</v>
      </c>
      <c r="D833" s="1236">
        <f t="shared" si="823"/>
        <v>0</v>
      </c>
      <c r="E833" s="1186">
        <f t="shared" si="823"/>
        <v>0</v>
      </c>
      <c r="F833" s="1236">
        <f t="shared" si="823"/>
        <v>0</v>
      </c>
      <c r="G833" s="1236">
        <f t="shared" si="823"/>
        <v>0</v>
      </c>
      <c r="H833" s="1194">
        <f t="shared" si="823"/>
        <v>0</v>
      </c>
      <c r="I833" s="1193">
        <f t="shared" si="822"/>
        <v>0</v>
      </c>
      <c r="J833" s="1717"/>
      <c r="K833" t="s">
        <v>4288</v>
      </c>
    </row>
    <row r="834" spans="1:11" customFormat="1" x14ac:dyDescent="0.25">
      <c r="A834" s="3472"/>
      <c r="B834" s="845" t="s">
        <v>4289</v>
      </c>
      <c r="C834" s="1243">
        <v>0.1</v>
      </c>
      <c r="D834" s="1244">
        <v>0.1</v>
      </c>
      <c r="E834" s="1186">
        <v>0.1</v>
      </c>
      <c r="F834" s="1236">
        <v>0.1</v>
      </c>
      <c r="G834" s="1236">
        <v>0.1</v>
      </c>
      <c r="H834" s="1190">
        <f>E834</f>
        <v>0.1</v>
      </c>
      <c r="I834" s="1191">
        <f t="shared" si="822"/>
        <v>0.1</v>
      </c>
      <c r="J834" s="1720"/>
      <c r="K834" t="s">
        <v>4290</v>
      </c>
    </row>
    <row r="835" spans="1:11" customFormat="1" x14ac:dyDescent="0.25">
      <c r="A835" s="3472"/>
      <c r="B835" s="845" t="s">
        <v>4291</v>
      </c>
      <c r="C835" s="1236" t="e">
        <f>C831/C826</f>
        <v>#DIV/0!</v>
      </c>
      <c r="D835" s="1236" t="e">
        <f t="shared" ref="D835:H835" si="824">D831/D826</f>
        <v>#DIV/0!</v>
      </c>
      <c r="E835" s="1186" t="e">
        <f t="shared" si="824"/>
        <v>#DIV/0!</v>
      </c>
      <c r="F835" s="1236" t="e">
        <f t="shared" si="824"/>
        <v>#DIV/0!</v>
      </c>
      <c r="G835" s="1236" t="e">
        <f t="shared" si="824"/>
        <v>#DIV/0!</v>
      </c>
      <c r="H835" s="1205" t="e">
        <f t="shared" si="824"/>
        <v>#DIV/0!</v>
      </c>
      <c r="I835" s="1191" t="e">
        <f t="shared" si="822"/>
        <v>#DIV/0!</v>
      </c>
      <c r="J835" s="1720"/>
      <c r="K835" t="s">
        <v>4292</v>
      </c>
    </row>
    <row r="836" spans="1:11" customFormat="1" x14ac:dyDescent="0.25">
      <c r="A836" s="3472"/>
      <c r="B836" s="1203" t="s">
        <v>10</v>
      </c>
      <c r="C836" s="1237"/>
      <c r="D836" s="1237"/>
      <c r="E836" s="1246">
        <f>SG!G475</f>
        <v>50</v>
      </c>
      <c r="F836" s="1237"/>
      <c r="G836" s="1237"/>
      <c r="H836" s="1204">
        <f>SUM(C836:G836)</f>
        <v>50</v>
      </c>
      <c r="I836" s="1204">
        <f>AVERAGE(C836:G836)</f>
        <v>50</v>
      </c>
      <c r="J836" s="1721"/>
      <c r="K836" s="27" t="s">
        <v>4293</v>
      </c>
    </row>
    <row r="837" spans="1:11" customFormat="1" x14ac:dyDescent="0.25">
      <c r="A837" s="3472"/>
      <c r="B837" s="845" t="s">
        <v>4294</v>
      </c>
      <c r="C837" s="1236">
        <f t="shared" ref="C837:H837" si="825">C836/C80</f>
        <v>0</v>
      </c>
      <c r="D837" s="1236">
        <f t="shared" si="825"/>
        <v>0</v>
      </c>
      <c r="E837" s="1186">
        <f t="shared" si="825"/>
        <v>3.6704251820530889E-4</v>
      </c>
      <c r="F837" s="1236">
        <f t="shared" si="825"/>
        <v>0</v>
      </c>
      <c r="G837" s="1236">
        <f t="shared" si="825"/>
        <v>0</v>
      </c>
      <c r="H837" s="1194">
        <f t="shared" si="825"/>
        <v>8.7746699846618764E-5</v>
      </c>
      <c r="I837" s="1189">
        <f t="shared" ref="I837:I838" si="826">AVERAGE(C837:G837)</f>
        <v>7.3408503641061784E-5</v>
      </c>
      <c r="J837" s="1716"/>
      <c r="K837" t="s">
        <v>4295</v>
      </c>
    </row>
    <row r="838" spans="1:11" customFormat="1" x14ac:dyDescent="0.25">
      <c r="A838" s="3472"/>
      <c r="B838" s="845" t="s">
        <v>4296</v>
      </c>
      <c r="C838" s="1236">
        <f t="shared" ref="C838:H838" si="827">C836/C97</f>
        <v>0</v>
      </c>
      <c r="D838" s="1236">
        <f t="shared" si="827"/>
        <v>0</v>
      </c>
      <c r="E838" s="1186">
        <f t="shared" si="827"/>
        <v>5.9640961412297968E-4</v>
      </c>
      <c r="F838" s="1236">
        <f t="shared" si="827"/>
        <v>0</v>
      </c>
      <c r="G838" s="1236">
        <f t="shared" si="827"/>
        <v>0</v>
      </c>
      <c r="H838" s="1194">
        <f t="shared" si="827"/>
        <v>1.8947073245595753E-4</v>
      </c>
      <c r="I838" s="1189">
        <f t="shared" si="826"/>
        <v>1.1928192282459594E-4</v>
      </c>
      <c r="J838" s="1716"/>
      <c r="K838" t="s">
        <v>4297</v>
      </c>
    </row>
    <row r="839" spans="1:11" customFormat="1" x14ac:dyDescent="0.25">
      <c r="A839" s="3472"/>
      <c r="B839" s="1203" t="s">
        <v>14</v>
      </c>
      <c r="C839" s="1237"/>
      <c r="D839" s="1237">
        <f>BPCE!J468</f>
        <v>0</v>
      </c>
      <c r="E839" s="1246">
        <f>SG!J475</f>
        <v>2</v>
      </c>
      <c r="F839" s="1237"/>
      <c r="G839" s="1237"/>
      <c r="H839" s="1204">
        <f>SUM(C839:G839)</f>
        <v>2</v>
      </c>
      <c r="I839" s="1221">
        <f>AVERAGE(C839:G839)</f>
        <v>1</v>
      </c>
      <c r="J839" s="1722"/>
      <c r="K839" s="27" t="s">
        <v>4298</v>
      </c>
    </row>
    <row r="840" spans="1:11" customFormat="1" x14ac:dyDescent="0.25">
      <c r="A840" s="3472"/>
      <c r="B840" s="845" t="s">
        <v>4299</v>
      </c>
      <c r="C840" s="1236">
        <f t="shared" ref="C840:H840" si="828">C839/C106</f>
        <v>0</v>
      </c>
      <c r="D840" s="1236">
        <f t="shared" si="828"/>
        <v>0</v>
      </c>
      <c r="E840" s="1186">
        <f t="shared" si="828"/>
        <v>2.617801047120419E-3</v>
      </c>
      <c r="F840" s="1236">
        <f t="shared" si="828"/>
        <v>0</v>
      </c>
      <c r="G840" s="1236">
        <f t="shared" si="828"/>
        <v>0</v>
      </c>
      <c r="H840" s="1194">
        <f t="shared" si="828"/>
        <v>5.3763440860215054E-4</v>
      </c>
      <c r="I840" s="1189">
        <f t="shared" ref="I840:I843" si="829">AVERAGE(C840:G840)</f>
        <v>5.2356020942408382E-4</v>
      </c>
      <c r="J840" s="1716"/>
      <c r="K840" t="s">
        <v>4300</v>
      </c>
    </row>
    <row r="841" spans="1:11" customFormat="1" x14ac:dyDescent="0.25">
      <c r="A841" s="3472"/>
      <c r="B841" s="845" t="s">
        <v>4301</v>
      </c>
      <c r="C841" s="1236">
        <f t="shared" ref="C841:H841" si="830">C839/C123</f>
        <v>0</v>
      </c>
      <c r="D841" s="1236">
        <f t="shared" si="830"/>
        <v>0</v>
      </c>
      <c r="E841" s="1186">
        <f t="shared" si="830"/>
        <v>4.4247787610619468E-3</v>
      </c>
      <c r="F841" s="1236">
        <f t="shared" si="830"/>
        <v>0</v>
      </c>
      <c r="G841" s="1236">
        <f t="shared" si="830"/>
        <v>0</v>
      </c>
      <c r="H841" s="1194">
        <f t="shared" si="830"/>
        <v>1.0787486515641855E-3</v>
      </c>
      <c r="I841" s="1189">
        <f t="shared" si="829"/>
        <v>8.8495575221238937E-4</v>
      </c>
      <c r="J841" s="1716"/>
      <c r="K841" t="s">
        <v>4302</v>
      </c>
    </row>
    <row r="842" spans="1:11" customFormat="1" x14ac:dyDescent="0.25">
      <c r="A842" s="3472"/>
      <c r="B842" s="845" t="s">
        <v>4303</v>
      </c>
      <c r="C842" s="1236">
        <f t="shared" ref="C842:H842" si="831">C839/C111</f>
        <v>0</v>
      </c>
      <c r="D842" s="1236">
        <f t="shared" si="831"/>
        <v>0</v>
      </c>
      <c r="E842" s="1186">
        <f t="shared" si="831"/>
        <v>1.4705882352941176E-2</v>
      </c>
      <c r="F842" s="1236">
        <f t="shared" si="831"/>
        <v>0</v>
      </c>
      <c r="G842" s="1236">
        <f t="shared" si="831"/>
        <v>0</v>
      </c>
      <c r="H842" s="1194">
        <f t="shared" si="831"/>
        <v>3.1201248049921998E-3</v>
      </c>
      <c r="I842" s="1189">
        <f t="shared" si="829"/>
        <v>2.9411764705882353E-3</v>
      </c>
      <c r="J842" s="1716"/>
      <c r="K842" t="s">
        <v>4304</v>
      </c>
    </row>
    <row r="843" spans="1:11" customFormat="1" x14ac:dyDescent="0.25">
      <c r="A843" s="3472"/>
      <c r="B843" s="845" t="s">
        <v>4305</v>
      </c>
      <c r="C843" s="1236">
        <f t="shared" ref="C843:H843" si="832">C839/C117</f>
        <v>0</v>
      </c>
      <c r="D843" s="1236">
        <f t="shared" si="832"/>
        <v>0</v>
      </c>
      <c r="E843" s="1186">
        <f t="shared" si="832"/>
        <v>1.9047619047619049E-2</v>
      </c>
      <c r="F843" s="1236">
        <f t="shared" si="832"/>
        <v>0</v>
      </c>
      <c r="G843" s="1236">
        <f t="shared" si="832"/>
        <v>0</v>
      </c>
      <c r="H843" s="1205">
        <f t="shared" si="832"/>
        <v>5.1150895140664966E-3</v>
      </c>
      <c r="I843" s="1193">
        <f t="shared" si="829"/>
        <v>3.80952380952381E-3</v>
      </c>
      <c r="J843" s="1717"/>
      <c r="K843" t="s">
        <v>4306</v>
      </c>
    </row>
    <row r="844" spans="1:11" customFormat="1" x14ac:dyDescent="0.25">
      <c r="A844" s="3472"/>
      <c r="B844" s="1203" t="s">
        <v>4307</v>
      </c>
      <c r="C844" s="1238"/>
      <c r="D844" s="1238"/>
      <c r="E844" s="1246">
        <f>E821/E836</f>
        <v>0.32</v>
      </c>
      <c r="F844" s="1238"/>
      <c r="G844" s="1238"/>
      <c r="H844" s="1206">
        <f>H821/H836</f>
        <v>0.32</v>
      </c>
      <c r="I844" s="1206">
        <f>AVERAGE(C844:G844)</f>
        <v>0.32</v>
      </c>
      <c r="J844" s="1718"/>
      <c r="K844" s="27" t="s">
        <v>4308</v>
      </c>
    </row>
    <row r="845" spans="1:11" customFormat="1" x14ac:dyDescent="0.25">
      <c r="A845" s="3472"/>
      <c r="B845" s="845" t="s">
        <v>4223</v>
      </c>
      <c r="C845" s="1239">
        <f t="shared" ref="C845:H845" si="833">C844/C132</f>
        <v>0</v>
      </c>
      <c r="D845" s="1239">
        <f t="shared" si="833"/>
        <v>0</v>
      </c>
      <c r="E845" s="1186"/>
      <c r="F845" s="1239">
        <f t="shared" si="833"/>
        <v>0</v>
      </c>
      <c r="G845" s="1239">
        <f t="shared" si="833"/>
        <v>0</v>
      </c>
      <c r="H845" s="1177">
        <f t="shared" si="833"/>
        <v>1.5551379933817759</v>
      </c>
      <c r="I845" s="1198">
        <f>AVERAGE(C845:G845)</f>
        <v>0</v>
      </c>
      <c r="J845" s="1723"/>
      <c r="K845" t="s">
        <v>4309</v>
      </c>
    </row>
    <row r="846" spans="1:11" customFormat="1" x14ac:dyDescent="0.25">
      <c r="A846" s="3472"/>
      <c r="B846" s="845" t="s">
        <v>4224</v>
      </c>
      <c r="C846" s="1239">
        <f t="shared" ref="C846:H846" si="834">C844/C135</f>
        <v>0</v>
      </c>
      <c r="D846" s="1239">
        <f t="shared" si="834"/>
        <v>0</v>
      </c>
      <c r="E846" s="1186"/>
      <c r="F846" s="1239">
        <f t="shared" si="834"/>
        <v>0</v>
      </c>
      <c r="G846" s="1239">
        <f t="shared" si="834"/>
        <v>0</v>
      </c>
      <c r="H846" s="1177">
        <f t="shared" si="834"/>
        <v>1.5916944999434539</v>
      </c>
      <c r="I846" s="1198">
        <f t="shared" ref="I846:I847" si="835">AVERAGE(C846:G846)</f>
        <v>0</v>
      </c>
      <c r="J846" s="1723"/>
      <c r="K846" t="s">
        <v>4310</v>
      </c>
    </row>
    <row r="847" spans="1:11" customFormat="1" x14ac:dyDescent="0.25">
      <c r="A847" s="3472"/>
      <c r="B847" s="845" t="s">
        <v>4311</v>
      </c>
      <c r="C847" s="1239">
        <f t="shared" ref="C847:H847" si="836">C844/C152</f>
        <v>0</v>
      </c>
      <c r="D847" s="1239">
        <f t="shared" si="836"/>
        <v>0</v>
      </c>
      <c r="E847" s="1186"/>
      <c r="F847" s="1239">
        <f t="shared" si="836"/>
        <v>0</v>
      </c>
      <c r="G847" s="1239">
        <f t="shared" si="836"/>
        <v>0</v>
      </c>
      <c r="H847" s="1177">
        <f t="shared" si="836"/>
        <v>1.7891380270283952</v>
      </c>
      <c r="I847" s="1198">
        <f t="shared" si="835"/>
        <v>0</v>
      </c>
      <c r="J847" s="1723"/>
      <c r="K847" t="s">
        <v>4312</v>
      </c>
    </row>
    <row r="848" spans="1:11" customFormat="1" x14ac:dyDescent="0.25">
      <c r="A848" s="3472"/>
      <c r="B848" s="1203" t="s">
        <v>4313</v>
      </c>
      <c r="C848" s="1238"/>
      <c r="D848" s="1238"/>
      <c r="E848" s="2496">
        <f>E826/E836</f>
        <v>0</v>
      </c>
      <c r="F848" s="1238"/>
      <c r="G848" s="1238"/>
      <c r="H848" s="1206">
        <f>H826/H836</f>
        <v>0</v>
      </c>
      <c r="I848" s="1206">
        <f>AVERAGE(C848:G848)</f>
        <v>0</v>
      </c>
      <c r="J848" s="1718"/>
      <c r="K848" s="27" t="s">
        <v>4314</v>
      </c>
    </row>
    <row r="849" spans="1:11" s="1" customFormat="1" x14ac:dyDescent="0.25">
      <c r="A849" s="3472"/>
      <c r="B849" s="845" t="s">
        <v>4223</v>
      </c>
      <c r="C849" s="1239">
        <f t="shared" ref="C849:H849" si="837">C848/C158</f>
        <v>0</v>
      </c>
      <c r="D849" s="1239">
        <f t="shared" si="837"/>
        <v>0</v>
      </c>
      <c r="E849" s="2497"/>
      <c r="F849" s="1239">
        <f t="shared" si="837"/>
        <v>0</v>
      </c>
      <c r="G849" s="1239">
        <f t="shared" si="837"/>
        <v>0</v>
      </c>
      <c r="H849" s="1177">
        <f t="shared" si="837"/>
        <v>0</v>
      </c>
      <c r="I849" s="1198">
        <f t="shared" ref="I849:I851" si="838">AVERAGE(C849:G849)</f>
        <v>0</v>
      </c>
      <c r="J849" s="1723"/>
      <c r="K849" t="s">
        <v>4315</v>
      </c>
    </row>
    <row r="850" spans="1:11" s="1" customFormat="1" x14ac:dyDescent="0.25">
      <c r="A850" s="3472"/>
      <c r="B850" s="845" t="s">
        <v>4224</v>
      </c>
      <c r="C850" s="1239">
        <f t="shared" ref="C850:H850" si="839">C848/C175</f>
        <v>0</v>
      </c>
      <c r="D850" s="1239">
        <f t="shared" si="839"/>
        <v>0</v>
      </c>
      <c r="E850" s="1186">
        <f>E848/E175</f>
        <v>0</v>
      </c>
      <c r="F850" s="1239">
        <f t="shared" si="839"/>
        <v>0</v>
      </c>
      <c r="G850" s="1239">
        <f t="shared" si="839"/>
        <v>0</v>
      </c>
      <c r="H850" s="1177">
        <f t="shared" si="839"/>
        <v>0</v>
      </c>
      <c r="I850" s="1198">
        <f t="shared" si="838"/>
        <v>0</v>
      </c>
      <c r="J850" s="1723"/>
      <c r="K850" t="s">
        <v>4316</v>
      </c>
    </row>
    <row r="851" spans="1:11" s="1" customFormat="1" x14ac:dyDescent="0.25">
      <c r="A851" s="3472"/>
      <c r="B851" s="845" t="s">
        <v>4311</v>
      </c>
      <c r="C851" s="1239">
        <f t="shared" ref="C851:H851" si="840">C848/C178</f>
        <v>0</v>
      </c>
      <c r="D851" s="1239">
        <f t="shared" si="840"/>
        <v>0</v>
      </c>
      <c r="E851" s="1186">
        <f>E848/E178</f>
        <v>0</v>
      </c>
      <c r="F851" s="1239">
        <f t="shared" si="840"/>
        <v>0</v>
      </c>
      <c r="G851" s="1239">
        <f t="shared" si="840"/>
        <v>0</v>
      </c>
      <c r="H851" s="1177">
        <f t="shared" si="840"/>
        <v>0</v>
      </c>
      <c r="I851" s="1198">
        <f t="shared" si="838"/>
        <v>0</v>
      </c>
      <c r="J851" s="1723"/>
      <c r="K851" t="s">
        <v>4317</v>
      </c>
    </row>
    <row r="852" spans="1:11" customFormat="1" x14ac:dyDescent="0.25">
      <c r="A852" s="3472"/>
      <c r="B852" s="1203" t="s">
        <v>4318</v>
      </c>
      <c r="C852" s="1238"/>
      <c r="D852" s="1238"/>
      <c r="E852" s="1206">
        <f t="shared" ref="E852" si="841">E826/E821</f>
        <v>0</v>
      </c>
      <c r="F852" s="1238"/>
      <c r="G852" s="1238"/>
      <c r="H852" s="1206">
        <f>H826/H821</f>
        <v>0</v>
      </c>
      <c r="I852" s="1206">
        <f>AVERAGE(C852:G852)</f>
        <v>0</v>
      </c>
      <c r="J852" s="1718"/>
      <c r="K852" s="27" t="s">
        <v>4319</v>
      </c>
    </row>
    <row r="853" spans="1:11" customFormat="1" x14ac:dyDescent="0.25">
      <c r="A853" s="3472"/>
      <c r="B853" s="1181" t="s">
        <v>4223</v>
      </c>
      <c r="C853" s="1239">
        <f t="shared" ref="C853:H853" si="842">C852/C210</f>
        <v>0</v>
      </c>
      <c r="D853" s="1239">
        <f t="shared" si="842"/>
        <v>0</v>
      </c>
      <c r="E853" s="1209">
        <f t="shared" si="842"/>
        <v>0</v>
      </c>
      <c r="F853" s="1239">
        <f t="shared" si="842"/>
        <v>0</v>
      </c>
      <c r="G853" s="1239">
        <f t="shared" si="842"/>
        <v>0</v>
      </c>
      <c r="H853" s="1177">
        <f t="shared" si="842"/>
        <v>0</v>
      </c>
      <c r="I853" s="1198">
        <f t="shared" ref="I853:I855" si="843">AVERAGE(C853:G853)</f>
        <v>0</v>
      </c>
      <c r="J853" s="1723"/>
      <c r="K853" t="s">
        <v>4320</v>
      </c>
    </row>
    <row r="854" spans="1:11" customFormat="1" x14ac:dyDescent="0.25">
      <c r="A854" s="3472"/>
      <c r="B854" s="1181" t="s">
        <v>4224</v>
      </c>
      <c r="C854" s="1239">
        <f t="shared" ref="C854:H854" si="844">C852/C227</f>
        <v>0</v>
      </c>
      <c r="D854" s="1239">
        <f t="shared" si="844"/>
        <v>0</v>
      </c>
      <c r="E854" s="1209">
        <f t="shared" si="844"/>
        <v>0</v>
      </c>
      <c r="F854" s="1239">
        <f t="shared" si="844"/>
        <v>0</v>
      </c>
      <c r="G854" s="1239">
        <f t="shared" si="844"/>
        <v>0</v>
      </c>
      <c r="H854" s="1177">
        <f t="shared" si="844"/>
        <v>0</v>
      </c>
      <c r="I854" s="1198">
        <f t="shared" si="843"/>
        <v>0</v>
      </c>
      <c r="J854" s="1723"/>
      <c r="K854" t="s">
        <v>4321</v>
      </c>
    </row>
    <row r="855" spans="1:11" customFormat="1" x14ac:dyDescent="0.25">
      <c r="A855" s="3472"/>
      <c r="B855" s="1181" t="s">
        <v>4311</v>
      </c>
      <c r="C855" s="1239">
        <f t="shared" ref="C855:H855" si="845">C852/C230</f>
        <v>0</v>
      </c>
      <c r="D855" s="1239">
        <f t="shared" si="845"/>
        <v>0</v>
      </c>
      <c r="E855" s="1209">
        <f t="shared" si="845"/>
        <v>0</v>
      </c>
      <c r="F855" s="1239">
        <f t="shared" si="845"/>
        <v>0</v>
      </c>
      <c r="G855" s="1239">
        <f t="shared" si="845"/>
        <v>0</v>
      </c>
      <c r="H855" s="1177">
        <f t="shared" si="845"/>
        <v>0</v>
      </c>
      <c r="I855" s="1198">
        <f t="shared" si="843"/>
        <v>0</v>
      </c>
      <c r="J855" s="1723"/>
      <c r="K855" t="s">
        <v>4322</v>
      </c>
    </row>
    <row r="856" spans="1:11" customFormat="1" x14ac:dyDescent="0.25">
      <c r="A856" s="3472"/>
      <c r="B856" s="1203" t="s">
        <v>4323</v>
      </c>
      <c r="C856" s="1238"/>
      <c r="D856" s="1238"/>
      <c r="E856" s="1265"/>
      <c r="F856" s="1238"/>
      <c r="G856" s="1238"/>
      <c r="H856" s="1206">
        <f>H831/H821</f>
        <v>0</v>
      </c>
      <c r="I856" s="1206" t="e">
        <f>AVERAGE(C856:G856)</f>
        <v>#DIV/0!</v>
      </c>
      <c r="J856" s="1718"/>
      <c r="K856" s="27" t="s">
        <v>4324</v>
      </c>
    </row>
    <row r="857" spans="1:11" customFormat="1" x14ac:dyDescent="0.25">
      <c r="A857" s="3472"/>
      <c r="B857" s="1181" t="s">
        <v>4223</v>
      </c>
      <c r="C857" s="1239">
        <f t="shared" ref="C857:H857" si="846">C856/C236</f>
        <v>0</v>
      </c>
      <c r="D857" s="1239">
        <f t="shared" si="846"/>
        <v>0</v>
      </c>
      <c r="E857" s="1266">
        <f t="shared" si="846"/>
        <v>0</v>
      </c>
      <c r="F857" s="1239">
        <f t="shared" si="846"/>
        <v>0</v>
      </c>
      <c r="G857" s="1239">
        <f t="shared" si="846"/>
        <v>0</v>
      </c>
      <c r="H857" s="1177">
        <f t="shared" si="846"/>
        <v>0</v>
      </c>
      <c r="I857" s="1198">
        <f t="shared" ref="I857:I859" si="847">AVERAGE(C857:G857)</f>
        <v>0</v>
      </c>
      <c r="J857" s="1723"/>
      <c r="K857" t="s">
        <v>4325</v>
      </c>
    </row>
    <row r="858" spans="1:11" customFormat="1" x14ac:dyDescent="0.25">
      <c r="A858" s="3472"/>
      <c r="B858" s="1181" t="s">
        <v>4224</v>
      </c>
      <c r="C858" s="1239">
        <f t="shared" ref="C858:H858" si="848">C856/C253</f>
        <v>0</v>
      </c>
      <c r="D858" s="1239">
        <f t="shared" si="848"/>
        <v>0</v>
      </c>
      <c r="E858" s="1266">
        <f t="shared" si="848"/>
        <v>0</v>
      </c>
      <c r="F858" s="1239">
        <f t="shared" si="848"/>
        <v>0</v>
      </c>
      <c r="G858" s="1239">
        <f t="shared" si="848"/>
        <v>0</v>
      </c>
      <c r="H858" s="1177">
        <f t="shared" si="848"/>
        <v>0</v>
      </c>
      <c r="I858" s="1198">
        <f t="shared" si="847"/>
        <v>0</v>
      </c>
      <c r="J858" s="1723"/>
      <c r="K858" t="s">
        <v>4326</v>
      </c>
    </row>
    <row r="859" spans="1:11" customFormat="1" x14ac:dyDescent="0.25">
      <c r="A859" s="3472"/>
      <c r="B859" s="1181" t="s">
        <v>4311</v>
      </c>
      <c r="C859" s="1239">
        <f t="shared" ref="C859:H859" si="849">C856/C256</f>
        <v>0</v>
      </c>
      <c r="D859" s="1239">
        <f t="shared" si="849"/>
        <v>0</v>
      </c>
      <c r="E859" s="1266">
        <f t="shared" si="849"/>
        <v>0</v>
      </c>
      <c r="F859" s="1239">
        <f t="shared" si="849"/>
        <v>0</v>
      </c>
      <c r="G859" s="1239">
        <f t="shared" si="849"/>
        <v>0</v>
      </c>
      <c r="H859" s="1177">
        <f t="shared" si="849"/>
        <v>0</v>
      </c>
      <c r="I859" s="1198">
        <f t="shared" si="847"/>
        <v>0</v>
      </c>
      <c r="J859" s="1723"/>
      <c r="K859" t="s">
        <v>4327</v>
      </c>
    </row>
    <row r="860" spans="1:11" customFormat="1" x14ac:dyDescent="0.25">
      <c r="A860" s="3472"/>
      <c r="B860" s="1203" t="s">
        <v>4328</v>
      </c>
      <c r="C860" s="1240"/>
      <c r="D860" s="1240"/>
      <c r="E860" s="1267"/>
      <c r="F860" s="1240"/>
      <c r="G860" s="1240"/>
      <c r="H860" s="1212">
        <f>H836/H839</f>
        <v>25</v>
      </c>
      <c r="I860" s="1212" t="e">
        <f>AVERAGE(C860:G860)</f>
        <v>#DIV/0!</v>
      </c>
      <c r="J860" s="1724"/>
      <c r="K860" s="27" t="s">
        <v>4329</v>
      </c>
    </row>
    <row r="861" spans="1:11" customFormat="1" x14ac:dyDescent="0.25">
      <c r="A861" s="3472"/>
      <c r="B861" s="1181" t="s">
        <v>4223</v>
      </c>
      <c r="C861" s="1239">
        <f t="shared" ref="C861:H861" si="850">C860/C262</f>
        <v>0</v>
      </c>
      <c r="D861" s="1239">
        <f t="shared" si="850"/>
        <v>0</v>
      </c>
      <c r="E861" s="1266">
        <f t="shared" si="850"/>
        <v>0</v>
      </c>
      <c r="F861" s="1239">
        <f t="shared" si="850"/>
        <v>0</v>
      </c>
      <c r="G861" s="1239">
        <f t="shared" si="850"/>
        <v>0</v>
      </c>
      <c r="H861" s="1177">
        <f t="shared" si="850"/>
        <v>0.16320886171471091</v>
      </c>
      <c r="I861" s="1198">
        <f t="shared" ref="I861:I863" si="851">AVERAGE(C861:G861)</f>
        <v>0</v>
      </c>
      <c r="J861" s="1723"/>
      <c r="K861" t="s">
        <v>4330</v>
      </c>
    </row>
    <row r="862" spans="1:11" customFormat="1" x14ac:dyDescent="0.25">
      <c r="A862" s="3472"/>
      <c r="B862" s="1181" t="s">
        <v>4224</v>
      </c>
      <c r="C862" s="1239">
        <f t="shared" ref="C862:H862" si="852">C860/C279</f>
        <v>0</v>
      </c>
      <c r="D862" s="1239">
        <f t="shared" si="852"/>
        <v>0</v>
      </c>
      <c r="E862" s="1266">
        <f t="shared" si="852"/>
        <v>0</v>
      </c>
      <c r="F862" s="1239">
        <f t="shared" si="852"/>
        <v>0</v>
      </c>
      <c r="G862" s="1239">
        <f t="shared" si="852"/>
        <v>0</v>
      </c>
      <c r="H862" s="1177">
        <f t="shared" si="852"/>
        <v>0.17563936898667262</v>
      </c>
      <c r="I862" s="1198">
        <f t="shared" si="851"/>
        <v>0</v>
      </c>
      <c r="J862" s="1723"/>
      <c r="K862" t="s">
        <v>4331</v>
      </c>
    </row>
    <row r="863" spans="1:11" customFormat="1" x14ac:dyDescent="0.25">
      <c r="A863" s="3472"/>
      <c r="B863" s="1181" t="s">
        <v>4311</v>
      </c>
      <c r="C863" s="1239">
        <f t="shared" ref="C863:H863" si="853">C860/C282</f>
        <v>0</v>
      </c>
      <c r="D863" s="1239">
        <f t="shared" si="853"/>
        <v>0</v>
      </c>
      <c r="E863" s="1266">
        <f t="shared" si="853"/>
        <v>0</v>
      </c>
      <c r="F863" s="1239">
        <f t="shared" si="853"/>
        <v>0</v>
      </c>
      <c r="G863" s="1239">
        <f t="shared" si="853"/>
        <v>0</v>
      </c>
      <c r="H863" s="1177">
        <f t="shared" si="853"/>
        <v>0.13726377729998868</v>
      </c>
      <c r="I863" s="1198">
        <f t="shared" si="851"/>
        <v>0</v>
      </c>
      <c r="J863" s="1723"/>
      <c r="K863" t="s">
        <v>4332</v>
      </c>
    </row>
    <row r="864" spans="1:11" customFormat="1" x14ac:dyDescent="0.25">
      <c r="A864" s="3472"/>
      <c r="B864" s="1203" t="s">
        <v>4333</v>
      </c>
      <c r="C864" s="1241"/>
      <c r="D864" s="1241"/>
      <c r="E864" s="1213">
        <f t="shared" ref="E864" si="854">E821/E839</f>
        <v>8</v>
      </c>
      <c r="F864" s="1241"/>
      <c r="G864" s="1241"/>
      <c r="H864" s="1213">
        <f>H821/H839</f>
        <v>8</v>
      </c>
      <c r="I864" s="1213">
        <f>AVERAGE(C864:G864)</f>
        <v>8</v>
      </c>
      <c r="J864" s="1725"/>
      <c r="K864" s="27" t="s">
        <v>4334</v>
      </c>
    </row>
    <row r="865" spans="1:11" customFormat="1" x14ac:dyDescent="0.25">
      <c r="A865" s="3472"/>
      <c r="B865" s="1181" t="s">
        <v>4223</v>
      </c>
      <c r="C865" s="1239">
        <f t="shared" ref="C865:H865" si="855">C864/C288</f>
        <v>0</v>
      </c>
      <c r="D865" s="1239">
        <f t="shared" si="855"/>
        <v>0</v>
      </c>
      <c r="E865" s="1209">
        <f t="shared" si="855"/>
        <v>0.2593897211730255</v>
      </c>
      <c r="F865" s="1239">
        <f t="shared" si="855"/>
        <v>0</v>
      </c>
      <c r="G865" s="1239">
        <f t="shared" si="855"/>
        <v>0</v>
      </c>
      <c r="H865" s="1177">
        <f t="shared" si="855"/>
        <v>0.25381230170913927</v>
      </c>
      <c r="I865" s="1198">
        <f t="shared" ref="I865:I875" si="856">AVERAGE(C865:G865)</f>
        <v>5.1877944234605101E-2</v>
      </c>
      <c r="J865" s="1723"/>
      <c r="K865" t="s">
        <v>4335</v>
      </c>
    </row>
    <row r="866" spans="1:11" customFormat="1" x14ac:dyDescent="0.25">
      <c r="A866" s="3472"/>
      <c r="B866" s="1181" t="s">
        <v>4224</v>
      </c>
      <c r="C866" s="1239">
        <f t="shared" ref="C866:H866" si="857">C864/C305</f>
        <v>0</v>
      </c>
      <c r="D866" s="1239">
        <f t="shared" si="857"/>
        <v>0</v>
      </c>
      <c r="E866" s="1209">
        <f t="shared" si="857"/>
        <v>0.28126944617299315</v>
      </c>
      <c r="F866" s="1239">
        <f t="shared" si="857"/>
        <v>0</v>
      </c>
      <c r="G866" s="1239">
        <f t="shared" si="857"/>
        <v>0</v>
      </c>
      <c r="H866" s="1177">
        <f t="shared" si="857"/>
        <v>0.27956421758962563</v>
      </c>
      <c r="I866" s="1198">
        <f t="shared" si="856"/>
        <v>5.6253889234598634E-2</v>
      </c>
      <c r="J866" s="1723"/>
      <c r="K866" t="s">
        <v>4336</v>
      </c>
    </row>
    <row r="867" spans="1:11" customFormat="1" x14ac:dyDescent="0.25">
      <c r="A867" s="3472"/>
      <c r="B867" s="1181" t="s">
        <v>4311</v>
      </c>
      <c r="C867" s="1239">
        <f t="shared" ref="C867:H867" si="858">C864/C308</f>
        <v>0</v>
      </c>
      <c r="D867" s="1239">
        <f t="shared" si="858"/>
        <v>0</v>
      </c>
      <c r="E867" s="1209">
        <f t="shared" si="858"/>
        <v>0.2413826028836055</v>
      </c>
      <c r="F867" s="1239">
        <f t="shared" si="858"/>
        <v>0</v>
      </c>
      <c r="G867" s="1239">
        <f t="shared" si="858"/>
        <v>0</v>
      </c>
      <c r="H867" s="1177">
        <f t="shared" si="858"/>
        <v>0.24558384370096678</v>
      </c>
      <c r="I867" s="1198">
        <f t="shared" si="856"/>
        <v>4.8276520576721098E-2</v>
      </c>
      <c r="J867" s="1723"/>
      <c r="K867" t="s">
        <v>4337</v>
      </c>
    </row>
    <row r="868" spans="1:11" s="325" customFormat="1" x14ac:dyDescent="0.25">
      <c r="A868" s="3472"/>
      <c r="B868" s="1203" t="s">
        <v>4338</v>
      </c>
      <c r="C868" s="1238"/>
      <c r="D868" s="1238"/>
      <c r="E868" s="1206">
        <f>E826/E839</f>
        <v>0</v>
      </c>
      <c r="F868" s="1238"/>
      <c r="G868" s="1238"/>
      <c r="H868" s="1206">
        <f t="shared" ref="H868" si="859">H826/H839</f>
        <v>0</v>
      </c>
      <c r="I868" s="1206">
        <f t="shared" si="856"/>
        <v>0</v>
      </c>
      <c r="J868" s="1718"/>
      <c r="K868" s="1220" t="s">
        <v>4339</v>
      </c>
    </row>
    <row r="869" spans="1:11" s="325" customFormat="1" x14ac:dyDescent="0.25">
      <c r="A869" s="3472"/>
      <c r="B869" s="1182" t="s">
        <v>4223</v>
      </c>
      <c r="C869" s="1239">
        <f t="shared" ref="C869:H869" si="860">C868/C314</f>
        <v>0</v>
      </c>
      <c r="D869" s="1239">
        <f t="shared" si="860"/>
        <v>0</v>
      </c>
      <c r="E869" s="1209">
        <f t="shared" si="860"/>
        <v>0</v>
      </c>
      <c r="F869" s="1239">
        <f t="shared" si="860"/>
        <v>0</v>
      </c>
      <c r="G869" s="1239">
        <f t="shared" si="860"/>
        <v>0</v>
      </c>
      <c r="H869" s="1199">
        <f t="shared" si="860"/>
        <v>0</v>
      </c>
      <c r="I869" s="1198">
        <f t="shared" si="856"/>
        <v>0</v>
      </c>
      <c r="J869" s="1723"/>
      <c r="K869" s="325" t="s">
        <v>4340</v>
      </c>
    </row>
    <row r="870" spans="1:11" x14ac:dyDescent="0.25">
      <c r="A870" s="3472"/>
      <c r="B870" s="1182" t="s">
        <v>4224</v>
      </c>
      <c r="C870" s="1239">
        <f t="shared" ref="C870:H870" si="861">C868/C331</f>
        <v>0</v>
      </c>
      <c r="D870" s="1239">
        <f t="shared" si="861"/>
        <v>0</v>
      </c>
      <c r="E870" s="1209">
        <f t="shared" si="861"/>
        <v>0</v>
      </c>
      <c r="F870" s="1239">
        <f t="shared" si="861"/>
        <v>0</v>
      </c>
      <c r="G870" s="1239">
        <f t="shared" si="861"/>
        <v>0</v>
      </c>
      <c r="H870" s="1200">
        <f t="shared" si="861"/>
        <v>0</v>
      </c>
      <c r="I870" s="1198">
        <f t="shared" si="856"/>
        <v>0</v>
      </c>
      <c r="J870" s="1723"/>
      <c r="K870" s="325" t="s">
        <v>4341</v>
      </c>
    </row>
    <row r="871" spans="1:11" x14ac:dyDescent="0.25">
      <c r="A871" s="3472"/>
      <c r="B871" s="1182" t="s">
        <v>4311</v>
      </c>
      <c r="C871" s="1239">
        <f t="shared" ref="C871:H871" si="862">C868/C334</f>
        <v>0</v>
      </c>
      <c r="D871" s="1239">
        <f t="shared" si="862"/>
        <v>0</v>
      </c>
      <c r="E871" s="1209">
        <f t="shared" si="862"/>
        <v>0</v>
      </c>
      <c r="F871" s="1239">
        <f t="shared" si="862"/>
        <v>0</v>
      </c>
      <c r="G871" s="1239">
        <f t="shared" si="862"/>
        <v>0</v>
      </c>
      <c r="H871" s="1199">
        <f t="shared" si="862"/>
        <v>0</v>
      </c>
      <c r="I871" s="1198">
        <f t="shared" si="856"/>
        <v>0</v>
      </c>
      <c r="J871" s="1723"/>
      <c r="K871" s="325" t="s">
        <v>4342</v>
      </c>
    </row>
    <row r="872" spans="1:11" x14ac:dyDescent="0.25">
      <c r="A872" s="3472"/>
      <c r="B872" s="1203" t="s">
        <v>4343</v>
      </c>
      <c r="C872" s="1238"/>
      <c r="D872" s="1238"/>
      <c r="E872" s="1265"/>
      <c r="F872" s="1238"/>
      <c r="G872" s="1238"/>
      <c r="H872" s="1206">
        <f t="shared" ref="H872" si="863">H831/H836</f>
        <v>0</v>
      </c>
      <c r="I872" s="1206" t="e">
        <f t="shared" si="856"/>
        <v>#DIV/0!</v>
      </c>
      <c r="J872" s="1718"/>
      <c r="K872" s="1220" t="s">
        <v>4344</v>
      </c>
    </row>
    <row r="873" spans="1:11" x14ac:dyDescent="0.25">
      <c r="A873" s="3472"/>
      <c r="B873" s="1182" t="s">
        <v>4223</v>
      </c>
      <c r="C873" s="1239">
        <f t="shared" ref="C873:H873" si="864">C872/C340</f>
        <v>0</v>
      </c>
      <c r="D873" s="1239">
        <f t="shared" si="864"/>
        <v>0</v>
      </c>
      <c r="E873" s="1266">
        <f t="shared" si="864"/>
        <v>0</v>
      </c>
      <c r="F873" s="1239">
        <f t="shared" si="864"/>
        <v>0</v>
      </c>
      <c r="G873" s="1239">
        <f t="shared" si="864"/>
        <v>0</v>
      </c>
      <c r="H873" s="1199">
        <f t="shared" si="864"/>
        <v>0</v>
      </c>
      <c r="I873" s="1198">
        <f t="shared" si="856"/>
        <v>0</v>
      </c>
      <c r="J873" s="1723"/>
      <c r="K873" s="325" t="s">
        <v>4345</v>
      </c>
    </row>
    <row r="874" spans="1:11" x14ac:dyDescent="0.25">
      <c r="A874" s="3472"/>
      <c r="B874" s="1182" t="s">
        <v>4224</v>
      </c>
      <c r="C874" s="1239">
        <f t="shared" ref="C874:H874" si="865">C872/C357</f>
        <v>0</v>
      </c>
      <c r="D874" s="1239">
        <f t="shared" si="865"/>
        <v>0</v>
      </c>
      <c r="E874" s="1266">
        <f t="shared" si="865"/>
        <v>0</v>
      </c>
      <c r="F874" s="1239">
        <f t="shared" si="865"/>
        <v>0</v>
      </c>
      <c r="G874" s="1239">
        <f t="shared" si="865"/>
        <v>0</v>
      </c>
      <c r="H874" s="1199">
        <f t="shared" si="865"/>
        <v>0</v>
      </c>
      <c r="I874" s="1198">
        <f t="shared" si="856"/>
        <v>0</v>
      </c>
      <c r="J874" s="1723"/>
      <c r="K874" s="325" t="s">
        <v>4346</v>
      </c>
    </row>
    <row r="875" spans="1:11" ht="15.75" thickBot="1" x14ac:dyDescent="0.3">
      <c r="A875" s="3473"/>
      <c r="B875" s="1183" t="s">
        <v>4311</v>
      </c>
      <c r="C875" s="1242">
        <f t="shared" ref="C875:H875" si="866">C872/C360</f>
        <v>0</v>
      </c>
      <c r="D875" s="1242">
        <f t="shared" si="866"/>
        <v>0</v>
      </c>
      <c r="E875" s="1269">
        <f t="shared" si="866"/>
        <v>0</v>
      </c>
      <c r="F875" s="1242">
        <f t="shared" si="866"/>
        <v>0</v>
      </c>
      <c r="G875" s="1242">
        <f t="shared" si="866"/>
        <v>0</v>
      </c>
      <c r="H875" s="1201">
        <f t="shared" si="866"/>
        <v>0</v>
      </c>
      <c r="I875" s="1202">
        <f t="shared" si="856"/>
        <v>0</v>
      </c>
      <c r="J875" s="1723"/>
      <c r="K875" s="325" t="s">
        <v>4347</v>
      </c>
    </row>
    <row r="876" spans="1:11" customFormat="1" x14ac:dyDescent="0.25">
      <c r="A876" s="3471" t="s">
        <v>532</v>
      </c>
      <c r="B876" s="844" t="s">
        <v>935</v>
      </c>
      <c r="C876" s="826">
        <f>'BNP avec amende'!B463</f>
        <v>7</v>
      </c>
      <c r="D876" s="1235"/>
      <c r="E876" s="1245">
        <f>SG!B480</f>
        <v>0</v>
      </c>
      <c r="F876" s="826">
        <f>CA!B735</f>
        <v>1</v>
      </c>
      <c r="G876" s="1235"/>
      <c r="H876" s="826">
        <f>SUM(C876:G876)</f>
        <v>8</v>
      </c>
      <c r="I876" s="1222">
        <f>AVERAGE(C876:G876)</f>
        <v>2.6666666666666665</v>
      </c>
      <c r="J876" s="1715"/>
      <c r="K876" s="27" t="s">
        <v>4264</v>
      </c>
    </row>
    <row r="877" spans="1:11" customFormat="1" x14ac:dyDescent="0.25">
      <c r="A877" s="3472"/>
      <c r="B877" s="845" t="s">
        <v>4265</v>
      </c>
      <c r="C877" s="1184">
        <f t="shared" ref="C877:H877" si="867">C876/C2</f>
        <v>1.787173202614379E-4</v>
      </c>
      <c r="D877" s="1236">
        <f t="shared" si="867"/>
        <v>0</v>
      </c>
      <c r="E877" s="1186">
        <f t="shared" si="867"/>
        <v>0</v>
      </c>
      <c r="F877" s="1187">
        <f t="shared" si="867"/>
        <v>6.3079543304106481E-5</v>
      </c>
      <c r="G877" s="1236">
        <f t="shared" si="867"/>
        <v>0</v>
      </c>
      <c r="H877" s="1194">
        <f t="shared" si="867"/>
        <v>6.8229113362671857E-5</v>
      </c>
      <c r="I877" s="1189">
        <f t="shared" ref="I877:I880" si="868">AVERAGE(C877:G877)</f>
        <v>4.835937271310888E-5</v>
      </c>
      <c r="J877" s="1716"/>
      <c r="K877" t="s">
        <v>4266</v>
      </c>
    </row>
    <row r="878" spans="1:11" customFormat="1" x14ac:dyDescent="0.25">
      <c r="A878" s="3472"/>
      <c r="B878" s="845" t="s">
        <v>4267</v>
      </c>
      <c r="C878" s="1184">
        <f t="shared" ref="C878:H878" si="869">C876/C19</f>
        <v>2.7268123563554204E-4</v>
      </c>
      <c r="D878" s="1236">
        <f t="shared" si="869"/>
        <v>0</v>
      </c>
      <c r="E878" s="1186">
        <f t="shared" si="869"/>
        <v>0</v>
      </c>
      <c r="F878" s="1187">
        <f t="shared" si="869"/>
        <v>1.2097749818533752E-4</v>
      </c>
      <c r="G878" s="1236">
        <f t="shared" si="869"/>
        <v>0</v>
      </c>
      <c r="H878" s="1194">
        <f t="shared" si="869"/>
        <v>1.5078976137520263E-4</v>
      </c>
      <c r="I878" s="1189">
        <f t="shared" si="868"/>
        <v>7.8731746764175916E-5</v>
      </c>
      <c r="J878" s="1716"/>
      <c r="K878" t="s">
        <v>4268</v>
      </c>
    </row>
    <row r="879" spans="1:11" customFormat="1" x14ac:dyDescent="0.25">
      <c r="A879" s="3472"/>
      <c r="B879" s="845" t="s">
        <v>4269</v>
      </c>
      <c r="C879" s="1184">
        <f t="shared" ref="C879:H879" si="870">C876/C7</f>
        <v>8.8094638811980872E-4</v>
      </c>
      <c r="D879" s="1236">
        <f t="shared" si="870"/>
        <v>0</v>
      </c>
      <c r="E879" s="1186">
        <f t="shared" si="870"/>
        <v>0</v>
      </c>
      <c r="F879" s="1187">
        <f t="shared" si="870"/>
        <v>5.6242969628796406E-4</v>
      </c>
      <c r="G879" s="1236">
        <f t="shared" si="870"/>
        <v>0</v>
      </c>
      <c r="H879" s="1194">
        <f t="shared" si="870"/>
        <v>5.9084194977843422E-4</v>
      </c>
      <c r="I879" s="1189">
        <f t="shared" si="868"/>
        <v>2.8867521688155456E-4</v>
      </c>
      <c r="J879" s="1716"/>
      <c r="K879" t="s">
        <v>4270</v>
      </c>
    </row>
    <row r="880" spans="1:11" customFormat="1" x14ac:dyDescent="0.25">
      <c r="A880" s="3472"/>
      <c r="B880" s="845" t="s">
        <v>4271</v>
      </c>
      <c r="C880" s="1184">
        <f t="shared" ref="C880:H880" si="871">C876/C13</f>
        <v>2.7799841143764893E-3</v>
      </c>
      <c r="D880" s="1236">
        <f t="shared" si="871"/>
        <v>0</v>
      </c>
      <c r="E880" s="1186">
        <f t="shared" si="871"/>
        <v>0</v>
      </c>
      <c r="F880" s="1187">
        <f t="shared" si="871"/>
        <v>6.3331222292590248E-4</v>
      </c>
      <c r="G880" s="1236">
        <f t="shared" si="871"/>
        <v>0</v>
      </c>
      <c r="H880" s="1205">
        <f t="shared" si="871"/>
        <v>1.1321822813472968E-3</v>
      </c>
      <c r="I880" s="1193">
        <f t="shared" si="868"/>
        <v>6.8265926746047842E-4</v>
      </c>
      <c r="J880" s="1717"/>
      <c r="K880" t="s">
        <v>4272</v>
      </c>
    </row>
    <row r="881" spans="1:11" customFormat="1" x14ac:dyDescent="0.25">
      <c r="A881" s="3472"/>
      <c r="B881" s="1203" t="s">
        <v>4273</v>
      </c>
      <c r="C881" s="1204">
        <f>'BNP avec amende'!C463</f>
        <v>1</v>
      </c>
      <c r="D881" s="1237"/>
      <c r="E881" s="1246">
        <f>SG!C480</f>
        <v>0</v>
      </c>
      <c r="F881" s="1204">
        <f>CA!C735</f>
        <v>0</v>
      </c>
      <c r="G881" s="1237"/>
      <c r="H881" s="1204">
        <f>SUM(C881:G881)</f>
        <v>1</v>
      </c>
      <c r="I881" s="1206">
        <f>AVERAGE(C881:G881)</f>
        <v>0.33333333333333331</v>
      </c>
      <c r="J881" s="1718"/>
      <c r="K881" s="27" t="s">
        <v>4274</v>
      </c>
    </row>
    <row r="882" spans="1:11" customFormat="1" x14ac:dyDescent="0.25">
      <c r="A882" s="3472"/>
      <c r="B882" s="845" t="s">
        <v>4275</v>
      </c>
      <c r="C882" s="1184">
        <f t="shared" ref="C882:H882" si="872">C881/C28</f>
        <v>3.6483035388544326E-4</v>
      </c>
      <c r="D882" s="1236">
        <f t="shared" si="872"/>
        <v>0</v>
      </c>
      <c r="E882" s="1186">
        <f t="shared" si="872"/>
        <v>0</v>
      </c>
      <c r="F882" s="1187">
        <f t="shared" si="872"/>
        <v>0</v>
      </c>
      <c r="G882" s="1236">
        <f t="shared" si="872"/>
        <v>0</v>
      </c>
      <c r="H882" s="1192">
        <f t="shared" si="872"/>
        <v>4.4446419840881815E-5</v>
      </c>
      <c r="I882" s="1193">
        <f t="shared" ref="I882:I885" si="873">AVERAGE(C882:G882)</f>
        <v>7.296607077708865E-5</v>
      </c>
      <c r="J882" s="1717"/>
      <c r="K882" t="s">
        <v>4276</v>
      </c>
    </row>
    <row r="883" spans="1:11" customFormat="1" x14ac:dyDescent="0.25">
      <c r="A883" s="3472"/>
      <c r="B883" s="845" t="s">
        <v>4277</v>
      </c>
      <c r="C883" s="1184">
        <f t="shared" ref="C883:H883" si="874">C881/C45</f>
        <v>2.4770869457517957E-4</v>
      </c>
      <c r="D883" s="1236">
        <f t="shared" si="874"/>
        <v>0</v>
      </c>
      <c r="E883" s="1186">
        <f t="shared" si="874"/>
        <v>0</v>
      </c>
      <c r="F883" s="1187">
        <f t="shared" si="874"/>
        <v>0</v>
      </c>
      <c r="G883" s="1236">
        <f t="shared" si="874"/>
        <v>0</v>
      </c>
      <c r="H883" s="1192">
        <f t="shared" si="874"/>
        <v>8.0038418440851611E-5</v>
      </c>
      <c r="I883" s="1193">
        <f t="shared" si="873"/>
        <v>4.9541738915035914E-5</v>
      </c>
      <c r="J883" s="1717"/>
      <c r="K883" t="s">
        <v>4278</v>
      </c>
    </row>
    <row r="884" spans="1:11" customFormat="1" x14ac:dyDescent="0.25">
      <c r="A884" s="3472"/>
      <c r="B884" s="845" t="s">
        <v>4279</v>
      </c>
      <c r="C884" s="1184">
        <f t="shared" ref="C884:H884" si="875">C881/C33</f>
        <v>-2.3640661938534278E-3</v>
      </c>
      <c r="D884" s="1236">
        <f t="shared" si="875"/>
        <v>0</v>
      </c>
      <c r="E884" s="1186">
        <f t="shared" si="875"/>
        <v>0</v>
      </c>
      <c r="F884" s="1187">
        <f t="shared" si="875"/>
        <v>0</v>
      </c>
      <c r="G884" s="1236">
        <f t="shared" si="875"/>
        <v>0</v>
      </c>
      <c r="H884" s="1192">
        <f t="shared" si="875"/>
        <v>4.8732943469785572E-4</v>
      </c>
      <c r="I884" s="1193">
        <f t="shared" si="873"/>
        <v>-4.7281323877068556E-4</v>
      </c>
      <c r="J884" s="1717"/>
      <c r="K884" t="s">
        <v>4280</v>
      </c>
    </row>
    <row r="885" spans="1:11" customFormat="1" x14ac:dyDescent="0.25">
      <c r="A885" s="3472"/>
      <c r="B885" s="845" t="s">
        <v>4281</v>
      </c>
      <c r="C885" s="1184">
        <f t="shared" ref="C885:H885" si="876">C881/C39</f>
        <v>-4.7147571900047147E-4</v>
      </c>
      <c r="D885" s="1236">
        <f t="shared" si="876"/>
        <v>0</v>
      </c>
      <c r="E885" s="1186">
        <f t="shared" si="876"/>
        <v>0</v>
      </c>
      <c r="F885" s="1187">
        <f t="shared" si="876"/>
        <v>0</v>
      </c>
      <c r="G885" s="1236">
        <f t="shared" si="876"/>
        <v>0</v>
      </c>
      <c r="H885" s="1192">
        <f t="shared" si="876"/>
        <v>2.564102564102564E-2</v>
      </c>
      <c r="I885" s="1193">
        <f t="shared" si="873"/>
        <v>-9.42951438000943E-5</v>
      </c>
      <c r="J885" s="1717"/>
      <c r="K885" t="s">
        <v>4282</v>
      </c>
    </row>
    <row r="886" spans="1:11" customFormat="1" x14ac:dyDescent="0.25">
      <c r="A886" s="3472"/>
      <c r="B886" s="1203" t="s">
        <v>4283</v>
      </c>
      <c r="C886" s="1204">
        <f>'BNP avec amende'!F463</f>
        <v>0</v>
      </c>
      <c r="D886" s="1237"/>
      <c r="E886" s="1246">
        <f>SG!F480</f>
        <v>0</v>
      </c>
      <c r="F886" s="1204">
        <f>CA!F735</f>
        <v>0</v>
      </c>
      <c r="G886" s="1237"/>
      <c r="H886" s="1204">
        <f>SUM(C886:G886)</f>
        <v>0</v>
      </c>
      <c r="I886" s="1206">
        <f>AVERAGE(C886:G886)</f>
        <v>0</v>
      </c>
      <c r="J886" s="1719"/>
      <c r="K886" s="1178" t="s">
        <v>4284</v>
      </c>
    </row>
    <row r="887" spans="1:11" customFormat="1" x14ac:dyDescent="0.25">
      <c r="A887" s="3472"/>
      <c r="B887" s="845" t="s">
        <v>4285</v>
      </c>
      <c r="C887" s="1184">
        <f t="shared" ref="C887:H887" si="877">C886/C54</f>
        <v>0</v>
      </c>
      <c r="D887" s="1236">
        <f t="shared" si="877"/>
        <v>0</v>
      </c>
      <c r="E887" s="1186">
        <f t="shared" si="877"/>
        <v>0</v>
      </c>
      <c r="F887" s="1187">
        <f t="shared" si="877"/>
        <v>0</v>
      </c>
      <c r="G887" s="1236">
        <f t="shared" si="877"/>
        <v>0</v>
      </c>
      <c r="H887" s="1194">
        <f t="shared" si="877"/>
        <v>0</v>
      </c>
      <c r="I887" s="1193">
        <f t="shared" ref="I887:I890" si="878">AVERAGE(C887:G887)</f>
        <v>0</v>
      </c>
      <c r="J887" s="1717"/>
      <c r="K887" t="s">
        <v>4286</v>
      </c>
    </row>
    <row r="888" spans="1:11" customFormat="1" x14ac:dyDescent="0.25">
      <c r="A888" s="3472"/>
      <c r="B888" s="845" t="s">
        <v>4287</v>
      </c>
      <c r="C888" s="1184">
        <f t="shared" ref="C888:H888" si="879">C886/C71</f>
        <v>0</v>
      </c>
      <c r="D888" s="1236">
        <f t="shared" si="879"/>
        <v>0</v>
      </c>
      <c r="E888" s="1186">
        <f t="shared" si="879"/>
        <v>0</v>
      </c>
      <c r="F888" s="1187">
        <f t="shared" si="879"/>
        <v>0</v>
      </c>
      <c r="G888" s="1236">
        <f t="shared" si="879"/>
        <v>0</v>
      </c>
      <c r="H888" s="1194">
        <f t="shared" si="879"/>
        <v>0</v>
      </c>
      <c r="I888" s="1193">
        <f t="shared" si="878"/>
        <v>0</v>
      </c>
      <c r="J888" s="1717"/>
      <c r="K888" t="s">
        <v>4288</v>
      </c>
    </row>
    <row r="889" spans="1:11" customFormat="1" x14ac:dyDescent="0.25">
      <c r="A889" s="3472"/>
      <c r="B889" s="845" t="s">
        <v>4289</v>
      </c>
      <c r="C889" s="1195">
        <v>0</v>
      </c>
      <c r="D889" s="1244">
        <v>0</v>
      </c>
      <c r="E889" s="1197">
        <v>0</v>
      </c>
      <c r="F889" s="1187">
        <v>0</v>
      </c>
      <c r="G889" s="1236">
        <v>0</v>
      </c>
      <c r="H889" s="1190">
        <f>E889</f>
        <v>0</v>
      </c>
      <c r="I889" s="1191">
        <f t="shared" si="878"/>
        <v>0</v>
      </c>
      <c r="J889" s="1720"/>
      <c r="K889" t="s">
        <v>4290</v>
      </c>
    </row>
    <row r="890" spans="1:11" customFormat="1" x14ac:dyDescent="0.25">
      <c r="A890" s="3472"/>
      <c r="B890" s="845" t="s">
        <v>4291</v>
      </c>
      <c r="C890" s="1184">
        <f>C886/C881</f>
        <v>0</v>
      </c>
      <c r="D890" s="1236" t="e">
        <f t="shared" ref="D890:H890" si="880">D886/D881</f>
        <v>#DIV/0!</v>
      </c>
      <c r="E890" s="1186" t="e">
        <f t="shared" si="880"/>
        <v>#DIV/0!</v>
      </c>
      <c r="F890" s="1187" t="e">
        <f t="shared" si="880"/>
        <v>#DIV/0!</v>
      </c>
      <c r="G890" s="1236" t="e">
        <f t="shared" si="880"/>
        <v>#DIV/0!</v>
      </c>
      <c r="H890" s="1205">
        <f t="shared" si="880"/>
        <v>0</v>
      </c>
      <c r="I890" s="1191" t="e">
        <f t="shared" si="878"/>
        <v>#DIV/0!</v>
      </c>
      <c r="J890" s="1720"/>
      <c r="K890" t="s">
        <v>4292</v>
      </c>
    </row>
    <row r="891" spans="1:11" customFormat="1" x14ac:dyDescent="0.25">
      <c r="A891" s="3472"/>
      <c r="B891" s="1203" t="s">
        <v>10</v>
      </c>
      <c r="C891" s="1204">
        <f>'BNP avec amende'!G463</f>
        <v>18</v>
      </c>
      <c r="D891" s="1237"/>
      <c r="E891" s="1246">
        <f>SG!G480</f>
        <v>0</v>
      </c>
      <c r="F891" s="1204">
        <f>CA!G735</f>
        <v>0</v>
      </c>
      <c r="G891" s="1237"/>
      <c r="H891" s="1204">
        <f>SUM(C891:G891)</f>
        <v>18</v>
      </c>
      <c r="I891" s="1204">
        <f>AVERAGE(C891:G891)</f>
        <v>6</v>
      </c>
      <c r="J891" s="1721"/>
      <c r="K891" s="27" t="s">
        <v>4293</v>
      </c>
    </row>
    <row r="892" spans="1:11" customFormat="1" x14ac:dyDescent="0.25">
      <c r="A892" s="3472"/>
      <c r="B892" s="845" t="s">
        <v>4294</v>
      </c>
      <c r="C892" s="1184">
        <f t="shared" ref="C892:H892" si="881">C891/C80</f>
        <v>1.0022104307834501E-4</v>
      </c>
      <c r="D892" s="1236">
        <f t="shared" si="881"/>
        <v>0</v>
      </c>
      <c r="E892" s="1186">
        <f t="shared" si="881"/>
        <v>0</v>
      </c>
      <c r="F892" s="1187">
        <f t="shared" si="881"/>
        <v>0</v>
      </c>
      <c r="G892" s="1236">
        <f t="shared" si="881"/>
        <v>0</v>
      </c>
      <c r="H892" s="1194">
        <f t="shared" si="881"/>
        <v>3.158881194478276E-5</v>
      </c>
      <c r="I892" s="1189">
        <f t="shared" ref="I892:I893" si="882">AVERAGE(C892:G892)</f>
        <v>2.0044208615669003E-5</v>
      </c>
      <c r="J892" s="1716"/>
      <c r="K892" t="s">
        <v>4295</v>
      </c>
    </row>
    <row r="893" spans="1:11" customFormat="1" x14ac:dyDescent="0.25">
      <c r="A893" s="3472"/>
      <c r="B893" s="845" t="s">
        <v>4296</v>
      </c>
      <c r="C893" s="1184">
        <f t="shared" ref="C893:H893" si="883">C891/C97</f>
        <v>1.4675907052588667E-4</v>
      </c>
      <c r="D893" s="1236">
        <f t="shared" si="883"/>
        <v>0</v>
      </c>
      <c r="E893" s="1186">
        <f t="shared" si="883"/>
        <v>0</v>
      </c>
      <c r="F893" s="1187">
        <f t="shared" si="883"/>
        <v>0</v>
      </c>
      <c r="G893" s="1236">
        <f t="shared" si="883"/>
        <v>0</v>
      </c>
      <c r="H893" s="1194">
        <f t="shared" si="883"/>
        <v>6.8209463684144707E-5</v>
      </c>
      <c r="I893" s="1189">
        <f t="shared" si="882"/>
        <v>2.9351814105177332E-5</v>
      </c>
      <c r="J893" s="1716"/>
      <c r="K893" t="s">
        <v>4297</v>
      </c>
    </row>
    <row r="894" spans="1:11" customFormat="1" x14ac:dyDescent="0.25">
      <c r="A894" s="3472"/>
      <c r="B894" s="1203" t="s">
        <v>14</v>
      </c>
      <c r="C894" s="1204">
        <f>'BNP avec amende'!J463</f>
        <v>2</v>
      </c>
      <c r="D894" s="1237"/>
      <c r="E894" s="1246">
        <f>SG!J480</f>
        <v>6</v>
      </c>
      <c r="F894" s="1204">
        <f>CA!J735</f>
        <v>2</v>
      </c>
      <c r="G894" s="1237"/>
      <c r="H894" s="1204">
        <f>SUM(C894:G894)</f>
        <v>10</v>
      </c>
      <c r="I894" s="1221">
        <f>AVERAGE(C894:G894)</f>
        <v>3.3333333333333335</v>
      </c>
      <c r="J894" s="1722"/>
      <c r="K894" s="27" t="s">
        <v>4298</v>
      </c>
    </row>
    <row r="895" spans="1:11" customFormat="1" x14ac:dyDescent="0.25">
      <c r="A895" s="3472"/>
      <c r="B895" s="845" t="s">
        <v>4299</v>
      </c>
      <c r="C895" s="1184">
        <f t="shared" ref="C895:H895" si="884">C894/C106</f>
        <v>2.4154589371980675E-3</v>
      </c>
      <c r="D895" s="1236">
        <f t="shared" si="884"/>
        <v>0</v>
      </c>
      <c r="E895" s="1186">
        <f t="shared" si="884"/>
        <v>7.8534031413612562E-3</v>
      </c>
      <c r="F895" s="1187">
        <f t="shared" si="884"/>
        <v>2.1052631578947368E-3</v>
      </c>
      <c r="G895" s="1236">
        <f t="shared" si="884"/>
        <v>0</v>
      </c>
      <c r="H895" s="1194">
        <f t="shared" si="884"/>
        <v>2.6881720430107529E-3</v>
      </c>
      <c r="I895" s="1189">
        <f t="shared" ref="I895:I898" si="885">AVERAGE(C895:G895)</f>
        <v>2.4748250472908123E-3</v>
      </c>
      <c r="J895" s="1716"/>
      <c r="K895" t="s">
        <v>4300</v>
      </c>
    </row>
    <row r="896" spans="1:11" customFormat="1" x14ac:dyDescent="0.25">
      <c r="A896" s="3472"/>
      <c r="B896" s="845" t="s">
        <v>4301</v>
      </c>
      <c r="C896" s="1184">
        <f t="shared" ref="C896:H896" si="886">C894/C123</f>
        <v>2.9850746268656717E-3</v>
      </c>
      <c r="D896" s="1236">
        <f t="shared" si="886"/>
        <v>0</v>
      </c>
      <c r="E896" s="1186">
        <f t="shared" si="886"/>
        <v>1.3274336283185841E-2</v>
      </c>
      <c r="F896" s="1187">
        <f t="shared" si="886"/>
        <v>6.0975609756097563E-3</v>
      </c>
      <c r="G896" s="1236">
        <f t="shared" si="886"/>
        <v>0</v>
      </c>
      <c r="H896" s="1194">
        <f t="shared" si="886"/>
        <v>5.3937432578209281E-3</v>
      </c>
      <c r="I896" s="1189">
        <f t="shared" si="885"/>
        <v>4.4713943771322543E-3</v>
      </c>
      <c r="J896" s="1716"/>
      <c r="K896" t="s">
        <v>4302</v>
      </c>
    </row>
    <row r="897" spans="1:11" customFormat="1" x14ac:dyDescent="0.25">
      <c r="A897" s="3472"/>
      <c r="B897" s="845" t="s">
        <v>4303</v>
      </c>
      <c r="C897" s="1184">
        <f t="shared" ref="C897:H897" si="887">C894/C111</f>
        <v>0.01</v>
      </c>
      <c r="D897" s="1236">
        <f t="shared" si="887"/>
        <v>0</v>
      </c>
      <c r="E897" s="1186">
        <f t="shared" si="887"/>
        <v>4.4117647058823532E-2</v>
      </c>
      <c r="F897" s="1187">
        <f t="shared" si="887"/>
        <v>1.2578616352201259E-2</v>
      </c>
      <c r="G897" s="1236">
        <f t="shared" si="887"/>
        <v>0</v>
      </c>
      <c r="H897" s="1194">
        <f t="shared" si="887"/>
        <v>1.5600624024960999E-2</v>
      </c>
      <c r="I897" s="1189">
        <f t="shared" si="885"/>
        <v>1.3339252682204959E-2</v>
      </c>
      <c r="J897" s="1716"/>
      <c r="K897" t="s">
        <v>4304</v>
      </c>
    </row>
    <row r="898" spans="1:11" customFormat="1" x14ac:dyDescent="0.25">
      <c r="A898" s="3472"/>
      <c r="B898" s="845" t="s">
        <v>4305</v>
      </c>
      <c r="C898" s="1184">
        <f t="shared" ref="C898:H898" si="888">C894/C117</f>
        <v>2.1505376344086023E-2</v>
      </c>
      <c r="D898" s="1236">
        <f t="shared" si="888"/>
        <v>0</v>
      </c>
      <c r="E898" s="1186">
        <f t="shared" si="888"/>
        <v>5.7142857142857141E-2</v>
      </c>
      <c r="F898" s="1187">
        <f t="shared" si="888"/>
        <v>2.0202020202020204E-2</v>
      </c>
      <c r="G898" s="1236">
        <f t="shared" si="888"/>
        <v>0</v>
      </c>
      <c r="H898" s="1205">
        <f t="shared" si="888"/>
        <v>2.557544757033248E-2</v>
      </c>
      <c r="I898" s="1193">
        <f t="shared" si="885"/>
        <v>1.9770050737792675E-2</v>
      </c>
      <c r="J898" s="1717"/>
      <c r="K898" t="s">
        <v>4306</v>
      </c>
    </row>
    <row r="899" spans="1:11" customFormat="1" x14ac:dyDescent="0.25">
      <c r="A899" s="3472"/>
      <c r="B899" s="1203" t="s">
        <v>4307</v>
      </c>
      <c r="C899" s="1206">
        <f>C876/C891</f>
        <v>0.3888888888888889</v>
      </c>
      <c r="D899" s="1238"/>
      <c r="E899" s="1206" t="e">
        <f t="shared" ref="E899" si="889">E876/E891</f>
        <v>#DIV/0!</v>
      </c>
      <c r="F899" s="1206" t="e">
        <f>F876/F891</f>
        <v>#DIV/0!</v>
      </c>
      <c r="G899" s="1238"/>
      <c r="H899" s="1206">
        <f>H876/H891</f>
        <v>0.44444444444444442</v>
      </c>
      <c r="I899" s="1206" t="e">
        <f>AVERAGE(C899:G899)</f>
        <v>#DIV/0!</v>
      </c>
      <c r="J899" s="1718"/>
      <c r="K899" s="27" t="s">
        <v>4308</v>
      </c>
    </row>
    <row r="900" spans="1:11" customFormat="1" x14ac:dyDescent="0.25">
      <c r="A900" s="3472"/>
      <c r="B900" s="845" t="s">
        <v>4223</v>
      </c>
      <c r="C900" s="1207">
        <f t="shared" ref="C900:H900" si="890">C899/C132</f>
        <v>1.783231492828613</v>
      </c>
      <c r="D900" s="1239">
        <f t="shared" si="890"/>
        <v>0</v>
      </c>
      <c r="E900" s="1209" t="e">
        <f t="shared" si="890"/>
        <v>#DIV/0!</v>
      </c>
      <c r="F900" s="1210" t="e">
        <f t="shared" si="890"/>
        <v>#DIV/0!</v>
      </c>
      <c r="G900" s="1239">
        <f t="shared" si="890"/>
        <v>0</v>
      </c>
      <c r="H900" s="1177">
        <f t="shared" si="890"/>
        <v>2.1599138796969108</v>
      </c>
      <c r="I900" s="1198" t="e">
        <f>AVERAGE(C900:G900)</f>
        <v>#DIV/0!</v>
      </c>
      <c r="J900" s="1723"/>
      <c r="K900" t="s">
        <v>4309</v>
      </c>
    </row>
    <row r="901" spans="1:11" customFormat="1" x14ac:dyDescent="0.25">
      <c r="A901" s="3472"/>
      <c r="B901" s="845" t="s">
        <v>4224</v>
      </c>
      <c r="C901" s="1207">
        <f t="shared" ref="C901:H901" si="891">C899/C135</f>
        <v>1.8580196417055128</v>
      </c>
      <c r="D901" s="1239">
        <f t="shared" si="891"/>
        <v>0</v>
      </c>
      <c r="E901" s="1209" t="e">
        <f t="shared" si="891"/>
        <v>#DIV/0!</v>
      </c>
      <c r="F901" s="1210" t="e">
        <f t="shared" si="891"/>
        <v>#DIV/0!</v>
      </c>
      <c r="G901" s="1239">
        <f t="shared" si="891"/>
        <v>0</v>
      </c>
      <c r="H901" s="1177">
        <f t="shared" si="891"/>
        <v>2.2106868054770192</v>
      </c>
      <c r="I901" s="1198" t="e">
        <f t="shared" ref="I901:I902" si="892">AVERAGE(C901:G901)</f>
        <v>#DIV/0!</v>
      </c>
      <c r="J901" s="1723"/>
      <c r="K901" t="s">
        <v>4310</v>
      </c>
    </row>
    <row r="902" spans="1:11" customFormat="1" x14ac:dyDescent="0.25">
      <c r="A902" s="3472"/>
      <c r="B902" s="845" t="s">
        <v>4311</v>
      </c>
      <c r="C902" s="1207">
        <f t="shared" ref="C902:H902" si="893">C899/C152</f>
        <v>2.07005171603197</v>
      </c>
      <c r="D902" s="1239">
        <f t="shared" si="893"/>
        <v>0</v>
      </c>
      <c r="E902" s="1209" t="e">
        <f t="shared" si="893"/>
        <v>#DIV/0!</v>
      </c>
      <c r="F902" s="1210" t="e">
        <f t="shared" si="893"/>
        <v>#DIV/0!</v>
      </c>
      <c r="G902" s="1239">
        <f t="shared" si="893"/>
        <v>0</v>
      </c>
      <c r="H902" s="1177">
        <f t="shared" si="893"/>
        <v>2.4849139264283262</v>
      </c>
      <c r="I902" s="1198" t="e">
        <f t="shared" si="892"/>
        <v>#DIV/0!</v>
      </c>
      <c r="J902" s="1723"/>
      <c r="K902" t="s">
        <v>4312</v>
      </c>
    </row>
    <row r="903" spans="1:11" customFormat="1" x14ac:dyDescent="0.25">
      <c r="A903" s="3472"/>
      <c r="B903" s="1203" t="s">
        <v>4313</v>
      </c>
      <c r="C903" s="1206">
        <f>C881/C891</f>
        <v>5.5555555555555552E-2</v>
      </c>
      <c r="D903" s="1238"/>
      <c r="E903" s="1206" t="e">
        <f t="shared" ref="E903" si="894">E881/E891</f>
        <v>#DIV/0!</v>
      </c>
      <c r="F903" s="1206" t="e">
        <f>F881/F891</f>
        <v>#DIV/0!</v>
      </c>
      <c r="G903" s="1238"/>
      <c r="H903" s="1206">
        <f>H881/H891</f>
        <v>5.5555555555555552E-2</v>
      </c>
      <c r="I903" s="1206" t="e">
        <f>AVERAGE(C903:G903)</f>
        <v>#DIV/0!</v>
      </c>
      <c r="J903" s="1718"/>
      <c r="K903" s="27" t="s">
        <v>4314</v>
      </c>
    </row>
    <row r="904" spans="1:11" s="1" customFormat="1" x14ac:dyDescent="0.25">
      <c r="A904" s="3472"/>
      <c r="B904" s="845" t="s">
        <v>4223</v>
      </c>
      <c r="C904" s="1207">
        <f t="shared" ref="C904:H904" si="895">C903/C158</f>
        <v>3.6402570027159591</v>
      </c>
      <c r="D904" s="1239">
        <f t="shared" si="895"/>
        <v>0</v>
      </c>
      <c r="E904" s="1209" t="e">
        <f t="shared" si="895"/>
        <v>#DIV/0!</v>
      </c>
      <c r="F904" s="1210" t="e">
        <f t="shared" si="895"/>
        <v>#DIV/0!</v>
      </c>
      <c r="G904" s="1239">
        <f t="shared" si="895"/>
        <v>0</v>
      </c>
      <c r="H904" s="1177">
        <f t="shared" si="895"/>
        <v>1.4070304359206087</v>
      </c>
      <c r="I904" s="1198" t="e">
        <f t="shared" ref="I904:I906" si="896">AVERAGE(C904:G904)</f>
        <v>#DIV/0!</v>
      </c>
      <c r="J904" s="1723"/>
      <c r="K904" t="s">
        <v>4315</v>
      </c>
    </row>
    <row r="905" spans="1:11" s="1" customFormat="1" x14ac:dyDescent="0.25">
      <c r="A905" s="3472"/>
      <c r="B905" s="845" t="s">
        <v>4224</v>
      </c>
      <c r="C905" s="1207">
        <f t="shared" ref="C905:H905" si="897">C903/C175</f>
        <v>1.6878595216469876</v>
      </c>
      <c r="D905" s="1239">
        <f t="shared" si="897"/>
        <v>0</v>
      </c>
      <c r="E905" s="1209" t="e">
        <f t="shared" si="897"/>
        <v>#DIV/0!</v>
      </c>
      <c r="F905" s="1210" t="e">
        <f t="shared" si="897"/>
        <v>#DIV/0!</v>
      </c>
      <c r="G905" s="1239">
        <f t="shared" si="897"/>
        <v>0</v>
      </c>
      <c r="H905" s="1177">
        <f t="shared" si="897"/>
        <v>1.1734210198673141</v>
      </c>
      <c r="I905" s="1198" t="e">
        <f t="shared" si="896"/>
        <v>#DIV/0!</v>
      </c>
      <c r="J905" s="1723"/>
      <c r="K905" t="s">
        <v>4316</v>
      </c>
    </row>
    <row r="906" spans="1:11" s="1" customFormat="1" x14ac:dyDescent="0.25">
      <c r="A906" s="3472"/>
      <c r="B906" s="845" t="s">
        <v>4311</v>
      </c>
      <c r="C906" s="1207">
        <f t="shared" ref="C906:H906" si="898">C903/C178</f>
        <v>1.1752615844544096</v>
      </c>
      <c r="D906" s="1239">
        <f t="shared" si="898"/>
        <v>0</v>
      </c>
      <c r="E906" s="1209" t="e">
        <f t="shared" si="898"/>
        <v>#DIV/0!</v>
      </c>
      <c r="F906" s="1210" t="e">
        <f t="shared" si="898"/>
        <v>#DIV/0!</v>
      </c>
      <c r="G906" s="1239">
        <f t="shared" si="898"/>
        <v>0</v>
      </c>
      <c r="H906" s="1177">
        <f t="shared" si="898"/>
        <v>1.1754080742301389</v>
      </c>
      <c r="I906" s="1198" t="e">
        <f t="shared" si="896"/>
        <v>#DIV/0!</v>
      </c>
      <c r="J906" s="1723"/>
      <c r="K906" t="s">
        <v>4317</v>
      </c>
    </row>
    <row r="907" spans="1:11" customFormat="1" x14ac:dyDescent="0.25">
      <c r="A907" s="3472"/>
      <c r="B907" s="1203" t="s">
        <v>4318</v>
      </c>
      <c r="C907" s="1206">
        <f>C881/C876</f>
        <v>0.14285714285714285</v>
      </c>
      <c r="D907" s="1238"/>
      <c r="E907" s="1206" t="e">
        <f t="shared" ref="E907" si="899">E881/E876</f>
        <v>#DIV/0!</v>
      </c>
      <c r="F907" s="1206">
        <f>F881/F876</f>
        <v>0</v>
      </c>
      <c r="G907" s="1238"/>
      <c r="H907" s="1206">
        <f>H881/H876</f>
        <v>0.125</v>
      </c>
      <c r="I907" s="1206" t="e">
        <f>AVERAGE(C907:G907)</f>
        <v>#DIV/0!</v>
      </c>
      <c r="J907" s="1718"/>
      <c r="K907" s="27" t="s">
        <v>4319</v>
      </c>
    </row>
    <row r="908" spans="1:11" customFormat="1" x14ac:dyDescent="0.25">
      <c r="A908" s="3472"/>
      <c r="B908" s="1181" t="s">
        <v>4223</v>
      </c>
      <c r="C908" s="1207">
        <f t="shared" ref="C908:H908" si="900">C907/C210</f>
        <v>2.0413821858550056</v>
      </c>
      <c r="D908" s="1239">
        <f t="shared" si="900"/>
        <v>0</v>
      </c>
      <c r="E908" s="1209" t="e">
        <f t="shared" si="900"/>
        <v>#DIV/0!</v>
      </c>
      <c r="F908" s="1210">
        <f t="shared" si="900"/>
        <v>0</v>
      </c>
      <c r="G908" s="1239">
        <f t="shared" si="900"/>
        <v>0</v>
      </c>
      <c r="H908" s="1177">
        <f t="shared" si="900"/>
        <v>0.65142895239788434</v>
      </c>
      <c r="I908" s="1198" t="e">
        <f t="shared" ref="I908:I910" si="901">AVERAGE(C908:G908)</f>
        <v>#DIV/0!</v>
      </c>
      <c r="J908" s="1723"/>
      <c r="K908" t="s">
        <v>4320</v>
      </c>
    </row>
    <row r="909" spans="1:11" customFormat="1" x14ac:dyDescent="0.25">
      <c r="A909" s="3472"/>
      <c r="B909" s="1181" t="s">
        <v>4224</v>
      </c>
      <c r="C909" s="1207">
        <f t="shared" ref="C909:H909" si="902">C907/C227</f>
        <v>0.90841855691991924</v>
      </c>
      <c r="D909" s="1239">
        <f t="shared" si="902"/>
        <v>0</v>
      </c>
      <c r="E909" s="1209" t="e">
        <f t="shared" si="902"/>
        <v>#DIV/0!</v>
      </c>
      <c r="F909" s="1210">
        <f t="shared" si="902"/>
        <v>0</v>
      </c>
      <c r="G909" s="1239">
        <f t="shared" si="902"/>
        <v>0</v>
      </c>
      <c r="H909" s="1177">
        <f t="shared" si="902"/>
        <v>0.53079478149511761</v>
      </c>
      <c r="I909" s="1198" t="e">
        <f t="shared" si="901"/>
        <v>#DIV/0!</v>
      </c>
      <c r="J909" s="1723"/>
      <c r="K909" t="s">
        <v>4321</v>
      </c>
    </row>
    <row r="910" spans="1:11" customFormat="1" x14ac:dyDescent="0.25">
      <c r="A910" s="3472"/>
      <c r="B910" s="1181" t="s">
        <v>4311</v>
      </c>
      <c r="C910" s="1207">
        <f t="shared" ref="C910:H910" si="903">C907/C230</f>
        <v>0.56774503523382436</v>
      </c>
      <c r="D910" s="1239">
        <f t="shared" si="903"/>
        <v>0</v>
      </c>
      <c r="E910" s="1209" t="e">
        <f t="shared" si="903"/>
        <v>#DIV/0!</v>
      </c>
      <c r="F910" s="1210">
        <f t="shared" si="903"/>
        <v>0</v>
      </c>
      <c r="G910" s="1239">
        <f t="shared" si="903"/>
        <v>0</v>
      </c>
      <c r="H910" s="1177">
        <f t="shared" si="903"/>
        <v>0.47301762114537449</v>
      </c>
      <c r="I910" s="1198" t="e">
        <f t="shared" si="901"/>
        <v>#DIV/0!</v>
      </c>
      <c r="J910" s="1723"/>
      <c r="K910" t="s">
        <v>4322</v>
      </c>
    </row>
    <row r="911" spans="1:11" customFormat="1" x14ac:dyDescent="0.25">
      <c r="A911" s="3472"/>
      <c r="B911" s="1203" t="s">
        <v>4323</v>
      </c>
      <c r="C911" s="1206">
        <f>C886/C876</f>
        <v>0</v>
      </c>
      <c r="D911" s="1238"/>
      <c r="E911" s="1206" t="e">
        <f t="shared" ref="E911" si="904">E886/E876</f>
        <v>#DIV/0!</v>
      </c>
      <c r="F911" s="1206">
        <f>F886/F876</f>
        <v>0</v>
      </c>
      <c r="G911" s="1238"/>
      <c r="H911" s="1206">
        <f>H886/H876</f>
        <v>0</v>
      </c>
      <c r="I911" s="1206" t="e">
        <f>AVERAGE(C911:G911)</f>
        <v>#DIV/0!</v>
      </c>
      <c r="J911" s="1718"/>
      <c r="K911" s="27" t="s">
        <v>4324</v>
      </c>
    </row>
    <row r="912" spans="1:11" customFormat="1" x14ac:dyDescent="0.25">
      <c r="A912" s="3472"/>
      <c r="B912" s="1181" t="s">
        <v>4223</v>
      </c>
      <c r="C912" s="1207">
        <f t="shared" ref="C912:H912" si="905">C911/C236</f>
        <v>0</v>
      </c>
      <c r="D912" s="1239">
        <f t="shared" si="905"/>
        <v>0</v>
      </c>
      <c r="E912" s="1209" t="e">
        <f t="shared" si="905"/>
        <v>#DIV/0!</v>
      </c>
      <c r="F912" s="1210">
        <f t="shared" si="905"/>
        <v>0</v>
      </c>
      <c r="G912" s="1239">
        <f t="shared" si="905"/>
        <v>0</v>
      </c>
      <c r="H912" s="1177">
        <f t="shared" si="905"/>
        <v>0</v>
      </c>
      <c r="I912" s="1198" t="e">
        <f t="shared" ref="I912:I914" si="906">AVERAGE(C912:G912)</f>
        <v>#DIV/0!</v>
      </c>
      <c r="J912" s="1723"/>
      <c r="K912" t="s">
        <v>4325</v>
      </c>
    </row>
    <row r="913" spans="1:11" customFormat="1" x14ac:dyDescent="0.25">
      <c r="A913" s="3472"/>
      <c r="B913" s="1181" t="s">
        <v>4224</v>
      </c>
      <c r="C913" s="1207">
        <f t="shared" ref="C913:H913" si="907">C911/C253</f>
        <v>0</v>
      </c>
      <c r="D913" s="1239">
        <f t="shared" si="907"/>
        <v>0</v>
      </c>
      <c r="E913" s="1209" t="e">
        <f t="shared" si="907"/>
        <v>#DIV/0!</v>
      </c>
      <c r="F913" s="1210">
        <f t="shared" si="907"/>
        <v>0</v>
      </c>
      <c r="G913" s="1239">
        <f t="shared" si="907"/>
        <v>0</v>
      </c>
      <c r="H913" s="1177">
        <f t="shared" si="907"/>
        <v>0</v>
      </c>
      <c r="I913" s="1198" t="e">
        <f t="shared" si="906"/>
        <v>#DIV/0!</v>
      </c>
      <c r="J913" s="1723"/>
      <c r="K913" t="s">
        <v>4326</v>
      </c>
    </row>
    <row r="914" spans="1:11" customFormat="1" x14ac:dyDescent="0.25">
      <c r="A914" s="3472"/>
      <c r="B914" s="1181" t="s">
        <v>4311</v>
      </c>
      <c r="C914" s="1207">
        <f t="shared" ref="C914:H914" si="908">C911/C256</f>
        <v>0</v>
      </c>
      <c r="D914" s="1239">
        <f t="shared" si="908"/>
        <v>0</v>
      </c>
      <c r="E914" s="1209" t="e">
        <f t="shared" si="908"/>
        <v>#DIV/0!</v>
      </c>
      <c r="F914" s="1210">
        <f t="shared" si="908"/>
        <v>0</v>
      </c>
      <c r="G914" s="1239">
        <f t="shared" si="908"/>
        <v>0</v>
      </c>
      <c r="H914" s="1177">
        <f t="shared" si="908"/>
        <v>0</v>
      </c>
      <c r="I914" s="1198" t="e">
        <f t="shared" si="906"/>
        <v>#DIV/0!</v>
      </c>
      <c r="J914" s="1723"/>
      <c r="K914" t="s">
        <v>4327</v>
      </c>
    </row>
    <row r="915" spans="1:11" customFormat="1" x14ac:dyDescent="0.25">
      <c r="A915" s="3472"/>
      <c r="B915" s="1203" t="s">
        <v>4328</v>
      </c>
      <c r="C915" s="1212">
        <f>C891/C894</f>
        <v>9</v>
      </c>
      <c r="D915" s="1240"/>
      <c r="E915" s="1212">
        <f t="shared" ref="E915" si="909">E891/E894</f>
        <v>0</v>
      </c>
      <c r="F915" s="1212">
        <f>F891/F894</f>
        <v>0</v>
      </c>
      <c r="G915" s="1240"/>
      <c r="H915" s="1212">
        <f>H891/H894</f>
        <v>1.8</v>
      </c>
      <c r="I915" s="1212">
        <f>AVERAGE(C915:G915)</f>
        <v>3</v>
      </c>
      <c r="J915" s="1724"/>
      <c r="K915" s="27" t="s">
        <v>4329</v>
      </c>
    </row>
    <row r="916" spans="1:11" customFormat="1" x14ac:dyDescent="0.25">
      <c r="A916" s="3472"/>
      <c r="B916" s="1181" t="s">
        <v>4223</v>
      </c>
      <c r="C916" s="1207">
        <f t="shared" ref="C916:H916" si="910">C915/C262</f>
        <v>4.1491511834434835E-2</v>
      </c>
      <c r="D916" s="1239">
        <f t="shared" si="910"/>
        <v>0</v>
      </c>
      <c r="E916" s="1209">
        <f t="shared" si="910"/>
        <v>0</v>
      </c>
      <c r="F916" s="1210">
        <f t="shared" si="910"/>
        <v>0</v>
      </c>
      <c r="G916" s="1239">
        <f t="shared" si="910"/>
        <v>0</v>
      </c>
      <c r="H916" s="1177">
        <f t="shared" si="910"/>
        <v>1.1751038043459184E-2</v>
      </c>
      <c r="I916" s="1198">
        <f t="shared" ref="I916:I918" si="911">AVERAGE(C916:G916)</f>
        <v>8.2983023668869674E-3</v>
      </c>
      <c r="J916" s="1723"/>
      <c r="K916" t="s">
        <v>4330</v>
      </c>
    </row>
    <row r="917" spans="1:11" customFormat="1" x14ac:dyDescent="0.25">
      <c r="A917" s="3472"/>
      <c r="B917" s="1181" t="s">
        <v>4224</v>
      </c>
      <c r="C917" s="1207">
        <f t="shared" ref="C917:H917" si="912">C915/C279</f>
        <v>4.9164288626172038E-2</v>
      </c>
      <c r="D917" s="1239">
        <f t="shared" si="912"/>
        <v>0</v>
      </c>
      <c r="E917" s="1209">
        <f t="shared" si="912"/>
        <v>0</v>
      </c>
      <c r="F917" s="1210">
        <f t="shared" si="912"/>
        <v>0</v>
      </c>
      <c r="G917" s="1239">
        <f t="shared" si="912"/>
        <v>0</v>
      </c>
      <c r="H917" s="1177">
        <f t="shared" si="912"/>
        <v>1.2646034567040429E-2</v>
      </c>
      <c r="I917" s="1198">
        <f t="shared" si="911"/>
        <v>9.8328577252344077E-3</v>
      </c>
      <c r="J917" s="1723"/>
      <c r="K917" t="s">
        <v>4331</v>
      </c>
    </row>
    <row r="918" spans="1:11" customFormat="1" x14ac:dyDescent="0.25">
      <c r="A918" s="3472"/>
      <c r="B918" s="1181" t="s">
        <v>4311</v>
      </c>
      <c r="C918" s="1207">
        <f t="shared" ref="C918:H918" si="913">C915/C282</f>
        <v>4.4833068362480126E-2</v>
      </c>
      <c r="D918" s="1239">
        <f t="shared" si="913"/>
        <v>0</v>
      </c>
      <c r="E918" s="1209">
        <f t="shared" si="913"/>
        <v>0</v>
      </c>
      <c r="F918" s="1210">
        <f t="shared" si="913"/>
        <v>0</v>
      </c>
      <c r="G918" s="1239">
        <f t="shared" si="913"/>
        <v>0</v>
      </c>
      <c r="H918" s="1177">
        <f t="shared" si="913"/>
        <v>9.8829919655991846E-3</v>
      </c>
      <c r="I918" s="1198">
        <f t="shared" si="911"/>
        <v>8.9666136724960259E-3</v>
      </c>
      <c r="J918" s="1723"/>
      <c r="K918" t="s">
        <v>4332</v>
      </c>
    </row>
    <row r="919" spans="1:11" customFormat="1" x14ac:dyDescent="0.25">
      <c r="A919" s="3472"/>
      <c r="B919" s="1203" t="s">
        <v>4333</v>
      </c>
      <c r="C919" s="1213">
        <f>C876/C894</f>
        <v>3.5</v>
      </c>
      <c r="D919" s="1241"/>
      <c r="E919" s="1213">
        <f t="shared" ref="E919" si="914">E876/E894</f>
        <v>0</v>
      </c>
      <c r="F919" s="1213">
        <f>F876/F894</f>
        <v>0.5</v>
      </c>
      <c r="G919" s="1241"/>
      <c r="H919" s="1213">
        <f>H876/H894</f>
        <v>0.8</v>
      </c>
      <c r="I919" s="1213">
        <f>AVERAGE(C919:G919)</f>
        <v>1.3333333333333333</v>
      </c>
      <c r="J919" s="1725"/>
      <c r="K919" s="27" t="s">
        <v>4334</v>
      </c>
    </row>
    <row r="920" spans="1:11" customFormat="1" x14ac:dyDescent="0.25">
      <c r="A920" s="3472"/>
      <c r="B920" s="1181" t="s">
        <v>4223</v>
      </c>
      <c r="C920" s="1207">
        <f t="shared" ref="C920:H920" si="915">C919/C288</f>
        <v>7.3988970588235295E-2</v>
      </c>
      <c r="D920" s="1239">
        <f t="shared" si="915"/>
        <v>0</v>
      </c>
      <c r="E920" s="1209">
        <f t="shared" si="915"/>
        <v>0</v>
      </c>
      <c r="F920" s="1210">
        <f t="shared" si="915"/>
        <v>2.9962783069450577E-2</v>
      </c>
      <c r="G920" s="1239">
        <f t="shared" si="915"/>
        <v>0</v>
      </c>
      <c r="H920" s="1177">
        <f t="shared" si="915"/>
        <v>2.538123017091393E-2</v>
      </c>
      <c r="I920" s="1198">
        <f t="shared" ref="I920:I930" si="916">AVERAGE(C920:G920)</f>
        <v>2.0790350731537174E-2</v>
      </c>
      <c r="J920" s="1723"/>
      <c r="K920" t="s">
        <v>4335</v>
      </c>
    </row>
    <row r="921" spans="1:11" customFormat="1" x14ac:dyDescent="0.25">
      <c r="A921" s="3472"/>
      <c r="B921" s="1181" t="s">
        <v>4224</v>
      </c>
      <c r="C921" s="1207">
        <f t="shared" ref="C921:H921" si="917">C919/C305</f>
        <v>9.1348213937906583E-2</v>
      </c>
      <c r="D921" s="1239">
        <f t="shared" si="917"/>
        <v>0</v>
      </c>
      <c r="E921" s="1209">
        <f t="shared" si="917"/>
        <v>0</v>
      </c>
      <c r="F921" s="1210">
        <f t="shared" si="917"/>
        <v>1.9840309702395354E-2</v>
      </c>
      <c r="G921" s="1239">
        <f t="shared" si="917"/>
        <v>0</v>
      </c>
      <c r="H921" s="1177">
        <f t="shared" si="917"/>
        <v>2.7956421758962569E-2</v>
      </c>
      <c r="I921" s="1198">
        <f t="shared" si="916"/>
        <v>2.2237704728060387E-2</v>
      </c>
      <c r="J921" s="1723"/>
      <c r="K921" t="s">
        <v>4336</v>
      </c>
    </row>
    <row r="922" spans="1:11" customFormat="1" x14ac:dyDescent="0.25">
      <c r="A922" s="3472"/>
      <c r="B922" s="1181" t="s">
        <v>4311</v>
      </c>
      <c r="C922" s="1207">
        <f t="shared" ref="C922:H922" si="918">C919/C308</f>
        <v>9.2806770098730618E-2</v>
      </c>
      <c r="D922" s="1239">
        <f t="shared" si="918"/>
        <v>0</v>
      </c>
      <c r="E922" s="1209">
        <f t="shared" si="918"/>
        <v>0</v>
      </c>
      <c r="F922" s="1210">
        <f t="shared" si="918"/>
        <v>1.3024044389642416E-2</v>
      </c>
      <c r="G922" s="1239">
        <f t="shared" si="918"/>
        <v>0</v>
      </c>
      <c r="H922" s="1177">
        <f t="shared" si="918"/>
        <v>2.4558384370096678E-2</v>
      </c>
      <c r="I922" s="1198">
        <f t="shared" si="916"/>
        <v>2.1166162897674607E-2</v>
      </c>
      <c r="J922" s="1723"/>
      <c r="K922" t="s">
        <v>4337</v>
      </c>
    </row>
    <row r="923" spans="1:11" s="325" customFormat="1" x14ac:dyDescent="0.25">
      <c r="A923" s="3472"/>
      <c r="B923" s="1203" t="s">
        <v>4338</v>
      </c>
      <c r="C923" s="1206">
        <f>C881/C894</f>
        <v>0.5</v>
      </c>
      <c r="D923" s="1238"/>
      <c r="E923" s="1206">
        <f t="shared" ref="E923:H923" si="919">E881/E894</f>
        <v>0</v>
      </c>
      <c r="F923" s="1206">
        <f t="shared" si="919"/>
        <v>0</v>
      </c>
      <c r="G923" s="1238"/>
      <c r="H923" s="1206">
        <f t="shared" si="919"/>
        <v>0.1</v>
      </c>
      <c r="I923" s="1206">
        <f t="shared" si="916"/>
        <v>0.16666666666666666</v>
      </c>
      <c r="J923" s="1718"/>
      <c r="K923" s="1220" t="s">
        <v>4339</v>
      </c>
    </row>
    <row r="924" spans="1:11" s="325" customFormat="1" x14ac:dyDescent="0.25">
      <c r="A924" s="3472"/>
      <c r="B924" s="1182" t="s">
        <v>4223</v>
      </c>
      <c r="C924" s="1207">
        <f t="shared" ref="C924:H924" si="920">C923/C314</f>
        <v>0.15103976650857351</v>
      </c>
      <c r="D924" s="1239">
        <f t="shared" si="920"/>
        <v>0</v>
      </c>
      <c r="E924" s="1209">
        <f t="shared" si="920"/>
        <v>0</v>
      </c>
      <c r="F924" s="1210">
        <f t="shared" si="920"/>
        <v>0</v>
      </c>
      <c r="G924" s="1239">
        <f t="shared" si="920"/>
        <v>0</v>
      </c>
      <c r="H924" s="1199">
        <f t="shared" si="920"/>
        <v>1.6534068180808038E-2</v>
      </c>
      <c r="I924" s="1198">
        <f t="shared" si="916"/>
        <v>3.0207953301714701E-2</v>
      </c>
      <c r="J924" s="1723"/>
      <c r="K924" s="325" t="s">
        <v>4340</v>
      </c>
    </row>
    <row r="925" spans="1:11" x14ac:dyDescent="0.25">
      <c r="A925" s="3472"/>
      <c r="B925" s="1182" t="s">
        <v>4224</v>
      </c>
      <c r="C925" s="1207">
        <f t="shared" ref="C925:H925" si="921">C923/C331</f>
        <v>8.2982412682685164E-2</v>
      </c>
      <c r="D925" s="1239">
        <f t="shared" si="921"/>
        <v>0</v>
      </c>
      <c r="E925" s="1209">
        <f t="shared" si="921"/>
        <v>0</v>
      </c>
      <c r="F925" s="1210">
        <f t="shared" si="921"/>
        <v>0</v>
      </c>
      <c r="G925" s="1239">
        <f t="shared" si="921"/>
        <v>0</v>
      </c>
      <c r="H925" s="1200">
        <f t="shared" si="921"/>
        <v>1.4839122778933889E-2</v>
      </c>
      <c r="I925" s="1198">
        <f t="shared" si="916"/>
        <v>1.6596482536537033E-2</v>
      </c>
      <c r="J925" s="1723"/>
      <c r="K925" s="325" t="s">
        <v>4341</v>
      </c>
    </row>
    <row r="926" spans="1:11" x14ac:dyDescent="0.25">
      <c r="A926" s="3472"/>
      <c r="B926" s="1182" t="s">
        <v>4311</v>
      </c>
      <c r="C926" s="1207">
        <f t="shared" ref="C926:H926" si="922">C923/C334</f>
        <v>5.2690582959641255E-2</v>
      </c>
      <c r="D926" s="1239">
        <f t="shared" si="922"/>
        <v>0</v>
      </c>
      <c r="E926" s="1209">
        <f t="shared" si="922"/>
        <v>0</v>
      </c>
      <c r="F926" s="1210">
        <f t="shared" si="922"/>
        <v>0</v>
      </c>
      <c r="G926" s="1239">
        <f t="shared" si="922"/>
        <v>0</v>
      </c>
      <c r="H926" s="1199">
        <f t="shared" si="922"/>
        <v>1.1616548553916875E-2</v>
      </c>
      <c r="I926" s="1198">
        <f t="shared" si="916"/>
        <v>1.0538116591928251E-2</v>
      </c>
      <c r="J926" s="1723"/>
      <c r="K926" s="325" t="s">
        <v>4342</v>
      </c>
    </row>
    <row r="927" spans="1:11" x14ac:dyDescent="0.25">
      <c r="A927" s="3472"/>
      <c r="B927" s="1203" t="s">
        <v>4343</v>
      </c>
      <c r="C927" s="1206">
        <f>C886/C891</f>
        <v>0</v>
      </c>
      <c r="D927" s="1238"/>
      <c r="E927" s="1206" t="e">
        <f t="shared" ref="E927:H927" si="923">E886/E891</f>
        <v>#DIV/0!</v>
      </c>
      <c r="F927" s="1206" t="e">
        <f t="shared" si="923"/>
        <v>#DIV/0!</v>
      </c>
      <c r="G927" s="1238"/>
      <c r="H927" s="1206">
        <f t="shared" si="923"/>
        <v>0</v>
      </c>
      <c r="I927" s="1206" t="e">
        <f t="shared" si="916"/>
        <v>#DIV/0!</v>
      </c>
      <c r="J927" s="1718"/>
      <c r="K927" s="1220" t="s">
        <v>4344</v>
      </c>
    </row>
    <row r="928" spans="1:11" x14ac:dyDescent="0.25">
      <c r="A928" s="3472"/>
      <c r="B928" s="1182" t="s">
        <v>4223</v>
      </c>
      <c r="C928" s="1207">
        <f t="shared" ref="C928:H928" si="924">C927/C340</f>
        <v>0</v>
      </c>
      <c r="D928" s="1239">
        <f t="shared" si="924"/>
        <v>0</v>
      </c>
      <c r="E928" s="1209" t="e">
        <f t="shared" si="924"/>
        <v>#DIV/0!</v>
      </c>
      <c r="F928" s="1210" t="e">
        <f t="shared" si="924"/>
        <v>#DIV/0!</v>
      </c>
      <c r="G928" s="1239">
        <f t="shared" si="924"/>
        <v>0</v>
      </c>
      <c r="H928" s="1199">
        <f t="shared" si="924"/>
        <v>0</v>
      </c>
      <c r="I928" s="1198" t="e">
        <f t="shared" si="916"/>
        <v>#DIV/0!</v>
      </c>
      <c r="J928" s="1723"/>
      <c r="K928" s="325" t="s">
        <v>4345</v>
      </c>
    </row>
    <row r="929" spans="1:11" x14ac:dyDescent="0.25">
      <c r="A929" s="3472"/>
      <c r="B929" s="1182" t="s">
        <v>4224</v>
      </c>
      <c r="C929" s="1207">
        <f t="shared" ref="C929:H929" si="925">C927/C357</f>
        <v>0</v>
      </c>
      <c r="D929" s="1239">
        <f t="shared" si="925"/>
        <v>0</v>
      </c>
      <c r="E929" s="1209" t="e">
        <f t="shared" si="925"/>
        <v>#DIV/0!</v>
      </c>
      <c r="F929" s="1210" t="e">
        <f t="shared" si="925"/>
        <v>#DIV/0!</v>
      </c>
      <c r="G929" s="1239">
        <f t="shared" si="925"/>
        <v>0</v>
      </c>
      <c r="H929" s="1199">
        <f t="shared" si="925"/>
        <v>0</v>
      </c>
      <c r="I929" s="1198" t="e">
        <f t="shared" si="916"/>
        <v>#DIV/0!</v>
      </c>
      <c r="J929" s="1723"/>
      <c r="K929" s="325" t="s">
        <v>4346</v>
      </c>
    </row>
    <row r="930" spans="1:11" ht="15.75" thickBot="1" x14ac:dyDescent="0.3">
      <c r="A930" s="3473"/>
      <c r="B930" s="1183" t="s">
        <v>4311</v>
      </c>
      <c r="C930" s="1215">
        <f t="shared" ref="C930:H930" si="926">C927/C360</f>
        <v>0</v>
      </c>
      <c r="D930" s="1242">
        <f t="shared" si="926"/>
        <v>0</v>
      </c>
      <c r="E930" s="1217" t="e">
        <f t="shared" si="926"/>
        <v>#DIV/0!</v>
      </c>
      <c r="F930" s="1218" t="e">
        <f t="shared" si="926"/>
        <v>#DIV/0!</v>
      </c>
      <c r="G930" s="1242">
        <f t="shared" si="926"/>
        <v>0</v>
      </c>
      <c r="H930" s="1201">
        <f t="shared" si="926"/>
        <v>0</v>
      </c>
      <c r="I930" s="1202" t="e">
        <f t="shared" si="916"/>
        <v>#DIV/0!</v>
      </c>
      <c r="J930" s="1723"/>
      <c r="K930" s="325" t="s">
        <v>4347</v>
      </c>
    </row>
    <row r="931" spans="1:11" customFormat="1" x14ac:dyDescent="0.25">
      <c r="A931" s="3471" t="s">
        <v>538</v>
      </c>
      <c r="B931" s="844" t="s">
        <v>935</v>
      </c>
      <c r="C931" s="826">
        <f>'BNP avec amende'!B466</f>
        <v>554</v>
      </c>
      <c r="D931" s="826">
        <f>BPCE!B594</f>
        <v>124</v>
      </c>
      <c r="E931" s="1246">
        <f>SG!B488</f>
        <v>673</v>
      </c>
      <c r="F931" s="826">
        <f>CA!B737</f>
        <v>189</v>
      </c>
      <c r="G931" s="1235"/>
      <c r="H931" s="826">
        <f>SUM(C931:G931)</f>
        <v>1540</v>
      </c>
      <c r="I931" s="1222">
        <f>AVERAGE(C931:G931)</f>
        <v>385</v>
      </c>
      <c r="J931" s="1715"/>
      <c r="K931" s="27" t="s">
        <v>4264</v>
      </c>
    </row>
    <row r="932" spans="1:11" customFormat="1" x14ac:dyDescent="0.25">
      <c r="A932" s="3472"/>
      <c r="B932" s="845" t="s">
        <v>4265</v>
      </c>
      <c r="C932" s="1184">
        <f t="shared" ref="C932:H932" si="927">C931/C2</f>
        <v>1.4144199346405229E-2</v>
      </c>
      <c r="D932" s="1185">
        <f t="shared" si="927"/>
        <v>5.331728081867825E-3</v>
      </c>
      <c r="E932" s="1186">
        <f t="shared" si="927"/>
        <v>2.8561728133090013E-2</v>
      </c>
      <c r="F932" s="1187">
        <f t="shared" si="927"/>
        <v>1.1922033684476124E-2</v>
      </c>
      <c r="G932" s="1236">
        <f t="shared" si="927"/>
        <v>0</v>
      </c>
      <c r="H932" s="1194">
        <f t="shared" si="927"/>
        <v>1.3134104322314332E-2</v>
      </c>
      <c r="I932" s="1189">
        <f t="shared" ref="I932:I935" si="928">AVERAGE(C932:G932)</f>
        <v>1.1991937849167838E-2</v>
      </c>
      <c r="J932" s="1716"/>
      <c r="K932" t="s">
        <v>4266</v>
      </c>
    </row>
    <row r="933" spans="1:11" customFormat="1" x14ac:dyDescent="0.25">
      <c r="A933" s="3472"/>
      <c r="B933" s="845" t="s">
        <v>4267</v>
      </c>
      <c r="C933" s="1184">
        <f t="shared" ref="C933:H933" si="929">C931/C19</f>
        <v>2.1580772077441471E-2</v>
      </c>
      <c r="D933" s="1185">
        <f t="shared" si="929"/>
        <v>3.1901209158734241E-2</v>
      </c>
      <c r="E933" s="1186">
        <f t="shared" si="929"/>
        <v>5.2349097697573115E-2</v>
      </c>
      <c r="F933" s="1187">
        <f t="shared" si="929"/>
        <v>2.2864747157028794E-2</v>
      </c>
      <c r="G933" s="1236">
        <f t="shared" si="929"/>
        <v>0</v>
      </c>
      <c r="H933" s="1194">
        <f t="shared" si="929"/>
        <v>2.9027029064726505E-2</v>
      </c>
      <c r="I933" s="1189">
        <f t="shared" si="928"/>
        <v>2.5739165218155523E-2</v>
      </c>
      <c r="J933" s="1716"/>
      <c r="K933" t="s">
        <v>4268</v>
      </c>
    </row>
    <row r="934" spans="1:11" customFormat="1" x14ac:dyDescent="0.25">
      <c r="A934" s="3472"/>
      <c r="B934" s="845" t="s">
        <v>4269</v>
      </c>
      <c r="C934" s="1184">
        <f t="shared" ref="C934:H934" si="930">C931/C7</f>
        <v>6.9720614145482002E-2</v>
      </c>
      <c r="D934" s="1185">
        <f t="shared" si="930"/>
        <v>0.22669104204753199</v>
      </c>
      <c r="E934" s="1186">
        <f t="shared" si="930"/>
        <v>0.2824171212757029</v>
      </c>
      <c r="F934" s="1187">
        <f t="shared" si="930"/>
        <v>0.1062992125984252</v>
      </c>
      <c r="G934" s="1236">
        <f t="shared" si="930"/>
        <v>0</v>
      </c>
      <c r="H934" s="1194">
        <f t="shared" si="930"/>
        <v>0.1137370753323486</v>
      </c>
      <c r="I934" s="1189">
        <f t="shared" si="928"/>
        <v>0.13702559801342842</v>
      </c>
      <c r="J934" s="1716"/>
      <c r="K934" t="s">
        <v>4270</v>
      </c>
    </row>
    <row r="935" spans="1:11" customFormat="1" x14ac:dyDescent="0.25">
      <c r="A935" s="3472"/>
      <c r="B935" s="845" t="s">
        <v>4271</v>
      </c>
      <c r="C935" s="1184">
        <f t="shared" ref="C935:H935" si="931">C931/C13</f>
        <v>0.22001588562351071</v>
      </c>
      <c r="D935" s="1185">
        <f t="shared" si="931"/>
        <v>0.31794871794871793</v>
      </c>
      <c r="E935" s="1186">
        <f t="shared" si="931"/>
        <v>0.31596244131455398</v>
      </c>
      <c r="F935" s="1187">
        <f t="shared" si="931"/>
        <v>0.11969601013299556</v>
      </c>
      <c r="G935" s="1236">
        <f t="shared" si="931"/>
        <v>0</v>
      </c>
      <c r="H935" s="1205">
        <f t="shared" si="931"/>
        <v>0.21794508915935465</v>
      </c>
      <c r="I935" s="1193">
        <f t="shared" si="928"/>
        <v>0.19472461100395563</v>
      </c>
      <c r="J935" s="1717"/>
      <c r="K935" t="s">
        <v>4272</v>
      </c>
    </row>
    <row r="936" spans="1:11" customFormat="1" x14ac:dyDescent="0.25">
      <c r="A936" s="3472"/>
      <c r="B936" s="1203" t="s">
        <v>4273</v>
      </c>
      <c r="C936" s="1204">
        <f>'BNP avec amende'!C466</f>
        <v>31</v>
      </c>
      <c r="D936" s="1204">
        <f>BPCE!C594</f>
        <v>25</v>
      </c>
      <c r="E936" s="1246">
        <f>SG!C488</f>
        <v>342</v>
      </c>
      <c r="F936" s="1204">
        <f>CA!C737</f>
        <v>38</v>
      </c>
      <c r="G936" s="1264"/>
      <c r="H936" s="1204">
        <f>SUM(C936:G936)</f>
        <v>436</v>
      </c>
      <c r="I936" s="1206">
        <f>AVERAGE(C936:G936)</f>
        <v>109</v>
      </c>
      <c r="J936" s="1718"/>
      <c r="K936" s="27" t="s">
        <v>4274</v>
      </c>
    </row>
    <row r="937" spans="1:11" customFormat="1" x14ac:dyDescent="0.25">
      <c r="A937" s="3472"/>
      <c r="B937" s="845" t="s">
        <v>4275</v>
      </c>
      <c r="C937" s="1184">
        <f t="shared" ref="C937:H937" si="932">C936/C28</f>
        <v>1.1309740970448741E-2</v>
      </c>
      <c r="D937" s="1185">
        <f t="shared" si="932"/>
        <v>4.2194092827004216E-3</v>
      </c>
      <c r="E937" s="1186">
        <f t="shared" si="932"/>
        <v>7.815356489945155E-2</v>
      </c>
      <c r="F937" s="1187">
        <f t="shared" si="932"/>
        <v>1.4587332053742802E-2</v>
      </c>
      <c r="G937" s="1263">
        <f t="shared" si="932"/>
        <v>0</v>
      </c>
      <c r="H937" s="1192">
        <f t="shared" si="932"/>
        <v>1.9378639050624473E-2</v>
      </c>
      <c r="I937" s="1193">
        <f t="shared" ref="I937:I940" si="933">AVERAGE(C937:G937)</f>
        <v>2.1654009441268701E-2</v>
      </c>
      <c r="J937" s="1717"/>
      <c r="K937" t="s">
        <v>4276</v>
      </c>
    </row>
    <row r="938" spans="1:11" customFormat="1" x14ac:dyDescent="0.25">
      <c r="A938" s="3472"/>
      <c r="B938" s="845" t="s">
        <v>4277</v>
      </c>
      <c r="C938" s="1184">
        <f t="shared" ref="C938:H938" si="934">C936/C45</f>
        <v>7.6789695318305673E-3</v>
      </c>
      <c r="D938" s="1185">
        <f t="shared" si="934"/>
        <v>1.8601190476190476E-2</v>
      </c>
      <c r="E938" s="1186">
        <f t="shared" si="934"/>
        <v>8.528678304239401E-2</v>
      </c>
      <c r="F938" s="1187">
        <f t="shared" si="934"/>
        <v>1.5503875968992248E-2</v>
      </c>
      <c r="G938" s="1263">
        <f t="shared" si="934"/>
        <v>0</v>
      </c>
      <c r="H938" s="1192">
        <f t="shared" si="934"/>
        <v>3.4896750440211302E-2</v>
      </c>
      <c r="I938" s="1193">
        <f t="shared" si="933"/>
        <v>2.5414163803881461E-2</v>
      </c>
      <c r="J938" s="1717"/>
      <c r="K938" t="s">
        <v>4278</v>
      </c>
    </row>
    <row r="939" spans="1:11" customFormat="1" x14ac:dyDescent="0.25">
      <c r="A939" s="3472"/>
      <c r="B939" s="845" t="s">
        <v>4279</v>
      </c>
      <c r="C939" s="1184">
        <f t="shared" ref="C939:H939" si="935">C936/C33</f>
        <v>-7.328605200945626E-2</v>
      </c>
      <c r="D939" s="1185">
        <f t="shared" si="935"/>
        <v>0.15625</v>
      </c>
      <c r="E939" s="1186">
        <f t="shared" si="935"/>
        <v>0.25772418990203466</v>
      </c>
      <c r="F939" s="1187">
        <f t="shared" si="935"/>
        <v>5.4208273894436519E-2</v>
      </c>
      <c r="G939" s="1263">
        <f t="shared" si="935"/>
        <v>0</v>
      </c>
      <c r="H939" s="1192">
        <f t="shared" si="935"/>
        <v>0.2124756335282651</v>
      </c>
      <c r="I939" s="1193">
        <f t="shared" si="933"/>
        <v>7.897928235740298E-2</v>
      </c>
      <c r="J939" s="1717"/>
      <c r="K939" t="s">
        <v>4280</v>
      </c>
    </row>
    <row r="940" spans="1:11" customFormat="1" x14ac:dyDescent="0.25">
      <c r="A940" s="3472"/>
      <c r="B940" s="845" t="s">
        <v>4281</v>
      </c>
      <c r="C940" s="1184">
        <f t="shared" ref="C940:H940" si="936">C936/C39</f>
        <v>-1.4615747289014616E-2</v>
      </c>
      <c r="D940" s="1185">
        <f t="shared" si="936"/>
        <v>0.1524390243902439</v>
      </c>
      <c r="E940" s="1186">
        <f t="shared" si="936"/>
        <v>0.28334714167357083</v>
      </c>
      <c r="F940" s="1187">
        <f t="shared" si="936"/>
        <v>5.9748427672955975E-2</v>
      </c>
      <c r="G940" s="1263">
        <f t="shared" si="936"/>
        <v>0</v>
      </c>
      <c r="H940" s="1192">
        <f t="shared" si="936"/>
        <v>11.179487179487179</v>
      </c>
      <c r="I940" s="1193">
        <f t="shared" si="933"/>
        <v>9.6183769289551219E-2</v>
      </c>
      <c r="J940" s="1717"/>
      <c r="K940" t="s">
        <v>4282</v>
      </c>
    </row>
    <row r="941" spans="1:11" customFormat="1" x14ac:dyDescent="0.25">
      <c r="A941" s="3472"/>
      <c r="B941" s="1203" t="s">
        <v>4283</v>
      </c>
      <c r="C941" s="1204">
        <f>'BNP avec amende'!F466</f>
        <v>16</v>
      </c>
      <c r="D941" s="1204">
        <f>BPCE!F594</f>
        <v>-1</v>
      </c>
      <c r="E941" s="1246">
        <f>SG!F488</f>
        <v>-28</v>
      </c>
      <c r="F941" s="1204">
        <f>CA!F737</f>
        <v>-6</v>
      </c>
      <c r="G941" s="1264"/>
      <c r="H941" s="1204">
        <f>SUM(C941:G941)</f>
        <v>-19</v>
      </c>
      <c r="I941" s="1206">
        <f>AVERAGE(C941:G941)</f>
        <v>-4.75</v>
      </c>
      <c r="J941" s="1719"/>
      <c r="K941" s="1178" t="s">
        <v>4284</v>
      </c>
    </row>
    <row r="942" spans="1:11" customFormat="1" x14ac:dyDescent="0.25">
      <c r="A942" s="3472"/>
      <c r="B942" s="845" t="s">
        <v>4285</v>
      </c>
      <c r="C942" s="1184">
        <f t="shared" ref="C942:H942" si="937">C941/C54</f>
        <v>-6.0560181680545042E-3</v>
      </c>
      <c r="D942" s="1185">
        <f t="shared" si="937"/>
        <v>5.2273915316257186E-4</v>
      </c>
      <c r="E942" s="1186">
        <f t="shared" si="937"/>
        <v>2.0275162925416364E-2</v>
      </c>
      <c r="F942" s="1187">
        <f t="shared" si="937"/>
        <v>1.279317697228145E-2</v>
      </c>
      <c r="G942" s="1263">
        <f t="shared" si="937"/>
        <v>0</v>
      </c>
      <c r="H942" s="1194">
        <f t="shared" si="937"/>
        <v>2.3986870344653451E-3</v>
      </c>
      <c r="I942" s="1193">
        <f t="shared" ref="I942:I945" si="938">AVERAGE(C942:G942)</f>
        <v>5.5070121765611758E-3</v>
      </c>
      <c r="J942" s="1717"/>
      <c r="K942" t="s">
        <v>4286</v>
      </c>
    </row>
    <row r="943" spans="1:11" customFormat="1" x14ac:dyDescent="0.25">
      <c r="A943" s="3472"/>
      <c r="B943" s="845" t="s">
        <v>4287</v>
      </c>
      <c r="C943" s="1184">
        <f t="shared" ref="C943:H943" si="939">C941/C71</f>
        <v>-9.1012514220705342E-3</v>
      </c>
      <c r="D943" s="1185">
        <f t="shared" si="939"/>
        <v>2.2471910112359553E-3</v>
      </c>
      <c r="E943" s="1186">
        <f t="shared" si="939"/>
        <v>2.6692087702573881E-2</v>
      </c>
      <c r="F943" s="1187">
        <f t="shared" si="939"/>
        <v>8.9552238805970154E-3</v>
      </c>
      <c r="G943" s="1263">
        <f t="shared" si="939"/>
        <v>0</v>
      </c>
      <c r="H943" s="1194">
        <f t="shared" si="939"/>
        <v>4.6994805837249571E-3</v>
      </c>
      <c r="I943" s="1193">
        <f t="shared" si="938"/>
        <v>5.7586502344672639E-3</v>
      </c>
      <c r="J943" s="1717"/>
      <c r="K943" t="s">
        <v>4288</v>
      </c>
    </row>
    <row r="944" spans="1:11" customFormat="1" x14ac:dyDescent="0.25">
      <c r="A944" s="3472"/>
      <c r="B944" s="845" t="s">
        <v>4289</v>
      </c>
      <c r="C944" s="1247">
        <v>0.16500000000000001</v>
      </c>
      <c r="D944" s="1248">
        <v>0.16500000000000001</v>
      </c>
      <c r="E944" s="1249">
        <v>0.16500000000000001</v>
      </c>
      <c r="F944" s="1250">
        <v>0.16500000000000001</v>
      </c>
      <c r="G944" s="1273">
        <v>0.16500000000000001</v>
      </c>
      <c r="H944" s="1252">
        <f>E944</f>
        <v>0.16500000000000001</v>
      </c>
      <c r="I944" s="1253">
        <f t="shared" si="938"/>
        <v>0.16500000000000001</v>
      </c>
      <c r="J944" s="1726"/>
      <c r="K944" t="s">
        <v>4290</v>
      </c>
    </row>
    <row r="945" spans="1:11" customFormat="1" x14ac:dyDescent="0.25">
      <c r="A945" s="3472"/>
      <c r="B945" s="845" t="s">
        <v>4291</v>
      </c>
      <c r="C945" s="1184">
        <f>C941/C936</f>
        <v>0.5161290322580645</v>
      </c>
      <c r="D945" s="1185">
        <f t="shared" ref="D945:H945" si="940">D941/D936</f>
        <v>-0.04</v>
      </c>
      <c r="E945" s="1186">
        <f t="shared" si="940"/>
        <v>-8.1871345029239762E-2</v>
      </c>
      <c r="F945" s="1187">
        <f t="shared" si="940"/>
        <v>-0.15789473684210525</v>
      </c>
      <c r="G945" s="1263" t="e">
        <f t="shared" si="940"/>
        <v>#DIV/0!</v>
      </c>
      <c r="H945" s="1205">
        <f t="shared" si="940"/>
        <v>-4.3577981651376149E-2</v>
      </c>
      <c r="I945" s="1191" t="e">
        <f t="shared" si="938"/>
        <v>#DIV/0!</v>
      </c>
      <c r="J945" s="1720"/>
      <c r="K945" t="s">
        <v>4292</v>
      </c>
    </row>
    <row r="946" spans="1:11" customFormat="1" x14ac:dyDescent="0.25">
      <c r="A946" s="3472"/>
      <c r="B946" s="1203" t="s">
        <v>10</v>
      </c>
      <c r="C946" s="1204">
        <f>'BNP avec amende'!G466</f>
        <v>2164</v>
      </c>
      <c r="D946" s="1204">
        <f>BPCE!G594</f>
        <v>298</v>
      </c>
      <c r="E946" s="1246">
        <f>SG!G488</f>
        <v>1038</v>
      </c>
      <c r="F946" s="1204">
        <f>CA!G737</f>
        <v>595</v>
      </c>
      <c r="G946" s="1264"/>
      <c r="H946" s="1204">
        <f>SUM(C946:G946)</f>
        <v>4095</v>
      </c>
      <c r="I946" s="1204">
        <f>AVERAGE(C946:G946)</f>
        <v>1023.75</v>
      </c>
      <c r="J946" s="1721"/>
      <c r="K946" s="27" t="s">
        <v>4293</v>
      </c>
    </row>
    <row r="947" spans="1:11" customFormat="1" x14ac:dyDescent="0.25">
      <c r="A947" s="3472"/>
      <c r="B947" s="845" t="s">
        <v>4294</v>
      </c>
      <c r="C947" s="1184">
        <f t="shared" ref="C947:H947" si="941">C946/C80</f>
        <v>1.20487965123077E-2</v>
      </c>
      <c r="D947" s="1185">
        <f t="shared" si="941"/>
        <v>2.8876248800860475E-3</v>
      </c>
      <c r="E947" s="1186">
        <f t="shared" si="941"/>
        <v>7.619802677942213E-3</v>
      </c>
      <c r="F947" s="1187">
        <f t="shared" si="941"/>
        <v>8.1993192497967389E-3</v>
      </c>
      <c r="G947" s="1263">
        <f t="shared" si="941"/>
        <v>0</v>
      </c>
      <c r="H947" s="1194">
        <f t="shared" si="941"/>
        <v>7.1864547174380769E-3</v>
      </c>
      <c r="I947" s="1189">
        <f t="shared" ref="I947:I948" si="942">AVERAGE(C947:G947)</f>
        <v>6.1511086640265392E-3</v>
      </c>
      <c r="J947" s="1716"/>
      <c r="K947" t="s">
        <v>4295</v>
      </c>
    </row>
    <row r="948" spans="1:11" customFormat="1" x14ac:dyDescent="0.25">
      <c r="A948" s="3472"/>
      <c r="B948" s="845" t="s">
        <v>4296</v>
      </c>
      <c r="C948" s="1184">
        <f t="shared" ref="C948:H948" si="943">C946/C97</f>
        <v>1.764370158988993E-2</v>
      </c>
      <c r="D948" s="1185">
        <f t="shared" si="943"/>
        <v>2.8394473558837542E-2</v>
      </c>
      <c r="E948" s="1186">
        <f t="shared" si="943"/>
        <v>1.2381463589193058E-2</v>
      </c>
      <c r="F948" s="1187">
        <f t="shared" si="943"/>
        <v>1.7239381120704642E-2</v>
      </c>
      <c r="G948" s="1263">
        <f t="shared" si="943"/>
        <v>0</v>
      </c>
      <c r="H948" s="1194">
        <f t="shared" si="943"/>
        <v>1.5517652988142921E-2</v>
      </c>
      <c r="I948" s="1189">
        <f t="shared" si="942"/>
        <v>1.5131803971725036E-2</v>
      </c>
      <c r="J948" s="1716"/>
      <c r="K948" t="s">
        <v>4297</v>
      </c>
    </row>
    <row r="949" spans="1:11" customFormat="1" x14ac:dyDescent="0.25">
      <c r="A949" s="3472"/>
      <c r="B949" s="1203" t="s">
        <v>14</v>
      </c>
      <c r="C949" s="1204">
        <f>'BNP avec amende'!J466</f>
        <v>10</v>
      </c>
      <c r="D949" s="1204">
        <f>BPCE!J594</f>
        <v>5</v>
      </c>
      <c r="E949" s="1246">
        <f>SG!J488</f>
        <v>12</v>
      </c>
      <c r="F949" s="1204">
        <f>CA!J737</f>
        <v>9</v>
      </c>
      <c r="G949" s="1204">
        <f>CM!K412</f>
        <v>1</v>
      </c>
      <c r="H949" s="1204">
        <f>SUM(C949:G949)</f>
        <v>37</v>
      </c>
      <c r="I949" s="1221">
        <f>AVERAGE(C949:G949)</f>
        <v>7.4</v>
      </c>
      <c r="J949" s="1722"/>
      <c r="K949" s="27" t="s">
        <v>4298</v>
      </c>
    </row>
    <row r="950" spans="1:11" customFormat="1" x14ac:dyDescent="0.25">
      <c r="A950" s="3472"/>
      <c r="B950" s="845" t="s">
        <v>4299</v>
      </c>
      <c r="C950" s="1184">
        <f t="shared" ref="C950:H950" si="944">C949/C106</f>
        <v>1.2077294685990338E-2</v>
      </c>
      <c r="D950" s="1185">
        <f t="shared" si="944"/>
        <v>7.0126227208976155E-3</v>
      </c>
      <c r="E950" s="1186">
        <f t="shared" si="944"/>
        <v>1.5706806282722512E-2</v>
      </c>
      <c r="F950" s="1187">
        <f t="shared" si="944"/>
        <v>9.4736842105263164E-3</v>
      </c>
      <c r="G950" s="1188">
        <f t="shared" si="944"/>
        <v>2.1505376344086021E-3</v>
      </c>
      <c r="H950" s="1194">
        <f t="shared" si="944"/>
        <v>9.9462365591397855E-3</v>
      </c>
      <c r="I950" s="1189">
        <f t="shared" ref="I950:I953" si="945">AVERAGE(C950:G950)</f>
        <v>9.2841891069090771E-3</v>
      </c>
      <c r="J950" s="1716"/>
      <c r="K950" t="s">
        <v>4300</v>
      </c>
    </row>
    <row r="951" spans="1:11" customFormat="1" x14ac:dyDescent="0.25">
      <c r="A951" s="3472"/>
      <c r="B951" s="845" t="s">
        <v>4301</v>
      </c>
      <c r="C951" s="1184">
        <f t="shared" ref="C951:H951" si="946">C949/C123</f>
        <v>1.4925373134328358E-2</v>
      </c>
      <c r="D951" s="1185">
        <f t="shared" si="946"/>
        <v>1.7064846416382253E-2</v>
      </c>
      <c r="E951" s="1186">
        <f t="shared" si="946"/>
        <v>2.6548672566371681E-2</v>
      </c>
      <c r="F951" s="1187">
        <f t="shared" si="946"/>
        <v>2.7439024390243903E-2</v>
      </c>
      <c r="G951" s="1188">
        <f t="shared" si="946"/>
        <v>9.0090090090090089E-3</v>
      </c>
      <c r="H951" s="1194">
        <f t="shared" si="946"/>
        <v>1.9956850053937433E-2</v>
      </c>
      <c r="I951" s="1189">
        <f t="shared" si="945"/>
        <v>1.8997385103267043E-2</v>
      </c>
      <c r="J951" s="1716"/>
      <c r="K951" t="s">
        <v>4302</v>
      </c>
    </row>
    <row r="952" spans="1:11" customFormat="1" x14ac:dyDescent="0.25">
      <c r="A952" s="3472"/>
      <c r="B952" s="845" t="s">
        <v>4303</v>
      </c>
      <c r="C952" s="1184">
        <f t="shared" ref="C952:H952" si="947">C949/C111</f>
        <v>0.05</v>
      </c>
      <c r="D952" s="1185">
        <f t="shared" si="947"/>
        <v>6.1728395061728392E-2</v>
      </c>
      <c r="E952" s="1186">
        <f t="shared" si="947"/>
        <v>8.8235294117647065E-2</v>
      </c>
      <c r="F952" s="1187">
        <f t="shared" si="947"/>
        <v>5.6603773584905662E-2</v>
      </c>
      <c r="G952" s="1188">
        <f t="shared" si="947"/>
        <v>1.5384615384615385E-2</v>
      </c>
      <c r="H952" s="1194">
        <f t="shared" si="947"/>
        <v>5.7722308892355696E-2</v>
      </c>
      <c r="I952" s="1189">
        <f t="shared" si="945"/>
        <v>5.4390415629779296E-2</v>
      </c>
      <c r="J952" s="1716"/>
      <c r="K952" t="s">
        <v>4304</v>
      </c>
    </row>
    <row r="953" spans="1:11" customFormat="1" x14ac:dyDescent="0.25">
      <c r="A953" s="3472"/>
      <c r="B953" s="845" t="s">
        <v>4305</v>
      </c>
      <c r="C953" s="1184">
        <f t="shared" ref="C953:H953" si="948">C949/C117</f>
        <v>0.10752688172043011</v>
      </c>
      <c r="D953" s="1185">
        <f t="shared" si="948"/>
        <v>0.10638297872340426</v>
      </c>
      <c r="E953" s="1186">
        <f t="shared" si="948"/>
        <v>0.11428571428571428</v>
      </c>
      <c r="F953" s="1187">
        <f t="shared" si="948"/>
        <v>9.0909090909090912E-2</v>
      </c>
      <c r="G953" s="1188">
        <f t="shared" si="948"/>
        <v>2.1276595744680851E-2</v>
      </c>
      <c r="H953" s="1205">
        <f t="shared" si="948"/>
        <v>9.4629156010230184E-2</v>
      </c>
      <c r="I953" s="1193">
        <f t="shared" si="945"/>
        <v>8.8076252276664074E-2</v>
      </c>
      <c r="J953" s="1717"/>
      <c r="K953" t="s">
        <v>4306</v>
      </c>
    </row>
    <row r="954" spans="1:11" customFormat="1" x14ac:dyDescent="0.25">
      <c r="A954" s="3472"/>
      <c r="B954" s="1203" t="s">
        <v>4307</v>
      </c>
      <c r="C954" s="1206">
        <f>C931/C946</f>
        <v>0.25600739371534198</v>
      </c>
      <c r="D954" s="1206">
        <f t="shared" ref="D954" si="949">D931/D946</f>
        <v>0.41610738255033558</v>
      </c>
      <c r="E954" s="1206">
        <f t="shared" ref="E954" si="950">E931/E946</f>
        <v>0.6483622350674374</v>
      </c>
      <c r="F954" s="1206">
        <f>F931/F946</f>
        <v>0.31764705882352939</v>
      </c>
      <c r="G954" s="1265"/>
      <c r="H954" s="1206">
        <f>H931/H946</f>
        <v>0.37606837606837606</v>
      </c>
      <c r="I954" s="1206">
        <f>AVERAGE(C954:G954)</f>
        <v>0.4095310175391611</v>
      </c>
      <c r="J954" s="1718"/>
      <c r="K954" s="27" t="s">
        <v>4308</v>
      </c>
    </row>
    <row r="955" spans="1:11" customFormat="1" x14ac:dyDescent="0.25">
      <c r="A955" s="3472"/>
      <c r="B955" s="845" t="s">
        <v>4223</v>
      </c>
      <c r="C955" s="1207">
        <f t="shared" ref="C955:H955" si="951">C954/C132</f>
        <v>1.1739097205232987</v>
      </c>
      <c r="D955" s="1208">
        <f t="shared" si="951"/>
        <v>1.8464060614787841</v>
      </c>
      <c r="E955" s="1209">
        <f t="shared" ref="E955" si="952">E954/E132</f>
        <v>3.7483553499056397</v>
      </c>
      <c r="F955" s="1210">
        <f t="shared" si="951"/>
        <v>1.45402725778383</v>
      </c>
      <c r="G955" s="1266">
        <f t="shared" si="951"/>
        <v>0</v>
      </c>
      <c r="H955" s="1177">
        <f t="shared" si="951"/>
        <v>1.827619436666617</v>
      </c>
      <c r="I955" s="1198">
        <f>AVERAGE(C955:G955)</f>
        <v>1.6445396779383106</v>
      </c>
      <c r="J955" s="1723"/>
      <c r="K955" t="s">
        <v>4309</v>
      </c>
    </row>
    <row r="956" spans="1:11" customFormat="1" x14ac:dyDescent="0.25">
      <c r="A956" s="3472"/>
      <c r="B956" s="845" t="s">
        <v>4224</v>
      </c>
      <c r="C956" s="1207">
        <f t="shared" ref="C956:H956" si="953">C954/C135</f>
        <v>1.2231431124298504</v>
      </c>
      <c r="D956" s="1208">
        <f t="shared" si="953"/>
        <v>1.1235006379896506</v>
      </c>
      <c r="E956" s="1209">
        <f t="shared" ref="E956" si="954">E954/E135</f>
        <v>4.228021777915262</v>
      </c>
      <c r="F956" s="1210">
        <f t="shared" si="953"/>
        <v>1.3263090476935995</v>
      </c>
      <c r="G956" s="1266">
        <f t="shared" si="953"/>
        <v>0</v>
      </c>
      <c r="H956" s="1177">
        <f t="shared" si="953"/>
        <v>1.8705811430959394</v>
      </c>
      <c r="I956" s="1198">
        <f t="shared" ref="I956:I957" si="955">AVERAGE(C956:G956)</f>
        <v>1.5801949152056725</v>
      </c>
      <c r="J956" s="1723"/>
      <c r="K956" t="s">
        <v>4310</v>
      </c>
    </row>
    <row r="957" spans="1:11" customFormat="1" x14ac:dyDescent="0.25">
      <c r="A957" s="3472"/>
      <c r="B957" s="845" t="s">
        <v>4311</v>
      </c>
      <c r="C957" s="1207">
        <f t="shared" ref="C957:H957" si="956">C954/C152</f>
        <v>1.3627248291702405</v>
      </c>
      <c r="D957" s="1208">
        <f t="shared" si="956"/>
        <v>1.0994454044930273</v>
      </c>
      <c r="E957" s="1209">
        <f t="shared" ref="E957" si="957">E954/E152</f>
        <v>4.8899872265355429</v>
      </c>
      <c r="F957" s="1210">
        <f t="shared" si="956"/>
        <v>1.4535975919344308</v>
      </c>
      <c r="G957" s="1266">
        <f t="shared" si="956"/>
        <v>0</v>
      </c>
      <c r="H957" s="1177">
        <f t="shared" si="956"/>
        <v>2.1026194762085839</v>
      </c>
      <c r="I957" s="1198">
        <f t="shared" si="955"/>
        <v>1.7611510104266483</v>
      </c>
      <c r="J957" s="1723"/>
      <c r="K957" t="s">
        <v>4312</v>
      </c>
    </row>
    <row r="958" spans="1:11" customFormat="1" x14ac:dyDescent="0.25">
      <c r="A958" s="3472"/>
      <c r="B958" s="1203" t="s">
        <v>4313</v>
      </c>
      <c r="C958" s="1206">
        <f>C936/C946</f>
        <v>1.432532347504621E-2</v>
      </c>
      <c r="D958" s="1206">
        <f t="shared" ref="D958:E958" si="958">D936/D946</f>
        <v>8.3892617449664433E-2</v>
      </c>
      <c r="E958" s="1206">
        <f t="shared" si="958"/>
        <v>0.32947976878612717</v>
      </c>
      <c r="F958" s="1206">
        <f>F936/F946</f>
        <v>6.386554621848739E-2</v>
      </c>
      <c r="G958" s="1265"/>
      <c r="H958" s="1206">
        <f>H936/H946</f>
        <v>0.10647130647130647</v>
      </c>
      <c r="I958" s="1206">
        <f>AVERAGE(C958:G958)</f>
        <v>0.1228908139823313</v>
      </c>
      <c r="J958" s="1718"/>
      <c r="K958" s="27" t="s">
        <v>4314</v>
      </c>
    </row>
    <row r="959" spans="1:11" s="1" customFormat="1" x14ac:dyDescent="0.25">
      <c r="A959" s="3472"/>
      <c r="B959" s="845" t="s">
        <v>4223</v>
      </c>
      <c r="C959" s="1207">
        <f t="shared" ref="C959:H959" si="959">C958/C158</f>
        <v>0.93866146373174919</v>
      </c>
      <c r="D959" s="1208">
        <f t="shared" si="959"/>
        <v>1.4612040891456404</v>
      </c>
      <c r="E959" s="1209">
        <f t="shared" si="959"/>
        <v>10.256638944954615</v>
      </c>
      <c r="F959" s="1210">
        <f t="shared" si="959"/>
        <v>1.7790906304940399</v>
      </c>
      <c r="G959" s="1266">
        <f t="shared" si="959"/>
        <v>0</v>
      </c>
      <c r="H959" s="1177">
        <f t="shared" si="959"/>
        <v>2.6965506376324635</v>
      </c>
      <c r="I959" s="1198">
        <f t="shared" ref="I959:I961" si="960">AVERAGE(C959:G959)</f>
        <v>2.8871190256652084</v>
      </c>
      <c r="J959" s="1723"/>
      <c r="K959" t="s">
        <v>4315</v>
      </c>
    </row>
    <row r="960" spans="1:11" s="1" customFormat="1" x14ac:dyDescent="0.25">
      <c r="A960" s="3472"/>
      <c r="B960" s="845" t="s">
        <v>4224</v>
      </c>
      <c r="C960" s="1207">
        <f t="shared" ref="C960:H960" si="961">C958/C175</f>
        <v>0.43522440530453749</v>
      </c>
      <c r="D960" s="1208">
        <f t="shared" si="961"/>
        <v>0.6550989733141579</v>
      </c>
      <c r="E960" s="1209">
        <f t="shared" si="961"/>
        <v>6.8882634454326608</v>
      </c>
      <c r="F960" s="1210">
        <f t="shared" si="961"/>
        <v>0.89932903393915697</v>
      </c>
      <c r="G960" s="1266">
        <f t="shared" si="961"/>
        <v>0</v>
      </c>
      <c r="H960" s="1177">
        <f t="shared" si="961"/>
        <v>2.2488420424709843</v>
      </c>
      <c r="I960" s="1198">
        <f t="shared" si="960"/>
        <v>1.7755831715981025</v>
      </c>
      <c r="J960" s="1723"/>
      <c r="K960" t="s">
        <v>4316</v>
      </c>
    </row>
    <row r="961" spans="1:11" s="1" customFormat="1" x14ac:dyDescent="0.25">
      <c r="A961" s="3472"/>
      <c r="B961" s="845" t="s">
        <v>4311</v>
      </c>
      <c r="C961" s="1207">
        <f t="shared" ref="C961:H961" si="962">C958/C178</f>
        <v>0.30304804257188561</v>
      </c>
      <c r="D961" s="1208">
        <f t="shared" si="962"/>
        <v>0.62529759205514246</v>
      </c>
      <c r="E961" s="1209">
        <f t="shared" si="962"/>
        <v>9.6999433383818907</v>
      </c>
      <c r="F961" s="1210">
        <f t="shared" si="962"/>
        <v>1.0835246098439375</v>
      </c>
      <c r="G961" s="1266">
        <f t="shared" si="962"/>
        <v>0</v>
      </c>
      <c r="H961" s="1177">
        <f t="shared" si="962"/>
        <v>2.2526501994036949</v>
      </c>
      <c r="I961" s="1198">
        <f t="shared" si="960"/>
        <v>2.3423627165705714</v>
      </c>
      <c r="J961" s="1723"/>
      <c r="K961" t="s">
        <v>4317</v>
      </c>
    </row>
    <row r="962" spans="1:11" customFormat="1" x14ac:dyDescent="0.25">
      <c r="A962" s="3472"/>
      <c r="B962" s="1203" t="s">
        <v>4318</v>
      </c>
      <c r="C962" s="1206">
        <f>C936/C931</f>
        <v>5.5956678700361008E-2</v>
      </c>
      <c r="D962" s="1206">
        <f t="shared" ref="D962" si="963">D936/D931</f>
        <v>0.20161290322580644</v>
      </c>
      <c r="E962" s="1206">
        <f t="shared" ref="E962" si="964">E936/E931</f>
        <v>0.50817236255572062</v>
      </c>
      <c r="F962" s="1206">
        <f>F936/F931</f>
        <v>0.20105820105820105</v>
      </c>
      <c r="G962" s="1265"/>
      <c r="H962" s="1206">
        <f>H936/H931</f>
        <v>0.2831168831168831</v>
      </c>
      <c r="I962" s="1206">
        <f>AVERAGE(C962:G962)</f>
        <v>0.24170003638502227</v>
      </c>
      <c r="J962" s="1718"/>
      <c r="K962" s="27" t="s">
        <v>4319</v>
      </c>
    </row>
    <row r="963" spans="1:11" customFormat="1" x14ac:dyDescent="0.25">
      <c r="A963" s="3472"/>
      <c r="B963" s="1181" t="s">
        <v>4223</v>
      </c>
      <c r="C963" s="1207">
        <f t="shared" ref="C963:H963" si="965">C962/C210</f>
        <v>0.79960276954970444</v>
      </c>
      <c r="D963" s="1208">
        <f t="shared" si="965"/>
        <v>0.7913774329658364</v>
      </c>
      <c r="E963" s="1209">
        <f t="shared" ref="E963" si="966">E962/E210</f>
        <v>2.7363037885969939</v>
      </c>
      <c r="F963" s="1210">
        <f t="shared" si="965"/>
        <v>1.2235607145396012</v>
      </c>
      <c r="G963" s="1266">
        <f t="shared" si="965"/>
        <v>0</v>
      </c>
      <c r="H963" s="1177">
        <f t="shared" si="965"/>
        <v>1.4754442765998834</v>
      </c>
      <c r="I963" s="1198">
        <f t="shared" ref="I963:I965" si="967">AVERAGE(C963:G963)</f>
        <v>1.1101689411304272</v>
      </c>
      <c r="J963" s="1723"/>
      <c r="K963" t="s">
        <v>4320</v>
      </c>
    </row>
    <row r="964" spans="1:11" customFormat="1" x14ac:dyDescent="0.25">
      <c r="A964" s="3472"/>
      <c r="B964" s="1181" t="s">
        <v>4224</v>
      </c>
      <c r="C964" s="1207">
        <f t="shared" ref="C964:H964" si="968">C962/C227</f>
        <v>0.35582459720509474</v>
      </c>
      <c r="D964" s="1208">
        <f t="shared" si="968"/>
        <v>0.58308731758832555</v>
      </c>
      <c r="E964" s="1209">
        <f t="shared" ref="E964" si="969">E962/E227</f>
        <v>1.6291929907771434</v>
      </c>
      <c r="F964" s="1210">
        <f t="shared" si="968"/>
        <v>0.67806898814650751</v>
      </c>
      <c r="G964" s="1266">
        <f t="shared" si="968"/>
        <v>0</v>
      </c>
      <c r="H964" s="1177">
        <f t="shared" si="968"/>
        <v>1.2022157128928379</v>
      </c>
      <c r="I964" s="1198">
        <f t="shared" si="967"/>
        <v>0.64923477874341429</v>
      </c>
      <c r="J964" s="1723"/>
      <c r="K964" t="s">
        <v>4321</v>
      </c>
    </row>
    <row r="965" spans="1:11" customFormat="1" x14ac:dyDescent="0.25">
      <c r="A965" s="3472"/>
      <c r="B965" s="1181" t="s">
        <v>4311</v>
      </c>
      <c r="C965" s="1207">
        <f t="shared" ref="C965:H965" si="970">C962/C230</f>
        <v>0.22238388564212977</v>
      </c>
      <c r="D965" s="1208">
        <f t="shared" si="970"/>
        <v>0.56873910200523103</v>
      </c>
      <c r="E965" s="1209">
        <f t="shared" ref="E965" si="971">E962/E230</f>
        <v>1.9836336761260014</v>
      </c>
      <c r="F965" s="1210">
        <f t="shared" si="970"/>
        <v>0.74540891912320484</v>
      </c>
      <c r="G965" s="1266">
        <f t="shared" si="970"/>
        <v>0</v>
      </c>
      <c r="H965" s="1177">
        <f t="shared" si="970"/>
        <v>1.0713541964643285</v>
      </c>
      <c r="I965" s="1198">
        <f t="shared" si="967"/>
        <v>0.70403311657931344</v>
      </c>
      <c r="J965" s="1723"/>
      <c r="K965" t="s">
        <v>4322</v>
      </c>
    </row>
    <row r="966" spans="1:11" customFormat="1" x14ac:dyDescent="0.25">
      <c r="A966" s="3472"/>
      <c r="B966" s="1203" t="s">
        <v>4323</v>
      </c>
      <c r="C966" s="1206">
        <f>C941/C931</f>
        <v>2.8880866425992781E-2</v>
      </c>
      <c r="D966" s="1206">
        <f t="shared" ref="D966" si="972">D941/D931</f>
        <v>-8.0645161290322578E-3</v>
      </c>
      <c r="E966" s="1206">
        <f t="shared" ref="E966" si="973">E941/E931</f>
        <v>-4.1604754829123326E-2</v>
      </c>
      <c r="F966" s="1206">
        <f>F941/F931</f>
        <v>-3.1746031746031744E-2</v>
      </c>
      <c r="G966" s="1265"/>
      <c r="H966" s="1206">
        <f>H941/H931</f>
        <v>-1.2337662337662338E-2</v>
      </c>
      <c r="I966" s="1206">
        <f>AVERAGE(C966:G966)</f>
        <v>-1.3133609069548637E-2</v>
      </c>
      <c r="J966" s="1718"/>
      <c r="K966" s="27" t="s">
        <v>4324</v>
      </c>
    </row>
    <row r="967" spans="1:11" customFormat="1" x14ac:dyDescent="0.25">
      <c r="A967" s="3472"/>
      <c r="B967" s="1181" t="s">
        <v>4223</v>
      </c>
      <c r="C967" s="1207">
        <f t="shared" ref="C967:H967" si="974">C966/C236</f>
        <v>-0.42816267076960079</v>
      </c>
      <c r="D967" s="1208">
        <f t="shared" si="974"/>
        <v>9.8043100686305909E-2</v>
      </c>
      <c r="E967" s="1209">
        <f t="shared" ref="E967" si="975">E966/E236</f>
        <v>0.70987171472746768</v>
      </c>
      <c r="F967" s="1210">
        <f t="shared" si="974"/>
        <v>1.0730700240295123</v>
      </c>
      <c r="G967" s="1266">
        <f t="shared" si="974"/>
        <v>0</v>
      </c>
      <c r="H967" s="1177">
        <f t="shared" si="974"/>
        <v>0.18263042348385108</v>
      </c>
      <c r="I967" s="1198">
        <f t="shared" ref="I967:I969" si="976">AVERAGE(C967:G967)</f>
        <v>0.290564433734737</v>
      </c>
      <c r="J967" s="1723"/>
      <c r="K967" t="s">
        <v>4325</v>
      </c>
    </row>
    <row r="968" spans="1:11" customFormat="1" x14ac:dyDescent="0.25">
      <c r="A968" s="3472"/>
      <c r="B968" s="1181" t="s">
        <v>4224</v>
      </c>
      <c r="C968" s="1207">
        <f t="shared" ref="C968:H968" si="977">C966/C253</f>
        <v>-0.42172964847648503</v>
      </c>
      <c r="D968" s="1208">
        <f t="shared" si="977"/>
        <v>7.0442189198985136E-2</v>
      </c>
      <c r="E968" s="1209">
        <f t="shared" ref="E968" si="978">E966/E253</f>
        <v>0.50988629941202046</v>
      </c>
      <c r="F968" s="1210">
        <f t="shared" si="977"/>
        <v>0.39166074389954986</v>
      </c>
      <c r="G968" s="1266">
        <f t="shared" si="977"/>
        <v>0</v>
      </c>
      <c r="H968" s="1177">
        <f t="shared" si="977"/>
        <v>0.16190015772009342</v>
      </c>
      <c r="I968" s="1198">
        <f t="shared" si="976"/>
        <v>0.1100519168068141</v>
      </c>
      <c r="J968" s="1723"/>
      <c r="K968" t="s">
        <v>4326</v>
      </c>
    </row>
    <row r="969" spans="1:11" customFormat="1" x14ac:dyDescent="0.25">
      <c r="A969" s="3472"/>
      <c r="B969" s="1181" t="s">
        <v>4311</v>
      </c>
      <c r="C969" s="1207">
        <f t="shared" ref="C969:H969" si="979">C966/C256</f>
        <v>-0.39713992040397367</v>
      </c>
      <c r="D969" s="1208">
        <f t="shared" si="979"/>
        <v>6.3828160831677111E-2</v>
      </c>
      <c r="E969" s="1209">
        <f t="shared" ref="E969" si="980">E966/E256</f>
        <v>0.50141150440208127</v>
      </c>
      <c r="F969" s="1210">
        <f t="shared" si="979"/>
        <v>0.3704464999429028</v>
      </c>
      <c r="G969" s="1266">
        <f t="shared" si="979"/>
        <v>0</v>
      </c>
      <c r="H969" s="1177">
        <f t="shared" si="979"/>
        <v>0.15149483828787744</v>
      </c>
      <c r="I969" s="1198">
        <f t="shared" si="976"/>
        <v>0.10770924895453751</v>
      </c>
      <c r="J969" s="1723"/>
      <c r="K969" t="s">
        <v>4327</v>
      </c>
    </row>
    <row r="970" spans="1:11" customFormat="1" x14ac:dyDescent="0.25">
      <c r="A970" s="3472"/>
      <c r="B970" s="1203" t="s">
        <v>4328</v>
      </c>
      <c r="C970" s="1212">
        <f>C946/C949</f>
        <v>216.4</v>
      </c>
      <c r="D970" s="1212">
        <f t="shared" ref="D970:E970" si="981">D946/D949</f>
        <v>59.6</v>
      </c>
      <c r="E970" s="1212">
        <f t="shared" si="981"/>
        <v>86.5</v>
      </c>
      <c r="F970" s="1212">
        <f>F946/F949</f>
        <v>66.111111111111114</v>
      </c>
      <c r="G970" s="1267"/>
      <c r="H970" s="1212">
        <f>H946/H949</f>
        <v>110.67567567567568</v>
      </c>
      <c r="I970" s="1212">
        <f>AVERAGE(C970:G970)</f>
        <v>107.15277777777777</v>
      </c>
      <c r="J970" s="1724"/>
      <c r="K970" s="27" t="s">
        <v>4329</v>
      </c>
    </row>
    <row r="971" spans="1:11" customFormat="1" x14ac:dyDescent="0.25">
      <c r="A971" s="3472"/>
      <c r="B971" s="1181" t="s">
        <v>4223</v>
      </c>
      <c r="C971" s="1207">
        <f t="shared" ref="C971:H971" si="982">C970/C262</f>
        <v>0.99764035121907768</v>
      </c>
      <c r="D971" s="1208">
        <f t="shared" si="982"/>
        <v>0.41177530790027039</v>
      </c>
      <c r="E971" s="1209">
        <f t="shared" si="982"/>
        <v>0.48512743716232087</v>
      </c>
      <c r="F971" s="1210">
        <f t="shared" si="982"/>
        <v>0.8654836985896559</v>
      </c>
      <c r="G971" s="1266">
        <f t="shared" si="982"/>
        <v>0</v>
      </c>
      <c r="H971" s="1177">
        <f t="shared" si="982"/>
        <v>0.72253004186134173</v>
      </c>
      <c r="I971" s="1198">
        <f t="shared" ref="I971:I973" si="983">AVERAGE(C971:G971)</f>
        <v>0.55200535897426506</v>
      </c>
      <c r="J971" s="1723"/>
      <c r="K971" t="s">
        <v>4330</v>
      </c>
    </row>
    <row r="972" spans="1:11" customFormat="1" x14ac:dyDescent="0.25">
      <c r="A972" s="3472"/>
      <c r="B972" s="1181" t="s">
        <v>4224</v>
      </c>
      <c r="C972" s="1207">
        <f t="shared" ref="C972:H972" si="984">C970/C279</f>
        <v>1.1821280065226254</v>
      </c>
      <c r="D972" s="1208">
        <f t="shared" si="984"/>
        <v>1.6639161505478799</v>
      </c>
      <c r="E972" s="1209">
        <f t="shared" si="984"/>
        <v>0.46636846185960518</v>
      </c>
      <c r="F972" s="1210">
        <f t="shared" si="984"/>
        <v>0.62827966751012476</v>
      </c>
      <c r="G972" s="1266">
        <f t="shared" si="984"/>
        <v>0</v>
      </c>
      <c r="H972" s="1177">
        <f t="shared" si="984"/>
        <v>0.77756023351397241</v>
      </c>
      <c r="I972" s="1198">
        <f t="shared" si="983"/>
        <v>0.7881384572880471</v>
      </c>
      <c r="J972" s="1723"/>
      <c r="K972" t="s">
        <v>4331</v>
      </c>
    </row>
    <row r="973" spans="1:11" customFormat="1" x14ac:dyDescent="0.25">
      <c r="A973" s="3472"/>
      <c r="B973" s="1181" t="s">
        <v>4311</v>
      </c>
      <c r="C973" s="1207">
        <f t="shared" ref="C973:H973" si="985">C970/C282</f>
        <v>1.0779862215156333</v>
      </c>
      <c r="D973" s="1208">
        <f t="shared" si="985"/>
        <v>1.4317507082152974</v>
      </c>
      <c r="E973" s="1209">
        <f t="shared" si="985"/>
        <v>0.34605256494657416</v>
      </c>
      <c r="F973" s="1210">
        <f t="shared" si="985"/>
        <v>0.37631450918753045</v>
      </c>
      <c r="G973" s="1266">
        <f t="shared" si="985"/>
        <v>0</v>
      </c>
      <c r="H973" s="1177">
        <f t="shared" si="985"/>
        <v>0.60767045193886882</v>
      </c>
      <c r="I973" s="1198">
        <f t="shared" si="983"/>
        <v>0.64642080077300712</v>
      </c>
      <c r="J973" s="1723"/>
      <c r="K973" t="s">
        <v>4332</v>
      </c>
    </row>
    <row r="974" spans="1:11" customFormat="1" x14ac:dyDescent="0.25">
      <c r="A974" s="3472"/>
      <c r="B974" s="1203" t="s">
        <v>4333</v>
      </c>
      <c r="C974" s="1213">
        <f>C931/C949</f>
        <v>55.4</v>
      </c>
      <c r="D974" s="1213">
        <f t="shared" ref="D974" si="986">D931/D949</f>
        <v>24.8</v>
      </c>
      <c r="E974" s="1212">
        <f t="shared" ref="E974" si="987">E931/E949</f>
        <v>56.083333333333336</v>
      </c>
      <c r="F974" s="1213">
        <f>F931/F949</f>
        <v>21</v>
      </c>
      <c r="G974" s="1268"/>
      <c r="H974" s="1213">
        <f>H931/H949</f>
        <v>41.621621621621621</v>
      </c>
      <c r="I974" s="1213">
        <f>AVERAGE(C974:G974)</f>
        <v>39.320833333333333</v>
      </c>
      <c r="J974" s="1725"/>
      <c r="K974" s="27" t="s">
        <v>4334</v>
      </c>
    </row>
    <row r="975" spans="1:11" customFormat="1" x14ac:dyDescent="0.25">
      <c r="A975" s="3472"/>
      <c r="B975" s="1181" t="s">
        <v>4223</v>
      </c>
      <c r="C975" s="1207">
        <f t="shared" ref="C975:H975" si="988">C974/C288</f>
        <v>1.1711397058823529</v>
      </c>
      <c r="D975" s="1208">
        <f t="shared" si="988"/>
        <v>0.76030442447435176</v>
      </c>
      <c r="E975" s="1209">
        <f t="shared" ref="E975" si="989">E974/E288</f>
        <v>1.8184300244733977</v>
      </c>
      <c r="F975" s="1210">
        <f t="shared" si="988"/>
        <v>1.2584368889169242</v>
      </c>
      <c r="G975" s="1266">
        <f t="shared" si="988"/>
        <v>0</v>
      </c>
      <c r="H975" s="1177">
        <f t="shared" si="988"/>
        <v>1.3205099480813327</v>
      </c>
      <c r="I975" s="1198">
        <f t="shared" ref="I975:I985" si="990">AVERAGE(C975:G975)</f>
        <v>1.0016622087494054</v>
      </c>
      <c r="J975" s="1723"/>
      <c r="K975" t="s">
        <v>4335</v>
      </c>
    </row>
    <row r="976" spans="1:11" customFormat="1" x14ac:dyDescent="0.25">
      <c r="A976" s="3472"/>
      <c r="B976" s="1181" t="s">
        <v>4224</v>
      </c>
      <c r="C976" s="1207">
        <f t="shared" ref="C976:H976" si="991">C974/C305</f>
        <v>1.4459117291885786</v>
      </c>
      <c r="D976" s="1208">
        <f t="shared" si="991"/>
        <v>1.8694108567018266</v>
      </c>
      <c r="E976" s="1209">
        <f t="shared" ref="E976" si="992">E974/E305</f>
        <v>1.971816013275254</v>
      </c>
      <c r="F976" s="1210">
        <f t="shared" si="991"/>
        <v>0.83329300750060487</v>
      </c>
      <c r="G976" s="1266">
        <f t="shared" si="991"/>
        <v>0</v>
      </c>
      <c r="H976" s="1177">
        <f t="shared" si="991"/>
        <v>1.4544895104325117</v>
      </c>
      <c r="I976" s="1198">
        <f t="shared" si="990"/>
        <v>1.2240863213332527</v>
      </c>
      <c r="J976" s="1723"/>
      <c r="K976" t="s">
        <v>4336</v>
      </c>
    </row>
    <row r="977" spans="1:11" customFormat="1" x14ac:dyDescent="0.25">
      <c r="A977" s="3472"/>
      <c r="B977" s="1181" t="s">
        <v>4311</v>
      </c>
      <c r="C977" s="1207">
        <f t="shared" ref="C977:H977" si="993">C974/C308</f>
        <v>1.4689985895627646</v>
      </c>
      <c r="D977" s="1208">
        <f t="shared" si="993"/>
        <v>1.5741317365269463</v>
      </c>
      <c r="E977" s="1209">
        <f t="shared" ref="E977" si="994">E974/E308</f>
        <v>1.6921926222986095</v>
      </c>
      <c r="F977" s="1210">
        <f t="shared" si="993"/>
        <v>0.54700986436498145</v>
      </c>
      <c r="G977" s="1266">
        <f t="shared" si="993"/>
        <v>0</v>
      </c>
      <c r="H977" s="1177">
        <f t="shared" si="993"/>
        <v>1.2776997273631379</v>
      </c>
      <c r="I977" s="1198">
        <f t="shared" si="990"/>
        <v>1.0564665625506604</v>
      </c>
      <c r="J977" s="1723"/>
      <c r="K977" t="s">
        <v>4337</v>
      </c>
    </row>
    <row r="978" spans="1:11" s="325" customFormat="1" x14ac:dyDescent="0.25">
      <c r="A978" s="3472"/>
      <c r="B978" s="1203" t="s">
        <v>4338</v>
      </c>
      <c r="C978" s="1206">
        <f>C936/C949</f>
        <v>3.1</v>
      </c>
      <c r="D978" s="1206">
        <f t="shared" ref="D978:H978" si="995">D936/D949</f>
        <v>5</v>
      </c>
      <c r="E978" s="1206">
        <f t="shared" si="995"/>
        <v>28.5</v>
      </c>
      <c r="F978" s="1206">
        <f t="shared" si="995"/>
        <v>4.2222222222222223</v>
      </c>
      <c r="G978" s="1265"/>
      <c r="H978" s="1206">
        <f t="shared" si="995"/>
        <v>11.783783783783784</v>
      </c>
      <c r="I978" s="1206">
        <f t="shared" si="990"/>
        <v>10.205555555555556</v>
      </c>
      <c r="J978" s="1718"/>
      <c r="K978" s="1220" t="s">
        <v>4339</v>
      </c>
    </row>
    <row r="979" spans="1:11" s="325" customFormat="1" x14ac:dyDescent="0.25">
      <c r="A979" s="3472"/>
      <c r="B979" s="1182" t="s">
        <v>4223</v>
      </c>
      <c r="C979" s="1207">
        <f t="shared" ref="C979:H979" si="996">C978/C314</f>
        <v>0.93644655235315588</v>
      </c>
      <c r="D979" s="1208">
        <f t="shared" si="996"/>
        <v>0.60168776371308019</v>
      </c>
      <c r="E979" s="1209">
        <f t="shared" si="996"/>
        <v>4.9757769652650827</v>
      </c>
      <c r="F979" s="1210">
        <f t="shared" si="996"/>
        <v>1.5397739390061849</v>
      </c>
      <c r="G979" s="1266">
        <f t="shared" si="996"/>
        <v>0</v>
      </c>
      <c r="H979" s="1199">
        <f t="shared" si="996"/>
        <v>1.948338845089812</v>
      </c>
      <c r="I979" s="1198">
        <f t="shared" si="990"/>
        <v>1.6107370440675008</v>
      </c>
      <c r="J979" s="1723"/>
      <c r="K979" s="325" t="s">
        <v>4340</v>
      </c>
    </row>
    <row r="980" spans="1:11" x14ac:dyDescent="0.25">
      <c r="A980" s="3472"/>
      <c r="B980" s="1182" t="s">
        <v>4224</v>
      </c>
      <c r="C980" s="1207">
        <f t="shared" ref="C980:H980" si="997">C978/C331</f>
        <v>0.51449095863264804</v>
      </c>
      <c r="D980" s="1208">
        <f t="shared" si="997"/>
        <v>1.0900297619047619</v>
      </c>
      <c r="E980" s="1209">
        <f t="shared" si="997"/>
        <v>3.212468827930175</v>
      </c>
      <c r="F980" s="1210">
        <f t="shared" si="997"/>
        <v>0.56503014642549532</v>
      </c>
      <c r="G980" s="1266">
        <f t="shared" si="997"/>
        <v>0</v>
      </c>
      <c r="H980" s="1200">
        <f t="shared" si="997"/>
        <v>1.7486101436797772</v>
      </c>
      <c r="I980" s="1198">
        <f t="shared" si="990"/>
        <v>1.076403938978616</v>
      </c>
      <c r="J980" s="1723"/>
      <c r="K980" s="325" t="s">
        <v>4341</v>
      </c>
    </row>
    <row r="981" spans="1:11" x14ac:dyDescent="0.25">
      <c r="A981" s="3472"/>
      <c r="B981" s="1182" t="s">
        <v>4311</v>
      </c>
      <c r="C981" s="1207">
        <f t="shared" ref="C981:H981" si="998">C978/C334</f>
        <v>0.32668161434977577</v>
      </c>
      <c r="D981" s="1208">
        <f t="shared" si="998"/>
        <v>0.89527027027027029</v>
      </c>
      <c r="E981" s="1209">
        <f t="shared" si="998"/>
        <v>3.356690272083489</v>
      </c>
      <c r="F981" s="1210">
        <f t="shared" si="998"/>
        <v>0.4077460317460318</v>
      </c>
      <c r="G981" s="1266">
        <f t="shared" si="998"/>
        <v>0</v>
      </c>
      <c r="H981" s="1199">
        <f t="shared" si="998"/>
        <v>1.3688689647318262</v>
      </c>
      <c r="I981" s="1198">
        <f t="shared" si="990"/>
        <v>0.9972776376899134</v>
      </c>
      <c r="J981" s="1723"/>
      <c r="K981" s="325" t="s">
        <v>4342</v>
      </c>
    </row>
    <row r="982" spans="1:11" x14ac:dyDescent="0.25">
      <c r="A982" s="3472"/>
      <c r="B982" s="1203" t="s">
        <v>4343</v>
      </c>
      <c r="C982" s="1206">
        <f>C941/C946</f>
        <v>7.3937153419593345E-3</v>
      </c>
      <c r="D982" s="1206">
        <f t="shared" ref="D982:H982" si="999">D941/D946</f>
        <v>-3.3557046979865771E-3</v>
      </c>
      <c r="E982" s="1206">
        <f t="shared" si="999"/>
        <v>-2.6974951830443159E-2</v>
      </c>
      <c r="F982" s="1206">
        <f t="shared" si="999"/>
        <v>-1.0084033613445379E-2</v>
      </c>
      <c r="G982" s="1265"/>
      <c r="H982" s="1206">
        <f t="shared" si="999"/>
        <v>-4.6398046398046398E-3</v>
      </c>
      <c r="I982" s="1206">
        <f t="shared" si="990"/>
        <v>-8.2552436999789452E-3</v>
      </c>
      <c r="J982" s="1718"/>
      <c r="K982" s="1220" t="s">
        <v>4344</v>
      </c>
    </row>
    <row r="983" spans="1:11" x14ac:dyDescent="0.25">
      <c r="A983" s="3472"/>
      <c r="B983" s="1182" t="s">
        <v>4223</v>
      </c>
      <c r="C983" s="1207">
        <f t="shared" ref="C983:H983" si="1000">C982/C340</f>
        <v>-0.50262432118165112</v>
      </c>
      <c r="D983" s="1208">
        <f t="shared" si="1000"/>
        <v>0.18102737539336997</v>
      </c>
      <c r="E983" s="1209">
        <f t="shared" si="1000"/>
        <v>2.6608514396453939</v>
      </c>
      <c r="F983" s="1210">
        <f t="shared" si="1000"/>
        <v>1.5602730644496607</v>
      </c>
      <c r="G983" s="1266">
        <f t="shared" si="1000"/>
        <v>0</v>
      </c>
      <c r="H983" s="1199">
        <f t="shared" si="1000"/>
        <v>0.33377891168574164</v>
      </c>
      <c r="I983" s="1198">
        <f t="shared" si="990"/>
        <v>0.77990551166135469</v>
      </c>
      <c r="J983" s="1723"/>
      <c r="K983" s="325" t="s">
        <v>4345</v>
      </c>
    </row>
    <row r="984" spans="1:11" x14ac:dyDescent="0.25">
      <c r="A984" s="3472"/>
      <c r="B984" s="1182" t="s">
        <v>4224</v>
      </c>
      <c r="C984" s="1207">
        <f t="shared" ref="C984:H984" si="1001">C982/C357</f>
        <v>-0.51583571484147461</v>
      </c>
      <c r="D984" s="1208">
        <f t="shared" si="1001"/>
        <v>7.9141844506447484E-2</v>
      </c>
      <c r="E984" s="1209">
        <f t="shared" si="1001"/>
        <v>2.1558103781746447</v>
      </c>
      <c r="F984" s="1210">
        <f t="shared" si="1001"/>
        <v>0.51946318826037885</v>
      </c>
      <c r="G984" s="1266">
        <f t="shared" si="1001"/>
        <v>0</v>
      </c>
      <c r="H984" s="1199">
        <f t="shared" si="1001"/>
        <v>0.30284738209546519</v>
      </c>
      <c r="I984" s="1198">
        <f t="shared" si="990"/>
        <v>0.4477159392199993</v>
      </c>
      <c r="J984" s="1723"/>
      <c r="K984" s="325" t="s">
        <v>4346</v>
      </c>
    </row>
    <row r="985" spans="1:11" ht="15.75" thickBot="1" x14ac:dyDescent="0.3">
      <c r="A985" s="3473"/>
      <c r="B985" s="1183" t="s">
        <v>4311</v>
      </c>
      <c r="C985" s="1215">
        <f t="shared" ref="C985:H985" si="1002">C982/C360</f>
        <v>-0.54119243018918795</v>
      </c>
      <c r="D985" s="1216">
        <f t="shared" si="1002"/>
        <v>7.0175578103629246E-2</v>
      </c>
      <c r="E985" s="1217">
        <f t="shared" si="1002"/>
        <v>2.4518958517641476</v>
      </c>
      <c r="F985" s="1218">
        <f t="shared" si="1002"/>
        <v>0.53848014025754187</v>
      </c>
      <c r="G985" s="1269">
        <f t="shared" si="1002"/>
        <v>0</v>
      </c>
      <c r="H985" s="1201">
        <f t="shared" si="1002"/>
        <v>0.31853599752916095</v>
      </c>
      <c r="I985" s="1202">
        <f t="shared" si="990"/>
        <v>0.50387182798722618</v>
      </c>
      <c r="J985" s="1723"/>
      <c r="K985" s="325" t="s">
        <v>4347</v>
      </c>
    </row>
    <row r="986" spans="1:11" customFormat="1" x14ac:dyDescent="0.25">
      <c r="A986" s="3471" t="s">
        <v>548</v>
      </c>
      <c r="B986" s="844" t="s">
        <v>935</v>
      </c>
      <c r="C986" s="826">
        <f>'BNP avec amende'!B476</f>
        <v>80</v>
      </c>
      <c r="D986" s="826">
        <f>BPCE!B599</f>
        <v>2</v>
      </c>
      <c r="E986" s="1262"/>
      <c r="F986" s="1235"/>
      <c r="G986" s="826">
        <f>CM!B413</f>
        <v>17</v>
      </c>
      <c r="H986" s="826">
        <f>SUM(C986:G986)</f>
        <v>99</v>
      </c>
      <c r="I986" s="1222">
        <f>AVERAGE(C986:G986)</f>
        <v>33</v>
      </c>
      <c r="J986" s="1715"/>
      <c r="K986" s="27" t="s">
        <v>4264</v>
      </c>
    </row>
    <row r="987" spans="1:11" customFormat="1" x14ac:dyDescent="0.25">
      <c r="A987" s="3472"/>
      <c r="B987" s="845" t="s">
        <v>4265</v>
      </c>
      <c r="C987" s="1184">
        <f t="shared" ref="C987:H987" si="1003">C986/C2</f>
        <v>2.0424836601307191E-3</v>
      </c>
      <c r="D987" s="1185">
        <f t="shared" si="1003"/>
        <v>8.5995614223674586E-5</v>
      </c>
      <c r="E987" s="1263">
        <f t="shared" si="1003"/>
        <v>0</v>
      </c>
      <c r="F987" s="1236">
        <f t="shared" si="1003"/>
        <v>0</v>
      </c>
      <c r="G987" s="1188">
        <f t="shared" si="1003"/>
        <v>1.1031081694893258E-3</v>
      </c>
      <c r="H987" s="1194">
        <f t="shared" si="1003"/>
        <v>8.4433527786306414E-4</v>
      </c>
      <c r="I987" s="1189">
        <f t="shared" ref="I987:I990" si="1004">AVERAGE(C987:G987)</f>
        <v>6.46317488768744E-4</v>
      </c>
      <c r="J987" s="1716"/>
      <c r="K987" t="s">
        <v>4266</v>
      </c>
    </row>
    <row r="988" spans="1:11" customFormat="1" x14ac:dyDescent="0.25">
      <c r="A988" s="3472"/>
      <c r="B988" s="845" t="s">
        <v>4267</v>
      </c>
      <c r="C988" s="1184">
        <f t="shared" ref="C988:H988" si="1005">C986/C19</f>
        <v>3.116356978691909E-3</v>
      </c>
      <c r="D988" s="1185">
        <f t="shared" si="1005"/>
        <v>5.1453563159248783E-4</v>
      </c>
      <c r="E988" s="1263">
        <f t="shared" si="1005"/>
        <v>0</v>
      </c>
      <c r="F988" s="1236">
        <f t="shared" si="1005"/>
        <v>0</v>
      </c>
      <c r="G988" s="1188">
        <f t="shared" si="1005"/>
        <v>7.1609098567818026E-3</v>
      </c>
      <c r="H988" s="1194">
        <f t="shared" si="1005"/>
        <v>1.8660232970181324E-3</v>
      </c>
      <c r="I988" s="1189">
        <f t="shared" si="1004"/>
        <v>2.1583604934132397E-3</v>
      </c>
      <c r="J988" s="1716"/>
      <c r="K988" t="s">
        <v>4268</v>
      </c>
    </row>
    <row r="989" spans="1:11" customFormat="1" x14ac:dyDescent="0.25">
      <c r="A989" s="3472"/>
      <c r="B989" s="845" t="s">
        <v>4269</v>
      </c>
      <c r="C989" s="1184">
        <f t="shared" ref="C989:H989" si="1006">C986/C7</f>
        <v>1.0067958721369242E-2</v>
      </c>
      <c r="D989" s="1185">
        <f t="shared" si="1006"/>
        <v>3.6563071297989031E-3</v>
      </c>
      <c r="E989" s="1263">
        <f t="shared" si="1006"/>
        <v>0</v>
      </c>
      <c r="F989" s="1236">
        <f t="shared" si="1006"/>
        <v>0</v>
      </c>
      <c r="G989" s="1188">
        <f t="shared" si="1006"/>
        <v>1.9187358916478554E-2</v>
      </c>
      <c r="H989" s="1194">
        <f t="shared" si="1006"/>
        <v>7.3116691285081241E-3</v>
      </c>
      <c r="I989" s="1189">
        <f t="shared" si="1004"/>
        <v>6.5823249535293393E-3</v>
      </c>
      <c r="J989" s="1716"/>
      <c r="K989" t="s">
        <v>4270</v>
      </c>
    </row>
    <row r="990" spans="1:11" customFormat="1" hidden="1" x14ac:dyDescent="0.25">
      <c r="A990" s="3472"/>
      <c r="B990" s="845" t="s">
        <v>4271</v>
      </c>
      <c r="C990" s="1184">
        <f t="shared" ref="C990:H990" si="1007">C986/C13</f>
        <v>3.1771247021445591E-2</v>
      </c>
      <c r="D990" s="1185">
        <f t="shared" si="1007"/>
        <v>5.1282051282051282E-3</v>
      </c>
      <c r="E990" s="1186">
        <f t="shared" si="1007"/>
        <v>0</v>
      </c>
      <c r="F990" s="1236">
        <f t="shared" si="1007"/>
        <v>0</v>
      </c>
      <c r="G990" s="1188">
        <f t="shared" si="1007"/>
        <v>3.7861915367483297E-2</v>
      </c>
      <c r="H990" s="1205">
        <f t="shared" si="1007"/>
        <v>1.4010755731672798E-2</v>
      </c>
      <c r="I990" s="1193">
        <f t="shared" si="1004"/>
        <v>1.4952273503426806E-2</v>
      </c>
      <c r="J990" s="1717"/>
      <c r="K990" t="s">
        <v>4272</v>
      </c>
    </row>
    <row r="991" spans="1:11" customFormat="1" x14ac:dyDescent="0.25">
      <c r="A991" s="3472"/>
      <c r="B991" s="1203" t="s">
        <v>4273</v>
      </c>
      <c r="C991" s="1204">
        <f>'BNP avec amende'!C476</f>
        <v>23</v>
      </c>
      <c r="D991" s="1204">
        <f>BPCE!C599</f>
        <v>1</v>
      </c>
      <c r="E991" s="1204">
        <f>SG!C500</f>
        <v>3</v>
      </c>
      <c r="F991" s="1237"/>
      <c r="G991" s="1204">
        <f>CM!C413</f>
        <v>2</v>
      </c>
      <c r="H991" s="1204">
        <f>SUM(C991:G991)</f>
        <v>29</v>
      </c>
      <c r="I991" s="1206">
        <f>AVERAGE(C991:G991)</f>
        <v>7.25</v>
      </c>
      <c r="J991" s="1718"/>
      <c r="K991" s="27" t="s">
        <v>4274</v>
      </c>
    </row>
    <row r="992" spans="1:11" customFormat="1" x14ac:dyDescent="0.25">
      <c r="A992" s="3472"/>
      <c r="B992" s="845" t="s">
        <v>4275</v>
      </c>
      <c r="C992" s="1184">
        <f t="shared" ref="C992:H992" si="1008">C991/C28</f>
        <v>8.3910981393651943E-3</v>
      </c>
      <c r="D992" s="1185">
        <f t="shared" si="1008"/>
        <v>1.6877637130801687E-4</v>
      </c>
      <c r="E992" s="1186">
        <f t="shared" si="1008"/>
        <v>6.855575868372943E-4</v>
      </c>
      <c r="F992" s="1236">
        <f t="shared" si="1008"/>
        <v>0</v>
      </c>
      <c r="G992" s="1188">
        <f t="shared" si="1008"/>
        <v>2.918855808523059E-4</v>
      </c>
      <c r="H992" s="1192">
        <f t="shared" si="1008"/>
        <v>1.2889461753855726E-3</v>
      </c>
      <c r="I992" s="1193">
        <f t="shared" ref="I992:I995" si="1009">AVERAGE(C992:G992)</f>
        <v>1.9074635356725622E-3</v>
      </c>
      <c r="J992" s="1717"/>
      <c r="K992" t="s">
        <v>4276</v>
      </c>
    </row>
    <row r="993" spans="1:11" customFormat="1" x14ac:dyDescent="0.25">
      <c r="A993" s="3472"/>
      <c r="B993" s="845" t="s">
        <v>4277</v>
      </c>
      <c r="C993" s="1184">
        <f t="shared" ref="C993:H993" si="1010">C991/C45</f>
        <v>5.6972999752291304E-3</v>
      </c>
      <c r="D993" s="1185">
        <f t="shared" si="1010"/>
        <v>7.4404761904761901E-4</v>
      </c>
      <c r="E993" s="1186">
        <f t="shared" si="1010"/>
        <v>7.4812967581047382E-4</v>
      </c>
      <c r="F993" s="1236">
        <f t="shared" si="1010"/>
        <v>0</v>
      </c>
      <c r="G993" s="1188">
        <f t="shared" si="1010"/>
        <v>3.0674846625766872E-3</v>
      </c>
      <c r="H993" s="1192">
        <f t="shared" si="1010"/>
        <v>2.3211141347846968E-3</v>
      </c>
      <c r="I993" s="1193">
        <f t="shared" si="1009"/>
        <v>2.0513923865327819E-3</v>
      </c>
      <c r="J993" s="1717"/>
      <c r="K993" t="s">
        <v>4278</v>
      </c>
    </row>
    <row r="994" spans="1:11" customFormat="1" x14ac:dyDescent="0.25">
      <c r="A994" s="3472"/>
      <c r="B994" s="845" t="s">
        <v>4279</v>
      </c>
      <c r="C994" s="1184">
        <f t="shared" ref="C994:H994" si="1011">C991/C33</f>
        <v>-5.4373522458628844E-2</v>
      </c>
      <c r="D994" s="1185">
        <f t="shared" si="1011"/>
        <v>6.2500000000000003E-3</v>
      </c>
      <c r="E994" s="1186">
        <f t="shared" si="1011"/>
        <v>2.2607385079125848E-3</v>
      </c>
      <c r="F994" s="1236">
        <f t="shared" si="1011"/>
        <v>0</v>
      </c>
      <c r="G994" s="1188">
        <f t="shared" si="1011"/>
        <v>6.9686411149825784E-3</v>
      </c>
      <c r="H994" s="1192">
        <f t="shared" si="1011"/>
        <v>1.4132553606237816E-2</v>
      </c>
      <c r="I994" s="1193">
        <f t="shared" si="1009"/>
        <v>-7.7788285671467365E-3</v>
      </c>
      <c r="J994" s="1717"/>
      <c r="K994" t="s">
        <v>4280</v>
      </c>
    </row>
    <row r="995" spans="1:11" customFormat="1" hidden="1" x14ac:dyDescent="0.25">
      <c r="A995" s="3472"/>
      <c r="B995" s="845" t="s">
        <v>4281</v>
      </c>
      <c r="C995" s="1184">
        <f t="shared" ref="C995:H995" si="1012">C991/C39</f>
        <v>-1.0843941537010843E-2</v>
      </c>
      <c r="D995" s="1185">
        <f t="shared" si="1012"/>
        <v>6.0975609756097563E-3</v>
      </c>
      <c r="E995" s="1186">
        <f t="shared" si="1012"/>
        <v>2.4855012427506215E-3</v>
      </c>
      <c r="F995" s="1236">
        <f t="shared" si="1012"/>
        <v>0</v>
      </c>
      <c r="G995" s="1188">
        <f t="shared" si="1012"/>
        <v>1.3071895424836602E-2</v>
      </c>
      <c r="H995" s="1192">
        <f t="shared" si="1012"/>
        <v>0.74358974358974361</v>
      </c>
      <c r="I995" s="1193">
        <f t="shared" si="1009"/>
        <v>2.162203221237227E-3</v>
      </c>
      <c r="J995" s="1717"/>
      <c r="K995" t="s">
        <v>4282</v>
      </c>
    </row>
    <row r="996" spans="1:11" customFormat="1" x14ac:dyDescent="0.25">
      <c r="A996" s="3472"/>
      <c r="B996" s="1203" t="s">
        <v>4283</v>
      </c>
      <c r="C996" s="1204">
        <f>'BNP avec amende'!F476</f>
        <v>-3</v>
      </c>
      <c r="D996" s="1264"/>
      <c r="E996" s="1264"/>
      <c r="F996" s="1237"/>
      <c r="G996" s="1204">
        <f>CM!G413</f>
        <v>0</v>
      </c>
      <c r="H996" s="1204">
        <f>SUM(C996:G996)</f>
        <v>-3</v>
      </c>
      <c r="I996" s="1206">
        <f>AVERAGE(C996:G996)</f>
        <v>-1.5</v>
      </c>
      <c r="J996" s="1719"/>
      <c r="K996" s="1178" t="s">
        <v>4284</v>
      </c>
    </row>
    <row r="997" spans="1:11" customFormat="1" x14ac:dyDescent="0.25">
      <c r="A997" s="3472"/>
      <c r="B997" s="845" t="s">
        <v>4285</v>
      </c>
      <c r="C997" s="1184">
        <f t="shared" ref="C997:H997" si="1013">C996/C54</f>
        <v>1.1355034065102195E-3</v>
      </c>
      <c r="D997" s="1263">
        <f t="shared" si="1013"/>
        <v>0</v>
      </c>
      <c r="E997" s="1263">
        <f t="shared" si="1013"/>
        <v>0</v>
      </c>
      <c r="F997" s="1236">
        <f t="shared" si="1013"/>
        <v>0</v>
      </c>
      <c r="G997" s="1188">
        <f t="shared" si="1013"/>
        <v>0</v>
      </c>
      <c r="H997" s="1194">
        <f t="shared" si="1013"/>
        <v>3.7874005807347558E-4</v>
      </c>
      <c r="I997" s="1193">
        <f t="shared" ref="I997:I1000" si="1014">AVERAGE(C997:G997)</f>
        <v>2.2710068130204391E-4</v>
      </c>
      <c r="J997" s="1717"/>
      <c r="K997" t="s">
        <v>4286</v>
      </c>
    </row>
    <row r="998" spans="1:11" customFormat="1" x14ac:dyDescent="0.25">
      <c r="A998" s="3472"/>
      <c r="B998" s="845" t="s">
        <v>4287</v>
      </c>
      <c r="C998" s="1184">
        <f t="shared" ref="C998:H998" si="1015">C996/C71</f>
        <v>1.7064846416382253E-3</v>
      </c>
      <c r="D998" s="1263">
        <f t="shared" si="1015"/>
        <v>0</v>
      </c>
      <c r="E998" s="1263">
        <f t="shared" si="1015"/>
        <v>0</v>
      </c>
      <c r="F998" s="1236">
        <f t="shared" si="1015"/>
        <v>0</v>
      </c>
      <c r="G998" s="1188">
        <f t="shared" si="1015"/>
        <v>0</v>
      </c>
      <c r="H998" s="1194">
        <f t="shared" si="1015"/>
        <v>7.4202325006183525E-4</v>
      </c>
      <c r="I998" s="1193">
        <f t="shared" si="1014"/>
        <v>3.4129692832764505E-4</v>
      </c>
      <c r="J998" s="1717"/>
      <c r="K998" t="s">
        <v>4288</v>
      </c>
    </row>
    <row r="999" spans="1:11" customFormat="1" x14ac:dyDescent="0.25">
      <c r="A999" s="3472"/>
      <c r="B999" s="845" t="s">
        <v>4289</v>
      </c>
      <c r="C999" s="1195">
        <v>0.1</v>
      </c>
      <c r="D999" s="1275">
        <v>0.1</v>
      </c>
      <c r="E999" s="1275">
        <v>0.1</v>
      </c>
      <c r="F999" s="1236">
        <v>0.1</v>
      </c>
      <c r="G999" s="1188">
        <v>0.1</v>
      </c>
      <c r="H999" s="1190">
        <f>E999</f>
        <v>0.1</v>
      </c>
      <c r="I999" s="1191">
        <f t="shared" si="1014"/>
        <v>0.1</v>
      </c>
      <c r="J999" s="1720"/>
      <c r="K999" t="s">
        <v>4290</v>
      </c>
    </row>
    <row r="1000" spans="1:11" customFormat="1" x14ac:dyDescent="0.25">
      <c r="A1000" s="3472"/>
      <c r="B1000" s="845" t="s">
        <v>4291</v>
      </c>
      <c r="C1000" s="1184">
        <f>C996/C991</f>
        <v>-0.13043478260869565</v>
      </c>
      <c r="D1000" s="1263">
        <f t="shared" ref="D1000:H1000" si="1016">D996/D991</f>
        <v>0</v>
      </c>
      <c r="E1000" s="1263">
        <f t="shared" si="1016"/>
        <v>0</v>
      </c>
      <c r="F1000" s="1236" t="e">
        <f t="shared" si="1016"/>
        <v>#DIV/0!</v>
      </c>
      <c r="G1000" s="1188">
        <f t="shared" si="1016"/>
        <v>0</v>
      </c>
      <c r="H1000" s="1205">
        <f t="shared" si="1016"/>
        <v>-0.10344827586206896</v>
      </c>
      <c r="I1000" s="1191" t="e">
        <f t="shared" si="1014"/>
        <v>#DIV/0!</v>
      </c>
      <c r="J1000" s="1720"/>
      <c r="K1000" t="s">
        <v>4292</v>
      </c>
    </row>
    <row r="1001" spans="1:11" customFormat="1" x14ac:dyDescent="0.25">
      <c r="A1001" s="3472"/>
      <c r="B1001" s="1203" t="s">
        <v>10</v>
      </c>
      <c r="C1001" s="1204">
        <f>'BNP avec amende'!G476</f>
        <v>503</v>
      </c>
      <c r="D1001" s="1204">
        <f>BPCE!G599</f>
        <v>37</v>
      </c>
      <c r="E1001" s="1264"/>
      <c r="F1001" s="1237"/>
      <c r="G1001" s="1204">
        <f>CM!H413</f>
        <v>153</v>
      </c>
      <c r="H1001" s="1204">
        <f>SUM(C1001:G1001)</f>
        <v>693</v>
      </c>
      <c r="I1001" s="1204">
        <f>AVERAGE(C1001:G1001)</f>
        <v>231</v>
      </c>
      <c r="J1001" s="1721"/>
      <c r="K1001" s="27" t="s">
        <v>4293</v>
      </c>
    </row>
    <row r="1002" spans="1:11" customFormat="1" x14ac:dyDescent="0.25">
      <c r="A1002" s="3472"/>
      <c r="B1002" s="845" t="s">
        <v>4294</v>
      </c>
      <c r="C1002" s="1184">
        <f t="shared" ref="C1002:H1002" si="1017">C1001/C80</f>
        <v>2.8006213704670859E-3</v>
      </c>
      <c r="D1002" s="1185">
        <f t="shared" si="1017"/>
        <v>3.5853060591672399E-4</v>
      </c>
      <c r="E1002" s="1263">
        <f t="shared" si="1017"/>
        <v>0</v>
      </c>
      <c r="F1002" s="1236">
        <f t="shared" si="1017"/>
        <v>0</v>
      </c>
      <c r="G1002" s="1188">
        <f t="shared" si="1017"/>
        <v>1.955796443774048E-3</v>
      </c>
      <c r="H1002" s="1194">
        <f t="shared" si="1017"/>
        <v>1.2161692598741361E-3</v>
      </c>
      <c r="I1002" s="1189">
        <f t="shared" ref="I1002:I1003" si="1018">AVERAGE(C1002:G1002)</f>
        <v>1.0229896840315716E-3</v>
      </c>
      <c r="J1002" s="1716"/>
      <c r="K1002" t="s">
        <v>4295</v>
      </c>
    </row>
    <row r="1003" spans="1:11" customFormat="1" x14ac:dyDescent="0.25">
      <c r="A1003" s="3472"/>
      <c r="B1003" s="845" t="s">
        <v>4296</v>
      </c>
      <c r="C1003" s="1184">
        <f t="shared" ref="C1003:H1003" si="1019">C1001/C97</f>
        <v>4.101100693028944E-3</v>
      </c>
      <c r="D1003" s="1185">
        <f t="shared" si="1019"/>
        <v>3.5254883277751311E-3</v>
      </c>
      <c r="E1003" s="1263">
        <f t="shared" si="1019"/>
        <v>0</v>
      </c>
      <c r="F1003" s="1236">
        <f t="shared" si="1019"/>
        <v>0</v>
      </c>
      <c r="G1003" s="1188">
        <f t="shared" si="1019"/>
        <v>1.2339704814904429E-2</v>
      </c>
      <c r="H1003" s="1194">
        <f t="shared" si="1019"/>
        <v>2.6260643518395714E-3</v>
      </c>
      <c r="I1003" s="1189">
        <f t="shared" si="1018"/>
        <v>3.9932587671417013E-3</v>
      </c>
      <c r="J1003" s="1716"/>
      <c r="K1003" t="s">
        <v>4297</v>
      </c>
    </row>
    <row r="1004" spans="1:11" customFormat="1" x14ac:dyDescent="0.25">
      <c r="A1004" s="3472"/>
      <c r="B1004" s="1203" t="s">
        <v>14</v>
      </c>
      <c r="C1004" s="1204">
        <f>'BNP avec amende'!J476</f>
        <v>11</v>
      </c>
      <c r="D1004" s="1204">
        <f>BPCE!J599</f>
        <v>2</v>
      </c>
      <c r="E1004" s="1204">
        <f>SG!J500</f>
        <v>3</v>
      </c>
      <c r="F1004" s="1237"/>
      <c r="G1004" s="1204">
        <f>CM!K413</f>
        <v>1</v>
      </c>
      <c r="H1004" s="1204">
        <f>SUM(C1004:G1004)</f>
        <v>17</v>
      </c>
      <c r="I1004" s="1221">
        <f>AVERAGE(C1004:G1004)</f>
        <v>4.25</v>
      </c>
      <c r="J1004" s="1722"/>
      <c r="K1004" s="27" t="s">
        <v>4298</v>
      </c>
    </row>
    <row r="1005" spans="1:11" customFormat="1" x14ac:dyDescent="0.25">
      <c r="A1005" s="3472"/>
      <c r="B1005" s="845" t="s">
        <v>4299</v>
      </c>
      <c r="C1005" s="1184">
        <f t="shared" ref="C1005:H1005" si="1020">C1004/C106</f>
        <v>1.3285024154589372E-2</v>
      </c>
      <c r="D1005" s="1185">
        <f t="shared" si="1020"/>
        <v>2.8050490883590462E-3</v>
      </c>
      <c r="E1005" s="1186">
        <f t="shared" si="1020"/>
        <v>3.9267015706806281E-3</v>
      </c>
      <c r="F1005" s="1236">
        <f t="shared" si="1020"/>
        <v>0</v>
      </c>
      <c r="G1005" s="1188">
        <f t="shared" si="1020"/>
        <v>2.1505376344086021E-3</v>
      </c>
      <c r="H1005" s="1194">
        <f t="shared" si="1020"/>
        <v>4.5698924731182797E-3</v>
      </c>
      <c r="I1005" s="1189">
        <f t="shared" ref="I1005:I1008" si="1021">AVERAGE(C1005:G1005)</f>
        <v>4.4334624896075299E-3</v>
      </c>
      <c r="J1005" s="1716"/>
      <c r="K1005" t="s">
        <v>4300</v>
      </c>
    </row>
    <row r="1006" spans="1:11" customFormat="1" x14ac:dyDescent="0.25">
      <c r="A1006" s="3472"/>
      <c r="B1006" s="845" t="s">
        <v>4301</v>
      </c>
      <c r="C1006" s="1184">
        <f t="shared" ref="C1006:H1006" si="1022">C1004/C123</f>
        <v>1.6417910447761194E-2</v>
      </c>
      <c r="D1006" s="1185">
        <f t="shared" si="1022"/>
        <v>6.8259385665529011E-3</v>
      </c>
      <c r="E1006" s="1186">
        <f t="shared" si="1022"/>
        <v>6.6371681415929203E-3</v>
      </c>
      <c r="F1006" s="1236">
        <f t="shared" si="1022"/>
        <v>0</v>
      </c>
      <c r="G1006" s="1188">
        <f t="shared" si="1022"/>
        <v>9.0090090090090089E-3</v>
      </c>
      <c r="H1006" s="1194">
        <f t="shared" si="1022"/>
        <v>9.1693635382955763E-3</v>
      </c>
      <c r="I1006" s="1189">
        <f t="shared" si="1021"/>
        <v>7.7780052329832049E-3</v>
      </c>
      <c r="J1006" s="1716"/>
      <c r="K1006" t="s">
        <v>4302</v>
      </c>
    </row>
    <row r="1007" spans="1:11" customFormat="1" x14ac:dyDescent="0.25">
      <c r="A1007" s="3472"/>
      <c r="B1007" s="845" t="s">
        <v>4303</v>
      </c>
      <c r="C1007" s="1184">
        <f t="shared" ref="C1007:H1007" si="1023">C1004/C111</f>
        <v>5.5E-2</v>
      </c>
      <c r="D1007" s="1185">
        <f t="shared" si="1023"/>
        <v>2.4691358024691357E-2</v>
      </c>
      <c r="E1007" s="1186">
        <f t="shared" si="1023"/>
        <v>2.2058823529411766E-2</v>
      </c>
      <c r="F1007" s="1236">
        <f t="shared" si="1023"/>
        <v>0</v>
      </c>
      <c r="G1007" s="1188">
        <f t="shared" si="1023"/>
        <v>1.5384615384615385E-2</v>
      </c>
      <c r="H1007" s="1194">
        <f t="shared" si="1023"/>
        <v>2.6521060842433698E-2</v>
      </c>
      <c r="I1007" s="1189">
        <f t="shared" si="1021"/>
        <v>2.3426959387743702E-2</v>
      </c>
      <c r="J1007" s="1716"/>
      <c r="K1007" t="s">
        <v>4304</v>
      </c>
    </row>
    <row r="1008" spans="1:11" customFormat="1" hidden="1" x14ac:dyDescent="0.25">
      <c r="A1008" s="3472"/>
      <c r="B1008" s="845" t="s">
        <v>4305</v>
      </c>
      <c r="C1008" s="1184">
        <f t="shared" ref="C1008:H1008" si="1024">C1004/C117</f>
        <v>0.11827956989247312</v>
      </c>
      <c r="D1008" s="1185">
        <f t="shared" si="1024"/>
        <v>4.2553191489361701E-2</v>
      </c>
      <c r="E1008" s="1186">
        <f t="shared" si="1024"/>
        <v>2.8571428571428571E-2</v>
      </c>
      <c r="F1008" s="1236">
        <f t="shared" si="1024"/>
        <v>0</v>
      </c>
      <c r="G1008" s="1188">
        <f t="shared" si="1024"/>
        <v>2.1276595744680851E-2</v>
      </c>
      <c r="H1008" s="1205">
        <f t="shared" si="1024"/>
        <v>4.3478260869565216E-2</v>
      </c>
      <c r="I1008" s="1193">
        <f t="shared" si="1021"/>
        <v>4.2136157139588855E-2</v>
      </c>
      <c r="J1008" s="1717"/>
      <c r="K1008" t="s">
        <v>4306</v>
      </c>
    </row>
    <row r="1009" spans="1:11" customFormat="1" x14ac:dyDescent="0.25">
      <c r="A1009" s="3472"/>
      <c r="B1009" s="1203" t="s">
        <v>4307</v>
      </c>
      <c r="C1009" s="1206">
        <f>C986/C1001</f>
        <v>0.15904572564612326</v>
      </c>
      <c r="D1009" s="1206">
        <f t="shared" ref="D1009" si="1025">D986/D1001</f>
        <v>5.4054054054054057E-2</v>
      </c>
      <c r="E1009" s="1265"/>
      <c r="F1009" s="1238"/>
      <c r="G1009" s="1206">
        <f t="shared" ref="G1009" si="1026">G986/G1001</f>
        <v>0.1111111111111111</v>
      </c>
      <c r="H1009" s="1206">
        <f>H986/H1001</f>
        <v>0.14285714285714285</v>
      </c>
      <c r="I1009" s="1206">
        <f>AVERAGE(C1009:G1009)</f>
        <v>0.10807029693709613</v>
      </c>
      <c r="J1009" s="1718"/>
      <c r="K1009" s="27" t="s">
        <v>4308</v>
      </c>
    </row>
    <row r="1010" spans="1:11" customFormat="1" x14ac:dyDescent="0.25">
      <c r="A1010" s="3472"/>
      <c r="B1010" s="845" t="s">
        <v>4223</v>
      </c>
      <c r="C1010" s="1207">
        <f t="shared" ref="C1010:H1010" si="1027">C1009/C132</f>
        <v>0.72929660598500501</v>
      </c>
      <c r="D1010" s="1208">
        <f t="shared" si="1027"/>
        <v>0.23985571330456743</v>
      </c>
      <c r="E1010" s="1266">
        <f t="shared" si="1027"/>
        <v>0</v>
      </c>
      <c r="F1010" s="1239">
        <f t="shared" si="1027"/>
        <v>0</v>
      </c>
      <c r="G1010" s="1211">
        <f t="shared" si="1027"/>
        <v>0.56401992804562395</v>
      </c>
      <c r="H1010" s="1177">
        <f t="shared" si="1027"/>
        <v>0.69425803275972131</v>
      </c>
      <c r="I1010" s="1198">
        <f>AVERAGE(C1010:G1010)</f>
        <v>0.30663444946703927</v>
      </c>
      <c r="J1010" s="1723"/>
      <c r="K1010" t="s">
        <v>4309</v>
      </c>
    </row>
    <row r="1011" spans="1:11" customFormat="1" x14ac:dyDescent="0.25">
      <c r="A1011" s="3472"/>
      <c r="B1011" s="845" t="s">
        <v>4224</v>
      </c>
      <c r="C1011" s="1207">
        <f t="shared" ref="C1011:H1011" si="1028">C1009/C135</f>
        <v>0.75988306846235121</v>
      </c>
      <c r="D1011" s="1208">
        <f t="shared" si="1028"/>
        <v>0.14594733658278811</v>
      </c>
      <c r="E1011" s="1266">
        <f t="shared" si="1028"/>
        <v>0</v>
      </c>
      <c r="F1011" s="1239">
        <f t="shared" si="1028"/>
        <v>0</v>
      </c>
      <c r="G1011" s="1211">
        <f t="shared" si="1028"/>
        <v>0.58031451839370962</v>
      </c>
      <c r="H1011" s="1177">
        <f t="shared" si="1028"/>
        <v>0.71057790176047042</v>
      </c>
      <c r="I1011" s="1198">
        <f t="shared" ref="I1011:I1012" si="1029">AVERAGE(C1011:G1011)</f>
        <v>0.29722898468776976</v>
      </c>
      <c r="J1011" s="1723"/>
      <c r="K1011" t="s">
        <v>4310</v>
      </c>
    </row>
    <row r="1012" spans="1:11" customFormat="1" x14ac:dyDescent="0.25">
      <c r="A1012" s="3472"/>
      <c r="B1012" s="845" t="s">
        <v>4311</v>
      </c>
      <c r="C1012" s="1207">
        <f t="shared" ref="C1012:H1012" si="1030">C1009/C152</f>
        <v>0.84659882734621883</v>
      </c>
      <c r="D1012" s="1208">
        <f t="shared" si="1030"/>
        <v>0.14282246318174463</v>
      </c>
      <c r="E1012" s="1266">
        <f t="shared" si="1030"/>
        <v>0</v>
      </c>
      <c r="F1012" s="1239">
        <f t="shared" si="1030"/>
        <v>0</v>
      </c>
      <c r="G1012" s="1211">
        <f t="shared" si="1030"/>
        <v>0.67741935483870963</v>
      </c>
      <c r="H1012" s="1177">
        <f t="shared" si="1030"/>
        <v>0.79872233349481925</v>
      </c>
      <c r="I1012" s="1198">
        <f t="shared" si="1029"/>
        <v>0.33336812907333463</v>
      </c>
      <c r="J1012" s="1723"/>
      <c r="K1012" t="s">
        <v>4312</v>
      </c>
    </row>
    <row r="1013" spans="1:11" customFormat="1" x14ac:dyDescent="0.25">
      <c r="A1013" s="3472"/>
      <c r="B1013" s="1203" t="s">
        <v>4313</v>
      </c>
      <c r="C1013" s="1206">
        <f>C991/C1001</f>
        <v>4.5725646123260438E-2</v>
      </c>
      <c r="D1013" s="1206">
        <f t="shared" ref="D1013" si="1031">D991/D1001</f>
        <v>2.7027027027027029E-2</v>
      </c>
      <c r="E1013" s="1265"/>
      <c r="F1013" s="1238"/>
      <c r="G1013" s="1206">
        <f t="shared" ref="G1013" si="1032">G991/G1001</f>
        <v>1.3071895424836602E-2</v>
      </c>
      <c r="H1013" s="1206">
        <f>H991/H1001</f>
        <v>4.1847041847041848E-2</v>
      </c>
      <c r="I1013" s="1206">
        <f>AVERAGE(C1013:G1013)</f>
        <v>2.8608189525041353E-2</v>
      </c>
      <c r="J1013" s="1718"/>
      <c r="K1013" s="27" t="s">
        <v>4314</v>
      </c>
    </row>
    <row r="1014" spans="1:11" s="1" customFormat="1" x14ac:dyDescent="0.25">
      <c r="A1014" s="3472"/>
      <c r="B1014" s="845" t="s">
        <v>4223</v>
      </c>
      <c r="C1014" s="1207">
        <f t="shared" ref="C1014:H1014" si="1033">C1013/C158</f>
        <v>2.9961558630703919</v>
      </c>
      <c r="D1014" s="1208">
        <f t="shared" si="1033"/>
        <v>0.47074466871935228</v>
      </c>
      <c r="E1014" s="1266">
        <f t="shared" si="1033"/>
        <v>0</v>
      </c>
      <c r="F1014" s="1239">
        <f t="shared" si="1033"/>
        <v>0</v>
      </c>
      <c r="G1014" s="1211">
        <f t="shared" si="1033"/>
        <v>0.14924128826467348</v>
      </c>
      <c r="H1014" s="1177">
        <f t="shared" si="1033"/>
        <v>1.0598411075765626</v>
      </c>
      <c r="I1014" s="1198">
        <f t="shared" ref="I1014:I1016" si="1034">AVERAGE(C1014:G1014)</f>
        <v>0.72322836401088353</v>
      </c>
      <c r="J1014" s="1723"/>
      <c r="K1014" t="s">
        <v>4315</v>
      </c>
    </row>
    <row r="1015" spans="1:11" s="1" customFormat="1" x14ac:dyDescent="0.25">
      <c r="A1015" s="3472"/>
      <c r="B1015" s="845" t="s">
        <v>4224</v>
      </c>
      <c r="C1015" s="1207">
        <f t="shared" ref="C1015:H1015" si="1035">C1013/C175</f>
        <v>1.3892124094669045</v>
      </c>
      <c r="D1015" s="1208">
        <f t="shared" si="1035"/>
        <v>0.21104810167310167</v>
      </c>
      <c r="E1015" s="1266">
        <f t="shared" si="1035"/>
        <v>0</v>
      </c>
      <c r="F1015" s="1239">
        <f t="shared" si="1035"/>
        <v>0</v>
      </c>
      <c r="G1015" s="1211">
        <f t="shared" si="1035"/>
        <v>0.24858655118489112</v>
      </c>
      <c r="H1015" s="1177">
        <f t="shared" si="1035"/>
        <v>0.88387557340654832</v>
      </c>
      <c r="I1015" s="1198">
        <f t="shared" si="1034"/>
        <v>0.36976941246497941</v>
      </c>
      <c r="J1015" s="1723"/>
      <c r="K1015" t="s">
        <v>4316</v>
      </c>
    </row>
    <row r="1016" spans="1:11" s="1" customFormat="1" x14ac:dyDescent="0.25">
      <c r="A1016" s="3472"/>
      <c r="B1016" s="845" t="s">
        <v>4311</v>
      </c>
      <c r="C1016" s="1207">
        <f t="shared" ref="C1016:H1016" si="1036">C1013/C178</f>
        <v>0.96731271563444454</v>
      </c>
      <c r="D1016" s="1208">
        <f t="shared" si="1036"/>
        <v>0.20144722425127831</v>
      </c>
      <c r="E1016" s="1266">
        <f t="shared" si="1036"/>
        <v>0</v>
      </c>
      <c r="F1016" s="1239">
        <f t="shared" si="1036"/>
        <v>0</v>
      </c>
      <c r="G1016" s="1211">
        <f t="shared" si="1036"/>
        <v>0.32489927477840452</v>
      </c>
      <c r="H1016" s="1177">
        <f t="shared" si="1036"/>
        <v>0.88537231565387087</v>
      </c>
      <c r="I1016" s="1198">
        <f t="shared" si="1034"/>
        <v>0.29873184293282551</v>
      </c>
      <c r="J1016" s="1723"/>
      <c r="K1016" t="s">
        <v>4317</v>
      </c>
    </row>
    <row r="1017" spans="1:11" customFormat="1" x14ac:dyDescent="0.25">
      <c r="A1017" s="3472"/>
      <c r="B1017" s="1203" t="s">
        <v>4318</v>
      </c>
      <c r="C1017" s="1206">
        <f>C991/C986</f>
        <v>0.28749999999999998</v>
      </c>
      <c r="D1017" s="1206">
        <f t="shared" ref="D1017" si="1037">D991/D986</f>
        <v>0.5</v>
      </c>
      <c r="E1017" s="1265"/>
      <c r="F1017" s="1238"/>
      <c r="G1017" s="1206">
        <f t="shared" ref="G1017" si="1038">G991/G986</f>
        <v>0.11764705882352941</v>
      </c>
      <c r="H1017" s="1206">
        <f>H991/H986</f>
        <v>0.29292929292929293</v>
      </c>
      <c r="I1017" s="1206">
        <f>AVERAGE(C1017:G1017)</f>
        <v>0.30171568627450979</v>
      </c>
      <c r="J1017" s="1718"/>
      <c r="K1017" s="27" t="s">
        <v>4319</v>
      </c>
    </row>
    <row r="1018" spans="1:11" customFormat="1" x14ac:dyDescent="0.25">
      <c r="A1018" s="3472"/>
      <c r="B1018" s="1181" t="s">
        <v>4223</v>
      </c>
      <c r="C1018" s="1207">
        <f t="shared" ref="C1018:H1018" si="1039">C1017/C210</f>
        <v>4.1082816490331995</v>
      </c>
      <c r="D1018" s="1208">
        <f t="shared" si="1039"/>
        <v>1.9626160337552743</v>
      </c>
      <c r="E1018" s="1266">
        <f t="shared" si="1039"/>
        <v>0</v>
      </c>
      <c r="F1018" s="1239">
        <f t="shared" si="1039"/>
        <v>0</v>
      </c>
      <c r="G1018" s="1211">
        <f t="shared" si="1039"/>
        <v>0.26460286391264037</v>
      </c>
      <c r="H1018" s="1177">
        <f t="shared" si="1039"/>
        <v>1.5265809793566583</v>
      </c>
      <c r="I1018" s="1198">
        <f t="shared" ref="I1018:I1020" si="1040">AVERAGE(C1018:G1018)</f>
        <v>1.2671001093402228</v>
      </c>
      <c r="J1018" s="1723"/>
      <c r="K1018" t="s">
        <v>4320</v>
      </c>
    </row>
    <row r="1019" spans="1:11" customFormat="1" x14ac:dyDescent="0.25">
      <c r="A1019" s="3472"/>
      <c r="B1019" s="1181" t="s">
        <v>4224</v>
      </c>
      <c r="C1019" s="1207">
        <f t="shared" ref="C1019:H1019" si="1041">C1017/C227</f>
        <v>1.8281923458013374</v>
      </c>
      <c r="D1019" s="1208">
        <f t="shared" si="1041"/>
        <v>1.4460565476190477</v>
      </c>
      <c r="E1019" s="1266">
        <f t="shared" si="1041"/>
        <v>0</v>
      </c>
      <c r="F1019" s="1239">
        <f t="shared" si="1041"/>
        <v>0</v>
      </c>
      <c r="G1019" s="1211">
        <f t="shared" si="1041"/>
        <v>0.42836521111512094</v>
      </c>
      <c r="H1019" s="1177">
        <f t="shared" si="1041"/>
        <v>1.2438827202713869</v>
      </c>
      <c r="I1019" s="1198">
        <f t="shared" si="1040"/>
        <v>0.74052282090710109</v>
      </c>
      <c r="J1019" s="1723"/>
      <c r="K1019" t="s">
        <v>4321</v>
      </c>
    </row>
    <row r="1020" spans="1:11" customFormat="1" x14ac:dyDescent="0.25">
      <c r="A1020" s="3472"/>
      <c r="B1020" s="1181" t="s">
        <v>4311</v>
      </c>
      <c r="C1020" s="1207">
        <f t="shared" ref="C1020:H1020" si="1042">C1017/C230</f>
        <v>1.1425868834080715</v>
      </c>
      <c r="D1020" s="1208">
        <f t="shared" si="1042"/>
        <v>1.410472972972973</v>
      </c>
      <c r="E1020" s="1266">
        <f t="shared" si="1042"/>
        <v>0</v>
      </c>
      <c r="F1020" s="1239">
        <f t="shared" si="1042"/>
        <v>0</v>
      </c>
      <c r="G1020" s="1211">
        <f t="shared" si="1042"/>
        <v>0.47961321514907329</v>
      </c>
      <c r="H1020" s="1177">
        <f t="shared" si="1042"/>
        <v>1.1084857384416855</v>
      </c>
      <c r="I1020" s="1198">
        <f t="shared" si="1040"/>
        <v>0.60653461430602351</v>
      </c>
      <c r="J1020" s="1723"/>
      <c r="K1020" t="s">
        <v>4322</v>
      </c>
    </row>
    <row r="1021" spans="1:11" customFormat="1" x14ac:dyDescent="0.25">
      <c r="A1021" s="3472"/>
      <c r="B1021" s="1203" t="s">
        <v>4323</v>
      </c>
      <c r="C1021" s="1206">
        <f>C996/C986</f>
        <v>-3.7499999999999999E-2</v>
      </c>
      <c r="D1021" s="1265"/>
      <c r="E1021" s="1265"/>
      <c r="F1021" s="1238"/>
      <c r="G1021" s="1206">
        <f t="shared" ref="G1021" si="1043">G996/G986</f>
        <v>0</v>
      </c>
      <c r="H1021" s="1206">
        <f>H996/H986</f>
        <v>-3.0303030303030304E-2</v>
      </c>
      <c r="I1021" s="1206">
        <f>AVERAGE(C1021:G1021)</f>
        <v>-1.8749999999999999E-2</v>
      </c>
      <c r="J1021" s="1718"/>
      <c r="K1021" s="27" t="s">
        <v>4324</v>
      </c>
    </row>
    <row r="1022" spans="1:11" customFormat="1" x14ac:dyDescent="0.25">
      <c r="A1022" s="3472"/>
      <c r="B1022" s="1181" t="s">
        <v>4223</v>
      </c>
      <c r="C1022" s="1207">
        <f t="shared" ref="C1022:H1022" si="1044">C1021/C236</f>
        <v>0.55594246782740353</v>
      </c>
      <c r="D1022" s="1266">
        <f t="shared" si="1044"/>
        <v>0</v>
      </c>
      <c r="E1022" s="1266">
        <f t="shared" si="1044"/>
        <v>0</v>
      </c>
      <c r="F1022" s="1239">
        <f t="shared" si="1044"/>
        <v>0</v>
      </c>
      <c r="G1022" s="1211">
        <f t="shared" si="1044"/>
        <v>0</v>
      </c>
      <c r="H1022" s="1177">
        <f t="shared" si="1044"/>
        <v>0.44856595241647634</v>
      </c>
      <c r="I1022" s="1198">
        <f t="shared" ref="I1022:I1024" si="1045">AVERAGE(C1022:G1022)</f>
        <v>0.1111884935654807</v>
      </c>
      <c r="J1022" s="1723"/>
      <c r="K1022" t="s">
        <v>4325</v>
      </c>
    </row>
    <row r="1023" spans="1:11" customFormat="1" x14ac:dyDescent="0.25">
      <c r="A1023" s="3472"/>
      <c r="B1023" s="1181" t="s">
        <v>4224</v>
      </c>
      <c r="C1023" s="1207">
        <f t="shared" ref="C1023:H1023" si="1046">C1021/C253</f>
        <v>0.54758959044368594</v>
      </c>
      <c r="D1023" s="1266">
        <f t="shared" si="1046"/>
        <v>0</v>
      </c>
      <c r="E1023" s="1266">
        <f t="shared" si="1046"/>
        <v>0</v>
      </c>
      <c r="F1023" s="1239">
        <f t="shared" si="1046"/>
        <v>0</v>
      </c>
      <c r="G1023" s="1211">
        <f t="shared" si="1046"/>
        <v>0</v>
      </c>
      <c r="H1023" s="1177">
        <f t="shared" si="1046"/>
        <v>0.39764951018970313</v>
      </c>
      <c r="I1023" s="1198">
        <f t="shared" si="1045"/>
        <v>0.10951791808873719</v>
      </c>
      <c r="J1023" s="1723"/>
      <c r="K1023" t="s">
        <v>4326</v>
      </c>
    </row>
    <row r="1024" spans="1:11" customFormat="1" x14ac:dyDescent="0.25">
      <c r="A1024" s="3472"/>
      <c r="B1024" s="1181" t="s">
        <v>4311</v>
      </c>
      <c r="C1024" s="1207">
        <f t="shared" ref="C1024:H1024" si="1047">C1021/C256</f>
        <v>0.51566136539953455</v>
      </c>
      <c r="D1024" s="1266">
        <f t="shared" si="1047"/>
        <v>0</v>
      </c>
      <c r="E1024" s="1266">
        <f t="shared" si="1047"/>
        <v>0</v>
      </c>
      <c r="F1024" s="1239">
        <f t="shared" si="1047"/>
        <v>0</v>
      </c>
      <c r="G1024" s="1211">
        <f t="shared" si="1047"/>
        <v>0</v>
      </c>
      <c r="H1024" s="1177">
        <f t="shared" si="1047"/>
        <v>0.37209258526847089</v>
      </c>
      <c r="I1024" s="1198">
        <f t="shared" si="1045"/>
        <v>0.10313227307990691</v>
      </c>
      <c r="J1024" s="1723"/>
      <c r="K1024" t="s">
        <v>4327</v>
      </c>
    </row>
    <row r="1025" spans="1:11" customFormat="1" x14ac:dyDescent="0.25">
      <c r="A1025" s="3472"/>
      <c r="B1025" s="1203" t="s">
        <v>4328</v>
      </c>
      <c r="C1025" s="1212">
        <f>C1001/C1004</f>
        <v>45.727272727272727</v>
      </c>
      <c r="D1025" s="1212">
        <f t="shared" ref="D1025" si="1048">D1001/D1004</f>
        <v>18.5</v>
      </c>
      <c r="E1025" s="1267"/>
      <c r="F1025" s="1240"/>
      <c r="G1025" s="1212">
        <f t="shared" ref="G1025" si="1049">G1001/G1004</f>
        <v>153</v>
      </c>
      <c r="H1025" s="1212">
        <f>H1001/H1004</f>
        <v>40.764705882352942</v>
      </c>
      <c r="I1025" s="1212">
        <f>AVERAGE(C1025:G1025)</f>
        <v>72.409090909090907</v>
      </c>
      <c r="J1025" s="1724"/>
      <c r="K1025" s="27" t="s">
        <v>4329</v>
      </c>
    </row>
    <row r="1026" spans="1:11" customFormat="1" x14ac:dyDescent="0.25">
      <c r="A1026" s="3472"/>
      <c r="B1026" s="1181" t="s">
        <v>4223</v>
      </c>
      <c r="C1026" s="1207">
        <f t="shared" ref="C1026:H1026" si="1050">C1025/C262</f>
        <v>0.21081040861334063</v>
      </c>
      <c r="D1026" s="1208">
        <f t="shared" si="1050"/>
        <v>0.12781616100931212</v>
      </c>
      <c r="E1026" s="1266">
        <f t="shared" si="1050"/>
        <v>0</v>
      </c>
      <c r="F1026" s="1239">
        <f t="shared" si="1050"/>
        <v>0</v>
      </c>
      <c r="G1026" s="1211">
        <f t="shared" si="1050"/>
        <v>0.90944534635493224</v>
      </c>
      <c r="H1026" s="1177">
        <f t="shared" si="1050"/>
        <v>0.26612644980775213</v>
      </c>
      <c r="I1026" s="1198">
        <f t="shared" ref="I1026:I1028" si="1051">AVERAGE(C1026:G1026)</f>
        <v>0.24961438319551701</v>
      </c>
      <c r="J1026" s="1723"/>
      <c r="K1026" t="s">
        <v>4330</v>
      </c>
    </row>
    <row r="1027" spans="1:11" customFormat="1" x14ac:dyDescent="0.25">
      <c r="A1027" s="3472"/>
      <c r="B1027" s="1181" t="s">
        <v>4224</v>
      </c>
      <c r="C1027" s="1207">
        <f t="shared" ref="C1027:H1027" si="1052">C1025/C279</f>
        <v>0.2497943149390357</v>
      </c>
      <c r="D1027" s="1208">
        <f t="shared" si="1052"/>
        <v>0.51648404001905668</v>
      </c>
      <c r="E1027" s="1266">
        <f t="shared" si="1052"/>
        <v>0</v>
      </c>
      <c r="F1027" s="1239">
        <f t="shared" si="1052"/>
        <v>0</v>
      </c>
      <c r="G1027" s="1211">
        <f t="shared" si="1052"/>
        <v>1.3697072344543915</v>
      </c>
      <c r="H1027" s="1177">
        <f t="shared" si="1052"/>
        <v>0.28639548872415088</v>
      </c>
      <c r="I1027" s="1198">
        <f t="shared" si="1051"/>
        <v>0.42719711788249681</v>
      </c>
      <c r="J1027" s="1723"/>
      <c r="K1027" t="s">
        <v>4331</v>
      </c>
    </row>
    <row r="1028" spans="1:11" customFormat="1" x14ac:dyDescent="0.25">
      <c r="A1028" s="3472"/>
      <c r="B1028" s="1181" t="s">
        <v>4311</v>
      </c>
      <c r="C1028" s="1207">
        <f t="shared" ref="C1028:H1028" si="1053">C1025/C282</f>
        <v>0.22778821602351013</v>
      </c>
      <c r="D1028" s="1208">
        <f t="shared" si="1053"/>
        <v>0.44441926345609062</v>
      </c>
      <c r="E1028" s="1266">
        <f t="shared" si="1053"/>
        <v>0</v>
      </c>
      <c r="F1028" s="1239">
        <f t="shared" si="1053"/>
        <v>0</v>
      </c>
      <c r="G1028" s="1211">
        <f t="shared" si="1053"/>
        <v>0.77579365079365081</v>
      </c>
      <c r="H1028" s="1177">
        <f t="shared" si="1053"/>
        <v>0.22382070039739332</v>
      </c>
      <c r="I1028" s="1198">
        <f t="shared" si="1051"/>
        <v>0.2896002260546503</v>
      </c>
      <c r="J1028" s="1723"/>
      <c r="K1028" t="s">
        <v>4332</v>
      </c>
    </row>
    <row r="1029" spans="1:11" customFormat="1" x14ac:dyDescent="0.25">
      <c r="A1029" s="3472"/>
      <c r="B1029" s="1203" t="s">
        <v>4333</v>
      </c>
      <c r="C1029" s="1213">
        <f>C986/C1004</f>
        <v>7.2727272727272725</v>
      </c>
      <c r="D1029" s="1213">
        <f t="shared" ref="D1029" si="1054">D986/D1004</f>
        <v>1</v>
      </c>
      <c r="E1029" s="1268"/>
      <c r="F1029" s="1241"/>
      <c r="G1029" s="1213">
        <f t="shared" ref="G1029" si="1055">G986/G1004</f>
        <v>17</v>
      </c>
      <c r="H1029" s="1213">
        <f>H986/H1004</f>
        <v>5.8235294117647056</v>
      </c>
      <c r="I1029" s="1213">
        <f>AVERAGE(C1029:G1029)</f>
        <v>8.4242424242424239</v>
      </c>
      <c r="J1029" s="1725"/>
      <c r="K1029" s="27" t="s">
        <v>4334</v>
      </c>
    </row>
    <row r="1030" spans="1:11" customFormat="1" x14ac:dyDescent="0.25">
      <c r="A1030" s="3472"/>
      <c r="B1030" s="1181" t="s">
        <v>4223</v>
      </c>
      <c r="C1030" s="1207">
        <f t="shared" ref="C1030:H1030" si="1056">C1029/C288</f>
        <v>0.15374331550802139</v>
      </c>
      <c r="D1030" s="1208">
        <f t="shared" si="1056"/>
        <v>3.0657436470739988E-2</v>
      </c>
      <c r="E1030" s="1266">
        <f t="shared" si="1056"/>
        <v>0</v>
      </c>
      <c r="F1030" s="1239">
        <f t="shared" si="1056"/>
        <v>0</v>
      </c>
      <c r="G1030" s="1211">
        <f t="shared" si="1056"/>
        <v>0.51294529881253648</v>
      </c>
      <c r="H1030" s="1177">
        <f t="shared" si="1056"/>
        <v>0.18476042550885874</v>
      </c>
      <c r="I1030" s="1198">
        <f t="shared" ref="I1030:I1040" si="1057">AVERAGE(C1030:G1030)</f>
        <v>0.13946921015825958</v>
      </c>
      <c r="J1030" s="1723"/>
      <c r="K1030" t="s">
        <v>4335</v>
      </c>
    </row>
    <row r="1031" spans="1:11" customFormat="1" x14ac:dyDescent="0.25">
      <c r="A1031" s="3472"/>
      <c r="B1031" s="1181" t="s">
        <v>4224</v>
      </c>
      <c r="C1031" s="1207">
        <f t="shared" ref="C1031:H1031" si="1058">C1029/C305</f>
        <v>0.18981447052032535</v>
      </c>
      <c r="D1031" s="1208">
        <f t="shared" si="1058"/>
        <v>7.5379470028299464E-2</v>
      </c>
      <c r="E1031" s="1266">
        <f t="shared" si="1058"/>
        <v>0</v>
      </c>
      <c r="F1031" s="1239">
        <f t="shared" si="1058"/>
        <v>0</v>
      </c>
      <c r="G1031" s="1211">
        <f t="shared" si="1058"/>
        <v>0.79486099410278011</v>
      </c>
      <c r="H1031" s="1177">
        <f t="shared" si="1058"/>
        <v>0.2035063054512716</v>
      </c>
      <c r="I1031" s="1198">
        <f t="shared" si="1057"/>
        <v>0.212010986930281</v>
      </c>
      <c r="J1031" s="1723"/>
      <c r="K1031" t="s">
        <v>4336</v>
      </c>
    </row>
    <row r="1032" spans="1:11" customFormat="1" x14ac:dyDescent="0.25">
      <c r="A1032" s="3472"/>
      <c r="B1032" s="1181" t="s">
        <v>4311</v>
      </c>
      <c r="C1032" s="1207">
        <f t="shared" ref="C1032:H1032" si="1059">C1029/C308</f>
        <v>0.19284523656879088</v>
      </c>
      <c r="D1032" s="1208">
        <f t="shared" si="1059"/>
        <v>6.3473053892215567E-2</v>
      </c>
      <c r="E1032" s="1266">
        <f t="shared" si="1059"/>
        <v>0</v>
      </c>
      <c r="F1032" s="1239">
        <f t="shared" si="1059"/>
        <v>0</v>
      </c>
      <c r="G1032" s="1211">
        <f t="shared" si="1059"/>
        <v>0.52553763440860213</v>
      </c>
      <c r="H1032" s="1177">
        <f t="shared" si="1059"/>
        <v>0.17877059210585081</v>
      </c>
      <c r="I1032" s="1198">
        <f t="shared" si="1057"/>
        <v>0.15637118497392172</v>
      </c>
      <c r="J1032" s="1723"/>
      <c r="K1032" t="s">
        <v>4337</v>
      </c>
    </row>
    <row r="1033" spans="1:11" s="325" customFormat="1" x14ac:dyDescent="0.25">
      <c r="A1033" s="3472"/>
      <c r="B1033" s="1203" t="s">
        <v>4338</v>
      </c>
      <c r="C1033" s="1206">
        <f>C991/C1004</f>
        <v>2.0909090909090908</v>
      </c>
      <c r="D1033" s="1206">
        <f t="shared" ref="D1033:H1033" si="1060">D991/D1004</f>
        <v>0.5</v>
      </c>
      <c r="E1033" s="1206">
        <f t="shared" si="1060"/>
        <v>1</v>
      </c>
      <c r="F1033" s="1238"/>
      <c r="G1033" s="1206">
        <f t="shared" si="1060"/>
        <v>2</v>
      </c>
      <c r="H1033" s="1206">
        <f t="shared" si="1060"/>
        <v>1.7058823529411764</v>
      </c>
      <c r="I1033" s="1206">
        <f t="shared" si="1057"/>
        <v>1.3977272727272727</v>
      </c>
      <c r="J1033" s="1718"/>
      <c r="K1033" s="1220" t="s">
        <v>4339</v>
      </c>
    </row>
    <row r="1034" spans="1:11" s="325" customFormat="1" x14ac:dyDescent="0.25">
      <c r="A1034" s="3472"/>
      <c r="B1034" s="1182" t="s">
        <v>4223</v>
      </c>
      <c r="C1034" s="1207">
        <f t="shared" ref="C1034:H1034" si="1061">C1033/C314</f>
        <v>0.63162084176312561</v>
      </c>
      <c r="D1034" s="1208">
        <f t="shared" si="1061"/>
        <v>6.0168776371308019E-2</v>
      </c>
      <c r="E1034" s="1209">
        <f t="shared" si="1061"/>
        <v>0.17458866544789761</v>
      </c>
      <c r="F1034" s="1239">
        <f t="shared" si="1061"/>
        <v>0</v>
      </c>
      <c r="G1034" s="1214">
        <f t="shared" si="1061"/>
        <v>0.13572679509632224</v>
      </c>
      <c r="H1034" s="1199">
        <f t="shared" si="1061"/>
        <v>0.28205175131966648</v>
      </c>
      <c r="I1034" s="1198">
        <f t="shared" si="1057"/>
        <v>0.20042101573573073</v>
      </c>
      <c r="J1034" s="1723"/>
      <c r="K1034" s="325" t="s">
        <v>4340</v>
      </c>
    </row>
    <row r="1035" spans="1:11" x14ac:dyDescent="0.25">
      <c r="A1035" s="3472"/>
      <c r="B1035" s="1182" t="s">
        <v>4224</v>
      </c>
      <c r="C1035" s="1207">
        <f t="shared" ref="C1035:H1035" si="1062">C1033/C331</f>
        <v>0.34701736212759249</v>
      </c>
      <c r="D1035" s="1208">
        <f t="shared" si="1062"/>
        <v>0.10900297619047619</v>
      </c>
      <c r="E1035" s="1209">
        <f t="shared" si="1062"/>
        <v>0.11271820448877806</v>
      </c>
      <c r="F1035" s="1239">
        <f t="shared" si="1062"/>
        <v>0</v>
      </c>
      <c r="G1035" s="1214">
        <f t="shared" si="1062"/>
        <v>0.34049079754601225</v>
      </c>
      <c r="H1035" s="1200">
        <f t="shared" si="1062"/>
        <v>0.25313797681710748</v>
      </c>
      <c r="I1035" s="1198">
        <f t="shared" si="1057"/>
        <v>0.18184586807057182</v>
      </c>
      <c r="J1035" s="1723"/>
      <c r="K1035" s="325" t="s">
        <v>4341</v>
      </c>
    </row>
    <row r="1036" spans="1:11" x14ac:dyDescent="0.25">
      <c r="A1036" s="3472"/>
      <c r="B1036" s="1182" t="s">
        <v>4311</v>
      </c>
      <c r="C1036" s="1207">
        <f t="shared" ref="C1036:H1036" si="1063">C1033/C334</f>
        <v>0.22034243783122706</v>
      </c>
      <c r="D1036" s="1208">
        <f t="shared" si="1063"/>
        <v>8.9527027027027029E-2</v>
      </c>
      <c r="E1036" s="1209">
        <f t="shared" si="1063"/>
        <v>0.11777860603801715</v>
      </c>
      <c r="F1036" s="1239">
        <f t="shared" si="1063"/>
        <v>0</v>
      </c>
      <c r="G1036" s="1214">
        <f t="shared" si="1063"/>
        <v>0.25205479452054796</v>
      </c>
      <c r="H1036" s="1199">
        <f t="shared" si="1063"/>
        <v>0.19816465180211137</v>
      </c>
      <c r="I1036" s="1198">
        <f t="shared" si="1057"/>
        <v>0.13594057308336382</v>
      </c>
      <c r="J1036" s="1723"/>
      <c r="K1036" s="325" t="s">
        <v>4342</v>
      </c>
    </row>
    <row r="1037" spans="1:11" x14ac:dyDescent="0.25">
      <c r="A1037" s="3472"/>
      <c r="B1037" s="1203" t="s">
        <v>4343</v>
      </c>
      <c r="C1037" s="1206">
        <f>C996/C1001</f>
        <v>-5.9642147117296221E-3</v>
      </c>
      <c r="D1037" s="1265"/>
      <c r="E1037" s="1265"/>
      <c r="F1037" s="1238"/>
      <c r="G1037" s="1206">
        <f t="shared" ref="G1037:H1037" si="1064">G996/G1001</f>
        <v>0</v>
      </c>
      <c r="H1037" s="1206">
        <f t="shared" si="1064"/>
        <v>-4.329004329004329E-3</v>
      </c>
      <c r="I1037" s="1206">
        <f t="shared" si="1057"/>
        <v>-2.982107355864811E-3</v>
      </c>
      <c r="J1037" s="1718"/>
      <c r="K1037" s="1220" t="s">
        <v>4344</v>
      </c>
    </row>
    <row r="1038" spans="1:11" x14ac:dyDescent="0.25">
      <c r="A1038" s="3472"/>
      <c r="B1038" s="1182" t="s">
        <v>4223</v>
      </c>
      <c r="C1038" s="1207">
        <f t="shared" ref="C1038:H1038" si="1065">C1037/C340</f>
        <v>0.40544695490945321</v>
      </c>
      <c r="D1038" s="1266">
        <f t="shared" si="1065"/>
        <v>0</v>
      </c>
      <c r="E1038" s="1266">
        <f t="shared" si="1065"/>
        <v>0</v>
      </c>
      <c r="F1038" s="1239">
        <f t="shared" si="1065"/>
        <v>0</v>
      </c>
      <c r="G1038" s="1214">
        <f t="shared" si="1065"/>
        <v>0</v>
      </c>
      <c r="H1038" s="1199">
        <f t="shared" si="1065"/>
        <v>0.31142051568765367</v>
      </c>
      <c r="I1038" s="1198">
        <f t="shared" si="1057"/>
        <v>8.1089390981890636E-2</v>
      </c>
      <c r="J1038" s="1723"/>
      <c r="K1038" s="325" t="s">
        <v>4345</v>
      </c>
    </row>
    <row r="1039" spans="1:11" x14ac:dyDescent="0.25">
      <c r="A1039" s="3472"/>
      <c r="B1039" s="1182" t="s">
        <v>4224</v>
      </c>
      <c r="C1039" s="1207">
        <f t="shared" ref="C1039:H1039" si="1066">C1037/C357</f>
        <v>0.41610405824439034</v>
      </c>
      <c r="D1039" s="1266">
        <f t="shared" si="1066"/>
        <v>0</v>
      </c>
      <c r="E1039" s="1266">
        <f t="shared" si="1066"/>
        <v>0</v>
      </c>
      <c r="F1039" s="1239">
        <f t="shared" si="1066"/>
        <v>0</v>
      </c>
      <c r="G1039" s="1214">
        <f t="shared" si="1066"/>
        <v>0</v>
      </c>
      <c r="H1039" s="1199">
        <f t="shared" si="1066"/>
        <v>0.28256095458667807</v>
      </c>
      <c r="I1039" s="1198">
        <f t="shared" si="1057"/>
        <v>8.3220811648878068E-2</v>
      </c>
      <c r="J1039" s="1723"/>
      <c r="K1039" s="325" t="s">
        <v>4346</v>
      </c>
    </row>
    <row r="1040" spans="1:11" ht="15.75" thickBot="1" x14ac:dyDescent="0.3">
      <c r="A1040" s="3473"/>
      <c r="B1040" s="1183" t="s">
        <v>4311</v>
      </c>
      <c r="C1040" s="1215">
        <f t="shared" ref="C1040:H1040" si="1067">C1037/C360</f>
        <v>0.436558307254996</v>
      </c>
      <c r="D1040" s="1269">
        <f t="shared" si="1067"/>
        <v>0</v>
      </c>
      <c r="E1040" s="1269">
        <f t="shared" si="1067"/>
        <v>0</v>
      </c>
      <c r="F1040" s="1242">
        <f t="shared" si="1067"/>
        <v>0</v>
      </c>
      <c r="G1040" s="1219">
        <f t="shared" si="1067"/>
        <v>0</v>
      </c>
      <c r="H1040" s="1201">
        <f t="shared" si="1067"/>
        <v>0.29719865798175304</v>
      </c>
      <c r="I1040" s="1202">
        <f t="shared" si="1057"/>
        <v>8.7311661450999195E-2</v>
      </c>
      <c r="J1040" s="1723"/>
      <c r="K1040" s="325" t="s">
        <v>4347</v>
      </c>
    </row>
    <row r="1041" spans="1:11" customFormat="1" x14ac:dyDescent="0.25">
      <c r="A1041" s="3471" t="s">
        <v>563</v>
      </c>
      <c r="B1041" s="844" t="s">
        <v>935</v>
      </c>
      <c r="C1041" s="826">
        <f>'BNP avec amende'!B488</f>
        <v>3</v>
      </c>
      <c r="D1041" s="826">
        <f>BPCE!B601</f>
        <v>5</v>
      </c>
      <c r="E1041" s="1245">
        <f>SG!B503</f>
        <v>0</v>
      </c>
      <c r="F1041" s="826">
        <f>CA!B746</f>
        <v>35</v>
      </c>
      <c r="G1041" s="826">
        <f>CM!B414</f>
        <v>1</v>
      </c>
      <c r="H1041" s="826">
        <f>SUM(C1041:G1041)</f>
        <v>44</v>
      </c>
      <c r="I1041" s="1222">
        <f>AVERAGE(C1041:G1041)</f>
        <v>8.8000000000000007</v>
      </c>
      <c r="J1041" s="1715"/>
      <c r="K1041" s="27" t="s">
        <v>4264</v>
      </c>
    </row>
    <row r="1042" spans="1:11" customFormat="1" x14ac:dyDescent="0.25">
      <c r="A1042" s="3472"/>
      <c r="B1042" s="845" t="s">
        <v>4265</v>
      </c>
      <c r="C1042" s="1184">
        <f t="shared" ref="C1042:H1042" si="1068">C1041/C2</f>
        <v>7.659313725490196E-5</v>
      </c>
      <c r="D1042" s="1185">
        <f t="shared" si="1068"/>
        <v>2.1498903555918649E-4</v>
      </c>
      <c r="E1042" s="1186">
        <f t="shared" si="1068"/>
        <v>0</v>
      </c>
      <c r="F1042" s="1187">
        <f t="shared" si="1068"/>
        <v>2.2077840156437267E-3</v>
      </c>
      <c r="G1042" s="1188">
        <f t="shared" si="1068"/>
        <v>6.4888715852313278E-5</v>
      </c>
      <c r="H1042" s="1194">
        <f t="shared" si="1068"/>
        <v>3.7526012349469519E-4</v>
      </c>
      <c r="I1042" s="1189">
        <f t="shared" ref="I1042:I1045" si="1069">AVERAGE(C1042:G1042)</f>
        <v>5.1285098086202563E-4</v>
      </c>
      <c r="J1042" s="1716"/>
      <c r="K1042" t="s">
        <v>4266</v>
      </c>
    </row>
    <row r="1043" spans="1:11" customFormat="1" x14ac:dyDescent="0.25">
      <c r="A1043" s="3472"/>
      <c r="B1043" s="845" t="s">
        <v>4267</v>
      </c>
      <c r="C1043" s="1184">
        <f t="shared" ref="C1043:H1043" si="1070">C1041/C19</f>
        <v>1.168633867009466E-4</v>
      </c>
      <c r="D1043" s="1185">
        <f t="shared" si="1070"/>
        <v>1.2863390789812194E-3</v>
      </c>
      <c r="E1043" s="1186">
        <f t="shared" si="1070"/>
        <v>0</v>
      </c>
      <c r="F1043" s="1187">
        <f t="shared" si="1070"/>
        <v>4.2342124364868131E-3</v>
      </c>
      <c r="G1043" s="1188">
        <f t="shared" si="1070"/>
        <v>4.2122999157540015E-4</v>
      </c>
      <c r="H1043" s="1194">
        <f t="shared" si="1070"/>
        <v>8.2934368756361441E-4</v>
      </c>
      <c r="I1043" s="1189">
        <f t="shared" si="1069"/>
        <v>1.2117289787488758E-3</v>
      </c>
      <c r="J1043" s="1716"/>
      <c r="K1043" t="s">
        <v>4268</v>
      </c>
    </row>
    <row r="1044" spans="1:11" customFormat="1" x14ac:dyDescent="0.25">
      <c r="A1044" s="3472"/>
      <c r="B1044" s="845" t="s">
        <v>4269</v>
      </c>
      <c r="C1044" s="1184">
        <f t="shared" ref="C1044:H1044" si="1071">C1041/C7</f>
        <v>3.7754845205134662E-4</v>
      </c>
      <c r="D1044" s="1185">
        <f t="shared" si="1071"/>
        <v>9.140767824497258E-3</v>
      </c>
      <c r="E1044" s="1186">
        <f t="shared" si="1071"/>
        <v>0</v>
      </c>
      <c r="F1044" s="1187">
        <f t="shared" si="1071"/>
        <v>1.968503937007874E-2</v>
      </c>
      <c r="G1044" s="1188">
        <f t="shared" si="1071"/>
        <v>1.128668171557562E-3</v>
      </c>
      <c r="H1044" s="1194">
        <f t="shared" si="1071"/>
        <v>3.2496307237813884E-3</v>
      </c>
      <c r="I1044" s="1189">
        <f t="shared" si="1069"/>
        <v>6.066404763636981E-3</v>
      </c>
      <c r="J1044" s="1716"/>
      <c r="K1044" t="s">
        <v>4270</v>
      </c>
    </row>
    <row r="1045" spans="1:11" customFormat="1" x14ac:dyDescent="0.25">
      <c r="A1045" s="3472"/>
      <c r="B1045" s="845" t="s">
        <v>4271</v>
      </c>
      <c r="C1045" s="1184">
        <f t="shared" ref="C1045:H1045" si="1072">C1041/C13</f>
        <v>1.1914217633042098E-3</v>
      </c>
      <c r="D1045" s="1185">
        <f t="shared" si="1072"/>
        <v>1.282051282051282E-2</v>
      </c>
      <c r="E1045" s="1186">
        <f t="shared" si="1072"/>
        <v>0</v>
      </c>
      <c r="F1045" s="1187">
        <f t="shared" si="1072"/>
        <v>2.2165927802406588E-2</v>
      </c>
      <c r="G1045" s="1188">
        <f t="shared" si="1072"/>
        <v>2.2271714922048997E-3</v>
      </c>
      <c r="H1045" s="1205">
        <f t="shared" si="1072"/>
        <v>6.2270025474101334E-3</v>
      </c>
      <c r="I1045" s="1193">
        <f t="shared" si="1069"/>
        <v>7.6810067756857029E-3</v>
      </c>
      <c r="J1045" s="1717"/>
      <c r="K1045" t="s">
        <v>4272</v>
      </c>
    </row>
    <row r="1046" spans="1:11" customFormat="1" x14ac:dyDescent="0.25">
      <c r="A1046" s="3472"/>
      <c r="B1046" s="1203" t="s">
        <v>4273</v>
      </c>
      <c r="C1046" s="1204">
        <f>'BNP avec amende'!C488</f>
        <v>4</v>
      </c>
      <c r="D1046" s="1204">
        <f>BPCE!C601</f>
        <v>5</v>
      </c>
      <c r="E1046" s="1246">
        <f>SG!C503</f>
        <v>0</v>
      </c>
      <c r="F1046" s="1204">
        <f>CA!C746</f>
        <v>35</v>
      </c>
      <c r="G1046" s="1204">
        <f>CM!C414</f>
        <v>1</v>
      </c>
      <c r="H1046" s="1204">
        <f>SUM(C1046:G1046)</f>
        <v>45</v>
      </c>
      <c r="I1046" s="1206">
        <f>AVERAGE(C1046:G1046)</f>
        <v>9</v>
      </c>
      <c r="J1046" s="1718"/>
      <c r="K1046" s="27" t="s">
        <v>4274</v>
      </c>
    </row>
    <row r="1047" spans="1:11" customFormat="1" x14ac:dyDescent="0.25">
      <c r="A1047" s="3472"/>
      <c r="B1047" s="845" t="s">
        <v>4275</v>
      </c>
      <c r="C1047" s="1184">
        <f t="shared" ref="C1047:H1047" si="1073">C1046/C28</f>
        <v>1.4593214155417731E-3</v>
      </c>
      <c r="D1047" s="1185">
        <f t="shared" si="1073"/>
        <v>8.438818565400844E-4</v>
      </c>
      <c r="E1047" s="1186">
        <f t="shared" si="1073"/>
        <v>0</v>
      </c>
      <c r="F1047" s="1187">
        <f t="shared" si="1073"/>
        <v>1.3435700575815739E-2</v>
      </c>
      <c r="G1047" s="1188">
        <f t="shared" si="1073"/>
        <v>1.4594279042615295E-4</v>
      </c>
      <c r="H1047" s="1192">
        <f t="shared" si="1073"/>
        <v>2.0000888928396817E-3</v>
      </c>
      <c r="I1047" s="1193">
        <f t="shared" ref="I1047:I1050" si="1074">AVERAGE(C1047:G1047)</f>
        <v>3.1769693276647499E-3</v>
      </c>
      <c r="J1047" s="1717"/>
      <c r="K1047" t="s">
        <v>4276</v>
      </c>
    </row>
    <row r="1048" spans="1:11" customFormat="1" x14ac:dyDescent="0.25">
      <c r="A1048" s="3472"/>
      <c r="B1048" s="845" t="s">
        <v>4277</v>
      </c>
      <c r="C1048" s="1184">
        <f t="shared" ref="C1048:H1048" si="1075">C1046/C45</f>
        <v>9.9083477830071826E-4</v>
      </c>
      <c r="D1048" s="1185">
        <f t="shared" si="1075"/>
        <v>3.720238095238095E-3</v>
      </c>
      <c r="E1048" s="1186">
        <f t="shared" si="1075"/>
        <v>0</v>
      </c>
      <c r="F1048" s="1187">
        <f t="shared" si="1075"/>
        <v>1.4279885760913913E-2</v>
      </c>
      <c r="G1048" s="1188">
        <f t="shared" si="1075"/>
        <v>1.5337423312883436E-3</v>
      </c>
      <c r="H1048" s="1192">
        <f t="shared" si="1075"/>
        <v>3.6017288298383224E-3</v>
      </c>
      <c r="I1048" s="1193">
        <f t="shared" si="1074"/>
        <v>4.1049401931482141E-3</v>
      </c>
      <c r="J1048" s="1717"/>
      <c r="K1048" t="s">
        <v>4278</v>
      </c>
    </row>
    <row r="1049" spans="1:11" customFormat="1" x14ac:dyDescent="0.25">
      <c r="A1049" s="3472"/>
      <c r="B1049" s="845" t="s">
        <v>4279</v>
      </c>
      <c r="C1049" s="1184">
        <f t="shared" ref="C1049:H1049" si="1076">C1046/C33</f>
        <v>-9.4562647754137114E-3</v>
      </c>
      <c r="D1049" s="1185">
        <f t="shared" si="1076"/>
        <v>3.125E-2</v>
      </c>
      <c r="E1049" s="1186">
        <f t="shared" si="1076"/>
        <v>0</v>
      </c>
      <c r="F1049" s="1187">
        <f t="shared" si="1076"/>
        <v>4.9928673323823107E-2</v>
      </c>
      <c r="G1049" s="1188">
        <f t="shared" si="1076"/>
        <v>3.4843205574912892E-3</v>
      </c>
      <c r="H1049" s="1192">
        <f t="shared" si="1076"/>
        <v>2.1929824561403508E-2</v>
      </c>
      <c r="I1049" s="1193">
        <f t="shared" si="1074"/>
        <v>1.5041345821180135E-2</v>
      </c>
      <c r="J1049" s="1717"/>
      <c r="K1049" t="s">
        <v>4280</v>
      </c>
    </row>
    <row r="1050" spans="1:11" customFormat="1" x14ac:dyDescent="0.25">
      <c r="A1050" s="3472"/>
      <c r="B1050" s="845" t="s">
        <v>4281</v>
      </c>
      <c r="C1050" s="1184">
        <f t="shared" ref="C1050:H1050" si="1077">C1046/C39</f>
        <v>-1.8859028760018859E-3</v>
      </c>
      <c r="D1050" s="1185">
        <f t="shared" si="1077"/>
        <v>3.048780487804878E-2</v>
      </c>
      <c r="E1050" s="1186">
        <f t="shared" si="1077"/>
        <v>0</v>
      </c>
      <c r="F1050" s="1187">
        <f t="shared" si="1077"/>
        <v>5.5031446540880505E-2</v>
      </c>
      <c r="G1050" s="1188">
        <f t="shared" si="1077"/>
        <v>6.5359477124183009E-3</v>
      </c>
      <c r="H1050" s="1192">
        <f t="shared" si="1077"/>
        <v>1.1538461538461537</v>
      </c>
      <c r="I1050" s="1193">
        <f t="shared" si="1074"/>
        <v>1.803385925106914E-2</v>
      </c>
      <c r="J1050" s="1717"/>
      <c r="K1050" t="s">
        <v>4282</v>
      </c>
    </row>
    <row r="1051" spans="1:11" customFormat="1" x14ac:dyDescent="0.25">
      <c r="A1051" s="3472"/>
      <c r="B1051" s="1203" t="s">
        <v>4283</v>
      </c>
      <c r="C1051" s="1204">
        <f>'BNP avec amende'!F488</f>
        <v>0</v>
      </c>
      <c r="D1051" s="1264"/>
      <c r="E1051" s="1246">
        <f>SG!F503</f>
        <v>0</v>
      </c>
      <c r="F1051" s="1204">
        <f>CA!F746</f>
        <v>0</v>
      </c>
      <c r="G1051" s="1204">
        <f>CM!G414</f>
        <v>0</v>
      </c>
      <c r="H1051" s="1204">
        <f>SUM(C1051:G1051)</f>
        <v>0</v>
      </c>
      <c r="I1051" s="1206">
        <f>AVERAGE(C1051:G1051)</f>
        <v>0</v>
      </c>
      <c r="J1051" s="1719"/>
      <c r="K1051" s="1178" t="s">
        <v>4284</v>
      </c>
    </row>
    <row r="1052" spans="1:11" customFormat="1" x14ac:dyDescent="0.25">
      <c r="A1052" s="3472"/>
      <c r="B1052" s="845" t="s">
        <v>4285</v>
      </c>
      <c r="C1052" s="1184">
        <f t="shared" ref="C1052:H1052" si="1078">C1051/C54</f>
        <v>0</v>
      </c>
      <c r="D1052" s="1263">
        <f t="shared" si="1078"/>
        <v>0</v>
      </c>
      <c r="E1052" s="1186">
        <f t="shared" si="1078"/>
        <v>0</v>
      </c>
      <c r="F1052" s="1187">
        <f t="shared" si="1078"/>
        <v>0</v>
      </c>
      <c r="G1052" s="1188">
        <f t="shared" si="1078"/>
        <v>0</v>
      </c>
      <c r="H1052" s="1194">
        <f t="shared" si="1078"/>
        <v>0</v>
      </c>
      <c r="I1052" s="1193">
        <f t="shared" ref="I1052:I1055" si="1079">AVERAGE(C1052:G1052)</f>
        <v>0</v>
      </c>
      <c r="J1052" s="1717"/>
      <c r="K1052" t="s">
        <v>4286</v>
      </c>
    </row>
    <row r="1053" spans="1:11" customFormat="1" x14ac:dyDescent="0.25">
      <c r="A1053" s="3472"/>
      <c r="B1053" s="845" t="s">
        <v>4287</v>
      </c>
      <c r="C1053" s="1184">
        <f t="shared" ref="C1053:H1053" si="1080">C1051/C71</f>
        <v>0</v>
      </c>
      <c r="D1053" s="1263">
        <f t="shared" si="1080"/>
        <v>0</v>
      </c>
      <c r="E1053" s="1186">
        <f t="shared" si="1080"/>
        <v>0</v>
      </c>
      <c r="F1053" s="1187">
        <f t="shared" si="1080"/>
        <v>0</v>
      </c>
      <c r="G1053" s="1188">
        <f t="shared" si="1080"/>
        <v>0</v>
      </c>
      <c r="H1053" s="1194">
        <f t="shared" si="1080"/>
        <v>0</v>
      </c>
      <c r="I1053" s="1193">
        <f t="shared" si="1079"/>
        <v>0</v>
      </c>
      <c r="J1053" s="1717"/>
      <c r="K1053" t="s">
        <v>4288</v>
      </c>
    </row>
    <row r="1054" spans="1:11" customFormat="1" x14ac:dyDescent="0.25">
      <c r="A1054" s="3472"/>
      <c r="B1054" s="845" t="s">
        <v>4289</v>
      </c>
      <c r="C1054" s="1195">
        <v>0</v>
      </c>
      <c r="D1054" s="1275">
        <v>0</v>
      </c>
      <c r="E1054" s="1197">
        <v>0</v>
      </c>
      <c r="F1054" s="1187">
        <v>0</v>
      </c>
      <c r="G1054" s="1188">
        <v>0</v>
      </c>
      <c r="H1054" s="1190">
        <f>E1054</f>
        <v>0</v>
      </c>
      <c r="I1054" s="1191">
        <f t="shared" si="1079"/>
        <v>0</v>
      </c>
      <c r="J1054" s="1720"/>
      <c r="K1054" t="s">
        <v>4290</v>
      </c>
    </row>
    <row r="1055" spans="1:11" customFormat="1" x14ac:dyDescent="0.25">
      <c r="A1055" s="3472"/>
      <c r="B1055" s="845" t="s">
        <v>4291</v>
      </c>
      <c r="C1055" s="1184">
        <f>C1051/C1046</f>
        <v>0</v>
      </c>
      <c r="D1055" s="1263">
        <f t="shared" ref="D1055:H1055" si="1081">D1051/D1046</f>
        <v>0</v>
      </c>
      <c r="E1055" s="1186" t="e">
        <f t="shared" si="1081"/>
        <v>#DIV/0!</v>
      </c>
      <c r="F1055" s="1187">
        <f t="shared" si="1081"/>
        <v>0</v>
      </c>
      <c r="G1055" s="1188">
        <f t="shared" si="1081"/>
        <v>0</v>
      </c>
      <c r="H1055" s="1205">
        <f t="shared" si="1081"/>
        <v>0</v>
      </c>
      <c r="I1055" s="1191" t="e">
        <f t="shared" si="1079"/>
        <v>#DIV/0!</v>
      </c>
      <c r="J1055" s="1720"/>
      <c r="K1055" t="s">
        <v>4292</v>
      </c>
    </row>
    <row r="1056" spans="1:11" customFormat="1" x14ac:dyDescent="0.25">
      <c r="A1056" s="3472"/>
      <c r="B1056" s="1203" t="s">
        <v>10</v>
      </c>
      <c r="C1056" s="1204">
        <f>'BNP avec amende'!G488</f>
        <v>0</v>
      </c>
      <c r="D1056" s="1264"/>
      <c r="E1056" s="1246">
        <f>SG!G503</f>
        <v>0</v>
      </c>
      <c r="F1056" s="1204">
        <f>CA!G746</f>
        <v>0</v>
      </c>
      <c r="G1056" s="1204">
        <f>CM!H414</f>
        <v>0</v>
      </c>
      <c r="H1056" s="1204">
        <f>SUM(C1056:G1056)</f>
        <v>0</v>
      </c>
      <c r="I1056" s="1204">
        <f>AVERAGE(C1056:G1056)</f>
        <v>0</v>
      </c>
      <c r="J1056" s="1721"/>
      <c r="K1056" s="27" t="s">
        <v>4293</v>
      </c>
    </row>
    <row r="1057" spans="1:11" customFormat="1" x14ac:dyDescent="0.25">
      <c r="A1057" s="3472"/>
      <c r="B1057" s="845" t="s">
        <v>4294</v>
      </c>
      <c r="C1057" s="1184">
        <f t="shared" ref="C1057:H1057" si="1082">C1056/C80</f>
        <v>0</v>
      </c>
      <c r="D1057" s="1263">
        <f t="shared" si="1082"/>
        <v>0</v>
      </c>
      <c r="E1057" s="1186">
        <f t="shared" si="1082"/>
        <v>0</v>
      </c>
      <c r="F1057" s="1187">
        <f t="shared" si="1082"/>
        <v>0</v>
      </c>
      <c r="G1057" s="1188">
        <f t="shared" si="1082"/>
        <v>0</v>
      </c>
      <c r="H1057" s="1194">
        <f t="shared" si="1082"/>
        <v>0</v>
      </c>
      <c r="I1057" s="1189">
        <f t="shared" ref="I1057:I1058" si="1083">AVERAGE(C1057:G1057)</f>
        <v>0</v>
      </c>
      <c r="J1057" s="1716"/>
      <c r="K1057" t="s">
        <v>4295</v>
      </c>
    </row>
    <row r="1058" spans="1:11" customFormat="1" x14ac:dyDescent="0.25">
      <c r="A1058" s="3472"/>
      <c r="B1058" s="845" t="s">
        <v>4296</v>
      </c>
      <c r="C1058" s="1184">
        <f t="shared" ref="C1058:H1058" si="1084">C1056/C97</f>
        <v>0</v>
      </c>
      <c r="D1058" s="1263">
        <f t="shared" si="1084"/>
        <v>0</v>
      </c>
      <c r="E1058" s="1186">
        <f t="shared" si="1084"/>
        <v>0</v>
      </c>
      <c r="F1058" s="1187">
        <f t="shared" si="1084"/>
        <v>0</v>
      </c>
      <c r="G1058" s="1188">
        <f t="shared" si="1084"/>
        <v>0</v>
      </c>
      <c r="H1058" s="1194">
        <f t="shared" si="1084"/>
        <v>0</v>
      </c>
      <c r="I1058" s="1189">
        <f t="shared" si="1083"/>
        <v>0</v>
      </c>
      <c r="J1058" s="1716"/>
      <c r="K1058" t="s">
        <v>4297</v>
      </c>
    </row>
    <row r="1059" spans="1:11" customFormat="1" x14ac:dyDescent="0.25">
      <c r="A1059" s="3472"/>
      <c r="B1059" s="1203" t="s">
        <v>14</v>
      </c>
      <c r="C1059" s="1204">
        <f>'BNP avec amende'!J488</f>
        <v>7</v>
      </c>
      <c r="D1059" s="1204">
        <f>BPCE!J601</f>
        <v>2</v>
      </c>
      <c r="E1059" s="1246">
        <f>SG!J503</f>
        <v>3</v>
      </c>
      <c r="F1059" s="1204">
        <f>CA!J746</f>
        <v>2</v>
      </c>
      <c r="G1059" s="1204">
        <f>CM!K414</f>
        <v>2</v>
      </c>
      <c r="H1059" s="1204">
        <f>SUM(C1059:G1059)</f>
        <v>16</v>
      </c>
      <c r="I1059" s="1221">
        <f>AVERAGE(C1059:G1059)</f>
        <v>3.2</v>
      </c>
      <c r="J1059" s="1722"/>
      <c r="K1059" s="27" t="s">
        <v>4298</v>
      </c>
    </row>
    <row r="1060" spans="1:11" customFormat="1" x14ac:dyDescent="0.25">
      <c r="A1060" s="3472"/>
      <c r="B1060" s="845" t="s">
        <v>4299</v>
      </c>
      <c r="C1060" s="1184">
        <f t="shared" ref="C1060:H1060" si="1085">C1059/C106</f>
        <v>8.4541062801932361E-3</v>
      </c>
      <c r="D1060" s="1185">
        <f t="shared" si="1085"/>
        <v>2.8050490883590462E-3</v>
      </c>
      <c r="E1060" s="1186">
        <f t="shared" si="1085"/>
        <v>3.9267015706806281E-3</v>
      </c>
      <c r="F1060" s="1187">
        <f t="shared" si="1085"/>
        <v>2.1052631578947368E-3</v>
      </c>
      <c r="G1060" s="1188">
        <f t="shared" si="1085"/>
        <v>4.3010752688172043E-3</v>
      </c>
      <c r="H1060" s="1194">
        <f t="shared" si="1085"/>
        <v>4.3010752688172043E-3</v>
      </c>
      <c r="I1060" s="1189">
        <f t="shared" ref="I1060:I1063" si="1086">AVERAGE(C1060:G1060)</f>
        <v>4.3184390731889708E-3</v>
      </c>
      <c r="J1060" s="1716"/>
      <c r="K1060" t="s">
        <v>4300</v>
      </c>
    </row>
    <row r="1061" spans="1:11" customFormat="1" x14ac:dyDescent="0.25">
      <c r="A1061" s="3472"/>
      <c r="B1061" s="845" t="s">
        <v>4301</v>
      </c>
      <c r="C1061" s="1184">
        <f t="shared" ref="C1061:H1061" si="1087">C1059/C123</f>
        <v>1.0447761194029851E-2</v>
      </c>
      <c r="D1061" s="1185">
        <f t="shared" si="1087"/>
        <v>6.8259385665529011E-3</v>
      </c>
      <c r="E1061" s="1186">
        <f t="shared" si="1087"/>
        <v>6.6371681415929203E-3</v>
      </c>
      <c r="F1061" s="1187">
        <f t="shared" si="1087"/>
        <v>6.0975609756097563E-3</v>
      </c>
      <c r="G1061" s="1188">
        <f t="shared" si="1087"/>
        <v>1.8018018018018018E-2</v>
      </c>
      <c r="H1061" s="1194">
        <f t="shared" si="1087"/>
        <v>8.6299892125134836E-3</v>
      </c>
      <c r="I1061" s="1189">
        <f t="shared" si="1086"/>
        <v>9.6052893791606885E-3</v>
      </c>
      <c r="J1061" s="1716"/>
      <c r="K1061" t="s">
        <v>4302</v>
      </c>
    </row>
    <row r="1062" spans="1:11" customFormat="1" x14ac:dyDescent="0.25">
      <c r="A1062" s="3472"/>
      <c r="B1062" s="845" t="s">
        <v>4303</v>
      </c>
      <c r="C1062" s="1184">
        <f t="shared" ref="C1062:H1062" si="1088">C1059/C111</f>
        <v>3.5000000000000003E-2</v>
      </c>
      <c r="D1062" s="1185">
        <f t="shared" si="1088"/>
        <v>2.4691358024691357E-2</v>
      </c>
      <c r="E1062" s="1186">
        <f t="shared" si="1088"/>
        <v>2.2058823529411766E-2</v>
      </c>
      <c r="F1062" s="1187">
        <f t="shared" si="1088"/>
        <v>1.2578616352201259E-2</v>
      </c>
      <c r="G1062" s="1188">
        <f t="shared" si="1088"/>
        <v>3.0769230769230771E-2</v>
      </c>
      <c r="H1062" s="1194">
        <f t="shared" si="1088"/>
        <v>2.4960998439937598E-2</v>
      </c>
      <c r="I1062" s="1189">
        <f t="shared" si="1086"/>
        <v>2.5019605735107031E-2</v>
      </c>
      <c r="J1062" s="1716"/>
      <c r="K1062" t="s">
        <v>4304</v>
      </c>
    </row>
    <row r="1063" spans="1:11" customFormat="1" x14ac:dyDescent="0.25">
      <c r="A1063" s="3472"/>
      <c r="B1063" s="845" t="s">
        <v>4305</v>
      </c>
      <c r="C1063" s="1184">
        <f t="shared" ref="C1063:H1063" si="1089">C1059/C117</f>
        <v>7.5268817204301078E-2</v>
      </c>
      <c r="D1063" s="1185">
        <f t="shared" si="1089"/>
        <v>4.2553191489361701E-2</v>
      </c>
      <c r="E1063" s="1186">
        <f t="shared" si="1089"/>
        <v>2.8571428571428571E-2</v>
      </c>
      <c r="F1063" s="1187">
        <f t="shared" si="1089"/>
        <v>2.0202020202020204E-2</v>
      </c>
      <c r="G1063" s="1188">
        <f t="shared" si="1089"/>
        <v>4.2553191489361701E-2</v>
      </c>
      <c r="H1063" s="1205">
        <f t="shared" si="1089"/>
        <v>4.0920716112531973E-2</v>
      </c>
      <c r="I1063" s="1193">
        <f t="shared" si="1086"/>
        <v>4.1829729791294651E-2</v>
      </c>
      <c r="J1063" s="1717"/>
      <c r="K1063" t="s">
        <v>4306</v>
      </c>
    </row>
    <row r="1064" spans="1:11" customFormat="1" x14ac:dyDescent="0.25">
      <c r="A1064" s="3472"/>
      <c r="B1064" s="1203" t="s">
        <v>4307</v>
      </c>
      <c r="C1064" s="1206" t="e">
        <f>C1041/C1056</f>
        <v>#DIV/0!</v>
      </c>
      <c r="D1064" s="1265"/>
      <c r="E1064" s="1206" t="e">
        <f t="shared" ref="E1064" si="1090">E1041/E1056</f>
        <v>#DIV/0!</v>
      </c>
      <c r="F1064" s="1206" t="e">
        <f>F1041/F1056</f>
        <v>#DIV/0!</v>
      </c>
      <c r="G1064" s="1206" t="e">
        <f t="shared" ref="G1064" si="1091">G1041/G1056</f>
        <v>#DIV/0!</v>
      </c>
      <c r="H1064" s="1206" t="e">
        <f>H1041/H1056</f>
        <v>#DIV/0!</v>
      </c>
      <c r="I1064" s="1206" t="e">
        <f>AVERAGE(C1064:G1064)</f>
        <v>#DIV/0!</v>
      </c>
      <c r="J1064" s="1718"/>
      <c r="K1064" s="27" t="s">
        <v>4308</v>
      </c>
    </row>
    <row r="1065" spans="1:11" customFormat="1" x14ac:dyDescent="0.25">
      <c r="A1065" s="3472"/>
      <c r="B1065" s="845" t="s">
        <v>4223</v>
      </c>
      <c r="C1065" s="1207" t="e">
        <f t="shared" ref="C1065:H1065" si="1092">C1064/C132</f>
        <v>#DIV/0!</v>
      </c>
      <c r="D1065" s="1266">
        <f t="shared" si="1092"/>
        <v>0</v>
      </c>
      <c r="E1065" s="1209" t="e">
        <f t="shared" si="1092"/>
        <v>#DIV/0!</v>
      </c>
      <c r="F1065" s="1210" t="e">
        <f t="shared" si="1092"/>
        <v>#DIV/0!</v>
      </c>
      <c r="G1065" s="1211" t="e">
        <f t="shared" si="1092"/>
        <v>#DIV/0!</v>
      </c>
      <c r="H1065" s="1177" t="e">
        <f t="shared" si="1092"/>
        <v>#DIV/0!</v>
      </c>
      <c r="I1065" s="1198" t="e">
        <f>AVERAGE(C1065:G1065)</f>
        <v>#DIV/0!</v>
      </c>
      <c r="J1065" s="1723"/>
      <c r="K1065" t="s">
        <v>4309</v>
      </c>
    </row>
    <row r="1066" spans="1:11" customFormat="1" x14ac:dyDescent="0.25">
      <c r="A1066" s="3472"/>
      <c r="B1066" s="845" t="s">
        <v>4224</v>
      </c>
      <c r="C1066" s="1207" t="e">
        <f t="shared" ref="C1066:H1066" si="1093">C1064/C135</f>
        <v>#DIV/0!</v>
      </c>
      <c r="D1066" s="1266">
        <f t="shared" si="1093"/>
        <v>0</v>
      </c>
      <c r="E1066" s="1209" t="e">
        <f t="shared" si="1093"/>
        <v>#DIV/0!</v>
      </c>
      <c r="F1066" s="1210" t="e">
        <f t="shared" si="1093"/>
        <v>#DIV/0!</v>
      </c>
      <c r="G1066" s="1211" t="e">
        <f t="shared" si="1093"/>
        <v>#DIV/0!</v>
      </c>
      <c r="H1066" s="1177" t="e">
        <f t="shared" si="1093"/>
        <v>#DIV/0!</v>
      </c>
      <c r="I1066" s="1198" t="e">
        <f t="shared" ref="I1066:I1067" si="1094">AVERAGE(C1066:G1066)</f>
        <v>#DIV/0!</v>
      </c>
      <c r="J1066" s="1723"/>
      <c r="K1066" t="s">
        <v>4310</v>
      </c>
    </row>
    <row r="1067" spans="1:11" customFormat="1" x14ac:dyDescent="0.25">
      <c r="A1067" s="3472"/>
      <c r="B1067" s="845" t="s">
        <v>4311</v>
      </c>
      <c r="C1067" s="1207" t="e">
        <f t="shared" ref="C1067:H1067" si="1095">C1064/C152</f>
        <v>#DIV/0!</v>
      </c>
      <c r="D1067" s="1266">
        <f t="shared" si="1095"/>
        <v>0</v>
      </c>
      <c r="E1067" s="1209" t="e">
        <f t="shared" si="1095"/>
        <v>#DIV/0!</v>
      </c>
      <c r="F1067" s="1210" t="e">
        <f t="shared" si="1095"/>
        <v>#DIV/0!</v>
      </c>
      <c r="G1067" s="1211" t="e">
        <f t="shared" si="1095"/>
        <v>#DIV/0!</v>
      </c>
      <c r="H1067" s="1177" t="e">
        <f t="shared" si="1095"/>
        <v>#DIV/0!</v>
      </c>
      <c r="I1067" s="1198" t="e">
        <f t="shared" si="1094"/>
        <v>#DIV/0!</v>
      </c>
      <c r="J1067" s="1723"/>
      <c r="K1067" t="s">
        <v>4312</v>
      </c>
    </row>
    <row r="1068" spans="1:11" customFormat="1" x14ac:dyDescent="0.25">
      <c r="A1068" s="3472"/>
      <c r="B1068" s="1203" t="s">
        <v>4313</v>
      </c>
      <c r="C1068" s="1206" t="e">
        <f>C1046/C1056</f>
        <v>#DIV/0!</v>
      </c>
      <c r="D1068" s="1265"/>
      <c r="E1068" s="1206" t="e">
        <f t="shared" ref="E1068" si="1096">E1046/E1056</f>
        <v>#DIV/0!</v>
      </c>
      <c r="F1068" s="1206" t="e">
        <f>F1046/F1056</f>
        <v>#DIV/0!</v>
      </c>
      <c r="G1068" s="1206" t="e">
        <f t="shared" ref="G1068" si="1097">G1046/G1056</f>
        <v>#DIV/0!</v>
      </c>
      <c r="H1068" s="1206" t="e">
        <f>H1046/H1056</f>
        <v>#DIV/0!</v>
      </c>
      <c r="I1068" s="1206" t="e">
        <f>AVERAGE(C1068:G1068)</f>
        <v>#DIV/0!</v>
      </c>
      <c r="J1068" s="1718"/>
      <c r="K1068" s="27" t="s">
        <v>4314</v>
      </c>
    </row>
    <row r="1069" spans="1:11" s="1" customFormat="1" x14ac:dyDescent="0.25">
      <c r="A1069" s="3472"/>
      <c r="B1069" s="845" t="s">
        <v>4223</v>
      </c>
      <c r="C1069" s="1207" t="e">
        <f t="shared" ref="C1069:H1069" si="1098">C1068/C158</f>
        <v>#DIV/0!</v>
      </c>
      <c r="D1069" s="1266">
        <f t="shared" si="1098"/>
        <v>0</v>
      </c>
      <c r="E1069" s="1209" t="e">
        <f t="shared" si="1098"/>
        <v>#DIV/0!</v>
      </c>
      <c r="F1069" s="1210" t="e">
        <f t="shared" si="1098"/>
        <v>#DIV/0!</v>
      </c>
      <c r="G1069" s="1211" t="e">
        <f t="shared" si="1098"/>
        <v>#DIV/0!</v>
      </c>
      <c r="H1069" s="1177" t="e">
        <f t="shared" si="1098"/>
        <v>#DIV/0!</v>
      </c>
      <c r="I1069" s="1198" t="e">
        <f t="shared" ref="I1069:I1071" si="1099">AVERAGE(C1069:G1069)</f>
        <v>#DIV/0!</v>
      </c>
      <c r="J1069" s="1723"/>
      <c r="K1069" t="s">
        <v>4315</v>
      </c>
    </row>
    <row r="1070" spans="1:11" s="1" customFormat="1" x14ac:dyDescent="0.25">
      <c r="A1070" s="3472"/>
      <c r="B1070" s="845" t="s">
        <v>4224</v>
      </c>
      <c r="C1070" s="1207" t="e">
        <f t="shared" ref="C1070:H1070" si="1100">C1068/C175</f>
        <v>#DIV/0!</v>
      </c>
      <c r="D1070" s="1266">
        <f t="shared" si="1100"/>
        <v>0</v>
      </c>
      <c r="E1070" s="1209" t="e">
        <f t="shared" si="1100"/>
        <v>#DIV/0!</v>
      </c>
      <c r="F1070" s="1210" t="e">
        <f t="shared" si="1100"/>
        <v>#DIV/0!</v>
      </c>
      <c r="G1070" s="1211" t="e">
        <f t="shared" si="1100"/>
        <v>#DIV/0!</v>
      </c>
      <c r="H1070" s="1177" t="e">
        <f t="shared" si="1100"/>
        <v>#DIV/0!</v>
      </c>
      <c r="I1070" s="1198" t="e">
        <f t="shared" si="1099"/>
        <v>#DIV/0!</v>
      </c>
      <c r="J1070" s="1723"/>
      <c r="K1070" t="s">
        <v>4316</v>
      </c>
    </row>
    <row r="1071" spans="1:11" s="1" customFormat="1" x14ac:dyDescent="0.25">
      <c r="A1071" s="3472"/>
      <c r="B1071" s="845" t="s">
        <v>4311</v>
      </c>
      <c r="C1071" s="1207" t="e">
        <f t="shared" ref="C1071:H1071" si="1101">C1068/C178</f>
        <v>#DIV/0!</v>
      </c>
      <c r="D1071" s="1266">
        <f t="shared" si="1101"/>
        <v>0</v>
      </c>
      <c r="E1071" s="1209" t="e">
        <f t="shared" si="1101"/>
        <v>#DIV/0!</v>
      </c>
      <c r="F1071" s="1210" t="e">
        <f t="shared" si="1101"/>
        <v>#DIV/0!</v>
      </c>
      <c r="G1071" s="1211" t="e">
        <f t="shared" si="1101"/>
        <v>#DIV/0!</v>
      </c>
      <c r="H1071" s="1177" t="e">
        <f t="shared" si="1101"/>
        <v>#DIV/0!</v>
      </c>
      <c r="I1071" s="1198" t="e">
        <f t="shared" si="1099"/>
        <v>#DIV/0!</v>
      </c>
      <c r="J1071" s="1723"/>
      <c r="K1071" t="s">
        <v>4317</v>
      </c>
    </row>
    <row r="1072" spans="1:11" customFormat="1" x14ac:dyDescent="0.25">
      <c r="A1072" s="3472"/>
      <c r="B1072" s="1203" t="s">
        <v>4318</v>
      </c>
      <c r="C1072" s="1206">
        <f>C1046/C1041</f>
        <v>1.3333333333333333</v>
      </c>
      <c r="D1072" s="1206">
        <f t="shared" ref="D1072:E1072" si="1102">D1046/D1041</f>
        <v>1</v>
      </c>
      <c r="E1072" s="1206" t="e">
        <f t="shared" si="1102"/>
        <v>#DIV/0!</v>
      </c>
      <c r="F1072" s="1206">
        <f>F1046/F1041</f>
        <v>1</v>
      </c>
      <c r="G1072" s="1206">
        <f t="shared" ref="G1072" si="1103">G1046/G1041</f>
        <v>1</v>
      </c>
      <c r="H1072" s="1206">
        <f>H1046/H1041</f>
        <v>1.0227272727272727</v>
      </c>
      <c r="I1072" s="1206" t="e">
        <f>AVERAGE(C1072:G1072)</f>
        <v>#DIV/0!</v>
      </c>
      <c r="J1072" s="1718"/>
      <c r="K1072" s="27" t="s">
        <v>4319</v>
      </c>
    </row>
    <row r="1073" spans="1:11" customFormat="1" x14ac:dyDescent="0.25">
      <c r="A1073" s="3472"/>
      <c r="B1073" s="1181" t="s">
        <v>4223</v>
      </c>
      <c r="C1073" s="1207">
        <f t="shared" ref="C1073:H1073" si="1104">C1072/C210</f>
        <v>19.052900401313387</v>
      </c>
      <c r="D1073" s="1208">
        <f t="shared" si="1104"/>
        <v>3.9252320675105485</v>
      </c>
      <c r="E1073" s="1209" t="e">
        <f t="shared" si="1104"/>
        <v>#DIV/0!</v>
      </c>
      <c r="F1073" s="1210">
        <f t="shared" si="1104"/>
        <v>6.0856046065259122</v>
      </c>
      <c r="G1073" s="1211">
        <f t="shared" si="1104"/>
        <v>2.249124343257443</v>
      </c>
      <c r="H1073" s="1177">
        <f t="shared" si="1104"/>
        <v>5.3298732468917809</v>
      </c>
      <c r="I1073" s="1198" t="e">
        <f t="shared" ref="I1073:I1075" si="1105">AVERAGE(C1073:G1073)</f>
        <v>#DIV/0!</v>
      </c>
      <c r="J1073" s="1723"/>
      <c r="K1073" t="s">
        <v>4320</v>
      </c>
    </row>
    <row r="1074" spans="1:11" customFormat="1" x14ac:dyDescent="0.25">
      <c r="A1074" s="3472"/>
      <c r="B1074" s="1181" t="s">
        <v>4224</v>
      </c>
      <c r="C1074" s="1207">
        <f t="shared" ref="C1074:H1074" si="1106">C1072/C227</f>
        <v>8.4785731979192462</v>
      </c>
      <c r="D1074" s="1208">
        <f t="shared" si="1106"/>
        <v>2.8921130952380953</v>
      </c>
      <c r="E1074" s="1209" t="e">
        <f t="shared" si="1106"/>
        <v>#DIV/0!</v>
      </c>
      <c r="F1074" s="1210">
        <f t="shared" si="1106"/>
        <v>3.3725010199918399</v>
      </c>
      <c r="G1074" s="1211">
        <f t="shared" si="1106"/>
        <v>3.6411042944785277</v>
      </c>
      <c r="H1074" s="1177">
        <f t="shared" si="1106"/>
        <v>4.3428663940509624</v>
      </c>
      <c r="I1074" s="1198" t="e">
        <f t="shared" si="1105"/>
        <v>#DIV/0!</v>
      </c>
      <c r="J1074" s="1723"/>
      <c r="K1074" t="s">
        <v>4321</v>
      </c>
    </row>
    <row r="1075" spans="1:11" customFormat="1" x14ac:dyDescent="0.25">
      <c r="A1075" s="3472"/>
      <c r="B1075" s="1181" t="s">
        <v>4311</v>
      </c>
      <c r="C1075" s="1207">
        <f t="shared" ref="C1075:H1075" si="1107">C1072/C230</f>
        <v>5.2989536621823614</v>
      </c>
      <c r="D1075" s="1208">
        <f t="shared" si="1107"/>
        <v>2.8209459459459461</v>
      </c>
      <c r="E1075" s="1209" t="e">
        <f t="shared" si="1107"/>
        <v>#DIV/0!</v>
      </c>
      <c r="F1075" s="1210">
        <f t="shared" si="1107"/>
        <v>3.7074285714285717</v>
      </c>
      <c r="G1075" s="1211">
        <f t="shared" si="1107"/>
        <v>4.0767123287671234</v>
      </c>
      <c r="H1075" s="1177">
        <f t="shared" si="1107"/>
        <v>3.8701441730076094</v>
      </c>
      <c r="I1075" s="1198" t="e">
        <f t="shared" si="1105"/>
        <v>#DIV/0!</v>
      </c>
      <c r="J1075" s="1723"/>
      <c r="K1075" t="s">
        <v>4322</v>
      </c>
    </row>
    <row r="1076" spans="1:11" customFormat="1" x14ac:dyDescent="0.25">
      <c r="A1076" s="3472"/>
      <c r="B1076" s="1203" t="s">
        <v>4323</v>
      </c>
      <c r="C1076" s="1206">
        <f>C1051/C1041</f>
        <v>0</v>
      </c>
      <c r="D1076" s="1265"/>
      <c r="E1076" s="1206" t="e">
        <f t="shared" ref="E1076" si="1108">E1051/E1041</f>
        <v>#DIV/0!</v>
      </c>
      <c r="F1076" s="1206">
        <f>F1051/F1041</f>
        <v>0</v>
      </c>
      <c r="G1076" s="1206">
        <f t="shared" ref="G1076" si="1109">G1051/G1041</f>
        <v>0</v>
      </c>
      <c r="H1076" s="1206">
        <f>H1051/H1041</f>
        <v>0</v>
      </c>
      <c r="I1076" s="1206" t="e">
        <f>AVERAGE(C1076:G1076)</f>
        <v>#DIV/0!</v>
      </c>
      <c r="J1076" s="1718"/>
      <c r="K1076" s="27" t="s">
        <v>4324</v>
      </c>
    </row>
    <row r="1077" spans="1:11" customFormat="1" x14ac:dyDescent="0.25">
      <c r="A1077" s="3472"/>
      <c r="B1077" s="1181" t="s">
        <v>4223</v>
      </c>
      <c r="C1077" s="1207">
        <f t="shared" ref="C1077:H1077" si="1110">C1076/C236</f>
        <v>0</v>
      </c>
      <c r="D1077" s="1266">
        <f t="shared" si="1110"/>
        <v>0</v>
      </c>
      <c r="E1077" s="1209" t="e">
        <f t="shared" si="1110"/>
        <v>#DIV/0!</v>
      </c>
      <c r="F1077" s="1210">
        <f t="shared" si="1110"/>
        <v>0</v>
      </c>
      <c r="G1077" s="1211">
        <f t="shared" si="1110"/>
        <v>0</v>
      </c>
      <c r="H1077" s="1177">
        <f t="shared" si="1110"/>
        <v>0</v>
      </c>
      <c r="I1077" s="1198" t="e">
        <f t="shared" ref="I1077:I1079" si="1111">AVERAGE(C1077:G1077)</f>
        <v>#DIV/0!</v>
      </c>
      <c r="J1077" s="1723"/>
      <c r="K1077" t="s">
        <v>4325</v>
      </c>
    </row>
    <row r="1078" spans="1:11" customFormat="1" x14ac:dyDescent="0.25">
      <c r="A1078" s="3472"/>
      <c r="B1078" s="1181" t="s">
        <v>4224</v>
      </c>
      <c r="C1078" s="1207">
        <f t="shared" ref="C1078:H1078" si="1112">C1076/C253</f>
        <v>0</v>
      </c>
      <c r="D1078" s="1266">
        <f t="shared" si="1112"/>
        <v>0</v>
      </c>
      <c r="E1078" s="1209" t="e">
        <f t="shared" si="1112"/>
        <v>#DIV/0!</v>
      </c>
      <c r="F1078" s="1210">
        <f t="shared" si="1112"/>
        <v>0</v>
      </c>
      <c r="G1078" s="1211">
        <f t="shared" si="1112"/>
        <v>0</v>
      </c>
      <c r="H1078" s="1177">
        <f t="shared" si="1112"/>
        <v>0</v>
      </c>
      <c r="I1078" s="1198" t="e">
        <f t="shared" si="1111"/>
        <v>#DIV/0!</v>
      </c>
      <c r="J1078" s="1723"/>
      <c r="K1078" t="s">
        <v>4326</v>
      </c>
    </row>
    <row r="1079" spans="1:11" customFormat="1" x14ac:dyDescent="0.25">
      <c r="A1079" s="3472"/>
      <c r="B1079" s="1181" t="s">
        <v>4311</v>
      </c>
      <c r="C1079" s="1207">
        <f t="shared" ref="C1079:H1079" si="1113">C1076/C256</f>
        <v>0</v>
      </c>
      <c r="D1079" s="1266">
        <f t="shared" si="1113"/>
        <v>0</v>
      </c>
      <c r="E1079" s="1209" t="e">
        <f t="shared" si="1113"/>
        <v>#DIV/0!</v>
      </c>
      <c r="F1079" s="1210">
        <f t="shared" si="1113"/>
        <v>0</v>
      </c>
      <c r="G1079" s="1211">
        <f t="shared" si="1113"/>
        <v>0</v>
      </c>
      <c r="H1079" s="1177">
        <f t="shared" si="1113"/>
        <v>0</v>
      </c>
      <c r="I1079" s="1198" t="e">
        <f t="shared" si="1111"/>
        <v>#DIV/0!</v>
      </c>
      <c r="J1079" s="1723"/>
      <c r="K1079" t="s">
        <v>4327</v>
      </c>
    </row>
    <row r="1080" spans="1:11" customFormat="1" x14ac:dyDescent="0.25">
      <c r="A1080" s="3472"/>
      <c r="B1080" s="1203" t="s">
        <v>4328</v>
      </c>
      <c r="C1080" s="1212">
        <f>C1056/C1059</f>
        <v>0</v>
      </c>
      <c r="D1080" s="1267"/>
      <c r="E1080" s="1212">
        <f t="shared" ref="E1080" si="1114">E1056/E1059</f>
        <v>0</v>
      </c>
      <c r="F1080" s="1212">
        <f>F1056/F1059</f>
        <v>0</v>
      </c>
      <c r="G1080" s="1212">
        <f t="shared" ref="G1080" si="1115">G1056/G1059</f>
        <v>0</v>
      </c>
      <c r="H1080" s="1212">
        <f>H1056/H1059</f>
        <v>0</v>
      </c>
      <c r="I1080" s="1212">
        <f>AVERAGE(C1080:G1080)</f>
        <v>0</v>
      </c>
      <c r="J1080" s="1724"/>
      <c r="K1080" s="27" t="s">
        <v>4329</v>
      </c>
    </row>
    <row r="1081" spans="1:11" customFormat="1" x14ac:dyDescent="0.25">
      <c r="A1081" s="3472"/>
      <c r="B1081" s="1181" t="s">
        <v>4223</v>
      </c>
      <c r="C1081" s="1207">
        <f t="shared" ref="C1081:H1081" si="1116">C1080/C262</f>
        <v>0</v>
      </c>
      <c r="D1081" s="1266">
        <f t="shared" si="1116"/>
        <v>0</v>
      </c>
      <c r="E1081" s="1209">
        <f t="shared" si="1116"/>
        <v>0</v>
      </c>
      <c r="F1081" s="1210">
        <f t="shared" si="1116"/>
        <v>0</v>
      </c>
      <c r="G1081" s="1211">
        <f t="shared" si="1116"/>
        <v>0</v>
      </c>
      <c r="H1081" s="1177">
        <f t="shared" si="1116"/>
        <v>0</v>
      </c>
      <c r="I1081" s="1198">
        <f t="shared" ref="I1081:I1083" si="1117">AVERAGE(C1081:G1081)</f>
        <v>0</v>
      </c>
      <c r="J1081" s="1723"/>
      <c r="K1081" t="s">
        <v>4330</v>
      </c>
    </row>
    <row r="1082" spans="1:11" customFormat="1" x14ac:dyDescent="0.25">
      <c r="A1082" s="3472"/>
      <c r="B1082" s="1181" t="s">
        <v>4224</v>
      </c>
      <c r="C1082" s="1207">
        <f t="shared" ref="C1082:H1082" si="1118">C1080/C279</f>
        <v>0</v>
      </c>
      <c r="D1082" s="1266">
        <f t="shared" si="1118"/>
        <v>0</v>
      </c>
      <c r="E1082" s="1209">
        <f t="shared" si="1118"/>
        <v>0</v>
      </c>
      <c r="F1082" s="1210">
        <f t="shared" si="1118"/>
        <v>0</v>
      </c>
      <c r="G1082" s="1211">
        <f t="shared" si="1118"/>
        <v>0</v>
      </c>
      <c r="H1082" s="1177">
        <f t="shared" si="1118"/>
        <v>0</v>
      </c>
      <c r="I1082" s="1198">
        <f t="shared" si="1117"/>
        <v>0</v>
      </c>
      <c r="J1082" s="1723"/>
      <c r="K1082" t="s">
        <v>4331</v>
      </c>
    </row>
    <row r="1083" spans="1:11" customFormat="1" x14ac:dyDescent="0.25">
      <c r="A1083" s="3472"/>
      <c r="B1083" s="1181" t="s">
        <v>4311</v>
      </c>
      <c r="C1083" s="1207">
        <f t="shared" ref="C1083:H1083" si="1119">C1080/C282</f>
        <v>0</v>
      </c>
      <c r="D1083" s="1266">
        <f t="shared" si="1119"/>
        <v>0</v>
      </c>
      <c r="E1083" s="1209">
        <f t="shared" si="1119"/>
        <v>0</v>
      </c>
      <c r="F1083" s="1210">
        <f t="shared" si="1119"/>
        <v>0</v>
      </c>
      <c r="G1083" s="1211">
        <f t="shared" si="1119"/>
        <v>0</v>
      </c>
      <c r="H1083" s="1177">
        <f t="shared" si="1119"/>
        <v>0</v>
      </c>
      <c r="I1083" s="1198">
        <f t="shared" si="1117"/>
        <v>0</v>
      </c>
      <c r="J1083" s="1723"/>
      <c r="K1083" t="s">
        <v>4332</v>
      </c>
    </row>
    <row r="1084" spans="1:11" customFormat="1" x14ac:dyDescent="0.25">
      <c r="A1084" s="3472"/>
      <c r="B1084" s="1203" t="s">
        <v>4333</v>
      </c>
      <c r="C1084" s="1213">
        <f>C1041/C1059</f>
        <v>0.42857142857142855</v>
      </c>
      <c r="D1084" s="1213">
        <f t="shared" ref="D1084:E1084" si="1120">D1041/D1059</f>
        <v>2.5</v>
      </c>
      <c r="E1084" s="1213">
        <f t="shared" si="1120"/>
        <v>0</v>
      </c>
      <c r="F1084" s="1213">
        <f>F1041/F1059</f>
        <v>17.5</v>
      </c>
      <c r="G1084" s="1213">
        <f t="shared" ref="G1084" si="1121">G1041/G1059</f>
        <v>0.5</v>
      </c>
      <c r="H1084" s="1213">
        <f>H1041/H1059</f>
        <v>2.75</v>
      </c>
      <c r="I1084" s="1213">
        <f>AVERAGE(C1084:G1084)</f>
        <v>4.1857142857142851</v>
      </c>
      <c r="J1084" s="1725"/>
      <c r="K1084" s="27" t="s">
        <v>4334</v>
      </c>
    </row>
    <row r="1085" spans="1:11" customFormat="1" x14ac:dyDescent="0.25">
      <c r="A1085" s="3472"/>
      <c r="B1085" s="1181" t="s">
        <v>4223</v>
      </c>
      <c r="C1085" s="1207">
        <f t="shared" ref="C1085:H1085" si="1122">C1084/C288</f>
        <v>9.0598739495798327E-3</v>
      </c>
      <c r="D1085" s="1208">
        <f t="shared" si="1122"/>
        <v>7.6643591176849976E-2</v>
      </c>
      <c r="E1085" s="1209">
        <f t="shared" si="1122"/>
        <v>0</v>
      </c>
      <c r="F1085" s="1210">
        <f t="shared" si="1122"/>
        <v>1.0486974074307702</v>
      </c>
      <c r="G1085" s="1211">
        <f t="shared" si="1122"/>
        <v>1.5086626435662838E-2</v>
      </c>
      <c r="H1085" s="1177">
        <f t="shared" si="1122"/>
        <v>8.7247978712516633E-2</v>
      </c>
      <c r="I1085" s="1198">
        <f t="shared" ref="I1085:I1095" si="1123">AVERAGE(C1085:G1085)</f>
        <v>0.2298974997985726</v>
      </c>
      <c r="J1085" s="1723"/>
      <c r="K1085" t="s">
        <v>4335</v>
      </c>
    </row>
    <row r="1086" spans="1:11" customFormat="1" x14ac:dyDescent="0.25">
      <c r="A1086" s="3472"/>
      <c r="B1086" s="1181" t="s">
        <v>4224</v>
      </c>
      <c r="C1086" s="1207">
        <f t="shared" ref="C1086:H1086" si="1124">C1084/C305</f>
        <v>1.1185495584233459E-2</v>
      </c>
      <c r="D1086" s="1208">
        <f t="shared" si="1124"/>
        <v>0.18844867507074864</v>
      </c>
      <c r="E1086" s="1209">
        <f t="shared" si="1124"/>
        <v>0</v>
      </c>
      <c r="F1086" s="1210">
        <f t="shared" si="1124"/>
        <v>0.69441083958383731</v>
      </c>
      <c r="G1086" s="1211">
        <f t="shared" si="1124"/>
        <v>2.3378264532434707E-2</v>
      </c>
      <c r="H1086" s="1177">
        <f t="shared" si="1124"/>
        <v>9.6100199796433819E-2</v>
      </c>
      <c r="I1086" s="1198">
        <f t="shared" si="1123"/>
        <v>0.18348465495425084</v>
      </c>
      <c r="J1086" s="1723"/>
      <c r="K1086" t="s">
        <v>4336</v>
      </c>
    </row>
    <row r="1087" spans="1:11" customFormat="1" x14ac:dyDescent="0.25">
      <c r="A1087" s="3472"/>
      <c r="B1087" s="1181" t="s">
        <v>4311</v>
      </c>
      <c r="C1087" s="1207">
        <f t="shared" ref="C1087:H1087" si="1125">C1084/C308</f>
        <v>1.1364094297803749E-2</v>
      </c>
      <c r="D1087" s="1208">
        <f t="shared" si="1125"/>
        <v>0.15868263473053892</v>
      </c>
      <c r="E1087" s="1209">
        <f t="shared" si="1125"/>
        <v>0</v>
      </c>
      <c r="F1087" s="1210">
        <f t="shared" si="1125"/>
        <v>0.45584155363748458</v>
      </c>
      <c r="G1087" s="1211">
        <f t="shared" si="1125"/>
        <v>1.5456989247311826E-2</v>
      </c>
      <c r="H1087" s="1177">
        <f t="shared" si="1125"/>
        <v>8.4419446272207321E-2</v>
      </c>
      <c r="I1087" s="1198">
        <f t="shared" si="1123"/>
        <v>0.12826905438262781</v>
      </c>
      <c r="J1087" s="1723"/>
      <c r="K1087" t="s">
        <v>4337</v>
      </c>
    </row>
    <row r="1088" spans="1:11" s="325" customFormat="1" x14ac:dyDescent="0.25">
      <c r="A1088" s="3472"/>
      <c r="B1088" s="1203" t="s">
        <v>4338</v>
      </c>
      <c r="C1088" s="1206">
        <f>C1046/C1059</f>
        <v>0.5714285714285714</v>
      </c>
      <c r="D1088" s="1206">
        <f t="shared" ref="D1088:H1088" si="1126">D1046/D1059</f>
        <v>2.5</v>
      </c>
      <c r="E1088" s="1206">
        <f t="shared" si="1126"/>
        <v>0</v>
      </c>
      <c r="F1088" s="1206">
        <f t="shared" si="1126"/>
        <v>17.5</v>
      </c>
      <c r="G1088" s="1206">
        <f t="shared" si="1126"/>
        <v>0.5</v>
      </c>
      <c r="H1088" s="1206">
        <f t="shared" si="1126"/>
        <v>2.8125</v>
      </c>
      <c r="I1088" s="1206">
        <f t="shared" si="1123"/>
        <v>4.2142857142857135</v>
      </c>
      <c r="J1088" s="1718"/>
      <c r="K1088" s="1220" t="s">
        <v>4339</v>
      </c>
    </row>
    <row r="1089" spans="1:11" s="325" customFormat="1" x14ac:dyDescent="0.25">
      <c r="A1089" s="3472"/>
      <c r="B1089" s="1182" t="s">
        <v>4223</v>
      </c>
      <c r="C1089" s="1207">
        <f t="shared" ref="C1089:H1089" si="1127">C1088/C314</f>
        <v>0.1726168760097983</v>
      </c>
      <c r="D1089" s="1208">
        <f t="shared" si="1127"/>
        <v>0.3008438818565401</v>
      </c>
      <c r="E1089" s="1209">
        <f t="shared" si="1127"/>
        <v>0</v>
      </c>
      <c r="F1089" s="1210">
        <f t="shared" si="1127"/>
        <v>6.3819577735124762</v>
      </c>
      <c r="G1089" s="1214">
        <f t="shared" si="1127"/>
        <v>3.393169877408056E-2</v>
      </c>
      <c r="H1089" s="1199">
        <f t="shared" si="1127"/>
        <v>0.46502066758522603</v>
      </c>
      <c r="I1089" s="1198">
        <f t="shared" si="1123"/>
        <v>1.3778700460305791</v>
      </c>
      <c r="J1089" s="1723"/>
      <c r="K1089" s="325" t="s">
        <v>4340</v>
      </c>
    </row>
    <row r="1090" spans="1:11" x14ac:dyDescent="0.25">
      <c r="A1090" s="3472"/>
      <c r="B1090" s="1182" t="s">
        <v>4224</v>
      </c>
      <c r="C1090" s="1207">
        <f t="shared" ref="C1090:H1090" si="1128">C1088/C331</f>
        <v>9.4837043065925899E-2</v>
      </c>
      <c r="D1090" s="1208">
        <f t="shared" si="1128"/>
        <v>0.54501488095238093</v>
      </c>
      <c r="E1090" s="1209">
        <f t="shared" si="1128"/>
        <v>0</v>
      </c>
      <c r="F1090" s="1210">
        <f t="shared" si="1128"/>
        <v>2.3419012647898816</v>
      </c>
      <c r="G1090" s="1214">
        <f t="shared" si="1128"/>
        <v>8.5122699386503062E-2</v>
      </c>
      <c r="H1090" s="1200">
        <f t="shared" si="1128"/>
        <v>0.4173503281575156</v>
      </c>
      <c r="I1090" s="1198">
        <f t="shared" si="1123"/>
        <v>0.61337517763893834</v>
      </c>
      <c r="J1090" s="1723"/>
      <c r="K1090" s="325" t="s">
        <v>4341</v>
      </c>
    </row>
    <row r="1091" spans="1:11" x14ac:dyDescent="0.25">
      <c r="A1091" s="3472"/>
      <c r="B1091" s="1182" t="s">
        <v>4311</v>
      </c>
      <c r="C1091" s="1207">
        <f t="shared" ref="C1091:H1091" si="1129">C1088/C334</f>
        <v>6.0217809096732862E-2</v>
      </c>
      <c r="D1091" s="1208">
        <f t="shared" si="1129"/>
        <v>0.44763513513513514</v>
      </c>
      <c r="E1091" s="1209">
        <f t="shared" si="1129"/>
        <v>0</v>
      </c>
      <c r="F1091" s="1210">
        <f t="shared" si="1129"/>
        <v>1.6900000000000002</v>
      </c>
      <c r="G1091" s="1214">
        <f t="shared" si="1129"/>
        <v>6.3013698630136991E-2</v>
      </c>
      <c r="H1091" s="1199">
        <f t="shared" si="1129"/>
        <v>0.32671542807891207</v>
      </c>
      <c r="I1091" s="1198">
        <f t="shared" si="1123"/>
        <v>0.452173328572401</v>
      </c>
      <c r="J1091" s="1723"/>
      <c r="K1091" s="325" t="s">
        <v>4342</v>
      </c>
    </row>
    <row r="1092" spans="1:11" x14ac:dyDescent="0.25">
      <c r="A1092" s="3472"/>
      <c r="B1092" s="1203" t="s">
        <v>4343</v>
      </c>
      <c r="C1092" s="1206" t="e">
        <f>C1051/C1056</f>
        <v>#DIV/0!</v>
      </c>
      <c r="D1092" s="1265"/>
      <c r="E1092" s="1206" t="e">
        <f t="shared" ref="E1092:H1092" si="1130">E1051/E1056</f>
        <v>#DIV/0!</v>
      </c>
      <c r="F1092" s="1206" t="e">
        <f t="shared" si="1130"/>
        <v>#DIV/0!</v>
      </c>
      <c r="G1092" s="1206" t="e">
        <f t="shared" si="1130"/>
        <v>#DIV/0!</v>
      </c>
      <c r="H1092" s="1206" t="e">
        <f t="shared" si="1130"/>
        <v>#DIV/0!</v>
      </c>
      <c r="I1092" s="1206" t="e">
        <f t="shared" si="1123"/>
        <v>#DIV/0!</v>
      </c>
      <c r="J1092" s="1718"/>
      <c r="K1092" s="1220" t="s">
        <v>4344</v>
      </c>
    </row>
    <row r="1093" spans="1:11" x14ac:dyDescent="0.25">
      <c r="A1093" s="3472"/>
      <c r="B1093" s="1182" t="s">
        <v>4223</v>
      </c>
      <c r="C1093" s="1207" t="e">
        <f t="shared" ref="C1093:H1093" si="1131">C1092/C340</f>
        <v>#DIV/0!</v>
      </c>
      <c r="D1093" s="1266">
        <f t="shared" si="1131"/>
        <v>0</v>
      </c>
      <c r="E1093" s="1209" t="e">
        <f t="shared" si="1131"/>
        <v>#DIV/0!</v>
      </c>
      <c r="F1093" s="1210" t="e">
        <f t="shared" si="1131"/>
        <v>#DIV/0!</v>
      </c>
      <c r="G1093" s="1214" t="e">
        <f t="shared" si="1131"/>
        <v>#DIV/0!</v>
      </c>
      <c r="H1093" s="1199" t="e">
        <f t="shared" si="1131"/>
        <v>#DIV/0!</v>
      </c>
      <c r="I1093" s="1198" t="e">
        <f t="shared" si="1123"/>
        <v>#DIV/0!</v>
      </c>
      <c r="J1093" s="1723"/>
      <c r="K1093" s="325" t="s">
        <v>4345</v>
      </c>
    </row>
    <row r="1094" spans="1:11" x14ac:dyDescent="0.25">
      <c r="A1094" s="3472"/>
      <c r="B1094" s="1182" t="s">
        <v>4224</v>
      </c>
      <c r="C1094" s="1207" t="e">
        <f t="shared" ref="C1094:H1094" si="1132">C1092/C357</f>
        <v>#DIV/0!</v>
      </c>
      <c r="D1094" s="1266">
        <f t="shared" si="1132"/>
        <v>0</v>
      </c>
      <c r="E1094" s="1209" t="e">
        <f t="shared" si="1132"/>
        <v>#DIV/0!</v>
      </c>
      <c r="F1094" s="1210" t="e">
        <f t="shared" si="1132"/>
        <v>#DIV/0!</v>
      </c>
      <c r="G1094" s="1214" t="e">
        <f t="shared" si="1132"/>
        <v>#DIV/0!</v>
      </c>
      <c r="H1094" s="1199" t="e">
        <f t="shared" si="1132"/>
        <v>#DIV/0!</v>
      </c>
      <c r="I1094" s="1198" t="e">
        <f t="shared" si="1123"/>
        <v>#DIV/0!</v>
      </c>
      <c r="J1094" s="1723"/>
      <c r="K1094" s="325" t="s">
        <v>4346</v>
      </c>
    </row>
    <row r="1095" spans="1:11" ht="15.75" thickBot="1" x14ac:dyDescent="0.3">
      <c r="A1095" s="3473"/>
      <c r="B1095" s="1183" t="s">
        <v>4311</v>
      </c>
      <c r="C1095" s="1215" t="e">
        <f t="shared" ref="C1095:H1095" si="1133">C1092/C360</f>
        <v>#DIV/0!</v>
      </c>
      <c r="D1095" s="1269">
        <f t="shared" si="1133"/>
        <v>0</v>
      </c>
      <c r="E1095" s="1217" t="e">
        <f t="shared" si="1133"/>
        <v>#DIV/0!</v>
      </c>
      <c r="F1095" s="1218" t="e">
        <f t="shared" si="1133"/>
        <v>#DIV/0!</v>
      </c>
      <c r="G1095" s="1219" t="e">
        <f t="shared" si="1133"/>
        <v>#DIV/0!</v>
      </c>
      <c r="H1095" s="1201" t="e">
        <f t="shared" si="1133"/>
        <v>#DIV/0!</v>
      </c>
      <c r="I1095" s="1202" t="e">
        <f t="shared" si="1123"/>
        <v>#DIV/0!</v>
      </c>
      <c r="J1095" s="1723"/>
      <c r="K1095" s="325" t="s">
        <v>4347</v>
      </c>
    </row>
    <row r="1096" spans="1:11" customFormat="1" x14ac:dyDescent="0.25">
      <c r="A1096" s="3471" t="s">
        <v>560</v>
      </c>
      <c r="B1096" s="844" t="s">
        <v>935</v>
      </c>
      <c r="C1096" s="826">
        <f>'BNP avec amende'!B487</f>
        <v>1</v>
      </c>
      <c r="D1096" s="1235"/>
      <c r="E1096" s="1235"/>
      <c r="F1096" s="1235"/>
      <c r="G1096" s="1235"/>
      <c r="H1096" s="826">
        <f>SUM(C1096:G1096)</f>
        <v>1</v>
      </c>
      <c r="I1096" s="1222">
        <f>AVERAGE(C1096:G1096)</f>
        <v>1</v>
      </c>
      <c r="J1096" s="1715"/>
      <c r="K1096" s="27" t="s">
        <v>4264</v>
      </c>
    </row>
    <row r="1097" spans="1:11" customFormat="1" x14ac:dyDescent="0.25">
      <c r="A1097" s="3472"/>
      <c r="B1097" s="845" t="s">
        <v>4265</v>
      </c>
      <c r="C1097" s="1184">
        <f t="shared" ref="C1097:H1097" si="1134">C1096/C2</f>
        <v>2.5531045751633988E-5</v>
      </c>
      <c r="D1097" s="1236">
        <f t="shared" si="1134"/>
        <v>0</v>
      </c>
      <c r="E1097" s="1236">
        <f t="shared" si="1134"/>
        <v>0</v>
      </c>
      <c r="F1097" s="1236">
        <f t="shared" si="1134"/>
        <v>0</v>
      </c>
      <c r="G1097" s="1236">
        <f t="shared" si="1134"/>
        <v>0</v>
      </c>
      <c r="H1097" s="1194">
        <f t="shared" si="1134"/>
        <v>8.5286391703339821E-6</v>
      </c>
      <c r="I1097" s="1189">
        <f t="shared" ref="I1097:I1100" si="1135">AVERAGE(C1097:G1097)</f>
        <v>5.1062091503267979E-6</v>
      </c>
      <c r="J1097" s="1716"/>
      <c r="K1097" t="s">
        <v>4266</v>
      </c>
    </row>
    <row r="1098" spans="1:11" customFormat="1" x14ac:dyDescent="0.25">
      <c r="A1098" s="3472"/>
      <c r="B1098" s="845" t="s">
        <v>4267</v>
      </c>
      <c r="C1098" s="1184">
        <f t="shared" ref="C1098:H1098" si="1136">C1096/C19</f>
        <v>3.8954462233648865E-5</v>
      </c>
      <c r="D1098" s="1236">
        <f t="shared" si="1136"/>
        <v>0</v>
      </c>
      <c r="E1098" s="1236">
        <f t="shared" si="1136"/>
        <v>0</v>
      </c>
      <c r="F1098" s="1236">
        <f t="shared" si="1136"/>
        <v>0</v>
      </c>
      <c r="G1098" s="1236">
        <f t="shared" si="1136"/>
        <v>0</v>
      </c>
      <c r="H1098" s="1194">
        <f t="shared" si="1136"/>
        <v>1.8848720171900328E-5</v>
      </c>
      <c r="I1098" s="1189">
        <f t="shared" si="1135"/>
        <v>7.7908924467297724E-6</v>
      </c>
      <c r="J1098" s="1716"/>
      <c r="K1098" t="s">
        <v>4268</v>
      </c>
    </row>
    <row r="1099" spans="1:11" customFormat="1" x14ac:dyDescent="0.25">
      <c r="A1099" s="3472"/>
      <c r="B1099" s="845" t="s">
        <v>4269</v>
      </c>
      <c r="C1099" s="1184">
        <f t="shared" ref="C1099:H1099" si="1137">C1096/C7</f>
        <v>1.2584948401711554E-4</v>
      </c>
      <c r="D1099" s="1236">
        <f t="shared" si="1137"/>
        <v>0</v>
      </c>
      <c r="E1099" s="1236">
        <f t="shared" si="1137"/>
        <v>0</v>
      </c>
      <c r="F1099" s="1236">
        <f t="shared" si="1137"/>
        <v>0</v>
      </c>
      <c r="G1099" s="1236">
        <f t="shared" si="1137"/>
        <v>0</v>
      </c>
      <c r="H1099" s="1194">
        <f t="shared" si="1137"/>
        <v>7.3855243722304278E-5</v>
      </c>
      <c r="I1099" s="1189">
        <f t="shared" si="1135"/>
        <v>2.5169896803423107E-5</v>
      </c>
      <c r="J1099" s="1716"/>
      <c r="K1099" t="s">
        <v>4270</v>
      </c>
    </row>
    <row r="1100" spans="1:11" customFormat="1" x14ac:dyDescent="0.25">
      <c r="A1100" s="3472"/>
      <c r="B1100" s="845" t="s">
        <v>4271</v>
      </c>
      <c r="C1100" s="1184">
        <f t="shared" ref="C1100:H1100" si="1138">C1096/C13</f>
        <v>3.9714058776806987E-4</v>
      </c>
      <c r="D1100" s="1236">
        <f t="shared" si="1138"/>
        <v>0</v>
      </c>
      <c r="E1100" s="1236">
        <f t="shared" si="1138"/>
        <v>0</v>
      </c>
      <c r="F1100" s="1236">
        <f t="shared" si="1138"/>
        <v>0</v>
      </c>
      <c r="G1100" s="1236">
        <f t="shared" si="1138"/>
        <v>0</v>
      </c>
      <c r="H1100" s="1205">
        <f t="shared" si="1138"/>
        <v>1.415227851684121E-4</v>
      </c>
      <c r="I1100" s="1193">
        <f t="shared" si="1135"/>
        <v>7.9428117553613978E-5</v>
      </c>
      <c r="J1100" s="1717"/>
      <c r="K1100" t="s">
        <v>4272</v>
      </c>
    </row>
    <row r="1101" spans="1:11" customFormat="1" x14ac:dyDescent="0.25">
      <c r="A1101" s="3472"/>
      <c r="B1101" s="1203" t="s">
        <v>4273</v>
      </c>
      <c r="C1101" s="1204">
        <f>'BNP avec amende'!C487</f>
        <v>0</v>
      </c>
      <c r="D1101" s="1237"/>
      <c r="E1101" s="1237"/>
      <c r="F1101" s="1237"/>
      <c r="G1101" s="1237"/>
      <c r="H1101" s="1204">
        <f>SUM(C1101:G1101)</f>
        <v>0</v>
      </c>
      <c r="I1101" s="1206">
        <f>AVERAGE(C1101:G1101)</f>
        <v>0</v>
      </c>
      <c r="J1101" s="1718"/>
      <c r="K1101" s="27" t="s">
        <v>4274</v>
      </c>
    </row>
    <row r="1102" spans="1:11" customFormat="1" x14ac:dyDescent="0.25">
      <c r="A1102" s="3472"/>
      <c r="B1102" s="845" t="s">
        <v>4275</v>
      </c>
      <c r="C1102" s="1184">
        <f t="shared" ref="C1102:H1102" si="1139">C1101/C28</f>
        <v>0</v>
      </c>
      <c r="D1102" s="1236">
        <f t="shared" si="1139"/>
        <v>0</v>
      </c>
      <c r="E1102" s="1236">
        <f t="shared" si="1139"/>
        <v>0</v>
      </c>
      <c r="F1102" s="1236">
        <f t="shared" si="1139"/>
        <v>0</v>
      </c>
      <c r="G1102" s="1236">
        <f t="shared" si="1139"/>
        <v>0</v>
      </c>
      <c r="H1102" s="1192">
        <f t="shared" si="1139"/>
        <v>0</v>
      </c>
      <c r="I1102" s="1193">
        <f t="shared" ref="I1102:I1105" si="1140">AVERAGE(C1102:G1102)</f>
        <v>0</v>
      </c>
      <c r="J1102" s="1717"/>
      <c r="K1102" t="s">
        <v>4276</v>
      </c>
    </row>
    <row r="1103" spans="1:11" customFormat="1" x14ac:dyDescent="0.25">
      <c r="A1103" s="3472"/>
      <c r="B1103" s="845" t="s">
        <v>4277</v>
      </c>
      <c r="C1103" s="1184">
        <f t="shared" ref="C1103:H1103" si="1141">C1101/C45</f>
        <v>0</v>
      </c>
      <c r="D1103" s="1236">
        <f t="shared" si="1141"/>
        <v>0</v>
      </c>
      <c r="E1103" s="1236">
        <f t="shared" si="1141"/>
        <v>0</v>
      </c>
      <c r="F1103" s="1236">
        <f t="shared" si="1141"/>
        <v>0</v>
      </c>
      <c r="G1103" s="1236">
        <f t="shared" si="1141"/>
        <v>0</v>
      </c>
      <c r="H1103" s="1192">
        <f t="shared" si="1141"/>
        <v>0</v>
      </c>
      <c r="I1103" s="1193">
        <f t="shared" si="1140"/>
        <v>0</v>
      </c>
      <c r="J1103" s="1717"/>
      <c r="K1103" t="s">
        <v>4278</v>
      </c>
    </row>
    <row r="1104" spans="1:11" customFormat="1" x14ac:dyDescent="0.25">
      <c r="A1104" s="3472"/>
      <c r="B1104" s="845" t="s">
        <v>4279</v>
      </c>
      <c r="C1104" s="1184">
        <f t="shared" ref="C1104:H1104" si="1142">C1101/C33</f>
        <v>0</v>
      </c>
      <c r="D1104" s="1236">
        <f t="shared" si="1142"/>
        <v>0</v>
      </c>
      <c r="E1104" s="1236">
        <f t="shared" si="1142"/>
        <v>0</v>
      </c>
      <c r="F1104" s="1236">
        <f t="shared" si="1142"/>
        <v>0</v>
      </c>
      <c r="G1104" s="1236">
        <f t="shared" si="1142"/>
        <v>0</v>
      </c>
      <c r="H1104" s="1192">
        <f t="shared" si="1142"/>
        <v>0</v>
      </c>
      <c r="I1104" s="1193">
        <f t="shared" si="1140"/>
        <v>0</v>
      </c>
      <c r="J1104" s="1717"/>
      <c r="K1104" t="s">
        <v>4280</v>
      </c>
    </row>
    <row r="1105" spans="1:11" customFormat="1" x14ac:dyDescent="0.25">
      <c r="A1105" s="3472"/>
      <c r="B1105" s="845" t="s">
        <v>4281</v>
      </c>
      <c r="C1105" s="1184">
        <f t="shared" ref="C1105:H1105" si="1143">C1101/C39</f>
        <v>0</v>
      </c>
      <c r="D1105" s="1236">
        <f t="shared" si="1143"/>
        <v>0</v>
      </c>
      <c r="E1105" s="1236">
        <f t="shared" si="1143"/>
        <v>0</v>
      </c>
      <c r="F1105" s="1236">
        <f t="shared" si="1143"/>
        <v>0</v>
      </c>
      <c r="G1105" s="1236">
        <f t="shared" si="1143"/>
        <v>0</v>
      </c>
      <c r="H1105" s="1192">
        <f t="shared" si="1143"/>
        <v>0</v>
      </c>
      <c r="I1105" s="1193">
        <f t="shared" si="1140"/>
        <v>0</v>
      </c>
      <c r="J1105" s="1717"/>
      <c r="K1105" t="s">
        <v>4282</v>
      </c>
    </row>
    <row r="1106" spans="1:11" customFormat="1" x14ac:dyDescent="0.25">
      <c r="A1106" s="3472"/>
      <c r="B1106" s="1203" t="s">
        <v>4283</v>
      </c>
      <c r="C1106" s="1204">
        <f>'BNP avec amende'!F487</f>
        <v>0</v>
      </c>
      <c r="D1106" s="1237"/>
      <c r="E1106" s="1237"/>
      <c r="F1106" s="1237"/>
      <c r="G1106" s="1237"/>
      <c r="H1106" s="1204">
        <f>SUM(C1106:G1106)</f>
        <v>0</v>
      </c>
      <c r="I1106" s="1206">
        <f>AVERAGE(C1106:G1106)</f>
        <v>0</v>
      </c>
      <c r="J1106" s="1719"/>
      <c r="K1106" s="1178" t="s">
        <v>4284</v>
      </c>
    </row>
    <row r="1107" spans="1:11" customFormat="1" x14ac:dyDescent="0.25">
      <c r="A1107" s="3472"/>
      <c r="B1107" s="845" t="s">
        <v>4285</v>
      </c>
      <c r="C1107" s="1184">
        <f t="shared" ref="C1107:H1107" si="1144">C1106/C54</f>
        <v>0</v>
      </c>
      <c r="D1107" s="1236">
        <f t="shared" si="1144"/>
        <v>0</v>
      </c>
      <c r="E1107" s="1236">
        <f t="shared" si="1144"/>
        <v>0</v>
      </c>
      <c r="F1107" s="1236">
        <f t="shared" si="1144"/>
        <v>0</v>
      </c>
      <c r="G1107" s="1236">
        <f t="shared" si="1144"/>
        <v>0</v>
      </c>
      <c r="H1107" s="1194">
        <f t="shared" si="1144"/>
        <v>0</v>
      </c>
      <c r="I1107" s="1193">
        <f t="shared" ref="I1107:I1110" si="1145">AVERAGE(C1107:G1107)</f>
        <v>0</v>
      </c>
      <c r="J1107" s="1717"/>
      <c r="K1107" t="s">
        <v>4286</v>
      </c>
    </row>
    <row r="1108" spans="1:11" customFormat="1" x14ac:dyDescent="0.25">
      <c r="A1108" s="3472"/>
      <c r="B1108" s="845" t="s">
        <v>4287</v>
      </c>
      <c r="C1108" s="1184">
        <f t="shared" ref="C1108:H1108" si="1146">C1106/C71</f>
        <v>0</v>
      </c>
      <c r="D1108" s="1236">
        <f t="shared" si="1146"/>
        <v>0</v>
      </c>
      <c r="E1108" s="1236">
        <f t="shared" si="1146"/>
        <v>0</v>
      </c>
      <c r="F1108" s="1236">
        <f t="shared" si="1146"/>
        <v>0</v>
      </c>
      <c r="G1108" s="1236">
        <f t="shared" si="1146"/>
        <v>0</v>
      </c>
      <c r="H1108" s="1194">
        <f t="shared" si="1146"/>
        <v>0</v>
      </c>
      <c r="I1108" s="1193">
        <f t="shared" si="1145"/>
        <v>0</v>
      </c>
      <c r="J1108" s="1717"/>
      <c r="K1108" t="s">
        <v>4288</v>
      </c>
    </row>
    <row r="1109" spans="1:11" customFormat="1" x14ac:dyDescent="0.25">
      <c r="A1109" s="3472"/>
      <c r="B1109" s="845" t="s">
        <v>4289</v>
      </c>
      <c r="C1109" s="1195">
        <v>0</v>
      </c>
      <c r="D1109" s="1244">
        <v>0</v>
      </c>
      <c r="E1109" s="1244">
        <v>0</v>
      </c>
      <c r="F1109" s="1236">
        <v>0</v>
      </c>
      <c r="G1109" s="1236">
        <v>0</v>
      </c>
      <c r="H1109" s="1190">
        <f>E1109</f>
        <v>0</v>
      </c>
      <c r="I1109" s="1191">
        <f t="shared" si="1145"/>
        <v>0</v>
      </c>
      <c r="J1109" s="1720"/>
      <c r="K1109" t="s">
        <v>4290</v>
      </c>
    </row>
    <row r="1110" spans="1:11" customFormat="1" x14ac:dyDescent="0.25">
      <c r="A1110" s="3472"/>
      <c r="B1110" s="845" t="s">
        <v>4291</v>
      </c>
      <c r="C1110" s="1184" t="e">
        <f>C1106/C1101</f>
        <v>#DIV/0!</v>
      </c>
      <c r="D1110" s="1236" t="e">
        <f t="shared" ref="D1110:H1110" si="1147">D1106/D1101</f>
        <v>#DIV/0!</v>
      </c>
      <c r="E1110" s="1236" t="e">
        <f t="shared" si="1147"/>
        <v>#DIV/0!</v>
      </c>
      <c r="F1110" s="1236" t="e">
        <f t="shared" si="1147"/>
        <v>#DIV/0!</v>
      </c>
      <c r="G1110" s="1236" t="e">
        <f t="shared" si="1147"/>
        <v>#DIV/0!</v>
      </c>
      <c r="H1110" s="1205" t="e">
        <f t="shared" si="1147"/>
        <v>#DIV/0!</v>
      </c>
      <c r="I1110" s="1191" t="e">
        <f t="shared" si="1145"/>
        <v>#DIV/0!</v>
      </c>
      <c r="J1110" s="1720"/>
      <c r="K1110" t="s">
        <v>4292</v>
      </c>
    </row>
    <row r="1111" spans="1:11" customFormat="1" x14ac:dyDescent="0.25">
      <c r="A1111" s="3472"/>
      <c r="B1111" s="1203" t="s">
        <v>10</v>
      </c>
      <c r="C1111" s="1204">
        <f>'BNP avec amende'!G487</f>
        <v>0</v>
      </c>
      <c r="D1111" s="1237"/>
      <c r="E1111" s="1237"/>
      <c r="F1111" s="1237"/>
      <c r="G1111" s="1237"/>
      <c r="H1111" s="1204">
        <f>SUM(C1111:G1111)</f>
        <v>0</v>
      </c>
      <c r="I1111" s="1204">
        <f>AVERAGE(C1111:G1111)</f>
        <v>0</v>
      </c>
      <c r="J1111" s="1721"/>
      <c r="K1111" s="27" t="s">
        <v>4293</v>
      </c>
    </row>
    <row r="1112" spans="1:11" customFormat="1" x14ac:dyDescent="0.25">
      <c r="A1112" s="3472"/>
      <c r="B1112" s="845" t="s">
        <v>4294</v>
      </c>
      <c r="C1112" s="1184">
        <f t="shared" ref="C1112:H1112" si="1148">C1111/C80</f>
        <v>0</v>
      </c>
      <c r="D1112" s="1236">
        <f t="shared" si="1148"/>
        <v>0</v>
      </c>
      <c r="E1112" s="1236">
        <f t="shared" si="1148"/>
        <v>0</v>
      </c>
      <c r="F1112" s="1236">
        <f t="shared" si="1148"/>
        <v>0</v>
      </c>
      <c r="G1112" s="1236">
        <f t="shared" si="1148"/>
        <v>0</v>
      </c>
      <c r="H1112" s="1194">
        <f t="shared" si="1148"/>
        <v>0</v>
      </c>
      <c r="I1112" s="1189">
        <f t="shared" ref="I1112:I1113" si="1149">AVERAGE(C1112:G1112)</f>
        <v>0</v>
      </c>
      <c r="J1112" s="1716"/>
      <c r="K1112" t="s">
        <v>4295</v>
      </c>
    </row>
    <row r="1113" spans="1:11" customFormat="1" x14ac:dyDescent="0.25">
      <c r="A1113" s="3472"/>
      <c r="B1113" s="845" t="s">
        <v>4296</v>
      </c>
      <c r="C1113" s="1184">
        <f t="shared" ref="C1113:H1113" si="1150">C1111/C97</f>
        <v>0</v>
      </c>
      <c r="D1113" s="1236">
        <f t="shared" si="1150"/>
        <v>0</v>
      </c>
      <c r="E1113" s="1236">
        <f t="shared" si="1150"/>
        <v>0</v>
      </c>
      <c r="F1113" s="1236">
        <f t="shared" si="1150"/>
        <v>0</v>
      </c>
      <c r="G1113" s="1236">
        <f t="shared" si="1150"/>
        <v>0</v>
      </c>
      <c r="H1113" s="1194">
        <f t="shared" si="1150"/>
        <v>0</v>
      </c>
      <c r="I1113" s="1189">
        <f t="shared" si="1149"/>
        <v>0</v>
      </c>
      <c r="J1113" s="1716"/>
      <c r="K1113" t="s">
        <v>4297</v>
      </c>
    </row>
    <row r="1114" spans="1:11" customFormat="1" x14ac:dyDescent="0.25">
      <c r="A1114" s="3472"/>
      <c r="B1114" s="1203" t="s">
        <v>14</v>
      </c>
      <c r="C1114" s="1204">
        <f>'BNP avec amende'!J487</f>
        <v>1</v>
      </c>
      <c r="D1114" s="1237"/>
      <c r="E1114" s="1237"/>
      <c r="F1114" s="1237"/>
      <c r="G1114" s="1237"/>
      <c r="H1114" s="1204">
        <f>SUM(C1114:G1114)</f>
        <v>1</v>
      </c>
      <c r="I1114" s="1221">
        <f>AVERAGE(C1114:G1114)</f>
        <v>1</v>
      </c>
      <c r="J1114" s="1722"/>
      <c r="K1114" s="27" t="s">
        <v>4298</v>
      </c>
    </row>
    <row r="1115" spans="1:11" customFormat="1" x14ac:dyDescent="0.25">
      <c r="A1115" s="3472"/>
      <c r="B1115" s="845" t="s">
        <v>4299</v>
      </c>
      <c r="C1115" s="1184">
        <f t="shared" ref="C1115:H1115" si="1151">C1114/C106</f>
        <v>1.2077294685990338E-3</v>
      </c>
      <c r="D1115" s="1236">
        <f t="shared" si="1151"/>
        <v>0</v>
      </c>
      <c r="E1115" s="1236">
        <f t="shared" si="1151"/>
        <v>0</v>
      </c>
      <c r="F1115" s="1236">
        <f t="shared" si="1151"/>
        <v>0</v>
      </c>
      <c r="G1115" s="1236">
        <f t="shared" si="1151"/>
        <v>0</v>
      </c>
      <c r="H1115" s="1194">
        <f t="shared" si="1151"/>
        <v>2.6881720430107527E-4</v>
      </c>
      <c r="I1115" s="1189">
        <f t="shared" ref="I1115:I1118" si="1152">AVERAGE(C1115:G1115)</f>
        <v>2.4154589371980676E-4</v>
      </c>
      <c r="J1115" s="1716"/>
      <c r="K1115" t="s">
        <v>4300</v>
      </c>
    </row>
    <row r="1116" spans="1:11" customFormat="1" x14ac:dyDescent="0.25">
      <c r="A1116" s="3472"/>
      <c r="B1116" s="845" t="s">
        <v>4301</v>
      </c>
      <c r="C1116" s="1184">
        <f t="shared" ref="C1116:H1116" si="1153">C1114/C123</f>
        <v>1.4925373134328358E-3</v>
      </c>
      <c r="D1116" s="1236">
        <f t="shared" si="1153"/>
        <v>0</v>
      </c>
      <c r="E1116" s="1236">
        <f t="shared" si="1153"/>
        <v>0</v>
      </c>
      <c r="F1116" s="1236">
        <f t="shared" si="1153"/>
        <v>0</v>
      </c>
      <c r="G1116" s="1236">
        <f t="shared" si="1153"/>
        <v>0</v>
      </c>
      <c r="H1116" s="1194">
        <f t="shared" si="1153"/>
        <v>5.3937432578209273E-4</v>
      </c>
      <c r="I1116" s="1189">
        <f t="shared" si="1152"/>
        <v>2.9850746268656717E-4</v>
      </c>
      <c r="J1116" s="1716"/>
      <c r="K1116" t="s">
        <v>4302</v>
      </c>
    </row>
    <row r="1117" spans="1:11" customFormat="1" x14ac:dyDescent="0.25">
      <c r="A1117" s="3472"/>
      <c r="B1117" s="845" t="s">
        <v>4303</v>
      </c>
      <c r="C1117" s="1184">
        <f t="shared" ref="C1117:H1117" si="1154">C1114/C111</f>
        <v>5.0000000000000001E-3</v>
      </c>
      <c r="D1117" s="1236">
        <f t="shared" si="1154"/>
        <v>0</v>
      </c>
      <c r="E1117" s="1236">
        <f t="shared" si="1154"/>
        <v>0</v>
      </c>
      <c r="F1117" s="1236">
        <f t="shared" si="1154"/>
        <v>0</v>
      </c>
      <c r="G1117" s="1236">
        <f t="shared" si="1154"/>
        <v>0</v>
      </c>
      <c r="H1117" s="1194">
        <f t="shared" si="1154"/>
        <v>1.5600624024960999E-3</v>
      </c>
      <c r="I1117" s="1189">
        <f t="shared" si="1152"/>
        <v>1E-3</v>
      </c>
      <c r="J1117" s="1716"/>
      <c r="K1117" t="s">
        <v>4304</v>
      </c>
    </row>
    <row r="1118" spans="1:11" customFormat="1" x14ac:dyDescent="0.25">
      <c r="A1118" s="3472"/>
      <c r="B1118" s="845" t="s">
        <v>4305</v>
      </c>
      <c r="C1118" s="1184">
        <f t="shared" ref="C1118:H1118" si="1155">C1114/C117</f>
        <v>1.0752688172043012E-2</v>
      </c>
      <c r="D1118" s="1236">
        <f t="shared" si="1155"/>
        <v>0</v>
      </c>
      <c r="E1118" s="1236">
        <f t="shared" si="1155"/>
        <v>0</v>
      </c>
      <c r="F1118" s="1236">
        <f t="shared" si="1155"/>
        <v>0</v>
      </c>
      <c r="G1118" s="1236">
        <f t="shared" si="1155"/>
        <v>0</v>
      </c>
      <c r="H1118" s="1205">
        <f t="shared" si="1155"/>
        <v>2.5575447570332483E-3</v>
      </c>
      <c r="I1118" s="1193">
        <f t="shared" si="1152"/>
        <v>2.1505376344086021E-3</v>
      </c>
      <c r="J1118" s="1717"/>
      <c r="K1118" t="s">
        <v>4306</v>
      </c>
    </row>
    <row r="1119" spans="1:11" customFormat="1" x14ac:dyDescent="0.25">
      <c r="A1119" s="3472"/>
      <c r="B1119" s="1203" t="s">
        <v>4307</v>
      </c>
      <c r="C1119" s="1206" t="e">
        <f>C1096/C1111</f>
        <v>#DIV/0!</v>
      </c>
      <c r="D1119" s="1238"/>
      <c r="E1119" s="1238"/>
      <c r="F1119" s="1238"/>
      <c r="G1119" s="1238"/>
      <c r="H1119" s="1206" t="e">
        <f>H1096/H1111</f>
        <v>#DIV/0!</v>
      </c>
      <c r="I1119" s="1206" t="e">
        <f>AVERAGE(C1119:G1119)</f>
        <v>#DIV/0!</v>
      </c>
      <c r="J1119" s="1718"/>
      <c r="K1119" s="27" t="s">
        <v>4308</v>
      </c>
    </row>
    <row r="1120" spans="1:11" customFormat="1" x14ac:dyDescent="0.25">
      <c r="A1120" s="3472"/>
      <c r="B1120" s="845" t="s">
        <v>4223</v>
      </c>
      <c r="C1120" s="1207" t="e">
        <f t="shared" ref="C1120:H1120" si="1156">C1119/C132</f>
        <v>#DIV/0!</v>
      </c>
      <c r="D1120" s="1239">
        <f t="shared" si="1156"/>
        <v>0</v>
      </c>
      <c r="E1120" s="1239">
        <f t="shared" si="1156"/>
        <v>0</v>
      </c>
      <c r="F1120" s="1239">
        <f t="shared" si="1156"/>
        <v>0</v>
      </c>
      <c r="G1120" s="1239">
        <f t="shared" si="1156"/>
        <v>0</v>
      </c>
      <c r="H1120" s="1177" t="e">
        <f t="shared" si="1156"/>
        <v>#DIV/0!</v>
      </c>
      <c r="I1120" s="1198" t="e">
        <f>AVERAGE(C1120:G1120)</f>
        <v>#DIV/0!</v>
      </c>
      <c r="J1120" s="1723"/>
      <c r="K1120" t="s">
        <v>4309</v>
      </c>
    </row>
    <row r="1121" spans="1:11" customFormat="1" x14ac:dyDescent="0.25">
      <c r="A1121" s="3472"/>
      <c r="B1121" s="845" t="s">
        <v>4224</v>
      </c>
      <c r="C1121" s="1207" t="e">
        <f t="shared" ref="C1121:H1121" si="1157">C1119/C135</f>
        <v>#DIV/0!</v>
      </c>
      <c r="D1121" s="1239">
        <f t="shared" si="1157"/>
        <v>0</v>
      </c>
      <c r="E1121" s="1239">
        <f t="shared" si="1157"/>
        <v>0</v>
      </c>
      <c r="F1121" s="1239">
        <f t="shared" si="1157"/>
        <v>0</v>
      </c>
      <c r="G1121" s="1239">
        <f t="shared" si="1157"/>
        <v>0</v>
      </c>
      <c r="H1121" s="1177" t="e">
        <f t="shared" si="1157"/>
        <v>#DIV/0!</v>
      </c>
      <c r="I1121" s="1198" t="e">
        <f t="shared" ref="I1121:I1122" si="1158">AVERAGE(C1121:G1121)</f>
        <v>#DIV/0!</v>
      </c>
      <c r="J1121" s="1723"/>
      <c r="K1121" t="s">
        <v>4310</v>
      </c>
    </row>
    <row r="1122" spans="1:11" customFormat="1" x14ac:dyDescent="0.25">
      <c r="A1122" s="3472"/>
      <c r="B1122" s="845" t="s">
        <v>4311</v>
      </c>
      <c r="C1122" s="1207" t="e">
        <f t="shared" ref="C1122:H1122" si="1159">C1119/C152</f>
        <v>#DIV/0!</v>
      </c>
      <c r="D1122" s="1239">
        <f t="shared" si="1159"/>
        <v>0</v>
      </c>
      <c r="E1122" s="1239">
        <f t="shared" si="1159"/>
        <v>0</v>
      </c>
      <c r="F1122" s="1239">
        <f t="shared" si="1159"/>
        <v>0</v>
      </c>
      <c r="G1122" s="1239">
        <f t="shared" si="1159"/>
        <v>0</v>
      </c>
      <c r="H1122" s="1177" t="e">
        <f t="shared" si="1159"/>
        <v>#DIV/0!</v>
      </c>
      <c r="I1122" s="1198" t="e">
        <f t="shared" si="1158"/>
        <v>#DIV/0!</v>
      </c>
      <c r="J1122" s="1723"/>
      <c r="K1122" t="s">
        <v>4312</v>
      </c>
    </row>
    <row r="1123" spans="1:11" customFormat="1" x14ac:dyDescent="0.25">
      <c r="A1123" s="3472"/>
      <c r="B1123" s="1203" t="s">
        <v>4313</v>
      </c>
      <c r="C1123" s="1206" t="e">
        <f>C1101/C1111</f>
        <v>#DIV/0!</v>
      </c>
      <c r="D1123" s="1238"/>
      <c r="E1123" s="1238"/>
      <c r="F1123" s="1238"/>
      <c r="G1123" s="1238"/>
      <c r="H1123" s="1206" t="e">
        <f>H1101/H1111</f>
        <v>#DIV/0!</v>
      </c>
      <c r="I1123" s="1206" t="e">
        <f>AVERAGE(C1123:G1123)</f>
        <v>#DIV/0!</v>
      </c>
      <c r="J1123" s="1718"/>
      <c r="K1123" s="27" t="s">
        <v>4314</v>
      </c>
    </row>
    <row r="1124" spans="1:11" s="1" customFormat="1" x14ac:dyDescent="0.25">
      <c r="A1124" s="3472"/>
      <c r="B1124" s="845" t="s">
        <v>4223</v>
      </c>
      <c r="C1124" s="1207" t="e">
        <f t="shared" ref="C1124:H1124" si="1160">C1123/C158</f>
        <v>#DIV/0!</v>
      </c>
      <c r="D1124" s="1239">
        <f t="shared" si="1160"/>
        <v>0</v>
      </c>
      <c r="E1124" s="1239">
        <f t="shared" si="1160"/>
        <v>0</v>
      </c>
      <c r="F1124" s="1239">
        <f t="shared" si="1160"/>
        <v>0</v>
      </c>
      <c r="G1124" s="1239">
        <f t="shared" si="1160"/>
        <v>0</v>
      </c>
      <c r="H1124" s="1177" t="e">
        <f t="shared" si="1160"/>
        <v>#DIV/0!</v>
      </c>
      <c r="I1124" s="1198" t="e">
        <f t="shared" ref="I1124:I1126" si="1161">AVERAGE(C1124:G1124)</f>
        <v>#DIV/0!</v>
      </c>
      <c r="J1124" s="1723"/>
      <c r="K1124" t="s">
        <v>4315</v>
      </c>
    </row>
    <row r="1125" spans="1:11" s="1" customFormat="1" x14ac:dyDescent="0.25">
      <c r="A1125" s="3472"/>
      <c r="B1125" s="845" t="s">
        <v>4224</v>
      </c>
      <c r="C1125" s="1207" t="e">
        <f t="shared" ref="C1125:H1125" si="1162">C1123/C175</f>
        <v>#DIV/0!</v>
      </c>
      <c r="D1125" s="1239">
        <f t="shared" si="1162"/>
        <v>0</v>
      </c>
      <c r="E1125" s="1239">
        <f t="shared" si="1162"/>
        <v>0</v>
      </c>
      <c r="F1125" s="1239">
        <f t="shared" si="1162"/>
        <v>0</v>
      </c>
      <c r="G1125" s="1239">
        <f t="shared" si="1162"/>
        <v>0</v>
      </c>
      <c r="H1125" s="1177" t="e">
        <f t="shared" si="1162"/>
        <v>#DIV/0!</v>
      </c>
      <c r="I1125" s="1198" t="e">
        <f t="shared" si="1161"/>
        <v>#DIV/0!</v>
      </c>
      <c r="J1125" s="1723"/>
      <c r="K1125" t="s">
        <v>4316</v>
      </c>
    </row>
    <row r="1126" spans="1:11" s="1" customFormat="1" x14ac:dyDescent="0.25">
      <c r="A1126" s="3472"/>
      <c r="B1126" s="845" t="s">
        <v>4311</v>
      </c>
      <c r="C1126" s="1207" t="e">
        <f t="shared" ref="C1126:H1126" si="1163">C1123/C178</f>
        <v>#DIV/0!</v>
      </c>
      <c r="D1126" s="1239">
        <f t="shared" si="1163"/>
        <v>0</v>
      </c>
      <c r="E1126" s="1239">
        <f t="shared" si="1163"/>
        <v>0</v>
      </c>
      <c r="F1126" s="1239">
        <f t="shared" si="1163"/>
        <v>0</v>
      </c>
      <c r="G1126" s="1239">
        <f t="shared" si="1163"/>
        <v>0</v>
      </c>
      <c r="H1126" s="1177" t="e">
        <f t="shared" si="1163"/>
        <v>#DIV/0!</v>
      </c>
      <c r="I1126" s="1198" t="e">
        <f t="shared" si="1161"/>
        <v>#DIV/0!</v>
      </c>
      <c r="J1126" s="1723"/>
      <c r="K1126" t="s">
        <v>4317</v>
      </c>
    </row>
    <row r="1127" spans="1:11" customFormat="1" x14ac:dyDescent="0.25">
      <c r="A1127" s="3472"/>
      <c r="B1127" s="1203" t="s">
        <v>4318</v>
      </c>
      <c r="C1127" s="1206">
        <f>C1101/C1096</f>
        <v>0</v>
      </c>
      <c r="D1127" s="1238"/>
      <c r="E1127" s="1238"/>
      <c r="F1127" s="1238"/>
      <c r="G1127" s="1238"/>
      <c r="H1127" s="1206">
        <f>H1101/H1096</f>
        <v>0</v>
      </c>
      <c r="I1127" s="1206">
        <f>AVERAGE(C1127:G1127)</f>
        <v>0</v>
      </c>
      <c r="J1127" s="1718"/>
      <c r="K1127" s="27" t="s">
        <v>4319</v>
      </c>
    </row>
    <row r="1128" spans="1:11" customFormat="1" x14ac:dyDescent="0.25">
      <c r="A1128" s="3472"/>
      <c r="B1128" s="1181" t="s">
        <v>4223</v>
      </c>
      <c r="C1128" s="1207">
        <f t="shared" ref="C1128:H1128" si="1164">C1127/C210</f>
        <v>0</v>
      </c>
      <c r="D1128" s="1239">
        <f t="shared" si="1164"/>
        <v>0</v>
      </c>
      <c r="E1128" s="1239">
        <f t="shared" si="1164"/>
        <v>0</v>
      </c>
      <c r="F1128" s="1239">
        <f t="shared" si="1164"/>
        <v>0</v>
      </c>
      <c r="G1128" s="1239">
        <f t="shared" si="1164"/>
        <v>0</v>
      </c>
      <c r="H1128" s="1177">
        <f t="shared" si="1164"/>
        <v>0</v>
      </c>
      <c r="I1128" s="1198">
        <f t="shared" ref="I1128:I1130" si="1165">AVERAGE(C1128:G1128)</f>
        <v>0</v>
      </c>
      <c r="J1128" s="1723"/>
      <c r="K1128" t="s">
        <v>4320</v>
      </c>
    </row>
    <row r="1129" spans="1:11" customFormat="1" x14ac:dyDescent="0.25">
      <c r="A1129" s="3472"/>
      <c r="B1129" s="1181" t="s">
        <v>4224</v>
      </c>
      <c r="C1129" s="1207">
        <f t="shared" ref="C1129:H1129" si="1166">C1127/C227</f>
        <v>0</v>
      </c>
      <c r="D1129" s="1239">
        <f t="shared" si="1166"/>
        <v>0</v>
      </c>
      <c r="E1129" s="1239">
        <f t="shared" si="1166"/>
        <v>0</v>
      </c>
      <c r="F1129" s="1239">
        <f t="shared" si="1166"/>
        <v>0</v>
      </c>
      <c r="G1129" s="1239">
        <f t="shared" si="1166"/>
        <v>0</v>
      </c>
      <c r="H1129" s="1177">
        <f t="shared" si="1166"/>
        <v>0</v>
      </c>
      <c r="I1129" s="1198">
        <f t="shared" si="1165"/>
        <v>0</v>
      </c>
      <c r="J1129" s="1723"/>
      <c r="K1129" t="s">
        <v>4321</v>
      </c>
    </row>
    <row r="1130" spans="1:11" customFormat="1" x14ac:dyDescent="0.25">
      <c r="A1130" s="3472"/>
      <c r="B1130" s="1181" t="s">
        <v>4311</v>
      </c>
      <c r="C1130" s="1207">
        <f t="shared" ref="C1130:H1130" si="1167">C1127/C230</f>
        <v>0</v>
      </c>
      <c r="D1130" s="1239">
        <f t="shared" si="1167"/>
        <v>0</v>
      </c>
      <c r="E1130" s="1239">
        <f t="shared" si="1167"/>
        <v>0</v>
      </c>
      <c r="F1130" s="1239">
        <f t="shared" si="1167"/>
        <v>0</v>
      </c>
      <c r="G1130" s="1239">
        <f t="shared" si="1167"/>
        <v>0</v>
      </c>
      <c r="H1130" s="1177">
        <f t="shared" si="1167"/>
        <v>0</v>
      </c>
      <c r="I1130" s="1198">
        <f t="shared" si="1165"/>
        <v>0</v>
      </c>
      <c r="J1130" s="1723"/>
      <c r="K1130" t="s">
        <v>4322</v>
      </c>
    </row>
    <row r="1131" spans="1:11" customFormat="1" x14ac:dyDescent="0.25">
      <c r="A1131" s="3472"/>
      <c r="B1131" s="1203" t="s">
        <v>4323</v>
      </c>
      <c r="C1131" s="1206">
        <f>C1106/C1096</f>
        <v>0</v>
      </c>
      <c r="D1131" s="1238"/>
      <c r="E1131" s="1238"/>
      <c r="F1131" s="1238"/>
      <c r="G1131" s="1238"/>
      <c r="H1131" s="1206">
        <f>H1106/H1096</f>
        <v>0</v>
      </c>
      <c r="I1131" s="1206">
        <f>AVERAGE(C1131:G1131)</f>
        <v>0</v>
      </c>
      <c r="J1131" s="1718"/>
      <c r="K1131" s="27" t="s">
        <v>4324</v>
      </c>
    </row>
    <row r="1132" spans="1:11" customFormat="1" x14ac:dyDescent="0.25">
      <c r="A1132" s="3472"/>
      <c r="B1132" s="1181" t="s">
        <v>4223</v>
      </c>
      <c r="C1132" s="1207">
        <f t="shared" ref="C1132:H1132" si="1168">C1131/C236</f>
        <v>0</v>
      </c>
      <c r="D1132" s="1239">
        <f t="shared" si="1168"/>
        <v>0</v>
      </c>
      <c r="E1132" s="1239">
        <f t="shared" si="1168"/>
        <v>0</v>
      </c>
      <c r="F1132" s="1239">
        <f t="shared" si="1168"/>
        <v>0</v>
      </c>
      <c r="G1132" s="1239">
        <f t="shared" si="1168"/>
        <v>0</v>
      </c>
      <c r="H1132" s="1177">
        <f t="shared" si="1168"/>
        <v>0</v>
      </c>
      <c r="I1132" s="1198">
        <f t="shared" ref="I1132:I1134" si="1169">AVERAGE(C1132:G1132)</f>
        <v>0</v>
      </c>
      <c r="J1132" s="1723"/>
      <c r="K1132" t="s">
        <v>4325</v>
      </c>
    </row>
    <row r="1133" spans="1:11" customFormat="1" x14ac:dyDescent="0.25">
      <c r="A1133" s="3472"/>
      <c r="B1133" s="1181" t="s">
        <v>4224</v>
      </c>
      <c r="C1133" s="1207">
        <f t="shared" ref="C1133:H1133" si="1170">C1131/C253</f>
        <v>0</v>
      </c>
      <c r="D1133" s="1239">
        <f t="shared" si="1170"/>
        <v>0</v>
      </c>
      <c r="E1133" s="1239">
        <f t="shared" si="1170"/>
        <v>0</v>
      </c>
      <c r="F1133" s="1239">
        <f t="shared" si="1170"/>
        <v>0</v>
      </c>
      <c r="G1133" s="1239">
        <f t="shared" si="1170"/>
        <v>0</v>
      </c>
      <c r="H1133" s="1177">
        <f t="shared" si="1170"/>
        <v>0</v>
      </c>
      <c r="I1133" s="1198">
        <f t="shared" si="1169"/>
        <v>0</v>
      </c>
      <c r="J1133" s="1723"/>
      <c r="K1133" t="s">
        <v>4326</v>
      </c>
    </row>
    <row r="1134" spans="1:11" customFormat="1" x14ac:dyDescent="0.25">
      <c r="A1134" s="3472"/>
      <c r="B1134" s="1181" t="s">
        <v>4311</v>
      </c>
      <c r="C1134" s="1207">
        <f t="shared" ref="C1134:H1134" si="1171">C1131/C256</f>
        <v>0</v>
      </c>
      <c r="D1134" s="1239">
        <f t="shared" si="1171"/>
        <v>0</v>
      </c>
      <c r="E1134" s="1239">
        <f t="shared" si="1171"/>
        <v>0</v>
      </c>
      <c r="F1134" s="1239">
        <f t="shared" si="1171"/>
        <v>0</v>
      </c>
      <c r="G1134" s="1239">
        <f t="shared" si="1171"/>
        <v>0</v>
      </c>
      <c r="H1134" s="1177">
        <f t="shared" si="1171"/>
        <v>0</v>
      </c>
      <c r="I1134" s="1198">
        <f t="shared" si="1169"/>
        <v>0</v>
      </c>
      <c r="J1134" s="1723"/>
      <c r="K1134" t="s">
        <v>4327</v>
      </c>
    </row>
    <row r="1135" spans="1:11" customFormat="1" x14ac:dyDescent="0.25">
      <c r="A1135" s="3472"/>
      <c r="B1135" s="1203" t="s">
        <v>4328</v>
      </c>
      <c r="C1135" s="1212">
        <f>C1111/C1114</f>
        <v>0</v>
      </c>
      <c r="D1135" s="1240"/>
      <c r="E1135" s="1240"/>
      <c r="F1135" s="1240"/>
      <c r="G1135" s="1240"/>
      <c r="H1135" s="1212">
        <f>H1111/H1114</f>
        <v>0</v>
      </c>
      <c r="I1135" s="1212">
        <f>AVERAGE(C1135:G1135)</f>
        <v>0</v>
      </c>
      <c r="J1135" s="1724"/>
      <c r="K1135" s="27" t="s">
        <v>4329</v>
      </c>
    </row>
    <row r="1136" spans="1:11" customFormat="1" x14ac:dyDescent="0.25">
      <c r="A1136" s="3472"/>
      <c r="B1136" s="1181" t="s">
        <v>4223</v>
      </c>
      <c r="C1136" s="1207">
        <f t="shared" ref="C1136:H1136" si="1172">C1135/C262</f>
        <v>0</v>
      </c>
      <c r="D1136" s="1239">
        <f t="shared" si="1172"/>
        <v>0</v>
      </c>
      <c r="E1136" s="1239">
        <f t="shared" si="1172"/>
        <v>0</v>
      </c>
      <c r="F1136" s="1239">
        <f t="shared" si="1172"/>
        <v>0</v>
      </c>
      <c r="G1136" s="1239">
        <f t="shared" si="1172"/>
        <v>0</v>
      </c>
      <c r="H1136" s="1177">
        <f t="shared" si="1172"/>
        <v>0</v>
      </c>
      <c r="I1136" s="1198">
        <f t="shared" ref="I1136:I1138" si="1173">AVERAGE(C1136:G1136)</f>
        <v>0</v>
      </c>
      <c r="J1136" s="1723"/>
      <c r="K1136" t="s">
        <v>4330</v>
      </c>
    </row>
    <row r="1137" spans="1:11" customFormat="1" x14ac:dyDescent="0.25">
      <c r="A1137" s="3472"/>
      <c r="B1137" s="1181" t="s">
        <v>4224</v>
      </c>
      <c r="C1137" s="1207">
        <f t="shared" ref="C1137:H1137" si="1174">C1135/C279</f>
        <v>0</v>
      </c>
      <c r="D1137" s="1239">
        <f t="shared" si="1174"/>
        <v>0</v>
      </c>
      <c r="E1137" s="1239">
        <f t="shared" si="1174"/>
        <v>0</v>
      </c>
      <c r="F1137" s="1239">
        <f t="shared" si="1174"/>
        <v>0</v>
      </c>
      <c r="G1137" s="1239">
        <f t="shared" si="1174"/>
        <v>0</v>
      </c>
      <c r="H1137" s="1177">
        <f t="shared" si="1174"/>
        <v>0</v>
      </c>
      <c r="I1137" s="1198">
        <f t="shared" si="1173"/>
        <v>0</v>
      </c>
      <c r="J1137" s="1723"/>
      <c r="K1137" t="s">
        <v>4331</v>
      </c>
    </row>
    <row r="1138" spans="1:11" customFormat="1" x14ac:dyDescent="0.25">
      <c r="A1138" s="3472"/>
      <c r="B1138" s="1181" t="s">
        <v>4311</v>
      </c>
      <c r="C1138" s="1207">
        <f t="shared" ref="C1138:H1138" si="1175">C1135/C282</f>
        <v>0</v>
      </c>
      <c r="D1138" s="1239">
        <f t="shared" si="1175"/>
        <v>0</v>
      </c>
      <c r="E1138" s="1239">
        <f t="shared" si="1175"/>
        <v>0</v>
      </c>
      <c r="F1138" s="1239">
        <f t="shared" si="1175"/>
        <v>0</v>
      </c>
      <c r="G1138" s="1239">
        <f t="shared" si="1175"/>
        <v>0</v>
      </c>
      <c r="H1138" s="1177">
        <f t="shared" si="1175"/>
        <v>0</v>
      </c>
      <c r="I1138" s="1198">
        <f t="shared" si="1173"/>
        <v>0</v>
      </c>
      <c r="J1138" s="1723"/>
      <c r="K1138" t="s">
        <v>4332</v>
      </c>
    </row>
    <row r="1139" spans="1:11" customFormat="1" x14ac:dyDescent="0.25">
      <c r="A1139" s="3472"/>
      <c r="B1139" s="1203" t="s">
        <v>4333</v>
      </c>
      <c r="C1139" s="1213">
        <f>C1096/C1114</f>
        <v>1</v>
      </c>
      <c r="D1139" s="1241"/>
      <c r="E1139" s="1241"/>
      <c r="F1139" s="1241"/>
      <c r="G1139" s="1241"/>
      <c r="H1139" s="1213">
        <f>H1096/H1114</f>
        <v>1</v>
      </c>
      <c r="I1139" s="1213">
        <f>AVERAGE(C1139:G1139)</f>
        <v>1</v>
      </c>
      <c r="J1139" s="1725"/>
      <c r="K1139" s="27" t="s">
        <v>4334</v>
      </c>
    </row>
    <row r="1140" spans="1:11" customFormat="1" x14ac:dyDescent="0.25">
      <c r="A1140" s="3472"/>
      <c r="B1140" s="1181" t="s">
        <v>4223</v>
      </c>
      <c r="C1140" s="1207">
        <f t="shared" ref="C1140:H1140" si="1176">C1139/C288</f>
        <v>2.1139705882352942E-2</v>
      </c>
      <c r="D1140" s="1239">
        <f t="shared" si="1176"/>
        <v>0</v>
      </c>
      <c r="E1140" s="1239">
        <f t="shared" si="1176"/>
        <v>0</v>
      </c>
      <c r="F1140" s="1239">
        <f t="shared" si="1176"/>
        <v>0</v>
      </c>
      <c r="G1140" s="1239">
        <f t="shared" si="1176"/>
        <v>0</v>
      </c>
      <c r="H1140" s="1177">
        <f t="shared" si="1176"/>
        <v>3.1726537713642408E-2</v>
      </c>
      <c r="I1140" s="1198">
        <f t="shared" ref="I1140:I1150" si="1177">AVERAGE(C1140:G1140)</f>
        <v>4.2279411764705888E-3</v>
      </c>
      <c r="J1140" s="1723"/>
      <c r="K1140" t="s">
        <v>4335</v>
      </c>
    </row>
    <row r="1141" spans="1:11" customFormat="1" x14ac:dyDescent="0.25">
      <c r="A1141" s="3472"/>
      <c r="B1141" s="1181" t="s">
        <v>4224</v>
      </c>
      <c r="C1141" s="1207">
        <f t="shared" ref="C1141:H1141" si="1178">C1139/C305</f>
        <v>2.6099489696544739E-2</v>
      </c>
      <c r="D1141" s="1239">
        <f t="shared" si="1178"/>
        <v>0</v>
      </c>
      <c r="E1141" s="1239">
        <f t="shared" si="1178"/>
        <v>0</v>
      </c>
      <c r="F1141" s="1239">
        <f t="shared" si="1178"/>
        <v>0</v>
      </c>
      <c r="G1141" s="1239">
        <f t="shared" si="1178"/>
        <v>0</v>
      </c>
      <c r="H1141" s="1177">
        <f t="shared" si="1178"/>
        <v>3.4945527198703204E-2</v>
      </c>
      <c r="I1141" s="1198">
        <f t="shared" si="1177"/>
        <v>5.2198979393089477E-3</v>
      </c>
      <c r="J1141" s="1723"/>
      <c r="K1141" t="s">
        <v>4336</v>
      </c>
    </row>
    <row r="1142" spans="1:11" customFormat="1" x14ac:dyDescent="0.25">
      <c r="A1142" s="3472"/>
      <c r="B1142" s="1181" t="s">
        <v>4311</v>
      </c>
      <c r="C1142" s="1207">
        <f t="shared" ref="C1142:H1142" si="1179">C1139/C308</f>
        <v>2.6516220028208748E-2</v>
      </c>
      <c r="D1142" s="1239">
        <f t="shared" si="1179"/>
        <v>0</v>
      </c>
      <c r="E1142" s="1239">
        <f t="shared" si="1179"/>
        <v>0</v>
      </c>
      <c r="F1142" s="1239">
        <f t="shared" si="1179"/>
        <v>0</v>
      </c>
      <c r="G1142" s="1239">
        <f t="shared" si="1179"/>
        <v>0</v>
      </c>
      <c r="H1142" s="1177">
        <f t="shared" si="1179"/>
        <v>3.0697980462620848E-2</v>
      </c>
      <c r="I1142" s="1198">
        <f t="shared" si="1177"/>
        <v>5.3032440056417496E-3</v>
      </c>
      <c r="J1142" s="1723"/>
      <c r="K1142" t="s">
        <v>4337</v>
      </c>
    </row>
    <row r="1143" spans="1:11" s="325" customFormat="1" x14ac:dyDescent="0.25">
      <c r="A1143" s="3472"/>
      <c r="B1143" s="1203" t="s">
        <v>4338</v>
      </c>
      <c r="C1143" s="1206">
        <f>C1101/C1114</f>
        <v>0</v>
      </c>
      <c r="D1143" s="1238"/>
      <c r="E1143" s="1238"/>
      <c r="F1143" s="1238"/>
      <c r="G1143" s="1238"/>
      <c r="H1143" s="1206">
        <f t="shared" ref="H1143" si="1180">H1101/H1114</f>
        <v>0</v>
      </c>
      <c r="I1143" s="1206">
        <f t="shared" si="1177"/>
        <v>0</v>
      </c>
      <c r="J1143" s="1718"/>
      <c r="K1143" s="1220" t="s">
        <v>4339</v>
      </c>
    </row>
    <row r="1144" spans="1:11" s="325" customFormat="1" x14ac:dyDescent="0.25">
      <c r="A1144" s="3472"/>
      <c r="B1144" s="1182" t="s">
        <v>4223</v>
      </c>
      <c r="C1144" s="1207">
        <f t="shared" ref="C1144:H1144" si="1181">C1143/C314</f>
        <v>0</v>
      </c>
      <c r="D1144" s="1239">
        <f t="shared" si="1181"/>
        <v>0</v>
      </c>
      <c r="E1144" s="1239">
        <f t="shared" si="1181"/>
        <v>0</v>
      </c>
      <c r="F1144" s="1239">
        <f t="shared" si="1181"/>
        <v>0</v>
      </c>
      <c r="G1144" s="1239">
        <f t="shared" si="1181"/>
        <v>0</v>
      </c>
      <c r="H1144" s="1199">
        <f t="shared" si="1181"/>
        <v>0</v>
      </c>
      <c r="I1144" s="1198">
        <f t="shared" si="1177"/>
        <v>0</v>
      </c>
      <c r="J1144" s="1723"/>
      <c r="K1144" s="325" t="s">
        <v>4340</v>
      </c>
    </row>
    <row r="1145" spans="1:11" x14ac:dyDescent="0.25">
      <c r="A1145" s="3472"/>
      <c r="B1145" s="1182" t="s">
        <v>4224</v>
      </c>
      <c r="C1145" s="1207">
        <f t="shared" ref="C1145:H1145" si="1182">C1143/C331</f>
        <v>0</v>
      </c>
      <c r="D1145" s="1239">
        <f t="shared" si="1182"/>
        <v>0</v>
      </c>
      <c r="E1145" s="1239">
        <f t="shared" si="1182"/>
        <v>0</v>
      </c>
      <c r="F1145" s="1239">
        <f t="shared" si="1182"/>
        <v>0</v>
      </c>
      <c r="G1145" s="1239">
        <f t="shared" si="1182"/>
        <v>0</v>
      </c>
      <c r="H1145" s="1200">
        <f t="shared" si="1182"/>
        <v>0</v>
      </c>
      <c r="I1145" s="1198">
        <f t="shared" si="1177"/>
        <v>0</v>
      </c>
      <c r="J1145" s="1723"/>
      <c r="K1145" s="325" t="s">
        <v>4341</v>
      </c>
    </row>
    <row r="1146" spans="1:11" x14ac:dyDescent="0.25">
      <c r="A1146" s="3472"/>
      <c r="B1146" s="1182" t="s">
        <v>4311</v>
      </c>
      <c r="C1146" s="1207">
        <f t="shared" ref="C1146:H1146" si="1183">C1143/C334</f>
        <v>0</v>
      </c>
      <c r="D1146" s="1239">
        <f t="shared" si="1183"/>
        <v>0</v>
      </c>
      <c r="E1146" s="1239">
        <f t="shared" si="1183"/>
        <v>0</v>
      </c>
      <c r="F1146" s="1239">
        <f t="shared" si="1183"/>
        <v>0</v>
      </c>
      <c r="G1146" s="1239">
        <f t="shared" si="1183"/>
        <v>0</v>
      </c>
      <c r="H1146" s="1199">
        <f t="shared" si="1183"/>
        <v>0</v>
      </c>
      <c r="I1146" s="1198">
        <f t="shared" si="1177"/>
        <v>0</v>
      </c>
      <c r="J1146" s="1723"/>
      <c r="K1146" s="325" t="s">
        <v>4342</v>
      </c>
    </row>
    <row r="1147" spans="1:11" x14ac:dyDescent="0.25">
      <c r="A1147" s="3472"/>
      <c r="B1147" s="1203" t="s">
        <v>4343</v>
      </c>
      <c r="C1147" s="1206" t="e">
        <f>C1106/C1111</f>
        <v>#DIV/0!</v>
      </c>
      <c r="D1147" s="1238"/>
      <c r="E1147" s="1238"/>
      <c r="F1147" s="1238"/>
      <c r="G1147" s="1238"/>
      <c r="H1147" s="1206" t="e">
        <f t="shared" ref="H1147" si="1184">H1106/H1111</f>
        <v>#DIV/0!</v>
      </c>
      <c r="I1147" s="1206" t="e">
        <f t="shared" si="1177"/>
        <v>#DIV/0!</v>
      </c>
      <c r="J1147" s="1718"/>
      <c r="K1147" s="1220" t="s">
        <v>4344</v>
      </c>
    </row>
    <row r="1148" spans="1:11" x14ac:dyDescent="0.25">
      <c r="A1148" s="3472"/>
      <c r="B1148" s="1182" t="s">
        <v>4223</v>
      </c>
      <c r="C1148" s="1207" t="e">
        <f t="shared" ref="C1148:H1148" si="1185">C1147/C340</f>
        <v>#DIV/0!</v>
      </c>
      <c r="D1148" s="1239">
        <f t="shared" si="1185"/>
        <v>0</v>
      </c>
      <c r="E1148" s="1239">
        <f t="shared" si="1185"/>
        <v>0</v>
      </c>
      <c r="F1148" s="1239">
        <f t="shared" si="1185"/>
        <v>0</v>
      </c>
      <c r="G1148" s="1239">
        <f t="shared" si="1185"/>
        <v>0</v>
      </c>
      <c r="H1148" s="1199" t="e">
        <f t="shared" si="1185"/>
        <v>#DIV/0!</v>
      </c>
      <c r="I1148" s="1198" t="e">
        <f t="shared" si="1177"/>
        <v>#DIV/0!</v>
      </c>
      <c r="J1148" s="1723"/>
      <c r="K1148" s="325" t="s">
        <v>4345</v>
      </c>
    </row>
    <row r="1149" spans="1:11" x14ac:dyDescent="0.25">
      <c r="A1149" s="3472"/>
      <c r="B1149" s="1182" t="s">
        <v>4224</v>
      </c>
      <c r="C1149" s="1207" t="e">
        <f t="shared" ref="C1149:H1149" si="1186">C1147/C357</f>
        <v>#DIV/0!</v>
      </c>
      <c r="D1149" s="1239">
        <f t="shared" si="1186"/>
        <v>0</v>
      </c>
      <c r="E1149" s="1239">
        <f t="shared" si="1186"/>
        <v>0</v>
      </c>
      <c r="F1149" s="1239">
        <f t="shared" si="1186"/>
        <v>0</v>
      </c>
      <c r="G1149" s="1239">
        <f t="shared" si="1186"/>
        <v>0</v>
      </c>
      <c r="H1149" s="1199" t="e">
        <f t="shared" si="1186"/>
        <v>#DIV/0!</v>
      </c>
      <c r="I1149" s="1198" t="e">
        <f t="shared" si="1177"/>
        <v>#DIV/0!</v>
      </c>
      <c r="J1149" s="1723"/>
      <c r="K1149" s="325" t="s">
        <v>4346</v>
      </c>
    </row>
    <row r="1150" spans="1:11" ht="15.75" thickBot="1" x14ac:dyDescent="0.3">
      <c r="A1150" s="3473"/>
      <c r="B1150" s="1183" t="s">
        <v>4311</v>
      </c>
      <c r="C1150" s="1215" t="e">
        <f t="shared" ref="C1150:H1150" si="1187">C1147/C360</f>
        <v>#DIV/0!</v>
      </c>
      <c r="D1150" s="1242">
        <f t="shared" si="1187"/>
        <v>0</v>
      </c>
      <c r="E1150" s="1242">
        <f t="shared" si="1187"/>
        <v>0</v>
      </c>
      <c r="F1150" s="1242">
        <f t="shared" si="1187"/>
        <v>0</v>
      </c>
      <c r="G1150" s="1242">
        <f t="shared" si="1187"/>
        <v>0</v>
      </c>
      <c r="H1150" s="1201" t="e">
        <f t="shared" si="1187"/>
        <v>#DIV/0!</v>
      </c>
      <c r="I1150" s="1202" t="e">
        <f t="shared" si="1177"/>
        <v>#DIV/0!</v>
      </c>
      <c r="J1150" s="1723"/>
      <c r="K1150" s="325" t="s">
        <v>4347</v>
      </c>
    </row>
    <row r="1151" spans="1:11" customFormat="1" x14ac:dyDescent="0.25">
      <c r="A1151" s="3471" t="s">
        <v>4349</v>
      </c>
      <c r="B1151" s="844" t="s">
        <v>935</v>
      </c>
      <c r="C1151" s="1235"/>
      <c r="D1151" s="1235"/>
      <c r="E1151" s="1262"/>
      <c r="F1151" s="1235"/>
      <c r="G1151" s="1235"/>
      <c r="H1151" s="826">
        <f>SUM(C1151:G1151)</f>
        <v>0</v>
      </c>
      <c r="I1151" s="1222" t="e">
        <f>AVERAGE(C1151:G1151)</f>
        <v>#DIV/0!</v>
      </c>
      <c r="J1151" s="1715"/>
      <c r="K1151" s="27" t="s">
        <v>4264</v>
      </c>
    </row>
    <row r="1152" spans="1:11" customFormat="1" x14ac:dyDescent="0.25">
      <c r="A1152" s="3472"/>
      <c r="B1152" s="845" t="s">
        <v>4265</v>
      </c>
      <c r="C1152" s="1236">
        <f t="shared" ref="C1152:H1152" si="1188">C1151/C2</f>
        <v>0</v>
      </c>
      <c r="D1152" s="1236">
        <f t="shared" si="1188"/>
        <v>0</v>
      </c>
      <c r="E1152" s="1263">
        <f t="shared" si="1188"/>
        <v>0</v>
      </c>
      <c r="F1152" s="1236">
        <f t="shared" si="1188"/>
        <v>0</v>
      </c>
      <c r="G1152" s="1236">
        <f t="shared" si="1188"/>
        <v>0</v>
      </c>
      <c r="H1152" s="1194">
        <f t="shared" si="1188"/>
        <v>0</v>
      </c>
      <c r="I1152" s="1189">
        <f t="shared" ref="I1152:I1155" si="1189">AVERAGE(C1152:G1152)</f>
        <v>0</v>
      </c>
      <c r="J1152" s="1716"/>
      <c r="K1152" t="s">
        <v>4266</v>
      </c>
    </row>
    <row r="1153" spans="1:11" customFormat="1" x14ac:dyDescent="0.25">
      <c r="A1153" s="3472"/>
      <c r="B1153" s="845" t="s">
        <v>4267</v>
      </c>
      <c r="C1153" s="1236">
        <f t="shared" ref="C1153:H1153" si="1190">C1151/C19</f>
        <v>0</v>
      </c>
      <c r="D1153" s="1236">
        <f t="shared" si="1190"/>
        <v>0</v>
      </c>
      <c r="E1153" s="1263">
        <f t="shared" si="1190"/>
        <v>0</v>
      </c>
      <c r="F1153" s="1236">
        <f t="shared" si="1190"/>
        <v>0</v>
      </c>
      <c r="G1153" s="1236">
        <f t="shared" si="1190"/>
        <v>0</v>
      </c>
      <c r="H1153" s="1194">
        <f t="shared" si="1190"/>
        <v>0</v>
      </c>
      <c r="I1153" s="1189">
        <f t="shared" si="1189"/>
        <v>0</v>
      </c>
      <c r="J1153" s="1716"/>
      <c r="K1153" t="s">
        <v>4268</v>
      </c>
    </row>
    <row r="1154" spans="1:11" customFormat="1" x14ac:dyDescent="0.25">
      <c r="A1154" s="3472"/>
      <c r="B1154" s="845" t="s">
        <v>4269</v>
      </c>
      <c r="C1154" s="1236">
        <f t="shared" ref="C1154:H1154" si="1191">C1151/C7</f>
        <v>0</v>
      </c>
      <c r="D1154" s="1236">
        <f t="shared" si="1191"/>
        <v>0</v>
      </c>
      <c r="E1154" s="1263">
        <f t="shared" si="1191"/>
        <v>0</v>
      </c>
      <c r="F1154" s="1236">
        <f t="shared" si="1191"/>
        <v>0</v>
      </c>
      <c r="G1154" s="1236">
        <f t="shared" si="1191"/>
        <v>0</v>
      </c>
      <c r="H1154" s="1194">
        <f t="shared" si="1191"/>
        <v>0</v>
      </c>
      <c r="I1154" s="1189">
        <f t="shared" si="1189"/>
        <v>0</v>
      </c>
      <c r="J1154" s="1716"/>
      <c r="K1154" t="s">
        <v>4270</v>
      </c>
    </row>
    <row r="1155" spans="1:11" customFormat="1" x14ac:dyDescent="0.25">
      <c r="A1155" s="3472"/>
      <c r="B1155" s="845" t="s">
        <v>4271</v>
      </c>
      <c r="C1155" s="1236">
        <f t="shared" ref="C1155:H1155" si="1192">C1151/C13</f>
        <v>0</v>
      </c>
      <c r="D1155" s="1236">
        <f t="shared" si="1192"/>
        <v>0</v>
      </c>
      <c r="E1155" s="1263">
        <f t="shared" si="1192"/>
        <v>0</v>
      </c>
      <c r="F1155" s="1236">
        <f t="shared" si="1192"/>
        <v>0</v>
      </c>
      <c r="G1155" s="1236">
        <f t="shared" si="1192"/>
        <v>0</v>
      </c>
      <c r="H1155" s="1205">
        <f t="shared" si="1192"/>
        <v>0</v>
      </c>
      <c r="I1155" s="1193">
        <f t="shared" si="1189"/>
        <v>0</v>
      </c>
      <c r="J1155" s="1717"/>
      <c r="K1155" t="s">
        <v>4272</v>
      </c>
    </row>
    <row r="1156" spans="1:11" customFormat="1" x14ac:dyDescent="0.25">
      <c r="A1156" s="3472"/>
      <c r="B1156" s="1203" t="s">
        <v>4273</v>
      </c>
      <c r="C1156" s="1237"/>
      <c r="D1156" s="1237"/>
      <c r="E1156" s="1264"/>
      <c r="F1156" s="1237"/>
      <c r="G1156" s="1237"/>
      <c r="H1156" s="1204">
        <f>SUM(C1156:G1156)</f>
        <v>0</v>
      </c>
      <c r="I1156" s="1206" t="e">
        <f>AVERAGE(C1156:G1156)</f>
        <v>#DIV/0!</v>
      </c>
      <c r="J1156" s="1718"/>
      <c r="K1156" s="27" t="s">
        <v>4274</v>
      </c>
    </row>
    <row r="1157" spans="1:11" customFormat="1" x14ac:dyDescent="0.25">
      <c r="A1157" s="3472"/>
      <c r="B1157" s="845" t="s">
        <v>4275</v>
      </c>
      <c r="C1157" s="1236">
        <f t="shared" ref="C1157:H1157" si="1193">C1156/C28</f>
        <v>0</v>
      </c>
      <c r="D1157" s="1236">
        <f t="shared" si="1193"/>
        <v>0</v>
      </c>
      <c r="E1157" s="1263">
        <f t="shared" si="1193"/>
        <v>0</v>
      </c>
      <c r="F1157" s="1236">
        <f t="shared" si="1193"/>
        <v>0</v>
      </c>
      <c r="G1157" s="1236">
        <f t="shared" si="1193"/>
        <v>0</v>
      </c>
      <c r="H1157" s="1192">
        <f t="shared" si="1193"/>
        <v>0</v>
      </c>
      <c r="I1157" s="1193">
        <f t="shared" ref="I1157:I1160" si="1194">AVERAGE(C1157:G1157)</f>
        <v>0</v>
      </c>
      <c r="J1157" s="1717"/>
      <c r="K1157" t="s">
        <v>4276</v>
      </c>
    </row>
    <row r="1158" spans="1:11" customFormat="1" x14ac:dyDescent="0.25">
      <c r="A1158" s="3472"/>
      <c r="B1158" s="845" t="s">
        <v>4277</v>
      </c>
      <c r="C1158" s="1236">
        <f t="shared" ref="C1158:H1158" si="1195">C1156/C45</f>
        <v>0</v>
      </c>
      <c r="D1158" s="1236">
        <f t="shared" si="1195"/>
        <v>0</v>
      </c>
      <c r="E1158" s="1263">
        <f t="shared" si="1195"/>
        <v>0</v>
      </c>
      <c r="F1158" s="1236">
        <f t="shared" si="1195"/>
        <v>0</v>
      </c>
      <c r="G1158" s="1236">
        <f t="shared" si="1195"/>
        <v>0</v>
      </c>
      <c r="H1158" s="1192">
        <f t="shared" si="1195"/>
        <v>0</v>
      </c>
      <c r="I1158" s="1193">
        <f t="shared" si="1194"/>
        <v>0</v>
      </c>
      <c r="J1158" s="1717"/>
      <c r="K1158" t="s">
        <v>4278</v>
      </c>
    </row>
    <row r="1159" spans="1:11" customFormat="1" x14ac:dyDescent="0.25">
      <c r="A1159" s="3472"/>
      <c r="B1159" s="845" t="s">
        <v>4279</v>
      </c>
      <c r="C1159" s="1236">
        <f t="shared" ref="C1159:H1159" si="1196">C1156/C33</f>
        <v>0</v>
      </c>
      <c r="D1159" s="1236">
        <f t="shared" si="1196"/>
        <v>0</v>
      </c>
      <c r="E1159" s="1263">
        <f t="shared" si="1196"/>
        <v>0</v>
      </c>
      <c r="F1159" s="1236">
        <f t="shared" si="1196"/>
        <v>0</v>
      </c>
      <c r="G1159" s="1236">
        <f t="shared" si="1196"/>
        <v>0</v>
      </c>
      <c r="H1159" s="1192">
        <f t="shared" si="1196"/>
        <v>0</v>
      </c>
      <c r="I1159" s="1193">
        <f t="shared" si="1194"/>
        <v>0</v>
      </c>
      <c r="J1159" s="1717"/>
      <c r="K1159" t="s">
        <v>4280</v>
      </c>
    </row>
    <row r="1160" spans="1:11" customFormat="1" x14ac:dyDescent="0.25">
      <c r="A1160" s="3472"/>
      <c r="B1160" s="845" t="s">
        <v>4281</v>
      </c>
      <c r="C1160" s="1236">
        <f t="shared" ref="C1160:H1160" si="1197">C1156/C39</f>
        <v>0</v>
      </c>
      <c r="D1160" s="1236">
        <f t="shared" si="1197"/>
        <v>0</v>
      </c>
      <c r="E1160" s="1263">
        <f t="shared" si="1197"/>
        <v>0</v>
      </c>
      <c r="F1160" s="1236">
        <f t="shared" si="1197"/>
        <v>0</v>
      </c>
      <c r="G1160" s="1236">
        <f t="shared" si="1197"/>
        <v>0</v>
      </c>
      <c r="H1160" s="1192">
        <f t="shared" si="1197"/>
        <v>0</v>
      </c>
      <c r="I1160" s="1193">
        <f t="shared" si="1194"/>
        <v>0</v>
      </c>
      <c r="J1160" s="1717"/>
      <c r="K1160" t="s">
        <v>4282</v>
      </c>
    </row>
    <row r="1161" spans="1:11" customFormat="1" x14ac:dyDescent="0.25">
      <c r="A1161" s="3472"/>
      <c r="B1161" s="1203" t="s">
        <v>4283</v>
      </c>
      <c r="C1161" s="1237"/>
      <c r="D1161" s="1237"/>
      <c r="E1161" s="1264"/>
      <c r="F1161" s="1237"/>
      <c r="G1161" s="1237"/>
      <c r="H1161" s="1204">
        <f>SUM(C1161:G1161)</f>
        <v>0</v>
      </c>
      <c r="I1161" s="1206" t="e">
        <f>AVERAGE(C1161:G1161)</f>
        <v>#DIV/0!</v>
      </c>
      <c r="J1161" s="1719"/>
      <c r="K1161" s="1178" t="s">
        <v>4284</v>
      </c>
    </row>
    <row r="1162" spans="1:11" customFormat="1" x14ac:dyDescent="0.25">
      <c r="A1162" s="3472"/>
      <c r="B1162" s="845" t="s">
        <v>4285</v>
      </c>
      <c r="C1162" s="1236">
        <f t="shared" ref="C1162:H1162" si="1198">C1161/C54</f>
        <v>0</v>
      </c>
      <c r="D1162" s="1236">
        <f t="shared" si="1198"/>
        <v>0</v>
      </c>
      <c r="E1162" s="1263">
        <f t="shared" si="1198"/>
        <v>0</v>
      </c>
      <c r="F1162" s="1236">
        <f t="shared" si="1198"/>
        <v>0</v>
      </c>
      <c r="G1162" s="1236">
        <f t="shared" si="1198"/>
        <v>0</v>
      </c>
      <c r="H1162" s="1194">
        <f t="shared" si="1198"/>
        <v>0</v>
      </c>
      <c r="I1162" s="1193">
        <f t="shared" ref="I1162:I1165" si="1199">AVERAGE(C1162:G1162)</f>
        <v>0</v>
      </c>
      <c r="J1162" s="1717"/>
      <c r="K1162" t="s">
        <v>4286</v>
      </c>
    </row>
    <row r="1163" spans="1:11" customFormat="1" x14ac:dyDescent="0.25">
      <c r="A1163" s="3472"/>
      <c r="B1163" s="845" t="s">
        <v>4287</v>
      </c>
      <c r="C1163" s="1236">
        <f t="shared" ref="C1163:H1163" si="1200">C1161/C71</f>
        <v>0</v>
      </c>
      <c r="D1163" s="1236">
        <f t="shared" si="1200"/>
        <v>0</v>
      </c>
      <c r="E1163" s="1263">
        <f t="shared" si="1200"/>
        <v>0</v>
      </c>
      <c r="F1163" s="1236">
        <f t="shared" si="1200"/>
        <v>0</v>
      </c>
      <c r="G1163" s="1236">
        <f t="shared" si="1200"/>
        <v>0</v>
      </c>
      <c r="H1163" s="1194">
        <f t="shared" si="1200"/>
        <v>0</v>
      </c>
      <c r="I1163" s="1193">
        <f t="shared" si="1199"/>
        <v>0</v>
      </c>
      <c r="J1163" s="1717"/>
      <c r="K1163" t="s">
        <v>4288</v>
      </c>
    </row>
    <row r="1164" spans="1:11" customFormat="1" x14ac:dyDescent="0.25">
      <c r="A1164" s="3472"/>
      <c r="B1164" s="845" t="s">
        <v>4289</v>
      </c>
      <c r="C1164" s="1243">
        <v>0</v>
      </c>
      <c r="D1164" s="1244">
        <v>0</v>
      </c>
      <c r="E1164" s="1275">
        <v>0</v>
      </c>
      <c r="F1164" s="1236">
        <v>0</v>
      </c>
      <c r="G1164" s="1236">
        <v>0</v>
      </c>
      <c r="H1164" s="1190">
        <f>E1164</f>
        <v>0</v>
      </c>
      <c r="I1164" s="1191">
        <f t="shared" si="1199"/>
        <v>0</v>
      </c>
      <c r="J1164" s="1720"/>
      <c r="K1164" t="s">
        <v>4290</v>
      </c>
    </row>
    <row r="1165" spans="1:11" customFormat="1" x14ac:dyDescent="0.25">
      <c r="A1165" s="3472"/>
      <c r="B1165" s="845" t="s">
        <v>4291</v>
      </c>
      <c r="C1165" s="1236" t="e">
        <f>C1161/C1156</f>
        <v>#DIV/0!</v>
      </c>
      <c r="D1165" s="1236" t="e">
        <f t="shared" ref="D1165:H1165" si="1201">D1161/D1156</f>
        <v>#DIV/0!</v>
      </c>
      <c r="E1165" s="1263" t="e">
        <f t="shared" si="1201"/>
        <v>#DIV/0!</v>
      </c>
      <c r="F1165" s="1236" t="e">
        <f t="shared" si="1201"/>
        <v>#DIV/0!</v>
      </c>
      <c r="G1165" s="1236" t="e">
        <f t="shared" si="1201"/>
        <v>#DIV/0!</v>
      </c>
      <c r="H1165" s="1205" t="e">
        <f t="shared" si="1201"/>
        <v>#DIV/0!</v>
      </c>
      <c r="I1165" s="1191" t="e">
        <f t="shared" si="1199"/>
        <v>#DIV/0!</v>
      </c>
      <c r="J1165" s="1720"/>
      <c r="K1165" t="s">
        <v>4292</v>
      </c>
    </row>
    <row r="1166" spans="1:11" customFormat="1" x14ac:dyDescent="0.25">
      <c r="A1166" s="3472"/>
      <c r="B1166" s="1203" t="s">
        <v>10</v>
      </c>
      <c r="C1166" s="1237"/>
      <c r="D1166" s="1237"/>
      <c r="E1166" s="1264"/>
      <c r="F1166" s="1237"/>
      <c r="G1166" s="1237"/>
      <c r="H1166" s="1204">
        <f>SUM(C1166:G1166)</f>
        <v>0</v>
      </c>
      <c r="I1166" s="1204" t="e">
        <f>AVERAGE(C1166:G1166)</f>
        <v>#DIV/0!</v>
      </c>
      <c r="J1166" s="1721"/>
      <c r="K1166" s="27" t="s">
        <v>4293</v>
      </c>
    </row>
    <row r="1167" spans="1:11" customFormat="1" x14ac:dyDescent="0.25">
      <c r="A1167" s="3472"/>
      <c r="B1167" s="845" t="s">
        <v>4294</v>
      </c>
      <c r="C1167" s="1236">
        <f t="shared" ref="C1167:H1167" si="1202">C1166/C80</f>
        <v>0</v>
      </c>
      <c r="D1167" s="1236">
        <f t="shared" si="1202"/>
        <v>0</v>
      </c>
      <c r="E1167" s="1263">
        <f t="shared" si="1202"/>
        <v>0</v>
      </c>
      <c r="F1167" s="1236">
        <f t="shared" si="1202"/>
        <v>0</v>
      </c>
      <c r="G1167" s="1236">
        <f t="shared" si="1202"/>
        <v>0</v>
      </c>
      <c r="H1167" s="1194">
        <f t="shared" si="1202"/>
        <v>0</v>
      </c>
      <c r="I1167" s="1189">
        <f t="shared" ref="I1167:I1168" si="1203">AVERAGE(C1167:G1167)</f>
        <v>0</v>
      </c>
      <c r="J1167" s="1716"/>
      <c r="K1167" t="s">
        <v>4295</v>
      </c>
    </row>
    <row r="1168" spans="1:11" customFormat="1" x14ac:dyDescent="0.25">
      <c r="A1168" s="3472"/>
      <c r="B1168" s="845" t="s">
        <v>4296</v>
      </c>
      <c r="C1168" s="1236">
        <f t="shared" ref="C1168:H1168" si="1204">C1166/C97</f>
        <v>0</v>
      </c>
      <c r="D1168" s="1236">
        <f t="shared" si="1204"/>
        <v>0</v>
      </c>
      <c r="E1168" s="1263">
        <f t="shared" si="1204"/>
        <v>0</v>
      </c>
      <c r="F1168" s="1236">
        <f t="shared" si="1204"/>
        <v>0</v>
      </c>
      <c r="G1168" s="1236">
        <f t="shared" si="1204"/>
        <v>0</v>
      </c>
      <c r="H1168" s="1194">
        <f t="shared" si="1204"/>
        <v>0</v>
      </c>
      <c r="I1168" s="1189">
        <f t="shared" si="1203"/>
        <v>0</v>
      </c>
      <c r="J1168" s="1716"/>
      <c r="K1168" t="s">
        <v>4297</v>
      </c>
    </row>
    <row r="1169" spans="1:11" customFormat="1" x14ac:dyDescent="0.25">
      <c r="A1169" s="3472"/>
      <c r="B1169" s="1203" t="s">
        <v>14</v>
      </c>
      <c r="C1169" s="1237"/>
      <c r="D1169" s="1237"/>
      <c r="E1169" s="1246">
        <f>SG!J506</f>
        <v>1</v>
      </c>
      <c r="F1169" s="1237"/>
      <c r="G1169" s="1237"/>
      <c r="H1169" s="1204">
        <f>SUM(C1169:G1169)</f>
        <v>1</v>
      </c>
      <c r="I1169" s="1221">
        <f>AVERAGE(C1169:G1169)</f>
        <v>1</v>
      </c>
      <c r="J1169" s="1722"/>
      <c r="K1169" s="27" t="s">
        <v>4298</v>
      </c>
    </row>
    <row r="1170" spans="1:11" customFormat="1" x14ac:dyDescent="0.25">
      <c r="A1170" s="3472"/>
      <c r="B1170" s="845" t="s">
        <v>4299</v>
      </c>
      <c r="C1170" s="1236">
        <f t="shared" ref="C1170:H1170" si="1205">C1169/C106</f>
        <v>0</v>
      </c>
      <c r="D1170" s="1236">
        <f t="shared" si="1205"/>
        <v>0</v>
      </c>
      <c r="E1170" s="1186">
        <f t="shared" si="1205"/>
        <v>1.3089005235602095E-3</v>
      </c>
      <c r="F1170" s="1236">
        <f t="shared" si="1205"/>
        <v>0</v>
      </c>
      <c r="G1170" s="1236">
        <f t="shared" si="1205"/>
        <v>0</v>
      </c>
      <c r="H1170" s="1194">
        <f t="shared" si="1205"/>
        <v>2.6881720430107527E-4</v>
      </c>
      <c r="I1170" s="1189">
        <f t="shared" ref="I1170:I1173" si="1206">AVERAGE(C1170:G1170)</f>
        <v>2.6178010471204191E-4</v>
      </c>
      <c r="J1170" s="1716"/>
      <c r="K1170" t="s">
        <v>4300</v>
      </c>
    </row>
    <row r="1171" spans="1:11" customFormat="1" x14ac:dyDescent="0.25">
      <c r="A1171" s="3472"/>
      <c r="B1171" s="845" t="s">
        <v>4301</v>
      </c>
      <c r="C1171" s="1236">
        <f t="shared" ref="C1171:H1171" si="1207">C1169/C123</f>
        <v>0</v>
      </c>
      <c r="D1171" s="1236">
        <f t="shared" si="1207"/>
        <v>0</v>
      </c>
      <c r="E1171" s="1186">
        <f t="shared" si="1207"/>
        <v>2.2123893805309734E-3</v>
      </c>
      <c r="F1171" s="1236">
        <f t="shared" si="1207"/>
        <v>0</v>
      </c>
      <c r="G1171" s="1236">
        <f t="shared" si="1207"/>
        <v>0</v>
      </c>
      <c r="H1171" s="1194">
        <f t="shared" si="1207"/>
        <v>5.3937432578209273E-4</v>
      </c>
      <c r="I1171" s="1189">
        <f t="shared" si="1206"/>
        <v>4.4247787610619468E-4</v>
      </c>
      <c r="J1171" s="1716"/>
      <c r="K1171" t="s">
        <v>4302</v>
      </c>
    </row>
    <row r="1172" spans="1:11" customFormat="1" x14ac:dyDescent="0.25">
      <c r="A1172" s="3472"/>
      <c r="B1172" s="845" t="s">
        <v>4303</v>
      </c>
      <c r="C1172" s="1236">
        <f t="shared" ref="C1172:H1172" si="1208">C1169/C111</f>
        <v>0</v>
      </c>
      <c r="D1172" s="1236">
        <f t="shared" si="1208"/>
        <v>0</v>
      </c>
      <c r="E1172" s="1186">
        <f t="shared" si="1208"/>
        <v>7.3529411764705881E-3</v>
      </c>
      <c r="F1172" s="1236">
        <f t="shared" si="1208"/>
        <v>0</v>
      </c>
      <c r="G1172" s="1236">
        <f t="shared" si="1208"/>
        <v>0</v>
      </c>
      <c r="H1172" s="1194">
        <f t="shared" si="1208"/>
        <v>1.5600624024960999E-3</v>
      </c>
      <c r="I1172" s="1189">
        <f t="shared" si="1206"/>
        <v>1.4705882352941176E-3</v>
      </c>
      <c r="J1172" s="1716"/>
      <c r="K1172" t="s">
        <v>4304</v>
      </c>
    </row>
    <row r="1173" spans="1:11" customFormat="1" x14ac:dyDescent="0.25">
      <c r="A1173" s="3472"/>
      <c r="B1173" s="845" t="s">
        <v>4305</v>
      </c>
      <c r="C1173" s="1236">
        <f t="shared" ref="C1173:H1173" si="1209">C1169/C117</f>
        <v>0</v>
      </c>
      <c r="D1173" s="1236">
        <f t="shared" si="1209"/>
        <v>0</v>
      </c>
      <c r="E1173" s="1186">
        <f t="shared" si="1209"/>
        <v>9.5238095238095247E-3</v>
      </c>
      <c r="F1173" s="1236">
        <f t="shared" si="1209"/>
        <v>0</v>
      </c>
      <c r="G1173" s="1236">
        <f t="shared" si="1209"/>
        <v>0</v>
      </c>
      <c r="H1173" s="1205">
        <f t="shared" si="1209"/>
        <v>2.5575447570332483E-3</v>
      </c>
      <c r="I1173" s="1193">
        <f t="shared" si="1206"/>
        <v>1.904761904761905E-3</v>
      </c>
      <c r="J1173" s="1717"/>
      <c r="K1173" t="s">
        <v>4306</v>
      </c>
    </row>
    <row r="1174" spans="1:11" customFormat="1" x14ac:dyDescent="0.25">
      <c r="A1174" s="3472"/>
      <c r="B1174" s="1203" t="s">
        <v>4307</v>
      </c>
      <c r="C1174" s="1238"/>
      <c r="D1174" s="1238"/>
      <c r="E1174" s="1265"/>
      <c r="F1174" s="1238"/>
      <c r="G1174" s="1238"/>
      <c r="H1174" s="1206" t="e">
        <f>H1151/H1166</f>
        <v>#DIV/0!</v>
      </c>
      <c r="I1174" s="1206" t="e">
        <f>AVERAGE(C1174:G1174)</f>
        <v>#DIV/0!</v>
      </c>
      <c r="J1174" s="1718"/>
      <c r="K1174" s="27" t="s">
        <v>4308</v>
      </c>
    </row>
    <row r="1175" spans="1:11" customFormat="1" x14ac:dyDescent="0.25">
      <c r="A1175" s="3472"/>
      <c r="B1175" s="845" t="s">
        <v>4223</v>
      </c>
      <c r="C1175" s="1239">
        <f t="shared" ref="C1175:H1175" si="1210">C1174/C132</f>
        <v>0</v>
      </c>
      <c r="D1175" s="1239">
        <f t="shared" si="1210"/>
        <v>0</v>
      </c>
      <c r="E1175" s="1266">
        <f t="shared" si="1210"/>
        <v>0</v>
      </c>
      <c r="F1175" s="1239">
        <f t="shared" si="1210"/>
        <v>0</v>
      </c>
      <c r="G1175" s="1239">
        <f t="shared" si="1210"/>
        <v>0</v>
      </c>
      <c r="H1175" s="1177" t="e">
        <f t="shared" si="1210"/>
        <v>#DIV/0!</v>
      </c>
      <c r="I1175" s="1198">
        <f>AVERAGE(C1175:G1175)</f>
        <v>0</v>
      </c>
      <c r="J1175" s="1723"/>
      <c r="K1175" t="s">
        <v>4309</v>
      </c>
    </row>
    <row r="1176" spans="1:11" customFormat="1" x14ac:dyDescent="0.25">
      <c r="A1176" s="3472"/>
      <c r="B1176" s="845" t="s">
        <v>4224</v>
      </c>
      <c r="C1176" s="1239">
        <f t="shared" ref="C1176:H1176" si="1211">C1174/C135</f>
        <v>0</v>
      </c>
      <c r="D1176" s="1239">
        <f t="shared" si="1211"/>
        <v>0</v>
      </c>
      <c r="E1176" s="1266">
        <f t="shared" si="1211"/>
        <v>0</v>
      </c>
      <c r="F1176" s="1239">
        <f t="shared" si="1211"/>
        <v>0</v>
      </c>
      <c r="G1176" s="1239">
        <f t="shared" si="1211"/>
        <v>0</v>
      </c>
      <c r="H1176" s="1177" t="e">
        <f t="shared" si="1211"/>
        <v>#DIV/0!</v>
      </c>
      <c r="I1176" s="1198">
        <f t="shared" ref="I1176:I1177" si="1212">AVERAGE(C1176:G1176)</f>
        <v>0</v>
      </c>
      <c r="J1176" s="1723"/>
      <c r="K1176" t="s">
        <v>4310</v>
      </c>
    </row>
    <row r="1177" spans="1:11" customFormat="1" x14ac:dyDescent="0.25">
      <c r="A1177" s="3472"/>
      <c r="B1177" s="845" t="s">
        <v>4311</v>
      </c>
      <c r="C1177" s="1239">
        <f t="shared" ref="C1177:H1177" si="1213">C1174/C152</f>
        <v>0</v>
      </c>
      <c r="D1177" s="1239">
        <f t="shared" si="1213"/>
        <v>0</v>
      </c>
      <c r="E1177" s="1266">
        <f t="shared" si="1213"/>
        <v>0</v>
      </c>
      <c r="F1177" s="1239">
        <f t="shared" si="1213"/>
        <v>0</v>
      </c>
      <c r="G1177" s="1239">
        <f t="shared" si="1213"/>
        <v>0</v>
      </c>
      <c r="H1177" s="1177" t="e">
        <f t="shared" si="1213"/>
        <v>#DIV/0!</v>
      </c>
      <c r="I1177" s="1198">
        <f t="shared" si="1212"/>
        <v>0</v>
      </c>
      <c r="J1177" s="1723"/>
      <c r="K1177" t="s">
        <v>4312</v>
      </c>
    </row>
    <row r="1178" spans="1:11" customFormat="1" x14ac:dyDescent="0.25">
      <c r="A1178" s="3472"/>
      <c r="B1178" s="1203" t="s">
        <v>4313</v>
      </c>
      <c r="C1178" s="1238"/>
      <c r="D1178" s="1238"/>
      <c r="E1178" s="1265"/>
      <c r="F1178" s="1238"/>
      <c r="G1178" s="1238"/>
      <c r="H1178" s="1206" t="e">
        <f>H1156/H1166</f>
        <v>#DIV/0!</v>
      </c>
      <c r="I1178" s="1206" t="e">
        <f>AVERAGE(C1178:G1178)</f>
        <v>#DIV/0!</v>
      </c>
      <c r="J1178" s="1718"/>
      <c r="K1178" s="27" t="s">
        <v>4314</v>
      </c>
    </row>
    <row r="1179" spans="1:11" s="1" customFormat="1" x14ac:dyDescent="0.25">
      <c r="A1179" s="3472"/>
      <c r="B1179" s="845" t="s">
        <v>4223</v>
      </c>
      <c r="C1179" s="1239">
        <f t="shared" ref="C1179:H1179" si="1214">C1178/C158</f>
        <v>0</v>
      </c>
      <c r="D1179" s="1239">
        <f t="shared" si="1214"/>
        <v>0</v>
      </c>
      <c r="E1179" s="1266">
        <f t="shared" si="1214"/>
        <v>0</v>
      </c>
      <c r="F1179" s="1239">
        <f t="shared" si="1214"/>
        <v>0</v>
      </c>
      <c r="G1179" s="1239">
        <f t="shared" si="1214"/>
        <v>0</v>
      </c>
      <c r="H1179" s="1177" t="e">
        <f t="shared" si="1214"/>
        <v>#DIV/0!</v>
      </c>
      <c r="I1179" s="1198">
        <f t="shared" ref="I1179:I1181" si="1215">AVERAGE(C1179:G1179)</f>
        <v>0</v>
      </c>
      <c r="J1179" s="1723"/>
      <c r="K1179" t="s">
        <v>4315</v>
      </c>
    </row>
    <row r="1180" spans="1:11" s="1" customFormat="1" x14ac:dyDescent="0.25">
      <c r="A1180" s="3472"/>
      <c r="B1180" s="845" t="s">
        <v>4224</v>
      </c>
      <c r="C1180" s="1239">
        <f t="shared" ref="C1180:H1180" si="1216">C1178/C175</f>
        <v>0</v>
      </c>
      <c r="D1180" s="1239">
        <f t="shared" si="1216"/>
        <v>0</v>
      </c>
      <c r="E1180" s="1266">
        <f t="shared" si="1216"/>
        <v>0</v>
      </c>
      <c r="F1180" s="1239">
        <f t="shared" si="1216"/>
        <v>0</v>
      </c>
      <c r="G1180" s="1239">
        <f t="shared" si="1216"/>
        <v>0</v>
      </c>
      <c r="H1180" s="1177" t="e">
        <f t="shared" si="1216"/>
        <v>#DIV/0!</v>
      </c>
      <c r="I1180" s="1198">
        <f t="shared" si="1215"/>
        <v>0</v>
      </c>
      <c r="J1180" s="1723"/>
      <c r="K1180" t="s">
        <v>4316</v>
      </c>
    </row>
    <row r="1181" spans="1:11" s="1" customFormat="1" x14ac:dyDescent="0.25">
      <c r="A1181" s="3472"/>
      <c r="B1181" s="845" t="s">
        <v>4311</v>
      </c>
      <c r="C1181" s="1239">
        <f t="shared" ref="C1181:H1181" si="1217">C1178/C178</f>
        <v>0</v>
      </c>
      <c r="D1181" s="1239">
        <f t="shared" si="1217"/>
        <v>0</v>
      </c>
      <c r="E1181" s="1266">
        <f t="shared" si="1217"/>
        <v>0</v>
      </c>
      <c r="F1181" s="1239">
        <f t="shared" si="1217"/>
        <v>0</v>
      </c>
      <c r="G1181" s="1239">
        <f t="shared" si="1217"/>
        <v>0</v>
      </c>
      <c r="H1181" s="1177" t="e">
        <f t="shared" si="1217"/>
        <v>#DIV/0!</v>
      </c>
      <c r="I1181" s="1198">
        <f t="shared" si="1215"/>
        <v>0</v>
      </c>
      <c r="J1181" s="1723"/>
      <c r="K1181" t="s">
        <v>4317</v>
      </c>
    </row>
    <row r="1182" spans="1:11" customFormat="1" x14ac:dyDescent="0.25">
      <c r="A1182" s="3472"/>
      <c r="B1182" s="1203" t="s">
        <v>4318</v>
      </c>
      <c r="C1182" s="1238"/>
      <c r="D1182" s="1238"/>
      <c r="E1182" s="1265"/>
      <c r="F1182" s="1238"/>
      <c r="G1182" s="1238"/>
      <c r="H1182" s="1206" t="e">
        <f>H1156/H1151</f>
        <v>#DIV/0!</v>
      </c>
      <c r="I1182" s="1206" t="e">
        <f>AVERAGE(C1182:G1182)</f>
        <v>#DIV/0!</v>
      </c>
      <c r="J1182" s="1718"/>
      <c r="K1182" s="27" t="s">
        <v>4319</v>
      </c>
    </row>
    <row r="1183" spans="1:11" customFormat="1" x14ac:dyDescent="0.25">
      <c r="A1183" s="3472"/>
      <c r="B1183" s="1181" t="s">
        <v>4223</v>
      </c>
      <c r="C1183" s="1239">
        <f t="shared" ref="C1183:H1183" si="1218">C1182/C210</f>
        <v>0</v>
      </c>
      <c r="D1183" s="1239">
        <f t="shared" si="1218"/>
        <v>0</v>
      </c>
      <c r="E1183" s="1266">
        <f t="shared" si="1218"/>
        <v>0</v>
      </c>
      <c r="F1183" s="1239">
        <f t="shared" si="1218"/>
        <v>0</v>
      </c>
      <c r="G1183" s="1239">
        <f t="shared" si="1218"/>
        <v>0</v>
      </c>
      <c r="H1183" s="1177" t="e">
        <f t="shared" si="1218"/>
        <v>#DIV/0!</v>
      </c>
      <c r="I1183" s="1198">
        <f t="shared" ref="I1183:I1185" si="1219">AVERAGE(C1183:G1183)</f>
        <v>0</v>
      </c>
      <c r="J1183" s="1723"/>
      <c r="K1183" t="s">
        <v>4320</v>
      </c>
    </row>
    <row r="1184" spans="1:11" customFormat="1" x14ac:dyDescent="0.25">
      <c r="A1184" s="3472"/>
      <c r="B1184" s="1181" t="s">
        <v>4224</v>
      </c>
      <c r="C1184" s="1239">
        <f t="shared" ref="C1184:H1184" si="1220">C1182/C227</f>
        <v>0</v>
      </c>
      <c r="D1184" s="1239">
        <f t="shared" si="1220"/>
        <v>0</v>
      </c>
      <c r="E1184" s="1266">
        <f t="shared" si="1220"/>
        <v>0</v>
      </c>
      <c r="F1184" s="1239">
        <f t="shared" si="1220"/>
        <v>0</v>
      </c>
      <c r="G1184" s="1239">
        <f t="shared" si="1220"/>
        <v>0</v>
      </c>
      <c r="H1184" s="1177" t="e">
        <f t="shared" si="1220"/>
        <v>#DIV/0!</v>
      </c>
      <c r="I1184" s="1198">
        <f t="shared" si="1219"/>
        <v>0</v>
      </c>
      <c r="J1184" s="1723"/>
      <c r="K1184" t="s">
        <v>4321</v>
      </c>
    </row>
    <row r="1185" spans="1:11" customFormat="1" x14ac:dyDescent="0.25">
      <c r="A1185" s="3472"/>
      <c r="B1185" s="1181" t="s">
        <v>4311</v>
      </c>
      <c r="C1185" s="1239">
        <f t="shared" ref="C1185:H1185" si="1221">C1182/C230</f>
        <v>0</v>
      </c>
      <c r="D1185" s="1239">
        <f t="shared" si="1221"/>
        <v>0</v>
      </c>
      <c r="E1185" s="1266">
        <f t="shared" si="1221"/>
        <v>0</v>
      </c>
      <c r="F1185" s="1239">
        <f t="shared" si="1221"/>
        <v>0</v>
      </c>
      <c r="G1185" s="1239">
        <f t="shared" si="1221"/>
        <v>0</v>
      </c>
      <c r="H1185" s="1177" t="e">
        <f t="shared" si="1221"/>
        <v>#DIV/0!</v>
      </c>
      <c r="I1185" s="1198">
        <f t="shared" si="1219"/>
        <v>0</v>
      </c>
      <c r="J1185" s="1723"/>
      <c r="K1185" t="s">
        <v>4322</v>
      </c>
    </row>
    <row r="1186" spans="1:11" customFormat="1" x14ac:dyDescent="0.25">
      <c r="A1186" s="3472"/>
      <c r="B1186" s="1203" t="s">
        <v>4323</v>
      </c>
      <c r="C1186" s="1238"/>
      <c r="D1186" s="1238"/>
      <c r="E1186" s="1265"/>
      <c r="F1186" s="1238"/>
      <c r="G1186" s="1238"/>
      <c r="H1186" s="1206" t="e">
        <f>H1161/H1151</f>
        <v>#DIV/0!</v>
      </c>
      <c r="I1186" s="1206" t="e">
        <f>AVERAGE(C1186:G1186)</f>
        <v>#DIV/0!</v>
      </c>
      <c r="J1186" s="1718"/>
      <c r="K1186" s="27" t="s">
        <v>4324</v>
      </c>
    </row>
    <row r="1187" spans="1:11" customFormat="1" x14ac:dyDescent="0.25">
      <c r="A1187" s="3472"/>
      <c r="B1187" s="1181" t="s">
        <v>4223</v>
      </c>
      <c r="C1187" s="1239">
        <f t="shared" ref="C1187:H1187" si="1222">C1186/C236</f>
        <v>0</v>
      </c>
      <c r="D1187" s="1239">
        <f t="shared" si="1222"/>
        <v>0</v>
      </c>
      <c r="E1187" s="1266">
        <f t="shared" si="1222"/>
        <v>0</v>
      </c>
      <c r="F1187" s="1239">
        <f t="shared" si="1222"/>
        <v>0</v>
      </c>
      <c r="G1187" s="1239">
        <f t="shared" si="1222"/>
        <v>0</v>
      </c>
      <c r="H1187" s="1177" t="e">
        <f t="shared" si="1222"/>
        <v>#DIV/0!</v>
      </c>
      <c r="I1187" s="1198">
        <f t="shared" ref="I1187:I1189" si="1223">AVERAGE(C1187:G1187)</f>
        <v>0</v>
      </c>
      <c r="J1187" s="1723"/>
      <c r="K1187" t="s">
        <v>4325</v>
      </c>
    </row>
    <row r="1188" spans="1:11" customFormat="1" x14ac:dyDescent="0.25">
      <c r="A1188" s="3472"/>
      <c r="B1188" s="1181" t="s">
        <v>4224</v>
      </c>
      <c r="C1188" s="1239">
        <f t="shared" ref="C1188:H1188" si="1224">C1186/C253</f>
        <v>0</v>
      </c>
      <c r="D1188" s="1239">
        <f t="shared" si="1224"/>
        <v>0</v>
      </c>
      <c r="E1188" s="1266">
        <f t="shared" si="1224"/>
        <v>0</v>
      </c>
      <c r="F1188" s="1239">
        <f t="shared" si="1224"/>
        <v>0</v>
      </c>
      <c r="G1188" s="1239">
        <f t="shared" si="1224"/>
        <v>0</v>
      </c>
      <c r="H1188" s="1177" t="e">
        <f t="shared" si="1224"/>
        <v>#DIV/0!</v>
      </c>
      <c r="I1188" s="1198">
        <f t="shared" si="1223"/>
        <v>0</v>
      </c>
      <c r="J1188" s="1723"/>
      <c r="K1188" t="s">
        <v>4326</v>
      </c>
    </row>
    <row r="1189" spans="1:11" customFormat="1" x14ac:dyDescent="0.25">
      <c r="A1189" s="3472"/>
      <c r="B1189" s="1181" t="s">
        <v>4311</v>
      </c>
      <c r="C1189" s="1239">
        <f t="shared" ref="C1189:H1189" si="1225">C1186/C256</f>
        <v>0</v>
      </c>
      <c r="D1189" s="1239">
        <f t="shared" si="1225"/>
        <v>0</v>
      </c>
      <c r="E1189" s="1266">
        <f t="shared" si="1225"/>
        <v>0</v>
      </c>
      <c r="F1189" s="1239">
        <f t="shared" si="1225"/>
        <v>0</v>
      </c>
      <c r="G1189" s="1239">
        <f t="shared" si="1225"/>
        <v>0</v>
      </c>
      <c r="H1189" s="1177" t="e">
        <f t="shared" si="1225"/>
        <v>#DIV/0!</v>
      </c>
      <c r="I1189" s="1198">
        <f t="shared" si="1223"/>
        <v>0</v>
      </c>
      <c r="J1189" s="1723"/>
      <c r="K1189" t="s">
        <v>4327</v>
      </c>
    </row>
    <row r="1190" spans="1:11" customFormat="1" x14ac:dyDescent="0.25">
      <c r="A1190" s="3472"/>
      <c r="B1190" s="1203" t="s">
        <v>4328</v>
      </c>
      <c r="C1190" s="1240"/>
      <c r="D1190" s="1240"/>
      <c r="E1190" s="1267"/>
      <c r="F1190" s="1240"/>
      <c r="G1190" s="1240"/>
      <c r="H1190" s="1212">
        <f>H1166/H1169</f>
        <v>0</v>
      </c>
      <c r="I1190" s="1212" t="e">
        <f>AVERAGE(C1190:G1190)</f>
        <v>#DIV/0!</v>
      </c>
      <c r="J1190" s="1724"/>
      <c r="K1190" s="27" t="s">
        <v>4329</v>
      </c>
    </row>
    <row r="1191" spans="1:11" customFormat="1" x14ac:dyDescent="0.25">
      <c r="A1191" s="3472"/>
      <c r="B1191" s="1181" t="s">
        <v>4223</v>
      </c>
      <c r="C1191" s="1239">
        <f t="shared" ref="C1191:H1191" si="1226">C1190/C262</f>
        <v>0</v>
      </c>
      <c r="D1191" s="1239">
        <f t="shared" si="1226"/>
        <v>0</v>
      </c>
      <c r="E1191" s="1266">
        <f t="shared" si="1226"/>
        <v>0</v>
      </c>
      <c r="F1191" s="1239">
        <f t="shared" si="1226"/>
        <v>0</v>
      </c>
      <c r="G1191" s="1239">
        <f t="shared" si="1226"/>
        <v>0</v>
      </c>
      <c r="H1191" s="1177">
        <f t="shared" si="1226"/>
        <v>0</v>
      </c>
      <c r="I1191" s="1198">
        <f t="shared" ref="I1191:I1193" si="1227">AVERAGE(C1191:G1191)</f>
        <v>0</v>
      </c>
      <c r="J1191" s="1723"/>
      <c r="K1191" t="s">
        <v>4330</v>
      </c>
    </row>
    <row r="1192" spans="1:11" customFormat="1" x14ac:dyDescent="0.25">
      <c r="A1192" s="3472"/>
      <c r="B1192" s="1181" t="s">
        <v>4224</v>
      </c>
      <c r="C1192" s="1239">
        <f t="shared" ref="C1192:H1192" si="1228">C1190/C279</f>
        <v>0</v>
      </c>
      <c r="D1192" s="1239">
        <f t="shared" si="1228"/>
        <v>0</v>
      </c>
      <c r="E1192" s="1266">
        <f t="shared" si="1228"/>
        <v>0</v>
      </c>
      <c r="F1192" s="1239">
        <f t="shared" si="1228"/>
        <v>0</v>
      </c>
      <c r="G1192" s="1239">
        <f t="shared" si="1228"/>
        <v>0</v>
      </c>
      <c r="H1192" s="1177">
        <f t="shared" si="1228"/>
        <v>0</v>
      </c>
      <c r="I1192" s="1198">
        <f t="shared" si="1227"/>
        <v>0</v>
      </c>
      <c r="J1192" s="1723"/>
      <c r="K1192" t="s">
        <v>4331</v>
      </c>
    </row>
    <row r="1193" spans="1:11" customFormat="1" x14ac:dyDescent="0.25">
      <c r="A1193" s="3472"/>
      <c r="B1193" s="1181" t="s">
        <v>4311</v>
      </c>
      <c r="C1193" s="1239">
        <f t="shared" ref="C1193:H1193" si="1229">C1190/C282</f>
        <v>0</v>
      </c>
      <c r="D1193" s="1239">
        <f t="shared" si="1229"/>
        <v>0</v>
      </c>
      <c r="E1193" s="1266">
        <f t="shared" si="1229"/>
        <v>0</v>
      </c>
      <c r="F1193" s="1239">
        <f t="shared" si="1229"/>
        <v>0</v>
      </c>
      <c r="G1193" s="1239">
        <f t="shared" si="1229"/>
        <v>0</v>
      </c>
      <c r="H1193" s="1177">
        <f t="shared" si="1229"/>
        <v>0</v>
      </c>
      <c r="I1193" s="1198">
        <f t="shared" si="1227"/>
        <v>0</v>
      </c>
      <c r="J1193" s="1723"/>
      <c r="K1193" t="s">
        <v>4332</v>
      </c>
    </row>
    <row r="1194" spans="1:11" customFormat="1" x14ac:dyDescent="0.25">
      <c r="A1194" s="3472"/>
      <c r="B1194" s="1203" t="s">
        <v>4333</v>
      </c>
      <c r="C1194" s="1241"/>
      <c r="D1194" s="1241"/>
      <c r="E1194" s="1268"/>
      <c r="F1194" s="1241"/>
      <c r="G1194" s="1241"/>
      <c r="H1194" s="1213">
        <f>H1151/H1169</f>
        <v>0</v>
      </c>
      <c r="I1194" s="1213" t="e">
        <f>AVERAGE(C1194:G1194)</f>
        <v>#DIV/0!</v>
      </c>
      <c r="J1194" s="1725"/>
      <c r="K1194" s="27" t="s">
        <v>4334</v>
      </c>
    </row>
    <row r="1195" spans="1:11" customFormat="1" x14ac:dyDescent="0.25">
      <c r="A1195" s="3472"/>
      <c r="B1195" s="1181" t="s">
        <v>4223</v>
      </c>
      <c r="C1195" s="1239">
        <f t="shared" ref="C1195:H1195" si="1230">C1194/C288</f>
        <v>0</v>
      </c>
      <c r="D1195" s="1239">
        <f t="shared" si="1230"/>
        <v>0</v>
      </c>
      <c r="E1195" s="1266">
        <f t="shared" si="1230"/>
        <v>0</v>
      </c>
      <c r="F1195" s="1239">
        <f t="shared" si="1230"/>
        <v>0</v>
      </c>
      <c r="G1195" s="1239">
        <f t="shared" si="1230"/>
        <v>0</v>
      </c>
      <c r="H1195" s="1177">
        <f t="shared" si="1230"/>
        <v>0</v>
      </c>
      <c r="I1195" s="1198">
        <f t="shared" ref="I1195:I1205" si="1231">AVERAGE(C1195:G1195)</f>
        <v>0</v>
      </c>
      <c r="J1195" s="1723"/>
      <c r="K1195" t="s">
        <v>4335</v>
      </c>
    </row>
    <row r="1196" spans="1:11" customFormat="1" x14ac:dyDescent="0.25">
      <c r="A1196" s="3472"/>
      <c r="B1196" s="1181" t="s">
        <v>4224</v>
      </c>
      <c r="C1196" s="1239">
        <f t="shared" ref="C1196:H1196" si="1232">C1194/C305</f>
        <v>0</v>
      </c>
      <c r="D1196" s="1239">
        <f t="shared" si="1232"/>
        <v>0</v>
      </c>
      <c r="E1196" s="1266">
        <f t="shared" si="1232"/>
        <v>0</v>
      </c>
      <c r="F1196" s="1239">
        <f t="shared" si="1232"/>
        <v>0</v>
      </c>
      <c r="G1196" s="1239">
        <f t="shared" si="1232"/>
        <v>0</v>
      </c>
      <c r="H1196" s="1177">
        <f t="shared" si="1232"/>
        <v>0</v>
      </c>
      <c r="I1196" s="1198">
        <f t="shared" si="1231"/>
        <v>0</v>
      </c>
      <c r="J1196" s="1723"/>
      <c r="K1196" t="s">
        <v>4336</v>
      </c>
    </row>
    <row r="1197" spans="1:11" customFormat="1" x14ac:dyDescent="0.25">
      <c r="A1197" s="3472"/>
      <c r="B1197" s="1181" t="s">
        <v>4311</v>
      </c>
      <c r="C1197" s="1239">
        <f t="shared" ref="C1197:H1197" si="1233">C1194/C308</f>
        <v>0</v>
      </c>
      <c r="D1197" s="1239">
        <f t="shared" si="1233"/>
        <v>0</v>
      </c>
      <c r="E1197" s="1266">
        <f t="shared" si="1233"/>
        <v>0</v>
      </c>
      <c r="F1197" s="1239">
        <f t="shared" si="1233"/>
        <v>0</v>
      </c>
      <c r="G1197" s="1239">
        <f t="shared" si="1233"/>
        <v>0</v>
      </c>
      <c r="H1197" s="1177">
        <f t="shared" si="1233"/>
        <v>0</v>
      </c>
      <c r="I1197" s="1198">
        <f t="shared" si="1231"/>
        <v>0</v>
      </c>
      <c r="J1197" s="1723"/>
      <c r="K1197" t="s">
        <v>4337</v>
      </c>
    </row>
    <row r="1198" spans="1:11" s="325" customFormat="1" x14ac:dyDescent="0.25">
      <c r="A1198" s="3472"/>
      <c r="B1198" s="1203" t="s">
        <v>4338</v>
      </c>
      <c r="C1198" s="1238"/>
      <c r="D1198" s="1238"/>
      <c r="E1198" s="1265"/>
      <c r="F1198" s="1238"/>
      <c r="G1198" s="1238"/>
      <c r="H1198" s="1206">
        <f t="shared" ref="H1198" si="1234">H1156/H1169</f>
        <v>0</v>
      </c>
      <c r="I1198" s="1206" t="e">
        <f t="shared" si="1231"/>
        <v>#DIV/0!</v>
      </c>
      <c r="J1198" s="1718"/>
      <c r="K1198" s="1220" t="s">
        <v>4339</v>
      </c>
    </row>
    <row r="1199" spans="1:11" s="325" customFormat="1" x14ac:dyDescent="0.25">
      <c r="A1199" s="3472"/>
      <c r="B1199" s="1182" t="s">
        <v>4223</v>
      </c>
      <c r="C1199" s="1239">
        <f t="shared" ref="C1199:H1199" si="1235">C1198/C314</f>
        <v>0</v>
      </c>
      <c r="D1199" s="1239">
        <f t="shared" si="1235"/>
        <v>0</v>
      </c>
      <c r="E1199" s="1266">
        <f t="shared" si="1235"/>
        <v>0</v>
      </c>
      <c r="F1199" s="1239">
        <f t="shared" si="1235"/>
        <v>0</v>
      </c>
      <c r="G1199" s="1239">
        <f t="shared" si="1235"/>
        <v>0</v>
      </c>
      <c r="H1199" s="1199">
        <f t="shared" si="1235"/>
        <v>0</v>
      </c>
      <c r="I1199" s="1198">
        <f t="shared" si="1231"/>
        <v>0</v>
      </c>
      <c r="J1199" s="1723"/>
      <c r="K1199" s="325" t="s">
        <v>4340</v>
      </c>
    </row>
    <row r="1200" spans="1:11" x14ac:dyDescent="0.25">
      <c r="A1200" s="3472"/>
      <c r="B1200" s="1182" t="s">
        <v>4224</v>
      </c>
      <c r="C1200" s="1239">
        <f t="shared" ref="C1200:H1200" si="1236">C1198/C331</f>
        <v>0</v>
      </c>
      <c r="D1200" s="1239">
        <f t="shared" si="1236"/>
        <v>0</v>
      </c>
      <c r="E1200" s="1266">
        <f t="shared" si="1236"/>
        <v>0</v>
      </c>
      <c r="F1200" s="1239">
        <f t="shared" si="1236"/>
        <v>0</v>
      </c>
      <c r="G1200" s="1239">
        <f t="shared" si="1236"/>
        <v>0</v>
      </c>
      <c r="H1200" s="1200">
        <f t="shared" si="1236"/>
        <v>0</v>
      </c>
      <c r="I1200" s="1198">
        <f t="shared" si="1231"/>
        <v>0</v>
      </c>
      <c r="J1200" s="1723"/>
      <c r="K1200" s="325" t="s">
        <v>4341</v>
      </c>
    </row>
    <row r="1201" spans="1:11" x14ac:dyDescent="0.25">
      <c r="A1201" s="3472"/>
      <c r="B1201" s="1182" t="s">
        <v>4311</v>
      </c>
      <c r="C1201" s="1239">
        <f t="shared" ref="C1201:H1201" si="1237">C1198/C334</f>
        <v>0</v>
      </c>
      <c r="D1201" s="1239">
        <f t="shared" si="1237"/>
        <v>0</v>
      </c>
      <c r="E1201" s="1266">
        <f t="shared" si="1237"/>
        <v>0</v>
      </c>
      <c r="F1201" s="1239">
        <f t="shared" si="1237"/>
        <v>0</v>
      </c>
      <c r="G1201" s="1239">
        <f t="shared" si="1237"/>
        <v>0</v>
      </c>
      <c r="H1201" s="1199">
        <f t="shared" si="1237"/>
        <v>0</v>
      </c>
      <c r="I1201" s="1198">
        <f t="shared" si="1231"/>
        <v>0</v>
      </c>
      <c r="J1201" s="1723"/>
      <c r="K1201" s="325" t="s">
        <v>4342</v>
      </c>
    </row>
    <row r="1202" spans="1:11" x14ac:dyDescent="0.25">
      <c r="A1202" s="3472"/>
      <c r="B1202" s="1203" t="s">
        <v>4343</v>
      </c>
      <c r="C1202" s="1238"/>
      <c r="D1202" s="1238"/>
      <c r="E1202" s="1265"/>
      <c r="F1202" s="1238"/>
      <c r="G1202" s="1238"/>
      <c r="H1202" s="1206" t="e">
        <f t="shared" ref="H1202" si="1238">H1161/H1166</f>
        <v>#DIV/0!</v>
      </c>
      <c r="I1202" s="1206" t="e">
        <f t="shared" si="1231"/>
        <v>#DIV/0!</v>
      </c>
      <c r="J1202" s="1718"/>
      <c r="K1202" s="1220" t="s">
        <v>4344</v>
      </c>
    </row>
    <row r="1203" spans="1:11" x14ac:dyDescent="0.25">
      <c r="A1203" s="3472"/>
      <c r="B1203" s="1182" t="s">
        <v>4223</v>
      </c>
      <c r="C1203" s="1239">
        <f t="shared" ref="C1203:H1203" si="1239">C1202/C340</f>
        <v>0</v>
      </c>
      <c r="D1203" s="1239">
        <f t="shared" si="1239"/>
        <v>0</v>
      </c>
      <c r="E1203" s="1266">
        <f t="shared" si="1239"/>
        <v>0</v>
      </c>
      <c r="F1203" s="1239">
        <f t="shared" si="1239"/>
        <v>0</v>
      </c>
      <c r="G1203" s="1239">
        <f t="shared" si="1239"/>
        <v>0</v>
      </c>
      <c r="H1203" s="1199" t="e">
        <f t="shared" si="1239"/>
        <v>#DIV/0!</v>
      </c>
      <c r="I1203" s="1198">
        <f t="shared" si="1231"/>
        <v>0</v>
      </c>
      <c r="J1203" s="1723"/>
      <c r="K1203" s="325" t="s">
        <v>4345</v>
      </c>
    </row>
    <row r="1204" spans="1:11" x14ac:dyDescent="0.25">
      <c r="A1204" s="3472"/>
      <c r="B1204" s="1182" t="s">
        <v>4224</v>
      </c>
      <c r="C1204" s="1239">
        <f t="shared" ref="C1204:H1204" si="1240">C1202/C357</f>
        <v>0</v>
      </c>
      <c r="D1204" s="1239">
        <f t="shared" si="1240"/>
        <v>0</v>
      </c>
      <c r="E1204" s="1266">
        <f t="shared" si="1240"/>
        <v>0</v>
      </c>
      <c r="F1204" s="1239">
        <f t="shared" si="1240"/>
        <v>0</v>
      </c>
      <c r="G1204" s="1239">
        <f t="shared" si="1240"/>
        <v>0</v>
      </c>
      <c r="H1204" s="1199" t="e">
        <f t="shared" si="1240"/>
        <v>#DIV/0!</v>
      </c>
      <c r="I1204" s="1198">
        <f t="shared" si="1231"/>
        <v>0</v>
      </c>
      <c r="J1204" s="1723"/>
      <c r="K1204" s="325" t="s">
        <v>4346</v>
      </c>
    </row>
    <row r="1205" spans="1:11" ht="15.75" thickBot="1" x14ac:dyDescent="0.3">
      <c r="A1205" s="3473"/>
      <c r="B1205" s="1183" t="s">
        <v>4311</v>
      </c>
      <c r="C1205" s="1242">
        <f t="shared" ref="C1205:H1205" si="1241">C1202/C360</f>
        <v>0</v>
      </c>
      <c r="D1205" s="1242">
        <f t="shared" si="1241"/>
        <v>0</v>
      </c>
      <c r="E1205" s="1269">
        <f t="shared" si="1241"/>
        <v>0</v>
      </c>
      <c r="F1205" s="1242">
        <f t="shared" si="1241"/>
        <v>0</v>
      </c>
      <c r="G1205" s="1242">
        <f t="shared" si="1241"/>
        <v>0</v>
      </c>
      <c r="H1205" s="1201" t="e">
        <f t="shared" si="1241"/>
        <v>#DIV/0!</v>
      </c>
      <c r="I1205" s="1202">
        <f t="shared" si="1231"/>
        <v>0</v>
      </c>
      <c r="J1205" s="1723"/>
      <c r="K1205" s="325" t="s">
        <v>4347</v>
      </c>
    </row>
    <row r="1206" spans="1:11" customFormat="1" x14ac:dyDescent="0.25">
      <c r="A1206" s="3471" t="s">
        <v>584</v>
      </c>
      <c r="B1206" s="844" t="s">
        <v>935</v>
      </c>
      <c r="C1206" s="826">
        <f>'BNP avec amende'!B510</f>
        <v>179</v>
      </c>
      <c r="D1206" s="826">
        <f>BPCE!B605</f>
        <v>20</v>
      </c>
      <c r="E1206" s="1245">
        <f>SG!B512</f>
        <v>5</v>
      </c>
      <c r="F1206" s="826">
        <f>CA!B752</f>
        <v>132</v>
      </c>
      <c r="G1206" s="1235"/>
      <c r="H1206" s="826">
        <f>SUM(C1206:G1206)</f>
        <v>336</v>
      </c>
      <c r="I1206" s="1222">
        <f>AVERAGE(C1206:G1206)</f>
        <v>84</v>
      </c>
      <c r="J1206" s="1715"/>
      <c r="K1206" s="27" t="s">
        <v>4264</v>
      </c>
    </row>
    <row r="1207" spans="1:11" customFormat="1" x14ac:dyDescent="0.25">
      <c r="A1207" s="3472"/>
      <c r="B1207" s="845" t="s">
        <v>4265</v>
      </c>
      <c r="C1207" s="1184">
        <f t="shared" ref="C1207:H1207" si="1242">C1206/C2</f>
        <v>4.5700571895424839E-3</v>
      </c>
      <c r="D1207" s="1185">
        <f t="shared" si="1242"/>
        <v>8.5995614223674597E-4</v>
      </c>
      <c r="E1207" s="1186">
        <f t="shared" si="1242"/>
        <v>2.1219708865594363E-4</v>
      </c>
      <c r="F1207" s="1187">
        <f t="shared" si="1242"/>
        <v>8.3264997161420547E-3</v>
      </c>
      <c r="G1207" s="1236">
        <f t="shared" si="1242"/>
        <v>0</v>
      </c>
      <c r="H1207" s="1194">
        <f t="shared" si="1242"/>
        <v>2.8656227612322178E-3</v>
      </c>
      <c r="I1207" s="1189">
        <f t="shared" ref="I1207:I1210" si="1243">AVERAGE(C1207:G1207)</f>
        <v>2.7937420273154456E-3</v>
      </c>
      <c r="J1207" s="1716"/>
      <c r="K1207" t="s">
        <v>4266</v>
      </c>
    </row>
    <row r="1208" spans="1:11" customFormat="1" x14ac:dyDescent="0.25">
      <c r="A1208" s="3472"/>
      <c r="B1208" s="845" t="s">
        <v>4267</v>
      </c>
      <c r="C1208" s="1184">
        <f t="shared" ref="C1208:H1208" si="1244">C1206/C19</f>
        <v>6.9728487398231466E-3</v>
      </c>
      <c r="D1208" s="1185">
        <f t="shared" si="1244"/>
        <v>5.1453563159248776E-3</v>
      </c>
      <c r="E1208" s="1186">
        <f t="shared" si="1244"/>
        <v>3.8892345986309894E-4</v>
      </c>
      <c r="F1208" s="1187">
        <f t="shared" si="1244"/>
        <v>1.5969029760464555E-2</v>
      </c>
      <c r="G1208" s="1236">
        <f t="shared" si="1244"/>
        <v>0</v>
      </c>
      <c r="H1208" s="1194">
        <f t="shared" si="1244"/>
        <v>6.33316997775851E-3</v>
      </c>
      <c r="I1208" s="1189">
        <f t="shared" si="1243"/>
        <v>5.6952316552151359E-3</v>
      </c>
      <c r="J1208" s="1716"/>
      <c r="K1208" t="s">
        <v>4268</v>
      </c>
    </row>
    <row r="1209" spans="1:11" customFormat="1" x14ac:dyDescent="0.25">
      <c r="A1209" s="3472"/>
      <c r="B1209" s="845" t="s">
        <v>4269</v>
      </c>
      <c r="C1209" s="1184">
        <f t="shared" ref="C1209:H1209" si="1245">C1206/C7</f>
        <v>2.252705763906368E-2</v>
      </c>
      <c r="D1209" s="1185">
        <f t="shared" si="1245"/>
        <v>3.6563071297989032E-2</v>
      </c>
      <c r="E1209" s="1186">
        <f t="shared" si="1245"/>
        <v>2.0981955518254302E-3</v>
      </c>
      <c r="F1209" s="1187">
        <f t="shared" si="1245"/>
        <v>7.4240719910011244E-2</v>
      </c>
      <c r="G1209" s="1236">
        <f t="shared" si="1245"/>
        <v>0</v>
      </c>
      <c r="H1209" s="1194">
        <f t="shared" si="1245"/>
        <v>2.4815361890694238E-2</v>
      </c>
      <c r="I1209" s="1189">
        <f t="shared" si="1243"/>
        <v>2.7085808879777878E-2</v>
      </c>
      <c r="J1209" s="1716"/>
      <c r="K1209" t="s">
        <v>4270</v>
      </c>
    </row>
    <row r="1210" spans="1:11" customFormat="1" x14ac:dyDescent="0.25">
      <c r="A1210" s="3472"/>
      <c r="B1210" s="845" t="s">
        <v>4271</v>
      </c>
      <c r="C1210" s="1184">
        <f t="shared" ref="C1210:H1210" si="1246">C1206/C13</f>
        <v>7.1088165210484514E-2</v>
      </c>
      <c r="D1210" s="1185">
        <f t="shared" si="1246"/>
        <v>5.128205128205128E-2</v>
      </c>
      <c r="E1210" s="1186">
        <f t="shared" si="1246"/>
        <v>2.3474178403755869E-3</v>
      </c>
      <c r="F1210" s="1187">
        <f t="shared" si="1246"/>
        <v>8.3597213426219119E-2</v>
      </c>
      <c r="G1210" s="1236">
        <f t="shared" si="1246"/>
        <v>0</v>
      </c>
      <c r="H1210" s="1205">
        <f t="shared" si="1246"/>
        <v>4.755165581658647E-2</v>
      </c>
      <c r="I1210" s="1193">
        <f t="shared" si="1243"/>
        <v>4.16629695518261E-2</v>
      </c>
      <c r="J1210" s="1717"/>
      <c r="K1210" t="s">
        <v>4272</v>
      </c>
    </row>
    <row r="1211" spans="1:11" customFormat="1" x14ac:dyDescent="0.25">
      <c r="A1211" s="3472"/>
      <c r="B1211" s="1203" t="s">
        <v>4273</v>
      </c>
      <c r="C1211" s="1204">
        <f>'BNP avec amende'!C510</f>
        <v>147</v>
      </c>
      <c r="D1211" s="1204">
        <f>BPCE!C605</f>
        <v>16</v>
      </c>
      <c r="E1211" s="1246">
        <f>SG!C512</f>
        <v>13</v>
      </c>
      <c r="F1211" s="1204">
        <f>CA!C752</f>
        <v>96</v>
      </c>
      <c r="G1211" s="1237"/>
      <c r="H1211" s="1204">
        <f>SUM(C1211:G1211)</f>
        <v>272</v>
      </c>
      <c r="I1211" s="1206">
        <f>AVERAGE(C1211:G1211)</f>
        <v>68</v>
      </c>
      <c r="J1211" s="1718"/>
      <c r="K1211" s="27" t="s">
        <v>4274</v>
      </c>
    </row>
    <row r="1212" spans="1:11" customFormat="1" x14ac:dyDescent="0.25">
      <c r="A1212" s="3472"/>
      <c r="B1212" s="845" t="s">
        <v>4275</v>
      </c>
      <c r="C1212" s="1184">
        <f t="shared" ref="C1212:H1212" si="1247">C1211/C28</f>
        <v>5.3630062021160163E-2</v>
      </c>
      <c r="D1212" s="1185">
        <f t="shared" si="1247"/>
        <v>2.7004219409282699E-3</v>
      </c>
      <c r="E1212" s="1186">
        <f t="shared" si="1247"/>
        <v>2.9707495429616088E-3</v>
      </c>
      <c r="F1212" s="1187">
        <f t="shared" si="1247"/>
        <v>3.6852207293666027E-2</v>
      </c>
      <c r="G1212" s="1236">
        <f t="shared" si="1247"/>
        <v>0</v>
      </c>
      <c r="H1212" s="1192">
        <f t="shared" si="1247"/>
        <v>1.2089426196719854E-2</v>
      </c>
      <c r="I1212" s="1193">
        <f t="shared" ref="I1212:I1215" si="1248">AVERAGE(C1212:G1212)</f>
        <v>1.9230688159743214E-2</v>
      </c>
      <c r="J1212" s="1717"/>
      <c r="K1212" t="s">
        <v>4276</v>
      </c>
    </row>
    <row r="1213" spans="1:11" customFormat="1" x14ac:dyDescent="0.25">
      <c r="A1213" s="3472"/>
      <c r="B1213" s="845" t="s">
        <v>4277</v>
      </c>
      <c r="C1213" s="1184">
        <f t="shared" ref="C1213:H1213" si="1249">C1211/C45</f>
        <v>3.6413178102551402E-2</v>
      </c>
      <c r="D1213" s="1185">
        <f t="shared" si="1249"/>
        <v>1.1904761904761904E-2</v>
      </c>
      <c r="E1213" s="1186">
        <f t="shared" si="1249"/>
        <v>3.2418952618453864E-3</v>
      </c>
      <c r="F1213" s="1187">
        <f t="shared" si="1249"/>
        <v>3.9167686658506728E-2</v>
      </c>
      <c r="G1213" s="1236">
        <f t="shared" si="1249"/>
        <v>0</v>
      </c>
      <c r="H1213" s="1192">
        <f t="shared" si="1249"/>
        <v>2.1770449815911638E-2</v>
      </c>
      <c r="I1213" s="1193">
        <f t="shared" si="1248"/>
        <v>1.8145504385533084E-2</v>
      </c>
      <c r="J1213" s="1717"/>
      <c r="K1213" t="s">
        <v>4278</v>
      </c>
    </row>
    <row r="1214" spans="1:11" customFormat="1" x14ac:dyDescent="0.25">
      <c r="A1214" s="3472"/>
      <c r="B1214" s="845" t="s">
        <v>4279</v>
      </c>
      <c r="C1214" s="1184">
        <f t="shared" ref="C1214:H1214" si="1250">C1211/C33</f>
        <v>-0.3475177304964539</v>
      </c>
      <c r="D1214" s="1185">
        <f t="shared" si="1250"/>
        <v>0.1</v>
      </c>
      <c r="E1214" s="1186">
        <f t="shared" si="1250"/>
        <v>9.7965335342878671E-3</v>
      </c>
      <c r="F1214" s="1187">
        <f t="shared" si="1250"/>
        <v>0.13694721825962911</v>
      </c>
      <c r="G1214" s="1236">
        <f t="shared" si="1250"/>
        <v>0</v>
      </c>
      <c r="H1214" s="1192">
        <f t="shared" si="1250"/>
        <v>0.13255360623781676</v>
      </c>
      <c r="I1214" s="1193">
        <f t="shared" si="1248"/>
        <v>-2.0154795740507388E-2</v>
      </c>
      <c r="J1214" s="1717"/>
      <c r="K1214" t="s">
        <v>4280</v>
      </c>
    </row>
    <row r="1215" spans="1:11" customFormat="1" x14ac:dyDescent="0.25">
      <c r="A1215" s="3472"/>
      <c r="B1215" s="845" t="s">
        <v>4281</v>
      </c>
      <c r="C1215" s="1184">
        <f t="shared" ref="C1215:H1215" si="1251">C1211/C39</f>
        <v>-6.9306930693069313E-2</v>
      </c>
      <c r="D1215" s="1185">
        <f t="shared" si="1251"/>
        <v>9.7560975609756101E-2</v>
      </c>
      <c r="E1215" s="1186">
        <f t="shared" si="1251"/>
        <v>1.0770505385252692E-2</v>
      </c>
      <c r="F1215" s="1187">
        <f t="shared" si="1251"/>
        <v>0.15094339622641509</v>
      </c>
      <c r="G1215" s="1236">
        <f t="shared" si="1251"/>
        <v>0</v>
      </c>
      <c r="H1215" s="1192">
        <f t="shared" si="1251"/>
        <v>6.9743589743589745</v>
      </c>
      <c r="I1215" s="1193">
        <f t="shared" si="1248"/>
        <v>3.7993589305670913E-2</v>
      </c>
      <c r="J1215" s="1717"/>
      <c r="K1215" t="s">
        <v>4282</v>
      </c>
    </row>
    <row r="1216" spans="1:11" customFormat="1" x14ac:dyDescent="0.25">
      <c r="A1216" s="3472"/>
      <c r="B1216" s="1203" t="s">
        <v>4283</v>
      </c>
      <c r="C1216" s="1204">
        <f>'BNP avec amende'!F510</f>
        <v>-18</v>
      </c>
      <c r="D1216" s="1204">
        <f>BPCE!F605</f>
        <v>-1</v>
      </c>
      <c r="E1216" s="1246">
        <f>SG!F512</f>
        <v>0</v>
      </c>
      <c r="F1216" s="1204">
        <f>CA!F752</f>
        <v>-4</v>
      </c>
      <c r="G1216" s="1237"/>
      <c r="H1216" s="1204">
        <f>SUM(C1216:G1216)</f>
        <v>-23</v>
      </c>
      <c r="I1216" s="1206">
        <f>AVERAGE(C1216:G1216)</f>
        <v>-5.75</v>
      </c>
      <c r="J1216" s="1719"/>
      <c r="K1216" s="1178" t="s">
        <v>4284</v>
      </c>
    </row>
    <row r="1217" spans="1:11" customFormat="1" x14ac:dyDescent="0.25">
      <c r="A1217" s="3472"/>
      <c r="B1217" s="845" t="s">
        <v>4285</v>
      </c>
      <c r="C1217" s="1184">
        <f t="shared" ref="C1217:H1217" si="1252">C1216/C54</f>
        <v>6.8130204390613172E-3</v>
      </c>
      <c r="D1217" s="1185">
        <f t="shared" si="1252"/>
        <v>5.2273915316257186E-4</v>
      </c>
      <c r="E1217" s="1186">
        <f t="shared" si="1252"/>
        <v>0</v>
      </c>
      <c r="F1217" s="1187">
        <f t="shared" si="1252"/>
        <v>8.5287846481876331E-3</v>
      </c>
      <c r="G1217" s="1236">
        <f t="shared" si="1252"/>
        <v>0</v>
      </c>
      <c r="H1217" s="1194">
        <f t="shared" si="1252"/>
        <v>2.9036737785633126E-3</v>
      </c>
      <c r="I1217" s="1193">
        <f t="shared" ref="I1217:I1220" si="1253">AVERAGE(C1217:G1217)</f>
        <v>3.1729088480823044E-3</v>
      </c>
      <c r="J1217" s="1717"/>
      <c r="K1217" t="s">
        <v>4286</v>
      </c>
    </row>
    <row r="1218" spans="1:11" customFormat="1" x14ac:dyDescent="0.25">
      <c r="A1218" s="3472"/>
      <c r="B1218" s="845" t="s">
        <v>4287</v>
      </c>
      <c r="C1218" s="1184">
        <f t="shared" ref="C1218:H1218" si="1254">C1216/C71</f>
        <v>1.0238907849829351E-2</v>
      </c>
      <c r="D1218" s="1185">
        <f t="shared" si="1254"/>
        <v>2.2471910112359553E-3</v>
      </c>
      <c r="E1218" s="1186">
        <f t="shared" si="1254"/>
        <v>0</v>
      </c>
      <c r="F1218" s="1187">
        <f t="shared" si="1254"/>
        <v>5.9701492537313433E-3</v>
      </c>
      <c r="G1218" s="1236">
        <f t="shared" si="1254"/>
        <v>0</v>
      </c>
      <c r="H1218" s="1194">
        <f t="shared" si="1254"/>
        <v>5.6888449171407368E-3</v>
      </c>
      <c r="I1218" s="1193">
        <f t="shared" si="1253"/>
        <v>3.6912496229593297E-3</v>
      </c>
      <c r="J1218" s="1717"/>
      <c r="K1218" t="s">
        <v>4288</v>
      </c>
    </row>
    <row r="1219" spans="1:11" customFormat="1" x14ac:dyDescent="0.25">
      <c r="A1219" s="3472"/>
      <c r="B1219" s="845" t="s">
        <v>4289</v>
      </c>
      <c r="C1219" s="1247">
        <v>0.125</v>
      </c>
      <c r="D1219" s="1248">
        <v>0.125</v>
      </c>
      <c r="E1219" s="1249">
        <v>0.125</v>
      </c>
      <c r="F1219" s="1250">
        <v>0.125</v>
      </c>
      <c r="G1219" s="1254">
        <v>0.125</v>
      </c>
      <c r="H1219" s="1252">
        <f>E1219</f>
        <v>0.125</v>
      </c>
      <c r="I1219" s="1253">
        <f t="shared" si="1253"/>
        <v>0.125</v>
      </c>
      <c r="J1219" s="1726"/>
      <c r="K1219" t="s">
        <v>4290</v>
      </c>
    </row>
    <row r="1220" spans="1:11" customFormat="1" x14ac:dyDescent="0.25">
      <c r="A1220" s="3472"/>
      <c r="B1220" s="845" t="s">
        <v>4291</v>
      </c>
      <c r="C1220" s="1184">
        <f>C1216/C1211</f>
        <v>-0.12244897959183673</v>
      </c>
      <c r="D1220" s="1185">
        <f t="shared" ref="D1220:H1220" si="1255">D1216/D1211</f>
        <v>-6.25E-2</v>
      </c>
      <c r="E1220" s="1186">
        <f t="shared" si="1255"/>
        <v>0</v>
      </c>
      <c r="F1220" s="1187">
        <f t="shared" si="1255"/>
        <v>-4.1666666666666664E-2</v>
      </c>
      <c r="G1220" s="1236" t="e">
        <f t="shared" si="1255"/>
        <v>#DIV/0!</v>
      </c>
      <c r="H1220" s="1205">
        <f t="shared" si="1255"/>
        <v>-8.455882352941177E-2</v>
      </c>
      <c r="I1220" s="1191" t="e">
        <f t="shared" si="1253"/>
        <v>#DIV/0!</v>
      </c>
      <c r="J1220" s="1720"/>
      <c r="K1220" t="s">
        <v>4292</v>
      </c>
    </row>
    <row r="1221" spans="1:11" customFormat="1" x14ac:dyDescent="0.25">
      <c r="A1221" s="3472"/>
      <c r="B1221" s="1203" t="s">
        <v>10</v>
      </c>
      <c r="C1221" s="1204">
        <f>'BNP avec amende'!G510</f>
        <v>174</v>
      </c>
      <c r="D1221" s="1204">
        <f>BPCE!G605</f>
        <v>9</v>
      </c>
      <c r="E1221" s="1246">
        <f>SG!G512</f>
        <v>53</v>
      </c>
      <c r="F1221" s="1204">
        <f>CA!G752</f>
        <v>161</v>
      </c>
      <c r="G1221" s="1237"/>
      <c r="H1221" s="1204">
        <f>SUM(C1221:G1221)</f>
        <v>397</v>
      </c>
      <c r="I1221" s="1204">
        <f>AVERAGE(C1221:G1221)</f>
        <v>99.25</v>
      </c>
      <c r="J1221" s="1721"/>
      <c r="K1221" s="27" t="s">
        <v>4293</v>
      </c>
    </row>
    <row r="1222" spans="1:11" customFormat="1" x14ac:dyDescent="0.25">
      <c r="A1222" s="3472"/>
      <c r="B1222" s="845" t="s">
        <v>4294</v>
      </c>
      <c r="C1222" s="1184">
        <f t="shared" ref="C1222:H1222" si="1256">C1221/C80</f>
        <v>9.688034164240018E-4</v>
      </c>
      <c r="D1222" s="1185">
        <f t="shared" si="1256"/>
        <v>8.7210147385149075E-5</v>
      </c>
      <c r="E1222" s="1186">
        <f t="shared" si="1256"/>
        <v>3.8906506929762744E-4</v>
      </c>
      <c r="F1222" s="1187">
        <f t="shared" si="1256"/>
        <v>2.2186393264155882E-3</v>
      </c>
      <c r="G1222" s="1236">
        <f t="shared" si="1256"/>
        <v>0</v>
      </c>
      <c r="H1222" s="1194">
        <f t="shared" si="1256"/>
        <v>6.9670879678215304E-4</v>
      </c>
      <c r="I1222" s="1189">
        <f t="shared" ref="I1222:I1223" si="1257">AVERAGE(C1222:G1222)</f>
        <v>7.3274359190447324E-4</v>
      </c>
      <c r="J1222" s="1716"/>
      <c r="K1222" t="s">
        <v>4295</v>
      </c>
    </row>
    <row r="1223" spans="1:11" customFormat="1" x14ac:dyDescent="0.25">
      <c r="A1223" s="3472"/>
      <c r="B1223" s="845" t="s">
        <v>4296</v>
      </c>
      <c r="C1223" s="1184">
        <f t="shared" ref="C1223:H1223" si="1258">C1221/C97</f>
        <v>1.4186710150835711E-3</v>
      </c>
      <c r="D1223" s="1185">
        <f t="shared" si="1258"/>
        <v>8.5755121486422105E-4</v>
      </c>
      <c r="E1223" s="1186">
        <f t="shared" si="1258"/>
        <v>6.3219419097035844E-4</v>
      </c>
      <c r="F1223" s="1187">
        <f t="shared" si="1258"/>
        <v>4.6647737150141968E-3</v>
      </c>
      <c r="G1223" s="1236">
        <f t="shared" si="1258"/>
        <v>0</v>
      </c>
      <c r="H1223" s="1194">
        <f t="shared" si="1258"/>
        <v>1.5043976157003028E-3</v>
      </c>
      <c r="I1223" s="1189">
        <f t="shared" si="1257"/>
        <v>1.5146380271864694E-3</v>
      </c>
      <c r="J1223" s="1716"/>
      <c r="K1223" t="s">
        <v>4297</v>
      </c>
    </row>
    <row r="1224" spans="1:11" customFormat="1" x14ac:dyDescent="0.25">
      <c r="A1224" s="3472"/>
      <c r="B1224" s="1203" t="s">
        <v>14</v>
      </c>
      <c r="C1224" s="1204">
        <f>'BNP avec amende'!J510</f>
        <v>20</v>
      </c>
      <c r="D1224" s="1204">
        <f>BPCE!J605</f>
        <v>6</v>
      </c>
      <c r="E1224" s="1246">
        <f>SG!J512</f>
        <v>13</v>
      </c>
      <c r="F1224" s="1204">
        <f>CA!J752</f>
        <v>30</v>
      </c>
      <c r="G1224" s="1237"/>
      <c r="H1224" s="1204">
        <f>SUM(C1224:G1224)</f>
        <v>69</v>
      </c>
      <c r="I1224" s="1221">
        <f>AVERAGE(C1224:G1224)</f>
        <v>17.25</v>
      </c>
      <c r="J1224" s="1722"/>
      <c r="K1224" s="27" t="s">
        <v>4298</v>
      </c>
    </row>
    <row r="1225" spans="1:11" customFormat="1" x14ac:dyDescent="0.25">
      <c r="A1225" s="3472"/>
      <c r="B1225" s="845" t="s">
        <v>4299</v>
      </c>
      <c r="C1225" s="1184">
        <f t="shared" ref="C1225:H1225" si="1259">C1224/C106</f>
        <v>2.4154589371980676E-2</v>
      </c>
      <c r="D1225" s="1185">
        <f t="shared" si="1259"/>
        <v>8.4151472650771386E-3</v>
      </c>
      <c r="E1225" s="1186">
        <f t="shared" si="1259"/>
        <v>1.7015706806282723E-2</v>
      </c>
      <c r="F1225" s="1187">
        <f t="shared" si="1259"/>
        <v>3.1578947368421054E-2</v>
      </c>
      <c r="G1225" s="1236">
        <f t="shared" si="1259"/>
        <v>0</v>
      </c>
      <c r="H1225" s="1194">
        <f t="shared" si="1259"/>
        <v>1.8548387096774192E-2</v>
      </c>
      <c r="I1225" s="1189">
        <f t="shared" ref="I1225:I1228" si="1260">AVERAGE(C1225:G1225)</f>
        <v>1.6232878162352318E-2</v>
      </c>
      <c r="J1225" s="1716"/>
      <c r="K1225" t="s">
        <v>4300</v>
      </c>
    </row>
    <row r="1226" spans="1:11" customFormat="1" x14ac:dyDescent="0.25">
      <c r="A1226" s="3472"/>
      <c r="B1226" s="845" t="s">
        <v>4301</v>
      </c>
      <c r="C1226" s="1184">
        <f t="shared" ref="C1226:H1226" si="1261">C1224/C123</f>
        <v>2.9850746268656716E-2</v>
      </c>
      <c r="D1226" s="1185">
        <f t="shared" si="1261"/>
        <v>2.0477815699658702E-2</v>
      </c>
      <c r="E1226" s="1186">
        <f t="shared" si="1261"/>
        <v>2.8761061946902654E-2</v>
      </c>
      <c r="F1226" s="1187">
        <f t="shared" si="1261"/>
        <v>9.1463414634146339E-2</v>
      </c>
      <c r="G1226" s="1236">
        <f t="shared" si="1261"/>
        <v>0</v>
      </c>
      <c r="H1226" s="1194">
        <f t="shared" si="1261"/>
        <v>3.7216828478964403E-2</v>
      </c>
      <c r="I1226" s="1189">
        <f t="shared" si="1260"/>
        <v>3.4110607709872884E-2</v>
      </c>
      <c r="J1226" s="1716"/>
      <c r="K1226" t="s">
        <v>4302</v>
      </c>
    </row>
    <row r="1227" spans="1:11" customFormat="1" x14ac:dyDescent="0.25">
      <c r="A1227" s="3472"/>
      <c r="B1227" s="845" t="s">
        <v>4303</v>
      </c>
      <c r="C1227" s="1184">
        <f t="shared" ref="C1227:H1227" si="1262">C1224/C111</f>
        <v>0.1</v>
      </c>
      <c r="D1227" s="1185">
        <f t="shared" si="1262"/>
        <v>7.407407407407407E-2</v>
      </c>
      <c r="E1227" s="1186">
        <f t="shared" si="1262"/>
        <v>9.5588235294117641E-2</v>
      </c>
      <c r="F1227" s="1187">
        <f t="shared" si="1262"/>
        <v>0.18867924528301888</v>
      </c>
      <c r="G1227" s="1236">
        <f t="shared" si="1262"/>
        <v>0</v>
      </c>
      <c r="H1227" s="1194">
        <f t="shared" si="1262"/>
        <v>0.10764430577223089</v>
      </c>
      <c r="I1227" s="1189">
        <f t="shared" si="1260"/>
        <v>9.1668310930242108E-2</v>
      </c>
      <c r="J1227" s="1716"/>
      <c r="K1227" t="s">
        <v>4304</v>
      </c>
    </row>
    <row r="1228" spans="1:11" customFormat="1" x14ac:dyDescent="0.25">
      <c r="A1228" s="3472"/>
      <c r="B1228" s="845" t="s">
        <v>4305</v>
      </c>
      <c r="C1228" s="1184">
        <f t="shared" ref="C1228:H1228" si="1263">C1224/C117</f>
        <v>0.21505376344086022</v>
      </c>
      <c r="D1228" s="1185">
        <f t="shared" si="1263"/>
        <v>0.1276595744680851</v>
      </c>
      <c r="E1228" s="1186">
        <f t="shared" si="1263"/>
        <v>0.12380952380952381</v>
      </c>
      <c r="F1228" s="1187">
        <f t="shared" si="1263"/>
        <v>0.30303030303030304</v>
      </c>
      <c r="G1228" s="1236">
        <f t="shared" si="1263"/>
        <v>0</v>
      </c>
      <c r="H1228" s="1205">
        <f t="shared" si="1263"/>
        <v>0.17647058823529413</v>
      </c>
      <c r="I1228" s="1193">
        <f t="shared" si="1260"/>
        <v>0.15391063294975443</v>
      </c>
      <c r="J1228" s="1717"/>
      <c r="K1228" t="s">
        <v>4306</v>
      </c>
    </row>
    <row r="1229" spans="1:11" customFormat="1" x14ac:dyDescent="0.25">
      <c r="A1229" s="3472"/>
      <c r="B1229" s="1203" t="s">
        <v>4307</v>
      </c>
      <c r="C1229" s="1206">
        <f>C1206/C1221</f>
        <v>1.0287356321839081</v>
      </c>
      <c r="D1229" s="1206">
        <f t="shared" ref="D1229:E1229" si="1264">D1206/D1221</f>
        <v>2.2222222222222223</v>
      </c>
      <c r="E1229" s="1206">
        <f t="shared" si="1264"/>
        <v>9.4339622641509441E-2</v>
      </c>
      <c r="F1229" s="1206">
        <f>F1206/F1221</f>
        <v>0.81987577639751552</v>
      </c>
      <c r="G1229" s="1238"/>
      <c r="H1229" s="1206">
        <f>H1206/H1221</f>
        <v>0.84634760705289669</v>
      </c>
      <c r="I1229" s="1206">
        <f>AVERAGE(C1229:G1229)</f>
        <v>1.0412933133612889</v>
      </c>
      <c r="J1229" s="1718"/>
      <c r="K1229" s="27" t="s">
        <v>4308</v>
      </c>
    </row>
    <row r="1230" spans="1:11" customFormat="1" x14ac:dyDescent="0.25">
      <c r="A1230" s="3472"/>
      <c r="B1230" s="845" t="s">
        <v>4223</v>
      </c>
      <c r="C1230" s="1207">
        <f t="shared" ref="C1230:H1230" si="1265">C1229/C132</f>
        <v>4.7172182839850505</v>
      </c>
      <c r="D1230" s="1208">
        <f t="shared" si="1265"/>
        <v>9.8607348802988835</v>
      </c>
      <c r="E1230" s="1209">
        <f t="shared" si="1265"/>
        <v>0.54540256990692959</v>
      </c>
      <c r="F1230" s="1210">
        <f t="shared" si="1265"/>
        <v>3.7529758068402517</v>
      </c>
      <c r="G1230" s="1239">
        <f t="shared" si="1265"/>
        <v>0</v>
      </c>
      <c r="H1230" s="1177">
        <f t="shared" si="1265"/>
        <v>4.1130853729240924</v>
      </c>
      <c r="I1230" s="1198">
        <f>AVERAGE(C1230:G1230)</f>
        <v>3.7752663082062226</v>
      </c>
      <c r="J1230" s="1723"/>
      <c r="K1230" t="s">
        <v>4309</v>
      </c>
    </row>
    <row r="1231" spans="1:11" customFormat="1" x14ac:dyDescent="0.25">
      <c r="A1231" s="3472"/>
      <c r="B1231" s="845" t="s">
        <v>4224</v>
      </c>
      <c r="C1231" s="1207">
        <f t="shared" ref="C1231:H1231" si="1266">C1229/C135</f>
        <v>4.9150568847086715</v>
      </c>
      <c r="D1231" s="1208">
        <f t="shared" si="1266"/>
        <v>6.0000571706257331</v>
      </c>
      <c r="E1231" s="1209">
        <f t="shared" si="1266"/>
        <v>0.61519619354005473</v>
      </c>
      <c r="F1231" s="1210">
        <f t="shared" si="1266"/>
        <v>3.4233235599544942</v>
      </c>
      <c r="G1231" s="1239">
        <f t="shared" si="1266"/>
        <v>0</v>
      </c>
      <c r="H1231" s="1177">
        <f t="shared" si="1266"/>
        <v>4.2097713474574974</v>
      </c>
      <c r="I1231" s="1198">
        <f t="shared" ref="I1231:I1232" si="1267">AVERAGE(C1231:G1231)</f>
        <v>2.9907267617657909</v>
      </c>
      <c r="J1231" s="1723"/>
      <c r="K1231" t="s">
        <v>4310</v>
      </c>
    </row>
    <row r="1232" spans="1:11" customFormat="1" x14ac:dyDescent="0.25">
      <c r="A1232" s="3472"/>
      <c r="B1232" s="845" t="s">
        <v>4311</v>
      </c>
      <c r="C1232" s="1207">
        <f t="shared" ref="C1232:H1232" si="1268">C1229/C152</f>
        <v>5.4759496133456542</v>
      </c>
      <c r="D1232" s="1208">
        <f t="shared" si="1268"/>
        <v>5.8715901530272792</v>
      </c>
      <c r="E1232" s="1209">
        <f t="shared" si="1268"/>
        <v>0.71151514496395951</v>
      </c>
      <c r="F1232" s="1210">
        <f t="shared" si="1268"/>
        <v>3.751866800438076</v>
      </c>
      <c r="G1232" s="1239">
        <f t="shared" si="1268"/>
        <v>0</v>
      </c>
      <c r="H1232" s="1177">
        <f t="shared" si="1268"/>
        <v>4.7319771495713221</v>
      </c>
      <c r="I1232" s="1198">
        <f t="shared" si="1267"/>
        <v>3.1621843423549936</v>
      </c>
      <c r="J1232" s="1723"/>
      <c r="K1232" t="s">
        <v>4312</v>
      </c>
    </row>
    <row r="1233" spans="1:11" customFormat="1" x14ac:dyDescent="0.25">
      <c r="A1233" s="3472"/>
      <c r="B1233" s="1203" t="s">
        <v>4313</v>
      </c>
      <c r="C1233" s="1206">
        <f>C1211/C1221</f>
        <v>0.84482758620689657</v>
      </c>
      <c r="D1233" s="1206">
        <f t="shared" ref="D1233:E1233" si="1269">D1211/D1221</f>
        <v>1.7777777777777777</v>
      </c>
      <c r="E1233" s="1206">
        <f t="shared" si="1269"/>
        <v>0.24528301886792453</v>
      </c>
      <c r="F1233" s="1206">
        <f>F1211/F1221</f>
        <v>0.59627329192546585</v>
      </c>
      <c r="G1233" s="1238"/>
      <c r="H1233" s="1206">
        <f>H1211/H1221</f>
        <v>0.68513853904282118</v>
      </c>
      <c r="I1233" s="1206">
        <f>AVERAGE(C1233:G1233)</f>
        <v>0.86604041869451631</v>
      </c>
      <c r="J1233" s="1718"/>
      <c r="K1233" s="27" t="s">
        <v>4314</v>
      </c>
    </row>
    <row r="1234" spans="1:11" s="1" customFormat="1" x14ac:dyDescent="0.25">
      <c r="A1234" s="3472"/>
      <c r="B1234" s="845" t="s">
        <v>4223</v>
      </c>
      <c r="C1234" s="1207">
        <f t="shared" ref="C1234:H1234" si="1270">C1233/C158</f>
        <v>55.357011661990967</v>
      </c>
      <c r="D1234" s="1208">
        <f t="shared" si="1270"/>
        <v>30.964538209095167</v>
      </c>
      <c r="E1234" s="1209">
        <f t="shared" si="1270"/>
        <v>7.6356110517057028</v>
      </c>
      <c r="F1234" s="1210">
        <f t="shared" si="1270"/>
        <v>16.610274078754426</v>
      </c>
      <c r="G1234" s="1239">
        <f t="shared" si="1270"/>
        <v>0</v>
      </c>
      <c r="H1234" s="1177">
        <f t="shared" si="1270"/>
        <v>17.352193990597737</v>
      </c>
      <c r="I1234" s="1198">
        <f t="shared" ref="I1234:I1236" si="1271">AVERAGE(C1234:G1234)</f>
        <v>22.113487000309256</v>
      </c>
      <c r="J1234" s="1723"/>
      <c r="K1234" t="s">
        <v>4315</v>
      </c>
    </row>
    <row r="1235" spans="1:11" s="1" customFormat="1" x14ac:dyDescent="0.25">
      <c r="A1235" s="3472"/>
      <c r="B1235" s="845" t="s">
        <v>4224</v>
      </c>
      <c r="C1235" s="1207">
        <f t="shared" ref="C1235:H1235" si="1272">C1233/C175</f>
        <v>25.667105139528331</v>
      </c>
      <c r="D1235" s="1208">
        <f t="shared" si="1272"/>
        <v>13.882275132275129</v>
      </c>
      <c r="E1235" s="1209">
        <f t="shared" si="1272"/>
        <v>5.1280054580529804</v>
      </c>
      <c r="F1235" s="1210">
        <f t="shared" si="1272"/>
        <v>8.3964815983335495</v>
      </c>
      <c r="G1235" s="1239">
        <f t="shared" si="1272"/>
        <v>0</v>
      </c>
      <c r="H1235" s="1177">
        <f t="shared" si="1272"/>
        <v>14.471207338212519</v>
      </c>
      <c r="I1235" s="1198">
        <f t="shared" si="1271"/>
        <v>10.614773465637999</v>
      </c>
      <c r="J1235" s="1723"/>
      <c r="K1235" t="s">
        <v>4316</v>
      </c>
    </row>
    <row r="1236" spans="1:11" s="1" customFormat="1" x14ac:dyDescent="0.25">
      <c r="A1236" s="3472"/>
      <c r="B1236" s="845" t="s">
        <v>4311</v>
      </c>
      <c r="C1236" s="1207">
        <f t="shared" ref="C1236:H1236" si="1273">C1233/C178</f>
        <v>17.872081336013608</v>
      </c>
      <c r="D1236" s="1208">
        <f t="shared" si="1273"/>
        <v>13.25075075075075</v>
      </c>
      <c r="E1236" s="1209">
        <f t="shared" si="1273"/>
        <v>7.2211759576368326</v>
      </c>
      <c r="F1236" s="1210">
        <f t="shared" si="1273"/>
        <v>10.116202307009761</v>
      </c>
      <c r="G1236" s="1239">
        <f t="shared" si="1273"/>
        <v>0</v>
      </c>
      <c r="H1236" s="1177">
        <f t="shared" si="1273"/>
        <v>14.49571267362912</v>
      </c>
      <c r="I1236" s="1198">
        <f t="shared" si="1271"/>
        <v>9.6920420702821897</v>
      </c>
      <c r="J1236" s="1723"/>
      <c r="K1236" t="s">
        <v>4317</v>
      </c>
    </row>
    <row r="1237" spans="1:11" customFormat="1" x14ac:dyDescent="0.25">
      <c r="A1237" s="3472"/>
      <c r="B1237" s="1203" t="s">
        <v>4318</v>
      </c>
      <c r="C1237" s="1206">
        <f>C1211/C1206</f>
        <v>0.82122905027932958</v>
      </c>
      <c r="D1237" s="1206">
        <f t="shared" ref="D1237:E1237" si="1274">D1211/D1206</f>
        <v>0.8</v>
      </c>
      <c r="E1237" s="1206">
        <f t="shared" si="1274"/>
        <v>2.6</v>
      </c>
      <c r="F1237" s="1206">
        <f>F1211/F1206</f>
        <v>0.72727272727272729</v>
      </c>
      <c r="G1237" s="1238"/>
      <c r="H1237" s="1206">
        <f>H1211/H1206</f>
        <v>0.80952380952380953</v>
      </c>
      <c r="I1237" s="1206">
        <f>AVERAGE(C1237:G1237)</f>
        <v>1.2371254443880144</v>
      </c>
      <c r="J1237" s="1718"/>
      <c r="K1237" s="27" t="s">
        <v>4319</v>
      </c>
    </row>
    <row r="1238" spans="1:11" customFormat="1" x14ac:dyDescent="0.25">
      <c r="A1238" s="3472"/>
      <c r="B1238" s="1181" t="s">
        <v>4223</v>
      </c>
      <c r="C1238" s="1207">
        <f t="shared" ref="C1238:H1238" si="1275">C1237/C210</f>
        <v>11.735096476227939</v>
      </c>
      <c r="D1238" s="1208">
        <f t="shared" si="1275"/>
        <v>3.1401856540084392</v>
      </c>
      <c r="E1238" s="1209">
        <f t="shared" si="1275"/>
        <v>13.999954296160878</v>
      </c>
      <c r="F1238" s="1210">
        <f t="shared" si="1275"/>
        <v>4.4258942592915727</v>
      </c>
      <c r="G1238" s="1239">
        <f t="shared" si="1275"/>
        <v>0</v>
      </c>
      <c r="H1238" s="1177">
        <f t="shared" si="1275"/>
        <v>4.218777977433918</v>
      </c>
      <c r="I1238" s="1198">
        <f t="shared" ref="I1238:I1240" si="1276">AVERAGE(C1238:G1238)</f>
        <v>6.6602261371377667</v>
      </c>
      <c r="J1238" s="1723"/>
      <c r="K1238" t="s">
        <v>4320</v>
      </c>
    </row>
    <row r="1239" spans="1:11" customFormat="1" x14ac:dyDescent="0.25">
      <c r="A1239" s="3472"/>
      <c r="B1239" s="1181" t="s">
        <v>4224</v>
      </c>
      <c r="C1239" s="1207">
        <f t="shared" ref="C1239:H1239" si="1277">C1237/C227</f>
        <v>5.2221379612882508</v>
      </c>
      <c r="D1239" s="1208">
        <f t="shared" si="1277"/>
        <v>2.3136904761904762</v>
      </c>
      <c r="E1239" s="1209">
        <f t="shared" si="1277"/>
        <v>8.3355610972568588</v>
      </c>
      <c r="F1239" s="1210">
        <f t="shared" si="1277"/>
        <v>2.4527280145395203</v>
      </c>
      <c r="G1239" s="1239">
        <f t="shared" si="1277"/>
        <v>0</v>
      </c>
      <c r="H1239" s="1177">
        <f t="shared" si="1277"/>
        <v>3.4375281087302856</v>
      </c>
      <c r="I1239" s="1198">
        <f t="shared" si="1276"/>
        <v>3.6648235098550215</v>
      </c>
      <c r="J1239" s="1723"/>
      <c r="K1239" t="s">
        <v>4321</v>
      </c>
    </row>
    <row r="1240" spans="1:11" customFormat="1" x14ac:dyDescent="0.25">
      <c r="A1240" s="3472"/>
      <c r="B1240" s="1181" t="s">
        <v>4311</v>
      </c>
      <c r="C1240" s="1207">
        <f t="shared" ref="C1240:H1240" si="1278">C1237/C230</f>
        <v>3.2637410126011468</v>
      </c>
      <c r="D1240" s="1208">
        <f t="shared" si="1278"/>
        <v>2.256756756756757</v>
      </c>
      <c r="E1240" s="1209">
        <f t="shared" si="1278"/>
        <v>10.149012299664554</v>
      </c>
      <c r="F1240" s="1210">
        <f t="shared" si="1278"/>
        <v>2.6963116883116887</v>
      </c>
      <c r="G1240" s="1239">
        <f t="shared" si="1278"/>
        <v>0</v>
      </c>
      <c r="H1240" s="1177">
        <f t="shared" si="1278"/>
        <v>3.0633522131319491</v>
      </c>
      <c r="I1240" s="1198">
        <f t="shared" si="1276"/>
        <v>3.6731643514668293</v>
      </c>
      <c r="J1240" s="1723"/>
      <c r="K1240" t="s">
        <v>4322</v>
      </c>
    </row>
    <row r="1241" spans="1:11" customFormat="1" x14ac:dyDescent="0.25">
      <c r="A1241" s="3472"/>
      <c r="B1241" s="1203" t="s">
        <v>4323</v>
      </c>
      <c r="C1241" s="1206">
        <f>C1216/C1206</f>
        <v>-0.1005586592178771</v>
      </c>
      <c r="D1241" s="1206">
        <f t="shared" ref="D1241:E1241" si="1279">D1216/D1206</f>
        <v>-0.05</v>
      </c>
      <c r="E1241" s="1206">
        <f t="shared" si="1279"/>
        <v>0</v>
      </c>
      <c r="F1241" s="1206">
        <f>F1216/F1206</f>
        <v>-3.0303030303030304E-2</v>
      </c>
      <c r="G1241" s="1238"/>
      <c r="H1241" s="1206">
        <f>H1216/H1206</f>
        <v>-6.8452380952380959E-2</v>
      </c>
      <c r="I1241" s="1206">
        <f>AVERAGE(C1241:G1241)</f>
        <v>-4.5215422380226848E-2</v>
      </c>
      <c r="J1241" s="1718"/>
      <c r="K1241" s="27" t="s">
        <v>4324</v>
      </c>
    </row>
    <row r="1242" spans="1:11" customFormat="1" x14ac:dyDescent="0.25">
      <c r="A1242" s="3472"/>
      <c r="B1242" s="1181" t="s">
        <v>4223</v>
      </c>
      <c r="C1242" s="1207">
        <f t="shared" ref="C1242:H1242" si="1280">C1241/C236</f>
        <v>1.4907954444533726</v>
      </c>
      <c r="D1242" s="1208">
        <f t="shared" si="1280"/>
        <v>0.60786722425509665</v>
      </c>
      <c r="E1242" s="1209">
        <f t="shared" si="1280"/>
        <v>0</v>
      </c>
      <c r="F1242" s="1210">
        <f t="shared" si="1280"/>
        <v>1.0242941138463526</v>
      </c>
      <c r="G1242" s="1239">
        <f t="shared" si="1280"/>
        <v>0</v>
      </c>
      <c r="H1242" s="1177">
        <f t="shared" si="1280"/>
        <v>1.0132784460836475</v>
      </c>
      <c r="I1242" s="1198">
        <f t="shared" ref="I1242:I1244" si="1281">AVERAGE(C1242:G1242)</f>
        <v>0.62459135651096431</v>
      </c>
      <c r="J1242" s="1723"/>
      <c r="K1242" t="s">
        <v>4325</v>
      </c>
    </row>
    <row r="1243" spans="1:11" customFormat="1" x14ac:dyDescent="0.25">
      <c r="A1243" s="3472"/>
      <c r="B1243" s="1181" t="s">
        <v>4224</v>
      </c>
      <c r="C1243" s="1207">
        <f t="shared" ref="C1243:H1243" si="1282">C1241/C253</f>
        <v>1.4683966671115602</v>
      </c>
      <c r="D1243" s="1208">
        <f t="shared" si="1282"/>
        <v>0.43674157303370786</v>
      </c>
      <c r="E1243" s="1209">
        <f t="shared" si="1282"/>
        <v>0</v>
      </c>
      <c r="F1243" s="1210">
        <f t="shared" si="1282"/>
        <v>0.3738579828132067</v>
      </c>
      <c r="G1243" s="1239">
        <f t="shared" si="1282"/>
        <v>0</v>
      </c>
      <c r="H1243" s="1177">
        <f t="shared" si="1282"/>
        <v>0.8982618399820973</v>
      </c>
      <c r="I1243" s="1198">
        <f t="shared" si="1281"/>
        <v>0.45579924459169502</v>
      </c>
      <c r="J1243" s="1723"/>
      <c r="K1243" t="s">
        <v>4326</v>
      </c>
    </row>
    <row r="1244" spans="1:11" customFormat="1" x14ac:dyDescent="0.25">
      <c r="A1244" s="3472"/>
      <c r="B1244" s="1181" t="s">
        <v>4311</v>
      </c>
      <c r="C1244" s="1207">
        <f t="shared" ref="C1244:H1244" si="1283">C1241/C256</f>
        <v>1.3827790804009865</v>
      </c>
      <c r="D1244" s="1208">
        <f t="shared" si="1283"/>
        <v>0.39573459715639808</v>
      </c>
      <c r="E1244" s="1209">
        <f t="shared" si="1283"/>
        <v>0</v>
      </c>
      <c r="F1244" s="1210">
        <f t="shared" si="1283"/>
        <v>0.35360802267277092</v>
      </c>
      <c r="G1244" s="1239">
        <f t="shared" si="1283"/>
        <v>0</v>
      </c>
      <c r="H1244" s="1177">
        <f t="shared" si="1283"/>
        <v>0.84053057207967097</v>
      </c>
      <c r="I1244" s="1198">
        <f t="shared" si="1281"/>
        <v>0.42642434004603108</v>
      </c>
      <c r="J1244" s="1723"/>
      <c r="K1244" t="s">
        <v>4327</v>
      </c>
    </row>
    <row r="1245" spans="1:11" customFormat="1" x14ac:dyDescent="0.25">
      <c r="A1245" s="3472"/>
      <c r="B1245" s="1203" t="s">
        <v>4328</v>
      </c>
      <c r="C1245" s="1212">
        <f>C1221/C1224</f>
        <v>8.6999999999999993</v>
      </c>
      <c r="D1245" s="1212">
        <f t="shared" ref="D1245:E1245" si="1284">D1221/D1224</f>
        <v>1.5</v>
      </c>
      <c r="E1245" s="1212">
        <f t="shared" si="1284"/>
        <v>4.0769230769230766</v>
      </c>
      <c r="F1245" s="1212">
        <f>F1221/F1224</f>
        <v>5.3666666666666663</v>
      </c>
      <c r="G1245" s="1240"/>
      <c r="H1245" s="1212">
        <f>H1221/H1224</f>
        <v>5.7536231884057969</v>
      </c>
      <c r="I1245" s="1212">
        <f>AVERAGE(C1245:G1245)</f>
        <v>4.9108974358974358</v>
      </c>
      <c r="J1245" s="1724"/>
      <c r="K1245" s="27" t="s">
        <v>4329</v>
      </c>
    </row>
    <row r="1246" spans="1:11" customFormat="1" x14ac:dyDescent="0.25">
      <c r="A1246" s="3472"/>
      <c r="B1246" s="1181" t="s">
        <v>4223</v>
      </c>
      <c r="C1246" s="1207">
        <f t="shared" ref="C1246:H1246" si="1285">C1245/C262</f>
        <v>4.0108461439953676E-2</v>
      </c>
      <c r="D1246" s="1208">
        <f t="shared" si="1285"/>
        <v>1.036347251426855E-2</v>
      </c>
      <c r="E1246" s="1209">
        <f t="shared" si="1285"/>
        <v>2.2865054841799026E-2</v>
      </c>
      <c r="F1246" s="1210">
        <f t="shared" si="1285"/>
        <v>7.0256912003160296E-2</v>
      </c>
      <c r="G1246" s="1239">
        <f t="shared" si="1285"/>
        <v>0</v>
      </c>
      <c r="H1246" s="1177">
        <f t="shared" si="1285"/>
        <v>3.7561691652603028E-2</v>
      </c>
      <c r="I1246" s="1198">
        <f t="shared" ref="I1246:I1248" si="1286">AVERAGE(C1246:G1246)</f>
        <v>2.871878015983631E-2</v>
      </c>
      <c r="J1246" s="1723"/>
      <c r="K1246" t="s">
        <v>4330</v>
      </c>
    </row>
    <row r="1247" spans="1:11" customFormat="1" x14ac:dyDescent="0.25">
      <c r="A1247" s="3472"/>
      <c r="B1247" s="1181" t="s">
        <v>4224</v>
      </c>
      <c r="C1247" s="1207">
        <f t="shared" ref="C1247:H1247" si="1287">C1245/C275</f>
        <v>8.3583959899749372E-2</v>
      </c>
      <c r="D1247" s="1208">
        <f t="shared" si="1287"/>
        <v>2.2980501392757664E-2</v>
      </c>
      <c r="E1247" s="1209">
        <f t="shared" si="1287"/>
        <v>8.7550245030559984E-2</v>
      </c>
      <c r="F1247" s="1210">
        <f t="shared" si="1287"/>
        <v>8.5185185185185183E-2</v>
      </c>
      <c r="G1247" s="1239">
        <f t="shared" si="1287"/>
        <v>0</v>
      </c>
      <c r="H1247" s="1177">
        <f t="shared" si="1287"/>
        <v>9.2266573702864438E-2</v>
      </c>
      <c r="I1247" s="1198">
        <f t="shared" si="1286"/>
        <v>5.5859978301650438E-2</v>
      </c>
      <c r="J1247" s="1723"/>
      <c r="K1247" t="s">
        <v>4331</v>
      </c>
    </row>
    <row r="1248" spans="1:11" customFormat="1" x14ac:dyDescent="0.25">
      <c r="A1248" s="3472"/>
      <c r="B1248" s="1181" t="s">
        <v>4311</v>
      </c>
      <c r="C1248" s="1207">
        <f t="shared" ref="C1248:H1248" si="1288">C1245/C278</f>
        <v>14.566206465806548</v>
      </c>
      <c r="D1248" s="1208">
        <f t="shared" si="1288"/>
        <v>8.2068579112505606</v>
      </c>
      <c r="E1248" s="1209">
        <f t="shared" si="1288"/>
        <v>1.1692666003585916</v>
      </c>
      <c r="F1248" s="1210">
        <f t="shared" si="1288"/>
        <v>10.055129493545184</v>
      </c>
      <c r="G1248" s="1239">
        <f t="shared" si="1288"/>
        <v>0</v>
      </c>
      <c r="H1248" s="1177">
        <f t="shared" si="1288"/>
        <v>3.0093877662073729</v>
      </c>
      <c r="I1248" s="1198">
        <f t="shared" si="1286"/>
        <v>6.7994920941921775</v>
      </c>
      <c r="J1248" s="1723"/>
      <c r="K1248" t="s">
        <v>4332</v>
      </c>
    </row>
    <row r="1249" spans="1:11" customFormat="1" x14ac:dyDescent="0.25">
      <c r="A1249" s="3472"/>
      <c r="B1249" s="1203" t="s">
        <v>4333</v>
      </c>
      <c r="C1249" s="1213">
        <f>C1206/C1224</f>
        <v>8.9499999999999993</v>
      </c>
      <c r="D1249" s="1213">
        <f t="shared" ref="D1249:E1249" si="1289">D1206/D1224</f>
        <v>3.3333333333333335</v>
      </c>
      <c r="E1249" s="1213">
        <f t="shared" si="1289"/>
        <v>0.38461538461538464</v>
      </c>
      <c r="F1249" s="1213">
        <f>F1206/F1224</f>
        <v>4.4000000000000004</v>
      </c>
      <c r="G1249" s="1241"/>
      <c r="H1249" s="1213">
        <f>H1206/H1224</f>
        <v>4.8695652173913047</v>
      </c>
      <c r="I1249" s="1213">
        <f>AVERAGE(C1249:G1249)</f>
        <v>4.2669871794871792</v>
      </c>
      <c r="J1249" s="1725"/>
      <c r="K1249" s="27" t="s">
        <v>4334</v>
      </c>
    </row>
    <row r="1250" spans="1:11" customFormat="1" x14ac:dyDescent="0.25">
      <c r="A1250" s="3472"/>
      <c r="B1250" s="1181" t="s">
        <v>4223</v>
      </c>
      <c r="C1250" s="1207">
        <f t="shared" ref="C1250:H1250" si="1290">C1249/C288</f>
        <v>0.18920036764705883</v>
      </c>
      <c r="D1250" s="1208">
        <f t="shared" si="1290"/>
        <v>0.10219145490246663</v>
      </c>
      <c r="E1250" s="1209">
        <f t="shared" si="1290"/>
        <v>1.2470659671780073E-2</v>
      </c>
      <c r="F1250" s="1210">
        <f t="shared" si="1290"/>
        <v>0.26367249101116508</v>
      </c>
      <c r="G1250" s="1239">
        <f t="shared" si="1290"/>
        <v>0</v>
      </c>
      <c r="H1250" s="1177">
        <f t="shared" si="1290"/>
        <v>0.15449444451860653</v>
      </c>
      <c r="I1250" s="1198">
        <f t="shared" ref="I1250:I1260" si="1291">AVERAGE(C1250:G1250)</f>
        <v>0.11350699464649412</v>
      </c>
      <c r="J1250" s="1723"/>
      <c r="K1250" t="s">
        <v>4335</v>
      </c>
    </row>
    <row r="1251" spans="1:11" customFormat="1" x14ac:dyDescent="0.25">
      <c r="A1251" s="3472"/>
      <c r="B1251" s="1181" t="s">
        <v>4224</v>
      </c>
      <c r="C1251" s="1207">
        <f t="shared" ref="C1251:H1251" si="1292">C1249/C305</f>
        <v>0.2335904327840754</v>
      </c>
      <c r="D1251" s="1208">
        <f t="shared" si="1292"/>
        <v>0.25126490009433156</v>
      </c>
      <c r="E1251" s="1209">
        <f t="shared" si="1292"/>
        <v>1.3522569527547748E-2</v>
      </c>
      <c r="F1251" s="1210">
        <f t="shared" si="1292"/>
        <v>0.17459472538107912</v>
      </c>
      <c r="G1251" s="1239">
        <f t="shared" si="1292"/>
        <v>0</v>
      </c>
      <c r="H1251" s="1177">
        <f t="shared" si="1292"/>
        <v>0.17016952375020694</v>
      </c>
      <c r="I1251" s="1198">
        <f t="shared" si="1291"/>
        <v>0.13459452555740675</v>
      </c>
      <c r="J1251" s="1723"/>
      <c r="K1251" t="s">
        <v>4336</v>
      </c>
    </row>
    <row r="1252" spans="1:11" customFormat="1" x14ac:dyDescent="0.25">
      <c r="A1252" s="3472"/>
      <c r="B1252" s="1181" t="s">
        <v>4311</v>
      </c>
      <c r="C1252" s="1207">
        <f t="shared" ref="C1252:H1252" si="1293">C1249/C308</f>
        <v>0.23732016925246827</v>
      </c>
      <c r="D1252" s="1208">
        <f t="shared" si="1293"/>
        <v>0.21157684630738524</v>
      </c>
      <c r="E1252" s="1209">
        <f t="shared" si="1293"/>
        <v>1.1604932830942572E-2</v>
      </c>
      <c r="F1252" s="1210">
        <f t="shared" si="1293"/>
        <v>0.11461159062885327</v>
      </c>
      <c r="G1252" s="1239">
        <f t="shared" si="1293"/>
        <v>0</v>
      </c>
      <c r="H1252" s="1177">
        <f t="shared" si="1293"/>
        <v>0.14948581790493631</v>
      </c>
      <c r="I1252" s="1198">
        <f t="shared" si="1291"/>
        <v>0.11502270780392987</v>
      </c>
      <c r="J1252" s="1723"/>
      <c r="K1252" t="s">
        <v>4337</v>
      </c>
    </row>
    <row r="1253" spans="1:11" s="325" customFormat="1" x14ac:dyDescent="0.25">
      <c r="A1253" s="3472"/>
      <c r="B1253" s="1203" t="s">
        <v>4338</v>
      </c>
      <c r="C1253" s="1206">
        <f>C1211/C1224</f>
        <v>7.35</v>
      </c>
      <c r="D1253" s="1206">
        <f t="shared" ref="D1253:H1253" si="1294">D1211/D1224</f>
        <v>2.6666666666666665</v>
      </c>
      <c r="E1253" s="1206">
        <f t="shared" si="1294"/>
        <v>1</v>
      </c>
      <c r="F1253" s="1206">
        <f t="shared" si="1294"/>
        <v>3.2</v>
      </c>
      <c r="G1253" s="1238"/>
      <c r="H1253" s="1206">
        <f t="shared" si="1294"/>
        <v>3.9420289855072466</v>
      </c>
      <c r="I1253" s="1206">
        <f t="shared" si="1291"/>
        <v>3.5541666666666663</v>
      </c>
      <c r="J1253" s="1718"/>
      <c r="K1253" s="1220" t="s">
        <v>4339</v>
      </c>
    </row>
    <row r="1254" spans="1:11" s="325" customFormat="1" x14ac:dyDescent="0.25">
      <c r="A1254" s="3472"/>
      <c r="B1254" s="1182" t="s">
        <v>4223</v>
      </c>
      <c r="C1254" s="1207">
        <f t="shared" ref="C1254:H1254" si="1295">C1253/C314</f>
        <v>2.2202845676760306</v>
      </c>
      <c r="D1254" s="1208">
        <f t="shared" si="1295"/>
        <v>0.32090014064697608</v>
      </c>
      <c r="E1254" s="1209">
        <f t="shared" si="1295"/>
        <v>0.17458866544789761</v>
      </c>
      <c r="F1254" s="1210">
        <f t="shared" si="1295"/>
        <v>1.1669865642994244</v>
      </c>
      <c r="G1254" s="1239">
        <f t="shared" si="1295"/>
        <v>0</v>
      </c>
      <c r="H1254" s="1199">
        <f t="shared" si="1295"/>
        <v>0.65177776017098354</v>
      </c>
      <c r="I1254" s="1198">
        <f t="shared" si="1291"/>
        <v>0.77655198761406585</v>
      </c>
      <c r="J1254" s="1723"/>
      <c r="K1254" s="325" t="s">
        <v>4340</v>
      </c>
    </row>
    <row r="1255" spans="1:11" x14ac:dyDescent="0.25">
      <c r="A1255" s="3472"/>
      <c r="B1255" s="1182" t="s">
        <v>4224</v>
      </c>
      <c r="C1255" s="1207">
        <f t="shared" ref="C1255:H1255" si="1296">C1253/C331</f>
        <v>1.2198414664354718</v>
      </c>
      <c r="D1255" s="1208">
        <f t="shared" si="1296"/>
        <v>0.58134920634920628</v>
      </c>
      <c r="E1255" s="1209">
        <f t="shared" si="1296"/>
        <v>0.11271820448877806</v>
      </c>
      <c r="F1255" s="1210">
        <f t="shared" si="1296"/>
        <v>0.42823337413300694</v>
      </c>
      <c r="G1255" s="1239">
        <f t="shared" si="1296"/>
        <v>0</v>
      </c>
      <c r="H1255" s="1200">
        <f t="shared" si="1296"/>
        <v>0.58496252114058234</v>
      </c>
      <c r="I1255" s="1198">
        <f t="shared" si="1291"/>
        <v>0.46842845028129265</v>
      </c>
      <c r="J1255" s="1723"/>
      <c r="K1255" s="325" t="s">
        <v>4341</v>
      </c>
    </row>
    <row r="1256" spans="1:11" x14ac:dyDescent="0.25">
      <c r="A1256" s="3472"/>
      <c r="B1256" s="1182" t="s">
        <v>4311</v>
      </c>
      <c r="C1256" s="1207">
        <f t="shared" ref="C1256:H1256" si="1297">C1253/C334</f>
        <v>0.77455156950672643</v>
      </c>
      <c r="D1256" s="1208">
        <f t="shared" si="1297"/>
        <v>0.47747747747747749</v>
      </c>
      <c r="E1256" s="1209">
        <f t="shared" si="1297"/>
        <v>0.11777860603801715</v>
      </c>
      <c r="F1256" s="1210">
        <f t="shared" si="1297"/>
        <v>0.30902857142857149</v>
      </c>
      <c r="G1256" s="1239">
        <f t="shared" si="1297"/>
        <v>0</v>
      </c>
      <c r="H1256" s="1199">
        <f t="shared" si="1297"/>
        <v>0.45792771111092606</v>
      </c>
      <c r="I1256" s="1198">
        <f t="shared" si="1291"/>
        <v>0.33576724489015847</v>
      </c>
      <c r="J1256" s="1723"/>
      <c r="K1256" s="325" t="s">
        <v>4342</v>
      </c>
    </row>
    <row r="1257" spans="1:11" x14ac:dyDescent="0.25">
      <c r="A1257" s="3472"/>
      <c r="B1257" s="1203" t="s">
        <v>4343</v>
      </c>
      <c r="C1257" s="1206">
        <f>C1216/C1221</f>
        <v>-0.10344827586206896</v>
      </c>
      <c r="D1257" s="1206">
        <f t="shared" ref="D1257:H1257" si="1298">D1216/D1221</f>
        <v>-0.1111111111111111</v>
      </c>
      <c r="E1257" s="1206">
        <f t="shared" si="1298"/>
        <v>0</v>
      </c>
      <c r="F1257" s="1206">
        <f t="shared" si="1298"/>
        <v>-2.4844720496894408E-2</v>
      </c>
      <c r="G1257" s="1238"/>
      <c r="H1257" s="1206">
        <f t="shared" si="1298"/>
        <v>-5.793450881612091E-2</v>
      </c>
      <c r="I1257" s="1206">
        <f t="shared" si="1291"/>
        <v>-5.9851026867518614E-2</v>
      </c>
      <c r="J1257" s="1718"/>
      <c r="K1257" s="1220" t="s">
        <v>4344</v>
      </c>
    </row>
    <row r="1258" spans="1:11" x14ac:dyDescent="0.25">
      <c r="A1258" s="3472"/>
      <c r="B1258" s="834" t="s">
        <v>4223</v>
      </c>
      <c r="C1258" s="1207">
        <f t="shared" ref="C1258:H1258" si="1299">C1257/C340</f>
        <v>7.0324075282570675</v>
      </c>
      <c r="D1258" s="1208">
        <f t="shared" si="1299"/>
        <v>5.9940175408026946</v>
      </c>
      <c r="E1258" s="1209">
        <f t="shared" si="1299"/>
        <v>0</v>
      </c>
      <c r="F1258" s="1210">
        <f t="shared" si="1299"/>
        <v>3.8441510283542359</v>
      </c>
      <c r="G1258" s="1239">
        <f t="shared" si="1299"/>
        <v>0</v>
      </c>
      <c r="H1258" s="1199">
        <f t="shared" si="1299"/>
        <v>4.1677007552859049</v>
      </c>
      <c r="I1258" s="1198">
        <f t="shared" si="1291"/>
        <v>3.3741152194827997</v>
      </c>
      <c r="J1258" s="1723"/>
      <c r="K1258" s="325" t="s">
        <v>4345</v>
      </c>
    </row>
    <row r="1259" spans="1:11" x14ac:dyDescent="0.25">
      <c r="A1259" s="3472"/>
      <c r="B1259" s="1182" t="s">
        <v>4224</v>
      </c>
      <c r="C1259" s="1207">
        <f t="shared" ref="C1259:H1259" si="1300">C1257/C357</f>
        <v>7.2172531481699425</v>
      </c>
      <c r="D1259" s="1208">
        <f t="shared" si="1300"/>
        <v>2.6204744069912609</v>
      </c>
      <c r="E1259" s="1209">
        <f t="shared" si="1300"/>
        <v>0</v>
      </c>
      <c r="F1259" s="1210">
        <f t="shared" si="1300"/>
        <v>1.2798368406415128</v>
      </c>
      <c r="G1259" s="1239">
        <f t="shared" si="1300"/>
        <v>0</v>
      </c>
      <c r="H1259" s="1199">
        <f t="shared" si="1300"/>
        <v>3.7814769564710846</v>
      </c>
      <c r="I1259" s="1198">
        <f t="shared" si="1291"/>
        <v>2.2235128791605434</v>
      </c>
      <c r="J1259" s="1723"/>
      <c r="K1259" s="325" t="s">
        <v>4346</v>
      </c>
    </row>
    <row r="1260" spans="1:11" ht="15.75" thickBot="1" x14ac:dyDescent="0.3">
      <c r="A1260" s="3473"/>
      <c r="B1260" s="1183" t="s">
        <v>4311</v>
      </c>
      <c r="C1260" s="1215">
        <f t="shared" ref="C1260:H1260" si="1301">C1257/C360</f>
        <v>7.5720285706642416</v>
      </c>
      <c r="D1260" s="1216">
        <f t="shared" si="1301"/>
        <v>2.3235913638757237</v>
      </c>
      <c r="E1260" s="1217">
        <f t="shared" si="1301"/>
        <v>0</v>
      </c>
      <c r="F1260" s="1218">
        <f t="shared" si="1301"/>
        <v>1.3266902006345234</v>
      </c>
      <c r="G1260" s="1242">
        <f t="shared" si="1301"/>
        <v>0</v>
      </c>
      <c r="H1260" s="1201">
        <f t="shared" si="1301"/>
        <v>3.9773714605971136</v>
      </c>
      <c r="I1260" s="1202">
        <f t="shared" si="1291"/>
        <v>2.2444620270348978</v>
      </c>
      <c r="J1260" s="1723"/>
      <c r="K1260" s="325" t="s">
        <v>4347</v>
      </c>
    </row>
    <row r="1261" spans="1:11" customFormat="1" x14ac:dyDescent="0.25">
      <c r="A1261" s="3471" t="s">
        <v>1685</v>
      </c>
      <c r="B1261" s="844" t="s">
        <v>935</v>
      </c>
      <c r="C1261" s="1235"/>
      <c r="D1261" s="826">
        <f>BPCE!B611</f>
        <v>8</v>
      </c>
      <c r="E1261" s="1235"/>
      <c r="F1261" s="1235"/>
      <c r="G1261" s="1235"/>
      <c r="H1261" s="826">
        <f>SUM(C1261:G1261)</f>
        <v>8</v>
      </c>
      <c r="I1261" s="1222">
        <f>AVERAGE(C1261:G1261)</f>
        <v>8</v>
      </c>
      <c r="J1261" s="1715"/>
      <c r="K1261" s="27" t="s">
        <v>4264</v>
      </c>
    </row>
    <row r="1262" spans="1:11" customFormat="1" x14ac:dyDescent="0.25">
      <c r="A1262" s="3472"/>
      <c r="B1262" s="845" t="s">
        <v>4265</v>
      </c>
      <c r="C1262" s="1236">
        <f t="shared" ref="C1262:H1262" si="1302">C1261/C2</f>
        <v>0</v>
      </c>
      <c r="D1262" s="1185">
        <f t="shared" si="1302"/>
        <v>3.4398245689469835E-4</v>
      </c>
      <c r="E1262" s="1236">
        <f t="shared" si="1302"/>
        <v>0</v>
      </c>
      <c r="F1262" s="1236">
        <f t="shared" si="1302"/>
        <v>0</v>
      </c>
      <c r="G1262" s="1236">
        <f t="shared" si="1302"/>
        <v>0</v>
      </c>
      <c r="H1262" s="1194">
        <f t="shared" si="1302"/>
        <v>6.8229113362671857E-5</v>
      </c>
      <c r="I1262" s="1189">
        <f t="shared" ref="I1262:I1265" si="1303">AVERAGE(C1262:G1262)</f>
        <v>6.8796491378939664E-5</v>
      </c>
      <c r="J1262" s="1716"/>
      <c r="K1262" t="s">
        <v>4266</v>
      </c>
    </row>
    <row r="1263" spans="1:11" customFormat="1" x14ac:dyDescent="0.25">
      <c r="A1263" s="3472"/>
      <c r="B1263" s="845" t="s">
        <v>4267</v>
      </c>
      <c r="C1263" s="1236">
        <f t="shared" ref="C1263:H1263" si="1304">C1261/C19</f>
        <v>0</v>
      </c>
      <c r="D1263" s="1185">
        <f t="shared" si="1304"/>
        <v>2.0581425263699513E-3</v>
      </c>
      <c r="E1263" s="1236">
        <f t="shared" si="1304"/>
        <v>0</v>
      </c>
      <c r="F1263" s="1236">
        <f t="shared" si="1304"/>
        <v>0</v>
      </c>
      <c r="G1263" s="1236">
        <f t="shared" si="1304"/>
        <v>0</v>
      </c>
      <c r="H1263" s="1194">
        <f t="shared" si="1304"/>
        <v>1.5078976137520263E-4</v>
      </c>
      <c r="I1263" s="1189">
        <f t="shared" si="1303"/>
        <v>4.1162850527399027E-4</v>
      </c>
      <c r="J1263" s="1716"/>
      <c r="K1263" t="s">
        <v>4268</v>
      </c>
    </row>
    <row r="1264" spans="1:11" customFormat="1" x14ac:dyDescent="0.25">
      <c r="A1264" s="3472"/>
      <c r="B1264" s="845" t="s">
        <v>4269</v>
      </c>
      <c r="C1264" s="1236">
        <f t="shared" ref="C1264:H1264" si="1305">C1261/C7</f>
        <v>0</v>
      </c>
      <c r="D1264" s="1185">
        <f t="shared" si="1305"/>
        <v>1.4625228519195612E-2</v>
      </c>
      <c r="E1264" s="1236">
        <f t="shared" si="1305"/>
        <v>0</v>
      </c>
      <c r="F1264" s="1236">
        <f t="shared" si="1305"/>
        <v>0</v>
      </c>
      <c r="G1264" s="1236">
        <f t="shared" si="1305"/>
        <v>0</v>
      </c>
      <c r="H1264" s="1194">
        <f t="shared" si="1305"/>
        <v>5.9084194977843422E-4</v>
      </c>
      <c r="I1264" s="1189">
        <f t="shared" si="1303"/>
        <v>2.9250457038391227E-3</v>
      </c>
      <c r="J1264" s="1716"/>
      <c r="K1264" t="s">
        <v>4270</v>
      </c>
    </row>
    <row r="1265" spans="1:11" customFormat="1" hidden="1" x14ac:dyDescent="0.25">
      <c r="A1265" s="3472"/>
      <c r="B1265" s="845" t="s">
        <v>4271</v>
      </c>
      <c r="C1265" s="1236">
        <f t="shared" ref="C1265:H1265" si="1306">C1261/C13</f>
        <v>0</v>
      </c>
      <c r="D1265" s="1185">
        <f t="shared" si="1306"/>
        <v>2.0512820512820513E-2</v>
      </c>
      <c r="E1265" s="1236">
        <f t="shared" si="1306"/>
        <v>0</v>
      </c>
      <c r="F1265" s="1236">
        <f t="shared" si="1306"/>
        <v>0</v>
      </c>
      <c r="G1265" s="1236">
        <f t="shared" si="1306"/>
        <v>0</v>
      </c>
      <c r="H1265" s="1205">
        <f t="shared" si="1306"/>
        <v>1.1321822813472968E-3</v>
      </c>
      <c r="I1265" s="1193">
        <f t="shared" si="1303"/>
        <v>4.1025641025641026E-3</v>
      </c>
      <c r="J1265" s="1717"/>
      <c r="K1265" t="s">
        <v>4272</v>
      </c>
    </row>
    <row r="1266" spans="1:11" customFormat="1" x14ac:dyDescent="0.25">
      <c r="A1266" s="3472"/>
      <c r="B1266" s="1203" t="s">
        <v>4273</v>
      </c>
      <c r="C1266" s="1237"/>
      <c r="D1266" s="1264"/>
      <c r="E1266" s="1237"/>
      <c r="F1266" s="1237"/>
      <c r="G1266" s="1237"/>
      <c r="H1266" s="1204">
        <f>SUM(C1266:G1266)</f>
        <v>0</v>
      </c>
      <c r="I1266" s="1206" t="e">
        <f>AVERAGE(C1266:G1266)</f>
        <v>#DIV/0!</v>
      </c>
      <c r="J1266" s="1718"/>
      <c r="K1266" s="27" t="s">
        <v>4274</v>
      </c>
    </row>
    <row r="1267" spans="1:11" customFormat="1" x14ac:dyDescent="0.25">
      <c r="A1267" s="3472"/>
      <c r="B1267" s="845" t="s">
        <v>4275</v>
      </c>
      <c r="C1267" s="1236">
        <f t="shared" ref="C1267:H1267" si="1307">C1266/C28</f>
        <v>0</v>
      </c>
      <c r="D1267" s="1263">
        <f t="shared" si="1307"/>
        <v>0</v>
      </c>
      <c r="E1267" s="1236">
        <f t="shared" si="1307"/>
        <v>0</v>
      </c>
      <c r="F1267" s="1236">
        <f t="shared" si="1307"/>
        <v>0</v>
      </c>
      <c r="G1267" s="1236">
        <f t="shared" si="1307"/>
        <v>0</v>
      </c>
      <c r="H1267" s="1192">
        <f t="shared" si="1307"/>
        <v>0</v>
      </c>
      <c r="I1267" s="1193">
        <f t="shared" ref="I1267:I1270" si="1308">AVERAGE(C1267:G1267)</f>
        <v>0</v>
      </c>
      <c r="J1267" s="1717"/>
      <c r="K1267" t="s">
        <v>4276</v>
      </c>
    </row>
    <row r="1268" spans="1:11" customFormat="1" x14ac:dyDescent="0.25">
      <c r="A1268" s="3472"/>
      <c r="B1268" s="845" t="s">
        <v>4277</v>
      </c>
      <c r="C1268" s="1236">
        <f t="shared" ref="C1268:H1268" si="1309">C1266/C45</f>
        <v>0</v>
      </c>
      <c r="D1268" s="1263">
        <f t="shared" si="1309"/>
        <v>0</v>
      </c>
      <c r="E1268" s="1236">
        <f t="shared" si="1309"/>
        <v>0</v>
      </c>
      <c r="F1268" s="1236">
        <f t="shared" si="1309"/>
        <v>0</v>
      </c>
      <c r="G1268" s="1236">
        <f t="shared" si="1309"/>
        <v>0</v>
      </c>
      <c r="H1268" s="1192">
        <f t="shared" si="1309"/>
        <v>0</v>
      </c>
      <c r="I1268" s="1193">
        <f t="shared" si="1308"/>
        <v>0</v>
      </c>
      <c r="J1268" s="1717"/>
      <c r="K1268" t="s">
        <v>4278</v>
      </c>
    </row>
    <row r="1269" spans="1:11" customFormat="1" x14ac:dyDescent="0.25">
      <c r="A1269" s="3472"/>
      <c r="B1269" s="845" t="s">
        <v>4279</v>
      </c>
      <c r="C1269" s="1236">
        <f t="shared" ref="C1269:H1269" si="1310">C1266/C33</f>
        <v>0</v>
      </c>
      <c r="D1269" s="1263">
        <f t="shared" si="1310"/>
        <v>0</v>
      </c>
      <c r="E1269" s="1236">
        <f t="shared" si="1310"/>
        <v>0</v>
      </c>
      <c r="F1269" s="1236">
        <f t="shared" si="1310"/>
        <v>0</v>
      </c>
      <c r="G1269" s="1236">
        <f t="shared" si="1310"/>
        <v>0</v>
      </c>
      <c r="H1269" s="1192">
        <f t="shared" si="1310"/>
        <v>0</v>
      </c>
      <c r="I1269" s="1193">
        <f t="shared" si="1308"/>
        <v>0</v>
      </c>
      <c r="J1269" s="1717"/>
      <c r="K1269" t="s">
        <v>4280</v>
      </c>
    </row>
    <row r="1270" spans="1:11" customFormat="1" hidden="1" x14ac:dyDescent="0.25">
      <c r="A1270" s="3472"/>
      <c r="B1270" s="845" t="s">
        <v>4281</v>
      </c>
      <c r="C1270" s="1236">
        <f t="shared" ref="C1270:H1270" si="1311">C1266/C39</f>
        <v>0</v>
      </c>
      <c r="D1270" s="1263">
        <f t="shared" si="1311"/>
        <v>0</v>
      </c>
      <c r="E1270" s="1236">
        <f t="shared" si="1311"/>
        <v>0</v>
      </c>
      <c r="F1270" s="1236">
        <f t="shared" si="1311"/>
        <v>0</v>
      </c>
      <c r="G1270" s="1236">
        <f t="shared" si="1311"/>
        <v>0</v>
      </c>
      <c r="H1270" s="1192">
        <f t="shared" si="1311"/>
        <v>0</v>
      </c>
      <c r="I1270" s="1193">
        <f t="shared" si="1308"/>
        <v>0</v>
      </c>
      <c r="J1270" s="1717"/>
      <c r="K1270" t="s">
        <v>4282</v>
      </c>
    </row>
    <row r="1271" spans="1:11" customFormat="1" x14ac:dyDescent="0.25">
      <c r="A1271" s="3472"/>
      <c r="B1271" s="1203" t="s">
        <v>4283</v>
      </c>
      <c r="C1271" s="1237"/>
      <c r="D1271" s="1264"/>
      <c r="E1271" s="1237"/>
      <c r="F1271" s="1237"/>
      <c r="G1271" s="1237"/>
      <c r="H1271" s="1204">
        <f>SUM(C1271:G1271)</f>
        <v>0</v>
      </c>
      <c r="I1271" s="1206" t="e">
        <f>AVERAGE(C1271:G1271)</f>
        <v>#DIV/0!</v>
      </c>
      <c r="J1271" s="1719"/>
      <c r="K1271" s="1178" t="s">
        <v>4284</v>
      </c>
    </row>
    <row r="1272" spans="1:11" customFormat="1" x14ac:dyDescent="0.25">
      <c r="A1272" s="3472"/>
      <c r="B1272" s="845" t="s">
        <v>4285</v>
      </c>
      <c r="C1272" s="1236">
        <f t="shared" ref="C1272:H1272" si="1312">C1271/C54</f>
        <v>0</v>
      </c>
      <c r="D1272" s="1263">
        <f t="shared" si="1312"/>
        <v>0</v>
      </c>
      <c r="E1272" s="1236">
        <f t="shared" si="1312"/>
        <v>0</v>
      </c>
      <c r="F1272" s="1236">
        <f t="shared" si="1312"/>
        <v>0</v>
      </c>
      <c r="G1272" s="1236">
        <f t="shared" si="1312"/>
        <v>0</v>
      </c>
      <c r="H1272" s="1194">
        <f t="shared" si="1312"/>
        <v>0</v>
      </c>
      <c r="I1272" s="1193">
        <f t="shared" ref="I1272:I1275" si="1313">AVERAGE(C1272:G1272)</f>
        <v>0</v>
      </c>
      <c r="J1272" s="1717"/>
      <c r="K1272" t="s">
        <v>4286</v>
      </c>
    </row>
    <row r="1273" spans="1:11" customFormat="1" x14ac:dyDescent="0.25">
      <c r="A1273" s="3472"/>
      <c r="B1273" s="845" t="s">
        <v>4287</v>
      </c>
      <c r="C1273" s="1236">
        <f t="shared" ref="C1273:H1273" si="1314">C1271/C71</f>
        <v>0</v>
      </c>
      <c r="D1273" s="1263">
        <f t="shared" si="1314"/>
        <v>0</v>
      </c>
      <c r="E1273" s="1236">
        <f t="shared" si="1314"/>
        <v>0</v>
      </c>
      <c r="F1273" s="1236">
        <f t="shared" si="1314"/>
        <v>0</v>
      </c>
      <c r="G1273" s="1236">
        <f t="shared" si="1314"/>
        <v>0</v>
      </c>
      <c r="H1273" s="1194">
        <f t="shared" si="1314"/>
        <v>0</v>
      </c>
      <c r="I1273" s="1193">
        <f t="shared" si="1313"/>
        <v>0</v>
      </c>
      <c r="J1273" s="1717"/>
      <c r="K1273" t="s">
        <v>4288</v>
      </c>
    </row>
    <row r="1274" spans="1:11" customFormat="1" x14ac:dyDescent="0.25">
      <c r="A1274" s="3472"/>
      <c r="B1274" s="845" t="s">
        <v>4289</v>
      </c>
      <c r="C1274" s="1254">
        <v>0.26500000000000001</v>
      </c>
      <c r="D1274" s="1273">
        <v>0.26500000000000001</v>
      </c>
      <c r="E1274" s="1254">
        <v>0.26500000000000001</v>
      </c>
      <c r="F1274" s="1254">
        <v>0.26500000000000001</v>
      </c>
      <c r="G1274" s="1254">
        <v>0.26500000000000001</v>
      </c>
      <c r="H1274" s="1252">
        <f>E1274</f>
        <v>0.26500000000000001</v>
      </c>
      <c r="I1274" s="1253">
        <f t="shared" si="1313"/>
        <v>0.26500000000000001</v>
      </c>
      <c r="J1274" s="1726"/>
      <c r="K1274" t="s">
        <v>4290</v>
      </c>
    </row>
    <row r="1275" spans="1:11" customFormat="1" x14ac:dyDescent="0.25">
      <c r="A1275" s="3472"/>
      <c r="B1275" s="845" t="s">
        <v>4291</v>
      </c>
      <c r="C1275" s="1236" t="e">
        <f>C1271/C1266</f>
        <v>#DIV/0!</v>
      </c>
      <c r="D1275" s="1263" t="e">
        <f t="shared" ref="D1275:H1275" si="1315">D1271/D1266</f>
        <v>#DIV/0!</v>
      </c>
      <c r="E1275" s="1236" t="e">
        <f t="shared" si="1315"/>
        <v>#DIV/0!</v>
      </c>
      <c r="F1275" s="1236" t="e">
        <f t="shared" si="1315"/>
        <v>#DIV/0!</v>
      </c>
      <c r="G1275" s="1236" t="e">
        <f t="shared" si="1315"/>
        <v>#DIV/0!</v>
      </c>
      <c r="H1275" s="1205" t="e">
        <f t="shared" si="1315"/>
        <v>#DIV/0!</v>
      </c>
      <c r="I1275" s="1191" t="e">
        <f t="shared" si="1313"/>
        <v>#DIV/0!</v>
      </c>
      <c r="J1275" s="1720"/>
      <c r="K1275" t="s">
        <v>4292</v>
      </c>
    </row>
    <row r="1276" spans="1:11" customFormat="1" x14ac:dyDescent="0.25">
      <c r="A1276" s="3472"/>
      <c r="B1276" s="1203" t="s">
        <v>10</v>
      </c>
      <c r="C1276" s="1237"/>
      <c r="D1276" s="1204">
        <f>BPCE!G611</f>
        <v>101</v>
      </c>
      <c r="E1276" s="1237"/>
      <c r="F1276" s="1237"/>
      <c r="G1276" s="1237"/>
      <c r="H1276" s="1204">
        <f>SUM(C1276:G1276)</f>
        <v>101</v>
      </c>
      <c r="I1276" s="1204">
        <f>AVERAGE(C1276:G1276)</f>
        <v>101</v>
      </c>
      <c r="J1276" s="1721"/>
      <c r="K1276" s="27" t="s">
        <v>4293</v>
      </c>
    </row>
    <row r="1277" spans="1:11" customFormat="1" x14ac:dyDescent="0.25">
      <c r="A1277" s="3472"/>
      <c r="B1277" s="845" t="s">
        <v>4294</v>
      </c>
      <c r="C1277" s="1236">
        <f t="shared" ref="C1277:H1277" si="1316">C1276/C80</f>
        <v>0</v>
      </c>
      <c r="D1277" s="1185">
        <f t="shared" si="1316"/>
        <v>9.7869165398889522E-4</v>
      </c>
      <c r="E1277" s="1236">
        <f t="shared" si="1316"/>
        <v>0</v>
      </c>
      <c r="F1277" s="1236">
        <f t="shared" si="1316"/>
        <v>0</v>
      </c>
      <c r="G1277" s="1236">
        <f t="shared" si="1316"/>
        <v>0</v>
      </c>
      <c r="H1277" s="1194">
        <f t="shared" si="1316"/>
        <v>1.7724833369016992E-4</v>
      </c>
      <c r="I1277" s="1189">
        <f t="shared" ref="I1277:I1278" si="1317">AVERAGE(C1277:G1277)</f>
        <v>1.9573833079777905E-4</v>
      </c>
      <c r="J1277" s="1716"/>
      <c r="K1277" t="s">
        <v>4295</v>
      </c>
    </row>
    <row r="1278" spans="1:11" customFormat="1" x14ac:dyDescent="0.25">
      <c r="A1278" s="3472"/>
      <c r="B1278" s="845" t="s">
        <v>4296</v>
      </c>
      <c r="C1278" s="1236">
        <f t="shared" ref="C1278:H1278" si="1318">C1276/C97</f>
        <v>0</v>
      </c>
      <c r="D1278" s="1185">
        <f t="shared" si="1318"/>
        <v>9.6236303001429255E-3</v>
      </c>
      <c r="E1278" s="1236">
        <f t="shared" si="1318"/>
        <v>0</v>
      </c>
      <c r="F1278" s="1236">
        <f t="shared" si="1318"/>
        <v>0</v>
      </c>
      <c r="G1278" s="1236">
        <f t="shared" si="1318"/>
        <v>0</v>
      </c>
      <c r="H1278" s="1194">
        <f t="shared" si="1318"/>
        <v>3.8273087956103421E-4</v>
      </c>
      <c r="I1278" s="1189">
        <f t="shared" si="1317"/>
        <v>1.9247260600285851E-3</v>
      </c>
      <c r="J1278" s="1716"/>
      <c r="K1278" t="s">
        <v>4297</v>
      </c>
    </row>
    <row r="1279" spans="1:11" customFormat="1" x14ac:dyDescent="0.25">
      <c r="A1279" s="3472"/>
      <c r="B1279" s="1203" t="s">
        <v>14</v>
      </c>
      <c r="C1279" s="1237"/>
      <c r="D1279" s="1204">
        <f>BPCE!J611</f>
        <v>3</v>
      </c>
      <c r="E1279" s="1237"/>
      <c r="F1279" s="1237"/>
      <c r="G1279" s="1237"/>
      <c r="H1279" s="1204">
        <f>SUM(C1279:G1279)</f>
        <v>3</v>
      </c>
      <c r="I1279" s="1221">
        <f>AVERAGE(C1279:G1279)</f>
        <v>3</v>
      </c>
      <c r="J1279" s="1722"/>
      <c r="K1279" s="27" t="s">
        <v>4298</v>
      </c>
    </row>
    <row r="1280" spans="1:11" customFormat="1" x14ac:dyDescent="0.25">
      <c r="A1280" s="3472"/>
      <c r="B1280" s="845" t="s">
        <v>4299</v>
      </c>
      <c r="C1280" s="1236">
        <f t="shared" ref="C1280:H1280" si="1319">C1279/C106</f>
        <v>0</v>
      </c>
      <c r="D1280" s="1185">
        <f t="shared" si="1319"/>
        <v>4.2075736325385693E-3</v>
      </c>
      <c r="E1280" s="1236">
        <f t="shared" si="1319"/>
        <v>0</v>
      </c>
      <c r="F1280" s="1236">
        <f t="shared" si="1319"/>
        <v>0</v>
      </c>
      <c r="G1280" s="1236">
        <f t="shared" si="1319"/>
        <v>0</v>
      </c>
      <c r="H1280" s="1194">
        <f t="shared" si="1319"/>
        <v>8.0645161290322581E-4</v>
      </c>
      <c r="I1280" s="1189">
        <f t="shared" ref="I1280:I1283" si="1320">AVERAGE(C1280:G1280)</f>
        <v>8.4151472650771382E-4</v>
      </c>
      <c r="J1280" s="1716"/>
      <c r="K1280" t="s">
        <v>4300</v>
      </c>
    </row>
    <row r="1281" spans="1:11" customFormat="1" x14ac:dyDescent="0.25">
      <c r="A1281" s="3472"/>
      <c r="B1281" s="845" t="s">
        <v>4301</v>
      </c>
      <c r="C1281" s="1236">
        <f t="shared" ref="C1281:H1281" si="1321">C1279/C123</f>
        <v>0</v>
      </c>
      <c r="D1281" s="1185">
        <f t="shared" si="1321"/>
        <v>1.0238907849829351E-2</v>
      </c>
      <c r="E1281" s="1236">
        <f t="shared" si="1321"/>
        <v>0</v>
      </c>
      <c r="F1281" s="1236">
        <f t="shared" si="1321"/>
        <v>0</v>
      </c>
      <c r="G1281" s="1236">
        <f t="shared" si="1321"/>
        <v>0</v>
      </c>
      <c r="H1281" s="1194">
        <f t="shared" si="1321"/>
        <v>1.6181229773462784E-3</v>
      </c>
      <c r="I1281" s="1189">
        <f t="shared" si="1320"/>
        <v>2.0477815699658703E-3</v>
      </c>
      <c r="J1281" s="1716"/>
      <c r="K1281" t="s">
        <v>4302</v>
      </c>
    </row>
    <row r="1282" spans="1:11" customFormat="1" x14ac:dyDescent="0.25">
      <c r="A1282" s="3472"/>
      <c r="B1282" s="845" t="s">
        <v>4303</v>
      </c>
      <c r="C1282" s="1236">
        <f t="shared" ref="C1282:H1282" si="1322">C1279/C111</f>
        <v>0</v>
      </c>
      <c r="D1282" s="1185">
        <f t="shared" si="1322"/>
        <v>3.7037037037037035E-2</v>
      </c>
      <c r="E1282" s="1236">
        <f t="shared" si="1322"/>
        <v>0</v>
      </c>
      <c r="F1282" s="1236">
        <f t="shared" si="1322"/>
        <v>0</v>
      </c>
      <c r="G1282" s="1236">
        <f t="shared" si="1322"/>
        <v>0</v>
      </c>
      <c r="H1282" s="1194">
        <f t="shared" si="1322"/>
        <v>4.6801872074882997E-3</v>
      </c>
      <c r="I1282" s="1189">
        <f t="shared" si="1320"/>
        <v>7.4074074074074068E-3</v>
      </c>
      <c r="J1282" s="1716"/>
      <c r="K1282" t="s">
        <v>4304</v>
      </c>
    </row>
    <row r="1283" spans="1:11" customFormat="1" hidden="1" x14ac:dyDescent="0.25">
      <c r="A1283" s="3472"/>
      <c r="B1283" s="845" t="s">
        <v>4305</v>
      </c>
      <c r="C1283" s="1236">
        <f t="shared" ref="C1283:H1283" si="1323">C1279/C117</f>
        <v>0</v>
      </c>
      <c r="D1283" s="1185">
        <f t="shared" si="1323"/>
        <v>6.3829787234042548E-2</v>
      </c>
      <c r="E1283" s="1236">
        <f t="shared" si="1323"/>
        <v>0</v>
      </c>
      <c r="F1283" s="1236">
        <f t="shared" si="1323"/>
        <v>0</v>
      </c>
      <c r="G1283" s="1236">
        <f t="shared" si="1323"/>
        <v>0</v>
      </c>
      <c r="H1283" s="1205">
        <f t="shared" si="1323"/>
        <v>7.6726342710997444E-3</v>
      </c>
      <c r="I1283" s="1193">
        <f t="shared" si="1320"/>
        <v>1.276595744680851E-2</v>
      </c>
      <c r="J1283" s="1717"/>
      <c r="K1283" t="s">
        <v>4306</v>
      </c>
    </row>
    <row r="1284" spans="1:11" customFormat="1" x14ac:dyDescent="0.25">
      <c r="A1284" s="3472"/>
      <c r="B1284" s="1203" t="s">
        <v>4307</v>
      </c>
      <c r="C1284" s="1238"/>
      <c r="D1284" s="1206">
        <f t="shared" ref="D1284" si="1324">D1261/D1276</f>
        <v>7.9207920792079209E-2</v>
      </c>
      <c r="E1284" s="1238"/>
      <c r="F1284" s="1238"/>
      <c r="G1284" s="1238"/>
      <c r="H1284" s="1206">
        <f>H1261/H1276</f>
        <v>7.9207920792079209E-2</v>
      </c>
      <c r="I1284" s="1206">
        <f>AVERAGE(C1284:G1284)</f>
        <v>7.9207920792079209E-2</v>
      </c>
      <c r="J1284" s="1718"/>
      <c r="K1284" s="27" t="s">
        <v>4308</v>
      </c>
    </row>
    <row r="1285" spans="1:11" customFormat="1" x14ac:dyDescent="0.25">
      <c r="A1285" s="3472"/>
      <c r="B1285" s="845" t="s">
        <v>4223</v>
      </c>
      <c r="C1285" s="1239">
        <f t="shared" ref="C1285:H1285" si="1325">C1284/C132</f>
        <v>0</v>
      </c>
      <c r="D1285" s="1208">
        <f t="shared" si="1325"/>
        <v>0.35147173830768297</v>
      </c>
      <c r="E1285" s="1239">
        <f t="shared" si="1325"/>
        <v>0</v>
      </c>
      <c r="F1285" s="1239">
        <f t="shared" si="1325"/>
        <v>0</v>
      </c>
      <c r="G1285" s="1239">
        <f t="shared" si="1325"/>
        <v>0</v>
      </c>
      <c r="H1285" s="1177">
        <f t="shared" si="1325"/>
        <v>0.38493514687667724</v>
      </c>
      <c r="I1285" s="1198">
        <f>AVERAGE(C1285:G1285)</f>
        <v>7.0294347661536596E-2</v>
      </c>
      <c r="J1285" s="1723"/>
      <c r="K1285" t="s">
        <v>4309</v>
      </c>
    </row>
    <row r="1286" spans="1:11" customFormat="1" x14ac:dyDescent="0.25">
      <c r="A1286" s="3472"/>
      <c r="B1286" s="845" t="s">
        <v>4224</v>
      </c>
      <c r="C1286" s="1239">
        <f t="shared" ref="C1286:H1286" si="1326">C1284/C135</f>
        <v>0</v>
      </c>
      <c r="D1286" s="1208">
        <f t="shared" si="1326"/>
        <v>0.21386342390349147</v>
      </c>
      <c r="E1286" s="1239">
        <f t="shared" si="1326"/>
        <v>0</v>
      </c>
      <c r="F1286" s="1239">
        <f t="shared" si="1326"/>
        <v>0</v>
      </c>
      <c r="G1286" s="1239">
        <f t="shared" si="1326"/>
        <v>0</v>
      </c>
      <c r="H1286" s="1177">
        <f t="shared" si="1326"/>
        <v>0.39398378711471627</v>
      </c>
      <c r="I1286" s="1198">
        <f t="shared" ref="I1286:I1287" si="1327">AVERAGE(C1286:G1286)</f>
        <v>4.2772684780698296E-2</v>
      </c>
      <c r="J1286" s="1723"/>
      <c r="K1286" t="s">
        <v>4310</v>
      </c>
    </row>
    <row r="1287" spans="1:11" customFormat="1" x14ac:dyDescent="0.25">
      <c r="A1287" s="3472"/>
      <c r="B1287" s="845" t="s">
        <v>4311</v>
      </c>
      <c r="C1287" s="1239">
        <f t="shared" ref="C1287:H1287" si="1328">C1284/C152</f>
        <v>0</v>
      </c>
      <c r="D1287" s="1208">
        <f t="shared" si="1328"/>
        <v>0.20928440149404162</v>
      </c>
      <c r="E1287" s="1239">
        <f t="shared" si="1328"/>
        <v>0</v>
      </c>
      <c r="F1287" s="1239">
        <f t="shared" si="1328"/>
        <v>0</v>
      </c>
      <c r="G1287" s="1239">
        <f t="shared" si="1328"/>
        <v>0</v>
      </c>
      <c r="H1287" s="1177">
        <f t="shared" si="1328"/>
        <v>0.4428559472842562</v>
      </c>
      <c r="I1287" s="1198">
        <f t="shared" si="1327"/>
        <v>4.1856880298808324E-2</v>
      </c>
      <c r="J1287" s="1723"/>
      <c r="K1287" t="s">
        <v>4312</v>
      </c>
    </row>
    <row r="1288" spans="1:11" customFormat="1" x14ac:dyDescent="0.25">
      <c r="A1288" s="3472"/>
      <c r="B1288" s="1203" t="s">
        <v>4313</v>
      </c>
      <c r="C1288" s="1238"/>
      <c r="D1288" s="1265"/>
      <c r="E1288" s="1238"/>
      <c r="F1288" s="1238"/>
      <c r="G1288" s="1238"/>
      <c r="H1288" s="1206">
        <f>H1266/H1276</f>
        <v>0</v>
      </c>
      <c r="I1288" s="1206" t="e">
        <f>AVERAGE(C1288:G1288)</f>
        <v>#DIV/0!</v>
      </c>
      <c r="J1288" s="1718"/>
      <c r="K1288" s="27" t="s">
        <v>4314</v>
      </c>
    </row>
    <row r="1289" spans="1:11" s="1" customFormat="1" x14ac:dyDescent="0.25">
      <c r="A1289" s="3472"/>
      <c r="B1289" s="845" t="s">
        <v>4223</v>
      </c>
      <c r="C1289" s="1239">
        <f t="shared" ref="C1289:H1289" si="1329">C1288/C158</f>
        <v>0</v>
      </c>
      <c r="D1289" s="1266">
        <f t="shared" si="1329"/>
        <v>0</v>
      </c>
      <c r="E1289" s="1239">
        <f t="shared" si="1329"/>
        <v>0</v>
      </c>
      <c r="F1289" s="1239">
        <f t="shared" si="1329"/>
        <v>0</v>
      </c>
      <c r="G1289" s="1239">
        <f t="shared" si="1329"/>
        <v>0</v>
      </c>
      <c r="H1289" s="1177">
        <f t="shared" si="1329"/>
        <v>0</v>
      </c>
      <c r="I1289" s="1198">
        <f t="shared" ref="I1289:I1291" si="1330">AVERAGE(C1289:G1289)</f>
        <v>0</v>
      </c>
      <c r="J1289" s="1723"/>
      <c r="K1289" t="s">
        <v>4315</v>
      </c>
    </row>
    <row r="1290" spans="1:11" s="1" customFormat="1" x14ac:dyDescent="0.25">
      <c r="A1290" s="3472"/>
      <c r="B1290" s="845" t="s">
        <v>4224</v>
      </c>
      <c r="C1290" s="1239">
        <f t="shared" ref="C1290:H1290" si="1331">C1288/C175</f>
        <v>0</v>
      </c>
      <c r="D1290" s="1266">
        <f t="shared" si="1331"/>
        <v>0</v>
      </c>
      <c r="E1290" s="1239">
        <f t="shared" si="1331"/>
        <v>0</v>
      </c>
      <c r="F1290" s="1239">
        <f t="shared" si="1331"/>
        <v>0</v>
      </c>
      <c r="G1290" s="1239">
        <f t="shared" si="1331"/>
        <v>0</v>
      </c>
      <c r="H1290" s="1177">
        <f t="shared" si="1331"/>
        <v>0</v>
      </c>
      <c r="I1290" s="1198">
        <f t="shared" si="1330"/>
        <v>0</v>
      </c>
      <c r="J1290" s="1723"/>
      <c r="K1290" t="s">
        <v>4316</v>
      </c>
    </row>
    <row r="1291" spans="1:11" s="1" customFormat="1" x14ac:dyDescent="0.25">
      <c r="A1291" s="3472"/>
      <c r="B1291" s="845" t="s">
        <v>4311</v>
      </c>
      <c r="C1291" s="1239">
        <f t="shared" ref="C1291:H1291" si="1332">C1288/C178</f>
        <v>0</v>
      </c>
      <c r="D1291" s="1266">
        <f t="shared" si="1332"/>
        <v>0</v>
      </c>
      <c r="E1291" s="1239">
        <f t="shared" si="1332"/>
        <v>0</v>
      </c>
      <c r="F1291" s="1239">
        <f t="shared" si="1332"/>
        <v>0</v>
      </c>
      <c r="G1291" s="1239">
        <f t="shared" si="1332"/>
        <v>0</v>
      </c>
      <c r="H1291" s="1177">
        <f t="shared" si="1332"/>
        <v>0</v>
      </c>
      <c r="I1291" s="1198">
        <f t="shared" si="1330"/>
        <v>0</v>
      </c>
      <c r="J1291" s="1723"/>
      <c r="K1291" t="s">
        <v>4317</v>
      </c>
    </row>
    <row r="1292" spans="1:11" customFormat="1" x14ac:dyDescent="0.25">
      <c r="A1292" s="3472"/>
      <c r="B1292" s="1203" t="s">
        <v>4318</v>
      </c>
      <c r="C1292" s="1238"/>
      <c r="D1292" s="1265"/>
      <c r="E1292" s="1238"/>
      <c r="F1292" s="1238"/>
      <c r="G1292" s="1238"/>
      <c r="H1292" s="1206">
        <f>H1266/H1261</f>
        <v>0</v>
      </c>
      <c r="I1292" s="1206" t="e">
        <f>AVERAGE(C1292:G1292)</f>
        <v>#DIV/0!</v>
      </c>
      <c r="J1292" s="1718"/>
      <c r="K1292" s="27" t="s">
        <v>4319</v>
      </c>
    </row>
    <row r="1293" spans="1:11" customFormat="1" x14ac:dyDescent="0.25">
      <c r="A1293" s="3472"/>
      <c r="B1293" s="1181" t="s">
        <v>4223</v>
      </c>
      <c r="C1293" s="1239">
        <f t="shared" ref="C1293:H1293" si="1333">C1292/C210</f>
        <v>0</v>
      </c>
      <c r="D1293" s="1266">
        <f t="shared" si="1333"/>
        <v>0</v>
      </c>
      <c r="E1293" s="1239">
        <f t="shared" si="1333"/>
        <v>0</v>
      </c>
      <c r="F1293" s="1239">
        <f t="shared" si="1333"/>
        <v>0</v>
      </c>
      <c r="G1293" s="1239">
        <f t="shared" si="1333"/>
        <v>0</v>
      </c>
      <c r="H1293" s="1177">
        <f t="shared" si="1333"/>
        <v>0</v>
      </c>
      <c r="I1293" s="1198">
        <f t="shared" ref="I1293:I1295" si="1334">AVERAGE(C1293:G1293)</f>
        <v>0</v>
      </c>
      <c r="J1293" s="1723"/>
      <c r="K1293" t="s">
        <v>4320</v>
      </c>
    </row>
    <row r="1294" spans="1:11" customFormat="1" x14ac:dyDescent="0.25">
      <c r="A1294" s="3472"/>
      <c r="B1294" s="1181" t="s">
        <v>4224</v>
      </c>
      <c r="C1294" s="1239">
        <f t="shared" ref="C1294:H1294" si="1335">C1292/C227</f>
        <v>0</v>
      </c>
      <c r="D1294" s="1266">
        <f t="shared" si="1335"/>
        <v>0</v>
      </c>
      <c r="E1294" s="1239">
        <f t="shared" si="1335"/>
        <v>0</v>
      </c>
      <c r="F1294" s="1239">
        <f t="shared" si="1335"/>
        <v>0</v>
      </c>
      <c r="G1294" s="1239">
        <f t="shared" si="1335"/>
        <v>0</v>
      </c>
      <c r="H1294" s="1177">
        <f t="shared" si="1335"/>
        <v>0</v>
      </c>
      <c r="I1294" s="1198">
        <f t="shared" si="1334"/>
        <v>0</v>
      </c>
      <c r="J1294" s="1723"/>
      <c r="K1294" t="s">
        <v>4321</v>
      </c>
    </row>
    <row r="1295" spans="1:11" customFormat="1" x14ac:dyDescent="0.25">
      <c r="A1295" s="3472"/>
      <c r="B1295" s="1181" t="s">
        <v>4311</v>
      </c>
      <c r="C1295" s="1239">
        <f t="shared" ref="C1295:H1295" si="1336">C1292/C230</f>
        <v>0</v>
      </c>
      <c r="D1295" s="1266">
        <f t="shared" si="1336"/>
        <v>0</v>
      </c>
      <c r="E1295" s="1239">
        <f t="shared" si="1336"/>
        <v>0</v>
      </c>
      <c r="F1295" s="1239">
        <f t="shared" si="1336"/>
        <v>0</v>
      </c>
      <c r="G1295" s="1239">
        <f t="shared" si="1336"/>
        <v>0</v>
      </c>
      <c r="H1295" s="1177">
        <f t="shared" si="1336"/>
        <v>0</v>
      </c>
      <c r="I1295" s="1198">
        <f t="shared" si="1334"/>
        <v>0</v>
      </c>
      <c r="J1295" s="1723"/>
      <c r="K1295" t="s">
        <v>4322</v>
      </c>
    </row>
    <row r="1296" spans="1:11" customFormat="1" x14ac:dyDescent="0.25">
      <c r="A1296" s="3472"/>
      <c r="B1296" s="1203" t="s">
        <v>4323</v>
      </c>
      <c r="C1296" s="1238"/>
      <c r="D1296" s="1265"/>
      <c r="E1296" s="1238"/>
      <c r="F1296" s="1238"/>
      <c r="G1296" s="1238"/>
      <c r="H1296" s="1206">
        <f>H1271/H1261</f>
        <v>0</v>
      </c>
      <c r="I1296" s="1206" t="e">
        <f>AVERAGE(C1296:G1296)</f>
        <v>#DIV/0!</v>
      </c>
      <c r="J1296" s="1718"/>
      <c r="K1296" s="27" t="s">
        <v>4324</v>
      </c>
    </row>
    <row r="1297" spans="1:11" customFormat="1" x14ac:dyDescent="0.25">
      <c r="A1297" s="3472"/>
      <c r="B1297" s="1181" t="s">
        <v>4223</v>
      </c>
      <c r="C1297" s="1239">
        <f t="shared" ref="C1297:H1297" si="1337">C1296/C236</f>
        <v>0</v>
      </c>
      <c r="D1297" s="1266">
        <f t="shared" si="1337"/>
        <v>0</v>
      </c>
      <c r="E1297" s="1239">
        <f t="shared" si="1337"/>
        <v>0</v>
      </c>
      <c r="F1297" s="1239">
        <f t="shared" si="1337"/>
        <v>0</v>
      </c>
      <c r="G1297" s="1239">
        <f t="shared" si="1337"/>
        <v>0</v>
      </c>
      <c r="H1297" s="1177">
        <f t="shared" si="1337"/>
        <v>0</v>
      </c>
      <c r="I1297" s="1198">
        <f t="shared" ref="I1297:I1299" si="1338">AVERAGE(C1297:G1297)</f>
        <v>0</v>
      </c>
      <c r="J1297" s="1723"/>
      <c r="K1297" t="s">
        <v>4325</v>
      </c>
    </row>
    <row r="1298" spans="1:11" customFormat="1" x14ac:dyDescent="0.25">
      <c r="A1298" s="3472"/>
      <c r="B1298" s="1181" t="s">
        <v>4224</v>
      </c>
      <c r="C1298" s="1239">
        <f t="shared" ref="C1298:H1298" si="1339">C1296/C253</f>
        <v>0</v>
      </c>
      <c r="D1298" s="1266">
        <f t="shared" si="1339"/>
        <v>0</v>
      </c>
      <c r="E1298" s="1239">
        <f t="shared" si="1339"/>
        <v>0</v>
      </c>
      <c r="F1298" s="1239">
        <f t="shared" si="1339"/>
        <v>0</v>
      </c>
      <c r="G1298" s="1239">
        <f t="shared" si="1339"/>
        <v>0</v>
      </c>
      <c r="H1298" s="1177">
        <f t="shared" si="1339"/>
        <v>0</v>
      </c>
      <c r="I1298" s="1198">
        <f t="shared" si="1338"/>
        <v>0</v>
      </c>
      <c r="J1298" s="1723"/>
      <c r="K1298" t="s">
        <v>4326</v>
      </c>
    </row>
    <row r="1299" spans="1:11" customFormat="1" x14ac:dyDescent="0.25">
      <c r="A1299" s="3472"/>
      <c r="B1299" s="1181" t="s">
        <v>4311</v>
      </c>
      <c r="C1299" s="1239">
        <f t="shared" ref="C1299:H1299" si="1340">C1296/C256</f>
        <v>0</v>
      </c>
      <c r="D1299" s="1266">
        <f t="shared" si="1340"/>
        <v>0</v>
      </c>
      <c r="E1299" s="1239">
        <f t="shared" si="1340"/>
        <v>0</v>
      </c>
      <c r="F1299" s="1239">
        <f t="shared" si="1340"/>
        <v>0</v>
      </c>
      <c r="G1299" s="1239">
        <f t="shared" si="1340"/>
        <v>0</v>
      </c>
      <c r="H1299" s="1177">
        <f t="shared" si="1340"/>
        <v>0</v>
      </c>
      <c r="I1299" s="1198">
        <f t="shared" si="1338"/>
        <v>0</v>
      </c>
      <c r="J1299" s="1723"/>
      <c r="K1299" t="s">
        <v>4327</v>
      </c>
    </row>
    <row r="1300" spans="1:11" customFormat="1" x14ac:dyDescent="0.25">
      <c r="A1300" s="3472"/>
      <c r="B1300" s="1203" t="s">
        <v>4328</v>
      </c>
      <c r="C1300" s="1240"/>
      <c r="D1300" s="1212">
        <f t="shared" ref="D1300" si="1341">D1276/D1279</f>
        <v>33.666666666666664</v>
      </c>
      <c r="E1300" s="1240"/>
      <c r="F1300" s="1240"/>
      <c r="G1300" s="1240"/>
      <c r="H1300" s="1212">
        <f>H1276/H1279</f>
        <v>33.666666666666664</v>
      </c>
      <c r="I1300" s="1212">
        <f>AVERAGE(C1300:G1300)</f>
        <v>33.666666666666664</v>
      </c>
      <c r="J1300" s="1724"/>
      <c r="K1300" s="27" t="s">
        <v>4329</v>
      </c>
    </row>
    <row r="1301" spans="1:11" customFormat="1" x14ac:dyDescent="0.25">
      <c r="A1301" s="3472"/>
      <c r="B1301" s="1181" t="s">
        <v>4223</v>
      </c>
      <c r="C1301" s="1239">
        <f t="shared" ref="C1301:H1301" si="1342">C1300/C262</f>
        <v>0</v>
      </c>
      <c r="D1301" s="1208">
        <f t="shared" si="1342"/>
        <v>0.23260238309802744</v>
      </c>
      <c r="E1301" s="1239">
        <f t="shared" si="1342"/>
        <v>0</v>
      </c>
      <c r="F1301" s="1239">
        <f t="shared" si="1342"/>
        <v>0</v>
      </c>
      <c r="G1301" s="1239">
        <f t="shared" si="1342"/>
        <v>0</v>
      </c>
      <c r="H1301" s="1177">
        <f t="shared" si="1342"/>
        <v>0.21978793377581066</v>
      </c>
      <c r="I1301" s="1198">
        <f t="shared" ref="I1301:I1303" si="1343">AVERAGE(C1301:G1301)</f>
        <v>4.652047661960549E-2</v>
      </c>
      <c r="J1301" s="1723"/>
      <c r="K1301" t="s">
        <v>4330</v>
      </c>
    </row>
    <row r="1302" spans="1:11" customFormat="1" x14ac:dyDescent="0.25">
      <c r="A1302" s="3472"/>
      <c r="B1302" s="1181" t="s">
        <v>4224</v>
      </c>
      <c r="C1302" s="1239">
        <f t="shared" ref="C1302:H1302" si="1344">C1300/C279</f>
        <v>0</v>
      </c>
      <c r="D1302" s="1208">
        <f t="shared" si="1344"/>
        <v>0.93990789264729224</v>
      </c>
      <c r="E1302" s="1239">
        <f t="shared" si="1344"/>
        <v>0</v>
      </c>
      <c r="F1302" s="1239">
        <f t="shared" si="1344"/>
        <v>0</v>
      </c>
      <c r="G1302" s="1239">
        <f t="shared" si="1344"/>
        <v>0</v>
      </c>
      <c r="H1302" s="1177">
        <f t="shared" si="1344"/>
        <v>0.23652768356871912</v>
      </c>
      <c r="I1302" s="1198">
        <f t="shared" si="1343"/>
        <v>0.18798157852945846</v>
      </c>
      <c r="J1302" s="1723"/>
      <c r="K1302" t="s">
        <v>4331</v>
      </c>
    </row>
    <row r="1303" spans="1:11" customFormat="1" x14ac:dyDescent="0.25">
      <c r="A1303" s="3472"/>
      <c r="B1303" s="1181" t="s">
        <v>4311</v>
      </c>
      <c r="C1303" s="1239">
        <f t="shared" ref="C1303:H1303" si="1345">C1300/C282</f>
        <v>0</v>
      </c>
      <c r="D1303" s="1208">
        <f t="shared" si="1345"/>
        <v>0.80876298394711987</v>
      </c>
      <c r="E1303" s="1239">
        <f t="shared" si="1345"/>
        <v>0</v>
      </c>
      <c r="F1303" s="1239">
        <f t="shared" si="1345"/>
        <v>0</v>
      </c>
      <c r="G1303" s="1239">
        <f t="shared" si="1345"/>
        <v>0</v>
      </c>
      <c r="H1303" s="1177">
        <f t="shared" si="1345"/>
        <v>0.1848485534306514</v>
      </c>
      <c r="I1303" s="1198">
        <f t="shared" si="1343"/>
        <v>0.16175259678942397</v>
      </c>
      <c r="J1303" s="1723"/>
      <c r="K1303" t="s">
        <v>4332</v>
      </c>
    </row>
    <row r="1304" spans="1:11" customFormat="1" x14ac:dyDescent="0.25">
      <c r="A1304" s="3472"/>
      <c r="B1304" s="1203" t="s">
        <v>4333</v>
      </c>
      <c r="C1304" s="1241"/>
      <c r="D1304" s="1213">
        <f t="shared" ref="D1304" si="1346">D1261/D1279</f>
        <v>2.6666666666666665</v>
      </c>
      <c r="E1304" s="1241"/>
      <c r="F1304" s="1241"/>
      <c r="G1304" s="1241"/>
      <c r="H1304" s="1213">
        <f>H1261/H1279</f>
        <v>2.6666666666666665</v>
      </c>
      <c r="I1304" s="1213">
        <f>AVERAGE(C1304:G1304)</f>
        <v>2.6666666666666665</v>
      </c>
      <c r="J1304" s="1725"/>
      <c r="K1304" s="27" t="s">
        <v>4334</v>
      </c>
    </row>
    <row r="1305" spans="1:11" customFormat="1" x14ac:dyDescent="0.25">
      <c r="A1305" s="3472"/>
      <c r="B1305" s="1181" t="s">
        <v>4223</v>
      </c>
      <c r="C1305" s="1239">
        <f t="shared" ref="C1305:H1305" si="1347">C1304/C288</f>
        <v>0</v>
      </c>
      <c r="D1305" s="1208">
        <f t="shared" si="1347"/>
        <v>8.1753163921973307E-2</v>
      </c>
      <c r="E1305" s="1239">
        <f t="shared" si="1347"/>
        <v>0</v>
      </c>
      <c r="F1305" s="1239">
        <f t="shared" si="1347"/>
        <v>0</v>
      </c>
      <c r="G1305" s="1239">
        <f t="shared" si="1347"/>
        <v>0</v>
      </c>
      <c r="H1305" s="1177">
        <f t="shared" si="1347"/>
        <v>8.4604100569713098E-2</v>
      </c>
      <c r="I1305" s="1198">
        <f t="shared" ref="I1305:I1315" si="1348">AVERAGE(C1305:G1305)</f>
        <v>1.6350632784394661E-2</v>
      </c>
      <c r="J1305" s="1723"/>
      <c r="K1305" t="s">
        <v>4335</v>
      </c>
    </row>
    <row r="1306" spans="1:11" customFormat="1" x14ac:dyDescent="0.25">
      <c r="A1306" s="3472"/>
      <c r="B1306" s="1181" t="s">
        <v>4224</v>
      </c>
      <c r="C1306" s="1239">
        <f t="shared" ref="C1306:H1306" si="1349">C1304/C305</f>
        <v>0</v>
      </c>
      <c r="D1306" s="1208">
        <f t="shared" si="1349"/>
        <v>0.20101192007546523</v>
      </c>
      <c r="E1306" s="1239">
        <f t="shared" si="1349"/>
        <v>0</v>
      </c>
      <c r="F1306" s="1239">
        <f t="shared" si="1349"/>
        <v>0</v>
      </c>
      <c r="G1306" s="1239">
        <f t="shared" si="1349"/>
        <v>0</v>
      </c>
      <c r="H1306" s="1177">
        <f t="shared" si="1349"/>
        <v>9.318807252987521E-2</v>
      </c>
      <c r="I1306" s="1198">
        <f t="shared" si="1348"/>
        <v>4.0202384015093046E-2</v>
      </c>
      <c r="J1306" s="1723"/>
      <c r="K1306" t="s">
        <v>4336</v>
      </c>
    </row>
    <row r="1307" spans="1:11" customFormat="1" x14ac:dyDescent="0.25">
      <c r="A1307" s="3472"/>
      <c r="B1307" s="1181" t="s">
        <v>4311</v>
      </c>
      <c r="C1307" s="1239">
        <f t="shared" ref="C1307:H1307" si="1350">C1304/C308</f>
        <v>0</v>
      </c>
      <c r="D1307" s="1208">
        <f t="shared" si="1350"/>
        <v>0.16926147704590819</v>
      </c>
      <c r="E1307" s="1239">
        <f t="shared" si="1350"/>
        <v>0</v>
      </c>
      <c r="F1307" s="1239">
        <f t="shared" si="1350"/>
        <v>0</v>
      </c>
      <c r="G1307" s="1239">
        <f t="shared" si="1350"/>
        <v>0</v>
      </c>
      <c r="H1307" s="1177">
        <f t="shared" si="1350"/>
        <v>8.1861281233655589E-2</v>
      </c>
      <c r="I1307" s="1198">
        <f t="shared" si="1348"/>
        <v>3.3852295409181637E-2</v>
      </c>
      <c r="J1307" s="1723"/>
      <c r="K1307" t="s">
        <v>4337</v>
      </c>
    </row>
    <row r="1308" spans="1:11" s="325" customFormat="1" x14ac:dyDescent="0.25">
      <c r="A1308" s="3472"/>
      <c r="B1308" s="1203" t="s">
        <v>4338</v>
      </c>
      <c r="C1308" s="1238"/>
      <c r="D1308" s="1265"/>
      <c r="E1308" s="1238"/>
      <c r="F1308" s="1238"/>
      <c r="G1308" s="1238"/>
      <c r="H1308" s="1206">
        <f t="shared" ref="H1308" si="1351">H1266/H1279</f>
        <v>0</v>
      </c>
      <c r="I1308" s="1206" t="e">
        <f t="shared" si="1348"/>
        <v>#DIV/0!</v>
      </c>
      <c r="J1308" s="1718"/>
      <c r="K1308" s="1220" t="s">
        <v>4339</v>
      </c>
    </row>
    <row r="1309" spans="1:11" s="325" customFormat="1" x14ac:dyDescent="0.25">
      <c r="A1309" s="3472"/>
      <c r="B1309" s="1182" t="s">
        <v>4223</v>
      </c>
      <c r="C1309" s="1239">
        <f t="shared" ref="C1309:H1309" si="1352">C1308/C314</f>
        <v>0</v>
      </c>
      <c r="D1309" s="1266">
        <f t="shared" si="1352"/>
        <v>0</v>
      </c>
      <c r="E1309" s="1239">
        <f t="shared" si="1352"/>
        <v>0</v>
      </c>
      <c r="F1309" s="1239">
        <f t="shared" si="1352"/>
        <v>0</v>
      </c>
      <c r="G1309" s="1239">
        <f t="shared" si="1352"/>
        <v>0</v>
      </c>
      <c r="H1309" s="1199">
        <f t="shared" si="1352"/>
        <v>0</v>
      </c>
      <c r="I1309" s="1198">
        <f t="shared" si="1348"/>
        <v>0</v>
      </c>
      <c r="J1309" s="1723"/>
      <c r="K1309" s="325" t="s">
        <v>4340</v>
      </c>
    </row>
    <row r="1310" spans="1:11" x14ac:dyDescent="0.25">
      <c r="A1310" s="3472"/>
      <c r="B1310" s="1182" t="s">
        <v>4224</v>
      </c>
      <c r="C1310" s="1239">
        <f t="shared" ref="C1310:H1310" si="1353">C1308/C331</f>
        <v>0</v>
      </c>
      <c r="D1310" s="1266">
        <f t="shared" si="1353"/>
        <v>0</v>
      </c>
      <c r="E1310" s="1239">
        <f t="shared" si="1353"/>
        <v>0</v>
      </c>
      <c r="F1310" s="1239">
        <f t="shared" si="1353"/>
        <v>0</v>
      </c>
      <c r="G1310" s="1239">
        <f t="shared" si="1353"/>
        <v>0</v>
      </c>
      <c r="H1310" s="1200">
        <f t="shared" si="1353"/>
        <v>0</v>
      </c>
      <c r="I1310" s="1198">
        <f t="shared" si="1348"/>
        <v>0</v>
      </c>
      <c r="J1310" s="1723"/>
      <c r="K1310" s="325" t="s">
        <v>4341</v>
      </c>
    </row>
    <row r="1311" spans="1:11" x14ac:dyDescent="0.25">
      <c r="A1311" s="3472"/>
      <c r="B1311" s="1182" t="s">
        <v>4311</v>
      </c>
      <c r="C1311" s="1239">
        <f t="shared" ref="C1311:H1311" si="1354">C1308/C334</f>
        <v>0</v>
      </c>
      <c r="D1311" s="1266">
        <f t="shared" si="1354"/>
        <v>0</v>
      </c>
      <c r="E1311" s="1239">
        <f t="shared" si="1354"/>
        <v>0</v>
      </c>
      <c r="F1311" s="1239">
        <f t="shared" si="1354"/>
        <v>0</v>
      </c>
      <c r="G1311" s="1239">
        <f t="shared" si="1354"/>
        <v>0</v>
      </c>
      <c r="H1311" s="1199">
        <f t="shared" si="1354"/>
        <v>0</v>
      </c>
      <c r="I1311" s="1198">
        <f t="shared" si="1348"/>
        <v>0</v>
      </c>
      <c r="J1311" s="1723"/>
      <c r="K1311" s="325" t="s">
        <v>4342</v>
      </c>
    </row>
    <row r="1312" spans="1:11" x14ac:dyDescent="0.25">
      <c r="A1312" s="3472"/>
      <c r="B1312" s="1203" t="s">
        <v>4343</v>
      </c>
      <c r="C1312" s="1238"/>
      <c r="D1312" s="1265"/>
      <c r="E1312" s="1238"/>
      <c r="F1312" s="1238"/>
      <c r="G1312" s="1238"/>
      <c r="H1312" s="1206">
        <f t="shared" ref="H1312" si="1355">H1271/H1276</f>
        <v>0</v>
      </c>
      <c r="I1312" s="1206" t="e">
        <f t="shared" si="1348"/>
        <v>#DIV/0!</v>
      </c>
      <c r="J1312" s="1718"/>
      <c r="K1312" s="1220" t="s">
        <v>4344</v>
      </c>
    </row>
    <row r="1313" spans="1:11" x14ac:dyDescent="0.25">
      <c r="A1313" s="3472"/>
      <c r="B1313" s="1182" t="s">
        <v>4223</v>
      </c>
      <c r="C1313" s="1239">
        <f t="shared" ref="C1313:H1313" si="1356">C1312/C340</f>
        <v>0</v>
      </c>
      <c r="D1313" s="1266">
        <f t="shared" si="1356"/>
        <v>0</v>
      </c>
      <c r="E1313" s="1239">
        <f t="shared" si="1356"/>
        <v>0</v>
      </c>
      <c r="F1313" s="1239">
        <f t="shared" si="1356"/>
        <v>0</v>
      </c>
      <c r="G1313" s="1239">
        <f t="shared" si="1356"/>
        <v>0</v>
      </c>
      <c r="H1313" s="1199">
        <f t="shared" si="1356"/>
        <v>0</v>
      </c>
      <c r="I1313" s="1198">
        <f t="shared" si="1348"/>
        <v>0</v>
      </c>
      <c r="J1313" s="1723"/>
      <c r="K1313" s="325" t="s">
        <v>4345</v>
      </c>
    </row>
    <row r="1314" spans="1:11" x14ac:dyDescent="0.25">
      <c r="A1314" s="3472"/>
      <c r="B1314" s="1182" t="s">
        <v>4224</v>
      </c>
      <c r="C1314" s="1239">
        <f t="shared" ref="C1314:H1314" si="1357">C1312/C357</f>
        <v>0</v>
      </c>
      <c r="D1314" s="1266">
        <f t="shared" si="1357"/>
        <v>0</v>
      </c>
      <c r="E1314" s="1239">
        <f t="shared" si="1357"/>
        <v>0</v>
      </c>
      <c r="F1314" s="1239">
        <f t="shared" si="1357"/>
        <v>0</v>
      </c>
      <c r="G1314" s="1239">
        <f t="shared" si="1357"/>
        <v>0</v>
      </c>
      <c r="H1314" s="1199">
        <f t="shared" si="1357"/>
        <v>0</v>
      </c>
      <c r="I1314" s="1198">
        <f t="shared" si="1348"/>
        <v>0</v>
      </c>
      <c r="J1314" s="1723"/>
      <c r="K1314" s="325" t="s">
        <v>4346</v>
      </c>
    </row>
    <row r="1315" spans="1:11" ht="15.75" thickBot="1" x14ac:dyDescent="0.3">
      <c r="A1315" s="3473"/>
      <c r="B1315" s="1183" t="s">
        <v>4311</v>
      </c>
      <c r="C1315" s="1242">
        <f t="shared" ref="C1315:H1315" si="1358">C1312/C360</f>
        <v>0</v>
      </c>
      <c r="D1315" s="1269">
        <f t="shared" si="1358"/>
        <v>0</v>
      </c>
      <c r="E1315" s="1242">
        <f t="shared" si="1358"/>
        <v>0</v>
      </c>
      <c r="F1315" s="1242">
        <f t="shared" si="1358"/>
        <v>0</v>
      </c>
      <c r="G1315" s="1242">
        <f t="shared" si="1358"/>
        <v>0</v>
      </c>
      <c r="H1315" s="1201">
        <f t="shared" si="1358"/>
        <v>0</v>
      </c>
      <c r="I1315" s="1202">
        <f t="shared" si="1348"/>
        <v>0</v>
      </c>
      <c r="J1315" s="1723"/>
      <c r="K1315" s="325" t="s">
        <v>4347</v>
      </c>
    </row>
    <row r="1316" spans="1:11" customFormat="1" x14ac:dyDescent="0.25">
      <c r="A1316" s="3471" t="s">
        <v>653</v>
      </c>
      <c r="B1316" s="844" t="s">
        <v>935</v>
      </c>
      <c r="C1316" s="826">
        <f>'BNP avec amende'!B579</f>
        <v>61</v>
      </c>
      <c r="D1316" s="826">
        <f>BPCE!B625</f>
        <v>1</v>
      </c>
      <c r="E1316" s="1245">
        <f>SG!B542</f>
        <v>60</v>
      </c>
      <c r="F1316" s="1235"/>
      <c r="G1316" s="1235"/>
      <c r="H1316" s="826">
        <f>SUM(C1316:G1316)</f>
        <v>122</v>
      </c>
      <c r="I1316" s="1222">
        <f>AVERAGE(C1316:G1316)</f>
        <v>40.666666666666664</v>
      </c>
      <c r="J1316" s="1715"/>
      <c r="K1316" s="27" t="s">
        <v>4264</v>
      </c>
    </row>
    <row r="1317" spans="1:11" customFormat="1" x14ac:dyDescent="0.25">
      <c r="A1317" s="3472"/>
      <c r="B1317" s="845" t="s">
        <v>4265</v>
      </c>
      <c r="C1317" s="1184">
        <f t="shared" ref="C1317:H1317" si="1359">C1316/C2</f>
        <v>1.5573937908496733E-3</v>
      </c>
      <c r="D1317" s="1185">
        <f t="shared" si="1359"/>
        <v>4.2997807111837293E-5</v>
      </c>
      <c r="E1317" s="1186">
        <f t="shared" si="1359"/>
        <v>2.5463650638713237E-3</v>
      </c>
      <c r="F1317" s="1236">
        <f t="shared" si="1359"/>
        <v>0</v>
      </c>
      <c r="G1317" s="1236">
        <f t="shared" si="1359"/>
        <v>0</v>
      </c>
      <c r="H1317" s="1194">
        <f t="shared" si="1359"/>
        <v>1.0404939787807457E-3</v>
      </c>
      <c r="I1317" s="1189">
        <f t="shared" ref="I1317:I1320" si="1360">AVERAGE(C1317:G1317)</f>
        <v>8.2935133236656698E-4</v>
      </c>
      <c r="J1317" s="1716"/>
      <c r="K1317" t="s">
        <v>4266</v>
      </c>
    </row>
    <row r="1318" spans="1:11" customFormat="1" x14ac:dyDescent="0.25">
      <c r="A1318" s="3472"/>
      <c r="B1318" s="845" t="s">
        <v>4267</v>
      </c>
      <c r="C1318" s="1184">
        <f t="shared" ref="C1318:H1318" si="1361">C1316/C19</f>
        <v>2.3762221962525809E-3</v>
      </c>
      <c r="D1318" s="1185">
        <f t="shared" si="1361"/>
        <v>2.5726781579624391E-4</v>
      </c>
      <c r="E1318" s="1186">
        <f t="shared" si="1361"/>
        <v>4.667081518357187E-3</v>
      </c>
      <c r="F1318" s="1236">
        <f t="shared" si="1361"/>
        <v>0</v>
      </c>
      <c r="G1318" s="1236">
        <f t="shared" si="1361"/>
        <v>0</v>
      </c>
      <c r="H1318" s="1194">
        <f t="shared" si="1361"/>
        <v>2.2995438609718401E-3</v>
      </c>
      <c r="I1318" s="1189">
        <f t="shared" si="1360"/>
        <v>1.4601143060812023E-3</v>
      </c>
      <c r="J1318" s="1716"/>
      <c r="K1318" t="s">
        <v>4268</v>
      </c>
    </row>
    <row r="1319" spans="1:11" customFormat="1" x14ac:dyDescent="0.25">
      <c r="A1319" s="3472"/>
      <c r="B1319" s="845" t="s">
        <v>4269</v>
      </c>
      <c r="C1319" s="1184">
        <f t="shared" ref="C1319:H1319" si="1362">C1316/C7</f>
        <v>7.6768185250440475E-3</v>
      </c>
      <c r="D1319" s="1185">
        <f t="shared" si="1362"/>
        <v>1.8281535648994515E-3</v>
      </c>
      <c r="E1319" s="1186">
        <f t="shared" si="1362"/>
        <v>2.517834662190516E-2</v>
      </c>
      <c r="F1319" s="1236">
        <f t="shared" si="1362"/>
        <v>0</v>
      </c>
      <c r="G1319" s="1236">
        <f t="shared" si="1362"/>
        <v>0</v>
      </c>
      <c r="H1319" s="1194">
        <f t="shared" si="1362"/>
        <v>9.0103397341211224E-3</v>
      </c>
      <c r="I1319" s="1189">
        <f t="shared" si="1360"/>
        <v>6.9366637423697326E-3</v>
      </c>
      <c r="J1319" s="1716"/>
      <c r="K1319" t="s">
        <v>4270</v>
      </c>
    </row>
    <row r="1320" spans="1:11" customFormat="1" x14ac:dyDescent="0.25">
      <c r="A1320" s="3472"/>
      <c r="B1320" s="845" t="s">
        <v>4271</v>
      </c>
      <c r="C1320" s="1184">
        <f t="shared" ref="C1320:H1320" si="1363">C1316/C13</f>
        <v>2.4225575853852262E-2</v>
      </c>
      <c r="D1320" s="1185">
        <f t="shared" si="1363"/>
        <v>2.5641025641025641E-3</v>
      </c>
      <c r="E1320" s="1186">
        <f t="shared" si="1363"/>
        <v>2.8169014084507043E-2</v>
      </c>
      <c r="F1320" s="1236">
        <f t="shared" si="1363"/>
        <v>0</v>
      </c>
      <c r="G1320" s="1236">
        <f t="shared" si="1363"/>
        <v>0</v>
      </c>
      <c r="H1320" s="1205">
        <f t="shared" si="1363"/>
        <v>1.726577979054628E-2</v>
      </c>
      <c r="I1320" s="1193">
        <f t="shared" si="1360"/>
        <v>1.0991738500492374E-2</v>
      </c>
      <c r="J1320" s="1717"/>
      <c r="K1320" t="s">
        <v>4272</v>
      </c>
    </row>
    <row r="1321" spans="1:11" customFormat="1" x14ac:dyDescent="0.25">
      <c r="A1321" s="3472"/>
      <c r="B1321" s="1203" t="s">
        <v>4273</v>
      </c>
      <c r="C1321" s="1204">
        <f>'BNP avec amende'!C579</f>
        <v>39</v>
      </c>
      <c r="D1321" s="1264"/>
      <c r="E1321" s="1246">
        <f>SG!C542</f>
        <v>20</v>
      </c>
      <c r="F1321" s="1237"/>
      <c r="G1321" s="1237"/>
      <c r="H1321" s="1204">
        <f>SUM(C1321:G1321)</f>
        <v>59</v>
      </c>
      <c r="I1321" s="1206">
        <f>AVERAGE(C1321:G1321)</f>
        <v>29.5</v>
      </c>
      <c r="J1321" s="1718"/>
      <c r="K1321" s="27" t="s">
        <v>4274</v>
      </c>
    </row>
    <row r="1322" spans="1:11" customFormat="1" x14ac:dyDescent="0.25">
      <c r="A1322" s="3472"/>
      <c r="B1322" s="845" t="s">
        <v>4275</v>
      </c>
      <c r="C1322" s="1184">
        <f t="shared" ref="C1322:H1322" si="1364">C1321/C28</f>
        <v>1.4228383801532287E-2</v>
      </c>
      <c r="D1322" s="1263">
        <f t="shared" si="1364"/>
        <v>0</v>
      </c>
      <c r="E1322" s="1186">
        <f t="shared" si="1364"/>
        <v>4.570383912248629E-3</v>
      </c>
      <c r="F1322" s="1236">
        <f t="shared" si="1364"/>
        <v>0</v>
      </c>
      <c r="G1322" s="1236">
        <f t="shared" si="1364"/>
        <v>0</v>
      </c>
      <c r="H1322" s="1192">
        <f t="shared" si="1364"/>
        <v>2.6223387706120274E-3</v>
      </c>
      <c r="I1322" s="1193">
        <f t="shared" ref="I1322:I1325" si="1365">AVERAGE(C1322:G1322)</f>
        <v>3.7597535427561835E-3</v>
      </c>
      <c r="J1322" s="1717"/>
      <c r="K1322" t="s">
        <v>4276</v>
      </c>
    </row>
    <row r="1323" spans="1:11" customFormat="1" x14ac:dyDescent="0.25">
      <c r="A1323" s="3472"/>
      <c r="B1323" s="845" t="s">
        <v>4277</v>
      </c>
      <c r="C1323" s="1184">
        <f t="shared" ref="C1323:H1323" si="1366">C1321/C45</f>
        <v>9.6606390884320034E-3</v>
      </c>
      <c r="D1323" s="1263">
        <f t="shared" si="1366"/>
        <v>0</v>
      </c>
      <c r="E1323" s="1186">
        <f t="shared" si="1366"/>
        <v>4.9875311720698253E-3</v>
      </c>
      <c r="F1323" s="1236">
        <f t="shared" si="1366"/>
        <v>0</v>
      </c>
      <c r="G1323" s="1236">
        <f t="shared" si="1366"/>
        <v>0</v>
      </c>
      <c r="H1323" s="1192">
        <f t="shared" si="1366"/>
        <v>4.7222666880102453E-3</v>
      </c>
      <c r="I1323" s="1193">
        <f t="shared" si="1365"/>
        <v>2.9296340521003657E-3</v>
      </c>
      <c r="J1323" s="1717"/>
      <c r="K1323" t="s">
        <v>4278</v>
      </c>
    </row>
    <row r="1324" spans="1:11" customFormat="1" x14ac:dyDescent="0.25">
      <c r="A1324" s="3472"/>
      <c r="B1324" s="845" t="s">
        <v>4279</v>
      </c>
      <c r="C1324" s="1184">
        <f t="shared" ref="C1324:H1324" si="1367">C1321/C33</f>
        <v>-9.2198581560283682E-2</v>
      </c>
      <c r="D1324" s="1263">
        <f t="shared" si="1367"/>
        <v>0</v>
      </c>
      <c r="E1324" s="1186">
        <f t="shared" si="1367"/>
        <v>1.5071590052750565E-2</v>
      </c>
      <c r="F1324" s="1236">
        <f t="shared" si="1367"/>
        <v>0</v>
      </c>
      <c r="G1324" s="1236">
        <f t="shared" si="1367"/>
        <v>0</v>
      </c>
      <c r="H1324" s="1192">
        <f t="shared" si="1367"/>
        <v>2.8752436647173488E-2</v>
      </c>
      <c r="I1324" s="1193">
        <f t="shared" si="1365"/>
        <v>-1.5425398301506623E-2</v>
      </c>
      <c r="J1324" s="1717"/>
      <c r="K1324" t="s">
        <v>4280</v>
      </c>
    </row>
    <row r="1325" spans="1:11" customFormat="1" x14ac:dyDescent="0.25">
      <c r="A1325" s="3472"/>
      <c r="B1325" s="845" t="s">
        <v>4281</v>
      </c>
      <c r="C1325" s="1184">
        <f t="shared" ref="C1325:H1325" si="1368">C1321/C39</f>
        <v>-1.8387553041018388E-2</v>
      </c>
      <c r="D1325" s="1263">
        <f t="shared" si="1368"/>
        <v>0</v>
      </c>
      <c r="E1325" s="1186">
        <f t="shared" si="1368"/>
        <v>1.6570008285004142E-2</v>
      </c>
      <c r="F1325" s="1236">
        <f t="shared" si="1368"/>
        <v>0</v>
      </c>
      <c r="G1325" s="1236">
        <f t="shared" si="1368"/>
        <v>0</v>
      </c>
      <c r="H1325" s="1192">
        <f t="shared" si="1368"/>
        <v>1.5128205128205128</v>
      </c>
      <c r="I1325" s="1193">
        <f t="shared" si="1365"/>
        <v>-3.6350895120284903E-4</v>
      </c>
      <c r="J1325" s="1717"/>
      <c r="K1325" t="s">
        <v>4282</v>
      </c>
    </row>
    <row r="1326" spans="1:11" customFormat="1" x14ac:dyDescent="0.25">
      <c r="A1326" s="3472"/>
      <c r="B1326" s="1203" t="s">
        <v>4283</v>
      </c>
      <c r="C1326" s="1204">
        <f>'BNP avec amende'!F579</f>
        <v>0</v>
      </c>
      <c r="D1326" s="1264"/>
      <c r="E1326" s="1246">
        <f>SG!F542</f>
        <v>-2</v>
      </c>
      <c r="F1326" s="1237"/>
      <c r="G1326" s="1237"/>
      <c r="H1326" s="1204">
        <f>SUM(C1326:G1326)</f>
        <v>-2</v>
      </c>
      <c r="I1326" s="1206">
        <f>AVERAGE(C1326:G1326)</f>
        <v>-1</v>
      </c>
      <c r="J1326" s="1719"/>
      <c r="K1326" s="1178" t="s">
        <v>4284</v>
      </c>
    </row>
    <row r="1327" spans="1:11" customFormat="1" x14ac:dyDescent="0.25">
      <c r="A1327" s="3472"/>
      <c r="B1327" s="845" t="s">
        <v>4285</v>
      </c>
      <c r="C1327" s="1184">
        <f t="shared" ref="C1327:H1327" si="1369">C1326/C54</f>
        <v>0</v>
      </c>
      <c r="D1327" s="1263">
        <f t="shared" si="1369"/>
        <v>0</v>
      </c>
      <c r="E1327" s="1186">
        <f t="shared" si="1369"/>
        <v>1.448225923244026E-3</v>
      </c>
      <c r="F1327" s="1236">
        <f t="shared" si="1369"/>
        <v>0</v>
      </c>
      <c r="G1327" s="1236">
        <f t="shared" si="1369"/>
        <v>0</v>
      </c>
      <c r="H1327" s="1194">
        <f t="shared" si="1369"/>
        <v>2.524933720489837E-4</v>
      </c>
      <c r="I1327" s="1193">
        <f t="shared" ref="I1327:I1330" si="1370">AVERAGE(C1327:G1327)</f>
        <v>2.8964518464880519E-4</v>
      </c>
      <c r="J1327" s="1717"/>
      <c r="K1327" t="s">
        <v>4286</v>
      </c>
    </row>
    <row r="1328" spans="1:11" customFormat="1" x14ac:dyDescent="0.25">
      <c r="A1328" s="3472"/>
      <c r="B1328" s="845" t="s">
        <v>4287</v>
      </c>
      <c r="C1328" s="1184">
        <f t="shared" ref="C1328:H1328" si="1371">C1326/C71</f>
        <v>0</v>
      </c>
      <c r="D1328" s="1263">
        <f t="shared" si="1371"/>
        <v>0</v>
      </c>
      <c r="E1328" s="1186">
        <f t="shared" si="1371"/>
        <v>1.9065776930409914E-3</v>
      </c>
      <c r="F1328" s="1236">
        <f t="shared" si="1371"/>
        <v>0</v>
      </c>
      <c r="G1328" s="1236">
        <f t="shared" si="1371"/>
        <v>0</v>
      </c>
      <c r="H1328" s="1194">
        <f t="shared" si="1371"/>
        <v>4.946821667078902E-4</v>
      </c>
      <c r="I1328" s="1193">
        <f t="shared" si="1370"/>
        <v>3.8131553860819826E-4</v>
      </c>
      <c r="J1328" s="1717"/>
      <c r="K1328" t="s">
        <v>4288</v>
      </c>
    </row>
    <row r="1329" spans="1:11" customFormat="1" x14ac:dyDescent="0.25">
      <c r="A1329" s="3472"/>
      <c r="B1329" s="845" t="s">
        <v>4289</v>
      </c>
      <c r="C1329" s="1195">
        <v>0</v>
      </c>
      <c r="D1329" s="1275">
        <v>0</v>
      </c>
      <c r="E1329" s="1197">
        <v>0</v>
      </c>
      <c r="F1329" s="1236">
        <v>0</v>
      </c>
      <c r="G1329" s="1236">
        <v>0</v>
      </c>
      <c r="H1329" s="1190">
        <f>E1329</f>
        <v>0</v>
      </c>
      <c r="I1329" s="1191">
        <f t="shared" si="1370"/>
        <v>0</v>
      </c>
      <c r="J1329" s="1720"/>
      <c r="K1329" t="s">
        <v>4290</v>
      </c>
    </row>
    <row r="1330" spans="1:11" customFormat="1" x14ac:dyDescent="0.25">
      <c r="A1330" s="3472"/>
      <c r="B1330" s="845" t="s">
        <v>4291</v>
      </c>
      <c r="C1330" s="1184">
        <f>C1326/C1321</f>
        <v>0</v>
      </c>
      <c r="D1330" s="1263" t="e">
        <f t="shared" ref="D1330:H1330" si="1372">D1326/D1321</f>
        <v>#DIV/0!</v>
      </c>
      <c r="E1330" s="1186">
        <f t="shared" si="1372"/>
        <v>-0.1</v>
      </c>
      <c r="F1330" s="1236" t="e">
        <f t="shared" si="1372"/>
        <v>#DIV/0!</v>
      </c>
      <c r="G1330" s="1236" t="e">
        <f t="shared" si="1372"/>
        <v>#DIV/0!</v>
      </c>
      <c r="H1330" s="1205">
        <f t="shared" si="1372"/>
        <v>-3.3898305084745763E-2</v>
      </c>
      <c r="I1330" s="1191" t="e">
        <f t="shared" si="1370"/>
        <v>#DIV/0!</v>
      </c>
      <c r="J1330" s="1720"/>
      <c r="K1330" t="s">
        <v>4292</v>
      </c>
    </row>
    <row r="1331" spans="1:11" customFormat="1" x14ac:dyDescent="0.25">
      <c r="A1331" s="3472"/>
      <c r="B1331" s="1203" t="s">
        <v>10</v>
      </c>
      <c r="C1331" s="1204">
        <f>'BNP avec amende'!G579</f>
        <v>212</v>
      </c>
      <c r="D1331" s="1264"/>
      <c r="E1331" s="1246">
        <f>SG!G542</f>
        <v>219</v>
      </c>
      <c r="F1331" s="1237"/>
      <c r="G1331" s="1237"/>
      <c r="H1331" s="1204">
        <f>SUM(C1331:G1331)</f>
        <v>431</v>
      </c>
      <c r="I1331" s="1204">
        <f>AVERAGE(C1331:G1331)</f>
        <v>215.5</v>
      </c>
      <c r="J1331" s="1721"/>
      <c r="K1331" s="27" t="s">
        <v>4293</v>
      </c>
    </row>
    <row r="1332" spans="1:11" customFormat="1" x14ac:dyDescent="0.25">
      <c r="A1332" s="3472"/>
      <c r="B1332" s="845" t="s">
        <v>4294</v>
      </c>
      <c r="C1332" s="1184">
        <f t="shared" ref="C1332:H1332" si="1373">C1331/C80</f>
        <v>1.1803811740338413E-3</v>
      </c>
      <c r="D1332" s="1263">
        <f t="shared" si="1373"/>
        <v>0</v>
      </c>
      <c r="E1332" s="1186">
        <f t="shared" si="1373"/>
        <v>1.6076462297392529E-3</v>
      </c>
      <c r="F1332" s="1236">
        <f t="shared" si="1373"/>
        <v>0</v>
      </c>
      <c r="G1332" s="1236">
        <f t="shared" si="1373"/>
        <v>0</v>
      </c>
      <c r="H1332" s="1194">
        <f t="shared" si="1373"/>
        <v>7.563765526778538E-4</v>
      </c>
      <c r="I1332" s="1189">
        <f t="shared" ref="I1332:I1333" si="1374">AVERAGE(C1332:G1332)</f>
        <v>5.5760548075461881E-4</v>
      </c>
      <c r="J1332" s="1716"/>
      <c r="K1332" t="s">
        <v>4295</v>
      </c>
    </row>
    <row r="1333" spans="1:11" customFormat="1" x14ac:dyDescent="0.25">
      <c r="A1333" s="3472"/>
      <c r="B1333" s="845" t="s">
        <v>4296</v>
      </c>
      <c r="C1333" s="1184">
        <f t="shared" ref="C1333:H1333" si="1375">C1331/C97</f>
        <v>1.7284957195271096E-3</v>
      </c>
      <c r="D1333" s="1263">
        <f t="shared" si="1375"/>
        <v>0</v>
      </c>
      <c r="E1333" s="1186">
        <f t="shared" si="1375"/>
        <v>2.6122741098586508E-3</v>
      </c>
      <c r="F1333" s="1236">
        <f t="shared" si="1375"/>
        <v>0</v>
      </c>
      <c r="G1333" s="1236">
        <f t="shared" si="1375"/>
        <v>0</v>
      </c>
      <c r="H1333" s="1194">
        <f t="shared" si="1375"/>
        <v>1.6332377137703539E-3</v>
      </c>
      <c r="I1333" s="1189">
        <f t="shared" si="1374"/>
        <v>8.68153965877152E-4</v>
      </c>
      <c r="J1333" s="1716"/>
      <c r="K1333" t="s">
        <v>4297</v>
      </c>
    </row>
    <row r="1334" spans="1:11" customFormat="1" x14ac:dyDescent="0.25">
      <c r="A1334" s="3472"/>
      <c r="B1334" s="1203" t="s">
        <v>14</v>
      </c>
      <c r="C1334" s="1204">
        <f>'BNP avec amende'!J579</f>
        <v>5</v>
      </c>
      <c r="D1334" s="1204">
        <f>BPCE!J625</f>
        <v>1</v>
      </c>
      <c r="E1334" s="1246">
        <f>SG!J542</f>
        <v>16</v>
      </c>
      <c r="F1334" s="1237"/>
      <c r="G1334" s="1237"/>
      <c r="H1334" s="1204">
        <f>SUM(C1334:G1334)</f>
        <v>22</v>
      </c>
      <c r="I1334" s="1221">
        <f>AVERAGE(C1334:G1334)</f>
        <v>7.333333333333333</v>
      </c>
      <c r="J1334" s="1722"/>
      <c r="K1334" s="27" t="s">
        <v>4298</v>
      </c>
    </row>
    <row r="1335" spans="1:11" customFormat="1" x14ac:dyDescent="0.25">
      <c r="A1335" s="3472"/>
      <c r="B1335" s="845" t="s">
        <v>4299</v>
      </c>
      <c r="C1335" s="1184">
        <f t="shared" ref="C1335:H1335" si="1376">C1334/C106</f>
        <v>6.038647342995169E-3</v>
      </c>
      <c r="D1335" s="1185">
        <f t="shared" si="1376"/>
        <v>1.4025245441795231E-3</v>
      </c>
      <c r="E1335" s="1186">
        <f t="shared" si="1376"/>
        <v>2.0942408376963352E-2</v>
      </c>
      <c r="F1335" s="1236">
        <f t="shared" si="1376"/>
        <v>0</v>
      </c>
      <c r="G1335" s="1236">
        <f t="shared" si="1376"/>
        <v>0</v>
      </c>
      <c r="H1335" s="1194">
        <f t="shared" si="1376"/>
        <v>5.9139784946236557E-3</v>
      </c>
      <c r="I1335" s="1189">
        <f t="shared" ref="I1335:I1338" si="1377">AVERAGE(C1335:G1335)</f>
        <v>5.6767160528276087E-3</v>
      </c>
      <c r="J1335" s="1716"/>
      <c r="K1335" t="s">
        <v>4300</v>
      </c>
    </row>
    <row r="1336" spans="1:11" customFormat="1" x14ac:dyDescent="0.25">
      <c r="A1336" s="3472"/>
      <c r="B1336" s="845" t="s">
        <v>4301</v>
      </c>
      <c r="C1336" s="1184">
        <f t="shared" ref="C1336:H1336" si="1378">C1334/C123</f>
        <v>7.462686567164179E-3</v>
      </c>
      <c r="D1336" s="1185">
        <f t="shared" si="1378"/>
        <v>3.4129692832764505E-3</v>
      </c>
      <c r="E1336" s="1186">
        <f t="shared" si="1378"/>
        <v>3.5398230088495575E-2</v>
      </c>
      <c r="F1336" s="1236">
        <f t="shared" si="1378"/>
        <v>0</v>
      </c>
      <c r="G1336" s="1236">
        <f t="shared" si="1378"/>
        <v>0</v>
      </c>
      <c r="H1336" s="1194">
        <f t="shared" si="1378"/>
        <v>1.1866235167206042E-2</v>
      </c>
      <c r="I1336" s="1189">
        <f t="shared" si="1377"/>
        <v>9.2547771877872411E-3</v>
      </c>
      <c r="J1336" s="1716"/>
      <c r="K1336" t="s">
        <v>4302</v>
      </c>
    </row>
    <row r="1337" spans="1:11" customFormat="1" x14ac:dyDescent="0.25">
      <c r="A1337" s="3472"/>
      <c r="B1337" s="845" t="s">
        <v>4303</v>
      </c>
      <c r="C1337" s="1184">
        <f t="shared" ref="C1337:H1337" si="1379">C1334/C111</f>
        <v>2.5000000000000001E-2</v>
      </c>
      <c r="D1337" s="1185">
        <f t="shared" si="1379"/>
        <v>1.2345679012345678E-2</v>
      </c>
      <c r="E1337" s="1186">
        <f t="shared" si="1379"/>
        <v>0.11764705882352941</v>
      </c>
      <c r="F1337" s="1236">
        <f t="shared" si="1379"/>
        <v>0</v>
      </c>
      <c r="G1337" s="1236">
        <f t="shared" si="1379"/>
        <v>0</v>
      </c>
      <c r="H1337" s="1194">
        <f t="shared" si="1379"/>
        <v>3.4321372854914198E-2</v>
      </c>
      <c r="I1337" s="1189">
        <f t="shared" si="1377"/>
        <v>3.0998547567175017E-2</v>
      </c>
      <c r="J1337" s="1716"/>
      <c r="K1337" t="s">
        <v>4304</v>
      </c>
    </row>
    <row r="1338" spans="1:11" customFormat="1" x14ac:dyDescent="0.25">
      <c r="A1338" s="3472"/>
      <c r="B1338" s="845" t="s">
        <v>4305</v>
      </c>
      <c r="C1338" s="1184">
        <f t="shared" ref="C1338:H1338" si="1380">C1334/C117</f>
        <v>5.3763440860215055E-2</v>
      </c>
      <c r="D1338" s="1185">
        <f t="shared" si="1380"/>
        <v>2.1276595744680851E-2</v>
      </c>
      <c r="E1338" s="1186">
        <f t="shared" si="1380"/>
        <v>0.15238095238095239</v>
      </c>
      <c r="F1338" s="1236">
        <f t="shared" si="1380"/>
        <v>0</v>
      </c>
      <c r="G1338" s="1236">
        <f t="shared" si="1380"/>
        <v>0</v>
      </c>
      <c r="H1338" s="1205">
        <f t="shared" si="1380"/>
        <v>5.6265984654731455E-2</v>
      </c>
      <c r="I1338" s="1193">
        <f t="shared" si="1377"/>
        <v>4.5484197797169654E-2</v>
      </c>
      <c r="J1338" s="1717"/>
      <c r="K1338" t="s">
        <v>4306</v>
      </c>
    </row>
    <row r="1339" spans="1:11" customFormat="1" x14ac:dyDescent="0.25">
      <c r="A1339" s="3472"/>
      <c r="B1339" s="1203" t="s">
        <v>4307</v>
      </c>
      <c r="C1339" s="1206">
        <f>C1316/C1331</f>
        <v>0.28773584905660377</v>
      </c>
      <c r="D1339" s="1265"/>
      <c r="E1339" s="1206">
        <f t="shared" ref="E1339" si="1381">E1316/E1331</f>
        <v>0.27397260273972601</v>
      </c>
      <c r="F1339" s="1238"/>
      <c r="G1339" s="1238"/>
      <c r="H1339" s="1206">
        <f>H1316/H1331</f>
        <v>0.28306264501160094</v>
      </c>
      <c r="I1339" s="1206">
        <f>AVERAGE(C1339:G1339)</f>
        <v>0.28085422589816489</v>
      </c>
      <c r="J1339" s="1718"/>
      <c r="K1339" s="27" t="s">
        <v>4308</v>
      </c>
    </row>
    <row r="1340" spans="1:11" customFormat="1" x14ac:dyDescent="0.25">
      <c r="A1340" s="3472"/>
      <c r="B1340" s="845" t="s">
        <v>4223</v>
      </c>
      <c r="C1340" s="1207">
        <f t="shared" ref="C1340:H1340" si="1382">C1339/C132</f>
        <v>1.3193990425376125</v>
      </c>
      <c r="D1340" s="1266">
        <f t="shared" si="1382"/>
        <v>0</v>
      </c>
      <c r="E1340" s="1209">
        <f t="shared" si="1382"/>
        <v>1.5839088331543707</v>
      </c>
      <c r="F1340" s="1239">
        <f t="shared" si="1382"/>
        <v>0</v>
      </c>
      <c r="G1340" s="1239">
        <f t="shared" si="1382"/>
        <v>0</v>
      </c>
      <c r="H1340" s="1177">
        <f t="shared" si="1382"/>
        <v>1.375629605514622</v>
      </c>
      <c r="I1340" s="1198">
        <f>AVERAGE(C1340:G1340)</f>
        <v>0.58066157513839667</v>
      </c>
      <c r="J1340" s="1723"/>
      <c r="K1340" t="s">
        <v>4309</v>
      </c>
    </row>
    <row r="1341" spans="1:11" customFormat="1" x14ac:dyDescent="0.25">
      <c r="A1341" s="3472"/>
      <c r="B1341" s="845" t="s">
        <v>4224</v>
      </c>
      <c r="C1341" s="1207">
        <f t="shared" ref="C1341:H1341" si="1383">C1339/C135</f>
        <v>1.3747342092942405</v>
      </c>
      <c r="D1341" s="1266">
        <f t="shared" si="1383"/>
        <v>0</v>
      </c>
      <c r="E1341" s="1209">
        <f t="shared" si="1383"/>
        <v>1.7865971648012546</v>
      </c>
      <c r="F1341" s="1239">
        <f t="shared" si="1383"/>
        <v>0</v>
      </c>
      <c r="G1341" s="1239">
        <f t="shared" si="1383"/>
        <v>0</v>
      </c>
      <c r="H1341" s="1177">
        <f t="shared" si="1383"/>
        <v>1.407966422513786</v>
      </c>
      <c r="I1341" s="1198">
        <f t="shared" ref="I1341:I1342" si="1384">AVERAGE(C1341:G1341)</f>
        <v>0.63226627481909903</v>
      </c>
      <c r="J1341" s="1723"/>
      <c r="K1341" t="s">
        <v>4310</v>
      </c>
    </row>
    <row r="1342" spans="1:11" customFormat="1" x14ac:dyDescent="0.25">
      <c r="A1342" s="3472"/>
      <c r="B1342" s="845" t="s">
        <v>4311</v>
      </c>
      <c r="C1342" s="1207">
        <f t="shared" ref="C1342:H1342" si="1385">C1339/C152</f>
        <v>1.5316150836948133</v>
      </c>
      <c r="D1342" s="1266">
        <f t="shared" si="1385"/>
        <v>0</v>
      </c>
      <c r="E1342" s="1209">
        <f t="shared" si="1385"/>
        <v>2.0663179552377997</v>
      </c>
      <c r="F1342" s="1239">
        <f t="shared" si="1385"/>
        <v>0</v>
      </c>
      <c r="G1342" s="1239">
        <f t="shared" si="1385"/>
        <v>0</v>
      </c>
      <c r="H1342" s="1177">
        <f t="shared" si="1385"/>
        <v>1.582619194442171</v>
      </c>
      <c r="I1342" s="1198">
        <f t="shared" si="1384"/>
        <v>0.71958660778652261</v>
      </c>
      <c r="J1342" s="1723"/>
      <c r="K1342" t="s">
        <v>4312</v>
      </c>
    </row>
    <row r="1343" spans="1:11" customFormat="1" x14ac:dyDescent="0.25">
      <c r="A1343" s="3472"/>
      <c r="B1343" s="1203" t="s">
        <v>4313</v>
      </c>
      <c r="C1343" s="1206">
        <f>C1321/C1331</f>
        <v>0.18396226415094338</v>
      </c>
      <c r="D1343" s="1265"/>
      <c r="E1343" s="1206">
        <f t="shared" ref="E1343" si="1386">E1321/E1331</f>
        <v>9.1324200913242004E-2</v>
      </c>
      <c r="F1343" s="1238"/>
      <c r="G1343" s="1238"/>
      <c r="H1343" s="1206">
        <f>H1321/H1331</f>
        <v>0.1368909512761021</v>
      </c>
      <c r="I1343" s="1206">
        <f>AVERAGE(C1343:G1343)</f>
        <v>0.13764323253209271</v>
      </c>
      <c r="J1343" s="1718"/>
      <c r="K1343" s="27" t="s">
        <v>4314</v>
      </c>
    </row>
    <row r="1344" spans="1:11" s="1" customFormat="1" x14ac:dyDescent="0.25">
      <c r="A1344" s="3472"/>
      <c r="B1344" s="845" t="s">
        <v>4223</v>
      </c>
      <c r="C1344" s="1207">
        <f t="shared" ref="C1344:H1344" si="1387">C1343/C158</f>
        <v>12.054058565597185</v>
      </c>
      <c r="D1344" s="1266">
        <f t="shared" si="1387"/>
        <v>0</v>
      </c>
      <c r="E1344" s="1209">
        <f t="shared" si="1387"/>
        <v>2.8429040094162432</v>
      </c>
      <c r="F1344" s="1239">
        <f t="shared" si="1387"/>
        <v>0</v>
      </c>
      <c r="G1344" s="1239">
        <f t="shared" si="1387"/>
        <v>0</v>
      </c>
      <c r="H1344" s="1177">
        <f t="shared" si="1387"/>
        <v>3.4669752272568135</v>
      </c>
      <c r="I1344" s="1198">
        <f t="shared" ref="I1344:I1346" si="1388">AVERAGE(C1344:G1344)</f>
        <v>2.9793925150026856</v>
      </c>
      <c r="J1344" s="1723"/>
      <c r="K1344" t="s">
        <v>4315</v>
      </c>
    </row>
    <row r="1345" spans="1:11" s="1" customFormat="1" x14ac:dyDescent="0.25">
      <c r="A1345" s="3472"/>
      <c r="B1345" s="845" t="s">
        <v>4224</v>
      </c>
      <c r="C1345" s="1207">
        <f t="shared" ref="C1345:H1345" si="1389">C1343/C175</f>
        <v>5.5890442650763461</v>
      </c>
      <c r="D1345" s="1266">
        <f t="shared" si="1389"/>
        <v>0</v>
      </c>
      <c r="E1345" s="1209">
        <f t="shared" si="1389"/>
        <v>1.9092679260752228</v>
      </c>
      <c r="F1345" s="1239">
        <f t="shared" si="1389"/>
        <v>0</v>
      </c>
      <c r="G1345" s="1239">
        <f t="shared" si="1389"/>
        <v>0</v>
      </c>
      <c r="H1345" s="1177">
        <f t="shared" si="1389"/>
        <v>2.8913529538261895</v>
      </c>
      <c r="I1345" s="1198">
        <f t="shared" si="1388"/>
        <v>1.4996624382303136</v>
      </c>
      <c r="J1345" s="1723"/>
      <c r="K1345" t="s">
        <v>4316</v>
      </c>
    </row>
    <row r="1346" spans="1:11" s="1" customFormat="1" x14ac:dyDescent="0.25">
      <c r="A1346" s="3472"/>
      <c r="B1346" s="845" t="s">
        <v>4311</v>
      </c>
      <c r="C1346" s="1207">
        <f t="shared" ref="C1346:H1346" si="1390">C1343/C178</f>
        <v>3.8916680768254506</v>
      </c>
      <c r="D1346" s="1266">
        <f t="shared" si="1390"/>
        <v>0</v>
      </c>
      <c r="E1346" s="1209">
        <f t="shared" si="1390"/>
        <v>2.6886008131700181</v>
      </c>
      <c r="F1346" s="1239">
        <f t="shared" si="1390"/>
        <v>0</v>
      </c>
      <c r="G1346" s="1239">
        <f t="shared" si="1390"/>
        <v>0</v>
      </c>
      <c r="H1346" s="1177">
        <f t="shared" si="1390"/>
        <v>2.8962491295415491</v>
      </c>
      <c r="I1346" s="1198">
        <f t="shared" si="1388"/>
        <v>1.3160537779990937</v>
      </c>
      <c r="J1346" s="1723"/>
      <c r="K1346" t="s">
        <v>4317</v>
      </c>
    </row>
    <row r="1347" spans="1:11" customFormat="1" x14ac:dyDescent="0.25">
      <c r="A1347" s="3472"/>
      <c r="B1347" s="1203" t="s">
        <v>4318</v>
      </c>
      <c r="C1347" s="1206">
        <f>C1321/C1316</f>
        <v>0.63934426229508201</v>
      </c>
      <c r="D1347" s="1265"/>
      <c r="E1347" s="1206">
        <f t="shared" ref="E1347" si="1391">E1321/E1316</f>
        <v>0.33333333333333331</v>
      </c>
      <c r="F1347" s="1238"/>
      <c r="G1347" s="1238"/>
      <c r="H1347" s="1206">
        <f>H1321/H1316</f>
        <v>0.48360655737704916</v>
      </c>
      <c r="I1347" s="1206">
        <f>AVERAGE(C1347:G1347)</f>
        <v>0.48633879781420764</v>
      </c>
      <c r="J1347" s="1718"/>
      <c r="K1347" s="27" t="s">
        <v>4319</v>
      </c>
    </row>
    <row r="1348" spans="1:11" customFormat="1" x14ac:dyDescent="0.25">
      <c r="A1348" s="3472"/>
      <c r="B1348" s="1181" t="s">
        <v>4223</v>
      </c>
      <c r="C1348" s="1207">
        <f t="shared" ref="C1348:H1348" si="1392">C1347/C210</f>
        <v>9.1360219137445355</v>
      </c>
      <c r="D1348" s="1266">
        <f t="shared" si="1392"/>
        <v>0</v>
      </c>
      <c r="E1348" s="1209">
        <f t="shared" si="1392"/>
        <v>1.7948659354052408</v>
      </c>
      <c r="F1348" s="1239">
        <f t="shared" si="1392"/>
        <v>0</v>
      </c>
      <c r="G1348" s="1239">
        <f t="shared" si="1392"/>
        <v>0</v>
      </c>
      <c r="H1348" s="1177">
        <f t="shared" si="1392"/>
        <v>2.5202825043590282</v>
      </c>
      <c r="I1348" s="1198">
        <f t="shared" ref="I1348:I1350" si="1393">AVERAGE(C1348:G1348)</f>
        <v>2.1861775698299555</v>
      </c>
      <c r="J1348" s="1723"/>
      <c r="K1348" t="s">
        <v>4320</v>
      </c>
    </row>
    <row r="1349" spans="1:11" customFormat="1" x14ac:dyDescent="0.25">
      <c r="A1349" s="3472"/>
      <c r="B1349" s="1181" t="s">
        <v>4224</v>
      </c>
      <c r="C1349" s="1207">
        <f t="shared" ref="C1349:H1349" si="1394">C1347/C227</f>
        <v>4.0655453449039012</v>
      </c>
      <c r="D1349" s="1266">
        <f t="shared" si="1394"/>
        <v>0</v>
      </c>
      <c r="E1349" s="1209">
        <f t="shared" si="1394"/>
        <v>1.0686616791354946</v>
      </c>
      <c r="F1349" s="1239">
        <f t="shared" si="1394"/>
        <v>0</v>
      </c>
      <c r="G1349" s="1239">
        <f t="shared" si="1394"/>
        <v>0</v>
      </c>
      <c r="H1349" s="1177">
        <f t="shared" si="1394"/>
        <v>2.053566695620455</v>
      </c>
      <c r="I1349" s="1198">
        <f t="shared" si="1393"/>
        <v>1.0268414048078793</v>
      </c>
      <c r="J1349" s="1723"/>
      <c r="K1349" t="s">
        <v>4321</v>
      </c>
    </row>
    <row r="1350" spans="1:11" customFormat="1" x14ac:dyDescent="0.25">
      <c r="A1350" s="3472"/>
      <c r="B1350" s="1181" t="s">
        <v>4311</v>
      </c>
      <c r="C1350" s="1207">
        <f t="shared" ref="C1350:H1350" si="1395">C1347/C230</f>
        <v>2.5408917150628536</v>
      </c>
      <c r="D1350" s="1266">
        <f t="shared" si="1395"/>
        <v>0</v>
      </c>
      <c r="E1350" s="1209">
        <f t="shared" si="1395"/>
        <v>1.3011554230339171</v>
      </c>
      <c r="F1350" s="1239">
        <f t="shared" si="1395"/>
        <v>0</v>
      </c>
      <c r="G1350" s="1239">
        <f t="shared" si="1395"/>
        <v>0</v>
      </c>
      <c r="H1350" s="1177">
        <f t="shared" si="1395"/>
        <v>1.8300353867263668</v>
      </c>
      <c r="I1350" s="1198">
        <f t="shared" si="1393"/>
        <v>0.76840942761935405</v>
      </c>
      <c r="J1350" s="1723"/>
      <c r="K1350" t="s">
        <v>4322</v>
      </c>
    </row>
    <row r="1351" spans="1:11" customFormat="1" x14ac:dyDescent="0.25">
      <c r="A1351" s="3472"/>
      <c r="B1351" s="1203" t="s">
        <v>4323</v>
      </c>
      <c r="C1351" s="1206">
        <f>C1326/C1316</f>
        <v>0</v>
      </c>
      <c r="D1351" s="1265"/>
      <c r="E1351" s="1206">
        <f t="shared" ref="E1351" si="1396">E1326/E1316</f>
        <v>-3.3333333333333333E-2</v>
      </c>
      <c r="F1351" s="1238"/>
      <c r="G1351" s="1238"/>
      <c r="H1351" s="1206">
        <f>H1326/H1316</f>
        <v>-1.6393442622950821E-2</v>
      </c>
      <c r="I1351" s="1206">
        <f>AVERAGE(C1351:G1351)</f>
        <v>-1.6666666666666666E-2</v>
      </c>
      <c r="J1351" s="1718"/>
      <c r="K1351" s="27" t="s">
        <v>4324</v>
      </c>
    </row>
    <row r="1352" spans="1:11" customFormat="1" x14ac:dyDescent="0.25">
      <c r="A1352" s="3472"/>
      <c r="B1352" s="1181" t="s">
        <v>4223</v>
      </c>
      <c r="C1352" s="1207">
        <f t="shared" ref="C1352:H1352" si="1397">C1351/C236</f>
        <v>0</v>
      </c>
      <c r="D1352" s="1266">
        <f t="shared" si="1397"/>
        <v>0</v>
      </c>
      <c r="E1352" s="1209">
        <f t="shared" si="1397"/>
        <v>0.56874245715664973</v>
      </c>
      <c r="F1352" s="1239">
        <f t="shared" si="1397"/>
        <v>0</v>
      </c>
      <c r="G1352" s="1239">
        <f t="shared" si="1397"/>
        <v>0</v>
      </c>
      <c r="H1352" s="1177">
        <f t="shared" si="1397"/>
        <v>0.24266682671711015</v>
      </c>
      <c r="I1352" s="1198">
        <f t="shared" ref="I1352:I1354" si="1398">AVERAGE(C1352:G1352)</f>
        <v>0.11374849143132995</v>
      </c>
      <c r="J1352" s="1723"/>
      <c r="K1352" t="s">
        <v>4325</v>
      </c>
    </row>
    <row r="1353" spans="1:11" customFormat="1" x14ac:dyDescent="0.25">
      <c r="A1353" s="3472"/>
      <c r="B1353" s="1181" t="s">
        <v>4224</v>
      </c>
      <c r="C1353" s="1207">
        <f t="shared" ref="C1353:H1353" si="1399">C1351/C253</f>
        <v>0</v>
      </c>
      <c r="D1353" s="1266">
        <f t="shared" si="1399"/>
        <v>0</v>
      </c>
      <c r="E1353" s="1209">
        <f t="shared" si="1399"/>
        <v>0.40851604702891642</v>
      </c>
      <c r="F1353" s="1239">
        <f t="shared" si="1399"/>
        <v>0</v>
      </c>
      <c r="G1353" s="1239">
        <f t="shared" si="1399"/>
        <v>0</v>
      </c>
      <c r="H1353" s="1177">
        <f t="shared" si="1399"/>
        <v>0.21512186616820006</v>
      </c>
      <c r="I1353" s="1198">
        <f t="shared" si="1398"/>
        <v>8.1703209405783281E-2</v>
      </c>
      <c r="J1353" s="1723"/>
      <c r="K1353" t="s">
        <v>4326</v>
      </c>
    </row>
    <row r="1354" spans="1:11" customFormat="1" x14ac:dyDescent="0.25">
      <c r="A1354" s="3472"/>
      <c r="B1354" s="1181" t="s">
        <v>4311</v>
      </c>
      <c r="C1354" s="1207">
        <f t="shared" ref="C1354:H1354" si="1400">C1351/C256</f>
        <v>0</v>
      </c>
      <c r="D1354" s="1266">
        <f t="shared" si="1400"/>
        <v>0</v>
      </c>
      <c r="E1354" s="1209">
        <f t="shared" si="1400"/>
        <v>0.40172612197928653</v>
      </c>
      <c r="F1354" s="1239">
        <f t="shared" si="1400"/>
        <v>0</v>
      </c>
      <c r="G1354" s="1239">
        <f t="shared" si="1400"/>
        <v>0</v>
      </c>
      <c r="H1354" s="1177">
        <f t="shared" si="1400"/>
        <v>0.20129598875179575</v>
      </c>
      <c r="I1354" s="1198">
        <f t="shared" si="1398"/>
        <v>8.0345224395857312E-2</v>
      </c>
      <c r="J1354" s="1723"/>
      <c r="K1354" t="s">
        <v>4327</v>
      </c>
    </row>
    <row r="1355" spans="1:11" customFormat="1" x14ac:dyDescent="0.25">
      <c r="A1355" s="3472"/>
      <c r="B1355" s="1203" t="s">
        <v>4328</v>
      </c>
      <c r="C1355" s="1212">
        <f>C1331/C1334</f>
        <v>42.4</v>
      </c>
      <c r="D1355" s="1267"/>
      <c r="E1355" s="1212">
        <f t="shared" ref="E1355" si="1401">E1331/E1334</f>
        <v>13.6875</v>
      </c>
      <c r="F1355" s="1240"/>
      <c r="G1355" s="1240"/>
      <c r="H1355" s="1212">
        <f>H1331/H1334</f>
        <v>19.59090909090909</v>
      </c>
      <c r="I1355" s="1212">
        <f>AVERAGE(C1355:G1355)</f>
        <v>28.043749999999999</v>
      </c>
      <c r="J1355" s="1724"/>
      <c r="K1355" s="27" t="s">
        <v>4329</v>
      </c>
    </row>
    <row r="1356" spans="1:11" customFormat="1" x14ac:dyDescent="0.25">
      <c r="A1356" s="3472"/>
      <c r="B1356" s="1181" t="s">
        <v>4223</v>
      </c>
      <c r="C1356" s="1207">
        <f t="shared" ref="C1356:H1356" si="1402">C1355/C262</f>
        <v>0.19547112242000411</v>
      </c>
      <c r="D1356" s="1266">
        <f t="shared" si="1402"/>
        <v>0</v>
      </c>
      <c r="E1356" s="1209">
        <f t="shared" si="1402"/>
        <v>7.6765107470049332E-2</v>
      </c>
      <c r="F1356" s="1239">
        <f t="shared" si="1402"/>
        <v>0</v>
      </c>
      <c r="G1356" s="1239">
        <f t="shared" si="1402"/>
        <v>0</v>
      </c>
      <c r="H1356" s="1177">
        <f t="shared" si="1402"/>
        <v>0.12789639890734616</v>
      </c>
      <c r="I1356" s="1198">
        <f t="shared" ref="I1356:I1358" si="1403">AVERAGE(C1356:G1356)</f>
        <v>5.4447245978010692E-2</v>
      </c>
      <c r="J1356" s="1723"/>
      <c r="K1356" t="s">
        <v>4330</v>
      </c>
    </row>
    <row r="1357" spans="1:11" customFormat="1" x14ac:dyDescent="0.25">
      <c r="A1357" s="3472"/>
      <c r="B1357" s="1181" t="s">
        <v>4224</v>
      </c>
      <c r="C1357" s="1207">
        <f t="shared" ref="C1357:H1357" si="1404">C1355/C279</f>
        <v>0.23161842641663272</v>
      </c>
      <c r="D1357" s="1266">
        <f t="shared" si="1404"/>
        <v>0</v>
      </c>
      <c r="E1357" s="1209">
        <f t="shared" si="1404"/>
        <v>7.3796743603506895E-2</v>
      </c>
      <c r="F1357" s="1239">
        <f t="shared" si="1404"/>
        <v>0</v>
      </c>
      <c r="G1357" s="1239">
        <f t="shared" si="1404"/>
        <v>0</v>
      </c>
      <c r="H1357" s="1177">
        <f t="shared" si="1404"/>
        <v>0.13763739642410164</v>
      </c>
      <c r="I1357" s="1198">
        <f t="shared" si="1403"/>
        <v>6.1083034004027925E-2</v>
      </c>
      <c r="J1357" s="1723"/>
      <c r="K1357" t="s">
        <v>4331</v>
      </c>
    </row>
    <row r="1358" spans="1:11" customFormat="1" x14ac:dyDescent="0.25">
      <c r="A1358" s="3472"/>
      <c r="B1358" s="1181" t="s">
        <v>4311</v>
      </c>
      <c r="C1358" s="1207">
        <f t="shared" ref="C1358:H1358" si="1405">C1355/C282</f>
        <v>0.21121356650768414</v>
      </c>
      <c r="D1358" s="1266">
        <f t="shared" si="1405"/>
        <v>0</v>
      </c>
      <c r="E1358" s="1209">
        <f t="shared" si="1405"/>
        <v>5.4758317719147208E-2</v>
      </c>
      <c r="F1358" s="1239">
        <f t="shared" si="1405"/>
        <v>0</v>
      </c>
      <c r="G1358" s="1239">
        <f t="shared" si="1405"/>
        <v>0</v>
      </c>
      <c r="H1358" s="1177">
        <f t="shared" si="1405"/>
        <v>0.10756488730235476</v>
      </c>
      <c r="I1358" s="1198">
        <f t="shared" si="1403"/>
        <v>5.3194376845366265E-2</v>
      </c>
      <c r="J1358" s="1723"/>
      <c r="K1358" t="s">
        <v>4332</v>
      </c>
    </row>
    <row r="1359" spans="1:11" customFormat="1" x14ac:dyDescent="0.25">
      <c r="A1359" s="3472"/>
      <c r="B1359" s="1203" t="s">
        <v>4333</v>
      </c>
      <c r="C1359" s="1213">
        <f>C1316/C1334</f>
        <v>12.2</v>
      </c>
      <c r="D1359" s="1213">
        <f t="shared" ref="D1359:E1359" si="1406">D1316/D1334</f>
        <v>1</v>
      </c>
      <c r="E1359" s="1213">
        <f t="shared" si="1406"/>
        <v>3.75</v>
      </c>
      <c r="F1359" s="1241"/>
      <c r="G1359" s="1241"/>
      <c r="H1359" s="1213">
        <f>H1316/H1334</f>
        <v>5.5454545454545459</v>
      </c>
      <c r="I1359" s="1213">
        <f>AVERAGE(C1359:G1359)</f>
        <v>5.6499999999999995</v>
      </c>
      <c r="J1359" s="1725"/>
      <c r="K1359" s="27" t="s">
        <v>4334</v>
      </c>
    </row>
    <row r="1360" spans="1:11" customFormat="1" x14ac:dyDescent="0.25">
      <c r="A1360" s="3472"/>
      <c r="B1360" s="1181" t="s">
        <v>4223</v>
      </c>
      <c r="C1360" s="1207">
        <f t="shared" ref="C1360:H1360" si="1407">C1359/C288</f>
        <v>0.25790441176470591</v>
      </c>
      <c r="D1360" s="1276">
        <f t="shared" si="1407"/>
        <v>3.0657436470739988E-2</v>
      </c>
      <c r="E1360" s="1209">
        <f t="shared" si="1407"/>
        <v>0.12158893179985571</v>
      </c>
      <c r="F1360" s="1239">
        <f t="shared" si="1407"/>
        <v>0</v>
      </c>
      <c r="G1360" s="1239">
        <f t="shared" si="1407"/>
        <v>0</v>
      </c>
      <c r="H1360" s="1177">
        <f t="shared" si="1407"/>
        <v>0.17593807277565338</v>
      </c>
      <c r="I1360" s="1198">
        <f t="shared" ref="I1360:I1370" si="1408">AVERAGE(C1360:G1360)</f>
        <v>8.2030156007060318E-2</v>
      </c>
      <c r="J1360" s="1723"/>
      <c r="K1360" t="s">
        <v>4335</v>
      </c>
    </row>
    <row r="1361" spans="1:11" customFormat="1" x14ac:dyDescent="0.25">
      <c r="A1361" s="3472"/>
      <c r="B1361" s="1181" t="s">
        <v>4224</v>
      </c>
      <c r="C1361" s="1207">
        <f t="shared" ref="C1361:H1361" si="1409">C1359/C305</f>
        <v>0.31841377429784579</v>
      </c>
      <c r="D1361" s="1276">
        <f t="shared" si="1409"/>
        <v>7.5379470028299464E-2</v>
      </c>
      <c r="E1361" s="1209">
        <f t="shared" si="1409"/>
        <v>0.13184505289359053</v>
      </c>
      <c r="F1361" s="1239">
        <f t="shared" si="1409"/>
        <v>0</v>
      </c>
      <c r="G1361" s="1239">
        <f t="shared" si="1409"/>
        <v>0</v>
      </c>
      <c r="H1361" s="1177">
        <f t="shared" si="1409"/>
        <v>0.19378883264735416</v>
      </c>
      <c r="I1361" s="1198">
        <f t="shared" si="1408"/>
        <v>0.10512765944394716</v>
      </c>
      <c r="J1361" s="1723"/>
      <c r="K1361" t="s">
        <v>4336</v>
      </c>
    </row>
    <row r="1362" spans="1:11" customFormat="1" x14ac:dyDescent="0.25">
      <c r="A1362" s="3472"/>
      <c r="B1362" s="1181" t="s">
        <v>4311</v>
      </c>
      <c r="C1362" s="1207">
        <f t="shared" ref="C1362:H1362" si="1410">C1359/C308</f>
        <v>0.32349788434414667</v>
      </c>
      <c r="D1362" s="1276">
        <f t="shared" si="1410"/>
        <v>6.3473053892215567E-2</v>
      </c>
      <c r="E1362" s="1209">
        <f t="shared" si="1410"/>
        <v>0.11314809510169008</v>
      </c>
      <c r="F1362" s="1239">
        <f t="shared" si="1410"/>
        <v>0</v>
      </c>
      <c r="G1362" s="1239">
        <f t="shared" si="1410"/>
        <v>0</v>
      </c>
      <c r="H1362" s="1177">
        <f t="shared" si="1410"/>
        <v>0.1702342552927156</v>
      </c>
      <c r="I1362" s="1198">
        <f t="shared" si="1408"/>
        <v>0.10002380666761046</v>
      </c>
      <c r="J1362" s="1723"/>
      <c r="K1362" t="s">
        <v>4337</v>
      </c>
    </row>
    <row r="1363" spans="1:11" s="325" customFormat="1" x14ac:dyDescent="0.25">
      <c r="A1363" s="3472"/>
      <c r="B1363" s="1203" t="s">
        <v>4338</v>
      </c>
      <c r="C1363" s="1206">
        <f>C1321/C1334</f>
        <v>7.8</v>
      </c>
      <c r="D1363" s="1265"/>
      <c r="E1363" s="1206">
        <f t="shared" ref="E1363:H1363" si="1411">E1321/E1334</f>
        <v>1.25</v>
      </c>
      <c r="F1363" s="1238"/>
      <c r="G1363" s="1238"/>
      <c r="H1363" s="1206">
        <f t="shared" si="1411"/>
        <v>2.6818181818181817</v>
      </c>
      <c r="I1363" s="1206">
        <f t="shared" si="1408"/>
        <v>4.5250000000000004</v>
      </c>
      <c r="J1363" s="1718"/>
      <c r="K1363" s="1220" t="s">
        <v>4339</v>
      </c>
    </row>
    <row r="1364" spans="1:11" s="325" customFormat="1" x14ac:dyDescent="0.25">
      <c r="A1364" s="3472"/>
      <c r="B1364" s="1182" t="s">
        <v>4223</v>
      </c>
      <c r="C1364" s="1207">
        <f t="shared" ref="C1364:H1364" si="1412">C1363/C314</f>
        <v>2.356220357533747</v>
      </c>
      <c r="D1364" s="1266">
        <f t="shared" si="1412"/>
        <v>0</v>
      </c>
      <c r="E1364" s="1209">
        <f t="shared" si="1412"/>
        <v>0.21823583180987202</v>
      </c>
      <c r="F1364" s="1239">
        <f t="shared" si="1412"/>
        <v>0</v>
      </c>
      <c r="G1364" s="1239">
        <f t="shared" si="1412"/>
        <v>0</v>
      </c>
      <c r="H1364" s="1199">
        <f t="shared" si="1412"/>
        <v>0.44341364666712457</v>
      </c>
      <c r="I1364" s="1198">
        <f t="shared" si="1408"/>
        <v>0.51489123786872382</v>
      </c>
      <c r="J1364" s="1723"/>
      <c r="K1364" s="325" t="s">
        <v>4340</v>
      </c>
    </row>
    <row r="1365" spans="1:11" x14ac:dyDescent="0.25">
      <c r="A1365" s="3472"/>
      <c r="B1365" s="1182" t="s">
        <v>4224</v>
      </c>
      <c r="C1365" s="1207">
        <f t="shared" ref="C1365:H1365" si="1413">C1363/C331</f>
        <v>1.2945256378498884</v>
      </c>
      <c r="D1365" s="1266">
        <f t="shared" si="1413"/>
        <v>0</v>
      </c>
      <c r="E1365" s="1209">
        <f t="shared" si="1413"/>
        <v>0.14089775561097259</v>
      </c>
      <c r="F1365" s="1239">
        <f t="shared" si="1413"/>
        <v>0</v>
      </c>
      <c r="G1365" s="1239">
        <f t="shared" si="1413"/>
        <v>0</v>
      </c>
      <c r="H1365" s="1200">
        <f t="shared" si="1413"/>
        <v>0.39795829270777244</v>
      </c>
      <c r="I1365" s="1198">
        <f t="shared" si="1408"/>
        <v>0.28708467869217219</v>
      </c>
      <c r="J1365" s="1723"/>
      <c r="K1365" s="325" t="s">
        <v>4341</v>
      </c>
    </row>
    <row r="1366" spans="1:11" x14ac:dyDescent="0.25">
      <c r="A1366" s="3472"/>
      <c r="B1366" s="1182" t="s">
        <v>4311</v>
      </c>
      <c r="C1366" s="1207">
        <f t="shared" ref="C1366:H1366" si="1414">C1363/C334</f>
        <v>0.82197309417040354</v>
      </c>
      <c r="D1366" s="1266">
        <f t="shared" si="1414"/>
        <v>0</v>
      </c>
      <c r="E1366" s="1209">
        <f t="shared" si="1414"/>
        <v>0.14722325754752144</v>
      </c>
      <c r="F1366" s="1239">
        <f t="shared" si="1414"/>
        <v>0</v>
      </c>
      <c r="G1366" s="1239">
        <f t="shared" si="1414"/>
        <v>0</v>
      </c>
      <c r="H1366" s="1199">
        <f t="shared" si="1414"/>
        <v>0.31153471121867976</v>
      </c>
      <c r="I1366" s="1198">
        <f t="shared" si="1408"/>
        <v>0.193839270343585</v>
      </c>
      <c r="J1366" s="1723"/>
      <c r="K1366" s="325" t="s">
        <v>4342</v>
      </c>
    </row>
    <row r="1367" spans="1:11" x14ac:dyDescent="0.25">
      <c r="A1367" s="3472"/>
      <c r="B1367" s="1203" t="s">
        <v>4343</v>
      </c>
      <c r="C1367" s="1206">
        <f>C1326/C1331</f>
        <v>0</v>
      </c>
      <c r="D1367" s="1265"/>
      <c r="E1367" s="1206">
        <f t="shared" ref="E1367:H1367" si="1415">E1326/E1331</f>
        <v>-9.1324200913242004E-3</v>
      </c>
      <c r="F1367" s="1238"/>
      <c r="G1367" s="1238"/>
      <c r="H1367" s="1206">
        <f t="shared" si="1415"/>
        <v>-4.6403712296983757E-3</v>
      </c>
      <c r="I1367" s="1206">
        <f t="shared" si="1408"/>
        <v>-4.5662100456621002E-3</v>
      </c>
      <c r="J1367" s="1718"/>
      <c r="K1367" s="1220" t="s">
        <v>4344</v>
      </c>
    </row>
    <row r="1368" spans="1:11" x14ac:dyDescent="0.25">
      <c r="A1368" s="3472"/>
      <c r="B1368" s="1182" t="s">
        <v>4223</v>
      </c>
      <c r="C1368" s="1207">
        <f t="shared" ref="C1368:H1368" si="1416">C1367/C340</f>
        <v>0</v>
      </c>
      <c r="D1368" s="1266">
        <f t="shared" si="1416"/>
        <v>0</v>
      </c>
      <c r="E1368" s="1209">
        <f t="shared" si="1416"/>
        <v>0.90083620168033884</v>
      </c>
      <c r="F1368" s="1239">
        <f t="shared" si="1416"/>
        <v>0</v>
      </c>
      <c r="G1368" s="1239">
        <f t="shared" si="1416"/>
        <v>0</v>
      </c>
      <c r="H1368" s="1199">
        <f t="shared" si="1416"/>
        <v>0.33381967110834337</v>
      </c>
      <c r="I1368" s="1198">
        <f t="shared" si="1408"/>
        <v>0.18016724033606776</v>
      </c>
      <c r="J1368" s="1723"/>
      <c r="K1368" s="325" t="s">
        <v>4345</v>
      </c>
    </row>
    <row r="1369" spans="1:11" x14ac:dyDescent="0.25">
      <c r="A1369" s="3472"/>
      <c r="B1369" s="1182" t="s">
        <v>4224</v>
      </c>
      <c r="C1369" s="1207">
        <f t="shared" ref="C1369:H1369" si="1417">C1367/C357</f>
        <v>0</v>
      </c>
      <c r="D1369" s="1266">
        <f t="shared" si="1417"/>
        <v>0</v>
      </c>
      <c r="E1369" s="1209">
        <f t="shared" si="1417"/>
        <v>0.72985361139767813</v>
      </c>
      <c r="F1369" s="1239">
        <f t="shared" si="1417"/>
        <v>0</v>
      </c>
      <c r="G1369" s="1239">
        <f t="shared" si="1417"/>
        <v>0</v>
      </c>
      <c r="H1369" s="1199">
        <f t="shared" si="1417"/>
        <v>0.3028843643133301</v>
      </c>
      <c r="I1369" s="1198">
        <f t="shared" si="1408"/>
        <v>0.14597072227953561</v>
      </c>
      <c r="J1369" s="1723"/>
      <c r="K1369" s="325" t="s">
        <v>4346</v>
      </c>
    </row>
    <row r="1370" spans="1:11" ht="15.75" thickBot="1" x14ac:dyDescent="0.3">
      <c r="A1370" s="3473"/>
      <c r="B1370" s="1183" t="s">
        <v>4311</v>
      </c>
      <c r="C1370" s="1215">
        <f t="shared" ref="C1370:H1370" si="1418">C1367/C360</f>
        <v>0</v>
      </c>
      <c r="D1370" s="1269">
        <f t="shared" si="1418"/>
        <v>0</v>
      </c>
      <c r="E1370" s="1217">
        <f t="shared" si="1418"/>
        <v>0.83009389893385033</v>
      </c>
      <c r="F1370" s="1242">
        <f t="shared" si="1418"/>
        <v>0</v>
      </c>
      <c r="G1370" s="1242">
        <f t="shared" si="1418"/>
        <v>0</v>
      </c>
      <c r="H1370" s="1201">
        <f t="shared" si="1418"/>
        <v>0.31857489556280721</v>
      </c>
      <c r="I1370" s="1202">
        <f t="shared" si="1408"/>
        <v>0.16601877978677007</v>
      </c>
      <c r="J1370" s="1723"/>
      <c r="K1370" s="325" t="s">
        <v>4347</v>
      </c>
    </row>
    <row r="1371" spans="1:11" customFormat="1" x14ac:dyDescent="0.25">
      <c r="A1371" s="3471" t="s">
        <v>1705</v>
      </c>
      <c r="B1371" s="844" t="s">
        <v>935</v>
      </c>
      <c r="C1371" s="1235"/>
      <c r="D1371" s="826">
        <f>BPCE!B628</f>
        <v>1</v>
      </c>
      <c r="E1371" s="1262"/>
      <c r="F1371" s="1235"/>
      <c r="G1371" s="1235"/>
      <c r="H1371" s="826">
        <f>SUM(C1371:G1371)</f>
        <v>1</v>
      </c>
      <c r="I1371" s="1222">
        <f>AVERAGE(C1371:G1371)</f>
        <v>1</v>
      </c>
      <c r="J1371" s="1715"/>
      <c r="K1371" s="27" t="s">
        <v>4264</v>
      </c>
    </row>
    <row r="1372" spans="1:11" customFormat="1" x14ac:dyDescent="0.25">
      <c r="A1372" s="3472"/>
      <c r="B1372" s="845" t="s">
        <v>4265</v>
      </c>
      <c r="C1372" s="1236">
        <f t="shared" ref="C1372:H1372" si="1419">C1371/C2</f>
        <v>0</v>
      </c>
      <c r="D1372" s="1185">
        <f t="shared" si="1419"/>
        <v>4.2997807111837293E-5</v>
      </c>
      <c r="E1372" s="1263">
        <f t="shared" si="1419"/>
        <v>0</v>
      </c>
      <c r="F1372" s="1236">
        <f t="shared" si="1419"/>
        <v>0</v>
      </c>
      <c r="G1372" s="1236">
        <f t="shared" si="1419"/>
        <v>0</v>
      </c>
      <c r="H1372" s="1194">
        <f t="shared" si="1419"/>
        <v>8.5286391703339821E-6</v>
      </c>
      <c r="I1372" s="1189">
        <f t="shared" ref="I1372:I1375" si="1420">AVERAGE(C1372:G1372)</f>
        <v>8.599561422367458E-6</v>
      </c>
      <c r="J1372" s="1716"/>
      <c r="K1372" t="s">
        <v>4266</v>
      </c>
    </row>
    <row r="1373" spans="1:11" customFormat="1" x14ac:dyDescent="0.25">
      <c r="A1373" s="3472"/>
      <c r="B1373" s="845" t="s">
        <v>4267</v>
      </c>
      <c r="C1373" s="1236">
        <f t="shared" ref="C1373:H1373" si="1421">C1371/C19</f>
        <v>0</v>
      </c>
      <c r="D1373" s="1185">
        <f t="shared" si="1421"/>
        <v>2.5726781579624391E-4</v>
      </c>
      <c r="E1373" s="1263">
        <f t="shared" si="1421"/>
        <v>0</v>
      </c>
      <c r="F1373" s="1236">
        <f t="shared" si="1421"/>
        <v>0</v>
      </c>
      <c r="G1373" s="1236">
        <f t="shared" si="1421"/>
        <v>0</v>
      </c>
      <c r="H1373" s="1194">
        <f t="shared" si="1421"/>
        <v>1.8848720171900328E-5</v>
      </c>
      <c r="I1373" s="1189">
        <f t="shared" si="1420"/>
        <v>5.1453563159248784E-5</v>
      </c>
      <c r="J1373" s="1716"/>
      <c r="K1373" t="s">
        <v>4268</v>
      </c>
    </row>
    <row r="1374" spans="1:11" customFormat="1" x14ac:dyDescent="0.25">
      <c r="A1374" s="3472"/>
      <c r="B1374" s="845" t="s">
        <v>4269</v>
      </c>
      <c r="C1374" s="1236">
        <f t="shared" ref="C1374:H1374" si="1422">C1371/C7</f>
        <v>0</v>
      </c>
      <c r="D1374" s="1185">
        <f t="shared" si="1422"/>
        <v>1.8281535648994515E-3</v>
      </c>
      <c r="E1374" s="1263">
        <f t="shared" si="1422"/>
        <v>0</v>
      </c>
      <c r="F1374" s="1236">
        <f t="shared" si="1422"/>
        <v>0</v>
      </c>
      <c r="G1374" s="1236">
        <f t="shared" si="1422"/>
        <v>0</v>
      </c>
      <c r="H1374" s="1194">
        <f t="shared" si="1422"/>
        <v>7.3855243722304278E-5</v>
      </c>
      <c r="I1374" s="1189">
        <f t="shared" si="1420"/>
        <v>3.6563071297989033E-4</v>
      </c>
      <c r="J1374" s="1716"/>
      <c r="K1374" t="s">
        <v>4270</v>
      </c>
    </row>
    <row r="1375" spans="1:11" customFormat="1" x14ac:dyDescent="0.25">
      <c r="A1375" s="3472"/>
      <c r="B1375" s="845" t="s">
        <v>4271</v>
      </c>
      <c r="C1375" s="1236">
        <f t="shared" ref="C1375:H1375" si="1423">C1371/C13</f>
        <v>0</v>
      </c>
      <c r="D1375" s="1185">
        <f t="shared" si="1423"/>
        <v>2.5641025641025641E-3</v>
      </c>
      <c r="E1375" s="1263">
        <f t="shared" si="1423"/>
        <v>0</v>
      </c>
      <c r="F1375" s="1236">
        <f t="shared" si="1423"/>
        <v>0</v>
      </c>
      <c r="G1375" s="1236">
        <f t="shared" si="1423"/>
        <v>0</v>
      </c>
      <c r="H1375" s="1205">
        <f t="shared" si="1423"/>
        <v>1.415227851684121E-4</v>
      </c>
      <c r="I1375" s="1193">
        <f t="shared" si="1420"/>
        <v>5.1282051282051282E-4</v>
      </c>
      <c r="J1375" s="1717"/>
      <c r="K1375" t="s">
        <v>4272</v>
      </c>
    </row>
    <row r="1376" spans="1:11" customFormat="1" x14ac:dyDescent="0.25">
      <c r="A1376" s="3472"/>
      <c r="B1376" s="1203" t="s">
        <v>4273</v>
      </c>
      <c r="C1376" s="1237"/>
      <c r="D1376" s="1264"/>
      <c r="E1376" s="1246">
        <f>SG!C558</f>
        <v>1</v>
      </c>
      <c r="F1376" s="1237"/>
      <c r="G1376" s="1237"/>
      <c r="H1376" s="1204">
        <f>SUM(C1376:G1376)</f>
        <v>1</v>
      </c>
      <c r="I1376" s="1206">
        <f>AVERAGE(C1376:G1376)</f>
        <v>1</v>
      </c>
      <c r="J1376" s="1718"/>
      <c r="K1376" s="27" t="s">
        <v>4274</v>
      </c>
    </row>
    <row r="1377" spans="1:11" customFormat="1" x14ac:dyDescent="0.25">
      <c r="A1377" s="3472"/>
      <c r="B1377" s="845" t="s">
        <v>4275</v>
      </c>
      <c r="C1377" s="1236">
        <f t="shared" ref="C1377:H1377" si="1424">C1376/C28</f>
        <v>0</v>
      </c>
      <c r="D1377" s="1263">
        <f t="shared" si="1424"/>
        <v>0</v>
      </c>
      <c r="E1377" s="1186">
        <f t="shared" si="1424"/>
        <v>2.2851919561243144E-4</v>
      </c>
      <c r="F1377" s="1236">
        <f t="shared" si="1424"/>
        <v>0</v>
      </c>
      <c r="G1377" s="1236">
        <f t="shared" si="1424"/>
        <v>0</v>
      </c>
      <c r="H1377" s="1192">
        <f t="shared" si="1424"/>
        <v>4.4446419840881815E-5</v>
      </c>
      <c r="I1377" s="1193">
        <f t="shared" ref="I1377:I1380" si="1425">AVERAGE(C1377:G1377)</f>
        <v>4.5703839122486291E-5</v>
      </c>
      <c r="J1377" s="1717"/>
      <c r="K1377" t="s">
        <v>4276</v>
      </c>
    </row>
    <row r="1378" spans="1:11" customFormat="1" x14ac:dyDescent="0.25">
      <c r="A1378" s="3472"/>
      <c r="B1378" s="845" t="s">
        <v>4277</v>
      </c>
      <c r="C1378" s="1236">
        <f t="shared" ref="C1378:H1378" si="1426">C1376/C45</f>
        <v>0</v>
      </c>
      <c r="D1378" s="1263">
        <f t="shared" si="1426"/>
        <v>0</v>
      </c>
      <c r="E1378" s="1186">
        <f t="shared" si="1426"/>
        <v>2.4937655860349125E-4</v>
      </c>
      <c r="F1378" s="1236">
        <f t="shared" si="1426"/>
        <v>0</v>
      </c>
      <c r="G1378" s="1236">
        <f t="shared" si="1426"/>
        <v>0</v>
      </c>
      <c r="H1378" s="1192">
        <f t="shared" si="1426"/>
        <v>8.0038418440851611E-5</v>
      </c>
      <c r="I1378" s="1193">
        <f t="shared" si="1425"/>
        <v>4.9875311720698251E-5</v>
      </c>
      <c r="J1378" s="1717"/>
      <c r="K1378" t="s">
        <v>4278</v>
      </c>
    </row>
    <row r="1379" spans="1:11" customFormat="1" x14ac:dyDescent="0.25">
      <c r="A1379" s="3472"/>
      <c r="B1379" s="845" t="s">
        <v>4279</v>
      </c>
      <c r="C1379" s="1236">
        <f t="shared" ref="C1379:H1379" si="1427">C1376/C33</f>
        <v>0</v>
      </c>
      <c r="D1379" s="1263">
        <f t="shared" si="1427"/>
        <v>0</v>
      </c>
      <c r="E1379" s="1186">
        <f t="shared" si="1427"/>
        <v>7.5357950263752827E-4</v>
      </c>
      <c r="F1379" s="1236">
        <f t="shared" si="1427"/>
        <v>0</v>
      </c>
      <c r="G1379" s="1236">
        <f t="shared" si="1427"/>
        <v>0</v>
      </c>
      <c r="H1379" s="1192">
        <f t="shared" si="1427"/>
        <v>4.8732943469785572E-4</v>
      </c>
      <c r="I1379" s="1193">
        <f t="shared" si="1425"/>
        <v>1.5071590052750564E-4</v>
      </c>
      <c r="J1379" s="1717"/>
      <c r="K1379" t="s">
        <v>4280</v>
      </c>
    </row>
    <row r="1380" spans="1:11" customFormat="1" x14ac:dyDescent="0.25">
      <c r="A1380" s="3472"/>
      <c r="B1380" s="845" t="s">
        <v>4281</v>
      </c>
      <c r="C1380" s="1236">
        <f t="shared" ref="C1380:H1380" si="1428">C1376/C39</f>
        <v>0</v>
      </c>
      <c r="D1380" s="1263">
        <f t="shared" si="1428"/>
        <v>0</v>
      </c>
      <c r="E1380" s="1186">
        <f t="shared" si="1428"/>
        <v>8.2850041425020708E-4</v>
      </c>
      <c r="F1380" s="1236">
        <f t="shared" si="1428"/>
        <v>0</v>
      </c>
      <c r="G1380" s="1236">
        <f t="shared" si="1428"/>
        <v>0</v>
      </c>
      <c r="H1380" s="1192">
        <f t="shared" si="1428"/>
        <v>2.564102564102564E-2</v>
      </c>
      <c r="I1380" s="1193">
        <f t="shared" si="1425"/>
        <v>1.6570008285004141E-4</v>
      </c>
      <c r="J1380" s="1717"/>
      <c r="K1380" t="s">
        <v>4282</v>
      </c>
    </row>
    <row r="1381" spans="1:11" customFormat="1" x14ac:dyDescent="0.25">
      <c r="A1381" s="3472"/>
      <c r="B1381" s="1203" t="s">
        <v>4283</v>
      </c>
      <c r="C1381" s="1237"/>
      <c r="D1381" s="1264"/>
      <c r="E1381" s="1264"/>
      <c r="F1381" s="1237"/>
      <c r="G1381" s="1237"/>
      <c r="H1381" s="1204">
        <f>SUM(C1381:G1381)</f>
        <v>0</v>
      </c>
      <c r="I1381" s="1206" t="e">
        <f>AVERAGE(C1381:G1381)</f>
        <v>#DIV/0!</v>
      </c>
      <c r="J1381" s="1719"/>
      <c r="K1381" s="1178" t="s">
        <v>4284</v>
      </c>
    </row>
    <row r="1382" spans="1:11" customFormat="1" x14ac:dyDescent="0.25">
      <c r="A1382" s="3472"/>
      <c r="B1382" s="845" t="s">
        <v>4285</v>
      </c>
      <c r="C1382" s="1236">
        <f t="shared" ref="C1382:H1382" si="1429">C1381/C54</f>
        <v>0</v>
      </c>
      <c r="D1382" s="1263">
        <f t="shared" si="1429"/>
        <v>0</v>
      </c>
      <c r="E1382" s="1263">
        <f t="shared" si="1429"/>
        <v>0</v>
      </c>
      <c r="F1382" s="1236">
        <f t="shared" si="1429"/>
        <v>0</v>
      </c>
      <c r="G1382" s="1236">
        <f t="shared" si="1429"/>
        <v>0</v>
      </c>
      <c r="H1382" s="1194">
        <f t="shared" si="1429"/>
        <v>0</v>
      </c>
      <c r="I1382" s="1193">
        <f t="shared" ref="I1382:I1385" si="1430">AVERAGE(C1382:G1382)</f>
        <v>0</v>
      </c>
      <c r="J1382" s="1717"/>
      <c r="K1382" t="s">
        <v>4286</v>
      </c>
    </row>
    <row r="1383" spans="1:11" customFormat="1" x14ac:dyDescent="0.25">
      <c r="A1383" s="3472"/>
      <c r="B1383" s="845" t="s">
        <v>4287</v>
      </c>
      <c r="C1383" s="1236">
        <f t="shared" ref="C1383:H1383" si="1431">C1381/C71</f>
        <v>0</v>
      </c>
      <c r="D1383" s="1263">
        <f t="shared" si="1431"/>
        <v>0</v>
      </c>
      <c r="E1383" s="1263">
        <f t="shared" si="1431"/>
        <v>0</v>
      </c>
      <c r="F1383" s="1236">
        <f t="shared" si="1431"/>
        <v>0</v>
      </c>
      <c r="G1383" s="1236">
        <f t="shared" si="1431"/>
        <v>0</v>
      </c>
      <c r="H1383" s="1194">
        <f t="shared" si="1431"/>
        <v>0</v>
      </c>
      <c r="I1383" s="1193">
        <f t="shared" si="1430"/>
        <v>0</v>
      </c>
      <c r="J1383" s="1717"/>
      <c r="K1383" t="s">
        <v>4288</v>
      </c>
    </row>
    <row r="1384" spans="1:11" customFormat="1" x14ac:dyDescent="0.25">
      <c r="A1384" s="3472"/>
      <c r="B1384" s="845" t="s">
        <v>4289</v>
      </c>
      <c r="C1384" s="1243">
        <v>0.15</v>
      </c>
      <c r="D1384" s="1275">
        <v>0.15</v>
      </c>
      <c r="E1384" s="1275">
        <v>0.15</v>
      </c>
      <c r="F1384" s="1236">
        <v>0.15</v>
      </c>
      <c r="G1384" s="1236">
        <v>0.15</v>
      </c>
      <c r="H1384" s="1190">
        <f>E1384</f>
        <v>0.15</v>
      </c>
      <c r="I1384" s="1191">
        <f t="shared" si="1430"/>
        <v>0.15</v>
      </c>
      <c r="J1384" s="1720"/>
      <c r="K1384" t="s">
        <v>4290</v>
      </c>
    </row>
    <row r="1385" spans="1:11" customFormat="1" x14ac:dyDescent="0.25">
      <c r="A1385" s="3472"/>
      <c r="B1385" s="845" t="s">
        <v>4291</v>
      </c>
      <c r="C1385" s="1236" t="e">
        <f>C1381/C1376</f>
        <v>#DIV/0!</v>
      </c>
      <c r="D1385" s="1263" t="e">
        <f t="shared" ref="D1385:H1385" si="1432">D1381/D1376</f>
        <v>#DIV/0!</v>
      </c>
      <c r="E1385" s="1263">
        <f t="shared" si="1432"/>
        <v>0</v>
      </c>
      <c r="F1385" s="1236" t="e">
        <f t="shared" si="1432"/>
        <v>#DIV/0!</v>
      </c>
      <c r="G1385" s="1236" t="e">
        <f t="shared" si="1432"/>
        <v>#DIV/0!</v>
      </c>
      <c r="H1385" s="1205">
        <f t="shared" si="1432"/>
        <v>0</v>
      </c>
      <c r="I1385" s="1191" t="e">
        <f t="shared" si="1430"/>
        <v>#DIV/0!</v>
      </c>
      <c r="J1385" s="1720"/>
      <c r="K1385" t="s">
        <v>4292</v>
      </c>
    </row>
    <row r="1386" spans="1:11" customFormat="1" x14ac:dyDescent="0.25">
      <c r="A1386" s="3472"/>
      <c r="B1386" s="1203" t="s">
        <v>10</v>
      </c>
      <c r="C1386" s="1237"/>
      <c r="D1386" s="1264"/>
      <c r="E1386" s="1264"/>
      <c r="F1386" s="1237"/>
      <c r="G1386" s="1237"/>
      <c r="H1386" s="1204">
        <f>SUM(C1386:G1386)</f>
        <v>0</v>
      </c>
      <c r="I1386" s="1204" t="e">
        <f>AVERAGE(C1386:G1386)</f>
        <v>#DIV/0!</v>
      </c>
      <c r="J1386" s="1721"/>
      <c r="K1386" s="27" t="s">
        <v>4293</v>
      </c>
    </row>
    <row r="1387" spans="1:11" customFormat="1" x14ac:dyDescent="0.25">
      <c r="A1387" s="3472"/>
      <c r="B1387" s="845" t="s">
        <v>4294</v>
      </c>
      <c r="C1387" s="1236">
        <f t="shared" ref="C1387:H1387" si="1433">C1386/C80</f>
        <v>0</v>
      </c>
      <c r="D1387" s="1263">
        <f t="shared" si="1433"/>
        <v>0</v>
      </c>
      <c r="E1387" s="1263">
        <f t="shared" si="1433"/>
        <v>0</v>
      </c>
      <c r="F1387" s="1236">
        <f t="shared" si="1433"/>
        <v>0</v>
      </c>
      <c r="G1387" s="1236">
        <f t="shared" si="1433"/>
        <v>0</v>
      </c>
      <c r="H1387" s="1194">
        <f t="shared" si="1433"/>
        <v>0</v>
      </c>
      <c r="I1387" s="1189">
        <f t="shared" ref="I1387:I1388" si="1434">AVERAGE(C1387:G1387)</f>
        <v>0</v>
      </c>
      <c r="J1387" s="1716"/>
      <c r="K1387" t="s">
        <v>4295</v>
      </c>
    </row>
    <row r="1388" spans="1:11" customFormat="1" x14ac:dyDescent="0.25">
      <c r="A1388" s="3472"/>
      <c r="B1388" s="845" t="s">
        <v>4296</v>
      </c>
      <c r="C1388" s="1236">
        <f t="shared" ref="C1388:H1388" si="1435">C1386/C97</f>
        <v>0</v>
      </c>
      <c r="D1388" s="1263">
        <f t="shared" si="1435"/>
        <v>0</v>
      </c>
      <c r="E1388" s="1263">
        <f t="shared" si="1435"/>
        <v>0</v>
      </c>
      <c r="F1388" s="1236">
        <f t="shared" si="1435"/>
        <v>0</v>
      </c>
      <c r="G1388" s="1236">
        <f t="shared" si="1435"/>
        <v>0</v>
      </c>
      <c r="H1388" s="1194">
        <f t="shared" si="1435"/>
        <v>0</v>
      </c>
      <c r="I1388" s="1189">
        <f t="shared" si="1434"/>
        <v>0</v>
      </c>
      <c r="J1388" s="1716"/>
      <c r="K1388" t="s">
        <v>4297</v>
      </c>
    </row>
    <row r="1389" spans="1:11" customFormat="1" x14ac:dyDescent="0.25">
      <c r="A1389" s="3472"/>
      <c r="B1389" s="1203" t="s">
        <v>14</v>
      </c>
      <c r="C1389" s="1237"/>
      <c r="D1389" s="1204">
        <f>BPCE!J628</f>
        <v>1</v>
      </c>
      <c r="E1389" s="1246">
        <f>SG!J558</f>
        <v>1</v>
      </c>
      <c r="F1389" s="1237"/>
      <c r="G1389" s="1237"/>
      <c r="H1389" s="1204">
        <f>SUM(C1389:G1389)</f>
        <v>2</v>
      </c>
      <c r="I1389" s="1221">
        <f>AVERAGE(C1389:G1389)</f>
        <v>1</v>
      </c>
      <c r="J1389" s="1722"/>
      <c r="K1389" s="27" t="s">
        <v>4298</v>
      </c>
    </row>
    <row r="1390" spans="1:11" customFormat="1" x14ac:dyDescent="0.25">
      <c r="A1390" s="3472"/>
      <c r="B1390" s="845" t="s">
        <v>4299</v>
      </c>
      <c r="C1390" s="1236">
        <f t="shared" ref="C1390:H1390" si="1436">C1389/C106</f>
        <v>0</v>
      </c>
      <c r="D1390" s="1185">
        <f t="shared" si="1436"/>
        <v>1.4025245441795231E-3</v>
      </c>
      <c r="E1390" s="1186">
        <f t="shared" si="1436"/>
        <v>1.3089005235602095E-3</v>
      </c>
      <c r="F1390" s="1236">
        <f t="shared" si="1436"/>
        <v>0</v>
      </c>
      <c r="G1390" s="1236">
        <f t="shared" si="1436"/>
        <v>0</v>
      </c>
      <c r="H1390" s="1194">
        <f t="shared" si="1436"/>
        <v>5.3763440860215054E-4</v>
      </c>
      <c r="I1390" s="1189">
        <f t="shared" ref="I1390:I1393" si="1437">AVERAGE(C1390:G1390)</f>
        <v>5.422850135479465E-4</v>
      </c>
      <c r="J1390" s="1716"/>
      <c r="K1390" t="s">
        <v>4300</v>
      </c>
    </row>
    <row r="1391" spans="1:11" customFormat="1" x14ac:dyDescent="0.25">
      <c r="A1391" s="3472"/>
      <c r="B1391" s="845" t="s">
        <v>4301</v>
      </c>
      <c r="C1391" s="1236">
        <f t="shared" ref="C1391:H1391" si="1438">C1389/C123</f>
        <v>0</v>
      </c>
      <c r="D1391" s="1185">
        <f t="shared" si="1438"/>
        <v>3.4129692832764505E-3</v>
      </c>
      <c r="E1391" s="1186">
        <f t="shared" si="1438"/>
        <v>2.2123893805309734E-3</v>
      </c>
      <c r="F1391" s="1236">
        <f t="shared" si="1438"/>
        <v>0</v>
      </c>
      <c r="G1391" s="1236">
        <f t="shared" si="1438"/>
        <v>0</v>
      </c>
      <c r="H1391" s="1194">
        <f t="shared" si="1438"/>
        <v>1.0787486515641855E-3</v>
      </c>
      <c r="I1391" s="1189">
        <f t="shared" si="1437"/>
        <v>1.1250717327614848E-3</v>
      </c>
      <c r="J1391" s="1716"/>
      <c r="K1391" t="s">
        <v>4302</v>
      </c>
    </row>
    <row r="1392" spans="1:11" customFormat="1" x14ac:dyDescent="0.25">
      <c r="A1392" s="3472"/>
      <c r="B1392" s="845" t="s">
        <v>4303</v>
      </c>
      <c r="C1392" s="1236">
        <f t="shared" ref="C1392:H1392" si="1439">C1389/C111</f>
        <v>0</v>
      </c>
      <c r="D1392" s="1185">
        <f t="shared" si="1439"/>
        <v>1.2345679012345678E-2</v>
      </c>
      <c r="E1392" s="1186">
        <f t="shared" si="1439"/>
        <v>7.3529411764705881E-3</v>
      </c>
      <c r="F1392" s="1236">
        <f t="shared" si="1439"/>
        <v>0</v>
      </c>
      <c r="G1392" s="1236">
        <f t="shared" si="1439"/>
        <v>0</v>
      </c>
      <c r="H1392" s="1194">
        <f t="shared" si="1439"/>
        <v>3.1201248049921998E-3</v>
      </c>
      <c r="I1392" s="1189">
        <f t="shared" si="1437"/>
        <v>3.9397240377632538E-3</v>
      </c>
      <c r="J1392" s="1716"/>
      <c r="K1392" t="s">
        <v>4304</v>
      </c>
    </row>
    <row r="1393" spans="1:11" customFormat="1" x14ac:dyDescent="0.25">
      <c r="A1393" s="3472"/>
      <c r="B1393" s="845" t="s">
        <v>4305</v>
      </c>
      <c r="C1393" s="1236">
        <f t="shared" ref="C1393:H1393" si="1440">C1389/C117</f>
        <v>0</v>
      </c>
      <c r="D1393" s="1185">
        <f t="shared" si="1440"/>
        <v>2.1276595744680851E-2</v>
      </c>
      <c r="E1393" s="1186">
        <f t="shared" si="1440"/>
        <v>9.5238095238095247E-3</v>
      </c>
      <c r="F1393" s="1236">
        <f t="shared" si="1440"/>
        <v>0</v>
      </c>
      <c r="G1393" s="1236">
        <f t="shared" si="1440"/>
        <v>0</v>
      </c>
      <c r="H1393" s="1205">
        <f t="shared" si="1440"/>
        <v>5.1150895140664966E-3</v>
      </c>
      <c r="I1393" s="1193">
        <f t="shared" si="1437"/>
        <v>6.160081053698075E-3</v>
      </c>
      <c r="J1393" s="1717"/>
      <c r="K1393" t="s">
        <v>4306</v>
      </c>
    </row>
    <row r="1394" spans="1:11" customFormat="1" x14ac:dyDescent="0.25">
      <c r="A1394" s="3472"/>
      <c r="B1394" s="1203" t="s">
        <v>4307</v>
      </c>
      <c r="C1394" s="1238"/>
      <c r="D1394" s="1265"/>
      <c r="E1394" s="1265"/>
      <c r="F1394" s="1238"/>
      <c r="G1394" s="1238"/>
      <c r="H1394" s="1206" t="e">
        <f>H1371/H1386</f>
        <v>#DIV/0!</v>
      </c>
      <c r="I1394" s="1206" t="e">
        <f>AVERAGE(C1394:G1394)</f>
        <v>#DIV/0!</v>
      </c>
      <c r="J1394" s="1718"/>
      <c r="K1394" s="27" t="s">
        <v>4308</v>
      </c>
    </row>
    <row r="1395" spans="1:11" customFormat="1" x14ac:dyDescent="0.25">
      <c r="A1395" s="3472"/>
      <c r="B1395" s="845" t="s">
        <v>4223</v>
      </c>
      <c r="C1395" s="1239">
        <f t="shared" ref="C1395:H1395" si="1441">C1394/C132</f>
        <v>0</v>
      </c>
      <c r="D1395" s="1266">
        <f t="shared" si="1441"/>
        <v>0</v>
      </c>
      <c r="E1395" s="1266">
        <f t="shared" si="1441"/>
        <v>0</v>
      </c>
      <c r="F1395" s="1239">
        <f t="shared" si="1441"/>
        <v>0</v>
      </c>
      <c r="G1395" s="1239">
        <f t="shared" si="1441"/>
        <v>0</v>
      </c>
      <c r="H1395" s="1177" t="e">
        <f t="shared" si="1441"/>
        <v>#DIV/0!</v>
      </c>
      <c r="I1395" s="1198">
        <f>AVERAGE(C1395:G1395)</f>
        <v>0</v>
      </c>
      <c r="J1395" s="1723"/>
      <c r="K1395" t="s">
        <v>4309</v>
      </c>
    </row>
    <row r="1396" spans="1:11" customFormat="1" x14ac:dyDescent="0.25">
      <c r="A1396" s="3472"/>
      <c r="B1396" s="845" t="s">
        <v>4224</v>
      </c>
      <c r="C1396" s="1239">
        <f t="shared" ref="C1396:H1396" si="1442">C1394/C135</f>
        <v>0</v>
      </c>
      <c r="D1396" s="1266">
        <f t="shared" si="1442"/>
        <v>0</v>
      </c>
      <c r="E1396" s="1266">
        <f t="shared" si="1442"/>
        <v>0</v>
      </c>
      <c r="F1396" s="1239">
        <f t="shared" si="1442"/>
        <v>0</v>
      </c>
      <c r="G1396" s="1239">
        <f t="shared" si="1442"/>
        <v>0</v>
      </c>
      <c r="H1396" s="1177" t="e">
        <f t="shared" si="1442"/>
        <v>#DIV/0!</v>
      </c>
      <c r="I1396" s="1198">
        <f t="shared" ref="I1396:I1397" si="1443">AVERAGE(C1396:G1396)</f>
        <v>0</v>
      </c>
      <c r="J1396" s="1723"/>
      <c r="K1396" t="s">
        <v>4310</v>
      </c>
    </row>
    <row r="1397" spans="1:11" customFormat="1" x14ac:dyDescent="0.25">
      <c r="A1397" s="3472"/>
      <c r="B1397" s="845" t="s">
        <v>4311</v>
      </c>
      <c r="C1397" s="1239">
        <f t="shared" ref="C1397:H1397" si="1444">C1394/C152</f>
        <v>0</v>
      </c>
      <c r="D1397" s="1266">
        <f t="shared" si="1444"/>
        <v>0</v>
      </c>
      <c r="E1397" s="1266">
        <f t="shared" si="1444"/>
        <v>0</v>
      </c>
      <c r="F1397" s="1239">
        <f t="shared" si="1444"/>
        <v>0</v>
      </c>
      <c r="G1397" s="1239">
        <f t="shared" si="1444"/>
        <v>0</v>
      </c>
      <c r="H1397" s="1177" t="e">
        <f t="shared" si="1444"/>
        <v>#DIV/0!</v>
      </c>
      <c r="I1397" s="1198">
        <f t="shared" si="1443"/>
        <v>0</v>
      </c>
      <c r="J1397" s="1723"/>
      <c r="K1397" t="s">
        <v>4312</v>
      </c>
    </row>
    <row r="1398" spans="1:11" customFormat="1" x14ac:dyDescent="0.25">
      <c r="A1398" s="3472"/>
      <c r="B1398" s="1203" t="s">
        <v>4313</v>
      </c>
      <c r="C1398" s="1238"/>
      <c r="D1398" s="1265"/>
      <c r="E1398" s="1265"/>
      <c r="F1398" s="1238"/>
      <c r="G1398" s="1238"/>
      <c r="H1398" s="1206" t="e">
        <f>H1376/H1386</f>
        <v>#DIV/0!</v>
      </c>
      <c r="I1398" s="1206" t="e">
        <f>AVERAGE(C1398:G1398)</f>
        <v>#DIV/0!</v>
      </c>
      <c r="J1398" s="1718"/>
      <c r="K1398" s="27" t="s">
        <v>4314</v>
      </c>
    </row>
    <row r="1399" spans="1:11" s="1" customFormat="1" x14ac:dyDescent="0.25">
      <c r="A1399" s="3472"/>
      <c r="B1399" s="845" t="s">
        <v>4223</v>
      </c>
      <c r="C1399" s="1239">
        <f t="shared" ref="C1399:H1399" si="1445">C1398/C158</f>
        <v>0</v>
      </c>
      <c r="D1399" s="1266">
        <f t="shared" si="1445"/>
        <v>0</v>
      </c>
      <c r="E1399" s="1266">
        <f t="shared" si="1445"/>
        <v>0</v>
      </c>
      <c r="F1399" s="1239">
        <f t="shared" si="1445"/>
        <v>0</v>
      </c>
      <c r="G1399" s="1239">
        <f t="shared" si="1445"/>
        <v>0</v>
      </c>
      <c r="H1399" s="1177" t="e">
        <f t="shared" si="1445"/>
        <v>#DIV/0!</v>
      </c>
      <c r="I1399" s="1198">
        <f t="shared" ref="I1399:I1401" si="1446">AVERAGE(C1399:G1399)</f>
        <v>0</v>
      </c>
      <c r="J1399" s="1723"/>
      <c r="K1399" t="s">
        <v>4315</v>
      </c>
    </row>
    <row r="1400" spans="1:11" s="1" customFormat="1" x14ac:dyDescent="0.25">
      <c r="A1400" s="3472"/>
      <c r="B1400" s="845" t="s">
        <v>4224</v>
      </c>
      <c r="C1400" s="1239">
        <f t="shared" ref="C1400:H1400" si="1447">C1398/C175</f>
        <v>0</v>
      </c>
      <c r="D1400" s="1266">
        <f t="shared" si="1447"/>
        <v>0</v>
      </c>
      <c r="E1400" s="1266">
        <f t="shared" si="1447"/>
        <v>0</v>
      </c>
      <c r="F1400" s="1239">
        <f t="shared" si="1447"/>
        <v>0</v>
      </c>
      <c r="G1400" s="1239">
        <f t="shared" si="1447"/>
        <v>0</v>
      </c>
      <c r="H1400" s="1177" t="e">
        <f t="shared" si="1447"/>
        <v>#DIV/0!</v>
      </c>
      <c r="I1400" s="1198">
        <f t="shared" si="1446"/>
        <v>0</v>
      </c>
      <c r="J1400" s="1723"/>
      <c r="K1400" t="s">
        <v>4316</v>
      </c>
    </row>
    <row r="1401" spans="1:11" s="1" customFormat="1" x14ac:dyDescent="0.25">
      <c r="A1401" s="3472"/>
      <c r="B1401" s="845" t="s">
        <v>4311</v>
      </c>
      <c r="C1401" s="1239">
        <f t="shared" ref="C1401:H1401" si="1448">C1398/C178</f>
        <v>0</v>
      </c>
      <c r="D1401" s="1266">
        <f t="shared" si="1448"/>
        <v>0</v>
      </c>
      <c r="E1401" s="1266">
        <f t="shared" si="1448"/>
        <v>0</v>
      </c>
      <c r="F1401" s="1239">
        <f t="shared" si="1448"/>
        <v>0</v>
      </c>
      <c r="G1401" s="1239">
        <f t="shared" si="1448"/>
        <v>0</v>
      </c>
      <c r="H1401" s="1177" t="e">
        <f t="shared" si="1448"/>
        <v>#DIV/0!</v>
      </c>
      <c r="I1401" s="1198">
        <f t="shared" si="1446"/>
        <v>0</v>
      </c>
      <c r="J1401" s="1723"/>
      <c r="K1401" t="s">
        <v>4317</v>
      </c>
    </row>
    <row r="1402" spans="1:11" customFormat="1" x14ac:dyDescent="0.25">
      <c r="A1402" s="3472"/>
      <c r="B1402" s="1203" t="s">
        <v>4318</v>
      </c>
      <c r="C1402" s="1238"/>
      <c r="D1402" s="1265"/>
      <c r="E1402" s="1265"/>
      <c r="F1402" s="1238"/>
      <c r="G1402" s="1238"/>
      <c r="H1402" s="1206">
        <f>H1376/H1371</f>
        <v>1</v>
      </c>
      <c r="I1402" s="1206" t="e">
        <f>AVERAGE(C1402:G1402)</f>
        <v>#DIV/0!</v>
      </c>
      <c r="J1402" s="1718"/>
      <c r="K1402" s="27" t="s">
        <v>4319</v>
      </c>
    </row>
    <row r="1403" spans="1:11" customFormat="1" x14ac:dyDescent="0.25">
      <c r="A1403" s="3472"/>
      <c r="B1403" s="1181" t="s">
        <v>4223</v>
      </c>
      <c r="C1403" s="1239">
        <f t="shared" ref="C1403:H1403" si="1449">C1402/C210</f>
        <v>0</v>
      </c>
      <c r="D1403" s="1266">
        <f t="shared" si="1449"/>
        <v>0</v>
      </c>
      <c r="E1403" s="1266">
        <f t="shared" si="1449"/>
        <v>0</v>
      </c>
      <c r="F1403" s="1239">
        <f t="shared" si="1449"/>
        <v>0</v>
      </c>
      <c r="G1403" s="1239">
        <f t="shared" si="1449"/>
        <v>0</v>
      </c>
      <c r="H1403" s="1177">
        <f t="shared" si="1449"/>
        <v>5.2114316191830747</v>
      </c>
      <c r="I1403" s="1198">
        <f t="shared" ref="I1403:I1405" si="1450">AVERAGE(C1403:G1403)</f>
        <v>0</v>
      </c>
      <c r="J1403" s="1723"/>
      <c r="K1403" t="s">
        <v>4320</v>
      </c>
    </row>
    <row r="1404" spans="1:11" customFormat="1" x14ac:dyDescent="0.25">
      <c r="A1404" s="3472"/>
      <c r="B1404" s="1181" t="s">
        <v>4224</v>
      </c>
      <c r="C1404" s="1239">
        <f t="shared" ref="C1404:H1404" si="1451">C1402/C227</f>
        <v>0</v>
      </c>
      <c r="D1404" s="1266">
        <f t="shared" si="1451"/>
        <v>0</v>
      </c>
      <c r="E1404" s="1266">
        <f t="shared" si="1451"/>
        <v>0</v>
      </c>
      <c r="F1404" s="1239">
        <f t="shared" si="1451"/>
        <v>0</v>
      </c>
      <c r="G1404" s="1239">
        <f t="shared" si="1451"/>
        <v>0</v>
      </c>
      <c r="H1404" s="1177">
        <f t="shared" si="1451"/>
        <v>4.2463582519609409</v>
      </c>
      <c r="I1404" s="1198">
        <f t="shared" si="1450"/>
        <v>0</v>
      </c>
      <c r="J1404" s="1723"/>
      <c r="K1404" t="s">
        <v>4321</v>
      </c>
    </row>
    <row r="1405" spans="1:11" customFormat="1" x14ac:dyDescent="0.25">
      <c r="A1405" s="3472"/>
      <c r="B1405" s="1181" t="s">
        <v>4311</v>
      </c>
      <c r="C1405" s="1239">
        <f t="shared" ref="C1405:H1405" si="1452">C1402/C230</f>
        <v>0</v>
      </c>
      <c r="D1405" s="1266">
        <f t="shared" si="1452"/>
        <v>0</v>
      </c>
      <c r="E1405" s="1266">
        <f t="shared" si="1452"/>
        <v>0</v>
      </c>
      <c r="F1405" s="1239">
        <f t="shared" si="1452"/>
        <v>0</v>
      </c>
      <c r="G1405" s="1239">
        <f t="shared" si="1452"/>
        <v>0</v>
      </c>
      <c r="H1405" s="1177">
        <f t="shared" si="1452"/>
        <v>3.7841409691629959</v>
      </c>
      <c r="I1405" s="1198">
        <f t="shared" si="1450"/>
        <v>0</v>
      </c>
      <c r="J1405" s="1723"/>
      <c r="K1405" t="s">
        <v>4322</v>
      </c>
    </row>
    <row r="1406" spans="1:11" customFormat="1" x14ac:dyDescent="0.25">
      <c r="A1406" s="3472"/>
      <c r="B1406" s="1203" t="s">
        <v>4323</v>
      </c>
      <c r="C1406" s="1238"/>
      <c r="D1406" s="1265"/>
      <c r="E1406" s="1265"/>
      <c r="F1406" s="1238"/>
      <c r="G1406" s="1238"/>
      <c r="H1406" s="1206">
        <f>H1381/H1371</f>
        <v>0</v>
      </c>
      <c r="I1406" s="1206" t="e">
        <f>AVERAGE(C1406:G1406)</f>
        <v>#DIV/0!</v>
      </c>
      <c r="J1406" s="1718"/>
      <c r="K1406" s="27" t="s">
        <v>4324</v>
      </c>
    </row>
    <row r="1407" spans="1:11" customFormat="1" x14ac:dyDescent="0.25">
      <c r="A1407" s="3472"/>
      <c r="B1407" s="1181" t="s">
        <v>4223</v>
      </c>
      <c r="C1407" s="1239">
        <f t="shared" ref="C1407:H1407" si="1453">C1406/C236</f>
        <v>0</v>
      </c>
      <c r="D1407" s="1266">
        <f t="shared" si="1453"/>
        <v>0</v>
      </c>
      <c r="E1407" s="1266">
        <f t="shared" si="1453"/>
        <v>0</v>
      </c>
      <c r="F1407" s="1239">
        <f t="shared" si="1453"/>
        <v>0</v>
      </c>
      <c r="G1407" s="1239">
        <f t="shared" si="1453"/>
        <v>0</v>
      </c>
      <c r="H1407" s="1177">
        <f t="shared" si="1453"/>
        <v>0</v>
      </c>
      <c r="I1407" s="1198">
        <f t="shared" ref="I1407:I1409" si="1454">AVERAGE(C1407:G1407)</f>
        <v>0</v>
      </c>
      <c r="J1407" s="1723"/>
      <c r="K1407" t="s">
        <v>4325</v>
      </c>
    </row>
    <row r="1408" spans="1:11" customFormat="1" x14ac:dyDescent="0.25">
      <c r="A1408" s="3472"/>
      <c r="B1408" s="1181" t="s">
        <v>4224</v>
      </c>
      <c r="C1408" s="1239">
        <f t="shared" ref="C1408:H1408" si="1455">C1406/C253</f>
        <v>0</v>
      </c>
      <c r="D1408" s="1266">
        <f t="shared" si="1455"/>
        <v>0</v>
      </c>
      <c r="E1408" s="1266">
        <f t="shared" si="1455"/>
        <v>0</v>
      </c>
      <c r="F1408" s="1239">
        <f t="shared" si="1455"/>
        <v>0</v>
      </c>
      <c r="G1408" s="1239">
        <f t="shared" si="1455"/>
        <v>0</v>
      </c>
      <c r="H1408" s="1177">
        <f t="shared" si="1455"/>
        <v>0</v>
      </c>
      <c r="I1408" s="1198">
        <f t="shared" si="1454"/>
        <v>0</v>
      </c>
      <c r="J1408" s="1723"/>
      <c r="K1408" t="s">
        <v>4326</v>
      </c>
    </row>
    <row r="1409" spans="1:11" customFormat="1" x14ac:dyDescent="0.25">
      <c r="A1409" s="3472"/>
      <c r="B1409" s="1181" t="s">
        <v>4311</v>
      </c>
      <c r="C1409" s="1239">
        <f t="shared" ref="C1409:H1409" si="1456">C1406/C256</f>
        <v>0</v>
      </c>
      <c r="D1409" s="1266">
        <f t="shared" si="1456"/>
        <v>0</v>
      </c>
      <c r="E1409" s="1266">
        <f t="shared" si="1456"/>
        <v>0</v>
      </c>
      <c r="F1409" s="1239">
        <f t="shared" si="1456"/>
        <v>0</v>
      </c>
      <c r="G1409" s="1239">
        <f t="shared" si="1456"/>
        <v>0</v>
      </c>
      <c r="H1409" s="1177">
        <f t="shared" si="1456"/>
        <v>0</v>
      </c>
      <c r="I1409" s="1198">
        <f t="shared" si="1454"/>
        <v>0</v>
      </c>
      <c r="J1409" s="1723"/>
      <c r="K1409" t="s">
        <v>4327</v>
      </c>
    </row>
    <row r="1410" spans="1:11" customFormat="1" x14ac:dyDescent="0.25">
      <c r="A1410" s="3472"/>
      <c r="B1410" s="1203" t="s">
        <v>4328</v>
      </c>
      <c r="C1410" s="1240"/>
      <c r="D1410" s="1267"/>
      <c r="E1410" s="1267"/>
      <c r="F1410" s="1240"/>
      <c r="G1410" s="1240"/>
      <c r="H1410" s="1212">
        <f>H1386/H1389</f>
        <v>0</v>
      </c>
      <c r="I1410" s="1212" t="e">
        <f>AVERAGE(C1410:G1410)</f>
        <v>#DIV/0!</v>
      </c>
      <c r="J1410" s="1724"/>
      <c r="K1410" s="27" t="s">
        <v>4329</v>
      </c>
    </row>
    <row r="1411" spans="1:11" customFormat="1" x14ac:dyDescent="0.25">
      <c r="A1411" s="3472"/>
      <c r="B1411" s="1181" t="s">
        <v>4223</v>
      </c>
      <c r="C1411" s="1239">
        <f t="shared" ref="C1411:H1411" si="1457">C1410/C262</f>
        <v>0</v>
      </c>
      <c r="D1411" s="1266">
        <f t="shared" si="1457"/>
        <v>0</v>
      </c>
      <c r="E1411" s="1266">
        <f t="shared" si="1457"/>
        <v>0</v>
      </c>
      <c r="F1411" s="1239">
        <f t="shared" si="1457"/>
        <v>0</v>
      </c>
      <c r="G1411" s="1239">
        <f t="shared" si="1457"/>
        <v>0</v>
      </c>
      <c r="H1411" s="1177">
        <f t="shared" si="1457"/>
        <v>0</v>
      </c>
      <c r="I1411" s="1198">
        <f t="shared" ref="I1411:I1413" si="1458">AVERAGE(C1411:G1411)</f>
        <v>0</v>
      </c>
      <c r="J1411" s="1723"/>
      <c r="K1411" t="s">
        <v>4330</v>
      </c>
    </row>
    <row r="1412" spans="1:11" customFormat="1" x14ac:dyDescent="0.25">
      <c r="A1412" s="3472"/>
      <c r="B1412" s="1181" t="s">
        <v>4224</v>
      </c>
      <c r="C1412" s="1239">
        <f t="shared" ref="C1412:H1412" si="1459">C1410/C279</f>
        <v>0</v>
      </c>
      <c r="D1412" s="1266">
        <f t="shared" si="1459"/>
        <v>0</v>
      </c>
      <c r="E1412" s="1266">
        <f t="shared" si="1459"/>
        <v>0</v>
      </c>
      <c r="F1412" s="1239">
        <f t="shared" si="1459"/>
        <v>0</v>
      </c>
      <c r="G1412" s="1239">
        <f t="shared" si="1459"/>
        <v>0</v>
      </c>
      <c r="H1412" s="1177">
        <f t="shared" si="1459"/>
        <v>0</v>
      </c>
      <c r="I1412" s="1198">
        <f t="shared" si="1458"/>
        <v>0</v>
      </c>
      <c r="J1412" s="1723"/>
      <c r="K1412" t="s">
        <v>4331</v>
      </c>
    </row>
    <row r="1413" spans="1:11" customFormat="1" x14ac:dyDescent="0.25">
      <c r="A1413" s="3472"/>
      <c r="B1413" s="1181" t="s">
        <v>4311</v>
      </c>
      <c r="C1413" s="1239">
        <f t="shared" ref="C1413:H1413" si="1460">C1410/C282</f>
        <v>0</v>
      </c>
      <c r="D1413" s="1266">
        <f t="shared" si="1460"/>
        <v>0</v>
      </c>
      <c r="E1413" s="1266">
        <f t="shared" si="1460"/>
        <v>0</v>
      </c>
      <c r="F1413" s="1239">
        <f t="shared" si="1460"/>
        <v>0</v>
      </c>
      <c r="G1413" s="1239">
        <f t="shared" si="1460"/>
        <v>0</v>
      </c>
      <c r="H1413" s="1177">
        <f t="shared" si="1460"/>
        <v>0</v>
      </c>
      <c r="I1413" s="1198">
        <f t="shared" si="1458"/>
        <v>0</v>
      </c>
      <c r="J1413" s="1723"/>
      <c r="K1413" t="s">
        <v>4332</v>
      </c>
    </row>
    <row r="1414" spans="1:11" customFormat="1" x14ac:dyDescent="0.25">
      <c r="A1414" s="3472"/>
      <c r="B1414" s="1203" t="s">
        <v>4333</v>
      </c>
      <c r="C1414" s="1241"/>
      <c r="D1414" s="1213">
        <f t="shared" ref="D1414" si="1461">D1371/D1389</f>
        <v>1</v>
      </c>
      <c r="E1414" s="1268"/>
      <c r="F1414" s="1241"/>
      <c r="G1414" s="1241"/>
      <c r="H1414" s="1213">
        <f>H1371/H1389</f>
        <v>0.5</v>
      </c>
      <c r="I1414" s="1213">
        <f>AVERAGE(C1414:G1414)</f>
        <v>1</v>
      </c>
      <c r="J1414" s="1725"/>
      <c r="K1414" s="27" t="s">
        <v>4334</v>
      </c>
    </row>
    <row r="1415" spans="1:11" customFormat="1" x14ac:dyDescent="0.25">
      <c r="A1415" s="3472"/>
      <c r="B1415" s="1181" t="s">
        <v>4223</v>
      </c>
      <c r="C1415" s="1239">
        <f t="shared" ref="C1415:H1415" si="1462">C1414/C288</f>
        <v>0</v>
      </c>
      <c r="D1415" s="1208">
        <f t="shared" si="1462"/>
        <v>3.0657436470739988E-2</v>
      </c>
      <c r="E1415" s="1266">
        <f t="shared" si="1462"/>
        <v>0</v>
      </c>
      <c r="F1415" s="1239">
        <f t="shared" si="1462"/>
        <v>0</v>
      </c>
      <c r="G1415" s="1239">
        <f t="shared" si="1462"/>
        <v>0</v>
      </c>
      <c r="H1415" s="1177">
        <f t="shared" si="1462"/>
        <v>1.5863268856821204E-2</v>
      </c>
      <c r="I1415" s="1198">
        <f t="shared" ref="I1415:I1425" si="1463">AVERAGE(C1415:G1415)</f>
        <v>6.1314872941479973E-3</v>
      </c>
      <c r="J1415" s="1723"/>
      <c r="K1415" t="s">
        <v>4335</v>
      </c>
    </row>
    <row r="1416" spans="1:11" customFormat="1" x14ac:dyDescent="0.25">
      <c r="A1416" s="3472"/>
      <c r="B1416" s="1181" t="s">
        <v>4224</v>
      </c>
      <c r="C1416" s="1239">
        <f t="shared" ref="C1416:H1416" si="1464">C1414/C305</f>
        <v>0</v>
      </c>
      <c r="D1416" s="1208">
        <f t="shared" si="1464"/>
        <v>7.5379470028299464E-2</v>
      </c>
      <c r="E1416" s="1266">
        <f t="shared" si="1464"/>
        <v>0</v>
      </c>
      <c r="F1416" s="1239">
        <f t="shared" si="1464"/>
        <v>0</v>
      </c>
      <c r="G1416" s="1239">
        <f t="shared" si="1464"/>
        <v>0</v>
      </c>
      <c r="H1416" s="1177">
        <f t="shared" si="1464"/>
        <v>1.7472763599351602E-2</v>
      </c>
      <c r="I1416" s="1198">
        <f t="shared" si="1463"/>
        <v>1.5075894005659892E-2</v>
      </c>
      <c r="J1416" s="1723"/>
      <c r="K1416" t="s">
        <v>4336</v>
      </c>
    </row>
    <row r="1417" spans="1:11" customFormat="1" x14ac:dyDescent="0.25">
      <c r="A1417" s="3472"/>
      <c r="B1417" s="1181" t="s">
        <v>4311</v>
      </c>
      <c r="C1417" s="1239">
        <f t="shared" ref="C1417:H1417" si="1465">C1414/C308</f>
        <v>0</v>
      </c>
      <c r="D1417" s="1208">
        <f t="shared" si="1465"/>
        <v>6.3473053892215567E-2</v>
      </c>
      <c r="E1417" s="1266">
        <f t="shared" si="1465"/>
        <v>0</v>
      </c>
      <c r="F1417" s="1239">
        <f t="shared" si="1465"/>
        <v>0</v>
      </c>
      <c r="G1417" s="1239">
        <f t="shared" si="1465"/>
        <v>0</v>
      </c>
      <c r="H1417" s="1177">
        <f t="shared" si="1465"/>
        <v>1.5348990231310424E-2</v>
      </c>
      <c r="I1417" s="1198">
        <f t="shared" si="1463"/>
        <v>1.2694610778443114E-2</v>
      </c>
      <c r="J1417" s="1723"/>
      <c r="K1417" t="s">
        <v>4337</v>
      </c>
    </row>
    <row r="1418" spans="1:11" s="325" customFormat="1" x14ac:dyDescent="0.25">
      <c r="A1418" s="3472"/>
      <c r="B1418" s="1203" t="s">
        <v>4338</v>
      </c>
      <c r="C1418" s="1238"/>
      <c r="D1418" s="1265"/>
      <c r="E1418" s="1206">
        <f t="shared" ref="E1418:H1418" si="1466">E1376/E1389</f>
        <v>1</v>
      </c>
      <c r="F1418" s="1238"/>
      <c r="G1418" s="1238"/>
      <c r="H1418" s="1206">
        <f t="shared" si="1466"/>
        <v>0.5</v>
      </c>
      <c r="I1418" s="1206">
        <f t="shared" si="1463"/>
        <v>1</v>
      </c>
      <c r="J1418" s="1718"/>
      <c r="K1418" s="1220" t="s">
        <v>4339</v>
      </c>
    </row>
    <row r="1419" spans="1:11" s="325" customFormat="1" x14ac:dyDescent="0.25">
      <c r="A1419" s="3472"/>
      <c r="B1419" s="1182" t="s">
        <v>4223</v>
      </c>
      <c r="C1419" s="1239">
        <f t="shared" ref="C1419:H1419" si="1467">C1418/C314</f>
        <v>0</v>
      </c>
      <c r="D1419" s="1266">
        <f t="shared" si="1467"/>
        <v>0</v>
      </c>
      <c r="E1419" s="1209">
        <f t="shared" si="1467"/>
        <v>0.17458866544789761</v>
      </c>
      <c r="F1419" s="1239">
        <f t="shared" si="1467"/>
        <v>0</v>
      </c>
      <c r="G1419" s="1239">
        <f t="shared" si="1467"/>
        <v>0</v>
      </c>
      <c r="H1419" s="1199">
        <f t="shared" si="1467"/>
        <v>8.2670340904040185E-2</v>
      </c>
      <c r="I1419" s="1198">
        <f t="shared" si="1463"/>
        <v>3.4917733089579524E-2</v>
      </c>
      <c r="J1419" s="1723"/>
      <c r="K1419" s="325" t="s">
        <v>4340</v>
      </c>
    </row>
    <row r="1420" spans="1:11" x14ac:dyDescent="0.25">
      <c r="A1420" s="3472"/>
      <c r="B1420" s="1182" t="s">
        <v>4224</v>
      </c>
      <c r="C1420" s="1239">
        <f t="shared" ref="C1420:H1420" si="1468">C1418/C331</f>
        <v>0</v>
      </c>
      <c r="D1420" s="1266">
        <f t="shared" si="1468"/>
        <v>0</v>
      </c>
      <c r="E1420" s="1209">
        <f t="shared" si="1468"/>
        <v>0.11271820448877806</v>
      </c>
      <c r="F1420" s="1239">
        <f t="shared" si="1468"/>
        <v>0</v>
      </c>
      <c r="G1420" s="1239">
        <f t="shared" si="1468"/>
        <v>0</v>
      </c>
      <c r="H1420" s="1200">
        <f t="shared" si="1468"/>
        <v>7.4195613894669443E-2</v>
      </c>
      <c r="I1420" s="1198">
        <f t="shared" si="1463"/>
        <v>2.2543640897755613E-2</v>
      </c>
      <c r="J1420" s="1723"/>
      <c r="K1420" s="325" t="s">
        <v>4341</v>
      </c>
    </row>
    <row r="1421" spans="1:11" x14ac:dyDescent="0.25">
      <c r="A1421" s="3472"/>
      <c r="B1421" s="1182" t="s">
        <v>4311</v>
      </c>
      <c r="C1421" s="1239">
        <f t="shared" ref="C1421:H1421" si="1469">C1418/C334</f>
        <v>0</v>
      </c>
      <c r="D1421" s="1266">
        <f t="shared" si="1469"/>
        <v>0</v>
      </c>
      <c r="E1421" s="1209">
        <f t="shared" si="1469"/>
        <v>0.11777860603801715</v>
      </c>
      <c r="F1421" s="1239">
        <f t="shared" si="1469"/>
        <v>0</v>
      </c>
      <c r="G1421" s="1239">
        <f t="shared" si="1469"/>
        <v>0</v>
      </c>
      <c r="H1421" s="1199">
        <f t="shared" si="1469"/>
        <v>5.8082742769584368E-2</v>
      </c>
      <c r="I1421" s="1198">
        <f t="shared" si="1463"/>
        <v>2.3555721207603429E-2</v>
      </c>
      <c r="J1421" s="1723"/>
      <c r="K1421" s="325" t="s">
        <v>4342</v>
      </c>
    </row>
    <row r="1422" spans="1:11" x14ac:dyDescent="0.25">
      <c r="A1422" s="3472"/>
      <c r="B1422" s="1203" t="s">
        <v>4343</v>
      </c>
      <c r="C1422" s="1238"/>
      <c r="D1422" s="1265"/>
      <c r="E1422" s="1265"/>
      <c r="F1422" s="1238"/>
      <c r="G1422" s="1238"/>
      <c r="H1422" s="1206" t="e">
        <f t="shared" ref="H1422" si="1470">H1381/H1386</f>
        <v>#DIV/0!</v>
      </c>
      <c r="I1422" s="1206" t="e">
        <f t="shared" si="1463"/>
        <v>#DIV/0!</v>
      </c>
      <c r="J1422" s="1718"/>
      <c r="K1422" s="1220" t="s">
        <v>4344</v>
      </c>
    </row>
    <row r="1423" spans="1:11" x14ac:dyDescent="0.25">
      <c r="A1423" s="3472"/>
      <c r="B1423" s="1182" t="s">
        <v>4223</v>
      </c>
      <c r="C1423" s="1239">
        <f t="shared" ref="C1423:H1423" si="1471">C1422/C340</f>
        <v>0</v>
      </c>
      <c r="D1423" s="1266">
        <f t="shared" si="1471"/>
        <v>0</v>
      </c>
      <c r="E1423" s="1266">
        <f t="shared" si="1471"/>
        <v>0</v>
      </c>
      <c r="F1423" s="1239">
        <f t="shared" si="1471"/>
        <v>0</v>
      </c>
      <c r="G1423" s="1239">
        <f t="shared" si="1471"/>
        <v>0</v>
      </c>
      <c r="H1423" s="1199" t="e">
        <f t="shared" si="1471"/>
        <v>#DIV/0!</v>
      </c>
      <c r="I1423" s="1198">
        <f t="shared" si="1463"/>
        <v>0</v>
      </c>
      <c r="J1423" s="1723"/>
      <c r="K1423" s="325" t="s">
        <v>4345</v>
      </c>
    </row>
    <row r="1424" spans="1:11" x14ac:dyDescent="0.25">
      <c r="A1424" s="3472"/>
      <c r="B1424" s="1182" t="s">
        <v>4224</v>
      </c>
      <c r="C1424" s="1239">
        <f t="shared" ref="C1424:H1424" si="1472">C1422/C357</f>
        <v>0</v>
      </c>
      <c r="D1424" s="1266">
        <f t="shared" si="1472"/>
        <v>0</v>
      </c>
      <c r="E1424" s="1266">
        <f t="shared" si="1472"/>
        <v>0</v>
      </c>
      <c r="F1424" s="1239">
        <f t="shared" si="1472"/>
        <v>0</v>
      </c>
      <c r="G1424" s="1239">
        <f t="shared" si="1472"/>
        <v>0</v>
      </c>
      <c r="H1424" s="1199" t="e">
        <f t="shared" si="1472"/>
        <v>#DIV/0!</v>
      </c>
      <c r="I1424" s="1198">
        <f t="shared" si="1463"/>
        <v>0</v>
      </c>
      <c r="J1424" s="1723"/>
      <c r="K1424" s="325" t="s">
        <v>4346</v>
      </c>
    </row>
    <row r="1425" spans="1:11" ht="15.75" thickBot="1" x14ac:dyDescent="0.3">
      <c r="A1425" s="3473"/>
      <c r="B1425" s="1183" t="s">
        <v>4311</v>
      </c>
      <c r="C1425" s="1242">
        <f t="shared" ref="C1425:H1425" si="1473">C1422/C360</f>
        <v>0</v>
      </c>
      <c r="D1425" s="1269">
        <f t="shared" si="1473"/>
        <v>0</v>
      </c>
      <c r="E1425" s="1269">
        <f t="shared" si="1473"/>
        <v>0</v>
      </c>
      <c r="F1425" s="1242">
        <f t="shared" si="1473"/>
        <v>0</v>
      </c>
      <c r="G1425" s="1242">
        <f t="shared" si="1473"/>
        <v>0</v>
      </c>
      <c r="H1425" s="1201" t="e">
        <f t="shared" si="1473"/>
        <v>#DIV/0!</v>
      </c>
      <c r="I1425" s="1202">
        <f t="shared" si="1463"/>
        <v>0</v>
      </c>
      <c r="J1425" s="1723"/>
      <c r="K1425" s="325" t="s">
        <v>4347</v>
      </c>
    </row>
    <row r="1426" spans="1:11" customFormat="1" x14ac:dyDescent="0.25">
      <c r="A1426" s="3471" t="s">
        <v>2354</v>
      </c>
      <c r="B1426" s="844" t="s">
        <v>935</v>
      </c>
      <c r="C1426" s="1235"/>
      <c r="D1426" s="1262"/>
      <c r="E1426" s="1262"/>
      <c r="F1426" s="1235"/>
      <c r="G1426" s="1235"/>
      <c r="H1426" s="826">
        <f>SUM(C1426:G1426)</f>
        <v>0</v>
      </c>
      <c r="I1426" s="1222" t="e">
        <f>AVERAGE(C1426:G1426)</f>
        <v>#DIV/0!</v>
      </c>
      <c r="J1426" s="1715"/>
      <c r="K1426" s="27" t="s">
        <v>4264</v>
      </c>
    </row>
    <row r="1427" spans="1:11" customFormat="1" x14ac:dyDescent="0.25">
      <c r="A1427" s="3472"/>
      <c r="B1427" s="845" t="s">
        <v>4265</v>
      </c>
      <c r="C1427" s="1236">
        <f t="shared" ref="C1427:H1427" si="1474">C1426/C2</f>
        <v>0</v>
      </c>
      <c r="D1427" s="1263">
        <f t="shared" si="1474"/>
        <v>0</v>
      </c>
      <c r="E1427" s="1263">
        <f t="shared" si="1474"/>
        <v>0</v>
      </c>
      <c r="F1427" s="1236">
        <f t="shared" si="1474"/>
        <v>0</v>
      </c>
      <c r="G1427" s="1236">
        <f t="shared" si="1474"/>
        <v>0</v>
      </c>
      <c r="H1427" s="1194">
        <f t="shared" si="1474"/>
        <v>0</v>
      </c>
      <c r="I1427" s="1189">
        <f t="shared" ref="I1427:I1430" si="1475">AVERAGE(C1427:G1427)</f>
        <v>0</v>
      </c>
      <c r="J1427" s="1716"/>
      <c r="K1427" t="s">
        <v>4266</v>
      </c>
    </row>
    <row r="1428" spans="1:11" customFormat="1" x14ac:dyDescent="0.25">
      <c r="A1428" s="3472"/>
      <c r="B1428" s="845" t="s">
        <v>4267</v>
      </c>
      <c r="C1428" s="1236">
        <f t="shared" ref="C1428:H1428" si="1476">C1426/C19</f>
        <v>0</v>
      </c>
      <c r="D1428" s="1263">
        <f t="shared" si="1476"/>
        <v>0</v>
      </c>
      <c r="E1428" s="1263">
        <f t="shared" si="1476"/>
        <v>0</v>
      </c>
      <c r="F1428" s="1236">
        <f t="shared" si="1476"/>
        <v>0</v>
      </c>
      <c r="G1428" s="1236">
        <f t="shared" si="1476"/>
        <v>0</v>
      </c>
      <c r="H1428" s="1194">
        <f t="shared" si="1476"/>
        <v>0</v>
      </c>
      <c r="I1428" s="1189">
        <f t="shared" si="1475"/>
        <v>0</v>
      </c>
      <c r="J1428" s="1716"/>
      <c r="K1428" t="s">
        <v>4268</v>
      </c>
    </row>
    <row r="1429" spans="1:11" customFormat="1" x14ac:dyDescent="0.25">
      <c r="A1429" s="3472"/>
      <c r="B1429" s="845" t="s">
        <v>4269</v>
      </c>
      <c r="C1429" s="1236">
        <f t="shared" ref="C1429:H1429" si="1477">C1426/C7</f>
        <v>0</v>
      </c>
      <c r="D1429" s="1263">
        <f t="shared" si="1477"/>
        <v>0</v>
      </c>
      <c r="E1429" s="1263">
        <f t="shared" si="1477"/>
        <v>0</v>
      </c>
      <c r="F1429" s="1236">
        <f t="shared" si="1477"/>
        <v>0</v>
      </c>
      <c r="G1429" s="1236">
        <f t="shared" si="1477"/>
        <v>0</v>
      </c>
      <c r="H1429" s="1194">
        <f t="shared" si="1477"/>
        <v>0</v>
      </c>
      <c r="I1429" s="1189">
        <f t="shared" si="1475"/>
        <v>0</v>
      </c>
      <c r="J1429" s="1716"/>
      <c r="K1429" t="s">
        <v>4270</v>
      </c>
    </row>
    <row r="1430" spans="1:11" customFormat="1" x14ac:dyDescent="0.25">
      <c r="A1430" s="3472"/>
      <c r="B1430" s="845" t="s">
        <v>4271</v>
      </c>
      <c r="C1430" s="1236">
        <f t="shared" ref="C1430:H1430" si="1478">C1426/C13</f>
        <v>0</v>
      </c>
      <c r="D1430" s="1263">
        <f t="shared" si="1478"/>
        <v>0</v>
      </c>
      <c r="E1430" s="1263">
        <f t="shared" si="1478"/>
        <v>0</v>
      </c>
      <c r="F1430" s="1236">
        <f t="shared" si="1478"/>
        <v>0</v>
      </c>
      <c r="G1430" s="1236">
        <f t="shared" si="1478"/>
        <v>0</v>
      </c>
      <c r="H1430" s="1205">
        <f t="shared" si="1478"/>
        <v>0</v>
      </c>
      <c r="I1430" s="1193">
        <f t="shared" si="1475"/>
        <v>0</v>
      </c>
      <c r="J1430" s="1717"/>
      <c r="K1430" t="s">
        <v>4272</v>
      </c>
    </row>
    <row r="1431" spans="1:11" customFormat="1" x14ac:dyDescent="0.25">
      <c r="A1431" s="3472"/>
      <c r="B1431" s="1203" t="s">
        <v>4273</v>
      </c>
      <c r="C1431" s="1237"/>
      <c r="D1431" s="1264"/>
      <c r="E1431" s="1246">
        <f>SG!C559</f>
        <v>15</v>
      </c>
      <c r="F1431" s="1237"/>
      <c r="G1431" s="1237"/>
      <c r="H1431" s="1204">
        <f>SUM(C1431:G1431)</f>
        <v>15</v>
      </c>
      <c r="I1431" s="1206">
        <f>AVERAGE(C1431:G1431)</f>
        <v>15</v>
      </c>
      <c r="J1431" s="1718"/>
      <c r="K1431" s="27" t="s">
        <v>4274</v>
      </c>
    </row>
    <row r="1432" spans="1:11" customFormat="1" x14ac:dyDescent="0.25">
      <c r="A1432" s="3472"/>
      <c r="B1432" s="845" t="s">
        <v>4275</v>
      </c>
      <c r="C1432" s="1236">
        <f t="shared" ref="C1432:H1432" si="1479">C1431/C28</f>
        <v>0</v>
      </c>
      <c r="D1432" s="1263">
        <f t="shared" si="1479"/>
        <v>0</v>
      </c>
      <c r="E1432" s="1186">
        <f t="shared" si="1479"/>
        <v>3.4277879341864715E-3</v>
      </c>
      <c r="F1432" s="1236">
        <f t="shared" si="1479"/>
        <v>0</v>
      </c>
      <c r="G1432" s="1236">
        <f t="shared" si="1479"/>
        <v>0</v>
      </c>
      <c r="H1432" s="1192">
        <f t="shared" si="1479"/>
        <v>6.6669629761322729E-4</v>
      </c>
      <c r="I1432" s="1193">
        <f t="shared" ref="I1432:I1435" si="1480">AVERAGE(C1432:G1432)</f>
        <v>6.855575868372943E-4</v>
      </c>
      <c r="J1432" s="1717"/>
      <c r="K1432" t="s">
        <v>4276</v>
      </c>
    </row>
    <row r="1433" spans="1:11" customFormat="1" x14ac:dyDescent="0.25">
      <c r="A1433" s="3472"/>
      <c r="B1433" s="845" t="s">
        <v>4277</v>
      </c>
      <c r="C1433" s="1236">
        <f t="shared" ref="C1433:H1433" si="1481">C1431/C45</f>
        <v>0</v>
      </c>
      <c r="D1433" s="1263">
        <f t="shared" si="1481"/>
        <v>0</v>
      </c>
      <c r="E1433" s="1186">
        <f t="shared" si="1481"/>
        <v>3.740648379052369E-3</v>
      </c>
      <c r="F1433" s="1236">
        <f t="shared" si="1481"/>
        <v>0</v>
      </c>
      <c r="G1433" s="1236">
        <f t="shared" si="1481"/>
        <v>0</v>
      </c>
      <c r="H1433" s="1192">
        <f t="shared" si="1481"/>
        <v>1.2005762766127742E-3</v>
      </c>
      <c r="I1433" s="1193">
        <f t="shared" si="1480"/>
        <v>7.4812967581047382E-4</v>
      </c>
      <c r="J1433" s="1717"/>
      <c r="K1433" t="s">
        <v>4278</v>
      </c>
    </row>
    <row r="1434" spans="1:11" customFormat="1" x14ac:dyDescent="0.25">
      <c r="A1434" s="3472"/>
      <c r="B1434" s="845" t="s">
        <v>4279</v>
      </c>
      <c r="C1434" s="1236">
        <f t="shared" ref="C1434:H1434" si="1482">C1431/C33</f>
        <v>0</v>
      </c>
      <c r="D1434" s="1263">
        <f t="shared" si="1482"/>
        <v>0</v>
      </c>
      <c r="E1434" s="1186">
        <f t="shared" si="1482"/>
        <v>1.1303692539562924E-2</v>
      </c>
      <c r="F1434" s="1236">
        <f t="shared" si="1482"/>
        <v>0</v>
      </c>
      <c r="G1434" s="1236">
        <f t="shared" si="1482"/>
        <v>0</v>
      </c>
      <c r="H1434" s="1192">
        <f t="shared" si="1482"/>
        <v>7.3099415204678359E-3</v>
      </c>
      <c r="I1434" s="1193">
        <f t="shared" si="1480"/>
        <v>2.2607385079125848E-3</v>
      </c>
      <c r="J1434" s="1717"/>
      <c r="K1434" t="s">
        <v>4280</v>
      </c>
    </row>
    <row r="1435" spans="1:11" customFormat="1" x14ac:dyDescent="0.25">
      <c r="A1435" s="3472"/>
      <c r="B1435" s="845" t="s">
        <v>4281</v>
      </c>
      <c r="C1435" s="1236">
        <f t="shared" ref="C1435:H1435" si="1483">C1431/C39</f>
        <v>0</v>
      </c>
      <c r="D1435" s="1263">
        <f t="shared" si="1483"/>
        <v>0</v>
      </c>
      <c r="E1435" s="1186">
        <f t="shared" si="1483"/>
        <v>1.2427506213753107E-2</v>
      </c>
      <c r="F1435" s="1236">
        <f t="shared" si="1483"/>
        <v>0</v>
      </c>
      <c r="G1435" s="1236">
        <f t="shared" si="1483"/>
        <v>0</v>
      </c>
      <c r="H1435" s="1192">
        <f t="shared" si="1483"/>
        <v>0.38461538461538464</v>
      </c>
      <c r="I1435" s="1193">
        <f t="shared" si="1480"/>
        <v>2.4855012427506215E-3</v>
      </c>
      <c r="J1435" s="1717"/>
      <c r="K1435" t="s">
        <v>4282</v>
      </c>
    </row>
    <row r="1436" spans="1:11" customFormat="1" x14ac:dyDescent="0.25">
      <c r="A1436" s="3472"/>
      <c r="B1436" s="1203" t="s">
        <v>4283</v>
      </c>
      <c r="C1436" s="1237"/>
      <c r="D1436" s="1264"/>
      <c r="E1436" s="1264"/>
      <c r="F1436" s="1237"/>
      <c r="G1436" s="1237"/>
      <c r="H1436" s="1204">
        <f>SUM(C1436:G1436)</f>
        <v>0</v>
      </c>
      <c r="I1436" s="1206" t="e">
        <f>AVERAGE(C1436:G1436)</f>
        <v>#DIV/0!</v>
      </c>
      <c r="J1436" s="1719"/>
      <c r="K1436" s="1178" t="s">
        <v>4284</v>
      </c>
    </row>
    <row r="1437" spans="1:11" customFormat="1" x14ac:dyDescent="0.25">
      <c r="A1437" s="3472"/>
      <c r="B1437" s="845" t="s">
        <v>4285</v>
      </c>
      <c r="C1437" s="1236">
        <f t="shared" ref="C1437:H1437" si="1484">C1436/C54</f>
        <v>0</v>
      </c>
      <c r="D1437" s="1263">
        <f t="shared" si="1484"/>
        <v>0</v>
      </c>
      <c r="E1437" s="1263">
        <f t="shared" si="1484"/>
        <v>0</v>
      </c>
      <c r="F1437" s="1236">
        <f t="shared" si="1484"/>
        <v>0</v>
      </c>
      <c r="G1437" s="1236">
        <f t="shared" si="1484"/>
        <v>0</v>
      </c>
      <c r="H1437" s="1194">
        <f t="shared" si="1484"/>
        <v>0</v>
      </c>
      <c r="I1437" s="1193">
        <f t="shared" ref="I1437:I1440" si="1485">AVERAGE(C1437:G1437)</f>
        <v>0</v>
      </c>
      <c r="J1437" s="1717"/>
      <c r="K1437" t="s">
        <v>4286</v>
      </c>
    </row>
    <row r="1438" spans="1:11" customFormat="1" x14ac:dyDescent="0.25">
      <c r="A1438" s="3472"/>
      <c r="B1438" s="845" t="s">
        <v>4287</v>
      </c>
      <c r="C1438" s="1236">
        <f t="shared" ref="C1438:H1438" si="1486">C1436/C71</f>
        <v>0</v>
      </c>
      <c r="D1438" s="1263">
        <f t="shared" si="1486"/>
        <v>0</v>
      </c>
      <c r="E1438" s="1263">
        <f t="shared" si="1486"/>
        <v>0</v>
      </c>
      <c r="F1438" s="1236">
        <f t="shared" si="1486"/>
        <v>0</v>
      </c>
      <c r="G1438" s="1236">
        <f t="shared" si="1486"/>
        <v>0</v>
      </c>
      <c r="H1438" s="1194">
        <f t="shared" si="1486"/>
        <v>0</v>
      </c>
      <c r="I1438" s="1193">
        <f t="shared" si="1485"/>
        <v>0</v>
      </c>
      <c r="J1438" s="1717"/>
      <c r="K1438" t="s">
        <v>4288</v>
      </c>
    </row>
    <row r="1439" spans="1:11" customFormat="1" x14ac:dyDescent="0.25">
      <c r="A1439" s="3472"/>
      <c r="B1439" s="845" t="s">
        <v>4289</v>
      </c>
      <c r="C1439" s="1243">
        <v>0.15</v>
      </c>
      <c r="D1439" s="1275">
        <v>0.15</v>
      </c>
      <c r="E1439" s="1275">
        <v>0.15</v>
      </c>
      <c r="F1439" s="1236">
        <v>0.15</v>
      </c>
      <c r="G1439" s="1236">
        <v>0.15</v>
      </c>
      <c r="H1439" s="1190">
        <f>E1439</f>
        <v>0.15</v>
      </c>
      <c r="I1439" s="1191">
        <f t="shared" si="1485"/>
        <v>0.15</v>
      </c>
      <c r="J1439" s="1720"/>
      <c r="K1439" t="s">
        <v>4290</v>
      </c>
    </row>
    <row r="1440" spans="1:11" customFormat="1" x14ac:dyDescent="0.25">
      <c r="A1440" s="3472"/>
      <c r="B1440" s="845" t="s">
        <v>4291</v>
      </c>
      <c r="C1440" s="1236" t="e">
        <f>C1436/C1431</f>
        <v>#DIV/0!</v>
      </c>
      <c r="D1440" s="1263" t="e">
        <f t="shared" ref="D1440:H1440" si="1487">D1436/D1431</f>
        <v>#DIV/0!</v>
      </c>
      <c r="E1440" s="1263">
        <f t="shared" si="1487"/>
        <v>0</v>
      </c>
      <c r="F1440" s="1236" t="e">
        <f t="shared" si="1487"/>
        <v>#DIV/0!</v>
      </c>
      <c r="G1440" s="1236" t="e">
        <f t="shared" si="1487"/>
        <v>#DIV/0!</v>
      </c>
      <c r="H1440" s="1205">
        <f t="shared" si="1487"/>
        <v>0</v>
      </c>
      <c r="I1440" s="1191" t="e">
        <f t="shared" si="1485"/>
        <v>#DIV/0!</v>
      </c>
      <c r="J1440" s="1720"/>
      <c r="K1440" t="s">
        <v>4292</v>
      </c>
    </row>
    <row r="1441" spans="1:11" customFormat="1" x14ac:dyDescent="0.25">
      <c r="A1441" s="3472"/>
      <c r="B1441" s="1203" t="s">
        <v>10</v>
      </c>
      <c r="C1441" s="1237"/>
      <c r="D1441" s="1264"/>
      <c r="E1441" s="1264"/>
      <c r="F1441" s="1237"/>
      <c r="G1441" s="1237"/>
      <c r="H1441" s="1204">
        <f>SUM(C1441:G1441)</f>
        <v>0</v>
      </c>
      <c r="I1441" s="1204" t="e">
        <f>AVERAGE(C1441:G1441)</f>
        <v>#DIV/0!</v>
      </c>
      <c r="J1441" s="1721"/>
      <c r="K1441" s="27" t="s">
        <v>4293</v>
      </c>
    </row>
    <row r="1442" spans="1:11" customFormat="1" x14ac:dyDescent="0.25">
      <c r="A1442" s="3472"/>
      <c r="B1442" s="845" t="s">
        <v>4294</v>
      </c>
      <c r="C1442" s="1236">
        <f t="shared" ref="C1442:H1442" si="1488">C1441/C80</f>
        <v>0</v>
      </c>
      <c r="D1442" s="1263">
        <f t="shared" si="1488"/>
        <v>0</v>
      </c>
      <c r="E1442" s="1263">
        <f t="shared" si="1488"/>
        <v>0</v>
      </c>
      <c r="F1442" s="1236">
        <f t="shared" si="1488"/>
        <v>0</v>
      </c>
      <c r="G1442" s="1236">
        <f t="shared" si="1488"/>
        <v>0</v>
      </c>
      <c r="H1442" s="1194">
        <f t="shared" si="1488"/>
        <v>0</v>
      </c>
      <c r="I1442" s="1189">
        <f t="shared" ref="I1442:I1443" si="1489">AVERAGE(C1442:G1442)</f>
        <v>0</v>
      </c>
      <c r="J1442" s="1716"/>
      <c r="K1442" t="s">
        <v>4295</v>
      </c>
    </row>
    <row r="1443" spans="1:11" customFormat="1" x14ac:dyDescent="0.25">
      <c r="A1443" s="3472"/>
      <c r="B1443" s="845" t="s">
        <v>4296</v>
      </c>
      <c r="C1443" s="1236">
        <f t="shared" ref="C1443:H1443" si="1490">C1441/C97</f>
        <v>0</v>
      </c>
      <c r="D1443" s="1263">
        <f t="shared" si="1490"/>
        <v>0</v>
      </c>
      <c r="E1443" s="1263">
        <f t="shared" si="1490"/>
        <v>0</v>
      </c>
      <c r="F1443" s="1236">
        <f t="shared" si="1490"/>
        <v>0</v>
      </c>
      <c r="G1443" s="1236">
        <f t="shared" si="1490"/>
        <v>0</v>
      </c>
      <c r="H1443" s="1194">
        <f t="shared" si="1490"/>
        <v>0</v>
      </c>
      <c r="I1443" s="1189">
        <f t="shared" si="1489"/>
        <v>0</v>
      </c>
      <c r="J1443" s="1716"/>
      <c r="K1443" t="s">
        <v>4297</v>
      </c>
    </row>
    <row r="1444" spans="1:11" customFormat="1" x14ac:dyDescent="0.25">
      <c r="A1444" s="3472"/>
      <c r="B1444" s="1203" t="s">
        <v>14</v>
      </c>
      <c r="C1444" s="1237"/>
      <c r="D1444" s="1204">
        <f>BPCE!J629</f>
        <v>1</v>
      </c>
      <c r="E1444" s="1246">
        <f>SG!J559</f>
        <v>1</v>
      </c>
      <c r="F1444" s="1237"/>
      <c r="G1444" s="1237"/>
      <c r="H1444" s="1204">
        <f>SUM(C1444:G1444)</f>
        <v>2</v>
      </c>
      <c r="I1444" s="1221">
        <f>AVERAGE(C1444:G1444)</f>
        <v>1</v>
      </c>
      <c r="J1444" s="1722"/>
      <c r="K1444" s="27" t="s">
        <v>4298</v>
      </c>
    </row>
    <row r="1445" spans="1:11" customFormat="1" x14ac:dyDescent="0.25">
      <c r="A1445" s="3472"/>
      <c r="B1445" s="845" t="s">
        <v>4299</v>
      </c>
      <c r="C1445" s="1236">
        <f t="shared" ref="C1445:H1445" si="1491">C1444/C106</f>
        <v>0</v>
      </c>
      <c r="D1445" s="1185">
        <f t="shared" si="1491"/>
        <v>1.4025245441795231E-3</v>
      </c>
      <c r="E1445" s="1186">
        <f t="shared" si="1491"/>
        <v>1.3089005235602095E-3</v>
      </c>
      <c r="F1445" s="1236">
        <f t="shared" si="1491"/>
        <v>0</v>
      </c>
      <c r="G1445" s="1236">
        <f t="shared" si="1491"/>
        <v>0</v>
      </c>
      <c r="H1445" s="1194">
        <f t="shared" si="1491"/>
        <v>5.3763440860215054E-4</v>
      </c>
      <c r="I1445" s="1189">
        <f t="shared" ref="I1445:I1448" si="1492">AVERAGE(C1445:G1445)</f>
        <v>5.422850135479465E-4</v>
      </c>
      <c r="J1445" s="1716"/>
      <c r="K1445" t="s">
        <v>4300</v>
      </c>
    </row>
    <row r="1446" spans="1:11" customFormat="1" x14ac:dyDescent="0.25">
      <c r="A1446" s="3472"/>
      <c r="B1446" s="845" t="s">
        <v>4301</v>
      </c>
      <c r="C1446" s="1236">
        <f t="shared" ref="C1446:H1446" si="1493">C1444/C123</f>
        <v>0</v>
      </c>
      <c r="D1446" s="1185">
        <f t="shared" si="1493"/>
        <v>3.4129692832764505E-3</v>
      </c>
      <c r="E1446" s="1186">
        <f t="shared" si="1493"/>
        <v>2.2123893805309734E-3</v>
      </c>
      <c r="F1446" s="1236">
        <f t="shared" si="1493"/>
        <v>0</v>
      </c>
      <c r="G1446" s="1236">
        <f t="shared" si="1493"/>
        <v>0</v>
      </c>
      <c r="H1446" s="1194">
        <f t="shared" si="1493"/>
        <v>1.0787486515641855E-3</v>
      </c>
      <c r="I1446" s="1189">
        <f t="shared" si="1492"/>
        <v>1.1250717327614848E-3</v>
      </c>
      <c r="J1446" s="1716"/>
      <c r="K1446" t="s">
        <v>4302</v>
      </c>
    </row>
    <row r="1447" spans="1:11" customFormat="1" x14ac:dyDescent="0.25">
      <c r="A1447" s="3472"/>
      <c r="B1447" s="845" t="s">
        <v>4303</v>
      </c>
      <c r="C1447" s="1236">
        <f t="shared" ref="C1447:H1447" si="1494">C1444/C111</f>
        <v>0</v>
      </c>
      <c r="D1447" s="1185">
        <f t="shared" si="1494"/>
        <v>1.2345679012345678E-2</v>
      </c>
      <c r="E1447" s="1186">
        <f t="shared" si="1494"/>
        <v>7.3529411764705881E-3</v>
      </c>
      <c r="F1447" s="1236">
        <f t="shared" si="1494"/>
        <v>0</v>
      </c>
      <c r="G1447" s="1236">
        <f t="shared" si="1494"/>
        <v>0</v>
      </c>
      <c r="H1447" s="1194">
        <f t="shared" si="1494"/>
        <v>3.1201248049921998E-3</v>
      </c>
      <c r="I1447" s="1189">
        <f t="shared" si="1492"/>
        <v>3.9397240377632538E-3</v>
      </c>
      <c r="J1447" s="1716"/>
      <c r="K1447" t="s">
        <v>4304</v>
      </c>
    </row>
    <row r="1448" spans="1:11" customFormat="1" x14ac:dyDescent="0.25">
      <c r="A1448" s="3472"/>
      <c r="B1448" s="845" t="s">
        <v>4305</v>
      </c>
      <c r="C1448" s="1236">
        <f t="shared" ref="C1448:H1448" si="1495">C1444/C117</f>
        <v>0</v>
      </c>
      <c r="D1448" s="1185">
        <f t="shared" si="1495"/>
        <v>2.1276595744680851E-2</v>
      </c>
      <c r="E1448" s="1186">
        <f t="shared" si="1495"/>
        <v>9.5238095238095247E-3</v>
      </c>
      <c r="F1448" s="1236">
        <f t="shared" si="1495"/>
        <v>0</v>
      </c>
      <c r="G1448" s="1236">
        <f t="shared" si="1495"/>
        <v>0</v>
      </c>
      <c r="H1448" s="1205">
        <f t="shared" si="1495"/>
        <v>5.1150895140664966E-3</v>
      </c>
      <c r="I1448" s="1193">
        <f t="shared" si="1492"/>
        <v>6.160081053698075E-3</v>
      </c>
      <c r="J1448" s="1717"/>
      <c r="K1448" t="s">
        <v>4306</v>
      </c>
    </row>
    <row r="1449" spans="1:11" customFormat="1" x14ac:dyDescent="0.25">
      <c r="A1449" s="3472"/>
      <c r="B1449" s="1203" t="s">
        <v>4307</v>
      </c>
      <c r="C1449" s="1238"/>
      <c r="D1449" s="1265"/>
      <c r="E1449" s="1265"/>
      <c r="F1449" s="1238"/>
      <c r="G1449" s="1238"/>
      <c r="H1449" s="1206" t="e">
        <f>H1426/H1441</f>
        <v>#DIV/0!</v>
      </c>
      <c r="I1449" s="1206" t="e">
        <f>AVERAGE(C1449:G1449)</f>
        <v>#DIV/0!</v>
      </c>
      <c r="J1449" s="1718"/>
      <c r="K1449" s="27" t="s">
        <v>4308</v>
      </c>
    </row>
    <row r="1450" spans="1:11" customFormat="1" x14ac:dyDescent="0.25">
      <c r="A1450" s="3472"/>
      <c r="B1450" s="845" t="s">
        <v>4223</v>
      </c>
      <c r="C1450" s="1239">
        <f t="shared" ref="C1450:H1450" si="1496">C1449/C132</f>
        <v>0</v>
      </c>
      <c r="D1450" s="1266">
        <f t="shared" si="1496"/>
        <v>0</v>
      </c>
      <c r="E1450" s="1266">
        <f t="shared" si="1496"/>
        <v>0</v>
      </c>
      <c r="F1450" s="1239">
        <f t="shared" si="1496"/>
        <v>0</v>
      </c>
      <c r="G1450" s="1239">
        <f t="shared" si="1496"/>
        <v>0</v>
      </c>
      <c r="H1450" s="1177" t="e">
        <f t="shared" si="1496"/>
        <v>#DIV/0!</v>
      </c>
      <c r="I1450" s="1198">
        <f>AVERAGE(C1450:G1450)</f>
        <v>0</v>
      </c>
      <c r="J1450" s="1723"/>
      <c r="K1450" t="s">
        <v>4309</v>
      </c>
    </row>
    <row r="1451" spans="1:11" customFormat="1" x14ac:dyDescent="0.25">
      <c r="A1451" s="3472"/>
      <c r="B1451" s="845" t="s">
        <v>4224</v>
      </c>
      <c r="C1451" s="1239">
        <f t="shared" ref="C1451:H1451" si="1497">C1449/C135</f>
        <v>0</v>
      </c>
      <c r="D1451" s="1266">
        <f t="shared" si="1497"/>
        <v>0</v>
      </c>
      <c r="E1451" s="1266">
        <f t="shared" si="1497"/>
        <v>0</v>
      </c>
      <c r="F1451" s="1239">
        <f t="shared" si="1497"/>
        <v>0</v>
      </c>
      <c r="G1451" s="1239">
        <f t="shared" si="1497"/>
        <v>0</v>
      </c>
      <c r="H1451" s="1177" t="e">
        <f t="shared" si="1497"/>
        <v>#DIV/0!</v>
      </c>
      <c r="I1451" s="1198">
        <f t="shared" ref="I1451:I1452" si="1498">AVERAGE(C1451:G1451)</f>
        <v>0</v>
      </c>
      <c r="J1451" s="1723"/>
      <c r="K1451" t="s">
        <v>4310</v>
      </c>
    </row>
    <row r="1452" spans="1:11" customFormat="1" x14ac:dyDescent="0.25">
      <c r="A1452" s="3472"/>
      <c r="B1452" s="845" t="s">
        <v>4311</v>
      </c>
      <c r="C1452" s="1239">
        <f t="shared" ref="C1452:H1452" si="1499">C1449/C152</f>
        <v>0</v>
      </c>
      <c r="D1452" s="1266">
        <f t="shared" si="1499"/>
        <v>0</v>
      </c>
      <c r="E1452" s="1266">
        <f t="shared" si="1499"/>
        <v>0</v>
      </c>
      <c r="F1452" s="1239">
        <f t="shared" si="1499"/>
        <v>0</v>
      </c>
      <c r="G1452" s="1239">
        <f t="shared" si="1499"/>
        <v>0</v>
      </c>
      <c r="H1452" s="1177" t="e">
        <f t="shared" si="1499"/>
        <v>#DIV/0!</v>
      </c>
      <c r="I1452" s="1198">
        <f t="shared" si="1498"/>
        <v>0</v>
      </c>
      <c r="J1452" s="1723"/>
      <c r="K1452" t="s">
        <v>4312</v>
      </c>
    </row>
    <row r="1453" spans="1:11" customFormat="1" x14ac:dyDescent="0.25">
      <c r="A1453" s="3472"/>
      <c r="B1453" s="1203" t="s">
        <v>4313</v>
      </c>
      <c r="C1453" s="1238"/>
      <c r="D1453" s="1265"/>
      <c r="E1453" s="1265"/>
      <c r="F1453" s="1238"/>
      <c r="G1453" s="1238"/>
      <c r="H1453" s="1206" t="e">
        <f>H1431/H1441</f>
        <v>#DIV/0!</v>
      </c>
      <c r="I1453" s="1206" t="e">
        <f>AVERAGE(C1453:G1453)</f>
        <v>#DIV/0!</v>
      </c>
      <c r="J1453" s="1718"/>
      <c r="K1453" s="27" t="s">
        <v>4314</v>
      </c>
    </row>
    <row r="1454" spans="1:11" s="1" customFormat="1" x14ac:dyDescent="0.25">
      <c r="A1454" s="3472"/>
      <c r="B1454" s="845" t="s">
        <v>4223</v>
      </c>
      <c r="C1454" s="1239">
        <f t="shared" ref="C1454:H1454" si="1500">C1453/C158</f>
        <v>0</v>
      </c>
      <c r="D1454" s="1266">
        <f t="shared" si="1500"/>
        <v>0</v>
      </c>
      <c r="E1454" s="1266">
        <f t="shared" si="1500"/>
        <v>0</v>
      </c>
      <c r="F1454" s="1239">
        <f t="shared" si="1500"/>
        <v>0</v>
      </c>
      <c r="G1454" s="1239">
        <f t="shared" si="1500"/>
        <v>0</v>
      </c>
      <c r="H1454" s="1177" t="e">
        <f t="shared" si="1500"/>
        <v>#DIV/0!</v>
      </c>
      <c r="I1454" s="1198">
        <f t="shared" ref="I1454:I1456" si="1501">AVERAGE(C1454:G1454)</f>
        <v>0</v>
      </c>
      <c r="J1454" s="1723"/>
      <c r="K1454" t="s">
        <v>4315</v>
      </c>
    </row>
    <row r="1455" spans="1:11" s="1" customFormat="1" x14ac:dyDescent="0.25">
      <c r="A1455" s="3472"/>
      <c r="B1455" s="845" t="s">
        <v>4224</v>
      </c>
      <c r="C1455" s="1239">
        <f t="shared" ref="C1455:H1455" si="1502">C1453/C175</f>
        <v>0</v>
      </c>
      <c r="D1455" s="1266">
        <f t="shared" si="1502"/>
        <v>0</v>
      </c>
      <c r="E1455" s="1266">
        <f t="shared" si="1502"/>
        <v>0</v>
      </c>
      <c r="F1455" s="1239">
        <f t="shared" si="1502"/>
        <v>0</v>
      </c>
      <c r="G1455" s="1239">
        <f t="shared" si="1502"/>
        <v>0</v>
      </c>
      <c r="H1455" s="1177" t="e">
        <f t="shared" si="1502"/>
        <v>#DIV/0!</v>
      </c>
      <c r="I1455" s="1198">
        <f t="shared" si="1501"/>
        <v>0</v>
      </c>
      <c r="J1455" s="1723"/>
      <c r="K1455" t="s">
        <v>4316</v>
      </c>
    </row>
    <row r="1456" spans="1:11" s="1" customFormat="1" x14ac:dyDescent="0.25">
      <c r="A1456" s="3472"/>
      <c r="B1456" s="845" t="s">
        <v>4311</v>
      </c>
      <c r="C1456" s="1239">
        <f t="shared" ref="C1456:H1456" si="1503">C1453/C178</f>
        <v>0</v>
      </c>
      <c r="D1456" s="1266">
        <f t="shared" si="1503"/>
        <v>0</v>
      </c>
      <c r="E1456" s="1266">
        <f t="shared" si="1503"/>
        <v>0</v>
      </c>
      <c r="F1456" s="1239">
        <f t="shared" si="1503"/>
        <v>0</v>
      </c>
      <c r="G1456" s="1239">
        <f t="shared" si="1503"/>
        <v>0</v>
      </c>
      <c r="H1456" s="1177" t="e">
        <f t="shared" si="1503"/>
        <v>#DIV/0!</v>
      </c>
      <c r="I1456" s="1198">
        <f t="shared" si="1501"/>
        <v>0</v>
      </c>
      <c r="J1456" s="1723"/>
      <c r="K1456" t="s">
        <v>4317</v>
      </c>
    </row>
    <row r="1457" spans="1:11" customFormat="1" x14ac:dyDescent="0.25">
      <c r="A1457" s="3472"/>
      <c r="B1457" s="1203" t="s">
        <v>4318</v>
      </c>
      <c r="C1457" s="1238"/>
      <c r="D1457" s="1265"/>
      <c r="E1457" s="1265"/>
      <c r="F1457" s="1238"/>
      <c r="G1457" s="1238"/>
      <c r="H1457" s="1206" t="e">
        <f>H1431/H1426</f>
        <v>#DIV/0!</v>
      </c>
      <c r="I1457" s="1206" t="e">
        <f>AVERAGE(C1457:G1457)</f>
        <v>#DIV/0!</v>
      </c>
      <c r="J1457" s="1718"/>
      <c r="K1457" s="27" t="s">
        <v>4319</v>
      </c>
    </row>
    <row r="1458" spans="1:11" customFormat="1" x14ac:dyDescent="0.25">
      <c r="A1458" s="3472"/>
      <c r="B1458" s="1181" t="s">
        <v>4223</v>
      </c>
      <c r="C1458" s="1239">
        <f t="shared" ref="C1458:H1458" si="1504">C1457/C210</f>
        <v>0</v>
      </c>
      <c r="D1458" s="1266">
        <f t="shared" si="1504"/>
        <v>0</v>
      </c>
      <c r="E1458" s="1266">
        <f t="shared" si="1504"/>
        <v>0</v>
      </c>
      <c r="F1458" s="1239">
        <f t="shared" si="1504"/>
        <v>0</v>
      </c>
      <c r="G1458" s="1239">
        <f t="shared" si="1504"/>
        <v>0</v>
      </c>
      <c r="H1458" s="1177" t="e">
        <f t="shared" si="1504"/>
        <v>#DIV/0!</v>
      </c>
      <c r="I1458" s="1198">
        <f t="shared" ref="I1458:I1460" si="1505">AVERAGE(C1458:G1458)</f>
        <v>0</v>
      </c>
      <c r="J1458" s="1723"/>
      <c r="K1458" t="s">
        <v>4320</v>
      </c>
    </row>
    <row r="1459" spans="1:11" customFormat="1" x14ac:dyDescent="0.25">
      <c r="A1459" s="3472"/>
      <c r="B1459" s="1181" t="s">
        <v>4224</v>
      </c>
      <c r="C1459" s="1239">
        <f t="shared" ref="C1459:H1459" si="1506">C1457/C227</f>
        <v>0</v>
      </c>
      <c r="D1459" s="1266">
        <f t="shared" si="1506"/>
        <v>0</v>
      </c>
      <c r="E1459" s="1266">
        <f t="shared" si="1506"/>
        <v>0</v>
      </c>
      <c r="F1459" s="1239">
        <f t="shared" si="1506"/>
        <v>0</v>
      </c>
      <c r="G1459" s="1239">
        <f t="shared" si="1506"/>
        <v>0</v>
      </c>
      <c r="H1459" s="1177" t="e">
        <f t="shared" si="1506"/>
        <v>#DIV/0!</v>
      </c>
      <c r="I1459" s="1198">
        <f t="shared" si="1505"/>
        <v>0</v>
      </c>
      <c r="J1459" s="1723"/>
      <c r="K1459" t="s">
        <v>4321</v>
      </c>
    </row>
    <row r="1460" spans="1:11" customFormat="1" x14ac:dyDescent="0.25">
      <c r="A1460" s="3472"/>
      <c r="B1460" s="1181" t="s">
        <v>4311</v>
      </c>
      <c r="C1460" s="1239">
        <f t="shared" ref="C1460:H1460" si="1507">C1457/C230</f>
        <v>0</v>
      </c>
      <c r="D1460" s="1266">
        <f t="shared" si="1507"/>
        <v>0</v>
      </c>
      <c r="E1460" s="1266">
        <f t="shared" si="1507"/>
        <v>0</v>
      </c>
      <c r="F1460" s="1239">
        <f t="shared" si="1507"/>
        <v>0</v>
      </c>
      <c r="G1460" s="1239">
        <f t="shared" si="1507"/>
        <v>0</v>
      </c>
      <c r="H1460" s="1177" t="e">
        <f t="shared" si="1507"/>
        <v>#DIV/0!</v>
      </c>
      <c r="I1460" s="1198">
        <f t="shared" si="1505"/>
        <v>0</v>
      </c>
      <c r="J1460" s="1723"/>
      <c r="K1460" t="s">
        <v>4322</v>
      </c>
    </row>
    <row r="1461" spans="1:11" customFormat="1" x14ac:dyDescent="0.25">
      <c r="A1461" s="3472"/>
      <c r="B1461" s="1203" t="s">
        <v>4323</v>
      </c>
      <c r="C1461" s="1238"/>
      <c r="D1461" s="1265"/>
      <c r="E1461" s="1265"/>
      <c r="F1461" s="1238"/>
      <c r="G1461" s="1238"/>
      <c r="H1461" s="1206" t="e">
        <f>H1436/H1426</f>
        <v>#DIV/0!</v>
      </c>
      <c r="I1461" s="1206" t="e">
        <f>AVERAGE(C1461:G1461)</f>
        <v>#DIV/0!</v>
      </c>
      <c r="J1461" s="1718"/>
      <c r="K1461" s="27" t="s">
        <v>4324</v>
      </c>
    </row>
    <row r="1462" spans="1:11" customFormat="1" x14ac:dyDescent="0.25">
      <c r="A1462" s="3472"/>
      <c r="B1462" s="1181" t="s">
        <v>4223</v>
      </c>
      <c r="C1462" s="1239">
        <f t="shared" ref="C1462:H1462" si="1508">C1461/C236</f>
        <v>0</v>
      </c>
      <c r="D1462" s="1266">
        <f t="shared" si="1508"/>
        <v>0</v>
      </c>
      <c r="E1462" s="1266">
        <f t="shared" si="1508"/>
        <v>0</v>
      </c>
      <c r="F1462" s="1239">
        <f t="shared" si="1508"/>
        <v>0</v>
      </c>
      <c r="G1462" s="1239">
        <f t="shared" si="1508"/>
        <v>0</v>
      </c>
      <c r="H1462" s="1177" t="e">
        <f t="shared" si="1508"/>
        <v>#DIV/0!</v>
      </c>
      <c r="I1462" s="1198">
        <f t="shared" ref="I1462:I1464" si="1509">AVERAGE(C1462:G1462)</f>
        <v>0</v>
      </c>
      <c r="J1462" s="1723"/>
      <c r="K1462" t="s">
        <v>4325</v>
      </c>
    </row>
    <row r="1463" spans="1:11" customFormat="1" x14ac:dyDescent="0.25">
      <c r="A1463" s="3472"/>
      <c r="B1463" s="1181" t="s">
        <v>4224</v>
      </c>
      <c r="C1463" s="1239">
        <f t="shared" ref="C1463:H1463" si="1510">C1461/C253</f>
        <v>0</v>
      </c>
      <c r="D1463" s="1266">
        <f t="shared" si="1510"/>
        <v>0</v>
      </c>
      <c r="E1463" s="1266">
        <f t="shared" si="1510"/>
        <v>0</v>
      </c>
      <c r="F1463" s="1239">
        <f t="shared" si="1510"/>
        <v>0</v>
      </c>
      <c r="G1463" s="1239">
        <f t="shared" si="1510"/>
        <v>0</v>
      </c>
      <c r="H1463" s="1177" t="e">
        <f t="shared" si="1510"/>
        <v>#DIV/0!</v>
      </c>
      <c r="I1463" s="1198">
        <f t="shared" si="1509"/>
        <v>0</v>
      </c>
      <c r="J1463" s="1723"/>
      <c r="K1463" t="s">
        <v>4326</v>
      </c>
    </row>
    <row r="1464" spans="1:11" customFormat="1" x14ac:dyDescent="0.25">
      <c r="A1464" s="3472"/>
      <c r="B1464" s="1181" t="s">
        <v>4311</v>
      </c>
      <c r="C1464" s="1239">
        <f t="shared" ref="C1464:H1464" si="1511">C1461/C256</f>
        <v>0</v>
      </c>
      <c r="D1464" s="1266">
        <f t="shared" si="1511"/>
        <v>0</v>
      </c>
      <c r="E1464" s="1266">
        <f t="shared" si="1511"/>
        <v>0</v>
      </c>
      <c r="F1464" s="1239">
        <f t="shared" si="1511"/>
        <v>0</v>
      </c>
      <c r="G1464" s="1239">
        <f t="shared" si="1511"/>
        <v>0</v>
      </c>
      <c r="H1464" s="1177" t="e">
        <f t="shared" si="1511"/>
        <v>#DIV/0!</v>
      </c>
      <c r="I1464" s="1198">
        <f t="shared" si="1509"/>
        <v>0</v>
      </c>
      <c r="J1464" s="1723"/>
      <c r="K1464" t="s">
        <v>4327</v>
      </c>
    </row>
    <row r="1465" spans="1:11" customFormat="1" x14ac:dyDescent="0.25">
      <c r="A1465" s="3472"/>
      <c r="B1465" s="1203" t="s">
        <v>4328</v>
      </c>
      <c r="C1465" s="1240"/>
      <c r="D1465" s="1267"/>
      <c r="E1465" s="1267"/>
      <c r="F1465" s="1240"/>
      <c r="G1465" s="1240"/>
      <c r="H1465" s="1212">
        <f>H1441/H1444</f>
        <v>0</v>
      </c>
      <c r="I1465" s="1212" t="e">
        <f>AVERAGE(C1465:G1465)</f>
        <v>#DIV/0!</v>
      </c>
      <c r="J1465" s="1724"/>
      <c r="K1465" s="27" t="s">
        <v>4329</v>
      </c>
    </row>
    <row r="1466" spans="1:11" customFormat="1" x14ac:dyDescent="0.25">
      <c r="A1466" s="3472"/>
      <c r="B1466" s="1181" t="s">
        <v>4223</v>
      </c>
      <c r="C1466" s="1239">
        <f t="shared" ref="C1466:H1466" si="1512">C1465/C262</f>
        <v>0</v>
      </c>
      <c r="D1466" s="1266">
        <f t="shared" si="1512"/>
        <v>0</v>
      </c>
      <c r="E1466" s="1266">
        <f t="shared" si="1512"/>
        <v>0</v>
      </c>
      <c r="F1466" s="1239">
        <f t="shared" si="1512"/>
        <v>0</v>
      </c>
      <c r="G1466" s="1239">
        <f t="shared" si="1512"/>
        <v>0</v>
      </c>
      <c r="H1466" s="1177">
        <f t="shared" si="1512"/>
        <v>0</v>
      </c>
      <c r="I1466" s="1198">
        <f t="shared" ref="I1466:I1468" si="1513">AVERAGE(C1466:G1466)</f>
        <v>0</v>
      </c>
      <c r="J1466" s="1723"/>
      <c r="K1466" t="s">
        <v>4330</v>
      </c>
    </row>
    <row r="1467" spans="1:11" customFormat="1" x14ac:dyDescent="0.25">
      <c r="A1467" s="3472"/>
      <c r="B1467" s="1181" t="s">
        <v>4224</v>
      </c>
      <c r="C1467" s="1239">
        <f t="shared" ref="C1467:H1467" si="1514">C1465/C279</f>
        <v>0</v>
      </c>
      <c r="D1467" s="1266">
        <f t="shared" si="1514"/>
        <v>0</v>
      </c>
      <c r="E1467" s="1266">
        <f t="shared" si="1514"/>
        <v>0</v>
      </c>
      <c r="F1467" s="1239">
        <f t="shared" si="1514"/>
        <v>0</v>
      </c>
      <c r="G1467" s="1239">
        <f t="shared" si="1514"/>
        <v>0</v>
      </c>
      <c r="H1467" s="1177">
        <f t="shared" si="1514"/>
        <v>0</v>
      </c>
      <c r="I1467" s="1198">
        <f t="shared" si="1513"/>
        <v>0</v>
      </c>
      <c r="J1467" s="1723"/>
      <c r="K1467" t="s">
        <v>4331</v>
      </c>
    </row>
    <row r="1468" spans="1:11" customFormat="1" x14ac:dyDescent="0.25">
      <c r="A1468" s="3472"/>
      <c r="B1468" s="1181" t="s">
        <v>4311</v>
      </c>
      <c r="C1468" s="1239">
        <f t="shared" ref="C1468:H1468" si="1515">C1465/C282</f>
        <v>0</v>
      </c>
      <c r="D1468" s="1266">
        <f t="shared" si="1515"/>
        <v>0</v>
      </c>
      <c r="E1468" s="1266">
        <f t="shared" si="1515"/>
        <v>0</v>
      </c>
      <c r="F1468" s="1239">
        <f t="shared" si="1515"/>
        <v>0</v>
      </c>
      <c r="G1468" s="1239">
        <f t="shared" si="1515"/>
        <v>0</v>
      </c>
      <c r="H1468" s="1177">
        <f t="shared" si="1515"/>
        <v>0</v>
      </c>
      <c r="I1468" s="1198">
        <f t="shared" si="1513"/>
        <v>0</v>
      </c>
      <c r="J1468" s="1723"/>
      <c r="K1468" t="s">
        <v>4332</v>
      </c>
    </row>
    <row r="1469" spans="1:11" customFormat="1" x14ac:dyDescent="0.25">
      <c r="A1469" s="3472"/>
      <c r="B1469" s="1203" t="s">
        <v>4333</v>
      </c>
      <c r="C1469" s="1241"/>
      <c r="D1469" s="1268"/>
      <c r="E1469" s="1268"/>
      <c r="F1469" s="1241"/>
      <c r="G1469" s="1241"/>
      <c r="H1469" s="1213">
        <f>H1426/H1444</f>
        <v>0</v>
      </c>
      <c r="I1469" s="1213" t="e">
        <f>AVERAGE(C1469:G1469)</f>
        <v>#DIV/0!</v>
      </c>
      <c r="J1469" s="1725"/>
      <c r="K1469" s="27" t="s">
        <v>4334</v>
      </c>
    </row>
    <row r="1470" spans="1:11" customFormat="1" x14ac:dyDescent="0.25">
      <c r="A1470" s="3472"/>
      <c r="B1470" s="1181" t="s">
        <v>4223</v>
      </c>
      <c r="C1470" s="1239">
        <f t="shared" ref="C1470:H1470" si="1516">C1469/C288</f>
        <v>0</v>
      </c>
      <c r="D1470" s="1266">
        <f t="shared" si="1516"/>
        <v>0</v>
      </c>
      <c r="E1470" s="1266">
        <f t="shared" si="1516"/>
        <v>0</v>
      </c>
      <c r="F1470" s="1239">
        <f t="shared" si="1516"/>
        <v>0</v>
      </c>
      <c r="G1470" s="1239">
        <f t="shared" si="1516"/>
        <v>0</v>
      </c>
      <c r="H1470" s="1177">
        <f t="shared" si="1516"/>
        <v>0</v>
      </c>
      <c r="I1470" s="1198">
        <f t="shared" ref="I1470:I1480" si="1517">AVERAGE(C1470:G1470)</f>
        <v>0</v>
      </c>
      <c r="J1470" s="1723"/>
      <c r="K1470" t="s">
        <v>4335</v>
      </c>
    </row>
    <row r="1471" spans="1:11" customFormat="1" x14ac:dyDescent="0.25">
      <c r="A1471" s="3472"/>
      <c r="B1471" s="1181" t="s">
        <v>4224</v>
      </c>
      <c r="C1471" s="1239">
        <f t="shared" ref="C1471:H1471" si="1518">C1469/C305</f>
        <v>0</v>
      </c>
      <c r="D1471" s="1266">
        <f t="shared" si="1518"/>
        <v>0</v>
      </c>
      <c r="E1471" s="1266">
        <f t="shared" si="1518"/>
        <v>0</v>
      </c>
      <c r="F1471" s="1239">
        <f t="shared" si="1518"/>
        <v>0</v>
      </c>
      <c r="G1471" s="1239">
        <f t="shared" si="1518"/>
        <v>0</v>
      </c>
      <c r="H1471" s="1177">
        <f t="shared" si="1518"/>
        <v>0</v>
      </c>
      <c r="I1471" s="1198">
        <f t="shared" si="1517"/>
        <v>0</v>
      </c>
      <c r="J1471" s="1723"/>
      <c r="K1471" t="s">
        <v>4336</v>
      </c>
    </row>
    <row r="1472" spans="1:11" customFormat="1" x14ac:dyDescent="0.25">
      <c r="A1472" s="3472"/>
      <c r="B1472" s="1181" t="s">
        <v>4311</v>
      </c>
      <c r="C1472" s="1239">
        <f t="shared" ref="C1472:H1472" si="1519">C1469/C308</f>
        <v>0</v>
      </c>
      <c r="D1472" s="1266">
        <f t="shared" si="1519"/>
        <v>0</v>
      </c>
      <c r="E1472" s="1266">
        <f t="shared" si="1519"/>
        <v>0</v>
      </c>
      <c r="F1472" s="1239">
        <f t="shared" si="1519"/>
        <v>0</v>
      </c>
      <c r="G1472" s="1239">
        <f t="shared" si="1519"/>
        <v>0</v>
      </c>
      <c r="H1472" s="1177">
        <f t="shared" si="1519"/>
        <v>0</v>
      </c>
      <c r="I1472" s="1198">
        <f t="shared" si="1517"/>
        <v>0</v>
      </c>
      <c r="J1472" s="1723"/>
      <c r="K1472" t="s">
        <v>4337</v>
      </c>
    </row>
    <row r="1473" spans="1:11" s="325" customFormat="1" x14ac:dyDescent="0.25">
      <c r="A1473" s="3472"/>
      <c r="B1473" s="1203" t="s">
        <v>4338</v>
      </c>
      <c r="C1473" s="1238"/>
      <c r="D1473" s="1265"/>
      <c r="E1473" s="1206">
        <f t="shared" ref="E1473:H1473" si="1520">E1431/E1444</f>
        <v>15</v>
      </c>
      <c r="F1473" s="1238"/>
      <c r="G1473" s="1238"/>
      <c r="H1473" s="1206">
        <f t="shared" si="1520"/>
        <v>7.5</v>
      </c>
      <c r="I1473" s="1206">
        <f t="shared" si="1517"/>
        <v>15</v>
      </c>
      <c r="J1473" s="1718"/>
      <c r="K1473" s="1220" t="s">
        <v>4339</v>
      </c>
    </row>
    <row r="1474" spans="1:11" s="325" customFormat="1" x14ac:dyDescent="0.25">
      <c r="A1474" s="3472"/>
      <c r="B1474" s="1182" t="s">
        <v>4223</v>
      </c>
      <c r="C1474" s="1239">
        <f t="shared" ref="C1474:H1474" si="1521">C1473/C314</f>
        <v>0</v>
      </c>
      <c r="D1474" s="1266">
        <f t="shared" si="1521"/>
        <v>0</v>
      </c>
      <c r="E1474" s="1209">
        <f t="shared" si="1521"/>
        <v>2.6188299817184646</v>
      </c>
      <c r="F1474" s="1239">
        <f t="shared" si="1521"/>
        <v>0</v>
      </c>
      <c r="G1474" s="1239">
        <f t="shared" si="1521"/>
        <v>0</v>
      </c>
      <c r="H1474" s="1199">
        <f t="shared" si="1521"/>
        <v>1.2400551135606028</v>
      </c>
      <c r="I1474" s="1198">
        <f t="shared" si="1517"/>
        <v>0.52376599634369292</v>
      </c>
      <c r="J1474" s="1723"/>
      <c r="K1474" s="325" t="s">
        <v>4340</v>
      </c>
    </row>
    <row r="1475" spans="1:11" x14ac:dyDescent="0.25">
      <c r="A1475" s="3472"/>
      <c r="B1475" s="1182" t="s">
        <v>4224</v>
      </c>
      <c r="C1475" s="1239">
        <f t="shared" ref="C1475:H1475" si="1522">C1473/C331</f>
        <v>0</v>
      </c>
      <c r="D1475" s="1266">
        <f t="shared" si="1522"/>
        <v>0</v>
      </c>
      <c r="E1475" s="1209">
        <f t="shared" si="1522"/>
        <v>1.690773067331671</v>
      </c>
      <c r="F1475" s="1239">
        <f t="shared" si="1522"/>
        <v>0</v>
      </c>
      <c r="G1475" s="1239">
        <f t="shared" si="1522"/>
        <v>0</v>
      </c>
      <c r="H1475" s="1200">
        <f t="shared" si="1522"/>
        <v>1.1129342084200415</v>
      </c>
      <c r="I1475" s="1198">
        <f t="shared" si="1517"/>
        <v>0.33815461346633419</v>
      </c>
      <c r="J1475" s="1723"/>
      <c r="K1475" s="325" t="s">
        <v>4341</v>
      </c>
    </row>
    <row r="1476" spans="1:11" x14ac:dyDescent="0.25">
      <c r="A1476" s="3472"/>
      <c r="B1476" s="1182" t="s">
        <v>4311</v>
      </c>
      <c r="C1476" s="1239">
        <f t="shared" ref="C1476:H1476" si="1523">C1473/C334</f>
        <v>0</v>
      </c>
      <c r="D1476" s="1266">
        <f t="shared" si="1523"/>
        <v>0</v>
      </c>
      <c r="E1476" s="1209">
        <f t="shared" si="1523"/>
        <v>1.7666790905702572</v>
      </c>
      <c r="F1476" s="1239">
        <f t="shared" si="1523"/>
        <v>0</v>
      </c>
      <c r="G1476" s="1239">
        <f t="shared" si="1523"/>
        <v>0</v>
      </c>
      <c r="H1476" s="1199">
        <f t="shared" si="1523"/>
        <v>0.87124114154376553</v>
      </c>
      <c r="I1476" s="1198">
        <f t="shared" si="1517"/>
        <v>0.35333581811405146</v>
      </c>
      <c r="J1476" s="1723"/>
      <c r="K1476" s="325" t="s">
        <v>4342</v>
      </c>
    </row>
    <row r="1477" spans="1:11" x14ac:dyDescent="0.25">
      <c r="A1477" s="3472"/>
      <c r="B1477" s="1203" t="s">
        <v>4343</v>
      </c>
      <c r="C1477" s="1238"/>
      <c r="D1477" s="1265"/>
      <c r="E1477" s="1265"/>
      <c r="F1477" s="1238"/>
      <c r="G1477" s="1238"/>
      <c r="H1477" s="1206" t="e">
        <f t="shared" ref="H1477" si="1524">H1436/H1441</f>
        <v>#DIV/0!</v>
      </c>
      <c r="I1477" s="1206" t="e">
        <f t="shared" si="1517"/>
        <v>#DIV/0!</v>
      </c>
      <c r="J1477" s="1718"/>
      <c r="K1477" s="1220" t="s">
        <v>4344</v>
      </c>
    </row>
    <row r="1478" spans="1:11" x14ac:dyDescent="0.25">
      <c r="A1478" s="3472"/>
      <c r="B1478" s="1182" t="s">
        <v>4223</v>
      </c>
      <c r="C1478" s="1239">
        <f t="shared" ref="C1478:H1478" si="1525">C1477/C340</f>
        <v>0</v>
      </c>
      <c r="D1478" s="1266">
        <f t="shared" si="1525"/>
        <v>0</v>
      </c>
      <c r="E1478" s="1266">
        <f t="shared" si="1525"/>
        <v>0</v>
      </c>
      <c r="F1478" s="1239">
        <f t="shared" si="1525"/>
        <v>0</v>
      </c>
      <c r="G1478" s="1239">
        <f t="shared" si="1525"/>
        <v>0</v>
      </c>
      <c r="H1478" s="1199" t="e">
        <f t="shared" si="1525"/>
        <v>#DIV/0!</v>
      </c>
      <c r="I1478" s="1198">
        <f t="shared" si="1517"/>
        <v>0</v>
      </c>
      <c r="J1478" s="1723"/>
      <c r="K1478" s="325" t="s">
        <v>4345</v>
      </c>
    </row>
    <row r="1479" spans="1:11" x14ac:dyDescent="0.25">
      <c r="A1479" s="3472"/>
      <c r="B1479" s="1182" t="s">
        <v>4224</v>
      </c>
      <c r="C1479" s="1239">
        <f t="shared" ref="C1479:H1479" si="1526">C1477/C357</f>
        <v>0</v>
      </c>
      <c r="D1479" s="1266">
        <f t="shared" si="1526"/>
        <v>0</v>
      </c>
      <c r="E1479" s="1266">
        <f t="shared" si="1526"/>
        <v>0</v>
      </c>
      <c r="F1479" s="1239">
        <f t="shared" si="1526"/>
        <v>0</v>
      </c>
      <c r="G1479" s="1239">
        <f t="shared" si="1526"/>
        <v>0</v>
      </c>
      <c r="H1479" s="1199" t="e">
        <f t="shared" si="1526"/>
        <v>#DIV/0!</v>
      </c>
      <c r="I1479" s="1198">
        <f t="shared" si="1517"/>
        <v>0</v>
      </c>
      <c r="J1479" s="1723"/>
      <c r="K1479" s="325" t="s">
        <v>4346</v>
      </c>
    </row>
    <row r="1480" spans="1:11" ht="15.75" thickBot="1" x14ac:dyDescent="0.3">
      <c r="A1480" s="3473"/>
      <c r="B1480" s="1183" t="s">
        <v>4311</v>
      </c>
      <c r="C1480" s="1242">
        <f t="shared" ref="C1480:H1480" si="1527">C1477/C360</f>
        <v>0</v>
      </c>
      <c r="D1480" s="1269">
        <f t="shared" si="1527"/>
        <v>0</v>
      </c>
      <c r="E1480" s="1269">
        <f t="shared" si="1527"/>
        <v>0</v>
      </c>
      <c r="F1480" s="1242">
        <f t="shared" si="1527"/>
        <v>0</v>
      </c>
      <c r="G1480" s="1242">
        <f t="shared" si="1527"/>
        <v>0</v>
      </c>
      <c r="H1480" s="1201" t="e">
        <f t="shared" si="1527"/>
        <v>#DIV/0!</v>
      </c>
      <c r="I1480" s="1202">
        <f t="shared" si="1517"/>
        <v>0</v>
      </c>
      <c r="J1480" s="1723"/>
      <c r="K1480" s="325" t="s">
        <v>4347</v>
      </c>
    </row>
    <row r="1481" spans="1:11" customFormat="1" x14ac:dyDescent="0.25">
      <c r="A1481" s="3471" t="s">
        <v>4350</v>
      </c>
      <c r="B1481" s="844" t="s">
        <v>935</v>
      </c>
      <c r="C1481" s="1235"/>
      <c r="D1481" s="1235"/>
      <c r="E1481" s="1235"/>
      <c r="F1481" s="1235"/>
      <c r="G1481" s="826">
        <f>CM!B418</f>
        <v>0</v>
      </c>
      <c r="H1481" s="826">
        <f>SUM(C1481:G1481)</f>
        <v>0</v>
      </c>
      <c r="I1481" s="1222">
        <f>AVERAGE(C1481:G1481)</f>
        <v>0</v>
      </c>
      <c r="J1481" s="1715"/>
      <c r="K1481" s="27" t="s">
        <v>4264</v>
      </c>
    </row>
    <row r="1482" spans="1:11" customFormat="1" x14ac:dyDescent="0.25">
      <c r="A1482" s="3472"/>
      <c r="B1482" s="845" t="s">
        <v>4265</v>
      </c>
      <c r="C1482" s="1236">
        <f t="shared" ref="C1482:H1482" si="1528">C1481/C2</f>
        <v>0</v>
      </c>
      <c r="D1482" s="1236">
        <f t="shared" si="1528"/>
        <v>0</v>
      </c>
      <c r="E1482" s="1236">
        <f t="shared" si="1528"/>
        <v>0</v>
      </c>
      <c r="F1482" s="1236">
        <f t="shared" si="1528"/>
        <v>0</v>
      </c>
      <c r="G1482" s="1188">
        <f t="shared" si="1528"/>
        <v>0</v>
      </c>
      <c r="H1482" s="1194">
        <f t="shared" si="1528"/>
        <v>0</v>
      </c>
      <c r="I1482" s="1189">
        <f t="shared" ref="I1482:I1485" si="1529">AVERAGE(C1482:G1482)</f>
        <v>0</v>
      </c>
      <c r="J1482" s="1716"/>
      <c r="K1482" t="s">
        <v>4266</v>
      </c>
    </row>
    <row r="1483" spans="1:11" customFormat="1" x14ac:dyDescent="0.25">
      <c r="A1483" s="3472"/>
      <c r="B1483" s="845" t="s">
        <v>4267</v>
      </c>
      <c r="C1483" s="1236">
        <f t="shared" ref="C1483:H1483" si="1530">C1481/C19</f>
        <v>0</v>
      </c>
      <c r="D1483" s="1236">
        <f t="shared" si="1530"/>
        <v>0</v>
      </c>
      <c r="E1483" s="1236">
        <f t="shared" si="1530"/>
        <v>0</v>
      </c>
      <c r="F1483" s="1236">
        <f t="shared" si="1530"/>
        <v>0</v>
      </c>
      <c r="G1483" s="1188">
        <f t="shared" si="1530"/>
        <v>0</v>
      </c>
      <c r="H1483" s="1194">
        <f t="shared" si="1530"/>
        <v>0</v>
      </c>
      <c r="I1483" s="1189">
        <f t="shared" si="1529"/>
        <v>0</v>
      </c>
      <c r="J1483" s="1716"/>
      <c r="K1483" t="s">
        <v>4268</v>
      </c>
    </row>
    <row r="1484" spans="1:11" customFormat="1" x14ac:dyDescent="0.25">
      <c r="A1484" s="3472"/>
      <c r="B1484" s="845" t="s">
        <v>4269</v>
      </c>
      <c r="C1484" s="1236">
        <f t="shared" ref="C1484:H1484" si="1531">C1481/C7</f>
        <v>0</v>
      </c>
      <c r="D1484" s="1236">
        <f t="shared" si="1531"/>
        <v>0</v>
      </c>
      <c r="E1484" s="1236">
        <f t="shared" si="1531"/>
        <v>0</v>
      </c>
      <c r="F1484" s="1236">
        <f t="shared" si="1531"/>
        <v>0</v>
      </c>
      <c r="G1484" s="1188">
        <f t="shared" si="1531"/>
        <v>0</v>
      </c>
      <c r="H1484" s="1194">
        <f t="shared" si="1531"/>
        <v>0</v>
      </c>
      <c r="I1484" s="1189">
        <f t="shared" si="1529"/>
        <v>0</v>
      </c>
      <c r="J1484" s="1716"/>
      <c r="K1484" t="s">
        <v>4270</v>
      </c>
    </row>
    <row r="1485" spans="1:11" customFormat="1" x14ac:dyDescent="0.25">
      <c r="A1485" s="3472"/>
      <c r="B1485" s="845" t="s">
        <v>4271</v>
      </c>
      <c r="C1485" s="1236">
        <f t="shared" ref="C1485:H1485" si="1532">C1481/C13</f>
        <v>0</v>
      </c>
      <c r="D1485" s="1236">
        <f t="shared" si="1532"/>
        <v>0</v>
      </c>
      <c r="E1485" s="1236">
        <f t="shared" si="1532"/>
        <v>0</v>
      </c>
      <c r="F1485" s="1236">
        <f t="shared" si="1532"/>
        <v>0</v>
      </c>
      <c r="G1485" s="1188">
        <f t="shared" si="1532"/>
        <v>0</v>
      </c>
      <c r="H1485" s="1205">
        <f t="shared" si="1532"/>
        <v>0</v>
      </c>
      <c r="I1485" s="1193">
        <f t="shared" si="1529"/>
        <v>0</v>
      </c>
      <c r="J1485" s="1717"/>
      <c r="K1485" t="s">
        <v>4272</v>
      </c>
    </row>
    <row r="1486" spans="1:11" customFormat="1" x14ac:dyDescent="0.25">
      <c r="A1486" s="3472"/>
      <c r="B1486" s="1203" t="s">
        <v>4273</v>
      </c>
      <c r="C1486" s="1237"/>
      <c r="D1486" s="1237"/>
      <c r="E1486" s="1237"/>
      <c r="F1486" s="1237"/>
      <c r="G1486" s="1204">
        <f>CM!C418</f>
        <v>0</v>
      </c>
      <c r="H1486" s="1204">
        <f>SUM(C1486:G1486)</f>
        <v>0</v>
      </c>
      <c r="I1486" s="1206">
        <f>AVERAGE(C1486:G1486)</f>
        <v>0</v>
      </c>
      <c r="J1486" s="1718"/>
      <c r="K1486" s="27" t="s">
        <v>4274</v>
      </c>
    </row>
    <row r="1487" spans="1:11" customFormat="1" x14ac:dyDescent="0.25">
      <c r="A1487" s="3472"/>
      <c r="B1487" s="845" t="s">
        <v>4275</v>
      </c>
      <c r="C1487" s="1236">
        <f t="shared" ref="C1487:H1487" si="1533">C1486/C28</f>
        <v>0</v>
      </c>
      <c r="D1487" s="1236">
        <f t="shared" si="1533"/>
        <v>0</v>
      </c>
      <c r="E1487" s="1236">
        <f t="shared" si="1533"/>
        <v>0</v>
      </c>
      <c r="F1487" s="1236">
        <f t="shared" si="1533"/>
        <v>0</v>
      </c>
      <c r="G1487" s="1188">
        <f t="shared" si="1533"/>
        <v>0</v>
      </c>
      <c r="H1487" s="1192">
        <f t="shared" si="1533"/>
        <v>0</v>
      </c>
      <c r="I1487" s="1193">
        <f t="shared" ref="I1487:I1490" si="1534">AVERAGE(C1487:G1487)</f>
        <v>0</v>
      </c>
      <c r="J1487" s="1717"/>
      <c r="K1487" t="s">
        <v>4276</v>
      </c>
    </row>
    <row r="1488" spans="1:11" customFormat="1" x14ac:dyDescent="0.25">
      <c r="A1488" s="3472"/>
      <c r="B1488" s="845" t="s">
        <v>4277</v>
      </c>
      <c r="C1488" s="1236">
        <f t="shared" ref="C1488:H1488" si="1535">C1486/C45</f>
        <v>0</v>
      </c>
      <c r="D1488" s="1236">
        <f t="shared" si="1535"/>
        <v>0</v>
      </c>
      <c r="E1488" s="1236">
        <f t="shared" si="1535"/>
        <v>0</v>
      </c>
      <c r="F1488" s="1236">
        <f t="shared" si="1535"/>
        <v>0</v>
      </c>
      <c r="G1488" s="1188">
        <f t="shared" si="1535"/>
        <v>0</v>
      </c>
      <c r="H1488" s="1192">
        <f t="shared" si="1535"/>
        <v>0</v>
      </c>
      <c r="I1488" s="1193">
        <f t="shared" si="1534"/>
        <v>0</v>
      </c>
      <c r="J1488" s="1717"/>
      <c r="K1488" t="s">
        <v>4278</v>
      </c>
    </row>
    <row r="1489" spans="1:11" customFormat="1" x14ac:dyDescent="0.25">
      <c r="A1489" s="3472"/>
      <c r="B1489" s="845" t="s">
        <v>4279</v>
      </c>
      <c r="C1489" s="1236">
        <f t="shared" ref="C1489:H1489" si="1536">C1486/C33</f>
        <v>0</v>
      </c>
      <c r="D1489" s="1236">
        <f t="shared" si="1536"/>
        <v>0</v>
      </c>
      <c r="E1489" s="1236">
        <f t="shared" si="1536"/>
        <v>0</v>
      </c>
      <c r="F1489" s="1236">
        <f t="shared" si="1536"/>
        <v>0</v>
      </c>
      <c r="G1489" s="1188">
        <f t="shared" si="1536"/>
        <v>0</v>
      </c>
      <c r="H1489" s="1192">
        <f t="shared" si="1536"/>
        <v>0</v>
      </c>
      <c r="I1489" s="1193">
        <f t="shared" si="1534"/>
        <v>0</v>
      </c>
      <c r="J1489" s="1717"/>
      <c r="K1489" t="s">
        <v>4280</v>
      </c>
    </row>
    <row r="1490" spans="1:11" customFormat="1" x14ac:dyDescent="0.25">
      <c r="A1490" s="3472"/>
      <c r="B1490" s="845" t="s">
        <v>4281</v>
      </c>
      <c r="C1490" s="1236">
        <f t="shared" ref="C1490:H1490" si="1537">C1486/C39</f>
        <v>0</v>
      </c>
      <c r="D1490" s="1236">
        <f t="shared" si="1537"/>
        <v>0</v>
      </c>
      <c r="E1490" s="1236">
        <f t="shared" si="1537"/>
        <v>0</v>
      </c>
      <c r="F1490" s="1236">
        <f t="shared" si="1537"/>
        <v>0</v>
      </c>
      <c r="G1490" s="1188">
        <f t="shared" si="1537"/>
        <v>0</v>
      </c>
      <c r="H1490" s="1192">
        <f t="shared" si="1537"/>
        <v>0</v>
      </c>
      <c r="I1490" s="1193">
        <f t="shared" si="1534"/>
        <v>0</v>
      </c>
      <c r="J1490" s="1717"/>
      <c r="K1490" t="s">
        <v>4282</v>
      </c>
    </row>
    <row r="1491" spans="1:11" customFormat="1" x14ac:dyDescent="0.25">
      <c r="A1491" s="3472"/>
      <c r="B1491" s="1203" t="s">
        <v>4283</v>
      </c>
      <c r="C1491" s="1237"/>
      <c r="D1491" s="1237"/>
      <c r="E1491" s="1237"/>
      <c r="F1491" s="1237"/>
      <c r="G1491" s="1204">
        <f>CM!G418</f>
        <v>0</v>
      </c>
      <c r="H1491" s="1204">
        <f>SUM(C1491:G1491)</f>
        <v>0</v>
      </c>
      <c r="I1491" s="1206">
        <f>AVERAGE(C1491:G1491)</f>
        <v>0</v>
      </c>
      <c r="J1491" s="1719"/>
      <c r="K1491" s="1178" t="s">
        <v>4284</v>
      </c>
    </row>
    <row r="1492" spans="1:11" customFormat="1" x14ac:dyDescent="0.25">
      <c r="A1492" s="3472"/>
      <c r="B1492" s="845" t="s">
        <v>4285</v>
      </c>
      <c r="C1492" s="1236">
        <f t="shared" ref="C1492:H1492" si="1538">C1491/C54</f>
        <v>0</v>
      </c>
      <c r="D1492" s="1236">
        <f t="shared" si="1538"/>
        <v>0</v>
      </c>
      <c r="E1492" s="1236">
        <f t="shared" si="1538"/>
        <v>0</v>
      </c>
      <c r="F1492" s="1236">
        <f t="shared" si="1538"/>
        <v>0</v>
      </c>
      <c r="G1492" s="1188">
        <f t="shared" si="1538"/>
        <v>0</v>
      </c>
      <c r="H1492" s="1194">
        <f t="shared" si="1538"/>
        <v>0</v>
      </c>
      <c r="I1492" s="1193">
        <f t="shared" ref="I1492:I1495" si="1539">AVERAGE(C1492:G1492)</f>
        <v>0</v>
      </c>
      <c r="J1492" s="1717"/>
      <c r="K1492" t="s">
        <v>4286</v>
      </c>
    </row>
    <row r="1493" spans="1:11" customFormat="1" x14ac:dyDescent="0.25">
      <c r="A1493" s="3472"/>
      <c r="B1493" s="845" t="s">
        <v>4287</v>
      </c>
      <c r="C1493" s="1236">
        <f t="shared" ref="C1493:H1493" si="1540">C1491/C71</f>
        <v>0</v>
      </c>
      <c r="D1493" s="1236">
        <f t="shared" si="1540"/>
        <v>0</v>
      </c>
      <c r="E1493" s="1236">
        <f t="shared" si="1540"/>
        <v>0</v>
      </c>
      <c r="F1493" s="1236">
        <f t="shared" si="1540"/>
        <v>0</v>
      </c>
      <c r="G1493" s="1188">
        <f t="shared" si="1540"/>
        <v>0</v>
      </c>
      <c r="H1493" s="1194">
        <f t="shared" si="1540"/>
        <v>0</v>
      </c>
      <c r="I1493" s="1193">
        <f t="shared" si="1539"/>
        <v>0</v>
      </c>
      <c r="J1493" s="1717"/>
      <c r="K1493" t="s">
        <v>4288</v>
      </c>
    </row>
    <row r="1494" spans="1:11" customFormat="1" x14ac:dyDescent="0.25">
      <c r="A1494" s="3472"/>
      <c r="B1494" s="845" t="s">
        <v>4289</v>
      </c>
      <c r="C1494" s="1254">
        <v>0.125</v>
      </c>
      <c r="D1494" s="1254">
        <v>0.125</v>
      </c>
      <c r="E1494" s="1254">
        <v>0.125</v>
      </c>
      <c r="F1494" s="1254">
        <v>0.125</v>
      </c>
      <c r="G1494" s="1251">
        <v>0.125</v>
      </c>
      <c r="H1494" s="1252">
        <f>E1494</f>
        <v>0.125</v>
      </c>
      <c r="I1494" s="1253">
        <f t="shared" si="1539"/>
        <v>0.125</v>
      </c>
      <c r="J1494" s="1726"/>
      <c r="K1494" t="s">
        <v>4290</v>
      </c>
    </row>
    <row r="1495" spans="1:11" customFormat="1" x14ac:dyDescent="0.25">
      <c r="A1495" s="3472"/>
      <c r="B1495" s="845" t="s">
        <v>4291</v>
      </c>
      <c r="C1495" s="1236" t="e">
        <f>C1491/C1486</f>
        <v>#DIV/0!</v>
      </c>
      <c r="D1495" s="1236" t="e">
        <f t="shared" ref="D1495:H1495" si="1541">D1491/D1486</f>
        <v>#DIV/0!</v>
      </c>
      <c r="E1495" s="1236" t="e">
        <f t="shared" si="1541"/>
        <v>#DIV/0!</v>
      </c>
      <c r="F1495" s="1236" t="e">
        <f t="shared" si="1541"/>
        <v>#DIV/0!</v>
      </c>
      <c r="G1495" s="1188" t="e">
        <f t="shared" si="1541"/>
        <v>#DIV/0!</v>
      </c>
      <c r="H1495" s="1205" t="e">
        <f t="shared" si="1541"/>
        <v>#DIV/0!</v>
      </c>
      <c r="I1495" s="1191" t="e">
        <f t="shared" si="1539"/>
        <v>#DIV/0!</v>
      </c>
      <c r="J1495" s="1720"/>
      <c r="K1495" t="s">
        <v>4292</v>
      </c>
    </row>
    <row r="1496" spans="1:11" customFormat="1" x14ac:dyDescent="0.25">
      <c r="A1496" s="3472"/>
      <c r="B1496" s="1203" t="s">
        <v>10</v>
      </c>
      <c r="C1496" s="1237"/>
      <c r="D1496" s="1237"/>
      <c r="E1496" s="1237"/>
      <c r="F1496" s="1237"/>
      <c r="G1496" s="1204">
        <f>CM!H418</f>
        <v>13</v>
      </c>
      <c r="H1496" s="1204">
        <f>SUM(C1496:G1496)</f>
        <v>13</v>
      </c>
      <c r="I1496" s="1204">
        <f>AVERAGE(C1496:G1496)</f>
        <v>13</v>
      </c>
      <c r="J1496" s="1721"/>
      <c r="K1496" s="27" t="s">
        <v>4293</v>
      </c>
    </row>
    <row r="1497" spans="1:11" customFormat="1" x14ac:dyDescent="0.25">
      <c r="A1497" s="3472"/>
      <c r="B1497" s="845" t="s">
        <v>4294</v>
      </c>
      <c r="C1497" s="1236">
        <f t="shared" ref="C1497:H1497" si="1542">C1496/C80</f>
        <v>0</v>
      </c>
      <c r="D1497" s="1236">
        <f t="shared" si="1542"/>
        <v>0</v>
      </c>
      <c r="E1497" s="1236">
        <f t="shared" si="1542"/>
        <v>0</v>
      </c>
      <c r="F1497" s="1236">
        <f t="shared" si="1542"/>
        <v>0</v>
      </c>
      <c r="G1497" s="1188">
        <f t="shared" si="1542"/>
        <v>1.6617878280433089E-4</v>
      </c>
      <c r="H1497" s="1194">
        <f t="shared" si="1542"/>
        <v>2.281414196012088E-5</v>
      </c>
      <c r="I1497" s="1189">
        <f t="shared" ref="I1497:I1498" si="1543">AVERAGE(C1497:G1497)</f>
        <v>3.3235756560866177E-5</v>
      </c>
      <c r="J1497" s="1716"/>
      <c r="K1497" t="s">
        <v>4295</v>
      </c>
    </row>
    <row r="1498" spans="1:11" customFormat="1" x14ac:dyDescent="0.25">
      <c r="A1498" s="3472"/>
      <c r="B1498" s="845" t="s">
        <v>4296</v>
      </c>
      <c r="C1498" s="1236">
        <f t="shared" ref="C1498:H1498" si="1544">C1496/C97</f>
        <v>0</v>
      </c>
      <c r="D1498" s="1236">
        <f t="shared" si="1544"/>
        <v>0</v>
      </c>
      <c r="E1498" s="1236">
        <f t="shared" si="1544"/>
        <v>0</v>
      </c>
      <c r="F1498" s="1236">
        <f t="shared" si="1544"/>
        <v>0</v>
      </c>
      <c r="G1498" s="1188">
        <f t="shared" si="1544"/>
        <v>1.048471650939592E-3</v>
      </c>
      <c r="H1498" s="1194">
        <f t="shared" si="1544"/>
        <v>4.9262390438548954E-5</v>
      </c>
      <c r="I1498" s="1189">
        <f t="shared" si="1543"/>
        <v>2.0969433018791839E-4</v>
      </c>
      <c r="J1498" s="1716"/>
      <c r="K1498" t="s">
        <v>4297</v>
      </c>
    </row>
    <row r="1499" spans="1:11" customFormat="1" x14ac:dyDescent="0.25">
      <c r="A1499" s="3472"/>
      <c r="B1499" s="1203" t="s">
        <v>14</v>
      </c>
      <c r="C1499" s="1237"/>
      <c r="D1499" s="1237"/>
      <c r="E1499" s="1237"/>
      <c r="F1499" s="1237"/>
      <c r="G1499" s="1246">
        <f>CM!J418</f>
        <v>1</v>
      </c>
      <c r="H1499" s="1204">
        <f>SUM(C1499:G1499)</f>
        <v>1</v>
      </c>
      <c r="I1499" s="1221">
        <f>AVERAGE(C1499:G1499)</f>
        <v>1</v>
      </c>
      <c r="J1499" s="1722"/>
      <c r="K1499" s="27" t="s">
        <v>4298</v>
      </c>
    </row>
    <row r="1500" spans="1:11" customFormat="1" x14ac:dyDescent="0.25">
      <c r="A1500" s="3472"/>
      <c r="B1500" s="845" t="s">
        <v>4299</v>
      </c>
      <c r="C1500" s="1236">
        <f t="shared" ref="C1500:H1500" si="1545">C1499/C106</f>
        <v>0</v>
      </c>
      <c r="D1500" s="1236">
        <f t="shared" si="1545"/>
        <v>0</v>
      </c>
      <c r="E1500" s="1236">
        <f t="shared" si="1545"/>
        <v>0</v>
      </c>
      <c r="F1500" s="1236">
        <f t="shared" si="1545"/>
        <v>0</v>
      </c>
      <c r="G1500" s="1188">
        <f t="shared" si="1545"/>
        <v>2.1505376344086021E-3</v>
      </c>
      <c r="H1500" s="1194">
        <f t="shared" si="1545"/>
        <v>2.6881720430107527E-4</v>
      </c>
      <c r="I1500" s="1189">
        <f t="shared" ref="I1500:I1503" si="1546">AVERAGE(C1500:G1500)</f>
        <v>4.3010752688172043E-4</v>
      </c>
      <c r="J1500" s="1716"/>
      <c r="K1500" t="s">
        <v>4300</v>
      </c>
    </row>
    <row r="1501" spans="1:11" customFormat="1" x14ac:dyDescent="0.25">
      <c r="A1501" s="3472"/>
      <c r="B1501" s="845" t="s">
        <v>4301</v>
      </c>
      <c r="C1501" s="1236">
        <f t="shared" ref="C1501:H1501" si="1547">C1499/C123</f>
        <v>0</v>
      </c>
      <c r="D1501" s="1236">
        <f t="shared" si="1547"/>
        <v>0</v>
      </c>
      <c r="E1501" s="1236">
        <f t="shared" si="1547"/>
        <v>0</v>
      </c>
      <c r="F1501" s="1236">
        <f t="shared" si="1547"/>
        <v>0</v>
      </c>
      <c r="G1501" s="1188">
        <f t="shared" si="1547"/>
        <v>9.0090090090090089E-3</v>
      </c>
      <c r="H1501" s="1194">
        <f t="shared" si="1547"/>
        <v>5.3937432578209273E-4</v>
      </c>
      <c r="I1501" s="1189">
        <f t="shared" si="1546"/>
        <v>1.8018018018018018E-3</v>
      </c>
      <c r="J1501" s="1716"/>
      <c r="K1501" t="s">
        <v>4302</v>
      </c>
    </row>
    <row r="1502" spans="1:11" customFormat="1" x14ac:dyDescent="0.25">
      <c r="A1502" s="3472"/>
      <c r="B1502" s="845" t="s">
        <v>4303</v>
      </c>
      <c r="C1502" s="1236">
        <f t="shared" ref="C1502:H1502" si="1548">C1499/C111</f>
        <v>0</v>
      </c>
      <c r="D1502" s="1236">
        <f t="shared" si="1548"/>
        <v>0</v>
      </c>
      <c r="E1502" s="1236">
        <f t="shared" si="1548"/>
        <v>0</v>
      </c>
      <c r="F1502" s="1236">
        <f t="shared" si="1548"/>
        <v>0</v>
      </c>
      <c r="G1502" s="1188">
        <f t="shared" si="1548"/>
        <v>1.5384615384615385E-2</v>
      </c>
      <c r="H1502" s="1194">
        <f t="shared" si="1548"/>
        <v>1.5600624024960999E-3</v>
      </c>
      <c r="I1502" s="1189">
        <f t="shared" si="1546"/>
        <v>3.0769230769230769E-3</v>
      </c>
      <c r="J1502" s="1716"/>
      <c r="K1502" t="s">
        <v>4304</v>
      </c>
    </row>
    <row r="1503" spans="1:11" customFormat="1" x14ac:dyDescent="0.25">
      <c r="A1503" s="3472"/>
      <c r="B1503" s="845" t="s">
        <v>4305</v>
      </c>
      <c r="C1503" s="1236">
        <f t="shared" ref="C1503:H1503" si="1549">C1499/C117</f>
        <v>0</v>
      </c>
      <c r="D1503" s="1236">
        <f t="shared" si="1549"/>
        <v>0</v>
      </c>
      <c r="E1503" s="1236">
        <f t="shared" si="1549"/>
        <v>0</v>
      </c>
      <c r="F1503" s="1236">
        <f t="shared" si="1549"/>
        <v>0</v>
      </c>
      <c r="G1503" s="1188">
        <f t="shared" si="1549"/>
        <v>2.1276595744680851E-2</v>
      </c>
      <c r="H1503" s="1205">
        <f t="shared" si="1549"/>
        <v>2.5575447570332483E-3</v>
      </c>
      <c r="I1503" s="1193">
        <f t="shared" si="1546"/>
        <v>4.2553191489361703E-3</v>
      </c>
      <c r="J1503" s="1717"/>
      <c r="K1503" t="s">
        <v>4306</v>
      </c>
    </row>
    <row r="1504" spans="1:11" customFormat="1" x14ac:dyDescent="0.25">
      <c r="A1504" s="3472"/>
      <c r="B1504" s="1203" t="s">
        <v>4307</v>
      </c>
      <c r="C1504" s="1238"/>
      <c r="D1504" s="1238"/>
      <c r="E1504" s="1238"/>
      <c r="F1504" s="1238"/>
      <c r="G1504" s="1206">
        <f t="shared" ref="G1504" si="1550">G1481/G1496</f>
        <v>0</v>
      </c>
      <c r="H1504" s="1206">
        <f>H1481/H1496</f>
        <v>0</v>
      </c>
      <c r="I1504" s="1206">
        <f>AVERAGE(C1504:G1504)</f>
        <v>0</v>
      </c>
      <c r="J1504" s="1718"/>
      <c r="K1504" s="27" t="s">
        <v>4308</v>
      </c>
    </row>
    <row r="1505" spans="1:11" customFormat="1" x14ac:dyDescent="0.25">
      <c r="A1505" s="3472"/>
      <c r="B1505" s="845" t="s">
        <v>4223</v>
      </c>
      <c r="C1505" s="1239">
        <f t="shared" ref="C1505:H1505" si="1551">C1504/C132</f>
        <v>0</v>
      </c>
      <c r="D1505" s="1239">
        <f t="shared" si="1551"/>
        <v>0</v>
      </c>
      <c r="E1505" s="1239">
        <f t="shared" si="1551"/>
        <v>0</v>
      </c>
      <c r="F1505" s="1239">
        <f t="shared" si="1551"/>
        <v>0</v>
      </c>
      <c r="G1505" s="1211">
        <f t="shared" si="1551"/>
        <v>0</v>
      </c>
      <c r="H1505" s="1177">
        <f t="shared" si="1551"/>
        <v>0</v>
      </c>
      <c r="I1505" s="1198">
        <f>AVERAGE(C1505:G1505)</f>
        <v>0</v>
      </c>
      <c r="J1505" s="1723"/>
      <c r="K1505" t="s">
        <v>4309</v>
      </c>
    </row>
    <row r="1506" spans="1:11" customFormat="1" x14ac:dyDescent="0.25">
      <c r="A1506" s="3472"/>
      <c r="B1506" s="845" t="s">
        <v>4224</v>
      </c>
      <c r="C1506" s="1239">
        <f t="shared" ref="C1506:H1506" si="1552">C1504/C135</f>
        <v>0</v>
      </c>
      <c r="D1506" s="1239">
        <f t="shared" si="1552"/>
        <v>0</v>
      </c>
      <c r="E1506" s="1239">
        <f t="shared" si="1552"/>
        <v>0</v>
      </c>
      <c r="F1506" s="1239">
        <f t="shared" si="1552"/>
        <v>0</v>
      </c>
      <c r="G1506" s="1211">
        <f t="shared" si="1552"/>
        <v>0</v>
      </c>
      <c r="H1506" s="1177">
        <f t="shared" si="1552"/>
        <v>0</v>
      </c>
      <c r="I1506" s="1198">
        <f t="shared" ref="I1506:I1507" si="1553">AVERAGE(C1506:G1506)</f>
        <v>0</v>
      </c>
      <c r="J1506" s="1723"/>
      <c r="K1506" t="s">
        <v>4310</v>
      </c>
    </row>
    <row r="1507" spans="1:11" customFormat="1" x14ac:dyDescent="0.25">
      <c r="A1507" s="3472"/>
      <c r="B1507" s="845" t="s">
        <v>4311</v>
      </c>
      <c r="C1507" s="1239">
        <f t="shared" ref="C1507:H1507" si="1554">C1504/C152</f>
        <v>0</v>
      </c>
      <c r="D1507" s="1239">
        <f t="shared" si="1554"/>
        <v>0</v>
      </c>
      <c r="E1507" s="1239">
        <f t="shared" si="1554"/>
        <v>0</v>
      </c>
      <c r="F1507" s="1239">
        <f t="shared" si="1554"/>
        <v>0</v>
      </c>
      <c r="G1507" s="1211">
        <f t="shared" si="1554"/>
        <v>0</v>
      </c>
      <c r="H1507" s="1177">
        <f t="shared" si="1554"/>
        <v>0</v>
      </c>
      <c r="I1507" s="1198">
        <f t="shared" si="1553"/>
        <v>0</v>
      </c>
      <c r="J1507" s="1723"/>
      <c r="K1507" t="s">
        <v>4312</v>
      </c>
    </row>
    <row r="1508" spans="1:11" customFormat="1" x14ac:dyDescent="0.25">
      <c r="A1508" s="3472"/>
      <c r="B1508" s="1203" t="s">
        <v>4313</v>
      </c>
      <c r="C1508" s="1238"/>
      <c r="D1508" s="1238"/>
      <c r="E1508" s="1238"/>
      <c r="F1508" s="1238"/>
      <c r="G1508" s="1206">
        <f t="shared" ref="G1508" si="1555">G1486/G1496</f>
        <v>0</v>
      </c>
      <c r="H1508" s="1206">
        <f>H1486/H1496</f>
        <v>0</v>
      </c>
      <c r="I1508" s="1206">
        <f>AVERAGE(C1508:G1508)</f>
        <v>0</v>
      </c>
      <c r="J1508" s="1718"/>
      <c r="K1508" s="27" t="s">
        <v>4314</v>
      </c>
    </row>
    <row r="1509" spans="1:11" s="1" customFormat="1" x14ac:dyDescent="0.25">
      <c r="A1509" s="3472"/>
      <c r="B1509" s="845" t="s">
        <v>4223</v>
      </c>
      <c r="C1509" s="1239">
        <f t="shared" ref="C1509:H1509" si="1556">C1508/C158</f>
        <v>0</v>
      </c>
      <c r="D1509" s="1239">
        <f t="shared" si="1556"/>
        <v>0</v>
      </c>
      <c r="E1509" s="1239">
        <f t="shared" si="1556"/>
        <v>0</v>
      </c>
      <c r="F1509" s="1239">
        <f t="shared" si="1556"/>
        <v>0</v>
      </c>
      <c r="G1509" s="1211">
        <f t="shared" si="1556"/>
        <v>0</v>
      </c>
      <c r="H1509" s="1177">
        <f t="shared" si="1556"/>
        <v>0</v>
      </c>
      <c r="I1509" s="1198">
        <f t="shared" ref="I1509:I1511" si="1557">AVERAGE(C1509:G1509)</f>
        <v>0</v>
      </c>
      <c r="J1509" s="1723"/>
      <c r="K1509" t="s">
        <v>4315</v>
      </c>
    </row>
    <row r="1510" spans="1:11" s="1" customFormat="1" x14ac:dyDescent="0.25">
      <c r="A1510" s="3472"/>
      <c r="B1510" s="845" t="s">
        <v>4224</v>
      </c>
      <c r="C1510" s="1239">
        <f t="shared" ref="C1510:H1510" si="1558">C1508/C175</f>
        <v>0</v>
      </c>
      <c r="D1510" s="1239">
        <f t="shared" si="1558"/>
        <v>0</v>
      </c>
      <c r="E1510" s="1239">
        <f t="shared" si="1558"/>
        <v>0</v>
      </c>
      <c r="F1510" s="1239">
        <f t="shared" si="1558"/>
        <v>0</v>
      </c>
      <c r="G1510" s="1211">
        <f t="shared" si="1558"/>
        <v>0</v>
      </c>
      <c r="H1510" s="1177">
        <f t="shared" si="1558"/>
        <v>0</v>
      </c>
      <c r="I1510" s="1198">
        <f t="shared" si="1557"/>
        <v>0</v>
      </c>
      <c r="J1510" s="1723"/>
      <c r="K1510" t="s">
        <v>4316</v>
      </c>
    </row>
    <row r="1511" spans="1:11" s="1" customFormat="1" x14ac:dyDescent="0.25">
      <c r="A1511" s="3472"/>
      <c r="B1511" s="845" t="s">
        <v>4311</v>
      </c>
      <c r="C1511" s="1239">
        <f t="shared" ref="C1511:H1511" si="1559">C1508/C178</f>
        <v>0</v>
      </c>
      <c r="D1511" s="1239">
        <f t="shared" si="1559"/>
        <v>0</v>
      </c>
      <c r="E1511" s="1239">
        <f t="shared" si="1559"/>
        <v>0</v>
      </c>
      <c r="F1511" s="1239">
        <f t="shared" si="1559"/>
        <v>0</v>
      </c>
      <c r="G1511" s="1211">
        <f t="shared" si="1559"/>
        <v>0</v>
      </c>
      <c r="H1511" s="1177">
        <f t="shared" si="1559"/>
        <v>0</v>
      </c>
      <c r="I1511" s="1198">
        <f t="shared" si="1557"/>
        <v>0</v>
      </c>
      <c r="J1511" s="1723"/>
      <c r="K1511" t="s">
        <v>4317</v>
      </c>
    </row>
    <row r="1512" spans="1:11" customFormat="1" x14ac:dyDescent="0.25">
      <c r="A1512" s="3472"/>
      <c r="B1512" s="1203" t="s">
        <v>4318</v>
      </c>
      <c r="C1512" s="1238"/>
      <c r="D1512" s="1238"/>
      <c r="E1512" s="1238"/>
      <c r="F1512" s="1238"/>
      <c r="G1512" s="1206" t="e">
        <f t="shared" ref="G1512" si="1560">G1486/G1481</f>
        <v>#DIV/0!</v>
      </c>
      <c r="H1512" s="1206" t="e">
        <f>H1486/H1481</f>
        <v>#DIV/0!</v>
      </c>
      <c r="I1512" s="1206" t="e">
        <f>AVERAGE(C1512:G1512)</f>
        <v>#DIV/0!</v>
      </c>
      <c r="J1512" s="1718"/>
      <c r="K1512" s="27" t="s">
        <v>4319</v>
      </c>
    </row>
    <row r="1513" spans="1:11" customFormat="1" x14ac:dyDescent="0.25">
      <c r="A1513" s="3472"/>
      <c r="B1513" s="1181" t="s">
        <v>4223</v>
      </c>
      <c r="C1513" s="1239">
        <f t="shared" ref="C1513:H1513" si="1561">C1512/C210</f>
        <v>0</v>
      </c>
      <c r="D1513" s="1239">
        <f t="shared" si="1561"/>
        <v>0</v>
      </c>
      <c r="E1513" s="1239">
        <f t="shared" si="1561"/>
        <v>0</v>
      </c>
      <c r="F1513" s="1239">
        <f t="shared" si="1561"/>
        <v>0</v>
      </c>
      <c r="G1513" s="1211" t="e">
        <f t="shared" si="1561"/>
        <v>#DIV/0!</v>
      </c>
      <c r="H1513" s="1177" t="e">
        <f t="shared" si="1561"/>
        <v>#DIV/0!</v>
      </c>
      <c r="I1513" s="1198" t="e">
        <f t="shared" ref="I1513:I1515" si="1562">AVERAGE(C1513:G1513)</f>
        <v>#DIV/0!</v>
      </c>
      <c r="J1513" s="1723"/>
      <c r="K1513" t="s">
        <v>4320</v>
      </c>
    </row>
    <row r="1514" spans="1:11" customFormat="1" x14ac:dyDescent="0.25">
      <c r="A1514" s="3472"/>
      <c r="B1514" s="1181" t="s">
        <v>4224</v>
      </c>
      <c r="C1514" s="1239">
        <f t="shared" ref="C1514:H1514" si="1563">C1512/C227</f>
        <v>0</v>
      </c>
      <c r="D1514" s="1239">
        <f t="shared" si="1563"/>
        <v>0</v>
      </c>
      <c r="E1514" s="1239">
        <f t="shared" si="1563"/>
        <v>0</v>
      </c>
      <c r="F1514" s="1239">
        <f t="shared" si="1563"/>
        <v>0</v>
      </c>
      <c r="G1514" s="1211" t="e">
        <f t="shared" si="1563"/>
        <v>#DIV/0!</v>
      </c>
      <c r="H1514" s="1177" t="e">
        <f t="shared" si="1563"/>
        <v>#DIV/0!</v>
      </c>
      <c r="I1514" s="1198" t="e">
        <f t="shared" si="1562"/>
        <v>#DIV/0!</v>
      </c>
      <c r="J1514" s="1723"/>
      <c r="K1514" t="s">
        <v>4321</v>
      </c>
    </row>
    <row r="1515" spans="1:11" customFormat="1" x14ac:dyDescent="0.25">
      <c r="A1515" s="3472"/>
      <c r="B1515" s="1181" t="s">
        <v>4311</v>
      </c>
      <c r="C1515" s="1239">
        <f t="shared" ref="C1515:H1515" si="1564">C1512/C230</f>
        <v>0</v>
      </c>
      <c r="D1515" s="1239">
        <f t="shared" si="1564"/>
        <v>0</v>
      </c>
      <c r="E1515" s="1239">
        <f t="shared" si="1564"/>
        <v>0</v>
      </c>
      <c r="F1515" s="1239">
        <f t="shared" si="1564"/>
        <v>0</v>
      </c>
      <c r="G1515" s="1211" t="e">
        <f t="shared" si="1564"/>
        <v>#DIV/0!</v>
      </c>
      <c r="H1515" s="1177" t="e">
        <f t="shared" si="1564"/>
        <v>#DIV/0!</v>
      </c>
      <c r="I1515" s="1198" t="e">
        <f t="shared" si="1562"/>
        <v>#DIV/0!</v>
      </c>
      <c r="J1515" s="1723"/>
      <c r="K1515" t="s">
        <v>4322</v>
      </c>
    </row>
    <row r="1516" spans="1:11" customFormat="1" x14ac:dyDescent="0.25">
      <c r="A1516" s="3472"/>
      <c r="B1516" s="1203" t="s">
        <v>4323</v>
      </c>
      <c r="C1516" s="1238"/>
      <c r="D1516" s="1238"/>
      <c r="E1516" s="1238"/>
      <c r="F1516" s="1238"/>
      <c r="G1516" s="1206" t="e">
        <f t="shared" ref="G1516" si="1565">G1491/G1481</f>
        <v>#DIV/0!</v>
      </c>
      <c r="H1516" s="1206" t="e">
        <f>H1491/H1481</f>
        <v>#DIV/0!</v>
      </c>
      <c r="I1516" s="1206" t="e">
        <f>AVERAGE(C1516:G1516)</f>
        <v>#DIV/0!</v>
      </c>
      <c r="J1516" s="1718"/>
      <c r="K1516" s="27" t="s">
        <v>4324</v>
      </c>
    </row>
    <row r="1517" spans="1:11" customFormat="1" x14ac:dyDescent="0.25">
      <c r="A1517" s="3472"/>
      <c r="B1517" s="1181" t="s">
        <v>4223</v>
      </c>
      <c r="C1517" s="1239">
        <f t="shared" ref="C1517:H1517" si="1566">C1516/C236</f>
        <v>0</v>
      </c>
      <c r="D1517" s="1239">
        <f t="shared" si="1566"/>
        <v>0</v>
      </c>
      <c r="E1517" s="1239">
        <f t="shared" si="1566"/>
        <v>0</v>
      </c>
      <c r="F1517" s="1239">
        <f t="shared" si="1566"/>
        <v>0</v>
      </c>
      <c r="G1517" s="1211" t="e">
        <f t="shared" si="1566"/>
        <v>#DIV/0!</v>
      </c>
      <c r="H1517" s="1177" t="e">
        <f t="shared" si="1566"/>
        <v>#DIV/0!</v>
      </c>
      <c r="I1517" s="1198" t="e">
        <f t="shared" ref="I1517:I1519" si="1567">AVERAGE(C1517:G1517)</f>
        <v>#DIV/0!</v>
      </c>
      <c r="J1517" s="1723"/>
      <c r="K1517" t="s">
        <v>4325</v>
      </c>
    </row>
    <row r="1518" spans="1:11" customFormat="1" x14ac:dyDescent="0.25">
      <c r="A1518" s="3472"/>
      <c r="B1518" s="1181" t="s">
        <v>4224</v>
      </c>
      <c r="C1518" s="1239">
        <f t="shared" ref="C1518:H1518" si="1568">C1516/C253</f>
        <v>0</v>
      </c>
      <c r="D1518" s="1239">
        <f t="shared" si="1568"/>
        <v>0</v>
      </c>
      <c r="E1518" s="1239">
        <f t="shared" si="1568"/>
        <v>0</v>
      </c>
      <c r="F1518" s="1239">
        <f t="shared" si="1568"/>
        <v>0</v>
      </c>
      <c r="G1518" s="1211" t="e">
        <f t="shared" si="1568"/>
        <v>#DIV/0!</v>
      </c>
      <c r="H1518" s="1177" t="e">
        <f t="shared" si="1568"/>
        <v>#DIV/0!</v>
      </c>
      <c r="I1518" s="1198" t="e">
        <f t="shared" si="1567"/>
        <v>#DIV/0!</v>
      </c>
      <c r="J1518" s="1723"/>
      <c r="K1518" t="s">
        <v>4326</v>
      </c>
    </row>
    <row r="1519" spans="1:11" customFormat="1" x14ac:dyDescent="0.25">
      <c r="A1519" s="3472"/>
      <c r="B1519" s="1181" t="s">
        <v>4311</v>
      </c>
      <c r="C1519" s="1239">
        <f t="shared" ref="C1519:H1519" si="1569">C1516/C256</f>
        <v>0</v>
      </c>
      <c r="D1519" s="1239">
        <f t="shared" si="1569"/>
        <v>0</v>
      </c>
      <c r="E1519" s="1239">
        <f t="shared" si="1569"/>
        <v>0</v>
      </c>
      <c r="F1519" s="1239">
        <f t="shared" si="1569"/>
        <v>0</v>
      </c>
      <c r="G1519" s="1211" t="e">
        <f t="shared" si="1569"/>
        <v>#DIV/0!</v>
      </c>
      <c r="H1519" s="1177" t="e">
        <f t="shared" si="1569"/>
        <v>#DIV/0!</v>
      </c>
      <c r="I1519" s="1198" t="e">
        <f t="shared" si="1567"/>
        <v>#DIV/0!</v>
      </c>
      <c r="J1519" s="1723"/>
      <c r="K1519" t="s">
        <v>4327</v>
      </c>
    </row>
    <row r="1520" spans="1:11" customFormat="1" x14ac:dyDescent="0.25">
      <c r="A1520" s="3472"/>
      <c r="B1520" s="1203" t="s">
        <v>4328</v>
      </c>
      <c r="C1520" s="1240"/>
      <c r="D1520" s="1240"/>
      <c r="E1520" s="1240"/>
      <c r="F1520" s="1240"/>
      <c r="G1520" s="1212">
        <f t="shared" ref="G1520" si="1570">G1496/G1499</f>
        <v>13</v>
      </c>
      <c r="H1520" s="1212">
        <f>H1496/H1499</f>
        <v>13</v>
      </c>
      <c r="I1520" s="1212">
        <f>AVERAGE(C1520:G1520)</f>
        <v>13</v>
      </c>
      <c r="J1520" s="1724"/>
      <c r="K1520" s="27" t="s">
        <v>4329</v>
      </c>
    </row>
    <row r="1521" spans="1:11" customFormat="1" x14ac:dyDescent="0.25">
      <c r="A1521" s="3472"/>
      <c r="B1521" s="1181" t="s">
        <v>4223</v>
      </c>
      <c r="C1521" s="1239">
        <f t="shared" ref="C1521:H1521" si="1571">C1520/C262</f>
        <v>0</v>
      </c>
      <c r="D1521" s="1239">
        <f t="shared" si="1571"/>
        <v>0</v>
      </c>
      <c r="E1521" s="1239">
        <f t="shared" si="1571"/>
        <v>0</v>
      </c>
      <c r="F1521" s="1239">
        <f t="shared" si="1571"/>
        <v>0</v>
      </c>
      <c r="G1521" s="1211">
        <f t="shared" si="1571"/>
        <v>7.7273134004013852E-2</v>
      </c>
      <c r="H1521" s="1177">
        <f t="shared" si="1571"/>
        <v>8.4868608091649672E-2</v>
      </c>
      <c r="I1521" s="1198">
        <f t="shared" ref="I1521:I1523" si="1572">AVERAGE(C1521:G1521)</f>
        <v>1.545462680080277E-2</v>
      </c>
      <c r="J1521" s="1723"/>
      <c r="K1521" t="s">
        <v>4330</v>
      </c>
    </row>
    <row r="1522" spans="1:11" customFormat="1" x14ac:dyDescent="0.25">
      <c r="A1522" s="3472"/>
      <c r="B1522" s="1181" t="s">
        <v>4224</v>
      </c>
      <c r="C1522" s="1239">
        <f t="shared" ref="C1522:H1522" si="1573">C1520/C279</f>
        <v>0</v>
      </c>
      <c r="D1522" s="1239">
        <f t="shared" si="1573"/>
        <v>0</v>
      </c>
      <c r="E1522" s="1239">
        <f t="shared" si="1573"/>
        <v>0</v>
      </c>
      <c r="F1522" s="1239">
        <f t="shared" si="1573"/>
        <v>0</v>
      </c>
      <c r="G1522" s="1211">
        <f t="shared" si="1573"/>
        <v>0.11638035325429469</v>
      </c>
      <c r="H1522" s="1177">
        <f t="shared" si="1573"/>
        <v>9.1332471873069768E-2</v>
      </c>
      <c r="I1522" s="1198">
        <f t="shared" si="1572"/>
        <v>2.3276070650858939E-2</v>
      </c>
      <c r="J1522" s="1723"/>
      <c r="K1522" t="s">
        <v>4331</v>
      </c>
    </row>
    <row r="1523" spans="1:11" customFormat="1" x14ac:dyDescent="0.25">
      <c r="A1523" s="3472"/>
      <c r="B1523" s="1181" t="s">
        <v>4311</v>
      </c>
      <c r="C1523" s="1239">
        <f t="shared" ref="C1523:H1523" si="1574">C1520/C282</f>
        <v>0</v>
      </c>
      <c r="D1523" s="1239">
        <f t="shared" si="1574"/>
        <v>0</v>
      </c>
      <c r="E1523" s="1239">
        <f t="shared" si="1574"/>
        <v>0</v>
      </c>
      <c r="F1523" s="1239">
        <f t="shared" si="1574"/>
        <v>0</v>
      </c>
      <c r="G1523" s="1211">
        <f t="shared" si="1574"/>
        <v>6.5917107583774254E-2</v>
      </c>
      <c r="H1523" s="1177">
        <f t="shared" si="1574"/>
        <v>7.1377164195994117E-2</v>
      </c>
      <c r="I1523" s="1198">
        <f t="shared" si="1572"/>
        <v>1.3183421516754851E-2</v>
      </c>
      <c r="J1523" s="1723"/>
      <c r="K1523" t="s">
        <v>4332</v>
      </c>
    </row>
    <row r="1524" spans="1:11" customFormat="1" x14ac:dyDescent="0.25">
      <c r="A1524" s="3472"/>
      <c r="B1524" s="1203" t="s">
        <v>4333</v>
      </c>
      <c r="C1524" s="1241"/>
      <c r="D1524" s="1241"/>
      <c r="E1524" s="1241"/>
      <c r="F1524" s="1241"/>
      <c r="G1524" s="1213">
        <f t="shared" ref="G1524" si="1575">G1481/G1499</f>
        <v>0</v>
      </c>
      <c r="H1524" s="1213">
        <f>H1481/H1499</f>
        <v>0</v>
      </c>
      <c r="I1524" s="1213">
        <f>AVERAGE(C1524:G1524)</f>
        <v>0</v>
      </c>
      <c r="J1524" s="1725"/>
      <c r="K1524" s="27" t="s">
        <v>4334</v>
      </c>
    </row>
    <row r="1525" spans="1:11" customFormat="1" x14ac:dyDescent="0.25">
      <c r="A1525" s="3472"/>
      <c r="B1525" s="1181" t="s">
        <v>4223</v>
      </c>
      <c r="C1525" s="1239">
        <f t="shared" ref="C1525:H1525" si="1576">C1524/C288</f>
        <v>0</v>
      </c>
      <c r="D1525" s="1239">
        <f t="shared" si="1576"/>
        <v>0</v>
      </c>
      <c r="E1525" s="1239">
        <f t="shared" si="1576"/>
        <v>0</v>
      </c>
      <c r="F1525" s="1239">
        <f t="shared" si="1576"/>
        <v>0</v>
      </c>
      <c r="G1525" s="1211">
        <f t="shared" si="1576"/>
        <v>0</v>
      </c>
      <c r="H1525" s="1177">
        <f t="shared" si="1576"/>
        <v>0</v>
      </c>
      <c r="I1525" s="1198">
        <f t="shared" ref="I1525:I1535" si="1577">AVERAGE(C1525:G1525)</f>
        <v>0</v>
      </c>
      <c r="J1525" s="1723"/>
      <c r="K1525" t="s">
        <v>4335</v>
      </c>
    </row>
    <row r="1526" spans="1:11" customFormat="1" x14ac:dyDescent="0.25">
      <c r="A1526" s="3472"/>
      <c r="B1526" s="1181" t="s">
        <v>4224</v>
      </c>
      <c r="C1526" s="1239">
        <f t="shared" ref="C1526:H1526" si="1578">C1524/C305</f>
        <v>0</v>
      </c>
      <c r="D1526" s="1239">
        <f t="shared" si="1578"/>
        <v>0</v>
      </c>
      <c r="E1526" s="1239">
        <f t="shared" si="1578"/>
        <v>0</v>
      </c>
      <c r="F1526" s="1239">
        <f t="shared" si="1578"/>
        <v>0</v>
      </c>
      <c r="G1526" s="1211">
        <f t="shared" si="1578"/>
        <v>0</v>
      </c>
      <c r="H1526" s="1177">
        <f t="shared" si="1578"/>
        <v>0</v>
      </c>
      <c r="I1526" s="1198">
        <f t="shared" si="1577"/>
        <v>0</v>
      </c>
      <c r="J1526" s="1723"/>
      <c r="K1526" t="s">
        <v>4336</v>
      </c>
    </row>
    <row r="1527" spans="1:11" customFormat="1" x14ac:dyDescent="0.25">
      <c r="A1527" s="3472"/>
      <c r="B1527" s="1181" t="s">
        <v>4311</v>
      </c>
      <c r="C1527" s="1239">
        <f t="shared" ref="C1527:H1527" si="1579">C1524/C308</f>
        <v>0</v>
      </c>
      <c r="D1527" s="1239">
        <f t="shared" si="1579"/>
        <v>0</v>
      </c>
      <c r="E1527" s="1239">
        <f t="shared" si="1579"/>
        <v>0</v>
      </c>
      <c r="F1527" s="1239">
        <f t="shared" si="1579"/>
        <v>0</v>
      </c>
      <c r="G1527" s="1211">
        <f t="shared" si="1579"/>
        <v>0</v>
      </c>
      <c r="H1527" s="1177">
        <f t="shared" si="1579"/>
        <v>0</v>
      </c>
      <c r="I1527" s="1198">
        <f t="shared" si="1577"/>
        <v>0</v>
      </c>
      <c r="J1527" s="1723"/>
      <c r="K1527" t="s">
        <v>4337</v>
      </c>
    </row>
    <row r="1528" spans="1:11" s="325" customFormat="1" x14ac:dyDescent="0.25">
      <c r="A1528" s="3472"/>
      <c r="B1528" s="1203" t="s">
        <v>4338</v>
      </c>
      <c r="C1528" s="1238"/>
      <c r="D1528" s="1238"/>
      <c r="E1528" s="1238"/>
      <c r="F1528" s="1238"/>
      <c r="G1528" s="1206">
        <f t="shared" ref="G1528:H1528" si="1580">G1486/G1499</f>
        <v>0</v>
      </c>
      <c r="H1528" s="1206">
        <f t="shared" si="1580"/>
        <v>0</v>
      </c>
      <c r="I1528" s="1206">
        <f t="shared" si="1577"/>
        <v>0</v>
      </c>
      <c r="J1528" s="1718"/>
      <c r="K1528" s="1220" t="s">
        <v>4339</v>
      </c>
    </row>
    <row r="1529" spans="1:11" s="325" customFormat="1" x14ac:dyDescent="0.25">
      <c r="A1529" s="3472"/>
      <c r="B1529" s="1182" t="s">
        <v>4223</v>
      </c>
      <c r="C1529" s="1239">
        <f t="shared" ref="C1529:H1529" si="1581">C1528/C314</f>
        <v>0</v>
      </c>
      <c r="D1529" s="1239">
        <f t="shared" si="1581"/>
        <v>0</v>
      </c>
      <c r="E1529" s="1239">
        <f t="shared" si="1581"/>
        <v>0</v>
      </c>
      <c r="F1529" s="1239">
        <f t="shared" si="1581"/>
        <v>0</v>
      </c>
      <c r="G1529" s="1214">
        <f t="shared" si="1581"/>
        <v>0</v>
      </c>
      <c r="H1529" s="1199">
        <f t="shared" si="1581"/>
        <v>0</v>
      </c>
      <c r="I1529" s="1198">
        <f t="shared" si="1577"/>
        <v>0</v>
      </c>
      <c r="J1529" s="1723"/>
      <c r="K1529" s="325" t="s">
        <v>4340</v>
      </c>
    </row>
    <row r="1530" spans="1:11" x14ac:dyDescent="0.25">
      <c r="A1530" s="3472"/>
      <c r="B1530" s="1182" t="s">
        <v>4224</v>
      </c>
      <c r="C1530" s="1239">
        <f t="shared" ref="C1530:H1530" si="1582">C1528/C331</f>
        <v>0</v>
      </c>
      <c r="D1530" s="1239">
        <f t="shared" si="1582"/>
        <v>0</v>
      </c>
      <c r="E1530" s="1239">
        <f t="shared" si="1582"/>
        <v>0</v>
      </c>
      <c r="F1530" s="1239">
        <f t="shared" si="1582"/>
        <v>0</v>
      </c>
      <c r="G1530" s="1214">
        <f t="shared" si="1582"/>
        <v>0</v>
      </c>
      <c r="H1530" s="1200">
        <f t="shared" si="1582"/>
        <v>0</v>
      </c>
      <c r="I1530" s="1198">
        <f t="shared" si="1577"/>
        <v>0</v>
      </c>
      <c r="J1530" s="1723"/>
      <c r="K1530" s="325" t="s">
        <v>4341</v>
      </c>
    </row>
    <row r="1531" spans="1:11" x14ac:dyDescent="0.25">
      <c r="A1531" s="3472"/>
      <c r="B1531" s="1182" t="s">
        <v>4311</v>
      </c>
      <c r="C1531" s="1239">
        <f t="shared" ref="C1531:H1531" si="1583">C1528/C334</f>
        <v>0</v>
      </c>
      <c r="D1531" s="1239">
        <f t="shared" si="1583"/>
        <v>0</v>
      </c>
      <c r="E1531" s="1239">
        <f t="shared" si="1583"/>
        <v>0</v>
      </c>
      <c r="F1531" s="1239">
        <f t="shared" si="1583"/>
        <v>0</v>
      </c>
      <c r="G1531" s="1214">
        <f t="shared" si="1583"/>
        <v>0</v>
      </c>
      <c r="H1531" s="1199">
        <f t="shared" si="1583"/>
        <v>0</v>
      </c>
      <c r="I1531" s="1198">
        <f t="shared" si="1577"/>
        <v>0</v>
      </c>
      <c r="J1531" s="1723"/>
      <c r="K1531" s="325" t="s">
        <v>4342</v>
      </c>
    </row>
    <row r="1532" spans="1:11" x14ac:dyDescent="0.25">
      <c r="A1532" s="3472"/>
      <c r="B1532" s="1203" t="s">
        <v>4343</v>
      </c>
      <c r="C1532" s="1238"/>
      <c r="D1532" s="1238"/>
      <c r="E1532" s="1238"/>
      <c r="F1532" s="1238"/>
      <c r="G1532" s="1206">
        <f t="shared" ref="G1532:H1532" si="1584">G1491/G1496</f>
        <v>0</v>
      </c>
      <c r="H1532" s="1206">
        <f t="shared" si="1584"/>
        <v>0</v>
      </c>
      <c r="I1532" s="1206">
        <f t="shared" si="1577"/>
        <v>0</v>
      </c>
      <c r="J1532" s="1718"/>
      <c r="K1532" s="1220" t="s">
        <v>4344</v>
      </c>
    </row>
    <row r="1533" spans="1:11" x14ac:dyDescent="0.25">
      <c r="A1533" s="3472"/>
      <c r="B1533" s="1182" t="s">
        <v>4223</v>
      </c>
      <c r="C1533" s="1239">
        <f t="shared" ref="C1533:H1533" si="1585">C1532/C340</f>
        <v>0</v>
      </c>
      <c r="D1533" s="1239">
        <f t="shared" si="1585"/>
        <v>0</v>
      </c>
      <c r="E1533" s="1239">
        <f t="shared" si="1585"/>
        <v>0</v>
      </c>
      <c r="F1533" s="1239">
        <f t="shared" si="1585"/>
        <v>0</v>
      </c>
      <c r="G1533" s="1214">
        <f t="shared" si="1585"/>
        <v>0</v>
      </c>
      <c r="H1533" s="1199">
        <f t="shared" si="1585"/>
        <v>0</v>
      </c>
      <c r="I1533" s="1198">
        <f t="shared" si="1577"/>
        <v>0</v>
      </c>
      <c r="J1533" s="1723"/>
      <c r="K1533" s="325" t="s">
        <v>4345</v>
      </c>
    </row>
    <row r="1534" spans="1:11" x14ac:dyDescent="0.25">
      <c r="A1534" s="3472"/>
      <c r="B1534" s="1182" t="s">
        <v>4224</v>
      </c>
      <c r="C1534" s="1239">
        <f t="shared" ref="C1534:H1534" si="1586">C1532/C357</f>
        <v>0</v>
      </c>
      <c r="D1534" s="1239">
        <f t="shared" si="1586"/>
        <v>0</v>
      </c>
      <c r="E1534" s="1239">
        <f t="shared" si="1586"/>
        <v>0</v>
      </c>
      <c r="F1534" s="1239">
        <f t="shared" si="1586"/>
        <v>0</v>
      </c>
      <c r="G1534" s="1214">
        <f t="shared" si="1586"/>
        <v>0</v>
      </c>
      <c r="H1534" s="1199">
        <f t="shared" si="1586"/>
        <v>0</v>
      </c>
      <c r="I1534" s="1198">
        <f t="shared" si="1577"/>
        <v>0</v>
      </c>
      <c r="J1534" s="1723"/>
      <c r="K1534" s="325" t="s">
        <v>4346</v>
      </c>
    </row>
    <row r="1535" spans="1:11" ht="15.75" thickBot="1" x14ac:dyDescent="0.3">
      <c r="A1535" s="3473"/>
      <c r="B1535" s="1183" t="s">
        <v>4311</v>
      </c>
      <c r="C1535" s="1242">
        <f t="shared" ref="C1535:H1535" si="1587">C1532/C360</f>
        <v>0</v>
      </c>
      <c r="D1535" s="1242">
        <f t="shared" si="1587"/>
        <v>0</v>
      </c>
      <c r="E1535" s="1242">
        <f t="shared" si="1587"/>
        <v>0</v>
      </c>
      <c r="F1535" s="1242">
        <f t="shared" si="1587"/>
        <v>0</v>
      </c>
      <c r="G1535" s="1219">
        <f t="shared" si="1587"/>
        <v>0</v>
      </c>
      <c r="H1535" s="1201">
        <f t="shared" si="1587"/>
        <v>0</v>
      </c>
      <c r="I1535" s="1202">
        <f t="shared" si="1577"/>
        <v>0</v>
      </c>
      <c r="J1535" s="1723"/>
      <c r="K1535" s="325" t="s">
        <v>4347</v>
      </c>
    </row>
    <row r="1536" spans="1:11" customFormat="1" x14ac:dyDescent="0.25">
      <c r="A1536" s="3471" t="s">
        <v>661</v>
      </c>
      <c r="B1536" s="844" t="s">
        <v>935</v>
      </c>
      <c r="C1536" s="826">
        <f>'BNP avec amende'!B585</f>
        <v>1186</v>
      </c>
      <c r="D1536" s="826">
        <f>BPCE!B631</f>
        <v>196</v>
      </c>
      <c r="E1536" s="1245">
        <f>SG!B561</f>
        <v>834</v>
      </c>
      <c r="F1536" s="826">
        <f>CA!B813</f>
        <v>569</v>
      </c>
      <c r="G1536" s="826">
        <f>CM!B419</f>
        <v>292</v>
      </c>
      <c r="H1536" s="826">
        <f>SUM(C1536:G1536)</f>
        <v>3077</v>
      </c>
      <c r="I1536" s="1222">
        <f>AVERAGE(C1536:G1536)</f>
        <v>615.4</v>
      </c>
      <c r="J1536" s="1715"/>
      <c r="K1536" s="27" t="s">
        <v>4264</v>
      </c>
    </row>
    <row r="1537" spans="1:11" customFormat="1" x14ac:dyDescent="0.25">
      <c r="A1537" s="3472"/>
      <c r="B1537" s="845" t="s">
        <v>4265</v>
      </c>
      <c r="C1537" s="1184">
        <f t="shared" ref="C1537:H1537" si="1588">C1536/C2</f>
        <v>3.0279820261437908E-2</v>
      </c>
      <c r="D1537" s="1185">
        <f t="shared" si="1588"/>
        <v>8.4275701939201097E-3</v>
      </c>
      <c r="E1537" s="1186">
        <f t="shared" si="1588"/>
        <v>3.5394474387811396E-2</v>
      </c>
      <c r="F1537" s="1187">
        <f t="shared" si="1588"/>
        <v>3.5892260140036589E-2</v>
      </c>
      <c r="G1537" s="1188">
        <f t="shared" si="1588"/>
        <v>1.8947505028875478E-2</v>
      </c>
      <c r="H1537" s="1194">
        <f t="shared" si="1588"/>
        <v>2.6242622727117661E-2</v>
      </c>
      <c r="I1537" s="1189">
        <f t="shared" ref="I1537:I1540" si="1589">AVERAGE(C1537:G1537)</f>
        <v>2.5788326002416297E-2</v>
      </c>
      <c r="J1537" s="1716"/>
      <c r="K1537" t="s">
        <v>4266</v>
      </c>
    </row>
    <row r="1538" spans="1:11" customFormat="1" x14ac:dyDescent="0.25">
      <c r="A1538" s="3472"/>
      <c r="B1538" s="845" t="s">
        <v>4267</v>
      </c>
      <c r="C1538" s="1184">
        <f t="shared" ref="C1538:H1538" si="1590">C1536/C19</f>
        <v>4.6199992209107553E-2</v>
      </c>
      <c r="D1538" s="1185">
        <f t="shared" si="1590"/>
        <v>5.0424491896063801E-2</v>
      </c>
      <c r="E1538" s="1186">
        <f t="shared" si="1590"/>
        <v>6.4872433105164898E-2</v>
      </c>
      <c r="F1538" s="1187">
        <f t="shared" si="1590"/>
        <v>6.8836196467457048E-2</v>
      </c>
      <c r="G1538" s="1188">
        <f t="shared" si="1590"/>
        <v>0.12299915754001685</v>
      </c>
      <c r="H1538" s="1194">
        <f t="shared" si="1590"/>
        <v>5.7997511968937307E-2</v>
      </c>
      <c r="I1538" s="1189">
        <f t="shared" si="1589"/>
        <v>7.0666454243562021E-2</v>
      </c>
      <c r="J1538" s="1716"/>
      <c r="K1538" t="s">
        <v>4268</v>
      </c>
    </row>
    <row r="1539" spans="1:11" customFormat="1" x14ac:dyDescent="0.25">
      <c r="A1539" s="3472"/>
      <c r="B1539" s="845" t="s">
        <v>4269</v>
      </c>
      <c r="C1539" s="1184">
        <f t="shared" ref="C1539:H1539" si="1591">C1536/C7</f>
        <v>0.14925748804429903</v>
      </c>
      <c r="D1539" s="1185">
        <f t="shared" si="1591"/>
        <v>0.35831809872029252</v>
      </c>
      <c r="E1539" s="1186">
        <f t="shared" si="1591"/>
        <v>0.34997901804448173</v>
      </c>
      <c r="F1539" s="1187">
        <f t="shared" si="1591"/>
        <v>0.32002249718785153</v>
      </c>
      <c r="G1539" s="1188">
        <f t="shared" si="1591"/>
        <v>0.32957110609480811</v>
      </c>
      <c r="H1539" s="1194">
        <f t="shared" si="1591"/>
        <v>0.22725258493353029</v>
      </c>
      <c r="I1539" s="1189">
        <f t="shared" si="1589"/>
        <v>0.30142964161834657</v>
      </c>
      <c r="J1539" s="1716"/>
      <c r="K1539" t="s">
        <v>4270</v>
      </c>
    </row>
    <row r="1540" spans="1:11" customFormat="1" x14ac:dyDescent="0.25">
      <c r="A1540" s="3472"/>
      <c r="B1540" s="845" t="s">
        <v>4271</v>
      </c>
      <c r="C1540" s="1184">
        <f t="shared" ref="C1540:H1540" si="1592">C1536/C13</f>
        <v>0.4710087370929309</v>
      </c>
      <c r="D1540" s="1185">
        <f t="shared" si="1592"/>
        <v>0.50256410256410255</v>
      </c>
      <c r="E1540" s="1186">
        <f t="shared" si="1592"/>
        <v>0.39154929577464787</v>
      </c>
      <c r="F1540" s="1187">
        <f t="shared" si="1592"/>
        <v>0.36035465484483853</v>
      </c>
      <c r="G1540" s="1188">
        <f t="shared" si="1592"/>
        <v>0.65033407572383073</v>
      </c>
      <c r="H1540" s="1205">
        <f t="shared" si="1592"/>
        <v>0.4354656099632041</v>
      </c>
      <c r="I1540" s="1193">
        <f t="shared" si="1589"/>
        <v>0.47516217320007009</v>
      </c>
      <c r="J1540" s="1717"/>
      <c r="K1540" t="s">
        <v>4272</v>
      </c>
    </row>
    <row r="1541" spans="1:11" customFormat="1" x14ac:dyDescent="0.25">
      <c r="A1541" s="3472"/>
      <c r="B1541" s="1203" t="s">
        <v>4273</v>
      </c>
      <c r="C1541" s="1204">
        <f>'BNP avec amende'!C585</f>
        <v>566</v>
      </c>
      <c r="D1541" s="1204">
        <f>BPCE!C631</f>
        <v>115</v>
      </c>
      <c r="E1541" s="1246">
        <f>SG!C561</f>
        <v>590</v>
      </c>
      <c r="F1541" s="1204">
        <f>CA!C813</f>
        <v>311</v>
      </c>
      <c r="G1541" s="1204">
        <f>CM!C419</f>
        <v>129</v>
      </c>
      <c r="H1541" s="1204">
        <f>SUM(C1541:G1541)</f>
        <v>1711</v>
      </c>
      <c r="I1541" s="1206">
        <f>AVERAGE(C1541:G1541)</f>
        <v>342.2</v>
      </c>
      <c r="J1541" s="1718"/>
      <c r="K1541" s="27" t="s">
        <v>4274</v>
      </c>
    </row>
    <row r="1542" spans="1:11" customFormat="1" x14ac:dyDescent="0.25">
      <c r="A1542" s="3472"/>
      <c r="B1542" s="845" t="s">
        <v>4275</v>
      </c>
      <c r="C1542" s="1184">
        <f t="shared" ref="C1542:H1542" si="1593">C1541/C28</f>
        <v>0.20649398029916088</v>
      </c>
      <c r="D1542" s="1185">
        <f t="shared" si="1593"/>
        <v>1.9409282700421943E-2</v>
      </c>
      <c r="E1542" s="1186">
        <f t="shared" si="1593"/>
        <v>0.13482632541133455</v>
      </c>
      <c r="F1542" s="1187">
        <f t="shared" si="1593"/>
        <v>0.11938579654510556</v>
      </c>
      <c r="G1542" s="1188">
        <f t="shared" si="1593"/>
        <v>1.8826619964973729E-2</v>
      </c>
      <c r="H1542" s="1192">
        <f t="shared" si="1593"/>
        <v>7.6047824347748788E-2</v>
      </c>
      <c r="I1542" s="1193">
        <f t="shared" ref="I1542:I1545" si="1594">AVERAGE(C1542:G1542)</f>
        <v>9.9788400984199346E-2</v>
      </c>
      <c r="J1542" s="1717"/>
      <c r="K1542" t="s">
        <v>4276</v>
      </c>
    </row>
    <row r="1543" spans="1:11" customFormat="1" x14ac:dyDescent="0.25">
      <c r="A1543" s="3472"/>
      <c r="B1543" s="845" t="s">
        <v>4277</v>
      </c>
      <c r="C1543" s="1184">
        <f t="shared" ref="C1543:H1543" si="1595">C1541/C45</f>
        <v>0.14020312112955166</v>
      </c>
      <c r="D1543" s="1185">
        <f t="shared" si="1595"/>
        <v>8.5565476190476192E-2</v>
      </c>
      <c r="E1543" s="1186">
        <f t="shared" si="1595"/>
        <v>0.14713216957605985</v>
      </c>
      <c r="F1543" s="1187">
        <f t="shared" si="1595"/>
        <v>0.12688698490412076</v>
      </c>
      <c r="G1543" s="1188">
        <f t="shared" si="1595"/>
        <v>0.19785276073619631</v>
      </c>
      <c r="H1543" s="1192">
        <f t="shared" si="1595"/>
        <v>0.13694573395229712</v>
      </c>
      <c r="I1543" s="1193">
        <f t="shared" si="1594"/>
        <v>0.13952810250728095</v>
      </c>
      <c r="J1543" s="1717"/>
      <c r="K1543" t="s">
        <v>4278</v>
      </c>
    </row>
    <row r="1544" spans="1:11" customFormat="1" x14ac:dyDescent="0.25">
      <c r="A1544" s="3472"/>
      <c r="B1544" s="845" t="s">
        <v>4279</v>
      </c>
      <c r="C1544" s="1184">
        <f t="shared" ref="C1544:H1544" si="1596">C1541/C33</f>
        <v>-1.3380614657210401</v>
      </c>
      <c r="D1544" s="1185">
        <f t="shared" si="1596"/>
        <v>0.71875</v>
      </c>
      <c r="E1544" s="1186">
        <f t="shared" si="1596"/>
        <v>0.44461190655614169</v>
      </c>
      <c r="F1544" s="1187">
        <f t="shared" si="1596"/>
        <v>0.44365192582025675</v>
      </c>
      <c r="G1544" s="1188">
        <f t="shared" si="1596"/>
        <v>0.44947735191637633</v>
      </c>
      <c r="H1544" s="1192">
        <f t="shared" si="1596"/>
        <v>0.83382066276803124</v>
      </c>
      <c r="I1544" s="1193">
        <f t="shared" si="1594"/>
        <v>0.14368594371434693</v>
      </c>
      <c r="J1544" s="1717"/>
      <c r="K1544" t="s">
        <v>4280</v>
      </c>
    </row>
    <row r="1545" spans="1:11" customFormat="1" x14ac:dyDescent="0.25">
      <c r="A1545" s="3472"/>
      <c r="B1545" s="845" t="s">
        <v>4281</v>
      </c>
      <c r="C1545" s="1184">
        <f t="shared" ref="C1545:H1545" si="1597">C1541/C39</f>
        <v>-0.26685525695426687</v>
      </c>
      <c r="D1545" s="1185">
        <f t="shared" si="1597"/>
        <v>0.70121951219512191</v>
      </c>
      <c r="E1545" s="1186">
        <f t="shared" si="1597"/>
        <v>0.4888152444076222</v>
      </c>
      <c r="F1545" s="1187">
        <f t="shared" si="1597"/>
        <v>0.4889937106918239</v>
      </c>
      <c r="G1545" s="1188">
        <f t="shared" si="1597"/>
        <v>0.84313725490196079</v>
      </c>
      <c r="H1545" s="1192">
        <f t="shared" si="1597"/>
        <v>43.871794871794869</v>
      </c>
      <c r="I1545" s="1193">
        <f t="shared" si="1594"/>
        <v>0.45106209304845235</v>
      </c>
      <c r="J1545" s="1717"/>
      <c r="K1545" t="s">
        <v>4282</v>
      </c>
    </row>
    <row r="1546" spans="1:11" customFormat="1" x14ac:dyDescent="0.25">
      <c r="A1546" s="3472"/>
      <c r="B1546" s="1203" t="s">
        <v>4283</v>
      </c>
      <c r="C1546" s="1204">
        <f>'BNP avec amende'!F585</f>
        <v>-130</v>
      </c>
      <c r="D1546" s="1204">
        <f>BPCE!F631</f>
        <v>-7</v>
      </c>
      <c r="E1546" s="1246">
        <f>SG!F561</f>
        <v>-122</v>
      </c>
      <c r="F1546" s="1204">
        <f>CA!F813</f>
        <v>-53</v>
      </c>
      <c r="G1546" s="1204">
        <f>CM!G419</f>
        <v>-21</v>
      </c>
      <c r="H1546" s="1204">
        <f>SUM(C1546:G1546)</f>
        <v>-333</v>
      </c>
      <c r="I1546" s="1206">
        <f>AVERAGE(C1546:G1546)</f>
        <v>-66.599999999999994</v>
      </c>
      <c r="J1546" s="1719"/>
      <c r="K1546" s="1178" t="s">
        <v>4284</v>
      </c>
    </row>
    <row r="1547" spans="1:11" customFormat="1" x14ac:dyDescent="0.25">
      <c r="A1547" s="3472"/>
      <c r="B1547" s="845" t="s">
        <v>4285</v>
      </c>
      <c r="C1547" s="1184">
        <f t="shared" ref="C1547:H1547" si="1598">C1546/C54</f>
        <v>4.9205147615442847E-2</v>
      </c>
      <c r="D1547" s="1185">
        <f t="shared" si="1598"/>
        <v>3.6591740721380033E-3</v>
      </c>
      <c r="E1547" s="1186">
        <f t="shared" si="1598"/>
        <v>8.8341781317885587E-2</v>
      </c>
      <c r="F1547" s="1187">
        <f t="shared" si="1598"/>
        <v>0.11300639658848614</v>
      </c>
      <c r="G1547" s="1188">
        <f t="shared" si="1598"/>
        <v>1.3852242744063324E-2</v>
      </c>
      <c r="H1547" s="1194">
        <f t="shared" si="1598"/>
        <v>4.2040146446155786E-2</v>
      </c>
      <c r="I1547" s="1193">
        <f t="shared" ref="I1547:I1550" si="1599">AVERAGE(C1547:G1547)</f>
        <v>5.3612948467603186E-2</v>
      </c>
      <c r="J1547" s="1717"/>
      <c r="K1547" t="s">
        <v>4286</v>
      </c>
    </row>
    <row r="1548" spans="1:11" customFormat="1" x14ac:dyDescent="0.25">
      <c r="A1548" s="3472"/>
      <c r="B1548" s="845" t="s">
        <v>4287</v>
      </c>
      <c r="C1548" s="1184">
        <f t="shared" ref="C1548:H1548" si="1600">C1546/C71</f>
        <v>7.3947667804323089E-2</v>
      </c>
      <c r="D1548" s="1185">
        <f t="shared" si="1600"/>
        <v>1.5730337078651686E-2</v>
      </c>
      <c r="E1548" s="1186">
        <f t="shared" si="1600"/>
        <v>0.11630123927550047</v>
      </c>
      <c r="F1548" s="1187">
        <f t="shared" si="1600"/>
        <v>7.9104477611940296E-2</v>
      </c>
      <c r="G1548" s="1188">
        <f t="shared" si="1600"/>
        <v>0.17355371900826447</v>
      </c>
      <c r="H1548" s="1194">
        <f t="shared" si="1600"/>
        <v>8.2364580756863717E-2</v>
      </c>
      <c r="I1548" s="1193">
        <f t="shared" si="1599"/>
        <v>9.1727488155735989E-2</v>
      </c>
      <c r="J1548" s="1717"/>
      <c r="K1548" t="s">
        <v>4288</v>
      </c>
    </row>
    <row r="1549" spans="1:11" customFormat="1" x14ac:dyDescent="0.25">
      <c r="A1549" s="3472"/>
      <c r="B1549" s="845" t="s">
        <v>4289</v>
      </c>
      <c r="C1549" s="1195">
        <v>0.21</v>
      </c>
      <c r="D1549" s="2494">
        <v>0.21</v>
      </c>
      <c r="E1549" s="1197">
        <v>0.21</v>
      </c>
      <c r="F1549" s="1187">
        <v>0.21</v>
      </c>
      <c r="G1549" s="1188">
        <v>0.21</v>
      </c>
      <c r="H1549" s="1190">
        <f>E1549</f>
        <v>0.21</v>
      </c>
      <c r="I1549" s="1191">
        <f t="shared" si="1599"/>
        <v>0.21000000000000002</v>
      </c>
      <c r="J1549" s="1720"/>
      <c r="K1549" t="s">
        <v>4290</v>
      </c>
    </row>
    <row r="1550" spans="1:11" customFormat="1" x14ac:dyDescent="0.25">
      <c r="A1550" s="3472"/>
      <c r="B1550" s="845" t="s">
        <v>4291</v>
      </c>
      <c r="C1550" s="1184">
        <f>C1546/C1541</f>
        <v>-0.22968197879858657</v>
      </c>
      <c r="D1550" s="1185">
        <f t="shared" ref="D1550:H1550" si="1601">D1546/D1541</f>
        <v>-6.0869565217391307E-2</v>
      </c>
      <c r="E1550" s="1186">
        <f t="shared" si="1601"/>
        <v>-0.20677966101694914</v>
      </c>
      <c r="F1550" s="1187">
        <f t="shared" si="1601"/>
        <v>-0.17041800643086816</v>
      </c>
      <c r="G1550" s="1188">
        <f t="shared" si="1601"/>
        <v>-0.16279069767441862</v>
      </c>
      <c r="H1550" s="1205">
        <f t="shared" si="1601"/>
        <v>-0.1946230274693162</v>
      </c>
      <c r="I1550" s="1191">
        <f t="shared" si="1599"/>
        <v>-0.16610798182764275</v>
      </c>
      <c r="J1550" s="1720"/>
      <c r="K1550" t="s">
        <v>4292</v>
      </c>
    </row>
    <row r="1551" spans="1:11" customFormat="1" x14ac:dyDescent="0.25">
      <c r="A1551" s="3472"/>
      <c r="B1551" s="1203" t="s">
        <v>10</v>
      </c>
      <c r="C1551" s="1204">
        <f>'BNP avec amende'!G585</f>
        <v>3664</v>
      </c>
      <c r="D1551" s="1204">
        <f>BPCE!G631</f>
        <v>272</v>
      </c>
      <c r="E1551" s="1246">
        <f>SG!G561</f>
        <v>1275</v>
      </c>
      <c r="F1551" s="1204">
        <f>CA!G813</f>
        <v>1315</v>
      </c>
      <c r="G1551" s="1204">
        <f>CM!H419</f>
        <v>831</v>
      </c>
      <c r="H1551" s="1204">
        <f>SUM(C1551:G1551)</f>
        <v>7357</v>
      </c>
      <c r="I1551" s="1204">
        <f>AVERAGE(C1551:G1551)</f>
        <v>1471.4</v>
      </c>
      <c r="J1551" s="1721"/>
      <c r="K1551" s="27" t="s">
        <v>4293</v>
      </c>
    </row>
    <row r="1552" spans="1:11" customFormat="1" x14ac:dyDescent="0.25">
      <c r="A1552" s="3472"/>
      <c r="B1552" s="845" t="s">
        <v>4294</v>
      </c>
      <c r="C1552" s="1184">
        <f t="shared" ref="C1552:H1552" si="1602">C1551/C80</f>
        <v>2.0400550102169786E-2</v>
      </c>
      <c r="D1552" s="1185">
        <f t="shared" si="1602"/>
        <v>2.6356844543067278E-3</v>
      </c>
      <c r="E1552" s="1186">
        <f t="shared" si="1602"/>
        <v>9.3595842142353766E-3</v>
      </c>
      <c r="F1552" s="1187">
        <f t="shared" si="1602"/>
        <v>1.8121184560475147E-2</v>
      </c>
      <c r="G1552" s="1188">
        <f t="shared" si="1602"/>
        <v>1.0622659116184536E-2</v>
      </c>
      <c r="H1552" s="1194">
        <f t="shared" si="1602"/>
        <v>1.2911049415431485E-2</v>
      </c>
      <c r="I1552" s="1189">
        <f t="shared" ref="I1552:I1553" si="1603">AVERAGE(C1552:G1552)</f>
        <v>1.2227932489474316E-2</v>
      </c>
      <c r="J1552" s="1716"/>
      <c r="K1552" t="s">
        <v>4295</v>
      </c>
    </row>
    <row r="1553" spans="1:11" customFormat="1" x14ac:dyDescent="0.25">
      <c r="A1553" s="3472"/>
      <c r="B1553" s="845" t="s">
        <v>4296</v>
      </c>
      <c r="C1553" s="1184">
        <f t="shared" ref="C1553:H1553" si="1604">C1551/C97</f>
        <v>2.9873624133713819E-2</v>
      </c>
      <c r="D1553" s="1185">
        <f t="shared" si="1604"/>
        <v>2.5917103382563124E-2</v>
      </c>
      <c r="E1553" s="1186">
        <f t="shared" si="1604"/>
        <v>1.5208445160135982E-2</v>
      </c>
      <c r="F1553" s="1187">
        <f t="shared" si="1604"/>
        <v>3.810048096424639E-2</v>
      </c>
      <c r="G1553" s="1188">
        <f t="shared" si="1604"/>
        <v>6.7021533994676988E-2</v>
      </c>
      <c r="H1553" s="1194">
        <f t="shared" si="1604"/>
        <v>2.7878723573569592E-2</v>
      </c>
      <c r="I1553" s="1189">
        <f t="shared" si="1603"/>
        <v>3.5224237527067256E-2</v>
      </c>
      <c r="J1553" s="1716"/>
      <c r="K1553" t="s">
        <v>4297</v>
      </c>
    </row>
    <row r="1554" spans="1:11" customFormat="1" x14ac:dyDescent="0.25">
      <c r="A1554" s="3472"/>
      <c r="B1554" s="1203" t="s">
        <v>14</v>
      </c>
      <c r="C1554" s="1204">
        <f>'BNP avec amende'!J585</f>
        <v>35</v>
      </c>
      <c r="D1554" s="1204">
        <f>BPCE!J631</f>
        <v>21</v>
      </c>
      <c r="E1554" s="1246">
        <f>SG!J561</f>
        <v>27</v>
      </c>
      <c r="F1554" s="1204">
        <f>CA!J813</f>
        <v>37</v>
      </c>
      <c r="G1554" s="1204">
        <f>CM!K419</f>
        <v>29</v>
      </c>
      <c r="H1554" s="1204">
        <f>SUM(C1554:G1554)</f>
        <v>149</v>
      </c>
      <c r="I1554" s="1221">
        <f>AVERAGE(C1554:G1554)</f>
        <v>29.8</v>
      </c>
      <c r="J1554" s="1722"/>
      <c r="K1554" s="27" t="s">
        <v>4298</v>
      </c>
    </row>
    <row r="1555" spans="1:11" customFormat="1" x14ac:dyDescent="0.25">
      <c r="A1555" s="3472"/>
      <c r="B1555" s="845" t="s">
        <v>4299</v>
      </c>
      <c r="C1555" s="1184">
        <f t="shared" ref="C1555:H1555" si="1605">C1554/C106</f>
        <v>4.2270531400966184E-2</v>
      </c>
      <c r="D1555" s="1185">
        <f t="shared" si="1605"/>
        <v>2.9453015427769985E-2</v>
      </c>
      <c r="E1555" s="1186">
        <f t="shared" si="1605"/>
        <v>3.5340314136125657E-2</v>
      </c>
      <c r="F1555" s="1187">
        <f t="shared" si="1605"/>
        <v>3.8947368421052633E-2</v>
      </c>
      <c r="G1555" s="1188">
        <f t="shared" si="1605"/>
        <v>6.236559139784946E-2</v>
      </c>
      <c r="H1555" s="1194">
        <f t="shared" si="1605"/>
        <v>4.0053763440860216E-2</v>
      </c>
      <c r="I1555" s="1189">
        <f t="shared" ref="I1555:I1558" si="1606">AVERAGE(C1555:G1555)</f>
        <v>4.1675364156752784E-2</v>
      </c>
      <c r="J1555" s="1716"/>
      <c r="K1555" t="s">
        <v>4300</v>
      </c>
    </row>
    <row r="1556" spans="1:11" customFormat="1" x14ac:dyDescent="0.25">
      <c r="A1556" s="3472"/>
      <c r="B1556" s="845" t="s">
        <v>4301</v>
      </c>
      <c r="C1556" s="1184">
        <f t="shared" ref="C1556:H1556" si="1607">C1554/C123</f>
        <v>5.2238805970149252E-2</v>
      </c>
      <c r="D1556" s="1185">
        <f t="shared" si="1607"/>
        <v>7.1672354948805458E-2</v>
      </c>
      <c r="E1556" s="1186">
        <f t="shared" si="1607"/>
        <v>5.9734513274336286E-2</v>
      </c>
      <c r="F1556" s="1187">
        <f t="shared" si="1607"/>
        <v>0.11280487804878049</v>
      </c>
      <c r="G1556" s="1188">
        <f t="shared" si="1607"/>
        <v>0.26126126126126126</v>
      </c>
      <c r="H1556" s="1194">
        <f t="shared" si="1607"/>
        <v>8.0366774541531821E-2</v>
      </c>
      <c r="I1556" s="1189">
        <f t="shared" si="1606"/>
        <v>0.11154236270066656</v>
      </c>
      <c r="J1556" s="1716"/>
      <c r="K1556" t="s">
        <v>4302</v>
      </c>
    </row>
    <row r="1557" spans="1:11" customFormat="1" x14ac:dyDescent="0.25">
      <c r="A1557" s="3472"/>
      <c r="B1557" s="845" t="s">
        <v>4303</v>
      </c>
      <c r="C1557" s="1184">
        <f t="shared" ref="C1557:H1557" si="1608">C1554/C111</f>
        <v>0.17499999999999999</v>
      </c>
      <c r="D1557" s="1185">
        <f t="shared" si="1608"/>
        <v>0.25925925925925924</v>
      </c>
      <c r="E1557" s="1186">
        <f t="shared" si="1608"/>
        <v>0.19852941176470587</v>
      </c>
      <c r="F1557" s="1187">
        <f t="shared" si="1608"/>
        <v>0.23270440251572327</v>
      </c>
      <c r="G1557" s="1188">
        <f t="shared" si="1608"/>
        <v>0.44615384615384618</v>
      </c>
      <c r="H1557" s="1194">
        <f t="shared" si="1608"/>
        <v>0.23244929797191888</v>
      </c>
      <c r="I1557" s="1189">
        <f t="shared" si="1606"/>
        <v>0.26232938393870692</v>
      </c>
      <c r="J1557" s="1716"/>
      <c r="K1557" t="s">
        <v>4304</v>
      </c>
    </row>
    <row r="1558" spans="1:11" customFormat="1" x14ac:dyDescent="0.25">
      <c r="A1558" s="3472"/>
      <c r="B1558" s="845" t="s">
        <v>4305</v>
      </c>
      <c r="C1558" s="1184">
        <f t="shared" ref="C1558:H1558" si="1609">C1554/C117</f>
        <v>0.37634408602150538</v>
      </c>
      <c r="D1558" s="1185">
        <f t="shared" si="1609"/>
        <v>0.44680851063829785</v>
      </c>
      <c r="E1558" s="1186">
        <f t="shared" si="1609"/>
        <v>0.25714285714285712</v>
      </c>
      <c r="F1558" s="1187">
        <f t="shared" si="1609"/>
        <v>0.37373737373737376</v>
      </c>
      <c r="G1558" s="1188">
        <f t="shared" si="1609"/>
        <v>0.61702127659574468</v>
      </c>
      <c r="H1558" s="1205">
        <f t="shared" si="1609"/>
        <v>0.38107416879795397</v>
      </c>
      <c r="I1558" s="1193">
        <f t="shared" si="1606"/>
        <v>0.41421082082715577</v>
      </c>
      <c r="J1558" s="1717"/>
      <c r="K1558" t="s">
        <v>4306</v>
      </c>
    </row>
    <row r="1559" spans="1:11" customFormat="1" x14ac:dyDescent="0.25">
      <c r="A1559" s="3472"/>
      <c r="B1559" s="1203" t="s">
        <v>4307</v>
      </c>
      <c r="C1559" s="1206">
        <f>C1536/C1551</f>
        <v>0.32368995633187775</v>
      </c>
      <c r="D1559" s="1206">
        <f t="shared" ref="D1559:E1559" si="1610">D1536/D1551</f>
        <v>0.72058823529411764</v>
      </c>
      <c r="E1559" s="1206">
        <f t="shared" si="1610"/>
        <v>0.65411764705882358</v>
      </c>
      <c r="F1559" s="1206">
        <f>F1536/F1551</f>
        <v>0.43269961977186311</v>
      </c>
      <c r="G1559" s="1206">
        <f t="shared" ref="G1559" si="1611">G1536/G1551</f>
        <v>0.35138387484957884</v>
      </c>
      <c r="H1559" s="1206">
        <f>H1536/H1551</f>
        <v>0.41824113089574555</v>
      </c>
      <c r="I1559" s="1206">
        <f>AVERAGE(C1559:G1559)</f>
        <v>0.49649586666125217</v>
      </c>
      <c r="J1559" s="1718"/>
      <c r="K1559" s="27" t="s">
        <v>4308</v>
      </c>
    </row>
    <row r="1560" spans="1:11" customFormat="1" x14ac:dyDescent="0.25">
      <c r="A1560" s="3472"/>
      <c r="B1560" s="845" t="s">
        <v>4223</v>
      </c>
      <c r="C1560" s="1207">
        <f t="shared" ref="C1560:H1560" si="1612">C1559/C132</f>
        <v>1.4842648903971161</v>
      </c>
      <c r="D1560" s="1208">
        <f t="shared" si="1612"/>
        <v>3.1974882957439759</v>
      </c>
      <c r="E1560" s="1209">
        <f t="shared" si="1612"/>
        <v>3.7816289247099766</v>
      </c>
      <c r="F1560" s="1210">
        <f t="shared" si="1612"/>
        <v>1.980679575347555</v>
      </c>
      <c r="G1560" s="1211">
        <f t="shared" si="1612"/>
        <v>1.7836875702814681</v>
      </c>
      <c r="H1560" s="1177">
        <f t="shared" si="1612"/>
        <v>2.0325708532841702</v>
      </c>
      <c r="I1560" s="1198">
        <f>AVERAGE(C1560:G1560)</f>
        <v>2.4455498512960183</v>
      </c>
      <c r="J1560" s="1723"/>
      <c r="K1560" t="s">
        <v>4309</v>
      </c>
    </row>
    <row r="1561" spans="1:11" customFormat="1" x14ac:dyDescent="0.25">
      <c r="A1561" s="3472"/>
      <c r="B1561" s="845" t="s">
        <v>4224</v>
      </c>
      <c r="C1561" s="1207">
        <f t="shared" ref="C1561:H1561" si="1613">C1559/C135</f>
        <v>1.5465144771962449</v>
      </c>
      <c r="D1561" s="1208">
        <f t="shared" si="1613"/>
        <v>1.945606773710256</v>
      </c>
      <c r="E1561" s="1209">
        <f t="shared" si="1613"/>
        <v>4.2655532779384311</v>
      </c>
      <c r="F1561" s="1210">
        <f t="shared" si="1613"/>
        <v>1.8067015094127854</v>
      </c>
      <c r="G1561" s="1211">
        <f t="shared" si="1613"/>
        <v>1.8352184769418398</v>
      </c>
      <c r="H1561" s="1177">
        <f t="shared" si="1613"/>
        <v>2.080350336552776</v>
      </c>
      <c r="I1561" s="1198">
        <f t="shared" ref="I1561:I1562" si="1614">AVERAGE(C1561:G1561)</f>
        <v>2.2799189030399116</v>
      </c>
      <c r="J1561" s="1723"/>
      <c r="K1561" t="s">
        <v>4310</v>
      </c>
    </row>
    <row r="1562" spans="1:11" customFormat="1" x14ac:dyDescent="0.25">
      <c r="A1562" s="3472"/>
      <c r="B1562" s="845" t="s">
        <v>4311</v>
      </c>
      <c r="C1562" s="1207">
        <f t="shared" ref="C1562:H1562" si="1615">C1559/C152</f>
        <v>1.722998441744015</v>
      </c>
      <c r="D1562" s="1208">
        <f t="shared" si="1615"/>
        <v>1.9039494540331103</v>
      </c>
      <c r="E1562" s="1209">
        <f t="shared" si="1615"/>
        <v>4.9333948921877546</v>
      </c>
      <c r="F1562" s="1210">
        <f t="shared" si="1615"/>
        <v>1.9800942834504647</v>
      </c>
      <c r="G1562" s="1211">
        <f t="shared" si="1615"/>
        <v>2.1423081402119486</v>
      </c>
      <c r="H1562" s="1177">
        <f t="shared" si="1615"/>
        <v>2.338409724227934</v>
      </c>
      <c r="I1562" s="1198">
        <f t="shared" si="1614"/>
        <v>2.5365490423254586</v>
      </c>
      <c r="J1562" s="1723"/>
      <c r="K1562" t="s">
        <v>4312</v>
      </c>
    </row>
    <row r="1563" spans="1:11" customFormat="1" x14ac:dyDescent="0.25">
      <c r="A1563" s="3472"/>
      <c r="B1563" s="1203" t="s">
        <v>4313</v>
      </c>
      <c r="C1563" s="1206">
        <f>C1541/C1551</f>
        <v>0.1544759825327511</v>
      </c>
      <c r="D1563" s="1206">
        <f t="shared" ref="D1563:E1563" si="1616">D1541/D1551</f>
        <v>0.42279411764705882</v>
      </c>
      <c r="E1563" s="1206">
        <f t="shared" si="1616"/>
        <v>0.46274509803921571</v>
      </c>
      <c r="F1563" s="1206">
        <f>F1541/F1551</f>
        <v>0.23650190114068442</v>
      </c>
      <c r="G1563" s="1206">
        <f t="shared" ref="G1563" si="1617">G1541/G1551</f>
        <v>0.1552346570397112</v>
      </c>
      <c r="H1563" s="1206">
        <f>H1541/H1551</f>
        <v>0.2325676226722849</v>
      </c>
      <c r="I1563" s="1206">
        <f>AVERAGE(C1563:G1563)</f>
        <v>0.28635035127988423</v>
      </c>
      <c r="J1563" s="1718"/>
      <c r="K1563" s="27" t="s">
        <v>4314</v>
      </c>
    </row>
    <row r="1564" spans="1:11" s="1" customFormat="1" x14ac:dyDescent="0.25">
      <c r="A1564" s="3472"/>
      <c r="B1564" s="845" t="s">
        <v>4223</v>
      </c>
      <c r="C1564" s="1207">
        <f t="shared" ref="C1564:H1564" si="1618">C1563/C158</f>
        <v>10.121980988992958</v>
      </c>
      <c r="D1564" s="1208">
        <f t="shared" si="1618"/>
        <v>7.3640388433854556</v>
      </c>
      <c r="E1564" s="1209">
        <f t="shared" si="1618"/>
        <v>14.405161845359718</v>
      </c>
      <c r="F1564" s="1210">
        <f t="shared" si="1618"/>
        <v>6.5881894280522246</v>
      </c>
      <c r="G1564" s="1211">
        <f t="shared" si="1618"/>
        <v>1.7723076452947415</v>
      </c>
      <c r="H1564" s="1177">
        <f t="shared" si="1618"/>
        <v>5.8901350231728848</v>
      </c>
      <c r="I1564" s="1198">
        <f t="shared" ref="I1564:I1566" si="1619">AVERAGE(C1564:G1564)</f>
        <v>8.0503357502170196</v>
      </c>
      <c r="J1564" s="1723"/>
      <c r="K1564" t="s">
        <v>4315</v>
      </c>
    </row>
    <row r="1565" spans="1:11" s="1" customFormat="1" x14ac:dyDescent="0.25">
      <c r="A1565" s="3472"/>
      <c r="B1565" s="845" t="s">
        <v>4224</v>
      </c>
      <c r="C1565" s="1207">
        <f t="shared" ref="C1565:H1565" si="1620">C1563/C175</f>
        <v>4.6932076437061987</v>
      </c>
      <c r="D1565" s="1208">
        <f t="shared" si="1620"/>
        <v>3.3015061493347337</v>
      </c>
      <c r="E1565" s="1209">
        <f t="shared" si="1620"/>
        <v>9.6743728913011591</v>
      </c>
      <c r="F1565" s="1210">
        <f t="shared" si="1620"/>
        <v>3.3303250167154559</v>
      </c>
      <c r="G1565" s="1211">
        <f t="shared" si="1620"/>
        <v>2.952077473367146</v>
      </c>
      <c r="H1565" s="1177">
        <f t="shared" si="1620"/>
        <v>4.9121952657161261</v>
      </c>
      <c r="I1565" s="1198">
        <f t="shared" si="1619"/>
        <v>4.7902978348849388</v>
      </c>
      <c r="J1565" s="1723"/>
      <c r="K1565" t="s">
        <v>4316</v>
      </c>
    </row>
    <row r="1566" spans="1:11" s="1" customFormat="1" x14ac:dyDescent="0.25">
      <c r="A1566" s="3472"/>
      <c r="B1566" s="845" t="s">
        <v>4311</v>
      </c>
      <c r="C1566" s="1207">
        <f t="shared" ref="C1566:H1566" si="1621">C1563/C178</f>
        <v>3.2678943838486698</v>
      </c>
      <c r="D1566" s="1208">
        <f t="shared" si="1621"/>
        <v>3.151315952901431</v>
      </c>
      <c r="E1566" s="1209">
        <f t="shared" si="1621"/>
        <v>13.623298473321494</v>
      </c>
      <c r="F1566" s="1210">
        <f t="shared" si="1621"/>
        <v>4.0124236827810975</v>
      </c>
      <c r="G1566" s="1211">
        <f t="shared" si="1621"/>
        <v>3.8583255031897536</v>
      </c>
      <c r="H1566" s="1177">
        <f t="shared" si="1621"/>
        <v>4.920513506883216</v>
      </c>
      <c r="I1566" s="1198">
        <f t="shared" si="1619"/>
        <v>5.5826515992084893</v>
      </c>
      <c r="J1566" s="1723"/>
      <c r="K1566" t="s">
        <v>4317</v>
      </c>
    </row>
    <row r="1567" spans="1:11" customFormat="1" x14ac:dyDescent="0.25">
      <c r="A1567" s="3472"/>
      <c r="B1567" s="1203" t="s">
        <v>4318</v>
      </c>
      <c r="C1567" s="1206">
        <f>C1541/C1536</f>
        <v>0.47723440134907252</v>
      </c>
      <c r="D1567" s="1206">
        <f t="shared" ref="D1567:E1567" si="1622">D1541/D1536</f>
        <v>0.58673469387755106</v>
      </c>
      <c r="E1567" s="1206">
        <f t="shared" si="1622"/>
        <v>0.70743405275779381</v>
      </c>
      <c r="F1567" s="1206">
        <f>F1541/F1536</f>
        <v>0.54657293497363801</v>
      </c>
      <c r="G1567" s="1206">
        <f t="shared" ref="G1567" si="1623">G1541/G1536</f>
        <v>0.44178082191780821</v>
      </c>
      <c r="H1567" s="1206">
        <f>H1541/H1536</f>
        <v>0.55606109847253815</v>
      </c>
      <c r="I1567" s="1206">
        <f>AVERAGE(C1567:G1567)</f>
        <v>0.55195138097517271</v>
      </c>
      <c r="J1567" s="1718"/>
      <c r="K1567" s="27" t="s">
        <v>4319</v>
      </c>
    </row>
    <row r="1568" spans="1:11" customFormat="1" x14ac:dyDescent="0.25">
      <c r="A1568" s="3472"/>
      <c r="B1568" s="1181" t="s">
        <v>4223</v>
      </c>
      <c r="C1568" s="1207">
        <f t="shared" ref="C1568:H1568" si="1624">C1567/C210</f>
        <v>6.8195246377382244</v>
      </c>
      <c r="D1568" s="1208">
        <f t="shared" si="1624"/>
        <v>2.3030698355291488</v>
      </c>
      <c r="E1568" s="1209">
        <f t="shared" si="1624"/>
        <v>3.8092478485219141</v>
      </c>
      <c r="F1568" s="1210">
        <f t="shared" si="1624"/>
        <v>3.3262267708779589</v>
      </c>
      <c r="G1568" s="1211">
        <f t="shared" si="1624"/>
        <v>0.99362000095962377</v>
      </c>
      <c r="H1568" s="1177">
        <f t="shared" si="1624"/>
        <v>2.8978743907774587</v>
      </c>
      <c r="I1568" s="1198">
        <f t="shared" ref="I1568:I1570" si="1625">AVERAGE(C1568:G1568)</f>
        <v>3.4503378187253739</v>
      </c>
      <c r="J1568" s="1723"/>
      <c r="K1568" t="s">
        <v>4320</v>
      </c>
    </row>
    <row r="1569" spans="1:11" customFormat="1" x14ac:dyDescent="0.25">
      <c r="A1569" s="3472"/>
      <c r="B1569" s="1181" t="s">
        <v>4224</v>
      </c>
      <c r="C1569" s="1207">
        <f t="shared" ref="C1569:H1569" si="1626">C1567/C227</f>
        <v>3.0347001033024625</v>
      </c>
      <c r="D1569" s="1208">
        <f t="shared" si="1626"/>
        <v>1.6969030915937804</v>
      </c>
      <c r="E1569" s="1209">
        <f t="shared" si="1626"/>
        <v>2.2680229880933163</v>
      </c>
      <c r="F1569" s="1210">
        <f t="shared" si="1626"/>
        <v>1.8433177806985279</v>
      </c>
      <c r="G1569" s="1211">
        <f t="shared" si="1626"/>
        <v>1.6085700479031853</v>
      </c>
      <c r="H1569" s="1177">
        <f t="shared" si="1626"/>
        <v>2.3612346340933281</v>
      </c>
      <c r="I1569" s="1198">
        <f t="shared" si="1625"/>
        <v>2.0903028023182544</v>
      </c>
      <c r="J1569" s="1723"/>
      <c r="K1569" t="s">
        <v>4321</v>
      </c>
    </row>
    <row r="1570" spans="1:11" customFormat="1" x14ac:dyDescent="0.25">
      <c r="A1570" s="3472"/>
      <c r="B1570" s="1181" t="s">
        <v>4311</v>
      </c>
      <c r="C1570" s="1207">
        <f t="shared" ref="C1570:H1570" si="1627">C1567/C230</f>
        <v>1.896632234061056</v>
      </c>
      <c r="D1570" s="1208">
        <f t="shared" si="1627"/>
        <v>1.6551468560397133</v>
      </c>
      <c r="E1570" s="1209">
        <f t="shared" si="1627"/>
        <v>2.761444962553997</v>
      </c>
      <c r="F1570" s="1210">
        <f t="shared" si="1627"/>
        <v>2.0263801154908365</v>
      </c>
      <c r="G1570" s="1211">
        <f t="shared" si="1627"/>
        <v>1.8010133233252017</v>
      </c>
      <c r="H1570" s="1177">
        <f t="shared" si="1627"/>
        <v>2.1042135840877103</v>
      </c>
      <c r="I1570" s="1198">
        <f t="shared" si="1625"/>
        <v>2.0281234982941609</v>
      </c>
      <c r="J1570" s="1723"/>
      <c r="K1570" t="s">
        <v>4322</v>
      </c>
    </row>
    <row r="1571" spans="1:11" customFormat="1" x14ac:dyDescent="0.25">
      <c r="A1571" s="3472"/>
      <c r="B1571" s="1203" t="s">
        <v>4323</v>
      </c>
      <c r="C1571" s="1206">
        <f>C1546/C1536</f>
        <v>-0.10961214165261383</v>
      </c>
      <c r="D1571" s="1206">
        <f>D1546/D1536</f>
        <v>-3.5714285714285712E-2</v>
      </c>
      <c r="E1571" s="1206">
        <f t="shared" ref="E1571" si="1628">E1546/E1536</f>
        <v>-0.14628297362110312</v>
      </c>
      <c r="F1571" s="1206">
        <f>F1546/F1536</f>
        <v>-9.3145869947275917E-2</v>
      </c>
      <c r="G1571" s="1206">
        <f t="shared" ref="G1571" si="1629">G1546/G1536</f>
        <v>-7.1917808219178078E-2</v>
      </c>
      <c r="H1571" s="1206">
        <f>H1546/H1536</f>
        <v>-0.10822229444263894</v>
      </c>
      <c r="I1571" s="1206">
        <f>AVERAGE(C1571:G1571)</f>
        <v>-9.1334615830891336E-2</v>
      </c>
      <c r="J1571" s="1718"/>
      <c r="K1571" s="27" t="s">
        <v>4324</v>
      </c>
    </row>
    <row r="1572" spans="1:11" customFormat="1" x14ac:dyDescent="0.25">
      <c r="A1572" s="3472"/>
      <c r="B1572" s="1181" t="s">
        <v>4223</v>
      </c>
      <c r="C1572" s="1207">
        <f t="shared" ref="C1572:H1572" si="1630">C1571/C236</f>
        <v>1.6250145209120284</v>
      </c>
      <c r="D1572" s="1208">
        <f t="shared" si="1630"/>
        <v>0.43419087446792615</v>
      </c>
      <c r="E1572" s="1209">
        <f t="shared" si="1630"/>
        <v>2.4959201357234271</v>
      </c>
      <c r="F1572" s="1210">
        <f t="shared" si="1630"/>
        <v>3.1484892884310556</v>
      </c>
      <c r="G1572" s="1211">
        <f t="shared" si="1630"/>
        <v>0.73108531824917766</v>
      </c>
      <c r="H1572" s="1177">
        <f t="shared" si="1630"/>
        <v>1.6019796071188359</v>
      </c>
      <c r="I1572" s="1198">
        <f t="shared" ref="I1572:I1574" si="1631">AVERAGE(C1572:G1572)</f>
        <v>1.686940027556723</v>
      </c>
      <c r="J1572" s="1723"/>
      <c r="K1572" t="s">
        <v>4325</v>
      </c>
    </row>
    <row r="1573" spans="1:11" customFormat="1" x14ac:dyDescent="0.25">
      <c r="A1573" s="3472"/>
      <c r="B1573" s="1181" t="s">
        <v>4224</v>
      </c>
      <c r="C1573" s="1207">
        <f t="shared" ref="C1573:H1573" si="1632">C1571/C253</f>
        <v>1.6005991401389361</v>
      </c>
      <c r="D1573" s="1208">
        <f t="shared" si="1632"/>
        <v>0.31195826645264846</v>
      </c>
      <c r="E1573" s="1209">
        <f t="shared" si="1632"/>
        <v>1.792768263939849</v>
      </c>
      <c r="F1573" s="1210">
        <f t="shared" si="1632"/>
        <v>1.1491697925137057</v>
      </c>
      <c r="G1573" s="1211">
        <f t="shared" si="1632"/>
        <v>1.4110155100192459</v>
      </c>
      <c r="H1573" s="1177">
        <f t="shared" si="1632"/>
        <v>1.4201398984317997</v>
      </c>
      <c r="I1573" s="1198">
        <f t="shared" si="1631"/>
        <v>1.2531021946128771</v>
      </c>
      <c r="J1573" s="1723"/>
      <c r="K1573" t="s">
        <v>4326</v>
      </c>
    </row>
    <row r="1574" spans="1:11" customFormat="1" x14ac:dyDescent="0.25">
      <c r="A1574" s="3472"/>
      <c r="B1574" s="1181" t="s">
        <v>4311</v>
      </c>
      <c r="C1574" s="1207">
        <f t="shared" ref="C1574:H1574" si="1633">C1571/C256</f>
        <v>1.5072732434387746</v>
      </c>
      <c r="D1574" s="1208">
        <f t="shared" si="1633"/>
        <v>0.28266756939742721</v>
      </c>
      <c r="E1574" s="1209">
        <f t="shared" si="1633"/>
        <v>1.7629707511321209</v>
      </c>
      <c r="F1574" s="1210">
        <f t="shared" si="1633"/>
        <v>1.0869251874423134</v>
      </c>
      <c r="G1574" s="1211">
        <f t="shared" si="1633"/>
        <v>1.3050451052455729</v>
      </c>
      <c r="H1574" s="1177">
        <f t="shared" si="1633"/>
        <v>1.3288675396539573</v>
      </c>
      <c r="I1574" s="1198">
        <f t="shared" si="1631"/>
        <v>1.1889763713312418</v>
      </c>
      <c r="J1574" s="1723"/>
      <c r="K1574" t="s">
        <v>4327</v>
      </c>
    </row>
    <row r="1575" spans="1:11" customFormat="1" x14ac:dyDescent="0.25">
      <c r="A1575" s="3472"/>
      <c r="B1575" s="1203" t="s">
        <v>4328</v>
      </c>
      <c r="C1575" s="1212">
        <f>C1551/C1554</f>
        <v>104.68571428571428</v>
      </c>
      <c r="D1575" s="1212">
        <f t="shared" ref="D1575:E1575" si="1634">D1551/D1554</f>
        <v>12.952380952380953</v>
      </c>
      <c r="E1575" s="1212">
        <f t="shared" si="1634"/>
        <v>47.222222222222221</v>
      </c>
      <c r="F1575" s="1212">
        <f>F1551/F1554</f>
        <v>35.54054054054054</v>
      </c>
      <c r="G1575" s="1212">
        <f t="shared" ref="G1575" si="1635">G1551/G1554</f>
        <v>28.655172413793103</v>
      </c>
      <c r="H1575" s="1212">
        <f>H1551/H1554</f>
        <v>49.375838926174495</v>
      </c>
      <c r="I1575" s="1212">
        <f>AVERAGE(C1575:G1575)</f>
        <v>45.811206082930219</v>
      </c>
      <c r="J1575" s="1724"/>
      <c r="K1575" s="27" t="s">
        <v>4329</v>
      </c>
    </row>
    <row r="1576" spans="1:11" customFormat="1" x14ac:dyDescent="0.25">
      <c r="A1576" s="3472"/>
      <c r="B1576" s="1181" t="s">
        <v>4223</v>
      </c>
      <c r="C1576" s="1207">
        <f t="shared" ref="C1576:H1576" si="1636">C1575/C262</f>
        <v>0.48261872813133094</v>
      </c>
      <c r="D1576" s="1208">
        <f t="shared" si="1636"/>
        <v>8.9487762662890338E-2</v>
      </c>
      <c r="E1576" s="1209">
        <f t="shared" si="1636"/>
        <v>0.26484156813614174</v>
      </c>
      <c r="F1576" s="1210">
        <f t="shared" si="1636"/>
        <v>0.46527365763382134</v>
      </c>
      <c r="G1576" s="1211">
        <f t="shared" si="1636"/>
        <v>0.17032884444916579</v>
      </c>
      <c r="H1576" s="1177">
        <f t="shared" si="1636"/>
        <v>0.32234297869399409</v>
      </c>
      <c r="I1576" s="1198">
        <f t="shared" ref="I1576:I1578" si="1637">AVERAGE(C1576:G1576)</f>
        <v>0.29451011220266998</v>
      </c>
      <c r="J1576" s="1723"/>
      <c r="K1576" t="s">
        <v>4330</v>
      </c>
    </row>
    <row r="1577" spans="1:11" customFormat="1" x14ac:dyDescent="0.25">
      <c r="A1577" s="3472"/>
      <c r="B1577" s="1181" t="s">
        <v>4224</v>
      </c>
      <c r="C1577" s="1207">
        <f t="shared" ref="C1577:H1577" si="1638">C1575/C279</f>
        <v>0.5718665191310931</v>
      </c>
      <c r="D1577" s="1208">
        <f t="shared" si="1638"/>
        <v>0.36160529957576171</v>
      </c>
      <c r="E1577" s="1209">
        <f t="shared" si="1638"/>
        <v>0.25460063749560974</v>
      </c>
      <c r="F1577" s="1210">
        <f t="shared" si="1638"/>
        <v>0.33775561503440049</v>
      </c>
      <c r="G1577" s="1211">
        <f t="shared" si="1638"/>
        <v>0.25653069908307397</v>
      </c>
      <c r="H1577" s="1177">
        <f t="shared" si="1638"/>
        <v>0.34689364768723502</v>
      </c>
      <c r="I1577" s="1198">
        <f t="shared" si="1637"/>
        <v>0.35647175406398779</v>
      </c>
      <c r="J1577" s="1723"/>
      <c r="K1577" t="s">
        <v>4331</v>
      </c>
    </row>
    <row r="1578" spans="1:11" customFormat="1" x14ac:dyDescent="0.25">
      <c r="A1578" s="3472"/>
      <c r="B1578" s="1181" t="s">
        <v>4311</v>
      </c>
      <c r="C1578" s="1207">
        <f t="shared" ref="C1578:H1578" si="1639">C1575/C282</f>
        <v>0.52148686501627672</v>
      </c>
      <c r="D1578" s="1208">
        <f t="shared" si="1639"/>
        <v>0.31115068123566708</v>
      </c>
      <c r="E1578" s="1209">
        <f t="shared" si="1639"/>
        <v>0.18891758523094929</v>
      </c>
      <c r="F1578" s="1210">
        <f t="shared" si="1639"/>
        <v>0.20230216744194515</v>
      </c>
      <c r="G1578" s="1211">
        <f t="shared" si="1639"/>
        <v>0.14529739098704617</v>
      </c>
      <c r="H1578" s="1177">
        <f t="shared" si="1639"/>
        <v>0.27110056633450114</v>
      </c>
      <c r="I1578" s="1198">
        <f t="shared" si="1637"/>
        <v>0.27383093798237684</v>
      </c>
      <c r="J1578" s="1723"/>
      <c r="K1578" t="s">
        <v>4332</v>
      </c>
    </row>
    <row r="1579" spans="1:11" customFormat="1" x14ac:dyDescent="0.25">
      <c r="A1579" s="3472"/>
      <c r="B1579" s="1203" t="s">
        <v>4333</v>
      </c>
      <c r="C1579" s="1213">
        <f>C1536/C1554</f>
        <v>33.885714285714286</v>
      </c>
      <c r="D1579" s="1213">
        <f t="shared" ref="D1579:E1579" si="1640">D1536/D1554</f>
        <v>9.3333333333333339</v>
      </c>
      <c r="E1579" s="1213">
        <f t="shared" si="1640"/>
        <v>30.888888888888889</v>
      </c>
      <c r="F1579" s="1213">
        <f>F1536/F1554</f>
        <v>15.378378378378379</v>
      </c>
      <c r="G1579" s="1213">
        <f t="shared" ref="G1579" si="1641">G1536/G1554</f>
        <v>10.068965517241379</v>
      </c>
      <c r="H1579" s="1213">
        <f>H1536/H1554</f>
        <v>20.651006711409394</v>
      </c>
      <c r="I1579" s="1213">
        <f>AVERAGE(C1579:G1579)</f>
        <v>19.911056080711255</v>
      </c>
      <c r="J1579" s="1725"/>
      <c r="K1579" s="27" t="s">
        <v>4334</v>
      </c>
    </row>
    <row r="1580" spans="1:11" customFormat="1" x14ac:dyDescent="0.25">
      <c r="A1580" s="3472"/>
      <c r="B1580" s="1181" t="s">
        <v>4223</v>
      </c>
      <c r="C1580" s="1207">
        <f t="shared" ref="C1580:H1580" si="1642">C1579/C288</f>
        <v>0.71633403361344539</v>
      </c>
      <c r="D1580" s="1208">
        <f t="shared" si="1642"/>
        <v>0.28613607372690658</v>
      </c>
      <c r="E1580" s="1209">
        <f t="shared" si="1642"/>
        <v>1.0015325345291819</v>
      </c>
      <c r="F1580" s="1210">
        <f t="shared" si="1642"/>
        <v>0.92155803062256103</v>
      </c>
      <c r="G1580" s="1211">
        <f t="shared" si="1642"/>
        <v>0.30381344270438265</v>
      </c>
      <c r="H1580" s="1177">
        <f t="shared" si="1642"/>
        <v>0.65518494325421273</v>
      </c>
      <c r="I1580" s="1198">
        <f t="shared" ref="I1580:I1590" si="1643">AVERAGE(C1580:G1580)</f>
        <v>0.64587482303929555</v>
      </c>
      <c r="J1580" s="1723"/>
      <c r="K1580" t="s">
        <v>4335</v>
      </c>
    </row>
    <row r="1581" spans="1:11" customFormat="1" x14ac:dyDescent="0.25">
      <c r="A1581" s="3472"/>
      <c r="B1581" s="1181" t="s">
        <v>4224</v>
      </c>
      <c r="C1581" s="1207">
        <f t="shared" ref="C1581:H1581" si="1644">C1579/C305</f>
        <v>0.8843998508600589</v>
      </c>
      <c r="D1581" s="1208">
        <f t="shared" si="1644"/>
        <v>0.70354172026412831</v>
      </c>
      <c r="E1581" s="1209">
        <f t="shared" si="1644"/>
        <v>1.0860125838346124</v>
      </c>
      <c r="F1581" s="1210">
        <f t="shared" si="1644"/>
        <v>0.61022357949529493</v>
      </c>
      <c r="G1581" s="1211">
        <f t="shared" si="1644"/>
        <v>0.47078987886006446</v>
      </c>
      <c r="H1581" s="1177">
        <f t="shared" si="1644"/>
        <v>0.72166031671415942</v>
      </c>
      <c r="I1581" s="1198">
        <f t="shared" si="1643"/>
        <v>0.75099352266283181</v>
      </c>
      <c r="J1581" s="1723"/>
      <c r="K1581" t="s">
        <v>4336</v>
      </c>
    </row>
    <row r="1582" spans="1:11" customFormat="1" x14ac:dyDescent="0.25">
      <c r="A1582" s="3472"/>
      <c r="B1582" s="1181" t="s">
        <v>4311</v>
      </c>
      <c r="C1582" s="1207">
        <f t="shared" ref="C1582:H1582" si="1645">C1579/C308</f>
        <v>0.89852105581301644</v>
      </c>
      <c r="D1582" s="1208">
        <f t="shared" si="1645"/>
        <v>0.59241516966067864</v>
      </c>
      <c r="E1582" s="1209">
        <f t="shared" si="1645"/>
        <v>0.93200505002281009</v>
      </c>
      <c r="F1582" s="1210">
        <f t="shared" si="1645"/>
        <v>0.40057736528143434</v>
      </c>
      <c r="G1582" s="1211">
        <f t="shared" si="1645"/>
        <v>0.31127178346310713</v>
      </c>
      <c r="H1582" s="1177">
        <f t="shared" si="1645"/>
        <v>0.63394420056029754</v>
      </c>
      <c r="I1582" s="1198">
        <f t="shared" si="1643"/>
        <v>0.62695808484820925</v>
      </c>
      <c r="J1582" s="1723"/>
      <c r="K1582" t="s">
        <v>4337</v>
      </c>
    </row>
    <row r="1583" spans="1:11" s="325" customFormat="1" x14ac:dyDescent="0.25">
      <c r="A1583" s="3472"/>
      <c r="B1583" s="1203" t="s">
        <v>4338</v>
      </c>
      <c r="C1583" s="1206">
        <f>C1541/C1554</f>
        <v>16.171428571428571</v>
      </c>
      <c r="D1583" s="1206">
        <f t="shared" ref="D1583:H1583" si="1646">D1541/D1554</f>
        <v>5.4761904761904763</v>
      </c>
      <c r="E1583" s="1206">
        <f t="shared" si="1646"/>
        <v>21.851851851851851</v>
      </c>
      <c r="F1583" s="1206">
        <f t="shared" si="1646"/>
        <v>8.4054054054054053</v>
      </c>
      <c r="G1583" s="1206">
        <f t="shared" si="1646"/>
        <v>4.4482758620689653</v>
      </c>
      <c r="H1583" s="1206">
        <f t="shared" si="1646"/>
        <v>11.483221476510067</v>
      </c>
      <c r="I1583" s="1206">
        <f t="shared" si="1643"/>
        <v>11.270630433389053</v>
      </c>
      <c r="J1583" s="1718"/>
      <c r="K1583" s="1220" t="s">
        <v>4339</v>
      </c>
    </row>
    <row r="1584" spans="1:11" s="325" customFormat="1" x14ac:dyDescent="0.25">
      <c r="A1584" s="3472"/>
      <c r="B1584" s="1182" t="s">
        <v>4223</v>
      </c>
      <c r="C1584" s="1207">
        <f t="shared" ref="C1584:H1584" si="1647">C1583/C314</f>
        <v>4.8850575910772918</v>
      </c>
      <c r="D1584" s="1208">
        <f t="shared" si="1647"/>
        <v>0.65899136025718308</v>
      </c>
      <c r="E1584" s="1209">
        <f t="shared" si="1647"/>
        <v>3.815085652379985</v>
      </c>
      <c r="F1584" s="1210">
        <f t="shared" si="1647"/>
        <v>3.0653109923743322</v>
      </c>
      <c r="G1584" s="1214">
        <f t="shared" si="1647"/>
        <v>0.30187511323147531</v>
      </c>
      <c r="H1584" s="1199">
        <f t="shared" si="1647"/>
        <v>1.8986436682793659</v>
      </c>
      <c r="I1584" s="1198">
        <f t="shared" si="1643"/>
        <v>2.5452641418640534</v>
      </c>
      <c r="J1584" s="1723"/>
      <c r="K1584" s="325" t="s">
        <v>4340</v>
      </c>
    </row>
    <row r="1585" spans="1:11" x14ac:dyDescent="0.25">
      <c r="A1585" s="3472"/>
      <c r="B1585" s="1182" t="s">
        <v>4224</v>
      </c>
      <c r="C1585" s="1207">
        <f t="shared" ref="C1585:H1585" si="1648">C1583/C331</f>
        <v>2.6838883187657028</v>
      </c>
      <c r="D1585" s="1208">
        <f t="shared" si="1648"/>
        <v>1.193842120181406</v>
      </c>
      <c r="E1585" s="1209">
        <f t="shared" si="1648"/>
        <v>2.4631015054955205</v>
      </c>
      <c r="F1585" s="1210">
        <f t="shared" si="1648"/>
        <v>1.1248359742851786</v>
      </c>
      <c r="G1585" s="1214">
        <f t="shared" si="1648"/>
        <v>0.7572984979902686</v>
      </c>
      <c r="H1585" s="1200">
        <f t="shared" si="1648"/>
        <v>1.7040093338762339</v>
      </c>
      <c r="I1585" s="1198">
        <f t="shared" si="1643"/>
        <v>1.6445932833436152</v>
      </c>
      <c r="J1585" s="1723"/>
      <c r="K1585" s="325" t="s">
        <v>4341</v>
      </c>
    </row>
    <row r="1586" spans="1:11" x14ac:dyDescent="0.25">
      <c r="A1586" s="3472"/>
      <c r="B1586" s="1182" t="s">
        <v>4311</v>
      </c>
      <c r="C1586" s="1207">
        <f t="shared" ref="C1586:H1586" si="1649">C1583/C334</f>
        <v>1.70416399743754</v>
      </c>
      <c r="D1586" s="1208">
        <f t="shared" si="1649"/>
        <v>0.98053410553410558</v>
      </c>
      <c r="E1586" s="1209">
        <f t="shared" si="1649"/>
        <v>2.5736806504603749</v>
      </c>
      <c r="F1586" s="1210">
        <f t="shared" si="1649"/>
        <v>0.81172200772200775</v>
      </c>
      <c r="G1586" s="1214">
        <f t="shared" si="1649"/>
        <v>0.56060462919225318</v>
      </c>
      <c r="H1586" s="1199">
        <f t="shared" si="1649"/>
        <v>1.3339539983726021</v>
      </c>
      <c r="I1586" s="1198">
        <f t="shared" si="1643"/>
        <v>1.3261410780692562</v>
      </c>
      <c r="J1586" s="1723"/>
      <c r="K1586" s="325" t="s">
        <v>4342</v>
      </c>
    </row>
    <row r="1587" spans="1:11" x14ac:dyDescent="0.25">
      <c r="A1587" s="3472"/>
      <c r="B1587" s="1203" t="s">
        <v>4343</v>
      </c>
      <c r="C1587" s="1206">
        <f>C1546/C1551</f>
        <v>-3.5480349344978165E-2</v>
      </c>
      <c r="D1587" s="1265"/>
      <c r="E1587" s="1206">
        <f t="shared" ref="E1587:H1587" si="1650">E1546/E1551</f>
        <v>-9.5686274509803923E-2</v>
      </c>
      <c r="F1587" s="1206">
        <f t="shared" si="1650"/>
        <v>-4.0304182509505702E-2</v>
      </c>
      <c r="G1587" s="1206">
        <f t="shared" si="1650"/>
        <v>-2.5270758122743681E-2</v>
      </c>
      <c r="H1587" s="1206">
        <f t="shared" si="1650"/>
        <v>-4.5263014815821664E-2</v>
      </c>
      <c r="I1587" s="1206">
        <f t="shared" si="1643"/>
        <v>-4.918539112175787E-2</v>
      </c>
      <c r="J1587" s="1718"/>
      <c r="K1587" s="1220" t="s">
        <v>4344</v>
      </c>
    </row>
    <row r="1588" spans="1:11" x14ac:dyDescent="0.25">
      <c r="A1588" s="3472"/>
      <c r="B1588" s="1182" t="s">
        <v>4223</v>
      </c>
      <c r="C1588" s="1207">
        <f t="shared" ref="C1588:H1588" si="1651">C1587/C340</f>
        <v>2.411951999775213</v>
      </c>
      <c r="D1588" s="1266">
        <f t="shared" si="1651"/>
        <v>0</v>
      </c>
      <c r="E1588" s="1209">
        <f t="shared" si="1651"/>
        <v>9.4386437790177631</v>
      </c>
      <c r="F1588" s="1210">
        <f t="shared" si="1651"/>
        <v>6.2361484267959497</v>
      </c>
      <c r="G1588" s="1214">
        <f t="shared" si="1651"/>
        <v>1.3040277949763295</v>
      </c>
      <c r="H1588" s="1199">
        <f t="shared" si="1651"/>
        <v>3.2561370569853723</v>
      </c>
      <c r="I1588" s="1198">
        <f t="shared" si="1643"/>
        <v>3.8781544001130506</v>
      </c>
      <c r="J1588" s="1723"/>
      <c r="K1588" s="325" t="s">
        <v>4345</v>
      </c>
    </row>
    <row r="1589" spans="1:11" x14ac:dyDescent="0.25">
      <c r="A1589" s="3472"/>
      <c r="B1589" s="1182" t="s">
        <v>4224</v>
      </c>
      <c r="C1589" s="1207">
        <f t="shared" ref="C1589:H1589" si="1652">C1587/C357</f>
        <v>2.475349742412726</v>
      </c>
      <c r="D1589" s="1266">
        <f t="shared" si="1652"/>
        <v>0</v>
      </c>
      <c r="E1589" s="1209">
        <f t="shared" si="1652"/>
        <v>7.6471485448326142</v>
      </c>
      <c r="F1589" s="1210">
        <f t="shared" si="1652"/>
        <v>2.0762067987060893</v>
      </c>
      <c r="G1589" s="1214">
        <f t="shared" si="1652"/>
        <v>2.5895217352388342</v>
      </c>
      <c r="H1589" s="1199">
        <f t="shared" si="1652"/>
        <v>2.9543885156546197</v>
      </c>
      <c r="I1589" s="1198">
        <f t="shared" si="1643"/>
        <v>2.9576453642380529</v>
      </c>
      <c r="J1589" s="1723"/>
      <c r="K1589" s="325" t="s">
        <v>4346</v>
      </c>
    </row>
    <row r="1590" spans="1:11" ht="15.75" thickBot="1" x14ac:dyDescent="0.3">
      <c r="A1590" s="3473"/>
      <c r="B1590" s="1183" t="s">
        <v>4311</v>
      </c>
      <c r="C1590" s="1215">
        <f t="shared" ref="C1590:H1590" si="1653">C1587/C360</f>
        <v>2.5970294497274553</v>
      </c>
      <c r="D1590" s="1269">
        <f t="shared" si="1653"/>
        <v>0</v>
      </c>
      <c r="E1590" s="1217">
        <f t="shared" si="1653"/>
        <v>8.6974308987116142</v>
      </c>
      <c r="F1590" s="1218">
        <f t="shared" si="1653"/>
        <v>2.1522143501928497</v>
      </c>
      <c r="G1590" s="1219">
        <f t="shared" si="1653"/>
        <v>2.7958087523113497</v>
      </c>
      <c r="H1590" s="1201">
        <f t="shared" si="1653"/>
        <v>3.1074367769376634</v>
      </c>
      <c r="I1590" s="1202">
        <f t="shared" si="1643"/>
        <v>3.2484966901886536</v>
      </c>
      <c r="J1590" s="1723"/>
      <c r="K1590" s="325" t="s">
        <v>4347</v>
      </c>
    </row>
    <row r="1591" spans="1:11" customFormat="1" x14ac:dyDescent="0.25">
      <c r="A1591" s="3471" t="s">
        <v>1736</v>
      </c>
      <c r="B1591" s="844" t="s">
        <v>935</v>
      </c>
      <c r="C1591" s="1235"/>
      <c r="D1591" s="826">
        <f>BPCE!B655</f>
        <v>1</v>
      </c>
      <c r="E1591" s="1245">
        <f>SG!B590</f>
        <v>0</v>
      </c>
      <c r="F1591" s="1235"/>
      <c r="G1591" s="1235"/>
      <c r="H1591" s="826">
        <f>SUM(C1591:G1591)</f>
        <v>1</v>
      </c>
      <c r="I1591" s="1222">
        <f>AVERAGE(C1591:G1591)</f>
        <v>0.5</v>
      </c>
      <c r="J1591" s="1715"/>
      <c r="K1591" s="27" t="s">
        <v>4264</v>
      </c>
    </row>
    <row r="1592" spans="1:11" customFormat="1" x14ac:dyDescent="0.25">
      <c r="A1592" s="3472"/>
      <c r="B1592" s="845" t="s">
        <v>4265</v>
      </c>
      <c r="C1592" s="1236">
        <f t="shared" ref="C1592:H1592" si="1654">C1591/C2</f>
        <v>0</v>
      </c>
      <c r="D1592" s="1185">
        <f t="shared" si="1654"/>
        <v>4.2997807111837293E-5</v>
      </c>
      <c r="E1592" s="1186">
        <f t="shared" si="1654"/>
        <v>0</v>
      </c>
      <c r="F1592" s="1236">
        <f t="shared" si="1654"/>
        <v>0</v>
      </c>
      <c r="G1592" s="1236">
        <f t="shared" si="1654"/>
        <v>0</v>
      </c>
      <c r="H1592" s="1194">
        <f t="shared" si="1654"/>
        <v>8.5286391703339821E-6</v>
      </c>
      <c r="I1592" s="1189">
        <f t="shared" ref="I1592:I1595" si="1655">AVERAGE(C1592:G1592)</f>
        <v>8.599561422367458E-6</v>
      </c>
      <c r="J1592" s="1716"/>
      <c r="K1592" t="s">
        <v>4266</v>
      </c>
    </row>
    <row r="1593" spans="1:11" customFormat="1" x14ac:dyDescent="0.25">
      <c r="A1593" s="3472"/>
      <c r="B1593" s="845" t="s">
        <v>4267</v>
      </c>
      <c r="C1593" s="1236">
        <f t="shared" ref="C1593:H1593" si="1656">C1591/C19</f>
        <v>0</v>
      </c>
      <c r="D1593" s="1185">
        <f t="shared" si="1656"/>
        <v>2.5726781579624391E-4</v>
      </c>
      <c r="E1593" s="1186">
        <f t="shared" si="1656"/>
        <v>0</v>
      </c>
      <c r="F1593" s="1236">
        <f t="shared" si="1656"/>
        <v>0</v>
      </c>
      <c r="G1593" s="1236">
        <f t="shared" si="1656"/>
        <v>0</v>
      </c>
      <c r="H1593" s="1194">
        <f t="shared" si="1656"/>
        <v>1.8848720171900328E-5</v>
      </c>
      <c r="I1593" s="1189">
        <f t="shared" si="1655"/>
        <v>5.1453563159248784E-5</v>
      </c>
      <c r="J1593" s="1716"/>
      <c r="K1593" t="s">
        <v>4268</v>
      </c>
    </row>
    <row r="1594" spans="1:11" customFormat="1" x14ac:dyDescent="0.25">
      <c r="A1594" s="3472"/>
      <c r="B1594" s="845" t="s">
        <v>4269</v>
      </c>
      <c r="C1594" s="1236">
        <f t="shared" ref="C1594:H1594" si="1657">C1591/C7</f>
        <v>0</v>
      </c>
      <c r="D1594" s="1185">
        <f t="shared" si="1657"/>
        <v>1.8281535648994515E-3</v>
      </c>
      <c r="E1594" s="1186">
        <f t="shared" si="1657"/>
        <v>0</v>
      </c>
      <c r="F1594" s="1236">
        <f t="shared" si="1657"/>
        <v>0</v>
      </c>
      <c r="G1594" s="1236">
        <f t="shared" si="1657"/>
        <v>0</v>
      </c>
      <c r="H1594" s="1194">
        <f t="shared" si="1657"/>
        <v>7.3855243722304278E-5</v>
      </c>
      <c r="I1594" s="1189">
        <f t="shared" si="1655"/>
        <v>3.6563071297989033E-4</v>
      </c>
      <c r="J1594" s="1716"/>
      <c r="K1594" t="s">
        <v>4270</v>
      </c>
    </row>
    <row r="1595" spans="1:11" customFormat="1" x14ac:dyDescent="0.25">
      <c r="A1595" s="3472"/>
      <c r="B1595" s="845" t="s">
        <v>4271</v>
      </c>
      <c r="C1595" s="1236">
        <f t="shared" ref="C1595:H1595" si="1658">C1591/C13</f>
        <v>0</v>
      </c>
      <c r="D1595" s="1185">
        <f t="shared" si="1658"/>
        <v>2.5641025641025641E-3</v>
      </c>
      <c r="E1595" s="1186">
        <f t="shared" si="1658"/>
        <v>0</v>
      </c>
      <c r="F1595" s="1236">
        <f t="shared" si="1658"/>
        <v>0</v>
      </c>
      <c r="G1595" s="1236">
        <f t="shared" si="1658"/>
        <v>0</v>
      </c>
      <c r="H1595" s="1205">
        <f t="shared" si="1658"/>
        <v>1.415227851684121E-4</v>
      </c>
      <c r="I1595" s="1193">
        <f t="shared" si="1655"/>
        <v>5.1282051282051282E-4</v>
      </c>
      <c r="J1595" s="1717"/>
      <c r="K1595" t="s">
        <v>4272</v>
      </c>
    </row>
    <row r="1596" spans="1:11" customFormat="1" x14ac:dyDescent="0.25">
      <c r="A1596" s="3472"/>
      <c r="B1596" s="1203" t="s">
        <v>4273</v>
      </c>
      <c r="C1596" s="1237"/>
      <c r="D1596" s="1204">
        <f>BPCE!C655</f>
        <v>1</v>
      </c>
      <c r="E1596" s="1246">
        <f>SG!C590</f>
        <v>0</v>
      </c>
      <c r="F1596" s="1237"/>
      <c r="G1596" s="1237"/>
      <c r="H1596" s="1204">
        <f>SUM(C1596:G1596)</f>
        <v>1</v>
      </c>
      <c r="I1596" s="1206">
        <f>AVERAGE(C1596:G1596)</f>
        <v>0.5</v>
      </c>
      <c r="J1596" s="1718"/>
      <c r="K1596" s="27" t="s">
        <v>4274</v>
      </c>
    </row>
    <row r="1597" spans="1:11" customFormat="1" x14ac:dyDescent="0.25">
      <c r="A1597" s="3472"/>
      <c r="B1597" s="845" t="s">
        <v>4275</v>
      </c>
      <c r="C1597" s="1236">
        <f t="shared" ref="C1597:H1597" si="1659">C1596/C28</f>
        <v>0</v>
      </c>
      <c r="D1597" s="1185">
        <f t="shared" si="1659"/>
        <v>1.6877637130801687E-4</v>
      </c>
      <c r="E1597" s="1186">
        <f t="shared" si="1659"/>
        <v>0</v>
      </c>
      <c r="F1597" s="1236">
        <f t="shared" si="1659"/>
        <v>0</v>
      </c>
      <c r="G1597" s="1236">
        <f t="shared" si="1659"/>
        <v>0</v>
      </c>
      <c r="H1597" s="1192">
        <f t="shared" si="1659"/>
        <v>4.4446419840881815E-5</v>
      </c>
      <c r="I1597" s="1193">
        <f t="shared" ref="I1597:I1600" si="1660">AVERAGE(C1597:G1597)</f>
        <v>3.3755274261603375E-5</v>
      </c>
      <c r="J1597" s="1717"/>
      <c r="K1597" t="s">
        <v>4276</v>
      </c>
    </row>
    <row r="1598" spans="1:11" customFormat="1" x14ac:dyDescent="0.25">
      <c r="A1598" s="3472"/>
      <c r="B1598" s="845" t="s">
        <v>4277</v>
      </c>
      <c r="C1598" s="1236">
        <f t="shared" ref="C1598:H1598" si="1661">C1596/C45</f>
        <v>0</v>
      </c>
      <c r="D1598" s="1185">
        <f t="shared" si="1661"/>
        <v>7.4404761904761901E-4</v>
      </c>
      <c r="E1598" s="1186">
        <f t="shared" si="1661"/>
        <v>0</v>
      </c>
      <c r="F1598" s="1236">
        <f t="shared" si="1661"/>
        <v>0</v>
      </c>
      <c r="G1598" s="1236">
        <f t="shared" si="1661"/>
        <v>0</v>
      </c>
      <c r="H1598" s="1192">
        <f t="shared" si="1661"/>
        <v>8.0038418440851611E-5</v>
      </c>
      <c r="I1598" s="1193">
        <f t="shared" si="1660"/>
        <v>1.488095238095238E-4</v>
      </c>
      <c r="J1598" s="1717"/>
      <c r="K1598" t="s">
        <v>4278</v>
      </c>
    </row>
    <row r="1599" spans="1:11" customFormat="1" x14ac:dyDescent="0.25">
      <c r="A1599" s="3472"/>
      <c r="B1599" s="845" t="s">
        <v>4279</v>
      </c>
      <c r="C1599" s="1236">
        <f t="shared" ref="C1599:H1599" si="1662">C1596/C33</f>
        <v>0</v>
      </c>
      <c r="D1599" s="1185">
        <f t="shared" si="1662"/>
        <v>6.2500000000000003E-3</v>
      </c>
      <c r="E1599" s="1186">
        <f t="shared" si="1662"/>
        <v>0</v>
      </c>
      <c r="F1599" s="1236">
        <f t="shared" si="1662"/>
        <v>0</v>
      </c>
      <c r="G1599" s="1236">
        <f t="shared" si="1662"/>
        <v>0</v>
      </c>
      <c r="H1599" s="1192">
        <f t="shared" si="1662"/>
        <v>4.8732943469785572E-4</v>
      </c>
      <c r="I1599" s="1193">
        <f t="shared" si="1660"/>
        <v>1.25E-3</v>
      </c>
      <c r="J1599" s="1717"/>
      <c r="K1599" t="s">
        <v>4280</v>
      </c>
    </row>
    <row r="1600" spans="1:11" customFormat="1" x14ac:dyDescent="0.25">
      <c r="A1600" s="3472"/>
      <c r="B1600" s="845" t="s">
        <v>4281</v>
      </c>
      <c r="C1600" s="1236">
        <f t="shared" ref="C1600:H1600" si="1663">C1596/C39</f>
        <v>0</v>
      </c>
      <c r="D1600" s="1185">
        <f t="shared" si="1663"/>
        <v>6.0975609756097563E-3</v>
      </c>
      <c r="E1600" s="1186">
        <f t="shared" si="1663"/>
        <v>0</v>
      </c>
      <c r="F1600" s="1236">
        <f t="shared" si="1663"/>
        <v>0</v>
      </c>
      <c r="G1600" s="1236">
        <f t="shared" si="1663"/>
        <v>0</v>
      </c>
      <c r="H1600" s="1192">
        <f t="shared" si="1663"/>
        <v>2.564102564102564E-2</v>
      </c>
      <c r="I1600" s="1193">
        <f t="shared" si="1660"/>
        <v>1.2195121951219512E-3</v>
      </c>
      <c r="J1600" s="1717"/>
      <c r="K1600" t="s">
        <v>4282</v>
      </c>
    </row>
    <row r="1601" spans="1:11" customFormat="1" x14ac:dyDescent="0.25">
      <c r="A1601" s="3472"/>
      <c r="B1601" s="1203" t="s">
        <v>4283</v>
      </c>
      <c r="C1601" s="1237"/>
      <c r="D1601" s="1264"/>
      <c r="E1601" s="1246">
        <f>SG!F590</f>
        <v>0</v>
      </c>
      <c r="F1601" s="1237"/>
      <c r="G1601" s="1237"/>
      <c r="H1601" s="1204">
        <f>SUM(C1601:G1601)</f>
        <v>0</v>
      </c>
      <c r="I1601" s="1206">
        <f>AVERAGE(C1601:G1601)</f>
        <v>0</v>
      </c>
      <c r="J1601" s="1719"/>
      <c r="K1601" s="1178" t="s">
        <v>4284</v>
      </c>
    </row>
    <row r="1602" spans="1:11" customFormat="1" x14ac:dyDescent="0.25">
      <c r="A1602" s="3472"/>
      <c r="B1602" s="845" t="s">
        <v>4285</v>
      </c>
      <c r="C1602" s="1236">
        <f t="shared" ref="C1602:H1602" si="1664">C1601/C54</f>
        <v>0</v>
      </c>
      <c r="D1602" s="1263">
        <f t="shared" si="1664"/>
        <v>0</v>
      </c>
      <c r="E1602" s="1186">
        <f t="shared" si="1664"/>
        <v>0</v>
      </c>
      <c r="F1602" s="1236">
        <f t="shared" si="1664"/>
        <v>0</v>
      </c>
      <c r="G1602" s="1236">
        <f t="shared" si="1664"/>
        <v>0</v>
      </c>
      <c r="H1602" s="1194">
        <f t="shared" si="1664"/>
        <v>0</v>
      </c>
      <c r="I1602" s="1193">
        <f t="shared" ref="I1602:I1605" si="1665">AVERAGE(C1602:G1602)</f>
        <v>0</v>
      </c>
      <c r="J1602" s="1717"/>
      <c r="K1602" t="s">
        <v>4286</v>
      </c>
    </row>
    <row r="1603" spans="1:11" customFormat="1" x14ac:dyDescent="0.25">
      <c r="A1603" s="3472"/>
      <c r="B1603" s="845" t="s">
        <v>4287</v>
      </c>
      <c r="C1603" s="1236">
        <f t="shared" ref="C1603:H1603" si="1666">C1601/C71</f>
        <v>0</v>
      </c>
      <c r="D1603" s="1263">
        <f t="shared" si="1666"/>
        <v>0</v>
      </c>
      <c r="E1603" s="1186">
        <f t="shared" si="1666"/>
        <v>0</v>
      </c>
      <c r="F1603" s="1236">
        <f t="shared" si="1666"/>
        <v>0</v>
      </c>
      <c r="G1603" s="1236">
        <f t="shared" si="1666"/>
        <v>0</v>
      </c>
      <c r="H1603" s="1194">
        <f t="shared" si="1666"/>
        <v>0</v>
      </c>
      <c r="I1603" s="1193">
        <f t="shared" si="1665"/>
        <v>0</v>
      </c>
      <c r="J1603" s="1717"/>
      <c r="K1603" t="s">
        <v>4288</v>
      </c>
    </row>
    <row r="1604" spans="1:11" customFormat="1" x14ac:dyDescent="0.25">
      <c r="A1604" s="3472"/>
      <c r="B1604" s="845" t="s">
        <v>4289</v>
      </c>
      <c r="C1604" s="1243">
        <v>0.35</v>
      </c>
      <c r="D1604" s="1275">
        <v>0.35</v>
      </c>
      <c r="E1604" s="1197">
        <v>0.35</v>
      </c>
      <c r="F1604" s="1236">
        <v>0.35</v>
      </c>
      <c r="G1604" s="1236">
        <v>0.35</v>
      </c>
      <c r="H1604" s="1190">
        <f>E1604</f>
        <v>0.35</v>
      </c>
      <c r="I1604" s="1191">
        <f t="shared" si="1665"/>
        <v>0.35</v>
      </c>
      <c r="J1604" s="1720"/>
      <c r="K1604" t="s">
        <v>4290</v>
      </c>
    </row>
    <row r="1605" spans="1:11" customFormat="1" x14ac:dyDescent="0.25">
      <c r="A1605" s="3472"/>
      <c r="B1605" s="845" t="s">
        <v>4291</v>
      </c>
      <c r="C1605" s="1236" t="e">
        <f>C1601/C1596</f>
        <v>#DIV/0!</v>
      </c>
      <c r="D1605" s="1263">
        <f t="shared" ref="D1605:H1605" si="1667">D1601/D1596</f>
        <v>0</v>
      </c>
      <c r="E1605" s="1186" t="e">
        <f t="shared" si="1667"/>
        <v>#DIV/0!</v>
      </c>
      <c r="F1605" s="1236" t="e">
        <f t="shared" si="1667"/>
        <v>#DIV/0!</v>
      </c>
      <c r="G1605" s="1236" t="e">
        <f t="shared" si="1667"/>
        <v>#DIV/0!</v>
      </c>
      <c r="H1605" s="1205">
        <f t="shared" si="1667"/>
        <v>0</v>
      </c>
      <c r="I1605" s="1191" t="e">
        <f t="shared" si="1665"/>
        <v>#DIV/0!</v>
      </c>
      <c r="J1605" s="1720"/>
      <c r="K1605" t="s">
        <v>4292</v>
      </c>
    </row>
    <row r="1606" spans="1:11" customFormat="1" x14ac:dyDescent="0.25">
      <c r="A1606" s="3472"/>
      <c r="B1606" s="1203" t="s">
        <v>10</v>
      </c>
      <c r="C1606" s="1237"/>
      <c r="D1606" s="1264"/>
      <c r="E1606" s="1246">
        <f>SG!G590</f>
        <v>0</v>
      </c>
      <c r="F1606" s="1237"/>
      <c r="G1606" s="1237"/>
      <c r="H1606" s="1204">
        <f>SUM(C1606:G1606)</f>
        <v>0</v>
      </c>
      <c r="I1606" s="1204">
        <f>AVERAGE(C1606:G1606)</f>
        <v>0</v>
      </c>
      <c r="J1606" s="1721"/>
      <c r="K1606" s="27" t="s">
        <v>4293</v>
      </c>
    </row>
    <row r="1607" spans="1:11" customFormat="1" x14ac:dyDescent="0.25">
      <c r="A1607" s="3472"/>
      <c r="B1607" s="845" t="s">
        <v>4294</v>
      </c>
      <c r="C1607" s="1236">
        <f t="shared" ref="C1607:H1607" si="1668">C1606/C80</f>
        <v>0</v>
      </c>
      <c r="D1607" s="1263">
        <f t="shared" si="1668"/>
        <v>0</v>
      </c>
      <c r="E1607" s="1186">
        <f t="shared" si="1668"/>
        <v>0</v>
      </c>
      <c r="F1607" s="1236">
        <f t="shared" si="1668"/>
        <v>0</v>
      </c>
      <c r="G1607" s="1236">
        <f t="shared" si="1668"/>
        <v>0</v>
      </c>
      <c r="H1607" s="1194">
        <f t="shared" si="1668"/>
        <v>0</v>
      </c>
      <c r="I1607" s="1189">
        <f t="shared" ref="I1607:I1608" si="1669">AVERAGE(C1607:G1607)</f>
        <v>0</v>
      </c>
      <c r="J1607" s="1716"/>
      <c r="K1607" t="s">
        <v>4295</v>
      </c>
    </row>
    <row r="1608" spans="1:11" customFormat="1" x14ac:dyDescent="0.25">
      <c r="A1608" s="3472"/>
      <c r="B1608" s="845" t="s">
        <v>4296</v>
      </c>
      <c r="C1608" s="1236">
        <f t="shared" ref="C1608:H1608" si="1670">C1606/C97</f>
        <v>0</v>
      </c>
      <c r="D1608" s="1263">
        <f t="shared" si="1670"/>
        <v>0</v>
      </c>
      <c r="E1608" s="1186">
        <f t="shared" si="1670"/>
        <v>0</v>
      </c>
      <c r="F1608" s="1236">
        <f t="shared" si="1670"/>
        <v>0</v>
      </c>
      <c r="G1608" s="1236">
        <f t="shared" si="1670"/>
        <v>0</v>
      </c>
      <c r="H1608" s="1194">
        <f t="shared" si="1670"/>
        <v>0</v>
      </c>
      <c r="I1608" s="1189">
        <f t="shared" si="1669"/>
        <v>0</v>
      </c>
      <c r="J1608" s="1716"/>
      <c r="K1608" t="s">
        <v>4297</v>
      </c>
    </row>
    <row r="1609" spans="1:11" customFormat="1" x14ac:dyDescent="0.25">
      <c r="A1609" s="3472"/>
      <c r="B1609" s="1203" t="s">
        <v>14</v>
      </c>
      <c r="C1609" s="1237"/>
      <c r="D1609" s="1204">
        <f>BPCE!J655</f>
        <v>1</v>
      </c>
      <c r="E1609" s="1246">
        <f>SG!J590</f>
        <v>2</v>
      </c>
      <c r="F1609" s="1237"/>
      <c r="G1609" s="1237"/>
      <c r="H1609" s="1204">
        <f>SUM(C1609:G1609)</f>
        <v>3</v>
      </c>
      <c r="I1609" s="1221">
        <f>AVERAGE(C1609:G1609)</f>
        <v>1.5</v>
      </c>
      <c r="J1609" s="1722"/>
      <c r="K1609" s="27" t="s">
        <v>4298</v>
      </c>
    </row>
    <row r="1610" spans="1:11" customFormat="1" x14ac:dyDescent="0.25">
      <c r="A1610" s="3472"/>
      <c r="B1610" s="845" t="s">
        <v>4299</v>
      </c>
      <c r="C1610" s="1236">
        <f t="shared" ref="C1610:H1610" si="1671">C1609/C106</f>
        <v>0</v>
      </c>
      <c r="D1610" s="1185">
        <f t="shared" si="1671"/>
        <v>1.4025245441795231E-3</v>
      </c>
      <c r="E1610" s="1186">
        <f t="shared" si="1671"/>
        <v>2.617801047120419E-3</v>
      </c>
      <c r="F1610" s="1236">
        <f t="shared" si="1671"/>
        <v>0</v>
      </c>
      <c r="G1610" s="1236">
        <f t="shared" si="1671"/>
        <v>0</v>
      </c>
      <c r="H1610" s="1194">
        <f t="shared" si="1671"/>
        <v>8.0645161290322581E-4</v>
      </c>
      <c r="I1610" s="1189">
        <f t="shared" ref="I1610:I1613" si="1672">AVERAGE(C1610:G1610)</f>
        <v>8.0406511825998847E-4</v>
      </c>
      <c r="J1610" s="1716"/>
      <c r="K1610" t="s">
        <v>4300</v>
      </c>
    </row>
    <row r="1611" spans="1:11" customFormat="1" x14ac:dyDescent="0.25">
      <c r="A1611" s="3472"/>
      <c r="B1611" s="845" t="s">
        <v>4301</v>
      </c>
      <c r="C1611" s="1236">
        <f t="shared" ref="C1611:H1611" si="1673">C1609/C123</f>
        <v>0</v>
      </c>
      <c r="D1611" s="1185">
        <f t="shared" si="1673"/>
        <v>3.4129692832764505E-3</v>
      </c>
      <c r="E1611" s="1186">
        <f t="shared" si="1673"/>
        <v>4.4247787610619468E-3</v>
      </c>
      <c r="F1611" s="1236">
        <f t="shared" si="1673"/>
        <v>0</v>
      </c>
      <c r="G1611" s="1236">
        <f t="shared" si="1673"/>
        <v>0</v>
      </c>
      <c r="H1611" s="1194">
        <f t="shared" si="1673"/>
        <v>1.6181229773462784E-3</v>
      </c>
      <c r="I1611" s="1189">
        <f t="shared" si="1672"/>
        <v>1.5675496088676795E-3</v>
      </c>
      <c r="J1611" s="1716"/>
      <c r="K1611" t="s">
        <v>4302</v>
      </c>
    </row>
    <row r="1612" spans="1:11" customFormat="1" x14ac:dyDescent="0.25">
      <c r="A1612" s="3472"/>
      <c r="B1612" s="845" t="s">
        <v>4303</v>
      </c>
      <c r="C1612" s="1236">
        <f t="shared" ref="C1612:H1612" si="1674">C1609/C111</f>
        <v>0</v>
      </c>
      <c r="D1612" s="1185">
        <f t="shared" si="1674"/>
        <v>1.2345679012345678E-2</v>
      </c>
      <c r="E1612" s="1186">
        <f t="shared" si="1674"/>
        <v>1.4705882352941176E-2</v>
      </c>
      <c r="F1612" s="1236">
        <f t="shared" si="1674"/>
        <v>0</v>
      </c>
      <c r="G1612" s="1236">
        <f t="shared" si="1674"/>
        <v>0</v>
      </c>
      <c r="H1612" s="1194">
        <f t="shared" si="1674"/>
        <v>4.6801872074882997E-3</v>
      </c>
      <c r="I1612" s="1189">
        <f t="shared" si="1672"/>
        <v>5.4103122730573706E-3</v>
      </c>
      <c r="J1612" s="1716"/>
      <c r="K1612" t="s">
        <v>4304</v>
      </c>
    </row>
    <row r="1613" spans="1:11" customFormat="1" x14ac:dyDescent="0.25">
      <c r="A1613" s="3472"/>
      <c r="B1613" s="845" t="s">
        <v>4305</v>
      </c>
      <c r="C1613" s="1236">
        <f t="shared" ref="C1613:H1613" si="1675">C1609/C117</f>
        <v>0</v>
      </c>
      <c r="D1613" s="1185">
        <f t="shared" si="1675"/>
        <v>2.1276595744680851E-2</v>
      </c>
      <c r="E1613" s="1186">
        <f t="shared" si="1675"/>
        <v>1.9047619047619049E-2</v>
      </c>
      <c r="F1613" s="1236">
        <f t="shared" si="1675"/>
        <v>0</v>
      </c>
      <c r="G1613" s="1236">
        <f t="shared" si="1675"/>
        <v>0</v>
      </c>
      <c r="H1613" s="1205">
        <f t="shared" si="1675"/>
        <v>7.6726342710997444E-3</v>
      </c>
      <c r="I1613" s="1193">
        <f t="shared" si="1672"/>
        <v>8.0648429584599807E-3</v>
      </c>
      <c r="J1613" s="1717"/>
      <c r="K1613" t="s">
        <v>4306</v>
      </c>
    </row>
    <row r="1614" spans="1:11" customFormat="1" x14ac:dyDescent="0.25">
      <c r="A1614" s="3472"/>
      <c r="B1614" s="1203" t="s">
        <v>4307</v>
      </c>
      <c r="C1614" s="1238"/>
      <c r="D1614" s="1265"/>
      <c r="E1614" s="1206" t="e">
        <f t="shared" ref="E1614" si="1676">E1591/E1606</f>
        <v>#DIV/0!</v>
      </c>
      <c r="F1614" s="1238"/>
      <c r="G1614" s="1238"/>
      <c r="H1614" s="1206" t="e">
        <f>H1591/H1606</f>
        <v>#DIV/0!</v>
      </c>
      <c r="I1614" s="1206" t="e">
        <f>AVERAGE(C1614:G1614)</f>
        <v>#DIV/0!</v>
      </c>
      <c r="J1614" s="1718"/>
      <c r="K1614" s="27" t="s">
        <v>4308</v>
      </c>
    </row>
    <row r="1615" spans="1:11" customFormat="1" x14ac:dyDescent="0.25">
      <c r="A1615" s="3472"/>
      <c r="B1615" s="845" t="s">
        <v>4223</v>
      </c>
      <c r="C1615" s="1239">
        <f t="shared" ref="C1615:H1615" si="1677">C1614/C132</f>
        <v>0</v>
      </c>
      <c r="D1615" s="1266">
        <f t="shared" si="1677"/>
        <v>0</v>
      </c>
      <c r="E1615" s="1209" t="e">
        <f t="shared" si="1677"/>
        <v>#DIV/0!</v>
      </c>
      <c r="F1615" s="1239">
        <f t="shared" si="1677"/>
        <v>0</v>
      </c>
      <c r="G1615" s="1239">
        <f t="shared" si="1677"/>
        <v>0</v>
      </c>
      <c r="H1615" s="1177" t="e">
        <f t="shared" si="1677"/>
        <v>#DIV/0!</v>
      </c>
      <c r="I1615" s="1198" t="e">
        <f>AVERAGE(C1615:G1615)</f>
        <v>#DIV/0!</v>
      </c>
      <c r="J1615" s="1723"/>
      <c r="K1615" t="s">
        <v>4309</v>
      </c>
    </row>
    <row r="1616" spans="1:11" customFormat="1" x14ac:dyDescent="0.25">
      <c r="A1616" s="3472"/>
      <c r="B1616" s="845" t="s">
        <v>4224</v>
      </c>
      <c r="C1616" s="1239">
        <f t="shared" ref="C1616:H1616" si="1678">C1614/C135</f>
        <v>0</v>
      </c>
      <c r="D1616" s="1266">
        <f t="shared" si="1678"/>
        <v>0</v>
      </c>
      <c r="E1616" s="1209" t="e">
        <f t="shared" si="1678"/>
        <v>#DIV/0!</v>
      </c>
      <c r="F1616" s="1239">
        <f t="shared" si="1678"/>
        <v>0</v>
      </c>
      <c r="G1616" s="1239">
        <f t="shared" si="1678"/>
        <v>0</v>
      </c>
      <c r="H1616" s="1177" t="e">
        <f t="shared" si="1678"/>
        <v>#DIV/0!</v>
      </c>
      <c r="I1616" s="1198" t="e">
        <f t="shared" ref="I1616:I1617" si="1679">AVERAGE(C1616:G1616)</f>
        <v>#DIV/0!</v>
      </c>
      <c r="J1616" s="1723"/>
      <c r="K1616" t="s">
        <v>4310</v>
      </c>
    </row>
    <row r="1617" spans="1:11" customFormat="1" x14ac:dyDescent="0.25">
      <c r="A1617" s="3472"/>
      <c r="B1617" s="845" t="s">
        <v>4311</v>
      </c>
      <c r="C1617" s="1239">
        <f t="shared" ref="C1617:H1617" si="1680">C1614/C152</f>
        <v>0</v>
      </c>
      <c r="D1617" s="1266">
        <f t="shared" si="1680"/>
        <v>0</v>
      </c>
      <c r="E1617" s="1209" t="e">
        <f t="shared" si="1680"/>
        <v>#DIV/0!</v>
      </c>
      <c r="F1617" s="1239">
        <f t="shared" si="1680"/>
        <v>0</v>
      </c>
      <c r="G1617" s="1239">
        <f t="shared" si="1680"/>
        <v>0</v>
      </c>
      <c r="H1617" s="1177" t="e">
        <f t="shared" si="1680"/>
        <v>#DIV/0!</v>
      </c>
      <c r="I1617" s="1198" t="e">
        <f t="shared" si="1679"/>
        <v>#DIV/0!</v>
      </c>
      <c r="J1617" s="1723"/>
      <c r="K1617" t="s">
        <v>4312</v>
      </c>
    </row>
    <row r="1618" spans="1:11" customFormat="1" x14ac:dyDescent="0.25">
      <c r="A1618" s="3472"/>
      <c r="B1618" s="1203" t="s">
        <v>4313</v>
      </c>
      <c r="C1618" s="1238"/>
      <c r="D1618" s="1265"/>
      <c r="E1618" s="1206" t="e">
        <f t="shared" ref="E1618" si="1681">E1596/E1606</f>
        <v>#DIV/0!</v>
      </c>
      <c r="F1618" s="1238"/>
      <c r="G1618" s="1238"/>
      <c r="H1618" s="1206" t="e">
        <f>H1596/H1606</f>
        <v>#DIV/0!</v>
      </c>
      <c r="I1618" s="1206" t="e">
        <f>AVERAGE(C1618:G1618)</f>
        <v>#DIV/0!</v>
      </c>
      <c r="J1618" s="1718"/>
      <c r="K1618" s="27" t="s">
        <v>4314</v>
      </c>
    </row>
    <row r="1619" spans="1:11" s="1" customFormat="1" x14ac:dyDescent="0.25">
      <c r="A1619" s="3472"/>
      <c r="B1619" s="845" t="s">
        <v>4223</v>
      </c>
      <c r="C1619" s="1239">
        <f t="shared" ref="C1619:H1619" si="1682">C1618/C158</f>
        <v>0</v>
      </c>
      <c r="D1619" s="1266">
        <f t="shared" si="1682"/>
        <v>0</v>
      </c>
      <c r="E1619" s="1209" t="e">
        <f t="shared" si="1682"/>
        <v>#DIV/0!</v>
      </c>
      <c r="F1619" s="1239">
        <f t="shared" si="1682"/>
        <v>0</v>
      </c>
      <c r="G1619" s="1239">
        <f t="shared" si="1682"/>
        <v>0</v>
      </c>
      <c r="H1619" s="1177" t="e">
        <f t="shared" si="1682"/>
        <v>#DIV/0!</v>
      </c>
      <c r="I1619" s="1198" t="e">
        <f t="shared" ref="I1619:I1621" si="1683">AVERAGE(C1619:G1619)</f>
        <v>#DIV/0!</v>
      </c>
      <c r="J1619" s="1723"/>
      <c r="K1619" t="s">
        <v>4315</v>
      </c>
    </row>
    <row r="1620" spans="1:11" s="1" customFormat="1" x14ac:dyDescent="0.25">
      <c r="A1620" s="3472"/>
      <c r="B1620" s="845" t="s">
        <v>4224</v>
      </c>
      <c r="C1620" s="1239">
        <f t="shared" ref="C1620:H1620" si="1684">C1618/C175</f>
        <v>0</v>
      </c>
      <c r="D1620" s="1266">
        <f t="shared" si="1684"/>
        <v>0</v>
      </c>
      <c r="E1620" s="1209" t="e">
        <f t="shared" si="1684"/>
        <v>#DIV/0!</v>
      </c>
      <c r="F1620" s="1239">
        <f t="shared" si="1684"/>
        <v>0</v>
      </c>
      <c r="G1620" s="1239">
        <f t="shared" si="1684"/>
        <v>0</v>
      </c>
      <c r="H1620" s="1177" t="e">
        <f t="shared" si="1684"/>
        <v>#DIV/0!</v>
      </c>
      <c r="I1620" s="1198" t="e">
        <f t="shared" si="1683"/>
        <v>#DIV/0!</v>
      </c>
      <c r="J1620" s="1723"/>
      <c r="K1620" t="s">
        <v>4316</v>
      </c>
    </row>
    <row r="1621" spans="1:11" s="1" customFormat="1" x14ac:dyDescent="0.25">
      <c r="A1621" s="3472"/>
      <c r="B1621" s="845" t="s">
        <v>4311</v>
      </c>
      <c r="C1621" s="1239">
        <f t="shared" ref="C1621:H1621" si="1685">C1618/C178</f>
        <v>0</v>
      </c>
      <c r="D1621" s="1266">
        <f t="shared" si="1685"/>
        <v>0</v>
      </c>
      <c r="E1621" s="1209" t="e">
        <f t="shared" si="1685"/>
        <v>#DIV/0!</v>
      </c>
      <c r="F1621" s="1239">
        <f t="shared" si="1685"/>
        <v>0</v>
      </c>
      <c r="G1621" s="1239">
        <f t="shared" si="1685"/>
        <v>0</v>
      </c>
      <c r="H1621" s="1177" t="e">
        <f t="shared" si="1685"/>
        <v>#DIV/0!</v>
      </c>
      <c r="I1621" s="1198" t="e">
        <f t="shared" si="1683"/>
        <v>#DIV/0!</v>
      </c>
      <c r="J1621" s="1723"/>
      <c r="K1621" t="s">
        <v>4317</v>
      </c>
    </row>
    <row r="1622" spans="1:11" customFormat="1" x14ac:dyDescent="0.25">
      <c r="A1622" s="3472"/>
      <c r="B1622" s="1203" t="s">
        <v>4318</v>
      </c>
      <c r="C1622" s="1238"/>
      <c r="D1622" s="1206">
        <f t="shared" ref="D1622:E1622" si="1686">D1596/D1591</f>
        <v>1</v>
      </c>
      <c r="E1622" s="1206" t="e">
        <f t="shared" si="1686"/>
        <v>#DIV/0!</v>
      </c>
      <c r="F1622" s="1238"/>
      <c r="G1622" s="1238"/>
      <c r="H1622" s="1206">
        <f>H1596/H1591</f>
        <v>1</v>
      </c>
      <c r="I1622" s="1206" t="e">
        <f>AVERAGE(C1622:G1622)</f>
        <v>#DIV/0!</v>
      </c>
      <c r="J1622" s="1718"/>
      <c r="K1622" s="27" t="s">
        <v>4319</v>
      </c>
    </row>
    <row r="1623" spans="1:11" customFormat="1" x14ac:dyDescent="0.25">
      <c r="A1623" s="3472"/>
      <c r="B1623" s="1181" t="s">
        <v>4223</v>
      </c>
      <c r="C1623" s="1239">
        <f t="shared" ref="C1623:H1623" si="1687">C1622/C210</f>
        <v>0</v>
      </c>
      <c r="D1623" s="1208">
        <f t="shared" si="1687"/>
        <v>3.9252320675105485</v>
      </c>
      <c r="E1623" s="1209" t="e">
        <f t="shared" si="1687"/>
        <v>#DIV/0!</v>
      </c>
      <c r="F1623" s="1239">
        <f t="shared" si="1687"/>
        <v>0</v>
      </c>
      <c r="G1623" s="1239">
        <f t="shared" si="1687"/>
        <v>0</v>
      </c>
      <c r="H1623" s="1177">
        <f t="shared" si="1687"/>
        <v>5.2114316191830747</v>
      </c>
      <c r="I1623" s="1198" t="e">
        <f t="shared" ref="I1623:I1625" si="1688">AVERAGE(C1623:G1623)</f>
        <v>#DIV/0!</v>
      </c>
      <c r="J1623" s="1723"/>
      <c r="K1623" t="s">
        <v>4320</v>
      </c>
    </row>
    <row r="1624" spans="1:11" customFormat="1" x14ac:dyDescent="0.25">
      <c r="A1624" s="3472"/>
      <c r="B1624" s="1181" t="s">
        <v>4224</v>
      </c>
      <c r="C1624" s="1239">
        <f t="shared" ref="C1624:H1624" si="1689">C1622/C227</f>
        <v>0</v>
      </c>
      <c r="D1624" s="1208">
        <f t="shared" si="1689"/>
        <v>2.8921130952380953</v>
      </c>
      <c r="E1624" s="1209" t="e">
        <f t="shared" si="1689"/>
        <v>#DIV/0!</v>
      </c>
      <c r="F1624" s="1239">
        <f t="shared" si="1689"/>
        <v>0</v>
      </c>
      <c r="G1624" s="1239">
        <f t="shared" si="1689"/>
        <v>0</v>
      </c>
      <c r="H1624" s="1177">
        <f t="shared" si="1689"/>
        <v>4.2463582519609409</v>
      </c>
      <c r="I1624" s="1198" t="e">
        <f t="shared" si="1688"/>
        <v>#DIV/0!</v>
      </c>
      <c r="J1624" s="1723"/>
      <c r="K1624" t="s">
        <v>4321</v>
      </c>
    </row>
    <row r="1625" spans="1:11" customFormat="1" x14ac:dyDescent="0.25">
      <c r="A1625" s="3472"/>
      <c r="B1625" s="1181" t="s">
        <v>4311</v>
      </c>
      <c r="C1625" s="1239">
        <f t="shared" ref="C1625:H1625" si="1690">C1622/C230</f>
        <v>0</v>
      </c>
      <c r="D1625" s="1208">
        <f t="shared" si="1690"/>
        <v>2.8209459459459461</v>
      </c>
      <c r="E1625" s="1209" t="e">
        <f t="shared" si="1690"/>
        <v>#DIV/0!</v>
      </c>
      <c r="F1625" s="1239">
        <f t="shared" si="1690"/>
        <v>0</v>
      </c>
      <c r="G1625" s="1239">
        <f t="shared" si="1690"/>
        <v>0</v>
      </c>
      <c r="H1625" s="1177">
        <f t="shared" si="1690"/>
        <v>3.7841409691629959</v>
      </c>
      <c r="I1625" s="1198" t="e">
        <f t="shared" si="1688"/>
        <v>#DIV/0!</v>
      </c>
      <c r="J1625" s="1723"/>
      <c r="K1625" t="s">
        <v>4322</v>
      </c>
    </row>
    <row r="1626" spans="1:11" customFormat="1" x14ac:dyDescent="0.25">
      <c r="A1626" s="3472"/>
      <c r="B1626" s="1203" t="s">
        <v>4323</v>
      </c>
      <c r="C1626" s="1238"/>
      <c r="D1626" s="1265"/>
      <c r="E1626" s="1206" t="e">
        <f t="shared" ref="E1626" si="1691">E1601/E1591</f>
        <v>#DIV/0!</v>
      </c>
      <c r="F1626" s="1238"/>
      <c r="G1626" s="1238"/>
      <c r="H1626" s="1206">
        <f>H1601/H1591</f>
        <v>0</v>
      </c>
      <c r="I1626" s="1206" t="e">
        <f>AVERAGE(C1626:G1626)</f>
        <v>#DIV/0!</v>
      </c>
      <c r="J1626" s="1718"/>
      <c r="K1626" s="27" t="s">
        <v>4324</v>
      </c>
    </row>
    <row r="1627" spans="1:11" customFormat="1" x14ac:dyDescent="0.25">
      <c r="A1627" s="3472"/>
      <c r="B1627" s="1181" t="s">
        <v>4223</v>
      </c>
      <c r="C1627" s="1239">
        <f t="shared" ref="C1627:H1627" si="1692">C1626/C236</f>
        <v>0</v>
      </c>
      <c r="D1627" s="1266">
        <f t="shared" si="1692"/>
        <v>0</v>
      </c>
      <c r="E1627" s="1209" t="e">
        <f t="shared" si="1692"/>
        <v>#DIV/0!</v>
      </c>
      <c r="F1627" s="1239">
        <f t="shared" si="1692"/>
        <v>0</v>
      </c>
      <c r="G1627" s="1239">
        <f t="shared" si="1692"/>
        <v>0</v>
      </c>
      <c r="H1627" s="1177">
        <f t="shared" si="1692"/>
        <v>0</v>
      </c>
      <c r="I1627" s="1198" t="e">
        <f t="shared" ref="I1627:I1629" si="1693">AVERAGE(C1627:G1627)</f>
        <v>#DIV/0!</v>
      </c>
      <c r="J1627" s="1723"/>
      <c r="K1627" t="s">
        <v>4325</v>
      </c>
    </row>
    <row r="1628" spans="1:11" customFormat="1" x14ac:dyDescent="0.25">
      <c r="A1628" s="3472"/>
      <c r="B1628" s="1181" t="s">
        <v>4224</v>
      </c>
      <c r="C1628" s="1239">
        <f t="shared" ref="C1628:H1628" si="1694">C1626/C253</f>
        <v>0</v>
      </c>
      <c r="D1628" s="1266">
        <f t="shared" si="1694"/>
        <v>0</v>
      </c>
      <c r="E1628" s="1209" t="e">
        <f t="shared" si="1694"/>
        <v>#DIV/0!</v>
      </c>
      <c r="F1628" s="1239">
        <f t="shared" si="1694"/>
        <v>0</v>
      </c>
      <c r="G1628" s="1239">
        <f t="shared" si="1694"/>
        <v>0</v>
      </c>
      <c r="H1628" s="1177">
        <f t="shared" si="1694"/>
        <v>0</v>
      </c>
      <c r="I1628" s="1198" t="e">
        <f t="shared" si="1693"/>
        <v>#DIV/0!</v>
      </c>
      <c r="J1628" s="1723"/>
      <c r="K1628" t="s">
        <v>4326</v>
      </c>
    </row>
    <row r="1629" spans="1:11" customFormat="1" x14ac:dyDescent="0.25">
      <c r="A1629" s="3472"/>
      <c r="B1629" s="1181" t="s">
        <v>4311</v>
      </c>
      <c r="C1629" s="1239">
        <f t="shared" ref="C1629:H1629" si="1695">C1626/C256</f>
        <v>0</v>
      </c>
      <c r="D1629" s="1266">
        <f t="shared" si="1695"/>
        <v>0</v>
      </c>
      <c r="E1629" s="1209" t="e">
        <f t="shared" si="1695"/>
        <v>#DIV/0!</v>
      </c>
      <c r="F1629" s="1239">
        <f t="shared" si="1695"/>
        <v>0</v>
      </c>
      <c r="G1629" s="1239">
        <f t="shared" si="1695"/>
        <v>0</v>
      </c>
      <c r="H1629" s="1177">
        <f t="shared" si="1695"/>
        <v>0</v>
      </c>
      <c r="I1629" s="1198" t="e">
        <f t="shared" si="1693"/>
        <v>#DIV/0!</v>
      </c>
      <c r="J1629" s="1723"/>
      <c r="K1629" t="s">
        <v>4327</v>
      </c>
    </row>
    <row r="1630" spans="1:11" customFormat="1" x14ac:dyDescent="0.25">
      <c r="A1630" s="3472"/>
      <c r="B1630" s="1203" t="s">
        <v>4328</v>
      </c>
      <c r="C1630" s="1240"/>
      <c r="D1630" s="1267"/>
      <c r="E1630" s="1212">
        <f t="shared" ref="E1630" si="1696">E1606/E1609</f>
        <v>0</v>
      </c>
      <c r="F1630" s="1240"/>
      <c r="G1630" s="1240"/>
      <c r="H1630" s="1212">
        <f>H1606/H1609</f>
        <v>0</v>
      </c>
      <c r="I1630" s="1212">
        <f>AVERAGE(C1630:G1630)</f>
        <v>0</v>
      </c>
      <c r="J1630" s="1724"/>
      <c r="K1630" s="27" t="s">
        <v>4329</v>
      </c>
    </row>
    <row r="1631" spans="1:11" customFormat="1" x14ac:dyDescent="0.25">
      <c r="A1631" s="3472"/>
      <c r="B1631" s="1181" t="s">
        <v>4223</v>
      </c>
      <c r="C1631" s="1239">
        <f t="shared" ref="C1631:H1631" si="1697">C1630/C262</f>
        <v>0</v>
      </c>
      <c r="D1631" s="1266">
        <f t="shared" si="1697"/>
        <v>0</v>
      </c>
      <c r="E1631" s="1209">
        <f t="shared" si="1697"/>
        <v>0</v>
      </c>
      <c r="F1631" s="1239">
        <f t="shared" si="1697"/>
        <v>0</v>
      </c>
      <c r="G1631" s="1239">
        <f t="shared" si="1697"/>
        <v>0</v>
      </c>
      <c r="H1631" s="1177">
        <f t="shared" si="1697"/>
        <v>0</v>
      </c>
      <c r="I1631" s="1198">
        <f t="shared" ref="I1631:I1633" si="1698">AVERAGE(C1631:G1631)</f>
        <v>0</v>
      </c>
      <c r="J1631" s="1723"/>
      <c r="K1631" t="s">
        <v>4330</v>
      </c>
    </row>
    <row r="1632" spans="1:11" customFormat="1" x14ac:dyDescent="0.25">
      <c r="A1632" s="3472"/>
      <c r="B1632" s="1181" t="s">
        <v>4224</v>
      </c>
      <c r="C1632" s="1239">
        <f t="shared" ref="C1632:H1632" si="1699">C1630/C279</f>
        <v>0</v>
      </c>
      <c r="D1632" s="1266">
        <f t="shared" si="1699"/>
        <v>0</v>
      </c>
      <c r="E1632" s="1209">
        <f t="shared" si="1699"/>
        <v>0</v>
      </c>
      <c r="F1632" s="1239">
        <f t="shared" si="1699"/>
        <v>0</v>
      </c>
      <c r="G1632" s="1239">
        <f t="shared" si="1699"/>
        <v>0</v>
      </c>
      <c r="H1632" s="1177">
        <f t="shared" si="1699"/>
        <v>0</v>
      </c>
      <c r="I1632" s="1198">
        <f t="shared" si="1698"/>
        <v>0</v>
      </c>
      <c r="J1632" s="1723"/>
      <c r="K1632" t="s">
        <v>4331</v>
      </c>
    </row>
    <row r="1633" spans="1:11" customFormat="1" x14ac:dyDescent="0.25">
      <c r="A1633" s="3472"/>
      <c r="B1633" s="1181" t="s">
        <v>4311</v>
      </c>
      <c r="C1633" s="1239">
        <f t="shared" ref="C1633:H1633" si="1700">C1630/C282</f>
        <v>0</v>
      </c>
      <c r="D1633" s="1266">
        <f t="shared" si="1700"/>
        <v>0</v>
      </c>
      <c r="E1633" s="1209">
        <f t="shared" si="1700"/>
        <v>0</v>
      </c>
      <c r="F1633" s="1239">
        <f t="shared" si="1700"/>
        <v>0</v>
      </c>
      <c r="G1633" s="1239">
        <f t="shared" si="1700"/>
        <v>0</v>
      </c>
      <c r="H1633" s="1177">
        <f t="shared" si="1700"/>
        <v>0</v>
      </c>
      <c r="I1633" s="1198">
        <f t="shared" si="1698"/>
        <v>0</v>
      </c>
      <c r="J1633" s="1723"/>
      <c r="K1633" t="s">
        <v>4332</v>
      </c>
    </row>
    <row r="1634" spans="1:11" customFormat="1" x14ac:dyDescent="0.25">
      <c r="A1634" s="3472"/>
      <c r="B1634" s="1203" t="s">
        <v>4333</v>
      </c>
      <c r="C1634" s="1241"/>
      <c r="D1634" s="1213">
        <f t="shared" ref="D1634:E1634" si="1701">D1591/D1609</f>
        <v>1</v>
      </c>
      <c r="E1634" s="1213">
        <f t="shared" si="1701"/>
        <v>0</v>
      </c>
      <c r="F1634" s="1241"/>
      <c r="G1634" s="1241"/>
      <c r="H1634" s="1213">
        <f>H1591/H1609</f>
        <v>0.33333333333333331</v>
      </c>
      <c r="I1634" s="1213">
        <f>AVERAGE(C1634:G1634)</f>
        <v>0.5</v>
      </c>
      <c r="J1634" s="1725"/>
      <c r="K1634" s="27" t="s">
        <v>4334</v>
      </c>
    </row>
    <row r="1635" spans="1:11" customFormat="1" x14ac:dyDescent="0.25">
      <c r="A1635" s="3472"/>
      <c r="B1635" s="1181" t="s">
        <v>4223</v>
      </c>
      <c r="C1635" s="1239">
        <f t="shared" ref="C1635:H1635" si="1702">C1634/C288</f>
        <v>0</v>
      </c>
      <c r="D1635" s="1208">
        <f t="shared" si="1702"/>
        <v>3.0657436470739988E-2</v>
      </c>
      <c r="E1635" s="1209">
        <f t="shared" si="1702"/>
        <v>0</v>
      </c>
      <c r="F1635" s="1239">
        <f t="shared" si="1702"/>
        <v>0</v>
      </c>
      <c r="G1635" s="1239">
        <f t="shared" si="1702"/>
        <v>0</v>
      </c>
      <c r="H1635" s="1177">
        <f t="shared" si="1702"/>
        <v>1.0575512571214137E-2</v>
      </c>
      <c r="I1635" s="1198">
        <f t="shared" ref="I1635:I1645" si="1703">AVERAGE(C1635:G1635)</f>
        <v>6.1314872941479973E-3</v>
      </c>
      <c r="J1635" s="1723"/>
      <c r="K1635" t="s">
        <v>4335</v>
      </c>
    </row>
    <row r="1636" spans="1:11" customFormat="1" x14ac:dyDescent="0.25">
      <c r="A1636" s="3472"/>
      <c r="B1636" s="1181" t="s">
        <v>4224</v>
      </c>
      <c r="C1636" s="1239">
        <f t="shared" ref="C1636:H1636" si="1704">C1634/C305</f>
        <v>0</v>
      </c>
      <c r="D1636" s="1208">
        <f t="shared" si="1704"/>
        <v>7.5379470028299464E-2</v>
      </c>
      <c r="E1636" s="1209">
        <f t="shared" si="1704"/>
        <v>0</v>
      </c>
      <c r="F1636" s="1239">
        <f t="shared" si="1704"/>
        <v>0</v>
      </c>
      <c r="G1636" s="1239">
        <f t="shared" si="1704"/>
        <v>0</v>
      </c>
      <c r="H1636" s="1177">
        <f t="shared" si="1704"/>
        <v>1.1648509066234401E-2</v>
      </c>
      <c r="I1636" s="1198">
        <f t="shared" si="1703"/>
        <v>1.5075894005659892E-2</v>
      </c>
      <c r="J1636" s="1723"/>
      <c r="K1636" t="s">
        <v>4336</v>
      </c>
    </row>
    <row r="1637" spans="1:11" customFormat="1" x14ac:dyDescent="0.25">
      <c r="A1637" s="3472"/>
      <c r="B1637" s="1181" t="s">
        <v>4311</v>
      </c>
      <c r="C1637" s="1239">
        <f t="shared" ref="C1637:H1637" si="1705">C1634/C308</f>
        <v>0</v>
      </c>
      <c r="D1637" s="1208">
        <f t="shared" si="1705"/>
        <v>6.3473053892215567E-2</v>
      </c>
      <c r="E1637" s="1209">
        <f t="shared" si="1705"/>
        <v>0</v>
      </c>
      <c r="F1637" s="1239">
        <f t="shared" si="1705"/>
        <v>0</v>
      </c>
      <c r="G1637" s="1239">
        <f t="shared" si="1705"/>
        <v>0</v>
      </c>
      <c r="H1637" s="1177">
        <f t="shared" si="1705"/>
        <v>1.0232660154206949E-2</v>
      </c>
      <c r="I1637" s="1198">
        <f t="shared" si="1703"/>
        <v>1.2694610778443114E-2</v>
      </c>
      <c r="J1637" s="1723"/>
      <c r="K1637" t="s">
        <v>4337</v>
      </c>
    </row>
    <row r="1638" spans="1:11" s="325" customFormat="1" x14ac:dyDescent="0.25">
      <c r="A1638" s="3472"/>
      <c r="B1638" s="1203" t="s">
        <v>4338</v>
      </c>
      <c r="C1638" s="1238"/>
      <c r="D1638" s="1206">
        <f t="shared" ref="D1638:H1638" si="1706">D1596/D1609</f>
        <v>1</v>
      </c>
      <c r="E1638" s="1206">
        <f t="shared" si="1706"/>
        <v>0</v>
      </c>
      <c r="F1638" s="1238"/>
      <c r="G1638" s="1238"/>
      <c r="H1638" s="1206">
        <f t="shared" si="1706"/>
        <v>0.33333333333333331</v>
      </c>
      <c r="I1638" s="1206">
        <f t="shared" si="1703"/>
        <v>0.5</v>
      </c>
      <c r="J1638" s="1718"/>
      <c r="K1638" s="1220" t="s">
        <v>4339</v>
      </c>
    </row>
    <row r="1639" spans="1:11" s="325" customFormat="1" x14ac:dyDescent="0.25">
      <c r="A1639" s="3472"/>
      <c r="B1639" s="1182" t="s">
        <v>4223</v>
      </c>
      <c r="C1639" s="1239">
        <f t="shared" ref="C1639:H1639" si="1707">C1638/C314</f>
        <v>0</v>
      </c>
      <c r="D1639" s="1208">
        <f t="shared" si="1707"/>
        <v>0.12033755274261604</v>
      </c>
      <c r="E1639" s="1209">
        <f t="shared" si="1707"/>
        <v>0</v>
      </c>
      <c r="F1639" s="1239">
        <f t="shared" si="1707"/>
        <v>0</v>
      </c>
      <c r="G1639" s="1239">
        <f t="shared" si="1707"/>
        <v>0</v>
      </c>
      <c r="H1639" s="1199">
        <f t="shared" si="1707"/>
        <v>5.511356060269345E-2</v>
      </c>
      <c r="I1639" s="1198">
        <f t="shared" si="1703"/>
        <v>2.4067510548523206E-2</v>
      </c>
      <c r="J1639" s="1723"/>
      <c r="K1639" s="325" t="s">
        <v>4340</v>
      </c>
    </row>
    <row r="1640" spans="1:11" x14ac:dyDescent="0.25">
      <c r="A1640" s="3472"/>
      <c r="B1640" s="1182" t="s">
        <v>4224</v>
      </c>
      <c r="C1640" s="1239">
        <f t="shared" ref="C1640:H1640" si="1708">C1638/C331</f>
        <v>0</v>
      </c>
      <c r="D1640" s="1208">
        <f t="shared" si="1708"/>
        <v>0.21800595238095238</v>
      </c>
      <c r="E1640" s="1209">
        <f t="shared" si="1708"/>
        <v>0</v>
      </c>
      <c r="F1640" s="1239">
        <f t="shared" si="1708"/>
        <v>0</v>
      </c>
      <c r="G1640" s="1239">
        <f t="shared" si="1708"/>
        <v>0</v>
      </c>
      <c r="H1640" s="1200">
        <f t="shared" si="1708"/>
        <v>4.9463742596446293E-2</v>
      </c>
      <c r="I1640" s="1198">
        <f t="shared" si="1703"/>
        <v>4.3601190476190474E-2</v>
      </c>
      <c r="J1640" s="1723"/>
      <c r="K1640" s="325" t="s">
        <v>4341</v>
      </c>
    </row>
    <row r="1641" spans="1:11" x14ac:dyDescent="0.25">
      <c r="A1641" s="3472"/>
      <c r="B1641" s="1182" t="s">
        <v>4311</v>
      </c>
      <c r="C1641" s="1239">
        <f t="shared" ref="C1641:H1641" si="1709">C1638/C334</f>
        <v>0</v>
      </c>
      <c r="D1641" s="1208">
        <f t="shared" si="1709"/>
        <v>0.17905405405405406</v>
      </c>
      <c r="E1641" s="1209">
        <f t="shared" si="1709"/>
        <v>0</v>
      </c>
      <c r="F1641" s="1239">
        <f t="shared" si="1709"/>
        <v>0</v>
      </c>
      <c r="G1641" s="1239">
        <f t="shared" si="1709"/>
        <v>0</v>
      </c>
      <c r="H1641" s="1199">
        <f t="shared" si="1709"/>
        <v>3.8721828513056243E-2</v>
      </c>
      <c r="I1641" s="1198">
        <f t="shared" si="1703"/>
        <v>3.5810810810810813E-2</v>
      </c>
      <c r="J1641" s="1723"/>
      <c r="K1641" s="325" t="s">
        <v>4342</v>
      </c>
    </row>
    <row r="1642" spans="1:11" x14ac:dyDescent="0.25">
      <c r="A1642" s="3472"/>
      <c r="B1642" s="1203" t="s">
        <v>4343</v>
      </c>
      <c r="C1642" s="1238"/>
      <c r="D1642" s="1265"/>
      <c r="E1642" s="1206" t="e">
        <f t="shared" ref="E1642:H1642" si="1710">E1601/E1606</f>
        <v>#DIV/0!</v>
      </c>
      <c r="F1642" s="1238"/>
      <c r="G1642" s="1238"/>
      <c r="H1642" s="1206" t="e">
        <f t="shared" si="1710"/>
        <v>#DIV/0!</v>
      </c>
      <c r="I1642" s="1206" t="e">
        <f t="shared" si="1703"/>
        <v>#DIV/0!</v>
      </c>
      <c r="J1642" s="1718"/>
      <c r="K1642" s="1220" t="s">
        <v>4344</v>
      </c>
    </row>
    <row r="1643" spans="1:11" x14ac:dyDescent="0.25">
      <c r="A1643" s="3472"/>
      <c r="B1643" s="1182" t="s">
        <v>4223</v>
      </c>
      <c r="C1643" s="1239">
        <f t="shared" ref="C1643:H1643" si="1711">C1642/C340</f>
        <v>0</v>
      </c>
      <c r="D1643" s="1266">
        <f t="shared" si="1711"/>
        <v>0</v>
      </c>
      <c r="E1643" s="1209" t="e">
        <f t="shared" si="1711"/>
        <v>#DIV/0!</v>
      </c>
      <c r="F1643" s="1239">
        <f t="shared" si="1711"/>
        <v>0</v>
      </c>
      <c r="G1643" s="1239">
        <f t="shared" si="1711"/>
        <v>0</v>
      </c>
      <c r="H1643" s="1199" t="e">
        <f t="shared" si="1711"/>
        <v>#DIV/0!</v>
      </c>
      <c r="I1643" s="1198" t="e">
        <f t="shared" si="1703"/>
        <v>#DIV/0!</v>
      </c>
      <c r="J1643" s="1723"/>
      <c r="K1643" s="325" t="s">
        <v>4345</v>
      </c>
    </row>
    <row r="1644" spans="1:11" x14ac:dyDescent="0.25">
      <c r="A1644" s="3472"/>
      <c r="B1644" s="1182" t="s">
        <v>4224</v>
      </c>
      <c r="C1644" s="1239">
        <f t="shared" ref="C1644:H1644" si="1712">C1642/C357</f>
        <v>0</v>
      </c>
      <c r="D1644" s="1266">
        <f t="shared" si="1712"/>
        <v>0</v>
      </c>
      <c r="E1644" s="1209" t="e">
        <f t="shared" si="1712"/>
        <v>#DIV/0!</v>
      </c>
      <c r="F1644" s="1239">
        <f t="shared" si="1712"/>
        <v>0</v>
      </c>
      <c r="G1644" s="1239">
        <f t="shared" si="1712"/>
        <v>0</v>
      </c>
      <c r="H1644" s="1199" t="e">
        <f t="shared" si="1712"/>
        <v>#DIV/0!</v>
      </c>
      <c r="I1644" s="1198" t="e">
        <f t="shared" si="1703"/>
        <v>#DIV/0!</v>
      </c>
      <c r="J1644" s="1723"/>
      <c r="K1644" s="325" t="s">
        <v>4346</v>
      </c>
    </row>
    <row r="1645" spans="1:11" ht="15.75" thickBot="1" x14ac:dyDescent="0.3">
      <c r="A1645" s="3473"/>
      <c r="B1645" s="1183" t="s">
        <v>4311</v>
      </c>
      <c r="C1645" s="1242">
        <f t="shared" ref="C1645:H1645" si="1713">C1642/C360</f>
        <v>0</v>
      </c>
      <c r="D1645" s="1269">
        <f t="shared" si="1713"/>
        <v>0</v>
      </c>
      <c r="E1645" s="1217" t="e">
        <f t="shared" si="1713"/>
        <v>#DIV/0!</v>
      </c>
      <c r="F1645" s="1242">
        <f t="shared" si="1713"/>
        <v>0</v>
      </c>
      <c r="G1645" s="1242">
        <f t="shared" si="1713"/>
        <v>0</v>
      </c>
      <c r="H1645" s="1201" t="e">
        <f t="shared" si="1713"/>
        <v>#DIV/0!</v>
      </c>
      <c r="I1645" s="1202" t="e">
        <f t="shared" si="1703"/>
        <v>#DIV/0!</v>
      </c>
      <c r="J1645" s="1723"/>
      <c r="K1645" s="325" t="s">
        <v>4347</v>
      </c>
    </row>
    <row r="1646" spans="1:11" customFormat="1" x14ac:dyDescent="0.25">
      <c r="A1646" s="3471" t="s">
        <v>1741</v>
      </c>
      <c r="B1646" s="844" t="s">
        <v>935</v>
      </c>
      <c r="C1646" s="1235"/>
      <c r="D1646" s="826">
        <f>BPCE!B660</f>
        <v>16</v>
      </c>
      <c r="E1646" s="1262"/>
      <c r="F1646" s="826">
        <f>CA!B856</f>
        <v>3</v>
      </c>
      <c r="G1646" s="1235"/>
      <c r="H1646" s="826">
        <f>SUM(C1646:G1646)</f>
        <v>19</v>
      </c>
      <c r="I1646" s="1222">
        <f>AVERAGE(C1646:G1646)</f>
        <v>9.5</v>
      </c>
      <c r="J1646" s="1715"/>
      <c r="K1646" s="27" t="s">
        <v>4264</v>
      </c>
    </row>
    <row r="1647" spans="1:11" customFormat="1" x14ac:dyDescent="0.25">
      <c r="A1647" s="3472"/>
      <c r="B1647" s="845" t="s">
        <v>4265</v>
      </c>
      <c r="C1647" s="1236">
        <f t="shared" ref="C1647:H1647" si="1714">C1646/C2</f>
        <v>0</v>
      </c>
      <c r="D1647" s="1185">
        <f t="shared" si="1714"/>
        <v>6.8796491378939669E-4</v>
      </c>
      <c r="E1647" s="1263">
        <f t="shared" si="1714"/>
        <v>0</v>
      </c>
      <c r="F1647" s="1187">
        <f t="shared" si="1714"/>
        <v>1.8923862991231943E-4</v>
      </c>
      <c r="G1647" s="1236">
        <f t="shared" si="1714"/>
        <v>0</v>
      </c>
      <c r="H1647" s="1194">
        <f t="shared" si="1714"/>
        <v>1.6204414423634565E-4</v>
      </c>
      <c r="I1647" s="1189">
        <f t="shared" ref="I1647:I1650" si="1715">AVERAGE(C1647:G1647)</f>
        <v>1.7544070874034323E-4</v>
      </c>
      <c r="J1647" s="1716"/>
      <c r="K1647" t="s">
        <v>4266</v>
      </c>
    </row>
    <row r="1648" spans="1:11" customFormat="1" x14ac:dyDescent="0.25">
      <c r="A1648" s="3472"/>
      <c r="B1648" s="845" t="s">
        <v>4267</v>
      </c>
      <c r="C1648" s="1236">
        <f t="shared" ref="C1648:H1648" si="1716">C1646/C19</f>
        <v>0</v>
      </c>
      <c r="D1648" s="1185">
        <f t="shared" si="1716"/>
        <v>4.1162850527399026E-3</v>
      </c>
      <c r="E1648" s="1263">
        <f t="shared" si="1716"/>
        <v>0</v>
      </c>
      <c r="F1648" s="1187">
        <f t="shared" si="1716"/>
        <v>3.6293249455601257E-4</v>
      </c>
      <c r="G1648" s="1236">
        <f t="shared" si="1716"/>
        <v>0</v>
      </c>
      <c r="H1648" s="1194">
        <f t="shared" si="1716"/>
        <v>3.5812568326610623E-4</v>
      </c>
      <c r="I1648" s="1189">
        <f t="shared" si="1715"/>
        <v>8.9584350945918296E-4</v>
      </c>
      <c r="J1648" s="1716"/>
      <c r="K1648" t="s">
        <v>4268</v>
      </c>
    </row>
    <row r="1649" spans="1:11" customFormat="1" x14ac:dyDescent="0.25">
      <c r="A1649" s="3472"/>
      <c r="B1649" s="845" t="s">
        <v>4269</v>
      </c>
      <c r="C1649" s="1236">
        <f t="shared" ref="C1649:H1649" si="1717">C1646/C7</f>
        <v>0</v>
      </c>
      <c r="D1649" s="1185">
        <f t="shared" si="1717"/>
        <v>2.9250457038391225E-2</v>
      </c>
      <c r="E1649" s="1263">
        <f t="shared" si="1717"/>
        <v>0</v>
      </c>
      <c r="F1649" s="1187">
        <f t="shared" si="1717"/>
        <v>1.687289088863892E-3</v>
      </c>
      <c r="G1649" s="1236">
        <f t="shared" si="1717"/>
        <v>0</v>
      </c>
      <c r="H1649" s="1194">
        <f t="shared" si="1717"/>
        <v>1.4032496307237814E-3</v>
      </c>
      <c r="I1649" s="1189">
        <f t="shared" si="1715"/>
        <v>6.1875492254510238E-3</v>
      </c>
      <c r="J1649" s="1716"/>
      <c r="K1649" t="s">
        <v>4270</v>
      </c>
    </row>
    <row r="1650" spans="1:11" customFormat="1" x14ac:dyDescent="0.25">
      <c r="A1650" s="3472"/>
      <c r="B1650" s="845" t="s">
        <v>4271</v>
      </c>
      <c r="C1650" s="1236">
        <f t="shared" ref="C1650:H1650" si="1718">C1646/C13</f>
        <v>0</v>
      </c>
      <c r="D1650" s="1185">
        <f t="shared" si="1718"/>
        <v>4.1025641025641026E-2</v>
      </c>
      <c r="E1650" s="1263">
        <f t="shared" si="1718"/>
        <v>0</v>
      </c>
      <c r="F1650" s="1187">
        <f t="shared" si="1718"/>
        <v>1.8999366687777073E-3</v>
      </c>
      <c r="G1650" s="1236">
        <f t="shared" si="1718"/>
        <v>0</v>
      </c>
      <c r="H1650" s="1205">
        <f t="shared" si="1718"/>
        <v>2.6889329181998302E-3</v>
      </c>
      <c r="I1650" s="1193">
        <f t="shared" si="1715"/>
        <v>8.5851155388837457E-3</v>
      </c>
      <c r="J1650" s="1717"/>
      <c r="K1650" t="s">
        <v>4272</v>
      </c>
    </row>
    <row r="1651" spans="1:11" customFormat="1" x14ac:dyDescent="0.25">
      <c r="A1651" s="3472"/>
      <c r="B1651" s="1203" t="s">
        <v>4273</v>
      </c>
      <c r="C1651" s="1237"/>
      <c r="D1651" s="1204">
        <f>BPCE!C660</f>
        <v>2</v>
      </c>
      <c r="E1651" s="1246">
        <f>SG!C602</f>
        <v>0</v>
      </c>
      <c r="F1651" s="1204">
        <f>CA!C856</f>
        <v>0</v>
      </c>
      <c r="G1651" s="1237"/>
      <c r="H1651" s="1204">
        <f>SUM(C1651:G1651)</f>
        <v>2</v>
      </c>
      <c r="I1651" s="1206">
        <f>AVERAGE(C1651:G1651)</f>
        <v>0.66666666666666663</v>
      </c>
      <c r="J1651" s="1718"/>
      <c r="K1651" s="27" t="s">
        <v>4274</v>
      </c>
    </row>
    <row r="1652" spans="1:11" customFormat="1" x14ac:dyDescent="0.25">
      <c r="A1652" s="3472"/>
      <c r="B1652" s="845" t="s">
        <v>4275</v>
      </c>
      <c r="C1652" s="1236">
        <f t="shared" ref="C1652:H1652" si="1719">C1651/C28</f>
        <v>0</v>
      </c>
      <c r="D1652" s="1185">
        <f t="shared" si="1719"/>
        <v>3.3755274261603374E-4</v>
      </c>
      <c r="E1652" s="1186">
        <f t="shared" si="1719"/>
        <v>0</v>
      </c>
      <c r="F1652" s="1187">
        <f t="shared" si="1719"/>
        <v>0</v>
      </c>
      <c r="G1652" s="1236">
        <f t="shared" si="1719"/>
        <v>0</v>
      </c>
      <c r="H1652" s="1192">
        <f t="shared" si="1719"/>
        <v>8.889283968176363E-5</v>
      </c>
      <c r="I1652" s="1193">
        <f t="shared" ref="I1652:I1655" si="1720">AVERAGE(C1652:G1652)</f>
        <v>6.7510548523206751E-5</v>
      </c>
      <c r="J1652" s="1717"/>
      <c r="K1652" t="s">
        <v>4276</v>
      </c>
    </row>
    <row r="1653" spans="1:11" customFormat="1" x14ac:dyDescent="0.25">
      <c r="A1653" s="3472"/>
      <c r="B1653" s="845" t="s">
        <v>4277</v>
      </c>
      <c r="C1653" s="1236">
        <f t="shared" ref="C1653:H1653" si="1721">C1651/C45</f>
        <v>0</v>
      </c>
      <c r="D1653" s="1185">
        <f t="shared" si="1721"/>
        <v>1.488095238095238E-3</v>
      </c>
      <c r="E1653" s="1186">
        <f t="shared" si="1721"/>
        <v>0</v>
      </c>
      <c r="F1653" s="1187">
        <f t="shared" si="1721"/>
        <v>0</v>
      </c>
      <c r="G1653" s="1236">
        <f t="shared" si="1721"/>
        <v>0</v>
      </c>
      <c r="H1653" s="1192">
        <f t="shared" si="1721"/>
        <v>1.6007683688170322E-4</v>
      </c>
      <c r="I1653" s="1193">
        <f t="shared" si="1720"/>
        <v>2.9761904761904759E-4</v>
      </c>
      <c r="J1653" s="1717"/>
      <c r="K1653" t="s">
        <v>4278</v>
      </c>
    </row>
    <row r="1654" spans="1:11" customFormat="1" x14ac:dyDescent="0.25">
      <c r="A1654" s="3472"/>
      <c r="B1654" s="845" t="s">
        <v>4279</v>
      </c>
      <c r="C1654" s="1236">
        <f t="shared" ref="C1654:H1654" si="1722">C1651/C33</f>
        <v>0</v>
      </c>
      <c r="D1654" s="1185">
        <f t="shared" si="1722"/>
        <v>1.2500000000000001E-2</v>
      </c>
      <c r="E1654" s="1186">
        <f t="shared" si="1722"/>
        <v>0</v>
      </c>
      <c r="F1654" s="1187">
        <f t="shared" si="1722"/>
        <v>0</v>
      </c>
      <c r="G1654" s="1236">
        <f t="shared" si="1722"/>
        <v>0</v>
      </c>
      <c r="H1654" s="1192">
        <f t="shared" si="1722"/>
        <v>9.7465886939571145E-4</v>
      </c>
      <c r="I1654" s="1193">
        <f t="shared" si="1720"/>
        <v>2.5000000000000001E-3</v>
      </c>
      <c r="J1654" s="1717"/>
      <c r="K1654" t="s">
        <v>4280</v>
      </c>
    </row>
    <row r="1655" spans="1:11" customFormat="1" x14ac:dyDescent="0.25">
      <c r="A1655" s="3472"/>
      <c r="B1655" s="845" t="s">
        <v>4281</v>
      </c>
      <c r="C1655" s="1236">
        <f t="shared" ref="C1655:H1655" si="1723">C1651/C39</f>
        <v>0</v>
      </c>
      <c r="D1655" s="1185">
        <f t="shared" si="1723"/>
        <v>1.2195121951219513E-2</v>
      </c>
      <c r="E1655" s="1186">
        <f t="shared" si="1723"/>
        <v>0</v>
      </c>
      <c r="F1655" s="1187">
        <f t="shared" si="1723"/>
        <v>0</v>
      </c>
      <c r="G1655" s="1236">
        <f t="shared" si="1723"/>
        <v>0</v>
      </c>
      <c r="H1655" s="1192">
        <f t="shared" si="1723"/>
        <v>5.128205128205128E-2</v>
      </c>
      <c r="I1655" s="1193">
        <f t="shared" si="1720"/>
        <v>2.4390243902439024E-3</v>
      </c>
      <c r="J1655" s="1717"/>
      <c r="K1655" t="s">
        <v>4282</v>
      </c>
    </row>
    <row r="1656" spans="1:11" customFormat="1" x14ac:dyDescent="0.25">
      <c r="A1656" s="3472"/>
      <c r="B1656" s="1203" t="s">
        <v>4283</v>
      </c>
      <c r="C1656" s="1237"/>
      <c r="D1656" s="1264"/>
      <c r="E1656" s="1264"/>
      <c r="F1656" s="1204">
        <f>CA!F856</f>
        <v>0</v>
      </c>
      <c r="G1656" s="1237"/>
      <c r="H1656" s="1204">
        <f>SUM(C1656:G1656)</f>
        <v>0</v>
      </c>
      <c r="I1656" s="1206">
        <f>AVERAGE(C1656:G1656)</f>
        <v>0</v>
      </c>
      <c r="J1656" s="1719"/>
      <c r="K1656" s="1178" t="s">
        <v>4284</v>
      </c>
    </row>
    <row r="1657" spans="1:11" customFormat="1" x14ac:dyDescent="0.25">
      <c r="A1657" s="3472"/>
      <c r="B1657" s="845" t="s">
        <v>4285</v>
      </c>
      <c r="C1657" s="1236">
        <f t="shared" ref="C1657:H1657" si="1724">C1656/C54</f>
        <v>0</v>
      </c>
      <c r="D1657" s="1263">
        <f t="shared" si="1724"/>
        <v>0</v>
      </c>
      <c r="E1657" s="1263">
        <f t="shared" si="1724"/>
        <v>0</v>
      </c>
      <c r="F1657" s="1187">
        <f t="shared" si="1724"/>
        <v>0</v>
      </c>
      <c r="G1657" s="1236">
        <f t="shared" si="1724"/>
        <v>0</v>
      </c>
      <c r="H1657" s="1194">
        <f t="shared" si="1724"/>
        <v>0</v>
      </c>
      <c r="I1657" s="1193">
        <f t="shared" ref="I1657:I1660" si="1725">AVERAGE(C1657:G1657)</f>
        <v>0</v>
      </c>
      <c r="J1657" s="1717"/>
      <c r="K1657" t="s">
        <v>4286</v>
      </c>
    </row>
    <row r="1658" spans="1:11" customFormat="1" x14ac:dyDescent="0.25">
      <c r="A1658" s="3472"/>
      <c r="B1658" s="845" t="s">
        <v>4287</v>
      </c>
      <c r="C1658" s="1236">
        <f t="shared" ref="C1658:H1658" si="1726">C1656/C71</f>
        <v>0</v>
      </c>
      <c r="D1658" s="1263">
        <f t="shared" si="1726"/>
        <v>0</v>
      </c>
      <c r="E1658" s="1263">
        <f t="shared" si="1726"/>
        <v>0</v>
      </c>
      <c r="F1658" s="1187">
        <f t="shared" si="1726"/>
        <v>0</v>
      </c>
      <c r="G1658" s="1236">
        <f t="shared" si="1726"/>
        <v>0</v>
      </c>
      <c r="H1658" s="1194">
        <f t="shared" si="1726"/>
        <v>0</v>
      </c>
      <c r="I1658" s="1193">
        <f t="shared" si="1725"/>
        <v>0</v>
      </c>
      <c r="J1658" s="1717"/>
      <c r="K1658" t="s">
        <v>4288</v>
      </c>
    </row>
    <row r="1659" spans="1:11" customFormat="1" x14ac:dyDescent="0.25">
      <c r="A1659" s="3472"/>
      <c r="B1659" s="845" t="s">
        <v>4289</v>
      </c>
      <c r="C1659" s="1243">
        <v>0.15</v>
      </c>
      <c r="D1659" s="1275">
        <v>0.15</v>
      </c>
      <c r="E1659" s="1275">
        <v>0.15</v>
      </c>
      <c r="F1659" s="1187">
        <v>0.15</v>
      </c>
      <c r="G1659" s="1236">
        <v>0.15</v>
      </c>
      <c r="H1659" s="1190">
        <f>E1659</f>
        <v>0.15</v>
      </c>
      <c r="I1659" s="1191">
        <f t="shared" si="1725"/>
        <v>0.15</v>
      </c>
      <c r="J1659" s="1720"/>
      <c r="K1659" t="s">
        <v>4290</v>
      </c>
    </row>
    <row r="1660" spans="1:11" customFormat="1" x14ac:dyDescent="0.25">
      <c r="A1660" s="3472"/>
      <c r="B1660" s="845" t="s">
        <v>4291</v>
      </c>
      <c r="C1660" s="1236" t="e">
        <f>C1656/C1651</f>
        <v>#DIV/0!</v>
      </c>
      <c r="D1660" s="1263">
        <f t="shared" ref="D1660:H1660" si="1727">D1656/D1651</f>
        <v>0</v>
      </c>
      <c r="E1660" s="1263" t="e">
        <f t="shared" si="1727"/>
        <v>#DIV/0!</v>
      </c>
      <c r="F1660" s="1187" t="e">
        <f t="shared" si="1727"/>
        <v>#DIV/0!</v>
      </c>
      <c r="G1660" s="1236" t="e">
        <f t="shared" si="1727"/>
        <v>#DIV/0!</v>
      </c>
      <c r="H1660" s="1205">
        <f t="shared" si="1727"/>
        <v>0</v>
      </c>
      <c r="I1660" s="1191" t="e">
        <f t="shared" si="1725"/>
        <v>#DIV/0!</v>
      </c>
      <c r="J1660" s="1720"/>
      <c r="K1660" t="s">
        <v>4292</v>
      </c>
    </row>
    <row r="1661" spans="1:11" customFormat="1" x14ac:dyDescent="0.25">
      <c r="A1661" s="3472"/>
      <c r="B1661" s="1203" t="s">
        <v>10</v>
      </c>
      <c r="C1661" s="1237"/>
      <c r="D1661" s="1204">
        <f>BPCE!G660</f>
        <v>277</v>
      </c>
      <c r="E1661" s="1264"/>
      <c r="F1661" s="1204">
        <f>CA!G856</f>
        <v>181</v>
      </c>
      <c r="G1661" s="1237"/>
      <c r="H1661" s="1204">
        <f>SUM(C1661:G1661)</f>
        <v>458</v>
      </c>
      <c r="I1661" s="1204">
        <f>AVERAGE(C1661:G1661)</f>
        <v>229</v>
      </c>
      <c r="J1661" s="1721"/>
      <c r="K1661" s="27" t="s">
        <v>4293</v>
      </c>
    </row>
    <row r="1662" spans="1:11" customFormat="1" x14ac:dyDescent="0.25">
      <c r="A1662" s="3472"/>
      <c r="B1662" s="845" t="s">
        <v>4294</v>
      </c>
      <c r="C1662" s="1236">
        <f t="shared" ref="C1662:H1662" si="1728">C1661/C80</f>
        <v>0</v>
      </c>
      <c r="D1662" s="1185">
        <f t="shared" si="1728"/>
        <v>2.6841345361873661E-3</v>
      </c>
      <c r="E1662" s="1263">
        <f t="shared" si="1728"/>
        <v>0</v>
      </c>
      <c r="F1662" s="1187">
        <f t="shared" si="1728"/>
        <v>2.4942466961566552E-3</v>
      </c>
      <c r="G1662" s="1236">
        <f t="shared" si="1728"/>
        <v>0</v>
      </c>
      <c r="H1662" s="1194">
        <f t="shared" si="1728"/>
        <v>8.0375977059502792E-4</v>
      </c>
      <c r="I1662" s="1189">
        <f t="shared" ref="I1662:I1663" si="1729">AVERAGE(C1662:G1662)</f>
        <v>1.0356762464688043E-3</v>
      </c>
      <c r="J1662" s="1716"/>
      <c r="K1662" t="s">
        <v>4295</v>
      </c>
    </row>
    <row r="1663" spans="1:11" customFormat="1" x14ac:dyDescent="0.25">
      <c r="A1663" s="3472"/>
      <c r="B1663" s="845" t="s">
        <v>4296</v>
      </c>
      <c r="C1663" s="1236">
        <f t="shared" ref="C1663:H1663" si="1730">C1661/C97</f>
        <v>0</v>
      </c>
      <c r="D1663" s="1185">
        <f t="shared" si="1730"/>
        <v>2.6393520724154358E-2</v>
      </c>
      <c r="E1663" s="1263">
        <f t="shared" si="1730"/>
        <v>0</v>
      </c>
      <c r="F1663" s="1187">
        <f t="shared" si="1730"/>
        <v>5.2442487106681345E-3</v>
      </c>
      <c r="G1663" s="1236">
        <f t="shared" si="1730"/>
        <v>0</v>
      </c>
      <c r="H1663" s="1194">
        <f t="shared" si="1730"/>
        <v>1.7355519092965709E-3</v>
      </c>
      <c r="I1663" s="1189">
        <f t="shared" si="1729"/>
        <v>6.3275538869644989E-3</v>
      </c>
      <c r="J1663" s="1716"/>
      <c r="K1663" t="s">
        <v>4297</v>
      </c>
    </row>
    <row r="1664" spans="1:11" customFormat="1" x14ac:dyDescent="0.25">
      <c r="A1664" s="3472"/>
      <c r="B1664" s="1203" t="s">
        <v>14</v>
      </c>
      <c r="C1664" s="1237"/>
      <c r="D1664" s="1204">
        <f>BPCE!J660</f>
        <v>2</v>
      </c>
      <c r="E1664" s="1246">
        <f>SG!J602</f>
        <v>1</v>
      </c>
      <c r="F1664" s="1204">
        <f>CA!J856</f>
        <v>1</v>
      </c>
      <c r="G1664" s="1237"/>
      <c r="H1664" s="1204">
        <f>SUM(C1664:G1664)</f>
        <v>4</v>
      </c>
      <c r="I1664" s="1221">
        <f>AVERAGE(C1664:G1664)</f>
        <v>1.3333333333333333</v>
      </c>
      <c r="J1664" s="1722"/>
      <c r="K1664" s="27" t="s">
        <v>4298</v>
      </c>
    </row>
    <row r="1665" spans="1:11" customFormat="1" x14ac:dyDescent="0.25">
      <c r="A1665" s="3472"/>
      <c r="B1665" s="845" t="s">
        <v>4299</v>
      </c>
      <c r="C1665" s="1236">
        <f t="shared" ref="C1665:H1665" si="1731">C1664/C106</f>
        <v>0</v>
      </c>
      <c r="D1665" s="1185">
        <f t="shared" si="1731"/>
        <v>2.8050490883590462E-3</v>
      </c>
      <c r="E1665" s="1186">
        <f t="shared" si="1731"/>
        <v>1.3089005235602095E-3</v>
      </c>
      <c r="F1665" s="1187">
        <f t="shared" si="1731"/>
        <v>1.0526315789473684E-3</v>
      </c>
      <c r="G1665" s="1236">
        <f t="shared" si="1731"/>
        <v>0</v>
      </c>
      <c r="H1665" s="1194">
        <f t="shared" si="1731"/>
        <v>1.0752688172043011E-3</v>
      </c>
      <c r="I1665" s="1189">
        <f t="shared" ref="I1665:I1668" si="1732">AVERAGE(C1665:G1665)</f>
        <v>1.0333162381733246E-3</v>
      </c>
      <c r="J1665" s="1716"/>
      <c r="K1665" t="s">
        <v>4300</v>
      </c>
    </row>
    <row r="1666" spans="1:11" customFormat="1" x14ac:dyDescent="0.25">
      <c r="A1666" s="3472"/>
      <c r="B1666" s="845" t="s">
        <v>4301</v>
      </c>
      <c r="C1666" s="1236">
        <f t="shared" ref="C1666:H1666" si="1733">C1664/C123</f>
        <v>0</v>
      </c>
      <c r="D1666" s="1185">
        <f t="shared" si="1733"/>
        <v>6.8259385665529011E-3</v>
      </c>
      <c r="E1666" s="1186">
        <f t="shared" si="1733"/>
        <v>2.2123893805309734E-3</v>
      </c>
      <c r="F1666" s="1187">
        <f t="shared" si="1733"/>
        <v>3.0487804878048782E-3</v>
      </c>
      <c r="G1666" s="1236">
        <f t="shared" si="1733"/>
        <v>0</v>
      </c>
      <c r="H1666" s="1194">
        <f t="shared" si="1733"/>
        <v>2.1574973031283709E-3</v>
      </c>
      <c r="I1666" s="1189">
        <f t="shared" si="1732"/>
        <v>2.4174216869777506E-3</v>
      </c>
      <c r="J1666" s="1716"/>
      <c r="K1666" t="s">
        <v>4302</v>
      </c>
    </row>
    <row r="1667" spans="1:11" customFormat="1" x14ac:dyDescent="0.25">
      <c r="A1667" s="3472"/>
      <c r="B1667" s="845" t="s">
        <v>4303</v>
      </c>
      <c r="C1667" s="1236">
        <f t="shared" ref="C1667:H1667" si="1734">C1664/C111</f>
        <v>0</v>
      </c>
      <c r="D1667" s="1185">
        <f t="shared" si="1734"/>
        <v>2.4691358024691357E-2</v>
      </c>
      <c r="E1667" s="1186">
        <f t="shared" si="1734"/>
        <v>7.3529411764705881E-3</v>
      </c>
      <c r="F1667" s="1187">
        <f t="shared" si="1734"/>
        <v>6.2893081761006293E-3</v>
      </c>
      <c r="G1667" s="1236">
        <f t="shared" si="1734"/>
        <v>0</v>
      </c>
      <c r="H1667" s="1194">
        <f t="shared" si="1734"/>
        <v>6.2402496099843996E-3</v>
      </c>
      <c r="I1667" s="1189">
        <f t="shared" si="1732"/>
        <v>7.6667214754525146E-3</v>
      </c>
      <c r="J1667" s="1716"/>
      <c r="K1667" t="s">
        <v>4304</v>
      </c>
    </row>
    <row r="1668" spans="1:11" customFormat="1" x14ac:dyDescent="0.25">
      <c r="A1668" s="3472"/>
      <c r="B1668" s="845" t="s">
        <v>4305</v>
      </c>
      <c r="C1668" s="1236">
        <f t="shared" ref="C1668:H1668" si="1735">C1664/C117</f>
        <v>0</v>
      </c>
      <c r="D1668" s="1185">
        <f t="shared" si="1735"/>
        <v>4.2553191489361701E-2</v>
      </c>
      <c r="E1668" s="1186">
        <f t="shared" si="1735"/>
        <v>9.5238095238095247E-3</v>
      </c>
      <c r="F1668" s="1187">
        <f t="shared" si="1735"/>
        <v>1.0101010101010102E-2</v>
      </c>
      <c r="G1668" s="1236">
        <f t="shared" si="1735"/>
        <v>0</v>
      </c>
      <c r="H1668" s="1205">
        <f t="shared" si="1735"/>
        <v>1.0230179028132993E-2</v>
      </c>
      <c r="I1668" s="1193">
        <f t="shared" si="1732"/>
        <v>1.2435602222836266E-2</v>
      </c>
      <c r="J1668" s="1717"/>
      <c r="K1668" t="s">
        <v>4306</v>
      </c>
    </row>
    <row r="1669" spans="1:11" customFormat="1" x14ac:dyDescent="0.25">
      <c r="A1669" s="3472"/>
      <c r="B1669" s="1203" t="s">
        <v>4307</v>
      </c>
      <c r="C1669" s="1238"/>
      <c r="D1669" s="1206">
        <f t="shared" ref="D1669" si="1736">D1646/D1661</f>
        <v>5.7761732851985562E-2</v>
      </c>
      <c r="E1669" s="1265"/>
      <c r="F1669" s="1206">
        <f>F1646/F1661</f>
        <v>1.6574585635359115E-2</v>
      </c>
      <c r="G1669" s="1238"/>
      <c r="H1669" s="1206">
        <f>H1646/H1661</f>
        <v>4.148471615720524E-2</v>
      </c>
      <c r="I1669" s="1206">
        <f>AVERAGE(C1669:G1669)</f>
        <v>3.7168159243672338E-2</v>
      </c>
      <c r="J1669" s="1718"/>
      <c r="K1669" s="27" t="s">
        <v>4308</v>
      </c>
    </row>
    <row r="1670" spans="1:11" customFormat="1" x14ac:dyDescent="0.25">
      <c r="A1670" s="3472"/>
      <c r="B1670" s="845" t="s">
        <v>4223</v>
      </c>
      <c r="C1670" s="1239">
        <f t="shared" ref="C1670:H1670" si="1737">C1669/C132</f>
        <v>0</v>
      </c>
      <c r="D1670" s="1208">
        <f t="shared" si="1737"/>
        <v>0.25630791024603594</v>
      </c>
      <c r="E1670" s="1266">
        <f t="shared" si="1737"/>
        <v>0</v>
      </c>
      <c r="F1670" s="1210">
        <f t="shared" si="1737"/>
        <v>7.5870053352747421E-2</v>
      </c>
      <c r="G1670" s="1239">
        <f t="shared" si="1737"/>
        <v>0</v>
      </c>
      <c r="H1670" s="1177">
        <f t="shared" si="1737"/>
        <v>0.20160768200227716</v>
      </c>
      <c r="I1670" s="1198">
        <f>AVERAGE(C1670:G1670)</f>
        <v>6.6435592719756673E-2</v>
      </c>
      <c r="J1670" s="1723"/>
      <c r="K1670" t="s">
        <v>4309</v>
      </c>
    </row>
    <row r="1671" spans="1:11" customFormat="1" x14ac:dyDescent="0.25">
      <c r="A1671" s="3472"/>
      <c r="B1671" s="845" t="s">
        <v>4224</v>
      </c>
      <c r="C1671" s="1239">
        <f t="shared" ref="C1671:H1671" si="1738">C1669/C135</f>
        <v>0</v>
      </c>
      <c r="D1671" s="1208">
        <f t="shared" si="1738"/>
        <v>0.15595816472384577</v>
      </c>
      <c r="E1671" s="1266">
        <f t="shared" si="1738"/>
        <v>0</v>
      </c>
      <c r="F1671" s="1210">
        <f t="shared" si="1738"/>
        <v>6.9205812801691816E-2</v>
      </c>
      <c r="G1671" s="1239">
        <f t="shared" si="1738"/>
        <v>0</v>
      </c>
      <c r="H1671" s="1177">
        <f t="shared" si="1738"/>
        <v>0.20634685793480911</v>
      </c>
      <c r="I1671" s="1198">
        <f t="shared" ref="I1671:I1672" si="1739">AVERAGE(C1671:G1671)</f>
        <v>4.5032795505107512E-2</v>
      </c>
      <c r="J1671" s="1723"/>
      <c r="K1671" t="s">
        <v>4310</v>
      </c>
    </row>
    <row r="1672" spans="1:11" customFormat="1" x14ac:dyDescent="0.25">
      <c r="A1672" s="3472"/>
      <c r="B1672" s="845" t="s">
        <v>4311</v>
      </c>
      <c r="C1672" s="1239">
        <f t="shared" ref="C1672:H1672" si="1740">C1669/C152</f>
        <v>0</v>
      </c>
      <c r="D1672" s="1208">
        <f t="shared" si="1740"/>
        <v>0.15261894982597982</v>
      </c>
      <c r="E1672" s="1266">
        <f t="shared" si="1740"/>
        <v>0</v>
      </c>
      <c r="F1672" s="1210">
        <f t="shared" si="1740"/>
        <v>7.584763371051359E-2</v>
      </c>
      <c r="G1672" s="1239">
        <f t="shared" si="1740"/>
        <v>0</v>
      </c>
      <c r="H1672" s="1177">
        <f t="shared" si="1740"/>
        <v>0.23194338505417239</v>
      </c>
      <c r="I1672" s="1198">
        <f t="shared" si="1739"/>
        <v>4.5693316707298683E-2</v>
      </c>
      <c r="J1672" s="1723"/>
      <c r="K1672" t="s">
        <v>4312</v>
      </c>
    </row>
    <row r="1673" spans="1:11" customFormat="1" x14ac:dyDescent="0.25">
      <c r="A1673" s="3472"/>
      <c r="B1673" s="1203" t="s">
        <v>4313</v>
      </c>
      <c r="C1673" s="1238"/>
      <c r="D1673" s="1206">
        <f t="shared" ref="D1673" si="1741">D1651/D1661</f>
        <v>7.2202166064981952E-3</v>
      </c>
      <c r="E1673" s="1265"/>
      <c r="F1673" s="1206">
        <f>F1651/F1661</f>
        <v>0</v>
      </c>
      <c r="G1673" s="1238"/>
      <c r="H1673" s="1206">
        <f>H1651/H1661</f>
        <v>4.3668122270742356E-3</v>
      </c>
      <c r="I1673" s="1206">
        <f>AVERAGE(C1673:G1673)</f>
        <v>3.6101083032490976E-3</v>
      </c>
      <c r="J1673" s="1718"/>
      <c r="K1673" s="27" t="s">
        <v>4314</v>
      </c>
    </row>
    <row r="1674" spans="1:11" s="1" customFormat="1" x14ac:dyDescent="0.25">
      <c r="A1674" s="3472"/>
      <c r="B1674" s="845" t="s">
        <v>4223</v>
      </c>
      <c r="C1674" s="1239">
        <f t="shared" ref="C1674:H1674" si="1742">C1673/C158</f>
        <v>0</v>
      </c>
      <c r="D1674" s="1208">
        <f t="shared" si="1742"/>
        <v>0.12575850355679447</v>
      </c>
      <c r="E1674" s="1266">
        <f t="shared" si="1742"/>
        <v>0</v>
      </c>
      <c r="F1674" s="1210">
        <f t="shared" si="1742"/>
        <v>0</v>
      </c>
      <c r="G1674" s="1239">
        <f t="shared" si="1742"/>
        <v>0</v>
      </c>
      <c r="H1674" s="1177">
        <f t="shared" si="1742"/>
        <v>0.11059627880598671</v>
      </c>
      <c r="I1674" s="1198">
        <f t="shared" ref="I1674:I1676" si="1743">AVERAGE(C1674:G1674)</f>
        <v>2.5151700711358894E-2</v>
      </c>
      <c r="J1674" s="1723"/>
      <c r="K1674" t="s">
        <v>4315</v>
      </c>
    </row>
    <row r="1675" spans="1:11" s="1" customFormat="1" x14ac:dyDescent="0.25">
      <c r="A1675" s="3472"/>
      <c r="B1675" s="845" t="s">
        <v>4224</v>
      </c>
      <c r="C1675" s="1239">
        <f t="shared" ref="C1675:H1675" si="1744">C1673/C175</f>
        <v>0</v>
      </c>
      <c r="D1675" s="1208">
        <f t="shared" si="1744"/>
        <v>5.6381081313391777E-2</v>
      </c>
      <c r="E1675" s="1266">
        <f t="shared" si="1744"/>
        <v>0</v>
      </c>
      <c r="F1675" s="1210">
        <f t="shared" si="1744"/>
        <v>0</v>
      </c>
      <c r="G1675" s="1239">
        <f t="shared" si="1744"/>
        <v>0</v>
      </c>
      <c r="H1675" s="1177">
        <f t="shared" si="1744"/>
        <v>9.2233966627125116E-2</v>
      </c>
      <c r="I1675" s="1198">
        <f t="shared" si="1743"/>
        <v>1.1276216262678355E-2</v>
      </c>
      <c r="J1675" s="1723"/>
      <c r="K1675" t="s">
        <v>4316</v>
      </c>
    </row>
    <row r="1676" spans="1:11" s="1" customFormat="1" x14ac:dyDescent="0.25">
      <c r="A1676" s="3472"/>
      <c r="B1676" s="845" t="s">
        <v>4311</v>
      </c>
      <c r="C1676" s="1239">
        <f t="shared" ref="C1676:H1676" si="1745">C1673/C178</f>
        <v>0</v>
      </c>
      <c r="D1676" s="1208">
        <f t="shared" si="1745"/>
        <v>5.3816225973265686E-2</v>
      </c>
      <c r="E1676" s="1266">
        <f t="shared" si="1745"/>
        <v>0</v>
      </c>
      <c r="F1676" s="1210">
        <f t="shared" si="1745"/>
        <v>0</v>
      </c>
      <c r="G1676" s="1239">
        <f t="shared" si="1745"/>
        <v>0</v>
      </c>
      <c r="H1676" s="1177">
        <f t="shared" si="1745"/>
        <v>9.2390154306299127E-2</v>
      </c>
      <c r="I1676" s="1198">
        <f t="shared" si="1743"/>
        <v>1.0763245194653137E-2</v>
      </c>
      <c r="J1676" s="1723"/>
      <c r="K1676" t="s">
        <v>4317</v>
      </c>
    </row>
    <row r="1677" spans="1:11" customFormat="1" x14ac:dyDescent="0.25">
      <c r="A1677" s="3472"/>
      <c r="B1677" s="1203" t="s">
        <v>4318</v>
      </c>
      <c r="C1677" s="1238"/>
      <c r="D1677" s="1206">
        <f t="shared" ref="D1677" si="1746">D1651/D1646</f>
        <v>0.125</v>
      </c>
      <c r="E1677" s="1265"/>
      <c r="F1677" s="1206">
        <f>F1651/F1646</f>
        <v>0</v>
      </c>
      <c r="G1677" s="1238"/>
      <c r="H1677" s="1206">
        <f>H1651/H1646</f>
        <v>0.10526315789473684</v>
      </c>
      <c r="I1677" s="1206">
        <f>AVERAGE(C1677:G1677)</f>
        <v>6.25E-2</v>
      </c>
      <c r="J1677" s="1718"/>
      <c r="K1677" s="27" t="s">
        <v>4319</v>
      </c>
    </row>
    <row r="1678" spans="1:11" customFormat="1" x14ac:dyDescent="0.25">
      <c r="A1678" s="3472"/>
      <c r="B1678" s="1181" t="s">
        <v>4223</v>
      </c>
      <c r="C1678" s="1239">
        <f t="shared" ref="C1678:H1678" si="1747">C1677/C210</f>
        <v>0</v>
      </c>
      <c r="D1678" s="1208">
        <f t="shared" si="1747"/>
        <v>0.49065400843881857</v>
      </c>
      <c r="E1678" s="1266">
        <f t="shared" si="1747"/>
        <v>0</v>
      </c>
      <c r="F1678" s="1210">
        <f t="shared" si="1747"/>
        <v>0</v>
      </c>
      <c r="G1678" s="1239">
        <f t="shared" si="1747"/>
        <v>0</v>
      </c>
      <c r="H1678" s="1177">
        <f t="shared" si="1747"/>
        <v>0.54857174938769204</v>
      </c>
      <c r="I1678" s="1198">
        <f t="shared" ref="I1678:I1680" si="1748">AVERAGE(C1678:G1678)</f>
        <v>9.8130801687763711E-2</v>
      </c>
      <c r="J1678" s="1723"/>
      <c r="K1678" t="s">
        <v>4320</v>
      </c>
    </row>
    <row r="1679" spans="1:11" customFormat="1" x14ac:dyDescent="0.25">
      <c r="A1679" s="3472"/>
      <c r="B1679" s="1181" t="s">
        <v>4224</v>
      </c>
      <c r="C1679" s="1239">
        <f t="shared" ref="C1679:H1679" si="1749">C1677/C227</f>
        <v>0</v>
      </c>
      <c r="D1679" s="1208">
        <f t="shared" si="1749"/>
        <v>0.36151413690476192</v>
      </c>
      <c r="E1679" s="1266">
        <f t="shared" si="1749"/>
        <v>0</v>
      </c>
      <c r="F1679" s="1210">
        <f t="shared" si="1749"/>
        <v>0</v>
      </c>
      <c r="G1679" s="1239">
        <f t="shared" si="1749"/>
        <v>0</v>
      </c>
      <c r="H1679" s="1177">
        <f t="shared" si="1749"/>
        <v>0.44698507915378327</v>
      </c>
      <c r="I1679" s="1198">
        <f t="shared" si="1748"/>
        <v>7.2302827380952381E-2</v>
      </c>
      <c r="J1679" s="1723"/>
      <c r="K1679" t="s">
        <v>4321</v>
      </c>
    </row>
    <row r="1680" spans="1:11" customFormat="1" x14ac:dyDescent="0.25">
      <c r="A1680" s="3472"/>
      <c r="B1680" s="1181" t="s">
        <v>4311</v>
      </c>
      <c r="C1680" s="1239">
        <f t="shared" ref="C1680:H1680" si="1750">C1677/C230</f>
        <v>0</v>
      </c>
      <c r="D1680" s="1208">
        <f t="shared" si="1750"/>
        <v>0.35261824324324326</v>
      </c>
      <c r="E1680" s="1266">
        <f t="shared" si="1750"/>
        <v>0</v>
      </c>
      <c r="F1680" s="1210">
        <f t="shared" si="1750"/>
        <v>0</v>
      </c>
      <c r="G1680" s="1239">
        <f t="shared" si="1750"/>
        <v>0</v>
      </c>
      <c r="H1680" s="1177">
        <f t="shared" si="1750"/>
        <v>0.39833062833294691</v>
      </c>
      <c r="I1680" s="1198">
        <f t="shared" si="1748"/>
        <v>7.0523648648648657E-2</v>
      </c>
      <c r="J1680" s="1723"/>
      <c r="K1680" t="s">
        <v>4322</v>
      </c>
    </row>
    <row r="1681" spans="1:11" customFormat="1" x14ac:dyDescent="0.25">
      <c r="A1681" s="3472"/>
      <c r="B1681" s="1203" t="s">
        <v>4323</v>
      </c>
      <c r="C1681" s="1238"/>
      <c r="D1681" s="1265"/>
      <c r="E1681" s="1265"/>
      <c r="F1681" s="1206">
        <f>F1656/F1646</f>
        <v>0</v>
      </c>
      <c r="G1681" s="1238"/>
      <c r="H1681" s="1206">
        <f>H1656/H1646</f>
        <v>0</v>
      </c>
      <c r="I1681" s="1206">
        <f>AVERAGE(C1681:G1681)</f>
        <v>0</v>
      </c>
      <c r="J1681" s="1718"/>
      <c r="K1681" s="27" t="s">
        <v>4324</v>
      </c>
    </row>
    <row r="1682" spans="1:11" customFormat="1" x14ac:dyDescent="0.25">
      <c r="A1682" s="3472"/>
      <c r="B1682" s="1181" t="s">
        <v>4223</v>
      </c>
      <c r="C1682" s="1239">
        <f t="shared" ref="C1682:H1682" si="1751">C1681/C236</f>
        <v>0</v>
      </c>
      <c r="D1682" s="1266">
        <f t="shared" si="1751"/>
        <v>0</v>
      </c>
      <c r="E1682" s="1266">
        <f t="shared" si="1751"/>
        <v>0</v>
      </c>
      <c r="F1682" s="1210">
        <f t="shared" si="1751"/>
        <v>0</v>
      </c>
      <c r="G1682" s="1239">
        <f t="shared" si="1751"/>
        <v>0</v>
      </c>
      <c r="H1682" s="1177">
        <f t="shared" si="1751"/>
        <v>0</v>
      </c>
      <c r="I1682" s="1198">
        <f t="shared" ref="I1682:I1684" si="1752">AVERAGE(C1682:G1682)</f>
        <v>0</v>
      </c>
      <c r="J1682" s="1723"/>
      <c r="K1682" t="s">
        <v>4325</v>
      </c>
    </row>
    <row r="1683" spans="1:11" customFormat="1" x14ac:dyDescent="0.25">
      <c r="A1683" s="3472"/>
      <c r="B1683" s="1181" t="s">
        <v>4224</v>
      </c>
      <c r="C1683" s="1239">
        <f t="shared" ref="C1683:H1683" si="1753">C1681/C253</f>
        <v>0</v>
      </c>
      <c r="D1683" s="1266">
        <f t="shared" si="1753"/>
        <v>0</v>
      </c>
      <c r="E1683" s="1266">
        <f t="shared" si="1753"/>
        <v>0</v>
      </c>
      <c r="F1683" s="1210">
        <f t="shared" si="1753"/>
        <v>0</v>
      </c>
      <c r="G1683" s="1239">
        <f t="shared" si="1753"/>
        <v>0</v>
      </c>
      <c r="H1683" s="1177">
        <f t="shared" si="1753"/>
        <v>0</v>
      </c>
      <c r="I1683" s="1198">
        <f t="shared" si="1752"/>
        <v>0</v>
      </c>
      <c r="J1683" s="1723"/>
      <c r="K1683" t="s">
        <v>4326</v>
      </c>
    </row>
    <row r="1684" spans="1:11" customFormat="1" x14ac:dyDescent="0.25">
      <c r="A1684" s="3472"/>
      <c r="B1684" s="1181" t="s">
        <v>4311</v>
      </c>
      <c r="C1684" s="1239">
        <f t="shared" ref="C1684:H1684" si="1754">C1681/C256</f>
        <v>0</v>
      </c>
      <c r="D1684" s="1266">
        <f t="shared" si="1754"/>
        <v>0</v>
      </c>
      <c r="E1684" s="1266">
        <f t="shared" si="1754"/>
        <v>0</v>
      </c>
      <c r="F1684" s="1210">
        <f t="shared" si="1754"/>
        <v>0</v>
      </c>
      <c r="G1684" s="1239">
        <f t="shared" si="1754"/>
        <v>0</v>
      </c>
      <c r="H1684" s="1177">
        <f t="shared" si="1754"/>
        <v>0</v>
      </c>
      <c r="I1684" s="1198">
        <f t="shared" si="1752"/>
        <v>0</v>
      </c>
      <c r="J1684" s="1723"/>
      <c r="K1684" t="s">
        <v>4327</v>
      </c>
    </row>
    <row r="1685" spans="1:11" customFormat="1" x14ac:dyDescent="0.25">
      <c r="A1685" s="3472"/>
      <c r="B1685" s="1203" t="s">
        <v>4328</v>
      </c>
      <c r="C1685" s="1240"/>
      <c r="D1685" s="1212">
        <f t="shared" ref="D1685" si="1755">D1661/D1664</f>
        <v>138.5</v>
      </c>
      <c r="E1685" s="1267"/>
      <c r="F1685" s="1212">
        <f>F1661/F1664</f>
        <v>181</v>
      </c>
      <c r="G1685" s="1240"/>
      <c r="H1685" s="1212">
        <f>H1661/H1664</f>
        <v>114.5</v>
      </c>
      <c r="I1685" s="1212">
        <f>AVERAGE(C1685:G1685)</f>
        <v>159.75</v>
      </c>
      <c r="J1685" s="1724"/>
      <c r="K1685" s="27" t="s">
        <v>4329</v>
      </c>
    </row>
    <row r="1686" spans="1:11" customFormat="1" x14ac:dyDescent="0.25">
      <c r="A1686" s="3472"/>
      <c r="B1686" s="1181" t="s">
        <v>4223</v>
      </c>
      <c r="C1686" s="1239">
        <f t="shared" ref="C1686:H1686" si="1756">C1685/C262</f>
        <v>0</v>
      </c>
      <c r="D1686" s="1208">
        <f t="shared" si="1756"/>
        <v>0.95689396215079614</v>
      </c>
      <c r="E1686" s="1266">
        <f t="shared" si="1756"/>
        <v>0</v>
      </c>
      <c r="F1686" s="1210">
        <f t="shared" si="1756"/>
        <v>2.3695343613488227</v>
      </c>
      <c r="G1686" s="1239">
        <f t="shared" si="1756"/>
        <v>0</v>
      </c>
      <c r="H1686" s="1177">
        <f t="shared" si="1756"/>
        <v>0.74749658665337593</v>
      </c>
      <c r="I1686" s="1198">
        <f t="shared" ref="I1686:I1688" si="1757">AVERAGE(C1686:G1686)</f>
        <v>0.66528566469992378</v>
      </c>
      <c r="J1686" s="1723"/>
      <c r="K1686" t="s">
        <v>4330</v>
      </c>
    </row>
    <row r="1687" spans="1:11" customFormat="1" x14ac:dyDescent="0.25">
      <c r="A1687" s="3472"/>
      <c r="B1687" s="1181" t="s">
        <v>4224</v>
      </c>
      <c r="C1687" s="1239">
        <f t="shared" ref="C1687:H1687" si="1758">C1685/C279</f>
        <v>0</v>
      </c>
      <c r="D1687" s="1208">
        <f t="shared" si="1758"/>
        <v>3.8666507860886137</v>
      </c>
      <c r="E1687" s="1266">
        <f t="shared" si="1758"/>
        <v>0</v>
      </c>
      <c r="F1687" s="1210">
        <f t="shared" si="1758"/>
        <v>1.7201135770991482</v>
      </c>
      <c r="G1687" s="1239">
        <f t="shared" si="1758"/>
        <v>0</v>
      </c>
      <c r="H1687" s="1177">
        <f t="shared" si="1758"/>
        <v>0.80442830995896064</v>
      </c>
      <c r="I1687" s="1198">
        <f t="shared" si="1757"/>
        <v>1.1173528726375523</v>
      </c>
      <c r="J1687" s="1723"/>
      <c r="K1687" t="s">
        <v>4331</v>
      </c>
    </row>
    <row r="1688" spans="1:11" customFormat="1" x14ac:dyDescent="0.25">
      <c r="A1688" s="3472"/>
      <c r="B1688" s="1181" t="s">
        <v>4311</v>
      </c>
      <c r="C1688" s="1239">
        <f t="shared" ref="C1688:H1688" si="1759">C1685/C282</f>
        <v>0</v>
      </c>
      <c r="D1688" s="1208">
        <f t="shared" si="1759"/>
        <v>3.3271388101983002</v>
      </c>
      <c r="E1688" s="1266">
        <f t="shared" si="1759"/>
        <v>0</v>
      </c>
      <c r="F1688" s="1210">
        <f t="shared" si="1759"/>
        <v>1.0302795554058606</v>
      </c>
      <c r="G1688" s="1239">
        <f t="shared" si="1759"/>
        <v>0</v>
      </c>
      <c r="H1688" s="1177">
        <f t="shared" si="1759"/>
        <v>0.62866810003394813</v>
      </c>
      <c r="I1688" s="1198">
        <f t="shared" si="1757"/>
        <v>0.87148367312083219</v>
      </c>
      <c r="J1688" s="1723"/>
      <c r="K1688" t="s">
        <v>4332</v>
      </c>
    </row>
    <row r="1689" spans="1:11" customFormat="1" x14ac:dyDescent="0.25">
      <c r="A1689" s="3472"/>
      <c r="B1689" s="1203" t="s">
        <v>4333</v>
      </c>
      <c r="C1689" s="1241"/>
      <c r="D1689" s="1213">
        <f t="shared" ref="D1689" si="1760">D1646/D1664</f>
        <v>8</v>
      </c>
      <c r="E1689" s="1268"/>
      <c r="F1689" s="1213">
        <f>F1646/F1664</f>
        <v>3</v>
      </c>
      <c r="G1689" s="1241"/>
      <c r="H1689" s="1213">
        <f>H1646/H1664</f>
        <v>4.75</v>
      </c>
      <c r="I1689" s="1213">
        <f>AVERAGE(C1689:G1689)</f>
        <v>5.5</v>
      </c>
      <c r="J1689" s="1725"/>
      <c r="K1689" s="27" t="s">
        <v>4334</v>
      </c>
    </row>
    <row r="1690" spans="1:11" customFormat="1" x14ac:dyDescent="0.25">
      <c r="A1690" s="3472"/>
      <c r="B1690" s="1181" t="s">
        <v>4223</v>
      </c>
      <c r="C1690" s="1239">
        <f t="shared" ref="C1690:H1690" si="1761">C1689/C288</f>
        <v>0</v>
      </c>
      <c r="D1690" s="1208">
        <f t="shared" si="1761"/>
        <v>0.24525949176591991</v>
      </c>
      <c r="E1690" s="1266">
        <f t="shared" si="1761"/>
        <v>0</v>
      </c>
      <c r="F1690" s="1210">
        <f t="shared" si="1761"/>
        <v>0.17977669841670346</v>
      </c>
      <c r="G1690" s="1239">
        <f t="shared" si="1761"/>
        <v>0</v>
      </c>
      <c r="H1690" s="1177">
        <f t="shared" si="1761"/>
        <v>0.15070105413980145</v>
      </c>
      <c r="I1690" s="1198">
        <f t="shared" ref="I1690:I1700" si="1762">AVERAGE(C1690:G1690)</f>
        <v>8.5007238036524685E-2</v>
      </c>
      <c r="J1690" s="1723"/>
      <c r="K1690" t="s">
        <v>4335</v>
      </c>
    </row>
    <row r="1691" spans="1:11" customFormat="1" x14ac:dyDescent="0.25">
      <c r="A1691" s="3472"/>
      <c r="B1691" s="1181" t="s">
        <v>4224</v>
      </c>
      <c r="C1691" s="1239">
        <f t="shared" ref="C1691:H1691" si="1763">C1689/C305</f>
        <v>0</v>
      </c>
      <c r="D1691" s="1208">
        <f t="shared" si="1763"/>
        <v>0.60303576022639571</v>
      </c>
      <c r="E1691" s="1266">
        <f t="shared" si="1763"/>
        <v>0</v>
      </c>
      <c r="F1691" s="1210">
        <f t="shared" si="1763"/>
        <v>0.11904185821437212</v>
      </c>
      <c r="G1691" s="1239">
        <f t="shared" si="1763"/>
        <v>0</v>
      </c>
      <c r="H1691" s="1177">
        <f t="shared" si="1763"/>
        <v>0.16599125419384023</v>
      </c>
      <c r="I1691" s="1198">
        <f t="shared" si="1762"/>
        <v>0.14441552368815355</v>
      </c>
      <c r="J1691" s="1723"/>
      <c r="K1691" t="s">
        <v>4336</v>
      </c>
    </row>
    <row r="1692" spans="1:11" customFormat="1" x14ac:dyDescent="0.25">
      <c r="A1692" s="3472"/>
      <c r="B1692" s="1181" t="s">
        <v>4311</v>
      </c>
      <c r="C1692" s="1239">
        <f t="shared" ref="C1692:H1692" si="1764">C1689/C308</f>
        <v>0</v>
      </c>
      <c r="D1692" s="1208">
        <f t="shared" si="1764"/>
        <v>0.50778443113772453</v>
      </c>
      <c r="E1692" s="1266">
        <f t="shared" si="1764"/>
        <v>0</v>
      </c>
      <c r="F1692" s="1210">
        <f t="shared" si="1764"/>
        <v>7.8144266337854498E-2</v>
      </c>
      <c r="G1692" s="1239">
        <f t="shared" si="1764"/>
        <v>0</v>
      </c>
      <c r="H1692" s="1177">
        <f t="shared" si="1764"/>
        <v>0.14581540719744901</v>
      </c>
      <c r="I1692" s="1198">
        <f t="shared" si="1762"/>
        <v>0.11718573949511582</v>
      </c>
      <c r="J1692" s="1723"/>
      <c r="K1692" t="s">
        <v>4337</v>
      </c>
    </row>
    <row r="1693" spans="1:11" s="325" customFormat="1" x14ac:dyDescent="0.25">
      <c r="A1693" s="3472"/>
      <c r="B1693" s="1203" t="s">
        <v>4338</v>
      </c>
      <c r="C1693" s="1238"/>
      <c r="D1693" s="1206">
        <f t="shared" ref="D1693:H1693" si="1765">D1651/D1664</f>
        <v>1</v>
      </c>
      <c r="E1693" s="1206">
        <f>E1651/E1664</f>
        <v>0</v>
      </c>
      <c r="F1693" s="1206">
        <f t="shared" si="1765"/>
        <v>0</v>
      </c>
      <c r="G1693" s="1238"/>
      <c r="H1693" s="1206">
        <f t="shared" si="1765"/>
        <v>0.5</v>
      </c>
      <c r="I1693" s="1206">
        <f t="shared" si="1762"/>
        <v>0.33333333333333331</v>
      </c>
      <c r="J1693" s="1718"/>
      <c r="K1693" s="1220" t="s">
        <v>4339</v>
      </c>
    </row>
    <row r="1694" spans="1:11" s="325" customFormat="1" x14ac:dyDescent="0.25">
      <c r="A1694" s="3472"/>
      <c r="B1694" s="1182" t="s">
        <v>4223</v>
      </c>
      <c r="C1694" s="1239">
        <f t="shared" ref="C1694:H1694" si="1766">C1693/C314</f>
        <v>0</v>
      </c>
      <c r="D1694" s="1208">
        <f t="shared" si="1766"/>
        <v>0.12033755274261604</v>
      </c>
      <c r="E1694" s="1209">
        <f t="shared" si="1766"/>
        <v>0</v>
      </c>
      <c r="F1694" s="1210">
        <f t="shared" si="1766"/>
        <v>0</v>
      </c>
      <c r="G1694" s="1239">
        <f t="shared" si="1766"/>
        <v>0</v>
      </c>
      <c r="H1694" s="1199">
        <f t="shared" si="1766"/>
        <v>8.2670340904040185E-2</v>
      </c>
      <c r="I1694" s="1198">
        <f t="shared" si="1762"/>
        <v>2.4067510548523206E-2</v>
      </c>
      <c r="J1694" s="1723"/>
      <c r="K1694" s="325" t="s">
        <v>4340</v>
      </c>
    </row>
    <row r="1695" spans="1:11" x14ac:dyDescent="0.25">
      <c r="A1695" s="3472"/>
      <c r="B1695" s="1182" t="s">
        <v>4224</v>
      </c>
      <c r="C1695" s="1239">
        <f t="shared" ref="C1695:H1695" si="1767">C1693/C331</f>
        <v>0</v>
      </c>
      <c r="D1695" s="1208">
        <f t="shared" si="1767"/>
        <v>0.21800595238095238</v>
      </c>
      <c r="E1695" s="1209">
        <f t="shared" si="1767"/>
        <v>0</v>
      </c>
      <c r="F1695" s="1210">
        <f t="shared" si="1767"/>
        <v>0</v>
      </c>
      <c r="G1695" s="1239">
        <f t="shared" si="1767"/>
        <v>0</v>
      </c>
      <c r="H1695" s="1200">
        <f t="shared" si="1767"/>
        <v>7.4195613894669443E-2</v>
      </c>
      <c r="I1695" s="1198">
        <f t="shared" si="1762"/>
        <v>4.3601190476190474E-2</v>
      </c>
      <c r="J1695" s="1723"/>
      <c r="K1695" s="325" t="s">
        <v>4341</v>
      </c>
    </row>
    <row r="1696" spans="1:11" x14ac:dyDescent="0.25">
      <c r="A1696" s="3472"/>
      <c r="B1696" s="1182" t="s">
        <v>4311</v>
      </c>
      <c r="C1696" s="1239">
        <f t="shared" ref="C1696:H1696" si="1768">C1693/C334</f>
        <v>0</v>
      </c>
      <c r="D1696" s="1208">
        <f t="shared" si="1768"/>
        <v>0.17905405405405406</v>
      </c>
      <c r="E1696" s="1209">
        <f t="shared" si="1768"/>
        <v>0</v>
      </c>
      <c r="F1696" s="1210">
        <f t="shared" si="1768"/>
        <v>0</v>
      </c>
      <c r="G1696" s="1239">
        <f t="shared" si="1768"/>
        <v>0</v>
      </c>
      <c r="H1696" s="1199">
        <f t="shared" si="1768"/>
        <v>5.8082742769584368E-2</v>
      </c>
      <c r="I1696" s="1198">
        <f t="shared" si="1762"/>
        <v>3.5810810810810813E-2</v>
      </c>
      <c r="J1696" s="1723"/>
      <c r="K1696" s="325" t="s">
        <v>4342</v>
      </c>
    </row>
    <row r="1697" spans="1:11" x14ac:dyDescent="0.25">
      <c r="A1697" s="3472"/>
      <c r="B1697" s="1203" t="s">
        <v>4343</v>
      </c>
      <c r="C1697" s="1238"/>
      <c r="D1697" s="1265"/>
      <c r="E1697" s="1265"/>
      <c r="F1697" s="1206">
        <f t="shared" ref="F1697:H1697" si="1769">F1656/F1661</f>
        <v>0</v>
      </c>
      <c r="G1697" s="1238"/>
      <c r="H1697" s="1206">
        <f t="shared" si="1769"/>
        <v>0</v>
      </c>
      <c r="I1697" s="1206">
        <f t="shared" si="1762"/>
        <v>0</v>
      </c>
      <c r="J1697" s="1718"/>
      <c r="K1697" s="1220" t="s">
        <v>4344</v>
      </c>
    </row>
    <row r="1698" spans="1:11" x14ac:dyDescent="0.25">
      <c r="A1698" s="3472"/>
      <c r="B1698" s="1182" t="s">
        <v>4223</v>
      </c>
      <c r="C1698" s="1239">
        <f t="shared" ref="C1698:H1698" si="1770">C1697/C340</f>
        <v>0</v>
      </c>
      <c r="D1698" s="1266">
        <f t="shared" si="1770"/>
        <v>0</v>
      </c>
      <c r="E1698" s="1266">
        <f t="shared" si="1770"/>
        <v>0</v>
      </c>
      <c r="F1698" s="1210">
        <f t="shared" si="1770"/>
        <v>0</v>
      </c>
      <c r="G1698" s="1239">
        <f t="shared" si="1770"/>
        <v>0</v>
      </c>
      <c r="H1698" s="1199">
        <f t="shared" si="1770"/>
        <v>0</v>
      </c>
      <c r="I1698" s="1198">
        <f t="shared" si="1762"/>
        <v>0</v>
      </c>
      <c r="J1698" s="1723"/>
      <c r="K1698" s="325" t="s">
        <v>4345</v>
      </c>
    </row>
    <row r="1699" spans="1:11" x14ac:dyDescent="0.25">
      <c r="A1699" s="3472"/>
      <c r="B1699" s="1182" t="s">
        <v>4224</v>
      </c>
      <c r="C1699" s="1239">
        <f t="shared" ref="C1699:H1699" si="1771">C1697/C357</f>
        <v>0</v>
      </c>
      <c r="D1699" s="1266">
        <f t="shared" si="1771"/>
        <v>0</v>
      </c>
      <c r="E1699" s="1266">
        <f t="shared" si="1771"/>
        <v>0</v>
      </c>
      <c r="F1699" s="1210">
        <f t="shared" si="1771"/>
        <v>0</v>
      </c>
      <c r="G1699" s="1239">
        <f t="shared" si="1771"/>
        <v>0</v>
      </c>
      <c r="H1699" s="1199">
        <f t="shared" si="1771"/>
        <v>0</v>
      </c>
      <c r="I1699" s="1198">
        <f t="shared" si="1762"/>
        <v>0</v>
      </c>
      <c r="J1699" s="1723"/>
      <c r="K1699" s="325" t="s">
        <v>4346</v>
      </c>
    </row>
    <row r="1700" spans="1:11" ht="15.75" thickBot="1" x14ac:dyDescent="0.3">
      <c r="A1700" s="3473"/>
      <c r="B1700" s="1183" t="s">
        <v>4311</v>
      </c>
      <c r="C1700" s="1242">
        <f t="shared" ref="C1700:H1700" si="1772">C1697/C360</f>
        <v>0</v>
      </c>
      <c r="D1700" s="1269">
        <f t="shared" si="1772"/>
        <v>0</v>
      </c>
      <c r="E1700" s="1269">
        <f t="shared" si="1772"/>
        <v>0</v>
      </c>
      <c r="F1700" s="1218">
        <f t="shared" si="1772"/>
        <v>0</v>
      </c>
      <c r="G1700" s="1242">
        <f t="shared" si="1772"/>
        <v>0</v>
      </c>
      <c r="H1700" s="1201">
        <f t="shared" si="1772"/>
        <v>0</v>
      </c>
      <c r="I1700" s="1202">
        <f t="shared" si="1762"/>
        <v>0</v>
      </c>
      <c r="J1700" s="1723"/>
      <c r="K1700" s="325" t="s">
        <v>4347</v>
      </c>
    </row>
    <row r="1701" spans="1:11" customFormat="1" x14ac:dyDescent="0.25">
      <c r="A1701" s="3471" t="s">
        <v>716</v>
      </c>
      <c r="B1701" s="844" t="s">
        <v>935</v>
      </c>
      <c r="C1701" s="826">
        <f>'BNP avec amende'!B635</f>
        <v>62</v>
      </c>
      <c r="D1701" s="2225">
        <f>BPCE!B665</f>
        <v>11</v>
      </c>
      <c r="E1701" s="1245">
        <f>SG!B607</f>
        <v>140</v>
      </c>
      <c r="F1701" s="826">
        <f>CA!B857</f>
        <v>128</v>
      </c>
      <c r="G1701" s="826">
        <f>CM!B450</f>
        <v>2</v>
      </c>
      <c r="H1701" s="826">
        <f>SUM(C1701:G1701)</f>
        <v>343</v>
      </c>
      <c r="I1701" s="1222">
        <f>AVERAGE(C1701:G1701)</f>
        <v>68.599999999999994</v>
      </c>
      <c r="J1701" s="1715"/>
      <c r="K1701" s="27" t="s">
        <v>4264</v>
      </c>
    </row>
    <row r="1702" spans="1:11" customFormat="1" x14ac:dyDescent="0.25">
      <c r="A1702" s="3472"/>
      <c r="B1702" s="845" t="s">
        <v>4265</v>
      </c>
      <c r="C1702" s="1184">
        <f t="shared" ref="C1702:H1702" si="1773">C1701/C2</f>
        <v>1.5829248366013072E-3</v>
      </c>
      <c r="D1702" s="2226">
        <f t="shared" si="1773"/>
        <v>4.7297587823021028E-4</v>
      </c>
      <c r="E1702" s="1186">
        <f t="shared" si="1773"/>
        <v>5.9415184823664218E-3</v>
      </c>
      <c r="F1702" s="1187">
        <f t="shared" si="1773"/>
        <v>8.0741815429256295E-3</v>
      </c>
      <c r="G1702" s="1188">
        <f t="shared" si="1773"/>
        <v>1.2977743170462656E-4</v>
      </c>
      <c r="H1702" s="1194">
        <f t="shared" si="1773"/>
        <v>2.9253232354245558E-3</v>
      </c>
      <c r="I1702" s="1189">
        <f t="shared" ref="I1702:I1705" si="1774">AVERAGE(C1702:G1702)</f>
        <v>3.2402756343656394E-3</v>
      </c>
      <c r="J1702" s="1716"/>
      <c r="K1702" t="s">
        <v>4266</v>
      </c>
    </row>
    <row r="1703" spans="1:11" customFormat="1" x14ac:dyDescent="0.25">
      <c r="A1703" s="3472"/>
      <c r="B1703" s="845" t="s">
        <v>4267</v>
      </c>
      <c r="C1703" s="1184">
        <f t="shared" ref="C1703:H1703" si="1775">C1701/C19</f>
        <v>2.4151766584862297E-3</v>
      </c>
      <c r="D1703" s="2226">
        <f t="shared" si="1775"/>
        <v>2.829945973758683E-3</v>
      </c>
      <c r="E1703" s="1186">
        <f t="shared" si="1775"/>
        <v>1.0889856876166771E-2</v>
      </c>
      <c r="F1703" s="1187">
        <f t="shared" si="1775"/>
        <v>1.5485119767723203E-2</v>
      </c>
      <c r="G1703" s="1188">
        <f t="shared" si="1775"/>
        <v>8.4245998315080029E-4</v>
      </c>
      <c r="H1703" s="1194">
        <f t="shared" si="1775"/>
        <v>6.4651110189618121E-3</v>
      </c>
      <c r="I1703" s="1189">
        <f t="shared" si="1774"/>
        <v>6.4925118518571372E-3</v>
      </c>
      <c r="J1703" s="1716"/>
      <c r="K1703" t="s">
        <v>4268</v>
      </c>
    </row>
    <row r="1704" spans="1:11" customFormat="1" x14ac:dyDescent="0.25">
      <c r="A1704" s="3472"/>
      <c r="B1704" s="845" t="s">
        <v>4269</v>
      </c>
      <c r="C1704" s="1184">
        <f t="shared" ref="C1704:H1704" si="1776">C1701/C7</f>
        <v>7.8026680090611629E-3</v>
      </c>
      <c r="D1704" s="2226">
        <f t="shared" si="1776"/>
        <v>2.0109689213893969E-2</v>
      </c>
      <c r="E1704" s="1186">
        <f t="shared" si="1776"/>
        <v>5.8749475451112046E-2</v>
      </c>
      <c r="F1704" s="1187">
        <f t="shared" si="1776"/>
        <v>7.19910011248594E-2</v>
      </c>
      <c r="G1704" s="1188">
        <f t="shared" si="1776"/>
        <v>2.257336343115124E-3</v>
      </c>
      <c r="H1704" s="1194">
        <f t="shared" si="1776"/>
        <v>2.5332348596750369E-2</v>
      </c>
      <c r="I1704" s="1189">
        <f t="shared" si="1774"/>
        <v>3.2182034028408343E-2</v>
      </c>
      <c r="J1704" s="1716"/>
      <c r="K1704" t="s">
        <v>4270</v>
      </c>
    </row>
    <row r="1705" spans="1:11" customFormat="1" x14ac:dyDescent="0.25">
      <c r="A1705" s="3472"/>
      <c r="B1705" s="845" t="s">
        <v>4271</v>
      </c>
      <c r="C1705" s="1184">
        <f t="shared" ref="C1705:H1705" si="1777">C1701/C13</f>
        <v>2.4622716441620333E-2</v>
      </c>
      <c r="D1705" s="2226">
        <f t="shared" si="1777"/>
        <v>2.8205128205128206E-2</v>
      </c>
      <c r="E1705" s="1186">
        <f t="shared" si="1777"/>
        <v>6.5727699530516437E-2</v>
      </c>
      <c r="F1705" s="1187">
        <f t="shared" si="1777"/>
        <v>8.1063964534515517E-2</v>
      </c>
      <c r="G1705" s="1188">
        <f t="shared" si="1777"/>
        <v>4.4543429844097994E-3</v>
      </c>
      <c r="H1705" s="1205">
        <f t="shared" si="1777"/>
        <v>4.8542315312765358E-2</v>
      </c>
      <c r="I1705" s="1193">
        <f t="shared" si="1774"/>
        <v>4.0814770339238061E-2</v>
      </c>
      <c r="J1705" s="1717"/>
      <c r="K1705" t="s">
        <v>4272</v>
      </c>
    </row>
    <row r="1706" spans="1:11" customFormat="1" x14ac:dyDescent="0.25">
      <c r="A1706" s="3472"/>
      <c r="B1706" s="1203" t="s">
        <v>4273</v>
      </c>
      <c r="C1706" s="1204">
        <f>'BNP avec amende'!C635</f>
        <v>22</v>
      </c>
      <c r="D1706" s="2227">
        <f>BPCE!C665</f>
        <v>10</v>
      </c>
      <c r="E1706" s="1246">
        <f>SG!C607</f>
        <v>63</v>
      </c>
      <c r="F1706" s="1204">
        <f>CA!C857</f>
        <v>48</v>
      </c>
      <c r="G1706" s="1204">
        <f>CM!C450</f>
        <v>1</v>
      </c>
      <c r="H1706" s="1204">
        <f>SUM(C1706:G1706)</f>
        <v>144</v>
      </c>
      <c r="I1706" s="1206">
        <f>AVERAGE(C1706:G1706)</f>
        <v>28.8</v>
      </c>
      <c r="J1706" s="1718"/>
      <c r="K1706" s="27" t="s">
        <v>4274</v>
      </c>
    </row>
    <row r="1707" spans="1:11" customFormat="1" x14ac:dyDescent="0.25">
      <c r="A1707" s="3472"/>
      <c r="B1707" s="845" t="s">
        <v>4275</v>
      </c>
      <c r="C1707" s="1184">
        <f t="shared" ref="C1707:H1707" si="1778">C1706/C28</f>
        <v>8.0262677854797525E-3</v>
      </c>
      <c r="D1707" s="2226">
        <f t="shared" si="1778"/>
        <v>1.6877637130801688E-3</v>
      </c>
      <c r="E1707" s="1186">
        <f t="shared" si="1778"/>
        <v>1.4396709323583182E-2</v>
      </c>
      <c r="F1707" s="1187">
        <f t="shared" si="1778"/>
        <v>1.8426103646833013E-2</v>
      </c>
      <c r="G1707" s="1188">
        <f t="shared" si="1778"/>
        <v>1.4594279042615295E-4</v>
      </c>
      <c r="H1707" s="1192">
        <f t="shared" si="1778"/>
        <v>6.400284457086982E-3</v>
      </c>
      <c r="I1707" s="1193">
        <f t="shared" ref="I1707:I1710" si="1779">AVERAGE(C1707:G1707)</f>
        <v>8.5365574518804534E-3</v>
      </c>
      <c r="J1707" s="1717"/>
      <c r="K1707" t="s">
        <v>4276</v>
      </c>
    </row>
    <row r="1708" spans="1:11" customFormat="1" x14ac:dyDescent="0.25">
      <c r="A1708" s="3472"/>
      <c r="B1708" s="845" t="s">
        <v>4277</v>
      </c>
      <c r="C1708" s="1184">
        <f t="shared" ref="C1708:H1708" si="1780">C1706/C45</f>
        <v>5.4495912806539508E-3</v>
      </c>
      <c r="D1708" s="2226">
        <f t="shared" si="1780"/>
        <v>7.4404761904761901E-3</v>
      </c>
      <c r="E1708" s="1186">
        <f t="shared" si="1780"/>
        <v>1.5710723192019951E-2</v>
      </c>
      <c r="F1708" s="1187">
        <f t="shared" si="1780"/>
        <v>1.9583843329253364E-2</v>
      </c>
      <c r="G1708" s="1188">
        <f t="shared" si="1780"/>
        <v>1.5337423312883436E-3</v>
      </c>
      <c r="H1708" s="1192">
        <f t="shared" si="1780"/>
        <v>1.1525532255482631E-2</v>
      </c>
      <c r="I1708" s="1193">
        <f t="shared" si="1779"/>
        <v>9.9436752647383587E-3</v>
      </c>
      <c r="J1708" s="1717"/>
      <c r="K1708" t="s">
        <v>4278</v>
      </c>
    </row>
    <row r="1709" spans="1:11" customFormat="1" x14ac:dyDescent="0.25">
      <c r="A1709" s="3472"/>
      <c r="B1709" s="845" t="s">
        <v>4279</v>
      </c>
      <c r="C1709" s="1184">
        <f t="shared" ref="C1709:H1709" si="1781">C1706/C33</f>
        <v>-5.2009456264775412E-2</v>
      </c>
      <c r="D1709" s="2226">
        <f t="shared" si="1781"/>
        <v>6.25E-2</v>
      </c>
      <c r="E1709" s="1186">
        <f t="shared" si="1781"/>
        <v>4.7475508666164283E-2</v>
      </c>
      <c r="F1709" s="1187">
        <f t="shared" si="1781"/>
        <v>6.8473609129814553E-2</v>
      </c>
      <c r="G1709" s="1188">
        <f t="shared" si="1781"/>
        <v>3.4843205574912892E-3</v>
      </c>
      <c r="H1709" s="1192">
        <f t="shared" si="1781"/>
        <v>7.0175438596491224E-2</v>
      </c>
      <c r="I1709" s="1193">
        <f t="shared" si="1779"/>
        <v>2.5984796417738942E-2</v>
      </c>
      <c r="J1709" s="1717"/>
      <c r="K1709" t="s">
        <v>4280</v>
      </c>
    </row>
    <row r="1710" spans="1:11" customFormat="1" x14ac:dyDescent="0.25">
      <c r="A1710" s="3472"/>
      <c r="B1710" s="845" t="s">
        <v>4281</v>
      </c>
      <c r="C1710" s="1184">
        <f t="shared" ref="C1710:H1710" si="1782">C1706/C39</f>
        <v>-1.0372465818010372E-2</v>
      </c>
      <c r="D1710" s="2226">
        <f t="shared" si="1782"/>
        <v>6.097560975609756E-2</v>
      </c>
      <c r="E1710" s="1186">
        <f t="shared" si="1782"/>
        <v>5.2195526097763047E-2</v>
      </c>
      <c r="F1710" s="1187">
        <f t="shared" si="1782"/>
        <v>7.5471698113207544E-2</v>
      </c>
      <c r="G1710" s="1188">
        <f t="shared" si="1782"/>
        <v>6.5359477124183009E-3</v>
      </c>
      <c r="H1710" s="1192">
        <f t="shared" si="1782"/>
        <v>3.6923076923076925</v>
      </c>
      <c r="I1710" s="1193">
        <f t="shared" si="1779"/>
        <v>3.6961263172295214E-2</v>
      </c>
      <c r="J1710" s="1717"/>
      <c r="K1710" t="s">
        <v>4282</v>
      </c>
    </row>
    <row r="1711" spans="1:11" customFormat="1" x14ac:dyDescent="0.25">
      <c r="A1711" s="3472"/>
      <c r="B1711" s="1203" t="s">
        <v>4283</v>
      </c>
      <c r="C1711" s="1204">
        <f>'BNP avec amende'!F635</f>
        <v>0</v>
      </c>
      <c r="D1711" s="2227">
        <f>BPCE!F665</f>
        <v>-3</v>
      </c>
      <c r="E1711" s="1246">
        <f>SG!F607</f>
        <v>-21</v>
      </c>
      <c r="F1711" s="1204">
        <f>CA!F857</f>
        <v>-2</v>
      </c>
      <c r="G1711" s="1204">
        <f>CM!G450</f>
        <v>0</v>
      </c>
      <c r="H1711" s="1204">
        <f>SUM(C1711:G1711)</f>
        <v>-26</v>
      </c>
      <c r="I1711" s="1206">
        <f>AVERAGE(C1711:G1711)</f>
        <v>-5.2</v>
      </c>
      <c r="J1711" s="1719"/>
      <c r="K1711" s="1178" t="s">
        <v>4284</v>
      </c>
    </row>
    <row r="1712" spans="1:11" customFormat="1" x14ac:dyDescent="0.25">
      <c r="A1712" s="3472"/>
      <c r="B1712" s="845" t="s">
        <v>4285</v>
      </c>
      <c r="C1712" s="1184">
        <f t="shared" ref="C1712:H1712" si="1783">C1711/C54</f>
        <v>0</v>
      </c>
      <c r="D1712" s="2226">
        <f t="shared" si="1783"/>
        <v>1.5682174594877157E-3</v>
      </c>
      <c r="E1712" s="1186">
        <f t="shared" si="1783"/>
        <v>1.5206372194062274E-2</v>
      </c>
      <c r="F1712" s="1187">
        <f t="shared" si="1783"/>
        <v>4.2643923240938165E-3</v>
      </c>
      <c r="G1712" s="1188">
        <f t="shared" si="1783"/>
        <v>0</v>
      </c>
      <c r="H1712" s="1194">
        <f t="shared" si="1783"/>
        <v>3.2824138366367881E-3</v>
      </c>
      <c r="I1712" s="1193">
        <f t="shared" ref="I1712:I1715" si="1784">AVERAGE(C1712:G1712)</f>
        <v>4.2077963955287614E-3</v>
      </c>
      <c r="J1712" s="1717"/>
      <c r="K1712" t="s">
        <v>4286</v>
      </c>
    </row>
    <row r="1713" spans="1:11" customFormat="1" x14ac:dyDescent="0.25">
      <c r="A1713" s="3472"/>
      <c r="B1713" s="845" t="s">
        <v>4287</v>
      </c>
      <c r="C1713" s="1184">
        <f t="shared" ref="C1713:H1713" si="1785">C1711/C71</f>
        <v>0</v>
      </c>
      <c r="D1713" s="2226">
        <f t="shared" si="1785"/>
        <v>6.7415730337078653E-3</v>
      </c>
      <c r="E1713" s="1186">
        <f t="shared" si="1785"/>
        <v>2.0019065776930411E-2</v>
      </c>
      <c r="F1713" s="1187">
        <f t="shared" si="1785"/>
        <v>2.9850746268656717E-3</v>
      </c>
      <c r="G1713" s="1188">
        <f t="shared" si="1785"/>
        <v>0</v>
      </c>
      <c r="H1713" s="1194">
        <f t="shared" si="1785"/>
        <v>6.4308681672025723E-3</v>
      </c>
      <c r="I1713" s="1193">
        <f t="shared" si="1784"/>
        <v>5.9491426875007891E-3</v>
      </c>
      <c r="J1713" s="1717"/>
      <c r="K1713" t="s">
        <v>4288</v>
      </c>
    </row>
    <row r="1714" spans="1:11" customFormat="1" x14ac:dyDescent="0.25">
      <c r="A1714" s="3472"/>
      <c r="B1714" s="845" t="s">
        <v>4289</v>
      </c>
      <c r="C1714" s="1195">
        <v>0</v>
      </c>
      <c r="D1714" s="2228">
        <v>0</v>
      </c>
      <c r="E1714" s="1197">
        <v>0</v>
      </c>
      <c r="F1714" s="1187">
        <v>0</v>
      </c>
      <c r="G1714" s="1188">
        <v>0</v>
      </c>
      <c r="H1714" s="1190">
        <f>E1714</f>
        <v>0</v>
      </c>
      <c r="I1714" s="1191">
        <f t="shared" si="1784"/>
        <v>0</v>
      </c>
      <c r="J1714" s="1720"/>
      <c r="K1714" t="s">
        <v>4290</v>
      </c>
    </row>
    <row r="1715" spans="1:11" customFormat="1" x14ac:dyDescent="0.25">
      <c r="A1715" s="3472"/>
      <c r="B1715" s="845" t="s">
        <v>4291</v>
      </c>
      <c r="C1715" s="1184">
        <f>C1711/C1706</f>
        <v>0</v>
      </c>
      <c r="D1715" s="2226">
        <f t="shared" ref="D1715:H1715" si="1786">D1711/D1706</f>
        <v>-0.3</v>
      </c>
      <c r="E1715" s="1186">
        <f t="shared" si="1786"/>
        <v>-0.33333333333333331</v>
      </c>
      <c r="F1715" s="1187">
        <f t="shared" si="1786"/>
        <v>-4.1666666666666664E-2</v>
      </c>
      <c r="G1715" s="1188">
        <f t="shared" si="1786"/>
        <v>0</v>
      </c>
      <c r="H1715" s="1205">
        <f t="shared" si="1786"/>
        <v>-0.18055555555555555</v>
      </c>
      <c r="I1715" s="1191">
        <f t="shared" si="1784"/>
        <v>-0.13499999999999998</v>
      </c>
      <c r="J1715" s="1720"/>
      <c r="K1715" t="s">
        <v>4292</v>
      </c>
    </row>
    <row r="1716" spans="1:11" customFormat="1" x14ac:dyDescent="0.25">
      <c r="A1716" s="3472"/>
      <c r="B1716" s="1203" t="s">
        <v>10</v>
      </c>
      <c r="C1716" s="1204">
        <f>'BNP avec amende'!G635</f>
        <v>212</v>
      </c>
      <c r="D1716" s="2227">
        <f>BPCE!G665</f>
        <v>32</v>
      </c>
      <c r="E1716" s="1246">
        <f>SG!G607</f>
        <v>315</v>
      </c>
      <c r="F1716" s="1204">
        <f>CA!G857</f>
        <v>421</v>
      </c>
      <c r="G1716" s="1204">
        <f>CM!H450</f>
        <v>9</v>
      </c>
      <c r="H1716" s="1204">
        <f>SUM(C1716:G1716)</f>
        <v>989</v>
      </c>
      <c r="I1716" s="1204">
        <f>AVERAGE(C1716:G1716)</f>
        <v>197.8</v>
      </c>
      <c r="J1716" s="1721"/>
      <c r="K1716" s="27" t="s">
        <v>4293</v>
      </c>
    </row>
    <row r="1717" spans="1:11" customFormat="1" x14ac:dyDescent="0.25">
      <c r="A1717" s="3472"/>
      <c r="B1717" s="845" t="s">
        <v>4294</v>
      </c>
      <c r="C1717" s="1184">
        <f t="shared" ref="C1717:H1717" si="1787">C1716/C80</f>
        <v>1.1803811740338413E-3</v>
      </c>
      <c r="D1717" s="2226">
        <f t="shared" si="1787"/>
        <v>3.1008052403608564E-4</v>
      </c>
      <c r="E1717" s="1186">
        <f t="shared" si="1787"/>
        <v>2.3123678646934463E-3</v>
      </c>
      <c r="F1717" s="1187">
        <f t="shared" si="1787"/>
        <v>5.8015351330494578E-3</v>
      </c>
      <c r="G1717" s="1188">
        <f t="shared" si="1787"/>
        <v>1.1504684963376753E-4</v>
      </c>
      <c r="H1717" s="1194">
        <f t="shared" si="1787"/>
        <v>1.7356297229661193E-3</v>
      </c>
      <c r="I1717" s="1189">
        <f t="shared" ref="I1717:I1718" si="1788">AVERAGE(C1717:G1717)</f>
        <v>1.9438823090893198E-3</v>
      </c>
      <c r="J1717" s="1716"/>
      <c r="K1717" t="s">
        <v>4295</v>
      </c>
    </row>
    <row r="1718" spans="1:11" customFormat="1" x14ac:dyDescent="0.25">
      <c r="A1718" s="3472"/>
      <c r="B1718" s="845" t="s">
        <v>4296</v>
      </c>
      <c r="C1718" s="1184">
        <f t="shared" ref="C1718:H1718" si="1789">C1716/C97</f>
        <v>1.7284957195271096E-3</v>
      </c>
      <c r="D1718" s="2226">
        <f t="shared" si="1789"/>
        <v>3.0490709861838972E-3</v>
      </c>
      <c r="E1718" s="1186">
        <f t="shared" si="1789"/>
        <v>3.7573805689747721E-3</v>
      </c>
      <c r="F1718" s="1187">
        <f t="shared" si="1789"/>
        <v>1.2197948658515385E-2</v>
      </c>
      <c r="G1718" s="1188">
        <f t="shared" si="1789"/>
        <v>7.2586498911202514E-4</v>
      </c>
      <c r="H1718" s="1194">
        <f t="shared" si="1789"/>
        <v>3.7477310879788397E-3</v>
      </c>
      <c r="I1718" s="1189">
        <f t="shared" si="1788"/>
        <v>4.2917521844626372E-3</v>
      </c>
      <c r="J1718" s="1716"/>
      <c r="K1718" t="s">
        <v>4297</v>
      </c>
    </row>
    <row r="1719" spans="1:11" customFormat="1" x14ac:dyDescent="0.25">
      <c r="A1719" s="3472"/>
      <c r="B1719" s="1203" t="s">
        <v>14</v>
      </c>
      <c r="C1719" s="1204">
        <f>'BNP avec amende'!J635</f>
        <v>2</v>
      </c>
      <c r="D1719" s="1263"/>
      <c r="E1719" s="1246">
        <f>SG!J607</f>
        <v>4</v>
      </c>
      <c r="F1719" s="1204">
        <f>CA!J857</f>
        <v>2</v>
      </c>
      <c r="G1719" s="1204">
        <f>CM!K450</f>
        <v>2</v>
      </c>
      <c r="H1719" s="1204">
        <f>SUM(C1719:G1719)</f>
        <v>10</v>
      </c>
      <c r="I1719" s="1221">
        <f>AVERAGE(C1719:G1719)</f>
        <v>2.5</v>
      </c>
      <c r="J1719" s="1722"/>
      <c r="K1719" s="27" t="s">
        <v>4298</v>
      </c>
    </row>
    <row r="1720" spans="1:11" customFormat="1" x14ac:dyDescent="0.25">
      <c r="A1720" s="3472"/>
      <c r="B1720" s="845" t="s">
        <v>4299</v>
      </c>
      <c r="C1720" s="1184">
        <f t="shared" ref="C1720:H1720" si="1790">C1719/C106</f>
        <v>2.4154589371980675E-3</v>
      </c>
      <c r="D1720" s="1263">
        <f t="shared" si="1790"/>
        <v>0</v>
      </c>
      <c r="E1720" s="1186">
        <f t="shared" si="1790"/>
        <v>5.235602094240838E-3</v>
      </c>
      <c r="F1720" s="1187">
        <f t="shared" si="1790"/>
        <v>2.1052631578947368E-3</v>
      </c>
      <c r="G1720" s="1188">
        <f t="shared" si="1790"/>
        <v>4.3010752688172043E-3</v>
      </c>
      <c r="H1720" s="1194">
        <f t="shared" si="1790"/>
        <v>2.6881720430107529E-3</v>
      </c>
      <c r="I1720" s="1189">
        <f t="shared" ref="I1720:I1723" si="1791">AVERAGE(C1720:G1720)</f>
        <v>2.8114798916301694E-3</v>
      </c>
      <c r="J1720" s="1716"/>
      <c r="K1720" t="s">
        <v>4300</v>
      </c>
    </row>
    <row r="1721" spans="1:11" customFormat="1" x14ac:dyDescent="0.25">
      <c r="A1721" s="3472"/>
      <c r="B1721" s="845" t="s">
        <v>4301</v>
      </c>
      <c r="C1721" s="1184">
        <f t="shared" ref="C1721:H1721" si="1792">C1719/C123</f>
        <v>2.9850746268656717E-3</v>
      </c>
      <c r="D1721" s="1263">
        <f t="shared" si="1792"/>
        <v>0</v>
      </c>
      <c r="E1721" s="1186">
        <f t="shared" si="1792"/>
        <v>8.8495575221238937E-3</v>
      </c>
      <c r="F1721" s="1187">
        <f t="shared" si="1792"/>
        <v>6.0975609756097563E-3</v>
      </c>
      <c r="G1721" s="1188">
        <f t="shared" si="1792"/>
        <v>1.8018018018018018E-2</v>
      </c>
      <c r="H1721" s="1194">
        <f t="shared" si="1792"/>
        <v>5.3937432578209281E-3</v>
      </c>
      <c r="I1721" s="1189">
        <f t="shared" si="1791"/>
        <v>7.190042228523469E-3</v>
      </c>
      <c r="J1721" s="1716"/>
      <c r="K1721" t="s">
        <v>4302</v>
      </c>
    </row>
    <row r="1722" spans="1:11" customFormat="1" x14ac:dyDescent="0.25">
      <c r="A1722" s="3472"/>
      <c r="B1722" s="845" t="s">
        <v>4303</v>
      </c>
      <c r="C1722" s="1184">
        <f t="shared" ref="C1722:H1722" si="1793">C1719/C111</f>
        <v>0.01</v>
      </c>
      <c r="D1722" s="1263">
        <f t="shared" si="1793"/>
        <v>0</v>
      </c>
      <c r="E1722" s="1186">
        <f t="shared" si="1793"/>
        <v>2.9411764705882353E-2</v>
      </c>
      <c r="F1722" s="1187">
        <f t="shared" si="1793"/>
        <v>1.2578616352201259E-2</v>
      </c>
      <c r="G1722" s="1188">
        <f t="shared" si="1793"/>
        <v>3.0769230769230771E-2</v>
      </c>
      <c r="H1722" s="1194">
        <f t="shared" si="1793"/>
        <v>1.5600624024960999E-2</v>
      </c>
      <c r="I1722" s="1189">
        <f t="shared" si="1791"/>
        <v>1.6551922365462875E-2</v>
      </c>
      <c r="J1722" s="1716"/>
      <c r="K1722" t="s">
        <v>4304</v>
      </c>
    </row>
    <row r="1723" spans="1:11" customFormat="1" x14ac:dyDescent="0.25">
      <c r="A1723" s="3472"/>
      <c r="B1723" s="845" t="s">
        <v>4305</v>
      </c>
      <c r="C1723" s="1184">
        <f t="shared" ref="C1723:H1723" si="1794">C1719/C117</f>
        <v>2.1505376344086023E-2</v>
      </c>
      <c r="D1723" s="1263">
        <f t="shared" si="1794"/>
        <v>0</v>
      </c>
      <c r="E1723" s="1186">
        <f t="shared" si="1794"/>
        <v>3.8095238095238099E-2</v>
      </c>
      <c r="F1723" s="1187">
        <f t="shared" si="1794"/>
        <v>2.0202020202020204E-2</v>
      </c>
      <c r="G1723" s="1188">
        <f t="shared" si="1794"/>
        <v>4.2553191489361701E-2</v>
      </c>
      <c r="H1723" s="1205">
        <f t="shared" si="1794"/>
        <v>2.557544757033248E-2</v>
      </c>
      <c r="I1723" s="1193">
        <f t="shared" si="1791"/>
        <v>2.4471165226141206E-2</v>
      </c>
      <c r="J1723" s="1717"/>
      <c r="K1723" t="s">
        <v>4306</v>
      </c>
    </row>
    <row r="1724" spans="1:11" customFormat="1" x14ac:dyDescent="0.25">
      <c r="A1724" s="3472"/>
      <c r="B1724" s="1203" t="s">
        <v>4307</v>
      </c>
      <c r="C1724" s="1206">
        <f>C1701/C1716</f>
        <v>0.29245283018867924</v>
      </c>
      <c r="D1724" s="2229">
        <f>D1701/D1716</f>
        <v>0.34375</v>
      </c>
      <c r="E1724" s="1206">
        <f t="shared" ref="E1724" si="1795">E1701/E1716</f>
        <v>0.44444444444444442</v>
      </c>
      <c r="F1724" s="1206">
        <f>F1701/F1716</f>
        <v>0.30403800475059384</v>
      </c>
      <c r="G1724" s="1206">
        <f t="shared" ref="G1724" si="1796">G1701/G1716</f>
        <v>0.22222222222222221</v>
      </c>
      <c r="H1724" s="1206">
        <f>H1701/H1716</f>
        <v>0.34681496461071792</v>
      </c>
      <c r="I1724" s="1206">
        <f>AVERAGE(C1724:G1724)</f>
        <v>0.32138150032118801</v>
      </c>
      <c r="J1724" s="1718"/>
      <c r="K1724" s="27" t="s">
        <v>4308</v>
      </c>
    </row>
    <row r="1725" spans="1:11" customFormat="1" x14ac:dyDescent="0.25">
      <c r="A1725" s="3472"/>
      <c r="B1725" s="845" t="s">
        <v>4223</v>
      </c>
      <c r="C1725" s="1207">
        <f t="shared" ref="C1725:H1725" si="1797">C1724/C132</f>
        <v>1.3410285350382292</v>
      </c>
      <c r="D1725" s="2230">
        <f t="shared" si="1797"/>
        <v>1.5253324267962334</v>
      </c>
      <c r="E1725" s="1209">
        <f t="shared" si="1797"/>
        <v>2.5694521071170904</v>
      </c>
      <c r="F1725" s="1210">
        <f t="shared" si="1797"/>
        <v>1.3917319050486561</v>
      </c>
      <c r="G1725" s="1211">
        <f t="shared" si="1797"/>
        <v>1.1280398560912479</v>
      </c>
      <c r="H1725" s="1177">
        <f t="shared" si="1797"/>
        <v>1.685453525435886</v>
      </c>
      <c r="I1725" s="1198">
        <f>AVERAGE(C1725:G1725)</f>
        <v>1.5911169660182916</v>
      </c>
      <c r="J1725" s="1723"/>
      <c r="K1725" t="s">
        <v>4309</v>
      </c>
    </row>
    <row r="1726" spans="1:11" customFormat="1" x14ac:dyDescent="0.25">
      <c r="A1726" s="3472"/>
      <c r="B1726" s="845" t="s">
        <v>4224</v>
      </c>
      <c r="C1726" s="1207">
        <f t="shared" ref="C1726:H1726" si="1798">C1724/C135</f>
        <v>1.3972708356761134</v>
      </c>
      <c r="D1726" s="2230">
        <f t="shared" si="1798"/>
        <v>0.92813384358116802</v>
      </c>
      <c r="E1726" s="1209">
        <f t="shared" si="1798"/>
        <v>2.8982576228998131</v>
      </c>
      <c r="F1726" s="1210">
        <f t="shared" si="1798"/>
        <v>1.2694855668959588</v>
      </c>
      <c r="G1726" s="1211">
        <f t="shared" si="1798"/>
        <v>1.1606290367874192</v>
      </c>
      <c r="H1726" s="1177">
        <f t="shared" si="1798"/>
        <v>1.7250733489655103</v>
      </c>
      <c r="I1726" s="1198">
        <f t="shared" ref="I1726:I1727" si="1799">AVERAGE(C1726:G1726)</f>
        <v>1.5307553811680947</v>
      </c>
      <c r="J1726" s="1723"/>
      <c r="K1726" t="s">
        <v>4310</v>
      </c>
    </row>
    <row r="1727" spans="1:11" customFormat="1" x14ac:dyDescent="0.25">
      <c r="A1727" s="3472"/>
      <c r="B1727" s="845" t="s">
        <v>4311</v>
      </c>
      <c r="C1727" s="1207">
        <f t="shared" ref="C1727:H1727" si="1800">C1724/C152</f>
        <v>1.5567235276898101</v>
      </c>
      <c r="D1727" s="2230">
        <f t="shared" si="1800"/>
        <v>0.90826160179640714</v>
      </c>
      <c r="E1727" s="1209">
        <f t="shared" si="1800"/>
        <v>3.3520269051635418</v>
      </c>
      <c r="F1727" s="1210">
        <f t="shared" si="1800"/>
        <v>1.3913206475100386</v>
      </c>
      <c r="G1727" s="1211">
        <f t="shared" si="1800"/>
        <v>1.3548387096774193</v>
      </c>
      <c r="H1727" s="1177">
        <f t="shared" si="1800"/>
        <v>1.9390620047735705</v>
      </c>
      <c r="I1727" s="1198">
        <f t="shared" si="1799"/>
        <v>1.7126342783674435</v>
      </c>
      <c r="J1727" s="1723"/>
      <c r="K1727" t="s">
        <v>4312</v>
      </c>
    </row>
    <row r="1728" spans="1:11" customFormat="1" x14ac:dyDescent="0.25">
      <c r="A1728" s="3472"/>
      <c r="B1728" s="1203" t="s">
        <v>4313</v>
      </c>
      <c r="C1728" s="1206">
        <f>C1706/C1716</f>
        <v>0.10377358490566038</v>
      </c>
      <c r="D1728" s="2229">
        <f>D1706/D1716</f>
        <v>0.3125</v>
      </c>
      <c r="E1728" s="1206">
        <f t="shared" ref="E1728" si="1801">E1706/E1716</f>
        <v>0.2</v>
      </c>
      <c r="F1728" s="1206">
        <f>F1706/F1716</f>
        <v>0.11401425178147269</v>
      </c>
      <c r="G1728" s="1206">
        <f t="shared" ref="G1728" si="1802">G1706/G1716</f>
        <v>0.1111111111111111</v>
      </c>
      <c r="H1728" s="1206">
        <f>H1706/H1716</f>
        <v>0.14560161779575329</v>
      </c>
      <c r="I1728" s="1206">
        <f>AVERAGE(C1728:G1728)</f>
        <v>0.16827978955964884</v>
      </c>
      <c r="J1728" s="1718"/>
      <c r="K1728" s="27" t="s">
        <v>4314</v>
      </c>
    </row>
    <row r="1729" spans="1:11" s="1" customFormat="1" x14ac:dyDescent="0.25">
      <c r="A1729" s="3472"/>
      <c r="B1729" s="845" t="s">
        <v>4223</v>
      </c>
      <c r="C1729" s="1207">
        <f t="shared" ref="C1729:H1729" si="1803">C1728/C158</f>
        <v>6.7997253446958492</v>
      </c>
      <c r="D1729" s="2230">
        <f t="shared" si="1803"/>
        <v>5.4429852320675103</v>
      </c>
      <c r="E1729" s="1209">
        <f t="shared" si="1803"/>
        <v>6.2259597806215732</v>
      </c>
      <c r="F1729" s="1210">
        <f t="shared" si="1803"/>
        <v>3.1760737846549434</v>
      </c>
      <c r="G1729" s="1211">
        <f t="shared" si="1803"/>
        <v>1.2685509502497243</v>
      </c>
      <c r="H1729" s="1177">
        <f t="shared" si="1803"/>
        <v>3.6875863396422832</v>
      </c>
      <c r="I1729" s="1198">
        <f t="shared" ref="I1729:I1731" si="1804">AVERAGE(C1729:G1729)</f>
        <v>4.5826590184579201</v>
      </c>
      <c r="J1729" s="1723"/>
      <c r="K1729" t="s">
        <v>4315</v>
      </c>
    </row>
    <row r="1730" spans="1:11" s="1" customFormat="1" x14ac:dyDescent="0.25">
      <c r="A1730" s="3472"/>
      <c r="B1730" s="845" t="s">
        <v>4224</v>
      </c>
      <c r="C1730" s="1207">
        <f t="shared" ref="C1730:H1730" si="1805">C1728/C175</f>
        <v>3.152794200812298</v>
      </c>
      <c r="D1730" s="2230">
        <f t="shared" si="1805"/>
        <v>2.4402436755952377</v>
      </c>
      <c r="E1730" s="1209">
        <f t="shared" si="1805"/>
        <v>4.1812967581047378</v>
      </c>
      <c r="F1730" s="1210">
        <f t="shared" si="1805"/>
        <v>1.6055030134580777</v>
      </c>
      <c r="G1730" s="1211">
        <f t="shared" si="1805"/>
        <v>2.1129856850715742</v>
      </c>
      <c r="H1730" s="1177">
        <f t="shared" si="1805"/>
        <v>3.0753359792680262</v>
      </c>
      <c r="I1730" s="1198">
        <f t="shared" si="1804"/>
        <v>2.6985646666083851</v>
      </c>
      <c r="J1730" s="1723"/>
      <c r="K1730" t="s">
        <v>4316</v>
      </c>
    </row>
    <row r="1731" spans="1:11" s="1" customFormat="1" x14ac:dyDescent="0.25">
      <c r="A1731" s="3472"/>
      <c r="B1731" s="845" t="s">
        <v>4311</v>
      </c>
      <c r="C1731" s="1207">
        <f t="shared" ref="C1731:H1731" si="1806">C1728/C178</f>
        <v>2.1952999407733311</v>
      </c>
      <c r="D1731" s="2230">
        <f t="shared" si="1806"/>
        <v>2.3292335304054053</v>
      </c>
      <c r="E1731" s="1209">
        <f t="shared" si="1806"/>
        <v>5.8880357808423405</v>
      </c>
      <c r="F1731" s="1210">
        <f t="shared" si="1806"/>
        <v>1.9343332202239567</v>
      </c>
      <c r="G1731" s="1211">
        <f t="shared" si="1806"/>
        <v>2.7616438356164381</v>
      </c>
      <c r="H1731" s="1177">
        <f t="shared" si="1806"/>
        <v>3.0805437092057835</v>
      </c>
      <c r="I1731" s="1198">
        <f t="shared" si="1804"/>
        <v>3.0217092615722945</v>
      </c>
      <c r="J1731" s="1723"/>
      <c r="K1731" t="s">
        <v>4317</v>
      </c>
    </row>
    <row r="1732" spans="1:11" customFormat="1" x14ac:dyDescent="0.25">
      <c r="A1732" s="3472"/>
      <c r="B1732" s="1203" t="s">
        <v>4318</v>
      </c>
      <c r="C1732" s="1206">
        <f>C1706/C1701</f>
        <v>0.35483870967741937</v>
      </c>
      <c r="D1732" s="2229">
        <f>D1706/D1701</f>
        <v>0.90909090909090906</v>
      </c>
      <c r="E1732" s="1206">
        <f t="shared" ref="E1732" si="1807">E1706/E1701</f>
        <v>0.45</v>
      </c>
      <c r="F1732" s="1206">
        <f>F1706/F1701</f>
        <v>0.375</v>
      </c>
      <c r="G1732" s="1206">
        <f t="shared" ref="G1732" si="1808">G1706/G1701</f>
        <v>0.5</v>
      </c>
      <c r="H1732" s="1206">
        <f>H1706/H1701</f>
        <v>0.41982507288629739</v>
      </c>
      <c r="I1732" s="1206">
        <f>AVERAGE(C1732:G1732)</f>
        <v>0.51778592375366572</v>
      </c>
      <c r="J1732" s="1718"/>
      <c r="K1732" s="27" t="s">
        <v>4319</v>
      </c>
    </row>
    <row r="1733" spans="1:11" customFormat="1" x14ac:dyDescent="0.25">
      <c r="A1733" s="3472"/>
      <c r="B1733" s="1181" t="s">
        <v>4223</v>
      </c>
      <c r="C1733" s="1207">
        <f t="shared" ref="C1733:H1733" si="1809">C1732/C210</f>
        <v>5.0705299455108213</v>
      </c>
      <c r="D1733" s="2230">
        <f t="shared" si="1809"/>
        <v>3.5683927886459532</v>
      </c>
      <c r="E1733" s="1209">
        <f t="shared" si="1809"/>
        <v>2.4230690127970749</v>
      </c>
      <c r="F1733" s="1210">
        <f t="shared" si="1809"/>
        <v>2.2821017274472171</v>
      </c>
      <c r="G1733" s="1211">
        <f t="shared" si="1809"/>
        <v>1.1245621716287215</v>
      </c>
      <c r="H1733" s="1177">
        <f t="shared" si="1809"/>
        <v>2.1878896593654895</v>
      </c>
      <c r="I1733" s="1198">
        <f t="shared" ref="I1733:I1735" si="1810">AVERAGE(C1733:G1733)</f>
        <v>2.8937311292059578</v>
      </c>
      <c r="J1733" s="1723"/>
      <c r="K1733" t="s">
        <v>4320</v>
      </c>
    </row>
    <row r="1734" spans="1:11" customFormat="1" x14ac:dyDescent="0.25">
      <c r="A1734" s="3472"/>
      <c r="B1734" s="1181" t="s">
        <v>4224</v>
      </c>
      <c r="C1734" s="1207">
        <f t="shared" ref="C1734:H1734" si="1811">C1732/C227</f>
        <v>2.2563944800914126</v>
      </c>
      <c r="D1734" s="2230">
        <f t="shared" si="1811"/>
        <v>2.629193722943723</v>
      </c>
      <c r="E1734" s="1209">
        <f t="shared" si="1811"/>
        <v>1.4426932668329178</v>
      </c>
      <c r="F1734" s="1210">
        <f t="shared" si="1811"/>
        <v>1.2646878824969401</v>
      </c>
      <c r="G1734" s="1211">
        <f t="shared" si="1811"/>
        <v>1.8205521472392638</v>
      </c>
      <c r="H1734" s="1177">
        <f t="shared" si="1811"/>
        <v>1.7827276626308326</v>
      </c>
      <c r="I1734" s="1198">
        <f t="shared" si="1810"/>
        <v>1.8827042999208516</v>
      </c>
      <c r="J1734" s="1723"/>
      <c r="K1734" t="s">
        <v>4321</v>
      </c>
    </row>
    <row r="1735" spans="1:11" customFormat="1" x14ac:dyDescent="0.25">
      <c r="A1735" s="3472"/>
      <c r="B1735" s="1181" t="s">
        <v>4311</v>
      </c>
      <c r="C1735" s="1207">
        <f t="shared" ref="C1735:H1735" si="1812">C1732/C230</f>
        <v>1.4102054100969188</v>
      </c>
      <c r="D1735" s="2230">
        <f t="shared" si="1812"/>
        <v>2.5644963144963144</v>
      </c>
      <c r="E1735" s="1209">
        <f t="shared" si="1812"/>
        <v>1.7565598210957882</v>
      </c>
      <c r="F1735" s="1210">
        <f t="shared" si="1812"/>
        <v>1.3902857142857143</v>
      </c>
      <c r="G1735" s="1211">
        <f t="shared" si="1812"/>
        <v>2.0383561643835617</v>
      </c>
      <c r="H1735" s="1177">
        <f t="shared" si="1812"/>
        <v>1.5886772581908788</v>
      </c>
      <c r="I1735" s="1198">
        <f t="shared" si="1810"/>
        <v>1.8319806848716595</v>
      </c>
      <c r="J1735" s="1723"/>
      <c r="K1735" t="s">
        <v>4322</v>
      </c>
    </row>
    <row r="1736" spans="1:11" customFormat="1" x14ac:dyDescent="0.25">
      <c r="A1736" s="3472"/>
      <c r="B1736" s="1203" t="s">
        <v>4323</v>
      </c>
      <c r="C1736" s="1206">
        <f>C1711/C1701</f>
        <v>0</v>
      </c>
      <c r="D1736" s="2229">
        <f>D1711/D1701</f>
        <v>-0.27272727272727271</v>
      </c>
      <c r="E1736" s="1206">
        <f t="shared" ref="E1736" si="1813">E1711/E1701</f>
        <v>-0.15</v>
      </c>
      <c r="F1736" s="1206">
        <f>F1711/F1701</f>
        <v>-1.5625E-2</v>
      </c>
      <c r="G1736" s="1206">
        <f t="shared" ref="G1736" si="1814">G1711/G1701</f>
        <v>0</v>
      </c>
      <c r="H1736" s="1206">
        <f>H1711/H1701</f>
        <v>-7.5801749271137031E-2</v>
      </c>
      <c r="I1736" s="1206">
        <f>AVERAGE(C1736:G1736)</f>
        <v>-8.7670454545454551E-2</v>
      </c>
      <c r="J1736" s="1718"/>
      <c r="K1736" s="27" t="s">
        <v>4324</v>
      </c>
    </row>
    <row r="1737" spans="1:11" customFormat="1" x14ac:dyDescent="0.25">
      <c r="A1737" s="3472"/>
      <c r="B1737" s="1181" t="s">
        <v>4223</v>
      </c>
      <c r="C1737" s="1207">
        <f t="shared" ref="C1737:H1737" si="1815">C1736/C236</f>
        <v>0</v>
      </c>
      <c r="D1737" s="2230">
        <f t="shared" si="1815"/>
        <v>3.3156394050277997</v>
      </c>
      <c r="E1737" s="1209">
        <f t="shared" si="1815"/>
        <v>2.5593410572049238</v>
      </c>
      <c r="F1737" s="1210">
        <f t="shared" si="1815"/>
        <v>0.52815165245202556</v>
      </c>
      <c r="G1737" s="1211">
        <f t="shared" si="1815"/>
        <v>0</v>
      </c>
      <c r="H1737" s="1177">
        <f t="shared" si="1815"/>
        <v>1.1220687672692031</v>
      </c>
      <c r="I1737" s="1198">
        <f t="shared" ref="I1737:I1739" si="1816">AVERAGE(C1737:G1737)</f>
        <v>1.2806264229369499</v>
      </c>
      <c r="J1737" s="1723"/>
      <c r="K1737" t="s">
        <v>4325</v>
      </c>
    </row>
    <row r="1738" spans="1:11" customFormat="1" x14ac:dyDescent="0.25">
      <c r="A1738" s="3472"/>
      <c r="B1738" s="1181" t="s">
        <v>4224</v>
      </c>
      <c r="C1738" s="1207">
        <f t="shared" ref="C1738:H1738" si="1817">C1736/C253</f>
        <v>0</v>
      </c>
      <c r="D1738" s="2230">
        <f t="shared" si="1817"/>
        <v>2.3822267620020425</v>
      </c>
      <c r="E1738" s="1209">
        <f t="shared" si="1817"/>
        <v>1.8383222116301239</v>
      </c>
      <c r="F1738" s="1210">
        <f t="shared" si="1817"/>
        <v>0.1927705223880597</v>
      </c>
      <c r="G1738" s="1211">
        <f t="shared" si="1817"/>
        <v>0</v>
      </c>
      <c r="H1738" s="1177">
        <f t="shared" si="1817"/>
        <v>0.99470343948328077</v>
      </c>
      <c r="I1738" s="1198">
        <f t="shared" si="1816"/>
        <v>0.88266389920404509</v>
      </c>
      <c r="J1738" s="1723"/>
      <c r="K1738" t="s">
        <v>4326</v>
      </c>
    </row>
    <row r="1739" spans="1:11" customFormat="1" x14ac:dyDescent="0.25">
      <c r="A1739" s="3472"/>
      <c r="B1739" s="1181" t="s">
        <v>4311</v>
      </c>
      <c r="C1739" s="1207">
        <f t="shared" ref="C1739:H1739" si="1818">C1736/C256</f>
        <v>0</v>
      </c>
      <c r="D1739" s="2230">
        <f t="shared" si="1818"/>
        <v>2.1585523481258075</v>
      </c>
      <c r="E1739" s="1209">
        <f t="shared" si="1818"/>
        <v>1.8077675489067893</v>
      </c>
      <c r="F1739" s="1210">
        <f t="shared" si="1818"/>
        <v>0.18232913669064749</v>
      </c>
      <c r="G1739" s="1211">
        <f t="shared" si="1818"/>
        <v>0</v>
      </c>
      <c r="H1739" s="1177">
        <f t="shared" si="1818"/>
        <v>0.93077387218760366</v>
      </c>
      <c r="I1739" s="1198">
        <f t="shared" si="1816"/>
        <v>0.82972980674464891</v>
      </c>
      <c r="J1739" s="1723"/>
      <c r="K1739" t="s">
        <v>4327</v>
      </c>
    </row>
    <row r="1740" spans="1:11" customFormat="1" x14ac:dyDescent="0.25">
      <c r="A1740" s="3472"/>
      <c r="B1740" s="1203" t="s">
        <v>4328</v>
      </c>
      <c r="C1740" s="1212">
        <f>C1716/C1719</f>
        <v>106</v>
      </c>
      <c r="D1740" s="1263"/>
      <c r="E1740" s="1212">
        <f t="shared" ref="E1740" si="1819">E1716/E1719</f>
        <v>78.75</v>
      </c>
      <c r="F1740" s="1212">
        <f>F1716/F1719</f>
        <v>210.5</v>
      </c>
      <c r="G1740" s="1212">
        <f t="shared" ref="G1740" si="1820">G1716/G1719</f>
        <v>4.5</v>
      </c>
      <c r="H1740" s="1212">
        <f>H1716/H1719</f>
        <v>98.9</v>
      </c>
      <c r="I1740" s="1212">
        <f>AVERAGE(C1740:G1740)</f>
        <v>99.9375</v>
      </c>
      <c r="J1740" s="1724"/>
      <c r="K1740" s="27" t="s">
        <v>4329</v>
      </c>
    </row>
    <row r="1741" spans="1:11" customFormat="1" x14ac:dyDescent="0.25">
      <c r="A1741" s="3472"/>
      <c r="B1741" s="1181" t="s">
        <v>4223</v>
      </c>
      <c r="C1741" s="1207">
        <f t="shared" ref="C1741:H1741" si="1821">C1740/C262</f>
        <v>0.48867780605001032</v>
      </c>
      <c r="D1741" s="1263">
        <f t="shared" si="1821"/>
        <v>0</v>
      </c>
      <c r="E1741" s="1209">
        <f t="shared" si="1821"/>
        <v>0.44166226215644816</v>
      </c>
      <c r="F1741" s="1210">
        <f t="shared" si="1821"/>
        <v>2.7557291881984924</v>
      </c>
      <c r="G1741" s="1211">
        <f t="shared" si="1821"/>
        <v>2.6748392539850948E-2</v>
      </c>
      <c r="H1741" s="1177">
        <f t="shared" si="1821"/>
        <v>0.6456542569433964</v>
      </c>
      <c r="I1741" s="1198">
        <f t="shared" ref="I1741:I1743" si="1822">AVERAGE(C1741:G1741)</f>
        <v>0.74256352978896034</v>
      </c>
      <c r="J1741" s="1723"/>
      <c r="K1741" t="s">
        <v>4330</v>
      </c>
    </row>
    <row r="1742" spans="1:11" customFormat="1" x14ac:dyDescent="0.25">
      <c r="A1742" s="3472"/>
      <c r="B1742" s="1181" t="s">
        <v>4224</v>
      </c>
      <c r="C1742" s="1207">
        <f t="shared" ref="C1742:H1742" si="1823">C1740/C279</f>
        <v>0.57904606604158182</v>
      </c>
      <c r="D1742" s="1263">
        <f t="shared" si="1823"/>
        <v>0</v>
      </c>
      <c r="E1742" s="1209">
        <f t="shared" si="1823"/>
        <v>0.42458400429414922</v>
      </c>
      <c r="F1742" s="1210">
        <f t="shared" si="1823"/>
        <v>2.0004635799965231</v>
      </c>
      <c r="G1742" s="1211">
        <f t="shared" si="1823"/>
        <v>4.0285506895717395E-2</v>
      </c>
      <c r="H1742" s="1177">
        <f t="shared" si="1823"/>
        <v>0.69482934371127691</v>
      </c>
      <c r="I1742" s="1198">
        <f t="shared" si="1822"/>
        <v>0.60887583144559421</v>
      </c>
      <c r="J1742" s="1723"/>
      <c r="K1742" t="s">
        <v>4331</v>
      </c>
    </row>
    <row r="1743" spans="1:11" customFormat="1" x14ac:dyDescent="0.25">
      <c r="A1743" s="3472"/>
      <c r="B1743" s="1181" t="s">
        <v>4311</v>
      </c>
      <c r="C1743" s="1207">
        <f t="shared" ref="C1743:H1743" si="1824">C1740/C282</f>
        <v>0.52803391626921037</v>
      </c>
      <c r="D1743" s="1263">
        <f t="shared" si="1824"/>
        <v>0</v>
      </c>
      <c r="E1743" s="1209">
        <f t="shared" si="1824"/>
        <v>0.315047855370436</v>
      </c>
      <c r="F1743" s="1210">
        <f t="shared" si="1824"/>
        <v>1.1981980464802966</v>
      </c>
      <c r="G1743" s="1211">
        <f t="shared" si="1824"/>
        <v>2.281746031746032E-2</v>
      </c>
      <c r="H1743" s="1177">
        <f t="shared" si="1824"/>
        <v>0.54301550299875523</v>
      </c>
      <c r="I1743" s="1198">
        <f t="shared" si="1822"/>
        <v>0.41281945568748063</v>
      </c>
      <c r="J1743" s="1723"/>
      <c r="K1743" t="s">
        <v>4332</v>
      </c>
    </row>
    <row r="1744" spans="1:11" customFormat="1" x14ac:dyDescent="0.25">
      <c r="A1744" s="3472"/>
      <c r="B1744" s="1203" t="s">
        <v>4333</v>
      </c>
      <c r="C1744" s="1213">
        <f>C1701/C1719</f>
        <v>31</v>
      </c>
      <c r="D1744" s="1263"/>
      <c r="E1744" s="1213">
        <f t="shared" ref="E1744" si="1825">E1701/E1719</f>
        <v>35</v>
      </c>
      <c r="F1744" s="1213">
        <f>F1701/F1719</f>
        <v>64</v>
      </c>
      <c r="G1744" s="1213">
        <f t="shared" ref="G1744" si="1826">G1701/G1719</f>
        <v>1</v>
      </c>
      <c r="H1744" s="1213">
        <f>H1701/H1719</f>
        <v>34.299999999999997</v>
      </c>
      <c r="I1744" s="1213">
        <f>AVERAGE(C1744:G1744)</f>
        <v>32.75</v>
      </c>
      <c r="J1744" s="1725"/>
      <c r="K1744" s="27" t="s">
        <v>4334</v>
      </c>
    </row>
    <row r="1745" spans="1:11" customFormat="1" x14ac:dyDescent="0.25">
      <c r="A1745" s="3472"/>
      <c r="B1745" s="1181" t="s">
        <v>4223</v>
      </c>
      <c r="C1745" s="1207">
        <f t="shared" ref="C1745:H1745" si="1827">C1744/C288</f>
        <v>0.65533088235294124</v>
      </c>
      <c r="D1745" s="1263">
        <f t="shared" si="1827"/>
        <v>0</v>
      </c>
      <c r="E1745" s="1209">
        <f t="shared" si="1827"/>
        <v>1.1348300301319867</v>
      </c>
      <c r="F1745" s="1210">
        <f t="shared" si="1827"/>
        <v>3.8352362328896739</v>
      </c>
      <c r="G1745" s="1211">
        <f t="shared" si="1827"/>
        <v>3.0173252871325676E-2</v>
      </c>
      <c r="H1745" s="1177">
        <f t="shared" si="1827"/>
        <v>1.0882202435779347</v>
      </c>
      <c r="I1745" s="1198">
        <f t="shared" ref="I1745:I1755" si="1828">AVERAGE(C1745:G1745)</f>
        <v>1.1311140796491856</v>
      </c>
      <c r="J1745" s="1723"/>
      <c r="K1745" t="s">
        <v>4335</v>
      </c>
    </row>
    <row r="1746" spans="1:11" customFormat="1" x14ac:dyDescent="0.25">
      <c r="A1746" s="3472"/>
      <c r="B1746" s="1181" t="s">
        <v>4224</v>
      </c>
      <c r="C1746" s="1207">
        <f t="shared" ref="C1746:H1746" si="1829">C1744/C305</f>
        <v>0.80908418059288689</v>
      </c>
      <c r="D1746" s="1263">
        <f t="shared" si="1829"/>
        <v>0</v>
      </c>
      <c r="E1746" s="1209">
        <f t="shared" si="1829"/>
        <v>1.230553827006845</v>
      </c>
      <c r="F1746" s="1210">
        <f t="shared" si="1829"/>
        <v>2.5395596419066053</v>
      </c>
      <c r="G1746" s="1211">
        <f t="shared" si="1829"/>
        <v>4.6756529064869413E-2</v>
      </c>
      <c r="H1746" s="1177">
        <f t="shared" si="1829"/>
        <v>1.1986315829155199</v>
      </c>
      <c r="I1746" s="1198">
        <f t="shared" si="1828"/>
        <v>0.92519083571424132</v>
      </c>
      <c r="J1746" s="1723"/>
      <c r="K1746" t="s">
        <v>4336</v>
      </c>
    </row>
    <row r="1747" spans="1:11" customFormat="1" x14ac:dyDescent="0.25">
      <c r="A1747" s="3472"/>
      <c r="B1747" s="1181" t="s">
        <v>4311</v>
      </c>
      <c r="C1747" s="1207">
        <f t="shared" ref="C1747:H1747" si="1830">C1744/C308</f>
        <v>0.82200282087447119</v>
      </c>
      <c r="D1747" s="1263">
        <f t="shared" si="1830"/>
        <v>0</v>
      </c>
      <c r="E1747" s="1209">
        <f t="shared" si="1830"/>
        <v>1.0560488876157741</v>
      </c>
      <c r="F1747" s="1210">
        <f t="shared" si="1830"/>
        <v>1.6670776818742292</v>
      </c>
      <c r="G1747" s="1211">
        <f t="shared" si="1830"/>
        <v>3.0913978494623653E-2</v>
      </c>
      <c r="H1747" s="1177">
        <f t="shared" si="1830"/>
        <v>1.052940729867895</v>
      </c>
      <c r="I1747" s="1198">
        <f t="shared" si="1828"/>
        <v>0.71520867377181951</v>
      </c>
      <c r="J1747" s="1723"/>
      <c r="K1747" t="s">
        <v>4337</v>
      </c>
    </row>
    <row r="1748" spans="1:11" s="325" customFormat="1" x14ac:dyDescent="0.25">
      <c r="A1748" s="3472"/>
      <c r="B1748" s="1203" t="s">
        <v>4338</v>
      </c>
      <c r="C1748" s="1206">
        <f>C1706/C1719</f>
        <v>11</v>
      </c>
      <c r="D1748" s="1263"/>
      <c r="E1748" s="1206">
        <f t="shared" ref="E1748:H1748" si="1831">E1706/E1719</f>
        <v>15.75</v>
      </c>
      <c r="F1748" s="1206">
        <f t="shared" si="1831"/>
        <v>24</v>
      </c>
      <c r="G1748" s="1206">
        <f t="shared" si="1831"/>
        <v>0.5</v>
      </c>
      <c r="H1748" s="1206">
        <f t="shared" si="1831"/>
        <v>14.4</v>
      </c>
      <c r="I1748" s="1206">
        <f t="shared" si="1828"/>
        <v>12.8125</v>
      </c>
      <c r="J1748" s="1718"/>
      <c r="K1748" s="1220" t="s">
        <v>4339</v>
      </c>
    </row>
    <row r="1749" spans="1:11" s="325" customFormat="1" x14ac:dyDescent="0.25">
      <c r="A1749" s="3472"/>
      <c r="B1749" s="1182" t="s">
        <v>4223</v>
      </c>
      <c r="C1749" s="1207">
        <f t="shared" ref="C1749:H1749" si="1832">C1748/C314</f>
        <v>3.3228748631886176</v>
      </c>
      <c r="D1749" s="1263">
        <f t="shared" si="1832"/>
        <v>0</v>
      </c>
      <c r="E1749" s="1209">
        <f t="shared" si="1832"/>
        <v>2.7497714808043874</v>
      </c>
      <c r="F1749" s="1210">
        <f t="shared" si="1832"/>
        <v>8.7523992322456809</v>
      </c>
      <c r="G1749" s="1214">
        <f t="shared" si="1832"/>
        <v>3.393169877408056E-2</v>
      </c>
      <c r="H1749" s="1199">
        <f t="shared" si="1832"/>
        <v>2.3809058180363571</v>
      </c>
      <c r="I1749" s="1198">
        <f t="shared" si="1828"/>
        <v>2.9717954550025536</v>
      </c>
      <c r="J1749" s="1723"/>
      <c r="K1749" s="325" t="s">
        <v>4340</v>
      </c>
    </row>
    <row r="1750" spans="1:11" x14ac:dyDescent="0.25">
      <c r="A1750" s="3472"/>
      <c r="B1750" s="1182" t="s">
        <v>4224</v>
      </c>
      <c r="C1750" s="1207">
        <f t="shared" ref="C1750:H1750" si="1833">C1748/C331</f>
        <v>1.8256130790190734</v>
      </c>
      <c r="D1750" s="1263">
        <f t="shared" si="1833"/>
        <v>0</v>
      </c>
      <c r="E1750" s="1209">
        <f t="shared" si="1833"/>
        <v>1.7753117206982545</v>
      </c>
      <c r="F1750" s="1210">
        <f t="shared" si="1833"/>
        <v>3.2117503059975521</v>
      </c>
      <c r="G1750" s="1214">
        <f t="shared" si="1833"/>
        <v>8.5122699386503062E-2</v>
      </c>
      <c r="H1750" s="1200">
        <f t="shared" si="1833"/>
        <v>2.1368336801664798</v>
      </c>
      <c r="I1750" s="1198">
        <f t="shared" si="1828"/>
        <v>1.3795595610202764</v>
      </c>
      <c r="J1750" s="1723"/>
      <c r="K1750" s="325" t="s">
        <v>4341</v>
      </c>
    </row>
    <row r="1751" spans="1:11" x14ac:dyDescent="0.25">
      <c r="A1751" s="3472"/>
      <c r="B1751" s="1182" t="s">
        <v>4311</v>
      </c>
      <c r="C1751" s="1207">
        <f t="shared" ref="C1751:H1751" si="1834">C1748/C334</f>
        <v>1.1591928251121075</v>
      </c>
      <c r="D1751" s="1263">
        <f t="shared" si="1834"/>
        <v>0</v>
      </c>
      <c r="E1751" s="1209">
        <f t="shared" si="1834"/>
        <v>1.8550130450987701</v>
      </c>
      <c r="F1751" s="1210">
        <f t="shared" si="1834"/>
        <v>2.3177142857142861</v>
      </c>
      <c r="G1751" s="1214">
        <f t="shared" si="1834"/>
        <v>6.3013698630136991E-2</v>
      </c>
      <c r="H1751" s="1199">
        <f t="shared" si="1834"/>
        <v>1.6727829917640298</v>
      </c>
      <c r="I1751" s="1198">
        <f t="shared" si="1828"/>
        <v>1.0789867709110601</v>
      </c>
      <c r="J1751" s="1723"/>
      <c r="K1751" s="325" t="s">
        <v>4342</v>
      </c>
    </row>
    <row r="1752" spans="1:11" x14ac:dyDescent="0.25">
      <c r="A1752" s="3472"/>
      <c r="B1752" s="1203" t="s">
        <v>4343</v>
      </c>
      <c r="C1752" s="1206">
        <f>C1711/C1716</f>
        <v>0</v>
      </c>
      <c r="D1752" s="2229">
        <f>D1711/D1716</f>
        <v>-9.375E-2</v>
      </c>
      <c r="E1752" s="1206">
        <f t="shared" ref="E1752:H1752" si="1835">E1711/E1716</f>
        <v>-6.6666666666666666E-2</v>
      </c>
      <c r="F1752" s="1206">
        <f t="shared" si="1835"/>
        <v>-4.7505938242280287E-3</v>
      </c>
      <c r="G1752" s="1206">
        <f t="shared" si="1835"/>
        <v>0</v>
      </c>
      <c r="H1752" s="1206">
        <f t="shared" si="1835"/>
        <v>-2.6289180990899899E-2</v>
      </c>
      <c r="I1752" s="1206">
        <f t="shared" si="1828"/>
        <v>-3.3033452098178935E-2</v>
      </c>
      <c r="J1752" s="1718"/>
      <c r="K1752" s="1220" t="s">
        <v>4344</v>
      </c>
    </row>
    <row r="1753" spans="1:11" x14ac:dyDescent="0.25">
      <c r="A1753" s="3472"/>
      <c r="B1753" s="1182" t="s">
        <v>4223</v>
      </c>
      <c r="C1753" s="1207">
        <f t="shared" ref="C1753:H1753" si="1836">C1752/C340</f>
        <v>0</v>
      </c>
      <c r="D1753" s="2230">
        <f t="shared" si="1836"/>
        <v>5.0574523000522733</v>
      </c>
      <c r="E1753" s="1209">
        <f t="shared" si="1836"/>
        <v>6.5761042722664733</v>
      </c>
      <c r="F1753" s="1210">
        <f t="shared" si="1836"/>
        <v>0.73504550542165326</v>
      </c>
      <c r="G1753" s="1214">
        <f t="shared" si="1836"/>
        <v>0</v>
      </c>
      <c r="H1753" s="1199">
        <f t="shared" si="1836"/>
        <v>1.8911947595753771</v>
      </c>
      <c r="I1753" s="1198">
        <f t="shared" si="1828"/>
        <v>2.4737204155480796</v>
      </c>
      <c r="J1753" s="1723"/>
      <c r="K1753" s="325" t="s">
        <v>4345</v>
      </c>
    </row>
    <row r="1754" spans="1:11" x14ac:dyDescent="0.25">
      <c r="A1754" s="3472"/>
      <c r="B1754" s="1182" t="s">
        <v>4224</v>
      </c>
      <c r="C1754" s="1207">
        <f t="shared" ref="C1754:H1754" si="1837">C1752/C357</f>
        <v>0</v>
      </c>
      <c r="D1754" s="2230">
        <f t="shared" si="1837"/>
        <v>2.2110252808988764</v>
      </c>
      <c r="E1754" s="1209">
        <f t="shared" si="1837"/>
        <v>5.3279313632030503</v>
      </c>
      <c r="F1754" s="1210">
        <f t="shared" si="1837"/>
        <v>0.24471939589463609</v>
      </c>
      <c r="G1754" s="1214">
        <f t="shared" si="1837"/>
        <v>0</v>
      </c>
      <c r="H1754" s="1199">
        <f t="shared" si="1837"/>
        <v>1.7159363935769347</v>
      </c>
      <c r="I1754" s="1198">
        <f t="shared" si="1828"/>
        <v>1.5567352079993124</v>
      </c>
      <c r="J1754" s="1723"/>
      <c r="K1754" s="325" t="s">
        <v>4346</v>
      </c>
    </row>
    <row r="1755" spans="1:11" ht="15.75" thickBot="1" x14ac:dyDescent="0.3">
      <c r="A1755" s="3473"/>
      <c r="B1755" s="1183" t="s">
        <v>4311</v>
      </c>
      <c r="C1755" s="1215">
        <f t="shared" ref="C1755:H1755" si="1838">C1752/C360</f>
        <v>0</v>
      </c>
      <c r="D1755" s="2231">
        <f t="shared" si="1838"/>
        <v>1.9605302132701421</v>
      </c>
      <c r="E1755" s="1217">
        <f t="shared" si="1838"/>
        <v>6.0596854622171072</v>
      </c>
      <c r="F1755" s="1218">
        <f t="shared" si="1838"/>
        <v>0.25367829252037805</v>
      </c>
      <c r="G1755" s="1219">
        <f t="shared" si="1838"/>
        <v>0</v>
      </c>
      <c r="H1755" s="1201">
        <f t="shared" si="1838"/>
        <v>1.8048282505949533</v>
      </c>
      <c r="I1755" s="1202">
        <f t="shared" si="1828"/>
        <v>1.6547787936015255</v>
      </c>
      <c r="J1755" s="1723"/>
      <c r="K1755" s="325" t="s">
        <v>4347</v>
      </c>
    </row>
    <row r="1756" spans="1:11" customFormat="1" x14ac:dyDescent="0.25">
      <c r="A1756" s="3471" t="s">
        <v>731</v>
      </c>
      <c r="B1756" s="844" t="s">
        <v>935</v>
      </c>
      <c r="C1756" s="826">
        <f>'BNP avec amende'!B647</f>
        <v>371</v>
      </c>
      <c r="D1756" s="826">
        <f>BPCE!B670</f>
        <v>21</v>
      </c>
      <c r="E1756" s="826">
        <f>SG!B618</f>
        <v>32</v>
      </c>
      <c r="F1756" s="826">
        <f>CA!B861</f>
        <v>119</v>
      </c>
      <c r="G1756" s="1262"/>
      <c r="H1756" s="826">
        <f>SUM(C1756:G1756)</f>
        <v>543</v>
      </c>
      <c r="I1756" s="1222">
        <f>AVERAGE(C1756:G1756)</f>
        <v>135.75</v>
      </c>
      <c r="J1756" s="1715"/>
      <c r="K1756" s="27" t="s">
        <v>4264</v>
      </c>
    </row>
    <row r="1757" spans="1:11" customFormat="1" x14ac:dyDescent="0.25">
      <c r="A1757" s="3472"/>
      <c r="B1757" s="845" t="s">
        <v>4265</v>
      </c>
      <c r="C1757" s="1184">
        <f t="shared" ref="C1757:H1757" si="1839">C1756/C2</f>
        <v>9.4720179738562085E-3</v>
      </c>
      <c r="D1757" s="1185">
        <f t="shared" si="1839"/>
        <v>9.0295394934858321E-4</v>
      </c>
      <c r="E1757" s="1186">
        <f t="shared" si="1839"/>
        <v>1.3580613673980393E-3</v>
      </c>
      <c r="F1757" s="1187">
        <f t="shared" si="1839"/>
        <v>7.506465653188671E-3</v>
      </c>
      <c r="G1757" s="1263">
        <f t="shared" si="1839"/>
        <v>0</v>
      </c>
      <c r="H1757" s="1194">
        <f t="shared" si="1839"/>
        <v>4.6310510694913517E-3</v>
      </c>
      <c r="I1757" s="1189">
        <f t="shared" ref="I1757:I1760" si="1840">AVERAGE(C1757:G1757)</f>
        <v>3.847899788758301E-3</v>
      </c>
      <c r="J1757" s="1716"/>
      <c r="K1757" t="s">
        <v>4266</v>
      </c>
    </row>
    <row r="1758" spans="1:11" customFormat="1" x14ac:dyDescent="0.25">
      <c r="A1758" s="3472"/>
      <c r="B1758" s="845" t="s">
        <v>4267</v>
      </c>
      <c r="C1758" s="1184">
        <f t="shared" ref="C1758:H1758" si="1841">C1756/C19</f>
        <v>1.4452105488683729E-2</v>
      </c>
      <c r="D1758" s="1185">
        <f t="shared" si="1841"/>
        <v>5.4026241317211218E-3</v>
      </c>
      <c r="E1758" s="1186">
        <f t="shared" si="1841"/>
        <v>2.4891101431238332E-3</v>
      </c>
      <c r="F1758" s="1187">
        <f t="shared" si="1841"/>
        <v>1.4396322284055166E-2</v>
      </c>
      <c r="G1758" s="1263">
        <f t="shared" si="1841"/>
        <v>0</v>
      </c>
      <c r="H1758" s="1194">
        <f t="shared" si="1841"/>
        <v>1.0234855053341879E-2</v>
      </c>
      <c r="I1758" s="1189">
        <f t="shared" si="1840"/>
        <v>7.3480324095167695E-3</v>
      </c>
      <c r="J1758" s="1716"/>
      <c r="K1758" t="s">
        <v>4268</v>
      </c>
    </row>
    <row r="1759" spans="1:11" customFormat="1" x14ac:dyDescent="0.25">
      <c r="A1759" s="3472"/>
      <c r="B1759" s="845" t="s">
        <v>4269</v>
      </c>
      <c r="C1759" s="1184">
        <f t="shared" ref="C1759:H1759" si="1842">C1756/C7</f>
        <v>4.669015857034986E-2</v>
      </c>
      <c r="D1759" s="1185">
        <f t="shared" si="1842"/>
        <v>3.8391224862888484E-2</v>
      </c>
      <c r="E1759" s="1186">
        <f t="shared" si="1842"/>
        <v>1.3428451531682753E-2</v>
      </c>
      <c r="F1759" s="1187">
        <f t="shared" si="1842"/>
        <v>6.6929133858267723E-2</v>
      </c>
      <c r="G1759" s="1263">
        <f t="shared" si="1842"/>
        <v>0</v>
      </c>
      <c r="H1759" s="1194">
        <f t="shared" si="1842"/>
        <v>4.0103397341211225E-2</v>
      </c>
      <c r="I1759" s="1189">
        <f t="shared" si="1840"/>
        <v>3.308779376463776E-2</v>
      </c>
      <c r="J1759" s="1716"/>
      <c r="K1759" t="s">
        <v>4270</v>
      </c>
    </row>
    <row r="1760" spans="1:11" customFormat="1" hidden="1" x14ac:dyDescent="0.25">
      <c r="A1760" s="3472"/>
      <c r="B1760" s="845" t="s">
        <v>4271</v>
      </c>
      <c r="C1760" s="1184">
        <f t="shared" ref="C1760:H1760" si="1843">C1756/C13</f>
        <v>0.14733915806195394</v>
      </c>
      <c r="D1760" s="1185">
        <f t="shared" si="1843"/>
        <v>5.3846153846153849E-2</v>
      </c>
      <c r="E1760" s="1186">
        <f t="shared" si="1843"/>
        <v>1.5023474178403756E-2</v>
      </c>
      <c r="F1760" s="1187">
        <f t="shared" si="1843"/>
        <v>7.5364154528182389E-2</v>
      </c>
      <c r="G1760" s="1263">
        <f t="shared" si="1843"/>
        <v>0</v>
      </c>
      <c r="H1760" s="1205">
        <f t="shared" si="1843"/>
        <v>7.6846872346447784E-2</v>
      </c>
      <c r="I1760" s="1193">
        <f t="shared" si="1840"/>
        <v>5.8314588122938785E-2</v>
      </c>
      <c r="J1760" s="1717"/>
      <c r="K1760" t="s">
        <v>4272</v>
      </c>
    </row>
    <row r="1761" spans="1:11" customFormat="1" x14ac:dyDescent="0.25">
      <c r="A1761" s="3472"/>
      <c r="B1761" s="1203" t="s">
        <v>4273</v>
      </c>
      <c r="C1761" s="1204">
        <f>'BNP avec amende'!C647</f>
        <v>139</v>
      </c>
      <c r="D1761" s="1204">
        <f>BPCE!C670</f>
        <v>10</v>
      </c>
      <c r="E1761" s="1204">
        <f>SG!C618</f>
        <v>7</v>
      </c>
      <c r="F1761" s="1204">
        <f>CA!C861</f>
        <v>33</v>
      </c>
      <c r="G1761" s="1264"/>
      <c r="H1761" s="1204">
        <f>SUM(C1761:G1761)</f>
        <v>189</v>
      </c>
      <c r="I1761" s="1206">
        <f>AVERAGE(C1761:G1761)</f>
        <v>47.25</v>
      </c>
      <c r="J1761" s="1718"/>
      <c r="K1761" s="27" t="s">
        <v>4274</v>
      </c>
    </row>
    <row r="1762" spans="1:11" customFormat="1" x14ac:dyDescent="0.25">
      <c r="A1762" s="3472"/>
      <c r="B1762" s="845" t="s">
        <v>4275</v>
      </c>
      <c r="C1762" s="1184">
        <f t="shared" ref="C1762:H1762" si="1844">C1761/C28</f>
        <v>5.0711419190076615E-2</v>
      </c>
      <c r="D1762" s="1185">
        <f t="shared" si="1844"/>
        <v>1.6877637130801688E-3</v>
      </c>
      <c r="E1762" s="1186">
        <f t="shared" si="1844"/>
        <v>1.5996343692870202E-3</v>
      </c>
      <c r="F1762" s="1187">
        <f t="shared" si="1844"/>
        <v>1.2667946257197697E-2</v>
      </c>
      <c r="G1762" s="1263">
        <f t="shared" si="1844"/>
        <v>0</v>
      </c>
      <c r="H1762" s="1192">
        <f t="shared" si="1844"/>
        <v>8.4003733499266632E-3</v>
      </c>
      <c r="I1762" s="1193">
        <f t="shared" ref="I1762:I1765" si="1845">AVERAGE(C1762:G1762)</f>
        <v>1.33333527059283E-2</v>
      </c>
      <c r="J1762" s="1717"/>
      <c r="K1762" t="s">
        <v>4276</v>
      </c>
    </row>
    <row r="1763" spans="1:11" customFormat="1" x14ac:dyDescent="0.25">
      <c r="A1763" s="3472"/>
      <c r="B1763" s="845" t="s">
        <v>4277</v>
      </c>
      <c r="C1763" s="1184">
        <f t="shared" ref="C1763:H1763" si="1846">C1761/C45</f>
        <v>3.4431508545949965E-2</v>
      </c>
      <c r="D1763" s="1185">
        <f t="shared" si="1846"/>
        <v>7.4404761904761901E-3</v>
      </c>
      <c r="E1763" s="1186">
        <f t="shared" si="1846"/>
        <v>1.7456359102244389E-3</v>
      </c>
      <c r="F1763" s="1187">
        <f t="shared" si="1846"/>
        <v>1.346389228886169E-2</v>
      </c>
      <c r="G1763" s="1263">
        <f t="shared" si="1846"/>
        <v>0</v>
      </c>
      <c r="H1763" s="1192">
        <f t="shared" si="1846"/>
        <v>1.5127261085320955E-2</v>
      </c>
      <c r="I1763" s="1193">
        <f t="shared" si="1845"/>
        <v>1.1416302587102457E-2</v>
      </c>
      <c r="J1763" s="1717"/>
      <c r="K1763" t="s">
        <v>4278</v>
      </c>
    </row>
    <row r="1764" spans="1:11" customFormat="1" x14ac:dyDescent="0.25">
      <c r="A1764" s="3472"/>
      <c r="B1764" s="845" t="s">
        <v>4279</v>
      </c>
      <c r="C1764" s="1184">
        <f t="shared" ref="C1764:H1764" si="1847">C1761/C33</f>
        <v>-0.32860520094562645</v>
      </c>
      <c r="D1764" s="1185">
        <f t="shared" si="1847"/>
        <v>6.25E-2</v>
      </c>
      <c r="E1764" s="1186">
        <f t="shared" si="1847"/>
        <v>5.2750565184626974E-3</v>
      </c>
      <c r="F1764" s="1187">
        <f t="shared" si="1847"/>
        <v>4.7075606276747506E-2</v>
      </c>
      <c r="G1764" s="1263">
        <f t="shared" si="1847"/>
        <v>0</v>
      </c>
      <c r="H1764" s="1192">
        <f t="shared" si="1847"/>
        <v>9.2105263157894732E-2</v>
      </c>
      <c r="I1764" s="1193">
        <f t="shared" si="1845"/>
        <v>-4.2750907630083247E-2</v>
      </c>
      <c r="J1764" s="1717"/>
      <c r="K1764" t="s">
        <v>4280</v>
      </c>
    </row>
    <row r="1765" spans="1:11" customFormat="1" hidden="1" x14ac:dyDescent="0.25">
      <c r="A1765" s="3472"/>
      <c r="B1765" s="845" t="s">
        <v>4281</v>
      </c>
      <c r="C1765" s="1184">
        <f t="shared" ref="C1765:H1765" si="1848">C1761/C39</f>
        <v>-6.5535124941065531E-2</v>
      </c>
      <c r="D1765" s="1185">
        <f t="shared" si="1848"/>
        <v>6.097560975609756E-2</v>
      </c>
      <c r="E1765" s="1186">
        <f t="shared" si="1848"/>
        <v>5.7995028997514502E-3</v>
      </c>
      <c r="F1765" s="1187">
        <f t="shared" si="1848"/>
        <v>5.1886792452830191E-2</v>
      </c>
      <c r="G1765" s="1263">
        <f t="shared" si="1848"/>
        <v>0</v>
      </c>
      <c r="H1765" s="1192">
        <f t="shared" si="1848"/>
        <v>4.8461538461538458</v>
      </c>
      <c r="I1765" s="1193">
        <f t="shared" si="1845"/>
        <v>1.0625356033522734E-2</v>
      </c>
      <c r="J1765" s="1717"/>
      <c r="K1765" t="s">
        <v>4282</v>
      </c>
    </row>
    <row r="1766" spans="1:11" customFormat="1" x14ac:dyDescent="0.25">
      <c r="A1766" s="3472"/>
      <c r="B1766" s="1203" t="s">
        <v>4283</v>
      </c>
      <c r="C1766" s="1204">
        <f>'BNP avec amende'!F647</f>
        <v>-34</v>
      </c>
      <c r="D1766" s="1204">
        <f>BPCE!F670</f>
        <v>-2</v>
      </c>
      <c r="E1766" s="1204">
        <f>SG!F618</f>
        <v>-3</v>
      </c>
      <c r="F1766" s="1204">
        <f>CA!F861</f>
        <v>-8</v>
      </c>
      <c r="G1766" s="1264"/>
      <c r="H1766" s="1204">
        <f>SUM(C1766:G1766)</f>
        <v>-47</v>
      </c>
      <c r="I1766" s="1206">
        <f>AVERAGE(C1766:G1766)</f>
        <v>-11.75</v>
      </c>
      <c r="J1766" s="1719"/>
      <c r="K1766" s="1178" t="s">
        <v>4284</v>
      </c>
    </row>
    <row r="1767" spans="1:11" customFormat="1" x14ac:dyDescent="0.25">
      <c r="A1767" s="3472"/>
      <c r="B1767" s="845" t="s">
        <v>4285</v>
      </c>
      <c r="C1767" s="1184">
        <f t="shared" ref="C1767:H1767" si="1849">C1766/C54</f>
        <v>1.2869038607115822E-2</v>
      </c>
      <c r="D1767" s="1185">
        <f t="shared" si="1849"/>
        <v>1.0454783063251437E-3</v>
      </c>
      <c r="E1767" s="1186">
        <f t="shared" si="1849"/>
        <v>2.1723388848660392E-3</v>
      </c>
      <c r="F1767" s="1187">
        <f t="shared" si="1849"/>
        <v>1.7057569296375266E-2</v>
      </c>
      <c r="G1767" s="1263">
        <f t="shared" si="1849"/>
        <v>0</v>
      </c>
      <c r="H1767" s="1194">
        <f t="shared" si="1849"/>
        <v>5.9335942431511177E-3</v>
      </c>
      <c r="I1767" s="1193">
        <f t="shared" ref="I1767:I1770" si="1850">AVERAGE(C1767:G1767)</f>
        <v>6.6288850189364533E-3</v>
      </c>
      <c r="J1767" s="1717"/>
      <c r="K1767" t="s">
        <v>4286</v>
      </c>
    </row>
    <row r="1768" spans="1:11" customFormat="1" x14ac:dyDescent="0.25">
      <c r="A1768" s="3472"/>
      <c r="B1768" s="845" t="s">
        <v>4287</v>
      </c>
      <c r="C1768" s="1184">
        <f t="shared" ref="C1768:H1768" si="1851">C1766/C71</f>
        <v>1.9340159271899887E-2</v>
      </c>
      <c r="D1768" s="1185">
        <f t="shared" si="1851"/>
        <v>4.4943820224719105E-3</v>
      </c>
      <c r="E1768" s="1186">
        <f t="shared" si="1851"/>
        <v>2.859866539561487E-3</v>
      </c>
      <c r="F1768" s="1187">
        <f t="shared" si="1851"/>
        <v>1.1940298507462687E-2</v>
      </c>
      <c r="G1768" s="1263">
        <f t="shared" si="1851"/>
        <v>0</v>
      </c>
      <c r="H1768" s="1194">
        <f t="shared" si="1851"/>
        <v>1.1625030917635419E-2</v>
      </c>
      <c r="I1768" s="1193">
        <f t="shared" si="1850"/>
        <v>7.7269412682791942E-3</v>
      </c>
      <c r="J1768" s="1717"/>
      <c r="K1768" t="s">
        <v>4288</v>
      </c>
    </row>
    <row r="1769" spans="1:11" customFormat="1" x14ac:dyDescent="0.25">
      <c r="A1769" s="3472"/>
      <c r="B1769" s="845" t="s">
        <v>4289</v>
      </c>
      <c r="C1769" s="1195">
        <v>0.25</v>
      </c>
      <c r="D1769" s="1196">
        <v>0.25</v>
      </c>
      <c r="E1769" s="1197">
        <v>0.25</v>
      </c>
      <c r="F1769" s="1187">
        <v>0.25</v>
      </c>
      <c r="G1769" s="1263">
        <v>0.25</v>
      </c>
      <c r="H1769" s="1190">
        <f>E1769</f>
        <v>0.25</v>
      </c>
      <c r="I1769" s="1191">
        <f t="shared" si="1850"/>
        <v>0.25</v>
      </c>
      <c r="J1769" s="1720"/>
      <c r="K1769" t="s">
        <v>4290</v>
      </c>
    </row>
    <row r="1770" spans="1:11" customFormat="1" x14ac:dyDescent="0.25">
      <c r="A1770" s="3472"/>
      <c r="B1770" s="845" t="s">
        <v>4291</v>
      </c>
      <c r="C1770" s="1184">
        <f>C1766/C1761</f>
        <v>-0.2446043165467626</v>
      </c>
      <c r="D1770" s="1185">
        <f t="shared" ref="D1770:H1770" si="1852">D1766/D1761</f>
        <v>-0.2</v>
      </c>
      <c r="E1770" s="1186">
        <f t="shared" si="1852"/>
        <v>-0.42857142857142855</v>
      </c>
      <c r="F1770" s="1187">
        <f t="shared" si="1852"/>
        <v>-0.24242424242424243</v>
      </c>
      <c r="G1770" s="1263" t="e">
        <f t="shared" si="1852"/>
        <v>#DIV/0!</v>
      </c>
      <c r="H1770" s="1205">
        <f t="shared" si="1852"/>
        <v>-0.24867724867724866</v>
      </c>
      <c r="I1770" s="1191" t="e">
        <f t="shared" si="1850"/>
        <v>#DIV/0!</v>
      </c>
      <c r="J1770" s="1720"/>
      <c r="K1770" t="s">
        <v>4292</v>
      </c>
    </row>
    <row r="1771" spans="1:11" customFormat="1" x14ac:dyDescent="0.25">
      <c r="A1771" s="3472"/>
      <c r="B1771" s="1203" t="s">
        <v>10</v>
      </c>
      <c r="C1771" s="1204">
        <f>'BNP avec amende'!G647</f>
        <v>967</v>
      </c>
      <c r="D1771" s="1204">
        <f>BPCE!G670</f>
        <v>71</v>
      </c>
      <c r="E1771" s="1204">
        <f>SG!G618</f>
        <v>164</v>
      </c>
      <c r="F1771" s="1204">
        <f>CA!G861</f>
        <v>339</v>
      </c>
      <c r="G1771" s="1264"/>
      <c r="H1771" s="1204">
        <f>SUM(C1771:G1771)</f>
        <v>1541</v>
      </c>
      <c r="I1771" s="1204">
        <f>AVERAGE(C1771:G1771)</f>
        <v>385.25</v>
      </c>
      <c r="J1771" s="1721"/>
      <c r="K1771" s="27" t="s">
        <v>4293</v>
      </c>
    </row>
    <row r="1772" spans="1:11" customFormat="1" x14ac:dyDescent="0.25">
      <c r="A1772" s="3472"/>
      <c r="B1772" s="845" t="s">
        <v>4294</v>
      </c>
      <c r="C1772" s="1184">
        <f t="shared" ref="C1772:H1772" si="1853">C1771/C80</f>
        <v>5.3840971475977569E-3</v>
      </c>
      <c r="D1772" s="1185">
        <f t="shared" si="1853"/>
        <v>6.8799116270506502E-4</v>
      </c>
      <c r="E1772" s="1186">
        <f t="shared" si="1853"/>
        <v>1.2038994597134132E-3</v>
      </c>
      <c r="F1772" s="1187">
        <f t="shared" si="1853"/>
        <v>4.6715449171110838E-3</v>
      </c>
      <c r="G1772" s="1263">
        <f t="shared" si="1853"/>
        <v>0</v>
      </c>
      <c r="H1772" s="1194">
        <f t="shared" si="1853"/>
        <v>2.7043532892727902E-3</v>
      </c>
      <c r="I1772" s="1189">
        <f t="shared" ref="I1772:I1773" si="1854">AVERAGE(C1772:G1772)</f>
        <v>2.3895065374254639E-3</v>
      </c>
      <c r="J1772" s="1716"/>
      <c r="K1772" t="s">
        <v>4295</v>
      </c>
    </row>
    <row r="1773" spans="1:11" customFormat="1" x14ac:dyDescent="0.25">
      <c r="A1773" s="3472"/>
      <c r="B1773" s="845" t="s">
        <v>4296</v>
      </c>
      <c r="C1773" s="1184">
        <f t="shared" ref="C1773:H1773" si="1855">C1771/C97</f>
        <v>7.8842233999184674E-3</v>
      </c>
      <c r="D1773" s="1185">
        <f t="shared" si="1855"/>
        <v>6.7651262505955215E-3</v>
      </c>
      <c r="E1773" s="1186">
        <f t="shared" si="1855"/>
        <v>1.9562235343233733E-3</v>
      </c>
      <c r="F1773" s="1187">
        <f t="shared" si="1855"/>
        <v>9.8221011763342404E-3</v>
      </c>
      <c r="G1773" s="1263">
        <f t="shared" si="1855"/>
        <v>0</v>
      </c>
      <c r="H1773" s="1194">
        <f t="shared" si="1855"/>
        <v>5.839487974292611E-3</v>
      </c>
      <c r="I1773" s="1189">
        <f t="shared" si="1854"/>
        <v>5.2855348722343209E-3</v>
      </c>
      <c r="J1773" s="1716"/>
      <c r="K1773" t="s">
        <v>4297</v>
      </c>
    </row>
    <row r="1774" spans="1:11" customFormat="1" x14ac:dyDescent="0.25">
      <c r="A1774" s="3472"/>
      <c r="B1774" s="1203" t="s">
        <v>14</v>
      </c>
      <c r="C1774" s="1204">
        <f>'BNP avec amende'!J647</f>
        <v>37</v>
      </c>
      <c r="D1774" s="1204">
        <f>BPCE!J670</f>
        <v>6</v>
      </c>
      <c r="E1774" s="1204">
        <f>SG!J618</f>
        <v>13</v>
      </c>
      <c r="F1774" s="1204">
        <f>CA!J861</f>
        <v>34</v>
      </c>
      <c r="G1774" s="1204">
        <f>CM!K452</f>
        <v>1</v>
      </c>
      <c r="H1774" s="1204">
        <f>SUM(C1774:G1774)</f>
        <v>91</v>
      </c>
      <c r="I1774" s="1221">
        <f>AVERAGE(C1774:G1774)</f>
        <v>18.2</v>
      </c>
      <c r="J1774" s="1722"/>
      <c r="K1774" s="27" t="s">
        <v>4298</v>
      </c>
    </row>
    <row r="1775" spans="1:11" customFormat="1" x14ac:dyDescent="0.25">
      <c r="A1775" s="3472"/>
      <c r="B1775" s="845" t="s">
        <v>4299</v>
      </c>
      <c r="C1775" s="1184">
        <f t="shared" ref="C1775:H1775" si="1856">C1774/C106</f>
        <v>4.4685990338164248E-2</v>
      </c>
      <c r="D1775" s="1185">
        <f t="shared" si="1856"/>
        <v>8.4151472650771386E-3</v>
      </c>
      <c r="E1775" s="1186">
        <f t="shared" si="1856"/>
        <v>1.7015706806282723E-2</v>
      </c>
      <c r="F1775" s="1187">
        <f t="shared" si="1856"/>
        <v>3.5789473684210524E-2</v>
      </c>
      <c r="G1775" s="1188">
        <f t="shared" si="1856"/>
        <v>2.1505376344086021E-3</v>
      </c>
      <c r="H1775" s="1194">
        <f t="shared" si="1856"/>
        <v>2.4462365591397851E-2</v>
      </c>
      <c r="I1775" s="1189">
        <f t="shared" ref="I1775:I1778" si="1857">AVERAGE(C1775:G1775)</f>
        <v>2.1611371145628645E-2</v>
      </c>
      <c r="J1775" s="1716"/>
      <c r="K1775" t="s">
        <v>4300</v>
      </c>
    </row>
    <row r="1776" spans="1:11" customFormat="1" x14ac:dyDescent="0.25">
      <c r="A1776" s="3472"/>
      <c r="B1776" s="845" t="s">
        <v>4301</v>
      </c>
      <c r="C1776" s="1184">
        <f t="shared" ref="C1776:H1776" si="1858">C1774/C123</f>
        <v>5.5223880597014927E-2</v>
      </c>
      <c r="D1776" s="1185">
        <f t="shared" si="1858"/>
        <v>2.0477815699658702E-2</v>
      </c>
      <c r="E1776" s="1186">
        <f t="shared" si="1858"/>
        <v>2.8761061946902654E-2</v>
      </c>
      <c r="F1776" s="1187">
        <f t="shared" si="1858"/>
        <v>0.10365853658536585</v>
      </c>
      <c r="G1776" s="1188">
        <f t="shared" si="1858"/>
        <v>9.0090090090090089E-3</v>
      </c>
      <c r="H1776" s="1194">
        <f t="shared" si="1858"/>
        <v>4.908306364617044E-2</v>
      </c>
      <c r="I1776" s="1189">
        <f t="shared" si="1857"/>
        <v>4.342606076759023E-2</v>
      </c>
      <c r="J1776" s="1716"/>
      <c r="K1776" t="s">
        <v>4302</v>
      </c>
    </row>
    <row r="1777" spans="1:11" customFormat="1" x14ac:dyDescent="0.25">
      <c r="A1777" s="3472"/>
      <c r="B1777" s="845" t="s">
        <v>4303</v>
      </c>
      <c r="C1777" s="1184">
        <f t="shared" ref="C1777:H1777" si="1859">C1774/C111</f>
        <v>0.185</v>
      </c>
      <c r="D1777" s="1185">
        <f t="shared" si="1859"/>
        <v>7.407407407407407E-2</v>
      </c>
      <c r="E1777" s="1186">
        <f t="shared" si="1859"/>
        <v>9.5588235294117641E-2</v>
      </c>
      <c r="F1777" s="1187">
        <f t="shared" si="1859"/>
        <v>0.21383647798742139</v>
      </c>
      <c r="G1777" s="1188">
        <f t="shared" si="1859"/>
        <v>1.5384615384615385E-2</v>
      </c>
      <c r="H1777" s="1194">
        <f t="shared" si="1859"/>
        <v>0.1419656786271451</v>
      </c>
      <c r="I1777" s="1189">
        <f t="shared" si="1857"/>
        <v>0.11677668054804569</v>
      </c>
      <c r="J1777" s="1716"/>
      <c r="K1777" t="s">
        <v>4304</v>
      </c>
    </row>
    <row r="1778" spans="1:11" customFormat="1" hidden="1" x14ac:dyDescent="0.25">
      <c r="A1778" s="3472"/>
      <c r="B1778" s="845" t="s">
        <v>4305</v>
      </c>
      <c r="C1778" s="1184">
        <f t="shared" ref="C1778:H1778" si="1860">C1774/C117</f>
        <v>0.39784946236559138</v>
      </c>
      <c r="D1778" s="1185">
        <f t="shared" si="1860"/>
        <v>0.1276595744680851</v>
      </c>
      <c r="E1778" s="1186">
        <f t="shared" si="1860"/>
        <v>0.12380952380952381</v>
      </c>
      <c r="F1778" s="1187">
        <f t="shared" si="1860"/>
        <v>0.34343434343434343</v>
      </c>
      <c r="G1778" s="1188">
        <f t="shared" si="1860"/>
        <v>2.1276595744680851E-2</v>
      </c>
      <c r="H1778" s="1205">
        <f t="shared" si="1860"/>
        <v>0.23273657289002558</v>
      </c>
      <c r="I1778" s="1193">
        <f t="shared" si="1857"/>
        <v>0.20280589996444492</v>
      </c>
      <c r="J1778" s="1717"/>
      <c r="K1778" t="s">
        <v>4306</v>
      </c>
    </row>
    <row r="1779" spans="1:11" customFormat="1" x14ac:dyDescent="0.25">
      <c r="A1779" s="3472"/>
      <c r="B1779" s="1203" t="s">
        <v>4307</v>
      </c>
      <c r="C1779" s="1206">
        <f>C1756/C1771</f>
        <v>0.38366080661840746</v>
      </c>
      <c r="D1779" s="1206">
        <f t="shared" ref="D1779:E1779" si="1861">D1756/D1771</f>
        <v>0.29577464788732394</v>
      </c>
      <c r="E1779" s="1206">
        <f t="shared" si="1861"/>
        <v>0.1951219512195122</v>
      </c>
      <c r="F1779" s="1206">
        <f>F1756/F1771</f>
        <v>0.35103244837758113</v>
      </c>
      <c r="G1779" s="1265"/>
      <c r="H1779" s="1206">
        <f>H1756/H1771</f>
        <v>0.35236859182349123</v>
      </c>
      <c r="I1779" s="1206">
        <f>AVERAGE(C1779:G1779)</f>
        <v>0.30639746352570618</v>
      </c>
      <c r="J1779" s="1718"/>
      <c r="K1779" s="27" t="s">
        <v>4308</v>
      </c>
    </row>
    <row r="1780" spans="1:11" customFormat="1" x14ac:dyDescent="0.25">
      <c r="A1780" s="3472"/>
      <c r="B1780" s="845" t="s">
        <v>4223</v>
      </c>
      <c r="C1780" s="1207">
        <f t="shared" ref="C1780:H1780" si="1862">C1779/C132</f>
        <v>1.7592583703810722</v>
      </c>
      <c r="D1780" s="1208">
        <f t="shared" si="1862"/>
        <v>1.3124499242087948</v>
      </c>
      <c r="E1780" s="1209">
        <f t="shared" si="1862"/>
        <v>1.128052144587991</v>
      </c>
      <c r="F1780" s="1210">
        <f t="shared" si="1862"/>
        <v>1.6068486520794758</v>
      </c>
      <c r="G1780" s="1266">
        <f t="shared" si="1862"/>
        <v>0</v>
      </c>
      <c r="H1780" s="1177">
        <f t="shared" si="1862"/>
        <v>1.7124430775598318</v>
      </c>
      <c r="I1780" s="1198">
        <f>AVERAGE(C1780:G1780)</f>
        <v>1.1613218182514669</v>
      </c>
      <c r="J1780" s="1723"/>
      <c r="K1780" t="s">
        <v>4309</v>
      </c>
    </row>
    <row r="1781" spans="1:11" customFormat="1" x14ac:dyDescent="0.25">
      <c r="A1781" s="3472"/>
      <c r="B1781" s="845" t="s">
        <v>4224</v>
      </c>
      <c r="C1781" s="1207">
        <f t="shared" ref="C1781:H1781" si="1863">C1779/C135</f>
        <v>1.8330410942989237</v>
      </c>
      <c r="D1781" s="1208">
        <f t="shared" si="1863"/>
        <v>0.79859915862553765</v>
      </c>
      <c r="E1781" s="1209">
        <f t="shared" si="1863"/>
        <v>1.2724057856633326</v>
      </c>
      <c r="F1781" s="1210">
        <f t="shared" si="1863"/>
        <v>1.4657069832208849</v>
      </c>
      <c r="G1781" s="1266">
        <f t="shared" si="1863"/>
        <v>0</v>
      </c>
      <c r="H1781" s="1177">
        <f t="shared" si="1863"/>
        <v>1.7526973423695964</v>
      </c>
      <c r="I1781" s="1198">
        <f t="shared" ref="I1781:I1782" si="1864">AVERAGE(C1781:G1781)</f>
        <v>1.0739506043617357</v>
      </c>
      <c r="J1781" s="1723"/>
      <c r="K1781" t="s">
        <v>4310</v>
      </c>
    </row>
    <row r="1782" spans="1:11" customFormat="1" x14ac:dyDescent="0.25">
      <c r="A1782" s="3472"/>
      <c r="B1782" s="845" t="s">
        <v>4311</v>
      </c>
      <c r="C1782" s="1207">
        <f t="shared" ref="C1782:H1782" si="1865">C1779/C152</f>
        <v>2.0422226857233703</v>
      </c>
      <c r="D1782" s="1208">
        <f t="shared" si="1865"/>
        <v>0.78150037952264484</v>
      </c>
      <c r="E1782" s="1209">
        <f t="shared" si="1865"/>
        <v>1.4716215681205795</v>
      </c>
      <c r="F1782" s="1210">
        <f t="shared" si="1865"/>
        <v>1.6063738274245352</v>
      </c>
      <c r="G1782" s="1266">
        <f t="shared" si="1865"/>
        <v>0</v>
      </c>
      <c r="H1782" s="1177">
        <f t="shared" si="1865"/>
        <v>1.9701126473807968</v>
      </c>
      <c r="I1782" s="1198">
        <f t="shared" si="1864"/>
        <v>1.180343692158226</v>
      </c>
      <c r="J1782" s="1723"/>
      <c r="K1782" t="s">
        <v>4312</v>
      </c>
    </row>
    <row r="1783" spans="1:11" customFormat="1" x14ac:dyDescent="0.25">
      <c r="A1783" s="3472"/>
      <c r="B1783" s="1203" t="s">
        <v>4313</v>
      </c>
      <c r="C1783" s="1206">
        <f>C1761/C1771</f>
        <v>0.1437435367114788</v>
      </c>
      <c r="D1783" s="1206">
        <f t="shared" ref="D1783:E1783" si="1866">D1761/D1771</f>
        <v>0.14084507042253522</v>
      </c>
      <c r="E1783" s="1206">
        <f t="shared" si="1866"/>
        <v>4.2682926829268296E-2</v>
      </c>
      <c r="F1783" s="1206">
        <f>F1761/F1771</f>
        <v>9.7345132743362831E-2</v>
      </c>
      <c r="G1783" s="1265"/>
      <c r="H1783" s="1206">
        <f>H1761/H1771</f>
        <v>0.12264763140817651</v>
      </c>
      <c r="I1783" s="1206">
        <f>AVERAGE(C1783:G1783)</f>
        <v>0.10615416667666128</v>
      </c>
      <c r="J1783" s="1718"/>
      <c r="K1783" s="27" t="s">
        <v>4314</v>
      </c>
    </row>
    <row r="1784" spans="1:11" s="1" customFormat="1" x14ac:dyDescent="0.25">
      <c r="A1784" s="3472"/>
      <c r="B1784" s="845" t="s">
        <v>4223</v>
      </c>
      <c r="C1784" s="1207">
        <f t="shared" ref="C1784:H1784" si="1867">C1783/C158</f>
        <v>9.4187414899641464</v>
      </c>
      <c r="D1784" s="1208">
        <f t="shared" si="1867"/>
        <v>2.4531764426219764</v>
      </c>
      <c r="E1784" s="1209">
        <f t="shared" si="1867"/>
        <v>1.3287109287911893</v>
      </c>
      <c r="F1784" s="1210">
        <f t="shared" si="1867"/>
        <v>2.7117252390739388</v>
      </c>
      <c r="G1784" s="1266">
        <f t="shared" si="1867"/>
        <v>0</v>
      </c>
      <c r="H1784" s="1177">
        <f t="shared" si="1867"/>
        <v>3.1062411051277818</v>
      </c>
      <c r="I1784" s="1198">
        <f t="shared" ref="I1784:I1786" si="1868">AVERAGE(C1784:G1784)</f>
        <v>3.1824708200902498</v>
      </c>
      <c r="J1784" s="1723"/>
      <c r="K1784" t="s">
        <v>4315</v>
      </c>
    </row>
    <row r="1785" spans="1:11" s="1" customFormat="1" x14ac:dyDescent="0.25">
      <c r="A1785" s="3472"/>
      <c r="B1785" s="845" t="s">
        <v>4224</v>
      </c>
      <c r="C1785" s="1207">
        <f t="shared" ref="C1785:H1785" si="1869">C1783/C175</f>
        <v>4.3671401480462908</v>
      </c>
      <c r="D1785" s="1208">
        <f t="shared" si="1869"/>
        <v>1.0998281354795438</v>
      </c>
      <c r="E1785" s="1209">
        <f t="shared" si="1869"/>
        <v>0.89234991788820628</v>
      </c>
      <c r="F1785" s="1210">
        <f t="shared" si="1869"/>
        <v>1.3707751576925438</v>
      </c>
      <c r="G1785" s="1266">
        <f t="shared" si="1869"/>
        <v>0</v>
      </c>
      <c r="H1785" s="1177">
        <f t="shared" si="1869"/>
        <v>2.5905115571632722</v>
      </c>
      <c r="I1785" s="1198">
        <f t="shared" si="1868"/>
        <v>1.5460186718213169</v>
      </c>
      <c r="J1785" s="1723"/>
      <c r="K1785" t="s">
        <v>4316</v>
      </c>
    </row>
    <row r="1786" spans="1:11" s="1" customFormat="1" x14ac:dyDescent="0.25">
      <c r="A1786" s="3472"/>
      <c r="B1786" s="845" t="s">
        <v>4311</v>
      </c>
      <c r="C1786" s="1207">
        <f t="shared" ref="C1786:H1786" si="1870">C1783/C178</f>
        <v>3.0408526207910369</v>
      </c>
      <c r="D1786" s="1208">
        <f t="shared" si="1870"/>
        <v>1.0497953939855349</v>
      </c>
      <c r="E1786" s="1209">
        <f t="shared" si="1870"/>
        <v>1.2565930020090361</v>
      </c>
      <c r="F1786" s="1210">
        <f t="shared" si="1870"/>
        <v>1.6515297092288244</v>
      </c>
      <c r="G1786" s="1266">
        <f t="shared" si="1870"/>
        <v>0</v>
      </c>
      <c r="H1786" s="1177">
        <f t="shared" si="1870"/>
        <v>2.594898292362708</v>
      </c>
      <c r="I1786" s="1198">
        <f t="shared" si="1868"/>
        <v>1.3997541452028863</v>
      </c>
      <c r="J1786" s="1723"/>
      <c r="K1786" t="s">
        <v>4317</v>
      </c>
    </row>
    <row r="1787" spans="1:11" customFormat="1" x14ac:dyDescent="0.25">
      <c r="A1787" s="3472"/>
      <c r="B1787" s="1203" t="s">
        <v>4318</v>
      </c>
      <c r="C1787" s="1206">
        <f>C1761/C1756</f>
        <v>0.3746630727762803</v>
      </c>
      <c r="D1787" s="1206">
        <f t="shared" ref="D1787:E1787" si="1871">D1761/D1756</f>
        <v>0.47619047619047616</v>
      </c>
      <c r="E1787" s="1206">
        <f t="shared" si="1871"/>
        <v>0.21875</v>
      </c>
      <c r="F1787" s="1206">
        <f>F1761/F1756</f>
        <v>0.27731092436974791</v>
      </c>
      <c r="G1787" s="1265"/>
      <c r="H1787" s="1206">
        <f>H1761/H1756</f>
        <v>0.34806629834254144</v>
      </c>
      <c r="I1787" s="1206">
        <f>AVERAGE(C1787:G1787)</f>
        <v>0.33672861833412604</v>
      </c>
      <c r="J1787" s="1718"/>
      <c r="K1787" s="27" t="s">
        <v>4319</v>
      </c>
    </row>
    <row r="1788" spans="1:11" customFormat="1" x14ac:dyDescent="0.25">
      <c r="A1788" s="3472"/>
      <c r="B1788" s="1181" t="s">
        <v>4223</v>
      </c>
      <c r="C1788" s="1207">
        <f t="shared" ref="C1788:H1788" si="1872">C1787/C210</f>
        <v>5.353813657242374</v>
      </c>
      <c r="D1788" s="1208">
        <f t="shared" si="1872"/>
        <v>1.8691581273859754</v>
      </c>
      <c r="E1788" s="1209">
        <f t="shared" si="1872"/>
        <v>1.1778807701096892</v>
      </c>
      <c r="F1788" s="1210">
        <f t="shared" si="1872"/>
        <v>1.6876046387844965</v>
      </c>
      <c r="G1788" s="1266">
        <f t="shared" si="1872"/>
        <v>0</v>
      </c>
      <c r="H1788" s="1177">
        <f t="shared" si="1872"/>
        <v>1.81392371275433</v>
      </c>
      <c r="I1788" s="1198">
        <f t="shared" ref="I1788:I1790" si="1873">AVERAGE(C1788:G1788)</f>
        <v>2.0176914387045071</v>
      </c>
      <c r="J1788" s="1723"/>
      <c r="K1788" t="s">
        <v>4320</v>
      </c>
    </row>
    <row r="1789" spans="1:11" customFormat="1" x14ac:dyDescent="0.25">
      <c r="A1789" s="3472"/>
      <c r="B1789" s="1181" t="s">
        <v>4224</v>
      </c>
      <c r="C1789" s="1207">
        <f t="shared" ref="C1789:H1789" si="1874">C1787/C227</f>
        <v>2.3824562153182787</v>
      </c>
      <c r="D1789" s="1208">
        <f t="shared" si="1874"/>
        <v>1.3771967120181405</v>
      </c>
      <c r="E1789" s="1209">
        <f t="shared" si="1874"/>
        <v>0.70130922693266839</v>
      </c>
      <c r="F1789" s="1210">
        <f t="shared" si="1874"/>
        <v>0.93523137529185485</v>
      </c>
      <c r="G1789" s="1266">
        <f t="shared" si="1874"/>
        <v>0</v>
      </c>
      <c r="H1789" s="1177">
        <f t="shared" si="1874"/>
        <v>1.4780141981963497</v>
      </c>
      <c r="I1789" s="1198">
        <f t="shared" si="1873"/>
        <v>1.0792387059121886</v>
      </c>
      <c r="J1789" s="1723"/>
      <c r="K1789" t="s">
        <v>4321</v>
      </c>
    </row>
    <row r="1790" spans="1:11" customFormat="1" x14ac:dyDescent="0.25">
      <c r="A1790" s="3472"/>
      <c r="B1790" s="1181" t="s">
        <v>4311</v>
      </c>
      <c r="C1790" s="1207">
        <f t="shared" ref="C1790:H1790" si="1875">C1787/C230</f>
        <v>1.4889916961792753</v>
      </c>
      <c r="D1790" s="1208">
        <f t="shared" si="1875"/>
        <v>1.3433075933075933</v>
      </c>
      <c r="E1790" s="1209">
        <f t="shared" si="1875"/>
        <v>0.8538832463660081</v>
      </c>
      <c r="F1790" s="1210">
        <f t="shared" si="1875"/>
        <v>1.0281104441776712</v>
      </c>
      <c r="G1790" s="1266">
        <f t="shared" si="1875"/>
        <v>0</v>
      </c>
      <c r="H1790" s="1177">
        <f t="shared" si="1875"/>
        <v>1.3171319395429211</v>
      </c>
      <c r="I1790" s="1198">
        <f t="shared" si="1873"/>
        <v>0.94285859600610955</v>
      </c>
      <c r="J1790" s="1723"/>
      <c r="K1790" t="s">
        <v>4322</v>
      </c>
    </row>
    <row r="1791" spans="1:11" customFormat="1" x14ac:dyDescent="0.25">
      <c r="A1791" s="3472"/>
      <c r="B1791" s="1203" t="s">
        <v>4323</v>
      </c>
      <c r="C1791" s="1206">
        <f>C1766/C1756</f>
        <v>-9.1644204851752023E-2</v>
      </c>
      <c r="D1791" s="1206">
        <f t="shared" ref="D1791:E1791" si="1876">D1766/D1756</f>
        <v>-9.5238095238095233E-2</v>
      </c>
      <c r="E1791" s="1206">
        <f t="shared" si="1876"/>
        <v>-9.375E-2</v>
      </c>
      <c r="F1791" s="1206">
        <f>F1766/F1756</f>
        <v>-6.7226890756302518E-2</v>
      </c>
      <c r="G1791" s="1265"/>
      <c r="H1791" s="1206">
        <f>H1766/H1756</f>
        <v>-8.6556169429097607E-2</v>
      </c>
      <c r="I1791" s="1206">
        <f>AVERAGE(C1791:G1791)</f>
        <v>-8.6964797711537437E-2</v>
      </c>
      <c r="J1791" s="1718"/>
      <c r="K1791" s="27" t="s">
        <v>4324</v>
      </c>
    </row>
    <row r="1792" spans="1:11" customFormat="1" x14ac:dyDescent="0.25">
      <c r="A1792" s="3472"/>
      <c r="B1792" s="1181" t="s">
        <v>4223</v>
      </c>
      <c r="C1792" s="1207">
        <f t="shared" ref="C1792:H1792" si="1877">C1791/C236</f>
        <v>1.3586374775296834</v>
      </c>
      <c r="D1792" s="1208">
        <f t="shared" si="1877"/>
        <v>1.1578423319144697</v>
      </c>
      <c r="E1792" s="1209">
        <f t="shared" si="1877"/>
        <v>1.5995881607530775</v>
      </c>
      <c r="F1792" s="1210">
        <f t="shared" si="1877"/>
        <v>2.2723835802977908</v>
      </c>
      <c r="G1792" s="1266">
        <f t="shared" si="1877"/>
        <v>0</v>
      </c>
      <c r="H1792" s="1177">
        <f t="shared" si="1877"/>
        <v>1.281262969057007</v>
      </c>
      <c r="I1792" s="1198">
        <f t="shared" ref="I1792:I1794" si="1878">AVERAGE(C1792:G1792)</f>
        <v>1.2776903100990042</v>
      </c>
      <c r="J1792" s="1723"/>
      <c r="K1792" t="s">
        <v>4325</v>
      </c>
    </row>
    <row r="1793" spans="1:11" customFormat="1" x14ac:dyDescent="0.25">
      <c r="A1793" s="3472"/>
      <c r="B1793" s="1181" t="s">
        <v>4224</v>
      </c>
      <c r="C1793" s="1207">
        <f t="shared" ref="C1793:H1793" si="1879">C1791/C253</f>
        <v>1.338224336034884</v>
      </c>
      <c r="D1793" s="1208">
        <f t="shared" si="1879"/>
        <v>0.83188871054039593</v>
      </c>
      <c r="E1793" s="1209">
        <f t="shared" si="1879"/>
        <v>1.1489513822688273</v>
      </c>
      <c r="F1793" s="1210">
        <f t="shared" si="1879"/>
        <v>0.82939922237551733</v>
      </c>
      <c r="G1793" s="1266">
        <f t="shared" si="1879"/>
        <v>0</v>
      </c>
      <c r="H1793" s="1177">
        <f t="shared" si="1879"/>
        <v>1.1358276064534614</v>
      </c>
      <c r="I1793" s="1198">
        <f t="shared" si="1878"/>
        <v>0.82969273024392487</v>
      </c>
      <c r="J1793" s="1723"/>
      <c r="K1793" t="s">
        <v>4326</v>
      </c>
    </row>
    <row r="1794" spans="1:11" customFormat="1" x14ac:dyDescent="0.25">
      <c r="A1794" s="3472"/>
      <c r="B1794" s="1181" t="s">
        <v>4311</v>
      </c>
      <c r="C1794" s="1207">
        <f t="shared" ref="C1794:H1794" si="1880">C1791/C256</f>
        <v>1.2601966881282427</v>
      </c>
      <c r="D1794" s="1208">
        <f t="shared" si="1880"/>
        <v>0.75378018505980582</v>
      </c>
      <c r="E1794" s="1209">
        <f t="shared" si="1880"/>
        <v>1.1298547180667433</v>
      </c>
      <c r="F1794" s="1210">
        <f t="shared" si="1880"/>
        <v>0.78447494105555893</v>
      </c>
      <c r="G1794" s="1266">
        <f t="shared" si="1880"/>
        <v>0</v>
      </c>
      <c r="H1794" s="1177">
        <f t="shared" si="1880"/>
        <v>1.0628279921756876</v>
      </c>
      <c r="I1794" s="1198">
        <f t="shared" si="1878"/>
        <v>0.78566130646207011</v>
      </c>
      <c r="J1794" s="1723"/>
      <c r="K1794" t="s">
        <v>4327</v>
      </c>
    </row>
    <row r="1795" spans="1:11" customFormat="1" x14ac:dyDescent="0.25">
      <c r="A1795" s="3472"/>
      <c r="B1795" s="1203" t="s">
        <v>4328</v>
      </c>
      <c r="C1795" s="1212">
        <f>C1771/C1774</f>
        <v>26.135135135135137</v>
      </c>
      <c r="D1795" s="1212">
        <f t="shared" ref="D1795:E1795" si="1881">D1771/D1774</f>
        <v>11.833333333333334</v>
      </c>
      <c r="E1795" s="1212">
        <f t="shared" si="1881"/>
        <v>12.615384615384615</v>
      </c>
      <c r="F1795" s="1212">
        <f>F1771/F1774</f>
        <v>9.9705882352941178</v>
      </c>
      <c r="G1795" s="1267"/>
      <c r="H1795" s="1212">
        <f>H1771/H1774</f>
        <v>16.934065934065934</v>
      </c>
      <c r="I1795" s="1212">
        <f>AVERAGE(C1795:G1795)</f>
        <v>15.1386103297868</v>
      </c>
      <c r="J1795" s="1724"/>
      <c r="K1795" s="27" t="s">
        <v>4329</v>
      </c>
    </row>
    <row r="1796" spans="1:11" customFormat="1" x14ac:dyDescent="0.25">
      <c r="A1796" s="3472"/>
      <c r="B1796" s="1181" t="s">
        <v>4223</v>
      </c>
      <c r="C1796" s="1207">
        <f t="shared" ref="C1796:H1796" si="1882">C1795/C262</f>
        <v>0.12048736319489035</v>
      </c>
      <c r="D1796" s="1208">
        <f t="shared" si="1882"/>
        <v>8.175628316811856E-2</v>
      </c>
      <c r="E1796" s="1209">
        <f t="shared" si="1882"/>
        <v>7.0752245170849812E-2</v>
      </c>
      <c r="F1796" s="1210">
        <f t="shared" si="1882"/>
        <v>0.13052846091928028</v>
      </c>
      <c r="G1796" s="1266">
        <f t="shared" si="1882"/>
        <v>0</v>
      </c>
      <c r="H1796" s="1177">
        <f t="shared" si="1882"/>
        <v>0.11055158501203055</v>
      </c>
      <c r="I1796" s="1198">
        <f t="shared" ref="I1796:I1798" si="1883">AVERAGE(C1796:G1796)</f>
        <v>8.07048704906278E-2</v>
      </c>
      <c r="J1796" s="1723"/>
      <c r="K1796" t="s">
        <v>4330</v>
      </c>
    </row>
    <row r="1797" spans="1:11" customFormat="1" x14ac:dyDescent="0.25">
      <c r="A1797" s="3472"/>
      <c r="B1797" s="1181" t="s">
        <v>4224</v>
      </c>
      <c r="C1797" s="1207">
        <f t="shared" ref="C1797:H1797" si="1884">C1795/C279</f>
        <v>0.14276836967419929</v>
      </c>
      <c r="D1797" s="1208">
        <f t="shared" si="1884"/>
        <v>0.33036366523741467</v>
      </c>
      <c r="E1797" s="1209">
        <f t="shared" si="1884"/>
        <v>6.8016387501089598E-2</v>
      </c>
      <c r="F1797" s="1210">
        <f t="shared" si="1884"/>
        <v>9.4754387818753866E-2</v>
      </c>
      <c r="G1797" s="1266">
        <f t="shared" si="1884"/>
        <v>0</v>
      </c>
      <c r="H1797" s="1177">
        <f t="shared" si="1884"/>
        <v>0.11897154620152199</v>
      </c>
      <c r="I1797" s="1198">
        <f t="shared" si="1883"/>
        <v>0.1271805620462915</v>
      </c>
      <c r="J1797" s="1723"/>
      <c r="K1797" t="s">
        <v>4331</v>
      </c>
    </row>
    <row r="1798" spans="1:11" customFormat="1" x14ac:dyDescent="0.25">
      <c r="A1798" s="3472"/>
      <c r="B1798" s="1181" t="s">
        <v>4311</v>
      </c>
      <c r="C1798" s="1207">
        <f t="shared" ref="C1798:H1798" si="1885">C1795/C282</f>
        <v>0.13019092224179665</v>
      </c>
      <c r="D1798" s="1208">
        <f t="shared" si="1885"/>
        <v>0.28426817752596789</v>
      </c>
      <c r="E1798" s="1209">
        <f t="shared" si="1885"/>
        <v>5.046920466984274E-2</v>
      </c>
      <c r="F1798" s="1210">
        <f t="shared" si="1885"/>
        <v>5.6754106155766454E-2</v>
      </c>
      <c r="G1798" s="1266">
        <f t="shared" si="1885"/>
        <v>0</v>
      </c>
      <c r="H1798" s="1177">
        <f t="shared" si="1885"/>
        <v>9.2977354206278048E-2</v>
      </c>
      <c r="I1798" s="1198">
        <f t="shared" si="1883"/>
        <v>0.10433648211867474</v>
      </c>
      <c r="J1798" s="1723"/>
      <c r="K1798" t="s">
        <v>4332</v>
      </c>
    </row>
    <row r="1799" spans="1:11" customFormat="1" x14ac:dyDescent="0.25">
      <c r="A1799" s="3472"/>
      <c r="B1799" s="1203" t="s">
        <v>4333</v>
      </c>
      <c r="C1799" s="1213">
        <f>C1756/C1774</f>
        <v>10.027027027027026</v>
      </c>
      <c r="D1799" s="1213">
        <f t="shared" ref="D1799:E1799" si="1886">D1756/D1774</f>
        <v>3.5</v>
      </c>
      <c r="E1799" s="1213">
        <f t="shared" si="1886"/>
        <v>2.4615384615384617</v>
      </c>
      <c r="F1799" s="1213">
        <f>F1756/F1774</f>
        <v>3.5</v>
      </c>
      <c r="G1799" s="1268"/>
      <c r="H1799" s="1213">
        <f>H1756/H1774</f>
        <v>5.9670329670329672</v>
      </c>
      <c r="I1799" s="1213">
        <f>AVERAGE(C1799:G1799)</f>
        <v>4.872141372141372</v>
      </c>
      <c r="J1799" s="1725"/>
      <c r="K1799" s="27" t="s">
        <v>4334</v>
      </c>
    </row>
    <row r="1800" spans="1:11" customFormat="1" x14ac:dyDescent="0.25">
      <c r="A1800" s="3472"/>
      <c r="B1800" s="1181" t="s">
        <v>4223</v>
      </c>
      <c r="C1800" s="1207">
        <f t="shared" ref="C1800:H1800" si="1887">C1799/C288</f>
        <v>0.21196840222575516</v>
      </c>
      <c r="D1800" s="1208">
        <f t="shared" si="1887"/>
        <v>0.10730102764758996</v>
      </c>
      <c r="E1800" s="1209">
        <f t="shared" si="1887"/>
        <v>7.9812221899392466E-2</v>
      </c>
      <c r="F1800" s="1210">
        <f t="shared" si="1887"/>
        <v>0.20973948148615404</v>
      </c>
      <c r="G1800" s="1266">
        <f t="shared" si="1887"/>
        <v>0</v>
      </c>
      <c r="H1800" s="1177">
        <f t="shared" si="1887"/>
        <v>0.189313296467119</v>
      </c>
      <c r="I1800" s="1198">
        <f t="shared" ref="I1800:I1810" si="1888">AVERAGE(C1800:G1800)</f>
        <v>0.12176422665177833</v>
      </c>
      <c r="J1800" s="1723"/>
      <c r="K1800" t="s">
        <v>4335</v>
      </c>
    </row>
    <row r="1801" spans="1:11" customFormat="1" x14ac:dyDescent="0.25">
      <c r="A1801" s="3472"/>
      <c r="B1801" s="1181" t="s">
        <v>4224</v>
      </c>
      <c r="C1801" s="1207">
        <f t="shared" ref="C1801:H1801" si="1889">C1799/C305</f>
        <v>0.26170028857886751</v>
      </c>
      <c r="D1801" s="1208">
        <f t="shared" si="1889"/>
        <v>0.26382814509904812</v>
      </c>
      <c r="E1801" s="1209">
        <f t="shared" si="1889"/>
        <v>8.654444497630559E-2</v>
      </c>
      <c r="F1801" s="1210">
        <f t="shared" si="1889"/>
        <v>0.13888216791676747</v>
      </c>
      <c r="G1801" s="1266">
        <f t="shared" si="1889"/>
        <v>0</v>
      </c>
      <c r="H1801" s="1177">
        <f t="shared" si="1889"/>
        <v>0.20852111284500924</v>
      </c>
      <c r="I1801" s="1198">
        <f t="shared" si="1888"/>
        <v>0.15019100931419771</v>
      </c>
      <c r="J1801" s="1723"/>
      <c r="K1801" t="s">
        <v>4336</v>
      </c>
    </row>
    <row r="1802" spans="1:11" customFormat="1" x14ac:dyDescent="0.25">
      <c r="A1802" s="3472"/>
      <c r="B1802" s="1181" t="s">
        <v>4311</v>
      </c>
      <c r="C1802" s="1207">
        <f t="shared" ref="C1802:H1802" si="1890">C1799/C308</f>
        <v>0.26587885487744445</v>
      </c>
      <c r="D1802" s="1208">
        <f t="shared" si="1890"/>
        <v>0.2221556886227545</v>
      </c>
      <c r="E1802" s="1209">
        <f t="shared" si="1890"/>
        <v>7.4271570118032468E-2</v>
      </c>
      <c r="F1802" s="1210">
        <f t="shared" si="1890"/>
        <v>9.1168310727496912E-2</v>
      </c>
      <c r="G1802" s="1266">
        <f t="shared" si="1890"/>
        <v>0</v>
      </c>
      <c r="H1802" s="1177">
        <f t="shared" si="1890"/>
        <v>0.18317586144179251</v>
      </c>
      <c r="I1802" s="1198">
        <f t="shared" si="1888"/>
        <v>0.13069488486914566</v>
      </c>
      <c r="J1802" s="1723"/>
      <c r="K1802" t="s">
        <v>4337</v>
      </c>
    </row>
    <row r="1803" spans="1:11" s="325" customFormat="1" x14ac:dyDescent="0.25">
      <c r="A1803" s="3472"/>
      <c r="B1803" s="1203" t="s">
        <v>4338</v>
      </c>
      <c r="C1803" s="1206">
        <f>C1761/C1774</f>
        <v>3.7567567567567566</v>
      </c>
      <c r="D1803" s="1206">
        <f t="shared" ref="D1803:H1803" si="1891">D1761/D1774</f>
        <v>1.6666666666666667</v>
      </c>
      <c r="E1803" s="1206">
        <f t="shared" si="1891"/>
        <v>0.53846153846153844</v>
      </c>
      <c r="F1803" s="1206">
        <f t="shared" si="1891"/>
        <v>0.97058823529411764</v>
      </c>
      <c r="G1803" s="1265"/>
      <c r="H1803" s="1206">
        <f t="shared" si="1891"/>
        <v>2.0769230769230771</v>
      </c>
      <c r="I1803" s="1206">
        <f t="shared" si="1888"/>
        <v>1.7331182992947698</v>
      </c>
      <c r="J1803" s="1718"/>
      <c r="K1803" s="1220" t="s">
        <v>4339</v>
      </c>
    </row>
    <row r="1804" spans="1:11" s="325" customFormat="1" x14ac:dyDescent="0.25">
      <c r="A1804" s="3472"/>
      <c r="B1804" s="1182" t="s">
        <v>4223</v>
      </c>
      <c r="C1804" s="1207">
        <f t="shared" ref="C1804:H1804" si="1892">C1803/C314</f>
        <v>1.1348393267400929</v>
      </c>
      <c r="D1804" s="1208">
        <f t="shared" si="1892"/>
        <v>0.20056258790436007</v>
      </c>
      <c r="E1804" s="1209">
        <f t="shared" si="1892"/>
        <v>9.4009281395021793E-2</v>
      </c>
      <c r="F1804" s="1210">
        <f t="shared" si="1892"/>
        <v>0.35395732189228862</v>
      </c>
      <c r="G1804" s="1266">
        <f t="shared" si="1892"/>
        <v>0</v>
      </c>
      <c r="H1804" s="1199">
        <f t="shared" si="1892"/>
        <v>0.34339987760139773</v>
      </c>
      <c r="I1804" s="1198">
        <f t="shared" si="1888"/>
        <v>0.35667370358635264</v>
      </c>
      <c r="J1804" s="1723"/>
      <c r="K1804" s="325" t="s">
        <v>4340</v>
      </c>
    </row>
    <row r="1805" spans="1:11" x14ac:dyDescent="0.25">
      <c r="A1805" s="3472"/>
      <c r="B1805" s="1182" t="s">
        <v>4224</v>
      </c>
      <c r="C1805" s="1207">
        <f t="shared" ref="C1805:H1805" si="1893">C1803/C331</f>
        <v>0.62348947907531005</v>
      </c>
      <c r="D1805" s="1208">
        <f t="shared" si="1893"/>
        <v>0.36334325396825401</v>
      </c>
      <c r="E1805" s="1209">
        <f t="shared" si="1893"/>
        <v>6.0694417801649726E-2</v>
      </c>
      <c r="F1805" s="1210">
        <f t="shared" si="1893"/>
        <v>0.12988696090431276</v>
      </c>
      <c r="G1805" s="1266">
        <f t="shared" si="1893"/>
        <v>0</v>
      </c>
      <c r="H1805" s="1200">
        <f t="shared" si="1893"/>
        <v>0.30819716540862696</v>
      </c>
      <c r="I1805" s="1198">
        <f t="shared" si="1888"/>
        <v>0.23548282234990531</v>
      </c>
      <c r="J1805" s="1723"/>
      <c r="K1805" s="325" t="s">
        <v>4341</v>
      </c>
    </row>
    <row r="1806" spans="1:11" x14ac:dyDescent="0.25">
      <c r="A1806" s="3472"/>
      <c r="B1806" s="1182" t="s">
        <v>4311</v>
      </c>
      <c r="C1806" s="1207">
        <f t="shared" ref="C1806:H1806" si="1894">C1803/C334</f>
        <v>0.39589140710216941</v>
      </c>
      <c r="D1806" s="1208">
        <f t="shared" si="1894"/>
        <v>0.29842342342342343</v>
      </c>
      <c r="E1806" s="1209">
        <f t="shared" si="1894"/>
        <v>6.3419249405086156E-2</v>
      </c>
      <c r="F1806" s="1210">
        <f t="shared" si="1894"/>
        <v>9.3731092436974792E-2</v>
      </c>
      <c r="G1806" s="1266">
        <f t="shared" si="1894"/>
        <v>0</v>
      </c>
      <c r="H1806" s="1199">
        <f t="shared" si="1894"/>
        <v>0.24126677765827356</v>
      </c>
      <c r="I1806" s="1198">
        <f t="shared" si="1888"/>
        <v>0.17029303447353075</v>
      </c>
      <c r="J1806" s="1723"/>
      <c r="K1806" s="325" t="s">
        <v>4342</v>
      </c>
    </row>
    <row r="1807" spans="1:11" x14ac:dyDescent="0.25">
      <c r="A1807" s="3472"/>
      <c r="B1807" s="1203" t="s">
        <v>4343</v>
      </c>
      <c r="C1807" s="1206">
        <f>C1766/C1771</f>
        <v>-3.5160289555325748E-2</v>
      </c>
      <c r="D1807" s="1206">
        <f t="shared" ref="D1807:H1807" si="1895">D1766/D1771</f>
        <v>-2.8169014084507043E-2</v>
      </c>
      <c r="E1807" s="1206">
        <f t="shared" si="1895"/>
        <v>-1.8292682926829267E-2</v>
      </c>
      <c r="F1807" s="1206">
        <f t="shared" si="1895"/>
        <v>-2.359882005899705E-2</v>
      </c>
      <c r="G1807" s="1265"/>
      <c r="H1807" s="1206">
        <f t="shared" si="1895"/>
        <v>-3.0499675535366644E-2</v>
      </c>
      <c r="I1807" s="1206">
        <f t="shared" si="1888"/>
        <v>-2.6305201656414777E-2</v>
      </c>
      <c r="J1807" s="1718"/>
      <c r="K1807" s="1220" t="s">
        <v>4344</v>
      </c>
    </row>
    <row r="1808" spans="1:11" x14ac:dyDescent="0.25">
      <c r="A1808" s="3472"/>
      <c r="B1808" s="1182" t="s">
        <v>4223</v>
      </c>
      <c r="C1808" s="1207">
        <f t="shared" ref="C1808:H1808" si="1896">C1807/C340</f>
        <v>2.3901943546575208</v>
      </c>
      <c r="D1808" s="1208">
        <f t="shared" si="1896"/>
        <v>1.5196100807668804</v>
      </c>
      <c r="E1808" s="1209">
        <f t="shared" si="1896"/>
        <v>1.8044188551950688</v>
      </c>
      <c r="F1808" s="1210">
        <f t="shared" si="1896"/>
        <v>3.6513764930090384</v>
      </c>
      <c r="G1808" s="1266">
        <f t="shared" si="1896"/>
        <v>0</v>
      </c>
      <c r="H1808" s="1199">
        <f t="shared" si="1896"/>
        <v>2.194089901895429</v>
      </c>
      <c r="I1808" s="1198">
        <f t="shared" si="1888"/>
        <v>1.8731199567257018</v>
      </c>
      <c r="J1808" s="1723"/>
      <c r="K1808" s="325" t="s">
        <v>4345</v>
      </c>
    </row>
    <row r="1809" spans="1:11" x14ac:dyDescent="0.25">
      <c r="A1809" s="3472"/>
      <c r="B1809" s="1182" t="s">
        <v>4224</v>
      </c>
      <c r="C1809" s="1207">
        <f t="shared" ref="C1809:H1809" si="1897">C1807/C357</f>
        <v>2.4530202013428348</v>
      </c>
      <c r="D1809" s="1208">
        <f t="shared" si="1897"/>
        <v>0.66434562430764366</v>
      </c>
      <c r="E1809" s="1209">
        <f t="shared" si="1897"/>
        <v>1.4619323862447393</v>
      </c>
      <c r="F1809" s="1210">
        <f t="shared" si="1897"/>
        <v>1.2156562321137674</v>
      </c>
      <c r="G1809" s="1266">
        <f t="shared" si="1897"/>
        <v>0</v>
      </c>
      <c r="H1809" s="1199">
        <f t="shared" si="1897"/>
        <v>1.9907620272210018</v>
      </c>
      <c r="I1809" s="1198">
        <f t="shared" si="1888"/>
        <v>1.158990888801797</v>
      </c>
      <c r="J1809" s="1723"/>
      <c r="K1809" s="325" t="s">
        <v>4346</v>
      </c>
    </row>
    <row r="1810" spans="1:11" ht="15.75" thickBot="1" x14ac:dyDescent="0.3">
      <c r="A1810" s="3473"/>
      <c r="B1810" s="1183" t="s">
        <v>4311</v>
      </c>
      <c r="C1810" s="1215">
        <f t="shared" ref="C1810:H1810" si="1898">C1807/C360</f>
        <v>2.5736022649689563</v>
      </c>
      <c r="D1810" s="1216">
        <f t="shared" si="1898"/>
        <v>0.58907950070088777</v>
      </c>
      <c r="E1810" s="1217">
        <f t="shared" si="1898"/>
        <v>1.6627185719498161</v>
      </c>
      <c r="F1810" s="1218">
        <f t="shared" si="1898"/>
        <v>1.2601600135820548</v>
      </c>
      <c r="G1810" s="1269">
        <f t="shared" si="1898"/>
        <v>0</v>
      </c>
      <c r="H1810" s="1201">
        <f t="shared" si="1898"/>
        <v>2.0938908693756604</v>
      </c>
      <c r="I1810" s="1202">
        <f t="shared" si="1888"/>
        <v>1.2171120702403431</v>
      </c>
      <c r="J1810" s="1723"/>
      <c r="K1810" s="325" t="s">
        <v>4347</v>
      </c>
    </row>
    <row r="1811" spans="1:11" customFormat="1" x14ac:dyDescent="0.25">
      <c r="A1811" s="3471" t="s">
        <v>770</v>
      </c>
      <c r="B1811" s="844" t="s">
        <v>935</v>
      </c>
      <c r="C1811" s="826">
        <f>'BNP avec amende'!B685</f>
        <v>1</v>
      </c>
      <c r="D1811" s="1284"/>
      <c r="E1811" s="1262"/>
      <c r="F1811" s="826"/>
      <c r="G1811" s="826"/>
      <c r="H1811" s="826">
        <f>SUM(C1811:G1811)</f>
        <v>1</v>
      </c>
      <c r="I1811" s="1222">
        <f>AVERAGE(C1811:G1811)</f>
        <v>1</v>
      </c>
      <c r="J1811" s="1715"/>
      <c r="K1811" s="27" t="s">
        <v>4264</v>
      </c>
    </row>
    <row r="1812" spans="1:11" customFormat="1" x14ac:dyDescent="0.25">
      <c r="A1812" s="3472"/>
      <c r="B1812" s="845" t="s">
        <v>4265</v>
      </c>
      <c r="C1812" s="1184">
        <f t="shared" ref="C1812:H1812" si="1899">C1811/C2</f>
        <v>2.5531045751633988E-5</v>
      </c>
      <c r="D1812" s="1285">
        <f t="shared" si="1899"/>
        <v>0</v>
      </c>
      <c r="E1812" s="1263">
        <f t="shared" si="1899"/>
        <v>0</v>
      </c>
      <c r="F1812" s="1277">
        <f t="shared" si="1899"/>
        <v>0</v>
      </c>
      <c r="G1812" s="1278">
        <f t="shared" si="1899"/>
        <v>0</v>
      </c>
      <c r="H1812" s="1194">
        <f t="shared" si="1899"/>
        <v>8.5286391703339821E-6</v>
      </c>
      <c r="I1812" s="1189">
        <f t="shared" ref="I1812:I1815" si="1900">AVERAGE(C1812:G1812)</f>
        <v>5.1062091503267979E-6</v>
      </c>
      <c r="J1812" s="1716"/>
      <c r="K1812" t="s">
        <v>4266</v>
      </c>
    </row>
    <row r="1813" spans="1:11" customFormat="1" x14ac:dyDescent="0.25">
      <c r="A1813" s="3472"/>
      <c r="B1813" s="845" t="s">
        <v>4267</v>
      </c>
      <c r="C1813" s="1184">
        <f t="shared" ref="C1813:H1813" si="1901">C1811/C19</f>
        <v>3.8954462233648865E-5</v>
      </c>
      <c r="D1813" s="1285">
        <f t="shared" si="1901"/>
        <v>0</v>
      </c>
      <c r="E1813" s="1263">
        <f t="shared" si="1901"/>
        <v>0</v>
      </c>
      <c r="F1813" s="1277">
        <f t="shared" si="1901"/>
        <v>0</v>
      </c>
      <c r="G1813" s="1278">
        <f t="shared" si="1901"/>
        <v>0</v>
      </c>
      <c r="H1813" s="1194">
        <f t="shared" si="1901"/>
        <v>1.8848720171900328E-5</v>
      </c>
      <c r="I1813" s="1189">
        <f t="shared" si="1900"/>
        <v>7.7908924467297724E-6</v>
      </c>
      <c r="J1813" s="1716"/>
      <c r="K1813" t="s">
        <v>4268</v>
      </c>
    </row>
    <row r="1814" spans="1:11" customFormat="1" x14ac:dyDescent="0.25">
      <c r="A1814" s="3472"/>
      <c r="B1814" s="845" t="s">
        <v>4269</v>
      </c>
      <c r="C1814" s="1184">
        <f t="shared" ref="C1814:H1814" si="1902">C1811/C7</f>
        <v>1.2584948401711554E-4</v>
      </c>
      <c r="D1814" s="1285">
        <f t="shared" si="1902"/>
        <v>0</v>
      </c>
      <c r="E1814" s="1263">
        <f t="shared" si="1902"/>
        <v>0</v>
      </c>
      <c r="F1814" s="1277">
        <f t="shared" si="1902"/>
        <v>0</v>
      </c>
      <c r="G1814" s="1278">
        <f t="shared" si="1902"/>
        <v>0</v>
      </c>
      <c r="H1814" s="1194">
        <f t="shared" si="1902"/>
        <v>7.3855243722304278E-5</v>
      </c>
      <c r="I1814" s="1189">
        <f t="shared" si="1900"/>
        <v>2.5169896803423107E-5</v>
      </c>
      <c r="J1814" s="1716"/>
      <c r="K1814" t="s">
        <v>4270</v>
      </c>
    </row>
    <row r="1815" spans="1:11" customFormat="1" hidden="1" x14ac:dyDescent="0.25">
      <c r="A1815" s="3472"/>
      <c r="B1815" s="845" t="s">
        <v>4271</v>
      </c>
      <c r="C1815" s="1184">
        <f t="shared" ref="C1815:H1815" si="1903">C1811/C13</f>
        <v>3.9714058776806987E-4</v>
      </c>
      <c r="D1815" s="1285">
        <f t="shared" si="1903"/>
        <v>0</v>
      </c>
      <c r="E1815" s="1263">
        <f t="shared" si="1903"/>
        <v>0</v>
      </c>
      <c r="F1815" s="1277">
        <f t="shared" si="1903"/>
        <v>0</v>
      </c>
      <c r="G1815" s="1278">
        <f t="shared" si="1903"/>
        <v>0</v>
      </c>
      <c r="H1815" s="1205">
        <f t="shared" si="1903"/>
        <v>1.415227851684121E-4</v>
      </c>
      <c r="I1815" s="1193">
        <f t="shared" si="1900"/>
        <v>7.9428117553613978E-5</v>
      </c>
      <c r="J1815" s="1717"/>
      <c r="K1815" t="s">
        <v>4272</v>
      </c>
    </row>
    <row r="1816" spans="1:11" customFormat="1" x14ac:dyDescent="0.25">
      <c r="A1816" s="3472"/>
      <c r="B1816" s="1203" t="s">
        <v>4273</v>
      </c>
      <c r="C1816" s="1204">
        <f>'BNP avec amende'!C685</f>
        <v>0</v>
      </c>
      <c r="D1816" s="1286"/>
      <c r="E1816" s="1264"/>
      <c r="F1816" s="1237"/>
      <c r="G1816" s="1237"/>
      <c r="H1816" s="1204">
        <f>SUM(C1816:G1816)</f>
        <v>0</v>
      </c>
      <c r="I1816" s="1206">
        <f>AVERAGE(C1816:G1816)</f>
        <v>0</v>
      </c>
      <c r="J1816" s="1718"/>
      <c r="K1816" s="27" t="s">
        <v>4274</v>
      </c>
    </row>
    <row r="1817" spans="1:11" customFormat="1" x14ac:dyDescent="0.25">
      <c r="A1817" s="3472"/>
      <c r="B1817" s="845" t="s">
        <v>4275</v>
      </c>
      <c r="C1817" s="1184">
        <f t="shared" ref="C1817:H1817" si="1904">C1816/C28</f>
        <v>0</v>
      </c>
      <c r="D1817" s="1285">
        <f t="shared" si="1904"/>
        <v>0</v>
      </c>
      <c r="E1817" s="1263">
        <f t="shared" si="1904"/>
        <v>0</v>
      </c>
      <c r="F1817" s="1277">
        <f t="shared" si="1904"/>
        <v>0</v>
      </c>
      <c r="G1817" s="1278">
        <f t="shared" si="1904"/>
        <v>0</v>
      </c>
      <c r="H1817" s="1192">
        <f t="shared" si="1904"/>
        <v>0</v>
      </c>
      <c r="I1817" s="1193">
        <f t="shared" ref="I1817:I1820" si="1905">AVERAGE(C1817:G1817)</f>
        <v>0</v>
      </c>
      <c r="J1817" s="1717"/>
      <c r="K1817" t="s">
        <v>4276</v>
      </c>
    </row>
    <row r="1818" spans="1:11" customFormat="1" x14ac:dyDescent="0.25">
      <c r="A1818" s="3472"/>
      <c r="B1818" s="845" t="s">
        <v>4277</v>
      </c>
      <c r="C1818" s="1184">
        <f t="shared" ref="C1818:H1818" si="1906">C1816/C45</f>
        <v>0</v>
      </c>
      <c r="D1818" s="1285">
        <f t="shared" si="1906"/>
        <v>0</v>
      </c>
      <c r="E1818" s="1263">
        <f t="shared" si="1906"/>
        <v>0</v>
      </c>
      <c r="F1818" s="1277">
        <f t="shared" si="1906"/>
        <v>0</v>
      </c>
      <c r="G1818" s="1278">
        <f t="shared" si="1906"/>
        <v>0</v>
      </c>
      <c r="H1818" s="1192">
        <f t="shared" si="1906"/>
        <v>0</v>
      </c>
      <c r="I1818" s="1193">
        <f t="shared" si="1905"/>
        <v>0</v>
      </c>
      <c r="J1818" s="1717"/>
      <c r="K1818" t="s">
        <v>4278</v>
      </c>
    </row>
    <row r="1819" spans="1:11" customFormat="1" x14ac:dyDescent="0.25">
      <c r="A1819" s="3472"/>
      <c r="B1819" s="845" t="s">
        <v>4279</v>
      </c>
      <c r="C1819" s="1184">
        <f t="shared" ref="C1819:H1819" si="1907">C1816/C33</f>
        <v>0</v>
      </c>
      <c r="D1819" s="1285">
        <f t="shared" si="1907"/>
        <v>0</v>
      </c>
      <c r="E1819" s="1263">
        <f t="shared" si="1907"/>
        <v>0</v>
      </c>
      <c r="F1819" s="1277">
        <f t="shared" si="1907"/>
        <v>0</v>
      </c>
      <c r="G1819" s="1278">
        <f t="shared" si="1907"/>
        <v>0</v>
      </c>
      <c r="H1819" s="1192">
        <f t="shared" si="1907"/>
        <v>0</v>
      </c>
      <c r="I1819" s="1193">
        <f t="shared" si="1905"/>
        <v>0</v>
      </c>
      <c r="J1819" s="1717"/>
      <c r="K1819" t="s">
        <v>4280</v>
      </c>
    </row>
    <row r="1820" spans="1:11" customFormat="1" hidden="1" x14ac:dyDescent="0.25">
      <c r="A1820" s="3472"/>
      <c r="B1820" s="845" t="s">
        <v>4281</v>
      </c>
      <c r="C1820" s="1184">
        <f t="shared" ref="C1820:H1820" si="1908">C1816/C39</f>
        <v>0</v>
      </c>
      <c r="D1820" s="1285">
        <f t="shared" si="1908"/>
        <v>0</v>
      </c>
      <c r="E1820" s="1263">
        <f t="shared" si="1908"/>
        <v>0</v>
      </c>
      <c r="F1820" s="1277">
        <f t="shared" si="1908"/>
        <v>0</v>
      </c>
      <c r="G1820" s="1278">
        <f t="shared" si="1908"/>
        <v>0</v>
      </c>
      <c r="H1820" s="1192">
        <f t="shared" si="1908"/>
        <v>0</v>
      </c>
      <c r="I1820" s="1193">
        <f t="shared" si="1905"/>
        <v>0</v>
      </c>
      <c r="J1820" s="1717"/>
      <c r="K1820" t="s">
        <v>4282</v>
      </c>
    </row>
    <row r="1821" spans="1:11" customFormat="1" x14ac:dyDescent="0.25">
      <c r="A1821" s="3472"/>
      <c r="B1821" s="1203" t="s">
        <v>4283</v>
      </c>
      <c r="C1821" s="1204">
        <f>'BNP avec amende'!F685</f>
        <v>0</v>
      </c>
      <c r="D1821" s="1286"/>
      <c r="E1821" s="1264"/>
      <c r="F1821" s="1237"/>
      <c r="G1821" s="1237"/>
      <c r="H1821" s="1204">
        <f>SUM(C1821:G1821)</f>
        <v>0</v>
      </c>
      <c r="I1821" s="1206">
        <f>AVERAGE(C1821:G1821)</f>
        <v>0</v>
      </c>
      <c r="J1821" s="1719"/>
      <c r="K1821" s="1178" t="s">
        <v>4284</v>
      </c>
    </row>
    <row r="1822" spans="1:11" customFormat="1" x14ac:dyDescent="0.25">
      <c r="A1822" s="3472"/>
      <c r="B1822" s="845" t="s">
        <v>4285</v>
      </c>
      <c r="C1822" s="1184">
        <f t="shared" ref="C1822:H1822" si="1909">C1821/C54</f>
        <v>0</v>
      </c>
      <c r="D1822" s="1285">
        <f t="shared" si="1909"/>
        <v>0</v>
      </c>
      <c r="E1822" s="1263">
        <f t="shared" si="1909"/>
        <v>0</v>
      </c>
      <c r="F1822" s="1277">
        <f t="shared" si="1909"/>
        <v>0</v>
      </c>
      <c r="G1822" s="1278">
        <f t="shared" si="1909"/>
        <v>0</v>
      </c>
      <c r="H1822" s="1194">
        <f t="shared" si="1909"/>
        <v>0</v>
      </c>
      <c r="I1822" s="1193">
        <f t="shared" ref="I1822:I1825" si="1910">AVERAGE(C1822:G1822)</f>
        <v>0</v>
      </c>
      <c r="J1822" s="1717"/>
      <c r="K1822" t="s">
        <v>4286</v>
      </c>
    </row>
    <row r="1823" spans="1:11" customFormat="1" x14ac:dyDescent="0.25">
      <c r="A1823" s="3472"/>
      <c r="B1823" s="845" t="s">
        <v>4287</v>
      </c>
      <c r="C1823" s="1184">
        <f t="shared" ref="C1823:H1823" si="1911">C1821/C71</f>
        <v>0</v>
      </c>
      <c r="D1823" s="1285">
        <f t="shared" si="1911"/>
        <v>0</v>
      </c>
      <c r="E1823" s="1263">
        <f t="shared" si="1911"/>
        <v>0</v>
      </c>
      <c r="F1823" s="1277">
        <f t="shared" si="1911"/>
        <v>0</v>
      </c>
      <c r="G1823" s="1278">
        <f t="shared" si="1911"/>
        <v>0</v>
      </c>
      <c r="H1823" s="1194">
        <f t="shared" si="1911"/>
        <v>0</v>
      </c>
      <c r="I1823" s="1193">
        <f t="shared" si="1910"/>
        <v>0</v>
      </c>
      <c r="J1823" s="1717"/>
      <c r="K1823" t="s">
        <v>4288</v>
      </c>
    </row>
    <row r="1824" spans="1:11" customFormat="1" x14ac:dyDescent="0.25">
      <c r="A1824" s="3472"/>
      <c r="B1824" s="845" t="s">
        <v>4289</v>
      </c>
      <c r="C1824" s="1195">
        <v>0.3</v>
      </c>
      <c r="D1824" s="1287">
        <v>0.3</v>
      </c>
      <c r="E1824" s="1275">
        <v>0.3</v>
      </c>
      <c r="F1824" s="1277">
        <v>0.3</v>
      </c>
      <c r="G1824" s="1278">
        <v>0.3</v>
      </c>
      <c r="H1824" s="1190">
        <f>E1824</f>
        <v>0.3</v>
      </c>
      <c r="I1824" s="1191">
        <f t="shared" si="1910"/>
        <v>0.3</v>
      </c>
      <c r="J1824" s="1720"/>
      <c r="K1824" t="s">
        <v>4290</v>
      </c>
    </row>
    <row r="1825" spans="1:11" customFormat="1" x14ac:dyDescent="0.25">
      <c r="A1825" s="3472"/>
      <c r="B1825" s="845" t="s">
        <v>4291</v>
      </c>
      <c r="C1825" s="1184" t="e">
        <f>C1821/C1816</f>
        <v>#DIV/0!</v>
      </c>
      <c r="D1825" s="1285" t="e">
        <f t="shared" ref="D1825:H1825" si="1912">D1821/D1816</f>
        <v>#DIV/0!</v>
      </c>
      <c r="E1825" s="1263" t="e">
        <f t="shared" si="1912"/>
        <v>#DIV/0!</v>
      </c>
      <c r="F1825" s="1277" t="e">
        <f t="shared" si="1912"/>
        <v>#DIV/0!</v>
      </c>
      <c r="G1825" s="1278" t="e">
        <f t="shared" si="1912"/>
        <v>#DIV/0!</v>
      </c>
      <c r="H1825" s="1205" t="e">
        <f t="shared" si="1912"/>
        <v>#DIV/0!</v>
      </c>
      <c r="I1825" s="1191" t="e">
        <f t="shared" si="1910"/>
        <v>#DIV/0!</v>
      </c>
      <c r="J1825" s="1720"/>
      <c r="K1825" t="s">
        <v>4292</v>
      </c>
    </row>
    <row r="1826" spans="1:11" customFormat="1" x14ac:dyDescent="0.25">
      <c r="A1826" s="3472"/>
      <c r="B1826" s="1203" t="s">
        <v>10</v>
      </c>
      <c r="C1826" s="1204">
        <f>'BNP avec amende'!G685</f>
        <v>12</v>
      </c>
      <c r="D1826" s="1286"/>
      <c r="E1826" s="1264"/>
      <c r="F1826" s="1237"/>
      <c r="G1826" s="1237"/>
      <c r="H1826" s="1204">
        <f>SUM(C1826:G1826)</f>
        <v>12</v>
      </c>
      <c r="I1826" s="1204">
        <f>AVERAGE(C1826:G1826)</f>
        <v>12</v>
      </c>
      <c r="J1826" s="1721"/>
      <c r="K1826" s="27" t="s">
        <v>4293</v>
      </c>
    </row>
    <row r="1827" spans="1:11" customFormat="1" x14ac:dyDescent="0.25">
      <c r="A1827" s="3472"/>
      <c r="B1827" s="845" t="s">
        <v>4294</v>
      </c>
      <c r="C1827" s="1184">
        <f t="shared" ref="C1827:H1827" si="1913">C1826/C80</f>
        <v>6.6814028718896674E-5</v>
      </c>
      <c r="D1827" s="1285">
        <f t="shared" si="1913"/>
        <v>0</v>
      </c>
      <c r="E1827" s="1263">
        <f t="shared" si="1913"/>
        <v>0</v>
      </c>
      <c r="F1827" s="1277">
        <f t="shared" si="1913"/>
        <v>0</v>
      </c>
      <c r="G1827" s="1278">
        <f t="shared" si="1913"/>
        <v>0</v>
      </c>
      <c r="H1827" s="1194">
        <f t="shared" si="1913"/>
        <v>2.1059207963188506E-5</v>
      </c>
      <c r="I1827" s="1189">
        <f t="shared" ref="I1827:I1828" si="1914">AVERAGE(C1827:G1827)</f>
        <v>1.3362805743779335E-5</v>
      </c>
      <c r="J1827" s="1716"/>
      <c r="K1827" t="s">
        <v>4295</v>
      </c>
    </row>
    <row r="1828" spans="1:11" customFormat="1" x14ac:dyDescent="0.25">
      <c r="A1828" s="3472"/>
      <c r="B1828" s="845" t="s">
        <v>4296</v>
      </c>
      <c r="C1828" s="1184">
        <f t="shared" ref="C1828:H1828" si="1915">C1826/C97</f>
        <v>9.7839380350591107E-5</v>
      </c>
      <c r="D1828" s="1285">
        <f t="shared" si="1915"/>
        <v>0</v>
      </c>
      <c r="E1828" s="1263">
        <f t="shared" si="1915"/>
        <v>0</v>
      </c>
      <c r="F1828" s="1277">
        <f t="shared" si="1915"/>
        <v>0</v>
      </c>
      <c r="G1828" s="1278">
        <f t="shared" si="1915"/>
        <v>0</v>
      </c>
      <c r="H1828" s="1194">
        <f t="shared" si="1915"/>
        <v>4.5472975789429809E-5</v>
      </c>
      <c r="I1828" s="1189">
        <f t="shared" si="1914"/>
        <v>1.9567876070118221E-5</v>
      </c>
      <c r="J1828" s="1716"/>
      <c r="K1828" t="s">
        <v>4297</v>
      </c>
    </row>
    <row r="1829" spans="1:11" customFormat="1" x14ac:dyDescent="0.25">
      <c r="A1829" s="3472"/>
      <c r="B1829" s="1203" t="s">
        <v>14</v>
      </c>
      <c r="C1829" s="1204">
        <f>'BNP avec amende'!J685</f>
        <v>1</v>
      </c>
      <c r="D1829" s="1286"/>
      <c r="E1829" s="1204">
        <f>SG!J631</f>
        <v>1</v>
      </c>
      <c r="F1829" s="1237"/>
      <c r="G1829" s="1237"/>
      <c r="H1829" s="1204">
        <f>SUM(C1829:G1829)</f>
        <v>2</v>
      </c>
      <c r="I1829" s="1221">
        <f>AVERAGE(C1829:G1829)</f>
        <v>1</v>
      </c>
      <c r="J1829" s="1722"/>
      <c r="K1829" s="27" t="s">
        <v>4298</v>
      </c>
    </row>
    <row r="1830" spans="1:11" customFormat="1" x14ac:dyDescent="0.25">
      <c r="A1830" s="3472"/>
      <c r="B1830" s="845" t="s">
        <v>4299</v>
      </c>
      <c r="C1830" s="1184">
        <f t="shared" ref="C1830:H1830" si="1916">C1829/C106</f>
        <v>1.2077294685990338E-3</v>
      </c>
      <c r="D1830" s="1285">
        <f t="shared" si="1916"/>
        <v>0</v>
      </c>
      <c r="E1830" s="1186">
        <f t="shared" si="1916"/>
        <v>1.3089005235602095E-3</v>
      </c>
      <c r="F1830" s="1277">
        <f t="shared" si="1916"/>
        <v>0</v>
      </c>
      <c r="G1830" s="1278">
        <f t="shared" si="1916"/>
        <v>0</v>
      </c>
      <c r="H1830" s="1194">
        <f t="shared" si="1916"/>
        <v>5.3763440860215054E-4</v>
      </c>
      <c r="I1830" s="1189">
        <f t="shared" ref="I1830:I1833" si="1917">AVERAGE(C1830:G1830)</f>
        <v>5.0332599843184859E-4</v>
      </c>
      <c r="J1830" s="1716"/>
      <c r="K1830" t="s">
        <v>4300</v>
      </c>
    </row>
    <row r="1831" spans="1:11" customFormat="1" x14ac:dyDescent="0.25">
      <c r="A1831" s="3472"/>
      <c r="B1831" s="845" t="s">
        <v>4301</v>
      </c>
      <c r="C1831" s="1184">
        <f t="shared" ref="C1831:H1831" si="1918">C1829/C123</f>
        <v>1.4925373134328358E-3</v>
      </c>
      <c r="D1831" s="1285">
        <f t="shared" si="1918"/>
        <v>0</v>
      </c>
      <c r="E1831" s="1186">
        <f t="shared" si="1918"/>
        <v>2.2123893805309734E-3</v>
      </c>
      <c r="F1831" s="1277">
        <f t="shared" si="1918"/>
        <v>0</v>
      </c>
      <c r="G1831" s="1278">
        <f t="shared" si="1918"/>
        <v>0</v>
      </c>
      <c r="H1831" s="1194">
        <f t="shared" si="1918"/>
        <v>1.0787486515641855E-3</v>
      </c>
      <c r="I1831" s="1189">
        <f t="shared" si="1917"/>
        <v>7.4098533879276185E-4</v>
      </c>
      <c r="J1831" s="1716"/>
      <c r="K1831" t="s">
        <v>4302</v>
      </c>
    </row>
    <row r="1832" spans="1:11" customFormat="1" x14ac:dyDescent="0.25">
      <c r="A1832" s="3472"/>
      <c r="B1832" s="845" t="s">
        <v>4303</v>
      </c>
      <c r="C1832" s="1184">
        <f t="shared" ref="C1832:H1832" si="1919">C1829/C111</f>
        <v>5.0000000000000001E-3</v>
      </c>
      <c r="D1832" s="1285">
        <f t="shared" si="1919"/>
        <v>0</v>
      </c>
      <c r="E1832" s="1186">
        <f t="shared" si="1919"/>
        <v>7.3529411764705881E-3</v>
      </c>
      <c r="F1832" s="1277">
        <f t="shared" si="1919"/>
        <v>0</v>
      </c>
      <c r="G1832" s="1278">
        <f t="shared" si="1919"/>
        <v>0</v>
      </c>
      <c r="H1832" s="1194">
        <f t="shared" si="1919"/>
        <v>3.1201248049921998E-3</v>
      </c>
      <c r="I1832" s="1189">
        <f t="shared" si="1917"/>
        <v>2.4705882352941176E-3</v>
      </c>
      <c r="J1832" s="1716"/>
      <c r="K1832" t="s">
        <v>4304</v>
      </c>
    </row>
    <row r="1833" spans="1:11" customFormat="1" hidden="1" x14ac:dyDescent="0.25">
      <c r="A1833" s="3472"/>
      <c r="B1833" s="845" t="s">
        <v>4305</v>
      </c>
      <c r="C1833" s="1184">
        <f t="shared" ref="C1833:H1833" si="1920">C1829/C117</f>
        <v>1.0752688172043012E-2</v>
      </c>
      <c r="D1833" s="1285">
        <f t="shared" si="1920"/>
        <v>0</v>
      </c>
      <c r="E1833" s="1186">
        <f t="shared" si="1920"/>
        <v>9.5238095238095247E-3</v>
      </c>
      <c r="F1833" s="1277">
        <f t="shared" si="1920"/>
        <v>0</v>
      </c>
      <c r="G1833" s="1278">
        <f t="shared" si="1920"/>
        <v>0</v>
      </c>
      <c r="H1833" s="1205">
        <f t="shared" si="1920"/>
        <v>5.1150895140664966E-3</v>
      </c>
      <c r="I1833" s="1193">
        <f t="shared" si="1917"/>
        <v>4.0552995391705069E-3</v>
      </c>
      <c r="J1833" s="1717"/>
      <c r="K1833" t="s">
        <v>4306</v>
      </c>
    </row>
    <row r="1834" spans="1:11" customFormat="1" x14ac:dyDescent="0.25">
      <c r="A1834" s="3472"/>
      <c r="B1834" s="1203" t="s">
        <v>4307</v>
      </c>
      <c r="C1834" s="1206">
        <f>C1811/C1826</f>
        <v>8.3333333333333329E-2</v>
      </c>
      <c r="D1834" s="1288"/>
      <c r="E1834" s="1265"/>
      <c r="F1834" s="1238"/>
      <c r="G1834" s="1238"/>
      <c r="H1834" s="1206">
        <f>H1811/H1826</f>
        <v>8.3333333333333329E-2</v>
      </c>
      <c r="I1834" s="1206">
        <f>AVERAGE(C1834:G1834)</f>
        <v>8.3333333333333329E-2</v>
      </c>
      <c r="J1834" s="1718"/>
      <c r="K1834" s="27" t="s">
        <v>4308</v>
      </c>
    </row>
    <row r="1835" spans="1:11" customFormat="1" x14ac:dyDescent="0.25">
      <c r="A1835" s="3472"/>
      <c r="B1835" s="845" t="s">
        <v>4223</v>
      </c>
      <c r="C1835" s="1207">
        <f t="shared" ref="C1835:H1835" si="1921">C1834/C132</f>
        <v>0.38212103417755988</v>
      </c>
      <c r="D1835" s="1289">
        <f t="shared" si="1921"/>
        <v>0</v>
      </c>
      <c r="E1835" s="1266">
        <f t="shared" si="1921"/>
        <v>0</v>
      </c>
      <c r="F1835" s="1279">
        <f t="shared" si="1921"/>
        <v>0</v>
      </c>
      <c r="G1835" s="1280">
        <f t="shared" si="1921"/>
        <v>0</v>
      </c>
      <c r="H1835" s="1177">
        <f t="shared" si="1921"/>
        <v>0.40498385244317081</v>
      </c>
      <c r="I1835" s="1198">
        <f>AVERAGE(C1835:G1835)</f>
        <v>7.6424206835511974E-2</v>
      </c>
      <c r="J1835" s="1723"/>
      <c r="K1835" t="s">
        <v>4309</v>
      </c>
    </row>
    <row r="1836" spans="1:11" customFormat="1" x14ac:dyDescent="0.25">
      <c r="A1836" s="3472"/>
      <c r="B1836" s="845" t="s">
        <v>4224</v>
      </c>
      <c r="C1836" s="1207">
        <f t="shared" ref="C1836:H1836" si="1922">C1834/C135</f>
        <v>0.3981470660797527</v>
      </c>
      <c r="D1836" s="1289">
        <f t="shared" si="1922"/>
        <v>0</v>
      </c>
      <c r="E1836" s="1266">
        <f t="shared" si="1922"/>
        <v>0</v>
      </c>
      <c r="F1836" s="1279">
        <f t="shared" si="1922"/>
        <v>0</v>
      </c>
      <c r="G1836" s="1280">
        <f t="shared" si="1922"/>
        <v>0</v>
      </c>
      <c r="H1836" s="1177">
        <f t="shared" si="1922"/>
        <v>0.41450377602694105</v>
      </c>
      <c r="I1836" s="1198">
        <f t="shared" ref="I1836:I1837" si="1923">AVERAGE(C1836:G1836)</f>
        <v>7.9629413215950545E-2</v>
      </c>
      <c r="J1836" s="1723"/>
      <c r="K1836" t="s">
        <v>4310</v>
      </c>
    </row>
    <row r="1837" spans="1:11" customFormat="1" x14ac:dyDescent="0.25">
      <c r="A1837" s="3472"/>
      <c r="B1837" s="845" t="s">
        <v>4311</v>
      </c>
      <c r="C1837" s="1207">
        <f t="shared" ref="C1837:H1837" si="1924">C1834/C152</f>
        <v>0.44358251057827924</v>
      </c>
      <c r="D1837" s="1289">
        <f t="shared" si="1924"/>
        <v>0</v>
      </c>
      <c r="E1837" s="1266">
        <f t="shared" si="1924"/>
        <v>0</v>
      </c>
      <c r="F1837" s="1279">
        <f t="shared" si="1924"/>
        <v>0</v>
      </c>
      <c r="G1837" s="1280">
        <f t="shared" si="1924"/>
        <v>0</v>
      </c>
      <c r="H1837" s="1177">
        <f t="shared" si="1924"/>
        <v>0.46592136120531119</v>
      </c>
      <c r="I1837" s="1198">
        <f t="shared" si="1923"/>
        <v>8.8716502115655849E-2</v>
      </c>
      <c r="J1837" s="1723"/>
      <c r="K1837" t="s">
        <v>4312</v>
      </c>
    </row>
    <row r="1838" spans="1:11" customFormat="1" x14ac:dyDescent="0.25">
      <c r="A1838" s="3472"/>
      <c r="B1838" s="1203" t="s">
        <v>4313</v>
      </c>
      <c r="C1838" s="1206">
        <f>C1816/C1826</f>
        <v>0</v>
      </c>
      <c r="D1838" s="1288"/>
      <c r="E1838" s="1265"/>
      <c r="F1838" s="1238"/>
      <c r="G1838" s="1238"/>
      <c r="H1838" s="1206">
        <f>H1816/H1826</f>
        <v>0</v>
      </c>
      <c r="I1838" s="1206">
        <f>AVERAGE(C1838:G1838)</f>
        <v>0</v>
      </c>
      <c r="J1838" s="1718"/>
      <c r="K1838" s="27" t="s">
        <v>4314</v>
      </c>
    </row>
    <row r="1839" spans="1:11" s="1" customFormat="1" x14ac:dyDescent="0.25">
      <c r="A1839" s="3472"/>
      <c r="B1839" s="845" t="s">
        <v>4223</v>
      </c>
      <c r="C1839" s="1207">
        <f t="shared" ref="C1839:H1839" si="1925">C1838/C158</f>
        <v>0</v>
      </c>
      <c r="D1839" s="1289">
        <f t="shared" si="1925"/>
        <v>0</v>
      </c>
      <c r="E1839" s="1266">
        <f t="shared" si="1925"/>
        <v>0</v>
      </c>
      <c r="F1839" s="1279">
        <f t="shared" si="1925"/>
        <v>0</v>
      </c>
      <c r="G1839" s="1280">
        <f t="shared" si="1925"/>
        <v>0</v>
      </c>
      <c r="H1839" s="1177">
        <f t="shared" si="1925"/>
        <v>0</v>
      </c>
      <c r="I1839" s="1198">
        <f t="shared" ref="I1839:I1841" si="1926">AVERAGE(C1839:G1839)</f>
        <v>0</v>
      </c>
      <c r="J1839" s="1723"/>
      <c r="K1839" t="s">
        <v>4315</v>
      </c>
    </row>
    <row r="1840" spans="1:11" s="1" customFormat="1" x14ac:dyDescent="0.25">
      <c r="A1840" s="3472"/>
      <c r="B1840" s="845" t="s">
        <v>4224</v>
      </c>
      <c r="C1840" s="1207">
        <f t="shared" ref="C1840:H1840" si="1927">C1838/C175</f>
        <v>0</v>
      </c>
      <c r="D1840" s="1289">
        <f t="shared" si="1927"/>
        <v>0</v>
      </c>
      <c r="E1840" s="1266">
        <f t="shared" si="1927"/>
        <v>0</v>
      </c>
      <c r="F1840" s="1279">
        <f t="shared" si="1927"/>
        <v>0</v>
      </c>
      <c r="G1840" s="1280">
        <f t="shared" si="1927"/>
        <v>0</v>
      </c>
      <c r="H1840" s="1177">
        <f t="shared" si="1927"/>
        <v>0</v>
      </c>
      <c r="I1840" s="1198">
        <f t="shared" si="1926"/>
        <v>0</v>
      </c>
      <c r="J1840" s="1723"/>
      <c r="K1840" t="s">
        <v>4316</v>
      </c>
    </row>
    <row r="1841" spans="1:11" s="1" customFormat="1" x14ac:dyDescent="0.25">
      <c r="A1841" s="3472"/>
      <c r="B1841" s="845" t="s">
        <v>4311</v>
      </c>
      <c r="C1841" s="1207">
        <f t="shared" ref="C1841:H1841" si="1928">C1838/C178</f>
        <v>0</v>
      </c>
      <c r="D1841" s="1289">
        <f t="shared" si="1928"/>
        <v>0</v>
      </c>
      <c r="E1841" s="1266">
        <f t="shared" si="1928"/>
        <v>0</v>
      </c>
      <c r="F1841" s="1279">
        <f t="shared" si="1928"/>
        <v>0</v>
      </c>
      <c r="G1841" s="1280">
        <f t="shared" si="1928"/>
        <v>0</v>
      </c>
      <c r="H1841" s="1177">
        <f t="shared" si="1928"/>
        <v>0</v>
      </c>
      <c r="I1841" s="1198">
        <f t="shared" si="1926"/>
        <v>0</v>
      </c>
      <c r="J1841" s="1723"/>
      <c r="K1841" t="s">
        <v>4317</v>
      </c>
    </row>
    <row r="1842" spans="1:11" customFormat="1" x14ac:dyDescent="0.25">
      <c r="A1842" s="3472"/>
      <c r="B1842" s="1203" t="s">
        <v>4318</v>
      </c>
      <c r="C1842" s="1206">
        <f>C1816/C1811</f>
        <v>0</v>
      </c>
      <c r="D1842" s="1288"/>
      <c r="E1842" s="1265"/>
      <c r="F1842" s="1238"/>
      <c r="G1842" s="1238"/>
      <c r="H1842" s="1206">
        <f>H1816/H1811</f>
        <v>0</v>
      </c>
      <c r="I1842" s="1206">
        <f>AVERAGE(C1842:G1842)</f>
        <v>0</v>
      </c>
      <c r="J1842" s="1718"/>
      <c r="K1842" s="27" t="s">
        <v>4319</v>
      </c>
    </row>
    <row r="1843" spans="1:11" customFormat="1" x14ac:dyDescent="0.25">
      <c r="A1843" s="3472"/>
      <c r="B1843" s="1181" t="s">
        <v>4223</v>
      </c>
      <c r="C1843" s="1207">
        <f t="shared" ref="C1843:H1843" si="1929">C1842/C210</f>
        <v>0</v>
      </c>
      <c r="D1843" s="1289">
        <f t="shared" si="1929"/>
        <v>0</v>
      </c>
      <c r="E1843" s="1266">
        <f t="shared" si="1929"/>
        <v>0</v>
      </c>
      <c r="F1843" s="1279">
        <f t="shared" si="1929"/>
        <v>0</v>
      </c>
      <c r="G1843" s="1280">
        <f t="shared" si="1929"/>
        <v>0</v>
      </c>
      <c r="H1843" s="1177">
        <f t="shared" si="1929"/>
        <v>0</v>
      </c>
      <c r="I1843" s="1198">
        <f t="shared" ref="I1843:I1845" si="1930">AVERAGE(C1843:G1843)</f>
        <v>0</v>
      </c>
      <c r="J1843" s="1723"/>
      <c r="K1843" t="s">
        <v>4320</v>
      </c>
    </row>
    <row r="1844" spans="1:11" customFormat="1" x14ac:dyDescent="0.25">
      <c r="A1844" s="3472"/>
      <c r="B1844" s="1181" t="s">
        <v>4224</v>
      </c>
      <c r="C1844" s="1207">
        <f t="shared" ref="C1844:H1844" si="1931">C1842/C227</f>
        <v>0</v>
      </c>
      <c r="D1844" s="1289">
        <f t="shared" si="1931"/>
        <v>0</v>
      </c>
      <c r="E1844" s="1266">
        <f t="shared" si="1931"/>
        <v>0</v>
      </c>
      <c r="F1844" s="1279">
        <f t="shared" si="1931"/>
        <v>0</v>
      </c>
      <c r="G1844" s="1280">
        <f t="shared" si="1931"/>
        <v>0</v>
      </c>
      <c r="H1844" s="1177">
        <f t="shared" si="1931"/>
        <v>0</v>
      </c>
      <c r="I1844" s="1198">
        <f t="shared" si="1930"/>
        <v>0</v>
      </c>
      <c r="J1844" s="1723"/>
      <c r="K1844" t="s">
        <v>4321</v>
      </c>
    </row>
    <row r="1845" spans="1:11" customFormat="1" x14ac:dyDescent="0.25">
      <c r="A1845" s="3472"/>
      <c r="B1845" s="1181" t="s">
        <v>4311</v>
      </c>
      <c r="C1845" s="1207">
        <f t="shared" ref="C1845:H1845" si="1932">C1842/C230</f>
        <v>0</v>
      </c>
      <c r="D1845" s="1289">
        <f t="shared" si="1932"/>
        <v>0</v>
      </c>
      <c r="E1845" s="1266">
        <f t="shared" si="1932"/>
        <v>0</v>
      </c>
      <c r="F1845" s="1279">
        <f t="shared" si="1932"/>
        <v>0</v>
      </c>
      <c r="G1845" s="1280">
        <f t="shared" si="1932"/>
        <v>0</v>
      </c>
      <c r="H1845" s="1177">
        <f t="shared" si="1932"/>
        <v>0</v>
      </c>
      <c r="I1845" s="1198">
        <f t="shared" si="1930"/>
        <v>0</v>
      </c>
      <c r="J1845" s="1723"/>
      <c r="K1845" t="s">
        <v>4322</v>
      </c>
    </row>
    <row r="1846" spans="1:11" customFormat="1" x14ac:dyDescent="0.25">
      <c r="A1846" s="3472"/>
      <c r="B1846" s="1203" t="s">
        <v>4323</v>
      </c>
      <c r="C1846" s="1206">
        <f>C1821/C1811</f>
        <v>0</v>
      </c>
      <c r="D1846" s="1288"/>
      <c r="E1846" s="1265"/>
      <c r="F1846" s="1238"/>
      <c r="G1846" s="1238"/>
      <c r="H1846" s="1206">
        <f>H1821/H1811</f>
        <v>0</v>
      </c>
      <c r="I1846" s="1206">
        <f>AVERAGE(C1846:G1846)</f>
        <v>0</v>
      </c>
      <c r="J1846" s="1718"/>
      <c r="K1846" s="27" t="s">
        <v>4324</v>
      </c>
    </row>
    <row r="1847" spans="1:11" customFormat="1" x14ac:dyDescent="0.25">
      <c r="A1847" s="3472"/>
      <c r="B1847" s="1181" t="s">
        <v>4223</v>
      </c>
      <c r="C1847" s="1207">
        <f t="shared" ref="C1847:H1847" si="1933">C1846/C236</f>
        <v>0</v>
      </c>
      <c r="D1847" s="1289">
        <f t="shared" si="1933"/>
        <v>0</v>
      </c>
      <c r="E1847" s="1266">
        <f t="shared" si="1933"/>
        <v>0</v>
      </c>
      <c r="F1847" s="1279">
        <f t="shared" si="1933"/>
        <v>0</v>
      </c>
      <c r="G1847" s="1280">
        <f t="shared" si="1933"/>
        <v>0</v>
      </c>
      <c r="H1847" s="1177">
        <f t="shared" si="1933"/>
        <v>0</v>
      </c>
      <c r="I1847" s="1198">
        <f t="shared" ref="I1847:I1849" si="1934">AVERAGE(C1847:G1847)</f>
        <v>0</v>
      </c>
      <c r="J1847" s="1723"/>
      <c r="K1847" t="s">
        <v>4325</v>
      </c>
    </row>
    <row r="1848" spans="1:11" customFormat="1" x14ac:dyDescent="0.25">
      <c r="A1848" s="3472"/>
      <c r="B1848" s="1181" t="s">
        <v>4224</v>
      </c>
      <c r="C1848" s="1207">
        <f t="shared" ref="C1848:H1848" si="1935">C1846/C253</f>
        <v>0</v>
      </c>
      <c r="D1848" s="1289">
        <f t="shared" si="1935"/>
        <v>0</v>
      </c>
      <c r="E1848" s="1266">
        <f t="shared" si="1935"/>
        <v>0</v>
      </c>
      <c r="F1848" s="1279">
        <f t="shared" si="1935"/>
        <v>0</v>
      </c>
      <c r="G1848" s="1280">
        <f t="shared" si="1935"/>
        <v>0</v>
      </c>
      <c r="H1848" s="1177">
        <f t="shared" si="1935"/>
        <v>0</v>
      </c>
      <c r="I1848" s="1198">
        <f t="shared" si="1934"/>
        <v>0</v>
      </c>
      <c r="J1848" s="1723"/>
      <c r="K1848" t="s">
        <v>4326</v>
      </c>
    </row>
    <row r="1849" spans="1:11" customFormat="1" x14ac:dyDescent="0.25">
      <c r="A1849" s="3472"/>
      <c r="B1849" s="1181" t="s">
        <v>4311</v>
      </c>
      <c r="C1849" s="1207">
        <f t="shared" ref="C1849:H1849" si="1936">C1846/C256</f>
        <v>0</v>
      </c>
      <c r="D1849" s="1289">
        <f t="shared" si="1936"/>
        <v>0</v>
      </c>
      <c r="E1849" s="1266">
        <f t="shared" si="1936"/>
        <v>0</v>
      </c>
      <c r="F1849" s="1279">
        <f t="shared" si="1936"/>
        <v>0</v>
      </c>
      <c r="G1849" s="1280">
        <f t="shared" si="1936"/>
        <v>0</v>
      </c>
      <c r="H1849" s="1177">
        <f t="shared" si="1936"/>
        <v>0</v>
      </c>
      <c r="I1849" s="1198">
        <f t="shared" si="1934"/>
        <v>0</v>
      </c>
      <c r="J1849" s="1723"/>
      <c r="K1849" t="s">
        <v>4327</v>
      </c>
    </row>
    <row r="1850" spans="1:11" customFormat="1" x14ac:dyDescent="0.25">
      <c r="A1850" s="3472"/>
      <c r="B1850" s="1203" t="s">
        <v>4328</v>
      </c>
      <c r="C1850" s="1212">
        <f>C1826/C1829</f>
        <v>12</v>
      </c>
      <c r="D1850" s="1290"/>
      <c r="E1850" s="1267"/>
      <c r="F1850" s="1240"/>
      <c r="G1850" s="1240"/>
      <c r="H1850" s="1212">
        <f>H1826/H1829</f>
        <v>6</v>
      </c>
      <c r="I1850" s="1212">
        <f>AVERAGE(C1850:G1850)</f>
        <v>12</v>
      </c>
      <c r="J1850" s="1724"/>
      <c r="K1850" s="27" t="s">
        <v>4329</v>
      </c>
    </row>
    <row r="1851" spans="1:11" customFormat="1" x14ac:dyDescent="0.25">
      <c r="A1851" s="3472"/>
      <c r="B1851" s="1181" t="s">
        <v>4223</v>
      </c>
      <c r="C1851" s="1207">
        <f t="shared" ref="C1851:H1851" si="1937">C1850/C262</f>
        <v>5.5322015779246447E-2</v>
      </c>
      <c r="D1851" s="1289">
        <f t="shared" si="1937"/>
        <v>0</v>
      </c>
      <c r="E1851" s="1266">
        <f t="shared" si="1937"/>
        <v>0</v>
      </c>
      <c r="F1851" s="1279">
        <f t="shared" si="1937"/>
        <v>0</v>
      </c>
      <c r="G1851" s="1280">
        <f t="shared" si="1937"/>
        <v>0</v>
      </c>
      <c r="H1851" s="1177">
        <f t="shared" si="1937"/>
        <v>3.9170126811530613E-2</v>
      </c>
      <c r="I1851" s="1198">
        <f t="shared" ref="I1851:I1853" si="1938">AVERAGE(C1851:G1851)</f>
        <v>1.1064403155849289E-2</v>
      </c>
      <c r="J1851" s="1723"/>
      <c r="K1851" t="s">
        <v>4330</v>
      </c>
    </row>
    <row r="1852" spans="1:11" customFormat="1" x14ac:dyDescent="0.25">
      <c r="A1852" s="3472"/>
      <c r="B1852" s="1181" t="s">
        <v>4224</v>
      </c>
      <c r="C1852" s="1207">
        <f t="shared" ref="C1852:H1852" si="1939">C1850/C279</f>
        <v>6.5552384834896046E-2</v>
      </c>
      <c r="D1852" s="1289">
        <f t="shared" si="1939"/>
        <v>0</v>
      </c>
      <c r="E1852" s="1266">
        <f t="shared" si="1939"/>
        <v>0</v>
      </c>
      <c r="F1852" s="1279">
        <f t="shared" si="1939"/>
        <v>0</v>
      </c>
      <c r="G1852" s="1280">
        <f t="shared" si="1939"/>
        <v>0</v>
      </c>
      <c r="H1852" s="1177">
        <f t="shared" si="1939"/>
        <v>4.2153448556801434E-2</v>
      </c>
      <c r="I1852" s="1198">
        <f t="shared" si="1938"/>
        <v>1.311047696697921E-2</v>
      </c>
      <c r="J1852" s="1723"/>
      <c r="K1852" t="s">
        <v>4331</v>
      </c>
    </row>
    <row r="1853" spans="1:11" customFormat="1" x14ac:dyDescent="0.25">
      <c r="A1853" s="3472"/>
      <c r="B1853" s="1181" t="s">
        <v>4311</v>
      </c>
      <c r="C1853" s="1207">
        <f t="shared" ref="C1853:H1853" si="1940">C1850/C282</f>
        <v>5.9777424483306835E-2</v>
      </c>
      <c r="D1853" s="1289">
        <f t="shared" si="1940"/>
        <v>0</v>
      </c>
      <c r="E1853" s="1266">
        <f t="shared" si="1940"/>
        <v>0</v>
      </c>
      <c r="F1853" s="1279">
        <f t="shared" si="1940"/>
        <v>0</v>
      </c>
      <c r="G1853" s="1280">
        <f t="shared" si="1940"/>
        <v>0</v>
      </c>
      <c r="H1853" s="1177">
        <f t="shared" si="1940"/>
        <v>3.2943306551997287E-2</v>
      </c>
      <c r="I1853" s="1198">
        <f t="shared" si="1938"/>
        <v>1.1955484896661367E-2</v>
      </c>
      <c r="J1853" s="1723"/>
      <c r="K1853" t="s">
        <v>4332</v>
      </c>
    </row>
    <row r="1854" spans="1:11" customFormat="1" x14ac:dyDescent="0.25">
      <c r="A1854" s="3472"/>
      <c r="B1854" s="1203" t="s">
        <v>4333</v>
      </c>
      <c r="C1854" s="1213">
        <f>C1811/C1829</f>
        <v>1</v>
      </c>
      <c r="D1854" s="1291"/>
      <c r="E1854" s="1268"/>
      <c r="F1854" s="1241"/>
      <c r="G1854" s="1241"/>
      <c r="H1854" s="1213">
        <f>H1811/H1829</f>
        <v>0.5</v>
      </c>
      <c r="I1854" s="1213">
        <f>AVERAGE(C1854:G1854)</f>
        <v>1</v>
      </c>
      <c r="J1854" s="1725"/>
      <c r="K1854" s="27" t="s">
        <v>4334</v>
      </c>
    </row>
    <row r="1855" spans="1:11" customFormat="1" x14ac:dyDescent="0.25">
      <c r="A1855" s="3472"/>
      <c r="B1855" s="1181" t="s">
        <v>4223</v>
      </c>
      <c r="C1855" s="1207">
        <f t="shared" ref="C1855:H1855" si="1941">C1854/C288</f>
        <v>2.1139705882352942E-2</v>
      </c>
      <c r="D1855" s="1289">
        <f t="shared" si="1941"/>
        <v>0</v>
      </c>
      <c r="E1855" s="1266">
        <f t="shared" si="1941"/>
        <v>0</v>
      </c>
      <c r="F1855" s="1279">
        <f t="shared" si="1941"/>
        <v>0</v>
      </c>
      <c r="G1855" s="1280">
        <f t="shared" si="1941"/>
        <v>0</v>
      </c>
      <c r="H1855" s="1177">
        <f t="shared" si="1941"/>
        <v>1.5863268856821204E-2</v>
      </c>
      <c r="I1855" s="1198">
        <f t="shared" ref="I1855:I1865" si="1942">AVERAGE(C1855:G1855)</f>
        <v>4.2279411764705888E-3</v>
      </c>
      <c r="J1855" s="1723"/>
      <c r="K1855" t="s">
        <v>4335</v>
      </c>
    </row>
    <row r="1856" spans="1:11" customFormat="1" x14ac:dyDescent="0.25">
      <c r="A1856" s="3472"/>
      <c r="B1856" s="1181" t="s">
        <v>4224</v>
      </c>
      <c r="C1856" s="1207">
        <f t="shared" ref="C1856:H1856" si="1943">C1854/C305</f>
        <v>2.6099489696544739E-2</v>
      </c>
      <c r="D1856" s="1289">
        <f t="shared" si="1943"/>
        <v>0</v>
      </c>
      <c r="E1856" s="1266">
        <f t="shared" si="1943"/>
        <v>0</v>
      </c>
      <c r="F1856" s="1279">
        <f t="shared" si="1943"/>
        <v>0</v>
      </c>
      <c r="G1856" s="1280">
        <f t="shared" si="1943"/>
        <v>0</v>
      </c>
      <c r="H1856" s="1177">
        <f t="shared" si="1943"/>
        <v>1.7472763599351602E-2</v>
      </c>
      <c r="I1856" s="1198">
        <f t="shared" si="1942"/>
        <v>5.2198979393089477E-3</v>
      </c>
      <c r="J1856" s="1723"/>
      <c r="K1856" t="s">
        <v>4336</v>
      </c>
    </row>
    <row r="1857" spans="1:11" customFormat="1" x14ac:dyDescent="0.25">
      <c r="A1857" s="3472"/>
      <c r="B1857" s="1181" t="s">
        <v>4311</v>
      </c>
      <c r="C1857" s="1207">
        <f t="shared" ref="C1857:H1857" si="1944">C1854/C308</f>
        <v>2.6516220028208748E-2</v>
      </c>
      <c r="D1857" s="1289">
        <f t="shared" si="1944"/>
        <v>0</v>
      </c>
      <c r="E1857" s="1266">
        <f t="shared" si="1944"/>
        <v>0</v>
      </c>
      <c r="F1857" s="1279">
        <f t="shared" si="1944"/>
        <v>0</v>
      </c>
      <c r="G1857" s="1280">
        <f t="shared" si="1944"/>
        <v>0</v>
      </c>
      <c r="H1857" s="1177">
        <f t="shared" si="1944"/>
        <v>1.5348990231310424E-2</v>
      </c>
      <c r="I1857" s="1198">
        <f t="shared" si="1942"/>
        <v>5.3032440056417496E-3</v>
      </c>
      <c r="J1857" s="1723"/>
      <c r="K1857" t="s">
        <v>4337</v>
      </c>
    </row>
    <row r="1858" spans="1:11" s="325" customFormat="1" x14ac:dyDescent="0.25">
      <c r="A1858" s="3472"/>
      <c r="B1858" s="1203" t="s">
        <v>4338</v>
      </c>
      <c r="C1858" s="1206">
        <f>C1816/C1829</f>
        <v>0</v>
      </c>
      <c r="D1858" s="1288"/>
      <c r="E1858" s="1265"/>
      <c r="F1858" s="1238"/>
      <c r="G1858" s="1238"/>
      <c r="H1858" s="1206">
        <f t="shared" ref="H1858" si="1945">H1816/H1829</f>
        <v>0</v>
      </c>
      <c r="I1858" s="1206">
        <f t="shared" si="1942"/>
        <v>0</v>
      </c>
      <c r="J1858" s="1718"/>
      <c r="K1858" s="1220" t="s">
        <v>4339</v>
      </c>
    </row>
    <row r="1859" spans="1:11" s="325" customFormat="1" x14ac:dyDescent="0.25">
      <c r="A1859" s="3472"/>
      <c r="B1859" s="1182" t="s">
        <v>4223</v>
      </c>
      <c r="C1859" s="1207">
        <f t="shared" ref="C1859:H1859" si="1946">C1858/C314</f>
        <v>0</v>
      </c>
      <c r="D1859" s="1289">
        <f t="shared" si="1946"/>
        <v>0</v>
      </c>
      <c r="E1859" s="1266">
        <f t="shared" si="1946"/>
        <v>0</v>
      </c>
      <c r="F1859" s="1279">
        <f t="shared" si="1946"/>
        <v>0</v>
      </c>
      <c r="G1859" s="1281">
        <f t="shared" si="1946"/>
        <v>0</v>
      </c>
      <c r="H1859" s="1199">
        <f t="shared" si="1946"/>
        <v>0</v>
      </c>
      <c r="I1859" s="1198">
        <f t="shared" si="1942"/>
        <v>0</v>
      </c>
      <c r="J1859" s="1723"/>
      <c r="K1859" s="325" t="s">
        <v>4340</v>
      </c>
    </row>
    <row r="1860" spans="1:11" x14ac:dyDescent="0.25">
      <c r="A1860" s="3472"/>
      <c r="B1860" s="1182" t="s">
        <v>4224</v>
      </c>
      <c r="C1860" s="1207">
        <f t="shared" ref="C1860:H1860" si="1947">C1858/C331</f>
        <v>0</v>
      </c>
      <c r="D1860" s="1289">
        <f t="shared" si="1947"/>
        <v>0</v>
      </c>
      <c r="E1860" s="1266">
        <f t="shared" si="1947"/>
        <v>0</v>
      </c>
      <c r="F1860" s="1279">
        <f t="shared" si="1947"/>
        <v>0</v>
      </c>
      <c r="G1860" s="1281">
        <f t="shared" si="1947"/>
        <v>0</v>
      </c>
      <c r="H1860" s="1200">
        <f t="shared" si="1947"/>
        <v>0</v>
      </c>
      <c r="I1860" s="1198">
        <f t="shared" si="1942"/>
        <v>0</v>
      </c>
      <c r="J1860" s="1723"/>
      <c r="K1860" s="325" t="s">
        <v>4341</v>
      </c>
    </row>
    <row r="1861" spans="1:11" x14ac:dyDescent="0.25">
      <c r="A1861" s="3472"/>
      <c r="B1861" s="1182" t="s">
        <v>4311</v>
      </c>
      <c r="C1861" s="1207">
        <f t="shared" ref="C1861:H1861" si="1948">C1858/C334</f>
        <v>0</v>
      </c>
      <c r="D1861" s="1289">
        <f t="shared" si="1948"/>
        <v>0</v>
      </c>
      <c r="E1861" s="1266">
        <f t="shared" si="1948"/>
        <v>0</v>
      </c>
      <c r="F1861" s="1279">
        <f t="shared" si="1948"/>
        <v>0</v>
      </c>
      <c r="G1861" s="1281">
        <f t="shared" si="1948"/>
        <v>0</v>
      </c>
      <c r="H1861" s="1199">
        <f t="shared" si="1948"/>
        <v>0</v>
      </c>
      <c r="I1861" s="1198">
        <f t="shared" si="1942"/>
        <v>0</v>
      </c>
      <c r="J1861" s="1723"/>
      <c r="K1861" s="325" t="s">
        <v>4342</v>
      </c>
    </row>
    <row r="1862" spans="1:11" x14ac:dyDescent="0.25">
      <c r="A1862" s="3472"/>
      <c r="B1862" s="1203" t="s">
        <v>4343</v>
      </c>
      <c r="C1862" s="1206">
        <f>C1821/C1826</f>
        <v>0</v>
      </c>
      <c r="D1862" s="1288"/>
      <c r="E1862" s="1265"/>
      <c r="F1862" s="1238"/>
      <c r="G1862" s="1238"/>
      <c r="H1862" s="1206">
        <f t="shared" ref="H1862" si="1949">H1821/H1826</f>
        <v>0</v>
      </c>
      <c r="I1862" s="1206">
        <f t="shared" si="1942"/>
        <v>0</v>
      </c>
      <c r="J1862" s="1718"/>
      <c r="K1862" s="1220" t="s">
        <v>4344</v>
      </c>
    </row>
    <row r="1863" spans="1:11" x14ac:dyDescent="0.25">
      <c r="A1863" s="3472"/>
      <c r="B1863" s="1182" t="s">
        <v>4223</v>
      </c>
      <c r="C1863" s="1207">
        <f t="shared" ref="C1863:H1863" si="1950">C1862/C340</f>
        <v>0</v>
      </c>
      <c r="D1863" s="1289">
        <f t="shared" si="1950"/>
        <v>0</v>
      </c>
      <c r="E1863" s="1266">
        <f t="shared" si="1950"/>
        <v>0</v>
      </c>
      <c r="F1863" s="1279">
        <f t="shared" si="1950"/>
        <v>0</v>
      </c>
      <c r="G1863" s="1281">
        <f t="shared" si="1950"/>
        <v>0</v>
      </c>
      <c r="H1863" s="1199">
        <f t="shared" si="1950"/>
        <v>0</v>
      </c>
      <c r="I1863" s="1198">
        <f t="shared" si="1942"/>
        <v>0</v>
      </c>
      <c r="J1863" s="1723"/>
      <c r="K1863" s="325" t="s">
        <v>4345</v>
      </c>
    </row>
    <row r="1864" spans="1:11" x14ac:dyDescent="0.25">
      <c r="A1864" s="3472"/>
      <c r="B1864" s="1182" t="s">
        <v>4224</v>
      </c>
      <c r="C1864" s="1207">
        <f t="shared" ref="C1864:H1864" si="1951">C1862/C357</f>
        <v>0</v>
      </c>
      <c r="D1864" s="1289">
        <f t="shared" si="1951"/>
        <v>0</v>
      </c>
      <c r="E1864" s="1266">
        <f t="shared" si="1951"/>
        <v>0</v>
      </c>
      <c r="F1864" s="1279">
        <f t="shared" si="1951"/>
        <v>0</v>
      </c>
      <c r="G1864" s="1281">
        <f t="shared" si="1951"/>
        <v>0</v>
      </c>
      <c r="H1864" s="1199">
        <f t="shared" si="1951"/>
        <v>0</v>
      </c>
      <c r="I1864" s="1198">
        <f t="shared" si="1942"/>
        <v>0</v>
      </c>
      <c r="J1864" s="1723"/>
      <c r="K1864" s="325" t="s">
        <v>4346</v>
      </c>
    </row>
    <row r="1865" spans="1:11" ht="15.75" thickBot="1" x14ac:dyDescent="0.3">
      <c r="A1865" s="3473"/>
      <c r="B1865" s="1183" t="s">
        <v>4311</v>
      </c>
      <c r="C1865" s="1215">
        <f t="shared" ref="C1865:H1865" si="1952">C1862/C360</f>
        <v>0</v>
      </c>
      <c r="D1865" s="1292">
        <f t="shared" si="1952"/>
        <v>0</v>
      </c>
      <c r="E1865" s="1269">
        <f t="shared" si="1952"/>
        <v>0</v>
      </c>
      <c r="F1865" s="1282">
        <f t="shared" si="1952"/>
        <v>0</v>
      </c>
      <c r="G1865" s="1283">
        <f t="shared" si="1952"/>
        <v>0</v>
      </c>
      <c r="H1865" s="1201">
        <f t="shared" si="1952"/>
        <v>0</v>
      </c>
      <c r="I1865" s="1202">
        <f t="shared" si="1942"/>
        <v>0</v>
      </c>
      <c r="J1865" s="1723"/>
      <c r="K1865" s="325" t="s">
        <v>4347</v>
      </c>
    </row>
    <row r="1866" spans="1:11" customFormat="1" x14ac:dyDescent="0.25">
      <c r="A1866" s="3471" t="s">
        <v>813</v>
      </c>
      <c r="B1866" s="844" t="s">
        <v>935</v>
      </c>
      <c r="C1866" s="826">
        <f>'BNP avec amende'!B725</f>
        <v>2366</v>
      </c>
      <c r="D1866" s="826">
        <f>BPCE!B575</f>
        <v>260</v>
      </c>
      <c r="E1866" s="826">
        <f>SG!B665</f>
        <v>1452</v>
      </c>
      <c r="F1866" s="826">
        <f>CA!B918</f>
        <v>651</v>
      </c>
      <c r="G1866" s="826">
        <f>CM!B455</f>
        <v>43</v>
      </c>
      <c r="H1866" s="826">
        <f>SUM(C1866:G1866)</f>
        <v>4772</v>
      </c>
      <c r="I1866" s="1222">
        <f>AVERAGE(C1866:G1866)</f>
        <v>954.4</v>
      </c>
      <c r="J1866" s="1715"/>
      <c r="K1866" s="27" t="s">
        <v>4264</v>
      </c>
    </row>
    <row r="1867" spans="1:11" customFormat="1" x14ac:dyDescent="0.25">
      <c r="A1867" s="3472"/>
      <c r="B1867" s="845" t="s">
        <v>4265</v>
      </c>
      <c r="C1867" s="1184">
        <f t="shared" ref="C1867:H1867" si="1953">C1866/C2</f>
        <v>6.0406454248366014E-2</v>
      </c>
      <c r="D1867" s="1185">
        <f t="shared" si="1953"/>
        <v>1.1179429849077696E-2</v>
      </c>
      <c r="E1867" s="1186">
        <f t="shared" si="1953"/>
        <v>6.162203454568603E-2</v>
      </c>
      <c r="F1867" s="1187">
        <f t="shared" si="1953"/>
        <v>4.1064782690973314E-2</v>
      </c>
      <c r="G1867" s="1188">
        <f t="shared" si="1953"/>
        <v>2.7902147816494713E-3</v>
      </c>
      <c r="H1867" s="1194">
        <f t="shared" si="1953"/>
        <v>4.0698666120833761E-2</v>
      </c>
      <c r="I1867" s="1189">
        <f t="shared" ref="I1867:I1870" si="1954">AVERAGE(C1867:G1867)</f>
        <v>3.5412583223150509E-2</v>
      </c>
      <c r="J1867" s="1716"/>
      <c r="K1867" t="s">
        <v>4266</v>
      </c>
    </row>
    <row r="1868" spans="1:11" customFormat="1" x14ac:dyDescent="0.25">
      <c r="A1868" s="3472"/>
      <c r="B1868" s="845" t="s">
        <v>4267</v>
      </c>
      <c r="C1868" s="1184">
        <f t="shared" ref="C1868:H1868" si="1955">C1866/C19</f>
        <v>9.2166257644813218E-2</v>
      </c>
      <c r="D1868" s="1185">
        <f t="shared" si="1955"/>
        <v>6.6889632107023408E-2</v>
      </c>
      <c r="E1868" s="1186">
        <f t="shared" si="1955"/>
        <v>0.11294337274424393</v>
      </c>
      <c r="F1868" s="1187">
        <f t="shared" si="1955"/>
        <v>7.875635131865473E-2</v>
      </c>
      <c r="G1868" s="1188">
        <f t="shared" si="1955"/>
        <v>1.8112889637742206E-2</v>
      </c>
      <c r="H1868" s="1194">
        <f t="shared" si="1955"/>
        <v>8.9946092660308369E-2</v>
      </c>
      <c r="I1868" s="1189">
        <f t="shared" si="1954"/>
        <v>7.3773700690495492E-2</v>
      </c>
      <c r="J1868" s="1716"/>
      <c r="K1868" t="s">
        <v>4268</v>
      </c>
    </row>
    <row r="1869" spans="1:11" customFormat="1" x14ac:dyDescent="0.25">
      <c r="A1869" s="3472"/>
      <c r="B1869" s="845" t="s">
        <v>4269</v>
      </c>
      <c r="C1869" s="1184">
        <f t="shared" ref="C1869:H1869" si="1956">C1866/C7</f>
        <v>0.29775987918449537</v>
      </c>
      <c r="D1869" s="1185">
        <f t="shared" si="1956"/>
        <v>0.47531992687385738</v>
      </c>
      <c r="E1869" s="1186">
        <f t="shared" si="1956"/>
        <v>0.60931598825010491</v>
      </c>
      <c r="F1869" s="1187">
        <f t="shared" si="1956"/>
        <v>0.36614173228346458</v>
      </c>
      <c r="G1869" s="1188">
        <f t="shared" si="1956"/>
        <v>4.8532731376975169E-2</v>
      </c>
      <c r="H1869" s="1194">
        <f t="shared" si="1956"/>
        <v>0.35243722304283603</v>
      </c>
      <c r="I1869" s="1189">
        <f t="shared" si="1954"/>
        <v>0.35941405159377948</v>
      </c>
      <c r="J1869" s="1716"/>
      <c r="K1869" t="s">
        <v>4270</v>
      </c>
    </row>
    <row r="1870" spans="1:11" customFormat="1" hidden="1" x14ac:dyDescent="0.25">
      <c r="A1870" s="3472"/>
      <c r="B1870" s="845" t="s">
        <v>4271</v>
      </c>
      <c r="C1870" s="1184">
        <f t="shared" ref="C1870:H1870" si="1957">C1866/C13</f>
        <v>0.93963463065925334</v>
      </c>
      <c r="D1870" s="1185">
        <f t="shared" si="1957"/>
        <v>0.66666666666666663</v>
      </c>
      <c r="E1870" s="1186">
        <f t="shared" si="1957"/>
        <v>0.6816901408450704</v>
      </c>
      <c r="F1870" s="1187">
        <f t="shared" si="1957"/>
        <v>0.41228625712476252</v>
      </c>
      <c r="G1870" s="1188">
        <f t="shared" si="1957"/>
        <v>9.5768374164810696E-2</v>
      </c>
      <c r="H1870" s="1205">
        <f t="shared" si="1957"/>
        <v>0.67534673082366259</v>
      </c>
      <c r="I1870" s="1193">
        <f t="shared" si="1954"/>
        <v>0.55920921389211276</v>
      </c>
      <c r="J1870" s="1717"/>
      <c r="K1870" t="s">
        <v>4272</v>
      </c>
    </row>
    <row r="1871" spans="1:11" customFormat="1" x14ac:dyDescent="0.25">
      <c r="A1871" s="3472"/>
      <c r="B1871" s="1203" t="s">
        <v>4273</v>
      </c>
      <c r="C1871" s="1204">
        <f>'BNP avec amende'!C725</f>
        <v>717</v>
      </c>
      <c r="D1871" s="1204">
        <f>BPCE!C575</f>
        <v>126</v>
      </c>
      <c r="E1871" s="1204">
        <f>SG!C665</f>
        <v>243</v>
      </c>
      <c r="F1871" s="1204">
        <f>CA!C918</f>
        <v>291</v>
      </c>
      <c r="G1871" s="1204">
        <f>CM!C455</f>
        <v>39</v>
      </c>
      <c r="H1871" s="1204">
        <f>SUM(C1871:G1871)</f>
        <v>1416</v>
      </c>
      <c r="I1871" s="1206">
        <f>AVERAGE(C1871:G1871)</f>
        <v>283.2</v>
      </c>
      <c r="J1871" s="1718"/>
      <c r="K1871" s="27" t="s">
        <v>4274</v>
      </c>
    </row>
    <row r="1872" spans="1:11" customFormat="1" x14ac:dyDescent="0.25">
      <c r="A1872" s="3472"/>
      <c r="B1872" s="845" t="s">
        <v>4275</v>
      </c>
      <c r="C1872" s="1184">
        <f t="shared" ref="C1872:H1872" si="1958">C1871/C28</f>
        <v>0.26158336373586283</v>
      </c>
      <c r="D1872" s="1185">
        <f t="shared" si="1958"/>
        <v>2.1265822784810127E-2</v>
      </c>
      <c r="E1872" s="1186">
        <f t="shared" si="1958"/>
        <v>5.5530164533820842E-2</v>
      </c>
      <c r="F1872" s="1187">
        <f t="shared" si="1958"/>
        <v>0.11170825335892515</v>
      </c>
      <c r="G1872" s="1188">
        <f t="shared" si="1958"/>
        <v>5.691768826619965E-3</v>
      </c>
      <c r="H1872" s="1192">
        <f t="shared" si="1958"/>
        <v>6.2936130494688658E-2</v>
      </c>
      <c r="I1872" s="1193">
        <f t="shared" ref="I1872:I1875" si="1959">AVERAGE(C1872:G1872)</f>
        <v>9.1155874648007784E-2</v>
      </c>
      <c r="J1872" s="1717"/>
      <c r="K1872" t="s">
        <v>4276</v>
      </c>
    </row>
    <row r="1873" spans="1:11" customFormat="1" x14ac:dyDescent="0.25">
      <c r="A1873" s="3472"/>
      <c r="B1873" s="845" t="s">
        <v>4277</v>
      </c>
      <c r="C1873" s="1184">
        <f t="shared" ref="C1873:H1873" si="1960">C1871/C45</f>
        <v>0.17760713401040376</v>
      </c>
      <c r="D1873" s="1185">
        <f t="shared" si="1960"/>
        <v>9.375E-2</v>
      </c>
      <c r="E1873" s="1186">
        <f t="shared" si="1960"/>
        <v>6.0598503740648381E-2</v>
      </c>
      <c r="F1873" s="1187">
        <f t="shared" si="1960"/>
        <v>0.11872705018359853</v>
      </c>
      <c r="G1873" s="1188">
        <f t="shared" si="1960"/>
        <v>5.98159509202454E-2</v>
      </c>
      <c r="H1873" s="1192">
        <f t="shared" si="1960"/>
        <v>0.11333440051224587</v>
      </c>
      <c r="I1873" s="1193">
        <f t="shared" si="1959"/>
        <v>0.10209972777097923</v>
      </c>
      <c r="J1873" s="1717"/>
      <c r="K1873" t="s">
        <v>4278</v>
      </c>
    </row>
    <row r="1874" spans="1:11" customFormat="1" x14ac:dyDescent="0.25">
      <c r="A1874" s="3472"/>
      <c r="B1874" s="845" t="s">
        <v>4279</v>
      </c>
      <c r="C1874" s="1184">
        <f t="shared" ref="C1874:H1874" si="1961">C1871/C33</f>
        <v>-1.6950354609929077</v>
      </c>
      <c r="D1874" s="1185">
        <f t="shared" si="1961"/>
        <v>0.78749999999999998</v>
      </c>
      <c r="E1874" s="1186">
        <f t="shared" si="1961"/>
        <v>0.18311981914091938</v>
      </c>
      <c r="F1874" s="1187">
        <f t="shared" si="1961"/>
        <v>0.41512125534950073</v>
      </c>
      <c r="G1874" s="1188">
        <f t="shared" si="1961"/>
        <v>0.13588850174216027</v>
      </c>
      <c r="H1874" s="1192">
        <f t="shared" si="1961"/>
        <v>0.6900584795321637</v>
      </c>
      <c r="I1874" s="1193">
        <f t="shared" si="1959"/>
        <v>-3.4681176952065476E-2</v>
      </c>
      <c r="J1874" s="1717"/>
      <c r="K1874" t="s">
        <v>4280</v>
      </c>
    </row>
    <row r="1875" spans="1:11" customFormat="1" hidden="1" x14ac:dyDescent="0.25">
      <c r="A1875" s="3472"/>
      <c r="B1875" s="845" t="s">
        <v>4281</v>
      </c>
      <c r="C1875" s="1184">
        <f t="shared" ref="C1875:H1875" si="1962">C1871/C39</f>
        <v>-0.33804809052333806</v>
      </c>
      <c r="D1875" s="1185">
        <f t="shared" si="1962"/>
        <v>0.76829268292682928</v>
      </c>
      <c r="E1875" s="1186">
        <f t="shared" si="1962"/>
        <v>0.20132560066280034</v>
      </c>
      <c r="F1875" s="1187">
        <f t="shared" si="1962"/>
        <v>0.45754716981132076</v>
      </c>
      <c r="G1875" s="1188">
        <f t="shared" si="1962"/>
        <v>0.25490196078431371</v>
      </c>
      <c r="H1875" s="1192">
        <f t="shared" si="1962"/>
        <v>36.307692307692307</v>
      </c>
      <c r="I1875" s="1193">
        <f t="shared" si="1959"/>
        <v>0.26880386473238521</v>
      </c>
      <c r="J1875" s="1717"/>
      <c r="K1875" t="s">
        <v>4282</v>
      </c>
    </row>
    <row r="1876" spans="1:11" customFormat="1" x14ac:dyDescent="0.25">
      <c r="A1876" s="3472"/>
      <c r="B1876" s="1203" t="s">
        <v>4283</v>
      </c>
      <c r="C1876" s="1204">
        <f>'BNP avec amende'!F725</f>
        <v>-131</v>
      </c>
      <c r="D1876" s="1204">
        <f>BPCE!F575</f>
        <v>-91</v>
      </c>
      <c r="E1876" s="1204">
        <f>SG!F665</f>
        <v>-95</v>
      </c>
      <c r="F1876" s="1204">
        <f>CA!F918</f>
        <v>-82</v>
      </c>
      <c r="G1876" s="1204">
        <f>CM!G455</f>
        <v>-8</v>
      </c>
      <c r="H1876" s="1204">
        <f>SUM(C1876:G1876)</f>
        <v>-407</v>
      </c>
      <c r="I1876" s="1206">
        <f>AVERAGE(C1876:G1876)</f>
        <v>-81.400000000000006</v>
      </c>
      <c r="J1876" s="1719"/>
      <c r="K1876" s="1178" t="s">
        <v>4284</v>
      </c>
    </row>
    <row r="1877" spans="1:11" customFormat="1" x14ac:dyDescent="0.25">
      <c r="A1877" s="3472"/>
      <c r="B1877" s="845" t="s">
        <v>4285</v>
      </c>
      <c r="C1877" s="1184">
        <f t="shared" ref="C1877:H1877" si="1963">C1876/C54</f>
        <v>4.9583648750946251E-2</v>
      </c>
      <c r="D1877" s="1185">
        <f t="shared" si="1963"/>
        <v>4.7569262937794038E-2</v>
      </c>
      <c r="E1877" s="1186">
        <f t="shared" si="1963"/>
        <v>6.8790731354091236E-2</v>
      </c>
      <c r="F1877" s="1187">
        <f t="shared" si="1963"/>
        <v>0.17484008528784648</v>
      </c>
      <c r="G1877" s="1188">
        <f t="shared" si="1963"/>
        <v>5.2770448548812663E-3</v>
      </c>
      <c r="H1877" s="1194">
        <f t="shared" si="1963"/>
        <v>5.1382401211968187E-2</v>
      </c>
      <c r="I1877" s="1193">
        <f t="shared" ref="I1877:I1880" si="1964">AVERAGE(C1877:G1877)</f>
        <v>6.9212154637111861E-2</v>
      </c>
      <c r="J1877" s="1717"/>
      <c r="K1877" t="s">
        <v>4286</v>
      </c>
    </row>
    <row r="1878" spans="1:11" customFormat="1" x14ac:dyDescent="0.25">
      <c r="A1878" s="3472"/>
      <c r="B1878" s="845" t="s">
        <v>4287</v>
      </c>
      <c r="C1878" s="1184">
        <f t="shared" ref="C1878:H1878" si="1965">C1876/C71</f>
        <v>7.4516496018202497E-2</v>
      </c>
      <c r="D1878" s="1185">
        <f t="shared" si="1965"/>
        <v>0.20449438202247192</v>
      </c>
      <c r="E1878" s="1186">
        <f t="shared" si="1965"/>
        <v>9.0562440419447096E-2</v>
      </c>
      <c r="F1878" s="1187">
        <f t="shared" si="1965"/>
        <v>0.12238805970149254</v>
      </c>
      <c r="G1878" s="1188">
        <f t="shared" si="1965"/>
        <v>6.6115702479338845E-2</v>
      </c>
      <c r="H1878" s="1194">
        <f t="shared" si="1965"/>
        <v>0.10066782092505565</v>
      </c>
      <c r="I1878" s="1193">
        <f t="shared" si="1964"/>
        <v>0.11161541612819059</v>
      </c>
      <c r="J1878" s="1717"/>
      <c r="K1878" t="s">
        <v>4288</v>
      </c>
    </row>
    <row r="1879" spans="1:11" customFormat="1" x14ac:dyDescent="0.25">
      <c r="A1879" s="3472"/>
      <c r="B1879" s="845" t="s">
        <v>4289</v>
      </c>
      <c r="C1879" s="1195">
        <v>0.2</v>
      </c>
      <c r="D1879" s="1196">
        <v>0.2</v>
      </c>
      <c r="E1879" s="1197">
        <v>0.2</v>
      </c>
      <c r="F1879" s="1187">
        <v>0.2</v>
      </c>
      <c r="G1879" s="1188">
        <v>0.2</v>
      </c>
      <c r="H1879" s="1190">
        <f>E1879</f>
        <v>0.2</v>
      </c>
      <c r="I1879" s="1191">
        <f t="shared" si="1964"/>
        <v>0.2</v>
      </c>
      <c r="J1879" s="1720"/>
      <c r="K1879" t="s">
        <v>4290</v>
      </c>
    </row>
    <row r="1880" spans="1:11" customFormat="1" x14ac:dyDescent="0.25">
      <c r="A1880" s="3472"/>
      <c r="B1880" s="845" t="s">
        <v>4291</v>
      </c>
      <c r="C1880" s="1184">
        <f>C1876/C1871</f>
        <v>-0.18270571827057183</v>
      </c>
      <c r="D1880" s="1185">
        <f t="shared" ref="D1880:H1880" si="1966">D1876/D1871</f>
        <v>-0.72222222222222221</v>
      </c>
      <c r="E1880" s="1186">
        <f t="shared" si="1966"/>
        <v>-0.39094650205761317</v>
      </c>
      <c r="F1880" s="1187">
        <f t="shared" si="1966"/>
        <v>-0.28178694158075601</v>
      </c>
      <c r="G1880" s="1188">
        <f t="shared" si="1966"/>
        <v>-0.20512820512820512</v>
      </c>
      <c r="H1880" s="1205">
        <f t="shared" si="1966"/>
        <v>-0.28742937853107342</v>
      </c>
      <c r="I1880" s="1191">
        <f t="shared" si="1964"/>
        <v>-0.35655791785187368</v>
      </c>
      <c r="J1880" s="1720"/>
      <c r="K1880" t="s">
        <v>4292</v>
      </c>
    </row>
    <row r="1881" spans="1:11" customFormat="1" x14ac:dyDescent="0.25">
      <c r="A1881" s="3472"/>
      <c r="B1881" s="1203" t="s">
        <v>10</v>
      </c>
      <c r="C1881" s="1204">
        <f>'BNP avec amende'!G725</f>
        <v>6505</v>
      </c>
      <c r="D1881" s="1204">
        <f>BPCE!G575</f>
        <v>499</v>
      </c>
      <c r="E1881" s="1204">
        <f>SG!G665</f>
        <v>2934</v>
      </c>
      <c r="F1881" s="1204">
        <f>CA!G918</f>
        <v>819</v>
      </c>
      <c r="G1881" s="1204">
        <f>CM!H455</f>
        <v>50</v>
      </c>
      <c r="H1881" s="1204">
        <f>SUM(C1881:G1881)</f>
        <v>10807</v>
      </c>
      <c r="I1881" s="1204">
        <f>AVERAGE(C1881:G1881)</f>
        <v>2161.4</v>
      </c>
      <c r="J1881" s="1721"/>
      <c r="K1881" s="27" t="s">
        <v>4293</v>
      </c>
    </row>
    <row r="1882" spans="1:11" customFormat="1" x14ac:dyDescent="0.25">
      <c r="A1882" s="3472"/>
      <c r="B1882" s="845" t="s">
        <v>4294</v>
      </c>
      <c r="C1882" s="1184">
        <f t="shared" ref="C1882:H1882" si="1967">C1881/C80</f>
        <v>3.6218771401368574E-2</v>
      </c>
      <c r="D1882" s="1185">
        <f t="shared" si="1967"/>
        <v>4.83531817168771E-3</v>
      </c>
      <c r="E1882" s="1186">
        <f t="shared" si="1967"/>
        <v>2.1538054968287527E-2</v>
      </c>
      <c r="F1882" s="1187">
        <f t="shared" si="1967"/>
        <v>1.1286121790896688E-2</v>
      </c>
      <c r="G1882" s="1188">
        <f t="shared" si="1967"/>
        <v>6.3914916463204182E-4</v>
      </c>
      <c r="H1882" s="1194">
        <f t="shared" si="1967"/>
        <v>1.896557170484818E-2</v>
      </c>
      <c r="I1882" s="1189">
        <f t="shared" ref="I1882:I1883" si="1968">AVERAGE(C1882:G1882)</f>
        <v>1.4903483099374509E-2</v>
      </c>
      <c r="J1882" s="1716"/>
      <c r="K1882" t="s">
        <v>4295</v>
      </c>
    </row>
    <row r="1883" spans="1:11" customFormat="1" x14ac:dyDescent="0.25">
      <c r="A1883" s="3472"/>
      <c r="B1883" s="845" t="s">
        <v>4296</v>
      </c>
      <c r="C1883" s="1184">
        <f t="shared" ref="C1883:H1883" si="1969">C1881/C97</f>
        <v>5.3037097431716265E-2</v>
      </c>
      <c r="D1883" s="1185">
        <f t="shared" si="1969"/>
        <v>4.7546450690805146E-2</v>
      </c>
      <c r="E1883" s="1186">
        <f t="shared" si="1969"/>
        <v>3.4997316156736444E-2</v>
      </c>
      <c r="F1883" s="1187">
        <f t="shared" si="1969"/>
        <v>2.3729501072028741E-2</v>
      </c>
      <c r="G1883" s="1188">
        <f t="shared" si="1969"/>
        <v>4.0325832728445839E-3</v>
      </c>
      <c r="H1883" s="1194">
        <f t="shared" si="1969"/>
        <v>4.095220411303066E-2</v>
      </c>
      <c r="I1883" s="1189">
        <f t="shared" si="1968"/>
        <v>3.2668589724826239E-2</v>
      </c>
      <c r="J1883" s="1716"/>
      <c r="K1883" t="s">
        <v>4297</v>
      </c>
    </row>
    <row r="1884" spans="1:11" customFormat="1" x14ac:dyDescent="0.25">
      <c r="A1884" s="3472"/>
      <c r="B1884" s="1203" t="s">
        <v>14</v>
      </c>
      <c r="C1884" s="1204">
        <f>'BNP avec amende'!J725</f>
        <v>58</v>
      </c>
      <c r="D1884" s="1204">
        <f>BPCE!J575</f>
        <v>19</v>
      </c>
      <c r="E1884" s="1204">
        <f>SG!J665</f>
        <v>52</v>
      </c>
      <c r="F1884" s="1204">
        <f>CA!J918</f>
        <v>15</v>
      </c>
      <c r="G1884" s="1204">
        <f>CM!K455</f>
        <v>7</v>
      </c>
      <c r="H1884" s="1204">
        <f>SUM(C1884:G1884)</f>
        <v>151</v>
      </c>
      <c r="I1884" s="1221">
        <f>AVERAGE(C1884:G1884)</f>
        <v>30.2</v>
      </c>
      <c r="J1884" s="1722"/>
      <c r="K1884" s="27" t="s">
        <v>4298</v>
      </c>
    </row>
    <row r="1885" spans="1:11" customFormat="1" x14ac:dyDescent="0.25">
      <c r="A1885" s="3472"/>
      <c r="B1885" s="845" t="s">
        <v>4299</v>
      </c>
      <c r="C1885" s="1184">
        <f t="shared" ref="C1885:H1885" si="1970">C1884/C106</f>
        <v>7.0048309178743967E-2</v>
      </c>
      <c r="D1885" s="1185">
        <f t="shared" si="1970"/>
        <v>2.6647966339410939E-2</v>
      </c>
      <c r="E1885" s="1186">
        <f t="shared" si="1970"/>
        <v>6.8062827225130892E-2</v>
      </c>
      <c r="F1885" s="1187">
        <f t="shared" si="1970"/>
        <v>1.5789473684210527E-2</v>
      </c>
      <c r="G1885" s="1188">
        <f t="shared" si="1970"/>
        <v>1.5053763440860216E-2</v>
      </c>
      <c r="H1885" s="1194">
        <f t="shared" si="1970"/>
        <v>4.0591397849462363E-2</v>
      </c>
      <c r="I1885" s="1189">
        <f t="shared" ref="I1885:I1888" si="1971">AVERAGE(C1885:G1885)</f>
        <v>3.9120467973671309E-2</v>
      </c>
      <c r="J1885" s="1716"/>
      <c r="K1885" t="s">
        <v>4300</v>
      </c>
    </row>
    <row r="1886" spans="1:11" customFormat="1" x14ac:dyDescent="0.25">
      <c r="A1886" s="3472"/>
      <c r="B1886" s="845" t="s">
        <v>4301</v>
      </c>
      <c r="C1886" s="1184">
        <f t="shared" ref="C1886:H1886" si="1972">C1884/C123</f>
        <v>8.6567164179104483E-2</v>
      </c>
      <c r="D1886" s="1185">
        <f t="shared" si="1972"/>
        <v>6.4846416382252553E-2</v>
      </c>
      <c r="E1886" s="1186">
        <f t="shared" si="1972"/>
        <v>0.11504424778761062</v>
      </c>
      <c r="F1886" s="1187">
        <f t="shared" si="1972"/>
        <v>4.573170731707317E-2</v>
      </c>
      <c r="G1886" s="1188">
        <f t="shared" si="1972"/>
        <v>6.3063063063063057E-2</v>
      </c>
      <c r="H1886" s="1194">
        <f t="shared" si="1972"/>
        <v>8.1445523193096003E-2</v>
      </c>
      <c r="I1886" s="1189">
        <f t="shared" si="1971"/>
        <v>7.5050519745820776E-2</v>
      </c>
      <c r="J1886" s="1716"/>
      <c r="K1886" t="s">
        <v>4302</v>
      </c>
    </row>
    <row r="1887" spans="1:11" customFormat="1" x14ac:dyDescent="0.25">
      <c r="A1887" s="3472"/>
      <c r="B1887" s="845" t="s">
        <v>4303</v>
      </c>
      <c r="C1887" s="1184">
        <f t="shared" ref="C1887:H1887" si="1973">C1884/C111</f>
        <v>0.28999999999999998</v>
      </c>
      <c r="D1887" s="1185">
        <f t="shared" si="1973"/>
        <v>0.23456790123456789</v>
      </c>
      <c r="E1887" s="1186">
        <f t="shared" si="1973"/>
        <v>0.38235294117647056</v>
      </c>
      <c r="F1887" s="1187">
        <f t="shared" si="1973"/>
        <v>9.4339622641509441E-2</v>
      </c>
      <c r="G1887" s="1188">
        <f t="shared" si="1973"/>
        <v>0.1076923076923077</v>
      </c>
      <c r="H1887" s="1194">
        <f t="shared" si="1973"/>
        <v>0.23556942277691106</v>
      </c>
      <c r="I1887" s="1189">
        <f t="shared" si="1971"/>
        <v>0.22179055454897112</v>
      </c>
      <c r="J1887" s="1716"/>
      <c r="K1887" t="s">
        <v>4304</v>
      </c>
    </row>
    <row r="1888" spans="1:11" customFormat="1" hidden="1" x14ac:dyDescent="0.25">
      <c r="A1888" s="3472"/>
      <c r="B1888" s="845" t="s">
        <v>4305</v>
      </c>
      <c r="C1888" s="1184">
        <f t="shared" ref="C1888:H1888" si="1974">C1884/C117</f>
        <v>0.62365591397849462</v>
      </c>
      <c r="D1888" s="1185">
        <f t="shared" si="1974"/>
        <v>0.40425531914893614</v>
      </c>
      <c r="E1888" s="1186">
        <f t="shared" si="1974"/>
        <v>0.49523809523809526</v>
      </c>
      <c r="F1888" s="1187">
        <f t="shared" si="1974"/>
        <v>0.15151515151515152</v>
      </c>
      <c r="G1888" s="1188">
        <f t="shared" si="1974"/>
        <v>0.14893617021276595</v>
      </c>
      <c r="H1888" s="1205">
        <f t="shared" si="1974"/>
        <v>0.38618925831202044</v>
      </c>
      <c r="I1888" s="1193">
        <f t="shared" si="1971"/>
        <v>0.36472013001868869</v>
      </c>
      <c r="J1888" s="1717"/>
      <c r="K1888" t="s">
        <v>4306</v>
      </c>
    </row>
    <row r="1889" spans="1:11" customFormat="1" x14ac:dyDescent="0.25">
      <c r="A1889" s="3472"/>
      <c r="B1889" s="1203" t="s">
        <v>4307</v>
      </c>
      <c r="C1889" s="1206">
        <f>C1866/C1881</f>
        <v>0.36372021521906228</v>
      </c>
      <c r="D1889" s="1206">
        <f t="shared" ref="D1889:E1889" si="1975">D1866/D1881</f>
        <v>0.52104208416833664</v>
      </c>
      <c r="E1889" s="1206">
        <f t="shared" si="1975"/>
        <v>0.4948875255623722</v>
      </c>
      <c r="F1889" s="1206">
        <f>F1866/F1881</f>
        <v>0.79487179487179482</v>
      </c>
      <c r="G1889" s="1206">
        <f t="shared" ref="G1889" si="1976">G1866/G1881</f>
        <v>0.86</v>
      </c>
      <c r="H1889" s="1206">
        <f>H1866/H1881</f>
        <v>0.44156565189229202</v>
      </c>
      <c r="I1889" s="1206">
        <f>AVERAGE(C1889:G1889)</f>
        <v>0.60690432396431315</v>
      </c>
      <c r="J1889" s="1718"/>
      <c r="K1889" s="27" t="s">
        <v>4308</v>
      </c>
    </row>
    <row r="1890" spans="1:11" customFormat="1" x14ac:dyDescent="0.25">
      <c r="A1890" s="3472"/>
      <c r="B1890" s="845" t="s">
        <v>4223</v>
      </c>
      <c r="C1890" s="1207">
        <f t="shared" ref="C1890:H1890" si="1977">C1889/C132</f>
        <v>1.667821737489513</v>
      </c>
      <c r="D1890" s="1208">
        <f t="shared" si="1977"/>
        <v>2.3120360340580546</v>
      </c>
      <c r="E1890" s="1209">
        <f t="shared" si="1977"/>
        <v>2.8610770395199503</v>
      </c>
      <c r="F1890" s="1210">
        <f t="shared" si="1977"/>
        <v>3.6385202509595369</v>
      </c>
      <c r="G1890" s="1211">
        <f t="shared" si="1977"/>
        <v>4.3655142430731297</v>
      </c>
      <c r="H1890" s="1177">
        <f t="shared" si="1977"/>
        <v>2.1459235057190464</v>
      </c>
      <c r="I1890" s="1198">
        <f>AVERAGE(C1890:G1890)</f>
        <v>2.9689938610200373</v>
      </c>
      <c r="J1890" s="1723"/>
      <c r="K1890" t="s">
        <v>4309</v>
      </c>
    </row>
    <row r="1891" spans="1:11" customFormat="1" x14ac:dyDescent="0.25">
      <c r="A1891" s="3472"/>
      <c r="B1891" s="845" t="s">
        <v>4224</v>
      </c>
      <c r="C1891" s="1207">
        <f t="shared" ref="C1891:H1891" si="1978">C1889/C135</f>
        <v>1.7377696387603905</v>
      </c>
      <c r="D1891" s="1208">
        <f t="shared" si="1978"/>
        <v>1.4068270319904022</v>
      </c>
      <c r="E1891" s="1209">
        <f t="shared" si="1978"/>
        <v>3.2272009727381357</v>
      </c>
      <c r="F1891" s="1210">
        <f t="shared" si="1978"/>
        <v>3.3189215011136133</v>
      </c>
      <c r="G1891" s="1211">
        <f t="shared" si="1978"/>
        <v>4.4916343723673124</v>
      </c>
      <c r="H1891" s="1177">
        <f t="shared" si="1978"/>
        <v>2.1963675608778344</v>
      </c>
      <c r="I1891" s="1198">
        <f t="shared" ref="I1891:I1892" si="1979">AVERAGE(C1891:G1891)</f>
        <v>2.8364707033939709</v>
      </c>
      <c r="J1891" s="1723"/>
      <c r="K1891" t="s">
        <v>4310</v>
      </c>
    </row>
    <row r="1892" spans="1:11" customFormat="1" x14ac:dyDescent="0.25">
      <c r="A1892" s="3472"/>
      <c r="B1892" s="845" t="s">
        <v>4311</v>
      </c>
      <c r="C1892" s="1207">
        <f t="shared" ref="C1892:H1892" si="1980">C1889/C152</f>
        <v>1.9360791145793244</v>
      </c>
      <c r="D1892" s="1208">
        <f t="shared" si="1980"/>
        <v>1.3767055068220273</v>
      </c>
      <c r="E1892" s="1209">
        <f t="shared" si="1980"/>
        <v>3.7324716766084842</v>
      </c>
      <c r="F1892" s="1210">
        <f t="shared" si="1980"/>
        <v>3.6374450662366811</v>
      </c>
      <c r="G1892" s="1211">
        <f t="shared" si="1980"/>
        <v>5.2432258064516128</v>
      </c>
      <c r="H1892" s="1177">
        <f t="shared" si="1980"/>
        <v>2.4688184350940077</v>
      </c>
      <c r="I1892" s="1198">
        <f t="shared" si="1979"/>
        <v>3.1851854341396262</v>
      </c>
      <c r="J1892" s="1723"/>
      <c r="K1892" t="s">
        <v>4312</v>
      </c>
    </row>
    <row r="1893" spans="1:11" customFormat="1" x14ac:dyDescent="0.25">
      <c r="A1893" s="3472"/>
      <c r="B1893" s="1203" t="s">
        <v>4313</v>
      </c>
      <c r="C1893" s="1206">
        <f>C1871/C1881</f>
        <v>0.11022290545734051</v>
      </c>
      <c r="D1893" s="1206">
        <f t="shared" ref="D1893:E1893" si="1981">D1871/D1881</f>
        <v>0.25250501002004005</v>
      </c>
      <c r="E1893" s="1206">
        <f t="shared" si="1981"/>
        <v>8.2822085889570546E-2</v>
      </c>
      <c r="F1893" s="1206">
        <f>F1871/F1881</f>
        <v>0.35531135531135533</v>
      </c>
      <c r="G1893" s="1206">
        <f t="shared" ref="G1893" si="1982">G1871/G1881</f>
        <v>0.78</v>
      </c>
      <c r="H1893" s="1206">
        <f>H1871/H1881</f>
        <v>0.13102618673082261</v>
      </c>
      <c r="I1893" s="1206">
        <f>AVERAGE(C1893:G1893)</f>
        <v>0.31617227133566128</v>
      </c>
      <c r="J1893" s="1718"/>
      <c r="K1893" s="27" t="s">
        <v>4314</v>
      </c>
    </row>
    <row r="1894" spans="1:11" s="1" customFormat="1" x14ac:dyDescent="0.25">
      <c r="A1894" s="3472"/>
      <c r="B1894" s="845" t="s">
        <v>4223</v>
      </c>
      <c r="C1894" s="1207">
        <f t="shared" ref="C1894:H1894" si="1983">C1893/C158</f>
        <v>7.2223146621140923</v>
      </c>
      <c r="D1894" s="1208">
        <f t="shared" si="1983"/>
        <v>4.3980193297988377</v>
      </c>
      <c r="E1894" s="1209">
        <f t="shared" si="1983"/>
        <v>2.5782348784782583</v>
      </c>
      <c r="F1894" s="1210">
        <f t="shared" si="1983"/>
        <v>9.8978422728902569</v>
      </c>
      <c r="G1894" s="1211">
        <f t="shared" si="1983"/>
        <v>8.9052276707530655</v>
      </c>
      <c r="H1894" s="1177">
        <f t="shared" si="1983"/>
        <v>3.3184409873919201</v>
      </c>
      <c r="I1894" s="1198">
        <f t="shared" ref="I1894:I1896" si="1984">AVERAGE(C1894:G1894)</f>
        <v>6.6003277628069013</v>
      </c>
      <c r="J1894" s="1723"/>
      <c r="K1894" t="s">
        <v>4315</v>
      </c>
    </row>
    <row r="1895" spans="1:11" s="1" customFormat="1" x14ac:dyDescent="0.25">
      <c r="A1895" s="3472"/>
      <c r="B1895" s="845" t="s">
        <v>4224</v>
      </c>
      <c r="C1895" s="1207">
        <f t="shared" ref="C1895:H1895" si="1985">C1893/C175</f>
        <v>3.3487340486358224</v>
      </c>
      <c r="D1895" s="1208">
        <f t="shared" si="1985"/>
        <v>1.9717560120240476</v>
      </c>
      <c r="E1895" s="1209">
        <f t="shared" si="1985"/>
        <v>1.7315185961476673</v>
      </c>
      <c r="F1895" s="1210">
        <f t="shared" si="1985"/>
        <v>5.0033521490069841</v>
      </c>
      <c r="G1895" s="1211">
        <f t="shared" si="1985"/>
        <v>14.833159509202455</v>
      </c>
      <c r="H1895" s="1177">
        <f t="shared" si="1985"/>
        <v>2.7674798699341259</v>
      </c>
      <c r="I1895" s="1198">
        <f t="shared" si="1984"/>
        <v>5.377704063003395</v>
      </c>
      <c r="J1895" s="1723"/>
      <c r="K1895" t="s">
        <v>4316</v>
      </c>
    </row>
    <row r="1896" spans="1:11" s="1" customFormat="1" x14ac:dyDescent="0.25">
      <c r="A1896" s="3472"/>
      <c r="B1896" s="845" t="s">
        <v>4311</v>
      </c>
      <c r="C1896" s="1207">
        <f t="shared" ref="C1896:H1896" si="1986">C1893/C178</f>
        <v>2.3317334371973266</v>
      </c>
      <c r="D1896" s="1208">
        <f t="shared" si="1986"/>
        <v>1.8820580349888967</v>
      </c>
      <c r="E1896" s="1209">
        <f t="shared" si="1986"/>
        <v>2.4382970258089443</v>
      </c>
      <c r="F1896" s="1210">
        <f t="shared" si="1986"/>
        <v>6.0281109366823653</v>
      </c>
      <c r="G1896" s="1211">
        <f t="shared" si="1986"/>
        <v>19.386739726027397</v>
      </c>
      <c r="H1896" s="1177">
        <f t="shared" si="1986"/>
        <v>2.7721662807419061</v>
      </c>
      <c r="I1896" s="1198">
        <f t="shared" si="1984"/>
        <v>6.4133878321409865</v>
      </c>
      <c r="J1896" s="1723"/>
      <c r="K1896" t="s">
        <v>4317</v>
      </c>
    </row>
    <row r="1897" spans="1:11" customFormat="1" x14ac:dyDescent="0.25">
      <c r="A1897" s="3472"/>
      <c r="B1897" s="1203" t="s">
        <v>4318</v>
      </c>
      <c r="C1897" s="1206">
        <f>C1871/C1866</f>
        <v>0.30304311073541845</v>
      </c>
      <c r="D1897" s="1206">
        <f t="shared" ref="D1897:E1897" si="1987">D1871/D1866</f>
        <v>0.48461538461538461</v>
      </c>
      <c r="E1897" s="1206">
        <f t="shared" si="1987"/>
        <v>0.16735537190082644</v>
      </c>
      <c r="F1897" s="1206">
        <f>F1871/F1866</f>
        <v>0.44700460829493088</v>
      </c>
      <c r="G1897" s="1206">
        <f t="shared" ref="G1897" si="1988">G1871/G1866</f>
        <v>0.90697674418604646</v>
      </c>
      <c r="H1897" s="1206">
        <f>H1871/H1866</f>
        <v>0.29673093042749371</v>
      </c>
      <c r="I1897" s="1206">
        <f>AVERAGE(C1897:G1897)</f>
        <v>0.46179904394652133</v>
      </c>
      <c r="J1897" s="1718"/>
      <c r="K1897" s="27" t="s">
        <v>4319</v>
      </c>
    </row>
    <row r="1898" spans="1:11" customFormat="1" x14ac:dyDescent="0.25">
      <c r="A1898" s="3472"/>
      <c r="B1898" s="1181" t="s">
        <v>4223</v>
      </c>
      <c r="C1898" s="1207">
        <f t="shared" ref="C1898:H1898" si="1989">C1897/C210</f>
        <v>4.3303876546095843</v>
      </c>
      <c r="D1898" s="1208">
        <f t="shared" si="1989"/>
        <v>1.902227848101266</v>
      </c>
      <c r="E1898" s="1209">
        <f t="shared" si="1989"/>
        <v>0.90114136839560643</v>
      </c>
      <c r="F1898" s="1210">
        <f t="shared" si="1989"/>
        <v>2.7202933033779422</v>
      </c>
      <c r="G1898" s="1211">
        <f t="shared" si="1989"/>
        <v>2.0399034741172155</v>
      </c>
      <c r="H1898" s="1177">
        <f t="shared" si="1989"/>
        <v>1.546392953219454</v>
      </c>
      <c r="I1898" s="1198">
        <f t="shared" ref="I1898:I1900" si="1990">AVERAGE(C1898:G1898)</f>
        <v>2.3787907297203228</v>
      </c>
      <c r="J1898" s="1723"/>
      <c r="K1898" t="s">
        <v>4320</v>
      </c>
    </row>
    <row r="1899" spans="1:11" customFormat="1" x14ac:dyDescent="0.25">
      <c r="A1899" s="3472"/>
      <c r="B1899" s="1181" t="s">
        <v>4224</v>
      </c>
      <c r="C1899" s="1207">
        <f t="shared" ref="C1899:H1899" si="1991">C1897/C227</f>
        <v>1.927029897371545</v>
      </c>
      <c r="D1899" s="1208">
        <f t="shared" si="1991"/>
        <v>1.4015625</v>
      </c>
      <c r="E1899" s="1209">
        <f t="shared" si="1991"/>
        <v>0.53653881824364713</v>
      </c>
      <c r="F1899" s="1210">
        <f t="shared" si="1991"/>
        <v>1.5075234974157075</v>
      </c>
      <c r="G1899" s="1211">
        <f t="shared" si="1991"/>
        <v>3.3023969182479669</v>
      </c>
      <c r="H1899" s="1177">
        <f t="shared" si="1991"/>
        <v>1.2600258350328359</v>
      </c>
      <c r="I1899" s="1198">
        <f t="shared" si="1990"/>
        <v>1.7350103262557734</v>
      </c>
      <c r="J1899" s="1723"/>
      <c r="K1899" t="s">
        <v>4321</v>
      </c>
    </row>
    <row r="1900" spans="1:11" customFormat="1" x14ac:dyDescent="0.25">
      <c r="A1900" s="3472"/>
      <c r="B1900" s="1181" t="s">
        <v>4311</v>
      </c>
      <c r="C1900" s="1207">
        <f t="shared" ref="C1900:H1900" si="1992">C1897/C230</f>
        <v>1.2043585510729353</v>
      </c>
      <c r="D1900" s="1208">
        <f t="shared" si="1992"/>
        <v>1.3670738045738047</v>
      </c>
      <c r="E1900" s="1209">
        <f t="shared" si="1992"/>
        <v>0.65326604916785513</v>
      </c>
      <c r="F1900" s="1210">
        <f t="shared" si="1992"/>
        <v>1.6572376563528639</v>
      </c>
      <c r="G1900" s="1211">
        <f t="shared" si="1992"/>
        <v>3.6974832749283206</v>
      </c>
      <c r="H1900" s="1177">
        <f t="shared" si="1992"/>
        <v>1.1228716706485335</v>
      </c>
      <c r="I1900" s="1198">
        <f t="shared" si="1990"/>
        <v>1.7158838672191561</v>
      </c>
      <c r="J1900" s="1723"/>
      <c r="K1900" t="s">
        <v>4322</v>
      </c>
    </row>
    <row r="1901" spans="1:11" customFormat="1" x14ac:dyDescent="0.25">
      <c r="A1901" s="3472"/>
      <c r="B1901" s="1203" t="s">
        <v>4323</v>
      </c>
      <c r="C1901" s="1206">
        <f>C1876/C1866</f>
        <v>-5.536770921386306E-2</v>
      </c>
      <c r="D1901" s="1206">
        <f t="shared" ref="D1901:E1901" si="1993">D1876/D1866</f>
        <v>-0.35</v>
      </c>
      <c r="E1901" s="1206">
        <f t="shared" si="1993"/>
        <v>-6.5426997245179058E-2</v>
      </c>
      <c r="F1901" s="1206">
        <f>F1876/F1866</f>
        <v>-0.1259600614439324</v>
      </c>
      <c r="G1901" s="1206">
        <f t="shared" ref="G1901" si="1994">G1876/G1866</f>
        <v>-0.18604651162790697</v>
      </c>
      <c r="H1901" s="1206">
        <f>H1876/H1866</f>
        <v>-8.5289186923721713E-2</v>
      </c>
      <c r="I1901" s="1206">
        <f>AVERAGE(C1901:G1901)</f>
        <v>-0.15656025590617631</v>
      </c>
      <c r="J1901" s="1718"/>
      <c r="K1901" s="27" t="s">
        <v>4324</v>
      </c>
    </row>
    <row r="1902" spans="1:11" customFormat="1" x14ac:dyDescent="0.25">
      <c r="A1902" s="3472"/>
      <c r="B1902" s="1181" t="s">
        <v>4223</v>
      </c>
      <c r="C1902" s="1207">
        <f t="shared" ref="C1902:H1902" si="1995">C1901/C236</f>
        <v>0.82083362395480264</v>
      </c>
      <c r="D1902" s="1208">
        <f t="shared" si="1995"/>
        <v>4.2550705697856763</v>
      </c>
      <c r="E1902" s="1209">
        <f t="shared" si="1995"/>
        <v>1.1163333353281348</v>
      </c>
      <c r="F1902" s="1210">
        <f t="shared" si="1995"/>
        <v>4.2576649340525812</v>
      </c>
      <c r="G1902" s="1211">
        <f t="shared" si="1995"/>
        <v>1.8912683315947718</v>
      </c>
      <c r="H1902" s="1177">
        <f t="shared" si="1995"/>
        <v>1.2625082369877816</v>
      </c>
      <c r="I1902" s="1198">
        <f t="shared" ref="I1902:I1904" si="1996">AVERAGE(C1902:G1902)</f>
        <v>2.4682341589431931</v>
      </c>
      <c r="J1902" s="1723"/>
      <c r="K1902" t="s">
        <v>4325</v>
      </c>
    </row>
    <row r="1903" spans="1:11" customFormat="1" x14ac:dyDescent="0.25">
      <c r="A1903" s="3472"/>
      <c r="B1903" s="1181" t="s">
        <v>4224</v>
      </c>
      <c r="C1903" s="1207">
        <f t="shared" ref="C1903:H1903" si="1997">C1901/C253</f>
        <v>0.80850083232598324</v>
      </c>
      <c r="D1903" s="1208">
        <f t="shared" si="1997"/>
        <v>3.0571910112359548</v>
      </c>
      <c r="E1903" s="1209">
        <f t="shared" si="1997"/>
        <v>0.80183934850717054</v>
      </c>
      <c r="F1903" s="1210">
        <f t="shared" si="1997"/>
        <v>1.5540087580530526</v>
      </c>
      <c r="G1903" s="1211">
        <f t="shared" si="1997"/>
        <v>3.6502018066500095</v>
      </c>
      <c r="H1903" s="1177">
        <f t="shared" si="1997"/>
        <v>1.1192017123549671</v>
      </c>
      <c r="I1903" s="1198">
        <f t="shared" si="1996"/>
        <v>1.974348351354434</v>
      </c>
      <c r="J1903" s="1723"/>
      <c r="K1903" t="s">
        <v>4326</v>
      </c>
    </row>
    <row r="1904" spans="1:11" customFormat="1" x14ac:dyDescent="0.25">
      <c r="A1904" s="3472"/>
      <c r="B1904" s="1181" t="s">
        <v>4311</v>
      </c>
      <c r="C1904" s="1207">
        <f t="shared" ref="C1904:H1904" si="1998">C1901/C256</f>
        <v>0.76135969419373373</v>
      </c>
      <c r="D1904" s="1208">
        <f t="shared" si="1998"/>
        <v>2.7701421800947865</v>
      </c>
      <c r="E1904" s="1209">
        <f t="shared" si="1998"/>
        <v>0.78851201628165735</v>
      </c>
      <c r="F1904" s="1210">
        <f t="shared" si="1998"/>
        <v>1.469836112676679</v>
      </c>
      <c r="G1904" s="1211">
        <f t="shared" si="1998"/>
        <v>3.3760635280771414</v>
      </c>
      <c r="H1904" s="1177">
        <f t="shared" si="1998"/>
        <v>1.0472706439104846</v>
      </c>
      <c r="I1904" s="1198">
        <f t="shared" si="1996"/>
        <v>1.8331827062647996</v>
      </c>
      <c r="J1904" s="1723"/>
      <c r="K1904" t="s">
        <v>4327</v>
      </c>
    </row>
    <row r="1905" spans="1:11" customFormat="1" x14ac:dyDescent="0.25">
      <c r="A1905" s="3472"/>
      <c r="B1905" s="1203" t="s">
        <v>4328</v>
      </c>
      <c r="C1905" s="1212">
        <f>C1881/C1884</f>
        <v>112.15517241379311</v>
      </c>
      <c r="D1905" s="1212">
        <f t="shared" ref="D1905:E1905" si="1999">D1881/D1884</f>
        <v>26.263157894736842</v>
      </c>
      <c r="E1905" s="1212">
        <f t="shared" si="1999"/>
        <v>56.42307692307692</v>
      </c>
      <c r="F1905" s="1212">
        <f>F1881/F1884</f>
        <v>54.6</v>
      </c>
      <c r="G1905" s="1212">
        <f t="shared" ref="G1905" si="2000">G1881/G1884</f>
        <v>7.1428571428571432</v>
      </c>
      <c r="H1905" s="1212">
        <f>H1881/H1884</f>
        <v>71.569536423841058</v>
      </c>
      <c r="I1905" s="1212">
        <f>AVERAGE(C1905:G1905)</f>
        <v>51.316852874892803</v>
      </c>
      <c r="J1905" s="1724"/>
      <c r="K1905" s="27" t="s">
        <v>4329</v>
      </c>
    </row>
    <row r="1906" spans="1:11" customFormat="1" x14ac:dyDescent="0.25">
      <c r="A1906" s="3472"/>
      <c r="B1906" s="1181" t="s">
        <v>4223</v>
      </c>
      <c r="C1906" s="1207">
        <f t="shared" ref="C1906:H1906" si="2001">C1905/C262</f>
        <v>0.51705418483333065</v>
      </c>
      <c r="D1906" s="1208">
        <f t="shared" si="2001"/>
        <v>0.18145167665333356</v>
      </c>
      <c r="E1906" s="1209">
        <f t="shared" si="2001"/>
        <v>0.3164437306879167</v>
      </c>
      <c r="F1906" s="1210">
        <f t="shared" si="2001"/>
        <v>0.71478771342345693</v>
      </c>
      <c r="G1906" s="1211">
        <f t="shared" si="2001"/>
        <v>4.2457765936271347E-2</v>
      </c>
      <c r="H1906" s="1177">
        <f t="shared" si="2001"/>
        <v>0.46723130292738563</v>
      </c>
      <c r="I1906" s="1198">
        <f t="shared" ref="I1906:I1908" si="2002">AVERAGE(C1906:G1906)</f>
        <v>0.35443901430686175</v>
      </c>
      <c r="J1906" s="1723"/>
      <c r="K1906" t="s">
        <v>4330</v>
      </c>
    </row>
    <row r="1907" spans="1:11" customFormat="1" x14ac:dyDescent="0.25">
      <c r="A1907" s="3472"/>
      <c r="B1907" s="1181" t="s">
        <v>4224</v>
      </c>
      <c r="C1907" s="1207">
        <f t="shared" ref="C1907:H1907" si="2003">C1905/C279</f>
        <v>0.61266991860775699</v>
      </c>
      <c r="D1907" s="1208">
        <f t="shared" si="2003"/>
        <v>0.73321631854767932</v>
      </c>
      <c r="E1907" s="1209">
        <f t="shared" si="2003"/>
        <v>0.30420744043932446</v>
      </c>
      <c r="F1907" s="1210">
        <f t="shared" si="2003"/>
        <v>0.51888509010836192</v>
      </c>
      <c r="G1907" s="1211">
        <f t="shared" si="2003"/>
        <v>6.3945249040821259E-2</v>
      </c>
      <c r="H1907" s="1177">
        <f t="shared" si="2003"/>
        <v>0.50281712864608508</v>
      </c>
      <c r="I1907" s="1198">
        <f t="shared" si="2002"/>
        <v>0.44658480334878875</v>
      </c>
      <c r="J1907" s="1723"/>
      <c r="K1907" t="s">
        <v>4331</v>
      </c>
    </row>
    <row r="1908" spans="1:11" customFormat="1" x14ac:dyDescent="0.25">
      <c r="A1908" s="3472"/>
      <c r="B1908" s="1181" t="s">
        <v>4311</v>
      </c>
      <c r="C1908" s="1207">
        <f t="shared" ref="C1908:H1908" si="2004">C1905/C282</f>
        <v>0.55869561244814792</v>
      </c>
      <c r="D1908" s="1208">
        <f t="shared" si="2004"/>
        <v>0.63091098851945726</v>
      </c>
      <c r="E1908" s="1209">
        <f t="shared" si="2004"/>
        <v>0.22572659527640029</v>
      </c>
      <c r="F1908" s="1210">
        <f t="shared" si="2004"/>
        <v>0.31079151229370161</v>
      </c>
      <c r="G1908" s="1211">
        <f t="shared" si="2004"/>
        <v>3.6218190980095745E-2</v>
      </c>
      <c r="H1908" s="1177">
        <f t="shared" si="2004"/>
        <v>0.39295619636582191</v>
      </c>
      <c r="I1908" s="1198">
        <f t="shared" si="2002"/>
        <v>0.35246857990356062</v>
      </c>
      <c r="J1908" s="1723"/>
      <c r="K1908" t="s">
        <v>4332</v>
      </c>
    </row>
    <row r="1909" spans="1:11" customFormat="1" x14ac:dyDescent="0.25">
      <c r="A1909" s="3472"/>
      <c r="B1909" s="1203" t="s">
        <v>4333</v>
      </c>
      <c r="C1909" s="1213">
        <f>C1866/C1884</f>
        <v>40.793103448275865</v>
      </c>
      <c r="D1909" s="1213">
        <f t="shared" ref="D1909:E1909" si="2005">D1866/D1884</f>
        <v>13.684210526315789</v>
      </c>
      <c r="E1909" s="1213">
        <f t="shared" si="2005"/>
        <v>27.923076923076923</v>
      </c>
      <c r="F1909" s="1213">
        <f>F1866/F1884</f>
        <v>43.4</v>
      </c>
      <c r="G1909" s="1213">
        <f t="shared" ref="G1909" si="2006">G1866/G1884</f>
        <v>6.1428571428571432</v>
      </c>
      <c r="H1909" s="1213">
        <f>H1866/H1884</f>
        <v>31.602649006622517</v>
      </c>
      <c r="I1909" s="1213">
        <f>AVERAGE(C1909:G1909)</f>
        <v>26.38864960810514</v>
      </c>
      <c r="J1909" s="1725"/>
      <c r="K1909" s="27" t="s">
        <v>4334</v>
      </c>
    </row>
    <row r="1910" spans="1:11" customFormat="1" x14ac:dyDescent="0.25">
      <c r="A1910" s="3472"/>
      <c r="B1910" s="1181" t="s">
        <v>4223</v>
      </c>
      <c r="C1910" s="1207">
        <f t="shared" ref="C1910:H1910" si="2007">C1909/C288</f>
        <v>0.86235420892494941</v>
      </c>
      <c r="D1910" s="1208">
        <f t="shared" si="2007"/>
        <v>0.41952281486275772</v>
      </c>
      <c r="E1910" s="1209">
        <f t="shared" si="2007"/>
        <v>0.90536989217123331</v>
      </c>
      <c r="F1910" s="1210">
        <f t="shared" si="2007"/>
        <v>2.60076957042831</v>
      </c>
      <c r="G1910" s="1211">
        <f t="shared" si="2007"/>
        <v>0.18534998192385774</v>
      </c>
      <c r="H1910" s="1177">
        <f t="shared" si="2007"/>
        <v>1.0026426355596132</v>
      </c>
      <c r="I1910" s="1198">
        <f t="shared" ref="I1910:I1920" si="2008">AVERAGE(C1910:G1910)</f>
        <v>0.99467329366222157</v>
      </c>
      <c r="J1910" s="1723"/>
      <c r="K1910" t="s">
        <v>4335</v>
      </c>
    </row>
    <row r="1911" spans="1:11" customFormat="1" x14ac:dyDescent="0.25">
      <c r="A1911" s="3472"/>
      <c r="B1911" s="1181" t="s">
        <v>4224</v>
      </c>
      <c r="C1911" s="1207">
        <f t="shared" ref="C1911:H1911" si="2009">C1909/C305</f>
        <v>1.0646791831383595</v>
      </c>
      <c r="D1911" s="1208">
        <f t="shared" si="2009"/>
        <v>1.0315085372293611</v>
      </c>
      <c r="E1911" s="1209">
        <f t="shared" si="2009"/>
        <v>0.98173854769996649</v>
      </c>
      <c r="F1911" s="1210">
        <f t="shared" si="2009"/>
        <v>1.7221388821679167</v>
      </c>
      <c r="G1911" s="1211">
        <f t="shared" si="2009"/>
        <v>0.2872186785413407</v>
      </c>
      <c r="H1911" s="1177">
        <f t="shared" si="2009"/>
        <v>1.1043712304119981</v>
      </c>
      <c r="I1911" s="1198">
        <f t="shared" si="2008"/>
        <v>1.0174567657553888</v>
      </c>
      <c r="J1911" s="1723"/>
      <c r="K1911" t="s">
        <v>4336</v>
      </c>
    </row>
    <row r="1912" spans="1:11" customFormat="1" x14ac:dyDescent="0.25">
      <c r="A1912" s="3472"/>
      <c r="B1912" s="1181" t="s">
        <v>4311</v>
      </c>
      <c r="C1912" s="1207">
        <f t="shared" ref="C1912:H1912" si="2010">C1909/C308</f>
        <v>1.0816789066679637</v>
      </c>
      <c r="D1912" s="1208">
        <f t="shared" si="2010"/>
        <v>0.86857863220926568</v>
      </c>
      <c r="E1912" s="1209">
        <f t="shared" si="2010"/>
        <v>0.84251812352643074</v>
      </c>
      <c r="F1912" s="1210">
        <f t="shared" si="2010"/>
        <v>1.1304870530209616</v>
      </c>
      <c r="G1912" s="1211">
        <f t="shared" si="2010"/>
        <v>0.18990015360983103</v>
      </c>
      <c r="H1912" s="1177">
        <f t="shared" si="2010"/>
        <v>0.97013750177236213</v>
      </c>
      <c r="I1912" s="1198">
        <f t="shared" si="2008"/>
        <v>0.8226325738068907</v>
      </c>
      <c r="J1912" s="1723"/>
      <c r="K1912" t="s">
        <v>4337</v>
      </c>
    </row>
    <row r="1913" spans="1:11" s="325" customFormat="1" x14ac:dyDescent="0.25">
      <c r="A1913" s="3472"/>
      <c r="B1913" s="1203" t="s">
        <v>4338</v>
      </c>
      <c r="C1913" s="1206">
        <f>C1871/C1884</f>
        <v>12.362068965517242</v>
      </c>
      <c r="D1913" s="1206">
        <f t="shared" ref="D1913:H1913" si="2011">D1871/D1884</f>
        <v>6.6315789473684212</v>
      </c>
      <c r="E1913" s="1206">
        <f t="shared" si="2011"/>
        <v>4.6730769230769234</v>
      </c>
      <c r="F1913" s="1206">
        <f t="shared" si="2011"/>
        <v>19.399999999999999</v>
      </c>
      <c r="G1913" s="1206">
        <f t="shared" si="2011"/>
        <v>5.5714285714285712</v>
      </c>
      <c r="H1913" s="1206">
        <f t="shared" si="2011"/>
        <v>9.3774834437086092</v>
      </c>
      <c r="I1913" s="1206">
        <f t="shared" si="2008"/>
        <v>9.7276306814782316</v>
      </c>
      <c r="J1913" s="1718"/>
      <c r="K1913" s="1220" t="s">
        <v>4339</v>
      </c>
    </row>
    <row r="1914" spans="1:11" s="325" customFormat="1" x14ac:dyDescent="0.25">
      <c r="A1914" s="3472"/>
      <c r="B1914" s="1182" t="s">
        <v>4223</v>
      </c>
      <c r="C1914" s="1207">
        <f t="shared" ref="C1914:H1914" si="2012">C1913/C314</f>
        <v>3.7343280202292144</v>
      </c>
      <c r="D1914" s="1208">
        <f t="shared" si="2012"/>
        <v>0.79802798134576958</v>
      </c>
      <c r="E1914" s="1209">
        <f t="shared" si="2012"/>
        <v>0.81586626353536784</v>
      </c>
      <c r="F1914" s="1210">
        <f t="shared" si="2012"/>
        <v>7.0748560460652588</v>
      </c>
      <c r="G1914" s="1214">
        <f t="shared" si="2012"/>
        <v>0.3780960720540405</v>
      </c>
      <c r="H1914" s="1199">
        <f t="shared" si="2012"/>
        <v>1.5504795062267669</v>
      </c>
      <c r="I1914" s="1198">
        <f t="shared" si="2008"/>
        <v>2.56023487664593</v>
      </c>
      <c r="J1914" s="1723"/>
      <c r="K1914" s="325" t="s">
        <v>4340</v>
      </c>
    </row>
    <row r="1915" spans="1:11" x14ac:dyDescent="0.25">
      <c r="A1915" s="3472"/>
      <c r="B1915" s="1182" t="s">
        <v>4224</v>
      </c>
      <c r="C1915" s="1207">
        <f t="shared" ref="C1915:H1915" si="2013">C1913/C331</f>
        <v>2.0516686170167331</v>
      </c>
      <c r="D1915" s="1208">
        <f t="shared" si="2013"/>
        <v>1.4457236842105263</v>
      </c>
      <c r="E1915" s="1209">
        <f t="shared" si="2013"/>
        <v>0.52674084020717449</v>
      </c>
      <c r="F1915" s="1210">
        <f t="shared" si="2013"/>
        <v>2.5961648306813543</v>
      </c>
      <c r="G1915" s="1214">
        <f t="shared" si="2013"/>
        <v>0.94851007887817695</v>
      </c>
      <c r="H1915" s="1200">
        <f t="shared" si="2013"/>
        <v>1.3915362817861183</v>
      </c>
      <c r="I1915" s="1198">
        <f t="shared" si="2008"/>
        <v>1.513761610198793</v>
      </c>
      <c r="J1915" s="1723"/>
      <c r="K1915" s="325" t="s">
        <v>4341</v>
      </c>
    </row>
    <row r="1916" spans="1:11" x14ac:dyDescent="0.25">
      <c r="A1916" s="3472"/>
      <c r="B1916" s="1182" t="s">
        <v>4311</v>
      </c>
      <c r="C1916" s="1207">
        <f t="shared" ref="C1916:H1916" si="2014">C1913/C334</f>
        <v>1.3027292407607856</v>
      </c>
      <c r="D1916" s="1208">
        <f t="shared" si="2014"/>
        <v>1.1874110953058323</v>
      </c>
      <c r="E1916" s="1209">
        <f t="shared" si="2014"/>
        <v>0.55038848590842637</v>
      </c>
      <c r="F1916" s="1210">
        <f t="shared" si="2014"/>
        <v>1.8734857142857142</v>
      </c>
      <c r="G1916" s="1214">
        <f t="shared" si="2014"/>
        <v>0.70215264187866921</v>
      </c>
      <c r="H1916" s="1199">
        <f t="shared" si="2014"/>
        <v>1.0893399173739267</v>
      </c>
      <c r="I1916" s="1198">
        <f t="shared" si="2008"/>
        <v>1.1232334356278855</v>
      </c>
      <c r="J1916" s="1723"/>
      <c r="K1916" s="325" t="s">
        <v>4342</v>
      </c>
    </row>
    <row r="1917" spans="1:11" x14ac:dyDescent="0.25">
      <c r="A1917" s="3472"/>
      <c r="B1917" s="1203" t="s">
        <v>4343</v>
      </c>
      <c r="C1917" s="1206">
        <f>C1876/C1881</f>
        <v>-2.0138355111452729E-2</v>
      </c>
      <c r="D1917" s="1206">
        <f t="shared" ref="D1917:H1917" si="2015">D1876/D1881</f>
        <v>-0.18236472945891782</v>
      </c>
      <c r="E1917" s="1206">
        <f t="shared" si="2015"/>
        <v>-3.2379004771642808E-2</v>
      </c>
      <c r="F1917" s="1206">
        <f t="shared" si="2015"/>
        <v>-0.10012210012210013</v>
      </c>
      <c r="G1917" s="1206">
        <f t="shared" si="2015"/>
        <v>-0.16</v>
      </c>
      <c r="H1917" s="1206">
        <f t="shared" si="2015"/>
        <v>-3.7660775423336727E-2</v>
      </c>
      <c r="I1917" s="1206">
        <f t="shared" si="2008"/>
        <v>-9.9000837892822699E-2</v>
      </c>
      <c r="J1917" s="1718"/>
      <c r="K1917" s="1220" t="s">
        <v>4344</v>
      </c>
    </row>
    <row r="1918" spans="1:11" x14ac:dyDescent="0.25">
      <c r="A1918" s="3472"/>
      <c r="B1918" s="1182" t="s">
        <v>4223</v>
      </c>
      <c r="C1918" s="1207">
        <f t="shared" ref="C1918:H1918" si="2016">C1917/C340</f>
        <v>1.3690041608941121</v>
      </c>
      <c r="D1918" s="1208">
        <f t="shared" si="2016"/>
        <v>9.837876484804422</v>
      </c>
      <c r="E1918" s="1209">
        <f t="shared" si="2016"/>
        <v>3.1939156741580521</v>
      </c>
      <c r="F1918" s="1210">
        <f t="shared" si="2016"/>
        <v>15.491600084350619</v>
      </c>
      <c r="G1918" s="1214">
        <f t="shared" si="2016"/>
        <v>8.256358839050133</v>
      </c>
      <c r="H1918" s="1199">
        <f t="shared" si="2016"/>
        <v>2.7092461019159932</v>
      </c>
      <c r="I1918" s="1198">
        <f t="shared" si="2008"/>
        <v>7.6297510486514684</v>
      </c>
      <c r="J1918" s="1723"/>
      <c r="K1918" s="325" t="s">
        <v>4345</v>
      </c>
    </row>
    <row r="1919" spans="1:11" x14ac:dyDescent="0.25">
      <c r="A1919" s="3472"/>
      <c r="B1919" s="1182" t="s">
        <v>4224</v>
      </c>
      <c r="C1919" s="1207">
        <f t="shared" ref="C1919:H1919" si="2017">C1917/C357</f>
        <v>1.4049881993285991</v>
      </c>
      <c r="D1919" s="1208">
        <f t="shared" si="2017"/>
        <v>4.3009389565648153</v>
      </c>
      <c r="E1919" s="1209">
        <f t="shared" si="2017"/>
        <v>2.5876967254820542</v>
      </c>
      <c r="F1919" s="1210">
        <f t="shared" si="2017"/>
        <v>5.1576330800211405</v>
      </c>
      <c r="G1919" s="1214">
        <f t="shared" si="2017"/>
        <v>16.395371900826447</v>
      </c>
      <c r="H1919" s="1199">
        <f t="shared" si="2017"/>
        <v>2.4581783350953748</v>
      </c>
      <c r="I1919" s="1198">
        <f t="shared" si="2008"/>
        <v>5.9693257724446109</v>
      </c>
      <c r="J1919" s="1723"/>
      <c r="K1919" s="325" t="s">
        <v>4346</v>
      </c>
    </row>
    <row r="1920" spans="1:11" ht="15.75" thickBot="1" x14ac:dyDescent="0.3">
      <c r="A1920" s="3473"/>
      <c r="B1920" s="1183" t="s">
        <v>4311</v>
      </c>
      <c r="C1920" s="1215">
        <f t="shared" ref="C1920:H1920" si="2018">C1917/C360</f>
        <v>1.4740526026109892</v>
      </c>
      <c r="D1920" s="1216">
        <f t="shared" si="2018"/>
        <v>3.8136699940164687</v>
      </c>
      <c r="E1920" s="1217">
        <f t="shared" si="2018"/>
        <v>2.9430987674367342</v>
      </c>
      <c r="F1920" s="1218">
        <f t="shared" si="2018"/>
        <v>5.3464481162322892</v>
      </c>
      <c r="G1920" s="1219">
        <f t="shared" si="2018"/>
        <v>17.701463414634148</v>
      </c>
      <c r="H1920" s="1201">
        <f t="shared" si="2018"/>
        <v>2.5855210722189765</v>
      </c>
      <c r="I1920" s="1202">
        <f t="shared" si="2008"/>
        <v>6.255746578986126</v>
      </c>
      <c r="J1920" s="1723"/>
      <c r="K1920" s="325" t="s">
        <v>4347</v>
      </c>
    </row>
    <row r="1921" spans="1:11" customFormat="1" x14ac:dyDescent="0.25">
      <c r="A1921" s="3471" t="s">
        <v>4351</v>
      </c>
      <c r="B1921" s="844" t="s">
        <v>935</v>
      </c>
      <c r="C1921" s="1235"/>
      <c r="D1921" s="1235"/>
      <c r="E1921" s="1235"/>
      <c r="F1921" s="1235"/>
      <c r="G1921" s="826">
        <f>CM!B462</f>
        <v>2</v>
      </c>
      <c r="H1921" s="826">
        <f>SUM(C1921:G1921)</f>
        <v>2</v>
      </c>
      <c r="I1921" s="1222">
        <f>AVERAGE(C1921:G1921)</f>
        <v>2</v>
      </c>
      <c r="J1921" s="1715"/>
      <c r="K1921" s="27" t="s">
        <v>4264</v>
      </c>
    </row>
    <row r="1922" spans="1:11" customFormat="1" x14ac:dyDescent="0.25">
      <c r="A1922" s="3472"/>
      <c r="B1922" s="845" t="s">
        <v>4265</v>
      </c>
      <c r="C1922" s="1236">
        <f t="shared" ref="C1922:H1922" si="2019">C1921/C2</f>
        <v>0</v>
      </c>
      <c r="D1922" s="1236">
        <f t="shared" si="2019"/>
        <v>0</v>
      </c>
      <c r="E1922" s="1236">
        <f t="shared" si="2019"/>
        <v>0</v>
      </c>
      <c r="F1922" s="1236">
        <f t="shared" si="2019"/>
        <v>0</v>
      </c>
      <c r="G1922" s="1188">
        <f t="shared" si="2019"/>
        <v>1.2977743170462656E-4</v>
      </c>
      <c r="H1922" s="1194">
        <f t="shared" si="2019"/>
        <v>1.7057278340667964E-5</v>
      </c>
      <c r="I1922" s="1189">
        <f t="shared" ref="I1922:I1925" si="2020">AVERAGE(C1922:G1922)</f>
        <v>2.5955486340925311E-5</v>
      </c>
      <c r="J1922" s="1716"/>
      <c r="K1922" t="s">
        <v>4266</v>
      </c>
    </row>
    <row r="1923" spans="1:11" customFormat="1" x14ac:dyDescent="0.25">
      <c r="A1923" s="3472"/>
      <c r="B1923" s="845" t="s">
        <v>4267</v>
      </c>
      <c r="C1923" s="1236">
        <f t="shared" ref="C1923:H1923" si="2021">C1921/C19</f>
        <v>0</v>
      </c>
      <c r="D1923" s="1236">
        <f t="shared" si="2021"/>
        <v>0</v>
      </c>
      <c r="E1923" s="1236">
        <f t="shared" si="2021"/>
        <v>0</v>
      </c>
      <c r="F1923" s="1236">
        <f t="shared" si="2021"/>
        <v>0</v>
      </c>
      <c r="G1923" s="1188">
        <f t="shared" si="2021"/>
        <v>8.4245998315080029E-4</v>
      </c>
      <c r="H1923" s="1194">
        <f t="shared" si="2021"/>
        <v>3.7697440343800657E-5</v>
      </c>
      <c r="I1923" s="1189">
        <f t="shared" si="2020"/>
        <v>1.6849199663016007E-4</v>
      </c>
      <c r="J1923" s="1716"/>
      <c r="K1923" t="s">
        <v>4268</v>
      </c>
    </row>
    <row r="1924" spans="1:11" customFormat="1" x14ac:dyDescent="0.25">
      <c r="A1924" s="3472"/>
      <c r="B1924" s="845" t="s">
        <v>4269</v>
      </c>
      <c r="C1924" s="1236">
        <f t="shared" ref="C1924:H1924" si="2022">C1921/C7</f>
        <v>0</v>
      </c>
      <c r="D1924" s="1236">
        <f t="shared" si="2022"/>
        <v>0</v>
      </c>
      <c r="E1924" s="1236">
        <f t="shared" si="2022"/>
        <v>0</v>
      </c>
      <c r="F1924" s="1236">
        <f t="shared" si="2022"/>
        <v>0</v>
      </c>
      <c r="G1924" s="1188">
        <f t="shared" si="2022"/>
        <v>2.257336343115124E-3</v>
      </c>
      <c r="H1924" s="1194">
        <f t="shared" si="2022"/>
        <v>1.4771048744460856E-4</v>
      </c>
      <c r="I1924" s="1189">
        <f t="shared" si="2020"/>
        <v>4.514672686230248E-4</v>
      </c>
      <c r="J1924" s="1716"/>
      <c r="K1924" t="s">
        <v>4270</v>
      </c>
    </row>
    <row r="1925" spans="1:11" customFormat="1" x14ac:dyDescent="0.25">
      <c r="A1925" s="3472"/>
      <c r="B1925" s="845" t="s">
        <v>4271</v>
      </c>
      <c r="C1925" s="1236">
        <f t="shared" ref="C1925:H1925" si="2023">C1921/C13</f>
        <v>0</v>
      </c>
      <c r="D1925" s="1236">
        <f t="shared" si="2023"/>
        <v>0</v>
      </c>
      <c r="E1925" s="1236">
        <f t="shared" si="2023"/>
        <v>0</v>
      </c>
      <c r="F1925" s="1236">
        <f t="shared" si="2023"/>
        <v>0</v>
      </c>
      <c r="G1925" s="1188">
        <f t="shared" si="2023"/>
        <v>4.4543429844097994E-3</v>
      </c>
      <c r="H1925" s="1205">
        <f t="shared" si="2023"/>
        <v>2.8304557033682421E-4</v>
      </c>
      <c r="I1925" s="1193">
        <f t="shared" si="2020"/>
        <v>8.9086859688195983E-4</v>
      </c>
      <c r="J1925" s="1717"/>
      <c r="K1925" t="s">
        <v>4272</v>
      </c>
    </row>
    <row r="1926" spans="1:11" customFormat="1" x14ac:dyDescent="0.25">
      <c r="A1926" s="3472"/>
      <c r="B1926" s="1203" t="s">
        <v>4273</v>
      </c>
      <c r="C1926" s="1237"/>
      <c r="D1926" s="1237"/>
      <c r="E1926" s="1237"/>
      <c r="F1926" s="1237"/>
      <c r="G1926" s="1204">
        <f>CM!C462</f>
        <v>0</v>
      </c>
      <c r="H1926" s="1204">
        <f>SUM(C1926:G1926)</f>
        <v>0</v>
      </c>
      <c r="I1926" s="1206">
        <f>AVERAGE(C1926:G1926)</f>
        <v>0</v>
      </c>
      <c r="J1926" s="1718"/>
      <c r="K1926" s="27" t="s">
        <v>4274</v>
      </c>
    </row>
    <row r="1927" spans="1:11" customFormat="1" x14ac:dyDescent="0.25">
      <c r="A1927" s="3472"/>
      <c r="B1927" s="845" t="s">
        <v>4275</v>
      </c>
      <c r="C1927" s="1236">
        <f t="shared" ref="C1927:H1927" si="2024">C1926/C28</f>
        <v>0</v>
      </c>
      <c r="D1927" s="1236">
        <f t="shared" si="2024"/>
        <v>0</v>
      </c>
      <c r="E1927" s="1236">
        <f t="shared" si="2024"/>
        <v>0</v>
      </c>
      <c r="F1927" s="1236">
        <f t="shared" si="2024"/>
        <v>0</v>
      </c>
      <c r="G1927" s="1188">
        <f t="shared" si="2024"/>
        <v>0</v>
      </c>
      <c r="H1927" s="1192">
        <f t="shared" si="2024"/>
        <v>0</v>
      </c>
      <c r="I1927" s="1193">
        <f t="shared" ref="I1927:I1930" si="2025">AVERAGE(C1927:G1927)</f>
        <v>0</v>
      </c>
      <c r="J1927" s="1717"/>
      <c r="K1927" t="s">
        <v>4276</v>
      </c>
    </row>
    <row r="1928" spans="1:11" customFormat="1" x14ac:dyDescent="0.25">
      <c r="A1928" s="3472"/>
      <c r="B1928" s="845" t="s">
        <v>4277</v>
      </c>
      <c r="C1928" s="1236">
        <f t="shared" ref="C1928:H1928" si="2026">C1926/C45</f>
        <v>0</v>
      </c>
      <c r="D1928" s="1236">
        <f t="shared" si="2026"/>
        <v>0</v>
      </c>
      <c r="E1928" s="1236">
        <f t="shared" si="2026"/>
        <v>0</v>
      </c>
      <c r="F1928" s="1236">
        <f t="shared" si="2026"/>
        <v>0</v>
      </c>
      <c r="G1928" s="1188">
        <f t="shared" si="2026"/>
        <v>0</v>
      </c>
      <c r="H1928" s="1192">
        <f t="shared" si="2026"/>
        <v>0</v>
      </c>
      <c r="I1928" s="1193">
        <f t="shared" si="2025"/>
        <v>0</v>
      </c>
      <c r="J1928" s="1717"/>
      <c r="K1928" t="s">
        <v>4278</v>
      </c>
    </row>
    <row r="1929" spans="1:11" customFormat="1" x14ac:dyDescent="0.25">
      <c r="A1929" s="3472"/>
      <c r="B1929" s="845" t="s">
        <v>4279</v>
      </c>
      <c r="C1929" s="1236">
        <f t="shared" ref="C1929:H1929" si="2027">C1926/C33</f>
        <v>0</v>
      </c>
      <c r="D1929" s="1236">
        <f t="shared" si="2027"/>
        <v>0</v>
      </c>
      <c r="E1929" s="1236">
        <f t="shared" si="2027"/>
        <v>0</v>
      </c>
      <c r="F1929" s="1236">
        <f t="shared" si="2027"/>
        <v>0</v>
      </c>
      <c r="G1929" s="1188">
        <f t="shared" si="2027"/>
        <v>0</v>
      </c>
      <c r="H1929" s="1192">
        <f t="shared" si="2027"/>
        <v>0</v>
      </c>
      <c r="I1929" s="1193">
        <f t="shared" si="2025"/>
        <v>0</v>
      </c>
      <c r="J1929" s="1717"/>
      <c r="K1929" t="s">
        <v>4280</v>
      </c>
    </row>
    <row r="1930" spans="1:11" customFormat="1" x14ac:dyDescent="0.25">
      <c r="A1930" s="3472"/>
      <c r="B1930" s="845" t="s">
        <v>4281</v>
      </c>
      <c r="C1930" s="1236">
        <f t="shared" ref="C1930:H1930" si="2028">C1926/C39</f>
        <v>0</v>
      </c>
      <c r="D1930" s="1236">
        <f t="shared" si="2028"/>
        <v>0</v>
      </c>
      <c r="E1930" s="1236">
        <f t="shared" si="2028"/>
        <v>0</v>
      </c>
      <c r="F1930" s="1236">
        <f t="shared" si="2028"/>
        <v>0</v>
      </c>
      <c r="G1930" s="1188">
        <f t="shared" si="2028"/>
        <v>0</v>
      </c>
      <c r="H1930" s="1192">
        <f t="shared" si="2028"/>
        <v>0</v>
      </c>
      <c r="I1930" s="1193">
        <f t="shared" si="2025"/>
        <v>0</v>
      </c>
      <c r="J1930" s="1717"/>
      <c r="K1930" t="s">
        <v>4282</v>
      </c>
    </row>
    <row r="1931" spans="1:11" customFormat="1" x14ac:dyDescent="0.25">
      <c r="A1931" s="3472"/>
      <c r="B1931" s="1203" t="s">
        <v>4283</v>
      </c>
      <c r="C1931" s="1237"/>
      <c r="D1931" s="1237"/>
      <c r="E1931" s="1237"/>
      <c r="F1931" s="1237"/>
      <c r="G1931" s="1204">
        <f>CM!G462</f>
        <v>0</v>
      </c>
      <c r="H1931" s="1204">
        <f>SUM(C1931:G1931)</f>
        <v>0</v>
      </c>
      <c r="I1931" s="1206">
        <f>AVERAGE(C1931:G1931)</f>
        <v>0</v>
      </c>
      <c r="J1931" s="1719"/>
      <c r="K1931" s="1178" t="s">
        <v>4284</v>
      </c>
    </row>
    <row r="1932" spans="1:11" customFormat="1" x14ac:dyDescent="0.25">
      <c r="A1932" s="3472"/>
      <c r="B1932" s="845" t="s">
        <v>4285</v>
      </c>
      <c r="C1932" s="1236">
        <f t="shared" ref="C1932:H1932" si="2029">C1931/C54</f>
        <v>0</v>
      </c>
      <c r="D1932" s="1236">
        <f t="shared" si="2029"/>
        <v>0</v>
      </c>
      <c r="E1932" s="1236">
        <f t="shared" si="2029"/>
        <v>0</v>
      </c>
      <c r="F1932" s="1236">
        <f t="shared" si="2029"/>
        <v>0</v>
      </c>
      <c r="G1932" s="1188">
        <f t="shared" si="2029"/>
        <v>0</v>
      </c>
      <c r="H1932" s="1194">
        <f t="shared" si="2029"/>
        <v>0</v>
      </c>
      <c r="I1932" s="1193">
        <f t="shared" ref="I1932:I1935" si="2030">AVERAGE(C1932:G1932)</f>
        <v>0</v>
      </c>
      <c r="J1932" s="1717"/>
      <c r="K1932" t="s">
        <v>4286</v>
      </c>
    </row>
    <row r="1933" spans="1:11" customFormat="1" x14ac:dyDescent="0.25">
      <c r="A1933" s="3472"/>
      <c r="B1933" s="845" t="s">
        <v>4287</v>
      </c>
      <c r="C1933" s="1236">
        <f t="shared" ref="C1933:H1933" si="2031">C1931/C71</f>
        <v>0</v>
      </c>
      <c r="D1933" s="1236">
        <f t="shared" si="2031"/>
        <v>0</v>
      </c>
      <c r="E1933" s="1236">
        <f t="shared" si="2031"/>
        <v>0</v>
      </c>
      <c r="F1933" s="1236">
        <f t="shared" si="2031"/>
        <v>0</v>
      </c>
      <c r="G1933" s="1188">
        <f t="shared" si="2031"/>
        <v>0</v>
      </c>
      <c r="H1933" s="1194">
        <f t="shared" si="2031"/>
        <v>0</v>
      </c>
      <c r="I1933" s="1193">
        <f t="shared" si="2030"/>
        <v>0</v>
      </c>
      <c r="J1933" s="1717"/>
      <c r="K1933" t="s">
        <v>4288</v>
      </c>
    </row>
    <row r="1934" spans="1:11" customFormat="1" x14ac:dyDescent="0.25">
      <c r="A1934" s="3472"/>
      <c r="B1934" s="845" t="s">
        <v>4289</v>
      </c>
      <c r="C1934" s="1254">
        <v>0.34499999999999997</v>
      </c>
      <c r="D1934" s="1254">
        <v>0.34499999999999997</v>
      </c>
      <c r="E1934" s="1254">
        <v>0.34499999999999997</v>
      </c>
      <c r="F1934" s="1254">
        <v>0.34499999999999997</v>
      </c>
      <c r="G1934" s="1251">
        <v>0.34499999999999997</v>
      </c>
      <c r="H1934" s="1252">
        <f>E1934</f>
        <v>0.34499999999999997</v>
      </c>
      <c r="I1934" s="1253">
        <f t="shared" si="2030"/>
        <v>0.34499999999999997</v>
      </c>
      <c r="J1934" s="1726"/>
      <c r="K1934" t="s">
        <v>4290</v>
      </c>
    </row>
    <row r="1935" spans="1:11" customFormat="1" x14ac:dyDescent="0.25">
      <c r="A1935" s="3472"/>
      <c r="B1935" s="845" t="s">
        <v>4291</v>
      </c>
      <c r="C1935" s="1236" t="e">
        <f>C1931/C1926</f>
        <v>#DIV/0!</v>
      </c>
      <c r="D1935" s="1236" t="e">
        <f t="shared" ref="D1935:H1935" si="2032">D1931/D1926</f>
        <v>#DIV/0!</v>
      </c>
      <c r="E1935" s="1236" t="e">
        <f t="shared" si="2032"/>
        <v>#DIV/0!</v>
      </c>
      <c r="F1935" s="1236" t="e">
        <f t="shared" si="2032"/>
        <v>#DIV/0!</v>
      </c>
      <c r="G1935" s="1188" t="e">
        <f t="shared" si="2032"/>
        <v>#DIV/0!</v>
      </c>
      <c r="H1935" s="1205" t="e">
        <f t="shared" si="2032"/>
        <v>#DIV/0!</v>
      </c>
      <c r="I1935" s="1191" t="e">
        <f t="shared" si="2030"/>
        <v>#DIV/0!</v>
      </c>
      <c r="J1935" s="1720"/>
      <c r="K1935" t="s">
        <v>4292</v>
      </c>
    </row>
    <row r="1936" spans="1:11" customFormat="1" x14ac:dyDescent="0.25">
      <c r="A1936" s="3472"/>
      <c r="B1936" s="1203" t="s">
        <v>10</v>
      </c>
      <c r="C1936" s="1237"/>
      <c r="D1936" s="1237"/>
      <c r="E1936" s="1237"/>
      <c r="F1936" s="1237"/>
      <c r="G1936" s="1204">
        <f>CM!H462</f>
        <v>7</v>
      </c>
      <c r="H1936" s="1204">
        <f>SUM(C1936:G1936)</f>
        <v>7</v>
      </c>
      <c r="I1936" s="1204">
        <f>AVERAGE(C1936:G1936)</f>
        <v>7</v>
      </c>
      <c r="J1936" s="1721"/>
      <c r="K1936" s="27" t="s">
        <v>4293</v>
      </c>
    </row>
    <row r="1937" spans="1:11" customFormat="1" x14ac:dyDescent="0.25">
      <c r="A1937" s="3472"/>
      <c r="B1937" s="845" t="s">
        <v>4294</v>
      </c>
      <c r="C1937" s="1236">
        <f t="shared" ref="C1937:H1937" si="2033">C1936/C80</f>
        <v>0</v>
      </c>
      <c r="D1937" s="1236">
        <f t="shared" si="2033"/>
        <v>0</v>
      </c>
      <c r="E1937" s="1236">
        <f t="shared" si="2033"/>
        <v>0</v>
      </c>
      <c r="F1937" s="1236">
        <f t="shared" si="2033"/>
        <v>0</v>
      </c>
      <c r="G1937" s="1188">
        <f t="shared" si="2033"/>
        <v>8.9480883048485859E-5</v>
      </c>
      <c r="H1937" s="1194">
        <f t="shared" si="2033"/>
        <v>1.2284537978526627E-5</v>
      </c>
      <c r="I1937" s="1189">
        <f t="shared" ref="I1937:I1938" si="2034">AVERAGE(C1937:G1937)</f>
        <v>1.7896176609697173E-5</v>
      </c>
      <c r="J1937" s="1716"/>
      <c r="K1937" t="s">
        <v>4295</v>
      </c>
    </row>
    <row r="1938" spans="1:11" customFormat="1" x14ac:dyDescent="0.25">
      <c r="A1938" s="3472"/>
      <c r="B1938" s="845" t="s">
        <v>4296</v>
      </c>
      <c r="C1938" s="1236">
        <f t="shared" ref="C1938:H1938" si="2035">C1936/C97</f>
        <v>0</v>
      </c>
      <c r="D1938" s="1236">
        <f t="shared" si="2035"/>
        <v>0</v>
      </c>
      <c r="E1938" s="1236">
        <f t="shared" si="2035"/>
        <v>0</v>
      </c>
      <c r="F1938" s="1236">
        <f t="shared" si="2035"/>
        <v>0</v>
      </c>
      <c r="G1938" s="1188">
        <f t="shared" si="2035"/>
        <v>5.6456165819824178E-4</v>
      </c>
      <c r="H1938" s="1194">
        <f t="shared" si="2035"/>
        <v>2.6525902543834053E-5</v>
      </c>
      <c r="I1938" s="1189">
        <f t="shared" si="2034"/>
        <v>1.1291233163964835E-4</v>
      </c>
      <c r="J1938" s="1716"/>
      <c r="K1938" t="s">
        <v>4297</v>
      </c>
    </row>
    <row r="1939" spans="1:11" customFormat="1" x14ac:dyDescent="0.25">
      <c r="A1939" s="3472"/>
      <c r="B1939" s="1203" t="s">
        <v>14</v>
      </c>
      <c r="C1939" s="1237"/>
      <c r="D1939" s="1237"/>
      <c r="E1939" s="1237"/>
      <c r="F1939" s="1237"/>
      <c r="G1939" s="1204">
        <f>CM!K462</f>
        <v>1</v>
      </c>
      <c r="H1939" s="1204">
        <f>SUM(C1939:G1939)</f>
        <v>1</v>
      </c>
      <c r="I1939" s="1221">
        <f>AVERAGE(C1939:G1939)</f>
        <v>1</v>
      </c>
      <c r="J1939" s="1722"/>
      <c r="K1939" s="27" t="s">
        <v>4298</v>
      </c>
    </row>
    <row r="1940" spans="1:11" customFormat="1" x14ac:dyDescent="0.25">
      <c r="A1940" s="3472"/>
      <c r="B1940" s="845" t="s">
        <v>4299</v>
      </c>
      <c r="C1940" s="1236">
        <f t="shared" ref="C1940:H1940" si="2036">C1939/C106</f>
        <v>0</v>
      </c>
      <c r="D1940" s="1236">
        <f t="shared" si="2036"/>
        <v>0</v>
      </c>
      <c r="E1940" s="1236">
        <f t="shared" si="2036"/>
        <v>0</v>
      </c>
      <c r="F1940" s="1236">
        <f t="shared" si="2036"/>
        <v>0</v>
      </c>
      <c r="G1940" s="1188">
        <f t="shared" si="2036"/>
        <v>2.1505376344086021E-3</v>
      </c>
      <c r="H1940" s="1194">
        <f t="shared" si="2036"/>
        <v>2.6881720430107527E-4</v>
      </c>
      <c r="I1940" s="1189">
        <f t="shared" ref="I1940:I1943" si="2037">AVERAGE(C1940:G1940)</f>
        <v>4.3010752688172043E-4</v>
      </c>
      <c r="J1940" s="1716"/>
      <c r="K1940" t="s">
        <v>4300</v>
      </c>
    </row>
    <row r="1941" spans="1:11" customFormat="1" x14ac:dyDescent="0.25">
      <c r="A1941" s="3472"/>
      <c r="B1941" s="845" t="s">
        <v>4301</v>
      </c>
      <c r="C1941" s="1236">
        <f t="shared" ref="C1941:H1941" si="2038">C1939/C123</f>
        <v>0</v>
      </c>
      <c r="D1941" s="1236">
        <f t="shared" si="2038"/>
        <v>0</v>
      </c>
      <c r="E1941" s="1236">
        <f t="shared" si="2038"/>
        <v>0</v>
      </c>
      <c r="F1941" s="1236">
        <f t="shared" si="2038"/>
        <v>0</v>
      </c>
      <c r="G1941" s="1188">
        <f t="shared" si="2038"/>
        <v>9.0090090090090089E-3</v>
      </c>
      <c r="H1941" s="1194">
        <f t="shared" si="2038"/>
        <v>5.3937432578209273E-4</v>
      </c>
      <c r="I1941" s="1189">
        <f t="shared" si="2037"/>
        <v>1.8018018018018018E-3</v>
      </c>
      <c r="J1941" s="1716"/>
      <c r="K1941" t="s">
        <v>4302</v>
      </c>
    </row>
    <row r="1942" spans="1:11" customFormat="1" x14ac:dyDescent="0.25">
      <c r="A1942" s="3472"/>
      <c r="B1942" s="845" t="s">
        <v>4303</v>
      </c>
      <c r="C1942" s="1236">
        <f t="shared" ref="C1942:H1942" si="2039">C1939/C111</f>
        <v>0</v>
      </c>
      <c r="D1942" s="1236">
        <f t="shared" si="2039"/>
        <v>0</v>
      </c>
      <c r="E1942" s="1236">
        <f t="shared" si="2039"/>
        <v>0</v>
      </c>
      <c r="F1942" s="1236">
        <f t="shared" si="2039"/>
        <v>0</v>
      </c>
      <c r="G1942" s="1188">
        <f t="shared" si="2039"/>
        <v>1.5384615384615385E-2</v>
      </c>
      <c r="H1942" s="1194">
        <f t="shared" si="2039"/>
        <v>1.5600624024960999E-3</v>
      </c>
      <c r="I1942" s="1189">
        <f t="shared" si="2037"/>
        <v>3.0769230769230769E-3</v>
      </c>
      <c r="J1942" s="1716"/>
      <c r="K1942" t="s">
        <v>4304</v>
      </c>
    </row>
    <row r="1943" spans="1:11" customFormat="1" x14ac:dyDescent="0.25">
      <c r="A1943" s="3472"/>
      <c r="B1943" s="845" t="s">
        <v>4305</v>
      </c>
      <c r="C1943" s="1236">
        <f t="shared" ref="C1943:H1943" si="2040">C1939/C117</f>
        <v>0</v>
      </c>
      <c r="D1943" s="1236">
        <f t="shared" si="2040"/>
        <v>0</v>
      </c>
      <c r="E1943" s="1236">
        <f t="shared" si="2040"/>
        <v>0</v>
      </c>
      <c r="F1943" s="1236">
        <f t="shared" si="2040"/>
        <v>0</v>
      </c>
      <c r="G1943" s="1188">
        <f t="shared" si="2040"/>
        <v>2.1276595744680851E-2</v>
      </c>
      <c r="H1943" s="1205">
        <f t="shared" si="2040"/>
        <v>2.5575447570332483E-3</v>
      </c>
      <c r="I1943" s="1193">
        <f t="shared" si="2037"/>
        <v>4.2553191489361703E-3</v>
      </c>
      <c r="J1943" s="1717"/>
      <c r="K1943" t="s">
        <v>4306</v>
      </c>
    </row>
    <row r="1944" spans="1:11" customFormat="1" x14ac:dyDescent="0.25">
      <c r="A1944" s="3472"/>
      <c r="B1944" s="1203" t="s">
        <v>4307</v>
      </c>
      <c r="C1944" s="1238"/>
      <c r="D1944" s="1238"/>
      <c r="E1944" s="1238"/>
      <c r="F1944" s="1238"/>
      <c r="G1944" s="1206">
        <f t="shared" ref="G1944" si="2041">G1921/G1936</f>
        <v>0.2857142857142857</v>
      </c>
      <c r="H1944" s="1206">
        <f>H1921/H1936</f>
        <v>0.2857142857142857</v>
      </c>
      <c r="I1944" s="1206">
        <f>AVERAGE(C1944:G1944)</f>
        <v>0.2857142857142857</v>
      </c>
      <c r="J1944" s="1718"/>
      <c r="K1944" s="27" t="s">
        <v>4308</v>
      </c>
    </row>
    <row r="1945" spans="1:11" customFormat="1" x14ac:dyDescent="0.25">
      <c r="A1945" s="3472"/>
      <c r="B1945" s="845" t="s">
        <v>4223</v>
      </c>
      <c r="C1945" s="1239">
        <f t="shared" ref="C1945:H1945" si="2042">C1944/C132</f>
        <v>0</v>
      </c>
      <c r="D1945" s="1239">
        <f t="shared" si="2042"/>
        <v>0</v>
      </c>
      <c r="E1945" s="1239">
        <f t="shared" si="2042"/>
        <v>0</v>
      </c>
      <c r="F1945" s="1239">
        <f t="shared" si="2042"/>
        <v>0</v>
      </c>
      <c r="G1945" s="1211">
        <f t="shared" si="2042"/>
        <v>1.4503369578316045</v>
      </c>
      <c r="H1945" s="1177">
        <f t="shared" si="2042"/>
        <v>1.3885160655194426</v>
      </c>
      <c r="I1945" s="1198">
        <f>AVERAGE(C1945:G1945)</f>
        <v>0.29006739156632089</v>
      </c>
      <c r="J1945" s="1723"/>
      <c r="K1945" t="s">
        <v>4309</v>
      </c>
    </row>
    <row r="1946" spans="1:11" customFormat="1" x14ac:dyDescent="0.25">
      <c r="A1946" s="3472"/>
      <c r="B1946" s="845" t="s">
        <v>4224</v>
      </c>
      <c r="C1946" s="1239">
        <f t="shared" ref="C1946:H1946" si="2043">C1944/C135</f>
        <v>0</v>
      </c>
      <c r="D1946" s="1239">
        <f t="shared" si="2043"/>
        <v>0</v>
      </c>
      <c r="E1946" s="1239">
        <f t="shared" si="2043"/>
        <v>0</v>
      </c>
      <c r="F1946" s="1239">
        <f t="shared" si="2043"/>
        <v>0</v>
      </c>
      <c r="G1946" s="1211">
        <f t="shared" si="2043"/>
        <v>1.4922373330123961</v>
      </c>
      <c r="H1946" s="1177">
        <f t="shared" si="2043"/>
        <v>1.4211558035209408</v>
      </c>
      <c r="I1946" s="1198">
        <f t="shared" ref="I1946:I1947" si="2044">AVERAGE(C1946:G1946)</f>
        <v>0.29844746660247923</v>
      </c>
      <c r="J1946" s="1723"/>
      <c r="K1946" t="s">
        <v>4310</v>
      </c>
    </row>
    <row r="1947" spans="1:11" customFormat="1" x14ac:dyDescent="0.25">
      <c r="A1947" s="3472"/>
      <c r="B1947" s="845" t="s">
        <v>4311</v>
      </c>
      <c r="C1947" s="1239">
        <f t="shared" ref="C1947:H1947" si="2045">C1944/C152</f>
        <v>0</v>
      </c>
      <c r="D1947" s="1239">
        <f t="shared" si="2045"/>
        <v>0</v>
      </c>
      <c r="E1947" s="1239">
        <f t="shared" si="2045"/>
        <v>0</v>
      </c>
      <c r="F1947" s="1239">
        <f t="shared" si="2045"/>
        <v>0</v>
      </c>
      <c r="G1947" s="1211">
        <f t="shared" si="2045"/>
        <v>1.7419354838709677</v>
      </c>
      <c r="H1947" s="1177">
        <f t="shared" si="2045"/>
        <v>1.5974446669896385</v>
      </c>
      <c r="I1947" s="1198">
        <f t="shared" si="2044"/>
        <v>0.34838709677419355</v>
      </c>
      <c r="J1947" s="1723"/>
      <c r="K1947" t="s">
        <v>4312</v>
      </c>
    </row>
    <row r="1948" spans="1:11" customFormat="1" x14ac:dyDescent="0.25">
      <c r="A1948" s="3472"/>
      <c r="B1948" s="1203" t="s">
        <v>4313</v>
      </c>
      <c r="C1948" s="1238"/>
      <c r="D1948" s="1238"/>
      <c r="E1948" s="1238"/>
      <c r="F1948" s="1238"/>
      <c r="G1948" s="1206">
        <f t="shared" ref="G1948" si="2046">G1926/G1936</f>
        <v>0</v>
      </c>
      <c r="H1948" s="1206">
        <f>H1926/H1936</f>
        <v>0</v>
      </c>
      <c r="I1948" s="1206">
        <f>AVERAGE(C1948:G1948)</f>
        <v>0</v>
      </c>
      <c r="J1948" s="1718"/>
      <c r="K1948" s="27" t="s">
        <v>4314</v>
      </c>
    </row>
    <row r="1949" spans="1:11" s="1" customFormat="1" x14ac:dyDescent="0.25">
      <c r="A1949" s="3472"/>
      <c r="B1949" s="845" t="s">
        <v>4223</v>
      </c>
      <c r="C1949" s="1239">
        <f t="shared" ref="C1949:H1949" si="2047">C1948/C158</f>
        <v>0</v>
      </c>
      <c r="D1949" s="1239">
        <f t="shared" si="2047"/>
        <v>0</v>
      </c>
      <c r="E1949" s="1239">
        <f t="shared" si="2047"/>
        <v>0</v>
      </c>
      <c r="F1949" s="1239">
        <f t="shared" si="2047"/>
        <v>0</v>
      </c>
      <c r="G1949" s="1211">
        <f t="shared" si="2047"/>
        <v>0</v>
      </c>
      <c r="H1949" s="1177">
        <f t="shared" si="2047"/>
        <v>0</v>
      </c>
      <c r="I1949" s="1198">
        <f t="shared" ref="I1949:I1951" si="2048">AVERAGE(C1949:G1949)</f>
        <v>0</v>
      </c>
      <c r="J1949" s="1723"/>
      <c r="K1949" t="s">
        <v>4315</v>
      </c>
    </row>
    <row r="1950" spans="1:11" s="1" customFormat="1" x14ac:dyDescent="0.25">
      <c r="A1950" s="3472"/>
      <c r="B1950" s="845" t="s">
        <v>4224</v>
      </c>
      <c r="C1950" s="1239">
        <f t="shared" ref="C1950:H1950" si="2049">C1948/C175</f>
        <v>0</v>
      </c>
      <c r="D1950" s="1239">
        <f t="shared" si="2049"/>
        <v>0</v>
      </c>
      <c r="E1950" s="1239">
        <f t="shared" si="2049"/>
        <v>0</v>
      </c>
      <c r="F1950" s="1239">
        <f t="shared" si="2049"/>
        <v>0</v>
      </c>
      <c r="G1950" s="1211">
        <f t="shared" si="2049"/>
        <v>0</v>
      </c>
      <c r="H1950" s="1177">
        <f t="shared" si="2049"/>
        <v>0</v>
      </c>
      <c r="I1950" s="1198">
        <f t="shared" si="2048"/>
        <v>0</v>
      </c>
      <c r="J1950" s="1723"/>
      <c r="K1950" t="s">
        <v>4316</v>
      </c>
    </row>
    <row r="1951" spans="1:11" s="1" customFormat="1" x14ac:dyDescent="0.25">
      <c r="A1951" s="3472"/>
      <c r="B1951" s="845" t="s">
        <v>4311</v>
      </c>
      <c r="C1951" s="1239">
        <f t="shared" ref="C1951:H1951" si="2050">C1948/C178</f>
        <v>0</v>
      </c>
      <c r="D1951" s="1239">
        <f t="shared" si="2050"/>
        <v>0</v>
      </c>
      <c r="E1951" s="1239">
        <f t="shared" si="2050"/>
        <v>0</v>
      </c>
      <c r="F1951" s="1239">
        <f t="shared" si="2050"/>
        <v>0</v>
      </c>
      <c r="G1951" s="1211">
        <f t="shared" si="2050"/>
        <v>0</v>
      </c>
      <c r="H1951" s="1177">
        <f t="shared" si="2050"/>
        <v>0</v>
      </c>
      <c r="I1951" s="1198">
        <f t="shared" si="2048"/>
        <v>0</v>
      </c>
      <c r="J1951" s="1723"/>
      <c r="K1951" t="s">
        <v>4317</v>
      </c>
    </row>
    <row r="1952" spans="1:11" customFormat="1" x14ac:dyDescent="0.25">
      <c r="A1952" s="3472"/>
      <c r="B1952" s="1203" t="s">
        <v>4318</v>
      </c>
      <c r="C1952" s="1238"/>
      <c r="D1952" s="1238"/>
      <c r="E1952" s="1238"/>
      <c r="F1952" s="1238"/>
      <c r="G1952" s="1206">
        <f t="shared" ref="G1952" si="2051">G1926/G1921</f>
        <v>0</v>
      </c>
      <c r="H1952" s="1206">
        <f>H1926/H1921</f>
        <v>0</v>
      </c>
      <c r="I1952" s="1206">
        <f>AVERAGE(C1952:G1952)</f>
        <v>0</v>
      </c>
      <c r="J1952" s="1718"/>
      <c r="K1952" s="27" t="s">
        <v>4319</v>
      </c>
    </row>
    <row r="1953" spans="1:11" customFormat="1" x14ac:dyDescent="0.25">
      <c r="A1953" s="3472"/>
      <c r="B1953" s="1181" t="s">
        <v>4223</v>
      </c>
      <c r="C1953" s="1239">
        <f t="shared" ref="C1953:H1953" si="2052">C1952/C210</f>
        <v>0</v>
      </c>
      <c r="D1953" s="1239">
        <f t="shared" si="2052"/>
        <v>0</v>
      </c>
      <c r="E1953" s="1239">
        <f t="shared" si="2052"/>
        <v>0</v>
      </c>
      <c r="F1953" s="1239">
        <f t="shared" si="2052"/>
        <v>0</v>
      </c>
      <c r="G1953" s="1211">
        <f t="shared" si="2052"/>
        <v>0</v>
      </c>
      <c r="H1953" s="1177">
        <f t="shared" si="2052"/>
        <v>0</v>
      </c>
      <c r="I1953" s="1198">
        <f t="shared" ref="I1953:I1955" si="2053">AVERAGE(C1953:G1953)</f>
        <v>0</v>
      </c>
      <c r="J1953" s="1723"/>
      <c r="K1953" t="s">
        <v>4320</v>
      </c>
    </row>
    <row r="1954" spans="1:11" customFormat="1" x14ac:dyDescent="0.25">
      <c r="A1954" s="3472"/>
      <c r="B1954" s="1181" t="s">
        <v>4224</v>
      </c>
      <c r="C1954" s="1239">
        <f t="shared" ref="C1954:H1954" si="2054">C1952/C227</f>
        <v>0</v>
      </c>
      <c r="D1954" s="1239">
        <f t="shared" si="2054"/>
        <v>0</v>
      </c>
      <c r="E1954" s="1239">
        <f t="shared" si="2054"/>
        <v>0</v>
      </c>
      <c r="F1954" s="1239">
        <f t="shared" si="2054"/>
        <v>0</v>
      </c>
      <c r="G1954" s="1211">
        <f t="shared" si="2054"/>
        <v>0</v>
      </c>
      <c r="H1954" s="1177">
        <f t="shared" si="2054"/>
        <v>0</v>
      </c>
      <c r="I1954" s="1198">
        <f t="shared" si="2053"/>
        <v>0</v>
      </c>
      <c r="J1954" s="1723"/>
      <c r="K1954" t="s">
        <v>4321</v>
      </c>
    </row>
    <row r="1955" spans="1:11" customFormat="1" x14ac:dyDescent="0.25">
      <c r="A1955" s="3472"/>
      <c r="B1955" s="1181" t="s">
        <v>4311</v>
      </c>
      <c r="C1955" s="1239">
        <f t="shared" ref="C1955:H1955" si="2055">C1952/C230</f>
        <v>0</v>
      </c>
      <c r="D1955" s="1239">
        <f t="shared" si="2055"/>
        <v>0</v>
      </c>
      <c r="E1955" s="1239">
        <f t="shared" si="2055"/>
        <v>0</v>
      </c>
      <c r="F1955" s="1239">
        <f t="shared" si="2055"/>
        <v>0</v>
      </c>
      <c r="G1955" s="1211">
        <f t="shared" si="2055"/>
        <v>0</v>
      </c>
      <c r="H1955" s="1177">
        <f t="shared" si="2055"/>
        <v>0</v>
      </c>
      <c r="I1955" s="1198">
        <f t="shared" si="2053"/>
        <v>0</v>
      </c>
      <c r="J1955" s="1723"/>
      <c r="K1955" t="s">
        <v>4322</v>
      </c>
    </row>
    <row r="1956" spans="1:11" customFormat="1" x14ac:dyDescent="0.25">
      <c r="A1956" s="3472"/>
      <c r="B1956" s="1203" t="s">
        <v>4323</v>
      </c>
      <c r="C1956" s="1238"/>
      <c r="D1956" s="1238"/>
      <c r="E1956" s="1238"/>
      <c r="F1956" s="1238"/>
      <c r="G1956" s="1206">
        <f t="shared" ref="G1956" si="2056">G1931/G1921</f>
        <v>0</v>
      </c>
      <c r="H1956" s="1206">
        <f>H1931/H1921</f>
        <v>0</v>
      </c>
      <c r="I1956" s="1206">
        <f>AVERAGE(C1956:G1956)</f>
        <v>0</v>
      </c>
      <c r="J1956" s="1718"/>
      <c r="K1956" s="27" t="s">
        <v>4324</v>
      </c>
    </row>
    <row r="1957" spans="1:11" customFormat="1" x14ac:dyDescent="0.25">
      <c r="A1957" s="3472"/>
      <c r="B1957" s="1181" t="s">
        <v>4223</v>
      </c>
      <c r="C1957" s="1239">
        <f t="shared" ref="C1957:H1957" si="2057">C1956/C236</f>
        <v>0</v>
      </c>
      <c r="D1957" s="1239">
        <f t="shared" si="2057"/>
        <v>0</v>
      </c>
      <c r="E1957" s="1239">
        <f t="shared" si="2057"/>
        <v>0</v>
      </c>
      <c r="F1957" s="1239">
        <f t="shared" si="2057"/>
        <v>0</v>
      </c>
      <c r="G1957" s="1211">
        <f t="shared" si="2057"/>
        <v>0</v>
      </c>
      <c r="H1957" s="1177">
        <f t="shared" si="2057"/>
        <v>0</v>
      </c>
      <c r="I1957" s="1198">
        <f t="shared" ref="I1957:I1959" si="2058">AVERAGE(C1957:G1957)</f>
        <v>0</v>
      </c>
      <c r="J1957" s="1723"/>
      <c r="K1957" t="s">
        <v>4325</v>
      </c>
    </row>
    <row r="1958" spans="1:11" customFormat="1" x14ac:dyDescent="0.25">
      <c r="A1958" s="3472"/>
      <c r="B1958" s="1181" t="s">
        <v>4224</v>
      </c>
      <c r="C1958" s="1239">
        <f t="shared" ref="C1958:H1958" si="2059">C1956/C253</f>
        <v>0</v>
      </c>
      <c r="D1958" s="1239">
        <f t="shared" si="2059"/>
        <v>0</v>
      </c>
      <c r="E1958" s="1239">
        <f t="shared" si="2059"/>
        <v>0</v>
      </c>
      <c r="F1958" s="1239">
        <f t="shared" si="2059"/>
        <v>0</v>
      </c>
      <c r="G1958" s="1211">
        <f t="shared" si="2059"/>
        <v>0</v>
      </c>
      <c r="H1958" s="1177">
        <f t="shared" si="2059"/>
        <v>0</v>
      </c>
      <c r="I1958" s="1198">
        <f t="shared" si="2058"/>
        <v>0</v>
      </c>
      <c r="J1958" s="1723"/>
      <c r="K1958" t="s">
        <v>4326</v>
      </c>
    </row>
    <row r="1959" spans="1:11" customFormat="1" x14ac:dyDescent="0.25">
      <c r="A1959" s="3472"/>
      <c r="B1959" s="1181" t="s">
        <v>4311</v>
      </c>
      <c r="C1959" s="1239">
        <f t="shared" ref="C1959:H1959" si="2060">C1956/C256</f>
        <v>0</v>
      </c>
      <c r="D1959" s="1239">
        <f t="shared" si="2060"/>
        <v>0</v>
      </c>
      <c r="E1959" s="1239">
        <f t="shared" si="2060"/>
        <v>0</v>
      </c>
      <c r="F1959" s="1239">
        <f t="shared" si="2060"/>
        <v>0</v>
      </c>
      <c r="G1959" s="1211">
        <f t="shared" si="2060"/>
        <v>0</v>
      </c>
      <c r="H1959" s="1177">
        <f t="shared" si="2060"/>
        <v>0</v>
      </c>
      <c r="I1959" s="1198">
        <f t="shared" si="2058"/>
        <v>0</v>
      </c>
      <c r="J1959" s="1723"/>
      <c r="K1959" t="s">
        <v>4327</v>
      </c>
    </row>
    <row r="1960" spans="1:11" customFormat="1" x14ac:dyDescent="0.25">
      <c r="A1960" s="3472"/>
      <c r="B1960" s="1203" t="s">
        <v>4328</v>
      </c>
      <c r="C1960" s="1240"/>
      <c r="D1960" s="1240"/>
      <c r="E1960" s="1240"/>
      <c r="F1960" s="1240"/>
      <c r="G1960" s="1212">
        <f t="shared" ref="G1960" si="2061">G1936/G1939</f>
        <v>7</v>
      </c>
      <c r="H1960" s="1212">
        <f>H1936/H1939</f>
        <v>7</v>
      </c>
      <c r="I1960" s="1212">
        <f>AVERAGE(C1960:G1960)</f>
        <v>7</v>
      </c>
      <c r="J1960" s="1724"/>
      <c r="K1960" s="27" t="s">
        <v>4329</v>
      </c>
    </row>
    <row r="1961" spans="1:11" customFormat="1" x14ac:dyDescent="0.25">
      <c r="A1961" s="3472"/>
      <c r="B1961" s="1181" t="s">
        <v>4223</v>
      </c>
      <c r="C1961" s="1239">
        <f t="shared" ref="C1961:H1961" si="2062">C1960/C262</f>
        <v>0</v>
      </c>
      <c r="D1961" s="1239">
        <f t="shared" si="2062"/>
        <v>0</v>
      </c>
      <c r="E1961" s="1239">
        <f t="shared" si="2062"/>
        <v>0</v>
      </c>
      <c r="F1961" s="1239">
        <f t="shared" si="2062"/>
        <v>0</v>
      </c>
      <c r="G1961" s="1211">
        <f t="shared" si="2062"/>
        <v>4.1608610617545921E-2</v>
      </c>
      <c r="H1961" s="1177">
        <f t="shared" si="2062"/>
        <v>4.5698481280119052E-2</v>
      </c>
      <c r="I1961" s="1198">
        <f t="shared" ref="I1961:I1963" si="2063">AVERAGE(C1961:G1961)</f>
        <v>8.3217221235091839E-3</v>
      </c>
      <c r="J1961" s="1723"/>
      <c r="K1961" t="s">
        <v>4330</v>
      </c>
    </row>
    <row r="1962" spans="1:11" customFormat="1" x14ac:dyDescent="0.25">
      <c r="A1962" s="3472"/>
      <c r="B1962" s="1181" t="s">
        <v>4224</v>
      </c>
      <c r="C1962" s="1239">
        <f t="shared" ref="C1962:H1962" si="2064">C1960/C279</f>
        <v>0</v>
      </c>
      <c r="D1962" s="1239">
        <f t="shared" si="2064"/>
        <v>0</v>
      </c>
      <c r="E1962" s="1239">
        <f t="shared" si="2064"/>
        <v>0</v>
      </c>
      <c r="F1962" s="1239">
        <f t="shared" si="2064"/>
        <v>0</v>
      </c>
      <c r="G1962" s="1211">
        <f t="shared" si="2064"/>
        <v>6.2666344060004833E-2</v>
      </c>
      <c r="H1962" s="1177">
        <f t="shared" si="2064"/>
        <v>4.9179023316268333E-2</v>
      </c>
      <c r="I1962" s="1198">
        <f t="shared" si="2063"/>
        <v>1.2533268812000967E-2</v>
      </c>
      <c r="J1962" s="1723"/>
      <c r="K1962" t="s">
        <v>4331</v>
      </c>
    </row>
    <row r="1963" spans="1:11" customFormat="1" x14ac:dyDescent="0.25">
      <c r="A1963" s="3472"/>
      <c r="B1963" s="1181" t="s">
        <v>4311</v>
      </c>
      <c r="C1963" s="1239">
        <f t="shared" ref="C1963:H1963" si="2065">C1960/C282</f>
        <v>0</v>
      </c>
      <c r="D1963" s="1239">
        <f t="shared" si="2065"/>
        <v>0</v>
      </c>
      <c r="E1963" s="1239">
        <f t="shared" si="2065"/>
        <v>0</v>
      </c>
      <c r="F1963" s="1239">
        <f t="shared" si="2065"/>
        <v>0</v>
      </c>
      <c r="G1963" s="1211">
        <f t="shared" si="2065"/>
        <v>3.5493827160493832E-2</v>
      </c>
      <c r="H1963" s="1177">
        <f t="shared" si="2065"/>
        <v>3.843385764399683E-2</v>
      </c>
      <c r="I1963" s="1198">
        <f t="shared" si="2063"/>
        <v>7.0987654320987664E-3</v>
      </c>
      <c r="J1963" s="1723"/>
      <c r="K1963" t="s">
        <v>4332</v>
      </c>
    </row>
    <row r="1964" spans="1:11" customFormat="1" x14ac:dyDescent="0.25">
      <c r="A1964" s="3472"/>
      <c r="B1964" s="1203" t="s">
        <v>4333</v>
      </c>
      <c r="C1964" s="1241"/>
      <c r="D1964" s="1241"/>
      <c r="E1964" s="1241"/>
      <c r="F1964" s="1241"/>
      <c r="G1964" s="1213">
        <f t="shared" ref="G1964" si="2066">G1921/G1939</f>
        <v>2</v>
      </c>
      <c r="H1964" s="1213">
        <f>H1921/H1939</f>
        <v>2</v>
      </c>
      <c r="I1964" s="1213">
        <f>AVERAGE(C1964:G1964)</f>
        <v>2</v>
      </c>
      <c r="J1964" s="1725"/>
      <c r="K1964" s="27" t="s">
        <v>4334</v>
      </c>
    </row>
    <row r="1965" spans="1:11" customFormat="1" x14ac:dyDescent="0.25">
      <c r="A1965" s="3472"/>
      <c r="B1965" s="1181" t="s">
        <v>4223</v>
      </c>
      <c r="C1965" s="1239">
        <f t="shared" ref="C1965:H1965" si="2067">C1964/C288</f>
        <v>0</v>
      </c>
      <c r="D1965" s="1239">
        <f t="shared" si="2067"/>
        <v>0</v>
      </c>
      <c r="E1965" s="1239">
        <f t="shared" si="2067"/>
        <v>0</v>
      </c>
      <c r="F1965" s="1239">
        <f t="shared" si="2067"/>
        <v>0</v>
      </c>
      <c r="G1965" s="1211">
        <f t="shared" si="2067"/>
        <v>6.0346505742651352E-2</v>
      </c>
      <c r="H1965" s="1177">
        <f t="shared" si="2067"/>
        <v>6.3453075427284816E-2</v>
      </c>
      <c r="I1965" s="1198">
        <f t="shared" ref="I1965:I1975" si="2068">AVERAGE(C1965:G1965)</f>
        <v>1.2069301148530271E-2</v>
      </c>
      <c r="J1965" s="1723"/>
      <c r="K1965" t="s">
        <v>4335</v>
      </c>
    </row>
    <row r="1966" spans="1:11" customFormat="1" x14ac:dyDescent="0.25">
      <c r="A1966" s="3472"/>
      <c r="B1966" s="1181" t="s">
        <v>4224</v>
      </c>
      <c r="C1966" s="1239">
        <f t="shared" ref="C1966:H1966" si="2069">C1964/C305</f>
        <v>0</v>
      </c>
      <c r="D1966" s="1239">
        <f t="shared" si="2069"/>
        <v>0</v>
      </c>
      <c r="E1966" s="1239">
        <f t="shared" si="2069"/>
        <v>0</v>
      </c>
      <c r="F1966" s="1239">
        <f t="shared" si="2069"/>
        <v>0</v>
      </c>
      <c r="G1966" s="1211">
        <f t="shared" si="2069"/>
        <v>9.3513058129738827E-2</v>
      </c>
      <c r="H1966" s="1177">
        <f t="shared" si="2069"/>
        <v>6.9891054397406407E-2</v>
      </c>
      <c r="I1966" s="1198">
        <f t="shared" si="2068"/>
        <v>1.8702611625947767E-2</v>
      </c>
      <c r="J1966" s="1723"/>
      <c r="K1966" t="s">
        <v>4336</v>
      </c>
    </row>
    <row r="1967" spans="1:11" customFormat="1" x14ac:dyDescent="0.25">
      <c r="A1967" s="3472"/>
      <c r="B1967" s="1181" t="s">
        <v>4311</v>
      </c>
      <c r="C1967" s="1239">
        <f t="shared" ref="C1967:H1967" si="2070">C1964/C308</f>
        <v>0</v>
      </c>
      <c r="D1967" s="1239">
        <f t="shared" si="2070"/>
        <v>0</v>
      </c>
      <c r="E1967" s="1239">
        <f t="shared" si="2070"/>
        <v>0</v>
      </c>
      <c r="F1967" s="1239">
        <f t="shared" si="2070"/>
        <v>0</v>
      </c>
      <c r="G1967" s="1211">
        <f t="shared" si="2070"/>
        <v>6.1827956989247305E-2</v>
      </c>
      <c r="H1967" s="1177">
        <f t="shared" si="2070"/>
        <v>6.1395960925241695E-2</v>
      </c>
      <c r="I1967" s="1198">
        <f t="shared" si="2068"/>
        <v>1.236559139784946E-2</v>
      </c>
      <c r="J1967" s="1723"/>
      <c r="K1967" t="s">
        <v>4337</v>
      </c>
    </row>
    <row r="1968" spans="1:11" s="325" customFormat="1" x14ac:dyDescent="0.25">
      <c r="A1968" s="3472"/>
      <c r="B1968" s="1203" t="s">
        <v>4338</v>
      </c>
      <c r="C1968" s="1238"/>
      <c r="D1968" s="1238"/>
      <c r="E1968" s="1238"/>
      <c r="F1968" s="1238"/>
      <c r="G1968" s="1206">
        <f t="shared" ref="G1968:H1968" si="2071">G1926/G1939</f>
        <v>0</v>
      </c>
      <c r="H1968" s="1206">
        <f t="shared" si="2071"/>
        <v>0</v>
      </c>
      <c r="I1968" s="1206">
        <f t="shared" si="2068"/>
        <v>0</v>
      </c>
      <c r="J1968" s="1718"/>
      <c r="K1968" s="1220" t="s">
        <v>4339</v>
      </c>
    </row>
    <row r="1969" spans="1:11" s="325" customFormat="1" x14ac:dyDescent="0.25">
      <c r="A1969" s="3472"/>
      <c r="B1969" s="1182" t="s">
        <v>4223</v>
      </c>
      <c r="C1969" s="1239">
        <f t="shared" ref="C1969:H1969" si="2072">C1968/C314</f>
        <v>0</v>
      </c>
      <c r="D1969" s="1239">
        <f t="shared" si="2072"/>
        <v>0</v>
      </c>
      <c r="E1969" s="1239">
        <f t="shared" si="2072"/>
        <v>0</v>
      </c>
      <c r="F1969" s="1239">
        <f t="shared" si="2072"/>
        <v>0</v>
      </c>
      <c r="G1969" s="1214">
        <f t="shared" si="2072"/>
        <v>0</v>
      </c>
      <c r="H1969" s="1199">
        <f t="shared" si="2072"/>
        <v>0</v>
      </c>
      <c r="I1969" s="1198">
        <f t="shared" si="2068"/>
        <v>0</v>
      </c>
      <c r="J1969" s="1723"/>
      <c r="K1969" s="325" t="s">
        <v>4340</v>
      </c>
    </row>
    <row r="1970" spans="1:11" x14ac:dyDescent="0.25">
      <c r="A1970" s="3472"/>
      <c r="B1970" s="1182" t="s">
        <v>4224</v>
      </c>
      <c r="C1970" s="1239">
        <f t="shared" ref="C1970:H1970" si="2073">C1968/C331</f>
        <v>0</v>
      </c>
      <c r="D1970" s="1239">
        <f t="shared" si="2073"/>
        <v>0</v>
      </c>
      <c r="E1970" s="1239">
        <f t="shared" si="2073"/>
        <v>0</v>
      </c>
      <c r="F1970" s="1239">
        <f t="shared" si="2073"/>
        <v>0</v>
      </c>
      <c r="G1970" s="1214">
        <f t="shared" si="2073"/>
        <v>0</v>
      </c>
      <c r="H1970" s="1200">
        <f t="shared" si="2073"/>
        <v>0</v>
      </c>
      <c r="I1970" s="1198">
        <f t="shared" si="2068"/>
        <v>0</v>
      </c>
      <c r="J1970" s="1723"/>
      <c r="K1970" s="325" t="s">
        <v>4341</v>
      </c>
    </row>
    <row r="1971" spans="1:11" x14ac:dyDescent="0.25">
      <c r="A1971" s="3472"/>
      <c r="B1971" s="1182" t="s">
        <v>4311</v>
      </c>
      <c r="C1971" s="1239">
        <f t="shared" ref="C1971:H1971" si="2074">C1968/C334</f>
        <v>0</v>
      </c>
      <c r="D1971" s="1239">
        <f t="shared" si="2074"/>
        <v>0</v>
      </c>
      <c r="E1971" s="1239">
        <f t="shared" si="2074"/>
        <v>0</v>
      </c>
      <c r="F1971" s="1239">
        <f t="shared" si="2074"/>
        <v>0</v>
      </c>
      <c r="G1971" s="1214">
        <f t="shared" si="2074"/>
        <v>0</v>
      </c>
      <c r="H1971" s="1199">
        <f t="shared" si="2074"/>
        <v>0</v>
      </c>
      <c r="I1971" s="1198">
        <f t="shared" si="2068"/>
        <v>0</v>
      </c>
      <c r="J1971" s="1723"/>
      <c r="K1971" s="325" t="s">
        <v>4342</v>
      </c>
    </row>
    <row r="1972" spans="1:11" x14ac:dyDescent="0.25">
      <c r="A1972" s="3472"/>
      <c r="B1972" s="1203" t="s">
        <v>4343</v>
      </c>
      <c r="C1972" s="1238"/>
      <c r="D1972" s="1238"/>
      <c r="E1972" s="1238"/>
      <c r="F1972" s="1238"/>
      <c r="G1972" s="1206">
        <f t="shared" ref="G1972:H1972" si="2075">G1931/G1936</f>
        <v>0</v>
      </c>
      <c r="H1972" s="1206">
        <f t="shared" si="2075"/>
        <v>0</v>
      </c>
      <c r="I1972" s="1206">
        <f t="shared" si="2068"/>
        <v>0</v>
      </c>
      <c r="J1972" s="1718"/>
      <c r="K1972" s="1220" t="s">
        <v>4344</v>
      </c>
    </row>
    <row r="1973" spans="1:11" x14ac:dyDescent="0.25">
      <c r="A1973" s="3472"/>
      <c r="B1973" s="1182" t="s">
        <v>4223</v>
      </c>
      <c r="C1973" s="1239">
        <f t="shared" ref="C1973:H1973" si="2076">C1972/C340</f>
        <v>0</v>
      </c>
      <c r="D1973" s="1239">
        <f t="shared" si="2076"/>
        <v>0</v>
      </c>
      <c r="E1973" s="1239">
        <f t="shared" si="2076"/>
        <v>0</v>
      </c>
      <c r="F1973" s="1239">
        <f t="shared" si="2076"/>
        <v>0</v>
      </c>
      <c r="G1973" s="1214">
        <f t="shared" si="2076"/>
        <v>0</v>
      </c>
      <c r="H1973" s="1199">
        <f t="shared" si="2076"/>
        <v>0</v>
      </c>
      <c r="I1973" s="1198">
        <f t="shared" si="2068"/>
        <v>0</v>
      </c>
      <c r="J1973" s="1723"/>
      <c r="K1973" s="325" t="s">
        <v>4345</v>
      </c>
    </row>
    <row r="1974" spans="1:11" x14ac:dyDescent="0.25">
      <c r="A1974" s="3472"/>
      <c r="B1974" s="1182" t="s">
        <v>4224</v>
      </c>
      <c r="C1974" s="1239">
        <f t="shared" ref="C1974:H1974" si="2077">C1972/C357</f>
        <v>0</v>
      </c>
      <c r="D1974" s="1239">
        <f t="shared" si="2077"/>
        <v>0</v>
      </c>
      <c r="E1974" s="1239">
        <f t="shared" si="2077"/>
        <v>0</v>
      </c>
      <c r="F1974" s="1239">
        <f t="shared" si="2077"/>
        <v>0</v>
      </c>
      <c r="G1974" s="1214">
        <f t="shared" si="2077"/>
        <v>0</v>
      </c>
      <c r="H1974" s="1199">
        <f t="shared" si="2077"/>
        <v>0</v>
      </c>
      <c r="I1974" s="1198">
        <f t="shared" si="2068"/>
        <v>0</v>
      </c>
      <c r="J1974" s="1723"/>
      <c r="K1974" s="325" t="s">
        <v>4346</v>
      </c>
    </row>
    <row r="1975" spans="1:11" ht="15.75" thickBot="1" x14ac:dyDescent="0.3">
      <c r="A1975" s="3473"/>
      <c r="B1975" s="1183" t="s">
        <v>4311</v>
      </c>
      <c r="C1975" s="1242">
        <f t="shared" ref="C1975:H1975" si="2078">C1972/C360</f>
        <v>0</v>
      </c>
      <c r="D1975" s="1242">
        <f t="shared" si="2078"/>
        <v>0</v>
      </c>
      <c r="E1975" s="1242">
        <f t="shared" si="2078"/>
        <v>0</v>
      </c>
      <c r="F1975" s="1242">
        <f t="shared" si="2078"/>
        <v>0</v>
      </c>
      <c r="G1975" s="1219">
        <f t="shared" si="2078"/>
        <v>0</v>
      </c>
      <c r="H1975" s="1201">
        <f t="shared" si="2078"/>
        <v>0</v>
      </c>
      <c r="I1975" s="1202">
        <f t="shared" si="2068"/>
        <v>0</v>
      </c>
      <c r="J1975" s="1723"/>
      <c r="K1975" s="325" t="s">
        <v>4347</v>
      </c>
    </row>
    <row r="1976" spans="1:11" customFormat="1" x14ac:dyDescent="0.25">
      <c r="A1976" s="3471" t="s">
        <v>878</v>
      </c>
      <c r="B1976" s="844" t="s">
        <v>935</v>
      </c>
      <c r="C1976" s="826">
        <f>'BNP avec amende'!B790</f>
        <v>417</v>
      </c>
      <c r="D1976" s="826">
        <f>BPCE!B693</f>
        <v>69</v>
      </c>
      <c r="E1976" s="1245">
        <f>SG!B741</f>
        <v>142</v>
      </c>
      <c r="F1976" s="826">
        <f>CA!B935</f>
        <v>151</v>
      </c>
      <c r="G1976" s="826">
        <f>CM!B463</f>
        <v>65</v>
      </c>
      <c r="H1976" s="826">
        <f>SUM(C1976:G1976)</f>
        <v>844</v>
      </c>
      <c r="I1976" s="1222">
        <f>AVERAGE(C1976:G1976)</f>
        <v>168.8</v>
      </c>
      <c r="J1976" s="1715"/>
      <c r="K1976" s="27" t="s">
        <v>4264</v>
      </c>
    </row>
    <row r="1977" spans="1:11" customFormat="1" x14ac:dyDescent="0.25">
      <c r="A1977" s="3472"/>
      <c r="B1977" s="845" t="s">
        <v>4265</v>
      </c>
      <c r="C1977" s="1184">
        <f t="shared" ref="C1977:H1977" si="2079">C1976/C2</f>
        <v>1.0646446078431373E-2</v>
      </c>
      <c r="D1977" s="1185">
        <f t="shared" si="2079"/>
        <v>2.9668486907167735E-3</v>
      </c>
      <c r="E1977" s="1186">
        <f t="shared" si="2079"/>
        <v>6.026397317828799E-3</v>
      </c>
      <c r="F1977" s="1187">
        <f t="shared" si="2079"/>
        <v>9.5250110389200789E-3</v>
      </c>
      <c r="G1977" s="1188">
        <f t="shared" si="2079"/>
        <v>4.2177665304003638E-3</v>
      </c>
      <c r="H1977" s="1194">
        <f t="shared" si="2079"/>
        <v>7.1981714597618802E-3</v>
      </c>
      <c r="I1977" s="1189">
        <f t="shared" ref="I1977:I1980" si="2080">AVERAGE(C1977:G1977)</f>
        <v>6.6764939312594779E-3</v>
      </c>
      <c r="J1977" s="1716"/>
      <c r="K1977" t="s">
        <v>4266</v>
      </c>
    </row>
    <row r="1978" spans="1:11" customFormat="1" x14ac:dyDescent="0.25">
      <c r="A1978" s="3472"/>
      <c r="B1978" s="845" t="s">
        <v>4267</v>
      </c>
      <c r="C1978" s="1184">
        <f t="shared" ref="C1978:H1978" si="2081">C1976/C19</f>
        <v>1.6244010751431576E-2</v>
      </c>
      <c r="D1978" s="1185">
        <f t="shared" si="2081"/>
        <v>1.7751479289940829E-2</v>
      </c>
      <c r="E1978" s="1186">
        <f t="shared" si="2081"/>
        <v>1.1045426260112011E-2</v>
      </c>
      <c r="F1978" s="1187">
        <f t="shared" si="2081"/>
        <v>1.8267602225985967E-2</v>
      </c>
      <c r="G1978" s="1188">
        <f t="shared" si="2081"/>
        <v>2.737994945240101E-2</v>
      </c>
      <c r="H1978" s="1194">
        <f t="shared" si="2081"/>
        <v>1.5908319825083877E-2</v>
      </c>
      <c r="I1978" s="1189">
        <f t="shared" si="2080"/>
        <v>1.8137693595974277E-2</v>
      </c>
      <c r="J1978" s="1716"/>
      <c r="K1978" t="s">
        <v>4268</v>
      </c>
    </row>
    <row r="1979" spans="1:11" customFormat="1" x14ac:dyDescent="0.25">
      <c r="A1979" s="3472"/>
      <c r="B1979" s="845" t="s">
        <v>4269</v>
      </c>
      <c r="C1979" s="1184">
        <f t="shared" ref="C1979:H1979" si="2082">C1976/C7</f>
        <v>5.2479234835137174E-2</v>
      </c>
      <c r="D1979" s="1185">
        <f t="shared" si="2082"/>
        <v>0.12614259597806216</v>
      </c>
      <c r="E1979" s="1186">
        <f t="shared" si="2082"/>
        <v>5.9588753671842215E-2</v>
      </c>
      <c r="F1979" s="1187">
        <f t="shared" si="2082"/>
        <v>8.4926884139482559E-2</v>
      </c>
      <c r="G1979" s="1188">
        <f t="shared" si="2082"/>
        <v>7.336343115124154E-2</v>
      </c>
      <c r="H1979" s="1194">
        <f t="shared" si="2082"/>
        <v>6.2333825701624816E-2</v>
      </c>
      <c r="I1979" s="1189">
        <f t="shared" si="2080"/>
        <v>7.9300179955153122E-2</v>
      </c>
      <c r="J1979" s="1716"/>
      <c r="K1979" t="s">
        <v>4270</v>
      </c>
    </row>
    <row r="1980" spans="1:11" customFormat="1" x14ac:dyDescent="0.25">
      <c r="A1980" s="3472"/>
      <c r="B1980" s="845" t="s">
        <v>4271</v>
      </c>
      <c r="C1980" s="1184">
        <f t="shared" ref="C1980:H1980" si="2083">C1976/C13</f>
        <v>0.16560762509928514</v>
      </c>
      <c r="D1980" s="1185">
        <f t="shared" si="2083"/>
        <v>0.17692307692307693</v>
      </c>
      <c r="E1980" s="1186">
        <f t="shared" si="2083"/>
        <v>6.6666666666666666E-2</v>
      </c>
      <c r="F1980" s="1187">
        <f t="shared" si="2083"/>
        <v>9.5630145661811272E-2</v>
      </c>
      <c r="G1980" s="1188">
        <f t="shared" si="2083"/>
        <v>0.1447661469933185</v>
      </c>
      <c r="H1980" s="1205">
        <f t="shared" si="2083"/>
        <v>0.11944523068213983</v>
      </c>
      <c r="I1980" s="1193">
        <f t="shared" si="2080"/>
        <v>0.12991873226883172</v>
      </c>
      <c r="J1980" s="1717"/>
      <c r="K1980" t="s">
        <v>4272</v>
      </c>
    </row>
    <row r="1981" spans="1:11" customFormat="1" x14ac:dyDescent="0.25">
      <c r="A1981" s="3472"/>
      <c r="B1981" s="1203" t="s">
        <v>4273</v>
      </c>
      <c r="C1981" s="1204">
        <f>'BNP avec amende'!C790</f>
        <v>122</v>
      </c>
      <c r="D1981" s="1204">
        <f>BPCE!C693</f>
        <v>39</v>
      </c>
      <c r="E1981" s="1246">
        <f>SG!C741</f>
        <v>110</v>
      </c>
      <c r="F1981" s="1204">
        <f>CA!C935</f>
        <v>56</v>
      </c>
      <c r="G1981" s="1204">
        <f>CM!C463</f>
        <v>19</v>
      </c>
      <c r="H1981" s="1204">
        <f>SUM(C1981:G1981)</f>
        <v>346</v>
      </c>
      <c r="I1981" s="1206">
        <f>AVERAGE(C1981:G1981)</f>
        <v>69.2</v>
      </c>
      <c r="J1981" s="1718"/>
      <c r="K1981" s="27" t="s">
        <v>4274</v>
      </c>
    </row>
    <row r="1982" spans="1:11" customFormat="1" x14ac:dyDescent="0.25">
      <c r="A1982" s="3472"/>
      <c r="B1982" s="845" t="s">
        <v>4275</v>
      </c>
      <c r="C1982" s="1184">
        <f t="shared" ref="C1982:H1982" si="2084">C1981/C28</f>
        <v>4.450930317402408E-2</v>
      </c>
      <c r="D1982" s="1185">
        <f t="shared" si="2084"/>
        <v>6.5822784810126581E-3</v>
      </c>
      <c r="E1982" s="1186">
        <f t="shared" si="2084"/>
        <v>2.5137111517367458E-2</v>
      </c>
      <c r="F1982" s="1187">
        <f t="shared" si="2084"/>
        <v>2.1497120921305183E-2</v>
      </c>
      <c r="G1982" s="1188">
        <f t="shared" si="2084"/>
        <v>2.772913018096906E-3</v>
      </c>
      <c r="H1982" s="1192">
        <f t="shared" si="2084"/>
        <v>1.5378461264945109E-2</v>
      </c>
      <c r="I1982" s="1193">
        <f t="shared" ref="I1982:I1985" si="2085">AVERAGE(C1982:G1982)</f>
        <v>2.0099745422361252E-2</v>
      </c>
      <c r="J1982" s="1717"/>
      <c r="K1982" t="s">
        <v>4276</v>
      </c>
    </row>
    <row r="1983" spans="1:11" customFormat="1" x14ac:dyDescent="0.25">
      <c r="A1983" s="3472"/>
      <c r="B1983" s="845" t="s">
        <v>4277</v>
      </c>
      <c r="C1983" s="1184">
        <f t="shared" ref="C1983:H1983" si="2086">C1981/C45</f>
        <v>3.022046073817191E-2</v>
      </c>
      <c r="D1983" s="1185">
        <f t="shared" si="2086"/>
        <v>2.9017857142857144E-2</v>
      </c>
      <c r="E1983" s="1186">
        <f t="shared" si="2086"/>
        <v>2.7431421446384038E-2</v>
      </c>
      <c r="F1983" s="1187">
        <f t="shared" si="2086"/>
        <v>2.2847817217462259E-2</v>
      </c>
      <c r="G1983" s="1188">
        <f t="shared" si="2086"/>
        <v>2.9141104294478526E-2</v>
      </c>
      <c r="H1983" s="1192">
        <f t="shared" si="2086"/>
        <v>2.7693292780534656E-2</v>
      </c>
      <c r="I1983" s="1193">
        <f t="shared" si="2085"/>
        <v>2.7731732167870775E-2</v>
      </c>
      <c r="J1983" s="1717"/>
      <c r="K1983" t="s">
        <v>4278</v>
      </c>
    </row>
    <row r="1984" spans="1:11" customFormat="1" x14ac:dyDescent="0.25">
      <c r="A1984" s="3472"/>
      <c r="B1984" s="845" t="s">
        <v>4279</v>
      </c>
      <c r="C1984" s="1184">
        <f t="shared" ref="C1984:H1984" si="2087">C1981/C33</f>
        <v>-0.28841607565011823</v>
      </c>
      <c r="D1984" s="1185">
        <f t="shared" si="2087"/>
        <v>0.24374999999999999</v>
      </c>
      <c r="E1984" s="1186">
        <f t="shared" si="2087"/>
        <v>8.2893745290128107E-2</v>
      </c>
      <c r="F1984" s="1187">
        <f t="shared" si="2087"/>
        <v>7.9885877318116971E-2</v>
      </c>
      <c r="G1984" s="1188">
        <f t="shared" si="2087"/>
        <v>6.6202090592334492E-2</v>
      </c>
      <c r="H1984" s="1192">
        <f t="shared" si="2087"/>
        <v>0.16861598440545808</v>
      </c>
      <c r="I1984" s="1193">
        <f t="shared" si="2085"/>
        <v>3.6863127510092263E-2</v>
      </c>
      <c r="J1984" s="1717"/>
      <c r="K1984" t="s">
        <v>4280</v>
      </c>
    </row>
    <row r="1985" spans="1:11" customFormat="1" x14ac:dyDescent="0.25">
      <c r="A1985" s="3472"/>
      <c r="B1985" s="845" t="s">
        <v>4281</v>
      </c>
      <c r="C1985" s="1184">
        <f t="shared" ref="C1985:H1985" si="2088">C1981/C39</f>
        <v>-5.7520037718057519E-2</v>
      </c>
      <c r="D1985" s="1185">
        <f t="shared" si="2088"/>
        <v>0.23780487804878048</v>
      </c>
      <c r="E1985" s="1186">
        <f t="shared" si="2088"/>
        <v>9.1135045567522791E-2</v>
      </c>
      <c r="F1985" s="1187">
        <f t="shared" si="2088"/>
        <v>8.8050314465408799E-2</v>
      </c>
      <c r="G1985" s="1188">
        <f t="shared" si="2088"/>
        <v>0.12418300653594772</v>
      </c>
      <c r="H1985" s="1192">
        <f t="shared" si="2088"/>
        <v>8.8717948717948723</v>
      </c>
      <c r="I1985" s="1193">
        <f t="shared" si="2085"/>
        <v>9.6730641379920448E-2</v>
      </c>
      <c r="J1985" s="1717"/>
      <c r="K1985" t="s">
        <v>4282</v>
      </c>
    </row>
    <row r="1986" spans="1:11" customFormat="1" x14ac:dyDescent="0.25">
      <c r="A1986" s="3472"/>
      <c r="B1986" s="1203" t="s">
        <v>4283</v>
      </c>
      <c r="C1986" s="1204">
        <f>'BNP avec amende'!F790</f>
        <v>-19</v>
      </c>
      <c r="D1986" s="1204">
        <f>BPCE!F693</f>
        <v>-6</v>
      </c>
      <c r="E1986" s="1246">
        <f>SG!F741</f>
        <v>15</v>
      </c>
      <c r="F1986" s="1204">
        <f>CA!F935</f>
        <v>-8</v>
      </c>
      <c r="G1986" s="1204">
        <f>CM!G463</f>
        <v>-2</v>
      </c>
      <c r="H1986" s="1204">
        <f>SUM(C1986:G1986)</f>
        <v>-20</v>
      </c>
      <c r="I1986" s="1206">
        <f>AVERAGE(C1986:G1986)</f>
        <v>-4</v>
      </c>
      <c r="J1986" s="1719"/>
      <c r="K1986" s="1178" t="s">
        <v>4284</v>
      </c>
    </row>
    <row r="1987" spans="1:11" customFormat="1" x14ac:dyDescent="0.25">
      <c r="A1987" s="3472"/>
      <c r="B1987" s="845" t="s">
        <v>4285</v>
      </c>
      <c r="C1987" s="1184">
        <f t="shared" ref="C1987:H1987" si="2089">C1986/C54</f>
        <v>7.1915215745647241E-3</v>
      </c>
      <c r="D1987" s="1185">
        <f t="shared" si="2089"/>
        <v>3.1364349189754314E-3</v>
      </c>
      <c r="E1987" s="1186">
        <f t="shared" si="2089"/>
        <v>-1.0861694424330196E-2</v>
      </c>
      <c r="F1987" s="1187">
        <f t="shared" si="2089"/>
        <v>1.7057569296375266E-2</v>
      </c>
      <c r="G1987" s="1188">
        <f t="shared" si="2089"/>
        <v>1.3192612137203166E-3</v>
      </c>
      <c r="H1987" s="1194">
        <f t="shared" si="2089"/>
        <v>2.5249337204898371E-3</v>
      </c>
      <c r="I1987" s="1193">
        <f t="shared" ref="I1987:I1990" si="2090">AVERAGE(C1987:G1987)</f>
        <v>3.5686185158611086E-3</v>
      </c>
      <c r="J1987" s="1717"/>
      <c r="K1987" t="s">
        <v>4286</v>
      </c>
    </row>
    <row r="1988" spans="1:11" customFormat="1" x14ac:dyDescent="0.25">
      <c r="A1988" s="3472"/>
      <c r="B1988" s="845" t="s">
        <v>4287</v>
      </c>
      <c r="C1988" s="1184">
        <f t="shared" ref="C1988:H1988" si="2091">C1986/C71</f>
        <v>1.0807736063708761E-2</v>
      </c>
      <c r="D1988" s="1185">
        <f t="shared" si="2091"/>
        <v>1.3483146067415731E-2</v>
      </c>
      <c r="E1988" s="1186">
        <f t="shared" si="2091"/>
        <v>-1.4299332697807437E-2</v>
      </c>
      <c r="F1988" s="1187">
        <f t="shared" si="2091"/>
        <v>1.1940298507462687E-2</v>
      </c>
      <c r="G1988" s="1188">
        <f t="shared" si="2091"/>
        <v>1.6528925619834711E-2</v>
      </c>
      <c r="H1988" s="1194">
        <f t="shared" si="2091"/>
        <v>4.9468216670789022E-3</v>
      </c>
      <c r="I1988" s="1193">
        <f t="shared" si="2090"/>
        <v>7.6921547121228907E-3</v>
      </c>
      <c r="J1988" s="1717"/>
      <c r="K1988" t="s">
        <v>4288</v>
      </c>
    </row>
    <row r="1989" spans="1:11" customFormat="1" x14ac:dyDescent="0.25">
      <c r="A1989" s="3472"/>
      <c r="B1989" s="845" t="s">
        <v>4289</v>
      </c>
      <c r="C1989" s="1195">
        <v>0.17</v>
      </c>
      <c r="D1989" s="1196">
        <v>0.17</v>
      </c>
      <c r="E1989" s="1197">
        <v>0.17</v>
      </c>
      <c r="F1989" s="1187">
        <v>0.17</v>
      </c>
      <c r="G1989" s="1188">
        <v>0.17</v>
      </c>
      <c r="H1989" s="1190">
        <f>E1989</f>
        <v>0.17</v>
      </c>
      <c r="I1989" s="1191">
        <f t="shared" si="2090"/>
        <v>0.17</v>
      </c>
      <c r="J1989" s="1720"/>
      <c r="K1989" t="s">
        <v>4290</v>
      </c>
    </row>
    <row r="1990" spans="1:11" customFormat="1" x14ac:dyDescent="0.25">
      <c r="A1990" s="3472"/>
      <c r="B1990" s="845" t="s">
        <v>4291</v>
      </c>
      <c r="C1990" s="1184">
        <f>C1986/C1981</f>
        <v>-0.15573770491803279</v>
      </c>
      <c r="D1990" s="1185">
        <f t="shared" ref="D1990:H1990" si="2092">D1986/D1981</f>
        <v>-0.15384615384615385</v>
      </c>
      <c r="E1990" s="1186">
        <f t="shared" si="2092"/>
        <v>0.13636363636363635</v>
      </c>
      <c r="F1990" s="1187">
        <f t="shared" si="2092"/>
        <v>-0.14285714285714285</v>
      </c>
      <c r="G1990" s="1188">
        <f t="shared" si="2092"/>
        <v>-0.10526315789473684</v>
      </c>
      <c r="H1990" s="1205">
        <f t="shared" si="2092"/>
        <v>-5.7803468208092484E-2</v>
      </c>
      <c r="I1990" s="1191">
        <f t="shared" si="2090"/>
        <v>-8.4268104630485993E-2</v>
      </c>
      <c r="J1990" s="1720"/>
      <c r="K1990" t="s">
        <v>4292</v>
      </c>
    </row>
    <row r="1991" spans="1:11" customFormat="1" x14ac:dyDescent="0.25">
      <c r="A1991" s="3472"/>
      <c r="B1991" s="1203" t="s">
        <v>10</v>
      </c>
      <c r="C1991" s="1204">
        <f>'BNP avec amende'!G790</f>
        <v>1861</v>
      </c>
      <c r="D1991" s="1204">
        <f>BPCE!G693</f>
        <v>166</v>
      </c>
      <c r="E1991" s="1246">
        <f>SG!G741</f>
        <v>376</v>
      </c>
      <c r="F1991" s="1204">
        <f>CA!G935</f>
        <v>417</v>
      </c>
      <c r="G1991" s="1204">
        <f>CM!H463</f>
        <v>214</v>
      </c>
      <c r="H1991" s="1204">
        <f>SUM(C1991:G1991)</f>
        <v>3034</v>
      </c>
      <c r="I1991" s="1204">
        <f>AVERAGE(C1991:G1991)</f>
        <v>606.79999999999995</v>
      </c>
      <c r="J1991" s="1721"/>
      <c r="K1991" s="27" t="s">
        <v>4293</v>
      </c>
    </row>
    <row r="1992" spans="1:11" customFormat="1" x14ac:dyDescent="0.25">
      <c r="A1992" s="3472"/>
      <c r="B1992" s="845" t="s">
        <v>4294</v>
      </c>
      <c r="C1992" s="1184">
        <f t="shared" ref="C1992:H1992" si="2093">C1991/C80</f>
        <v>1.036174228715556E-2</v>
      </c>
      <c r="D1992" s="1185">
        <f t="shared" si="2093"/>
        <v>1.6085427184371942E-3</v>
      </c>
      <c r="E1992" s="1186">
        <f t="shared" si="2093"/>
        <v>2.7601597369039227E-3</v>
      </c>
      <c r="F1992" s="1187">
        <f t="shared" si="2093"/>
        <v>5.7464136591012446E-3</v>
      </c>
      <c r="G1992" s="1188">
        <f t="shared" si="2093"/>
        <v>2.7355584246251392E-3</v>
      </c>
      <c r="H1992" s="1194">
        <f t="shared" si="2093"/>
        <v>5.3244697466928266E-3</v>
      </c>
      <c r="I1992" s="1189">
        <f t="shared" ref="I1992:I1993" si="2094">AVERAGE(C1992:G1992)</f>
        <v>4.6424833652446125E-3</v>
      </c>
      <c r="J1992" s="1716"/>
      <c r="K1992" t="s">
        <v>4295</v>
      </c>
    </row>
    <row r="1993" spans="1:11" customFormat="1" x14ac:dyDescent="0.25">
      <c r="A1993" s="3472"/>
      <c r="B1993" s="845" t="s">
        <v>4296</v>
      </c>
      <c r="C1993" s="1184">
        <f t="shared" ref="C1993:H1993" si="2095">C1991/C97</f>
        <v>1.5173257236037505E-2</v>
      </c>
      <c r="D1993" s="1185">
        <f t="shared" si="2095"/>
        <v>1.5817055740828968E-2</v>
      </c>
      <c r="E1993" s="1186">
        <f t="shared" si="2095"/>
        <v>4.4850002982048075E-3</v>
      </c>
      <c r="F1993" s="1187">
        <f t="shared" si="2095"/>
        <v>1.2082053659384598E-2</v>
      </c>
      <c r="G1993" s="1188">
        <f t="shared" si="2095"/>
        <v>1.725945640777482E-2</v>
      </c>
      <c r="H1993" s="1194">
        <f t="shared" si="2095"/>
        <v>1.1497084045427503E-2</v>
      </c>
      <c r="I1993" s="1189">
        <f t="shared" si="2094"/>
        <v>1.296336466844614E-2</v>
      </c>
      <c r="J1993" s="1716"/>
      <c r="K1993" t="s">
        <v>4297</v>
      </c>
    </row>
    <row r="1994" spans="1:11" customFormat="1" x14ac:dyDescent="0.25">
      <c r="A1994" s="3472"/>
      <c r="B1994" s="1203" t="s">
        <v>14</v>
      </c>
      <c r="C1994" s="1204">
        <f>'BNP avec amende'!J790</f>
        <v>7</v>
      </c>
      <c r="D1994" s="1204">
        <f>BPCE!J693</f>
        <v>7</v>
      </c>
      <c r="E1994" s="1246">
        <f>SG!J741</f>
        <v>4</v>
      </c>
      <c r="F1994" s="1204">
        <f>CA!J935</f>
        <v>4</v>
      </c>
      <c r="G1994" s="1204">
        <f>CM!K463</f>
        <v>3</v>
      </c>
      <c r="H1994" s="1204">
        <f>SUM(C1994:G1994)</f>
        <v>25</v>
      </c>
      <c r="I1994" s="1221">
        <f>AVERAGE(C1994:G1994)</f>
        <v>5</v>
      </c>
      <c r="J1994" s="1722"/>
      <c r="K1994" s="27" t="s">
        <v>4298</v>
      </c>
    </row>
    <row r="1995" spans="1:11" customFormat="1" x14ac:dyDescent="0.25">
      <c r="A1995" s="3472"/>
      <c r="B1995" s="845" t="s">
        <v>4299</v>
      </c>
      <c r="C1995" s="1184">
        <f t="shared" ref="C1995:H1995" si="2096">C1994/C106</f>
        <v>8.4541062801932361E-3</v>
      </c>
      <c r="D1995" s="1185">
        <f t="shared" si="2096"/>
        <v>9.8176718092566617E-3</v>
      </c>
      <c r="E1995" s="1186">
        <f t="shared" si="2096"/>
        <v>5.235602094240838E-3</v>
      </c>
      <c r="F1995" s="1187">
        <f t="shared" si="2096"/>
        <v>4.2105263157894736E-3</v>
      </c>
      <c r="G1995" s="1188">
        <f t="shared" si="2096"/>
        <v>6.4516129032258064E-3</v>
      </c>
      <c r="H1995" s="1194">
        <f t="shared" si="2096"/>
        <v>6.7204301075268818E-3</v>
      </c>
      <c r="I1995" s="1189">
        <f t="shared" ref="I1995:I1998" si="2097">AVERAGE(C1995:G1995)</f>
        <v>6.833903880541203E-3</v>
      </c>
      <c r="J1995" s="1716"/>
      <c r="K1995" t="s">
        <v>4300</v>
      </c>
    </row>
    <row r="1996" spans="1:11" customFormat="1" x14ac:dyDescent="0.25">
      <c r="A1996" s="3472"/>
      <c r="B1996" s="845" t="s">
        <v>4301</v>
      </c>
      <c r="C1996" s="1184">
        <f t="shared" ref="C1996:H1996" si="2098">C1994/C123</f>
        <v>1.0447761194029851E-2</v>
      </c>
      <c r="D1996" s="1185">
        <f t="shared" si="2098"/>
        <v>2.3890784982935155E-2</v>
      </c>
      <c r="E1996" s="1186">
        <f t="shared" si="2098"/>
        <v>8.8495575221238937E-3</v>
      </c>
      <c r="F1996" s="1187">
        <f t="shared" si="2098"/>
        <v>1.2195121951219513E-2</v>
      </c>
      <c r="G1996" s="1188">
        <f t="shared" si="2098"/>
        <v>2.7027027027027029E-2</v>
      </c>
      <c r="H1996" s="1194">
        <f t="shared" si="2098"/>
        <v>1.348435814455232E-2</v>
      </c>
      <c r="I1996" s="1189">
        <f t="shared" si="2097"/>
        <v>1.6482050535467089E-2</v>
      </c>
      <c r="J1996" s="1716"/>
      <c r="K1996" t="s">
        <v>4302</v>
      </c>
    </row>
    <row r="1997" spans="1:11" customFormat="1" x14ac:dyDescent="0.25">
      <c r="A1997" s="3472"/>
      <c r="B1997" s="845" t="s">
        <v>4303</v>
      </c>
      <c r="C1997" s="1184">
        <f t="shared" ref="C1997:H1997" si="2099">C1994/C111</f>
        <v>3.5000000000000003E-2</v>
      </c>
      <c r="D1997" s="1185">
        <f t="shared" si="2099"/>
        <v>8.6419753086419748E-2</v>
      </c>
      <c r="E1997" s="1186">
        <f t="shared" si="2099"/>
        <v>2.9411764705882353E-2</v>
      </c>
      <c r="F1997" s="1187">
        <f t="shared" si="2099"/>
        <v>2.5157232704402517E-2</v>
      </c>
      <c r="G1997" s="1188">
        <f t="shared" si="2099"/>
        <v>4.6153846153846156E-2</v>
      </c>
      <c r="H1997" s="1194">
        <f t="shared" si="2099"/>
        <v>3.9001560062402497E-2</v>
      </c>
      <c r="I1997" s="1189">
        <f t="shared" si="2097"/>
        <v>4.4428519330110154E-2</v>
      </c>
      <c r="J1997" s="1716"/>
      <c r="K1997" t="s">
        <v>4304</v>
      </c>
    </row>
    <row r="1998" spans="1:11" customFormat="1" x14ac:dyDescent="0.25">
      <c r="A1998" s="3472"/>
      <c r="B1998" s="845" t="s">
        <v>4305</v>
      </c>
      <c r="C1998" s="1184">
        <f t="shared" ref="C1998:H1998" si="2100">C1994/C117</f>
        <v>7.5268817204301078E-2</v>
      </c>
      <c r="D1998" s="1185">
        <f t="shared" si="2100"/>
        <v>0.14893617021276595</v>
      </c>
      <c r="E1998" s="1186">
        <f t="shared" si="2100"/>
        <v>3.8095238095238099E-2</v>
      </c>
      <c r="F1998" s="1187">
        <f t="shared" si="2100"/>
        <v>4.0404040404040407E-2</v>
      </c>
      <c r="G1998" s="1188">
        <f t="shared" si="2100"/>
        <v>6.3829787234042548E-2</v>
      </c>
      <c r="H1998" s="1205">
        <f t="shared" si="2100"/>
        <v>6.3938618925831206E-2</v>
      </c>
      <c r="I1998" s="1193">
        <f t="shared" si="2097"/>
        <v>7.3306810630077615E-2</v>
      </c>
      <c r="J1998" s="1717"/>
      <c r="K1998" t="s">
        <v>4306</v>
      </c>
    </row>
    <row r="1999" spans="1:11" customFormat="1" x14ac:dyDescent="0.25">
      <c r="A1999" s="3472"/>
      <c r="B1999" s="1203" t="s">
        <v>4307</v>
      </c>
      <c r="C1999" s="1206">
        <f>C1976/C1991</f>
        <v>0.22407307898979043</v>
      </c>
      <c r="D1999" s="1206">
        <f t="shared" ref="D1999:E1999" si="2101">D1976/D1991</f>
        <v>0.41566265060240964</v>
      </c>
      <c r="E1999" s="1206">
        <f t="shared" si="2101"/>
        <v>0.37765957446808512</v>
      </c>
      <c r="F1999" s="1206">
        <f>F1976/F1991</f>
        <v>0.36211031175059955</v>
      </c>
      <c r="G1999" s="1206">
        <f t="shared" ref="G1999" si="2102">G1976/G1991</f>
        <v>0.30373831775700932</v>
      </c>
      <c r="H1999" s="1206">
        <f>H1976/H1991</f>
        <v>0.27818061964403429</v>
      </c>
      <c r="I1999" s="1206">
        <f>AVERAGE(C1999:G1999)</f>
        <v>0.33664878671357884</v>
      </c>
      <c r="J1999" s="1718"/>
      <c r="K1999" s="27" t="s">
        <v>4308</v>
      </c>
    </row>
    <row r="2000" spans="1:11" customFormat="1" x14ac:dyDescent="0.25">
      <c r="A2000" s="3472"/>
      <c r="B2000" s="845" t="s">
        <v>4223</v>
      </c>
      <c r="C2000" s="1207">
        <f t="shared" ref="C2000:H2000" si="2103">C1999/C132</f>
        <v>1.0274764400991454</v>
      </c>
      <c r="D2000" s="1208">
        <f t="shared" si="2103"/>
        <v>1.8444326387547005</v>
      </c>
      <c r="E2000" s="1209">
        <f t="shared" si="2103"/>
        <v>2.1833509261274213</v>
      </c>
      <c r="F2000" s="1210">
        <f t="shared" si="2103"/>
        <v>1.6575574965499122</v>
      </c>
      <c r="G2000" s="1211">
        <f t="shared" si="2103"/>
        <v>1.5418301771340654</v>
      </c>
      <c r="H2000" s="1177">
        <f t="shared" si="2103"/>
        <v>1.3519039082216329</v>
      </c>
      <c r="I2000" s="1198">
        <f>AVERAGE(C2000:G2000)</f>
        <v>1.6509295357330491</v>
      </c>
      <c r="J2000" s="1723"/>
      <c r="K2000" t="s">
        <v>4309</v>
      </c>
    </row>
    <row r="2001" spans="1:11" customFormat="1" x14ac:dyDescent="0.25">
      <c r="A2001" s="3472"/>
      <c r="B2001" s="845" t="s">
        <v>4224</v>
      </c>
      <c r="C2001" s="1207">
        <f t="shared" ref="C2001:H2001" si="2104">C1999/C135</f>
        <v>1.070568467846901</v>
      </c>
      <c r="D2001" s="1208">
        <f t="shared" si="2104"/>
        <v>1.1222998502887289</v>
      </c>
      <c r="E2001" s="1209">
        <f t="shared" si="2104"/>
        <v>2.4627481662672617</v>
      </c>
      <c r="F2001" s="1210">
        <f t="shared" si="2104"/>
        <v>1.5119616863973133</v>
      </c>
      <c r="G2001" s="1211">
        <f t="shared" si="2104"/>
        <v>1.5863738002818697</v>
      </c>
      <c r="H2001" s="1177">
        <f t="shared" si="2104"/>
        <v>1.3836830071195978</v>
      </c>
      <c r="I2001" s="1198">
        <f t="shared" ref="I2001:I2002" si="2105">AVERAGE(C2001:G2001)</f>
        <v>1.5507903942164147</v>
      </c>
      <c r="J2001" s="1723"/>
      <c r="K2001" t="s">
        <v>4310</v>
      </c>
    </row>
    <row r="2002" spans="1:11" customFormat="1" x14ac:dyDescent="0.25">
      <c r="A2002" s="3472"/>
      <c r="B2002" s="845" t="s">
        <v>4311</v>
      </c>
      <c r="C2002" s="1207">
        <f t="shared" ref="C2002:H2002" si="2106">C1999/C152</f>
        <v>1.1927387871755557</v>
      </c>
      <c r="D2002" s="1208">
        <f t="shared" si="2106"/>
        <v>1.098270326816247</v>
      </c>
      <c r="E2002" s="1209">
        <f t="shared" si="2106"/>
        <v>2.8483313728716801</v>
      </c>
      <c r="F2002" s="1210">
        <f t="shared" si="2106"/>
        <v>1.6570676874037147</v>
      </c>
      <c r="G2002" s="1211">
        <f t="shared" si="2106"/>
        <v>1.8518239372927343</v>
      </c>
      <c r="H2002" s="1177">
        <f t="shared" si="2106"/>
        <v>1.5553235155858247</v>
      </c>
      <c r="I2002" s="1198">
        <f t="shared" si="2105"/>
        <v>1.7296464223119863</v>
      </c>
      <c r="J2002" s="1723"/>
      <c r="K2002" t="s">
        <v>4312</v>
      </c>
    </row>
    <row r="2003" spans="1:11" customFormat="1" x14ac:dyDescent="0.25">
      <c r="A2003" s="3472"/>
      <c r="B2003" s="1203" t="s">
        <v>4313</v>
      </c>
      <c r="C2003" s="1206">
        <f>C1981/C1991</f>
        <v>6.5556152606125739E-2</v>
      </c>
      <c r="D2003" s="1206">
        <f t="shared" ref="D2003:E2003" si="2107">D1981/D1991</f>
        <v>0.23493975903614459</v>
      </c>
      <c r="E2003" s="1206">
        <f t="shared" si="2107"/>
        <v>0.29255319148936171</v>
      </c>
      <c r="F2003" s="1206">
        <f>F1981/F1991</f>
        <v>0.1342925659472422</v>
      </c>
      <c r="G2003" s="1206">
        <f t="shared" ref="G2003" si="2108">G1981/G1991</f>
        <v>8.8785046728971959E-2</v>
      </c>
      <c r="H2003" s="1206">
        <f>H1981/H1991</f>
        <v>0.11404087013843112</v>
      </c>
      <c r="I2003" s="1206">
        <f>AVERAGE(C2003:G2003)</f>
        <v>0.16322534316156925</v>
      </c>
      <c r="J2003" s="1718"/>
      <c r="K2003" s="27" t="s">
        <v>4314</v>
      </c>
    </row>
    <row r="2004" spans="1:11" s="1" customFormat="1" x14ac:dyDescent="0.25">
      <c r="A2004" s="3472"/>
      <c r="B2004" s="845" t="s">
        <v>4223</v>
      </c>
      <c r="C2004" s="1207">
        <f t="shared" ref="C2004:H2004" si="2109">C2003/C158</f>
        <v>4.2955423847201759</v>
      </c>
      <c r="D2004" s="1208">
        <f t="shared" si="2109"/>
        <v>4.0920756443495501</v>
      </c>
      <c r="E2004" s="1209">
        <f t="shared" si="2109"/>
        <v>9.107122019526237</v>
      </c>
      <c r="F2004" s="1210">
        <f t="shared" si="2109"/>
        <v>3.7409630069456909</v>
      </c>
      <c r="G2004" s="1211">
        <f t="shared" si="2109"/>
        <v>1.0136551985640321</v>
      </c>
      <c r="H2004" s="1177">
        <f t="shared" si="2109"/>
        <v>2.888261554025561</v>
      </c>
      <c r="I2004" s="1198">
        <f t="shared" ref="I2004:I2006" si="2110">AVERAGE(C2004:G2004)</f>
        <v>4.4498716508211373</v>
      </c>
      <c r="J2004" s="1723"/>
      <c r="K2004" t="s">
        <v>4315</v>
      </c>
    </row>
    <row r="2005" spans="1:11" s="1" customFormat="1" x14ac:dyDescent="0.25">
      <c r="A2005" s="3472"/>
      <c r="B2005" s="845" t="s">
        <v>4224</v>
      </c>
      <c r="C2005" s="1207">
        <f t="shared" ref="C2005:H2005" si="2111">C2003/C175</f>
        <v>1.9916923748182618</v>
      </c>
      <c r="D2005" s="1208">
        <f t="shared" si="2111"/>
        <v>1.8345928356282271</v>
      </c>
      <c r="E2005" s="1209">
        <f t="shared" si="2111"/>
        <v>6.1162585557383133</v>
      </c>
      <c r="F2005" s="1210">
        <f t="shared" si="2111"/>
        <v>1.8910541089772002</v>
      </c>
      <c r="G2005" s="1211">
        <f t="shared" si="2111"/>
        <v>1.6884137950805571</v>
      </c>
      <c r="H2005" s="1177">
        <f t="shared" si="2111"/>
        <v>2.4087231745990878</v>
      </c>
      <c r="I2005" s="1198">
        <f t="shared" si="2110"/>
        <v>2.7044023340485119</v>
      </c>
      <c r="J2005" s="1723"/>
      <c r="K2005" t="s">
        <v>4316</v>
      </c>
    </row>
    <row r="2006" spans="1:11" s="1" customFormat="1" x14ac:dyDescent="0.25">
      <c r="A2006" s="3472"/>
      <c r="B2006" s="845" t="s">
        <v>4311</v>
      </c>
      <c r="C2006" s="1207">
        <f t="shared" ref="C2006:H2006" si="2112">C2003/C178</f>
        <v>1.3868213000869873</v>
      </c>
      <c r="D2006" s="1208">
        <f t="shared" si="2112"/>
        <v>1.7511346059915338</v>
      </c>
      <c r="E2006" s="1209">
        <f t="shared" si="2112"/>
        <v>8.612818296444912</v>
      </c>
      <c r="F2006" s="1210">
        <f t="shared" si="2112"/>
        <v>2.2783693045563549</v>
      </c>
      <c r="G2006" s="1211">
        <f t="shared" si="2112"/>
        <v>2.2067340929458452</v>
      </c>
      <c r="H2006" s="1177">
        <f t="shared" si="2112"/>
        <v>2.4128020719529681</v>
      </c>
      <c r="I2006" s="1198">
        <f t="shared" si="2110"/>
        <v>3.2471755200051269</v>
      </c>
      <c r="J2006" s="1723"/>
      <c r="K2006" t="s">
        <v>4317</v>
      </c>
    </row>
    <row r="2007" spans="1:11" customFormat="1" x14ac:dyDescent="0.25">
      <c r="A2007" s="3472"/>
      <c r="B2007" s="1203" t="s">
        <v>4318</v>
      </c>
      <c r="C2007" s="1206">
        <f>C1981/C1976</f>
        <v>0.29256594724220625</v>
      </c>
      <c r="D2007" s="1206">
        <f t="shared" ref="D2007:E2007" si="2113">D1981/D1976</f>
        <v>0.56521739130434778</v>
      </c>
      <c r="E2007" s="1206">
        <f t="shared" si="2113"/>
        <v>0.77464788732394363</v>
      </c>
      <c r="F2007" s="1206">
        <f>F1981/F1976</f>
        <v>0.37086092715231789</v>
      </c>
      <c r="G2007" s="1206">
        <f t="shared" ref="G2007" si="2114">G1981/G1976</f>
        <v>0.29230769230769232</v>
      </c>
      <c r="H2007" s="1206">
        <f>H1981/H1976</f>
        <v>0.4099526066350711</v>
      </c>
      <c r="I2007" s="1206">
        <f>AVERAGE(C2007:G2007)</f>
        <v>0.45911996906610159</v>
      </c>
      <c r="J2007" s="1718"/>
      <c r="K2007" s="27" t="s">
        <v>4319</v>
      </c>
    </row>
    <row r="2008" spans="1:11" customFormat="1" x14ac:dyDescent="0.25">
      <c r="A2008" s="3472"/>
      <c r="B2008" s="1181" t="s">
        <v>4223</v>
      </c>
      <c r="C2008" s="1207">
        <f t="shared" ref="C2008:H2008" si="2115">C2007/C210</f>
        <v>4.1806723902162473</v>
      </c>
      <c r="D2008" s="1208">
        <f t="shared" si="2115"/>
        <v>2.2186094294624841</v>
      </c>
      <c r="E2008" s="1209">
        <f t="shared" si="2115"/>
        <v>4.1711673146741512</v>
      </c>
      <c r="F2008" s="1210">
        <f t="shared" si="2115"/>
        <v>2.2569129666586165</v>
      </c>
      <c r="G2008" s="1211">
        <f t="shared" si="2115"/>
        <v>0.6574363464906372</v>
      </c>
      <c r="H2008" s="1177">
        <f t="shared" si="2115"/>
        <v>2.1364399765845308</v>
      </c>
      <c r="I2008" s="1198">
        <f t="shared" ref="I2008:I2010" si="2116">AVERAGE(C2008:G2008)</f>
        <v>2.6969596895004271</v>
      </c>
      <c r="J2008" s="1723"/>
      <c r="K2008" t="s">
        <v>4320</v>
      </c>
    </row>
    <row r="2009" spans="1:11" customFormat="1" x14ac:dyDescent="0.25">
      <c r="A2009" s="3472"/>
      <c r="B2009" s="1181" t="s">
        <v>4224</v>
      </c>
      <c r="C2009" s="1207">
        <f t="shared" ref="C2009:H2009" si="2117">C2007/C227</f>
        <v>1.8604063491837197</v>
      </c>
      <c r="D2009" s="1208">
        <f t="shared" si="2117"/>
        <v>1.6346726190476188</v>
      </c>
      <c r="E2009" s="1209">
        <f t="shared" si="2117"/>
        <v>2.4835095360191071</v>
      </c>
      <c r="F2009" s="1210">
        <f t="shared" si="2117"/>
        <v>1.2507288550963116</v>
      </c>
      <c r="G2009" s="1211">
        <f t="shared" si="2117"/>
        <v>1.0643227937706468</v>
      </c>
      <c r="H2009" s="1177">
        <f t="shared" si="2117"/>
        <v>1.7408056340977318</v>
      </c>
      <c r="I2009" s="1198">
        <f t="shared" si="2116"/>
        <v>1.6587280306234811</v>
      </c>
      <c r="J2009" s="1723"/>
      <c r="K2009" t="s">
        <v>4321</v>
      </c>
    </row>
    <row r="2010" spans="1:11" customFormat="1" x14ac:dyDescent="0.25">
      <c r="A2010" s="3472"/>
      <c r="B2010" s="1181" t="s">
        <v>4311</v>
      </c>
      <c r="C2010" s="1207">
        <f t="shared" ref="C2010:H2010" si="2118">C2007/C230</f>
        <v>1.1627200481767053</v>
      </c>
      <c r="D2010" s="1208">
        <f t="shared" si="2118"/>
        <v>1.5944477085781432</v>
      </c>
      <c r="E2010" s="1209">
        <f t="shared" si="2118"/>
        <v>3.023811898599948</v>
      </c>
      <c r="F2010" s="1210">
        <f t="shared" si="2118"/>
        <v>1.3749403973509935</v>
      </c>
      <c r="G2010" s="1211">
        <f t="shared" si="2118"/>
        <v>1.1916543730242362</v>
      </c>
      <c r="H2010" s="1177">
        <f t="shared" si="2118"/>
        <v>1.5513184541829343</v>
      </c>
      <c r="I2010" s="1198">
        <f t="shared" si="2116"/>
        <v>1.6695148851460053</v>
      </c>
      <c r="J2010" s="1723"/>
      <c r="K2010" t="s">
        <v>4322</v>
      </c>
    </row>
    <row r="2011" spans="1:11" customFormat="1" x14ac:dyDescent="0.25">
      <c r="A2011" s="3472"/>
      <c r="B2011" s="1203" t="s">
        <v>4323</v>
      </c>
      <c r="C2011" s="1206">
        <f>C1986/C1976</f>
        <v>-4.5563549160671464E-2</v>
      </c>
      <c r="D2011" s="1206">
        <f t="shared" ref="D2011:E2011" si="2119">D1986/D1976</f>
        <v>-8.6956521739130432E-2</v>
      </c>
      <c r="E2011" s="1206">
        <f t="shared" si="2119"/>
        <v>0.10563380281690141</v>
      </c>
      <c r="F2011" s="1206">
        <f>F1986/F1976</f>
        <v>-5.2980132450331126E-2</v>
      </c>
      <c r="G2011" s="1206">
        <f t="shared" ref="G2011" si="2120">G1986/G1976</f>
        <v>-3.0769230769230771E-2</v>
      </c>
      <c r="H2011" s="1206">
        <f>H1986/H1976</f>
        <v>-2.3696682464454975E-2</v>
      </c>
      <c r="I2011" s="1206">
        <f>AVERAGE(C2011:G2011)</f>
        <v>-2.2127126260492475E-2</v>
      </c>
      <c r="J2011" s="1718"/>
      <c r="K2011" s="27" t="s">
        <v>4324</v>
      </c>
    </row>
    <row r="2012" spans="1:11" customFormat="1" x14ac:dyDescent="0.25">
      <c r="A2012" s="3472"/>
      <c r="B2012" s="1181" t="s">
        <v>4223</v>
      </c>
      <c r="C2012" s="1207">
        <f t="shared" ref="C2012:H2012" si="2121">C2011/C236</f>
        <v>0.6754856523562377</v>
      </c>
      <c r="D2012" s="1208">
        <f t="shared" si="2121"/>
        <v>1.0571603900088637</v>
      </c>
      <c r="E2012" s="1209">
        <f t="shared" si="2121"/>
        <v>-1.8023528571865661</v>
      </c>
      <c r="F2012" s="1210">
        <f t="shared" si="2121"/>
        <v>1.7908188480492524</v>
      </c>
      <c r="G2012" s="1211">
        <f t="shared" si="2121"/>
        <v>0.31278668560990458</v>
      </c>
      <c r="H2012" s="1177">
        <f t="shared" si="2121"/>
        <v>0.35077432297970895</v>
      </c>
      <c r="I2012" s="1198">
        <f t="shared" ref="I2012:I2014" si="2122">AVERAGE(C2012:G2012)</f>
        <v>0.40677974376753845</v>
      </c>
      <c r="J2012" s="1723"/>
      <c r="K2012" t="s">
        <v>4325</v>
      </c>
    </row>
    <row r="2013" spans="1:11" customFormat="1" x14ac:dyDescent="0.25">
      <c r="A2013" s="3472"/>
      <c r="B2013" s="1181" t="s">
        <v>4224</v>
      </c>
      <c r="C2013" s="1207">
        <f t="shared" ref="C2013:H2013" si="2123">C2011/C253</f>
        <v>0.66533667264140905</v>
      </c>
      <c r="D2013" s="1208">
        <f t="shared" si="2123"/>
        <v>0.75955056179775282</v>
      </c>
      <c r="E2013" s="1209">
        <f t="shared" si="2123"/>
        <v>-1.2945931067817773</v>
      </c>
      <c r="F2013" s="1210">
        <f t="shared" si="2123"/>
        <v>0.65363249975289117</v>
      </c>
      <c r="G2013" s="1211">
        <f t="shared" si="2123"/>
        <v>0.60368722186904</v>
      </c>
      <c r="H2013" s="1177">
        <f t="shared" si="2123"/>
        <v>0.31095814777867775</v>
      </c>
      <c r="I2013" s="1198">
        <f t="shared" si="2122"/>
        <v>0.27752276985586316</v>
      </c>
      <c r="J2013" s="1723"/>
      <c r="K2013" t="s">
        <v>4326</v>
      </c>
    </row>
    <row r="2014" spans="1:11" customFormat="1" x14ac:dyDescent="0.25">
      <c r="A2014" s="3472"/>
      <c r="B2014" s="1181" t="s">
        <v>4311</v>
      </c>
      <c r="C2014" s="1207">
        <f t="shared" ref="C2014:H2014" si="2124">C2011/C256</f>
        <v>0.62654298593708435</v>
      </c>
      <c r="D2014" s="1208">
        <f t="shared" si="2124"/>
        <v>0.68823408201112712</v>
      </c>
      <c r="E2014" s="1209">
        <f t="shared" si="2124"/>
        <v>-1.2730757386667531</v>
      </c>
      <c r="F2014" s="1210">
        <f t="shared" si="2124"/>
        <v>0.61822859593120205</v>
      </c>
      <c r="G2014" s="1211">
        <f t="shared" si="2124"/>
        <v>0.55834896810506573</v>
      </c>
      <c r="H2014" s="1177">
        <f t="shared" si="2124"/>
        <v>0.29097287473600802</v>
      </c>
      <c r="I2014" s="1198">
        <f t="shared" si="2122"/>
        <v>0.24365577866354524</v>
      </c>
      <c r="J2014" s="1723"/>
      <c r="K2014" t="s">
        <v>4327</v>
      </c>
    </row>
    <row r="2015" spans="1:11" customFormat="1" x14ac:dyDescent="0.25">
      <c r="A2015" s="3472"/>
      <c r="B2015" s="1203" t="s">
        <v>4328</v>
      </c>
      <c r="C2015" s="1212">
        <f>C1991/C1994</f>
        <v>265.85714285714283</v>
      </c>
      <c r="D2015" s="1212">
        <f t="shared" ref="D2015:E2015" si="2125">D1991/D1994</f>
        <v>23.714285714285715</v>
      </c>
      <c r="E2015" s="1212">
        <f t="shared" si="2125"/>
        <v>94</v>
      </c>
      <c r="F2015" s="1212">
        <f>F1991/F1994</f>
        <v>104.25</v>
      </c>
      <c r="G2015" s="1212">
        <f t="shared" ref="G2015" si="2126">G1991/G1994</f>
        <v>71.333333333333329</v>
      </c>
      <c r="H2015" s="1212">
        <f>H1991/H1994</f>
        <v>121.36</v>
      </c>
      <c r="I2015" s="1212">
        <f>AVERAGE(C2015:G2015)</f>
        <v>111.83095238095238</v>
      </c>
      <c r="J2015" s="1724"/>
      <c r="K2015" s="27" t="s">
        <v>4329</v>
      </c>
    </row>
    <row r="2016" spans="1:11" customFormat="1" x14ac:dyDescent="0.25">
      <c r="A2016" s="3472"/>
      <c r="B2016" s="1181" t="s">
        <v>4223</v>
      </c>
      <c r="C2016" s="1207">
        <f t="shared" ref="C2016:H2016" si="2127">C2015/C262</f>
        <v>1.2256460876806861</v>
      </c>
      <c r="D2016" s="1208">
        <f t="shared" si="2127"/>
        <v>0.16384156546367423</v>
      </c>
      <c r="E2016" s="1209">
        <f t="shared" si="2127"/>
        <v>0.52719050974864923</v>
      </c>
      <c r="F2016" s="1210">
        <f t="shared" si="2127"/>
        <v>1.3647732440365454</v>
      </c>
      <c r="G2016" s="1211">
        <f t="shared" si="2127"/>
        <v>0.42401155581689648</v>
      </c>
      <c r="H2016" s="1177">
        <f t="shared" si="2127"/>
        <v>0.79228109830789262</v>
      </c>
      <c r="I2016" s="1198">
        <f t="shared" ref="I2016:I2018" si="2128">AVERAGE(C2016:G2016)</f>
        <v>0.74109259254929027</v>
      </c>
      <c r="J2016" s="1723"/>
      <c r="K2016" t="s">
        <v>4330</v>
      </c>
    </row>
    <row r="2017" spans="1:11" customFormat="1" x14ac:dyDescent="0.25">
      <c r="A2017" s="3472"/>
      <c r="B2017" s="1181" t="s">
        <v>4224</v>
      </c>
      <c r="C2017" s="1207">
        <f t="shared" ref="C2017:H2017" si="2129">C2015/C279</f>
        <v>1.4522974783064468</v>
      </c>
      <c r="D2017" s="1208">
        <f t="shared" si="2129"/>
        <v>0.66205676172326955</v>
      </c>
      <c r="E2017" s="1209">
        <f t="shared" si="2129"/>
        <v>0.50680503369714325</v>
      </c>
      <c r="F2017" s="1210">
        <f t="shared" si="2129"/>
        <v>0.99072840006953711</v>
      </c>
      <c r="G2017" s="1211">
        <f t="shared" si="2129"/>
        <v>0.63859988708766824</v>
      </c>
      <c r="H2017" s="1177">
        <f t="shared" si="2129"/>
        <v>0.85262375280890357</v>
      </c>
      <c r="I2017" s="1198">
        <f t="shared" si="2128"/>
        <v>0.85009751217681306</v>
      </c>
      <c r="J2017" s="1723"/>
      <c r="K2017" t="s">
        <v>4331</v>
      </c>
    </row>
    <row r="2018" spans="1:11" customFormat="1" x14ac:dyDescent="0.25">
      <c r="A2018" s="3472"/>
      <c r="B2018" s="1181" t="s">
        <v>4311</v>
      </c>
      <c r="C2018" s="1207">
        <f t="shared" ref="C2018:H2018" si="2130">C2015/C282</f>
        <v>1.3243546067075478</v>
      </c>
      <c r="D2018" s="1208">
        <f t="shared" si="2130"/>
        <v>0.56968029138000809</v>
      </c>
      <c r="E2018" s="1209">
        <f t="shared" si="2130"/>
        <v>0.37605712260090141</v>
      </c>
      <c r="F2018" s="1210">
        <f t="shared" si="2130"/>
        <v>0.59340687100033684</v>
      </c>
      <c r="G2018" s="1211">
        <f t="shared" si="2130"/>
        <v>0.36169900058788945</v>
      </c>
      <c r="H2018" s="1177">
        <f t="shared" si="2130"/>
        <v>0.66633328052506502</v>
      </c>
      <c r="I2018" s="1198">
        <f t="shared" si="2128"/>
        <v>0.64503957845533666</v>
      </c>
      <c r="J2018" s="1723"/>
      <c r="K2018" t="s">
        <v>4332</v>
      </c>
    </row>
    <row r="2019" spans="1:11" customFormat="1" x14ac:dyDescent="0.25">
      <c r="A2019" s="3472"/>
      <c r="B2019" s="1203" t="s">
        <v>4333</v>
      </c>
      <c r="C2019" s="1213">
        <f>C1976/C1994</f>
        <v>59.571428571428569</v>
      </c>
      <c r="D2019" s="1213">
        <f t="shared" ref="D2019:E2019" si="2131">D1976/D1994</f>
        <v>9.8571428571428577</v>
      </c>
      <c r="E2019" s="1213">
        <f t="shared" si="2131"/>
        <v>35.5</v>
      </c>
      <c r="F2019" s="1213">
        <f>F1976/F1994</f>
        <v>37.75</v>
      </c>
      <c r="G2019" s="1213">
        <f t="shared" ref="G2019" si="2132">G1976/G1994</f>
        <v>21.666666666666668</v>
      </c>
      <c r="H2019" s="1213">
        <f>H1976/H1994</f>
        <v>33.76</v>
      </c>
      <c r="I2019" s="1213">
        <f>AVERAGE(C2019:G2019)</f>
        <v>32.86904761904762</v>
      </c>
      <c r="J2019" s="1725"/>
      <c r="K2019" s="27" t="s">
        <v>4334</v>
      </c>
    </row>
    <row r="2020" spans="1:11" customFormat="1" x14ac:dyDescent="0.25">
      <c r="A2020" s="3472"/>
      <c r="B2020" s="1181" t="s">
        <v>4223</v>
      </c>
      <c r="C2020" s="1207">
        <f t="shared" ref="C2020:H2020" si="2133">C2019/C288</f>
        <v>1.2593224789915967</v>
      </c>
      <c r="D2020" s="1208">
        <f t="shared" si="2133"/>
        <v>0.30219473092586563</v>
      </c>
      <c r="E2020" s="1209">
        <f t="shared" si="2133"/>
        <v>1.1510418877053008</v>
      </c>
      <c r="F2020" s="1210">
        <f t="shared" si="2133"/>
        <v>2.2621901217435183</v>
      </c>
      <c r="G2020" s="1211">
        <f t="shared" si="2133"/>
        <v>0.65375381221205642</v>
      </c>
      <c r="H2020" s="1177">
        <f t="shared" si="2133"/>
        <v>1.0710879132125677</v>
      </c>
      <c r="I2020" s="1198">
        <f t="shared" ref="I2020:I2030" si="2134">AVERAGE(C2020:G2020)</f>
        <v>1.1257006063156676</v>
      </c>
      <c r="J2020" s="1723"/>
      <c r="K2020" t="s">
        <v>4335</v>
      </c>
    </row>
    <row r="2021" spans="1:11" customFormat="1" x14ac:dyDescent="0.25">
      <c r="A2021" s="3472"/>
      <c r="B2021" s="1181" t="s">
        <v>4224</v>
      </c>
      <c r="C2021" s="1207">
        <f t="shared" ref="C2021:H2021" si="2135">C2019/C305</f>
        <v>1.5547838862084509</v>
      </c>
      <c r="D2021" s="1208">
        <f t="shared" si="2135"/>
        <v>0.74302620456466617</v>
      </c>
      <c r="E2021" s="1209">
        <f t="shared" si="2135"/>
        <v>1.248133167392657</v>
      </c>
      <c r="F2021" s="1210">
        <f t="shared" si="2135"/>
        <v>1.4979433825308492</v>
      </c>
      <c r="G2021" s="1211">
        <f t="shared" si="2135"/>
        <v>1.0130581297388375</v>
      </c>
      <c r="H2021" s="1177">
        <f t="shared" si="2135"/>
        <v>1.1797609982282202</v>
      </c>
      <c r="I2021" s="1198">
        <f t="shared" si="2134"/>
        <v>1.2113889540870921</v>
      </c>
      <c r="J2021" s="1723"/>
      <c r="K2021" t="s">
        <v>4336</v>
      </c>
    </row>
    <row r="2022" spans="1:11" customFormat="1" x14ac:dyDescent="0.25">
      <c r="A2022" s="3472"/>
      <c r="B2022" s="1181" t="s">
        <v>4311</v>
      </c>
      <c r="C2022" s="1207">
        <f t="shared" ref="C2022:H2022" si="2136">C2019/C308</f>
        <v>1.5796091073947209</v>
      </c>
      <c r="D2022" s="1208">
        <f t="shared" si="2136"/>
        <v>0.62566295979469633</v>
      </c>
      <c r="E2022" s="1209">
        <f t="shared" si="2136"/>
        <v>1.0711353002959993</v>
      </c>
      <c r="F2022" s="1210">
        <f t="shared" si="2136"/>
        <v>0.98331535141800241</v>
      </c>
      <c r="G2022" s="1211">
        <f t="shared" si="2136"/>
        <v>0.66980286738351258</v>
      </c>
      <c r="H2022" s="1177">
        <f t="shared" si="2136"/>
        <v>1.0363638204180796</v>
      </c>
      <c r="I2022" s="1198">
        <f t="shared" si="2134"/>
        <v>0.98590511725738639</v>
      </c>
      <c r="J2022" s="1723"/>
      <c r="K2022" t="s">
        <v>4337</v>
      </c>
    </row>
    <row r="2023" spans="1:11" s="325" customFormat="1" x14ac:dyDescent="0.25">
      <c r="A2023" s="3472"/>
      <c r="B2023" s="1203" t="s">
        <v>4338</v>
      </c>
      <c r="C2023" s="1206">
        <f>C1981/C1994</f>
        <v>17.428571428571427</v>
      </c>
      <c r="D2023" s="1206">
        <f t="shared" ref="D2023:H2023" si="2137">D1981/D1994</f>
        <v>5.5714285714285712</v>
      </c>
      <c r="E2023" s="1206">
        <f t="shared" si="2137"/>
        <v>27.5</v>
      </c>
      <c r="F2023" s="1206">
        <f t="shared" si="2137"/>
        <v>14</v>
      </c>
      <c r="G2023" s="1206">
        <f t="shared" si="2137"/>
        <v>6.333333333333333</v>
      </c>
      <c r="H2023" s="1206">
        <f t="shared" si="2137"/>
        <v>13.84</v>
      </c>
      <c r="I2023" s="1206">
        <f t="shared" si="2134"/>
        <v>14.166666666666666</v>
      </c>
      <c r="J2023" s="1718"/>
      <c r="K2023" s="1220" t="s">
        <v>4339</v>
      </c>
    </row>
    <row r="2024" spans="1:11" s="325" customFormat="1" x14ac:dyDescent="0.25">
      <c r="A2024" s="3472"/>
      <c r="B2024" s="1182" t="s">
        <v>4223</v>
      </c>
      <c r="C2024" s="1207">
        <f t="shared" ref="C2024:H2024" si="2138">C2023/C314</f>
        <v>5.2648147182988483</v>
      </c>
      <c r="D2024" s="1208">
        <f t="shared" si="2138"/>
        <v>0.67045207956600361</v>
      </c>
      <c r="E2024" s="1209">
        <f t="shared" si="2138"/>
        <v>4.8011882998171851</v>
      </c>
      <c r="F2024" s="1210">
        <f t="shared" si="2138"/>
        <v>5.1055662188099813</v>
      </c>
      <c r="G2024" s="1214">
        <f t="shared" si="2138"/>
        <v>0.42980151780502041</v>
      </c>
      <c r="H2024" s="1199">
        <f t="shared" si="2138"/>
        <v>2.2883150362238323</v>
      </c>
      <c r="I2024" s="1198">
        <f t="shared" si="2134"/>
        <v>3.2543645668594072</v>
      </c>
      <c r="J2024" s="1723"/>
      <c r="K2024" s="325" t="s">
        <v>4340</v>
      </c>
    </row>
    <row r="2025" spans="1:11" x14ac:dyDescent="0.25">
      <c r="A2025" s="3472"/>
      <c r="B2025" s="1182" t="s">
        <v>4224</v>
      </c>
      <c r="C2025" s="1207">
        <f t="shared" ref="C2025:H2025" si="2139">C2023/C331</f>
        <v>2.8925298135107398</v>
      </c>
      <c r="D2025" s="1208">
        <f t="shared" si="2139"/>
        <v>1.2146045918367347</v>
      </c>
      <c r="E2025" s="1209">
        <f t="shared" si="2139"/>
        <v>3.099750623441397</v>
      </c>
      <c r="F2025" s="1210">
        <f t="shared" si="2139"/>
        <v>1.8735210118319052</v>
      </c>
      <c r="G2025" s="1214">
        <f t="shared" si="2139"/>
        <v>1.0782208588957054</v>
      </c>
      <c r="H2025" s="1200">
        <f t="shared" si="2139"/>
        <v>2.0537345926044503</v>
      </c>
      <c r="I2025" s="1198">
        <f t="shared" si="2134"/>
        <v>2.0317253799032962</v>
      </c>
      <c r="J2025" s="1723"/>
      <c r="K2025" s="325" t="s">
        <v>4341</v>
      </c>
    </row>
    <row r="2026" spans="1:11" x14ac:dyDescent="0.25">
      <c r="A2026" s="3472"/>
      <c r="B2026" s="1182" t="s">
        <v>4311</v>
      </c>
      <c r="C2026" s="1207">
        <f t="shared" ref="C2026:H2026" si="2140">C2023/C334</f>
        <v>1.8366431774503522</v>
      </c>
      <c r="D2026" s="1208">
        <f t="shared" si="2140"/>
        <v>0.99758687258687262</v>
      </c>
      <c r="E2026" s="1209">
        <f t="shared" si="2140"/>
        <v>3.2389116660454715</v>
      </c>
      <c r="F2026" s="1210">
        <f t="shared" si="2140"/>
        <v>1.3520000000000001</v>
      </c>
      <c r="G2026" s="1214">
        <f t="shared" si="2140"/>
        <v>0.79817351598173514</v>
      </c>
      <c r="H2026" s="1199">
        <f t="shared" si="2140"/>
        <v>1.6077303198620954</v>
      </c>
      <c r="I2026" s="1198">
        <f t="shared" si="2134"/>
        <v>1.6446630464128866</v>
      </c>
      <c r="J2026" s="1723"/>
      <c r="K2026" s="325" t="s">
        <v>4342</v>
      </c>
    </row>
    <row r="2027" spans="1:11" x14ac:dyDescent="0.25">
      <c r="A2027" s="3472"/>
      <c r="B2027" s="1203" t="s">
        <v>4343</v>
      </c>
      <c r="C2027" s="1206">
        <f>C1986/C1991</f>
        <v>-1.0209564750134336E-2</v>
      </c>
      <c r="D2027" s="1206">
        <f t="shared" ref="D2027:H2027" si="2141">D1986/D1991</f>
        <v>-3.614457831325301E-2</v>
      </c>
      <c r="E2027" s="1206">
        <f t="shared" si="2141"/>
        <v>3.9893617021276598E-2</v>
      </c>
      <c r="F2027" s="1206">
        <f t="shared" si="2141"/>
        <v>-1.9184652278177457E-2</v>
      </c>
      <c r="G2027" s="1206">
        <f t="shared" si="2141"/>
        <v>-9.3457943925233638E-3</v>
      </c>
      <c r="H2027" s="1206">
        <f t="shared" si="2141"/>
        <v>-6.5919578114700065E-3</v>
      </c>
      <c r="I2027" s="1206">
        <f t="shared" si="2134"/>
        <v>-6.9981945425623138E-3</v>
      </c>
      <c r="J2027" s="1718"/>
      <c r="K2027" s="1220" t="s">
        <v>4344</v>
      </c>
    </row>
    <row r="2028" spans="1:11" x14ac:dyDescent="0.25">
      <c r="A2028" s="3472"/>
      <c r="B2028" s="1182" t="s">
        <v>4223</v>
      </c>
      <c r="C2028" s="1207">
        <f t="shared" ref="C2028:H2028" si="2142">C2027/C340</f>
        <v>0.694045593421036</v>
      </c>
      <c r="D2028" s="1208">
        <f t="shared" si="2142"/>
        <v>1.949861127730997</v>
      </c>
      <c r="E2028" s="1209">
        <f t="shared" si="2142"/>
        <v>-3.935168779946693</v>
      </c>
      <c r="F2028" s="1210">
        <f t="shared" si="2142"/>
        <v>2.9683852065469161</v>
      </c>
      <c r="G2028" s="1214">
        <f t="shared" si="2142"/>
        <v>0.48226395087909646</v>
      </c>
      <c r="H2028" s="1199">
        <f t="shared" si="2142"/>
        <v>0.47421317814006592</v>
      </c>
      <c r="I2028" s="1198">
        <f t="shared" si="2134"/>
        <v>0.43187741972627053</v>
      </c>
      <c r="J2028" s="1723"/>
      <c r="K2028" s="325" t="s">
        <v>4345</v>
      </c>
    </row>
    <row r="2029" spans="1:11" x14ac:dyDescent="0.25">
      <c r="A2029" s="3472"/>
      <c r="B2029" s="1182" t="s">
        <v>4224</v>
      </c>
      <c r="C2029" s="1207">
        <f t="shared" ref="C2029:H2029" si="2143">C2027/C357</f>
        <v>0.71228846223206843</v>
      </c>
      <c r="D2029" s="1208">
        <f t="shared" si="2143"/>
        <v>0.85244348179233786</v>
      </c>
      <c r="E2029" s="1209">
        <f t="shared" si="2143"/>
        <v>-3.1882567997890598</v>
      </c>
      <c r="F2029" s="1210">
        <f t="shared" si="2143"/>
        <v>0.98826729661047275</v>
      </c>
      <c r="G2029" s="1214">
        <f t="shared" si="2143"/>
        <v>0.95767359233799332</v>
      </c>
      <c r="H2029" s="1199">
        <f t="shared" si="2143"/>
        <v>0.43026750500674116</v>
      </c>
      <c r="I2029" s="1198">
        <f t="shared" si="2134"/>
        <v>6.4483206636762505E-2</v>
      </c>
      <c r="J2029" s="1723"/>
      <c r="K2029" s="325" t="s">
        <v>4346</v>
      </c>
    </row>
    <row r="2030" spans="1:11" ht="15.75" thickBot="1" x14ac:dyDescent="0.3">
      <c r="A2030" s="3473"/>
      <c r="B2030" s="1183" t="s">
        <v>4311</v>
      </c>
      <c r="C2030" s="1215">
        <f t="shared" ref="C2030:H2030" si="2144">C2027/C360</f>
        <v>0.74730212115994921</v>
      </c>
      <c r="D2030" s="1216">
        <f t="shared" si="2144"/>
        <v>0.75586707017644028</v>
      </c>
      <c r="E2030" s="1217">
        <f t="shared" si="2144"/>
        <v>-3.6261415664863015</v>
      </c>
      <c r="F2030" s="1218">
        <f t="shared" si="2144"/>
        <v>1.0244466297465624</v>
      </c>
      <c r="G2030" s="1219">
        <f t="shared" si="2144"/>
        <v>1.033963984499658</v>
      </c>
      <c r="H2030" s="1201">
        <f t="shared" si="2144"/>
        <v>0.45255695447452177</v>
      </c>
      <c r="I2030" s="1202">
        <f t="shared" si="2134"/>
        <v>-1.2912352180738296E-2</v>
      </c>
      <c r="J2030" s="1723"/>
      <c r="K2030" s="325" t="s">
        <v>4347</v>
      </c>
    </row>
    <row r="2031" spans="1:11" customFormat="1" x14ac:dyDescent="0.25">
      <c r="A2031" s="3471" t="s">
        <v>898</v>
      </c>
      <c r="B2031" s="844" t="s">
        <v>935</v>
      </c>
      <c r="C2031" s="826">
        <f>'BNP avec amende'!B807</f>
        <v>411</v>
      </c>
      <c r="D2031" s="826">
        <f>BPCE!B703</f>
        <v>5</v>
      </c>
      <c r="E2031" s="1245">
        <f>SG!B757</f>
        <v>232</v>
      </c>
      <c r="F2031" s="826">
        <f>CA!B943</f>
        <v>370</v>
      </c>
      <c r="G2031" s="826">
        <f>CM!B467</f>
        <v>87</v>
      </c>
      <c r="H2031" s="826">
        <f>SUM(C2031:G2031)</f>
        <v>1105</v>
      </c>
      <c r="I2031" s="1222">
        <f>AVERAGE(C2031:G2031)</f>
        <v>221</v>
      </c>
      <c r="J2031" s="1715"/>
      <c r="K2031" s="27" t="s">
        <v>4264</v>
      </c>
    </row>
    <row r="2032" spans="1:11" customFormat="1" x14ac:dyDescent="0.25">
      <c r="A2032" s="3472"/>
      <c r="B2032" s="845" t="s">
        <v>4265</v>
      </c>
      <c r="C2032" s="1184">
        <f t="shared" ref="C2032:H2032" si="2145">C2031/C2</f>
        <v>1.0493259803921568E-2</v>
      </c>
      <c r="D2032" s="1185">
        <f t="shared" si="2145"/>
        <v>2.1498903555918649E-4</v>
      </c>
      <c r="E2032" s="1186">
        <f t="shared" si="2145"/>
        <v>9.8459449136357857E-3</v>
      </c>
      <c r="F2032" s="1187">
        <f t="shared" si="2145"/>
        <v>2.3339431022519397E-2</v>
      </c>
      <c r="G2032" s="1188">
        <f t="shared" si="2145"/>
        <v>5.6453182791512558E-3</v>
      </c>
      <c r="H2032" s="1194">
        <f t="shared" si="2145"/>
        <v>9.4241462832190502E-3</v>
      </c>
      <c r="I2032" s="1189">
        <f t="shared" ref="I2032:I2035" si="2146">AVERAGE(C2032:G2032)</f>
        <v>9.9077886109574381E-3</v>
      </c>
      <c r="J2032" s="1716"/>
      <c r="K2032" t="s">
        <v>4266</v>
      </c>
    </row>
    <row r="2033" spans="1:11" customFormat="1" x14ac:dyDescent="0.25">
      <c r="A2033" s="3472"/>
      <c r="B2033" s="845" t="s">
        <v>4267</v>
      </c>
      <c r="C2033" s="1184">
        <f t="shared" ref="C2033:H2033" si="2147">C2031/C19</f>
        <v>1.6010283978029682E-2</v>
      </c>
      <c r="D2033" s="1185">
        <f t="shared" si="2147"/>
        <v>1.2863390789812194E-3</v>
      </c>
      <c r="E2033" s="1186">
        <f t="shared" si="2147"/>
        <v>1.8046048537647789E-2</v>
      </c>
      <c r="F2033" s="1187">
        <f t="shared" si="2147"/>
        <v>4.4761674328574884E-2</v>
      </c>
      <c r="G2033" s="1188">
        <f t="shared" si="2147"/>
        <v>3.6647009267059813E-2</v>
      </c>
      <c r="H2033" s="1194">
        <f t="shared" si="2147"/>
        <v>2.0827835789949862E-2</v>
      </c>
      <c r="I2033" s="1189">
        <f t="shared" si="2146"/>
        <v>2.3350271038058677E-2</v>
      </c>
      <c r="J2033" s="1716"/>
      <c r="K2033" t="s">
        <v>4268</v>
      </c>
    </row>
    <row r="2034" spans="1:11" customFormat="1" x14ac:dyDescent="0.25">
      <c r="A2034" s="3472"/>
      <c r="B2034" s="845" t="s">
        <v>4269</v>
      </c>
      <c r="C2034" s="1184">
        <f t="shared" ref="C2034:H2034" si="2148">C2031/C7</f>
        <v>5.1724137931034482E-2</v>
      </c>
      <c r="D2034" s="1185">
        <f t="shared" si="2148"/>
        <v>9.140767824497258E-3</v>
      </c>
      <c r="E2034" s="1186">
        <f t="shared" si="2148"/>
        <v>9.7356273604699964E-2</v>
      </c>
      <c r="F2034" s="1187">
        <f t="shared" si="2148"/>
        <v>0.20809898762654669</v>
      </c>
      <c r="G2034" s="1188">
        <f t="shared" si="2148"/>
        <v>9.8194130925507897E-2</v>
      </c>
      <c r="H2034" s="1194">
        <f t="shared" si="2148"/>
        <v>8.1610044313146238E-2</v>
      </c>
      <c r="I2034" s="1189">
        <f t="shared" si="2146"/>
        <v>9.2902859582457253E-2</v>
      </c>
      <c r="J2034" s="1716"/>
      <c r="K2034" t="s">
        <v>4270</v>
      </c>
    </row>
    <row r="2035" spans="1:11" customFormat="1" x14ac:dyDescent="0.25">
      <c r="A2035" s="3472"/>
      <c r="B2035" s="845" t="s">
        <v>4271</v>
      </c>
      <c r="C2035" s="1184">
        <f t="shared" ref="C2035:H2035" si="2149">C2031/C13</f>
        <v>0.16322478157267672</v>
      </c>
      <c r="D2035" s="1185">
        <f t="shared" si="2149"/>
        <v>1.282051282051282E-2</v>
      </c>
      <c r="E2035" s="1186">
        <f t="shared" si="2149"/>
        <v>0.10892018779342723</v>
      </c>
      <c r="F2035" s="1187">
        <f t="shared" si="2149"/>
        <v>0.23432552248258393</v>
      </c>
      <c r="G2035" s="1188">
        <f t="shared" si="2149"/>
        <v>0.19376391982182628</v>
      </c>
      <c r="H2035" s="1205">
        <f t="shared" si="2149"/>
        <v>0.15638267761109539</v>
      </c>
      <c r="I2035" s="1193">
        <f t="shared" si="2146"/>
        <v>0.1426109848982054</v>
      </c>
      <c r="J2035" s="1717"/>
      <c r="K2035" t="s">
        <v>4272</v>
      </c>
    </row>
    <row r="2036" spans="1:11" customFormat="1" x14ac:dyDescent="0.25">
      <c r="A2036" s="3472"/>
      <c r="B2036" s="1203" t="s">
        <v>4273</v>
      </c>
      <c r="C2036" s="1204">
        <f>'BNP avec amende'!C807</f>
        <v>-2900</v>
      </c>
      <c r="D2036" s="1204">
        <f>BPCE!C703</f>
        <v>-14</v>
      </c>
      <c r="E2036" s="1246">
        <f>SG!C757</f>
        <v>36</v>
      </c>
      <c r="F2036" s="1204">
        <f>CA!C943</f>
        <v>53</v>
      </c>
      <c r="G2036" s="1204">
        <f>CM!C467</f>
        <v>3</v>
      </c>
      <c r="H2036" s="1204">
        <f>SUM(C2036:G2036)</f>
        <v>-2822</v>
      </c>
      <c r="I2036" s="1206">
        <f>AVERAGE(C2036:G2036)</f>
        <v>-564.4</v>
      </c>
      <c r="J2036" s="1718"/>
      <c r="K2036" s="27" t="s">
        <v>4274</v>
      </c>
    </row>
    <row r="2037" spans="1:11" customFormat="1" x14ac:dyDescent="0.25">
      <c r="A2037" s="3472"/>
      <c r="B2037" s="845" t="s">
        <v>4275</v>
      </c>
      <c r="C2037" s="1184">
        <f t="shared" ref="C2037:H2037" si="2150">C2036/C28</f>
        <v>-1.0580080262677856</v>
      </c>
      <c r="D2037" s="1185">
        <f t="shared" si="2150"/>
        <v>-2.3628691983122361E-3</v>
      </c>
      <c r="E2037" s="1186">
        <f t="shared" si="2150"/>
        <v>8.2266910420475316E-3</v>
      </c>
      <c r="F2037" s="1187">
        <f t="shared" si="2150"/>
        <v>2.034548944337812E-2</v>
      </c>
      <c r="G2037" s="1188">
        <f t="shared" si="2150"/>
        <v>4.3782837127845885E-4</v>
      </c>
      <c r="H2037" s="1192">
        <f t="shared" si="2150"/>
        <v>-0.12542779679096849</v>
      </c>
      <c r="I2037" s="1193">
        <f t="shared" ref="I2037:I2040" si="2151">AVERAGE(C2037:G2037)</f>
        <v>-0.20627217732187875</v>
      </c>
      <c r="J2037" s="1717"/>
      <c r="K2037" t="s">
        <v>4276</v>
      </c>
    </row>
    <row r="2038" spans="1:11" customFormat="1" x14ac:dyDescent="0.25">
      <c r="A2038" s="3472"/>
      <c r="B2038" s="845" t="s">
        <v>4277</v>
      </c>
      <c r="C2038" s="1184">
        <f t="shared" ref="C2038:H2038" si="2152">C2036/C45</f>
        <v>-0.71835521426802085</v>
      </c>
      <c r="D2038" s="1185">
        <f t="shared" si="2152"/>
        <v>-1.0416666666666666E-2</v>
      </c>
      <c r="E2038" s="1186">
        <f t="shared" si="2152"/>
        <v>8.9775561097256863E-3</v>
      </c>
      <c r="F2038" s="1187">
        <f t="shared" si="2152"/>
        <v>2.1623827009383926E-2</v>
      </c>
      <c r="G2038" s="1188">
        <f t="shared" si="2152"/>
        <v>4.601226993865031E-3</v>
      </c>
      <c r="H2038" s="1192">
        <f t="shared" si="2152"/>
        <v>-0.22586841684008324</v>
      </c>
      <c r="I2038" s="1193">
        <f t="shared" si="2151"/>
        <v>-0.13871385416434256</v>
      </c>
      <c r="J2038" s="1717"/>
      <c r="K2038" t="s">
        <v>4278</v>
      </c>
    </row>
    <row r="2039" spans="1:11" customFormat="1" x14ac:dyDescent="0.25">
      <c r="A2039" s="3472"/>
      <c r="B2039" s="845" t="s">
        <v>4279</v>
      </c>
      <c r="C2039" s="1184">
        <f t="shared" ref="C2039:H2039" si="2153">C2036/C33</f>
        <v>6.8557919621749406</v>
      </c>
      <c r="D2039" s="1185">
        <f t="shared" si="2153"/>
        <v>-8.7499999999999994E-2</v>
      </c>
      <c r="E2039" s="1186">
        <f t="shared" si="2153"/>
        <v>2.7128862094951016E-2</v>
      </c>
      <c r="F2039" s="1187">
        <f t="shared" si="2153"/>
        <v>7.5606276747503573E-2</v>
      </c>
      <c r="G2039" s="1188">
        <f t="shared" si="2153"/>
        <v>1.0452961672473868E-2</v>
      </c>
      <c r="H2039" s="1192">
        <f t="shared" si="2153"/>
        <v>-1.3752436647173489</v>
      </c>
      <c r="I2039" s="1193">
        <f t="shared" si="2151"/>
        <v>1.3762960125379737</v>
      </c>
      <c r="J2039" s="1717"/>
      <c r="K2039" t="s">
        <v>4280</v>
      </c>
    </row>
    <row r="2040" spans="1:11" customFormat="1" x14ac:dyDescent="0.25">
      <c r="A2040" s="3472"/>
      <c r="B2040" s="845" t="s">
        <v>4281</v>
      </c>
      <c r="C2040" s="1184">
        <f t="shared" ref="C2040:H2040" si="2154">C2036/C39</f>
        <v>1.3672795851013673</v>
      </c>
      <c r="D2040" s="1185">
        <f t="shared" si="2154"/>
        <v>-8.5365853658536592E-2</v>
      </c>
      <c r="E2040" s="1186">
        <f t="shared" si="2154"/>
        <v>2.9826014913007456E-2</v>
      </c>
      <c r="F2040" s="1187">
        <f t="shared" si="2154"/>
        <v>8.3333333333333329E-2</v>
      </c>
      <c r="G2040" s="1188">
        <f t="shared" si="2154"/>
        <v>1.9607843137254902E-2</v>
      </c>
      <c r="H2040" s="1192">
        <f t="shared" si="2154"/>
        <v>-72.358974358974365</v>
      </c>
      <c r="I2040" s="1193">
        <f t="shared" si="2151"/>
        <v>0.28293618456528524</v>
      </c>
      <c r="J2040" s="1717"/>
      <c r="K2040" t="s">
        <v>4282</v>
      </c>
    </row>
    <row r="2041" spans="1:11" customFormat="1" x14ac:dyDescent="0.25">
      <c r="A2041" s="3472"/>
      <c r="B2041" s="1203" t="s">
        <v>4283</v>
      </c>
      <c r="C2041" s="1204">
        <f>'BNP avec amende'!F807</f>
        <v>198</v>
      </c>
      <c r="D2041" s="1204">
        <f>BPCE!F703</f>
        <v>0</v>
      </c>
      <c r="E2041" s="1246">
        <f>SG!F757</f>
        <v>-3</v>
      </c>
      <c r="F2041" s="1204">
        <f>CA!F943</f>
        <v>-27</v>
      </c>
      <c r="G2041" s="1204">
        <f>CM!G467</f>
        <v>-1</v>
      </c>
      <c r="H2041" s="1204">
        <f>SUM(C2041:G2041)</f>
        <v>167</v>
      </c>
      <c r="I2041" s="1206">
        <f>AVERAGE(C2041:G2041)</f>
        <v>33.4</v>
      </c>
      <c r="J2041" s="1719"/>
      <c r="K2041" s="1178" t="s">
        <v>4284</v>
      </c>
    </row>
    <row r="2042" spans="1:11" customFormat="1" x14ac:dyDescent="0.25">
      <c r="A2042" s="3472"/>
      <c r="B2042" s="845" t="s">
        <v>4285</v>
      </c>
      <c r="C2042" s="1184">
        <f t="shared" ref="C2042:H2042" si="2155">C2041/C54</f>
        <v>-7.4943224829674485E-2</v>
      </c>
      <c r="D2042" s="1185">
        <f t="shared" si="2155"/>
        <v>0</v>
      </c>
      <c r="E2042" s="1186">
        <f t="shared" si="2155"/>
        <v>2.1723388848660392E-3</v>
      </c>
      <c r="F2042" s="1187">
        <f t="shared" si="2155"/>
        <v>5.7569296375266525E-2</v>
      </c>
      <c r="G2042" s="1188">
        <f t="shared" si="2155"/>
        <v>6.5963060686015829E-4</v>
      </c>
      <c r="H2042" s="1194">
        <f t="shared" si="2155"/>
        <v>-2.1083196566090139E-2</v>
      </c>
      <c r="I2042" s="1193">
        <f t="shared" ref="I2042:I2045" si="2156">AVERAGE(C2042:G2042)</f>
        <v>-2.9083917925363527E-3</v>
      </c>
      <c r="J2042" s="1717"/>
      <c r="K2042" t="s">
        <v>4286</v>
      </c>
    </row>
    <row r="2043" spans="1:11" customFormat="1" x14ac:dyDescent="0.25">
      <c r="A2043" s="3472"/>
      <c r="B2043" s="845" t="s">
        <v>4287</v>
      </c>
      <c r="C2043" s="1184">
        <f t="shared" ref="C2043:H2043" si="2157">C2041/C71</f>
        <v>-0.11262798634812286</v>
      </c>
      <c r="D2043" s="1185">
        <f t="shared" si="2157"/>
        <v>0</v>
      </c>
      <c r="E2043" s="1186">
        <f t="shared" si="2157"/>
        <v>2.859866539561487E-3</v>
      </c>
      <c r="F2043" s="1187">
        <f t="shared" si="2157"/>
        <v>4.0298507462686567E-2</v>
      </c>
      <c r="G2043" s="1188">
        <f t="shared" si="2157"/>
        <v>8.2644628099173556E-3</v>
      </c>
      <c r="H2043" s="1194">
        <f t="shared" si="2157"/>
        <v>-4.1305960920108832E-2</v>
      </c>
      <c r="I2043" s="1193">
        <f t="shared" si="2156"/>
        <v>-1.2241029907191493E-2</v>
      </c>
      <c r="J2043" s="1717"/>
      <c r="K2043" t="s">
        <v>4288</v>
      </c>
    </row>
    <row r="2044" spans="1:11" customFormat="1" x14ac:dyDescent="0.25">
      <c r="A2044" s="3472"/>
      <c r="B2044" s="845" t="s">
        <v>4289</v>
      </c>
      <c r="C2044" s="1195">
        <v>0.08</v>
      </c>
      <c r="D2044" s="1196">
        <v>0.08</v>
      </c>
      <c r="E2044" s="1197">
        <v>0.08</v>
      </c>
      <c r="F2044" s="1187">
        <v>0.08</v>
      </c>
      <c r="G2044" s="1188">
        <v>0.08</v>
      </c>
      <c r="H2044" s="1190">
        <v>0.08</v>
      </c>
      <c r="I2044" s="1191">
        <f t="shared" si="2156"/>
        <v>0.08</v>
      </c>
      <c r="J2044" s="1720"/>
      <c r="K2044" t="s">
        <v>4290</v>
      </c>
    </row>
    <row r="2045" spans="1:11" customFormat="1" x14ac:dyDescent="0.25">
      <c r="A2045" s="3472"/>
      <c r="B2045" s="845" t="s">
        <v>4291</v>
      </c>
      <c r="C2045" s="1184">
        <f>C2041/C2036</f>
        <v>-6.827586206896552E-2</v>
      </c>
      <c r="D2045" s="1185">
        <f t="shared" ref="D2045:H2045" si="2158">D2041/D2036</f>
        <v>0</v>
      </c>
      <c r="E2045" s="1186">
        <f t="shared" si="2158"/>
        <v>-8.3333333333333329E-2</v>
      </c>
      <c r="F2045" s="1187">
        <f t="shared" si="2158"/>
        <v>-0.50943396226415094</v>
      </c>
      <c r="G2045" s="1188">
        <f t="shared" si="2158"/>
        <v>-0.33333333333333331</v>
      </c>
      <c r="H2045" s="1205">
        <f t="shared" si="2158"/>
        <v>-5.9177888022678954E-2</v>
      </c>
      <c r="I2045" s="1191">
        <f t="shared" si="2156"/>
        <v>-0.19887529819995658</v>
      </c>
      <c r="J2045" s="1720"/>
      <c r="K2045" t="s">
        <v>4292</v>
      </c>
    </row>
    <row r="2046" spans="1:11" customFormat="1" x14ac:dyDescent="0.25">
      <c r="A2046" s="3472"/>
      <c r="B2046" s="1203" t="s">
        <v>10</v>
      </c>
      <c r="C2046" s="1204">
        <f>'BNP avec amende'!G807</f>
        <v>1500</v>
      </c>
      <c r="D2046" s="1204">
        <f>BPCE!G703</f>
        <v>71</v>
      </c>
      <c r="E2046" s="1246">
        <f>SG!G757</f>
        <v>709</v>
      </c>
      <c r="F2046" s="1204">
        <f>CA!G943</f>
        <v>1180</v>
      </c>
      <c r="G2046" s="1204">
        <f>CM!H467</f>
        <v>350</v>
      </c>
      <c r="H2046" s="1204">
        <f>SUM(C2046:G2046)</f>
        <v>3810</v>
      </c>
      <c r="I2046" s="1204">
        <f>AVERAGE(C2046:G2046)</f>
        <v>762</v>
      </c>
      <c r="J2046" s="1721"/>
      <c r="K2046" s="27" t="s">
        <v>4293</v>
      </c>
    </row>
    <row r="2047" spans="1:11" customFormat="1" x14ac:dyDescent="0.25">
      <c r="A2047" s="3472"/>
      <c r="B2047" s="845" t="s">
        <v>4294</v>
      </c>
      <c r="C2047" s="1184">
        <f t="shared" ref="C2047:H2047" si="2159">C2046/C80</f>
        <v>8.3517535898620845E-3</v>
      </c>
      <c r="D2047" s="1185">
        <f t="shared" si="2159"/>
        <v>6.8799116270506502E-4</v>
      </c>
      <c r="E2047" s="1186">
        <f t="shared" si="2159"/>
        <v>5.2046629081512804E-3</v>
      </c>
      <c r="F2047" s="1187">
        <f t="shared" si="2159"/>
        <v>1.6260834814722947E-2</v>
      </c>
      <c r="G2047" s="1188">
        <f t="shared" si="2159"/>
        <v>4.4740441524242927E-3</v>
      </c>
      <c r="H2047" s="1194">
        <f t="shared" si="2159"/>
        <v>6.6862985283123498E-3</v>
      </c>
      <c r="I2047" s="1189">
        <f t="shared" ref="I2047:I2048" si="2160">AVERAGE(C2047:G2047)</f>
        <v>6.9958573255731338E-3</v>
      </c>
      <c r="J2047" s="1716"/>
      <c r="K2047" t="s">
        <v>4295</v>
      </c>
    </row>
    <row r="2048" spans="1:11" customFormat="1" x14ac:dyDescent="0.25">
      <c r="A2048" s="3472"/>
      <c r="B2048" s="845" t="s">
        <v>4296</v>
      </c>
      <c r="C2048" s="1184">
        <f t="shared" ref="C2048:H2048" si="2161">C2046/C97</f>
        <v>1.2229922543823889E-2</v>
      </c>
      <c r="D2048" s="1185">
        <f t="shared" si="2161"/>
        <v>6.7651262505955215E-3</v>
      </c>
      <c r="E2048" s="1186">
        <f t="shared" si="2161"/>
        <v>8.4570883282638516E-3</v>
      </c>
      <c r="F2048" s="1187">
        <f t="shared" si="2161"/>
        <v>3.4189024743582312E-2</v>
      </c>
      <c r="G2048" s="1188">
        <f t="shared" si="2161"/>
        <v>2.8228082909912088E-2</v>
      </c>
      <c r="H2048" s="1194">
        <f t="shared" si="2161"/>
        <v>1.4437669813143964E-2</v>
      </c>
      <c r="I2048" s="1189">
        <f t="shared" si="2160"/>
        <v>1.7973848955235534E-2</v>
      </c>
      <c r="J2048" s="1716"/>
      <c r="K2048" t="s">
        <v>4297</v>
      </c>
    </row>
    <row r="2049" spans="1:11" customFormat="1" x14ac:dyDescent="0.25">
      <c r="A2049" s="3472"/>
      <c r="B2049" s="1203" t="s">
        <v>14</v>
      </c>
      <c r="C2049" s="1204">
        <f>'BNP avec amende'!J807</f>
        <v>7</v>
      </c>
      <c r="D2049" s="1204">
        <f>BPCE!J703</f>
        <v>5</v>
      </c>
      <c r="E2049" s="1246">
        <f>SG!J757</f>
        <v>8</v>
      </c>
      <c r="F2049" s="1204">
        <f>CA!J943</f>
        <v>9</v>
      </c>
      <c r="G2049" s="1204">
        <f>CM!K467</f>
        <v>5</v>
      </c>
      <c r="H2049" s="1204">
        <f>SUM(C2049:G2049)</f>
        <v>34</v>
      </c>
      <c r="I2049" s="1221">
        <f>AVERAGE(C2049:G2049)</f>
        <v>6.8</v>
      </c>
      <c r="J2049" s="1722"/>
      <c r="K2049" s="27" t="s">
        <v>4298</v>
      </c>
    </row>
    <row r="2050" spans="1:11" customFormat="1" x14ac:dyDescent="0.25">
      <c r="A2050" s="3472"/>
      <c r="B2050" s="845" t="s">
        <v>4299</v>
      </c>
      <c r="C2050" s="1184">
        <f t="shared" ref="C2050:H2050" si="2162">C2049/C106</f>
        <v>8.4541062801932361E-3</v>
      </c>
      <c r="D2050" s="1185">
        <f t="shared" si="2162"/>
        <v>7.0126227208976155E-3</v>
      </c>
      <c r="E2050" s="1186">
        <f t="shared" si="2162"/>
        <v>1.0471204188481676E-2</v>
      </c>
      <c r="F2050" s="1187">
        <f t="shared" si="2162"/>
        <v>9.4736842105263164E-3</v>
      </c>
      <c r="G2050" s="1188">
        <f t="shared" si="2162"/>
        <v>1.0752688172043012E-2</v>
      </c>
      <c r="H2050" s="1194">
        <f t="shared" si="2162"/>
        <v>9.1397849462365593E-3</v>
      </c>
      <c r="I2050" s="1189">
        <f t="shared" ref="I2050:I2053" si="2163">AVERAGE(C2050:G2050)</f>
        <v>9.2328611144283698E-3</v>
      </c>
      <c r="J2050" s="1716"/>
      <c r="K2050" t="s">
        <v>4300</v>
      </c>
    </row>
    <row r="2051" spans="1:11" customFormat="1" x14ac:dyDescent="0.25">
      <c r="A2051" s="3472"/>
      <c r="B2051" s="845" t="s">
        <v>4301</v>
      </c>
      <c r="C2051" s="1184">
        <f t="shared" ref="C2051:H2051" si="2164">C2049/C123</f>
        <v>1.0447761194029851E-2</v>
      </c>
      <c r="D2051" s="1185">
        <f t="shared" si="2164"/>
        <v>1.7064846416382253E-2</v>
      </c>
      <c r="E2051" s="1186">
        <f t="shared" si="2164"/>
        <v>1.7699115044247787E-2</v>
      </c>
      <c r="F2051" s="1187">
        <f t="shared" si="2164"/>
        <v>2.7439024390243903E-2</v>
      </c>
      <c r="G2051" s="1188">
        <f t="shared" si="2164"/>
        <v>4.5045045045045043E-2</v>
      </c>
      <c r="H2051" s="1194">
        <f t="shared" si="2164"/>
        <v>1.8338727076591153E-2</v>
      </c>
      <c r="I2051" s="1189">
        <f t="shared" si="2163"/>
        <v>2.3539158417989765E-2</v>
      </c>
      <c r="J2051" s="1716"/>
      <c r="K2051" t="s">
        <v>4302</v>
      </c>
    </row>
    <row r="2052" spans="1:11" customFormat="1" x14ac:dyDescent="0.25">
      <c r="A2052" s="3472"/>
      <c r="B2052" s="845" t="s">
        <v>4303</v>
      </c>
      <c r="C2052" s="1184">
        <f t="shared" ref="C2052:H2052" si="2165">C2049/C111</f>
        <v>3.5000000000000003E-2</v>
      </c>
      <c r="D2052" s="1185">
        <f t="shared" si="2165"/>
        <v>6.1728395061728392E-2</v>
      </c>
      <c r="E2052" s="1186">
        <f t="shared" si="2165"/>
        <v>5.8823529411764705E-2</v>
      </c>
      <c r="F2052" s="1187">
        <f t="shared" si="2165"/>
        <v>5.6603773584905662E-2</v>
      </c>
      <c r="G2052" s="1188">
        <f t="shared" si="2165"/>
        <v>7.6923076923076927E-2</v>
      </c>
      <c r="H2052" s="1194">
        <f t="shared" si="2165"/>
        <v>5.3042121684867397E-2</v>
      </c>
      <c r="I2052" s="1189">
        <f t="shared" si="2163"/>
        <v>5.7815754996295134E-2</v>
      </c>
      <c r="J2052" s="1716"/>
      <c r="K2052" t="s">
        <v>4304</v>
      </c>
    </row>
    <row r="2053" spans="1:11" customFormat="1" x14ac:dyDescent="0.25">
      <c r="A2053" s="3472"/>
      <c r="B2053" s="845" t="s">
        <v>4305</v>
      </c>
      <c r="C2053" s="1184">
        <f t="shared" ref="C2053:H2053" si="2166">C2049/C117</f>
        <v>7.5268817204301078E-2</v>
      </c>
      <c r="D2053" s="1185">
        <f t="shared" si="2166"/>
        <v>0.10638297872340426</v>
      </c>
      <c r="E2053" s="1186">
        <f t="shared" si="2166"/>
        <v>7.6190476190476197E-2</v>
      </c>
      <c r="F2053" s="1187">
        <f t="shared" si="2166"/>
        <v>9.0909090909090912E-2</v>
      </c>
      <c r="G2053" s="1188">
        <f t="shared" si="2166"/>
        <v>0.10638297872340426</v>
      </c>
      <c r="H2053" s="1205">
        <f t="shared" si="2166"/>
        <v>8.6956521739130432E-2</v>
      </c>
      <c r="I2053" s="1193">
        <f t="shared" si="2163"/>
        <v>9.1026868350135348E-2</v>
      </c>
      <c r="J2053" s="1717"/>
      <c r="K2053" t="s">
        <v>4306</v>
      </c>
    </row>
    <row r="2054" spans="1:11" customFormat="1" x14ac:dyDescent="0.25">
      <c r="A2054" s="3472"/>
      <c r="B2054" s="1203" t="s">
        <v>4307</v>
      </c>
      <c r="C2054" s="1206">
        <f>C2031/C2046</f>
        <v>0.27400000000000002</v>
      </c>
      <c r="D2054" s="1206">
        <f t="shared" ref="D2054:E2054" si="2167">D2031/D2046</f>
        <v>7.0422535211267609E-2</v>
      </c>
      <c r="E2054" s="1206">
        <f t="shared" si="2167"/>
        <v>0.32722143864598024</v>
      </c>
      <c r="F2054" s="1206">
        <f>F2031/F2046</f>
        <v>0.3135593220338983</v>
      </c>
      <c r="G2054" s="1206">
        <f t="shared" ref="G2054" si="2168">G2031/G2046</f>
        <v>0.24857142857142858</v>
      </c>
      <c r="H2054" s="1206">
        <f>H2031/H2046</f>
        <v>0.29002624671916011</v>
      </c>
      <c r="I2054" s="1206">
        <f>AVERAGE(C2054:G2054)</f>
        <v>0.24675494489251498</v>
      </c>
      <c r="J2054" s="1718"/>
      <c r="K2054" s="27" t="s">
        <v>4308</v>
      </c>
    </row>
    <row r="2055" spans="1:11" customFormat="1" x14ac:dyDescent="0.25">
      <c r="A2055" s="3472"/>
      <c r="B2055" s="845" t="s">
        <v>4223</v>
      </c>
      <c r="C2055" s="1207">
        <f t="shared" ref="C2055:H2055" si="2169">C2054/C132</f>
        <v>1.2564139603758171</v>
      </c>
      <c r="D2055" s="1208">
        <f t="shared" si="2169"/>
        <v>0.31248807719257021</v>
      </c>
      <c r="E2055" s="1209">
        <f t="shared" si="2169"/>
        <v>1.8917545838012992</v>
      </c>
      <c r="F2055" s="1210">
        <f t="shared" si="2169"/>
        <v>1.4353156703484451</v>
      </c>
      <c r="G2055" s="1211">
        <f t="shared" si="2169"/>
        <v>1.2617931533134961</v>
      </c>
      <c r="H2055" s="1177">
        <f t="shared" si="2169"/>
        <v>1.4094713604715079</v>
      </c>
      <c r="I2055" s="1198">
        <f>AVERAGE(C2055:G2055)</f>
        <v>1.2315530890063255</v>
      </c>
      <c r="J2055" s="1723"/>
      <c r="K2055" t="s">
        <v>4309</v>
      </c>
    </row>
    <row r="2056" spans="1:11" customFormat="1" x14ac:dyDescent="0.25">
      <c r="A2056" s="3472"/>
      <c r="B2056" s="845" t="s">
        <v>4224</v>
      </c>
      <c r="C2056" s="1207">
        <f t="shared" ref="C2056:H2056" si="2170">C2054/C135</f>
        <v>1.3091075532702272</v>
      </c>
      <c r="D2056" s="1208">
        <f t="shared" si="2170"/>
        <v>0.19014265681560422</v>
      </c>
      <c r="E2056" s="1209">
        <f t="shared" si="2170"/>
        <v>2.1338370650969005</v>
      </c>
      <c r="F2056" s="1210">
        <f t="shared" si="2170"/>
        <v>1.3092410404885031</v>
      </c>
      <c r="G2056" s="1211">
        <f t="shared" si="2170"/>
        <v>1.2982464797207847</v>
      </c>
      <c r="H2056" s="1177">
        <f t="shared" si="2170"/>
        <v>1.4426036929441572</v>
      </c>
      <c r="I2056" s="1198">
        <f t="shared" ref="I2056:I2057" si="2171">AVERAGE(C2056:G2056)</f>
        <v>1.248114959078404</v>
      </c>
      <c r="J2056" s="1723"/>
      <c r="K2056" t="s">
        <v>4310</v>
      </c>
    </row>
    <row r="2057" spans="1:11" customFormat="1" x14ac:dyDescent="0.25">
      <c r="A2057" s="3472"/>
      <c r="B2057" s="845" t="s">
        <v>4311</v>
      </c>
      <c r="C2057" s="1207">
        <f t="shared" ref="C2057:H2057" si="2172">C2054/C152</f>
        <v>1.4584992947813822</v>
      </c>
      <c r="D2057" s="1208">
        <f t="shared" si="2172"/>
        <v>0.18607151893396306</v>
      </c>
      <c r="E2057" s="1209">
        <f t="shared" si="2172"/>
        <v>2.4679238991472059</v>
      </c>
      <c r="F2057" s="1210">
        <f t="shared" si="2172"/>
        <v>1.4348915337833601</v>
      </c>
      <c r="G2057" s="1211">
        <f t="shared" si="2172"/>
        <v>1.5154838709677421</v>
      </c>
      <c r="H2057" s="1177">
        <f t="shared" si="2172"/>
        <v>1.6215530838799022</v>
      </c>
      <c r="I2057" s="1198">
        <f t="shared" si="2171"/>
        <v>1.4125740235227306</v>
      </c>
      <c r="J2057" s="1723"/>
      <c r="K2057" t="s">
        <v>4312</v>
      </c>
    </row>
    <row r="2058" spans="1:11" customFormat="1" x14ac:dyDescent="0.25">
      <c r="A2058" s="3472"/>
      <c r="B2058" s="1203" t="s">
        <v>4313</v>
      </c>
      <c r="C2058" s="1206">
        <f>C2036/C2046</f>
        <v>-1.9333333333333333</v>
      </c>
      <c r="D2058" s="1206">
        <f t="shared" ref="D2058:E2058" si="2173">D2036/D2046</f>
        <v>-0.19718309859154928</v>
      </c>
      <c r="E2058" s="1206">
        <f t="shared" si="2173"/>
        <v>5.0775740479548657E-2</v>
      </c>
      <c r="F2058" s="1206">
        <f>F2036/F2046</f>
        <v>4.4915254237288135E-2</v>
      </c>
      <c r="G2058" s="1206">
        <f t="shared" ref="G2058" si="2174">G2036/G2046</f>
        <v>8.5714285714285719E-3</v>
      </c>
      <c r="H2058" s="1206">
        <f>H2036/H2046</f>
        <v>-0.74068241469816276</v>
      </c>
      <c r="I2058" s="1206">
        <f>AVERAGE(C2058:G2058)</f>
        <v>-0.40525080172732347</v>
      </c>
      <c r="J2058" s="1718"/>
      <c r="K2058" s="27" t="s">
        <v>4314</v>
      </c>
    </row>
    <row r="2059" spans="1:11" s="1" customFormat="1" x14ac:dyDescent="0.25">
      <c r="A2059" s="3472"/>
      <c r="B2059" s="845" t="s">
        <v>4223</v>
      </c>
      <c r="C2059" s="1207">
        <f t="shared" ref="C2059:H2059" si="2175">C2058/C158</f>
        <v>-126.68094369451539</v>
      </c>
      <c r="D2059" s="1208">
        <f t="shared" si="2175"/>
        <v>-3.4344470196707668</v>
      </c>
      <c r="E2059" s="1209">
        <f t="shared" si="2175"/>
        <v>1.5806385902847433</v>
      </c>
      <c r="F2059" s="1210">
        <f t="shared" si="2175"/>
        <v>1.2511958749471355</v>
      </c>
      <c r="G2059" s="1211">
        <f t="shared" si="2175"/>
        <v>9.7859644733550175E-2</v>
      </c>
      <c r="H2059" s="1177">
        <f t="shared" si="2175"/>
        <v>-18.758928614966731</v>
      </c>
      <c r="I2059" s="1198">
        <f t="shared" ref="I2059:I2061" si="2176">AVERAGE(C2059:G2059)</f>
        <v>-25.43713932084415</v>
      </c>
      <c r="J2059" s="1723"/>
      <c r="K2059" t="s">
        <v>4315</v>
      </c>
    </row>
    <row r="2060" spans="1:11" s="1" customFormat="1" x14ac:dyDescent="0.25">
      <c r="A2060" s="3472"/>
      <c r="B2060" s="845" t="s">
        <v>4224</v>
      </c>
      <c r="C2060" s="1207">
        <f t="shared" ref="C2060:H2060" si="2177">C2058/C175</f>
        <v>-58.73751135331517</v>
      </c>
      <c r="D2060" s="1208">
        <f t="shared" si="2177"/>
        <v>-1.5397593896713613</v>
      </c>
      <c r="E2060" s="1209">
        <f t="shared" si="2177"/>
        <v>1.0615421952875215</v>
      </c>
      <c r="F2060" s="1210">
        <f t="shared" si="2177"/>
        <v>0.63247861474735323</v>
      </c>
      <c r="G2060" s="1211">
        <f t="shared" si="2177"/>
        <v>0.16300175284837862</v>
      </c>
      <c r="H2060" s="1177">
        <f t="shared" si="2177"/>
        <v>-15.644381660152254</v>
      </c>
      <c r="I2060" s="1198">
        <f t="shared" si="2176"/>
        <v>-11.684049636020655</v>
      </c>
      <c r="J2060" s="1723"/>
      <c r="K2060" t="s">
        <v>4316</v>
      </c>
    </row>
    <row r="2061" spans="1:11" s="1" customFormat="1" x14ac:dyDescent="0.25">
      <c r="A2061" s="3472"/>
      <c r="B2061" s="845" t="s">
        <v>4311</v>
      </c>
      <c r="C2061" s="1207">
        <f t="shared" ref="C2061:H2061" si="2178">C2058/C178</f>
        <v>-40.899103139013455</v>
      </c>
      <c r="D2061" s="1208">
        <f t="shared" si="2178"/>
        <v>-1.4697135515797488</v>
      </c>
      <c r="E2061" s="1209">
        <f t="shared" si="2178"/>
        <v>1.4948468837117366</v>
      </c>
      <c r="F2061" s="1210">
        <f t="shared" si="2178"/>
        <v>0.76201937046004842</v>
      </c>
      <c r="G2061" s="1211">
        <f t="shared" si="2178"/>
        <v>0.21304109589041095</v>
      </c>
      <c r="H2061" s="1177">
        <f t="shared" si="2178"/>
        <v>-15.670873632176939</v>
      </c>
      <c r="I2061" s="1198">
        <f t="shared" si="2176"/>
        <v>-7.9797818681062029</v>
      </c>
      <c r="J2061" s="1723"/>
      <c r="K2061" t="s">
        <v>4317</v>
      </c>
    </row>
    <row r="2062" spans="1:11" customFormat="1" x14ac:dyDescent="0.25">
      <c r="A2062" s="3472"/>
      <c r="B2062" s="1203" t="s">
        <v>4318</v>
      </c>
      <c r="C2062" s="1206">
        <f>C2036/C2031</f>
        <v>-7.0559610705596105</v>
      </c>
      <c r="D2062" s="1206">
        <f t="shared" ref="D2062:E2062" si="2179">D2036/D2031</f>
        <v>-2.8</v>
      </c>
      <c r="E2062" s="1206">
        <f t="shared" si="2179"/>
        <v>0.15517241379310345</v>
      </c>
      <c r="F2062" s="1206">
        <f>F2036/F2031</f>
        <v>0.14324324324324325</v>
      </c>
      <c r="G2062" s="1206">
        <f t="shared" ref="G2062" si="2180">G2036/G2031</f>
        <v>3.4482758620689655E-2</v>
      </c>
      <c r="H2062" s="1206">
        <f>H2036/H2031</f>
        <v>-2.5538461538461537</v>
      </c>
      <c r="I2062" s="1206">
        <f>AVERAGE(C2062:G2062)</f>
        <v>-1.9046125309805149</v>
      </c>
      <c r="J2062" s="1718"/>
      <c r="K2062" s="27" t="s">
        <v>4319</v>
      </c>
    </row>
    <row r="2063" spans="1:11" customFormat="1" x14ac:dyDescent="0.25">
      <c r="A2063" s="3472"/>
      <c r="B2063" s="1181" t="s">
        <v>4223</v>
      </c>
      <c r="C2063" s="1207">
        <f t="shared" ref="C2063:H2063" si="2181">C2062/C210</f>
        <v>-100.82739263468764</v>
      </c>
      <c r="D2063" s="1208">
        <f t="shared" si="2181"/>
        <v>-10.990649789029536</v>
      </c>
      <c r="E2063" s="1209">
        <f t="shared" si="2181"/>
        <v>0.8355410388955431</v>
      </c>
      <c r="F2063" s="1210">
        <f t="shared" si="2181"/>
        <v>0.87172174093479282</v>
      </c>
      <c r="G2063" s="1211">
        <f t="shared" si="2181"/>
        <v>7.7556011836463559E-2</v>
      </c>
      <c r="H2063" s="1177">
        <f t="shared" si="2181"/>
        <v>-13.309194596682929</v>
      </c>
      <c r="I2063" s="1198">
        <f t="shared" ref="I2063:I2065" si="2182">AVERAGE(C2063:G2063)</f>
        <v>-22.006644726410077</v>
      </c>
      <c r="J2063" s="1723"/>
      <c r="K2063" t="s">
        <v>4320</v>
      </c>
    </row>
    <row r="2064" spans="1:11" customFormat="1" x14ac:dyDescent="0.25">
      <c r="A2064" s="3472"/>
      <c r="B2064" s="1181" t="s">
        <v>4224</v>
      </c>
      <c r="C2064" s="1207">
        <f t="shared" ref="C2064:H2064" si="2183">C2062/C227</f>
        <v>-44.868361813806231</v>
      </c>
      <c r="D2064" s="1208">
        <f t="shared" si="2183"/>
        <v>-8.0979166666666664</v>
      </c>
      <c r="E2064" s="1209">
        <f t="shared" si="2183"/>
        <v>0.49748043683893717</v>
      </c>
      <c r="F2064" s="1210">
        <f t="shared" si="2183"/>
        <v>0.48308798394477714</v>
      </c>
      <c r="G2064" s="1211">
        <f t="shared" si="2183"/>
        <v>0.12555532049925958</v>
      </c>
      <c r="H2064" s="1177">
        <f t="shared" si="2183"/>
        <v>-10.844545689623326</v>
      </c>
      <c r="I2064" s="1198">
        <f t="shared" si="2182"/>
        <v>-10.372030947837985</v>
      </c>
      <c r="J2064" s="1723"/>
      <c r="K2064" t="s">
        <v>4321</v>
      </c>
    </row>
    <row r="2065" spans="1:11" customFormat="1" x14ac:dyDescent="0.25">
      <c r="A2065" s="3472"/>
      <c r="B2065" s="1181" t="s">
        <v>4311</v>
      </c>
      <c r="C2065" s="1207">
        <f t="shared" ref="C2065:H2065" si="2184">C2062/C230</f>
        <v>-28.041908066293516</v>
      </c>
      <c r="D2065" s="1208">
        <f t="shared" si="2184"/>
        <v>-7.8986486486486482</v>
      </c>
      <c r="E2065" s="1209">
        <f t="shared" si="2184"/>
        <v>0.60571028313647868</v>
      </c>
      <c r="F2065" s="1210">
        <f t="shared" si="2184"/>
        <v>0.53106409266409271</v>
      </c>
      <c r="G2065" s="1211">
        <f t="shared" si="2184"/>
        <v>0.14057628719886631</v>
      </c>
      <c r="H2065" s="1177">
        <f t="shared" si="2184"/>
        <v>-9.6641138597085732</v>
      </c>
      <c r="I2065" s="1198">
        <f t="shared" si="2182"/>
        <v>-6.9326412103885433</v>
      </c>
      <c r="J2065" s="1723"/>
      <c r="K2065" t="s">
        <v>4322</v>
      </c>
    </row>
    <row r="2066" spans="1:11" customFormat="1" x14ac:dyDescent="0.25">
      <c r="A2066" s="3472"/>
      <c r="B2066" s="1203" t="s">
        <v>4323</v>
      </c>
      <c r="C2066" s="1206">
        <f>C2041/C2031</f>
        <v>0.48175182481751827</v>
      </c>
      <c r="D2066" s="1206">
        <f t="shared" ref="D2066:E2066" si="2185">D2041/D2031</f>
        <v>0</v>
      </c>
      <c r="E2066" s="1206">
        <f t="shared" si="2185"/>
        <v>-1.2931034482758621E-2</v>
      </c>
      <c r="F2066" s="1206">
        <f>F2041/F2031</f>
        <v>-7.2972972972972977E-2</v>
      </c>
      <c r="G2066" s="1206">
        <f t="shared" ref="G2066" si="2186">G2041/G2031</f>
        <v>-1.1494252873563218E-2</v>
      </c>
      <c r="H2066" s="1206">
        <f>H2041/H2031</f>
        <v>0.151131221719457</v>
      </c>
      <c r="I2066" s="1206">
        <f>AVERAGE(C2066:G2066)</f>
        <v>7.6870712897644689E-2</v>
      </c>
      <c r="J2066" s="1718"/>
      <c r="K2066" s="27" t="s">
        <v>4324</v>
      </c>
    </row>
    <row r="2067" spans="1:11" customFormat="1" x14ac:dyDescent="0.25">
      <c r="A2067" s="3472"/>
      <c r="B2067" s="1181" t="s">
        <v>4223</v>
      </c>
      <c r="C2067" s="1207">
        <f t="shared" ref="C2067:H2067" si="2187">C2066/C236</f>
        <v>-7.1420346231841618</v>
      </c>
      <c r="D2067" s="1208">
        <f t="shared" si="2187"/>
        <v>0</v>
      </c>
      <c r="E2067" s="1209">
        <f t="shared" si="2187"/>
        <v>0.22063284975904518</v>
      </c>
      <c r="F2067" s="1210">
        <f t="shared" si="2187"/>
        <v>2.4666109606408115</v>
      </c>
      <c r="G2067" s="1211">
        <f t="shared" si="2187"/>
        <v>0.11684560094622873</v>
      </c>
      <c r="H2067" s="1177">
        <f t="shared" si="2187"/>
        <v>-2.2371465735449783</v>
      </c>
      <c r="I2067" s="1198">
        <f t="shared" ref="I2067:I2069" si="2188">AVERAGE(C2067:G2067)</f>
        <v>-0.86758904236761525</v>
      </c>
      <c r="J2067" s="1723"/>
      <c r="K2067" t="s">
        <v>4325</v>
      </c>
    </row>
    <row r="2068" spans="1:11" customFormat="1" x14ac:dyDescent="0.25">
      <c r="A2068" s="3472"/>
      <c r="B2068" s="1181" t="s">
        <v>4224</v>
      </c>
      <c r="C2068" s="1207">
        <f t="shared" ref="C2068:H2068" si="2189">C2066/C253</f>
        <v>-7.034727585261952</v>
      </c>
      <c r="D2068" s="1208">
        <f t="shared" si="2189"/>
        <v>0</v>
      </c>
      <c r="E2068" s="1209">
        <f t="shared" si="2189"/>
        <v>0.15847605272673482</v>
      </c>
      <c r="F2068" s="1210">
        <f t="shared" si="2189"/>
        <v>0.90029043969342482</v>
      </c>
      <c r="G2068" s="1211">
        <f t="shared" si="2189"/>
        <v>0.22551534150280231</v>
      </c>
      <c r="H2068" s="1177">
        <f t="shared" si="2189"/>
        <v>-1.9832094576067456</v>
      </c>
      <c r="I2068" s="1198">
        <f t="shared" si="2188"/>
        <v>-1.1500891502677981</v>
      </c>
      <c r="J2068" s="1723"/>
      <c r="K2068" t="s">
        <v>4326</v>
      </c>
    </row>
    <row r="2069" spans="1:11" customFormat="1" x14ac:dyDescent="0.25">
      <c r="A2069" s="3472"/>
      <c r="B2069" s="1181" t="s">
        <v>4311</v>
      </c>
      <c r="C2069" s="1207">
        <f t="shared" ref="C2069:H2069" si="2190">C2066/C256</f>
        <v>-6.6245547671765026</v>
      </c>
      <c r="D2069" s="1208">
        <f t="shared" si="2190"/>
        <v>0</v>
      </c>
      <c r="E2069" s="1209">
        <f t="shared" si="2190"/>
        <v>0.15584203007817149</v>
      </c>
      <c r="F2069" s="1210">
        <f t="shared" si="2190"/>
        <v>0.8515263464903754</v>
      </c>
      <c r="G2069" s="1211">
        <f t="shared" si="2190"/>
        <v>0.20857863751051303</v>
      </c>
      <c r="H2069" s="1177">
        <f t="shared" si="2190"/>
        <v>-1.8557486311443829</v>
      </c>
      <c r="I2069" s="1198">
        <f t="shared" si="2188"/>
        <v>-1.0817215506194884</v>
      </c>
      <c r="J2069" s="1723"/>
      <c r="K2069" t="s">
        <v>4327</v>
      </c>
    </row>
    <row r="2070" spans="1:11" customFormat="1" x14ac:dyDescent="0.25">
      <c r="A2070" s="3472"/>
      <c r="B2070" s="1203" t="s">
        <v>4328</v>
      </c>
      <c r="C2070" s="1212">
        <f>C2046/C2049</f>
        <v>214.28571428571428</v>
      </c>
      <c r="D2070" s="1212">
        <f t="shared" ref="D2070:E2070" si="2191">D2046/D2049</f>
        <v>14.2</v>
      </c>
      <c r="E2070" s="1212">
        <f t="shared" si="2191"/>
        <v>88.625</v>
      </c>
      <c r="F2070" s="1212">
        <f>F2046/F2049</f>
        <v>131.11111111111111</v>
      </c>
      <c r="G2070" s="1212">
        <f t="shared" ref="G2070" si="2192">G2046/G2049</f>
        <v>70</v>
      </c>
      <c r="H2070" s="1212">
        <f>H2046/H2049</f>
        <v>112.05882352941177</v>
      </c>
      <c r="I2070" s="1212">
        <f>AVERAGE(C2070:G2070)</f>
        <v>103.64436507936507</v>
      </c>
      <c r="J2070" s="1724"/>
      <c r="K2070" s="27" t="s">
        <v>4329</v>
      </c>
    </row>
    <row r="2071" spans="1:11" customFormat="1" x14ac:dyDescent="0.25">
      <c r="A2071" s="3472"/>
      <c r="B2071" s="1181" t="s">
        <v>4223</v>
      </c>
      <c r="C2071" s="1207">
        <f t="shared" ref="C2071:H2071" si="2193">C2070/C262</f>
        <v>0.9878931389151151</v>
      </c>
      <c r="D2071" s="1208">
        <f t="shared" si="2193"/>
        <v>9.8107539801742263E-2</v>
      </c>
      <c r="E2071" s="1209">
        <f t="shared" si="2193"/>
        <v>0.49704530772844724</v>
      </c>
      <c r="F2071" s="1210">
        <f t="shared" si="2193"/>
        <v>1.7164214526652</v>
      </c>
      <c r="G2071" s="1211">
        <f t="shared" si="2193"/>
        <v>0.41608610617545921</v>
      </c>
      <c r="H2071" s="1177">
        <f t="shared" si="2193"/>
        <v>0.73155972133299829</v>
      </c>
      <c r="I2071" s="1198">
        <f t="shared" ref="I2071:I2073" si="2194">AVERAGE(C2071:G2071)</f>
        <v>0.74311070905719279</v>
      </c>
      <c r="J2071" s="1723"/>
      <c r="K2071" t="s">
        <v>4330</v>
      </c>
    </row>
    <row r="2072" spans="1:11" customFormat="1" x14ac:dyDescent="0.25">
      <c r="A2072" s="3472"/>
      <c r="B2072" s="1181" t="s">
        <v>4224</v>
      </c>
      <c r="C2072" s="1207">
        <f t="shared" ref="C2072:H2072" si="2195">C2070/C279</f>
        <v>1.1705783006231436</v>
      </c>
      <c r="D2072" s="1208">
        <f t="shared" si="2195"/>
        <v>0.39643639828489752</v>
      </c>
      <c r="E2072" s="1209">
        <f t="shared" si="2195"/>
        <v>0.47782549054690765</v>
      </c>
      <c r="F2072" s="1210">
        <f t="shared" si="2195"/>
        <v>1.2460000128772222</v>
      </c>
      <c r="G2072" s="1211">
        <f t="shared" si="2195"/>
        <v>0.6266634406000483</v>
      </c>
      <c r="H2072" s="1177">
        <f t="shared" si="2195"/>
        <v>0.78727764216379148</v>
      </c>
      <c r="I2072" s="1198">
        <f t="shared" si="2194"/>
        <v>0.78350072858644382</v>
      </c>
      <c r="J2072" s="1723"/>
      <c r="K2072" t="s">
        <v>4331</v>
      </c>
    </row>
    <row r="2073" spans="1:11" customFormat="1" x14ac:dyDescent="0.25">
      <c r="A2073" s="3472"/>
      <c r="B2073" s="1181" t="s">
        <v>4311</v>
      </c>
      <c r="C2073" s="1207">
        <f t="shared" ref="C2073:H2073" si="2196">C2070/C282</f>
        <v>1.0674540086304791</v>
      </c>
      <c r="D2073" s="1208">
        <f t="shared" si="2196"/>
        <v>0.34112181303116146</v>
      </c>
      <c r="E2073" s="1209">
        <f t="shared" si="2196"/>
        <v>0.35455385628196684</v>
      </c>
      <c r="F2073" s="1210">
        <f t="shared" si="2196"/>
        <v>0.74630440477527049</v>
      </c>
      <c r="G2073" s="1211">
        <f t="shared" si="2196"/>
        <v>0.35493827160493829</v>
      </c>
      <c r="H2073" s="1177">
        <f t="shared" si="2196"/>
        <v>0.61526469589759636</v>
      </c>
      <c r="I2073" s="1198">
        <f t="shared" si="2194"/>
        <v>0.57287447086476317</v>
      </c>
      <c r="J2073" s="1723"/>
      <c r="K2073" t="s">
        <v>4332</v>
      </c>
    </row>
    <row r="2074" spans="1:11" customFormat="1" x14ac:dyDescent="0.25">
      <c r="A2074" s="3472"/>
      <c r="B2074" s="1203" t="s">
        <v>4333</v>
      </c>
      <c r="C2074" s="1213">
        <f>C2031/C2049</f>
        <v>58.714285714285715</v>
      </c>
      <c r="D2074" s="1213">
        <f t="shared" ref="D2074:E2074" si="2197">D2031/D2049</f>
        <v>1</v>
      </c>
      <c r="E2074" s="1213">
        <f t="shared" si="2197"/>
        <v>29</v>
      </c>
      <c r="F2074" s="1213">
        <f>F2031/F2049</f>
        <v>41.111111111111114</v>
      </c>
      <c r="G2074" s="1213">
        <f t="shared" ref="G2074" si="2198">G2031/G2049</f>
        <v>17.399999999999999</v>
      </c>
      <c r="H2074" s="1213">
        <f>H2031/H2049</f>
        <v>32.5</v>
      </c>
      <c r="I2074" s="1213">
        <f>AVERAGE(C2074:G2074)</f>
        <v>29.445079365079369</v>
      </c>
      <c r="J2074" s="1725"/>
      <c r="K2074" s="27" t="s">
        <v>4334</v>
      </c>
    </row>
    <row r="2075" spans="1:11" customFormat="1" x14ac:dyDescent="0.25">
      <c r="A2075" s="3472"/>
      <c r="B2075" s="1181" t="s">
        <v>4223</v>
      </c>
      <c r="C2075" s="1207">
        <f t="shared" ref="C2075:H2075" si="2199">C2074/C288</f>
        <v>1.2412027310924372</v>
      </c>
      <c r="D2075" s="1208">
        <f t="shared" si="2199"/>
        <v>3.0657436470739988E-2</v>
      </c>
      <c r="E2075" s="1209">
        <f t="shared" si="2199"/>
        <v>0.94028773925221754</v>
      </c>
      <c r="F2075" s="1210">
        <f t="shared" si="2199"/>
        <v>2.4636066079326033</v>
      </c>
      <c r="G2075" s="1211">
        <f t="shared" si="2199"/>
        <v>0.5250145999610667</v>
      </c>
      <c r="H2075" s="1177">
        <f t="shared" si="2199"/>
        <v>1.0311124756933783</v>
      </c>
      <c r="I2075" s="1198">
        <f t="shared" ref="I2075:I2085" si="2200">AVERAGE(C2075:G2075)</f>
        <v>1.040153822941813</v>
      </c>
      <c r="J2075" s="1723"/>
      <c r="K2075" t="s">
        <v>4335</v>
      </c>
    </row>
    <row r="2076" spans="1:11" customFormat="1" x14ac:dyDescent="0.25">
      <c r="A2076" s="3472"/>
      <c r="B2076" s="1181" t="s">
        <v>4224</v>
      </c>
      <c r="C2076" s="1207">
        <f t="shared" ref="C2076:H2076" si="2201">C2074/C305</f>
        <v>1.532412895039984</v>
      </c>
      <c r="D2076" s="1208">
        <f t="shared" si="2201"/>
        <v>7.5379470028299464E-2</v>
      </c>
      <c r="E2076" s="1209">
        <f t="shared" si="2201"/>
        <v>1.0196017423771002</v>
      </c>
      <c r="F2076" s="1210">
        <f t="shared" si="2201"/>
        <v>1.6313143533080625</v>
      </c>
      <c r="G2076" s="1211">
        <f t="shared" si="2201"/>
        <v>0.81356360572872777</v>
      </c>
      <c r="H2076" s="1177">
        <f t="shared" si="2201"/>
        <v>1.1357296339578542</v>
      </c>
      <c r="I2076" s="1198">
        <f t="shared" si="2200"/>
        <v>1.0144544132964348</v>
      </c>
      <c r="J2076" s="1723"/>
      <c r="K2076" t="s">
        <v>4336</v>
      </c>
    </row>
    <row r="2077" spans="1:11" customFormat="1" x14ac:dyDescent="0.25">
      <c r="A2077" s="3472"/>
      <c r="B2077" s="1181" t="s">
        <v>4311</v>
      </c>
      <c r="C2077" s="1207">
        <f t="shared" ref="C2077:H2077" si="2202">C2074/C308</f>
        <v>1.5568809187991135</v>
      </c>
      <c r="D2077" s="1208">
        <f t="shared" si="2202"/>
        <v>6.3473053892215567E-2</v>
      </c>
      <c r="E2077" s="1209">
        <f t="shared" si="2202"/>
        <v>0.87501193545306988</v>
      </c>
      <c r="F2077" s="1210">
        <f t="shared" si="2202"/>
        <v>1.0708658720372655</v>
      </c>
      <c r="G2077" s="1211">
        <f t="shared" si="2202"/>
        <v>0.53790322580645156</v>
      </c>
      <c r="H2077" s="1177">
        <f t="shared" si="2202"/>
        <v>0.99768436503517754</v>
      </c>
      <c r="I2077" s="1198">
        <f t="shared" si="2200"/>
        <v>0.8208270011976232</v>
      </c>
      <c r="J2077" s="1723"/>
      <c r="K2077" t="s">
        <v>4337</v>
      </c>
    </row>
    <row r="2078" spans="1:11" s="325" customFormat="1" x14ac:dyDescent="0.25">
      <c r="A2078" s="3472"/>
      <c r="B2078" s="1203" t="s">
        <v>4338</v>
      </c>
      <c r="C2078" s="1206">
        <f>C2036/C2049</f>
        <v>-414.28571428571428</v>
      </c>
      <c r="D2078" s="1206">
        <f t="shared" ref="D2078:H2078" si="2203">D2036/D2049</f>
        <v>-2.8</v>
      </c>
      <c r="E2078" s="1206">
        <f t="shared" si="2203"/>
        <v>4.5</v>
      </c>
      <c r="F2078" s="1206">
        <f t="shared" si="2203"/>
        <v>5.8888888888888893</v>
      </c>
      <c r="G2078" s="1206">
        <f t="shared" si="2203"/>
        <v>0.6</v>
      </c>
      <c r="H2078" s="1206">
        <f t="shared" si="2203"/>
        <v>-83</v>
      </c>
      <c r="I2078" s="1206">
        <f t="shared" si="2200"/>
        <v>-81.219365079365076</v>
      </c>
      <c r="J2078" s="1718"/>
      <c r="K2078" s="1220" t="s">
        <v>4339</v>
      </c>
    </row>
    <row r="2079" spans="1:11" s="325" customFormat="1" x14ac:dyDescent="0.25">
      <c r="A2079" s="3472"/>
      <c r="B2079" s="1182" t="s">
        <v>4223</v>
      </c>
      <c r="C2079" s="1207">
        <f t="shared" ref="C2079:H2079" si="2204">C2078/C314</f>
        <v>-125.14723510710377</v>
      </c>
      <c r="D2079" s="1208">
        <f t="shared" si="2204"/>
        <v>-0.33694514767932487</v>
      </c>
      <c r="E2079" s="1209">
        <f t="shared" si="2204"/>
        <v>0.78564899451553927</v>
      </c>
      <c r="F2079" s="1210">
        <f t="shared" si="2204"/>
        <v>2.1475794412454685</v>
      </c>
      <c r="G2079" s="1214">
        <f t="shared" si="2204"/>
        <v>4.0718038528896668E-2</v>
      </c>
      <c r="H2079" s="1199">
        <f t="shared" si="2204"/>
        <v>-13.72327659007067</v>
      </c>
      <c r="I2079" s="1198">
        <f t="shared" si="2200"/>
        <v>-24.50204675609864</v>
      </c>
      <c r="J2079" s="1723"/>
      <c r="K2079" s="325" t="s">
        <v>4340</v>
      </c>
    </row>
    <row r="2080" spans="1:11" x14ac:dyDescent="0.25">
      <c r="A2080" s="3472"/>
      <c r="B2080" s="1182" t="s">
        <v>4224</v>
      </c>
      <c r="C2080" s="1207">
        <f t="shared" ref="C2080:H2080" si="2205">C2078/C331</f>
        <v>-68.756856222796273</v>
      </c>
      <c r="D2080" s="1208">
        <f t="shared" si="2205"/>
        <v>-0.61041666666666661</v>
      </c>
      <c r="E2080" s="1209">
        <f t="shared" si="2205"/>
        <v>0.50723192019950125</v>
      </c>
      <c r="F2080" s="1210">
        <f t="shared" si="2205"/>
        <v>0.78806836211976972</v>
      </c>
      <c r="G2080" s="1214">
        <f t="shared" si="2205"/>
        <v>0.10214723926380367</v>
      </c>
      <c r="H2080" s="1200">
        <f t="shared" si="2205"/>
        <v>-12.316471906515128</v>
      </c>
      <c r="I2080" s="1198">
        <f t="shared" si="2200"/>
        <v>-13.593965073575973</v>
      </c>
      <c r="J2080" s="1723"/>
      <c r="K2080" s="325" t="s">
        <v>4341</v>
      </c>
    </row>
    <row r="2081" spans="1:11" x14ac:dyDescent="0.25">
      <c r="A2081" s="3472"/>
      <c r="B2081" s="1182" t="s">
        <v>4311</v>
      </c>
      <c r="C2081" s="1207">
        <f t="shared" ref="C2081:H2081" si="2206">C2078/C334</f>
        <v>-43.657911595131324</v>
      </c>
      <c r="D2081" s="1208">
        <f t="shared" si="2206"/>
        <v>-0.50135135135135134</v>
      </c>
      <c r="E2081" s="1209">
        <f t="shared" si="2206"/>
        <v>0.53000372717107713</v>
      </c>
      <c r="F2081" s="1210">
        <f t="shared" si="2206"/>
        <v>0.56869841269841281</v>
      </c>
      <c r="G2081" s="1214">
        <f t="shared" si="2206"/>
        <v>7.5616438356164384E-2</v>
      </c>
      <c r="H2081" s="1199">
        <f t="shared" si="2206"/>
        <v>-9.6417352997510051</v>
      </c>
      <c r="I2081" s="1198">
        <f t="shared" si="2200"/>
        <v>-8.5969888736514051</v>
      </c>
      <c r="J2081" s="1723"/>
      <c r="K2081" s="325" t="s">
        <v>4342</v>
      </c>
    </row>
    <row r="2082" spans="1:11" x14ac:dyDescent="0.25">
      <c r="A2082" s="3472"/>
      <c r="B2082" s="1203" t="s">
        <v>4343</v>
      </c>
      <c r="C2082" s="1206">
        <f>C2041/C2046</f>
        <v>0.13200000000000001</v>
      </c>
      <c r="D2082" s="1206">
        <f t="shared" ref="D2082:H2082" si="2207">D2041/D2046</f>
        <v>0</v>
      </c>
      <c r="E2082" s="1206">
        <f t="shared" si="2207"/>
        <v>-4.2313117066290554E-3</v>
      </c>
      <c r="F2082" s="1206">
        <f t="shared" si="2207"/>
        <v>-2.288135593220339E-2</v>
      </c>
      <c r="G2082" s="1206">
        <f t="shared" si="2207"/>
        <v>-2.8571428571428571E-3</v>
      </c>
      <c r="H2082" s="1206">
        <f t="shared" si="2207"/>
        <v>4.3832020997375327E-2</v>
      </c>
      <c r="I2082" s="1206">
        <f t="shared" si="2200"/>
        <v>2.0406037900804939E-2</v>
      </c>
      <c r="J2082" s="1718"/>
      <c r="K2082" s="1220" t="s">
        <v>4344</v>
      </c>
    </row>
    <row r="2083" spans="1:11" x14ac:dyDescent="0.25">
      <c r="A2083" s="3472"/>
      <c r="B2083" s="1182" t="s">
        <v>4223</v>
      </c>
      <c r="C2083" s="1207">
        <f t="shared" ref="C2083:H2083" si="2208">C2082/C340</f>
        <v>-8.9733520060560181</v>
      </c>
      <c r="D2083" s="1208">
        <f t="shared" si="2208"/>
        <v>0</v>
      </c>
      <c r="E2083" s="1209">
        <f t="shared" si="2208"/>
        <v>0.41738320486881714</v>
      </c>
      <c r="F2083" s="1210">
        <f t="shared" si="2208"/>
        <v>3.540365364460988</v>
      </c>
      <c r="G2083" s="1214">
        <f t="shared" si="2208"/>
        <v>0.14743497926875235</v>
      </c>
      <c r="H2083" s="1199">
        <f t="shared" si="2208"/>
        <v>-3.153194024588613</v>
      </c>
      <c r="I2083" s="1198">
        <f t="shared" si="2200"/>
        <v>-0.97363369149149204</v>
      </c>
      <c r="J2083" s="1723"/>
      <c r="K2083" s="325" t="s">
        <v>4345</v>
      </c>
    </row>
    <row r="2084" spans="1:11" x14ac:dyDescent="0.25">
      <c r="A2084" s="3472"/>
      <c r="B2084" s="1182" t="s">
        <v>4224</v>
      </c>
      <c r="C2084" s="1207">
        <f t="shared" ref="C2084:H2084" si="2209">C2082/C357</f>
        <v>-9.2092150170648477</v>
      </c>
      <c r="D2084" s="1208">
        <f t="shared" si="2209"/>
        <v>0</v>
      </c>
      <c r="E2084" s="1209">
        <f t="shared" si="2209"/>
        <v>0.33816207523855751</v>
      </c>
      <c r="F2084" s="1210">
        <f t="shared" si="2209"/>
        <v>1.1786971920060714</v>
      </c>
      <c r="G2084" s="1214">
        <f t="shared" si="2209"/>
        <v>0.29277449822904372</v>
      </c>
      <c r="H2084" s="1199">
        <f t="shared" si="2209"/>
        <v>-2.8609852874252701</v>
      </c>
      <c r="I2084" s="1198">
        <f t="shared" si="2200"/>
        <v>-1.4799162503182353</v>
      </c>
      <c r="J2084" s="1723"/>
      <c r="K2084" s="325" t="s">
        <v>4346</v>
      </c>
    </row>
    <row r="2085" spans="1:11" ht="15.75" thickBot="1" x14ac:dyDescent="0.3">
      <c r="A2085" s="3473"/>
      <c r="B2085" s="1183" t="s">
        <v>4311</v>
      </c>
      <c r="C2085" s="1215">
        <f t="shared" ref="C2085:H2085" si="2210">C2082/C360</f>
        <v>-9.6619084561675717</v>
      </c>
      <c r="D2085" s="1216">
        <f t="shared" si="2210"/>
        <v>0</v>
      </c>
      <c r="E2085" s="1217">
        <f t="shared" si="2210"/>
        <v>0.38460627052153717</v>
      </c>
      <c r="F2085" s="1218">
        <f t="shared" si="2210"/>
        <v>1.2218479453725155</v>
      </c>
      <c r="G2085" s="1219">
        <f t="shared" si="2210"/>
        <v>0.31609756097560976</v>
      </c>
      <c r="H2085" s="1201">
        <f t="shared" si="2210"/>
        <v>-3.0091949157380808</v>
      </c>
      <c r="I2085" s="1202">
        <f t="shared" si="2200"/>
        <v>-1.5478713358595819</v>
      </c>
      <c r="J2085" s="1723"/>
      <c r="K2085" s="325" t="s">
        <v>4347</v>
      </c>
    </row>
    <row r="2086" spans="1:11" customFormat="1" x14ac:dyDescent="0.25">
      <c r="A2086" s="3471" t="s">
        <v>3610</v>
      </c>
      <c r="B2086" s="844" t="s">
        <v>935</v>
      </c>
      <c r="C2086" s="1235"/>
      <c r="D2086" s="2244"/>
      <c r="E2086" s="1235"/>
      <c r="F2086" s="826">
        <f>CA!B956</f>
        <v>1</v>
      </c>
      <c r="G2086" s="1235"/>
      <c r="H2086" s="826">
        <f>SUM(C2086:G2086)</f>
        <v>1</v>
      </c>
      <c r="I2086" s="1222">
        <f>AVERAGE(C2086:G2086)</f>
        <v>1</v>
      </c>
      <c r="J2086" s="1715"/>
      <c r="K2086" s="27" t="s">
        <v>4264</v>
      </c>
    </row>
    <row r="2087" spans="1:11" customFormat="1" x14ac:dyDescent="0.25">
      <c r="A2087" s="3472"/>
      <c r="B2087" s="845" t="s">
        <v>4265</v>
      </c>
      <c r="C2087" s="1236">
        <f t="shared" ref="C2087:H2087" si="2211">C2086/C2</f>
        <v>0</v>
      </c>
      <c r="D2087" s="2245">
        <f t="shared" si="2211"/>
        <v>0</v>
      </c>
      <c r="E2087" s="1236">
        <f t="shared" si="2211"/>
        <v>0</v>
      </c>
      <c r="F2087" s="1187">
        <f t="shared" si="2211"/>
        <v>6.3079543304106481E-5</v>
      </c>
      <c r="G2087" s="1236">
        <f t="shared" si="2211"/>
        <v>0</v>
      </c>
      <c r="H2087" s="1194">
        <f t="shared" si="2211"/>
        <v>8.5286391703339821E-6</v>
      </c>
      <c r="I2087" s="1189">
        <f t="shared" ref="I2087:I2090" si="2212">AVERAGE(C2087:G2087)</f>
        <v>1.2615908660821296E-5</v>
      </c>
      <c r="J2087" s="1716"/>
      <c r="K2087" t="s">
        <v>4266</v>
      </c>
    </row>
    <row r="2088" spans="1:11" customFormat="1" x14ac:dyDescent="0.25">
      <c r="A2088" s="3472"/>
      <c r="B2088" s="845" t="s">
        <v>4267</v>
      </c>
      <c r="C2088" s="1236">
        <f t="shared" ref="C2088:H2088" si="2213">C2086/C19</f>
        <v>0</v>
      </c>
      <c r="D2088" s="2245">
        <f t="shared" si="2213"/>
        <v>0</v>
      </c>
      <c r="E2088" s="1236">
        <f t="shared" si="2213"/>
        <v>0</v>
      </c>
      <c r="F2088" s="1187">
        <f t="shared" si="2213"/>
        <v>1.2097749818533752E-4</v>
      </c>
      <c r="G2088" s="1236">
        <f t="shared" si="2213"/>
        <v>0</v>
      </c>
      <c r="H2088" s="1194">
        <f t="shared" si="2213"/>
        <v>1.8848720171900328E-5</v>
      </c>
      <c r="I2088" s="1189">
        <f t="shared" si="2212"/>
        <v>2.4195499637067506E-5</v>
      </c>
      <c r="J2088" s="1716"/>
      <c r="K2088" t="s">
        <v>4268</v>
      </c>
    </row>
    <row r="2089" spans="1:11" customFormat="1" x14ac:dyDescent="0.25">
      <c r="A2089" s="3472"/>
      <c r="B2089" s="845" t="s">
        <v>4269</v>
      </c>
      <c r="C2089" s="1236">
        <f t="shared" ref="C2089:H2089" si="2214">C2086/C7</f>
        <v>0</v>
      </c>
      <c r="D2089" s="2245">
        <f t="shared" si="2214"/>
        <v>0</v>
      </c>
      <c r="E2089" s="1236">
        <f t="shared" si="2214"/>
        <v>0</v>
      </c>
      <c r="F2089" s="1187">
        <f t="shared" si="2214"/>
        <v>5.6242969628796406E-4</v>
      </c>
      <c r="G2089" s="1236">
        <f t="shared" si="2214"/>
        <v>0</v>
      </c>
      <c r="H2089" s="1194">
        <f t="shared" si="2214"/>
        <v>7.3855243722304278E-5</v>
      </c>
      <c r="I2089" s="1189">
        <f t="shared" si="2212"/>
        <v>1.1248593925759281E-4</v>
      </c>
      <c r="J2089" s="1716"/>
      <c r="K2089" t="s">
        <v>4270</v>
      </c>
    </row>
    <row r="2090" spans="1:11" customFormat="1" x14ac:dyDescent="0.25">
      <c r="A2090" s="3472"/>
      <c r="B2090" s="845" t="s">
        <v>4271</v>
      </c>
      <c r="C2090" s="1236">
        <f t="shared" ref="C2090:H2090" si="2215">C2086/C13</f>
        <v>0</v>
      </c>
      <c r="D2090" s="2245">
        <f t="shared" si="2215"/>
        <v>0</v>
      </c>
      <c r="E2090" s="1236">
        <f t="shared" si="2215"/>
        <v>0</v>
      </c>
      <c r="F2090" s="1187">
        <f t="shared" si="2215"/>
        <v>6.3331222292590248E-4</v>
      </c>
      <c r="G2090" s="1236">
        <f t="shared" si="2215"/>
        <v>0</v>
      </c>
      <c r="H2090" s="1205">
        <f t="shared" si="2215"/>
        <v>1.415227851684121E-4</v>
      </c>
      <c r="I2090" s="1193">
        <f t="shared" si="2212"/>
        <v>1.2666244458518051E-4</v>
      </c>
      <c r="J2090" s="1717"/>
      <c r="K2090" t="s">
        <v>4272</v>
      </c>
    </row>
    <row r="2091" spans="1:11" customFormat="1" x14ac:dyDescent="0.25">
      <c r="A2091" s="3472"/>
      <c r="B2091" s="1203" t="s">
        <v>4273</v>
      </c>
      <c r="C2091" s="1237"/>
      <c r="D2091" s="2246"/>
      <c r="E2091" s="1237"/>
      <c r="F2091" s="1204">
        <f>CA!C956</f>
        <v>0</v>
      </c>
      <c r="G2091" s="1237"/>
      <c r="H2091" s="1204">
        <f>SUM(C2091:G2091)</f>
        <v>0</v>
      </c>
      <c r="I2091" s="1206">
        <f>AVERAGE(C2091:G2091)</f>
        <v>0</v>
      </c>
      <c r="J2091" s="1718"/>
      <c r="K2091" s="27" t="s">
        <v>4274</v>
      </c>
    </row>
    <row r="2092" spans="1:11" customFormat="1" x14ac:dyDescent="0.25">
      <c r="A2092" s="3472"/>
      <c r="B2092" s="845" t="s">
        <v>4275</v>
      </c>
      <c r="C2092" s="1236">
        <f t="shared" ref="C2092:H2092" si="2216">C2091/C28</f>
        <v>0</v>
      </c>
      <c r="D2092" s="2245">
        <f t="shared" si="2216"/>
        <v>0</v>
      </c>
      <c r="E2092" s="1236">
        <f t="shared" si="2216"/>
        <v>0</v>
      </c>
      <c r="F2092" s="1187">
        <f t="shared" si="2216"/>
        <v>0</v>
      </c>
      <c r="G2092" s="1236">
        <f t="shared" si="2216"/>
        <v>0</v>
      </c>
      <c r="H2092" s="1192">
        <f t="shared" si="2216"/>
        <v>0</v>
      </c>
      <c r="I2092" s="1193">
        <f t="shared" ref="I2092:I2095" si="2217">AVERAGE(C2092:G2092)</f>
        <v>0</v>
      </c>
      <c r="J2092" s="1717"/>
      <c r="K2092" t="s">
        <v>4276</v>
      </c>
    </row>
    <row r="2093" spans="1:11" customFormat="1" x14ac:dyDescent="0.25">
      <c r="A2093" s="3472"/>
      <c r="B2093" s="845" t="s">
        <v>4277</v>
      </c>
      <c r="C2093" s="1236">
        <f t="shared" ref="C2093:H2093" si="2218">C2091/C45</f>
        <v>0</v>
      </c>
      <c r="D2093" s="2245">
        <f t="shared" si="2218"/>
        <v>0</v>
      </c>
      <c r="E2093" s="1236">
        <f t="shared" si="2218"/>
        <v>0</v>
      </c>
      <c r="F2093" s="1187">
        <f t="shared" si="2218"/>
        <v>0</v>
      </c>
      <c r="G2093" s="1236">
        <f t="shared" si="2218"/>
        <v>0</v>
      </c>
      <c r="H2093" s="1192">
        <f t="shared" si="2218"/>
        <v>0</v>
      </c>
      <c r="I2093" s="1193">
        <f t="shared" si="2217"/>
        <v>0</v>
      </c>
      <c r="J2093" s="1717"/>
      <c r="K2093" t="s">
        <v>4278</v>
      </c>
    </row>
    <row r="2094" spans="1:11" customFormat="1" x14ac:dyDescent="0.25">
      <c r="A2094" s="3472"/>
      <c r="B2094" s="845" t="s">
        <v>4279</v>
      </c>
      <c r="C2094" s="1236">
        <f t="shared" ref="C2094:H2094" si="2219">C2091/C33</f>
        <v>0</v>
      </c>
      <c r="D2094" s="2245">
        <f t="shared" si="2219"/>
        <v>0</v>
      </c>
      <c r="E2094" s="1236">
        <f t="shared" si="2219"/>
        <v>0</v>
      </c>
      <c r="F2094" s="1187">
        <f t="shared" si="2219"/>
        <v>0</v>
      </c>
      <c r="G2094" s="1236">
        <f t="shared" si="2219"/>
        <v>0</v>
      </c>
      <c r="H2094" s="1192">
        <f t="shared" si="2219"/>
        <v>0</v>
      </c>
      <c r="I2094" s="1193">
        <f t="shared" si="2217"/>
        <v>0</v>
      </c>
      <c r="J2094" s="1717"/>
      <c r="K2094" t="s">
        <v>4280</v>
      </c>
    </row>
    <row r="2095" spans="1:11" customFormat="1" x14ac:dyDescent="0.25">
      <c r="A2095" s="3472"/>
      <c r="B2095" s="845" t="s">
        <v>4281</v>
      </c>
      <c r="C2095" s="1236">
        <f t="shared" ref="C2095:H2095" si="2220">C2091/C39</f>
        <v>0</v>
      </c>
      <c r="D2095" s="2245">
        <f t="shared" si="2220"/>
        <v>0</v>
      </c>
      <c r="E2095" s="1236">
        <f t="shared" si="2220"/>
        <v>0</v>
      </c>
      <c r="F2095" s="1187">
        <f t="shared" si="2220"/>
        <v>0</v>
      </c>
      <c r="G2095" s="1236">
        <f t="shared" si="2220"/>
        <v>0</v>
      </c>
      <c r="H2095" s="1192">
        <f t="shared" si="2220"/>
        <v>0</v>
      </c>
      <c r="I2095" s="1193">
        <f t="shared" si="2217"/>
        <v>0</v>
      </c>
      <c r="J2095" s="1717"/>
      <c r="K2095" t="s">
        <v>4282</v>
      </c>
    </row>
    <row r="2096" spans="1:11" customFormat="1" x14ac:dyDescent="0.25">
      <c r="A2096" s="3472"/>
      <c r="B2096" s="1203" t="s">
        <v>4283</v>
      </c>
      <c r="C2096" s="1237"/>
      <c r="D2096" s="2246"/>
      <c r="E2096" s="1237"/>
      <c r="F2096" s="1204">
        <f>CA!F956</f>
        <v>0</v>
      </c>
      <c r="G2096" s="1237"/>
      <c r="H2096" s="1204">
        <f>SUM(C2096:G2096)</f>
        <v>0</v>
      </c>
      <c r="I2096" s="1206">
        <f>AVERAGE(C2096:G2096)</f>
        <v>0</v>
      </c>
      <c r="J2096" s="1719"/>
      <c r="K2096" s="1178" t="s">
        <v>4284</v>
      </c>
    </row>
    <row r="2097" spans="1:11" customFormat="1" x14ac:dyDescent="0.25">
      <c r="A2097" s="3472"/>
      <c r="B2097" s="845" t="s">
        <v>4285</v>
      </c>
      <c r="C2097" s="1236">
        <f t="shared" ref="C2097:H2097" si="2221">C2096/C54</f>
        <v>0</v>
      </c>
      <c r="D2097" s="2245">
        <f t="shared" si="2221"/>
        <v>0</v>
      </c>
      <c r="E2097" s="1236">
        <f t="shared" si="2221"/>
        <v>0</v>
      </c>
      <c r="F2097" s="1187">
        <f t="shared" si="2221"/>
        <v>0</v>
      </c>
      <c r="G2097" s="1236">
        <f t="shared" si="2221"/>
        <v>0</v>
      </c>
      <c r="H2097" s="1194">
        <f t="shared" si="2221"/>
        <v>0</v>
      </c>
      <c r="I2097" s="1193">
        <f t="shared" ref="I2097:I2100" si="2222">AVERAGE(C2097:G2097)</f>
        <v>0</v>
      </c>
      <c r="J2097" s="1717"/>
      <c r="K2097" t="s">
        <v>4286</v>
      </c>
    </row>
    <row r="2098" spans="1:11" customFormat="1" x14ac:dyDescent="0.25">
      <c r="A2098" s="3472"/>
      <c r="B2098" s="845" t="s">
        <v>4287</v>
      </c>
      <c r="C2098" s="1236">
        <f t="shared" ref="C2098:H2098" si="2223">C2096/C71</f>
        <v>0</v>
      </c>
      <c r="D2098" s="2245">
        <f t="shared" si="2223"/>
        <v>0</v>
      </c>
      <c r="E2098" s="1236">
        <f t="shared" si="2223"/>
        <v>0</v>
      </c>
      <c r="F2098" s="1187">
        <f t="shared" si="2223"/>
        <v>0</v>
      </c>
      <c r="G2098" s="1236">
        <f t="shared" si="2223"/>
        <v>0</v>
      </c>
      <c r="H2098" s="1194">
        <f t="shared" si="2223"/>
        <v>0</v>
      </c>
      <c r="I2098" s="1193">
        <f t="shared" si="2222"/>
        <v>0</v>
      </c>
      <c r="J2098" s="1717"/>
      <c r="K2098" t="s">
        <v>4288</v>
      </c>
    </row>
    <row r="2099" spans="1:11" customFormat="1" x14ac:dyDescent="0.25">
      <c r="A2099" s="3472"/>
      <c r="B2099" s="845" t="s">
        <v>4289</v>
      </c>
      <c r="C2099" s="1243">
        <v>0.25</v>
      </c>
      <c r="D2099" s="2247">
        <v>0.25</v>
      </c>
      <c r="E2099" s="1244">
        <v>0.25</v>
      </c>
      <c r="F2099" s="1187">
        <v>0.25</v>
      </c>
      <c r="G2099" s="1236">
        <v>0.25</v>
      </c>
      <c r="H2099" s="1190">
        <f>E2099</f>
        <v>0.25</v>
      </c>
      <c r="I2099" s="1191">
        <f t="shared" si="2222"/>
        <v>0.25</v>
      </c>
      <c r="J2099" s="1720"/>
      <c r="K2099" t="s">
        <v>4290</v>
      </c>
    </row>
    <row r="2100" spans="1:11" customFormat="1" x14ac:dyDescent="0.25">
      <c r="A2100" s="3472"/>
      <c r="B2100" s="845" t="s">
        <v>4291</v>
      </c>
      <c r="C2100" s="1236" t="e">
        <f>C2096/C2091</f>
        <v>#DIV/0!</v>
      </c>
      <c r="D2100" s="2245" t="e">
        <f t="shared" ref="D2100:H2100" si="2224">D2096/D2091</f>
        <v>#DIV/0!</v>
      </c>
      <c r="E2100" s="1236" t="e">
        <f t="shared" si="2224"/>
        <v>#DIV/0!</v>
      </c>
      <c r="F2100" s="1187" t="e">
        <f t="shared" si="2224"/>
        <v>#DIV/0!</v>
      </c>
      <c r="G2100" s="1236" t="e">
        <f t="shared" si="2224"/>
        <v>#DIV/0!</v>
      </c>
      <c r="H2100" s="1205" t="e">
        <f t="shared" si="2224"/>
        <v>#DIV/0!</v>
      </c>
      <c r="I2100" s="1191" t="e">
        <f t="shared" si="2222"/>
        <v>#DIV/0!</v>
      </c>
      <c r="J2100" s="1720"/>
      <c r="K2100" t="s">
        <v>4292</v>
      </c>
    </row>
    <row r="2101" spans="1:11" customFormat="1" x14ac:dyDescent="0.25">
      <c r="A2101" s="3472"/>
      <c r="B2101" s="1203" t="s">
        <v>10</v>
      </c>
      <c r="C2101" s="1237"/>
      <c r="D2101" s="1204">
        <f>BPCE!G720</f>
        <v>1</v>
      </c>
      <c r="E2101" s="1237"/>
      <c r="F2101" s="1204">
        <f>CA!G956</f>
        <v>22</v>
      </c>
      <c r="G2101" s="1237"/>
      <c r="H2101" s="1204">
        <f>SUM(C2101:G2101)</f>
        <v>23</v>
      </c>
      <c r="I2101" s="1204">
        <f>AVERAGE(C2101:G2101)</f>
        <v>11.5</v>
      </c>
      <c r="J2101" s="1721"/>
      <c r="K2101" s="27" t="s">
        <v>4293</v>
      </c>
    </row>
    <row r="2102" spans="1:11" customFormat="1" x14ac:dyDescent="0.25">
      <c r="A2102" s="3472"/>
      <c r="B2102" s="845" t="s">
        <v>4294</v>
      </c>
      <c r="C2102" s="1236">
        <f t="shared" ref="C2102:H2102" si="2225">C2101/C80</f>
        <v>0</v>
      </c>
      <c r="D2102" s="1185">
        <f>D2101/D80</f>
        <v>9.6900163761276763E-6</v>
      </c>
      <c r="E2102" s="1236">
        <f t="shared" si="2225"/>
        <v>0</v>
      </c>
      <c r="F2102" s="1187">
        <f t="shared" si="2225"/>
        <v>3.0316810671517357E-4</v>
      </c>
      <c r="G2102" s="1236">
        <f t="shared" si="2225"/>
        <v>0</v>
      </c>
      <c r="H2102" s="1194">
        <f t="shared" si="2225"/>
        <v>4.0363481929444634E-5</v>
      </c>
      <c r="I2102" s="1189">
        <f t="shared" ref="I2102:I2103" si="2226">AVERAGE(C2102:G2102)</f>
        <v>6.2571624618260253E-5</v>
      </c>
      <c r="J2102" s="1716"/>
      <c r="K2102" t="s">
        <v>4295</v>
      </c>
    </row>
    <row r="2103" spans="1:11" customFormat="1" x14ac:dyDescent="0.25">
      <c r="A2103" s="3472"/>
      <c r="B2103" s="845" t="s">
        <v>4296</v>
      </c>
      <c r="C2103" s="1236">
        <f t="shared" ref="C2103:H2103" si="2227">C2101/C97</f>
        <v>0</v>
      </c>
      <c r="D2103" s="1185">
        <f t="shared" si="2227"/>
        <v>9.5283468318246788E-5</v>
      </c>
      <c r="E2103" s="1236">
        <f t="shared" si="2227"/>
        <v>0</v>
      </c>
      <c r="F2103" s="1187">
        <f t="shared" si="2227"/>
        <v>6.3742249521933126E-4</v>
      </c>
      <c r="G2103" s="1236">
        <f t="shared" si="2227"/>
        <v>0</v>
      </c>
      <c r="H2103" s="1194">
        <f t="shared" si="2227"/>
        <v>8.7156536929740459E-5</v>
      </c>
      <c r="I2103" s="1189">
        <f t="shared" si="2226"/>
        <v>1.4654119270751561E-4</v>
      </c>
      <c r="J2103" s="1716"/>
      <c r="K2103" t="s">
        <v>4297</v>
      </c>
    </row>
    <row r="2104" spans="1:11" customFormat="1" x14ac:dyDescent="0.25">
      <c r="A2104" s="3472"/>
      <c r="B2104" s="1203" t="s">
        <v>14</v>
      </c>
      <c r="C2104" s="1237"/>
      <c r="D2104" s="2246"/>
      <c r="E2104" s="1237"/>
      <c r="F2104" s="1204">
        <f>CA!J956</f>
        <v>1</v>
      </c>
      <c r="G2104" s="1237"/>
      <c r="H2104" s="1204">
        <f>SUM(C2104:G2104)</f>
        <v>1</v>
      </c>
      <c r="I2104" s="1221">
        <f>AVERAGE(C2104:G2104)</f>
        <v>1</v>
      </c>
      <c r="J2104" s="1722"/>
      <c r="K2104" s="27" t="s">
        <v>4298</v>
      </c>
    </row>
    <row r="2105" spans="1:11" customFormat="1" x14ac:dyDescent="0.25">
      <c r="A2105" s="3472"/>
      <c r="B2105" s="845" t="s">
        <v>4299</v>
      </c>
      <c r="C2105" s="1236">
        <f t="shared" ref="C2105:H2105" si="2228">C2104/C106</f>
        <v>0</v>
      </c>
      <c r="D2105" s="2245">
        <f t="shared" si="2228"/>
        <v>0</v>
      </c>
      <c r="E2105" s="1236">
        <f t="shared" si="2228"/>
        <v>0</v>
      </c>
      <c r="F2105" s="1187">
        <f t="shared" si="2228"/>
        <v>1.0526315789473684E-3</v>
      </c>
      <c r="G2105" s="1236">
        <f t="shared" si="2228"/>
        <v>0</v>
      </c>
      <c r="H2105" s="1194">
        <f t="shared" si="2228"/>
        <v>2.6881720430107527E-4</v>
      </c>
      <c r="I2105" s="1189">
        <f t="shared" ref="I2105:I2108" si="2229">AVERAGE(C2105:G2105)</f>
        <v>2.1052631578947367E-4</v>
      </c>
      <c r="J2105" s="1716"/>
      <c r="K2105" t="s">
        <v>4300</v>
      </c>
    </row>
    <row r="2106" spans="1:11" customFormat="1" x14ac:dyDescent="0.25">
      <c r="A2106" s="3472"/>
      <c r="B2106" s="845" t="s">
        <v>4301</v>
      </c>
      <c r="C2106" s="1236">
        <f t="shared" ref="C2106:H2106" si="2230">C2104/C123</f>
        <v>0</v>
      </c>
      <c r="D2106" s="2245">
        <f t="shared" si="2230"/>
        <v>0</v>
      </c>
      <c r="E2106" s="1236">
        <f t="shared" si="2230"/>
        <v>0</v>
      </c>
      <c r="F2106" s="1187">
        <f t="shared" si="2230"/>
        <v>3.0487804878048782E-3</v>
      </c>
      <c r="G2106" s="1236">
        <f t="shared" si="2230"/>
        <v>0</v>
      </c>
      <c r="H2106" s="1194">
        <f t="shared" si="2230"/>
        <v>5.3937432578209273E-4</v>
      </c>
      <c r="I2106" s="1189">
        <f t="shared" si="2229"/>
        <v>6.0975609756097561E-4</v>
      </c>
      <c r="J2106" s="1716"/>
      <c r="K2106" t="s">
        <v>4302</v>
      </c>
    </row>
    <row r="2107" spans="1:11" customFormat="1" x14ac:dyDescent="0.25">
      <c r="A2107" s="3472"/>
      <c r="B2107" s="845" t="s">
        <v>4303</v>
      </c>
      <c r="C2107" s="1236">
        <f t="shared" ref="C2107:H2107" si="2231">C2104/C111</f>
        <v>0</v>
      </c>
      <c r="D2107" s="2245">
        <f t="shared" si="2231"/>
        <v>0</v>
      </c>
      <c r="E2107" s="1236">
        <f t="shared" si="2231"/>
        <v>0</v>
      </c>
      <c r="F2107" s="1187">
        <f t="shared" si="2231"/>
        <v>6.2893081761006293E-3</v>
      </c>
      <c r="G2107" s="1236">
        <f t="shared" si="2231"/>
        <v>0</v>
      </c>
      <c r="H2107" s="1194">
        <f t="shared" si="2231"/>
        <v>1.5600624024960999E-3</v>
      </c>
      <c r="I2107" s="1189">
        <f t="shared" si="2229"/>
        <v>1.2578616352201259E-3</v>
      </c>
      <c r="J2107" s="1716"/>
      <c r="K2107" t="s">
        <v>4304</v>
      </c>
    </row>
    <row r="2108" spans="1:11" customFormat="1" x14ac:dyDescent="0.25">
      <c r="A2108" s="3472"/>
      <c r="B2108" s="845" t="s">
        <v>4305</v>
      </c>
      <c r="C2108" s="1236">
        <f t="shared" ref="C2108:H2108" si="2232">C2104/C117</f>
        <v>0</v>
      </c>
      <c r="D2108" s="2245">
        <f t="shared" si="2232"/>
        <v>0</v>
      </c>
      <c r="E2108" s="1236">
        <f t="shared" si="2232"/>
        <v>0</v>
      </c>
      <c r="F2108" s="1187">
        <f t="shared" si="2232"/>
        <v>1.0101010101010102E-2</v>
      </c>
      <c r="G2108" s="1236">
        <f t="shared" si="2232"/>
        <v>0</v>
      </c>
      <c r="H2108" s="1205">
        <f t="shared" si="2232"/>
        <v>2.5575447570332483E-3</v>
      </c>
      <c r="I2108" s="1193">
        <f t="shared" si="2229"/>
        <v>2.0202020202020202E-3</v>
      </c>
      <c r="J2108" s="1717"/>
      <c r="K2108" t="s">
        <v>4306</v>
      </c>
    </row>
    <row r="2109" spans="1:11" customFormat="1" x14ac:dyDescent="0.25">
      <c r="A2109" s="3472"/>
      <c r="B2109" s="1203" t="s">
        <v>4307</v>
      </c>
      <c r="C2109" s="1238"/>
      <c r="D2109" s="2248"/>
      <c r="E2109" s="1238"/>
      <c r="F2109" s="1206">
        <f>F2086/F2101</f>
        <v>4.5454545454545456E-2</v>
      </c>
      <c r="G2109" s="1238"/>
      <c r="H2109" s="1206">
        <f>H2086/H2101</f>
        <v>4.3478260869565216E-2</v>
      </c>
      <c r="I2109" s="1206">
        <f>AVERAGE(C2109:G2109)</f>
        <v>4.5454545454545456E-2</v>
      </c>
      <c r="J2109" s="1718"/>
      <c r="K2109" s="27" t="s">
        <v>4308</v>
      </c>
    </row>
    <row r="2110" spans="1:11" customFormat="1" x14ac:dyDescent="0.25">
      <c r="A2110" s="3472"/>
      <c r="B2110" s="845" t="s">
        <v>4223</v>
      </c>
      <c r="C2110" s="1239">
        <f t="shared" ref="C2110:H2110" si="2233">C2109/C132</f>
        <v>0</v>
      </c>
      <c r="D2110" s="2249">
        <f t="shared" si="2233"/>
        <v>0</v>
      </c>
      <c r="E2110" s="1239">
        <f t="shared" si="2233"/>
        <v>0</v>
      </c>
      <c r="F2110" s="1210">
        <f t="shared" si="2233"/>
        <v>0.20806787358859521</v>
      </c>
      <c r="G2110" s="1239">
        <f t="shared" si="2233"/>
        <v>0</v>
      </c>
      <c r="H2110" s="1177">
        <f t="shared" si="2233"/>
        <v>0.21129592301382824</v>
      </c>
      <c r="I2110" s="1198">
        <f>AVERAGE(C2110:G2110)</f>
        <v>4.1613574717719044E-2</v>
      </c>
      <c r="J2110" s="1723"/>
      <c r="K2110" t="s">
        <v>4309</v>
      </c>
    </row>
    <row r="2111" spans="1:11" customFormat="1" x14ac:dyDescent="0.25">
      <c r="A2111" s="3472"/>
      <c r="B2111" s="845" t="s">
        <v>4224</v>
      </c>
      <c r="C2111" s="1239">
        <f t="shared" ref="C2111:H2111" si="2234">C2109/C135</f>
        <v>0</v>
      </c>
      <c r="D2111" s="2249">
        <f t="shared" si="2234"/>
        <v>0</v>
      </c>
      <c r="E2111" s="1239">
        <f t="shared" si="2234"/>
        <v>0</v>
      </c>
      <c r="F2111" s="1210">
        <f t="shared" si="2234"/>
        <v>0.18979169874403362</v>
      </c>
      <c r="G2111" s="1239">
        <f t="shared" si="2234"/>
        <v>0</v>
      </c>
      <c r="H2111" s="1177">
        <f t="shared" si="2234"/>
        <v>0.21626283966623014</v>
      </c>
      <c r="I2111" s="1198">
        <f t="shared" ref="I2111:I2112" si="2235">AVERAGE(C2111:G2111)</f>
        <v>3.7958339748806726E-2</v>
      </c>
      <c r="J2111" s="1723"/>
      <c r="K2111" t="s">
        <v>4310</v>
      </c>
    </row>
    <row r="2112" spans="1:11" customFormat="1" x14ac:dyDescent="0.25">
      <c r="A2112" s="3472"/>
      <c r="B2112" s="845" t="s">
        <v>4311</v>
      </c>
      <c r="C2112" s="1239">
        <f t="shared" ref="C2112:H2112" si="2236">C2109/C152</f>
        <v>0</v>
      </c>
      <c r="D2112" s="2249">
        <f t="shared" si="2236"/>
        <v>0</v>
      </c>
      <c r="E2112" s="1239">
        <f t="shared" si="2236"/>
        <v>0</v>
      </c>
      <c r="F2112" s="1210">
        <f t="shared" si="2236"/>
        <v>0.20800638941822666</v>
      </c>
      <c r="G2112" s="1239">
        <f t="shared" si="2236"/>
        <v>0</v>
      </c>
      <c r="H2112" s="1177">
        <f t="shared" si="2236"/>
        <v>0.24308940584624933</v>
      </c>
      <c r="I2112" s="1198">
        <f t="shared" si="2235"/>
        <v>4.160127788364533E-2</v>
      </c>
      <c r="J2112" s="1723"/>
      <c r="K2112" t="s">
        <v>4312</v>
      </c>
    </row>
    <row r="2113" spans="1:11" customFormat="1" x14ac:dyDescent="0.25">
      <c r="A2113" s="3472"/>
      <c r="B2113" s="1203" t="s">
        <v>4313</v>
      </c>
      <c r="C2113" s="1238"/>
      <c r="D2113" s="2248"/>
      <c r="E2113" s="1238"/>
      <c r="F2113" s="1206">
        <f>F2091/F2101</f>
        <v>0</v>
      </c>
      <c r="G2113" s="1238"/>
      <c r="H2113" s="1206">
        <f>H2091/H2101</f>
        <v>0</v>
      </c>
      <c r="I2113" s="1206">
        <f>AVERAGE(C2113:G2113)</f>
        <v>0</v>
      </c>
      <c r="J2113" s="1718"/>
      <c r="K2113" s="27" t="s">
        <v>4314</v>
      </c>
    </row>
    <row r="2114" spans="1:11" s="1" customFormat="1" x14ac:dyDescent="0.25">
      <c r="A2114" s="3472"/>
      <c r="B2114" s="845" t="s">
        <v>4223</v>
      </c>
      <c r="C2114" s="1239">
        <f t="shared" ref="C2114:H2114" si="2237">C2113/C158</f>
        <v>0</v>
      </c>
      <c r="D2114" s="2249">
        <f t="shared" si="2237"/>
        <v>0</v>
      </c>
      <c r="E2114" s="1239">
        <f t="shared" si="2237"/>
        <v>0</v>
      </c>
      <c r="F2114" s="1210">
        <f t="shared" si="2237"/>
        <v>0</v>
      </c>
      <c r="G2114" s="1239">
        <f t="shared" si="2237"/>
        <v>0</v>
      </c>
      <c r="H2114" s="1177">
        <f t="shared" si="2237"/>
        <v>0</v>
      </c>
      <c r="I2114" s="1198">
        <f t="shared" ref="I2114:I2116" si="2238">AVERAGE(C2114:G2114)</f>
        <v>0</v>
      </c>
      <c r="J2114" s="1723"/>
      <c r="K2114" t="s">
        <v>4315</v>
      </c>
    </row>
    <row r="2115" spans="1:11" s="1" customFormat="1" x14ac:dyDescent="0.25">
      <c r="A2115" s="3472"/>
      <c r="B2115" s="845" t="s">
        <v>4224</v>
      </c>
      <c r="C2115" s="1239">
        <f t="shared" ref="C2115:H2115" si="2239">C2113/C175</f>
        <v>0</v>
      </c>
      <c r="D2115" s="2249">
        <f t="shared" si="2239"/>
        <v>0</v>
      </c>
      <c r="E2115" s="1239">
        <f t="shared" si="2239"/>
        <v>0</v>
      </c>
      <c r="F2115" s="1210">
        <f t="shared" si="2239"/>
        <v>0</v>
      </c>
      <c r="G2115" s="1239">
        <f t="shared" si="2239"/>
        <v>0</v>
      </c>
      <c r="H2115" s="1177">
        <f t="shared" si="2239"/>
        <v>0</v>
      </c>
      <c r="I2115" s="1198">
        <f t="shared" si="2238"/>
        <v>0</v>
      </c>
      <c r="J2115" s="1723"/>
      <c r="K2115" t="s">
        <v>4316</v>
      </c>
    </row>
    <row r="2116" spans="1:11" s="1" customFormat="1" x14ac:dyDescent="0.25">
      <c r="A2116" s="3472"/>
      <c r="B2116" s="845" t="s">
        <v>4311</v>
      </c>
      <c r="C2116" s="1239">
        <f t="shared" ref="C2116:H2116" si="2240">C2113/C178</f>
        <v>0</v>
      </c>
      <c r="D2116" s="2249">
        <f t="shared" si="2240"/>
        <v>0</v>
      </c>
      <c r="E2116" s="1239">
        <f t="shared" si="2240"/>
        <v>0</v>
      </c>
      <c r="F2116" s="1210">
        <f t="shared" si="2240"/>
        <v>0</v>
      </c>
      <c r="G2116" s="1239">
        <f t="shared" si="2240"/>
        <v>0</v>
      </c>
      <c r="H2116" s="1177">
        <f t="shared" si="2240"/>
        <v>0</v>
      </c>
      <c r="I2116" s="1198">
        <f t="shared" si="2238"/>
        <v>0</v>
      </c>
      <c r="J2116" s="1723"/>
      <c r="K2116" t="s">
        <v>4317</v>
      </c>
    </row>
    <row r="2117" spans="1:11" customFormat="1" x14ac:dyDescent="0.25">
      <c r="A2117" s="3472"/>
      <c r="B2117" s="1203" t="s">
        <v>4318</v>
      </c>
      <c r="C2117" s="1238"/>
      <c r="D2117" s="2248"/>
      <c r="E2117" s="1238"/>
      <c r="F2117" s="1206">
        <f>F2091/F2086</f>
        <v>0</v>
      </c>
      <c r="G2117" s="1238"/>
      <c r="H2117" s="1206">
        <f>H2091/H2086</f>
        <v>0</v>
      </c>
      <c r="I2117" s="1206">
        <f>AVERAGE(C2117:G2117)</f>
        <v>0</v>
      </c>
      <c r="J2117" s="1718"/>
      <c r="K2117" s="27" t="s">
        <v>4319</v>
      </c>
    </row>
    <row r="2118" spans="1:11" customFormat="1" x14ac:dyDescent="0.25">
      <c r="A2118" s="3472"/>
      <c r="B2118" s="1181" t="s">
        <v>4223</v>
      </c>
      <c r="C2118" s="1239">
        <f t="shared" ref="C2118:H2118" si="2241">C2117/C210</f>
        <v>0</v>
      </c>
      <c r="D2118" s="2249">
        <f t="shared" si="2241"/>
        <v>0</v>
      </c>
      <c r="E2118" s="1239">
        <f t="shared" si="2241"/>
        <v>0</v>
      </c>
      <c r="F2118" s="1210">
        <f t="shared" si="2241"/>
        <v>0</v>
      </c>
      <c r="G2118" s="1239">
        <f t="shared" si="2241"/>
        <v>0</v>
      </c>
      <c r="H2118" s="1177">
        <f t="shared" si="2241"/>
        <v>0</v>
      </c>
      <c r="I2118" s="1198">
        <f t="shared" ref="I2118:I2120" si="2242">AVERAGE(C2118:G2118)</f>
        <v>0</v>
      </c>
      <c r="J2118" s="1723"/>
      <c r="K2118" t="s">
        <v>4320</v>
      </c>
    </row>
    <row r="2119" spans="1:11" customFormat="1" x14ac:dyDescent="0.25">
      <c r="A2119" s="3472"/>
      <c r="B2119" s="1181" t="s">
        <v>4224</v>
      </c>
      <c r="C2119" s="1239">
        <f t="shared" ref="C2119:H2119" si="2243">C2117/C227</f>
        <v>0</v>
      </c>
      <c r="D2119" s="2249">
        <f t="shared" si="2243"/>
        <v>0</v>
      </c>
      <c r="E2119" s="1239">
        <f t="shared" si="2243"/>
        <v>0</v>
      </c>
      <c r="F2119" s="1210">
        <f t="shared" si="2243"/>
        <v>0</v>
      </c>
      <c r="G2119" s="1239">
        <f t="shared" si="2243"/>
        <v>0</v>
      </c>
      <c r="H2119" s="1177">
        <f t="shared" si="2243"/>
        <v>0</v>
      </c>
      <c r="I2119" s="1198">
        <f t="shared" si="2242"/>
        <v>0</v>
      </c>
      <c r="J2119" s="1723"/>
      <c r="K2119" t="s">
        <v>4321</v>
      </c>
    </row>
    <row r="2120" spans="1:11" customFormat="1" x14ac:dyDescent="0.25">
      <c r="A2120" s="3472"/>
      <c r="B2120" s="1181" t="s">
        <v>4311</v>
      </c>
      <c r="C2120" s="1239">
        <f t="shared" ref="C2120:H2120" si="2244">C2117/C230</f>
        <v>0</v>
      </c>
      <c r="D2120" s="2249">
        <f t="shared" si="2244"/>
        <v>0</v>
      </c>
      <c r="E2120" s="1239">
        <f t="shared" si="2244"/>
        <v>0</v>
      </c>
      <c r="F2120" s="1210">
        <f t="shared" si="2244"/>
        <v>0</v>
      </c>
      <c r="G2120" s="1239">
        <f t="shared" si="2244"/>
        <v>0</v>
      </c>
      <c r="H2120" s="1177">
        <f t="shared" si="2244"/>
        <v>0</v>
      </c>
      <c r="I2120" s="1198">
        <f t="shared" si="2242"/>
        <v>0</v>
      </c>
      <c r="J2120" s="1723"/>
      <c r="K2120" t="s">
        <v>4322</v>
      </c>
    </row>
    <row r="2121" spans="1:11" customFormat="1" x14ac:dyDescent="0.25">
      <c r="A2121" s="3472"/>
      <c r="B2121" s="1203" t="s">
        <v>4323</v>
      </c>
      <c r="C2121" s="1238"/>
      <c r="D2121" s="2248"/>
      <c r="E2121" s="1238"/>
      <c r="F2121" s="1206">
        <f>F2096/F2086</f>
        <v>0</v>
      </c>
      <c r="G2121" s="1238"/>
      <c r="H2121" s="1206">
        <f>H2096/H2086</f>
        <v>0</v>
      </c>
      <c r="I2121" s="1206">
        <f>AVERAGE(C2121:G2121)</f>
        <v>0</v>
      </c>
      <c r="J2121" s="1718"/>
      <c r="K2121" s="27" t="s">
        <v>4324</v>
      </c>
    </row>
    <row r="2122" spans="1:11" customFormat="1" x14ac:dyDescent="0.25">
      <c r="A2122" s="3472"/>
      <c r="B2122" s="1181" t="s">
        <v>4223</v>
      </c>
      <c r="C2122" s="1239">
        <f t="shared" ref="C2122:H2122" si="2245">C2121/C236</f>
        <v>0</v>
      </c>
      <c r="D2122" s="2249">
        <f t="shared" si="2245"/>
        <v>0</v>
      </c>
      <c r="E2122" s="1239">
        <f t="shared" si="2245"/>
        <v>0</v>
      </c>
      <c r="F2122" s="1210">
        <f t="shared" si="2245"/>
        <v>0</v>
      </c>
      <c r="G2122" s="1239">
        <f t="shared" si="2245"/>
        <v>0</v>
      </c>
      <c r="H2122" s="1177">
        <f t="shared" si="2245"/>
        <v>0</v>
      </c>
      <c r="I2122" s="1198">
        <f t="shared" ref="I2122:I2124" si="2246">AVERAGE(C2122:G2122)</f>
        <v>0</v>
      </c>
      <c r="J2122" s="1723"/>
      <c r="K2122" t="s">
        <v>4325</v>
      </c>
    </row>
    <row r="2123" spans="1:11" customFormat="1" x14ac:dyDescent="0.25">
      <c r="A2123" s="3472"/>
      <c r="B2123" s="1181" t="s">
        <v>4224</v>
      </c>
      <c r="C2123" s="1239">
        <f t="shared" ref="C2123:H2123" si="2247">C2121/C253</f>
        <v>0</v>
      </c>
      <c r="D2123" s="2249">
        <f t="shared" si="2247"/>
        <v>0</v>
      </c>
      <c r="E2123" s="1239">
        <f t="shared" si="2247"/>
        <v>0</v>
      </c>
      <c r="F2123" s="1210">
        <f t="shared" si="2247"/>
        <v>0</v>
      </c>
      <c r="G2123" s="1239">
        <f t="shared" si="2247"/>
        <v>0</v>
      </c>
      <c r="H2123" s="1177">
        <f t="shared" si="2247"/>
        <v>0</v>
      </c>
      <c r="I2123" s="1198">
        <f t="shared" si="2246"/>
        <v>0</v>
      </c>
      <c r="J2123" s="1723"/>
      <c r="K2123" t="s">
        <v>4326</v>
      </c>
    </row>
    <row r="2124" spans="1:11" customFormat="1" x14ac:dyDescent="0.25">
      <c r="A2124" s="3472"/>
      <c r="B2124" s="1181" t="s">
        <v>4311</v>
      </c>
      <c r="C2124" s="1239">
        <f t="shared" ref="C2124:H2124" si="2248">C2121/C256</f>
        <v>0</v>
      </c>
      <c r="D2124" s="2249">
        <f t="shared" si="2248"/>
        <v>0</v>
      </c>
      <c r="E2124" s="1239">
        <f t="shared" si="2248"/>
        <v>0</v>
      </c>
      <c r="F2124" s="1210">
        <f t="shared" si="2248"/>
        <v>0</v>
      </c>
      <c r="G2124" s="1239">
        <f t="shared" si="2248"/>
        <v>0</v>
      </c>
      <c r="H2124" s="1177">
        <f t="shared" si="2248"/>
        <v>0</v>
      </c>
      <c r="I2124" s="1198">
        <f t="shared" si="2246"/>
        <v>0</v>
      </c>
      <c r="J2124" s="1723"/>
      <c r="K2124" t="s">
        <v>4327</v>
      </c>
    </row>
    <row r="2125" spans="1:11" customFormat="1" x14ac:dyDescent="0.25">
      <c r="A2125" s="3472"/>
      <c r="B2125" s="1203" t="s">
        <v>4328</v>
      </c>
      <c r="C2125" s="1240"/>
      <c r="D2125" s="2250"/>
      <c r="E2125" s="1240"/>
      <c r="F2125" s="1212">
        <f>F2101/F2104</f>
        <v>22</v>
      </c>
      <c r="G2125" s="1240"/>
      <c r="H2125" s="1212">
        <f>H2101/H2104</f>
        <v>23</v>
      </c>
      <c r="I2125" s="1212">
        <f>AVERAGE(C2125:G2125)</f>
        <v>22</v>
      </c>
      <c r="J2125" s="1724"/>
      <c r="K2125" s="27" t="s">
        <v>4329</v>
      </c>
    </row>
    <row r="2126" spans="1:11" customFormat="1" x14ac:dyDescent="0.25">
      <c r="A2126" s="3472"/>
      <c r="B2126" s="1181" t="s">
        <v>4223</v>
      </c>
      <c r="C2126" s="1239">
        <f t="shared" ref="C2126:H2126" si="2249">C2125/C262</f>
        <v>0</v>
      </c>
      <c r="D2126" s="2249">
        <f t="shared" si="2249"/>
        <v>0</v>
      </c>
      <c r="E2126" s="1239">
        <f t="shared" si="2249"/>
        <v>0</v>
      </c>
      <c r="F2126" s="1210">
        <f t="shared" si="2249"/>
        <v>0.2880097013794149</v>
      </c>
      <c r="G2126" s="1239">
        <f t="shared" si="2249"/>
        <v>0</v>
      </c>
      <c r="H2126" s="1177">
        <f t="shared" si="2249"/>
        <v>0.15015215277753402</v>
      </c>
      <c r="I2126" s="1198">
        <f t="shared" ref="I2126:I2128" si="2250">AVERAGE(C2126:G2126)</f>
        <v>5.760194027588298E-2</v>
      </c>
      <c r="J2126" s="1723"/>
      <c r="K2126" t="s">
        <v>4330</v>
      </c>
    </row>
    <row r="2127" spans="1:11" customFormat="1" x14ac:dyDescent="0.25">
      <c r="A2127" s="3472"/>
      <c r="B2127" s="1181" t="s">
        <v>4224</v>
      </c>
      <c r="C2127" s="1239">
        <f t="shared" ref="C2127:H2127" si="2251">C2125/C279</f>
        <v>0</v>
      </c>
      <c r="D2127" s="2249">
        <f t="shared" si="2251"/>
        <v>0</v>
      </c>
      <c r="E2127" s="1239">
        <f t="shared" si="2251"/>
        <v>0</v>
      </c>
      <c r="F2127" s="1210">
        <f t="shared" si="2251"/>
        <v>0.20907457843194066</v>
      </c>
      <c r="G2127" s="1239">
        <f t="shared" si="2251"/>
        <v>0</v>
      </c>
      <c r="H2127" s="1177">
        <f t="shared" si="2251"/>
        <v>0.16158821946773883</v>
      </c>
      <c r="I2127" s="1198">
        <f t="shared" si="2250"/>
        <v>4.1814915686388135E-2</v>
      </c>
      <c r="J2127" s="1723"/>
      <c r="K2127" t="s">
        <v>4331</v>
      </c>
    </row>
    <row r="2128" spans="1:11" customFormat="1" x14ac:dyDescent="0.25">
      <c r="A2128" s="3472"/>
      <c r="B2128" s="1181" t="s">
        <v>4311</v>
      </c>
      <c r="C2128" s="1239">
        <f t="shared" ref="C2128:H2128" si="2252">C2125/C282</f>
        <v>0</v>
      </c>
      <c r="D2128" s="2249">
        <f t="shared" si="2252"/>
        <v>0</v>
      </c>
      <c r="E2128" s="1239">
        <f t="shared" si="2252"/>
        <v>0</v>
      </c>
      <c r="F2128" s="1210">
        <f t="shared" si="2252"/>
        <v>0.12522734927585047</v>
      </c>
      <c r="G2128" s="1239">
        <f t="shared" si="2252"/>
        <v>0</v>
      </c>
      <c r="H2128" s="1177">
        <f t="shared" si="2252"/>
        <v>0.12628267511598959</v>
      </c>
      <c r="I2128" s="1198">
        <f t="shared" si="2250"/>
        <v>2.5045469855170095E-2</v>
      </c>
      <c r="J2128" s="1723"/>
      <c r="K2128" t="s">
        <v>4332</v>
      </c>
    </row>
    <row r="2129" spans="1:11" customFormat="1" x14ac:dyDescent="0.25">
      <c r="A2129" s="3472"/>
      <c r="B2129" s="1203" t="s">
        <v>4333</v>
      </c>
      <c r="C2129" s="1241"/>
      <c r="D2129" s="2251"/>
      <c r="E2129" s="1241"/>
      <c r="F2129" s="1213">
        <f>F2086/F2104</f>
        <v>1</v>
      </c>
      <c r="G2129" s="1241"/>
      <c r="H2129" s="1213">
        <f>H2086/H2104</f>
        <v>1</v>
      </c>
      <c r="I2129" s="1213">
        <f>AVERAGE(C2129:G2129)</f>
        <v>1</v>
      </c>
      <c r="J2129" s="1725"/>
      <c r="K2129" s="27" t="s">
        <v>4334</v>
      </c>
    </row>
    <row r="2130" spans="1:11" customFormat="1" x14ac:dyDescent="0.25">
      <c r="A2130" s="3472"/>
      <c r="B2130" s="1181" t="s">
        <v>4223</v>
      </c>
      <c r="C2130" s="1239">
        <f t="shared" ref="C2130:H2130" si="2253">C2129/C288</f>
        <v>0</v>
      </c>
      <c r="D2130" s="2249">
        <f t="shared" si="2253"/>
        <v>0</v>
      </c>
      <c r="E2130" s="1239">
        <f t="shared" si="2253"/>
        <v>0</v>
      </c>
      <c r="F2130" s="1210">
        <f t="shared" si="2253"/>
        <v>5.9925566138901154E-2</v>
      </c>
      <c r="G2130" s="1239">
        <f t="shared" si="2253"/>
        <v>0</v>
      </c>
      <c r="H2130" s="1177">
        <f t="shared" si="2253"/>
        <v>3.1726537713642408E-2</v>
      </c>
      <c r="I2130" s="1198">
        <f t="shared" ref="I2130:I2140" si="2254">AVERAGE(C2130:G2130)</f>
        <v>1.1985113227780231E-2</v>
      </c>
      <c r="J2130" s="1723"/>
      <c r="K2130" t="s">
        <v>4335</v>
      </c>
    </row>
    <row r="2131" spans="1:11" customFormat="1" x14ac:dyDescent="0.25">
      <c r="A2131" s="3472"/>
      <c r="B2131" s="1181" t="s">
        <v>4224</v>
      </c>
      <c r="C2131" s="1239">
        <f t="shared" ref="C2131:H2131" si="2255">C2129/C305</f>
        <v>0</v>
      </c>
      <c r="D2131" s="2249">
        <f t="shared" si="2255"/>
        <v>0</v>
      </c>
      <c r="E2131" s="1239">
        <f t="shared" si="2255"/>
        <v>0</v>
      </c>
      <c r="F2131" s="1210">
        <f t="shared" si="2255"/>
        <v>3.9680619404790708E-2</v>
      </c>
      <c r="G2131" s="1239">
        <f t="shared" si="2255"/>
        <v>0</v>
      </c>
      <c r="H2131" s="1177">
        <f t="shared" si="2255"/>
        <v>3.4945527198703204E-2</v>
      </c>
      <c r="I2131" s="1198">
        <f t="shared" si="2254"/>
        <v>7.9361238809581413E-3</v>
      </c>
      <c r="J2131" s="1723"/>
      <c r="K2131" t="s">
        <v>4336</v>
      </c>
    </row>
    <row r="2132" spans="1:11" customFormat="1" x14ac:dyDescent="0.25">
      <c r="A2132" s="3472"/>
      <c r="B2132" s="1181" t="s">
        <v>4311</v>
      </c>
      <c r="C2132" s="1239">
        <f t="shared" ref="C2132:H2132" si="2256">C2129/C308</f>
        <v>0</v>
      </c>
      <c r="D2132" s="2249">
        <f t="shared" si="2256"/>
        <v>0</v>
      </c>
      <c r="E2132" s="1239">
        <f t="shared" si="2256"/>
        <v>0</v>
      </c>
      <c r="F2132" s="1210">
        <f t="shared" si="2256"/>
        <v>2.6048088779284832E-2</v>
      </c>
      <c r="G2132" s="1239">
        <f t="shared" si="2256"/>
        <v>0</v>
      </c>
      <c r="H2132" s="1177">
        <f t="shared" si="2256"/>
        <v>3.0697980462620848E-2</v>
      </c>
      <c r="I2132" s="1198">
        <f t="shared" si="2254"/>
        <v>5.2096177558569661E-3</v>
      </c>
      <c r="J2132" s="1723"/>
      <c r="K2132" t="s">
        <v>4337</v>
      </c>
    </row>
    <row r="2133" spans="1:11" s="325" customFormat="1" x14ac:dyDescent="0.25">
      <c r="A2133" s="3472"/>
      <c r="B2133" s="1203" t="s">
        <v>4338</v>
      </c>
      <c r="C2133" s="1238"/>
      <c r="D2133" s="2248"/>
      <c r="E2133" s="1238"/>
      <c r="F2133" s="1206">
        <f t="shared" ref="F2133:H2133" si="2257">F2091/F2104</f>
        <v>0</v>
      </c>
      <c r="G2133" s="1238"/>
      <c r="H2133" s="1206">
        <f t="shared" si="2257"/>
        <v>0</v>
      </c>
      <c r="I2133" s="1206">
        <f t="shared" si="2254"/>
        <v>0</v>
      </c>
      <c r="J2133" s="1718"/>
      <c r="K2133" s="1220" t="s">
        <v>4339</v>
      </c>
    </row>
    <row r="2134" spans="1:11" s="325" customFormat="1" x14ac:dyDescent="0.25">
      <c r="A2134" s="3472"/>
      <c r="B2134" s="1182" t="s">
        <v>4223</v>
      </c>
      <c r="C2134" s="1239">
        <f t="shared" ref="C2134:H2134" si="2258">C2133/C314</f>
        <v>0</v>
      </c>
      <c r="D2134" s="2249">
        <f t="shared" si="2258"/>
        <v>0</v>
      </c>
      <c r="E2134" s="1239">
        <f t="shared" si="2258"/>
        <v>0</v>
      </c>
      <c r="F2134" s="1210">
        <f t="shared" si="2258"/>
        <v>0</v>
      </c>
      <c r="G2134" s="1239">
        <f t="shared" si="2258"/>
        <v>0</v>
      </c>
      <c r="H2134" s="1199">
        <f t="shared" si="2258"/>
        <v>0</v>
      </c>
      <c r="I2134" s="1198">
        <f t="shared" si="2254"/>
        <v>0</v>
      </c>
      <c r="J2134" s="1723"/>
      <c r="K2134" s="325" t="s">
        <v>4340</v>
      </c>
    </row>
    <row r="2135" spans="1:11" x14ac:dyDescent="0.25">
      <c r="A2135" s="3472"/>
      <c r="B2135" s="1182" t="s">
        <v>4224</v>
      </c>
      <c r="C2135" s="1239">
        <f t="shared" ref="C2135:H2135" si="2259">C2133/C331</f>
        <v>0</v>
      </c>
      <c r="D2135" s="2249">
        <f t="shared" si="2259"/>
        <v>0</v>
      </c>
      <c r="E2135" s="1239">
        <f t="shared" si="2259"/>
        <v>0</v>
      </c>
      <c r="F2135" s="1210">
        <f t="shared" si="2259"/>
        <v>0</v>
      </c>
      <c r="G2135" s="1239">
        <f t="shared" si="2259"/>
        <v>0</v>
      </c>
      <c r="H2135" s="1200">
        <f t="shared" si="2259"/>
        <v>0</v>
      </c>
      <c r="I2135" s="1198">
        <f t="shared" si="2254"/>
        <v>0</v>
      </c>
      <c r="J2135" s="1723"/>
      <c r="K2135" s="325" t="s">
        <v>4341</v>
      </c>
    </row>
    <row r="2136" spans="1:11" x14ac:dyDescent="0.25">
      <c r="A2136" s="3472"/>
      <c r="B2136" s="1182" t="s">
        <v>4311</v>
      </c>
      <c r="C2136" s="1239">
        <f t="shared" ref="C2136:H2136" si="2260">C2133/C334</f>
        <v>0</v>
      </c>
      <c r="D2136" s="2249">
        <f t="shared" si="2260"/>
        <v>0</v>
      </c>
      <c r="E2136" s="1239">
        <f t="shared" si="2260"/>
        <v>0</v>
      </c>
      <c r="F2136" s="1210">
        <f t="shared" si="2260"/>
        <v>0</v>
      </c>
      <c r="G2136" s="1239">
        <f t="shared" si="2260"/>
        <v>0</v>
      </c>
      <c r="H2136" s="1199">
        <f t="shared" si="2260"/>
        <v>0</v>
      </c>
      <c r="I2136" s="1198">
        <f t="shared" si="2254"/>
        <v>0</v>
      </c>
      <c r="J2136" s="1723"/>
      <c r="K2136" s="325" t="s">
        <v>4342</v>
      </c>
    </row>
    <row r="2137" spans="1:11" x14ac:dyDescent="0.25">
      <c r="A2137" s="3472"/>
      <c r="B2137" s="1203" t="s">
        <v>4343</v>
      </c>
      <c r="C2137" s="1238"/>
      <c r="D2137" s="2248"/>
      <c r="E2137" s="1238"/>
      <c r="F2137" s="1206">
        <f t="shared" ref="F2137:H2137" si="2261">F2096/F2101</f>
        <v>0</v>
      </c>
      <c r="G2137" s="1238"/>
      <c r="H2137" s="1206">
        <f t="shared" si="2261"/>
        <v>0</v>
      </c>
      <c r="I2137" s="1206">
        <f t="shared" si="2254"/>
        <v>0</v>
      </c>
      <c r="J2137" s="1718"/>
      <c r="K2137" s="1220" t="s">
        <v>4344</v>
      </c>
    </row>
    <row r="2138" spans="1:11" x14ac:dyDescent="0.25">
      <c r="A2138" s="3472"/>
      <c r="B2138" s="1182" t="s">
        <v>4223</v>
      </c>
      <c r="C2138" s="1239">
        <f t="shared" ref="C2138:H2138" si="2262">C2137/C340</f>
        <v>0</v>
      </c>
      <c r="D2138" s="2249">
        <f t="shared" si="2262"/>
        <v>0</v>
      </c>
      <c r="E2138" s="1239">
        <f t="shared" si="2262"/>
        <v>0</v>
      </c>
      <c r="F2138" s="1210">
        <f t="shared" si="2262"/>
        <v>0</v>
      </c>
      <c r="G2138" s="1239">
        <f t="shared" si="2262"/>
        <v>0</v>
      </c>
      <c r="H2138" s="1199">
        <f t="shared" si="2262"/>
        <v>0</v>
      </c>
      <c r="I2138" s="1198">
        <f t="shared" si="2254"/>
        <v>0</v>
      </c>
      <c r="J2138" s="1723"/>
      <c r="K2138" s="325" t="s">
        <v>4345</v>
      </c>
    </row>
    <row r="2139" spans="1:11" x14ac:dyDescent="0.25">
      <c r="A2139" s="3472"/>
      <c r="B2139" s="1182" t="s">
        <v>4224</v>
      </c>
      <c r="C2139" s="1239">
        <f t="shared" ref="C2139:H2139" si="2263">C2137/C357</f>
        <v>0</v>
      </c>
      <c r="D2139" s="2249">
        <f t="shared" si="2263"/>
        <v>0</v>
      </c>
      <c r="E2139" s="1239">
        <f t="shared" si="2263"/>
        <v>0</v>
      </c>
      <c r="F2139" s="1210">
        <f t="shared" si="2263"/>
        <v>0</v>
      </c>
      <c r="G2139" s="1239">
        <f t="shared" si="2263"/>
        <v>0</v>
      </c>
      <c r="H2139" s="1199">
        <f t="shared" si="2263"/>
        <v>0</v>
      </c>
      <c r="I2139" s="1198">
        <f t="shared" si="2254"/>
        <v>0</v>
      </c>
      <c r="J2139" s="1723"/>
      <c r="K2139" s="325" t="s">
        <v>4346</v>
      </c>
    </row>
    <row r="2140" spans="1:11" ht="15.75" thickBot="1" x14ac:dyDescent="0.3">
      <c r="A2140" s="3473"/>
      <c r="B2140" s="1183" t="s">
        <v>4311</v>
      </c>
      <c r="C2140" s="1242">
        <f t="shared" ref="C2140:H2140" si="2264">C2137/C360</f>
        <v>0</v>
      </c>
      <c r="D2140" s="2252">
        <f t="shared" si="2264"/>
        <v>0</v>
      </c>
      <c r="E2140" s="1242">
        <f t="shared" si="2264"/>
        <v>0</v>
      </c>
      <c r="F2140" s="1218">
        <f t="shared" si="2264"/>
        <v>0</v>
      </c>
      <c r="G2140" s="1242">
        <f t="shared" si="2264"/>
        <v>0</v>
      </c>
      <c r="H2140" s="1201">
        <f t="shared" si="2264"/>
        <v>0</v>
      </c>
      <c r="I2140" s="1202">
        <f t="shared" si="2254"/>
        <v>0</v>
      </c>
      <c r="J2140" s="1723"/>
      <c r="K2140" s="325" t="s">
        <v>4347</v>
      </c>
    </row>
    <row r="2141" spans="1:11" customFormat="1" x14ac:dyDescent="0.25">
      <c r="A2141" s="3471" t="s">
        <v>1806</v>
      </c>
      <c r="B2141" s="844" t="s">
        <v>935</v>
      </c>
      <c r="C2141" s="1235"/>
      <c r="D2141" s="826">
        <f>BPCE!B721</f>
        <v>10</v>
      </c>
      <c r="E2141" s="1235"/>
      <c r="F2141" s="1235"/>
      <c r="G2141" s="1235"/>
      <c r="H2141" s="826">
        <f>SUM(C2141:G2141)</f>
        <v>10</v>
      </c>
      <c r="I2141" s="1222">
        <f>AVERAGE(C2141:G2141)</f>
        <v>10</v>
      </c>
      <c r="J2141" s="1715"/>
      <c r="K2141" s="27" t="s">
        <v>4264</v>
      </c>
    </row>
    <row r="2142" spans="1:11" customFormat="1" x14ac:dyDescent="0.25">
      <c r="A2142" s="3472"/>
      <c r="B2142" s="845" t="s">
        <v>4265</v>
      </c>
      <c r="C2142" s="1236">
        <f t="shared" ref="C2142:H2142" si="2265">C2141/C2</f>
        <v>0</v>
      </c>
      <c r="D2142" s="1185">
        <f t="shared" si="2265"/>
        <v>4.2997807111837299E-4</v>
      </c>
      <c r="E2142" s="1236">
        <f t="shared" si="2265"/>
        <v>0</v>
      </c>
      <c r="F2142" s="1236">
        <f t="shared" si="2265"/>
        <v>0</v>
      </c>
      <c r="G2142" s="1236">
        <f t="shared" si="2265"/>
        <v>0</v>
      </c>
      <c r="H2142" s="1194">
        <f t="shared" si="2265"/>
        <v>8.5286391703339818E-5</v>
      </c>
      <c r="I2142" s="1189">
        <f t="shared" ref="I2142:I2145" si="2266">AVERAGE(C2142:G2142)</f>
        <v>8.59956142236746E-5</v>
      </c>
      <c r="J2142" s="1716"/>
      <c r="K2142" t="s">
        <v>4266</v>
      </c>
    </row>
    <row r="2143" spans="1:11" customFormat="1" x14ac:dyDescent="0.25">
      <c r="A2143" s="3472"/>
      <c r="B2143" s="845" t="s">
        <v>4267</v>
      </c>
      <c r="C2143" s="1236">
        <f t="shared" ref="C2143:H2143" si="2267">C2141/C19</f>
        <v>0</v>
      </c>
      <c r="D2143" s="1185">
        <f t="shared" si="2267"/>
        <v>2.5726781579624388E-3</v>
      </c>
      <c r="E2143" s="1236">
        <f t="shared" si="2267"/>
        <v>0</v>
      </c>
      <c r="F2143" s="1236">
        <f t="shared" si="2267"/>
        <v>0</v>
      </c>
      <c r="G2143" s="1236">
        <f t="shared" si="2267"/>
        <v>0</v>
      </c>
      <c r="H2143" s="1194">
        <f t="shared" si="2267"/>
        <v>1.8848720171900328E-4</v>
      </c>
      <c r="I2143" s="1189">
        <f t="shared" si="2266"/>
        <v>5.1453563159248772E-4</v>
      </c>
      <c r="J2143" s="1716"/>
      <c r="K2143" t="s">
        <v>4268</v>
      </c>
    </row>
    <row r="2144" spans="1:11" customFormat="1" x14ac:dyDescent="0.25">
      <c r="A2144" s="3472"/>
      <c r="B2144" s="845" t="s">
        <v>4269</v>
      </c>
      <c r="C2144" s="1236">
        <f t="shared" ref="C2144:H2144" si="2268">C2141/C7</f>
        <v>0</v>
      </c>
      <c r="D2144" s="1185">
        <f t="shared" si="2268"/>
        <v>1.8281535648994516E-2</v>
      </c>
      <c r="E2144" s="1236">
        <f t="shared" si="2268"/>
        <v>0</v>
      </c>
      <c r="F2144" s="1236">
        <f t="shared" si="2268"/>
        <v>0</v>
      </c>
      <c r="G2144" s="1236">
        <f t="shared" si="2268"/>
        <v>0</v>
      </c>
      <c r="H2144" s="1194">
        <f t="shared" si="2268"/>
        <v>7.3855243722304289E-4</v>
      </c>
      <c r="I2144" s="1189">
        <f t="shared" si="2266"/>
        <v>3.6563071297989031E-3</v>
      </c>
      <c r="J2144" s="1716"/>
      <c r="K2144" t="s">
        <v>4270</v>
      </c>
    </row>
    <row r="2145" spans="1:11" customFormat="1" x14ac:dyDescent="0.25">
      <c r="A2145" s="3472"/>
      <c r="B2145" s="845" t="s">
        <v>4271</v>
      </c>
      <c r="C2145" s="1236">
        <f t="shared" ref="C2145:H2145" si="2269">C2141/C13</f>
        <v>0</v>
      </c>
      <c r="D2145" s="1185">
        <f t="shared" si="2269"/>
        <v>2.564102564102564E-2</v>
      </c>
      <c r="E2145" s="1236">
        <f t="shared" si="2269"/>
        <v>0</v>
      </c>
      <c r="F2145" s="1236">
        <f t="shared" si="2269"/>
        <v>0</v>
      </c>
      <c r="G2145" s="1236">
        <f t="shared" si="2269"/>
        <v>0</v>
      </c>
      <c r="H2145" s="1205">
        <f t="shared" si="2269"/>
        <v>1.415227851684121E-3</v>
      </c>
      <c r="I2145" s="1193">
        <f t="shared" si="2266"/>
        <v>5.1282051282051282E-3</v>
      </c>
      <c r="J2145" s="1717"/>
      <c r="K2145" t="s">
        <v>4272</v>
      </c>
    </row>
    <row r="2146" spans="1:11" customFormat="1" x14ac:dyDescent="0.25">
      <c r="A2146" s="3472"/>
      <c r="B2146" s="1203" t="s">
        <v>4273</v>
      </c>
      <c r="C2146" s="1237"/>
      <c r="D2146" s="1204">
        <f>BPCE!C721</f>
        <v>4</v>
      </c>
      <c r="E2146" s="1237"/>
      <c r="F2146" s="1237"/>
      <c r="G2146" s="1237"/>
      <c r="H2146" s="1204">
        <f>SUM(C2146:G2146)</f>
        <v>4</v>
      </c>
      <c r="I2146" s="1206">
        <f>AVERAGE(C2146:G2146)</f>
        <v>4</v>
      </c>
      <c r="J2146" s="1718"/>
      <c r="K2146" s="27" t="s">
        <v>4274</v>
      </c>
    </row>
    <row r="2147" spans="1:11" customFormat="1" x14ac:dyDescent="0.25">
      <c r="A2147" s="3472"/>
      <c r="B2147" s="845" t="s">
        <v>4275</v>
      </c>
      <c r="C2147" s="1236">
        <f t="shared" ref="C2147:H2147" si="2270">C2146/C28</f>
        <v>0</v>
      </c>
      <c r="D2147" s="1185">
        <f t="shared" si="2270"/>
        <v>6.7510548523206748E-4</v>
      </c>
      <c r="E2147" s="1236">
        <f t="shared" si="2270"/>
        <v>0</v>
      </c>
      <c r="F2147" s="1236">
        <f t="shared" si="2270"/>
        <v>0</v>
      </c>
      <c r="G2147" s="1236">
        <f t="shared" si="2270"/>
        <v>0</v>
      </c>
      <c r="H2147" s="1192">
        <f t="shared" si="2270"/>
        <v>1.7778567936352726E-4</v>
      </c>
      <c r="I2147" s="1193">
        <f t="shared" ref="I2147:I2150" si="2271">AVERAGE(C2147:G2147)</f>
        <v>1.350210970464135E-4</v>
      </c>
      <c r="J2147" s="1717"/>
      <c r="K2147" t="s">
        <v>4276</v>
      </c>
    </row>
    <row r="2148" spans="1:11" customFormat="1" x14ac:dyDescent="0.25">
      <c r="A2148" s="3472"/>
      <c r="B2148" s="845" t="s">
        <v>4277</v>
      </c>
      <c r="C2148" s="1236">
        <f t="shared" ref="C2148:H2148" si="2272">C2146/C45</f>
        <v>0</v>
      </c>
      <c r="D2148" s="1185">
        <f t="shared" si="2272"/>
        <v>2.976190476190476E-3</v>
      </c>
      <c r="E2148" s="1236">
        <f t="shared" si="2272"/>
        <v>0</v>
      </c>
      <c r="F2148" s="1236">
        <f t="shared" si="2272"/>
        <v>0</v>
      </c>
      <c r="G2148" s="1236">
        <f t="shared" si="2272"/>
        <v>0</v>
      </c>
      <c r="H2148" s="1192">
        <f t="shared" si="2272"/>
        <v>3.2015367376340644E-4</v>
      </c>
      <c r="I2148" s="1193">
        <f t="shared" si="2271"/>
        <v>5.9523809523809518E-4</v>
      </c>
      <c r="J2148" s="1717"/>
      <c r="K2148" t="s">
        <v>4278</v>
      </c>
    </row>
    <row r="2149" spans="1:11" customFormat="1" x14ac:dyDescent="0.25">
      <c r="A2149" s="3472"/>
      <c r="B2149" s="845" t="s">
        <v>4279</v>
      </c>
      <c r="C2149" s="1236">
        <f t="shared" ref="C2149:H2149" si="2273">C2146/C33</f>
        <v>0</v>
      </c>
      <c r="D2149" s="1185">
        <f t="shared" si="2273"/>
        <v>2.5000000000000001E-2</v>
      </c>
      <c r="E2149" s="1236">
        <f t="shared" si="2273"/>
        <v>0</v>
      </c>
      <c r="F2149" s="1236">
        <f t="shared" si="2273"/>
        <v>0</v>
      </c>
      <c r="G2149" s="1236">
        <f t="shared" si="2273"/>
        <v>0</v>
      </c>
      <c r="H2149" s="1192">
        <f t="shared" si="2273"/>
        <v>1.9493177387914229E-3</v>
      </c>
      <c r="I2149" s="1193">
        <f t="shared" si="2271"/>
        <v>5.0000000000000001E-3</v>
      </c>
      <c r="J2149" s="1717"/>
      <c r="K2149" t="s">
        <v>4280</v>
      </c>
    </row>
    <row r="2150" spans="1:11" customFormat="1" x14ac:dyDescent="0.25">
      <c r="A2150" s="3472"/>
      <c r="B2150" s="845" t="s">
        <v>4281</v>
      </c>
      <c r="C2150" s="1236">
        <f t="shared" ref="C2150:H2150" si="2274">C2146/C39</f>
        <v>0</v>
      </c>
      <c r="D2150" s="1185">
        <f t="shared" si="2274"/>
        <v>2.4390243902439025E-2</v>
      </c>
      <c r="E2150" s="1236">
        <f t="shared" si="2274"/>
        <v>0</v>
      </c>
      <c r="F2150" s="1236">
        <f t="shared" si="2274"/>
        <v>0</v>
      </c>
      <c r="G2150" s="1236">
        <f t="shared" si="2274"/>
        <v>0</v>
      </c>
      <c r="H2150" s="1192">
        <f t="shared" si="2274"/>
        <v>0.10256410256410256</v>
      </c>
      <c r="I2150" s="1193">
        <f t="shared" si="2271"/>
        <v>4.8780487804878049E-3</v>
      </c>
      <c r="J2150" s="1717"/>
      <c r="K2150" t="s">
        <v>4282</v>
      </c>
    </row>
    <row r="2151" spans="1:11" customFormat="1" x14ac:dyDescent="0.25">
      <c r="A2151" s="3472"/>
      <c r="B2151" s="1203" t="s">
        <v>4283</v>
      </c>
      <c r="C2151" s="1237"/>
      <c r="D2151" s="1204">
        <f>BPCE!F721</f>
        <v>0</v>
      </c>
      <c r="E2151" s="1237"/>
      <c r="F2151" s="1237"/>
      <c r="G2151" s="1237"/>
      <c r="H2151" s="1204">
        <f>SUM(C2151:G2151)</f>
        <v>0</v>
      </c>
      <c r="I2151" s="1206">
        <f>AVERAGE(C2151:G2151)</f>
        <v>0</v>
      </c>
      <c r="J2151" s="1719"/>
      <c r="K2151" s="1178" t="s">
        <v>4284</v>
      </c>
    </row>
    <row r="2152" spans="1:11" customFormat="1" x14ac:dyDescent="0.25">
      <c r="A2152" s="3472"/>
      <c r="B2152" s="845" t="s">
        <v>4285</v>
      </c>
      <c r="C2152" s="1236">
        <f t="shared" ref="C2152:H2152" si="2275">C2151/C54</f>
        <v>0</v>
      </c>
      <c r="D2152" s="1185">
        <f t="shared" si="2275"/>
        <v>0</v>
      </c>
      <c r="E2152" s="1236">
        <f t="shared" si="2275"/>
        <v>0</v>
      </c>
      <c r="F2152" s="1236">
        <f t="shared" si="2275"/>
        <v>0</v>
      </c>
      <c r="G2152" s="1236">
        <f t="shared" si="2275"/>
        <v>0</v>
      </c>
      <c r="H2152" s="1194">
        <f t="shared" si="2275"/>
        <v>0</v>
      </c>
      <c r="I2152" s="1193">
        <f t="shared" ref="I2152:I2155" si="2276">AVERAGE(C2152:G2152)</f>
        <v>0</v>
      </c>
      <c r="J2152" s="1717"/>
      <c r="K2152" t="s">
        <v>4286</v>
      </c>
    </row>
    <row r="2153" spans="1:11" customFormat="1" x14ac:dyDescent="0.25">
      <c r="A2153" s="3472"/>
      <c r="B2153" s="845" t="s">
        <v>4287</v>
      </c>
      <c r="C2153" s="1236">
        <f t="shared" ref="C2153:H2153" si="2277">C2151/C71</f>
        <v>0</v>
      </c>
      <c r="D2153" s="1185">
        <f t="shared" si="2277"/>
        <v>0</v>
      </c>
      <c r="E2153" s="1236">
        <f t="shared" si="2277"/>
        <v>0</v>
      </c>
      <c r="F2153" s="1236">
        <f t="shared" si="2277"/>
        <v>0</v>
      </c>
      <c r="G2153" s="1236">
        <f t="shared" si="2277"/>
        <v>0</v>
      </c>
      <c r="H2153" s="1194">
        <f t="shared" si="2277"/>
        <v>0</v>
      </c>
      <c r="I2153" s="1193">
        <f t="shared" si="2276"/>
        <v>0</v>
      </c>
      <c r="J2153" s="1717"/>
      <c r="K2153" t="s">
        <v>4288</v>
      </c>
    </row>
    <row r="2154" spans="1:11" customFormat="1" x14ac:dyDescent="0.25">
      <c r="A2154" s="3472"/>
      <c r="B2154" s="845" t="s">
        <v>4289</v>
      </c>
      <c r="C2154" s="1243">
        <v>0</v>
      </c>
      <c r="D2154" s="1196">
        <v>0</v>
      </c>
      <c r="E2154" s="1244">
        <v>0</v>
      </c>
      <c r="F2154" s="1236">
        <v>0</v>
      </c>
      <c r="G2154" s="1236">
        <v>0</v>
      </c>
      <c r="H2154" s="1190">
        <f>E2154</f>
        <v>0</v>
      </c>
      <c r="I2154" s="1191">
        <f t="shared" si="2276"/>
        <v>0</v>
      </c>
      <c r="J2154" s="1720"/>
      <c r="K2154" t="s">
        <v>4290</v>
      </c>
    </row>
    <row r="2155" spans="1:11" customFormat="1" x14ac:dyDescent="0.25">
      <c r="A2155" s="3472"/>
      <c r="B2155" s="845" t="s">
        <v>4291</v>
      </c>
      <c r="C2155" s="1236" t="e">
        <f>C2151/C2146</f>
        <v>#DIV/0!</v>
      </c>
      <c r="D2155" s="1185">
        <f t="shared" ref="D2155:H2155" si="2278">D2151/D2146</f>
        <v>0</v>
      </c>
      <c r="E2155" s="1236" t="e">
        <f t="shared" si="2278"/>
        <v>#DIV/0!</v>
      </c>
      <c r="F2155" s="1236" t="e">
        <f t="shared" si="2278"/>
        <v>#DIV/0!</v>
      </c>
      <c r="G2155" s="1236" t="e">
        <f t="shared" si="2278"/>
        <v>#DIV/0!</v>
      </c>
      <c r="H2155" s="1205">
        <f t="shared" si="2278"/>
        <v>0</v>
      </c>
      <c r="I2155" s="1191" t="e">
        <f t="shared" si="2276"/>
        <v>#DIV/0!</v>
      </c>
      <c r="J2155" s="1720"/>
      <c r="K2155" t="s">
        <v>4292</v>
      </c>
    </row>
    <row r="2156" spans="1:11" customFormat="1" x14ac:dyDescent="0.25">
      <c r="A2156" s="3472"/>
      <c r="B2156" s="1203" t="s">
        <v>10</v>
      </c>
      <c r="C2156" s="1237"/>
      <c r="D2156" s="1204">
        <f>BPCE!G721</f>
        <v>110</v>
      </c>
      <c r="E2156" s="1237"/>
      <c r="F2156" s="1237"/>
      <c r="G2156" s="1237"/>
      <c r="H2156" s="1204">
        <f>SUM(C2156:G2156)</f>
        <v>110</v>
      </c>
      <c r="I2156" s="1204">
        <f>AVERAGE(C2156:G2156)</f>
        <v>110</v>
      </c>
      <c r="J2156" s="1721"/>
      <c r="K2156" s="27" t="s">
        <v>4293</v>
      </c>
    </row>
    <row r="2157" spans="1:11" customFormat="1" x14ac:dyDescent="0.25">
      <c r="A2157" s="3472"/>
      <c r="B2157" s="845" t="s">
        <v>4294</v>
      </c>
      <c r="C2157" s="1236">
        <f t="shared" ref="C2157:H2157" si="2279">C2156/C80</f>
        <v>0</v>
      </c>
      <c r="D2157" s="1185">
        <f t="shared" si="2279"/>
        <v>1.0659018013740443E-3</v>
      </c>
      <c r="E2157" s="1236">
        <f t="shared" si="2279"/>
        <v>0</v>
      </c>
      <c r="F2157" s="1236">
        <f t="shared" si="2279"/>
        <v>0</v>
      </c>
      <c r="G2157" s="1236">
        <f t="shared" si="2279"/>
        <v>0</v>
      </c>
      <c r="H2157" s="1194">
        <f t="shared" si="2279"/>
        <v>1.930427396625613E-4</v>
      </c>
      <c r="I2157" s="1189">
        <f t="shared" ref="I2157:I2158" si="2280">AVERAGE(C2157:G2157)</f>
        <v>2.1318036027480886E-4</v>
      </c>
      <c r="J2157" s="1716"/>
      <c r="K2157" t="s">
        <v>4295</v>
      </c>
    </row>
    <row r="2158" spans="1:11" customFormat="1" x14ac:dyDescent="0.25">
      <c r="A2158" s="3472"/>
      <c r="B2158" s="845" t="s">
        <v>4296</v>
      </c>
      <c r="C2158" s="1236">
        <f t="shared" ref="C2158:H2158" si="2281">C2156/C97</f>
        <v>0</v>
      </c>
      <c r="D2158" s="1185">
        <f t="shared" si="2281"/>
        <v>1.0481181515007145E-2</v>
      </c>
      <c r="E2158" s="1236">
        <f t="shared" si="2281"/>
        <v>0</v>
      </c>
      <c r="F2158" s="1236">
        <f t="shared" si="2281"/>
        <v>0</v>
      </c>
      <c r="G2158" s="1236">
        <f t="shared" si="2281"/>
        <v>0</v>
      </c>
      <c r="H2158" s="1194">
        <f t="shared" si="2281"/>
        <v>4.1683561140310659E-4</v>
      </c>
      <c r="I2158" s="1189">
        <f t="shared" si="2280"/>
        <v>2.0962363030014291E-3</v>
      </c>
      <c r="J2158" s="1716"/>
      <c r="K2158" t="s">
        <v>4297</v>
      </c>
    </row>
    <row r="2159" spans="1:11" customFormat="1" x14ac:dyDescent="0.25">
      <c r="A2159" s="3472"/>
      <c r="B2159" s="1203" t="s">
        <v>14</v>
      </c>
      <c r="C2159" s="1237"/>
      <c r="D2159" s="1204">
        <f>BPCE!J721</f>
        <v>2</v>
      </c>
      <c r="E2159" s="1237"/>
      <c r="F2159" s="1237"/>
      <c r="G2159" s="1237"/>
      <c r="H2159" s="1204">
        <f>SUM(C2159:G2159)</f>
        <v>2</v>
      </c>
      <c r="I2159" s="1221">
        <f>AVERAGE(C2159:G2159)</f>
        <v>2</v>
      </c>
      <c r="J2159" s="1722"/>
      <c r="K2159" s="27" t="s">
        <v>4298</v>
      </c>
    </row>
    <row r="2160" spans="1:11" customFormat="1" x14ac:dyDescent="0.25">
      <c r="A2160" s="3472"/>
      <c r="B2160" s="845" t="s">
        <v>4299</v>
      </c>
      <c r="C2160" s="1236">
        <f t="shared" ref="C2160:H2160" si="2282">C2159/C106</f>
        <v>0</v>
      </c>
      <c r="D2160" s="1185">
        <f t="shared" si="2282"/>
        <v>2.8050490883590462E-3</v>
      </c>
      <c r="E2160" s="1236">
        <f t="shared" si="2282"/>
        <v>0</v>
      </c>
      <c r="F2160" s="1236">
        <f t="shared" si="2282"/>
        <v>0</v>
      </c>
      <c r="G2160" s="1236">
        <f t="shared" si="2282"/>
        <v>0</v>
      </c>
      <c r="H2160" s="1194">
        <f t="shared" si="2282"/>
        <v>5.3763440860215054E-4</v>
      </c>
      <c r="I2160" s="1189">
        <f t="shared" ref="I2160:I2163" si="2283">AVERAGE(C2160:G2160)</f>
        <v>5.6100981767180928E-4</v>
      </c>
      <c r="J2160" s="1716"/>
      <c r="K2160" t="s">
        <v>4300</v>
      </c>
    </row>
    <row r="2161" spans="1:11" customFormat="1" x14ac:dyDescent="0.25">
      <c r="A2161" s="3472"/>
      <c r="B2161" s="845" t="s">
        <v>4301</v>
      </c>
      <c r="C2161" s="1236">
        <f t="shared" ref="C2161:H2161" si="2284">C2159/C123</f>
        <v>0</v>
      </c>
      <c r="D2161" s="1185">
        <f t="shared" si="2284"/>
        <v>6.8259385665529011E-3</v>
      </c>
      <c r="E2161" s="1236">
        <f t="shared" si="2284"/>
        <v>0</v>
      </c>
      <c r="F2161" s="1236">
        <f t="shared" si="2284"/>
        <v>0</v>
      </c>
      <c r="G2161" s="1236">
        <f t="shared" si="2284"/>
        <v>0</v>
      </c>
      <c r="H2161" s="1194">
        <f t="shared" si="2284"/>
        <v>1.0787486515641855E-3</v>
      </c>
      <c r="I2161" s="1189">
        <f t="shared" si="2283"/>
        <v>1.3651877133105802E-3</v>
      </c>
      <c r="J2161" s="1716"/>
      <c r="K2161" t="s">
        <v>4302</v>
      </c>
    </row>
    <row r="2162" spans="1:11" customFormat="1" x14ac:dyDescent="0.25">
      <c r="A2162" s="3472"/>
      <c r="B2162" s="845" t="s">
        <v>4303</v>
      </c>
      <c r="C2162" s="1236">
        <f t="shared" ref="C2162:H2162" si="2285">C2159/C111</f>
        <v>0</v>
      </c>
      <c r="D2162" s="1185">
        <f t="shared" si="2285"/>
        <v>2.4691358024691357E-2</v>
      </c>
      <c r="E2162" s="1236">
        <f t="shared" si="2285"/>
        <v>0</v>
      </c>
      <c r="F2162" s="1236">
        <f t="shared" si="2285"/>
        <v>0</v>
      </c>
      <c r="G2162" s="1236">
        <f t="shared" si="2285"/>
        <v>0</v>
      </c>
      <c r="H2162" s="1194">
        <f t="shared" si="2285"/>
        <v>3.1201248049921998E-3</v>
      </c>
      <c r="I2162" s="1189">
        <f t="shared" si="2283"/>
        <v>4.9382716049382715E-3</v>
      </c>
      <c r="J2162" s="1716"/>
      <c r="K2162" t="s">
        <v>4304</v>
      </c>
    </row>
    <row r="2163" spans="1:11" customFormat="1" x14ac:dyDescent="0.25">
      <c r="A2163" s="3472"/>
      <c r="B2163" s="845" t="s">
        <v>4305</v>
      </c>
      <c r="C2163" s="1236">
        <f t="shared" ref="C2163:H2163" si="2286">C2159/C117</f>
        <v>0</v>
      </c>
      <c r="D2163" s="1185">
        <f t="shared" si="2286"/>
        <v>4.2553191489361701E-2</v>
      </c>
      <c r="E2163" s="1236">
        <f t="shared" si="2286"/>
        <v>0</v>
      </c>
      <c r="F2163" s="1236">
        <f t="shared" si="2286"/>
        <v>0</v>
      </c>
      <c r="G2163" s="1236">
        <f t="shared" si="2286"/>
        <v>0</v>
      </c>
      <c r="H2163" s="1205">
        <f t="shared" si="2286"/>
        <v>5.1150895140664966E-3</v>
      </c>
      <c r="I2163" s="1193">
        <f t="shared" si="2283"/>
        <v>8.5106382978723406E-3</v>
      </c>
      <c r="J2163" s="1717"/>
      <c r="K2163" t="s">
        <v>4306</v>
      </c>
    </row>
    <row r="2164" spans="1:11" customFormat="1" x14ac:dyDescent="0.25">
      <c r="A2164" s="3472"/>
      <c r="B2164" s="1203" t="s">
        <v>4307</v>
      </c>
      <c r="C2164" s="1238"/>
      <c r="D2164" s="1206">
        <f t="shared" ref="D2164" si="2287">D2141/D2156</f>
        <v>9.0909090909090912E-2</v>
      </c>
      <c r="E2164" s="1238"/>
      <c r="F2164" s="1238"/>
      <c r="G2164" s="1238"/>
      <c r="H2164" s="1206">
        <f>H2141/H2156</f>
        <v>9.0909090909090912E-2</v>
      </c>
      <c r="I2164" s="1206">
        <f>AVERAGE(C2164:G2164)</f>
        <v>9.0909090909090912E-2</v>
      </c>
      <c r="J2164" s="1718"/>
      <c r="K2164" s="27" t="s">
        <v>4308</v>
      </c>
    </row>
    <row r="2165" spans="1:11" customFormat="1" x14ac:dyDescent="0.25">
      <c r="A2165" s="3472"/>
      <c r="B2165" s="845" t="s">
        <v>4223</v>
      </c>
      <c r="C2165" s="1239">
        <f t="shared" ref="C2165:H2165" si="2288">C2164/C132</f>
        <v>0</v>
      </c>
      <c r="D2165" s="1208">
        <f t="shared" si="2288"/>
        <v>0.40339369964859068</v>
      </c>
      <c r="E2165" s="1239">
        <f t="shared" si="2288"/>
        <v>0</v>
      </c>
      <c r="F2165" s="1239">
        <f t="shared" si="2288"/>
        <v>0</v>
      </c>
      <c r="G2165" s="1239">
        <f t="shared" si="2288"/>
        <v>0</v>
      </c>
      <c r="H2165" s="1177">
        <f t="shared" si="2288"/>
        <v>0.44180056630164088</v>
      </c>
      <c r="I2165" s="1198">
        <f>AVERAGE(C2165:G2165)</f>
        <v>8.0678739929718135E-2</v>
      </c>
      <c r="J2165" s="1723"/>
      <c r="K2165" t="s">
        <v>4309</v>
      </c>
    </row>
    <row r="2166" spans="1:11" customFormat="1" x14ac:dyDescent="0.25">
      <c r="A2166" s="3472"/>
      <c r="B2166" s="845" t="s">
        <v>4224</v>
      </c>
      <c r="C2166" s="1239">
        <f t="shared" ref="C2166:H2166" si="2289">C2164/C135</f>
        <v>0</v>
      </c>
      <c r="D2166" s="1208">
        <f t="shared" si="2289"/>
        <v>0.2454568842528709</v>
      </c>
      <c r="E2166" s="1239">
        <f t="shared" si="2289"/>
        <v>0</v>
      </c>
      <c r="F2166" s="1239">
        <f t="shared" si="2289"/>
        <v>0</v>
      </c>
      <c r="G2166" s="1239">
        <f t="shared" si="2289"/>
        <v>0</v>
      </c>
      <c r="H2166" s="1177">
        <f t="shared" si="2289"/>
        <v>0.45218593748393576</v>
      </c>
      <c r="I2166" s="1198">
        <f t="shared" ref="I2166:I2167" si="2290">AVERAGE(C2166:G2166)</f>
        <v>4.909137685057418E-2</v>
      </c>
      <c r="J2166" s="1723"/>
      <c r="K2166" t="s">
        <v>4310</v>
      </c>
    </row>
    <row r="2167" spans="1:11" customFormat="1" x14ac:dyDescent="0.25">
      <c r="A2167" s="3472"/>
      <c r="B2167" s="845" t="s">
        <v>4311</v>
      </c>
      <c r="C2167" s="1239">
        <f t="shared" ref="C2167:H2167" si="2291">C2164/C152</f>
        <v>0</v>
      </c>
      <c r="D2167" s="1208">
        <f t="shared" si="2291"/>
        <v>0.24020141535111597</v>
      </c>
      <c r="E2167" s="1239">
        <f t="shared" si="2291"/>
        <v>0</v>
      </c>
      <c r="F2167" s="1239">
        <f t="shared" si="2291"/>
        <v>0</v>
      </c>
      <c r="G2167" s="1239">
        <f t="shared" si="2291"/>
        <v>0</v>
      </c>
      <c r="H2167" s="1177">
        <f t="shared" si="2291"/>
        <v>0.50827784858761227</v>
      </c>
      <c r="I2167" s="1198">
        <f t="shared" si="2290"/>
        <v>4.8040283070223191E-2</v>
      </c>
      <c r="J2167" s="1723"/>
      <c r="K2167" t="s">
        <v>4312</v>
      </c>
    </row>
    <row r="2168" spans="1:11" customFormat="1" x14ac:dyDescent="0.25">
      <c r="A2168" s="3472"/>
      <c r="B2168" s="1203" t="s">
        <v>4313</v>
      </c>
      <c r="C2168" s="1238"/>
      <c r="D2168" s="1206">
        <f t="shared" ref="D2168" si="2292">D2146/D2156</f>
        <v>3.6363636363636362E-2</v>
      </c>
      <c r="E2168" s="1238"/>
      <c r="F2168" s="1238"/>
      <c r="G2168" s="1238"/>
      <c r="H2168" s="1206">
        <f>H2146/H2156</f>
        <v>3.6363636363636362E-2</v>
      </c>
      <c r="I2168" s="1206">
        <f>AVERAGE(C2168:G2168)</f>
        <v>3.6363636363636362E-2</v>
      </c>
      <c r="J2168" s="1718"/>
      <c r="K2168" s="27" t="s">
        <v>4314</v>
      </c>
    </row>
    <row r="2169" spans="1:11" s="1" customFormat="1" x14ac:dyDescent="0.25">
      <c r="A2169" s="3472"/>
      <c r="B2169" s="845" t="s">
        <v>4223</v>
      </c>
      <c r="C2169" s="1239">
        <f t="shared" ref="C2169:H2169" si="2293">C2168/C158</f>
        <v>0</v>
      </c>
      <c r="D2169" s="1208">
        <f t="shared" si="2293"/>
        <v>0.63336555427694663</v>
      </c>
      <c r="E2169" s="1239">
        <f t="shared" si="2293"/>
        <v>0</v>
      </c>
      <c r="F2169" s="1239">
        <f t="shared" si="2293"/>
        <v>0</v>
      </c>
      <c r="G2169" s="1239">
        <f t="shared" si="2293"/>
        <v>0</v>
      </c>
      <c r="H2169" s="1177">
        <f t="shared" si="2293"/>
        <v>0.92096537623894392</v>
      </c>
      <c r="I2169" s="1198">
        <f t="shared" ref="I2169:I2171" si="2294">AVERAGE(C2169:G2169)</f>
        <v>0.12667311085538932</v>
      </c>
      <c r="J2169" s="1723"/>
      <c r="K2169" t="s">
        <v>4315</v>
      </c>
    </row>
    <row r="2170" spans="1:11" s="1" customFormat="1" x14ac:dyDescent="0.25">
      <c r="A2170" s="3472"/>
      <c r="B2170" s="845" t="s">
        <v>4224</v>
      </c>
      <c r="C2170" s="1239">
        <f t="shared" ref="C2170:H2170" si="2295">C2168/C175</f>
        <v>0</v>
      </c>
      <c r="D2170" s="1208">
        <f t="shared" si="2295"/>
        <v>0.28395562770562766</v>
      </c>
      <c r="E2170" s="1239">
        <f t="shared" si="2295"/>
        <v>0</v>
      </c>
      <c r="F2170" s="1239">
        <f t="shared" si="2295"/>
        <v>0</v>
      </c>
      <c r="G2170" s="1239">
        <f t="shared" si="2295"/>
        <v>0</v>
      </c>
      <c r="H2170" s="1177">
        <f t="shared" si="2295"/>
        <v>0.76805739482224189</v>
      </c>
      <c r="I2170" s="1198">
        <f t="shared" si="2294"/>
        <v>5.6791125541125531E-2</v>
      </c>
      <c r="J2170" s="1723"/>
      <c r="K2170" t="s">
        <v>4316</v>
      </c>
    </row>
    <row r="2171" spans="1:11" s="1" customFormat="1" x14ac:dyDescent="0.25">
      <c r="A2171" s="3472"/>
      <c r="B2171" s="845" t="s">
        <v>4311</v>
      </c>
      <c r="C2171" s="1239">
        <f t="shared" ref="C2171:H2171" si="2296">C2168/C178</f>
        <v>0</v>
      </c>
      <c r="D2171" s="1208">
        <f t="shared" si="2296"/>
        <v>0.27103808353808351</v>
      </c>
      <c r="E2171" s="1239">
        <f t="shared" si="2296"/>
        <v>0</v>
      </c>
      <c r="F2171" s="1239">
        <f t="shared" si="2296"/>
        <v>0</v>
      </c>
      <c r="G2171" s="1239">
        <f t="shared" si="2296"/>
        <v>0</v>
      </c>
      <c r="H2171" s="1177">
        <f t="shared" si="2296"/>
        <v>0.76935801222336364</v>
      </c>
      <c r="I2171" s="1198">
        <f t="shared" si="2294"/>
        <v>5.4207616707616701E-2</v>
      </c>
      <c r="J2171" s="1723"/>
      <c r="K2171" t="s">
        <v>4317</v>
      </c>
    </row>
    <row r="2172" spans="1:11" customFormat="1" x14ac:dyDescent="0.25">
      <c r="A2172" s="3472"/>
      <c r="B2172" s="1203" t="s">
        <v>4318</v>
      </c>
      <c r="C2172" s="1238"/>
      <c r="D2172" s="1293">
        <f t="shared" ref="D2172" si="2297">D2146/D2141</f>
        <v>0.4</v>
      </c>
      <c r="E2172" s="1238"/>
      <c r="F2172" s="1238"/>
      <c r="G2172" s="1238"/>
      <c r="H2172" s="1206">
        <f>H2146/H2141</f>
        <v>0.4</v>
      </c>
      <c r="I2172" s="1206">
        <f>AVERAGE(C2172:G2172)</f>
        <v>0.4</v>
      </c>
      <c r="J2172" s="1718"/>
      <c r="K2172" s="27" t="s">
        <v>4319</v>
      </c>
    </row>
    <row r="2173" spans="1:11" customFormat="1" x14ac:dyDescent="0.25">
      <c r="A2173" s="3472"/>
      <c r="B2173" s="1181" t="s">
        <v>4223</v>
      </c>
      <c r="C2173" s="1239">
        <f t="shared" ref="C2173:H2173" si="2298">C2172/C210</f>
        <v>0</v>
      </c>
      <c r="D2173" s="1208">
        <f t="shared" si="2298"/>
        <v>1.5700928270042196</v>
      </c>
      <c r="E2173" s="1239">
        <f t="shared" si="2298"/>
        <v>0</v>
      </c>
      <c r="F2173" s="1239">
        <f t="shared" si="2298"/>
        <v>0</v>
      </c>
      <c r="G2173" s="1239">
        <f t="shared" si="2298"/>
        <v>0</v>
      </c>
      <c r="H2173" s="1177">
        <f t="shared" si="2298"/>
        <v>2.0845726476732303</v>
      </c>
      <c r="I2173" s="1198">
        <f t="shared" ref="I2173:I2175" si="2299">AVERAGE(C2173:G2173)</f>
        <v>0.31401856540084394</v>
      </c>
      <c r="J2173" s="1723"/>
      <c r="K2173" t="s">
        <v>4320</v>
      </c>
    </row>
    <row r="2174" spans="1:11" customFormat="1" x14ac:dyDescent="0.25">
      <c r="A2174" s="3472"/>
      <c r="B2174" s="1181" t="s">
        <v>4224</v>
      </c>
      <c r="C2174" s="1239">
        <f t="shared" ref="C2174:H2174" si="2300">C2172/C227</f>
        <v>0</v>
      </c>
      <c r="D2174" s="1208">
        <f t="shared" si="2300"/>
        <v>1.1568452380952381</v>
      </c>
      <c r="E2174" s="1239">
        <f t="shared" si="2300"/>
        <v>0</v>
      </c>
      <c r="F2174" s="1239">
        <f t="shared" si="2300"/>
        <v>0</v>
      </c>
      <c r="G2174" s="1239">
        <f t="shared" si="2300"/>
        <v>0</v>
      </c>
      <c r="H2174" s="1177">
        <f t="shared" si="2300"/>
        <v>1.6985433007843767</v>
      </c>
      <c r="I2174" s="1198">
        <f t="shared" si="2299"/>
        <v>0.23136904761904761</v>
      </c>
      <c r="J2174" s="1723"/>
      <c r="K2174" t="s">
        <v>4321</v>
      </c>
    </row>
    <row r="2175" spans="1:11" customFormat="1" x14ac:dyDescent="0.25">
      <c r="A2175" s="3472"/>
      <c r="B2175" s="1181" t="s">
        <v>4311</v>
      </c>
      <c r="C2175" s="1239">
        <f t="shared" ref="C2175:H2175" si="2301">C2172/C230</f>
        <v>0</v>
      </c>
      <c r="D2175" s="1208">
        <f t="shared" si="2301"/>
        <v>1.1283783783783785</v>
      </c>
      <c r="E2175" s="1239">
        <f t="shared" si="2301"/>
        <v>0</v>
      </c>
      <c r="F2175" s="1239">
        <f t="shared" si="2301"/>
        <v>0</v>
      </c>
      <c r="G2175" s="1239">
        <f t="shared" si="2301"/>
        <v>0</v>
      </c>
      <c r="H2175" s="1177">
        <f t="shared" si="2301"/>
        <v>1.5136563876651983</v>
      </c>
      <c r="I2175" s="1198">
        <f t="shared" si="2299"/>
        <v>0.2256756756756757</v>
      </c>
      <c r="J2175" s="1723"/>
      <c r="K2175" t="s">
        <v>4322</v>
      </c>
    </row>
    <row r="2176" spans="1:11" customFormat="1" x14ac:dyDescent="0.25">
      <c r="A2176" s="3472"/>
      <c r="B2176" s="1203" t="s">
        <v>4323</v>
      </c>
      <c r="C2176" s="1238"/>
      <c r="D2176" s="1206">
        <f t="shared" ref="D2176" si="2302">D2151/D2141</f>
        <v>0</v>
      </c>
      <c r="E2176" s="1238"/>
      <c r="F2176" s="1238"/>
      <c r="G2176" s="1238"/>
      <c r="H2176" s="1206">
        <f>H2151/H2141</f>
        <v>0</v>
      </c>
      <c r="I2176" s="1206">
        <f>AVERAGE(C2176:G2176)</f>
        <v>0</v>
      </c>
      <c r="J2176" s="1718"/>
      <c r="K2176" s="27" t="s">
        <v>4324</v>
      </c>
    </row>
    <row r="2177" spans="1:11" customFormat="1" x14ac:dyDescent="0.25">
      <c r="A2177" s="3472"/>
      <c r="B2177" s="1181" t="s">
        <v>4223</v>
      </c>
      <c r="C2177" s="1239">
        <f t="shared" ref="C2177:H2177" si="2303">C2176/C236</f>
        <v>0</v>
      </c>
      <c r="D2177" s="1208">
        <f t="shared" si="2303"/>
        <v>0</v>
      </c>
      <c r="E2177" s="1239">
        <f t="shared" si="2303"/>
        <v>0</v>
      </c>
      <c r="F2177" s="1239">
        <f t="shared" si="2303"/>
        <v>0</v>
      </c>
      <c r="G2177" s="1239">
        <f t="shared" si="2303"/>
        <v>0</v>
      </c>
      <c r="H2177" s="1177">
        <f t="shared" si="2303"/>
        <v>0</v>
      </c>
      <c r="I2177" s="1198">
        <f t="shared" ref="I2177:I2179" si="2304">AVERAGE(C2177:G2177)</f>
        <v>0</v>
      </c>
      <c r="J2177" s="1723"/>
      <c r="K2177" t="s">
        <v>4325</v>
      </c>
    </row>
    <row r="2178" spans="1:11" customFormat="1" x14ac:dyDescent="0.25">
      <c r="A2178" s="3472"/>
      <c r="B2178" s="1181" t="s">
        <v>4224</v>
      </c>
      <c r="C2178" s="1239">
        <f t="shared" ref="C2178:H2178" si="2305">C2176/C253</f>
        <v>0</v>
      </c>
      <c r="D2178" s="1208">
        <f t="shared" si="2305"/>
        <v>0</v>
      </c>
      <c r="E2178" s="1239">
        <f t="shared" si="2305"/>
        <v>0</v>
      </c>
      <c r="F2178" s="1239">
        <f t="shared" si="2305"/>
        <v>0</v>
      </c>
      <c r="G2178" s="1239">
        <f t="shared" si="2305"/>
        <v>0</v>
      </c>
      <c r="H2178" s="1177">
        <f t="shared" si="2305"/>
        <v>0</v>
      </c>
      <c r="I2178" s="1198">
        <f t="shared" si="2304"/>
        <v>0</v>
      </c>
      <c r="J2178" s="1723"/>
      <c r="K2178" t="s">
        <v>4326</v>
      </c>
    </row>
    <row r="2179" spans="1:11" customFormat="1" x14ac:dyDescent="0.25">
      <c r="A2179" s="3472"/>
      <c r="B2179" s="1181" t="s">
        <v>4311</v>
      </c>
      <c r="C2179" s="1239">
        <f t="shared" ref="C2179:H2179" si="2306">C2176/C256</f>
        <v>0</v>
      </c>
      <c r="D2179" s="1208">
        <f t="shared" si="2306"/>
        <v>0</v>
      </c>
      <c r="E2179" s="1239">
        <f t="shared" si="2306"/>
        <v>0</v>
      </c>
      <c r="F2179" s="1239">
        <f t="shared" si="2306"/>
        <v>0</v>
      </c>
      <c r="G2179" s="1239">
        <f t="shared" si="2306"/>
        <v>0</v>
      </c>
      <c r="H2179" s="1177">
        <f t="shared" si="2306"/>
        <v>0</v>
      </c>
      <c r="I2179" s="1198">
        <f t="shared" si="2304"/>
        <v>0</v>
      </c>
      <c r="J2179" s="1723"/>
      <c r="K2179" t="s">
        <v>4327</v>
      </c>
    </row>
    <row r="2180" spans="1:11" customFormat="1" x14ac:dyDescent="0.25">
      <c r="A2180" s="3472"/>
      <c r="B2180" s="1203" t="s">
        <v>4328</v>
      </c>
      <c r="C2180" s="1240"/>
      <c r="D2180" s="1246">
        <f t="shared" ref="D2180" si="2307">D2156/D2159</f>
        <v>55</v>
      </c>
      <c r="E2180" s="1240"/>
      <c r="F2180" s="1240"/>
      <c r="G2180" s="1240"/>
      <c r="H2180" s="1212">
        <f>H2156/H2159</f>
        <v>55</v>
      </c>
      <c r="I2180" s="1212">
        <f>AVERAGE(C2180:G2180)</f>
        <v>55</v>
      </c>
      <c r="J2180" s="1724"/>
      <c r="K2180" s="27" t="s">
        <v>4329</v>
      </c>
    </row>
    <row r="2181" spans="1:11" customFormat="1" x14ac:dyDescent="0.25">
      <c r="A2181" s="3472"/>
      <c r="B2181" s="1181" t="s">
        <v>4223</v>
      </c>
      <c r="C2181" s="1239">
        <f t="shared" ref="C2181:H2181" si="2308">C2180/C262</f>
        <v>0</v>
      </c>
      <c r="D2181" s="1208">
        <f t="shared" si="2308"/>
        <v>0.37999399218984686</v>
      </c>
      <c r="E2181" s="1239">
        <f t="shared" si="2308"/>
        <v>0</v>
      </c>
      <c r="F2181" s="1239">
        <f t="shared" si="2308"/>
        <v>0</v>
      </c>
      <c r="G2181" s="1239">
        <f t="shared" si="2308"/>
        <v>0</v>
      </c>
      <c r="H2181" s="1177">
        <f t="shared" si="2308"/>
        <v>0.35905949577236396</v>
      </c>
      <c r="I2181" s="1198">
        <f t="shared" ref="I2181:I2183" si="2309">AVERAGE(C2181:G2181)</f>
        <v>7.5998798437969375E-2</v>
      </c>
      <c r="J2181" s="1723"/>
      <c r="K2181" t="s">
        <v>4330</v>
      </c>
    </row>
    <row r="2182" spans="1:11" customFormat="1" x14ac:dyDescent="0.25">
      <c r="A2182" s="3472"/>
      <c r="B2182" s="1181" t="s">
        <v>4224</v>
      </c>
      <c r="C2182" s="1239">
        <f t="shared" ref="C2182:H2182" si="2310">C2180/C279</f>
        <v>0</v>
      </c>
      <c r="D2182" s="1208">
        <f t="shared" si="2310"/>
        <v>1.5354930919485468</v>
      </c>
      <c r="E2182" s="1239">
        <f t="shared" si="2310"/>
        <v>0</v>
      </c>
      <c r="F2182" s="1239">
        <f t="shared" si="2310"/>
        <v>0</v>
      </c>
      <c r="G2182" s="1239">
        <f t="shared" si="2310"/>
        <v>0</v>
      </c>
      <c r="H2182" s="1177">
        <f t="shared" si="2310"/>
        <v>0.38640661177067981</v>
      </c>
      <c r="I2182" s="1198">
        <f t="shared" si="2309"/>
        <v>0.30709861838970937</v>
      </c>
      <c r="J2182" s="1723"/>
      <c r="K2182" t="s">
        <v>4331</v>
      </c>
    </row>
    <row r="2183" spans="1:11" customFormat="1" x14ac:dyDescent="0.25">
      <c r="A2183" s="3472"/>
      <c r="B2183" s="1181" t="s">
        <v>4311</v>
      </c>
      <c r="C2183" s="1239">
        <f t="shared" ref="C2183:H2183" si="2311">C2180/C282</f>
        <v>0</v>
      </c>
      <c r="D2183" s="1208">
        <f t="shared" si="2311"/>
        <v>1.3212464589235127</v>
      </c>
      <c r="E2183" s="1239">
        <f t="shared" si="2311"/>
        <v>0</v>
      </c>
      <c r="F2183" s="1239">
        <f t="shared" si="2311"/>
        <v>0</v>
      </c>
      <c r="G2183" s="1239">
        <f t="shared" si="2311"/>
        <v>0</v>
      </c>
      <c r="H2183" s="1177">
        <f t="shared" si="2311"/>
        <v>0.30198031005997511</v>
      </c>
      <c r="I2183" s="1198">
        <f t="shared" si="2309"/>
        <v>0.26424929178470252</v>
      </c>
      <c r="J2183" s="1723"/>
      <c r="K2183" t="s">
        <v>4332</v>
      </c>
    </row>
    <row r="2184" spans="1:11" customFormat="1" x14ac:dyDescent="0.25">
      <c r="A2184" s="3472"/>
      <c r="B2184" s="1203" t="s">
        <v>4333</v>
      </c>
      <c r="C2184" s="1241"/>
      <c r="D2184" s="1212">
        <f t="shared" ref="D2184" si="2312">D2141/D2159</f>
        <v>5</v>
      </c>
      <c r="E2184" s="1241"/>
      <c r="F2184" s="1241"/>
      <c r="G2184" s="1241"/>
      <c r="H2184" s="1213">
        <f>H2141/H2159</f>
        <v>5</v>
      </c>
      <c r="I2184" s="1213">
        <f>AVERAGE(C2184:G2184)</f>
        <v>5</v>
      </c>
      <c r="J2184" s="1725"/>
      <c r="K2184" s="27" t="s">
        <v>4334</v>
      </c>
    </row>
    <row r="2185" spans="1:11" customFormat="1" x14ac:dyDescent="0.25">
      <c r="A2185" s="3472"/>
      <c r="B2185" s="1181" t="s">
        <v>4223</v>
      </c>
      <c r="C2185" s="1239">
        <f t="shared" ref="C2185:H2185" si="2313">C2184/C288</f>
        <v>0</v>
      </c>
      <c r="D2185" s="1208">
        <f t="shared" si="2313"/>
        <v>0.15328718235369995</v>
      </c>
      <c r="E2185" s="1239">
        <f t="shared" si="2313"/>
        <v>0</v>
      </c>
      <c r="F2185" s="1239">
        <f t="shared" si="2313"/>
        <v>0</v>
      </c>
      <c r="G2185" s="1239">
        <f t="shared" si="2313"/>
        <v>0</v>
      </c>
      <c r="H2185" s="1177">
        <f t="shared" si="2313"/>
        <v>0.15863268856821205</v>
      </c>
      <c r="I2185" s="1198">
        <f t="shared" ref="I2185:I2195" si="2314">AVERAGE(C2185:G2185)</f>
        <v>3.0657436470739992E-2</v>
      </c>
      <c r="J2185" s="1723"/>
      <c r="K2185" t="s">
        <v>4335</v>
      </c>
    </row>
    <row r="2186" spans="1:11" customFormat="1" x14ac:dyDescent="0.25">
      <c r="A2186" s="3472"/>
      <c r="B2186" s="1181" t="s">
        <v>4224</v>
      </c>
      <c r="C2186" s="1239">
        <f t="shared" ref="C2186:H2186" si="2315">C2184/C305</f>
        <v>0</v>
      </c>
      <c r="D2186" s="1208">
        <f t="shared" si="2315"/>
        <v>0.37689735014149728</v>
      </c>
      <c r="E2186" s="1239">
        <f t="shared" si="2315"/>
        <v>0</v>
      </c>
      <c r="F2186" s="1239">
        <f t="shared" si="2315"/>
        <v>0</v>
      </c>
      <c r="G2186" s="1239">
        <f t="shared" si="2315"/>
        <v>0</v>
      </c>
      <c r="H2186" s="1177">
        <f t="shared" si="2315"/>
        <v>0.17472763599351604</v>
      </c>
      <c r="I2186" s="1198">
        <f t="shared" si="2314"/>
        <v>7.537947002829945E-2</v>
      </c>
      <c r="J2186" s="1723"/>
      <c r="K2186" t="s">
        <v>4336</v>
      </c>
    </row>
    <row r="2187" spans="1:11" customFormat="1" x14ac:dyDescent="0.25">
      <c r="A2187" s="3472"/>
      <c r="B2187" s="1181" t="s">
        <v>4311</v>
      </c>
      <c r="C2187" s="1239">
        <f t="shared" ref="C2187:H2187" si="2316">C2184/C308</f>
        <v>0</v>
      </c>
      <c r="D2187" s="1208">
        <f t="shared" si="2316"/>
        <v>0.31736526946107785</v>
      </c>
      <c r="E2187" s="1239">
        <f t="shared" si="2316"/>
        <v>0</v>
      </c>
      <c r="F2187" s="1239">
        <f t="shared" si="2316"/>
        <v>0</v>
      </c>
      <c r="G2187" s="1239">
        <f t="shared" si="2316"/>
        <v>0</v>
      </c>
      <c r="H2187" s="1177">
        <f t="shared" si="2316"/>
        <v>0.15348990231310422</v>
      </c>
      <c r="I2187" s="1198">
        <f t="shared" si="2314"/>
        <v>6.3473053892215567E-2</v>
      </c>
      <c r="J2187" s="1723"/>
      <c r="K2187" t="s">
        <v>4337</v>
      </c>
    </row>
    <row r="2188" spans="1:11" s="325" customFormat="1" x14ac:dyDescent="0.25">
      <c r="A2188" s="3472"/>
      <c r="B2188" s="1203" t="s">
        <v>4338</v>
      </c>
      <c r="C2188" s="1238"/>
      <c r="D2188" s="1294">
        <f t="shared" ref="D2188:H2188" si="2317">D2146/D2159</f>
        <v>2</v>
      </c>
      <c r="E2188" s="1238"/>
      <c r="F2188" s="1238"/>
      <c r="G2188" s="1238"/>
      <c r="H2188" s="1206">
        <f t="shared" si="2317"/>
        <v>2</v>
      </c>
      <c r="I2188" s="1206">
        <f t="shared" si="2314"/>
        <v>2</v>
      </c>
      <c r="J2188" s="1718"/>
      <c r="K2188" s="1220" t="s">
        <v>4339</v>
      </c>
    </row>
    <row r="2189" spans="1:11" s="325" customFormat="1" x14ac:dyDescent="0.25">
      <c r="A2189" s="3472"/>
      <c r="B2189" s="1182" t="s">
        <v>4223</v>
      </c>
      <c r="C2189" s="1239">
        <f t="shared" ref="C2189:H2189" si="2318">C2188/C314</f>
        <v>0</v>
      </c>
      <c r="D2189" s="1208">
        <f t="shared" si="2318"/>
        <v>0.24067510548523208</v>
      </c>
      <c r="E2189" s="1239">
        <f t="shared" si="2318"/>
        <v>0</v>
      </c>
      <c r="F2189" s="1239">
        <f t="shared" si="2318"/>
        <v>0</v>
      </c>
      <c r="G2189" s="1239">
        <f t="shared" si="2318"/>
        <v>0</v>
      </c>
      <c r="H2189" s="1199">
        <f t="shared" si="2318"/>
        <v>0.33068136361616074</v>
      </c>
      <c r="I2189" s="1198">
        <f t="shared" si="2314"/>
        <v>4.8135021097046413E-2</v>
      </c>
      <c r="J2189" s="1723"/>
      <c r="K2189" s="325" t="s">
        <v>4340</v>
      </c>
    </row>
    <row r="2190" spans="1:11" x14ac:dyDescent="0.25">
      <c r="A2190" s="3472"/>
      <c r="B2190" s="1182" t="s">
        <v>4224</v>
      </c>
      <c r="C2190" s="1239">
        <f t="shared" ref="C2190:H2190" si="2319">C2188/C331</f>
        <v>0</v>
      </c>
      <c r="D2190" s="1208">
        <f t="shared" si="2319"/>
        <v>0.43601190476190477</v>
      </c>
      <c r="E2190" s="1239">
        <f t="shared" si="2319"/>
        <v>0</v>
      </c>
      <c r="F2190" s="1239">
        <f t="shared" si="2319"/>
        <v>0</v>
      </c>
      <c r="G2190" s="1239">
        <f t="shared" si="2319"/>
        <v>0</v>
      </c>
      <c r="H2190" s="1200">
        <f t="shared" si="2319"/>
        <v>0.29678245557867777</v>
      </c>
      <c r="I2190" s="1198">
        <f t="shared" si="2314"/>
        <v>8.7202380952380948E-2</v>
      </c>
      <c r="J2190" s="1723"/>
      <c r="K2190" s="325" t="s">
        <v>4341</v>
      </c>
    </row>
    <row r="2191" spans="1:11" x14ac:dyDescent="0.25">
      <c r="A2191" s="3472"/>
      <c r="B2191" s="1182" t="s">
        <v>4311</v>
      </c>
      <c r="C2191" s="1239">
        <f t="shared" ref="C2191:H2191" si="2320">C2188/C334</f>
        <v>0</v>
      </c>
      <c r="D2191" s="1208">
        <f t="shared" si="2320"/>
        <v>0.35810810810810811</v>
      </c>
      <c r="E2191" s="1239">
        <f t="shared" si="2320"/>
        <v>0</v>
      </c>
      <c r="F2191" s="1239">
        <f t="shared" si="2320"/>
        <v>0</v>
      </c>
      <c r="G2191" s="1239">
        <f t="shared" si="2320"/>
        <v>0</v>
      </c>
      <c r="H2191" s="1199">
        <f t="shared" si="2320"/>
        <v>0.23233097107833747</v>
      </c>
      <c r="I2191" s="1198">
        <f t="shared" si="2314"/>
        <v>7.1621621621621626E-2</v>
      </c>
      <c r="J2191" s="1723"/>
      <c r="K2191" s="325" t="s">
        <v>4342</v>
      </c>
    </row>
    <row r="2192" spans="1:11" x14ac:dyDescent="0.25">
      <c r="A2192" s="3472"/>
      <c r="B2192" s="1203" t="s">
        <v>4343</v>
      </c>
      <c r="C2192" s="1238"/>
      <c r="D2192" s="1206">
        <f t="shared" ref="D2192:H2192" si="2321">D2151/D2156</f>
        <v>0</v>
      </c>
      <c r="E2192" s="1238"/>
      <c r="F2192" s="1238"/>
      <c r="G2192" s="1238"/>
      <c r="H2192" s="1206">
        <f t="shared" si="2321"/>
        <v>0</v>
      </c>
      <c r="I2192" s="1206">
        <f t="shared" si="2314"/>
        <v>0</v>
      </c>
      <c r="J2192" s="1718"/>
      <c r="K2192" s="1220" t="s">
        <v>4344</v>
      </c>
    </row>
    <row r="2193" spans="1:11" x14ac:dyDescent="0.25">
      <c r="A2193" s="3472"/>
      <c r="B2193" s="1182" t="s">
        <v>4223</v>
      </c>
      <c r="C2193" s="1239">
        <f t="shared" ref="C2193:H2193" si="2322">C2192/C340</f>
        <v>0</v>
      </c>
      <c r="D2193" s="1208">
        <f t="shared" si="2322"/>
        <v>0</v>
      </c>
      <c r="E2193" s="1239">
        <f t="shared" si="2322"/>
        <v>0</v>
      </c>
      <c r="F2193" s="1239">
        <f t="shared" si="2322"/>
        <v>0</v>
      </c>
      <c r="G2193" s="1239">
        <f t="shared" si="2322"/>
        <v>0</v>
      </c>
      <c r="H2193" s="1199">
        <f t="shared" si="2322"/>
        <v>0</v>
      </c>
      <c r="I2193" s="1198">
        <f t="shared" si="2314"/>
        <v>0</v>
      </c>
      <c r="J2193" s="1723"/>
      <c r="K2193" s="325" t="s">
        <v>4345</v>
      </c>
    </row>
    <row r="2194" spans="1:11" x14ac:dyDescent="0.25">
      <c r="A2194" s="3472"/>
      <c r="B2194" s="1182" t="s">
        <v>4224</v>
      </c>
      <c r="C2194" s="1239">
        <f t="shared" ref="C2194:H2194" si="2323">C2192/C357</f>
        <v>0</v>
      </c>
      <c r="D2194" s="1208">
        <f t="shared" si="2323"/>
        <v>0</v>
      </c>
      <c r="E2194" s="1239">
        <f t="shared" si="2323"/>
        <v>0</v>
      </c>
      <c r="F2194" s="1239">
        <f t="shared" si="2323"/>
        <v>0</v>
      </c>
      <c r="G2194" s="1239">
        <f t="shared" si="2323"/>
        <v>0</v>
      </c>
      <c r="H2194" s="1199">
        <f t="shared" si="2323"/>
        <v>0</v>
      </c>
      <c r="I2194" s="1198">
        <f t="shared" si="2314"/>
        <v>0</v>
      </c>
      <c r="J2194" s="1723"/>
      <c r="K2194" s="325" t="s">
        <v>4346</v>
      </c>
    </row>
    <row r="2195" spans="1:11" ht="15.75" thickBot="1" x14ac:dyDescent="0.3">
      <c r="A2195" s="3473"/>
      <c r="B2195" s="1183" t="s">
        <v>4311</v>
      </c>
      <c r="C2195" s="1242">
        <f t="shared" ref="C2195:H2195" si="2324">C2192/C360</f>
        <v>0</v>
      </c>
      <c r="D2195" s="1216">
        <f t="shared" si="2324"/>
        <v>0</v>
      </c>
      <c r="E2195" s="1242">
        <f t="shared" si="2324"/>
        <v>0</v>
      </c>
      <c r="F2195" s="1242">
        <f t="shared" si="2324"/>
        <v>0</v>
      </c>
      <c r="G2195" s="1242">
        <f t="shared" si="2324"/>
        <v>0</v>
      </c>
      <c r="H2195" s="1201">
        <f t="shared" si="2324"/>
        <v>0</v>
      </c>
      <c r="I2195" s="1202">
        <f t="shared" si="2314"/>
        <v>0</v>
      </c>
      <c r="J2195" s="1723"/>
      <c r="K2195" s="325" t="s">
        <v>4347</v>
      </c>
    </row>
    <row r="2196" spans="1:11" customFormat="1" x14ac:dyDescent="0.25">
      <c r="A2196" s="1175"/>
      <c r="B2196" s="1169"/>
      <c r="C2196" s="1098"/>
      <c r="D2196" s="1098"/>
      <c r="E2196" s="1098"/>
      <c r="F2196" s="1098"/>
      <c r="G2196" s="1098"/>
      <c r="H2196" s="1096"/>
      <c r="I2196" s="1171"/>
      <c r="J2196" s="1171"/>
    </row>
    <row r="2197" spans="1:11" customFormat="1" x14ac:dyDescent="0.25">
      <c r="A2197" s="1175"/>
      <c r="B2197" s="1169"/>
      <c r="C2197" s="1098"/>
      <c r="D2197" s="1098"/>
      <c r="E2197" s="1098"/>
      <c r="F2197" s="1098"/>
      <c r="G2197" s="1098"/>
      <c r="H2197" s="1096"/>
      <c r="I2197" s="1171"/>
      <c r="J2197" s="1171"/>
    </row>
    <row r="2198" spans="1:11" customFormat="1" x14ac:dyDescent="0.25">
      <c r="A2198" s="1175"/>
      <c r="B2198" s="1169"/>
      <c r="C2198" s="1098"/>
      <c r="D2198" s="1098"/>
      <c r="E2198" s="1098"/>
      <c r="F2198" s="1098"/>
      <c r="G2198" s="1098"/>
      <c r="H2198" s="1096"/>
      <c r="I2198" s="1171"/>
      <c r="J2198" s="1171"/>
    </row>
    <row r="2199" spans="1:11" customFormat="1" ht="21" x14ac:dyDescent="0.35">
      <c r="A2199" s="1175"/>
      <c r="B2199" s="1297" t="s">
        <v>4757</v>
      </c>
      <c r="C2199" s="1098"/>
      <c r="D2199" s="1098"/>
      <c r="E2199" s="1098"/>
      <c r="F2199" s="1098"/>
      <c r="G2199" s="1098"/>
      <c r="H2199" s="1096"/>
      <c r="I2199" s="1171"/>
      <c r="J2199" s="1171"/>
    </row>
    <row r="2200" spans="1:11" customFormat="1" x14ac:dyDescent="0.25">
      <c r="A2200" s="1175"/>
      <c r="B2200" s="1167"/>
      <c r="C2200" s="1170"/>
      <c r="D2200" s="1170"/>
      <c r="E2200" s="1170"/>
      <c r="F2200" s="1170"/>
      <c r="G2200" s="1170"/>
      <c r="H2200" s="1168"/>
      <c r="I2200" s="1171"/>
      <c r="J2200" s="1171"/>
    </row>
    <row r="2201" spans="1:11" customFormat="1" x14ac:dyDescent="0.25">
      <c r="A2201" s="1175"/>
      <c r="B2201" s="1169"/>
      <c r="C2201" s="1098"/>
      <c r="D2201" s="1098"/>
      <c r="E2201" s="1098"/>
      <c r="F2201" s="1098"/>
      <c r="G2201" s="1098"/>
      <c r="H2201" s="1096"/>
      <c r="I2201" s="1171"/>
      <c r="J2201" s="1171"/>
    </row>
    <row r="2202" spans="1:11" customFormat="1" x14ac:dyDescent="0.25">
      <c r="A2202" s="1175"/>
      <c r="B2202" s="1169"/>
      <c r="C2202" s="1098"/>
      <c r="D2202" s="1098"/>
      <c r="E2202" s="1098"/>
      <c r="F2202" s="1098"/>
      <c r="G2202" s="1098"/>
      <c r="H2202" s="1096"/>
      <c r="I2202" s="1171"/>
      <c r="J2202" s="1171"/>
    </row>
    <row r="2203" spans="1:11" customFormat="1" ht="15.75" thickBot="1" x14ac:dyDescent="0.3">
      <c r="A2203" s="1175"/>
      <c r="B2203" s="1167"/>
      <c r="C2203" s="1170"/>
      <c r="D2203" s="1170"/>
      <c r="E2203" s="1170"/>
      <c r="F2203" s="1170"/>
      <c r="G2203" s="1170"/>
      <c r="H2203" s="1168"/>
      <c r="I2203" s="1171"/>
      <c r="J2203" s="1171"/>
    </row>
    <row r="2204" spans="1:11" customFormat="1" x14ac:dyDescent="0.25">
      <c r="A2204" s="3471" t="s">
        <v>363</v>
      </c>
      <c r="B2204" s="844" t="s">
        <v>935</v>
      </c>
      <c r="C2204" s="826">
        <f>'BNP avec amende'!B302</f>
        <v>13497</v>
      </c>
      <c r="D2204" s="826">
        <f>BPCE!B728</f>
        <v>19370</v>
      </c>
      <c r="E2204" s="1245">
        <f>SG!B163</f>
        <v>10576</v>
      </c>
      <c r="F2204" s="826">
        <f>CA!B106</f>
        <v>7587</v>
      </c>
      <c r="G2204" s="826">
        <f>CM!B58</f>
        <v>13037</v>
      </c>
      <c r="H2204" s="826">
        <f>SUM(C2204:G2204)</f>
        <v>64067</v>
      </c>
      <c r="I2204" s="1222">
        <f>AVERAGE(C2204:G2204)</f>
        <v>12813.4</v>
      </c>
      <c r="J2204" s="1715"/>
      <c r="K2204" s="27" t="s">
        <v>4264</v>
      </c>
    </row>
    <row r="2205" spans="1:11" customFormat="1" x14ac:dyDescent="0.25">
      <c r="A2205" s="3472"/>
      <c r="B2205" s="845" t="s">
        <v>4265</v>
      </c>
      <c r="C2205" s="1184">
        <f>C2204/C2</f>
        <v>0.34459252450980393</v>
      </c>
      <c r="D2205" s="1185">
        <f t="shared" ref="D2205:H2205" si="2325">D2204/D2</f>
        <v>0.83286752375628847</v>
      </c>
      <c r="E2205" s="1186">
        <f t="shared" si="2325"/>
        <v>0.44883928192505201</v>
      </c>
      <c r="F2205" s="1187">
        <f t="shared" si="2325"/>
        <v>0.47858449504825584</v>
      </c>
      <c r="G2205" s="1188">
        <f t="shared" si="2325"/>
        <v>0.84595418856660831</v>
      </c>
      <c r="H2205" s="1194">
        <f t="shared" si="2325"/>
        <v>0.54640432572578723</v>
      </c>
      <c r="I2205" s="1189">
        <f t="shared" ref="I2205" si="2326">AVERAGE(C2205:G2205)</f>
        <v>0.59016760276120173</v>
      </c>
      <c r="J2205" s="1716"/>
      <c r="K2205" t="s">
        <v>4266</v>
      </c>
    </row>
    <row r="2206" spans="1:11" customFormat="1" x14ac:dyDescent="0.25">
      <c r="A2206" s="3472"/>
      <c r="B2206" s="1203" t="s">
        <v>4273</v>
      </c>
      <c r="C2206" s="1204">
        <f>'BNP avec amende'!C302</f>
        <v>-1296</v>
      </c>
      <c r="D2206" s="1204">
        <f>BPCE!C728</f>
        <v>4581</v>
      </c>
      <c r="E2206" s="1246">
        <f>SG!C163</f>
        <v>321</v>
      </c>
      <c r="F2206" s="1204">
        <f>CA!C106</f>
        <v>154</v>
      </c>
      <c r="G2206" s="1204">
        <f>CM!C58</f>
        <v>6200</v>
      </c>
      <c r="H2206" s="1204">
        <f>'BNP avec amende'!H961+SUM(C2206:G2206)</f>
        <v>9960</v>
      </c>
      <c r="I2206" s="1206">
        <f>AVERAGE(C2206:G2206)</f>
        <v>1992</v>
      </c>
      <c r="J2206" s="1718"/>
      <c r="K2206" s="27" t="s">
        <v>4274</v>
      </c>
    </row>
    <row r="2207" spans="1:11" customFormat="1" x14ac:dyDescent="0.25">
      <c r="A2207" s="3472"/>
      <c r="B2207" s="845" t="s">
        <v>4275</v>
      </c>
      <c r="C2207" s="1184">
        <f t="shared" ref="C2207:H2207" si="2327">C2206/C28</f>
        <v>-0.47282013863553446</v>
      </c>
      <c r="D2207" s="1185">
        <f t="shared" si="2327"/>
        <v>0.77316455696202535</v>
      </c>
      <c r="E2207" s="1186">
        <f t="shared" si="2327"/>
        <v>7.3354661791590489E-2</v>
      </c>
      <c r="F2207" s="1187">
        <f t="shared" si="2327"/>
        <v>5.9117082533589251E-2</v>
      </c>
      <c r="G2207" s="1188">
        <f t="shared" si="2327"/>
        <v>0.9048453006421483</v>
      </c>
      <c r="H2207" s="1192">
        <f t="shared" si="2327"/>
        <v>0.44268634161518289</v>
      </c>
      <c r="I2207" s="1193">
        <f t="shared" ref="I2207" si="2328">AVERAGE(C2207:G2207)</f>
        <v>0.26753229265876383</v>
      </c>
      <c r="J2207" s="1717"/>
      <c r="K2207" t="s">
        <v>4276</v>
      </c>
    </row>
    <row r="2208" spans="1:11" customFormat="1" x14ac:dyDescent="0.25">
      <c r="A2208" s="3472"/>
      <c r="B2208" s="1203" t="s">
        <v>4283</v>
      </c>
      <c r="C2208" s="1204">
        <f>'BNP avec amende'!F302</f>
        <v>-884</v>
      </c>
      <c r="D2208" s="1204">
        <f>BPCE!F728</f>
        <v>-1468</v>
      </c>
      <c r="E2208" s="1246">
        <f>SG!F163</f>
        <v>-314</v>
      </c>
      <c r="F2208" s="1204">
        <f>CA!F106</f>
        <v>201</v>
      </c>
      <c r="G2208" s="1204">
        <f>CM!G58</f>
        <v>-1395</v>
      </c>
      <c r="H2208" s="1204">
        <f>'BNP avec amende'!K961+SUM(C2208:G2208)</f>
        <v>-3860</v>
      </c>
      <c r="I2208" s="1206">
        <f>AVERAGE(C2208:G2208)</f>
        <v>-772</v>
      </c>
      <c r="J2208" s="1719"/>
      <c r="K2208" s="1178" t="s">
        <v>4284</v>
      </c>
    </row>
    <row r="2209" spans="1:11" customFormat="1" x14ac:dyDescent="0.25">
      <c r="A2209" s="3472"/>
      <c r="B2209" s="845" t="s">
        <v>4285</v>
      </c>
      <c r="C2209" s="1184">
        <f t="shared" ref="C2209:H2209" si="2329">C2208/C54</f>
        <v>0.33459500378501134</v>
      </c>
      <c r="D2209" s="1185">
        <f t="shared" si="2329"/>
        <v>0.76738107684265555</v>
      </c>
      <c r="E2209" s="1186">
        <f t="shared" si="2329"/>
        <v>0.22737146994931209</v>
      </c>
      <c r="F2209" s="1187">
        <f t="shared" si="2329"/>
        <v>-0.42857142857142855</v>
      </c>
      <c r="G2209" s="1188">
        <f t="shared" si="2329"/>
        <v>0.92018469656992086</v>
      </c>
      <c r="H2209" s="1194">
        <f t="shared" si="2329"/>
        <v>0.48731220805453856</v>
      </c>
      <c r="I2209" s="1193">
        <f t="shared" ref="I2209:I2211" si="2330">AVERAGE(C2209:G2209)</f>
        <v>0.36419216371509427</v>
      </c>
      <c r="J2209" s="1717"/>
      <c r="K2209" t="s">
        <v>4286</v>
      </c>
    </row>
    <row r="2210" spans="1:11" customFormat="1" x14ac:dyDescent="0.25">
      <c r="A2210" s="3472"/>
      <c r="B2210" s="845" t="s">
        <v>4289</v>
      </c>
      <c r="C2210" s="1195">
        <v>0.38</v>
      </c>
      <c r="D2210" s="1196">
        <v>0.38</v>
      </c>
      <c r="E2210" s="1197">
        <v>0.38</v>
      </c>
      <c r="F2210" s="1187">
        <v>0.38</v>
      </c>
      <c r="G2210" s="1188">
        <v>0.38</v>
      </c>
      <c r="H2210" s="1190">
        <v>5.38</v>
      </c>
      <c r="I2210" s="1191">
        <f t="shared" si="2330"/>
        <v>0.38</v>
      </c>
      <c r="J2210" s="1720"/>
      <c r="K2210" t="s">
        <v>4290</v>
      </c>
    </row>
    <row r="2211" spans="1:11" customFormat="1" x14ac:dyDescent="0.25">
      <c r="A2211" s="3472"/>
      <c r="B2211" s="845" t="s">
        <v>4291</v>
      </c>
      <c r="C2211" s="1184">
        <f t="shared" ref="C2211:H2211" si="2331">C2208/C2206</f>
        <v>0.6820987654320988</v>
      </c>
      <c r="D2211" s="1185">
        <f t="shared" si="2331"/>
        <v>-0.32045404933420651</v>
      </c>
      <c r="E2211" s="1186">
        <f t="shared" si="2331"/>
        <v>-0.97819314641744548</v>
      </c>
      <c r="F2211" s="1187">
        <f t="shared" si="2331"/>
        <v>1.3051948051948052</v>
      </c>
      <c r="G2211" s="1188">
        <f t="shared" si="2331"/>
        <v>-0.22500000000000001</v>
      </c>
      <c r="H2211" s="1205">
        <f t="shared" si="2331"/>
        <v>-0.38755020080321284</v>
      </c>
      <c r="I2211" s="1191">
        <f t="shared" si="2330"/>
        <v>9.2729274975050416E-2</v>
      </c>
      <c r="J2211" s="1720"/>
      <c r="K2211" t="s">
        <v>4292</v>
      </c>
    </row>
    <row r="2212" spans="1:11" customFormat="1" x14ac:dyDescent="0.25">
      <c r="A2212" s="3472"/>
      <c r="B2212" s="1203" t="s">
        <v>10</v>
      </c>
      <c r="C2212" s="1204">
        <f>'BNP avec amende'!G302</f>
        <v>56953</v>
      </c>
      <c r="D2212" s="1204">
        <f>BPCE!G728</f>
        <v>92704</v>
      </c>
      <c r="E2212" s="1246">
        <f>SG!G163</f>
        <v>51794</v>
      </c>
      <c r="F2212" s="1204">
        <f>CA!G106</f>
        <v>38053</v>
      </c>
      <c r="G2212" s="1204">
        <f>CM!H58</f>
        <v>65830</v>
      </c>
      <c r="H2212" s="1204">
        <f>SUM(C2212:G2212)</f>
        <v>305334</v>
      </c>
      <c r="I2212" s="1204">
        <f>AVERAGE(C2212:G2212)</f>
        <v>61066.8</v>
      </c>
      <c r="J2212" s="1721"/>
      <c r="K2212" s="27" t="s">
        <v>4293</v>
      </c>
    </row>
    <row r="2213" spans="1:11" customFormat="1" x14ac:dyDescent="0.25">
      <c r="A2213" s="3472"/>
      <c r="B2213" s="845" t="s">
        <v>4294</v>
      </c>
      <c r="C2213" s="1299">
        <f t="shared" ref="C2213:H2213" si="2332">C2212/C80</f>
        <v>0.31710494813561019</v>
      </c>
      <c r="D2213" s="1196">
        <f t="shared" si="2332"/>
        <v>0.89830327813254007</v>
      </c>
      <c r="E2213" s="1197">
        <f t="shared" si="2332"/>
        <v>0.38021200375851538</v>
      </c>
      <c r="F2213" s="1300">
        <f t="shared" si="2332"/>
        <v>0.52438436203784089</v>
      </c>
      <c r="G2213" s="1301">
        <f t="shared" si="2332"/>
        <v>0.84150379015454624</v>
      </c>
      <c r="H2213" s="1302">
        <f t="shared" si="2332"/>
        <v>0.53584101701934994</v>
      </c>
      <c r="I2213" s="1303">
        <f t="shared" ref="I2213" si="2333">AVERAGE(C2213:G2213)</f>
        <v>0.59230167644381049</v>
      </c>
      <c r="J2213" s="1727"/>
      <c r="K2213" t="s">
        <v>4295</v>
      </c>
    </row>
    <row r="2214" spans="1:11" customFormat="1" x14ac:dyDescent="0.25">
      <c r="A2214" s="3472"/>
      <c r="B2214" s="1203" t="s">
        <v>14</v>
      </c>
      <c r="C2214" s="1204">
        <f>'BNP avec amende'!J302</f>
        <v>158</v>
      </c>
      <c r="D2214" s="1204">
        <f>BPCE!J728</f>
        <v>420</v>
      </c>
      <c r="E2214" s="1246">
        <f>SG!J163</f>
        <v>308</v>
      </c>
      <c r="F2214" s="1204">
        <f>CA!J106</f>
        <v>622</v>
      </c>
      <c r="G2214" s="1204">
        <f>CM!K58</f>
        <v>354</v>
      </c>
      <c r="H2214" s="1204">
        <f>SUM(C2214:G2214)</f>
        <v>1862</v>
      </c>
      <c r="I2214" s="1221">
        <f>AVERAGE(C2214:G2214)</f>
        <v>372.4</v>
      </c>
      <c r="J2214" s="1722"/>
      <c r="K2214" s="27" t="s">
        <v>4298</v>
      </c>
    </row>
    <row r="2215" spans="1:11" customFormat="1" x14ac:dyDescent="0.25">
      <c r="A2215" s="3472"/>
      <c r="B2215" s="845" t="s">
        <v>4299</v>
      </c>
      <c r="C2215" s="1184">
        <f t="shared" ref="C2215:H2215" si="2334">C2214/C106</f>
        <v>0.19082125603864733</v>
      </c>
      <c r="D2215" s="1185">
        <f t="shared" si="2334"/>
        <v>0.5890603085553997</v>
      </c>
      <c r="E2215" s="1186">
        <f t="shared" si="2334"/>
        <v>0.40314136125654448</v>
      </c>
      <c r="F2215" s="1187">
        <f t="shared" si="2334"/>
        <v>0.65473684210526317</v>
      </c>
      <c r="G2215" s="1188">
        <f t="shared" si="2334"/>
        <v>0.76129032258064511</v>
      </c>
      <c r="H2215" s="1194">
        <f t="shared" si="2334"/>
        <v>0.50053763440860211</v>
      </c>
      <c r="I2215" s="1189">
        <f t="shared" ref="I2215" si="2335">AVERAGE(C2215:G2215)</f>
        <v>0.51981001810729999</v>
      </c>
      <c r="J2215" s="1716"/>
      <c r="K2215" t="s">
        <v>4300</v>
      </c>
    </row>
    <row r="2216" spans="1:11" customFormat="1" x14ac:dyDescent="0.25">
      <c r="A2216" s="3472"/>
      <c r="B2216" s="1203" t="s">
        <v>4307</v>
      </c>
      <c r="C2216" s="1206">
        <f t="shared" ref="C2216:H2216" si="2336">C2204/C2212</f>
        <v>0.23698488227134654</v>
      </c>
      <c r="D2216" s="1206">
        <f t="shared" si="2336"/>
        <v>0.20894459785985503</v>
      </c>
      <c r="E2216" s="1206">
        <f t="shared" si="2336"/>
        <v>0.20419353593080281</v>
      </c>
      <c r="F2216" s="1206">
        <f t="shared" si="2336"/>
        <v>0.19937981236696187</v>
      </c>
      <c r="G2216" s="1206">
        <f t="shared" si="2336"/>
        <v>0.19804040710922072</v>
      </c>
      <c r="H2216" s="1206">
        <f t="shared" si="2336"/>
        <v>0.20982596107868759</v>
      </c>
      <c r="I2216" s="1206">
        <f>AVERAGE(C2216:G2216)</f>
        <v>0.20950864710763742</v>
      </c>
      <c r="J2216" s="1718"/>
      <c r="K2216" s="27" t="s">
        <v>4308</v>
      </c>
    </row>
    <row r="2217" spans="1:11" customFormat="1" x14ac:dyDescent="0.25">
      <c r="A2217" s="3472"/>
      <c r="B2217" s="845" t="s">
        <v>4223</v>
      </c>
      <c r="C2217" s="1207">
        <f t="shared" ref="C2217:H2217" si="2337">C2216/C132</f>
        <v>1.0866828995756908</v>
      </c>
      <c r="D2217" s="1208">
        <f t="shared" si="2337"/>
        <v>0.92715627787501309</v>
      </c>
      <c r="E2217" s="1209">
        <f t="shared" si="2337"/>
        <v>1.1804974001034538</v>
      </c>
      <c r="F2217" s="1210">
        <f t="shared" si="2337"/>
        <v>0.91265973910511089</v>
      </c>
      <c r="G2217" s="1211">
        <f t="shared" si="2337"/>
        <v>1.0052886255108189</v>
      </c>
      <c r="H2217" s="1177">
        <f t="shared" si="2337"/>
        <v>1.0197135127228527</v>
      </c>
      <c r="I2217" s="1198">
        <f>AVERAGE(C2217:G2217)</f>
        <v>1.0224569884340173</v>
      </c>
      <c r="J2217" s="1723"/>
      <c r="K2217" t="s">
        <v>4309</v>
      </c>
    </row>
    <row r="2218" spans="1:11" customFormat="1" hidden="1" x14ac:dyDescent="0.25">
      <c r="A2218" s="3472"/>
      <c r="B2218" s="845" t="s">
        <v>4224</v>
      </c>
      <c r="C2218" s="1207">
        <f t="shared" ref="C2218:H2218" si="2338">C2216/C135</f>
        <v>1.1322580269791067</v>
      </c>
      <c r="D2218" s="1208">
        <f t="shared" si="2338"/>
        <v>0.56415578969364</v>
      </c>
      <c r="E2218" s="1209">
        <f t="shared" si="2338"/>
        <v>1.3315623121312112</v>
      </c>
      <c r="F2218" s="1210">
        <f t="shared" si="2338"/>
        <v>0.83249393225663226</v>
      </c>
      <c r="G2218" s="1211">
        <f t="shared" si="2338"/>
        <v>1.0343315112667344</v>
      </c>
      <c r="H2218" s="1177">
        <f t="shared" si="2338"/>
        <v>1.0436838381071758</v>
      </c>
      <c r="I2218" s="1198">
        <f t="shared" ref="I2218:I2219" si="2339">AVERAGE(C2218:G2218)</f>
        <v>0.97896031446546483</v>
      </c>
      <c r="J2218" s="1723"/>
      <c r="K2218" t="s">
        <v>4310</v>
      </c>
    </row>
    <row r="2219" spans="1:11" customFormat="1" x14ac:dyDescent="0.25">
      <c r="A2219" s="3472"/>
      <c r="B2219" s="845" t="s">
        <v>4758</v>
      </c>
      <c r="C2219" s="1207">
        <f t="shared" ref="C2219:H2219" si="2340">C2216/C150</f>
        <v>0.84403123184987494</v>
      </c>
      <c r="D2219" s="1208">
        <f t="shared" si="2340"/>
        <v>0.6379112951114404</v>
      </c>
      <c r="E2219" s="1209">
        <f t="shared" si="2340"/>
        <v>0.41532776695619017</v>
      </c>
      <c r="F2219" s="1210">
        <f t="shared" si="2340"/>
        <v>0.54094950216997972</v>
      </c>
      <c r="G2219" s="1211">
        <f t="shared" si="2340"/>
        <v>0.74365737522841691</v>
      </c>
      <c r="H2219" s="1177">
        <f t="shared" si="2340"/>
        <v>0.66586424635369634</v>
      </c>
      <c r="I2219" s="1198">
        <f t="shared" si="2339"/>
        <v>0.63637543426318044</v>
      </c>
      <c r="J2219" s="1723"/>
      <c r="K2219" t="s">
        <v>4766</v>
      </c>
    </row>
    <row r="2220" spans="1:11" customFormat="1" x14ac:dyDescent="0.25">
      <c r="A2220" s="3472"/>
      <c r="B2220" s="1203" t="s">
        <v>4313</v>
      </c>
      <c r="C2220" s="1206">
        <f t="shared" ref="C2220:H2220" si="2341">C2206/C2212</f>
        <v>-2.2755605499271327E-2</v>
      </c>
      <c r="D2220" s="1206">
        <f t="shared" si="2341"/>
        <v>4.9415343458750434E-2</v>
      </c>
      <c r="E2220" s="1206">
        <f t="shared" si="2341"/>
        <v>6.1976290690041319E-3</v>
      </c>
      <c r="F2220" s="1206">
        <f t="shared" si="2341"/>
        <v>4.0469870969437362E-3</v>
      </c>
      <c r="G2220" s="1206">
        <f t="shared" si="2341"/>
        <v>9.4181983897918875E-2</v>
      </c>
      <c r="H2220" s="1206">
        <f t="shared" si="2341"/>
        <v>3.2620016113501939E-2</v>
      </c>
      <c r="I2220" s="1206">
        <f>AVERAGE(C2220:G2220)</f>
        <v>2.6217267604669171E-2</v>
      </c>
      <c r="J2220" s="1718"/>
      <c r="K2220" s="27" t="s">
        <v>4314</v>
      </c>
    </row>
    <row r="2221" spans="1:11" s="1" customFormat="1" x14ac:dyDescent="0.25">
      <c r="A2221" s="3472"/>
      <c r="B2221" s="845" t="s">
        <v>4223</v>
      </c>
      <c r="C2221" s="1207">
        <f t="shared" ref="C2221:H2221" si="2342">C2220/C158</f>
        <v>-1.4910525408557564</v>
      </c>
      <c r="D2221" s="1208">
        <f t="shared" si="2342"/>
        <v>0.86069435098727187</v>
      </c>
      <c r="E2221" s="1209">
        <f t="shared" si="2342"/>
        <v>0.19293094659415425</v>
      </c>
      <c r="F2221" s="1210">
        <f t="shared" si="2342"/>
        <v>0.11273616608979505</v>
      </c>
      <c r="G2221" s="1211">
        <f t="shared" si="2342"/>
        <v>1.0752718065309832</v>
      </c>
      <c r="H2221" s="1177">
        <f t="shared" si="2342"/>
        <v>0.82615239885452252</v>
      </c>
      <c r="I2221" s="1198">
        <f t="shared" ref="I2221:I2223" si="2343">AVERAGE(C2221:G2221)</f>
        <v>0.15011614586928959</v>
      </c>
      <c r="J2221" s="1723"/>
      <c r="K2221" t="s">
        <v>4315</v>
      </c>
    </row>
    <row r="2222" spans="1:11" s="1" customFormat="1" hidden="1" x14ac:dyDescent="0.25">
      <c r="A2222" s="3472"/>
      <c r="B2222" s="845" t="s">
        <v>4224</v>
      </c>
      <c r="C2222" s="1207">
        <f t="shared" ref="C2222:H2222" si="2344">C2220/C175</f>
        <v>-0.69134877743017797</v>
      </c>
      <c r="D2222" s="1208">
        <f t="shared" si="2344"/>
        <v>0.38587353392826323</v>
      </c>
      <c r="E2222" s="1209">
        <f t="shared" si="2344"/>
        <v>0.12957063167081331</v>
      </c>
      <c r="F2222" s="1210">
        <f t="shared" si="2344"/>
        <v>5.6988050862470871E-2</v>
      </c>
      <c r="G2222" s="1211">
        <f t="shared" si="2344"/>
        <v>1.7910466539114971</v>
      </c>
      <c r="H2222" s="1177">
        <f t="shared" si="2344"/>
        <v>0.68898622636788598</v>
      </c>
      <c r="I2222" s="1198">
        <f t="shared" si="2343"/>
        <v>0.33442601858857335</v>
      </c>
      <c r="J2222" s="1723"/>
      <c r="K2222" t="s">
        <v>4316</v>
      </c>
    </row>
    <row r="2223" spans="1:11" s="1" customFormat="1" x14ac:dyDescent="0.25">
      <c r="A2223" s="3472"/>
      <c r="B2223" s="845" t="s">
        <v>4758</v>
      </c>
      <c r="C2223" s="1207">
        <f t="shared" ref="C2223:H2223" si="2345">C2220/C176</f>
        <v>1.5224199423862377</v>
      </c>
      <c r="D2223" s="1208">
        <f t="shared" si="2345"/>
        <v>0.5157726473507076</v>
      </c>
      <c r="E2223" s="1209">
        <f t="shared" si="2345"/>
        <v>2.2637459003363246E-2</v>
      </c>
      <c r="F2223" s="1210">
        <f t="shared" si="2345"/>
        <v>2.7849737169267596E-2</v>
      </c>
      <c r="G2223" s="1211">
        <f t="shared" si="2345"/>
        <v>1.0917890607260492</v>
      </c>
      <c r="H2223" s="1177">
        <f t="shared" si="2345"/>
        <v>0.68304914832599972</v>
      </c>
      <c r="I2223" s="1198">
        <f t="shared" si="2343"/>
        <v>0.63609376932712502</v>
      </c>
      <c r="J2223" s="1723"/>
      <c r="K2223" t="s">
        <v>4765</v>
      </c>
    </row>
    <row r="2224" spans="1:11" customFormat="1" x14ac:dyDescent="0.25">
      <c r="A2224" s="3472"/>
      <c r="B2224" s="1203" t="s">
        <v>4318</v>
      </c>
      <c r="C2224" s="1206">
        <f t="shared" ref="C2224:H2224" si="2346">C2206/C2204</f>
        <v>-9.6021338075127805E-2</v>
      </c>
      <c r="D2224" s="1206">
        <f t="shared" si="2346"/>
        <v>0.23649974186886938</v>
      </c>
      <c r="E2224" s="1206">
        <f t="shared" si="2346"/>
        <v>3.0351739788199699E-2</v>
      </c>
      <c r="F2224" s="1206">
        <f t="shared" si="2346"/>
        <v>2.0297877949123501E-2</v>
      </c>
      <c r="G2224" s="1206">
        <f t="shared" si="2346"/>
        <v>0.47556953286799108</v>
      </c>
      <c r="H2224" s="1206">
        <f t="shared" si="2346"/>
        <v>0.15546225045655329</v>
      </c>
      <c r="I2224" s="1206">
        <f>AVERAGE(C2224:G2224)</f>
        <v>0.13333951087981116</v>
      </c>
      <c r="J2224" s="1718"/>
      <c r="K2224" s="27" t="s">
        <v>4319</v>
      </c>
    </row>
    <row r="2225" spans="1:11" customFormat="1" x14ac:dyDescent="0.25">
      <c r="A2225" s="3472"/>
      <c r="B2225" s="1181" t="s">
        <v>4223</v>
      </c>
      <c r="C2225" s="1207">
        <f t="shared" ref="C2225:H2225" si="2347">C2224/C210</f>
        <v>-1.3721137430596884</v>
      </c>
      <c r="D2225" s="1208">
        <f t="shared" si="2347"/>
        <v>0.92831637074165319</v>
      </c>
      <c r="E2225" s="1209">
        <f t="shared" si="2347"/>
        <v>0.16343191147837055</v>
      </c>
      <c r="F2225" s="1210">
        <f t="shared" si="2347"/>
        <v>0.12352485954988671</v>
      </c>
      <c r="G2225" s="1211">
        <f t="shared" si="2347"/>
        <v>1.0696150132849696</v>
      </c>
      <c r="H2225" s="1177">
        <f t="shared" si="2347"/>
        <v>0.81018088761864027</v>
      </c>
      <c r="I2225" s="1198">
        <f t="shared" ref="I2225:I2227" si="2348">AVERAGE(C2225:G2225)</f>
        <v>0.18255488239903833</v>
      </c>
      <c r="J2225" s="1723"/>
      <c r="K2225" t="s">
        <v>4320</v>
      </c>
    </row>
    <row r="2226" spans="1:11" customFormat="1" hidden="1" x14ac:dyDescent="0.25">
      <c r="A2226" s="3472"/>
      <c r="B2226" s="1181" t="s">
        <v>4224</v>
      </c>
      <c r="C2226" s="1207">
        <f t="shared" ref="C2226:H2226" si="2349">C2224/C227</f>
        <v>-0.61059295757409116</v>
      </c>
      <c r="D2226" s="1208">
        <f t="shared" si="2349"/>
        <v>0.68398400047938634</v>
      </c>
      <c r="E2226" s="1209">
        <f t="shared" si="2349"/>
        <v>9.7307223620223288E-2</v>
      </c>
      <c r="F2226" s="1210">
        <f t="shared" si="2349"/>
        <v>6.8454614087088889E-2</v>
      </c>
      <c r="G2226" s="1211">
        <f t="shared" si="2349"/>
        <v>1.7315982684487898</v>
      </c>
      <c r="H2226" s="1177">
        <f t="shared" si="2349"/>
        <v>0.66014841009460368</v>
      </c>
      <c r="I2226" s="1198">
        <f t="shared" si="2348"/>
        <v>0.39415022981227943</v>
      </c>
      <c r="J2226" s="1723"/>
      <c r="K2226" t="s">
        <v>4321</v>
      </c>
    </row>
    <row r="2227" spans="1:11" customFormat="1" x14ac:dyDescent="0.25">
      <c r="A2227" s="3472"/>
      <c r="B2227" s="845" t="s">
        <v>4758</v>
      </c>
      <c r="C2227" s="1207">
        <f t="shared" ref="C2227:H2227" si="2350">C2224/C228</f>
        <v>1.8037483506973182</v>
      </c>
      <c r="D2227" s="1208">
        <f t="shared" si="2350"/>
        <v>0.80853349251419715</v>
      </c>
      <c r="E2227" s="1209">
        <f t="shared" si="2350"/>
        <v>5.4505045904506319E-2</v>
      </c>
      <c r="F2227" s="1210">
        <f t="shared" si="2350"/>
        <v>5.1483062758261887E-2</v>
      </c>
      <c r="G2227" s="1211">
        <f t="shared" si="2350"/>
        <v>1.4681345161011849</v>
      </c>
      <c r="H2227" s="1177">
        <f t="shared" si="2350"/>
        <v>1.0258084167552299</v>
      </c>
      <c r="I2227" s="1198">
        <f t="shared" si="2348"/>
        <v>0.8372808935950935</v>
      </c>
      <c r="J2227" s="1723"/>
      <c r="K2227" t="s">
        <v>4764</v>
      </c>
    </row>
    <row r="2228" spans="1:11" customFormat="1" x14ac:dyDescent="0.25">
      <c r="A2228" s="3472"/>
      <c r="B2228" s="1203" t="s">
        <v>4323</v>
      </c>
      <c r="C2228" s="1206">
        <f t="shared" ref="C2228:H2228" si="2351">C2208/C2204</f>
        <v>-6.5496036156182852E-2</v>
      </c>
      <c r="D2228" s="1206">
        <f t="shared" si="2351"/>
        <v>-7.5787299948373771E-2</v>
      </c>
      <c r="E2228" s="1206">
        <f t="shared" si="2351"/>
        <v>-2.9689863842662631E-2</v>
      </c>
      <c r="F2228" s="1206">
        <f t="shared" si="2351"/>
        <v>2.649268485567418E-2</v>
      </c>
      <c r="G2228" s="1206">
        <f t="shared" si="2351"/>
        <v>-0.107003144895298</v>
      </c>
      <c r="H2228" s="1206">
        <f t="shared" si="2351"/>
        <v>-6.02494263817566E-2</v>
      </c>
      <c r="I2228" s="1206">
        <f>AVERAGE(C2228:G2228)</f>
        <v>-5.0296731997368616E-2</v>
      </c>
      <c r="J2228" s="1718"/>
      <c r="K2228" s="27" t="s">
        <v>4324</v>
      </c>
    </row>
    <row r="2229" spans="1:11" customFormat="1" x14ac:dyDescent="0.25">
      <c r="A2229" s="3472"/>
      <c r="B2229" s="1181" t="s">
        <v>4223</v>
      </c>
      <c r="C2229" s="1207">
        <f t="shared" ref="C2229:H2229" si="2352">C2228/C236</f>
        <v>0.97098741262883048</v>
      </c>
      <c r="D2229" s="1208">
        <f t="shared" si="2352"/>
        <v>0.92137231306812795</v>
      </c>
      <c r="E2229" s="1209">
        <f t="shared" si="2352"/>
        <v>0.50657658343566947</v>
      </c>
      <c r="F2229" s="1210">
        <f t="shared" si="2352"/>
        <v>-0.89549793820256463</v>
      </c>
      <c r="G2229" s="1211">
        <f t="shared" si="2352"/>
        <v>1.0877476688531909</v>
      </c>
      <c r="H2229" s="1177">
        <f t="shared" si="2352"/>
        <v>0.89185276380680778</v>
      </c>
      <c r="I2229" s="1198">
        <f t="shared" ref="I2229:I2231" si="2353">AVERAGE(C2229:G2229)</f>
        <v>0.51823720795665085</v>
      </c>
      <c r="J2229" s="1723"/>
      <c r="K2229" t="s">
        <v>4325</v>
      </c>
    </row>
    <row r="2230" spans="1:11" customFormat="1" hidden="1" x14ac:dyDescent="0.25">
      <c r="A2230" s="3472"/>
      <c r="B2230" s="1181" t="s">
        <v>4224</v>
      </c>
      <c r="C2230" s="1207">
        <f t="shared" ref="C2230:H2230" si="2354">C2228/C253</f>
        <v>0.95639860305197377</v>
      </c>
      <c r="D2230" s="1208">
        <f t="shared" si="2354"/>
        <v>0.66198929190860412</v>
      </c>
      <c r="E2230" s="1209">
        <f t="shared" si="2354"/>
        <v>0.36386357441493877</v>
      </c>
      <c r="F2230" s="1210">
        <f t="shared" si="2354"/>
        <v>-0.32684855674179519</v>
      </c>
      <c r="G2230" s="1211">
        <f t="shared" si="2354"/>
        <v>2.0993840163755157</v>
      </c>
      <c r="H2230" s="1177">
        <f t="shared" si="2354"/>
        <v>0.79061911136723095</v>
      </c>
      <c r="I2230" s="1198">
        <f t="shared" si="2353"/>
        <v>0.75095738580184745</v>
      </c>
      <c r="J2230" s="1723"/>
      <c r="K2230" t="s">
        <v>4326</v>
      </c>
    </row>
    <row r="2231" spans="1:11" customFormat="1" x14ac:dyDescent="0.25">
      <c r="A2231" s="3472"/>
      <c r="B2231" s="845" t="s">
        <v>4758</v>
      </c>
      <c r="C2231" s="1207">
        <f t="shared" ref="C2231:H2231" si="2355">C2228/C254</f>
        <v>1.109662053938228</v>
      </c>
      <c r="D2231" s="1208">
        <f t="shared" si="2355"/>
        <v>1.8024196987721937</v>
      </c>
      <c r="E2231" s="1209">
        <f t="shared" si="2355"/>
        <v>0.39306080853925029</v>
      </c>
      <c r="F2231" s="1210">
        <f t="shared" si="2355"/>
        <v>-0.41319292695954996</v>
      </c>
      <c r="G2231" s="1211">
        <f t="shared" si="2355"/>
        <v>2.4308919583906161</v>
      </c>
      <c r="H2231" s="1177">
        <f t="shared" si="2355"/>
        <v>0.98882088873816287</v>
      </c>
      <c r="I2231" s="1198">
        <f t="shared" si="2353"/>
        <v>1.0645683185361476</v>
      </c>
      <c r="J2231" s="1723"/>
      <c r="K2231" t="s">
        <v>4763</v>
      </c>
    </row>
    <row r="2232" spans="1:11" customFormat="1" x14ac:dyDescent="0.25">
      <c r="A2232" s="3472"/>
      <c r="B2232" s="1203" t="s">
        <v>4328</v>
      </c>
      <c r="C2232" s="1212">
        <f t="shared" ref="C2232:H2232" si="2356">C2212/C2214</f>
        <v>360.46202531645571</v>
      </c>
      <c r="D2232" s="1212">
        <f t="shared" si="2356"/>
        <v>220.72380952380954</v>
      </c>
      <c r="E2232" s="1212">
        <f t="shared" si="2356"/>
        <v>168.16233766233765</v>
      </c>
      <c r="F2232" s="1212">
        <f t="shared" si="2356"/>
        <v>61.178456591639872</v>
      </c>
      <c r="G2232" s="1212">
        <f t="shared" si="2356"/>
        <v>185.96045197740114</v>
      </c>
      <c r="H2232" s="1212">
        <f t="shared" si="2356"/>
        <v>163.98174006444683</v>
      </c>
      <c r="I2232" s="1212">
        <f>AVERAGE(C2232:G2232)</f>
        <v>199.29741621432876</v>
      </c>
      <c r="J2232" s="1724"/>
      <c r="K2232" s="27" t="s">
        <v>4329</v>
      </c>
    </row>
    <row r="2233" spans="1:11" customFormat="1" x14ac:dyDescent="0.25">
      <c r="A2233" s="3472"/>
      <c r="B2233" s="1181" t="s">
        <v>4223</v>
      </c>
      <c r="C2233" s="1207">
        <f t="shared" ref="C2233:H2233" si="2357">C2232/C262</f>
        <v>1.6617904876980081</v>
      </c>
      <c r="D2233" s="1208">
        <f t="shared" si="2357"/>
        <v>1.5249767554964313</v>
      </c>
      <c r="E2233" s="1209">
        <f t="shared" si="2357"/>
        <v>0.94312328205034324</v>
      </c>
      <c r="F2233" s="1210">
        <f t="shared" si="2357"/>
        <v>0.80090859153689531</v>
      </c>
      <c r="G2233" s="1211">
        <f t="shared" si="2357"/>
        <v>1.1053651480843616</v>
      </c>
      <c r="H2233" s="1177">
        <f t="shared" si="2357"/>
        <v>1.0705309255166389</v>
      </c>
      <c r="I2233" s="1198">
        <f t="shared" ref="I2233:I2235" si="2358">AVERAGE(C2233:G2233)</f>
        <v>1.2072328529732079</v>
      </c>
      <c r="J2233" s="1723"/>
      <c r="K2233" t="s">
        <v>4330</v>
      </c>
    </row>
    <row r="2234" spans="1:11" customFormat="1" hidden="1" x14ac:dyDescent="0.25">
      <c r="A2234" s="3472"/>
      <c r="B2234" s="1181" t="s">
        <v>4224</v>
      </c>
      <c r="C2234" s="1207">
        <f t="shared" ref="C2234:H2234" si="2359">C2232/C279</f>
        <v>1.9690954501591955</v>
      </c>
      <c r="D2234" s="1208">
        <f t="shared" si="2359"/>
        <v>6.16217972277048</v>
      </c>
      <c r="E2234" s="1209">
        <f t="shared" si="2359"/>
        <v>0.90665445963352564</v>
      </c>
      <c r="F2234" s="1210">
        <f t="shared" si="2359"/>
        <v>0.58140272822790406</v>
      </c>
      <c r="G2234" s="1211">
        <f t="shared" si="2359"/>
        <v>1.6647802378814038</v>
      </c>
      <c r="H2234" s="1177">
        <f t="shared" si="2359"/>
        <v>1.1520659740102406</v>
      </c>
      <c r="I2234" s="1198">
        <f t="shared" si="2358"/>
        <v>2.2568225197345018</v>
      </c>
      <c r="J2234" s="1723"/>
      <c r="K2234" t="s">
        <v>4331</v>
      </c>
    </row>
    <row r="2235" spans="1:11" customFormat="1" x14ac:dyDescent="0.25">
      <c r="A2235" s="3472"/>
      <c r="B2235" s="845" t="s">
        <v>4758</v>
      </c>
      <c r="C2235" s="1207">
        <f t="shared" ref="C2235:H2235" si="2360">C2232/C280</f>
        <v>2.5474348078901463</v>
      </c>
      <c r="D2235" s="1208">
        <f t="shared" si="2360"/>
        <v>10.705765611633876</v>
      </c>
      <c r="E2235" s="1209">
        <f t="shared" si="2360"/>
        <v>4.7183985809940001</v>
      </c>
      <c r="F2235" s="1210">
        <f t="shared" si="2360"/>
        <v>2.0164541040776824</v>
      </c>
      <c r="G2235" s="1211">
        <f t="shared" si="2360"/>
        <v>3.6331317639107525</v>
      </c>
      <c r="H2235" s="1177">
        <f t="shared" si="2360"/>
        <v>2.446292482342916</v>
      </c>
      <c r="I2235" s="1198">
        <f t="shared" si="2358"/>
        <v>4.7242369737012915</v>
      </c>
      <c r="J2235" s="1723"/>
      <c r="K2235" t="s">
        <v>4769</v>
      </c>
    </row>
    <row r="2236" spans="1:11" customFormat="1" x14ac:dyDescent="0.25">
      <c r="A2236" s="3472"/>
      <c r="B2236" s="1203" t="s">
        <v>4333</v>
      </c>
      <c r="C2236" s="1213">
        <f t="shared" ref="C2236:H2236" si="2361">C2204/C2214</f>
        <v>85.424050632911388</v>
      </c>
      <c r="D2236" s="1213">
        <f t="shared" si="2361"/>
        <v>46.11904761904762</v>
      </c>
      <c r="E2236" s="1213">
        <f t="shared" si="2361"/>
        <v>34.337662337662337</v>
      </c>
      <c r="F2236" s="1213">
        <f t="shared" si="2361"/>
        <v>12.19774919614148</v>
      </c>
      <c r="G2236" s="1213">
        <f t="shared" si="2361"/>
        <v>36.827683615819211</v>
      </c>
      <c r="H2236" s="1213">
        <f t="shared" si="2361"/>
        <v>34.40762620837809</v>
      </c>
      <c r="I2236" s="1213">
        <f>AVERAGE(C2236:G2236)</f>
        <v>42.981238680316402</v>
      </c>
      <c r="J2236" s="1725"/>
      <c r="K2236" s="27" t="s">
        <v>4334</v>
      </c>
    </row>
    <row r="2237" spans="1:11" customFormat="1" x14ac:dyDescent="0.25">
      <c r="A2237" s="3472"/>
      <c r="B2237" s="1181" t="s">
        <v>4223</v>
      </c>
      <c r="C2237" s="1207">
        <f t="shared" ref="C2237:H2237" si="2362">C2236/C288</f>
        <v>1.8058393056589725</v>
      </c>
      <c r="D2237" s="1208">
        <f t="shared" si="2362"/>
        <v>1.4138917724719848</v>
      </c>
      <c r="E2237" s="1209">
        <f t="shared" si="2362"/>
        <v>1.1133545824374667</v>
      </c>
      <c r="F2237" s="1210">
        <f t="shared" si="2362"/>
        <v>0.73095702619910463</v>
      </c>
      <c r="G2237" s="1211">
        <f t="shared" si="2362"/>
        <v>1.1112110104052906</v>
      </c>
      <c r="H2237" s="1177">
        <f t="shared" si="2362"/>
        <v>1.0916348505370186</v>
      </c>
      <c r="I2237" s="1198">
        <f t="shared" ref="I2237:I2247" si="2363">AVERAGE(C2237:G2237)</f>
        <v>1.2350507394345638</v>
      </c>
      <c r="J2237" s="1723"/>
      <c r="K2237" t="s">
        <v>4335</v>
      </c>
    </row>
    <row r="2238" spans="1:11" customFormat="1" hidden="1" x14ac:dyDescent="0.25">
      <c r="A2238" s="3472"/>
      <c r="B2238" s="1181" t="s">
        <v>4224</v>
      </c>
      <c r="C2238" s="1207">
        <f t="shared" ref="C2238:H2238" si="2364">C2236/C305</f>
        <v>2.229524129330787</v>
      </c>
      <c r="D2238" s="1208">
        <f t="shared" si="2364"/>
        <v>3.4764293677337155</v>
      </c>
      <c r="E2238" s="1209">
        <f t="shared" si="2364"/>
        <v>1.2072669085736913</v>
      </c>
      <c r="F2238" s="1210">
        <f t="shared" si="2364"/>
        <v>0.48401424344718186</v>
      </c>
      <c r="G2238" s="1211">
        <f t="shared" si="2364"/>
        <v>1.7219346593748661</v>
      </c>
      <c r="H2238" s="1177">
        <f t="shared" si="2364"/>
        <v>1.2023926375076899</v>
      </c>
      <c r="I2238" s="1198">
        <f t="shared" si="2363"/>
        <v>1.8238338616920484</v>
      </c>
      <c r="J2238" s="1723"/>
      <c r="K2238" t="s">
        <v>4336</v>
      </c>
    </row>
    <row r="2239" spans="1:11" customFormat="1" x14ac:dyDescent="0.25">
      <c r="A2239" s="3472"/>
      <c r="B2239" s="845" t="s">
        <v>4758</v>
      </c>
      <c r="C2239" s="1207">
        <f t="shared" ref="C2239:H2239" si="2365">C2236/C306</f>
        <v>2.1501145389607701</v>
      </c>
      <c r="D2239" s="1208">
        <f t="shared" si="2365"/>
        <v>6.8293288064768873</v>
      </c>
      <c r="E2239" s="1209">
        <f t="shared" si="2365"/>
        <v>1.9596819462534945</v>
      </c>
      <c r="F2239" s="1210">
        <f t="shared" si="2365"/>
        <v>1.0907998437494348</v>
      </c>
      <c r="G2239" s="1211">
        <f t="shared" si="2365"/>
        <v>2.7018052314088585</v>
      </c>
      <c r="H2239" s="1177">
        <f t="shared" si="2365"/>
        <v>1.6288987001159789</v>
      </c>
      <c r="I2239" s="1198">
        <f t="shared" si="2363"/>
        <v>2.946346073369889</v>
      </c>
      <c r="J2239" s="1723"/>
      <c r="K2239" t="s">
        <v>4768</v>
      </c>
    </row>
    <row r="2240" spans="1:11" s="325" customFormat="1" x14ac:dyDescent="0.25">
      <c r="A2240" s="3472"/>
      <c r="B2240" s="1203" t="s">
        <v>4338</v>
      </c>
      <c r="C2240" s="1206">
        <f t="shared" ref="C2240:H2240" si="2366">C2206/C2214</f>
        <v>-8.2025316455696196</v>
      </c>
      <c r="D2240" s="1206">
        <f t="shared" si="2366"/>
        <v>10.907142857142857</v>
      </c>
      <c r="E2240" s="1206">
        <f t="shared" si="2366"/>
        <v>1.0422077922077921</v>
      </c>
      <c r="F2240" s="1206">
        <f t="shared" si="2366"/>
        <v>0.24758842443729903</v>
      </c>
      <c r="G2240" s="1206">
        <f t="shared" si="2366"/>
        <v>17.514124293785311</v>
      </c>
      <c r="H2240" s="1206">
        <f t="shared" si="2366"/>
        <v>5.3490870032223414</v>
      </c>
      <c r="I2240" s="1206">
        <f t="shared" si="2363"/>
        <v>4.3017063444007277</v>
      </c>
      <c r="J2240" s="1718"/>
      <c r="K2240" s="1220" t="s">
        <v>4339</v>
      </c>
    </row>
    <row r="2241" spans="1:11" s="325" customFormat="1" x14ac:dyDescent="0.25">
      <c r="A2241" s="3472"/>
      <c r="B2241" s="1182" t="s">
        <v>4223</v>
      </c>
      <c r="C2241" s="1207">
        <f t="shared" ref="C2241:H2241" si="2367">C2240/C314</f>
        <v>-2.4778169290520413</v>
      </c>
      <c r="D2241" s="1208">
        <f t="shared" si="2367"/>
        <v>1.3125388788426764</v>
      </c>
      <c r="E2241" s="1209">
        <f t="shared" si="2367"/>
        <v>0.18195766756095821</v>
      </c>
      <c r="F2241" s="1210">
        <f t="shared" si="2367"/>
        <v>9.0291363998247248E-2</v>
      </c>
      <c r="G2241" s="1214">
        <f t="shared" si="2367"/>
        <v>1.1885679796570592</v>
      </c>
      <c r="H2241" s="1199">
        <f t="shared" si="2367"/>
        <v>0.88442169216352329</v>
      </c>
      <c r="I2241" s="1198">
        <f t="shared" si="2363"/>
        <v>5.910779220137994E-2</v>
      </c>
      <c r="J2241" s="1723"/>
      <c r="K2241" s="325" t="s">
        <v>4340</v>
      </c>
    </row>
    <row r="2242" spans="1:11" hidden="1" x14ac:dyDescent="0.25">
      <c r="A2242" s="3472"/>
      <c r="B2242" s="1182" t="s">
        <v>4224</v>
      </c>
      <c r="C2242" s="1207">
        <f t="shared" ref="C2242:H2242" si="2368">C2240/C331</f>
        <v>-1.3613317321108855</v>
      </c>
      <c r="D2242" s="1208">
        <f t="shared" si="2368"/>
        <v>2.3778220663265306</v>
      </c>
      <c r="E2242" s="1209">
        <f t="shared" si="2368"/>
        <v>0.11747579104187583</v>
      </c>
      <c r="F2242" s="1210">
        <f t="shared" si="2368"/>
        <v>3.3133008247831122E-2</v>
      </c>
      <c r="G2242" s="1214">
        <f t="shared" si="2368"/>
        <v>2.9816990745554746</v>
      </c>
      <c r="H2242" s="1200">
        <f t="shared" si="2368"/>
        <v>0.79375758796015861</v>
      </c>
      <c r="I2242" s="1198">
        <f t="shared" si="2363"/>
        <v>0.82975964161216531</v>
      </c>
      <c r="J2242" s="1723"/>
      <c r="K2242" s="325" t="s">
        <v>4341</v>
      </c>
    </row>
    <row r="2243" spans="1:11" x14ac:dyDescent="0.25">
      <c r="A2243" s="3472"/>
      <c r="B2243" s="845" t="s">
        <v>4758</v>
      </c>
      <c r="C2243" s="1207">
        <f t="shared" ref="C2243:H2243" si="2369">C2240/C332</f>
        <v>3.8782655534608126</v>
      </c>
      <c r="D2243" s="1208">
        <f t="shared" si="2369"/>
        <v>5.5217410714285711</v>
      </c>
      <c r="E2243" s="1209">
        <f t="shared" si="2369"/>
        <v>0.10681255443877899</v>
      </c>
      <c r="F2243" s="1210">
        <f t="shared" si="2369"/>
        <v>5.615771681245442E-2</v>
      </c>
      <c r="G2243" s="1214">
        <f t="shared" si="2369"/>
        <v>3.9666135160140947</v>
      </c>
      <c r="H2243" s="1199">
        <f t="shared" si="2369"/>
        <v>1.6709379966206241</v>
      </c>
      <c r="I2243" s="1198">
        <f t="shared" si="2363"/>
        <v>2.7059180824309421</v>
      </c>
      <c r="J2243" s="1723"/>
      <c r="K2243" s="325" t="s">
        <v>4767</v>
      </c>
    </row>
    <row r="2244" spans="1:11" x14ac:dyDescent="0.25">
      <c r="A2244" s="3472"/>
      <c r="B2244" s="1203" t="s">
        <v>4343</v>
      </c>
      <c r="C2244" s="1206">
        <f t="shared" ref="C2244:H2244" si="2370">C2208/C2212</f>
        <v>-1.5521570417712851E-2</v>
      </c>
      <c r="D2244" s="1206">
        <f t="shared" si="2370"/>
        <v>-1.5835346910597171E-2</v>
      </c>
      <c r="E2244" s="1206">
        <f t="shared" si="2370"/>
        <v>-6.0624782793373749E-3</v>
      </c>
      <c r="F2244" s="1206">
        <f t="shared" si="2370"/>
        <v>5.2821065356213701E-3</v>
      </c>
      <c r="G2244" s="1206">
        <f t="shared" si="2370"/>
        <v>-2.1190946377031748E-2</v>
      </c>
      <c r="H2244" s="1206">
        <f t="shared" si="2370"/>
        <v>-1.2641893794991714E-2</v>
      </c>
      <c r="I2244" s="1206">
        <f t="shared" si="2363"/>
        <v>-1.0665647089811556E-2</v>
      </c>
      <c r="J2244" s="1718"/>
      <c r="K2244" s="1220" t="s">
        <v>4344</v>
      </c>
    </row>
    <row r="2245" spans="1:11" x14ac:dyDescent="0.25">
      <c r="A2245" s="3472"/>
      <c r="B2245" s="1182" t="s">
        <v>4223</v>
      </c>
      <c r="C2245" s="1207">
        <f t="shared" ref="C2245:H2245" si="2371">C2244/C340</f>
        <v>1.055155417006995</v>
      </c>
      <c r="D2245" s="1208">
        <f t="shared" si="2371"/>
        <v>0.8542561243213368</v>
      </c>
      <c r="E2245" s="1209">
        <f t="shared" si="2371"/>
        <v>0.59801233969909817</v>
      </c>
      <c r="F2245" s="1210">
        <f t="shared" si="2371"/>
        <v>-0.81728491464911723</v>
      </c>
      <c r="G2245" s="1214">
        <f t="shared" si="2371"/>
        <v>1.0935003589240215</v>
      </c>
      <c r="H2245" s="1199">
        <f t="shared" si="2371"/>
        <v>0.90943431461302471</v>
      </c>
      <c r="I2245" s="1198">
        <f t="shared" si="2363"/>
        <v>0.5567278650604669</v>
      </c>
      <c r="J2245" s="1723"/>
      <c r="K2245" s="325" t="s">
        <v>4345</v>
      </c>
    </row>
    <row r="2246" spans="1:11" hidden="1" x14ac:dyDescent="0.25">
      <c r="A2246" s="3472"/>
      <c r="B2246" s="1182" t="s">
        <v>4224</v>
      </c>
      <c r="C2246" s="1207">
        <f t="shared" ref="C2246:H2246" si="2372">C2244/C357</f>
        <v>1.082889995297202</v>
      </c>
      <c r="D2246" s="1208">
        <f t="shared" si="2372"/>
        <v>0.37346509174543219</v>
      </c>
      <c r="E2246" s="1209">
        <f t="shared" si="2372"/>
        <v>0.48450702244828298</v>
      </c>
      <c r="F2246" s="1210">
        <f t="shared" si="2372"/>
        <v>-0.27209944025438204</v>
      </c>
      <c r="G2246" s="1214">
        <f t="shared" si="2372"/>
        <v>2.1714590423869145</v>
      </c>
      <c r="H2246" s="1199">
        <f t="shared" si="2372"/>
        <v>0.8251563886326363</v>
      </c>
      <c r="I2246" s="1198">
        <f t="shared" si="2363"/>
        <v>0.76804434232468988</v>
      </c>
      <c r="J2246" s="1723"/>
      <c r="K2246" s="325" t="s">
        <v>4346</v>
      </c>
    </row>
    <row r="2247" spans="1:11" ht="15.75" thickBot="1" x14ac:dyDescent="0.3">
      <c r="A2247" s="3473"/>
      <c r="B2247" s="845" t="s">
        <v>4758</v>
      </c>
      <c r="C2247" s="1215">
        <f t="shared" ref="C2247:H2247" si="2373">C2244/C358</f>
        <v>0.93658943032254505</v>
      </c>
      <c r="D2247" s="1216">
        <f t="shared" si="2373"/>
        <v>1.1497838843781425</v>
      </c>
      <c r="E2247" s="1217">
        <f t="shared" si="2373"/>
        <v>0.16324906788860141</v>
      </c>
      <c r="F2247" s="1218">
        <f t="shared" si="2373"/>
        <v>-0.22351650813892535</v>
      </c>
      <c r="G2247" s="1219">
        <f t="shared" si="2373"/>
        <v>1.8077507332406313</v>
      </c>
      <c r="H2247" s="1201">
        <f t="shared" si="2373"/>
        <v>0.658420475858429</v>
      </c>
      <c r="I2247" s="1202">
        <f t="shared" si="2363"/>
        <v>0.76677132153819905</v>
      </c>
      <c r="J2247" s="1723"/>
      <c r="K2247" s="325" t="s">
        <v>4759</v>
      </c>
    </row>
    <row r="2248" spans="1:11" customFormat="1" x14ac:dyDescent="0.25">
      <c r="A2248" s="3471" t="s">
        <v>34</v>
      </c>
      <c r="B2248" s="844" t="s">
        <v>935</v>
      </c>
      <c r="C2248" s="826">
        <f>'BNP avec amende'!B18</f>
        <v>1114</v>
      </c>
      <c r="D2248" s="826">
        <f>BPCE!B12</f>
        <v>189</v>
      </c>
      <c r="E2248" s="1245">
        <f>SG!B13</f>
        <v>744</v>
      </c>
      <c r="F2248" s="826">
        <f>CA!B11</f>
        <v>299</v>
      </c>
      <c r="G2248" s="826">
        <f>CM!B9</f>
        <v>937</v>
      </c>
      <c r="H2248" s="826">
        <f>SUM(C2248:G2248)</f>
        <v>3283</v>
      </c>
      <c r="I2248" s="1222">
        <f>AVERAGE(C2248:G2248)</f>
        <v>656.6</v>
      </c>
      <c r="J2248" s="1715"/>
      <c r="K2248" s="27" t="s">
        <v>4264</v>
      </c>
    </row>
    <row r="2249" spans="1:11" customFormat="1" x14ac:dyDescent="0.25">
      <c r="A2249" s="3472"/>
      <c r="B2249" s="845" t="s">
        <v>4265</v>
      </c>
      <c r="C2249" s="1184">
        <f>C2248/C2</f>
        <v>2.8441584967320261E-2</v>
      </c>
      <c r="D2249" s="1185">
        <f t="shared" ref="D2249:H2249" si="2374">D2248/D2</f>
        <v>8.1265855441372496E-3</v>
      </c>
      <c r="E2249" s="1186">
        <f t="shared" si="2374"/>
        <v>3.1574926792004417E-2</v>
      </c>
      <c r="F2249" s="1187">
        <f t="shared" si="2374"/>
        <v>1.8860783447927836E-2</v>
      </c>
      <c r="G2249" s="1188">
        <f t="shared" si="2374"/>
        <v>6.0800726753617543E-2</v>
      </c>
      <c r="H2249" s="1194">
        <f t="shared" si="2374"/>
        <v>2.7999522396206462E-2</v>
      </c>
      <c r="I2249" s="1189">
        <f t="shared" ref="I2249:I2250" si="2375">AVERAGE(C2249:G2249)</f>
        <v>2.9560921501001463E-2</v>
      </c>
      <c r="J2249" s="1716"/>
      <c r="K2249" t="s">
        <v>4266</v>
      </c>
    </row>
    <row r="2250" spans="1:11" customFormat="1" x14ac:dyDescent="0.25">
      <c r="A2250" s="3472"/>
      <c r="B2250" s="845" t="s">
        <v>4267</v>
      </c>
      <c r="C2250" s="1184">
        <f>C2248/C19</f>
        <v>4.3395270928284838E-2</v>
      </c>
      <c r="D2250" s="1185">
        <f t="shared" ref="D2250:G2250" si="2376">D2248/D19</f>
        <v>4.8623617185490096E-2</v>
      </c>
      <c r="E2250" s="1186">
        <f t="shared" si="2376"/>
        <v>5.7871810827629121E-2</v>
      </c>
      <c r="F2250" s="1187">
        <f t="shared" si="2376"/>
        <v>3.6172271957415923E-2</v>
      </c>
      <c r="G2250" s="1188">
        <f t="shared" si="2376"/>
        <v>0.39469250210614998</v>
      </c>
      <c r="H2250" s="1194">
        <f t="shared" ref="H2250" si="2377">H2248/H19</f>
        <v>6.1880348324348779E-2</v>
      </c>
      <c r="I2250" s="1189">
        <f t="shared" si="2375"/>
        <v>0.116151094600994</v>
      </c>
      <c r="J2250" s="1716"/>
      <c r="K2250" t="s">
        <v>4268</v>
      </c>
    </row>
    <row r="2251" spans="1:11" customFormat="1" x14ac:dyDescent="0.25">
      <c r="A2251" s="3472"/>
      <c r="B2251" s="1203" t="s">
        <v>4273</v>
      </c>
      <c r="C2251" s="1204">
        <f>'BNP avec amende'!C18</f>
        <v>297</v>
      </c>
      <c r="D2251" s="1204">
        <f>BPCE!C12</f>
        <v>44</v>
      </c>
      <c r="E2251" s="1246">
        <f>SG!C13</f>
        <v>191</v>
      </c>
      <c r="F2251" s="1204">
        <f>CA!C11</f>
        <v>71</v>
      </c>
      <c r="G2251" s="1204">
        <f>CM!C9</f>
        <v>30</v>
      </c>
      <c r="H2251" s="1204">
        <f>SUM(C2251:G2251)</f>
        <v>633</v>
      </c>
      <c r="I2251" s="1206">
        <f>AVERAGE(C2251:G2251)</f>
        <v>126.6</v>
      </c>
      <c r="J2251" s="1718"/>
      <c r="K2251" s="27" t="s">
        <v>4274</v>
      </c>
    </row>
    <row r="2252" spans="1:11" customFormat="1" x14ac:dyDescent="0.25">
      <c r="A2252" s="3472"/>
      <c r="B2252" s="845" t="s">
        <v>4275</v>
      </c>
      <c r="C2252" s="1184">
        <f>C2251/C28</f>
        <v>0.10835461510397665</v>
      </c>
      <c r="D2252" s="1185">
        <f t="shared" ref="D2252:H2252" si="2378">D2251/D28</f>
        <v>7.4261603375527429E-3</v>
      </c>
      <c r="E2252" s="1186">
        <f t="shared" si="2378"/>
        <v>4.3647166361974403E-2</v>
      </c>
      <c r="F2252" s="1187">
        <f t="shared" si="2378"/>
        <v>2.72552783109405E-2</v>
      </c>
      <c r="G2252" s="1188">
        <f t="shared" si="2378"/>
        <v>4.3782837127845885E-3</v>
      </c>
      <c r="H2252" s="1192">
        <f t="shared" si="2378"/>
        <v>2.813458375927819E-2</v>
      </c>
      <c r="I2252" s="1193">
        <f t="shared" ref="I2252:I2253" si="2379">AVERAGE(C2252:G2252)</f>
        <v>3.8212300765445774E-2</v>
      </c>
      <c r="J2252" s="1717"/>
      <c r="K2252" t="s">
        <v>4276</v>
      </c>
    </row>
    <row r="2253" spans="1:11" customFormat="1" x14ac:dyDescent="0.25">
      <c r="A2253" s="3472"/>
      <c r="B2253" s="845" t="s">
        <v>4277</v>
      </c>
      <c r="C2253" s="1184">
        <f>C2251/C45</f>
        <v>7.3569482288828342E-2</v>
      </c>
      <c r="D2253" s="1185">
        <f t="shared" ref="D2253:G2253" si="2380">D2251/D45</f>
        <v>3.273809523809524E-2</v>
      </c>
      <c r="E2253" s="1186">
        <f t="shared" si="2380"/>
        <v>4.7630922693266832E-2</v>
      </c>
      <c r="F2253" s="1187">
        <f t="shared" si="2380"/>
        <v>2.8967768257853937E-2</v>
      </c>
      <c r="G2253" s="1188">
        <f t="shared" si="2380"/>
        <v>4.6012269938650305E-2</v>
      </c>
      <c r="H2253" s="1192">
        <f t="shared" ref="H2253" si="2381">H2251/H45</f>
        <v>5.0664318873059069E-2</v>
      </c>
      <c r="I2253" s="1193">
        <f t="shared" si="2379"/>
        <v>4.5783707683338927E-2</v>
      </c>
      <c r="J2253" s="1717"/>
      <c r="K2253" t="s">
        <v>4278</v>
      </c>
    </row>
    <row r="2254" spans="1:11" customFormat="1" x14ac:dyDescent="0.25">
      <c r="A2254" s="3472"/>
      <c r="B2254" s="1203" t="s">
        <v>4283</v>
      </c>
      <c r="C2254" s="1204">
        <f>'BNP avec amende'!F18</f>
        <v>-110</v>
      </c>
      <c r="D2254" s="1204">
        <f>BPCE!F12</f>
        <v>-12</v>
      </c>
      <c r="E2254" s="1246">
        <f>SG!F13</f>
        <v>-37</v>
      </c>
      <c r="F2254" s="1204">
        <f>CA!F11</f>
        <v>-20</v>
      </c>
      <c r="G2254" s="1204">
        <f>CM!G9</f>
        <v>2</v>
      </c>
      <c r="H2254" s="1204">
        <f>SUM(C2254:G2254)</f>
        <v>-177</v>
      </c>
      <c r="I2254" s="1206">
        <f>AVERAGE(C2254:G2254)</f>
        <v>-35.4</v>
      </c>
      <c r="J2254" s="1719"/>
      <c r="K2254" s="1178" t="s">
        <v>4284</v>
      </c>
    </row>
    <row r="2255" spans="1:11" customFormat="1" x14ac:dyDescent="0.25">
      <c r="A2255" s="3472"/>
      <c r="B2255" s="845" t="s">
        <v>4285</v>
      </c>
      <c r="C2255" s="1184">
        <f>C2254/C54</f>
        <v>4.1635124905374715E-2</v>
      </c>
      <c r="D2255" s="1185">
        <f t="shared" ref="D2255:H2255" si="2382">D2254/D54</f>
        <v>6.2728698379508627E-3</v>
      </c>
      <c r="E2255" s="1186">
        <f t="shared" si="2382"/>
        <v>2.6792179580014484E-2</v>
      </c>
      <c r="F2255" s="1187">
        <f t="shared" si="2382"/>
        <v>4.2643923240938165E-2</v>
      </c>
      <c r="G2255" s="1188">
        <f t="shared" si="2382"/>
        <v>-1.3192612137203166E-3</v>
      </c>
      <c r="H2255" s="1194">
        <f t="shared" si="2382"/>
        <v>2.2345663426335059E-2</v>
      </c>
      <c r="I2255" s="1193">
        <f t="shared" ref="I2255:I2258" si="2383">AVERAGE(C2255:G2255)</f>
        <v>2.3204967270111579E-2</v>
      </c>
      <c r="J2255" s="1717"/>
      <c r="K2255" t="s">
        <v>4286</v>
      </c>
    </row>
    <row r="2256" spans="1:11" customFormat="1" x14ac:dyDescent="0.25">
      <c r="A2256" s="3472"/>
      <c r="B2256" s="845" t="s">
        <v>4287</v>
      </c>
      <c r="C2256" s="1184">
        <f>C2254/C71</f>
        <v>6.2571103526734922E-2</v>
      </c>
      <c r="D2256" s="1185">
        <f t="shared" ref="D2256:G2256" si="2384">D2254/D71</f>
        <v>2.6966292134831461E-2</v>
      </c>
      <c r="E2256" s="1186">
        <f t="shared" si="2384"/>
        <v>3.5271687321258342E-2</v>
      </c>
      <c r="F2256" s="1187">
        <f t="shared" si="2384"/>
        <v>2.9850746268656716E-2</v>
      </c>
      <c r="G2256" s="1188">
        <f t="shared" si="2384"/>
        <v>-1.6528925619834711E-2</v>
      </c>
      <c r="H2256" s="1194">
        <f t="shared" ref="H2256" si="2385">H2254/H71</f>
        <v>4.377937175364828E-2</v>
      </c>
      <c r="I2256" s="1193">
        <f t="shared" si="2383"/>
        <v>2.7626180726329348E-2</v>
      </c>
      <c r="J2256" s="1717"/>
      <c r="K2256" t="s">
        <v>4288</v>
      </c>
    </row>
    <row r="2257" spans="1:11" customFormat="1" x14ac:dyDescent="0.25">
      <c r="A2257" s="3472"/>
      <c r="B2257" s="845" t="s">
        <v>4289</v>
      </c>
      <c r="C2257" s="1195">
        <v>0.33</v>
      </c>
      <c r="D2257" s="1196">
        <v>0.33</v>
      </c>
      <c r="E2257" s="1197">
        <v>0.33</v>
      </c>
      <c r="F2257" s="1187">
        <v>0.33</v>
      </c>
      <c r="G2257" s="1188">
        <v>0.33</v>
      </c>
      <c r="H2257" s="1190">
        <v>1.33</v>
      </c>
      <c r="I2257" s="1191">
        <f t="shared" si="2383"/>
        <v>0.33</v>
      </c>
      <c r="J2257" s="1720"/>
      <c r="K2257" t="s">
        <v>4290</v>
      </c>
    </row>
    <row r="2258" spans="1:11" customFormat="1" x14ac:dyDescent="0.25">
      <c r="A2258" s="3472"/>
      <c r="B2258" s="845" t="s">
        <v>4291</v>
      </c>
      <c r="C2258" s="1184">
        <f>C2254/C2251</f>
        <v>-0.37037037037037035</v>
      </c>
      <c r="D2258" s="1185">
        <f t="shared" ref="D2258:G2258" si="2386">D2254/D2251</f>
        <v>-0.27272727272727271</v>
      </c>
      <c r="E2258" s="1186">
        <f t="shared" si="2386"/>
        <v>-0.193717277486911</v>
      </c>
      <c r="F2258" s="1187">
        <f t="shared" si="2386"/>
        <v>-0.28169014084507044</v>
      </c>
      <c r="G2258" s="1188">
        <f t="shared" si="2386"/>
        <v>6.6666666666666666E-2</v>
      </c>
      <c r="H2258" s="1205">
        <f t="shared" ref="H2258" si="2387">H2254/H2251</f>
        <v>-0.27962085308056872</v>
      </c>
      <c r="I2258" s="1191">
        <f t="shared" si="2383"/>
        <v>-0.21036767895259159</v>
      </c>
      <c r="J2258" s="1720"/>
      <c r="K2258" t="s">
        <v>4292</v>
      </c>
    </row>
    <row r="2259" spans="1:11" customFormat="1" x14ac:dyDescent="0.25">
      <c r="A2259" s="3472"/>
      <c r="B2259" s="1203" t="s">
        <v>10</v>
      </c>
      <c r="C2259" s="1204">
        <f>'BNP avec amende'!G18</f>
        <v>4163</v>
      </c>
      <c r="D2259" s="1204">
        <f>BPCE!G12</f>
        <v>715</v>
      </c>
      <c r="E2259" s="1246">
        <f>SG!G13</f>
        <v>3115</v>
      </c>
      <c r="F2259" s="1204">
        <f>CA!G11</f>
        <v>1110</v>
      </c>
      <c r="G2259" s="1204">
        <f>CM!H9</f>
        <v>6960</v>
      </c>
      <c r="H2259" s="1204">
        <f>SUM(C2259:G2259)</f>
        <v>16063</v>
      </c>
      <c r="I2259" s="1204">
        <f>AVERAGE(C2259:G2259)</f>
        <v>3212.6</v>
      </c>
      <c r="J2259" s="1721"/>
      <c r="K2259" s="27" t="s">
        <v>4293</v>
      </c>
    </row>
    <row r="2260" spans="1:11" customFormat="1" x14ac:dyDescent="0.25">
      <c r="A2260" s="3472"/>
      <c r="B2260" s="845" t="s">
        <v>4294</v>
      </c>
      <c r="C2260" s="1184">
        <f>C2259/C80</f>
        <v>2.3178900129730572E-2</v>
      </c>
      <c r="D2260" s="1185">
        <f t="shared" ref="D2260:H2260" si="2388">D2259/D80</f>
        <v>6.9283617089312879E-3</v>
      </c>
      <c r="E2260" s="1186">
        <f t="shared" si="2388"/>
        <v>2.2866748884190744E-2</v>
      </c>
      <c r="F2260" s="1187">
        <f t="shared" si="2388"/>
        <v>1.5296209020629212E-2</v>
      </c>
      <c r="G2260" s="1188">
        <f t="shared" si="2388"/>
        <v>8.896956371678022E-2</v>
      </c>
      <c r="H2260" s="1194">
        <f t="shared" si="2388"/>
        <v>2.8189504792724744E-2</v>
      </c>
      <c r="I2260" s="1189">
        <f t="shared" ref="I2260:I2261" si="2389">AVERAGE(C2260:G2260)</f>
        <v>3.1447956692052401E-2</v>
      </c>
      <c r="J2260" s="1716"/>
      <c r="K2260" t="s">
        <v>4295</v>
      </c>
    </row>
    <row r="2261" spans="1:11" customFormat="1" x14ac:dyDescent="0.25">
      <c r="A2261" s="3472"/>
      <c r="B2261" s="845" t="s">
        <v>4296</v>
      </c>
      <c r="C2261" s="1184">
        <f>C2259/C97</f>
        <v>3.3942111699959233E-2</v>
      </c>
      <c r="D2261" s="1185">
        <f t="shared" ref="D2261:G2261" si="2390">D2259/D97</f>
        <v>6.8127679847546446E-2</v>
      </c>
      <c r="E2261" s="1186">
        <f t="shared" si="2390"/>
        <v>3.7156318959861635E-2</v>
      </c>
      <c r="F2261" s="1187">
        <f t="shared" si="2390"/>
        <v>3.2160862258793534E-2</v>
      </c>
      <c r="G2261" s="1188">
        <f t="shared" si="2390"/>
        <v>0.56133559157996615</v>
      </c>
      <c r="H2261" s="1194">
        <f t="shared" ref="H2261" si="2391">H2259/H97</f>
        <v>6.0869367508800919E-2</v>
      </c>
      <c r="I2261" s="1189">
        <f t="shared" si="2389"/>
        <v>0.1465445128692254</v>
      </c>
      <c r="J2261" s="1716"/>
      <c r="K2261" t="s">
        <v>4297</v>
      </c>
    </row>
    <row r="2262" spans="1:11" customFormat="1" x14ac:dyDescent="0.25">
      <c r="A2262" s="3472"/>
      <c r="B2262" s="1203" t="s">
        <v>14</v>
      </c>
      <c r="C2262" s="1204">
        <f>'BNP avec amende'!J18</f>
        <v>28</v>
      </c>
      <c r="D2262" s="1204">
        <f>BPCE!J12</f>
        <v>12</v>
      </c>
      <c r="E2262" s="1246">
        <f>SG!J13</f>
        <v>45</v>
      </c>
      <c r="F2262" s="1204">
        <f>CA!J11</f>
        <v>8</v>
      </c>
      <c r="G2262" s="1204">
        <f>CM!K9</f>
        <v>12</v>
      </c>
      <c r="H2262" s="1204">
        <f>SUM(C2262:G2262)</f>
        <v>105</v>
      </c>
      <c r="I2262" s="1221">
        <f>AVERAGE(C2262:G2262)</f>
        <v>21</v>
      </c>
      <c r="J2262" s="1722"/>
      <c r="K2262" s="27" t="s">
        <v>4298</v>
      </c>
    </row>
    <row r="2263" spans="1:11" customFormat="1" x14ac:dyDescent="0.25">
      <c r="A2263" s="3472"/>
      <c r="B2263" s="845" t="s">
        <v>4299</v>
      </c>
      <c r="C2263" s="1184">
        <f>C2262/C106</f>
        <v>3.3816425120772944E-2</v>
      </c>
      <c r="D2263" s="1185">
        <f t="shared" ref="D2263:H2263" si="2392">D2262/D106</f>
        <v>1.6830294530154277E-2</v>
      </c>
      <c r="E2263" s="1186">
        <f t="shared" si="2392"/>
        <v>5.8900523560209424E-2</v>
      </c>
      <c r="F2263" s="1187">
        <f t="shared" si="2392"/>
        <v>8.4210526315789472E-3</v>
      </c>
      <c r="G2263" s="1188">
        <f t="shared" si="2392"/>
        <v>2.5806451612903226E-2</v>
      </c>
      <c r="H2263" s="1194">
        <f t="shared" si="2392"/>
        <v>2.8225806451612902E-2</v>
      </c>
      <c r="I2263" s="1189">
        <f t="shared" ref="I2263:I2264" si="2393">AVERAGE(C2263:G2263)</f>
        <v>2.8754949491123765E-2</v>
      </c>
      <c r="J2263" s="1716"/>
      <c r="K2263" t="s">
        <v>4300</v>
      </c>
    </row>
    <row r="2264" spans="1:11" customFormat="1" x14ac:dyDescent="0.25">
      <c r="A2264" s="3472"/>
      <c r="B2264" s="845" t="s">
        <v>4301</v>
      </c>
      <c r="C2264" s="1184">
        <f>C2262/C123</f>
        <v>4.1791044776119404E-2</v>
      </c>
      <c r="D2264" s="1185">
        <f t="shared" ref="D2264:G2264" si="2394">D2262/D123</f>
        <v>4.0955631399317405E-2</v>
      </c>
      <c r="E2264" s="1186">
        <f t="shared" si="2394"/>
        <v>9.9557522123893807E-2</v>
      </c>
      <c r="F2264" s="1187">
        <f t="shared" si="2394"/>
        <v>2.4390243902439025E-2</v>
      </c>
      <c r="G2264" s="1188">
        <f t="shared" si="2394"/>
        <v>0.10810810810810811</v>
      </c>
      <c r="H2264" s="1194">
        <f t="shared" ref="H2264" si="2395">H2262/H123</f>
        <v>5.6634304207119741E-2</v>
      </c>
      <c r="I2264" s="1189">
        <f t="shared" si="2393"/>
        <v>6.2960510061975547E-2</v>
      </c>
      <c r="J2264" s="1716"/>
      <c r="K2264" t="s">
        <v>4302</v>
      </c>
    </row>
    <row r="2265" spans="1:11" customFormat="1" x14ac:dyDescent="0.25">
      <c r="A2265" s="3472"/>
      <c r="B2265" s="1203" t="s">
        <v>4307</v>
      </c>
      <c r="C2265" s="1206">
        <f>C2248/C2259</f>
        <v>0.26759548402594285</v>
      </c>
      <c r="D2265" s="1206">
        <f t="shared" ref="D2265:G2265" si="2396">D2248/D2259</f>
        <v>0.26433566433566436</v>
      </c>
      <c r="E2265" s="1206">
        <f t="shared" si="2396"/>
        <v>0.23884430176565008</v>
      </c>
      <c r="F2265" s="1206">
        <f t="shared" si="2396"/>
        <v>0.26936936936936939</v>
      </c>
      <c r="G2265" s="1206">
        <f t="shared" si="2396"/>
        <v>0.13462643678160918</v>
      </c>
      <c r="H2265" s="1206">
        <f>H2248/H2259</f>
        <v>0.20438274294963582</v>
      </c>
      <c r="I2265" s="1206">
        <f>AVERAGE(C2265:G2265)</f>
        <v>0.2349542512556472</v>
      </c>
      <c r="J2265" s="1718"/>
      <c r="K2265" s="27" t="s">
        <v>4308</v>
      </c>
    </row>
    <row r="2266" spans="1:11" customFormat="1" x14ac:dyDescent="0.25">
      <c r="A2266" s="3472"/>
      <c r="B2266" s="845" t="s">
        <v>4223</v>
      </c>
      <c r="C2266" s="1207">
        <f>C2265/C132</f>
        <v>1.2270463571668559</v>
      </c>
      <c r="D2266" s="1208">
        <f t="shared" ref="D2266:H2266" si="2397">D2265/D132</f>
        <v>1.1729447574397482</v>
      </c>
      <c r="E2266" s="1209">
        <f t="shared" si="2397"/>
        <v>1.3808227375004845</v>
      </c>
      <c r="F2266" s="1210">
        <f t="shared" si="2397"/>
        <v>1.2330364616808824</v>
      </c>
      <c r="G2266" s="1211">
        <f t="shared" si="2397"/>
        <v>0.68338793867941761</v>
      </c>
      <c r="H2266" s="1177">
        <f t="shared" si="2397"/>
        <v>0.99326052735174986</v>
      </c>
      <c r="I2266" s="1198">
        <f>AVERAGE(C2266:G2266)</f>
        <v>1.1394476504934778</v>
      </c>
      <c r="J2266" s="1723"/>
      <c r="K2266" t="s">
        <v>4309</v>
      </c>
    </row>
    <row r="2267" spans="1:11" customFormat="1" x14ac:dyDescent="0.25">
      <c r="A2267" s="3472"/>
      <c r="B2267" s="845" t="s">
        <v>4224</v>
      </c>
      <c r="C2267" s="1207">
        <f>C2265/C135</f>
        <v>1.2785082823334459</v>
      </c>
      <c r="D2267" s="1208">
        <f t="shared" ref="D2267:G2267" si="2398">D2265/D135</f>
        <v>0.71371309421219387</v>
      </c>
      <c r="E2267" s="1209">
        <f t="shared" si="2398"/>
        <v>1.557522716126577</v>
      </c>
      <c r="F2267" s="1210">
        <f t="shared" si="2398"/>
        <v>1.1247295444488767</v>
      </c>
      <c r="G2267" s="1211">
        <f t="shared" si="2398"/>
        <v>0.70313108241582656</v>
      </c>
      <c r="H2267" s="1177">
        <f t="shared" ref="H2267" si="2399">H2265/H135</f>
        <v>1.0166090244884127</v>
      </c>
      <c r="I2267" s="1198">
        <f t="shared" ref="I2267:I2268" si="2400">AVERAGE(C2267:G2267)</f>
        <v>1.0755209439073841</v>
      </c>
      <c r="J2267" s="1723"/>
      <c r="K2267" t="s">
        <v>4310</v>
      </c>
    </row>
    <row r="2268" spans="1:11" customFormat="1" x14ac:dyDescent="0.25">
      <c r="A2268" s="3472"/>
      <c r="B2268" s="845" t="s">
        <v>4758</v>
      </c>
      <c r="C2268" s="1207">
        <f>C2265/C150</f>
        <v>0.95305212659629779</v>
      </c>
      <c r="D2268" s="1208">
        <f t="shared" ref="D2268:G2268" si="2401">D2265/D150</f>
        <v>0.80702113243246709</v>
      </c>
      <c r="E2268" s="1209">
        <f t="shared" si="2401"/>
        <v>0.48580710476630545</v>
      </c>
      <c r="F2268" s="1210">
        <f t="shared" si="2401"/>
        <v>0.73084242848022374</v>
      </c>
      <c r="G2268" s="1211">
        <f t="shared" si="2401"/>
        <v>0.50553290651513971</v>
      </c>
      <c r="H2268" s="1177">
        <f t="shared" ref="H2268" si="2402">H2265/H150</f>
        <v>0.64859067201329035</v>
      </c>
      <c r="I2268" s="1198">
        <f t="shared" si="2400"/>
        <v>0.69645113975808681</v>
      </c>
      <c r="J2268" s="1723"/>
      <c r="K2268" t="s">
        <v>4766</v>
      </c>
    </row>
    <row r="2269" spans="1:11" customFormat="1" x14ac:dyDescent="0.25">
      <c r="A2269" s="3472"/>
      <c r="B2269" s="1203" t="s">
        <v>4313</v>
      </c>
      <c r="C2269" s="1206">
        <f>C2251/C2259</f>
        <v>7.1342781647850115E-2</v>
      </c>
      <c r="D2269" s="1206">
        <f t="shared" ref="D2269:G2269" si="2403">D2251/D2259</f>
        <v>6.1538461538461542E-2</v>
      </c>
      <c r="E2269" s="1206">
        <f t="shared" si="2403"/>
        <v>6.1316211878009633E-2</v>
      </c>
      <c r="F2269" s="1206">
        <f t="shared" si="2403"/>
        <v>6.3963963963963963E-2</v>
      </c>
      <c r="G2269" s="1206">
        <f t="shared" si="2403"/>
        <v>4.3103448275862068E-3</v>
      </c>
      <c r="H2269" s="1206">
        <f>H2251/H2259</f>
        <v>3.9407333623856067E-2</v>
      </c>
      <c r="I2269" s="1206">
        <f>AVERAGE(C2269:G2269)</f>
        <v>5.2494352771174292E-2</v>
      </c>
      <c r="J2269" s="1718"/>
      <c r="K2269" s="27" t="s">
        <v>4314</v>
      </c>
    </row>
    <row r="2270" spans="1:11" s="1" customFormat="1" x14ac:dyDescent="0.25">
      <c r="A2270" s="3472"/>
      <c r="B2270" s="845" t="s">
        <v>4223</v>
      </c>
      <c r="C2270" s="1207">
        <f>C2269/C158</f>
        <v>4.6747090887627962</v>
      </c>
      <c r="D2270" s="1208">
        <f t="shared" ref="D2270:H2270" si="2404">D2269/D158</f>
        <v>1.0718493995456022</v>
      </c>
      <c r="E2270" s="1209">
        <f t="shared" si="2404"/>
        <v>1.9087613452627936</v>
      </c>
      <c r="F2270" s="1210">
        <f t="shared" si="2404"/>
        <v>1.7818322353063234</v>
      </c>
      <c r="G2270" s="1211">
        <f t="shared" si="2404"/>
        <v>4.9211028242446206E-2</v>
      </c>
      <c r="H2270" s="1177">
        <f t="shared" si="2404"/>
        <v>0.99805172053037527</v>
      </c>
      <c r="I2270" s="1198">
        <f t="shared" ref="I2270:I2272" si="2405">AVERAGE(C2270:G2270)</f>
        <v>1.8972726194239926</v>
      </c>
      <c r="J2270" s="1723"/>
      <c r="K2270" t="s">
        <v>4315</v>
      </c>
    </row>
    <row r="2271" spans="1:11" s="1" customFormat="1" x14ac:dyDescent="0.25">
      <c r="A2271" s="3472"/>
      <c r="B2271" s="845" t="s">
        <v>4224</v>
      </c>
      <c r="C2271" s="1207">
        <f>C2269/C175</f>
        <v>2.1674986794919042</v>
      </c>
      <c r="D2271" s="1208">
        <f t="shared" ref="D2271:G2271" si="2406">D2269/D175</f>
        <v>0.480540293040293</v>
      </c>
      <c r="E2271" s="1209">
        <f t="shared" si="2406"/>
        <v>1.2819063897239245</v>
      </c>
      <c r="F2271" s="1210">
        <f t="shared" si="2406"/>
        <v>0.90071491319961328</v>
      </c>
      <c r="G2271" s="1211">
        <f t="shared" si="2406"/>
        <v>8.1969272265707632E-2</v>
      </c>
      <c r="H2271" s="1177">
        <f t="shared" ref="H2271" si="2407">H2269/H175</f>
        <v>0.83234508500082027</v>
      </c>
      <c r="I2271" s="1198">
        <f t="shared" si="2405"/>
        <v>0.98252590954428842</v>
      </c>
      <c r="J2271" s="1723"/>
      <c r="K2271" t="s">
        <v>4316</v>
      </c>
    </row>
    <row r="2272" spans="1:11" s="1" customFormat="1" x14ac:dyDescent="0.25">
      <c r="A2272" s="3472"/>
      <c r="B2272" s="845" t="s">
        <v>4758</v>
      </c>
      <c r="C2272" s="1207">
        <f>C2269/C176</f>
        <v>-4.7730513490169226</v>
      </c>
      <c r="D2272" s="1208">
        <f t="shared" ref="D2272:G2272" si="2408">D2269/D176</f>
        <v>0.64230769230769236</v>
      </c>
      <c r="E2272" s="1209">
        <f t="shared" si="2408"/>
        <v>0.22396358626428989</v>
      </c>
      <c r="F2272" s="1210">
        <f t="shared" si="2408"/>
        <v>0.4401742684196322</v>
      </c>
      <c r="G2272" s="1211">
        <f t="shared" si="2408"/>
        <v>4.9966959029196206E-2</v>
      </c>
      <c r="H2272" s="1177">
        <f t="shared" ref="H2272" si="2409">H2269/H176</f>
        <v>0.8251726662523623</v>
      </c>
      <c r="I2272" s="1198">
        <f t="shared" si="2405"/>
        <v>-0.6833277685992224</v>
      </c>
      <c r="J2272" s="1723"/>
      <c r="K2272" t="s">
        <v>4765</v>
      </c>
    </row>
    <row r="2273" spans="1:11" customFormat="1" x14ac:dyDescent="0.25">
      <c r="A2273" s="3472"/>
      <c r="B2273" s="1203" t="s">
        <v>4318</v>
      </c>
      <c r="C2273" s="1206">
        <f>C2251/C2248</f>
        <v>0.26660682226211851</v>
      </c>
      <c r="D2273" s="1206">
        <f t="shared" ref="D2273:G2273" si="2410">D2251/D2248</f>
        <v>0.23280423280423279</v>
      </c>
      <c r="E2273" s="1206">
        <f t="shared" si="2410"/>
        <v>0.25672043010752688</v>
      </c>
      <c r="F2273" s="1206">
        <f t="shared" si="2410"/>
        <v>0.23745819397993312</v>
      </c>
      <c r="G2273" s="1206">
        <f t="shared" si="2410"/>
        <v>3.2017075773745997E-2</v>
      </c>
      <c r="H2273" s="1206">
        <f>H2251/H2248</f>
        <v>0.1928114529393847</v>
      </c>
      <c r="I2273" s="1206">
        <f>AVERAGE(C2273:G2273)</f>
        <v>0.20512135098551143</v>
      </c>
      <c r="J2273" s="1718"/>
      <c r="K2273" s="27" t="s">
        <v>4319</v>
      </c>
    </row>
    <row r="2274" spans="1:11" customFormat="1" x14ac:dyDescent="0.25">
      <c r="A2274" s="3472"/>
      <c r="B2274" s="1181" t="s">
        <v>4223</v>
      </c>
      <c r="C2274" s="1207">
        <f>C2273/C210</f>
        <v>3.8097249231531038</v>
      </c>
      <c r="D2274" s="1208">
        <f t="shared" ref="D2274:H2274" si="2411">D2273/D210</f>
        <v>0.91381064005536583</v>
      </c>
      <c r="E2274" s="1209">
        <f t="shared" si="2411"/>
        <v>1.382336264767746</v>
      </c>
      <c r="F2274" s="1210">
        <f t="shared" si="2411"/>
        <v>1.4450766791416045</v>
      </c>
      <c r="G2274" s="1211">
        <f t="shared" si="2411"/>
        <v>7.2010384522650253E-2</v>
      </c>
      <c r="H2274" s="1211">
        <f t="shared" si="2411"/>
        <v>1.0048237023889388</v>
      </c>
      <c r="I2274" s="1198">
        <f t="shared" ref="I2274:I2276" si="2412">AVERAGE(C2274:G2274)</f>
        <v>1.524591778328094</v>
      </c>
      <c r="J2274" s="1723"/>
      <c r="K2274" t="s">
        <v>4320</v>
      </c>
    </row>
    <row r="2275" spans="1:11" customFormat="1" x14ac:dyDescent="0.25">
      <c r="A2275" s="3472"/>
      <c r="B2275" s="1181" t="s">
        <v>4224</v>
      </c>
      <c r="C2275" s="1207">
        <f>C2273/C227</f>
        <v>1.6953340932105139</v>
      </c>
      <c r="D2275" s="1208">
        <f t="shared" ref="D2275:G2275" si="2413">D2273/D227</f>
        <v>0.67329617031997979</v>
      </c>
      <c r="E2275" s="1209">
        <f t="shared" si="2413"/>
        <v>0.82304185772128824</v>
      </c>
      <c r="F2275" s="1210">
        <f t="shared" si="2413"/>
        <v>0.80082800140274468</v>
      </c>
      <c r="G2275" s="1211">
        <f t="shared" si="2413"/>
        <v>0.11657751209643098</v>
      </c>
      <c r="H2275" s="1211">
        <f t="shared" ref="H2275" si="2414">H2273/H227</f>
        <v>0.8187465042617349</v>
      </c>
      <c r="I2275" s="1198">
        <f t="shared" si="2412"/>
        <v>0.82181552695019155</v>
      </c>
      <c r="J2275" s="1723"/>
      <c r="K2275" t="s">
        <v>4321</v>
      </c>
    </row>
    <row r="2276" spans="1:11" customFormat="1" x14ac:dyDescent="0.25">
      <c r="A2276" s="3472"/>
      <c r="B2276" s="845" t="s">
        <v>4758</v>
      </c>
      <c r="C2276" s="1207">
        <f>C2273/C228</f>
        <v>-5.0081744910042403</v>
      </c>
      <c r="D2276" s="1208">
        <f t="shared" ref="D2276:G2276" si="2415">D2273/D228</f>
        <v>0.79589947089947088</v>
      </c>
      <c r="E2276" s="1209">
        <f t="shared" si="2415"/>
        <v>0.46101340237093935</v>
      </c>
      <c r="F2276" s="1210">
        <f t="shared" si="2415"/>
        <v>0.60228340784068624</v>
      </c>
      <c r="G2276" s="1211">
        <f t="shared" si="2415"/>
        <v>9.8840171203968472E-2</v>
      </c>
      <c r="H2276" s="1211">
        <f t="shared" ref="H2276" si="2416">H2273/H228</f>
        <v>1.2722549087715735</v>
      </c>
      <c r="I2276" s="1198">
        <f t="shared" si="2412"/>
        <v>-0.61002760773783504</v>
      </c>
      <c r="J2276" s="1723"/>
      <c r="K2276" t="s">
        <v>4764</v>
      </c>
    </row>
    <row r="2277" spans="1:11" customFormat="1" x14ac:dyDescent="0.25">
      <c r="A2277" s="3472"/>
      <c r="B2277" s="1203" t="s">
        <v>4323</v>
      </c>
      <c r="C2277" s="1206">
        <f>C2254/C2248</f>
        <v>-9.8743267504488336E-2</v>
      </c>
      <c r="D2277" s="1206">
        <f t="shared" ref="D2277:G2277" si="2417">D2254/D2248</f>
        <v>-6.3492063492063489E-2</v>
      </c>
      <c r="E2277" s="1206">
        <f t="shared" si="2417"/>
        <v>-4.9731182795698922E-2</v>
      </c>
      <c r="F2277" s="1206">
        <f t="shared" si="2417"/>
        <v>-6.6889632107023408E-2</v>
      </c>
      <c r="G2277" s="1206">
        <f t="shared" si="2417"/>
        <v>2.1344717182497333E-3</v>
      </c>
      <c r="H2277" s="1206">
        <f>H2254/H2248</f>
        <v>-5.3914102954614684E-2</v>
      </c>
      <c r="I2277" s="1206">
        <f>AVERAGE(C2277:G2277)</f>
        <v>-5.5344334836204892E-2</v>
      </c>
      <c r="J2277" s="1718"/>
      <c r="K2277" s="27" t="s">
        <v>4324</v>
      </c>
    </row>
    <row r="2278" spans="1:11" customFormat="1" x14ac:dyDescent="0.25">
      <c r="A2278" s="3472"/>
      <c r="B2278" s="1181" t="s">
        <v>4223</v>
      </c>
      <c r="C2278" s="1207">
        <f>C2277/C236</f>
        <v>1.4638820218076454</v>
      </c>
      <c r="D2278" s="1208">
        <f t="shared" ref="D2278:H2278" si="2418">D2277/D236</f>
        <v>0.77189488794297989</v>
      </c>
      <c r="E2278" s="1209">
        <f t="shared" si="2418"/>
        <v>0.84852705301596942</v>
      </c>
      <c r="F2278" s="1210">
        <f t="shared" si="2418"/>
        <v>2.2609836626708786</v>
      </c>
      <c r="G2278" s="1211">
        <f t="shared" si="2418"/>
        <v>-2.1698115864080894E-2</v>
      </c>
      <c r="H2278" s="1177">
        <f t="shared" si="2418"/>
        <v>0.79807302103705091</v>
      </c>
      <c r="I2278" s="1198">
        <f t="shared" ref="I2278:I2280" si="2419">AVERAGE(C2278:G2278)</f>
        <v>1.0647179019146784</v>
      </c>
      <c r="J2278" s="1723"/>
      <c r="K2278" t="s">
        <v>4325</v>
      </c>
    </row>
    <row r="2279" spans="1:11" customFormat="1" x14ac:dyDescent="0.25">
      <c r="A2279" s="3472"/>
      <c r="B2279" s="1181" t="s">
        <v>4224</v>
      </c>
      <c r="C2279" s="1207">
        <f>C2277/C253</f>
        <v>1.4418876109827758</v>
      </c>
      <c r="D2279" s="1208">
        <f t="shared" ref="D2279:G2279" si="2420">D2277/D253</f>
        <v>0.55459247369359721</v>
      </c>
      <c r="E2279" s="1209">
        <f t="shared" si="2420"/>
        <v>0.60947958629314136</v>
      </c>
      <c r="F2279" s="1210">
        <f t="shared" si="2420"/>
        <v>0.82523835671142609</v>
      </c>
      <c r="G2279" s="1211">
        <f t="shared" si="2420"/>
        <v>-4.187798230681708E-2</v>
      </c>
      <c r="H2279" s="1177">
        <f t="shared" ref="H2279" si="2421">H2277/H253</f>
        <v>0.7074842488632519</v>
      </c>
      <c r="I2279" s="1198">
        <f t="shared" si="2419"/>
        <v>0.67786400907482469</v>
      </c>
      <c r="J2279" s="1723"/>
      <c r="K2279" t="s">
        <v>4326</v>
      </c>
    </row>
    <row r="2280" spans="1:11" customFormat="1" x14ac:dyDescent="0.25">
      <c r="A2280" s="3472"/>
      <c r="B2280" s="845" t="s">
        <v>4758</v>
      </c>
      <c r="C2280" s="1207">
        <f>C2277/C254</f>
        <v>1.6729509671442737</v>
      </c>
      <c r="D2280" s="1208">
        <f t="shared" ref="D2280:G2280" si="2422">D2277/D254</f>
        <v>1.5100069013112492</v>
      </c>
      <c r="E2280" s="1209">
        <f t="shared" si="2422"/>
        <v>0.65838560334528073</v>
      </c>
      <c r="F2280" s="1210">
        <f t="shared" si="2422"/>
        <v>1.0432435604060319</v>
      </c>
      <c r="G2280" s="1211">
        <f t="shared" si="2422"/>
        <v>-4.849081903510933E-2</v>
      </c>
      <c r="H2280" s="1177">
        <f t="shared" ref="H2280" si="2423">H2277/H254</f>
        <v>0.88484479273391858</v>
      </c>
      <c r="I2280" s="1198">
        <f t="shared" si="2419"/>
        <v>0.96721924263434522</v>
      </c>
      <c r="J2280" s="1723"/>
      <c r="K2280" t="s">
        <v>4763</v>
      </c>
    </row>
    <row r="2281" spans="1:11" customFormat="1" x14ac:dyDescent="0.25">
      <c r="A2281" s="3472"/>
      <c r="B2281" s="1203" t="s">
        <v>4328</v>
      </c>
      <c r="C2281" s="1212">
        <f>C2259/C2262</f>
        <v>148.67857142857142</v>
      </c>
      <c r="D2281" s="1212">
        <f t="shared" ref="D2281:G2281" si="2424">D2259/D2262</f>
        <v>59.583333333333336</v>
      </c>
      <c r="E2281" s="1212">
        <f t="shared" si="2424"/>
        <v>69.222222222222229</v>
      </c>
      <c r="F2281" s="1212">
        <f t="shared" si="2424"/>
        <v>138.75</v>
      </c>
      <c r="G2281" s="1212">
        <f t="shared" si="2424"/>
        <v>580</v>
      </c>
      <c r="H2281" s="1212">
        <f>H2259/H2262</f>
        <v>152.98095238095237</v>
      </c>
      <c r="I2281" s="1212">
        <f>AVERAGE(C2281:G2281)</f>
        <v>199.24682539682539</v>
      </c>
      <c r="J2281" s="1724"/>
      <c r="K2281" s="27" t="s">
        <v>4329</v>
      </c>
    </row>
    <row r="2282" spans="1:11" customFormat="1" x14ac:dyDescent="0.25">
      <c r="A2282" s="3472"/>
      <c r="B2282" s="1181" t="s">
        <v>4223</v>
      </c>
      <c r="C2282" s="1207">
        <f>C2281/C262</f>
        <v>0.68543318955060406</v>
      </c>
      <c r="D2282" s="1208">
        <f t="shared" ref="D2282:H2282" si="2425">D2281/D262</f>
        <v>0.41166015820566743</v>
      </c>
      <c r="E2282" s="1209">
        <f t="shared" si="2425"/>
        <v>0.38822658105603841</v>
      </c>
      <c r="F2282" s="1210">
        <f t="shared" si="2425"/>
        <v>1.8164248211997189</v>
      </c>
      <c r="G2282" s="1211">
        <f t="shared" si="2425"/>
        <v>3.4475705940252332</v>
      </c>
      <c r="H2282" s="1177">
        <f t="shared" si="2425"/>
        <v>0.9987138840851052</v>
      </c>
      <c r="I2282" s="1198">
        <f t="shared" ref="I2282:I2284" si="2426">AVERAGE(C2282:G2282)</f>
        <v>1.3498630688074524</v>
      </c>
      <c r="J2282" s="1723"/>
      <c r="K2282" t="s">
        <v>4330</v>
      </c>
    </row>
    <row r="2283" spans="1:11" customFormat="1" x14ac:dyDescent="0.25">
      <c r="A2283" s="3472"/>
      <c r="B2283" s="1181" t="s">
        <v>4224</v>
      </c>
      <c r="C2283" s="1207">
        <f>C2281/C279</f>
        <v>0.81218624424902452</v>
      </c>
      <c r="D2283" s="1208">
        <f t="shared" ref="D2283:G2283" si="2427">D2281/D279</f>
        <v>1.6634508496109259</v>
      </c>
      <c r="E2283" s="1209">
        <f t="shared" si="2427"/>
        <v>0.37321458155238801</v>
      </c>
      <c r="F2283" s="1210">
        <f t="shared" si="2427"/>
        <v>1.318595352610535</v>
      </c>
      <c r="G2283" s="1211">
        <f t="shared" si="2427"/>
        <v>5.1923542221146866</v>
      </c>
      <c r="H2283" s="1177">
        <f t="shared" ref="H2283" si="2428">H2281/H279</f>
        <v>1.0747791177268275</v>
      </c>
      <c r="I2283" s="1198">
        <f t="shared" si="2426"/>
        <v>1.8719602500275119</v>
      </c>
      <c r="J2283" s="1723"/>
      <c r="K2283" t="s">
        <v>4331</v>
      </c>
    </row>
    <row r="2284" spans="1:11" customFormat="1" x14ac:dyDescent="0.25">
      <c r="A2284" s="3472"/>
      <c r="B2284" s="845" t="s">
        <v>4758</v>
      </c>
      <c r="C2284" s="1207">
        <f>C2281/C280</f>
        <v>1.0507319535588087</v>
      </c>
      <c r="D2284" s="1208">
        <f t="shared" ref="D2284:G2284" si="2429">D2281/D280</f>
        <v>2.8899700598802394</v>
      </c>
      <c r="E2284" s="1209">
        <f t="shared" si="2429"/>
        <v>1.9422781560186142</v>
      </c>
      <c r="F2284" s="1210">
        <f t="shared" si="2429"/>
        <v>4.5732276119402986</v>
      </c>
      <c r="G2284" s="1211">
        <f t="shared" si="2429"/>
        <v>11.331529906822963</v>
      </c>
      <c r="H2284" s="1177">
        <f t="shared" ref="H2284" si="2430">H2281/H280</f>
        <v>2.282181867347572</v>
      </c>
      <c r="I2284" s="1198">
        <f t="shared" si="2426"/>
        <v>4.3575475376441846</v>
      </c>
      <c r="J2284" s="1723"/>
      <c r="K2284" t="s">
        <v>4769</v>
      </c>
    </row>
    <row r="2285" spans="1:11" customFormat="1" x14ac:dyDescent="0.25">
      <c r="A2285" s="3472"/>
      <c r="B2285" s="1203" t="s">
        <v>4333</v>
      </c>
      <c r="C2285" s="1213">
        <f>C2248/C2262</f>
        <v>39.785714285714285</v>
      </c>
      <c r="D2285" s="1213">
        <f t="shared" ref="D2285:G2285" si="2431">D2248/D2262</f>
        <v>15.75</v>
      </c>
      <c r="E2285" s="1213">
        <f t="shared" si="2431"/>
        <v>16.533333333333335</v>
      </c>
      <c r="F2285" s="1213">
        <f t="shared" si="2431"/>
        <v>37.375</v>
      </c>
      <c r="G2285" s="1213">
        <f t="shared" si="2431"/>
        <v>78.083333333333329</v>
      </c>
      <c r="H2285" s="1213">
        <f>H2248/H2262</f>
        <v>31.266666666666666</v>
      </c>
      <c r="I2285" s="1213">
        <f>AVERAGE(C2285:G2285)</f>
        <v>37.505476190476188</v>
      </c>
      <c r="J2285" s="1725"/>
      <c r="K2285" s="27" t="s">
        <v>4334</v>
      </c>
    </row>
    <row r="2286" spans="1:11" customFormat="1" x14ac:dyDescent="0.25">
      <c r="A2286" s="3472"/>
      <c r="B2286" s="1181" t="s">
        <v>4223</v>
      </c>
      <c r="C2286" s="1207">
        <f>C2285/C288</f>
        <v>0.84105829831932777</v>
      </c>
      <c r="D2286" s="1208">
        <f t="shared" ref="D2286:H2286" si="2432">D2285/D288</f>
        <v>0.48285462441415483</v>
      </c>
      <c r="E2286" s="1209">
        <f t="shared" si="2432"/>
        <v>0.53607209042425275</v>
      </c>
      <c r="F2286" s="1210">
        <f t="shared" si="2432"/>
        <v>2.2397180344414305</v>
      </c>
      <c r="G2286" s="1211">
        <f t="shared" si="2432"/>
        <v>2.3560281617026799</v>
      </c>
      <c r="H2286" s="1177">
        <f t="shared" si="2432"/>
        <v>0.99198307917988604</v>
      </c>
      <c r="I2286" s="1198">
        <f t="shared" ref="I2286:I2296" si="2433">AVERAGE(C2286:G2286)</f>
        <v>1.291146241860369</v>
      </c>
      <c r="J2286" s="1723"/>
      <c r="K2286" t="s">
        <v>4335</v>
      </c>
    </row>
    <row r="2287" spans="1:11" customFormat="1" x14ac:dyDescent="0.25">
      <c r="A2287" s="3472"/>
      <c r="B2287" s="1181" t="s">
        <v>4224</v>
      </c>
      <c r="C2287" s="1207">
        <f>C2285/C305</f>
        <v>1.0383868400696727</v>
      </c>
      <c r="D2287" s="1208">
        <f t="shared" ref="D2287:G2287" si="2434">D2285/D305</f>
        <v>1.1872266529457165</v>
      </c>
      <c r="E2287" s="1209">
        <f t="shared" si="2434"/>
        <v>0.58129018875751925</v>
      </c>
      <c r="F2287" s="1210">
        <f t="shared" si="2434"/>
        <v>1.4830631502540526</v>
      </c>
      <c r="G2287" s="1211">
        <f t="shared" si="2434"/>
        <v>3.6509056444818868</v>
      </c>
      <c r="H2287" s="1177">
        <f t="shared" ref="H2287" si="2435">H2285/H305</f>
        <v>1.0926301504127869</v>
      </c>
      <c r="I2287" s="1198">
        <f t="shared" si="2433"/>
        <v>1.5881744953017694</v>
      </c>
      <c r="J2287" s="1723"/>
      <c r="K2287" t="s">
        <v>4336</v>
      </c>
    </row>
    <row r="2288" spans="1:11" customFormat="1" x14ac:dyDescent="0.25">
      <c r="A2288" s="3472"/>
      <c r="B2288" s="845" t="s">
        <v>4758</v>
      </c>
      <c r="C2288" s="1207">
        <f>C2285/C306</f>
        <v>1.0014023228219051</v>
      </c>
      <c r="D2288" s="1208">
        <f t="shared" ref="D2288:G2288" si="2436">D2285/D306</f>
        <v>2.3322669104204752</v>
      </c>
      <c r="E2288" s="1209">
        <f t="shared" si="2436"/>
        <v>0.94357252762624144</v>
      </c>
      <c r="F2288" s="1210">
        <f t="shared" si="2436"/>
        <v>3.342308773903262</v>
      </c>
      <c r="G2288" s="1211">
        <f t="shared" si="2436"/>
        <v>5.7284612490594427</v>
      </c>
      <c r="H2288" s="1177">
        <f t="shared" ref="H2288" si="2437">H2285/H306</f>
        <v>1.4802018709995075</v>
      </c>
      <c r="I2288" s="1198">
        <f t="shared" si="2433"/>
        <v>2.6696023567662652</v>
      </c>
      <c r="J2288" s="1723"/>
      <c r="K2288" t="s">
        <v>4768</v>
      </c>
    </row>
    <row r="2289" spans="1:11" s="325" customFormat="1" x14ac:dyDescent="0.25">
      <c r="A2289" s="3472"/>
      <c r="B2289" s="1203" t="s">
        <v>4338</v>
      </c>
      <c r="C2289" s="1206">
        <f>C2251/C2262</f>
        <v>10.607142857142858</v>
      </c>
      <c r="D2289" s="1206">
        <f t="shared" ref="D2289:G2289" si="2438">D2251/D2262</f>
        <v>3.6666666666666665</v>
      </c>
      <c r="E2289" s="1206">
        <f t="shared" si="2438"/>
        <v>4.2444444444444445</v>
      </c>
      <c r="F2289" s="1206">
        <f t="shared" si="2438"/>
        <v>8.875</v>
      </c>
      <c r="G2289" s="1206">
        <f t="shared" si="2438"/>
        <v>2.5</v>
      </c>
      <c r="H2289" s="1206">
        <f>H2251/H2262</f>
        <v>6.0285714285714285</v>
      </c>
      <c r="I2289" s="1206">
        <f t="shared" si="2433"/>
        <v>5.978650793650794</v>
      </c>
      <c r="J2289" s="1718"/>
      <c r="K2289" s="1220" t="s">
        <v>4339</v>
      </c>
    </row>
    <row r="2290" spans="1:11" s="325" customFormat="1" x14ac:dyDescent="0.25">
      <c r="A2290" s="3472"/>
      <c r="B2290" s="1182" t="s">
        <v>4223</v>
      </c>
      <c r="C2290" s="1207">
        <f>C2289/C314</f>
        <v>3.2042007609318812</v>
      </c>
      <c r="D2290" s="1208">
        <f t="shared" ref="D2290:H2290" si="2439">D2289/D314</f>
        <v>0.44123769338959212</v>
      </c>
      <c r="E2290" s="1209">
        <f t="shared" si="2439"/>
        <v>0.74103189112329881</v>
      </c>
      <c r="F2290" s="1210">
        <f t="shared" si="2439"/>
        <v>3.2365642994241846</v>
      </c>
      <c r="G2290" s="1214">
        <f t="shared" si="2439"/>
        <v>0.1696584938704028</v>
      </c>
      <c r="H2290" s="1199">
        <f t="shared" si="2439"/>
        <v>0.99676811032871304</v>
      </c>
      <c r="I2290" s="1198">
        <f t="shared" si="2433"/>
        <v>1.5585386277478719</v>
      </c>
      <c r="J2290" s="1723"/>
      <c r="K2290" s="325" t="s">
        <v>4340</v>
      </c>
    </row>
    <row r="2291" spans="1:11" x14ac:dyDescent="0.25">
      <c r="A2291" s="3472"/>
      <c r="B2291" s="1182" t="s">
        <v>4224</v>
      </c>
      <c r="C2291" s="1207">
        <f>C2289/C331</f>
        <v>1.7604126119112495</v>
      </c>
      <c r="D2291" s="1208">
        <f t="shared" ref="D2291:G2291" si="2440">D2289/D331</f>
        <v>0.79935515873015872</v>
      </c>
      <c r="E2291" s="1209">
        <f t="shared" si="2440"/>
        <v>0.47842615683014689</v>
      </c>
      <c r="F2291" s="1210">
        <f t="shared" si="2440"/>
        <v>1.1876784985720115</v>
      </c>
      <c r="G2291" s="1214">
        <f t="shared" si="2440"/>
        <v>0.42561349693251532</v>
      </c>
      <c r="H2291" s="1200">
        <f t="shared" ref="H2291" si="2441">H2289/H331</f>
        <v>0.89458711610144293</v>
      </c>
      <c r="I2291" s="1198">
        <f t="shared" si="2433"/>
        <v>0.93029718459521626</v>
      </c>
      <c r="J2291" s="1723"/>
      <c r="K2291" s="325" t="s">
        <v>4341</v>
      </c>
    </row>
    <row r="2292" spans="1:11" x14ac:dyDescent="0.25">
      <c r="A2292" s="3472"/>
      <c r="B2292" s="845" t="s">
        <v>4758</v>
      </c>
      <c r="C2292" s="1207">
        <f>C2289/C332</f>
        <v>-5.0151975683890573</v>
      </c>
      <c r="D2292" s="1208">
        <f t="shared" ref="D2292:G2292" si="2442">D2289/D332</f>
        <v>1.85625</v>
      </c>
      <c r="E2292" s="1209">
        <f t="shared" si="2442"/>
        <v>0.43499958134472072</v>
      </c>
      <c r="F2292" s="1210">
        <f t="shared" si="2442"/>
        <v>2.0130171184022827</v>
      </c>
      <c r="G2292" s="1214">
        <f t="shared" si="2442"/>
        <v>0.56620209059233451</v>
      </c>
      <c r="H2292" s="1199">
        <f t="shared" ref="H2292" si="2443">H2289/H332</f>
        <v>1.8831940963519911</v>
      </c>
      <c r="I2292" s="1198">
        <f t="shared" si="2433"/>
        <v>-2.8945755609943835E-2</v>
      </c>
      <c r="J2292" s="1723"/>
      <c r="K2292" s="325" t="s">
        <v>4767</v>
      </c>
    </row>
    <row r="2293" spans="1:11" x14ac:dyDescent="0.25">
      <c r="A2293" s="3472"/>
      <c r="B2293" s="1203" t="s">
        <v>4343</v>
      </c>
      <c r="C2293" s="1206">
        <f>C2254/C2259</f>
        <v>-2.6423252462166705E-2</v>
      </c>
      <c r="D2293" s="1206">
        <f t="shared" ref="D2293:G2293" si="2444">D2254/D2259</f>
        <v>-1.6783216783216783E-2</v>
      </c>
      <c r="E2293" s="1206">
        <f t="shared" si="2444"/>
        <v>-1.187800963081862E-2</v>
      </c>
      <c r="F2293" s="1206">
        <f t="shared" si="2444"/>
        <v>-1.8018018018018018E-2</v>
      </c>
      <c r="G2293" s="1206">
        <f t="shared" si="2444"/>
        <v>2.8735632183908046E-4</v>
      </c>
      <c r="H2293" s="1206">
        <f t="shared" ref="H2293" si="2445">H2254/H2259</f>
        <v>-1.1019112245533213E-2</v>
      </c>
      <c r="I2293" s="1206">
        <f t="shared" si="2433"/>
        <v>-1.4563028114476208E-2</v>
      </c>
      <c r="J2293" s="1718"/>
      <c r="K2293" s="1220" t="s">
        <v>4344</v>
      </c>
    </row>
    <row r="2294" spans="1:11" x14ac:dyDescent="0.25">
      <c r="A2294" s="3472"/>
      <c r="B2294" s="1182" t="s">
        <v>4223</v>
      </c>
      <c r="C2294" s="1207">
        <f>C2293/C340</f>
        <v>1.7962511021811229</v>
      </c>
      <c r="D2294" s="1208">
        <f t="shared" ref="D2294:H2294" si="2446">D2293/D340</f>
        <v>0.90539006210726014</v>
      </c>
      <c r="E2294" s="1209">
        <f t="shared" si="2446"/>
        <v>1.1716654481887296</v>
      </c>
      <c r="F2294" s="1210">
        <f t="shared" si="2446"/>
        <v>2.7878752953379822</v>
      </c>
      <c r="G2294" s="1214">
        <f t="shared" si="2446"/>
        <v>-1.4828230673581416E-2</v>
      </c>
      <c r="H2294" s="1199">
        <f t="shared" si="2446"/>
        <v>0.79269442974046544</v>
      </c>
      <c r="I2294" s="1198">
        <f t="shared" si="2433"/>
        <v>1.3292707354283029</v>
      </c>
      <c r="J2294" s="1723"/>
      <c r="K2294" s="325" t="s">
        <v>4345</v>
      </c>
    </row>
    <row r="2295" spans="1:11" x14ac:dyDescent="0.25">
      <c r="A2295" s="3472"/>
      <c r="B2295" s="1182" t="s">
        <v>4224</v>
      </c>
      <c r="C2295" s="1207">
        <f>C2293/C357</f>
        <v>1.8434652528354645</v>
      </c>
      <c r="D2295" s="1208">
        <f t="shared" ref="D2295:G2295" si="2447">D2293/D357</f>
        <v>0.39581991042665204</v>
      </c>
      <c r="E2295" s="1209">
        <f t="shared" si="2447"/>
        <v>0.94927830066699614</v>
      </c>
      <c r="F2295" s="1210">
        <f t="shared" si="2447"/>
        <v>0.92816996100578186</v>
      </c>
      <c r="G2295" s="1214">
        <f t="shared" si="2447"/>
        <v>-2.9445711028783132E-2</v>
      </c>
      <c r="H2295" s="1199">
        <f t="shared" ref="H2295" si="2448">H2293/H357</f>
        <v>0.7192348720777878</v>
      </c>
      <c r="I2295" s="1198">
        <f t="shared" si="2433"/>
        <v>0.81745754278122218</v>
      </c>
      <c r="J2295" s="1723"/>
      <c r="K2295" s="325" t="s">
        <v>4346</v>
      </c>
    </row>
    <row r="2296" spans="1:11" ht="15.75" thickBot="1" x14ac:dyDescent="0.3">
      <c r="A2296" s="3473"/>
      <c r="B2296" s="845" t="s">
        <v>4758</v>
      </c>
      <c r="C2296" s="1215">
        <f>C2293/C358</f>
        <v>1.5944094769281827</v>
      </c>
      <c r="D2296" s="1216">
        <f t="shared" ref="D2296:G2296" si="2449">D2293/D358</f>
        <v>1.2186074794770447</v>
      </c>
      <c r="E2296" s="1217">
        <f t="shared" si="2449"/>
        <v>0.319848403780988</v>
      </c>
      <c r="F2296" s="1218">
        <f t="shared" si="2449"/>
        <v>0.76244665718349924</v>
      </c>
      <c r="G2296" s="1219">
        <f t="shared" si="2449"/>
        <v>-2.4513704686118479E-2</v>
      </c>
      <c r="H2296" s="1201">
        <f t="shared" ref="H2296" si="2450">H2293/H358</f>
        <v>0.57390207874675281</v>
      </c>
      <c r="I2296" s="1202">
        <f t="shared" si="2433"/>
        <v>0.7741596625367192</v>
      </c>
      <c r="J2296" s="1723"/>
      <c r="K2296" s="325" t="s">
        <v>4759</v>
      </c>
    </row>
    <row r="2297" spans="1:11" customFormat="1" x14ac:dyDescent="0.25">
      <c r="A2297" s="3471" t="s">
        <v>222</v>
      </c>
      <c r="B2297" s="844" t="s">
        <v>935</v>
      </c>
      <c r="C2297" s="826">
        <f>'BNP avec amende'!B165</f>
        <v>763</v>
      </c>
      <c r="D2297" s="826">
        <f>BPCE!B66</f>
        <v>139</v>
      </c>
      <c r="E2297" s="1245">
        <f>SG!B120</f>
        <v>400</v>
      </c>
      <c r="F2297" s="826">
        <f>CA!B69</f>
        <v>190</v>
      </c>
      <c r="G2297" s="826">
        <f>CM!B44</f>
        <v>236</v>
      </c>
      <c r="H2297" s="826">
        <f>SUM(C2297:G2297)</f>
        <v>1728</v>
      </c>
      <c r="I2297" s="1222">
        <f>AVERAGE(C2297:G2297)</f>
        <v>345.6</v>
      </c>
      <c r="J2297" s="1715"/>
      <c r="K2297" s="27" t="s">
        <v>4264</v>
      </c>
    </row>
    <row r="2298" spans="1:11" customFormat="1" x14ac:dyDescent="0.25">
      <c r="A2298" s="3472"/>
      <c r="B2298" s="845" t="s">
        <v>4265</v>
      </c>
      <c r="C2298" s="1184">
        <f>C2297/C2</f>
        <v>1.9480187908496732E-2</v>
      </c>
      <c r="D2298" s="1185">
        <f t="shared" ref="D2298:H2298" si="2451">D2297/D2</f>
        <v>5.9766951885453839E-3</v>
      </c>
      <c r="E2298" s="1186">
        <f t="shared" si="2451"/>
        <v>1.6975767092475492E-2</v>
      </c>
      <c r="F2298" s="1187">
        <f t="shared" si="2451"/>
        <v>1.1985113227780231E-2</v>
      </c>
      <c r="G2298" s="1188">
        <f t="shared" si="2451"/>
        <v>1.5313736941145935E-2</v>
      </c>
      <c r="H2298" s="1194">
        <f t="shared" si="2451"/>
        <v>1.473748848633712E-2</v>
      </c>
      <c r="I2298" s="1189">
        <f t="shared" ref="I2298:I2299" si="2452">AVERAGE(C2298:G2298)</f>
        <v>1.3946300071688756E-2</v>
      </c>
      <c r="J2298" s="1716"/>
      <c r="K2298" t="s">
        <v>4266</v>
      </c>
    </row>
    <row r="2299" spans="1:11" customFormat="1" x14ac:dyDescent="0.25">
      <c r="A2299" s="3472"/>
      <c r="B2299" s="845" t="s">
        <v>4267</v>
      </c>
      <c r="C2299" s="1184">
        <f>C2297/C19</f>
        <v>2.9722254684274082E-2</v>
      </c>
      <c r="D2299" s="1185">
        <f t="shared" ref="D2299:G2299" si="2453">D2297/D19</f>
        <v>3.5760226395677899E-2</v>
      </c>
      <c r="E2299" s="1186">
        <f t="shared" si="2453"/>
        <v>3.1113876789047916E-2</v>
      </c>
      <c r="F2299" s="1187">
        <f t="shared" si="2453"/>
        <v>2.2985724655214129E-2</v>
      </c>
      <c r="G2299" s="1188">
        <f t="shared" si="2453"/>
        <v>9.9410278011794445E-2</v>
      </c>
      <c r="H2299" s="1194">
        <f t="shared" ref="H2299" si="2454">H2297/H19</f>
        <v>3.2570588457043768E-2</v>
      </c>
      <c r="I2299" s="1189">
        <f t="shared" si="2452"/>
        <v>4.379847210720169E-2</v>
      </c>
      <c r="J2299" s="1716"/>
      <c r="K2299" t="s">
        <v>4268</v>
      </c>
    </row>
    <row r="2300" spans="1:11" customFormat="1" x14ac:dyDescent="0.25">
      <c r="A2300" s="3472"/>
      <c r="B2300" s="1203" t="s">
        <v>4273</v>
      </c>
      <c r="C2300" s="1204">
        <f>'BNP avec amende'!C165</f>
        <v>406</v>
      </c>
      <c r="D2300" s="1204">
        <f>BPCE!C66</f>
        <v>93</v>
      </c>
      <c r="E2300" s="1246">
        <f>SG!C120</f>
        <v>233</v>
      </c>
      <c r="F2300" s="1204">
        <f>CA!C69</f>
        <v>109</v>
      </c>
      <c r="G2300" s="1204">
        <f>CM!C44</f>
        <v>105</v>
      </c>
      <c r="H2300" s="1204">
        <f>SUM(C2300:G2300)</f>
        <v>946</v>
      </c>
      <c r="I2300" s="1206">
        <f>AVERAGE(C2300:G2300)</f>
        <v>189.2</v>
      </c>
      <c r="J2300" s="1718"/>
      <c r="K2300" s="27" t="s">
        <v>4274</v>
      </c>
    </row>
    <row r="2301" spans="1:11" customFormat="1" x14ac:dyDescent="0.25">
      <c r="A2301" s="3472"/>
      <c r="B2301" s="845" t="s">
        <v>4275</v>
      </c>
      <c r="C2301" s="1184">
        <f>C2300/C28</f>
        <v>0.14812112367748997</v>
      </c>
      <c r="D2301" s="1185">
        <f t="shared" ref="D2301:H2301" si="2455">D2300/D28</f>
        <v>1.5696202531645571E-2</v>
      </c>
      <c r="E2301" s="1186">
        <f t="shared" si="2455"/>
        <v>5.3244972577696524E-2</v>
      </c>
      <c r="F2301" s="1187">
        <f t="shared" si="2455"/>
        <v>4.18426103646833E-2</v>
      </c>
      <c r="G2301" s="1188">
        <f t="shared" si="2455"/>
        <v>1.532399299474606E-2</v>
      </c>
      <c r="H2301" s="1192">
        <f t="shared" si="2455"/>
        <v>4.20463131694742E-2</v>
      </c>
      <c r="I2301" s="1193">
        <f t="shared" ref="I2301:I2302" si="2456">AVERAGE(C2301:G2301)</f>
        <v>5.484578042925229E-2</v>
      </c>
      <c r="J2301" s="1717"/>
      <c r="K2301" t="s">
        <v>4276</v>
      </c>
    </row>
    <row r="2302" spans="1:11" customFormat="1" x14ac:dyDescent="0.25">
      <c r="A2302" s="3472"/>
      <c r="B2302" s="845" t="s">
        <v>4277</v>
      </c>
      <c r="C2302" s="1184">
        <f>C2300/C45</f>
        <v>0.10056972999752291</v>
      </c>
      <c r="D2302" s="1185">
        <f t="shared" ref="D2302:G2302" si="2457">D2300/D45</f>
        <v>6.9196428571428575E-2</v>
      </c>
      <c r="E2302" s="1186">
        <f t="shared" si="2457"/>
        <v>5.8104738154613464E-2</v>
      </c>
      <c r="F2302" s="1187">
        <f t="shared" si="2457"/>
        <v>4.4471644226846185E-2</v>
      </c>
      <c r="G2302" s="1188">
        <f t="shared" si="2457"/>
        <v>0.16104294478527606</v>
      </c>
      <c r="H2302" s="1192">
        <f t="shared" ref="H2302" si="2458">H2300/H45</f>
        <v>7.5716343845045622E-2</v>
      </c>
      <c r="I2302" s="1193">
        <f t="shared" si="2456"/>
        <v>8.667709714713745E-2</v>
      </c>
      <c r="J2302" s="1717"/>
      <c r="K2302" t="s">
        <v>4278</v>
      </c>
    </row>
    <row r="2303" spans="1:11" customFormat="1" x14ac:dyDescent="0.25">
      <c r="A2303" s="3472"/>
      <c r="B2303" s="1203" t="s">
        <v>4283</v>
      </c>
      <c r="C2303" s="1204">
        <f>'BNP avec amende'!F165</f>
        <v>-123</v>
      </c>
      <c r="D2303" s="1204">
        <f>BPCE!F66</f>
        <v>-24</v>
      </c>
      <c r="E2303" s="1246">
        <f>SG!F120</f>
        <v>-53</v>
      </c>
      <c r="F2303" s="1204">
        <f>CA!F69</f>
        <v>-37</v>
      </c>
      <c r="G2303" s="1204">
        <f>CM!G44</f>
        <v>-23</v>
      </c>
      <c r="H2303" s="1204">
        <f>SUM(C2303:G2303)</f>
        <v>-260</v>
      </c>
      <c r="I2303" s="1206">
        <f>AVERAGE(C2303:G2303)</f>
        <v>-52</v>
      </c>
      <c r="J2303" s="1719"/>
      <c r="K2303" s="1178" t="s">
        <v>4284</v>
      </c>
    </row>
    <row r="2304" spans="1:11" customFormat="1" x14ac:dyDescent="0.25">
      <c r="A2304" s="3472"/>
      <c r="B2304" s="845" t="s">
        <v>4285</v>
      </c>
      <c r="C2304" s="1184">
        <f>C2303/C54</f>
        <v>4.6555639666919002E-2</v>
      </c>
      <c r="D2304" s="1185">
        <f t="shared" ref="D2304:H2304" si="2459">D2303/D54</f>
        <v>1.2545739675901725E-2</v>
      </c>
      <c r="E2304" s="1186">
        <f t="shared" si="2459"/>
        <v>3.8377986965966691E-2</v>
      </c>
      <c r="F2304" s="1187">
        <f t="shared" si="2459"/>
        <v>7.8891257995735611E-2</v>
      </c>
      <c r="G2304" s="1188">
        <f t="shared" si="2459"/>
        <v>1.5171503957783642E-2</v>
      </c>
      <c r="H2304" s="1194">
        <f t="shared" si="2459"/>
        <v>3.2824138366367883E-2</v>
      </c>
      <c r="I2304" s="1193">
        <f t="shared" ref="I2304:I2307" si="2460">AVERAGE(C2304:G2304)</f>
        <v>3.8308425652461335E-2</v>
      </c>
      <c r="J2304" s="1717"/>
      <c r="K2304" t="s">
        <v>4286</v>
      </c>
    </row>
    <row r="2305" spans="1:11" customFormat="1" x14ac:dyDescent="0.25">
      <c r="A2305" s="3472"/>
      <c r="B2305" s="845" t="s">
        <v>4287</v>
      </c>
      <c r="C2305" s="1184">
        <f>C2303/C71</f>
        <v>6.9965870307167236E-2</v>
      </c>
      <c r="D2305" s="1185">
        <f t="shared" ref="D2305:G2305" si="2461">D2303/D71</f>
        <v>5.3932584269662923E-2</v>
      </c>
      <c r="E2305" s="1186">
        <f t="shared" si="2461"/>
        <v>5.0524308865586273E-2</v>
      </c>
      <c r="F2305" s="1187">
        <f t="shared" si="2461"/>
        <v>5.5223880597014927E-2</v>
      </c>
      <c r="G2305" s="1188">
        <f t="shared" si="2461"/>
        <v>0.19008264462809918</v>
      </c>
      <c r="H2305" s="1194">
        <f t="shared" ref="H2305" si="2462">H2303/H71</f>
        <v>6.4308681672025719E-2</v>
      </c>
      <c r="I2305" s="1193">
        <f t="shared" si="2460"/>
        <v>8.3945857733506116E-2</v>
      </c>
      <c r="J2305" s="1717"/>
      <c r="K2305" t="s">
        <v>4288</v>
      </c>
    </row>
    <row r="2306" spans="1:11" customFormat="1" x14ac:dyDescent="0.25">
      <c r="A2306" s="3472"/>
      <c r="B2306" s="845" t="s">
        <v>4289</v>
      </c>
      <c r="C2306" s="1195">
        <v>0.28000000000000003</v>
      </c>
      <c r="D2306" s="1196">
        <v>0.28000000000000003</v>
      </c>
      <c r="E2306" s="1197">
        <v>0.28000000000000003</v>
      </c>
      <c r="F2306" s="1187">
        <v>0.28000000000000003</v>
      </c>
      <c r="G2306" s="1188">
        <v>0.28000000000000003</v>
      </c>
      <c r="H2306" s="1190">
        <v>0.28000000000000003</v>
      </c>
      <c r="I2306" s="1191">
        <f t="shared" si="2460"/>
        <v>0.28000000000000003</v>
      </c>
      <c r="J2306" s="1720"/>
      <c r="K2306" t="s">
        <v>4290</v>
      </c>
    </row>
    <row r="2307" spans="1:11" customFormat="1" x14ac:dyDescent="0.25">
      <c r="A2307" s="3472"/>
      <c r="B2307" s="845" t="s">
        <v>4291</v>
      </c>
      <c r="C2307" s="1184">
        <f>C2303/C2300</f>
        <v>-0.30295566502463056</v>
      </c>
      <c r="D2307" s="1185">
        <f t="shared" ref="D2307:G2307" si="2463">D2303/D2300</f>
        <v>-0.25806451612903225</v>
      </c>
      <c r="E2307" s="1186">
        <f t="shared" si="2463"/>
        <v>-0.22746781115879827</v>
      </c>
      <c r="F2307" s="1187">
        <f t="shared" si="2463"/>
        <v>-0.33944954128440369</v>
      </c>
      <c r="G2307" s="1188">
        <f t="shared" si="2463"/>
        <v>-0.21904761904761905</v>
      </c>
      <c r="H2307" s="1205">
        <f t="shared" ref="H2307" si="2464">H2303/H2300</f>
        <v>-0.27484143763213531</v>
      </c>
      <c r="I2307" s="1191">
        <f t="shared" si="2460"/>
        <v>-0.26939703052889674</v>
      </c>
      <c r="J2307" s="1720"/>
      <c r="K2307" t="s">
        <v>4292</v>
      </c>
    </row>
    <row r="2308" spans="1:11" customFormat="1" x14ac:dyDescent="0.25">
      <c r="A2308" s="3472"/>
      <c r="B2308" s="1203" t="s">
        <v>10</v>
      </c>
      <c r="C2308" s="1204">
        <f>'BNP avec amende'!G165</f>
        <v>2390</v>
      </c>
      <c r="D2308" s="1204">
        <f>BPCE!G66</f>
        <v>263</v>
      </c>
      <c r="E2308" s="1246">
        <f>SG!G120</f>
        <v>562</v>
      </c>
      <c r="F2308" s="1204">
        <f>CA!G69</f>
        <v>235</v>
      </c>
      <c r="G2308" s="1204">
        <f>CM!H44</f>
        <v>1285</v>
      </c>
      <c r="H2308" s="1204">
        <f>SUM(C2308:G2308)</f>
        <v>4735</v>
      </c>
      <c r="I2308" s="1204">
        <f>AVERAGE(C2308:G2308)</f>
        <v>947</v>
      </c>
      <c r="J2308" s="1721"/>
      <c r="K2308" s="27" t="s">
        <v>4293</v>
      </c>
    </row>
    <row r="2309" spans="1:11" customFormat="1" x14ac:dyDescent="0.25">
      <c r="A2309" s="3472"/>
      <c r="B2309" s="845" t="s">
        <v>4294</v>
      </c>
      <c r="C2309" s="1184">
        <f>C2308/C80</f>
        <v>1.3307127386513589E-2</v>
      </c>
      <c r="D2309" s="1185">
        <f t="shared" ref="D2309:H2309" si="2465">D2308/D80</f>
        <v>2.5484743069215787E-3</v>
      </c>
      <c r="E2309" s="1186">
        <f t="shared" si="2465"/>
        <v>4.1255579046276724E-3</v>
      </c>
      <c r="F2309" s="1187">
        <f t="shared" si="2465"/>
        <v>3.2383865944575359E-3</v>
      </c>
      <c r="G2309" s="1188">
        <f t="shared" si="2465"/>
        <v>1.6426133531043476E-2</v>
      </c>
      <c r="H2309" s="1194">
        <f t="shared" si="2465"/>
        <v>8.3096124754747976E-3</v>
      </c>
      <c r="I2309" s="1189">
        <f t="shared" ref="I2309:I2310" si="2466">AVERAGE(C2309:G2309)</f>
        <v>7.9291359447127702E-3</v>
      </c>
      <c r="J2309" s="1716"/>
      <c r="K2309" t="s">
        <v>4295</v>
      </c>
    </row>
    <row r="2310" spans="1:11" customFormat="1" x14ac:dyDescent="0.25">
      <c r="A2310" s="3472"/>
      <c r="B2310" s="845" t="s">
        <v>4296</v>
      </c>
      <c r="C2310" s="1184">
        <f>C2308/C97</f>
        <v>1.9486343253159396E-2</v>
      </c>
      <c r="D2310" s="1185">
        <f t="shared" ref="D2310:G2310" si="2467">D2308/D97</f>
        <v>2.5059552167698906E-2</v>
      </c>
      <c r="E2310" s="1186">
        <f t="shared" si="2467"/>
        <v>6.7036440627422913E-3</v>
      </c>
      <c r="F2310" s="1187">
        <f t="shared" si="2467"/>
        <v>6.8088311989337657E-3</v>
      </c>
      <c r="G2310" s="1188">
        <f t="shared" si="2467"/>
        <v>0.10363739011210582</v>
      </c>
      <c r="H2310" s="1194">
        <f t="shared" ref="H2310" si="2468">H2308/H97</f>
        <v>1.794287836357918E-2</v>
      </c>
      <c r="I2310" s="1189">
        <f t="shared" si="2466"/>
        <v>3.2339152158928033E-2</v>
      </c>
      <c r="J2310" s="1716"/>
      <c r="K2310" t="s">
        <v>4297</v>
      </c>
    </row>
    <row r="2311" spans="1:11" customFormat="1" x14ac:dyDescent="0.25">
      <c r="A2311" s="3472"/>
      <c r="B2311" s="1203" t="s">
        <v>14</v>
      </c>
      <c r="C2311" s="1204">
        <f>'BNP avec amende'!J165</f>
        <v>29</v>
      </c>
      <c r="D2311" s="1204">
        <f>BPCE!J66</f>
        <v>5</v>
      </c>
      <c r="E2311" s="1246">
        <f>SG!J120</f>
        <v>9</v>
      </c>
      <c r="F2311" s="1204">
        <f>CA!J69</f>
        <v>12</v>
      </c>
      <c r="G2311" s="1204">
        <f>CM!K44</f>
        <v>12</v>
      </c>
      <c r="H2311" s="1204">
        <f>SUM(C2311:G2311)</f>
        <v>67</v>
      </c>
      <c r="I2311" s="1221">
        <f>AVERAGE(C2311:G2311)</f>
        <v>13.4</v>
      </c>
      <c r="J2311" s="1722"/>
      <c r="K2311" s="27" t="s">
        <v>4298</v>
      </c>
    </row>
    <row r="2312" spans="1:11" customFormat="1" x14ac:dyDescent="0.25">
      <c r="A2312" s="3472"/>
      <c r="B2312" s="845" t="s">
        <v>4299</v>
      </c>
      <c r="C2312" s="1184">
        <f>C2311/C106</f>
        <v>3.5024154589371984E-2</v>
      </c>
      <c r="D2312" s="1185">
        <f t="shared" ref="D2312:H2312" si="2469">D2311/D106</f>
        <v>7.0126227208976155E-3</v>
      </c>
      <c r="E2312" s="1186">
        <f t="shared" si="2469"/>
        <v>1.1780104712041885E-2</v>
      </c>
      <c r="F2312" s="1187">
        <f t="shared" si="2469"/>
        <v>1.2631578947368421E-2</v>
      </c>
      <c r="G2312" s="1188">
        <f t="shared" si="2469"/>
        <v>2.5806451612903226E-2</v>
      </c>
      <c r="H2312" s="1194">
        <f t="shared" si="2469"/>
        <v>1.8010752688172042E-2</v>
      </c>
      <c r="I2312" s="1189">
        <f t="shared" ref="I2312:I2313" si="2470">AVERAGE(C2312:G2312)</f>
        <v>1.8450982516516626E-2</v>
      </c>
      <c r="J2312" s="1716"/>
      <c r="K2312" t="s">
        <v>4300</v>
      </c>
    </row>
    <row r="2313" spans="1:11" customFormat="1" x14ac:dyDescent="0.25">
      <c r="A2313" s="3472"/>
      <c r="B2313" s="845" t="s">
        <v>4301</v>
      </c>
      <c r="C2313" s="1184">
        <f>C2311/C123</f>
        <v>4.3283582089552242E-2</v>
      </c>
      <c r="D2313" s="1185">
        <f t="shared" ref="D2313:G2313" si="2471">D2311/D123</f>
        <v>1.7064846416382253E-2</v>
      </c>
      <c r="E2313" s="1186">
        <f t="shared" si="2471"/>
        <v>1.9911504424778761E-2</v>
      </c>
      <c r="F2313" s="1187">
        <f t="shared" si="2471"/>
        <v>3.6585365853658534E-2</v>
      </c>
      <c r="G2313" s="1188">
        <f t="shared" si="2471"/>
        <v>0.10810810810810811</v>
      </c>
      <c r="H2313" s="1194">
        <f t="shared" ref="H2313" si="2472">H2311/H123</f>
        <v>3.6138079827400214E-2</v>
      </c>
      <c r="I2313" s="1189">
        <f t="shared" si="2470"/>
        <v>4.4990681378495982E-2</v>
      </c>
      <c r="J2313" s="1716"/>
      <c r="K2313" t="s">
        <v>4302</v>
      </c>
    </row>
    <row r="2314" spans="1:11" customFormat="1" x14ac:dyDescent="0.25">
      <c r="A2314" s="3472"/>
      <c r="B2314" s="1203" t="s">
        <v>4307</v>
      </c>
      <c r="C2314" s="1206">
        <f>C2297/C2308</f>
        <v>0.31924686192468621</v>
      </c>
      <c r="D2314" s="1206">
        <f t="shared" ref="D2314:G2314" si="2473">D2297/D2308</f>
        <v>0.52851711026615966</v>
      </c>
      <c r="E2314" s="1206">
        <f t="shared" si="2473"/>
        <v>0.71174377224199292</v>
      </c>
      <c r="F2314" s="1206">
        <f t="shared" si="2473"/>
        <v>0.80851063829787229</v>
      </c>
      <c r="G2314" s="1206">
        <f t="shared" si="2473"/>
        <v>0.18365758754863815</v>
      </c>
      <c r="H2314" s="1206">
        <f>H2297/H2308</f>
        <v>0.36494192185850055</v>
      </c>
      <c r="I2314" s="1206">
        <f>AVERAGE(C2314:G2314)</f>
        <v>0.51033519405586991</v>
      </c>
      <c r="J2314" s="1718"/>
      <c r="K2314" s="27" t="s">
        <v>4308</v>
      </c>
    </row>
    <row r="2315" spans="1:11" customFormat="1" x14ac:dyDescent="0.25">
      <c r="A2315" s="3472"/>
      <c r="B2315" s="845" t="s">
        <v>4223</v>
      </c>
      <c r="C2315" s="1207">
        <f>C2314/C132</f>
        <v>1.4638912924392213</v>
      </c>
      <c r="D2315" s="1208">
        <f t="shared" ref="D2315:H2315" si="2474">D2314/D132</f>
        <v>2.3452051968163312</v>
      </c>
      <c r="E2315" s="1209">
        <f t="shared" si="2474"/>
        <v>4.1147809544579736</v>
      </c>
      <c r="F2315" s="1210">
        <f t="shared" si="2474"/>
        <v>3.7009519642567148</v>
      </c>
      <c r="G2315" s="1211">
        <f t="shared" si="2474"/>
        <v>0.93227885382794207</v>
      </c>
      <c r="H2315" s="1177">
        <f t="shared" si="2474"/>
        <v>1.7735470251872418</v>
      </c>
      <c r="I2315" s="1198">
        <f>AVERAGE(C2315:G2315)</f>
        <v>2.5114216523596364</v>
      </c>
      <c r="J2315" s="1723"/>
      <c r="K2315" t="s">
        <v>4309</v>
      </c>
    </row>
    <row r="2316" spans="1:11" customFormat="1" x14ac:dyDescent="0.25">
      <c r="A2316" s="3472"/>
      <c r="B2316" s="845" t="s">
        <v>4224</v>
      </c>
      <c r="C2316" s="1207">
        <f>C2314/C135</f>
        <v>1.525286417165781</v>
      </c>
      <c r="D2316" s="1208">
        <f t="shared" ref="D2316:G2316" si="2475">D2314/D135</f>
        <v>1.4270097947628881</v>
      </c>
      <c r="E2316" s="1209">
        <f t="shared" si="2475"/>
        <v>4.6413378302666048</v>
      </c>
      <c r="F2316" s="1210">
        <f t="shared" si="2475"/>
        <v>3.375869364893874</v>
      </c>
      <c r="G2316" s="1211">
        <f t="shared" si="2475"/>
        <v>0.95921248020874661</v>
      </c>
      <c r="H2316" s="1177">
        <f t="shared" ref="H2316" si="2476">H2314/H135</f>
        <v>1.8152376556905283</v>
      </c>
      <c r="I2316" s="1198">
        <f t="shared" ref="I2316:I2317" si="2477">AVERAGE(C2316:G2316)</f>
        <v>2.3857431774595788</v>
      </c>
      <c r="J2316" s="1723"/>
      <c r="K2316" t="s">
        <v>4310</v>
      </c>
    </row>
    <row r="2317" spans="1:11" customFormat="1" x14ac:dyDescent="0.25">
      <c r="A2317" s="3472"/>
      <c r="B2317" s="845" t="s">
        <v>4758</v>
      </c>
      <c r="C2317" s="1207">
        <f>C2314/C150</f>
        <v>1.1370105955787337</v>
      </c>
      <c r="D2317" s="1208">
        <f t="shared" ref="D2317:G2317" si="2478">D2314/D150</f>
        <v>1.6135714335365388</v>
      </c>
      <c r="E2317" s="1209">
        <f t="shared" si="2478"/>
        <v>1.447680261878699</v>
      </c>
      <c r="F2317" s="1210">
        <f t="shared" si="2478"/>
        <v>2.1936194145944521</v>
      </c>
      <c r="G2317" s="1211">
        <f t="shared" si="2478"/>
        <v>0.68964875143828341</v>
      </c>
      <c r="H2317" s="1177">
        <f t="shared" ref="H2317" si="2479">H2314/H150</f>
        <v>1.1581111150971972</v>
      </c>
      <c r="I2317" s="1198">
        <f t="shared" si="2477"/>
        <v>1.4163060914053414</v>
      </c>
      <c r="J2317" s="1723"/>
      <c r="K2317" t="s">
        <v>4766</v>
      </c>
    </row>
    <row r="2318" spans="1:11" customFormat="1" x14ac:dyDescent="0.25">
      <c r="A2318" s="3472"/>
      <c r="B2318" s="1203" t="s">
        <v>4313</v>
      </c>
      <c r="C2318" s="1206">
        <f>C2300/C2308</f>
        <v>0.1698744769874477</v>
      </c>
      <c r="D2318" s="1206">
        <f t="shared" ref="D2318:G2318" si="2480">D2300/D2308</f>
        <v>0.35361216730038025</v>
      </c>
      <c r="E2318" s="1206">
        <f t="shared" si="2480"/>
        <v>0.41459074733096085</v>
      </c>
      <c r="F2318" s="1206">
        <f t="shared" si="2480"/>
        <v>0.46382978723404256</v>
      </c>
      <c r="G2318" s="1206">
        <f t="shared" si="2480"/>
        <v>8.171206225680934E-2</v>
      </c>
      <c r="H2318" s="1206">
        <f>H2300/H2308</f>
        <v>0.19978880675818375</v>
      </c>
      <c r="I2318" s="1206">
        <f>AVERAGE(C2318:G2318)</f>
        <v>0.2967238482219281</v>
      </c>
      <c r="J2318" s="1718"/>
      <c r="K2318" s="27" t="s">
        <v>4314</v>
      </c>
    </row>
    <row r="2319" spans="1:11" s="1" customFormat="1" x14ac:dyDescent="0.25">
      <c r="A2319" s="3472"/>
      <c r="B2319" s="845" t="s">
        <v>4223</v>
      </c>
      <c r="C2319" s="1207">
        <f>C2318/C158</f>
        <v>11.130961579852817</v>
      </c>
      <c r="D2319" s="1208">
        <f t="shared" ref="D2319:H2319" si="2481">D2318/D158</f>
        <v>6.1590585743851376</v>
      </c>
      <c r="E2319" s="1209">
        <f t="shared" si="2481"/>
        <v>12.906126591502014</v>
      </c>
      <c r="F2319" s="1210">
        <f t="shared" si="2481"/>
        <v>12.920820026953077</v>
      </c>
      <c r="G2319" s="1211">
        <f t="shared" si="2481"/>
        <v>0.93290322800466119</v>
      </c>
      <c r="H2319" s="1177">
        <f t="shared" si="2481"/>
        <v>5.0599607735704604</v>
      </c>
      <c r="I2319" s="1198">
        <f t="shared" ref="I2319:I2321" si="2482">AVERAGE(C2319:G2319)</f>
        <v>8.8099740001395421</v>
      </c>
      <c r="J2319" s="1723"/>
      <c r="K2319" t="s">
        <v>4315</v>
      </c>
    </row>
    <row r="2320" spans="1:11" s="1" customFormat="1" x14ac:dyDescent="0.25">
      <c r="A2320" s="3472"/>
      <c r="B2320" s="845" t="s">
        <v>4224</v>
      </c>
      <c r="C2320" s="1207">
        <f>C2318/C175</f>
        <v>5.161036562425183</v>
      </c>
      <c r="D2320" s="1208">
        <f t="shared" ref="D2320:G2320" si="2483">D2318/D175</f>
        <v>2.76127953557849</v>
      </c>
      <c r="E2320" s="1209">
        <f t="shared" si="2483"/>
        <v>8.6676347387758348</v>
      </c>
      <c r="F2320" s="1210">
        <f t="shared" si="2483"/>
        <v>6.531465229129231</v>
      </c>
      <c r="G2320" s="1211">
        <f t="shared" si="2483"/>
        <v>1.553907760616839</v>
      </c>
      <c r="H2320" s="1177">
        <f t="shared" ref="H2320" si="2484">H2318/H175</f>
        <v>4.2198549369167111</v>
      </c>
      <c r="I2320" s="1198">
        <f t="shared" si="2482"/>
        <v>4.9350647653051158</v>
      </c>
      <c r="J2320" s="1723"/>
      <c r="K2320" t="s">
        <v>4316</v>
      </c>
    </row>
    <row r="2321" spans="1:11" s="1" customFormat="1" x14ac:dyDescent="0.25">
      <c r="A2321" s="3472"/>
      <c r="B2321" s="845" t="s">
        <v>4758</v>
      </c>
      <c r="C2321" s="1207">
        <f>C2318/C176</f>
        <v>-11.365124583320968</v>
      </c>
      <c r="D2321" s="1208">
        <f t="shared" ref="D2321:G2321" si="2485">D2318/D176</f>
        <v>3.6908269961977185</v>
      </c>
      <c r="E2321" s="1209">
        <f t="shared" si="2485"/>
        <v>1.5143341012156497</v>
      </c>
      <c r="F2321" s="1210">
        <f t="shared" si="2485"/>
        <v>3.1918900051598023</v>
      </c>
      <c r="G2321" s="1211">
        <f t="shared" si="2485"/>
        <v>0.94723355793869224</v>
      </c>
      <c r="H2321" s="1177">
        <f t="shared" ref="H2321" si="2486">H2318/H176</f>
        <v>4.1834919341060619</v>
      </c>
      <c r="I2321" s="1198">
        <f t="shared" si="2482"/>
        <v>-0.40416798456182101</v>
      </c>
      <c r="J2321" s="1723"/>
      <c r="K2321" t="s">
        <v>4765</v>
      </c>
    </row>
    <row r="2322" spans="1:11" customFormat="1" x14ac:dyDescent="0.25">
      <c r="A2322" s="3472"/>
      <c r="B2322" s="1203" t="s">
        <v>4318</v>
      </c>
      <c r="C2322" s="1206">
        <f>C2300/C2297</f>
        <v>0.5321100917431193</v>
      </c>
      <c r="D2322" s="1206">
        <f t="shared" ref="D2322:G2322" si="2487">D2300/D2297</f>
        <v>0.6690647482014388</v>
      </c>
      <c r="E2322" s="1206">
        <f t="shared" si="2487"/>
        <v>0.58250000000000002</v>
      </c>
      <c r="F2322" s="1206">
        <f t="shared" si="2487"/>
        <v>0.5736842105263158</v>
      </c>
      <c r="G2322" s="1206">
        <f t="shared" si="2487"/>
        <v>0.44491525423728812</v>
      </c>
      <c r="H2322" s="1206">
        <f>H2300/H2297</f>
        <v>0.54745370370370372</v>
      </c>
      <c r="I2322" s="1206">
        <f>AVERAGE(C2322:G2322)</f>
        <v>0.56045486094163244</v>
      </c>
      <c r="J2322" s="1718"/>
      <c r="K2322" s="27" t="s">
        <v>4319</v>
      </c>
    </row>
    <row r="2323" spans="1:11" customFormat="1" x14ac:dyDescent="0.25">
      <c r="A2323" s="3472"/>
      <c r="B2323" s="1181" t="s">
        <v>4223</v>
      </c>
      <c r="C2323" s="1207">
        <f>C2322/C210</f>
        <v>7.6036804353865364</v>
      </c>
      <c r="D2323" s="1208">
        <f t="shared" ref="D2323:H2323" si="2488">D2322/D210</f>
        <v>2.6262344048811581</v>
      </c>
      <c r="E2323" s="1209">
        <f t="shared" si="2488"/>
        <v>3.1365282221206585</v>
      </c>
      <c r="F2323" s="1210">
        <f t="shared" si="2488"/>
        <v>3.4912152742701283</v>
      </c>
      <c r="G2323" s="1211">
        <f t="shared" si="2488"/>
        <v>1.0006697289916591</v>
      </c>
      <c r="H2323" s="1177">
        <f t="shared" si="2488"/>
        <v>2.853017541520364</v>
      </c>
      <c r="I2323" s="1198">
        <f t="shared" ref="I2323:I2325" si="2489">AVERAGE(C2323:G2323)</f>
        <v>3.5716656131300284</v>
      </c>
      <c r="J2323" s="1723"/>
      <c r="K2323" t="s">
        <v>4320</v>
      </c>
    </row>
    <row r="2324" spans="1:11" customFormat="1" x14ac:dyDescent="0.25">
      <c r="A2324" s="3472"/>
      <c r="B2324" s="1181" t="s">
        <v>4224</v>
      </c>
      <c r="C2324" s="1207">
        <f>C2322/C227</f>
        <v>3.3836507716466722</v>
      </c>
      <c r="D2324" s="1208">
        <f t="shared" ref="D2324:G2324" si="2490">D2322/D227</f>
        <v>1.9350109198355598</v>
      </c>
      <c r="E2324" s="1209">
        <f t="shared" si="2490"/>
        <v>1.867486284289277</v>
      </c>
      <c r="F2324" s="1210">
        <f t="shared" si="2490"/>
        <v>1.9347505851532136</v>
      </c>
      <c r="G2324" s="1211">
        <f t="shared" si="2490"/>
        <v>1.6199828428823957</v>
      </c>
      <c r="H2324" s="1177">
        <f t="shared" ref="H2324" si="2491">H2322/H227</f>
        <v>2.3246845522888022</v>
      </c>
      <c r="I2324" s="1198">
        <f t="shared" si="2489"/>
        <v>2.1481762807614233</v>
      </c>
      <c r="J2324" s="1723"/>
      <c r="K2324" t="s">
        <v>4321</v>
      </c>
    </row>
    <row r="2325" spans="1:11" customFormat="1" x14ac:dyDescent="0.25">
      <c r="A2325" s="3472"/>
      <c r="B2325" s="845" t="s">
        <v>4758</v>
      </c>
      <c r="C2325" s="1207">
        <f>C2322/C228</f>
        <v>-9.9956188865031343</v>
      </c>
      <c r="D2325" s="1208">
        <f t="shared" ref="D2325:G2325" si="2492">D2322/D228</f>
        <v>2.287365107913669</v>
      </c>
      <c r="E2325" s="1209">
        <f t="shared" si="2492"/>
        <v>1.0460418236623965</v>
      </c>
      <c r="F2325" s="1210">
        <f t="shared" si="2492"/>
        <v>1.4550792101509122</v>
      </c>
      <c r="G2325" s="1211">
        <f t="shared" si="2492"/>
        <v>1.3735014468788755</v>
      </c>
      <c r="H2325" s="1177">
        <f t="shared" ref="H2325" si="2493">H2322/H228</f>
        <v>3.6123407154718077</v>
      </c>
      <c r="I2325" s="1198">
        <f t="shared" si="2489"/>
        <v>-0.76672625957945628</v>
      </c>
      <c r="J2325" s="1723"/>
      <c r="K2325" t="s">
        <v>4764</v>
      </c>
    </row>
    <row r="2326" spans="1:11" customFormat="1" x14ac:dyDescent="0.25">
      <c r="A2326" s="3472"/>
      <c r="B2326" s="1203" t="s">
        <v>4323</v>
      </c>
      <c r="C2326" s="1206">
        <f>C2303/C2297</f>
        <v>-0.16120576671035386</v>
      </c>
      <c r="D2326" s="1206">
        <f t="shared" ref="D2326:G2326" si="2494">D2303/D2297</f>
        <v>-0.17266187050359713</v>
      </c>
      <c r="E2326" s="1206">
        <f t="shared" si="2494"/>
        <v>-0.13250000000000001</v>
      </c>
      <c r="F2326" s="1206">
        <f t="shared" si="2494"/>
        <v>-0.19473684210526315</v>
      </c>
      <c r="G2326" s="1206">
        <f t="shared" si="2494"/>
        <v>-9.7457627118644072E-2</v>
      </c>
      <c r="H2326" s="1206">
        <f>H2303/H2297</f>
        <v>-0.15046296296296297</v>
      </c>
      <c r="I2326" s="1206">
        <f>AVERAGE(C2326:G2326)</f>
        <v>-0.15171242128757162</v>
      </c>
      <c r="J2326" s="1718"/>
      <c r="K2326" s="27" t="s">
        <v>4324</v>
      </c>
    </row>
    <row r="2327" spans="1:11" customFormat="1" x14ac:dyDescent="0.25">
      <c r="A2327" s="3472"/>
      <c r="B2327" s="1181" t="s">
        <v>4223</v>
      </c>
      <c r="C2327" s="1207">
        <f>C2326/C236</f>
        <v>2.3898968472790085</v>
      </c>
      <c r="D2327" s="1208">
        <f t="shared" ref="D2327:H2327" si="2495">D2326/D236</f>
        <v>2.0991098391542908</v>
      </c>
      <c r="E2327" s="1209">
        <f t="shared" si="2495"/>
        <v>2.260751267197683</v>
      </c>
      <c r="F2327" s="1210">
        <f t="shared" si="2495"/>
        <v>6.5824374368757717</v>
      </c>
      <c r="G2327" s="1211">
        <f t="shared" si="2495"/>
        <v>0.99071206565001557</v>
      </c>
      <c r="H2327" s="1177">
        <f t="shared" si="2495"/>
        <v>2.2272545554012537</v>
      </c>
      <c r="I2327" s="1198">
        <f t="shared" ref="I2327:I2329" si="2496">AVERAGE(C2327:G2327)</f>
        <v>2.8645814912313541</v>
      </c>
      <c r="J2327" s="1723"/>
      <c r="K2327" t="s">
        <v>4325</v>
      </c>
    </row>
    <row r="2328" spans="1:11" customFormat="1" x14ac:dyDescent="0.25">
      <c r="A2328" s="3472"/>
      <c r="B2328" s="1181" t="s">
        <v>4224</v>
      </c>
      <c r="C2328" s="1207">
        <f>C2326/C253</f>
        <v>2.353989327202215</v>
      </c>
      <c r="D2328" s="1208">
        <f t="shared" ref="D2328:G2328" si="2497">D2326/D253</f>
        <v>1.5081723385336676</v>
      </c>
      <c r="E2328" s="1209">
        <f t="shared" si="2497"/>
        <v>1.6238512869399429</v>
      </c>
      <c r="F2328" s="1210">
        <f t="shared" si="2497"/>
        <v>2.4025294579732912</v>
      </c>
      <c r="G2328" s="1211">
        <f t="shared" si="2497"/>
        <v>1.9121025353690992</v>
      </c>
      <c r="H2328" s="1177">
        <f t="shared" ref="H2328" si="2498">H2326/H253</f>
        <v>1.9744402762891509</v>
      </c>
      <c r="I2328" s="1198">
        <f t="shared" si="2496"/>
        <v>1.9601289892036433</v>
      </c>
      <c r="J2328" s="1723"/>
      <c r="K2328" t="s">
        <v>4326</v>
      </c>
    </row>
    <row r="2329" spans="1:11" customFormat="1" x14ac:dyDescent="0.25">
      <c r="A2329" s="3472"/>
      <c r="B2329" s="845" t="s">
        <v>4758</v>
      </c>
      <c r="C2329" s="1207">
        <f>C2326/C254</f>
        <v>2.7312175315148655</v>
      </c>
      <c r="D2329" s="1208">
        <f t="shared" ref="D2329:G2329" si="2499">D2326/D254</f>
        <v>4.1063497028464191</v>
      </c>
      <c r="E2329" s="1209">
        <f t="shared" si="2499"/>
        <v>1.7541527777777779</v>
      </c>
      <c r="F2329" s="1210">
        <f t="shared" si="2499"/>
        <v>3.0372114496768239</v>
      </c>
      <c r="G2329" s="1211">
        <f t="shared" si="2499"/>
        <v>2.2140373750543243</v>
      </c>
      <c r="H2329" s="1177">
        <f t="shared" ref="H2329" si="2500">H2326/H254</f>
        <v>2.4694163860830529</v>
      </c>
      <c r="I2329" s="1198">
        <f t="shared" si="2496"/>
        <v>2.7685937673740417</v>
      </c>
      <c r="J2329" s="1723"/>
      <c r="K2329" t="s">
        <v>4763</v>
      </c>
    </row>
    <row r="2330" spans="1:11" customFormat="1" x14ac:dyDescent="0.25">
      <c r="A2330" s="3472"/>
      <c r="B2330" s="1203" t="s">
        <v>4328</v>
      </c>
      <c r="C2330" s="1212">
        <f>C2308/C2311</f>
        <v>82.41379310344827</v>
      </c>
      <c r="D2330" s="1212">
        <f t="shared" ref="D2330:G2330" si="2501">D2308/D2311</f>
        <v>52.6</v>
      </c>
      <c r="E2330" s="1212">
        <f t="shared" si="2501"/>
        <v>62.444444444444443</v>
      </c>
      <c r="F2330" s="1212">
        <f t="shared" si="2501"/>
        <v>19.583333333333332</v>
      </c>
      <c r="G2330" s="1212">
        <f t="shared" si="2501"/>
        <v>107.08333333333333</v>
      </c>
      <c r="H2330" s="1212">
        <f>H2308/H2311</f>
        <v>70.671641791044777</v>
      </c>
      <c r="I2330" s="1212">
        <f>AVERAGE(C2330:G2330)</f>
        <v>64.824980842911884</v>
      </c>
      <c r="J2330" s="1724"/>
      <c r="K2330" s="27" t="s">
        <v>4329</v>
      </c>
    </row>
    <row r="2331" spans="1:11" customFormat="1" x14ac:dyDescent="0.25">
      <c r="A2331" s="3472"/>
      <c r="B2331" s="1181" t="s">
        <v>4223</v>
      </c>
      <c r="C2331" s="1207">
        <f>C2330/C262</f>
        <v>0.37994143020804311</v>
      </c>
      <c r="D2331" s="1208">
        <f t="shared" ref="D2331:H2331" si="2502">D2330/D262</f>
        <v>0.36341243616701718</v>
      </c>
      <c r="E2331" s="1209">
        <f t="shared" si="2502"/>
        <v>0.35021402657061568</v>
      </c>
      <c r="F2331" s="1210">
        <f t="shared" si="2502"/>
        <v>0.25637227206122154</v>
      </c>
      <c r="G2331" s="1211">
        <f t="shared" si="2502"/>
        <v>0.63651267432793457</v>
      </c>
      <c r="H2331" s="1177">
        <f t="shared" si="2502"/>
        <v>0.46136952848904844</v>
      </c>
      <c r="I2331" s="1198">
        <f t="shared" ref="I2331:I2333" si="2503">AVERAGE(C2331:G2331)</f>
        <v>0.39729056786696643</v>
      </c>
      <c r="J2331" s="1723"/>
      <c r="K2331" t="s">
        <v>4330</v>
      </c>
    </row>
    <row r="2332" spans="1:11" customFormat="1" x14ac:dyDescent="0.25">
      <c r="A2332" s="3472"/>
      <c r="B2332" s="1181" t="s">
        <v>4224</v>
      </c>
      <c r="C2332" s="1207">
        <f>C2330/C279</f>
        <v>0.45020172343506193</v>
      </c>
      <c r="D2332" s="1208">
        <f t="shared" ref="D2332:G2332" si="2504">D2330/D279</f>
        <v>1.4684897570271558</v>
      </c>
      <c r="E2332" s="1209">
        <f t="shared" si="2504"/>
        <v>0.336671901817724</v>
      </c>
      <c r="F2332" s="1210">
        <f t="shared" si="2504"/>
        <v>0.18610805277085626</v>
      </c>
      <c r="G2332" s="1211">
        <f t="shared" si="2504"/>
        <v>0.9586458585369787</v>
      </c>
      <c r="H2332" s="1177">
        <f t="shared" ref="H2332" si="2505">H2330/H279</f>
        <v>0.49650890277725068</v>
      </c>
      <c r="I2332" s="1198">
        <f t="shared" si="2503"/>
        <v>0.68002345871755532</v>
      </c>
      <c r="J2332" s="1723"/>
      <c r="K2332" t="s">
        <v>4331</v>
      </c>
    </row>
    <row r="2333" spans="1:11" customFormat="1" x14ac:dyDescent="0.25">
      <c r="A2333" s="3472"/>
      <c r="B2333" s="845" t="s">
        <v>4758</v>
      </c>
      <c r="C2333" s="1207">
        <f>C2330/C280</f>
        <v>0.58242963323991714</v>
      </c>
      <c r="D2333" s="1208">
        <f t="shared" ref="D2333:G2333" si="2506">D2330/D280</f>
        <v>2.5512574850299399</v>
      </c>
      <c r="E2333" s="1209">
        <f t="shared" si="2506"/>
        <v>1.7521032482864543</v>
      </c>
      <c r="F2333" s="1210">
        <f t="shared" si="2506"/>
        <v>0.64547056384742951</v>
      </c>
      <c r="G2333" s="1211">
        <f t="shared" si="2506"/>
        <v>2.0920999899809636</v>
      </c>
      <c r="H2333" s="1177">
        <f t="shared" ref="H2333" si="2507">H2330/H280</f>
        <v>1.0542851049166753</v>
      </c>
      <c r="I2333" s="1198">
        <f t="shared" si="2503"/>
        <v>1.5246721840769411</v>
      </c>
      <c r="J2333" s="1723"/>
      <c r="K2333" t="s">
        <v>4769</v>
      </c>
    </row>
    <row r="2334" spans="1:11" customFormat="1" x14ac:dyDescent="0.25">
      <c r="A2334" s="3472"/>
      <c r="B2334" s="1203" t="s">
        <v>4333</v>
      </c>
      <c r="C2334" s="1213">
        <f>C2297/C2311</f>
        <v>26.310344827586206</v>
      </c>
      <c r="D2334" s="1213">
        <f t="shared" ref="D2334:G2334" si="2508">D2297/D2311</f>
        <v>27.8</v>
      </c>
      <c r="E2334" s="1213">
        <f t="shared" si="2508"/>
        <v>44.444444444444443</v>
      </c>
      <c r="F2334" s="1213">
        <f t="shared" si="2508"/>
        <v>15.833333333333334</v>
      </c>
      <c r="G2334" s="1213">
        <f t="shared" si="2508"/>
        <v>19.666666666666668</v>
      </c>
      <c r="H2334" s="1213">
        <f>H2297/H2311</f>
        <v>25.791044776119403</v>
      </c>
      <c r="I2334" s="1213">
        <f>AVERAGE(C2334:G2334)</f>
        <v>26.810957854406126</v>
      </c>
      <c r="J2334" s="1725"/>
      <c r="K2334" s="27" t="s">
        <v>4334</v>
      </c>
    </row>
    <row r="2335" spans="1:11" customFormat="1" x14ac:dyDescent="0.25">
      <c r="A2335" s="3472"/>
      <c r="B2335" s="1181" t="s">
        <v>4223</v>
      </c>
      <c r="C2335" s="1207">
        <f>C2334/C288</f>
        <v>0.55619295131845847</v>
      </c>
      <c r="D2335" s="1208">
        <f t="shared" ref="D2335:H2335" si="2509">D2334/D288</f>
        <v>0.85227673388657177</v>
      </c>
      <c r="E2335" s="1209">
        <f t="shared" si="2509"/>
        <v>1.4410540065168083</v>
      </c>
      <c r="F2335" s="1210">
        <f t="shared" si="2509"/>
        <v>0.94882146386593491</v>
      </c>
      <c r="G2335" s="1211">
        <f t="shared" si="2509"/>
        <v>0.59340730646940498</v>
      </c>
      <c r="H2335" s="1177">
        <f t="shared" si="2509"/>
        <v>0.81826055476379234</v>
      </c>
      <c r="I2335" s="1198">
        <f t="shared" ref="I2335:I2345" si="2510">AVERAGE(C2335:G2335)</f>
        <v>0.8783504924114357</v>
      </c>
      <c r="J2335" s="1723"/>
      <c r="K2335" t="s">
        <v>4335</v>
      </c>
    </row>
    <row r="2336" spans="1:11" customFormat="1" x14ac:dyDescent="0.25">
      <c r="A2336" s="3472"/>
      <c r="B2336" s="1181" t="s">
        <v>4224</v>
      </c>
      <c r="C2336" s="1207">
        <f>C2334/C305</f>
        <v>0.68668657374012532</v>
      </c>
      <c r="D2336" s="1208">
        <f t="shared" ref="D2336:G2336" si="2511">D2334/D305</f>
        <v>2.0955492667867253</v>
      </c>
      <c r="E2336" s="1209">
        <f t="shared" si="2511"/>
        <v>1.5626080342944062</v>
      </c>
      <c r="F2336" s="1210">
        <f t="shared" si="2511"/>
        <v>0.62827647390918617</v>
      </c>
      <c r="G2336" s="1211">
        <f t="shared" si="2511"/>
        <v>0.9195450716090986</v>
      </c>
      <c r="H2336" s="1177">
        <f t="shared" ref="H2336" si="2512">H2334/H305</f>
        <v>0.9012816567068529</v>
      </c>
      <c r="I2336" s="1198">
        <f t="shared" si="2510"/>
        <v>1.1785330840679085</v>
      </c>
      <c r="J2336" s="1723"/>
      <c r="K2336" t="s">
        <v>4336</v>
      </c>
    </row>
    <row r="2337" spans="1:11" customFormat="1" x14ac:dyDescent="0.25">
      <c r="A2337" s="3472"/>
      <c r="B2337" s="845" t="s">
        <v>4758</v>
      </c>
      <c r="C2337" s="1207">
        <f>C2334/C306</f>
        <v>0.66222866417282178</v>
      </c>
      <c r="D2337" s="1208">
        <f t="shared" ref="D2337:G2337" si="2513">D2334/D306</f>
        <v>4.1166361974405854</v>
      </c>
      <c r="E2337" s="1209">
        <f t="shared" si="2513"/>
        <v>2.5364852893178531</v>
      </c>
      <c r="F2337" s="1210">
        <f t="shared" si="2513"/>
        <v>1.4159167604049494</v>
      </c>
      <c r="G2337" s="1211">
        <f t="shared" si="2513"/>
        <v>1.442814145974417</v>
      </c>
      <c r="H2337" s="1177">
        <f t="shared" ref="H2337" si="2514">H2334/H306</f>
        <v>1.2209792984854164</v>
      </c>
      <c r="I2337" s="1198">
        <f t="shared" si="2510"/>
        <v>2.0348162114621253</v>
      </c>
      <c r="J2337" s="1723"/>
      <c r="K2337" t="s">
        <v>4768</v>
      </c>
    </row>
    <row r="2338" spans="1:11" s="325" customFormat="1" x14ac:dyDescent="0.25">
      <c r="A2338" s="3472"/>
      <c r="B2338" s="1203" t="s">
        <v>4338</v>
      </c>
      <c r="C2338" s="1206">
        <f>C2300/C2311</f>
        <v>14</v>
      </c>
      <c r="D2338" s="1206">
        <f t="shared" ref="D2338:G2338" si="2515">D2300/D2311</f>
        <v>18.600000000000001</v>
      </c>
      <c r="E2338" s="1206">
        <f t="shared" si="2515"/>
        <v>25.888888888888889</v>
      </c>
      <c r="F2338" s="1206">
        <f t="shared" si="2515"/>
        <v>9.0833333333333339</v>
      </c>
      <c r="G2338" s="1206">
        <f t="shared" si="2515"/>
        <v>8.75</v>
      </c>
      <c r="H2338" s="1206">
        <f>H2300/H2311</f>
        <v>14.119402985074627</v>
      </c>
      <c r="I2338" s="1206">
        <f t="shared" si="2510"/>
        <v>15.264444444444445</v>
      </c>
      <c r="J2338" s="1718"/>
      <c r="K2338" s="1220" t="s">
        <v>4339</v>
      </c>
    </row>
    <row r="2339" spans="1:11" s="325" customFormat="1" x14ac:dyDescent="0.25">
      <c r="A2339" s="3472"/>
      <c r="B2339" s="1182" t="s">
        <v>4223</v>
      </c>
      <c r="C2339" s="1207">
        <f>C2338/C314</f>
        <v>4.2291134622400586</v>
      </c>
      <c r="D2339" s="1208">
        <f t="shared" ref="D2339:H2339" si="2516">D2338/D314</f>
        <v>2.2382784810126584</v>
      </c>
      <c r="E2339" s="1209">
        <f t="shared" si="2516"/>
        <v>4.519906561040016</v>
      </c>
      <c r="F2339" s="1210">
        <f t="shared" si="2516"/>
        <v>3.312539987204095</v>
      </c>
      <c r="G2339" s="1214">
        <f t="shared" si="2516"/>
        <v>0.59380472854640975</v>
      </c>
      <c r="H2339" s="1199">
        <f t="shared" si="2516"/>
        <v>2.334511716275284</v>
      </c>
      <c r="I2339" s="1198">
        <f t="shared" si="2510"/>
        <v>2.9787286440086476</v>
      </c>
      <c r="J2339" s="1723"/>
      <c r="K2339" s="325" t="s">
        <v>4340</v>
      </c>
    </row>
    <row r="2340" spans="1:11" x14ac:dyDescent="0.25">
      <c r="A2340" s="3472"/>
      <c r="B2340" s="1182" t="s">
        <v>4224</v>
      </c>
      <c r="C2340" s="1207">
        <f>C2338/C331</f>
        <v>2.3235075551151847</v>
      </c>
      <c r="D2340" s="1208">
        <f t="shared" ref="D2340:H2340" si="2517">D2338/D331</f>
        <v>4.0549107142857146</v>
      </c>
      <c r="E2340" s="1209">
        <f t="shared" si="2517"/>
        <v>2.9181490717650322</v>
      </c>
      <c r="F2340" s="1210">
        <f t="shared" si="2517"/>
        <v>1.2155582755337957</v>
      </c>
      <c r="G2340" s="1214">
        <f t="shared" si="2517"/>
        <v>1.4896472392638036</v>
      </c>
      <c r="H2340" s="1200">
        <f t="shared" si="2517"/>
        <v>2.0951955446076802</v>
      </c>
      <c r="I2340" s="1198">
        <f t="shared" si="2510"/>
        <v>2.4003545711927066</v>
      </c>
      <c r="J2340" s="1723"/>
      <c r="K2340" s="325" t="s">
        <v>4341</v>
      </c>
    </row>
    <row r="2341" spans="1:11" x14ac:dyDescent="0.25">
      <c r="A2341" s="3472"/>
      <c r="B2341" s="845" t="s">
        <v>4758</v>
      </c>
      <c r="C2341" s="1207">
        <f>C2338/C332</f>
        <v>-6.619385342789597</v>
      </c>
      <c r="D2341" s="1208">
        <f t="shared" ref="D2341:G2341" si="2518">D2338/D332</f>
        <v>9.4162500000000016</v>
      </c>
      <c r="E2341" s="1209">
        <f t="shared" si="2518"/>
        <v>2.6532696977308885</v>
      </c>
      <c r="F2341" s="1210">
        <f t="shared" si="2518"/>
        <v>2.0602710413694725</v>
      </c>
      <c r="G2341" s="1214">
        <f t="shared" si="2518"/>
        <v>1.9817073170731705</v>
      </c>
      <c r="H2341" s="1199">
        <f t="shared" ref="H2341" si="2519">H2338/H332</f>
        <v>4.4105932326670745</v>
      </c>
      <c r="I2341" s="1198">
        <f t="shared" si="2510"/>
        <v>1.8984225426767871</v>
      </c>
      <c r="J2341" s="1723"/>
      <c r="K2341" s="325" t="s">
        <v>4767</v>
      </c>
    </row>
    <row r="2342" spans="1:11" x14ac:dyDescent="0.25">
      <c r="A2342" s="3472"/>
      <c r="B2342" s="1203" t="s">
        <v>4343</v>
      </c>
      <c r="C2342" s="1206">
        <f>C2303/C2308</f>
        <v>-5.1464435146443513E-2</v>
      </c>
      <c r="D2342" s="1206">
        <f t="shared" ref="D2342:G2342" si="2520">D2303/D2308</f>
        <v>-9.125475285171103E-2</v>
      </c>
      <c r="E2342" s="1206">
        <f t="shared" si="2520"/>
        <v>-9.4306049822064059E-2</v>
      </c>
      <c r="F2342" s="1206">
        <f t="shared" si="2520"/>
        <v>-0.1574468085106383</v>
      </c>
      <c r="G2342" s="1206">
        <f t="shared" si="2520"/>
        <v>-1.7898832684824902E-2</v>
      </c>
      <c r="H2342" s="1206">
        <f t="shared" ref="H2342" si="2521">H2303/H2308</f>
        <v>-5.4910242872228086E-2</v>
      </c>
      <c r="I2342" s="1206">
        <f t="shared" si="2510"/>
        <v>-8.2474175803136346E-2</v>
      </c>
      <c r="J2342" s="1718"/>
      <c r="K2342" s="1220" t="s">
        <v>4344</v>
      </c>
    </row>
    <row r="2343" spans="1:11" x14ac:dyDescent="0.25">
      <c r="A2343" s="3472"/>
      <c r="B2343" s="1182" t="s">
        <v>4223</v>
      </c>
      <c r="C2343" s="1207">
        <f>C2342/C340</f>
        <v>3.4985491845596872</v>
      </c>
      <c r="D2343" s="1208">
        <f t="shared" ref="D2343:H2343" si="2522">D2342/D340</f>
        <v>4.922843303472936</v>
      </c>
      <c r="E2343" s="1209">
        <f t="shared" si="2522"/>
        <v>9.3024962570317555</v>
      </c>
      <c r="F2343" s="1210">
        <f t="shared" si="2522"/>
        <v>24.361284761602324</v>
      </c>
      <c r="G2343" s="1214">
        <f t="shared" si="2522"/>
        <v>0.9236199090377093</v>
      </c>
      <c r="H2343" s="1199">
        <f t="shared" si="2522"/>
        <v>3.9501406910666272</v>
      </c>
      <c r="I2343" s="1198">
        <f t="shared" si="2510"/>
        <v>8.6017586831408828</v>
      </c>
      <c r="J2343" s="1723"/>
      <c r="K2343" s="325" t="s">
        <v>4345</v>
      </c>
    </row>
    <row r="2344" spans="1:11" x14ac:dyDescent="0.25">
      <c r="A2344" s="3472"/>
      <c r="B2344" s="1182" t="s">
        <v>4224</v>
      </c>
      <c r="C2344" s="1207">
        <f>C2342/C357</f>
        <v>3.5905079469347538</v>
      </c>
      <c r="D2344" s="1208">
        <f t="shared" ref="D2344:G2344" si="2523">D2342/D357</f>
        <v>2.152176699277994</v>
      </c>
      <c r="E2344" s="1209">
        <f t="shared" si="2523"/>
        <v>7.5368424088014683</v>
      </c>
      <c r="F2344" s="1210">
        <f t="shared" si="2523"/>
        <v>8.1106255954271198</v>
      </c>
      <c r="G2344" s="1214">
        <f t="shared" si="2523"/>
        <v>1.8341126153648262</v>
      </c>
      <c r="H2344" s="1199">
        <f t="shared" ref="H2344" si="2524">H2342/H357</f>
        <v>3.5840783384320769</v>
      </c>
      <c r="I2344" s="1198">
        <f t="shared" si="2510"/>
        <v>4.6448530531612331</v>
      </c>
      <c r="J2344" s="1723"/>
      <c r="K2344" s="325" t="s">
        <v>4346</v>
      </c>
    </row>
    <row r="2345" spans="1:11" ht="15.75" thickBot="1" x14ac:dyDescent="0.3">
      <c r="A2345" s="3473"/>
      <c r="B2345" s="845" t="s">
        <v>4758</v>
      </c>
      <c r="C2345" s="1215">
        <f>C2342/C358</f>
        <v>3.1054232721627959</v>
      </c>
      <c r="D2345" s="1216">
        <f t="shared" ref="D2345:G2345" si="2525">D2342/D358</f>
        <v>6.6258885766242361</v>
      </c>
      <c r="E2345" s="1217">
        <f t="shared" si="2525"/>
        <v>2.5394523527085804</v>
      </c>
      <c r="F2345" s="1218">
        <f t="shared" si="2525"/>
        <v>6.6624860022396417</v>
      </c>
      <c r="G2345" s="1219">
        <f t="shared" si="2525"/>
        <v>1.5269081113439089</v>
      </c>
      <c r="H2345" s="1201">
        <f t="shared" ref="H2345" si="2526">H2342/H358</f>
        <v>2.8598585645259349</v>
      </c>
      <c r="I2345" s="1202">
        <f t="shared" si="2510"/>
        <v>4.0920316630158329</v>
      </c>
      <c r="J2345" s="1723"/>
      <c r="K2345" s="325" t="s">
        <v>4759</v>
      </c>
    </row>
    <row r="2346" spans="1:11" customFormat="1" x14ac:dyDescent="0.25">
      <c r="A2346" s="3468" t="s">
        <v>1097</v>
      </c>
      <c r="B2346" s="844" t="s">
        <v>935</v>
      </c>
      <c r="C2346" s="826">
        <f>'BNP avec amende'!B194</f>
        <v>3452</v>
      </c>
      <c r="D2346" s="826">
        <f>BPCE!B71</f>
        <v>2110</v>
      </c>
      <c r="E2346" s="1245">
        <f>SG!B130</f>
        <v>1205</v>
      </c>
      <c r="F2346" s="826">
        <f>CA!B81</f>
        <v>854</v>
      </c>
      <c r="G2346" s="826">
        <f>CM!B56</f>
        <v>128</v>
      </c>
      <c r="H2346" s="826">
        <f>SUM(C2346:G2346)</f>
        <v>7749</v>
      </c>
      <c r="I2346" s="1222">
        <f>AVERAGE(C2346:G2346)</f>
        <v>1549.8</v>
      </c>
      <c r="J2346" s="1715"/>
      <c r="K2346" s="27" t="s">
        <v>4264</v>
      </c>
    </row>
    <row r="2347" spans="1:11" customFormat="1" x14ac:dyDescent="0.25">
      <c r="A2347" s="3512"/>
      <c r="B2347" s="845" t="s">
        <v>4265</v>
      </c>
      <c r="C2347" s="1184">
        <f>C2346/C2</f>
        <v>8.8133169934640529E-2</v>
      </c>
      <c r="D2347" s="1185">
        <f t="shared" ref="D2347:G2347" si="2527">D2346/D2</f>
        <v>9.0725373005976689E-2</v>
      </c>
      <c r="E2347" s="1186">
        <f t="shared" si="2527"/>
        <v>5.113949836608242E-2</v>
      </c>
      <c r="F2347" s="1187">
        <f t="shared" si="2527"/>
        <v>5.3869929981706935E-2</v>
      </c>
      <c r="G2347" s="1188">
        <f t="shared" si="2527"/>
        <v>8.3057556290960996E-3</v>
      </c>
      <c r="H2347" s="1194">
        <f t="shared" ref="H2347" si="2528">H2346/H2</f>
        <v>6.6088424930918016E-2</v>
      </c>
      <c r="I2347" s="1189">
        <f t="shared" ref="I2347:I2348" si="2529">AVERAGE(C2347:G2347)</f>
        <v>5.8434745383500533E-2</v>
      </c>
      <c r="J2347" s="1716"/>
      <c r="K2347" t="s">
        <v>4266</v>
      </c>
    </row>
    <row r="2348" spans="1:11" customFormat="1" x14ac:dyDescent="0.25">
      <c r="A2348" s="3512"/>
      <c r="B2348" s="845" t="s">
        <v>4267</v>
      </c>
      <c r="C2348" s="1184">
        <f>C2346/C19</f>
        <v>0.13447080363055589</v>
      </c>
      <c r="D2348" s="1185">
        <f t="shared" ref="D2348:G2348" si="2530">D2346/D19</f>
        <v>0.54283509133007457</v>
      </c>
      <c r="E2348" s="1186">
        <f t="shared" si="2530"/>
        <v>9.3730553827006846E-2</v>
      </c>
      <c r="F2348" s="1187">
        <f t="shared" si="2530"/>
        <v>0.10331478345027825</v>
      </c>
      <c r="G2348" s="1188">
        <f t="shared" si="2530"/>
        <v>5.3917438921651219E-2</v>
      </c>
      <c r="H2348" s="1194">
        <f t="shared" ref="H2348" si="2531">H2346/H19</f>
        <v>0.14605873261205565</v>
      </c>
      <c r="I2348" s="1189">
        <f t="shared" si="2529"/>
        <v>0.18565373423191336</v>
      </c>
      <c r="J2348" s="1716"/>
      <c r="K2348" t="s">
        <v>4268</v>
      </c>
    </row>
    <row r="2349" spans="1:11" customFormat="1" x14ac:dyDescent="0.25">
      <c r="A2349" s="3512"/>
      <c r="B2349" s="1203" t="s">
        <v>4273</v>
      </c>
      <c r="C2349" s="1204">
        <f>'BNP avec amende'!C194</f>
        <v>724</v>
      </c>
      <c r="D2349" s="1204">
        <f>BPCE!C71</f>
        <v>695</v>
      </c>
      <c r="E2349" s="1246">
        <f>SG!C130</f>
        <v>219</v>
      </c>
      <c r="F2349" s="1204">
        <f>CA!C81</f>
        <v>440</v>
      </c>
      <c r="G2349" s="1204">
        <f>CM!C56</f>
        <v>169</v>
      </c>
      <c r="H2349" s="1204">
        <f>SUM(C2349:G2349)</f>
        <v>2247</v>
      </c>
      <c r="I2349" s="1206">
        <f>AVERAGE(C2349:G2349)</f>
        <v>449.4</v>
      </c>
      <c r="J2349" s="1718"/>
      <c r="K2349" s="27" t="s">
        <v>4274</v>
      </c>
    </row>
    <row r="2350" spans="1:11" customFormat="1" x14ac:dyDescent="0.25">
      <c r="A2350" s="3512"/>
      <c r="B2350" s="845" t="s">
        <v>4275</v>
      </c>
      <c r="C2350" s="1184">
        <f>C2349/C28</f>
        <v>0.26413717621306093</v>
      </c>
      <c r="D2350" s="1185">
        <f t="shared" ref="D2350:G2350" si="2532">D2349/D28</f>
        <v>0.11729957805907174</v>
      </c>
      <c r="E2350" s="1186">
        <f t="shared" si="2532"/>
        <v>5.0045703839122484E-2</v>
      </c>
      <c r="F2350" s="1187">
        <f t="shared" si="2532"/>
        <v>0.16890595009596929</v>
      </c>
      <c r="G2350" s="1188">
        <f t="shared" si="2532"/>
        <v>2.4664331582019847E-2</v>
      </c>
      <c r="H2350" s="1192">
        <f t="shared" ref="H2350" si="2533">H2349/H28</f>
        <v>9.9871105382461439E-2</v>
      </c>
      <c r="I2350" s="1193">
        <f t="shared" ref="I2350:I2351" si="2534">AVERAGE(C2350:G2350)</f>
        <v>0.12501054795784886</v>
      </c>
      <c r="J2350" s="1717"/>
      <c r="K2350" t="s">
        <v>4276</v>
      </c>
    </row>
    <row r="2351" spans="1:11" customFormat="1" x14ac:dyDescent="0.25">
      <c r="A2351" s="3512"/>
      <c r="B2351" s="845" t="s">
        <v>4277</v>
      </c>
      <c r="C2351" s="1184">
        <f>C2349/C45</f>
        <v>0.17934109487243002</v>
      </c>
      <c r="D2351" s="1185">
        <f t="shared" ref="D2351:G2351" si="2535">D2349/D45</f>
        <v>0.51711309523809523</v>
      </c>
      <c r="E2351" s="1186">
        <f t="shared" si="2535"/>
        <v>5.4613466334164591E-2</v>
      </c>
      <c r="F2351" s="1187">
        <f t="shared" si="2535"/>
        <v>0.17951856385148918</v>
      </c>
      <c r="G2351" s="1188">
        <f t="shared" si="2535"/>
        <v>0.25920245398773006</v>
      </c>
      <c r="H2351" s="1192">
        <f t="shared" ref="H2351" si="2536">H2349/H45</f>
        <v>0.17984632623659355</v>
      </c>
      <c r="I2351" s="1193">
        <f t="shared" si="2534"/>
        <v>0.23795773485678179</v>
      </c>
      <c r="J2351" s="1717"/>
      <c r="K2351" t="s">
        <v>4278</v>
      </c>
    </row>
    <row r="2352" spans="1:11" customFormat="1" x14ac:dyDescent="0.25">
      <c r="A2352" s="3512"/>
      <c r="B2352" s="1203" t="s">
        <v>4283</v>
      </c>
      <c r="C2352" s="1204">
        <f>'BNP avec amende'!F194</f>
        <v>-165</v>
      </c>
      <c r="D2352" s="1204">
        <f>BPCE!F71</f>
        <v>-227</v>
      </c>
      <c r="E2352" s="1246">
        <f>SG!F130</f>
        <v>-222</v>
      </c>
      <c r="F2352" s="1204">
        <f>CA!F81</f>
        <v>-42</v>
      </c>
      <c r="G2352" s="1204">
        <f>CM!G56</f>
        <v>-38</v>
      </c>
      <c r="H2352" s="1204">
        <f>SUM(C2352:G2352)</f>
        <v>-694</v>
      </c>
      <c r="I2352" s="1206">
        <f>AVERAGE(C2352:G2352)</f>
        <v>-138.80000000000001</v>
      </c>
      <c r="J2352" s="1719"/>
      <c r="K2352" s="1178" t="s">
        <v>4284</v>
      </c>
    </row>
    <row r="2353" spans="1:11" customFormat="1" x14ac:dyDescent="0.25">
      <c r="A2353" s="3512"/>
      <c r="B2353" s="845" t="s">
        <v>4285</v>
      </c>
      <c r="C2353" s="1184">
        <f>C2352/C54</f>
        <v>6.2452687358062073E-2</v>
      </c>
      <c r="D2353" s="1185">
        <f t="shared" ref="D2353:G2353" si="2537">D2352/D54</f>
        <v>0.11866178776790381</v>
      </c>
      <c r="E2353" s="1186">
        <f t="shared" si="2537"/>
        <v>0.16075307748008688</v>
      </c>
      <c r="F2353" s="1187">
        <f t="shared" si="2537"/>
        <v>8.9552238805970144E-2</v>
      </c>
      <c r="G2353" s="1188">
        <f t="shared" si="2537"/>
        <v>2.5065963060686015E-2</v>
      </c>
      <c r="H2353" s="1194">
        <f t="shared" ref="H2353" si="2538">H2352/H54</f>
        <v>8.7615200100997354E-2</v>
      </c>
      <c r="I2353" s="1193">
        <f t="shared" ref="I2353:I2356" si="2539">AVERAGE(C2353:G2353)</f>
        <v>9.1297150894541795E-2</v>
      </c>
      <c r="J2353" s="1717"/>
      <c r="K2353" t="s">
        <v>4286</v>
      </c>
    </row>
    <row r="2354" spans="1:11" customFormat="1" x14ac:dyDescent="0.25">
      <c r="A2354" s="3512"/>
      <c r="B2354" s="845" t="s">
        <v>4287</v>
      </c>
      <c r="C2354" s="1184">
        <f>C2352/C71</f>
        <v>9.3856655290102384E-2</v>
      </c>
      <c r="D2354" s="1185">
        <f t="shared" ref="D2354:G2354" si="2540">D2352/D71</f>
        <v>0.51011235955056178</v>
      </c>
      <c r="E2354" s="1186">
        <f t="shared" si="2540"/>
        <v>0.21163012392755004</v>
      </c>
      <c r="F2354" s="1187">
        <f t="shared" si="2540"/>
        <v>6.2686567164179099E-2</v>
      </c>
      <c r="G2354" s="1188">
        <f t="shared" si="2540"/>
        <v>0.31404958677685951</v>
      </c>
      <c r="H2354" s="1194">
        <f t="shared" ref="H2354" si="2541">H2352/H71</f>
        <v>0.17165471184763789</v>
      </c>
      <c r="I2354" s="1193">
        <f t="shared" si="2539"/>
        <v>0.23846705854185055</v>
      </c>
      <c r="J2354" s="1717"/>
      <c r="K2354" t="s">
        <v>4288</v>
      </c>
    </row>
    <row r="2355" spans="1:11" customFormat="1" x14ac:dyDescent="0.25">
      <c r="A2355" s="3512"/>
      <c r="B2355" s="845" t="s">
        <v>4289</v>
      </c>
      <c r="C2355" s="1195">
        <v>0.4</v>
      </c>
      <c r="D2355" s="1196">
        <v>0.4</v>
      </c>
      <c r="E2355" s="1197">
        <v>0.4</v>
      </c>
      <c r="F2355" s="1187">
        <v>0.4</v>
      </c>
      <c r="G2355" s="1188">
        <v>0.4</v>
      </c>
      <c r="H2355" s="1190">
        <v>1.4</v>
      </c>
      <c r="I2355" s="1191">
        <f t="shared" si="2539"/>
        <v>0.4</v>
      </c>
      <c r="J2355" s="1720"/>
      <c r="K2355" t="s">
        <v>4290</v>
      </c>
    </row>
    <row r="2356" spans="1:11" customFormat="1" x14ac:dyDescent="0.25">
      <c r="A2356" s="3512"/>
      <c r="B2356" s="845" t="s">
        <v>4291</v>
      </c>
      <c r="C2356" s="1184">
        <f>C2352/C2349</f>
        <v>-0.22790055248618785</v>
      </c>
      <c r="D2356" s="1185">
        <f t="shared" ref="D2356:G2356" si="2542">D2352/D2349</f>
        <v>-0.32661870503597124</v>
      </c>
      <c r="E2356" s="1186">
        <f t="shared" si="2542"/>
        <v>-1.0136986301369864</v>
      </c>
      <c r="F2356" s="1187">
        <f t="shared" si="2542"/>
        <v>-9.5454545454545459E-2</v>
      </c>
      <c r="G2356" s="1188">
        <f t="shared" si="2542"/>
        <v>-0.22485207100591717</v>
      </c>
      <c r="H2356" s="1205">
        <f t="shared" ref="H2356" si="2543">H2352/H2349</f>
        <v>-0.30885625278148643</v>
      </c>
      <c r="I2356" s="1191">
        <f t="shared" si="2539"/>
        <v>-0.37770490082392161</v>
      </c>
      <c r="J2356" s="1720"/>
      <c r="K2356" t="s">
        <v>4292</v>
      </c>
    </row>
    <row r="2357" spans="1:11" customFormat="1" x14ac:dyDescent="0.25">
      <c r="A2357" s="3512"/>
      <c r="B2357" s="1203" t="s">
        <v>10</v>
      </c>
      <c r="C2357" s="1204">
        <f>'BNP avec amende'!G194</f>
        <v>14622</v>
      </c>
      <c r="D2357" s="1204">
        <f>BPCE!G71</f>
        <v>2816</v>
      </c>
      <c r="E2357" s="1246">
        <f>SG!G130</f>
        <v>2455</v>
      </c>
      <c r="F2357" s="1294">
        <f>CA!G81</f>
        <v>793</v>
      </c>
      <c r="G2357" s="1204">
        <f>CM!H56</f>
        <v>84</v>
      </c>
      <c r="H2357" s="1204">
        <f>SUM(C2357:G2357)</f>
        <v>20770</v>
      </c>
      <c r="I2357" s="1204">
        <f>AVERAGE(C2357:G2357)</f>
        <v>4154</v>
      </c>
      <c r="J2357" s="1721"/>
      <c r="K2357" s="27" t="s">
        <v>4293</v>
      </c>
    </row>
    <row r="2358" spans="1:11" customFormat="1" x14ac:dyDescent="0.25">
      <c r="A2358" s="3512"/>
      <c r="B2358" s="845" t="s">
        <v>4294</v>
      </c>
      <c r="C2358" s="1184">
        <f>C2357/C80</f>
        <v>8.1412893993975596E-2</v>
      </c>
      <c r="D2358" s="1185">
        <f t="shared" ref="D2358:G2358" si="2544">D2357/D80</f>
        <v>2.7287086115175534E-2</v>
      </c>
      <c r="E2358" s="1186">
        <f t="shared" si="2544"/>
        <v>1.8021787643880668E-2</v>
      </c>
      <c r="F2358" s="1187">
        <f t="shared" si="2544"/>
        <v>1.0927832210233301E-2</v>
      </c>
      <c r="G2358" s="1188">
        <f t="shared" si="2544"/>
        <v>1.0737705965818303E-3</v>
      </c>
      <c r="H2358" s="1194">
        <f t="shared" ref="H2358" si="2545">H2357/H80</f>
        <v>3.6449979116285433E-2</v>
      </c>
      <c r="I2358" s="1189">
        <f t="shared" ref="I2358:I2359" si="2546">AVERAGE(C2358:G2358)</f>
        <v>2.7744674111969386E-2</v>
      </c>
      <c r="J2358" s="1716"/>
      <c r="K2358" t="s">
        <v>4295</v>
      </c>
    </row>
    <row r="2359" spans="1:11" customFormat="1" x14ac:dyDescent="0.25">
      <c r="A2359" s="3512"/>
      <c r="B2359" s="845" t="s">
        <v>4296</v>
      </c>
      <c r="C2359" s="1184">
        <f>C2357/C97</f>
        <v>0.11921728495719527</v>
      </c>
      <c r="D2359" s="1185">
        <f t="shared" ref="D2359:G2359" si="2547">D2357/D97</f>
        <v>0.26831824678418292</v>
      </c>
      <c r="E2359" s="1186">
        <f t="shared" si="2547"/>
        <v>2.9283712053438302E-2</v>
      </c>
      <c r="F2359" s="1187">
        <f t="shared" si="2547"/>
        <v>2.2976183577678624E-2</v>
      </c>
      <c r="G2359" s="1188">
        <f t="shared" si="2547"/>
        <v>6.7747398983789018E-3</v>
      </c>
      <c r="H2359" s="1194">
        <f t="shared" ref="H2359" si="2548">H2357/H97</f>
        <v>7.8706142262204751E-2</v>
      </c>
      <c r="I2359" s="1189">
        <f t="shared" si="2546"/>
        <v>8.931403345417481E-2</v>
      </c>
      <c r="J2359" s="1716"/>
      <c r="K2359" t="s">
        <v>4297</v>
      </c>
    </row>
    <row r="2360" spans="1:11" customFormat="1" x14ac:dyDescent="0.25">
      <c r="A2360" s="3512"/>
      <c r="B2360" s="1203" t="s">
        <v>14</v>
      </c>
      <c r="C2360" s="1204">
        <f>'BNP avec amende'!J194</f>
        <v>103</v>
      </c>
      <c r="D2360" s="1204">
        <f>BPCE!J71</f>
        <v>90</v>
      </c>
      <c r="E2360" s="1246">
        <f>SG!J130</f>
        <v>31</v>
      </c>
      <c r="F2360" s="1204">
        <f>CA!J81</f>
        <v>22</v>
      </c>
      <c r="G2360" s="1204">
        <f>CM!K56</f>
        <v>2</v>
      </c>
      <c r="H2360" s="1204">
        <f>SUM(C2360:G2360)</f>
        <v>248</v>
      </c>
      <c r="I2360" s="1221">
        <f>AVERAGE(C2360:G2360)</f>
        <v>49.6</v>
      </c>
      <c r="J2360" s="1722"/>
      <c r="K2360" s="27" t="s">
        <v>4298</v>
      </c>
    </row>
    <row r="2361" spans="1:11" customFormat="1" x14ac:dyDescent="0.25">
      <c r="A2361" s="3512"/>
      <c r="B2361" s="845" t="s">
        <v>4299</v>
      </c>
      <c r="C2361" s="1184">
        <f>C2360/C106</f>
        <v>0.12439613526570048</v>
      </c>
      <c r="D2361" s="1185">
        <f t="shared" ref="D2361:G2361" si="2549">D2360/D106</f>
        <v>0.12622720897615708</v>
      </c>
      <c r="E2361" s="1186">
        <f t="shared" si="2549"/>
        <v>4.0575916230366493E-2</v>
      </c>
      <c r="F2361" s="1187">
        <f t="shared" si="2549"/>
        <v>2.3157894736842106E-2</v>
      </c>
      <c r="G2361" s="1188">
        <f t="shared" si="2549"/>
        <v>4.3010752688172043E-3</v>
      </c>
      <c r="H2361" s="1194">
        <f t="shared" ref="H2361" si="2550">H2360/H106</f>
        <v>6.6666666666666666E-2</v>
      </c>
      <c r="I2361" s="1189">
        <f t="shared" ref="I2361:I2362" si="2551">AVERAGE(C2361:G2361)</f>
        <v>6.3731646095576661E-2</v>
      </c>
      <c r="J2361" s="1716"/>
      <c r="K2361" t="s">
        <v>4300</v>
      </c>
    </row>
    <row r="2362" spans="1:11" customFormat="1" x14ac:dyDescent="0.25">
      <c r="A2362" s="3512"/>
      <c r="B2362" s="845" t="s">
        <v>4301</v>
      </c>
      <c r="C2362" s="1184">
        <f>C2360/C123</f>
        <v>0.15373134328358209</v>
      </c>
      <c r="D2362" s="1185">
        <f t="shared" ref="D2362:G2362" si="2552">D2360/D123</f>
        <v>0.30716723549488056</v>
      </c>
      <c r="E2362" s="1186">
        <f t="shared" si="2552"/>
        <v>6.8584070796460173E-2</v>
      </c>
      <c r="F2362" s="1187">
        <f t="shared" si="2552"/>
        <v>6.7073170731707321E-2</v>
      </c>
      <c r="G2362" s="1188">
        <f t="shared" si="2552"/>
        <v>1.8018018018018018E-2</v>
      </c>
      <c r="H2362" s="1194">
        <f t="shared" ref="H2362" si="2553">H2360/H123</f>
        <v>0.13376483279395901</v>
      </c>
      <c r="I2362" s="1189">
        <f t="shared" si="2551"/>
        <v>0.12291476766492963</v>
      </c>
      <c r="J2362" s="1716"/>
      <c r="K2362" t="s">
        <v>4302</v>
      </c>
    </row>
    <row r="2363" spans="1:11" customFormat="1" x14ac:dyDescent="0.25">
      <c r="A2363" s="3512"/>
      <c r="B2363" s="1203" t="s">
        <v>4307</v>
      </c>
      <c r="C2363" s="1206">
        <f>C2346/C2357</f>
        <v>0.23608261523731364</v>
      </c>
      <c r="D2363" s="1206">
        <f t="shared" ref="D2363:G2363" si="2554">D2346/D2357</f>
        <v>0.74928977272727271</v>
      </c>
      <c r="E2363" s="1206">
        <f t="shared" si="2554"/>
        <v>0.49083503054989819</v>
      </c>
      <c r="F2363" s="1206">
        <f t="shared" si="2554"/>
        <v>1.0769230769230769</v>
      </c>
      <c r="G2363" s="1206">
        <f t="shared" si="2554"/>
        <v>1.5238095238095237</v>
      </c>
      <c r="H2363" s="1206">
        <f>H2346/H2357</f>
        <v>0.37308618199325949</v>
      </c>
      <c r="I2363" s="1206">
        <f>AVERAGE(C2363:G2363)</f>
        <v>0.81538800384941701</v>
      </c>
      <c r="J2363" s="1718"/>
      <c r="K2363" s="27" t="s">
        <v>4308</v>
      </c>
    </row>
    <row r="2364" spans="1:11" customFormat="1" x14ac:dyDescent="0.25">
      <c r="A2364" s="3512"/>
      <c r="B2364" s="845" t="s">
        <v>4223</v>
      </c>
      <c r="C2364" s="1207">
        <f>C2363/C132</f>
        <v>1.0825455970299029</v>
      </c>
      <c r="D2364" s="1208">
        <f t="shared" ref="D2364:G2364" si="2555">D2363/D132</f>
        <v>3.3248465088223682</v>
      </c>
      <c r="E2364" s="1209">
        <f t="shared" si="2555"/>
        <v>2.8376484828599637</v>
      </c>
      <c r="F2364" s="1210">
        <f t="shared" si="2555"/>
        <v>4.9296080819451786</v>
      </c>
      <c r="G2364" s="1211">
        <f t="shared" si="2555"/>
        <v>7.7351304417685576</v>
      </c>
      <c r="H2364" s="1177">
        <f t="shared" ref="H2364" si="2556">H2363/H132</f>
        <v>1.8131265513233301</v>
      </c>
      <c r="I2364" s="1198">
        <f>AVERAGE(C2364:G2364)</f>
        <v>3.9819558224851939</v>
      </c>
      <c r="J2364" s="1723"/>
      <c r="K2364" t="s">
        <v>4309</v>
      </c>
    </row>
    <row r="2365" spans="1:11" customFormat="1" x14ac:dyDescent="0.25">
      <c r="A2365" s="3512"/>
      <c r="B2365" s="845" t="s">
        <v>4224</v>
      </c>
      <c r="C2365" s="1207">
        <f>C2363/C135</f>
        <v>1.1279472073100587</v>
      </c>
      <c r="D2365" s="1208">
        <f t="shared" ref="D2365:G2365" si="2557">D2363/D135</f>
        <v>2.0231016631779593</v>
      </c>
      <c r="E2365" s="1209">
        <f t="shared" si="2557"/>
        <v>3.2007743299743865</v>
      </c>
      <c r="F2365" s="1210">
        <f t="shared" si="2557"/>
        <v>4.4966033240894117</v>
      </c>
      <c r="G2365" s="1211">
        <f t="shared" si="2557"/>
        <v>7.9585991093994455</v>
      </c>
      <c r="H2365" s="1177">
        <f t="shared" ref="H2365" si="2558">H2363/H135</f>
        <v>1.8557475746361674</v>
      </c>
      <c r="I2365" s="1198">
        <f t="shared" ref="I2365:I2366" si="2559">AVERAGE(C2365:G2365)</f>
        <v>3.7614051267902524</v>
      </c>
      <c r="J2365" s="1723"/>
      <c r="K2365" t="s">
        <v>4310</v>
      </c>
    </row>
    <row r="2366" spans="1:11" customFormat="1" x14ac:dyDescent="0.25">
      <c r="A2366" s="3512"/>
      <c r="B2366" s="845" t="s">
        <v>4758</v>
      </c>
      <c r="C2366" s="1207">
        <f>C2363/C150</f>
        <v>0.84081777135866786</v>
      </c>
      <c r="D2366" s="1208">
        <f t="shared" ref="D2366:G2366" si="2560">D2363/D150</f>
        <v>2.287594004487286</v>
      </c>
      <c r="E2366" s="1209">
        <f t="shared" si="2560"/>
        <v>0.99835392071983065</v>
      </c>
      <c r="F2366" s="1210">
        <f t="shared" si="2560"/>
        <v>2.921865536038764</v>
      </c>
      <c r="G2366" s="1211">
        <f t="shared" si="2560"/>
        <v>5.7220251531763946</v>
      </c>
      <c r="H2366" s="1177">
        <f t="shared" ref="H2366" si="2561">H2363/H150</f>
        <v>1.1839562088542372</v>
      </c>
      <c r="I2366" s="1198">
        <f t="shared" si="2559"/>
        <v>2.5541312771561886</v>
      </c>
      <c r="J2366" s="1723"/>
      <c r="K2366" t="s">
        <v>4766</v>
      </c>
    </row>
    <row r="2367" spans="1:11" customFormat="1" x14ac:dyDescent="0.25">
      <c r="A2367" s="3512"/>
      <c r="B2367" s="1203" t="s">
        <v>4313</v>
      </c>
      <c r="C2367" s="1206">
        <f>C2349/C2357</f>
        <v>4.9514430310491041E-2</v>
      </c>
      <c r="D2367" s="1206">
        <f t="shared" ref="D2367:G2367" si="2562">D2349/D2357</f>
        <v>0.24680397727272727</v>
      </c>
      <c r="E2367" s="1206">
        <f t="shared" si="2562"/>
        <v>8.9205702647657842E-2</v>
      </c>
      <c r="F2367" s="1206">
        <f t="shared" si="2562"/>
        <v>0.55485498108448927</v>
      </c>
      <c r="G2367" s="1206">
        <f t="shared" si="2562"/>
        <v>2.0119047619047619</v>
      </c>
      <c r="H2367" s="1206">
        <f>H2349/H2357</f>
        <v>0.10818488204140587</v>
      </c>
      <c r="I2367" s="1206">
        <f>AVERAGE(C2367:G2367)</f>
        <v>0.59045677064402546</v>
      </c>
      <c r="J2367" s="1718"/>
      <c r="K2367" s="27" t="s">
        <v>4314</v>
      </c>
    </row>
    <row r="2368" spans="1:11" s="1" customFormat="1" x14ac:dyDescent="0.25">
      <c r="A2368" s="3512"/>
      <c r="B2368" s="845" t="s">
        <v>4223</v>
      </c>
      <c r="C2368" s="1207">
        <f>C2367/C158</f>
        <v>3.2444145301186147</v>
      </c>
      <c r="D2368" s="1208">
        <f t="shared" ref="D2368:G2368" si="2563">D2367/D158</f>
        <v>4.298721291235136</v>
      </c>
      <c r="E2368" s="1209">
        <f t="shared" si="2563"/>
        <v>2.7769555844320255</v>
      </c>
      <c r="F2368" s="1210">
        <f t="shared" si="2563"/>
        <v>15.456491904935943</v>
      </c>
      <c r="G2368" s="1211">
        <f t="shared" si="2563"/>
        <v>22.969833277736083</v>
      </c>
      <c r="H2368" s="1177">
        <f t="shared" ref="H2368" si="2564">H2367/H158</f>
        <v>2.7399495912973011</v>
      </c>
      <c r="I2368" s="1198">
        <f t="shared" ref="I2368:I2370" si="2565">AVERAGE(C2368:G2368)</f>
        <v>9.7492833176915603</v>
      </c>
      <c r="J2368" s="1723"/>
      <c r="K2368" t="s">
        <v>4315</v>
      </c>
    </row>
    <row r="2369" spans="1:11" s="1" customFormat="1" x14ac:dyDescent="0.25">
      <c r="A2369" s="3512"/>
      <c r="B2369" s="845" t="s">
        <v>4224</v>
      </c>
      <c r="C2369" s="1207">
        <f>C2367/C175</f>
        <v>1.5043212478527934</v>
      </c>
      <c r="D2369" s="1208">
        <f t="shared" ref="D2369:G2369" si="2566">D2367/D175</f>
        <v>1.9272379028848754</v>
      </c>
      <c r="E2369" s="1209">
        <f t="shared" si="2566"/>
        <v>1.8649775764255347</v>
      </c>
      <c r="F2369" s="1210">
        <f t="shared" si="2566"/>
        <v>7.8132455394329101</v>
      </c>
      <c r="G2369" s="1211">
        <f t="shared" si="2566"/>
        <v>38.260133654688865</v>
      </c>
      <c r="H2369" s="1177">
        <f t="shared" ref="H2369" si="2567">H2367/H175</f>
        <v>2.2850354631465279</v>
      </c>
      <c r="I2369" s="1198">
        <f t="shared" si="2565"/>
        <v>10.273983184256995</v>
      </c>
      <c r="J2369" s="1723"/>
      <c r="K2369" t="s">
        <v>4316</v>
      </c>
    </row>
    <row r="2370" spans="1:11" s="1" customFormat="1" x14ac:dyDescent="0.25">
      <c r="A2370" s="3512"/>
      <c r="B2370" s="845" t="s">
        <v>4758</v>
      </c>
      <c r="C2370" s="1207">
        <f>C2367/C176</f>
        <v>-3.3126675597798969</v>
      </c>
      <c r="D2370" s="1208">
        <f t="shared" ref="D2370:G2370" si="2568">D2367/D176</f>
        <v>2.5760165127840908</v>
      </c>
      <c r="E2370" s="1209">
        <f t="shared" si="2568"/>
        <v>0.32583273604611723</v>
      </c>
      <c r="F2370" s="1210">
        <f t="shared" si="2568"/>
        <v>3.8182887714002516</v>
      </c>
      <c r="G2370" s="1211">
        <f t="shared" si="2568"/>
        <v>23.322672971627675</v>
      </c>
      <c r="H2370" s="1177">
        <f t="shared" ref="H2370" si="2569">H2367/H176</f>
        <v>2.2653450348709199</v>
      </c>
      <c r="I2370" s="1198">
        <f t="shared" si="2565"/>
        <v>5.3460286864156474</v>
      </c>
      <c r="J2370" s="1723"/>
      <c r="K2370" t="s">
        <v>4765</v>
      </c>
    </row>
    <row r="2371" spans="1:11" customFormat="1" x14ac:dyDescent="0.25">
      <c r="A2371" s="3512"/>
      <c r="B2371" s="1203" t="s">
        <v>4318</v>
      </c>
      <c r="C2371" s="1206">
        <f>C2349/C2346</f>
        <v>0.20973348783314022</v>
      </c>
      <c r="D2371" s="1206">
        <f t="shared" ref="D2371:G2371" si="2570">D2349/D2346</f>
        <v>0.32938388625592419</v>
      </c>
      <c r="E2371" s="1206">
        <f t="shared" si="2570"/>
        <v>0.18174273858921161</v>
      </c>
      <c r="F2371" s="1206">
        <f t="shared" si="2570"/>
        <v>0.51522248243559721</v>
      </c>
      <c r="G2371" s="1206">
        <f t="shared" si="2570"/>
        <v>1.3203125</v>
      </c>
      <c r="H2371" s="1206">
        <f>H2349/H2346</f>
        <v>0.28997289972899731</v>
      </c>
      <c r="I2371" s="1206">
        <f>AVERAGE(C2371:G2371)</f>
        <v>0.51127901902277473</v>
      </c>
      <c r="J2371" s="1718"/>
      <c r="K2371" s="27" t="s">
        <v>4319</v>
      </c>
    </row>
    <row r="2372" spans="1:11" customFormat="1" x14ac:dyDescent="0.25">
      <c r="A2372" s="3512"/>
      <c r="B2372" s="1181" t="s">
        <v>4223</v>
      </c>
      <c r="C2372" s="1207">
        <f>C2371/C210</f>
        <v>2.9970234408786705</v>
      </c>
      <c r="D2372" s="1208">
        <f t="shared" ref="D2372:G2372" si="2571">D2371/D210</f>
        <v>1.2929081928530006</v>
      </c>
      <c r="E2372" s="1209">
        <f t="shared" si="2571"/>
        <v>0.9786115515031063</v>
      </c>
      <c r="F2372" s="1210">
        <f t="shared" si="2571"/>
        <v>3.1354403124957861</v>
      </c>
      <c r="G2372" s="1211">
        <f t="shared" si="2571"/>
        <v>2.969546984457093</v>
      </c>
      <c r="H2372" s="1177">
        <f t="shared" ref="H2372" si="2572">H2371/H210</f>
        <v>1.5111739383539</v>
      </c>
      <c r="I2372" s="1198">
        <f t="shared" ref="I2372:I2374" si="2573">AVERAGE(C2372:G2372)</f>
        <v>2.274706096437531</v>
      </c>
      <c r="J2372" s="1723"/>
      <c r="K2372" t="s">
        <v>4320</v>
      </c>
    </row>
    <row r="2373" spans="1:11" customFormat="1" x14ac:dyDescent="0.25">
      <c r="A2373" s="3512"/>
      <c r="B2373" s="1181" t="s">
        <v>4224</v>
      </c>
      <c r="C2373" s="1207">
        <f>C2371/C227</f>
        <v>1.3336805464861388</v>
      </c>
      <c r="D2373" s="1208">
        <f t="shared" ref="D2373:G2373" si="2574">D2371/D227</f>
        <v>0.9526154508011736</v>
      </c>
      <c r="E2373" s="1209">
        <f t="shared" si="2574"/>
        <v>0.58266450057429042</v>
      </c>
      <c r="F2373" s="1210">
        <f t="shared" si="2574"/>
        <v>1.7375883475367795</v>
      </c>
      <c r="G2373" s="1211">
        <f t="shared" si="2574"/>
        <v>4.807395513803681</v>
      </c>
      <c r="H2373" s="1177">
        <f t="shared" ref="H2373" si="2575">H2371/H227</f>
        <v>1.2313288156092703</v>
      </c>
      <c r="I2373" s="1198">
        <f t="shared" si="2573"/>
        <v>1.8827888718404124</v>
      </c>
      <c r="J2373" s="1723"/>
      <c r="K2373" t="s">
        <v>4321</v>
      </c>
    </row>
    <row r="2374" spans="1:11" customFormat="1" x14ac:dyDescent="0.25">
      <c r="A2374" s="3512"/>
      <c r="B2374" s="845" t="s">
        <v>4758</v>
      </c>
      <c r="C2374" s="1207">
        <f>C2371/C228</f>
        <v>-3.9398162986338825</v>
      </c>
      <c r="D2374" s="1208">
        <f t="shared" ref="D2374:G2374" si="2576">D2371/D228</f>
        <v>1.1260811611374408</v>
      </c>
      <c r="E2374" s="1209">
        <f t="shared" si="2576"/>
        <v>0.32636996688627828</v>
      </c>
      <c r="F2374" s="1210">
        <f t="shared" si="2576"/>
        <v>1.3067982507424991</v>
      </c>
      <c r="G2374" s="1211">
        <f t="shared" si="2576"/>
        <v>4.0759472996515678</v>
      </c>
      <c r="H2374" s="1177">
        <f t="shared" ref="H2374" si="2577">H2371/H228</f>
        <v>1.913368938757614</v>
      </c>
      <c r="I2374" s="1198">
        <f t="shared" si="2573"/>
        <v>0.57907607595678068</v>
      </c>
      <c r="J2374" s="1723"/>
      <c r="K2374" t="s">
        <v>4764</v>
      </c>
    </row>
    <row r="2375" spans="1:11" customFormat="1" x14ac:dyDescent="0.25">
      <c r="A2375" s="3512"/>
      <c r="B2375" s="1203" t="s">
        <v>4323</v>
      </c>
      <c r="C2375" s="1206">
        <f>C2352/C2346</f>
        <v>-4.7798377752027811E-2</v>
      </c>
      <c r="D2375" s="1206">
        <f t="shared" ref="D2375:G2375" si="2578">D2352/D2346</f>
        <v>-0.10758293838862559</v>
      </c>
      <c r="E2375" s="1206">
        <f t="shared" si="2578"/>
        <v>-0.18423236514522823</v>
      </c>
      <c r="F2375" s="1206">
        <f t="shared" si="2578"/>
        <v>-4.9180327868852458E-2</v>
      </c>
      <c r="G2375" s="1206">
        <f t="shared" si="2578"/>
        <v>-0.296875</v>
      </c>
      <c r="H2375" s="1206">
        <f>H2352/H2346</f>
        <v>-8.9559943218479807E-2</v>
      </c>
      <c r="I2375" s="1206">
        <f>AVERAGE(C2375:G2375)</f>
        <v>-0.13713380183094684</v>
      </c>
      <c r="J2375" s="1718"/>
      <c r="K2375" s="27" t="s">
        <v>4324</v>
      </c>
    </row>
    <row r="2376" spans="1:11" customFormat="1" x14ac:dyDescent="0.25">
      <c r="A2376" s="3512"/>
      <c r="B2376" s="1181" t="s">
        <v>4223</v>
      </c>
      <c r="C2376" s="1207">
        <f>C2375/C236</f>
        <v>0.70861728228290133</v>
      </c>
      <c r="D2376" s="1208">
        <f t="shared" ref="D2376:G2376" si="2579">D2375/D236</f>
        <v>1.3079228427100185</v>
      </c>
      <c r="E2376" s="1209">
        <f t="shared" si="2579"/>
        <v>3.1434230412143465</v>
      </c>
      <c r="F2376" s="1210">
        <f t="shared" si="2579"/>
        <v>1.6623789716522772</v>
      </c>
      <c r="G2376" s="1211">
        <f t="shared" si="2579"/>
        <v>3.0179027869393136</v>
      </c>
      <c r="H2376" s="1177">
        <f t="shared" ref="H2376" si="2580">H2375/H236</f>
        <v>1.3257268605293768</v>
      </c>
      <c r="I2376" s="1198">
        <f t="shared" ref="I2376:I2378" si="2581">AVERAGE(C2376:G2376)</f>
        <v>1.9680489849597713</v>
      </c>
      <c r="J2376" s="1723"/>
      <c r="K2376" t="s">
        <v>4325</v>
      </c>
    </row>
    <row r="2377" spans="1:11" customFormat="1" x14ac:dyDescent="0.25">
      <c r="A2377" s="3512"/>
      <c r="B2377" s="1181" t="s">
        <v>4224</v>
      </c>
      <c r="C2377" s="1207">
        <f>C2375/C253</f>
        <v>0.69797050925614668</v>
      </c>
      <c r="D2377" s="1208">
        <f t="shared" ref="D2377:G2377" si="2582">D2375/D253</f>
        <v>0.93971883486873631</v>
      </c>
      <c r="E2377" s="1209">
        <f t="shared" si="2582"/>
        <v>2.2578563263174964</v>
      </c>
      <c r="F2377" s="1210">
        <f t="shared" si="2582"/>
        <v>0.60675311964766332</v>
      </c>
      <c r="G2377" s="1211">
        <f t="shared" si="2582"/>
        <v>5.8246384297520661</v>
      </c>
      <c r="H2377" s="1177">
        <f t="shared" ref="H2377" si="2583">H2375/H253</f>
        <v>1.1752444292637219</v>
      </c>
      <c r="I2377" s="1198">
        <f t="shared" si="2581"/>
        <v>2.0653874439684214</v>
      </c>
      <c r="J2377" s="1723"/>
      <c r="K2377" t="s">
        <v>4326</v>
      </c>
    </row>
    <row r="2378" spans="1:11" customFormat="1" x14ac:dyDescent="0.25">
      <c r="A2378" s="3512"/>
      <c r="B2378" s="845" t="s">
        <v>4758</v>
      </c>
      <c r="C2378" s="1207">
        <f>C2375/C254</f>
        <v>0.80982070280940943</v>
      </c>
      <c r="D2378" s="1208">
        <f t="shared" ref="D2378:G2378" si="2584">D2375/D254</f>
        <v>2.5586029260251393</v>
      </c>
      <c r="E2378" s="1209">
        <f t="shared" si="2584"/>
        <v>2.4390318118948828</v>
      </c>
      <c r="F2378" s="1210">
        <f t="shared" si="2584"/>
        <v>0.76704055220017264</v>
      </c>
      <c r="G2378" s="1211">
        <f t="shared" si="2584"/>
        <v>6.7443910256410264</v>
      </c>
      <c r="H2378" s="1177">
        <f t="shared" ref="H2378" si="2585">H2375/H254</f>
        <v>1.4698686438523838</v>
      </c>
      <c r="I2378" s="1198">
        <f t="shared" si="2581"/>
        <v>2.6637774037141262</v>
      </c>
      <c r="J2378" s="1723"/>
      <c r="K2378" t="s">
        <v>4763</v>
      </c>
    </row>
    <row r="2379" spans="1:11" customFormat="1" x14ac:dyDescent="0.25">
      <c r="A2379" s="3512"/>
      <c r="B2379" s="1203" t="s">
        <v>4328</v>
      </c>
      <c r="C2379" s="1212">
        <f>C2357/C2360</f>
        <v>141.96116504854368</v>
      </c>
      <c r="D2379" s="1212">
        <f t="shared" ref="D2379:G2379" si="2586">D2357/D2360</f>
        <v>31.288888888888888</v>
      </c>
      <c r="E2379" s="1212">
        <f t="shared" si="2586"/>
        <v>79.193548387096769</v>
      </c>
      <c r="F2379" s="1212">
        <f t="shared" si="2586"/>
        <v>36.045454545454547</v>
      </c>
      <c r="G2379" s="1212">
        <f t="shared" si="2586"/>
        <v>42</v>
      </c>
      <c r="H2379" s="1212">
        <f>H2357/H2360</f>
        <v>83.75</v>
      </c>
      <c r="I2379" s="1212">
        <f>AVERAGE(C2379:G2379)</f>
        <v>66.097811373996777</v>
      </c>
      <c r="J2379" s="1724"/>
      <c r="K2379" s="27" t="s">
        <v>4329</v>
      </c>
    </row>
    <row r="2380" spans="1:11" customFormat="1" x14ac:dyDescent="0.25">
      <c r="A2380" s="3512"/>
      <c r="B2380" s="1181" t="s">
        <v>4223</v>
      </c>
      <c r="C2380" s="1207">
        <f>C2379/C262</f>
        <v>0.6544648177379786</v>
      </c>
      <c r="D2380" s="1208">
        <f t="shared" ref="D2380:G2380" si="2587">D2379/D262</f>
        <v>0.21617436000133508</v>
      </c>
      <c r="E2380" s="1209">
        <f t="shared" si="2587"/>
        <v>0.44414986322338157</v>
      </c>
      <c r="F2380" s="1210">
        <f t="shared" si="2587"/>
        <v>0.47188366362371076</v>
      </c>
      <c r="G2380" s="1211">
        <f t="shared" si="2587"/>
        <v>0.24965166370527553</v>
      </c>
      <c r="H2380" s="1177">
        <f t="shared" ref="H2380" si="2588">H2379/H262</f>
        <v>0.54674968674428148</v>
      </c>
      <c r="I2380" s="1198">
        <f t="shared" ref="I2380:I2382" si="2589">AVERAGE(C2380:G2380)</f>
        <v>0.4072648736583363</v>
      </c>
      <c r="J2380" s="1723"/>
      <c r="K2380" t="s">
        <v>4330</v>
      </c>
    </row>
    <row r="2381" spans="1:11" customFormat="1" x14ac:dyDescent="0.25">
      <c r="A2381" s="3512"/>
      <c r="B2381" s="1181" t="s">
        <v>4224</v>
      </c>
      <c r="C2381" s="1207">
        <f>C2379/C279</f>
        <v>0.77549107690602748</v>
      </c>
      <c r="D2381" s="1208">
        <f t="shared" ref="D2381:G2381" si="2590">D2379/D279</f>
        <v>0.87352495897517335</v>
      </c>
      <c r="E2381" s="1209">
        <f t="shared" si="2590"/>
        <v>0.42697541445658427</v>
      </c>
      <c r="F2381" s="1210">
        <f t="shared" si="2590"/>
        <v>0.34255400970357225</v>
      </c>
      <c r="G2381" s="1211">
        <f t="shared" si="2590"/>
        <v>0.37599806436002903</v>
      </c>
      <c r="H2381" s="1177">
        <f t="shared" ref="H2381" si="2591">H2379/H279</f>
        <v>0.58839188610535331</v>
      </c>
      <c r="I2381" s="1198">
        <f t="shared" si="2589"/>
        <v>0.55890870488027722</v>
      </c>
      <c r="J2381" s="1723"/>
      <c r="K2381" t="s">
        <v>4331</v>
      </c>
    </row>
    <row r="2382" spans="1:11" customFormat="1" x14ac:dyDescent="0.25">
      <c r="A2382" s="3512"/>
      <c r="B2382" s="845" t="s">
        <v>4758</v>
      </c>
      <c r="C2382" s="1207">
        <f>C2379/C280</f>
        <v>1.0032591169508387</v>
      </c>
      <c r="D2382" s="1208">
        <f t="shared" ref="D2382:G2382" si="2592">D2379/D280</f>
        <v>1.5176047904191616</v>
      </c>
      <c r="E2382" s="1209">
        <f t="shared" si="2592"/>
        <v>2.2220595379915742</v>
      </c>
      <c r="F2382" s="1210">
        <f t="shared" si="2592"/>
        <v>1.1880653550429672</v>
      </c>
      <c r="G2382" s="1211">
        <f t="shared" si="2592"/>
        <v>0.82055906221821462</v>
      </c>
      <c r="H2382" s="1177">
        <f t="shared" ref="H2382" si="2593">H2379/H280</f>
        <v>1.2493890802457643</v>
      </c>
      <c r="I2382" s="1198">
        <f t="shared" si="2589"/>
        <v>1.3503095725245513</v>
      </c>
      <c r="J2382" s="1723"/>
      <c r="K2382" t="s">
        <v>4762</v>
      </c>
    </row>
    <row r="2383" spans="1:11" customFormat="1" x14ac:dyDescent="0.25">
      <c r="A2383" s="3512"/>
      <c r="B2383" s="1203" t="s">
        <v>4333</v>
      </c>
      <c r="C2383" s="1213">
        <f>C2346/C2360</f>
        <v>33.514563106796118</v>
      </c>
      <c r="D2383" s="1213">
        <f t="shared" ref="D2383:G2383" si="2594">D2346/D2360</f>
        <v>23.444444444444443</v>
      </c>
      <c r="E2383" s="1213">
        <f t="shared" si="2594"/>
        <v>38.87096774193548</v>
      </c>
      <c r="F2383" s="1213">
        <f t="shared" si="2594"/>
        <v>38.81818181818182</v>
      </c>
      <c r="G2383" s="1213">
        <f t="shared" si="2594"/>
        <v>64</v>
      </c>
      <c r="H2383" s="1213">
        <f>H2346/H2360</f>
        <v>31.245967741935484</v>
      </c>
      <c r="I2383" s="1213">
        <f>AVERAGE(C2383:G2383)</f>
        <v>39.729631422271567</v>
      </c>
      <c r="J2383" s="1725"/>
      <c r="K2383" s="27" t="s">
        <v>4334</v>
      </c>
    </row>
    <row r="2384" spans="1:11" customFormat="1" x14ac:dyDescent="0.25">
      <c r="A2384" s="3512"/>
      <c r="B2384" s="1181" t="s">
        <v>4223</v>
      </c>
      <c r="C2384" s="1207">
        <f>C2383/C288</f>
        <v>0.70848800685322677</v>
      </c>
      <c r="D2384" s="1208">
        <f t="shared" ref="D2384:G2384" si="2595">D2383/D288</f>
        <v>0.71874656614734855</v>
      </c>
      <c r="E2384" s="1209">
        <f t="shared" si="2595"/>
        <v>1.2603411855382891</v>
      </c>
      <c r="F2384" s="1210">
        <f t="shared" si="2595"/>
        <v>2.3262015219373446</v>
      </c>
      <c r="G2384" s="1211">
        <f t="shared" si="2595"/>
        <v>1.9310881837648433</v>
      </c>
      <c r="H2384" s="1177">
        <f t="shared" ref="H2384" si="2596">H2383/H288</f>
        <v>0.99132637396377032</v>
      </c>
      <c r="I2384" s="1198">
        <f t="shared" ref="I2384:I2394" si="2597">AVERAGE(C2384:G2384)</f>
        <v>1.3889730928482105</v>
      </c>
      <c r="J2384" s="1723"/>
      <c r="K2384" t="s">
        <v>4335</v>
      </c>
    </row>
    <row r="2385" spans="1:11" customFormat="1" x14ac:dyDescent="0.25">
      <c r="A2385" s="3512"/>
      <c r="B2385" s="1181" t="s">
        <v>4224</v>
      </c>
      <c r="C2385" s="1207">
        <f>C2383/C305</f>
        <v>0.87471299449002371</v>
      </c>
      <c r="D2385" s="1208">
        <f t="shared" ref="D2385:G2385" si="2598">D2383/D305</f>
        <v>1.7672297973301316</v>
      </c>
      <c r="E2385" s="1209">
        <f t="shared" si="2598"/>
        <v>1.3666519461228093</v>
      </c>
      <c r="F2385" s="1210">
        <f t="shared" si="2598"/>
        <v>1.5403294987132392</v>
      </c>
      <c r="G2385" s="1211">
        <f t="shared" si="2598"/>
        <v>2.9924178601516425</v>
      </c>
      <c r="H2385" s="1177">
        <f t="shared" ref="H2385" si="2599">H2383/H305</f>
        <v>1.0919068155756095</v>
      </c>
      <c r="I2385" s="1198">
        <f t="shared" si="2597"/>
        <v>1.7082684193615694</v>
      </c>
      <c r="J2385" s="1723"/>
      <c r="K2385" t="s">
        <v>4336</v>
      </c>
    </row>
    <row r="2386" spans="1:11" customFormat="1" x14ac:dyDescent="0.25">
      <c r="A2386" s="3512"/>
      <c r="B2386" s="845" t="s">
        <v>4758</v>
      </c>
      <c r="C2386" s="1207">
        <f>C2383/C306</f>
        <v>0.84355809480986965</v>
      </c>
      <c r="D2386" s="1208">
        <f t="shared" ref="D2386:G2386" si="2600">D2383/D306</f>
        <v>3.4716636197440582</v>
      </c>
      <c r="E2386" s="1209">
        <f t="shared" si="2600"/>
        <v>2.2184018518267834</v>
      </c>
      <c r="F2386" s="1210">
        <f t="shared" si="2600"/>
        <v>3.4713672154617035</v>
      </c>
      <c r="G2386" s="1211">
        <f t="shared" si="2600"/>
        <v>4.6952595936794586</v>
      </c>
      <c r="H2386" s="1177">
        <f t="shared" ref="H2386" si="2601">H2383/H306</f>
        <v>1.4792219588316577</v>
      </c>
      <c r="I2386" s="1198">
        <f t="shared" si="2597"/>
        <v>2.940050075104375</v>
      </c>
      <c r="J2386" s="1723"/>
      <c r="K2386" t="s">
        <v>4761</v>
      </c>
    </row>
    <row r="2387" spans="1:11" s="325" customFormat="1" x14ac:dyDescent="0.25">
      <c r="A2387" s="3512"/>
      <c r="B2387" s="1203" t="s">
        <v>4338</v>
      </c>
      <c r="C2387" s="1206">
        <f>C2349/C2360</f>
        <v>7.0291262135922334</v>
      </c>
      <c r="D2387" s="1206">
        <f t="shared" ref="D2387:G2387" si="2602">D2349/D2360</f>
        <v>7.7222222222222223</v>
      </c>
      <c r="E2387" s="1206">
        <f t="shared" si="2602"/>
        <v>7.064516129032258</v>
      </c>
      <c r="F2387" s="1206">
        <f t="shared" si="2602"/>
        <v>20</v>
      </c>
      <c r="G2387" s="1206">
        <f t="shared" si="2602"/>
        <v>84.5</v>
      </c>
      <c r="H2387" s="1206">
        <f>H2349/H2360</f>
        <v>9.060483870967742</v>
      </c>
      <c r="I2387" s="1206">
        <f t="shared" si="2597"/>
        <v>25.263172912969345</v>
      </c>
      <c r="J2387" s="1718"/>
      <c r="K2387" s="1220" t="s">
        <v>4339</v>
      </c>
    </row>
    <row r="2388" spans="1:11" s="325" customFormat="1" x14ac:dyDescent="0.25">
      <c r="A2388" s="3512"/>
      <c r="B2388" s="1182" t="s">
        <v>4223</v>
      </c>
      <c r="C2388" s="1207">
        <f>C2387/C314</f>
        <v>2.1233551641205288</v>
      </c>
      <c r="D2388" s="1208">
        <f t="shared" ref="D2388:G2388" si="2603">D2387/D314</f>
        <v>0.92927332395686835</v>
      </c>
      <c r="E2388" s="1209">
        <f t="shared" si="2603"/>
        <v>1.2333844430028897</v>
      </c>
      <c r="F2388" s="1210">
        <f t="shared" si="2603"/>
        <v>7.2936660268714011</v>
      </c>
      <c r="G2388" s="1214">
        <f t="shared" si="2603"/>
        <v>5.7344570928196141</v>
      </c>
      <c r="H2388" s="1199">
        <f t="shared" ref="H2388" si="2604">H2387/H314</f>
        <v>1.4980665807369218</v>
      </c>
      <c r="I2388" s="1198">
        <f t="shared" si="2597"/>
        <v>3.4628272101542605</v>
      </c>
      <c r="J2388" s="1723"/>
      <c r="K2388" s="325" t="s">
        <v>4340</v>
      </c>
    </row>
    <row r="2389" spans="1:11" x14ac:dyDescent="0.25">
      <c r="A2389" s="3512"/>
      <c r="B2389" s="1182" t="s">
        <v>4224</v>
      </c>
      <c r="C2389" s="1207">
        <f>C2387/C331</f>
        <v>1.1665877045099817</v>
      </c>
      <c r="D2389" s="1208">
        <f t="shared" ref="D2389:G2389" si="2605">D2387/D331</f>
        <v>1.6834904100529102</v>
      </c>
      <c r="E2389" s="1209">
        <f t="shared" si="2605"/>
        <v>0.79629957364652892</v>
      </c>
      <c r="F2389" s="1210">
        <f t="shared" si="2605"/>
        <v>2.6764585883312932</v>
      </c>
      <c r="G2389" s="1214">
        <f t="shared" si="2605"/>
        <v>14.385736196319018</v>
      </c>
      <c r="H2389" s="1200">
        <f t="shared" ref="H2389" si="2606">H2387/H331</f>
        <v>1.3444963259784051</v>
      </c>
      <c r="I2389" s="1198">
        <f t="shared" si="2597"/>
        <v>4.1417144945719464</v>
      </c>
      <c r="J2389" s="1723"/>
      <c r="K2389" s="325" t="s">
        <v>4341</v>
      </c>
    </row>
    <row r="2390" spans="1:11" x14ac:dyDescent="0.25">
      <c r="A2390" s="3512"/>
      <c r="B2390" s="845" t="s">
        <v>4758</v>
      </c>
      <c r="C2390" s="1207">
        <f>C2387/C332</f>
        <v>-3.3234639307764695</v>
      </c>
      <c r="D2390" s="1208">
        <f t="shared" ref="D2390:G2390" si="2607">D2387/D332</f>
        <v>3.9093750000000003</v>
      </c>
      <c r="E2390" s="1209">
        <f t="shared" si="2607"/>
        <v>0.72401973892116578</v>
      </c>
      <c r="F2390" s="1210">
        <f t="shared" si="2607"/>
        <v>4.5363766048502141</v>
      </c>
      <c r="G2390" s="1214">
        <f t="shared" si="2607"/>
        <v>19.137630662020904</v>
      </c>
      <c r="H2390" s="1199">
        <f t="shared" ref="H2390" si="2608">H2387/H332</f>
        <v>2.8302973495566874</v>
      </c>
      <c r="I2390" s="1198">
        <f t="shared" si="2597"/>
        <v>4.9967876150031625</v>
      </c>
      <c r="J2390" s="1723"/>
      <c r="K2390" s="325" t="s">
        <v>4760</v>
      </c>
    </row>
    <row r="2391" spans="1:11" x14ac:dyDescent="0.25">
      <c r="A2391" s="3512"/>
      <c r="B2391" s="1203" t="s">
        <v>4343</v>
      </c>
      <c r="C2391" s="1206">
        <f>C2352/C2357</f>
        <v>-1.1284366023799754E-2</v>
      </c>
      <c r="D2391" s="1206">
        <f t="shared" ref="D2391:G2391" si="2609">D2352/D2357</f>
        <v>-8.0610795454545456E-2</v>
      </c>
      <c r="E2391" s="1206">
        <f t="shared" si="2609"/>
        <v>-9.0427698574338092E-2</v>
      </c>
      <c r="F2391" s="1206">
        <f t="shared" si="2609"/>
        <v>-5.2963430012610342E-2</v>
      </c>
      <c r="G2391" s="1206">
        <f t="shared" si="2609"/>
        <v>-0.45238095238095238</v>
      </c>
      <c r="H2391" s="1206">
        <f t="shared" ref="H2391" si="2610">H2352/H2357</f>
        <v>-3.3413577274915743E-2</v>
      </c>
      <c r="I2391" s="1206">
        <f t="shared" si="2597"/>
        <v>-0.1375334484892492</v>
      </c>
      <c r="J2391" s="1718"/>
      <c r="K2391" s="1220" t="s">
        <v>4344</v>
      </c>
    </row>
    <row r="2392" spans="1:11" x14ac:dyDescent="0.25">
      <c r="A2392" s="3512"/>
      <c r="B2392" s="1182" t="s">
        <v>4223</v>
      </c>
      <c r="C2392" s="1207">
        <f>C2391/C340</f>
        <v>0.76711051891465076</v>
      </c>
      <c r="D2392" s="1208">
        <f t="shared" ref="D2392:G2392" si="2611">D2391/D340</f>
        <v>4.3486426973934318</v>
      </c>
      <c r="E2392" s="1209">
        <f t="shared" si="2611"/>
        <v>8.9199296238889438</v>
      </c>
      <c r="F2392" s="1210">
        <f t="shared" si="2611"/>
        <v>8.1948768139127814</v>
      </c>
      <c r="G2392" s="1214">
        <f t="shared" si="2611"/>
        <v>23.343871717552457</v>
      </c>
      <c r="H2392" s="1199">
        <f t="shared" ref="H2392" si="2612">H2391/H340</f>
        <v>2.4037105706283346</v>
      </c>
      <c r="I2392" s="1198">
        <f t="shared" si="2597"/>
        <v>9.1148862743324521</v>
      </c>
      <c r="J2392" s="1723"/>
      <c r="K2392" s="325" t="s">
        <v>4345</v>
      </c>
    </row>
    <row r="2393" spans="1:11" x14ac:dyDescent="0.25">
      <c r="A2393" s="3512"/>
      <c r="B2393" s="1182" t="s">
        <v>4224</v>
      </c>
      <c r="C2393" s="1207">
        <f>C2391/C357</f>
        <v>0.78727388670025022</v>
      </c>
      <c r="D2393" s="1208">
        <f t="shared" ref="D2393:G2393" si="2613">D2391/D357</f>
        <v>1.9011467377425946</v>
      </c>
      <c r="E2393" s="1209">
        <f t="shared" si="2613"/>
        <v>7.2268885700473158</v>
      </c>
      <c r="F2393" s="1210">
        <f t="shared" si="2613"/>
        <v>2.7283280947093034</v>
      </c>
      <c r="G2393" s="1214">
        <f t="shared" si="2613"/>
        <v>46.355962219598588</v>
      </c>
      <c r="H2393" s="1199">
        <f t="shared" ref="H2393" si="2614">H2391/H357</f>
        <v>2.1809569992108186</v>
      </c>
      <c r="I2393" s="1198">
        <f t="shared" si="2597"/>
        <v>11.79991990175961</v>
      </c>
      <c r="J2393" s="1723"/>
      <c r="K2393" s="325" t="s">
        <v>4346</v>
      </c>
    </row>
    <row r="2394" spans="1:11" ht="15.75" thickBot="1" x14ac:dyDescent="0.3">
      <c r="A2394" s="3513"/>
      <c r="B2394" s="845" t="s">
        <v>4758</v>
      </c>
      <c r="C2394" s="1215">
        <f>C2391/C358</f>
        <v>0.68091163853631775</v>
      </c>
      <c r="D2394" s="1216">
        <f t="shared" ref="D2394:G2394" si="2615">D2391/D358</f>
        <v>5.8530447134387353</v>
      </c>
      <c r="E2394" s="1217">
        <f t="shared" si="2615"/>
        <v>2.4350169721656485</v>
      </c>
      <c r="F2394" s="1218">
        <f t="shared" si="2615"/>
        <v>2.2411893542178269</v>
      </c>
      <c r="G2394" s="1219">
        <f t="shared" si="2615"/>
        <v>38.591575091575088</v>
      </c>
      <c r="H2394" s="1201">
        <f t="shared" ref="H2394" si="2616">H2391/H358</f>
        <v>1.7402601070891874</v>
      </c>
      <c r="I2394" s="1202">
        <f t="shared" si="2597"/>
        <v>9.9603475539867237</v>
      </c>
      <c r="J2394" s="1723"/>
      <c r="K2394" s="325" t="s">
        <v>4759</v>
      </c>
    </row>
    <row r="2395" spans="1:11" customFormat="1" x14ac:dyDescent="0.25">
      <c r="A2395" s="3471" t="s">
        <v>605</v>
      </c>
      <c r="B2395" s="844" t="s">
        <v>935</v>
      </c>
      <c r="C2395" s="826">
        <f>'BNP avec amende'!B530</f>
        <v>4883</v>
      </c>
      <c r="D2395" s="826">
        <f>BPCE!B614</f>
        <v>167</v>
      </c>
      <c r="E2395" s="1245">
        <f>SG!B525</f>
        <v>619</v>
      </c>
      <c r="F2395" s="826">
        <f>SG!B525</f>
        <v>619</v>
      </c>
      <c r="G2395" s="826">
        <f>CM!B416</f>
        <v>26</v>
      </c>
      <c r="H2395" s="826">
        <f>SUM(C2395:G2395)</f>
        <v>6314</v>
      </c>
      <c r="I2395" s="1222">
        <f>AVERAGE(C2395:G2395)</f>
        <v>1262.8</v>
      </c>
      <c r="J2395" s="1715"/>
      <c r="K2395" s="27" t="s">
        <v>4264</v>
      </c>
    </row>
    <row r="2396" spans="1:11" customFormat="1" x14ac:dyDescent="0.25">
      <c r="A2396" s="3472"/>
      <c r="B2396" s="845" t="s">
        <v>4265</v>
      </c>
      <c r="C2396" s="1184">
        <f>C2395/C2</f>
        <v>0.12466809640522876</v>
      </c>
      <c r="D2396" s="1185">
        <f t="shared" ref="D2396:H2396" si="2617">D2395/D2</f>
        <v>7.1806337876768288E-3</v>
      </c>
      <c r="E2396" s="1186">
        <f t="shared" si="2617"/>
        <v>2.6269999575605822E-2</v>
      </c>
      <c r="F2396" s="1187">
        <f t="shared" si="2617"/>
        <v>3.9046237305241913E-2</v>
      </c>
      <c r="G2396" s="1188">
        <f t="shared" si="2617"/>
        <v>1.6871066121601453E-3</v>
      </c>
      <c r="H2396" s="1194">
        <f t="shared" si="2617"/>
        <v>5.3849827721488761E-2</v>
      </c>
      <c r="I2396" s="1189">
        <f t="shared" ref="I2396:I2397" si="2618">AVERAGE(C2396:G2396)</f>
        <v>3.9770414737182694E-2</v>
      </c>
      <c r="J2396" s="1716"/>
      <c r="K2396" t="s">
        <v>4266</v>
      </c>
    </row>
    <row r="2397" spans="1:11" customFormat="1" x14ac:dyDescent="0.25">
      <c r="A2397" s="3472"/>
      <c r="B2397" s="845" t="s">
        <v>4267</v>
      </c>
      <c r="C2397" s="1184">
        <f>C2395/C19</f>
        <v>0.19021463908690742</v>
      </c>
      <c r="D2397" s="1185">
        <f t="shared" ref="D2397:G2397" si="2619">D2395/D19</f>
        <v>4.2963725237972733E-2</v>
      </c>
      <c r="E2397" s="1186">
        <f t="shared" si="2619"/>
        <v>4.8148724331051648E-2</v>
      </c>
      <c r="F2397" s="1187">
        <f t="shared" si="2619"/>
        <v>7.4885071376723927E-2</v>
      </c>
      <c r="G2397" s="1188">
        <f t="shared" si="2619"/>
        <v>1.0951979780960405E-2</v>
      </c>
      <c r="H2397" s="1194">
        <f t="shared" ref="H2397" si="2620">H2395/H19</f>
        <v>0.11901081916537867</v>
      </c>
      <c r="I2397" s="1189">
        <f t="shared" si="2618"/>
        <v>7.3432827962723241E-2</v>
      </c>
      <c r="J2397" s="1716"/>
      <c r="K2397" t="s">
        <v>4268</v>
      </c>
    </row>
    <row r="2398" spans="1:11" customFormat="1" x14ac:dyDescent="0.25">
      <c r="A2398" s="3472"/>
      <c r="B2398" s="1203" t="s">
        <v>4273</v>
      </c>
      <c r="C2398" s="1204">
        <f>'BNP avec amende'!C530</f>
        <v>494</v>
      </c>
      <c r="D2398" s="1204">
        <f>BPCE!C614</f>
        <v>75</v>
      </c>
      <c r="E2398" s="1246">
        <f>SG!C525</f>
        <v>114</v>
      </c>
      <c r="F2398" s="1204">
        <f>CA!C782</f>
        <v>323</v>
      </c>
      <c r="G2398" s="1204">
        <f>CM!C416</f>
        <v>-11</v>
      </c>
      <c r="H2398" s="1204">
        <f>SUM(C2398:G2398)</f>
        <v>995</v>
      </c>
      <c r="I2398" s="1206">
        <f>AVERAGE(C2398:G2398)</f>
        <v>199</v>
      </c>
      <c r="J2398" s="1718"/>
      <c r="K2398" s="27" t="s">
        <v>4274</v>
      </c>
    </row>
    <row r="2399" spans="1:11" customFormat="1" x14ac:dyDescent="0.25">
      <c r="A2399" s="3472"/>
      <c r="B2399" s="845" t="s">
        <v>4275</v>
      </c>
      <c r="C2399" s="1184">
        <f>C2398/C28</f>
        <v>0.18022619481940896</v>
      </c>
      <c r="D2399" s="1185">
        <f t="shared" ref="D2399:H2399" si="2621">D2398/D28</f>
        <v>1.2658227848101266E-2</v>
      </c>
      <c r="E2399" s="1186">
        <f t="shared" si="2621"/>
        <v>2.6051188299817184E-2</v>
      </c>
      <c r="F2399" s="1187">
        <f t="shared" si="2621"/>
        <v>0.12399232245681382</v>
      </c>
      <c r="G2399" s="1188">
        <f t="shared" si="2621"/>
        <v>-1.6053706946876824E-3</v>
      </c>
      <c r="H2399" s="1192">
        <f t="shared" si="2621"/>
        <v>4.4224187741677405E-2</v>
      </c>
      <c r="I2399" s="1193">
        <f t="shared" ref="I2399:I2400" si="2622">AVERAGE(C2399:G2399)</f>
        <v>6.8264512545890707E-2</v>
      </c>
      <c r="J2399" s="1717"/>
      <c r="K2399" t="s">
        <v>4276</v>
      </c>
    </row>
    <row r="2400" spans="1:11" customFormat="1" x14ac:dyDescent="0.25">
      <c r="A2400" s="3472"/>
      <c r="B2400" s="845" t="s">
        <v>4277</v>
      </c>
      <c r="C2400" s="1184">
        <f>C2398/C45</f>
        <v>0.12236809512013871</v>
      </c>
      <c r="D2400" s="1185">
        <f t="shared" ref="D2400:G2400" si="2623">D2398/D45</f>
        <v>5.5803571428571432E-2</v>
      </c>
      <c r="E2400" s="1186">
        <f t="shared" si="2623"/>
        <v>2.8428927680798004E-2</v>
      </c>
      <c r="F2400" s="1187">
        <f t="shared" si="2623"/>
        <v>0.13178294573643412</v>
      </c>
      <c r="G2400" s="1188">
        <f t="shared" si="2623"/>
        <v>-1.6871165644171779E-2</v>
      </c>
      <c r="H2400" s="1192">
        <f t="shared" ref="H2400" si="2624">H2398/H45</f>
        <v>7.9638226348647354E-2</v>
      </c>
      <c r="I2400" s="1193">
        <f t="shared" si="2622"/>
        <v>6.4302474864354101E-2</v>
      </c>
      <c r="J2400" s="1717"/>
      <c r="K2400" t="s">
        <v>4278</v>
      </c>
    </row>
    <row r="2401" spans="1:11" customFormat="1" x14ac:dyDescent="0.25">
      <c r="A2401" s="3472"/>
      <c r="B2401" s="1203" t="s">
        <v>4283</v>
      </c>
      <c r="C2401" s="1204">
        <f>'BNP avec amende'!F530</f>
        <v>-203</v>
      </c>
      <c r="D2401" s="1204">
        <f>BPCE!F614</f>
        <v>-26</v>
      </c>
      <c r="E2401" s="1246">
        <f>SG!F525</f>
        <v>-38</v>
      </c>
      <c r="F2401" s="1204">
        <f>CA!F782</f>
        <v>-109</v>
      </c>
      <c r="G2401" s="1204">
        <f>CM!G416</f>
        <v>0</v>
      </c>
      <c r="H2401" s="1204">
        <f>SUM(C2401:G2401)</f>
        <v>-376</v>
      </c>
      <c r="I2401" s="1206">
        <f>AVERAGE(C2401:G2401)</f>
        <v>-75.2</v>
      </c>
      <c r="J2401" s="1719"/>
      <c r="K2401" s="1178" t="s">
        <v>4284</v>
      </c>
    </row>
    <row r="2402" spans="1:11" customFormat="1" x14ac:dyDescent="0.25">
      <c r="A2402" s="3472"/>
      <c r="B2402" s="845" t="s">
        <v>4285</v>
      </c>
      <c r="C2402" s="1184">
        <f>C2401/C54</f>
        <v>7.6835730507191516E-2</v>
      </c>
      <c r="D2402" s="1185">
        <f t="shared" ref="D2402:H2402" si="2625">D2401/D54</f>
        <v>1.3591217982226868E-2</v>
      </c>
      <c r="E2402" s="1186">
        <f t="shared" si="2625"/>
        <v>2.7516292541636494E-2</v>
      </c>
      <c r="F2402" s="1187">
        <f t="shared" si="2625"/>
        <v>0.23240938166311301</v>
      </c>
      <c r="G2402" s="1188">
        <f t="shared" si="2625"/>
        <v>0</v>
      </c>
      <c r="H2402" s="1194">
        <f t="shared" si="2625"/>
        <v>4.7468753945208941E-2</v>
      </c>
      <c r="I2402" s="1193">
        <f t="shared" ref="I2402:I2405" si="2626">AVERAGE(C2402:G2402)</f>
        <v>7.0070524538833584E-2</v>
      </c>
      <c r="J2402" s="1717"/>
      <c r="K2402" t="s">
        <v>4286</v>
      </c>
    </row>
    <row r="2403" spans="1:11" customFormat="1" x14ac:dyDescent="0.25">
      <c r="A2403" s="3472"/>
      <c r="B2403" s="845" t="s">
        <v>4287</v>
      </c>
      <c r="C2403" s="1184">
        <f>C2401/C71</f>
        <v>0.11547212741751992</v>
      </c>
      <c r="D2403" s="1185">
        <f t="shared" ref="D2403:G2403" si="2627">D2401/D71</f>
        <v>5.8426966292134834E-2</v>
      </c>
      <c r="E2403" s="1186">
        <f t="shared" si="2627"/>
        <v>3.6224976167778838E-2</v>
      </c>
      <c r="F2403" s="1187">
        <f t="shared" si="2627"/>
        <v>0.16268656716417909</v>
      </c>
      <c r="G2403" s="1188">
        <f t="shared" si="2627"/>
        <v>0</v>
      </c>
      <c r="H2403" s="1194">
        <f t="shared" ref="H2403" si="2628">H2401/H71</f>
        <v>9.300024734108335E-2</v>
      </c>
      <c r="I2403" s="1193">
        <f t="shared" si="2626"/>
        <v>7.4562127408322534E-2</v>
      </c>
      <c r="J2403" s="1717"/>
      <c r="K2403" t="s">
        <v>4288</v>
      </c>
    </row>
    <row r="2404" spans="1:11" customFormat="1" x14ac:dyDescent="0.25">
      <c r="A2404" s="3472"/>
      <c r="B2404" s="845" t="s">
        <v>4289</v>
      </c>
      <c r="C2404" s="1247">
        <v>0.27500000000000002</v>
      </c>
      <c r="D2404" s="1248">
        <v>0.27500000000000002</v>
      </c>
      <c r="E2404" s="1249">
        <v>0.27500000000000002</v>
      </c>
      <c r="F2404" s="1250">
        <v>0.27500000000000002</v>
      </c>
      <c r="G2404" s="1251">
        <v>0.27500000000000002</v>
      </c>
      <c r="H2404" s="1252">
        <v>1.2749999999999999</v>
      </c>
      <c r="I2404" s="1253">
        <f t="shared" si="2626"/>
        <v>0.27500000000000002</v>
      </c>
      <c r="J2404" s="1726"/>
      <c r="K2404" t="s">
        <v>4290</v>
      </c>
    </row>
    <row r="2405" spans="1:11" customFormat="1" x14ac:dyDescent="0.25">
      <c r="A2405" s="3472"/>
      <c r="B2405" s="845" t="s">
        <v>4291</v>
      </c>
      <c r="C2405" s="1184">
        <f>C2401/C2398</f>
        <v>-0.41093117408906882</v>
      </c>
      <c r="D2405" s="1185">
        <f t="shared" ref="D2405:G2405" si="2629">D2401/D2398</f>
        <v>-0.34666666666666668</v>
      </c>
      <c r="E2405" s="1186">
        <f t="shared" si="2629"/>
        <v>-0.33333333333333331</v>
      </c>
      <c r="F2405" s="1187">
        <f t="shared" si="2629"/>
        <v>-0.33746130030959753</v>
      </c>
      <c r="G2405" s="1188">
        <f t="shared" si="2629"/>
        <v>0</v>
      </c>
      <c r="H2405" s="1205">
        <f t="shared" ref="H2405" si="2630">H2401/H2398</f>
        <v>-0.3778894472361809</v>
      </c>
      <c r="I2405" s="1191">
        <f t="shared" si="2626"/>
        <v>-0.28567849487973324</v>
      </c>
      <c r="J2405" s="1720"/>
      <c r="K2405" t="s">
        <v>4292</v>
      </c>
    </row>
    <row r="2406" spans="1:11" customFormat="1" x14ac:dyDescent="0.25">
      <c r="A2406" s="3472"/>
      <c r="B2406" s="1203" t="s">
        <v>10</v>
      </c>
      <c r="C2406" s="1204">
        <f>'BNP avec amende'!G530</f>
        <v>18056</v>
      </c>
      <c r="D2406" s="1204">
        <f>BPCE!G614</f>
        <v>274</v>
      </c>
      <c r="E2406" s="1246">
        <f>SG!G525</f>
        <v>1938</v>
      </c>
      <c r="F2406" s="1204">
        <f>CA!G782</f>
        <v>10463</v>
      </c>
      <c r="G2406" s="1204">
        <f>CM!H416</f>
        <v>138</v>
      </c>
      <c r="H2406" s="1204">
        <f>SUM(C2406:G2406)</f>
        <v>30869</v>
      </c>
      <c r="I2406" s="1204">
        <f>AVERAGE(C2406:G2406)</f>
        <v>6173.8</v>
      </c>
      <c r="J2406" s="1721"/>
      <c r="K2406" s="27" t="s">
        <v>4293</v>
      </c>
    </row>
    <row r="2407" spans="1:11" customFormat="1" x14ac:dyDescent="0.25">
      <c r="A2407" s="3472"/>
      <c r="B2407" s="845" t="s">
        <v>4294</v>
      </c>
      <c r="C2407" s="1184">
        <f>C2406/C80</f>
        <v>0.10053284187903321</v>
      </c>
      <c r="D2407" s="1185">
        <f t="shared" ref="D2407:H2407" si="2631">D2406/D80</f>
        <v>2.6550644870589829E-3</v>
      </c>
      <c r="E2407" s="1186">
        <f t="shared" si="2631"/>
        <v>1.4226568005637773E-2</v>
      </c>
      <c r="F2407" s="1187">
        <f t="shared" si="2631"/>
        <v>0.14418399548003913</v>
      </c>
      <c r="G2407" s="1188">
        <f t="shared" si="2631"/>
        <v>1.7640516943844354E-3</v>
      </c>
      <c r="H2407" s="1194">
        <f t="shared" si="2631"/>
        <v>5.4173057551305498E-2</v>
      </c>
      <c r="I2407" s="1189">
        <f t="shared" ref="I2407:I2408" si="2632">AVERAGE(C2407:G2407)</f>
        <v>5.2672504309230705E-2</v>
      </c>
      <c r="J2407" s="1716"/>
      <c r="K2407" t="s">
        <v>4295</v>
      </c>
    </row>
    <row r="2408" spans="1:11" customFormat="1" x14ac:dyDescent="0.25">
      <c r="A2408" s="3472"/>
      <c r="B2408" s="845" t="s">
        <v>4296</v>
      </c>
      <c r="C2408" s="1184">
        <f>C2406/C97</f>
        <v>0.14721565430085609</v>
      </c>
      <c r="D2408" s="1185">
        <f t="shared" ref="D2408:G2408" si="2633">D2406/D97</f>
        <v>2.6107670319199618E-2</v>
      </c>
      <c r="E2408" s="1186">
        <f t="shared" si="2633"/>
        <v>2.3116836643406691E-2</v>
      </c>
      <c r="F2408" s="1187">
        <f t="shared" si="2633"/>
        <v>0.30315234397635743</v>
      </c>
      <c r="G2408" s="1188">
        <f t="shared" si="2633"/>
        <v>1.1129929833051052E-2</v>
      </c>
      <c r="H2408" s="1194">
        <f t="shared" ref="H2408" si="2634">H2406/H97</f>
        <v>0.11697544080365906</v>
      </c>
      <c r="I2408" s="1189">
        <f t="shared" si="2632"/>
        <v>0.10214448701457417</v>
      </c>
      <c r="J2408" s="1716"/>
      <c r="K2408" t="s">
        <v>4297</v>
      </c>
    </row>
    <row r="2409" spans="1:11" customFormat="1" x14ac:dyDescent="0.25">
      <c r="A2409" s="3472"/>
      <c r="B2409" s="1203" t="s">
        <v>14</v>
      </c>
      <c r="C2409" s="1204">
        <f>'BNP avec amende'!J530</f>
        <v>41</v>
      </c>
      <c r="D2409" s="1204">
        <f>BPCE!J614</f>
        <v>6</v>
      </c>
      <c r="E2409" s="1246">
        <f>SG!J525</f>
        <v>13</v>
      </c>
      <c r="F2409" s="1204">
        <f>CA!J782</f>
        <v>23</v>
      </c>
      <c r="G2409" s="1204">
        <f>CM!K416</f>
        <v>2</v>
      </c>
      <c r="H2409" s="1204">
        <f>SUM(C2409:G2409)</f>
        <v>85</v>
      </c>
      <c r="I2409" s="1221">
        <f>AVERAGE(C2409:G2409)</f>
        <v>17</v>
      </c>
      <c r="J2409" s="1722"/>
      <c r="K2409" s="27" t="s">
        <v>4298</v>
      </c>
    </row>
    <row r="2410" spans="1:11" customFormat="1" x14ac:dyDescent="0.25">
      <c r="A2410" s="3472"/>
      <c r="B2410" s="845" t="s">
        <v>4299</v>
      </c>
      <c r="C2410" s="1184">
        <f>C2409/C106</f>
        <v>4.9516908212560384E-2</v>
      </c>
      <c r="D2410" s="1185">
        <f t="shared" ref="D2410:H2410" si="2635">D2409/D106</f>
        <v>8.4151472650771386E-3</v>
      </c>
      <c r="E2410" s="1186">
        <f t="shared" si="2635"/>
        <v>1.7015706806282723E-2</v>
      </c>
      <c r="F2410" s="1187">
        <f t="shared" si="2635"/>
        <v>2.4210526315789474E-2</v>
      </c>
      <c r="G2410" s="1188">
        <f t="shared" si="2635"/>
        <v>4.3010752688172043E-3</v>
      </c>
      <c r="H2410" s="1194">
        <f t="shared" si="2635"/>
        <v>2.2849462365591398E-2</v>
      </c>
      <c r="I2410" s="1189">
        <f t="shared" ref="I2410:I2411" si="2636">AVERAGE(C2410:G2410)</f>
        <v>2.0691872773705385E-2</v>
      </c>
      <c r="J2410" s="1716"/>
      <c r="K2410" t="s">
        <v>4300</v>
      </c>
    </row>
    <row r="2411" spans="1:11" customFormat="1" x14ac:dyDescent="0.25">
      <c r="A2411" s="3472"/>
      <c r="B2411" s="845" t="s">
        <v>4301</v>
      </c>
      <c r="C2411" s="1184">
        <f>C2409/C123</f>
        <v>6.1194029850746269E-2</v>
      </c>
      <c r="D2411" s="1185">
        <f t="shared" ref="D2411:G2411" si="2637">D2409/D123</f>
        <v>2.0477815699658702E-2</v>
      </c>
      <c r="E2411" s="1186">
        <f t="shared" si="2637"/>
        <v>2.8761061946902654E-2</v>
      </c>
      <c r="F2411" s="1187">
        <f t="shared" si="2637"/>
        <v>7.0121951219512202E-2</v>
      </c>
      <c r="G2411" s="1188">
        <f t="shared" si="2637"/>
        <v>1.8018018018018018E-2</v>
      </c>
      <c r="H2411" s="1194">
        <f t="shared" ref="H2411" si="2638">H2409/H123</f>
        <v>4.5846817691477887E-2</v>
      </c>
      <c r="I2411" s="1189">
        <f t="shared" si="2636"/>
        <v>3.9714575346967568E-2</v>
      </c>
      <c r="J2411" s="1716"/>
      <c r="K2411" t="s">
        <v>4302</v>
      </c>
    </row>
    <row r="2412" spans="1:11" customFormat="1" x14ac:dyDescent="0.25">
      <c r="A2412" s="3472"/>
      <c r="B2412" s="1203" t="s">
        <v>4307</v>
      </c>
      <c r="C2412" s="1206">
        <f>C2395/C2406</f>
        <v>0.27043642002658397</v>
      </c>
      <c r="D2412" s="1206">
        <f t="shared" ref="D2412:G2412" si="2639">D2395/D2406</f>
        <v>0.60948905109489049</v>
      </c>
      <c r="E2412" s="1206">
        <f t="shared" si="2639"/>
        <v>0.31940144478844168</v>
      </c>
      <c r="F2412" s="1206">
        <f t="shared" si="2639"/>
        <v>5.9160852527955651E-2</v>
      </c>
      <c r="G2412" s="1206">
        <f t="shared" si="2639"/>
        <v>0.18840579710144928</v>
      </c>
      <c r="H2412" s="1206">
        <f>H2395/H2406</f>
        <v>0.2045417733000745</v>
      </c>
      <c r="I2412" s="1206">
        <f>AVERAGE(C2412:G2412)</f>
        <v>0.28937871310786417</v>
      </c>
      <c r="J2412" s="1718"/>
      <c r="K2412" s="27" t="s">
        <v>4308</v>
      </c>
    </row>
    <row r="2413" spans="1:11" customFormat="1" x14ac:dyDescent="0.25">
      <c r="A2413" s="3472"/>
      <c r="B2413" s="845" t="s">
        <v>4223</v>
      </c>
      <c r="C2413" s="1207">
        <f>C2412/C132</f>
        <v>1.240073333998023</v>
      </c>
      <c r="D2413" s="1208">
        <f t="shared" ref="D2413:H2413" si="2640">D2412/D132</f>
        <v>2.7045044753812446</v>
      </c>
      <c r="E2413" s="1209">
        <f t="shared" si="2640"/>
        <v>1.8465451094877849</v>
      </c>
      <c r="F2413" s="1210">
        <f t="shared" si="2640"/>
        <v>0.27080840127396444</v>
      </c>
      <c r="G2413" s="1211">
        <f t="shared" si="2640"/>
        <v>0.95638161712084069</v>
      </c>
      <c r="H2413" s="1177">
        <f t="shared" si="2640"/>
        <v>0.9940333840394624</v>
      </c>
      <c r="I2413" s="1198">
        <f>AVERAGE(C2413:G2413)</f>
        <v>1.4036625874523716</v>
      </c>
      <c r="J2413" s="1723"/>
      <c r="K2413" t="s">
        <v>4309</v>
      </c>
    </row>
    <row r="2414" spans="1:11" customFormat="1" x14ac:dyDescent="0.25">
      <c r="A2414" s="3472"/>
      <c r="B2414" s="845" t="s">
        <v>4224</v>
      </c>
      <c r="C2414" s="1207">
        <f>C2412/C135</f>
        <v>1.2920816063363532</v>
      </c>
      <c r="D2414" s="1208">
        <f t="shared" ref="D2414:G2414" si="2641">D2412/D135</f>
        <v>1.6456361181478971</v>
      </c>
      <c r="E2414" s="1209">
        <f t="shared" si="2641"/>
        <v>2.0828422622774587</v>
      </c>
      <c r="F2414" s="1210">
        <f t="shared" si="2641"/>
        <v>0.24702125140937109</v>
      </c>
      <c r="G2414" s="1211">
        <f t="shared" si="2641"/>
        <v>0.98401157466759459</v>
      </c>
      <c r="H2414" s="1177">
        <f t="shared" ref="H2414" si="2642">H2412/H135</f>
        <v>1.0174000486575292</v>
      </c>
      <c r="I2414" s="1198">
        <f t="shared" ref="I2414:I2415" si="2643">AVERAGE(C2414:G2414)</f>
        <v>1.2503185625677351</v>
      </c>
      <c r="J2414" s="1723"/>
      <c r="K2414" t="s">
        <v>4310</v>
      </c>
    </row>
    <row r="2415" spans="1:11" customFormat="1" x14ac:dyDescent="0.25">
      <c r="A2415" s="3472"/>
      <c r="B2415" s="845" t="s">
        <v>4758</v>
      </c>
      <c r="C2415" s="1207">
        <f>C2412/C150</f>
        <v>0.9631702349298169</v>
      </c>
      <c r="D2415" s="1208">
        <f t="shared" ref="D2415:G2415" si="2644">D2412/D150</f>
        <v>1.8607801011489344</v>
      </c>
      <c r="E2415" s="1209">
        <f t="shared" si="2644"/>
        <v>0.64965958996625128</v>
      </c>
      <c r="F2415" s="1210">
        <f t="shared" si="2644"/>
        <v>0.16051290922095504</v>
      </c>
      <c r="G2415" s="1211">
        <f t="shared" si="2644"/>
        <v>0.70747865344979888</v>
      </c>
      <c r="H2415" s="1177">
        <f t="shared" ref="H2415" si="2645">H2412/H150</f>
        <v>0.64909534085358944</v>
      </c>
      <c r="I2415" s="1198">
        <f t="shared" si="2643"/>
        <v>0.86832029774315134</v>
      </c>
      <c r="J2415" s="1723"/>
      <c r="K2415" t="s">
        <v>4766</v>
      </c>
    </row>
    <row r="2416" spans="1:11" customFormat="1" x14ac:dyDescent="0.25">
      <c r="A2416" s="3472"/>
      <c r="B2416" s="1203" t="s">
        <v>4313</v>
      </c>
      <c r="C2416" s="1206">
        <f>C2398/C2406</f>
        <v>2.7359326539654408E-2</v>
      </c>
      <c r="D2416" s="1206">
        <f t="shared" ref="D2416:G2416" si="2646">D2398/D2406</f>
        <v>0.27372262773722628</v>
      </c>
      <c r="E2416" s="1206">
        <f t="shared" si="2646"/>
        <v>5.8823529411764705E-2</v>
      </c>
      <c r="F2416" s="1206">
        <f t="shared" si="2646"/>
        <v>3.0870687183408199E-2</v>
      </c>
      <c r="G2416" s="1206">
        <f t="shared" si="2646"/>
        <v>-7.9710144927536225E-2</v>
      </c>
      <c r="H2416" s="1206">
        <f>H2398/H2406</f>
        <v>3.2232984547604392E-2</v>
      </c>
      <c r="I2416" s="1206">
        <f>AVERAGE(C2416:G2416)</f>
        <v>6.2213205188903477E-2</v>
      </c>
      <c r="J2416" s="1718"/>
      <c r="K2416" s="27" t="s">
        <v>4314</v>
      </c>
    </row>
    <row r="2417" spans="1:11" s="1" customFormat="1" x14ac:dyDescent="0.25">
      <c r="A2417" s="3472"/>
      <c r="B2417" s="845" t="s">
        <v>4223</v>
      </c>
      <c r="C2417" s="1207">
        <f>C2416/C158</f>
        <v>1.7927096404602521</v>
      </c>
      <c r="D2417" s="1208">
        <f t="shared" ref="D2417:H2417" si="2647">D2416/D158</f>
        <v>4.7675783054605931</v>
      </c>
      <c r="E2417" s="1209">
        <f t="shared" si="2647"/>
        <v>1.8311646413592861</v>
      </c>
      <c r="F2417" s="1210">
        <f t="shared" si="2647"/>
        <v>0.85995898535062676</v>
      </c>
      <c r="G2417" s="1211">
        <f t="shared" si="2647"/>
        <v>-0.91004742083132395</v>
      </c>
      <c r="H2417" s="1177">
        <f t="shared" si="2647"/>
        <v>0.81635022538268498</v>
      </c>
      <c r="I2417" s="1198">
        <f t="shared" ref="I2417:I2419" si="2648">AVERAGE(C2417:G2417)</f>
        <v>1.6682728303598868</v>
      </c>
      <c r="J2417" s="1723"/>
      <c r="K2417" t="s">
        <v>4315</v>
      </c>
    </row>
    <row r="2418" spans="1:11" s="1" customFormat="1" x14ac:dyDescent="0.25">
      <c r="A2418" s="3472"/>
      <c r="B2418" s="845" t="s">
        <v>4224</v>
      </c>
      <c r="C2418" s="1207">
        <f>C2416/C175</f>
        <v>0.83121659650448687</v>
      </c>
      <c r="D2418" s="1208">
        <f t="shared" ref="D2418:G2418" si="2649">D2416/D175</f>
        <v>2.1374397158498435</v>
      </c>
      <c r="E2418" s="1209">
        <f t="shared" si="2649"/>
        <v>1.2297931641484523</v>
      </c>
      <c r="F2418" s="1210">
        <f t="shared" si="2649"/>
        <v>0.43470864848965751</v>
      </c>
      <c r="G2418" s="1211">
        <f t="shared" si="2649"/>
        <v>-1.5158375566817817</v>
      </c>
      <c r="H2418" s="1177">
        <f t="shared" ref="H2418" si="2650">H2416/H175</f>
        <v>0.68081150882191177</v>
      </c>
      <c r="I2418" s="1198">
        <f t="shared" si="2648"/>
        <v>0.6234641136621315</v>
      </c>
      <c r="J2418" s="1723"/>
      <c r="K2418" t="s">
        <v>4316</v>
      </c>
    </row>
    <row r="2419" spans="1:11" s="1" customFormat="1" x14ac:dyDescent="0.25">
      <c r="A2419" s="3472"/>
      <c r="B2419" s="845" t="s">
        <v>4758</v>
      </c>
      <c r="C2419" s="1207">
        <f>C2416/C176</f>
        <v>-1.8304230285395264</v>
      </c>
      <c r="D2419" s="1208">
        <f t="shared" ref="D2419:G2419" si="2651">D2416/D176</f>
        <v>2.8569799270072993</v>
      </c>
      <c r="E2419" s="1209">
        <f t="shared" si="2651"/>
        <v>0.21485881466377055</v>
      </c>
      <c r="F2419" s="1210">
        <f t="shared" si="2651"/>
        <v>0.21243965046042962</v>
      </c>
      <c r="G2419" s="1211">
        <f t="shared" si="2651"/>
        <v>-0.92402666262687461</v>
      </c>
      <c r="H2419" s="1177">
        <f t="shared" ref="H2419" si="2652">H2416/H176</f>
        <v>0.67494487331455433</v>
      </c>
      <c r="I2419" s="1198">
        <f t="shared" si="2648"/>
        <v>0.1059657401930197</v>
      </c>
      <c r="J2419" s="1723"/>
      <c r="K2419" t="s">
        <v>4765</v>
      </c>
    </row>
    <row r="2420" spans="1:11" customFormat="1" x14ac:dyDescent="0.25">
      <c r="A2420" s="3472"/>
      <c r="B2420" s="1203" t="s">
        <v>4318</v>
      </c>
      <c r="C2420" s="1206">
        <f>C2398/C2395</f>
        <v>0.10116731517509728</v>
      </c>
      <c r="D2420" s="1206">
        <f t="shared" ref="D2420:G2420" si="2653">D2398/D2395</f>
        <v>0.44910179640718562</v>
      </c>
      <c r="E2420" s="1206">
        <f t="shared" si="2653"/>
        <v>0.18416801292407109</v>
      </c>
      <c r="F2420" s="1206">
        <f t="shared" si="2653"/>
        <v>0.52180936995153471</v>
      </c>
      <c r="G2420" s="1206">
        <f t="shared" si="2653"/>
        <v>-0.42307692307692307</v>
      </c>
      <c r="H2420" s="1206">
        <f>H2398/H2395</f>
        <v>0.1575863161229015</v>
      </c>
      <c r="I2420" s="1206">
        <f>AVERAGE(C2420:G2420)</f>
        <v>0.16663391427619309</v>
      </c>
      <c r="J2420" s="1718"/>
      <c r="K2420" s="27" t="s">
        <v>4319</v>
      </c>
    </row>
    <row r="2421" spans="1:11" customFormat="1" x14ac:dyDescent="0.25">
      <c r="A2421" s="3472"/>
      <c r="B2421" s="1181" t="s">
        <v>4223</v>
      </c>
      <c r="C2421" s="1207">
        <f>C2420/C210</f>
        <v>1.4456480849245568</v>
      </c>
      <c r="D2421" s="1208">
        <f t="shared" ref="D2421:H2421" si="2654">D2420/D210</f>
        <v>1.7628287728340788</v>
      </c>
      <c r="E2421" s="1209">
        <f t="shared" si="2654"/>
        <v>0.99167067836606193</v>
      </c>
      <c r="F2421" s="1210">
        <f t="shared" si="2654"/>
        <v>3.1755255055054432</v>
      </c>
      <c r="G2421" s="1211">
        <f t="shared" si="2654"/>
        <v>-0.95155260676276443</v>
      </c>
      <c r="H2421" s="1177">
        <f t="shared" si="2654"/>
        <v>0.82125031059346854</v>
      </c>
      <c r="I2421" s="1198">
        <f t="shared" ref="I2421:I2423" si="2655">AVERAGE(C2421:G2421)</f>
        <v>1.2848240869734753</v>
      </c>
      <c r="J2421" s="1723"/>
      <c r="K2421" t="s">
        <v>4320</v>
      </c>
    </row>
    <row r="2422" spans="1:11" customFormat="1" x14ac:dyDescent="0.25">
      <c r="A2422" s="3472"/>
      <c r="B2422" s="1181" t="s">
        <v>4224</v>
      </c>
      <c r="C2422" s="1207">
        <f>C2420/C227</f>
        <v>0.64331586521177164</v>
      </c>
      <c r="D2422" s="1208">
        <f t="shared" ref="D2422:G2422" si="2656">D2420/D227</f>
        <v>1.2988531864841744</v>
      </c>
      <c r="E2422" s="1209">
        <f t="shared" si="2656"/>
        <v>0.59043989380345585</v>
      </c>
      <c r="F2422" s="1210">
        <f t="shared" si="2656"/>
        <v>1.7598026324028502</v>
      </c>
      <c r="G2422" s="1211">
        <f t="shared" si="2656"/>
        <v>-1.5404672015101464</v>
      </c>
      <c r="H2422" s="1177">
        <f t="shared" ref="H2422" si="2657">H2420/H227</f>
        <v>0.66916795386460826</v>
      </c>
      <c r="I2422" s="1198">
        <f t="shared" si="2655"/>
        <v>0.55038887527842106</v>
      </c>
      <c r="J2422" s="1723"/>
      <c r="K2422" t="s">
        <v>4321</v>
      </c>
    </row>
    <row r="2423" spans="1:11" customFormat="1" x14ac:dyDescent="0.25">
      <c r="A2423" s="3472"/>
      <c r="B2423" s="845" t="s">
        <v>4758</v>
      </c>
      <c r="C2423" s="1207">
        <f>C2420/C228</f>
        <v>-1.9004148614215675</v>
      </c>
      <c r="D2423" s="1208">
        <f t="shared" ref="D2423:G2423" si="2658">D2420/D228</f>
        <v>1.5353667664670658</v>
      </c>
      <c r="E2423" s="1209">
        <f t="shared" si="2658"/>
        <v>0.33072522592167403</v>
      </c>
      <c r="F2423" s="1210">
        <f t="shared" si="2658"/>
        <v>1.3235050781367028</v>
      </c>
      <c r="G2423" s="1211">
        <f t="shared" si="2658"/>
        <v>-1.3060841597426962</v>
      </c>
      <c r="H2423" s="1177">
        <f t="shared" ref="H2423" si="2659">H2420/H228</f>
        <v>1.0398239377700227</v>
      </c>
      <c r="I2423" s="1198">
        <f t="shared" si="2655"/>
        <v>-3.3803901277642103E-3</v>
      </c>
      <c r="J2423" s="1723"/>
      <c r="K2423" t="s">
        <v>4764</v>
      </c>
    </row>
    <row r="2424" spans="1:11" customFormat="1" x14ac:dyDescent="0.25">
      <c r="A2424" s="3472"/>
      <c r="B2424" s="1203" t="s">
        <v>4323</v>
      </c>
      <c r="C2424" s="1206">
        <f>C2401/C2395</f>
        <v>-4.1572803604341596E-2</v>
      </c>
      <c r="D2424" s="1206">
        <f t="shared" ref="D2424:G2424" si="2660">D2401/D2395</f>
        <v>-0.15568862275449102</v>
      </c>
      <c r="E2424" s="1206">
        <f t="shared" si="2660"/>
        <v>-6.1389337641357025E-2</v>
      </c>
      <c r="F2424" s="1206">
        <f t="shared" si="2660"/>
        <v>-0.17609046849757673</v>
      </c>
      <c r="G2424" s="1206">
        <f t="shared" si="2660"/>
        <v>0</v>
      </c>
      <c r="H2424" s="1206">
        <f>H2401/H2395</f>
        <v>-5.955020589166931E-2</v>
      </c>
      <c r="I2424" s="1206">
        <f>AVERAGE(C2424:G2424)</f>
        <v>-8.6948246499553281E-2</v>
      </c>
      <c r="J2424" s="1718"/>
      <c r="K2424" s="27" t="s">
        <v>4324</v>
      </c>
    </row>
    <row r="2425" spans="1:11" customFormat="1" x14ac:dyDescent="0.25">
      <c r="A2425" s="3472"/>
      <c r="B2425" s="1181" t="s">
        <v>4223</v>
      </c>
      <c r="C2425" s="1207">
        <f>C2424/C236</f>
        <v>0.61632232080804383</v>
      </c>
      <c r="D2425" s="1208">
        <f t="shared" ref="D2425:H2425" si="2661">D2424/D236</f>
        <v>1.8927602192374269</v>
      </c>
      <c r="E2425" s="1209">
        <f t="shared" si="2661"/>
        <v>1.0474416820009382</v>
      </c>
      <c r="F2425" s="1210">
        <f t="shared" si="2661"/>
        <v>5.9521582027549762</v>
      </c>
      <c r="G2425" s="1211">
        <f t="shared" si="2661"/>
        <v>0</v>
      </c>
      <c r="H2425" s="1177">
        <f t="shared" si="2661"/>
        <v>0.88150242913899879</v>
      </c>
      <c r="I2425" s="1198">
        <f t="shared" ref="I2425:I2427" si="2662">AVERAGE(C2425:G2425)</f>
        <v>1.9017364849602771</v>
      </c>
      <c r="J2425" s="1723"/>
      <c r="K2425" t="s">
        <v>4325</v>
      </c>
    </row>
    <row r="2426" spans="1:11" customFormat="1" x14ac:dyDescent="0.25">
      <c r="A2426" s="3472"/>
      <c r="B2426" s="1181" t="s">
        <v>4224</v>
      </c>
      <c r="C2426" s="1207">
        <f>C2424/C253</f>
        <v>0.60706225331459218</v>
      </c>
      <c r="D2426" s="1208">
        <f t="shared" ref="D2426:G2426" si="2663">D2424/D253</f>
        <v>1.3599138801049586</v>
      </c>
      <c r="E2426" s="1209">
        <f t="shared" si="2663"/>
        <v>0.75235588628911909</v>
      </c>
      <c r="F2426" s="1210">
        <f t="shared" si="2663"/>
        <v>2.1724833023895065</v>
      </c>
      <c r="G2426" s="1211">
        <f t="shared" si="2663"/>
        <v>0</v>
      </c>
      <c r="H2426" s="1177">
        <f t="shared" ref="H2426" si="2664">H2424/H253</f>
        <v>0.781443636749103</v>
      </c>
      <c r="I2426" s="1198">
        <f t="shared" si="2662"/>
        <v>0.97836306441963539</v>
      </c>
      <c r="J2426" s="1723"/>
      <c r="K2426" t="s">
        <v>4326</v>
      </c>
    </row>
    <row r="2427" spans="1:11" customFormat="1" x14ac:dyDescent="0.25">
      <c r="A2427" s="3472"/>
      <c r="B2427" s="845" t="s">
        <v>4758</v>
      </c>
      <c r="C2427" s="1207">
        <f>C2424/C254</f>
        <v>0.70434434422195813</v>
      </c>
      <c r="D2427" s="1208">
        <f t="shared" ref="D2427:G2427" si="2665">D2424/D254</f>
        <v>3.7026815933350692</v>
      </c>
      <c r="E2427" s="1209">
        <f t="shared" si="2665"/>
        <v>0.81272661999640994</v>
      </c>
      <c r="F2427" s="1210">
        <f t="shared" si="2665"/>
        <v>2.7463934472692233</v>
      </c>
      <c r="G2427" s="1211">
        <f t="shared" si="2665"/>
        <v>0</v>
      </c>
      <c r="H2427" s="1177">
        <f t="shared" ref="H2427" si="2666">H2424/H254</f>
        <v>0.97734519730085145</v>
      </c>
      <c r="I2427" s="1198">
        <f t="shared" si="2662"/>
        <v>1.5932292009645324</v>
      </c>
      <c r="J2427" s="1723"/>
      <c r="K2427" t="s">
        <v>4763</v>
      </c>
    </row>
    <row r="2428" spans="1:11" customFormat="1" x14ac:dyDescent="0.25">
      <c r="A2428" s="3472"/>
      <c r="B2428" s="1203" t="s">
        <v>4328</v>
      </c>
      <c r="C2428" s="1212">
        <f>C2406/C2409</f>
        <v>440.39024390243901</v>
      </c>
      <c r="D2428" s="1212">
        <f t="shared" ref="D2428:G2428" si="2667">D2406/D2409</f>
        <v>45.666666666666664</v>
      </c>
      <c r="E2428" s="1212">
        <f t="shared" si="2667"/>
        <v>149.07692307692307</v>
      </c>
      <c r="F2428" s="1212">
        <f t="shared" si="2667"/>
        <v>454.91304347826087</v>
      </c>
      <c r="G2428" s="1212">
        <f t="shared" si="2667"/>
        <v>69</v>
      </c>
      <c r="H2428" s="1212">
        <f>H2406/H2409</f>
        <v>363.16470588235296</v>
      </c>
      <c r="I2428" s="1212">
        <f>AVERAGE(C2428:G2428)</f>
        <v>231.8093754248579</v>
      </c>
      <c r="J2428" s="1724"/>
      <c r="K2428" s="27" t="s">
        <v>4329</v>
      </c>
    </row>
    <row r="2429" spans="1:11" customFormat="1" x14ac:dyDescent="0.25">
      <c r="A2429" s="3472"/>
      <c r="B2429" s="1181" t="s">
        <v>4223</v>
      </c>
      <c r="C2429" s="1207">
        <f>C2428/C262</f>
        <v>2.0302730018497437</v>
      </c>
      <c r="D2429" s="1208">
        <f t="shared" ref="D2429:H2429" si="2668">D2428/D262</f>
        <v>0.31551016321217584</v>
      </c>
      <c r="E2429" s="1209">
        <f t="shared" si="2668"/>
        <v>0.83608445817748134</v>
      </c>
      <c r="F2429" s="1210">
        <f t="shared" si="2668"/>
        <v>5.9554259002624859</v>
      </c>
      <c r="G2429" s="1211">
        <f t="shared" si="2668"/>
        <v>0.41014201894438118</v>
      </c>
      <c r="H2429" s="1177">
        <f t="shared" si="2668"/>
        <v>2.3708679304806641</v>
      </c>
      <c r="I2429" s="1198">
        <f t="shared" ref="I2429:I2431" si="2669">AVERAGE(C2429:G2429)</f>
        <v>1.9094871084892535</v>
      </c>
      <c r="J2429" s="1723"/>
      <c r="K2429" t="s">
        <v>4330</v>
      </c>
    </row>
    <row r="2430" spans="1:11" customFormat="1" x14ac:dyDescent="0.25">
      <c r="A2430" s="3472"/>
      <c r="B2430" s="1181" t="s">
        <v>4224</v>
      </c>
      <c r="C2430" s="1207">
        <f>C2428/C279</f>
        <v>2.4057192288188678</v>
      </c>
      <c r="D2430" s="1208">
        <f t="shared" ref="D2430:G2430" si="2670">D2428/D279</f>
        <v>1.274924567254248</v>
      </c>
      <c r="E2430" s="1209">
        <f t="shared" si="2670"/>
        <v>0.80375462790921726</v>
      </c>
      <c r="F2430" s="1210">
        <f t="shared" si="2670"/>
        <v>4.32321603583675</v>
      </c>
      <c r="G2430" s="1211">
        <f t="shared" si="2670"/>
        <v>0.61771110573433341</v>
      </c>
      <c r="H2430" s="1177">
        <f t="shared" ref="H2430" si="2671">H2428/H279</f>
        <v>2.5514407911762813</v>
      </c>
      <c r="I2430" s="1198">
        <f t="shared" si="2669"/>
        <v>1.8850651131106833</v>
      </c>
      <c r="J2430" s="1723"/>
      <c r="K2430" t="s">
        <v>4331</v>
      </c>
    </row>
    <row r="2431" spans="1:11" customFormat="1" x14ac:dyDescent="0.25">
      <c r="A2431" s="3472"/>
      <c r="B2431" s="845" t="s">
        <v>4758</v>
      </c>
      <c r="C2431" s="1207">
        <f>C2428/C280</f>
        <v>3.1122985434801342</v>
      </c>
      <c r="D2431" s="1208">
        <f t="shared" ref="D2431:G2431" si="2672">D2428/D280</f>
        <v>2.2149700598802391</v>
      </c>
      <c r="E2431" s="1209">
        <f t="shared" si="2672"/>
        <v>4.1828887019726713</v>
      </c>
      <c r="F2431" s="1210">
        <f t="shared" si="2672"/>
        <v>14.994024443002381</v>
      </c>
      <c r="G2431" s="1211">
        <f t="shared" si="2672"/>
        <v>1.3480613165013526</v>
      </c>
      <c r="H2431" s="1177">
        <f t="shared" ref="H2431" si="2673">H2428/H280</f>
        <v>5.4177196162397196</v>
      </c>
      <c r="I2431" s="1198">
        <f t="shared" si="2669"/>
        <v>5.1704486129673555</v>
      </c>
      <c r="J2431" s="1723"/>
      <c r="K2431" t="s">
        <v>4769</v>
      </c>
    </row>
    <row r="2432" spans="1:11" customFormat="1" x14ac:dyDescent="0.25">
      <c r="A2432" s="3472"/>
      <c r="B2432" s="1203" t="s">
        <v>4333</v>
      </c>
      <c r="C2432" s="1213">
        <f>C2395/C2409</f>
        <v>119.09756097560975</v>
      </c>
      <c r="D2432" s="1213">
        <f t="shared" ref="D2432:G2432" si="2674">D2395/D2409</f>
        <v>27.833333333333332</v>
      </c>
      <c r="E2432" s="1213">
        <f t="shared" si="2674"/>
        <v>47.615384615384613</v>
      </c>
      <c r="F2432" s="1213">
        <f t="shared" si="2674"/>
        <v>26.913043478260871</v>
      </c>
      <c r="G2432" s="1213">
        <f t="shared" si="2674"/>
        <v>13</v>
      </c>
      <c r="H2432" s="1213">
        <f>H2395/H2409</f>
        <v>74.28235294117647</v>
      </c>
      <c r="I2432" s="1213">
        <f>AVERAGE(C2432:G2432)</f>
        <v>46.891864480517718</v>
      </c>
      <c r="J2432" s="1725"/>
      <c r="K2432" s="27" t="s">
        <v>4334</v>
      </c>
    </row>
    <row r="2433" spans="1:11" customFormat="1" x14ac:dyDescent="0.25">
      <c r="A2433" s="3472"/>
      <c r="B2433" s="1181" t="s">
        <v>4223</v>
      </c>
      <c r="C2433" s="1207">
        <f>C2432/C288</f>
        <v>2.5176874103299856</v>
      </c>
      <c r="D2433" s="1208">
        <f t="shared" ref="D2433:H2433" si="2675">D2432/D288</f>
        <v>0.85329864843559633</v>
      </c>
      <c r="E2433" s="1209">
        <f t="shared" si="2675"/>
        <v>1.5438676673663729</v>
      </c>
      <c r="F2433" s="1210">
        <f t="shared" si="2675"/>
        <v>1.6127793669556441</v>
      </c>
      <c r="G2433" s="1211">
        <f t="shared" si="2675"/>
        <v>0.39225228732723383</v>
      </c>
      <c r="H2433" s="1177">
        <f t="shared" si="2675"/>
        <v>2.3567218720463314</v>
      </c>
      <c r="I2433" s="1198">
        <f t="shared" ref="I2433:I2443" si="2676">AVERAGE(C2433:G2433)</f>
        <v>1.3839770760829668</v>
      </c>
      <c r="J2433" s="1723"/>
      <c r="K2433" t="s">
        <v>4335</v>
      </c>
    </row>
    <row r="2434" spans="1:11" customFormat="1" x14ac:dyDescent="0.25">
      <c r="A2434" s="3472"/>
      <c r="B2434" s="1181" t="s">
        <v>4224</v>
      </c>
      <c r="C2434" s="1207">
        <f>C2432/C305</f>
        <v>3.1083855655665356</v>
      </c>
      <c r="D2434" s="1208">
        <f t="shared" ref="D2434:G2434" si="2677">D2432/D305</f>
        <v>2.0980619157876683</v>
      </c>
      <c r="E2434" s="1209">
        <f t="shared" si="2677"/>
        <v>1.674094107510411</v>
      </c>
      <c r="F2434" s="1210">
        <f t="shared" si="2677"/>
        <v>1.0679262352854544</v>
      </c>
      <c r="G2434" s="1211">
        <f t="shared" si="2677"/>
        <v>0.60783487784330237</v>
      </c>
      <c r="H2434" s="1177">
        <f t="shared" ref="H2434" si="2678">H2432/H305</f>
        <v>2.5958359850895536</v>
      </c>
      <c r="I2434" s="1198">
        <f t="shared" si="2676"/>
        <v>1.711260540398674</v>
      </c>
      <c r="J2434" s="1723"/>
      <c r="K2434" t="s">
        <v>4336</v>
      </c>
    </row>
    <row r="2435" spans="1:11" customFormat="1" x14ac:dyDescent="0.25">
      <c r="A2435" s="3472"/>
      <c r="B2435" s="845" t="s">
        <v>4758</v>
      </c>
      <c r="C2435" s="1207">
        <f>C2432/C306</f>
        <v>2.9976733192954885</v>
      </c>
      <c r="D2435" s="1208">
        <f t="shared" ref="D2435:G2435" si="2679">D2432/D306</f>
        <v>4.1215722120658134</v>
      </c>
      <c r="E2435" s="1209">
        <f t="shared" si="2679"/>
        <v>2.7174537589980305</v>
      </c>
      <c r="F2435" s="1210">
        <f t="shared" si="2679"/>
        <v>2.4067344842764218</v>
      </c>
      <c r="G2435" s="1211">
        <f t="shared" si="2679"/>
        <v>0.95372460496613998</v>
      </c>
      <c r="H2435" s="1177">
        <f t="shared" ref="H2435" si="2680">H2432/H306</f>
        <v>3.5166165609522984</v>
      </c>
      <c r="I2435" s="1198">
        <f t="shared" si="2676"/>
        <v>2.6394316759203789</v>
      </c>
      <c r="J2435" s="1723"/>
      <c r="K2435" t="s">
        <v>4768</v>
      </c>
    </row>
    <row r="2436" spans="1:11" s="325" customFormat="1" x14ac:dyDescent="0.25">
      <c r="A2436" s="3472"/>
      <c r="B2436" s="1203" t="s">
        <v>4338</v>
      </c>
      <c r="C2436" s="1206">
        <f>C2398/C2409</f>
        <v>12.048780487804878</v>
      </c>
      <c r="D2436" s="1206">
        <f t="shared" ref="D2436:G2436" si="2681">D2398/D2409</f>
        <v>12.5</v>
      </c>
      <c r="E2436" s="1206">
        <f t="shared" si="2681"/>
        <v>8.7692307692307701</v>
      </c>
      <c r="F2436" s="1206">
        <f t="shared" si="2681"/>
        <v>14.043478260869565</v>
      </c>
      <c r="G2436" s="1206">
        <f t="shared" si="2681"/>
        <v>-5.5</v>
      </c>
      <c r="H2436" s="1206">
        <f>H2398/H2409</f>
        <v>11.705882352941176</v>
      </c>
      <c r="I2436" s="1206">
        <f t="shared" si="2676"/>
        <v>8.3722979035810425</v>
      </c>
      <c r="J2436" s="1718"/>
      <c r="K2436" s="1220" t="s">
        <v>4339</v>
      </c>
    </row>
    <row r="2437" spans="1:11" s="325" customFormat="1" x14ac:dyDescent="0.25">
      <c r="A2437" s="3472"/>
      <c r="B2437" s="1182" t="s">
        <v>4223</v>
      </c>
      <c r="C2437" s="1207">
        <f>C2436/C314</f>
        <v>3.6396899831822109</v>
      </c>
      <c r="D2437" s="1208">
        <f t="shared" ref="D2437:H2437" si="2682">D2436/D314</f>
        <v>1.5042194092827004</v>
      </c>
      <c r="E2437" s="1209">
        <f t="shared" si="2682"/>
        <v>1.5310082970046408</v>
      </c>
      <c r="F2437" s="1210">
        <f t="shared" si="2682"/>
        <v>5.1214220145205704</v>
      </c>
      <c r="G2437" s="1214">
        <f t="shared" si="2682"/>
        <v>-0.37324868651488613</v>
      </c>
      <c r="H2437" s="1199">
        <f t="shared" si="2682"/>
        <v>1.93545856940047</v>
      </c>
      <c r="I2437" s="1198">
        <f t="shared" si="2676"/>
        <v>2.2846182034950475</v>
      </c>
      <c r="J2437" s="1723"/>
      <c r="K2437" s="325" t="s">
        <v>4340</v>
      </c>
    </row>
    <row r="2438" spans="1:11" x14ac:dyDescent="0.25">
      <c r="A2438" s="3472"/>
      <c r="B2438" s="1182" t="s">
        <v>4224</v>
      </c>
      <c r="C2438" s="1207">
        <f>C2436/C331</f>
        <v>1.9996737495242181</v>
      </c>
      <c r="D2438" s="1208">
        <f t="shared" ref="D2438:G2438" si="2683">D2436/D331</f>
        <v>2.7250744047619047</v>
      </c>
      <c r="E2438" s="1209">
        <f t="shared" si="2683"/>
        <v>0.98845194705543848</v>
      </c>
      <c r="F2438" s="1210">
        <f t="shared" si="2683"/>
        <v>1.879339400067408</v>
      </c>
      <c r="G2438" s="1214">
        <f t="shared" si="2683"/>
        <v>-0.93634969325153372</v>
      </c>
      <c r="H2438" s="1200">
        <f t="shared" ref="H2438" si="2684">H2436/H331</f>
        <v>1.7370502547104962</v>
      </c>
      <c r="I2438" s="1198">
        <f t="shared" si="2676"/>
        <v>1.3312379616314873</v>
      </c>
      <c r="J2438" s="1723"/>
      <c r="K2438" s="325" t="s">
        <v>4341</v>
      </c>
    </row>
    <row r="2439" spans="1:11" x14ac:dyDescent="0.25">
      <c r="A2439" s="3472"/>
      <c r="B2439" s="845" t="s">
        <v>4758</v>
      </c>
      <c r="C2439" s="1207">
        <f>C2436/C332</f>
        <v>-5.6968229256760647</v>
      </c>
      <c r="D2439" s="1208">
        <f t="shared" ref="D2439:G2439" si="2685">D2436/D332</f>
        <v>6.328125</v>
      </c>
      <c r="E2439" s="1209">
        <f t="shared" si="2685"/>
        <v>0.89873050837632606</v>
      </c>
      <c r="F2439" s="1210">
        <f t="shared" si="2685"/>
        <v>3.1853253116665634</v>
      </c>
      <c r="G2439" s="1214">
        <f t="shared" si="2685"/>
        <v>-1.2456445993031358</v>
      </c>
      <c r="H2439" s="1199">
        <f t="shared" ref="H2439" si="2686">H2436/H332</f>
        <v>3.6566620800366927</v>
      </c>
      <c r="I2439" s="1198">
        <f t="shared" si="2676"/>
        <v>0.69394265901273788</v>
      </c>
      <c r="J2439" s="1723"/>
      <c r="K2439" s="325" t="s">
        <v>4767</v>
      </c>
    </row>
    <row r="2440" spans="1:11" x14ac:dyDescent="0.25">
      <c r="A2440" s="3472"/>
      <c r="B2440" s="1203" t="s">
        <v>4343</v>
      </c>
      <c r="C2440" s="1206">
        <f>C2401/C2406</f>
        <v>-1.1242800177226406E-2</v>
      </c>
      <c r="D2440" s="1206">
        <f t="shared" ref="D2440:G2440" si="2687">D2401/D2406</f>
        <v>-9.4890510948905105E-2</v>
      </c>
      <c r="E2440" s="1206">
        <f t="shared" si="2687"/>
        <v>-1.9607843137254902E-2</v>
      </c>
      <c r="F2440" s="1206">
        <f t="shared" si="2687"/>
        <v>-1.0417662238363759E-2</v>
      </c>
      <c r="G2440" s="1206">
        <f t="shared" si="2687"/>
        <v>0</v>
      </c>
      <c r="H2440" s="1206">
        <f t="shared" ref="H2440" si="2688">H2401/H2406</f>
        <v>-1.2180504713466584E-2</v>
      </c>
      <c r="I2440" s="1206">
        <f t="shared" si="2676"/>
        <v>-2.7231763300350036E-2</v>
      </c>
      <c r="J2440" s="1718"/>
      <c r="K2440" s="1220" t="s">
        <v>4344</v>
      </c>
    </row>
    <row r="2441" spans="1:11" x14ac:dyDescent="0.25">
      <c r="A2441" s="3472"/>
      <c r="B2441" s="1182" t="s">
        <v>4223</v>
      </c>
      <c r="C2441" s="1207">
        <f>C2440/C340</f>
        <v>0.76428487518182975</v>
      </c>
      <c r="D2441" s="1208">
        <f t="shared" ref="D2441:H2441" si="2689">D2440/D340</f>
        <v>5.1189784837512056</v>
      </c>
      <c r="E2441" s="1209">
        <f t="shared" si="2689"/>
        <v>1.9341483153724923</v>
      </c>
      <c r="F2441" s="1210">
        <f t="shared" si="2689"/>
        <v>1.6118944470177887</v>
      </c>
      <c r="G2441" s="1214">
        <f t="shared" si="2689"/>
        <v>0</v>
      </c>
      <c r="H2441" s="1199">
        <f t="shared" si="2689"/>
        <v>0.87624284267604546</v>
      </c>
      <c r="I2441" s="1198">
        <f t="shared" si="2676"/>
        <v>1.8858612242646633</v>
      </c>
      <c r="J2441" s="1723"/>
      <c r="K2441" s="325" t="s">
        <v>4345</v>
      </c>
    </row>
    <row r="2442" spans="1:11" x14ac:dyDescent="0.25">
      <c r="A2442" s="3472"/>
      <c r="B2442" s="1182" t="s">
        <v>4224</v>
      </c>
      <c r="C2442" s="1207">
        <f>C2440/C357</f>
        <v>0.78437397140888443</v>
      </c>
      <c r="D2442" s="1208">
        <f t="shared" ref="D2442:G2442" si="2690">D2440/D357</f>
        <v>2.2379233986713687</v>
      </c>
      <c r="E2442" s="1209">
        <f t="shared" si="2690"/>
        <v>1.5670386362361912</v>
      </c>
      <c r="F2442" s="1210">
        <f t="shared" si="2690"/>
        <v>0.53664954402221909</v>
      </c>
      <c r="G2442" s="1214">
        <f t="shared" si="2690"/>
        <v>0</v>
      </c>
      <c r="H2442" s="1199">
        <f t="shared" ref="H2442" si="2691">H2440/H357</f>
        <v>0.79504079405165407</v>
      </c>
      <c r="I2442" s="1198">
        <f t="shared" si="2676"/>
        <v>1.0251971100677326</v>
      </c>
      <c r="J2442" s="1723"/>
      <c r="K2442" s="325" t="s">
        <v>4346</v>
      </c>
    </row>
    <row r="2443" spans="1:11" ht="15.75" thickBot="1" x14ac:dyDescent="0.3">
      <c r="A2443" s="3473"/>
      <c r="B2443" s="845" t="s">
        <v>4758</v>
      </c>
      <c r="C2443" s="1207">
        <f>C2440/C358</f>
        <v>0.67840350749575107</v>
      </c>
      <c r="D2443" s="1208">
        <f t="shared" ref="D2443:G2443" si="2692">D2440/D358</f>
        <v>6.8898762297683271</v>
      </c>
      <c r="E2443" s="1209">
        <f t="shared" si="2692"/>
        <v>0.52799564270152499</v>
      </c>
      <c r="F2443" s="1210">
        <f t="shared" si="2692"/>
        <v>0.44083160208655064</v>
      </c>
      <c r="G2443" s="1214">
        <f t="shared" si="2692"/>
        <v>0</v>
      </c>
      <c r="H2443" s="1200">
        <f t="shared" ref="H2443" si="2693">H2440/H358</f>
        <v>0.63439021397361472</v>
      </c>
      <c r="I2443" s="1198">
        <f t="shared" si="2676"/>
        <v>1.7074213964104306</v>
      </c>
      <c r="J2443" s="1723"/>
      <c r="K2443" s="325" t="s">
        <v>4759</v>
      </c>
    </row>
    <row r="2444" spans="1:11" x14ac:dyDescent="0.25">
      <c r="A2444" s="1256"/>
      <c r="B2444" s="845"/>
      <c r="C2444" s="1312"/>
      <c r="D2444" s="1312"/>
      <c r="E2444" s="1312"/>
      <c r="F2444" s="1312"/>
      <c r="G2444" s="1312"/>
      <c r="H2444" s="1298"/>
      <c r="I2444" s="1298"/>
      <c r="J2444" s="1298"/>
    </row>
    <row r="2445" spans="1:11" x14ac:dyDescent="0.25">
      <c r="A2445" s="1256"/>
      <c r="B2445" s="845"/>
      <c r="C2445" s="1312"/>
      <c r="D2445" s="1312"/>
      <c r="E2445" s="1312"/>
      <c r="F2445" s="1312"/>
      <c r="G2445" s="1312"/>
      <c r="H2445" s="1298"/>
      <c r="I2445" s="1298"/>
      <c r="J2445" s="1298"/>
    </row>
    <row r="2446" spans="1:11" x14ac:dyDescent="0.25">
      <c r="A2446" s="1256"/>
      <c r="B2446" s="845"/>
      <c r="C2446" s="1312"/>
      <c r="D2446" s="1312"/>
      <c r="E2446" s="1312"/>
      <c r="F2446" s="1312"/>
      <c r="G2446" s="1312"/>
      <c r="H2446" s="1298"/>
      <c r="I2446" s="1298"/>
      <c r="J2446" s="1298"/>
    </row>
    <row r="2447" spans="1:11" ht="21" x14ac:dyDescent="0.35">
      <c r="A2447" s="1256"/>
      <c r="B2447" s="1313" t="s">
        <v>4770</v>
      </c>
      <c r="C2447" s="1312"/>
      <c r="D2447" s="1312"/>
      <c r="E2447" s="1312"/>
      <c r="F2447" s="1312"/>
      <c r="G2447" s="1312"/>
      <c r="H2447" s="1298"/>
      <c r="I2447" s="1298"/>
      <c r="J2447" s="1298"/>
    </row>
    <row r="2448" spans="1:11" x14ac:dyDescent="0.25">
      <c r="A2448" s="1256"/>
      <c r="B2448" s="845"/>
      <c r="C2448" s="1312"/>
      <c r="D2448" s="1312"/>
      <c r="E2448" s="1312"/>
      <c r="F2448" s="1312"/>
      <c r="G2448" s="1312"/>
      <c r="H2448" s="1298"/>
      <c r="I2448" s="1298"/>
      <c r="J2448" s="1298"/>
    </row>
    <row r="2449" spans="1:11" ht="15.75" thickBot="1" x14ac:dyDescent="0.3">
      <c r="A2449" s="1256"/>
      <c r="B2449" s="845"/>
      <c r="C2449" s="1312"/>
      <c r="D2449" s="1312"/>
      <c r="E2449" s="1312"/>
      <c r="F2449" s="1312"/>
      <c r="G2449" s="1312"/>
      <c r="H2449" s="1298"/>
      <c r="I2449" s="1298"/>
      <c r="J2449" s="1298"/>
    </row>
    <row r="2450" spans="1:11" customFormat="1" x14ac:dyDescent="0.25">
      <c r="A2450" s="3471" t="s">
        <v>157</v>
      </c>
      <c r="B2450" s="844" t="s">
        <v>935</v>
      </c>
      <c r="C2450" s="1309">
        <f>'BNP avec amende'!B113</f>
        <v>625</v>
      </c>
      <c r="D2450" s="1309">
        <f>BPCE!B42</f>
        <v>20</v>
      </c>
      <c r="E2450" s="1310">
        <f>SG!B74</f>
        <v>195</v>
      </c>
      <c r="F2450" s="1309">
        <f>CA!B45</f>
        <v>51</v>
      </c>
      <c r="G2450" s="1309">
        <f>CM!B41</f>
        <v>1</v>
      </c>
      <c r="H2450" s="1309">
        <f>SUM(C2450:G2450)</f>
        <v>892</v>
      </c>
      <c r="I2450" s="1311">
        <f>AVERAGE(C2450:G2450)</f>
        <v>178.4</v>
      </c>
      <c r="J2450" s="1715"/>
      <c r="K2450" s="27" t="s">
        <v>4264</v>
      </c>
    </row>
    <row r="2451" spans="1:11" customFormat="1" x14ac:dyDescent="0.25">
      <c r="A2451" s="3472"/>
      <c r="B2451" s="845" t="s">
        <v>4265</v>
      </c>
      <c r="C2451" s="1184">
        <f>C2450/C2</f>
        <v>1.5956903594771241E-2</v>
      </c>
      <c r="D2451" s="1185">
        <f t="shared" ref="D2451:H2451" si="2694">D2450/D2</f>
        <v>8.5995614223674597E-4</v>
      </c>
      <c r="E2451" s="1186">
        <f t="shared" si="2694"/>
        <v>8.2756864575818014E-3</v>
      </c>
      <c r="F2451" s="1187">
        <f t="shared" si="2694"/>
        <v>3.2170567085094302E-3</v>
      </c>
      <c r="G2451" s="1188">
        <f t="shared" si="2694"/>
        <v>6.4888715852313278E-5</v>
      </c>
      <c r="H2451" s="1194">
        <f t="shared" si="2694"/>
        <v>7.6075461399379117E-3</v>
      </c>
      <c r="I2451" s="1189">
        <f t="shared" ref="I2451:I2452" si="2695">AVERAGE(C2451:G2451)</f>
        <v>5.6748983237903065E-3</v>
      </c>
      <c r="J2451" s="1716"/>
      <c r="K2451" t="s">
        <v>4266</v>
      </c>
    </row>
    <row r="2452" spans="1:11" customFormat="1" x14ac:dyDescent="0.25">
      <c r="A2452" s="3472"/>
      <c r="B2452" s="845" t="s">
        <v>4267</v>
      </c>
      <c r="C2452" s="1184">
        <f>C2450/C19</f>
        <v>2.4346538896030539E-2</v>
      </c>
      <c r="D2452" s="1185">
        <f t="shared" ref="D2452:G2452" si="2696">D2450/D19</f>
        <v>5.1453563159248776E-3</v>
      </c>
      <c r="E2452" s="1186">
        <f t="shared" si="2696"/>
        <v>1.5168014934660858E-2</v>
      </c>
      <c r="F2452" s="1187">
        <f t="shared" si="2696"/>
        <v>6.1698524074522143E-3</v>
      </c>
      <c r="G2452" s="1188">
        <f t="shared" si="2696"/>
        <v>4.2122999157540015E-4</v>
      </c>
      <c r="H2452" s="1194">
        <f t="shared" ref="H2452" si="2697">H2450/H19</f>
        <v>1.6813058393335092E-2</v>
      </c>
      <c r="I2452" s="1189">
        <f t="shared" si="2695"/>
        <v>1.0250198509128778E-2</v>
      </c>
      <c r="J2452" s="1716"/>
      <c r="K2452" t="s">
        <v>4268</v>
      </c>
    </row>
    <row r="2453" spans="1:11" customFormat="1" x14ac:dyDescent="0.25">
      <c r="A2453" s="3472"/>
      <c r="B2453" s="1203" t="s">
        <v>4273</v>
      </c>
      <c r="C2453" s="1204">
        <f>'BNP avec amende'!C113</f>
        <v>214</v>
      </c>
      <c r="D2453" s="1204">
        <f>BPCE!C42</f>
        <v>11</v>
      </c>
      <c r="E2453" s="1246">
        <f>SG!C74</f>
        <v>-167</v>
      </c>
      <c r="F2453" s="1204">
        <f>CA!C45</f>
        <v>12</v>
      </c>
      <c r="G2453" s="1204">
        <f>CM!C41</f>
        <v>0</v>
      </c>
      <c r="H2453" s="1204">
        <f>SUM(C2453:G2453)</f>
        <v>70</v>
      </c>
      <c r="I2453" s="1206">
        <f>AVERAGE(C2453:G2453)</f>
        <v>14</v>
      </c>
      <c r="J2453" s="1718"/>
      <c r="K2453" s="27" t="s">
        <v>4274</v>
      </c>
    </row>
    <row r="2454" spans="1:11" customFormat="1" x14ac:dyDescent="0.25">
      <c r="A2454" s="3472"/>
      <c r="B2454" s="845" t="s">
        <v>4275</v>
      </c>
      <c r="C2454" s="1184">
        <f>C2453/C28</f>
        <v>7.8073695731484857E-2</v>
      </c>
      <c r="D2454" s="1185">
        <f t="shared" ref="D2454:H2454" si="2698">D2453/D28</f>
        <v>1.8565400843881857E-3</v>
      </c>
      <c r="E2454" s="1186">
        <f t="shared" si="2698"/>
        <v>-3.8162705667276052E-2</v>
      </c>
      <c r="F2454" s="1187">
        <f t="shared" si="2698"/>
        <v>4.6065259117082534E-3</v>
      </c>
      <c r="G2454" s="1188">
        <f t="shared" si="2698"/>
        <v>0</v>
      </c>
      <c r="H2454" s="1192">
        <f t="shared" si="2698"/>
        <v>3.1112493888617271E-3</v>
      </c>
      <c r="I2454" s="1193">
        <f t="shared" ref="I2454:I2455" si="2699">AVERAGE(C2454:G2454)</f>
        <v>9.2748112120610467E-3</v>
      </c>
      <c r="J2454" s="1717"/>
      <c r="K2454" t="s">
        <v>4276</v>
      </c>
    </row>
    <row r="2455" spans="1:11" customFormat="1" x14ac:dyDescent="0.25">
      <c r="A2455" s="3472"/>
      <c r="B2455" s="845" t="s">
        <v>4277</v>
      </c>
      <c r="C2455" s="1184">
        <f>C2453/C45</f>
        <v>5.3009660639088435E-2</v>
      </c>
      <c r="D2455" s="1185">
        <f t="shared" ref="D2455:G2455" si="2700">D2453/D45</f>
        <v>8.1845238095238099E-3</v>
      </c>
      <c r="E2455" s="1186">
        <f t="shared" si="2700"/>
        <v>-4.1645885286783042E-2</v>
      </c>
      <c r="F2455" s="1187">
        <f t="shared" si="2700"/>
        <v>4.8959608323133411E-3</v>
      </c>
      <c r="G2455" s="1188">
        <f t="shared" si="2700"/>
        <v>0</v>
      </c>
      <c r="H2455" s="1192">
        <f t="shared" ref="H2455" si="2701">H2453/H45</f>
        <v>5.6026892908596125E-3</v>
      </c>
      <c r="I2455" s="1193">
        <f t="shared" si="2699"/>
        <v>4.8888519988285082E-3</v>
      </c>
      <c r="J2455" s="1717"/>
      <c r="K2455" t="s">
        <v>4278</v>
      </c>
    </row>
    <row r="2456" spans="1:11" customFormat="1" x14ac:dyDescent="0.25">
      <c r="A2456" s="3472"/>
      <c r="B2456" s="1203" t="s">
        <v>4283</v>
      </c>
      <c r="C2456" s="1204">
        <f>'BNP avec amende'!F113</f>
        <v>-77</v>
      </c>
      <c r="D2456" s="1204">
        <f>BPCE!F42</f>
        <v>-2</v>
      </c>
      <c r="E2456" s="1246">
        <f>SG!F74</f>
        <v>-4</v>
      </c>
      <c r="F2456" s="1204">
        <f>CA!F45</f>
        <v>-4</v>
      </c>
      <c r="G2456" s="1204">
        <f>CM!G41</f>
        <v>0</v>
      </c>
      <c r="H2456" s="1204">
        <f>SUM(C2456:G2456)</f>
        <v>-87</v>
      </c>
      <c r="I2456" s="1206">
        <f>AVERAGE(C2456:G2456)</f>
        <v>-17.399999999999999</v>
      </c>
      <c r="J2456" s="1719"/>
      <c r="K2456" s="1178" t="s">
        <v>4284</v>
      </c>
    </row>
    <row r="2457" spans="1:11" customFormat="1" x14ac:dyDescent="0.25">
      <c r="A2457" s="3472"/>
      <c r="B2457" s="845" t="s">
        <v>4285</v>
      </c>
      <c r="C2457" s="1184">
        <f>C2456/C54</f>
        <v>2.91445874337623E-2</v>
      </c>
      <c r="D2457" s="1185">
        <f t="shared" ref="D2457:H2457" si="2702">D2456/D54</f>
        <v>1.0454783063251437E-3</v>
      </c>
      <c r="E2457" s="1186">
        <f t="shared" si="2702"/>
        <v>2.8964518464880519E-3</v>
      </c>
      <c r="F2457" s="1187">
        <f t="shared" si="2702"/>
        <v>8.5287846481876331E-3</v>
      </c>
      <c r="G2457" s="1188">
        <f t="shared" si="2702"/>
        <v>0</v>
      </c>
      <c r="H2457" s="1194">
        <f t="shared" si="2702"/>
        <v>1.0983461684130792E-2</v>
      </c>
      <c r="I2457" s="1193">
        <f t="shared" ref="I2457:I2460" si="2703">AVERAGE(C2457:G2457)</f>
        <v>8.3230604469526261E-3</v>
      </c>
      <c r="J2457" s="1717"/>
      <c r="K2457" t="s">
        <v>4286</v>
      </c>
    </row>
    <row r="2458" spans="1:11" customFormat="1" x14ac:dyDescent="0.25">
      <c r="A2458" s="3472"/>
      <c r="B2458" s="845" t="s">
        <v>4287</v>
      </c>
      <c r="C2458" s="1184">
        <f>C2456/C71</f>
        <v>4.379977246871445E-2</v>
      </c>
      <c r="D2458" s="1185">
        <f t="shared" ref="D2458:G2458" si="2704">D2456/D71</f>
        <v>4.4943820224719105E-3</v>
      </c>
      <c r="E2458" s="1186">
        <f t="shared" si="2704"/>
        <v>3.8131553860819827E-3</v>
      </c>
      <c r="F2458" s="1187">
        <f t="shared" si="2704"/>
        <v>5.9701492537313433E-3</v>
      </c>
      <c r="G2458" s="1188">
        <f t="shared" si="2704"/>
        <v>0</v>
      </c>
      <c r="H2458" s="1194">
        <f t="shared" ref="H2458" si="2705">H2456/H71</f>
        <v>2.1518674251793223E-2</v>
      </c>
      <c r="I2458" s="1193">
        <f t="shared" si="2703"/>
        <v>1.1615491826199937E-2</v>
      </c>
      <c r="J2458" s="1717"/>
      <c r="K2458" t="s">
        <v>4288</v>
      </c>
    </row>
    <row r="2459" spans="1:11" customFormat="1" x14ac:dyDescent="0.25">
      <c r="A2459" s="3472"/>
      <c r="B2459" s="845" t="s">
        <v>4289</v>
      </c>
      <c r="C2459" s="1195">
        <v>0.34</v>
      </c>
      <c r="D2459" s="1196">
        <v>0.34</v>
      </c>
      <c r="E2459" s="1197">
        <v>0.34</v>
      </c>
      <c r="F2459" s="1187">
        <v>0.34</v>
      </c>
      <c r="G2459" s="1188">
        <v>0.34</v>
      </c>
      <c r="H2459" s="1190">
        <v>1.34</v>
      </c>
      <c r="I2459" s="1191">
        <f t="shared" si="2703"/>
        <v>0.34</v>
      </c>
      <c r="J2459" s="1720"/>
      <c r="K2459" t="s">
        <v>4290</v>
      </c>
    </row>
    <row r="2460" spans="1:11" customFormat="1" x14ac:dyDescent="0.25">
      <c r="A2460" s="3472"/>
      <c r="B2460" s="845" t="s">
        <v>4291</v>
      </c>
      <c r="C2460" s="1184">
        <f>C2456/C2453</f>
        <v>-0.35981308411214952</v>
      </c>
      <c r="D2460" s="1185">
        <f t="shared" ref="D2460:G2460" si="2706">D2456/D2453</f>
        <v>-0.18181818181818182</v>
      </c>
      <c r="E2460" s="1186">
        <f t="shared" si="2706"/>
        <v>2.3952095808383235E-2</v>
      </c>
      <c r="F2460" s="1187">
        <f t="shared" si="2706"/>
        <v>-0.33333333333333331</v>
      </c>
      <c r="G2460" s="1188" t="e">
        <f t="shared" si="2706"/>
        <v>#DIV/0!</v>
      </c>
      <c r="H2460" s="1205">
        <f t="shared" ref="H2460" si="2707">H2456/H2453</f>
        <v>-1.2428571428571429</v>
      </c>
      <c r="I2460" s="1191" t="e">
        <f t="shared" si="2703"/>
        <v>#DIV/0!</v>
      </c>
      <c r="J2460" s="1720"/>
      <c r="K2460" t="s">
        <v>4292</v>
      </c>
    </row>
    <row r="2461" spans="1:11" customFormat="1" x14ac:dyDescent="0.25">
      <c r="A2461" s="3472"/>
      <c r="B2461" s="1203" t="s">
        <v>10</v>
      </c>
      <c r="C2461" s="1204">
        <f>'BNP avec amende'!G113</f>
        <v>1280</v>
      </c>
      <c r="D2461" s="1204">
        <f>BPCE!G42</f>
        <v>83</v>
      </c>
      <c r="E2461" s="1246">
        <f>SG!G74</f>
        <v>1182</v>
      </c>
      <c r="F2461" s="1204">
        <f>CA!G45</f>
        <v>125</v>
      </c>
      <c r="G2461" s="1204">
        <f>CM!H41</f>
        <v>2</v>
      </c>
      <c r="H2461" s="1204">
        <f>SUM(C2461:G2461)</f>
        <v>2672</v>
      </c>
      <c r="I2461" s="1204">
        <f>AVERAGE(C2461:G2461)</f>
        <v>534.4</v>
      </c>
      <c r="J2461" s="1721"/>
      <c r="K2461" s="27" t="s">
        <v>4293</v>
      </c>
    </row>
    <row r="2462" spans="1:11" customFormat="1" x14ac:dyDescent="0.25">
      <c r="A2462" s="3472"/>
      <c r="B2462" s="845" t="s">
        <v>4294</v>
      </c>
      <c r="C2462" s="1184">
        <f>C2461/C80</f>
        <v>7.1268297300156455E-3</v>
      </c>
      <c r="D2462" s="1185">
        <f t="shared" ref="D2462:H2462" si="2708">D2461/D80</f>
        <v>8.042713592185971E-4</v>
      </c>
      <c r="E2462" s="1186">
        <f t="shared" si="2708"/>
        <v>8.6768851303735024E-3</v>
      </c>
      <c r="F2462" s="1187">
        <f t="shared" si="2708"/>
        <v>1.7225460608816679E-3</v>
      </c>
      <c r="G2462" s="1188">
        <f t="shared" si="2708"/>
        <v>2.5565966585281673E-5</v>
      </c>
      <c r="H2462" s="1194">
        <f t="shared" si="2708"/>
        <v>4.6891836398033071E-3</v>
      </c>
      <c r="I2462" s="1189">
        <f t="shared" ref="I2462:I2463" si="2709">AVERAGE(C2462:G2462)</f>
        <v>3.6712196494149392E-3</v>
      </c>
      <c r="J2462" s="1716"/>
      <c r="K2462" t="s">
        <v>4295</v>
      </c>
    </row>
    <row r="2463" spans="1:11" customFormat="1" x14ac:dyDescent="0.25">
      <c r="A2463" s="3472"/>
      <c r="B2463" s="845" t="s">
        <v>4296</v>
      </c>
      <c r="C2463" s="1184">
        <f>C2461/C97</f>
        <v>1.0436200570729718E-2</v>
      </c>
      <c r="D2463" s="1185">
        <f t="shared" ref="D2463:G2463" si="2710">D2461/D97</f>
        <v>7.9085278704144838E-3</v>
      </c>
      <c r="E2463" s="1186">
        <f t="shared" si="2710"/>
        <v>1.4099123277867239E-2</v>
      </c>
      <c r="F2463" s="1187">
        <f t="shared" si="2710"/>
        <v>3.6217187228371095E-3</v>
      </c>
      <c r="G2463" s="1188">
        <f t="shared" si="2710"/>
        <v>1.6130333091378336E-4</v>
      </c>
      <c r="H2463" s="1194">
        <f t="shared" ref="H2463" si="2711">H2461/H97</f>
        <v>1.012531594244637E-2</v>
      </c>
      <c r="I2463" s="1189">
        <f t="shared" si="2709"/>
        <v>7.245374754552468E-3</v>
      </c>
      <c r="J2463" s="1716"/>
      <c r="K2463" t="s">
        <v>4297</v>
      </c>
    </row>
    <row r="2464" spans="1:11" customFormat="1" x14ac:dyDescent="0.25">
      <c r="A2464" s="3472"/>
      <c r="B2464" s="1203" t="s">
        <v>14</v>
      </c>
      <c r="C2464" s="1204">
        <f>'BNP avec amende'!J113</f>
        <v>14</v>
      </c>
      <c r="D2464" s="1204">
        <f>BPCE!J42</f>
        <v>3</v>
      </c>
      <c r="E2464" s="1246">
        <f>SG!J74</f>
        <v>12</v>
      </c>
      <c r="F2464" s="1204">
        <f>CA!J45</f>
        <v>4</v>
      </c>
      <c r="G2464" s="1204">
        <f>CM!K41</f>
        <v>2</v>
      </c>
      <c r="H2464" s="1204">
        <f>SUM(C2464:G2464)</f>
        <v>35</v>
      </c>
      <c r="I2464" s="1221">
        <f>AVERAGE(C2464:G2464)</f>
        <v>7</v>
      </c>
      <c r="J2464" s="1722"/>
      <c r="K2464" s="27" t="s">
        <v>4298</v>
      </c>
    </row>
    <row r="2465" spans="1:11" customFormat="1" x14ac:dyDescent="0.25">
      <c r="A2465" s="3472"/>
      <c r="B2465" s="845" t="s">
        <v>4299</v>
      </c>
      <c r="C2465" s="1184">
        <f>C2464/C106</f>
        <v>1.6908212560386472E-2</v>
      </c>
      <c r="D2465" s="1185">
        <f t="shared" ref="D2465:H2465" si="2712">D2464/D106</f>
        <v>4.2075736325385693E-3</v>
      </c>
      <c r="E2465" s="1186">
        <f t="shared" si="2712"/>
        <v>1.5706806282722512E-2</v>
      </c>
      <c r="F2465" s="1187">
        <f t="shared" si="2712"/>
        <v>4.2105263157894736E-3</v>
      </c>
      <c r="G2465" s="1188">
        <f t="shared" si="2712"/>
        <v>4.3010752688172043E-3</v>
      </c>
      <c r="H2465" s="1194">
        <f t="shared" si="2712"/>
        <v>9.4086021505376347E-3</v>
      </c>
      <c r="I2465" s="1189">
        <f t="shared" ref="I2465:I2466" si="2713">AVERAGE(C2465:G2465)</f>
        <v>9.0668388120508456E-3</v>
      </c>
      <c r="J2465" s="1716"/>
      <c r="K2465" t="s">
        <v>4300</v>
      </c>
    </row>
    <row r="2466" spans="1:11" customFormat="1" x14ac:dyDescent="0.25">
      <c r="A2466" s="3472"/>
      <c r="B2466" s="845" t="s">
        <v>4301</v>
      </c>
      <c r="C2466" s="1184">
        <f>C2464/C123</f>
        <v>2.0895522388059702E-2</v>
      </c>
      <c r="D2466" s="1185">
        <f t="shared" ref="D2466:G2466" si="2714">D2464/D123</f>
        <v>1.0238907849829351E-2</v>
      </c>
      <c r="E2466" s="1186">
        <f t="shared" si="2714"/>
        <v>2.6548672566371681E-2</v>
      </c>
      <c r="F2466" s="1187">
        <f t="shared" si="2714"/>
        <v>1.2195121951219513E-2</v>
      </c>
      <c r="G2466" s="1188">
        <f t="shared" si="2714"/>
        <v>1.8018018018018018E-2</v>
      </c>
      <c r="H2466" s="1194">
        <f t="shared" ref="H2466" si="2715">H2464/H123</f>
        <v>1.8878101402373247E-2</v>
      </c>
      <c r="I2466" s="1189">
        <f t="shared" si="2713"/>
        <v>1.7579248554699653E-2</v>
      </c>
      <c r="J2466" s="1716"/>
      <c r="K2466" t="s">
        <v>4302</v>
      </c>
    </row>
    <row r="2467" spans="1:11" customFormat="1" x14ac:dyDescent="0.25">
      <c r="A2467" s="3472"/>
      <c r="B2467" s="1203" t="s">
        <v>4307</v>
      </c>
      <c r="C2467" s="1206">
        <f>C2450/C2461</f>
        <v>0.48828125</v>
      </c>
      <c r="D2467" s="1206">
        <f t="shared" ref="D2467:G2467" si="2716">D2450/D2461</f>
        <v>0.24096385542168675</v>
      </c>
      <c r="E2467" s="1206">
        <f t="shared" si="2716"/>
        <v>0.1649746192893401</v>
      </c>
      <c r="F2467" s="1206">
        <f t="shared" si="2716"/>
        <v>0.40799999999999997</v>
      </c>
      <c r="G2467" s="1206">
        <f t="shared" si="2716"/>
        <v>0.5</v>
      </c>
      <c r="H2467" s="1206">
        <f>H2450/H2461</f>
        <v>0.33383233532934131</v>
      </c>
      <c r="I2467" s="1206">
        <f>AVERAGE(C2467:G2467)</f>
        <v>0.36044394494220533</v>
      </c>
      <c r="J2467" s="1718"/>
      <c r="K2467" s="27" t="s">
        <v>4308</v>
      </c>
    </row>
    <row r="2468" spans="1:11" customFormat="1" x14ac:dyDescent="0.25">
      <c r="A2468" s="3472"/>
      <c r="B2468" s="845" t="s">
        <v>4223</v>
      </c>
      <c r="C2468" s="1207">
        <f>C2467/C132</f>
        <v>2.23899043463414</v>
      </c>
      <c r="D2468" s="1208">
        <f t="shared" ref="D2468:H2468" si="2717">D2467/D132</f>
        <v>1.0692363123215656</v>
      </c>
      <c r="E2468" s="1209">
        <f t="shared" si="2717"/>
        <v>0.95376236209612808</v>
      </c>
      <c r="F2468" s="1210">
        <f t="shared" si="2717"/>
        <v>1.8676172333312306</v>
      </c>
      <c r="G2468" s="1211">
        <f t="shared" si="2717"/>
        <v>2.538089676205308</v>
      </c>
      <c r="H2468" s="1177">
        <f t="shared" si="2717"/>
        <v>1.6223604627813251</v>
      </c>
      <c r="I2468" s="1198">
        <f>AVERAGE(C2468:G2468)</f>
        <v>1.7335392037176747</v>
      </c>
      <c r="J2468" s="1723"/>
      <c r="K2468" t="s">
        <v>4309</v>
      </c>
    </row>
    <row r="2469" spans="1:11" customFormat="1" x14ac:dyDescent="0.25">
      <c r="A2469" s="3472"/>
      <c r="B2469" s="845" t="s">
        <v>4224</v>
      </c>
      <c r="C2469" s="1207">
        <f>C2467/C135</f>
        <v>2.3328929653110513</v>
      </c>
      <c r="D2469" s="1208">
        <f t="shared" ref="D2469:G2469" si="2718">D2467/D135</f>
        <v>0.65060860886303129</v>
      </c>
      <c r="E2469" s="1209">
        <f t="shared" si="2718"/>
        <v>1.07581263286573</v>
      </c>
      <c r="F2469" s="1210">
        <f t="shared" si="2718"/>
        <v>1.7035702879264456</v>
      </c>
      <c r="G2469" s="1211">
        <f t="shared" si="2718"/>
        <v>2.6114153327716934</v>
      </c>
      <c r="H2469" s="1177">
        <f t="shared" ref="H2469" si="2719">H2467/H135</f>
        <v>1.6604971626468479</v>
      </c>
      <c r="I2469" s="1198">
        <f t="shared" ref="I2469:I2470" si="2720">AVERAGE(C2469:G2469)</f>
        <v>1.6748599655475904</v>
      </c>
      <c r="J2469" s="1723"/>
      <c r="K2469" t="s">
        <v>4310</v>
      </c>
    </row>
    <row r="2470" spans="1:11" customFormat="1" x14ac:dyDescent="0.25">
      <c r="A2470" s="3472"/>
      <c r="B2470" s="845" t="s">
        <v>4758</v>
      </c>
      <c r="C2470" s="1207">
        <f>C2467/C150</f>
        <v>1.7390333973068208</v>
      </c>
      <c r="D2470" s="1208">
        <f t="shared" ref="D2470:G2470" si="2721">D2467/D150</f>
        <v>0.73566661527279131</v>
      </c>
      <c r="E2470" s="1209">
        <f t="shared" si="2721"/>
        <v>0.33555685257886336</v>
      </c>
      <c r="F2470" s="1210">
        <f t="shared" si="2721"/>
        <v>1.1069696287964004</v>
      </c>
      <c r="G2470" s="1211">
        <f t="shared" si="2721"/>
        <v>1.8775395033860045</v>
      </c>
      <c r="H2470" s="1177">
        <f t="shared" ref="H2470" si="2722">H2467/H150</f>
        <v>1.0593875763981637</v>
      </c>
      <c r="I2470" s="1198">
        <f t="shared" si="2720"/>
        <v>1.1589531994681761</v>
      </c>
      <c r="J2470" s="1723"/>
      <c r="K2470" t="s">
        <v>4766</v>
      </c>
    </row>
    <row r="2471" spans="1:11" customFormat="1" x14ac:dyDescent="0.25">
      <c r="A2471" s="3472"/>
      <c r="B2471" s="1203" t="s">
        <v>4313</v>
      </c>
      <c r="C2471" s="1206">
        <f>C2453/C2461</f>
        <v>0.16718749999999999</v>
      </c>
      <c r="D2471" s="1206">
        <f t="shared" ref="D2471:G2471" si="2723">D2453/D2461</f>
        <v>0.13253012048192772</v>
      </c>
      <c r="E2471" s="1206">
        <f t="shared" si="2723"/>
        <v>-0.14128595600676819</v>
      </c>
      <c r="F2471" s="1206">
        <f t="shared" si="2723"/>
        <v>9.6000000000000002E-2</v>
      </c>
      <c r="G2471" s="1206">
        <f t="shared" si="2723"/>
        <v>0</v>
      </c>
      <c r="H2471" s="1206">
        <f>H2453/H2461</f>
        <v>2.619760479041916E-2</v>
      </c>
      <c r="I2471" s="1206">
        <f>AVERAGE(C2471:G2471)</f>
        <v>5.0886332895031902E-2</v>
      </c>
      <c r="J2471" s="1718"/>
      <c r="K2471" s="27" t="s">
        <v>4314</v>
      </c>
    </row>
    <row r="2472" spans="1:11" s="1" customFormat="1" x14ac:dyDescent="0.25">
      <c r="A2472" s="3472"/>
      <c r="B2472" s="845" t="s">
        <v>4223</v>
      </c>
      <c r="C2472" s="1207">
        <f>C2471/C158</f>
        <v>10.954898417548339</v>
      </c>
      <c r="D2472" s="1208">
        <f t="shared" ref="D2472:H2472" si="2724">D2471/D158</f>
        <v>2.3083503634792333</v>
      </c>
      <c r="E2472" s="1209">
        <f t="shared" si="2724"/>
        <v>-4.3982033983240383</v>
      </c>
      <c r="F2472" s="1210">
        <f t="shared" si="2724"/>
        <v>2.6742541266794624</v>
      </c>
      <c r="G2472" s="1211">
        <f t="shared" si="2724"/>
        <v>0</v>
      </c>
      <c r="H2472" s="1177">
        <f t="shared" si="2724"/>
        <v>0.66349489119010741</v>
      </c>
      <c r="I2472" s="1198">
        <f t="shared" ref="I2472:I2474" si="2725">AVERAGE(C2472:G2472)</f>
        <v>2.3078599018765997</v>
      </c>
      <c r="J2472" s="1723"/>
      <c r="K2472" t="s">
        <v>4315</v>
      </c>
    </row>
    <row r="2473" spans="1:11" s="1" customFormat="1" x14ac:dyDescent="0.25">
      <c r="A2473" s="3472"/>
      <c r="B2473" s="845" t="s">
        <v>4224</v>
      </c>
      <c r="C2473" s="1207">
        <f>C2471/C175</f>
        <v>5.0794022479564029</v>
      </c>
      <c r="D2473" s="1208">
        <f t="shared" ref="D2473:G2473" si="2726">D2471/D175</f>
        <v>1.0348985226620768</v>
      </c>
      <c r="E2473" s="1209">
        <f t="shared" si="2726"/>
        <v>-2.9537925490841421</v>
      </c>
      <c r="F2473" s="1210">
        <f t="shared" si="2726"/>
        <v>1.3518335373317014</v>
      </c>
      <c r="G2473" s="1211">
        <f t="shared" si="2726"/>
        <v>0</v>
      </c>
      <c r="H2473" s="1177">
        <f t="shared" ref="H2473" si="2727">H2471/H175</f>
        <v>0.55333476236258072</v>
      </c>
      <c r="I2473" s="1198">
        <f t="shared" si="2725"/>
        <v>0.90246835177320772</v>
      </c>
      <c r="J2473" s="1723"/>
      <c r="K2473" t="s">
        <v>4316</v>
      </c>
    </row>
    <row r="2474" spans="1:11" s="1" customFormat="1" x14ac:dyDescent="0.25">
      <c r="A2474" s="3472"/>
      <c r="B2474" s="845" t="s">
        <v>4758</v>
      </c>
      <c r="C2474" s="1207">
        <f>C2471/C176</f>
        <v>-11.18535756501182</v>
      </c>
      <c r="D2474" s="1208">
        <f t="shared" ref="D2474:G2474" si="2728">D2471/D176</f>
        <v>1.3832831325301205</v>
      </c>
      <c r="E2474" s="1209">
        <f t="shared" si="2728"/>
        <v>-0.5160610616162814</v>
      </c>
      <c r="F2474" s="1210">
        <f t="shared" si="2728"/>
        <v>0.66063338088445089</v>
      </c>
      <c r="G2474" s="1211">
        <f t="shared" si="2728"/>
        <v>0</v>
      </c>
      <c r="H2474" s="1177">
        <f t="shared" ref="H2474" si="2729">H2471/H176</f>
        <v>0.54856660947111624</v>
      </c>
      <c r="I2474" s="1198">
        <f t="shared" si="2725"/>
        <v>-1.9315004226427057</v>
      </c>
      <c r="J2474" s="1723"/>
      <c r="K2474" t="s">
        <v>4765</v>
      </c>
    </row>
    <row r="2475" spans="1:11" customFormat="1" x14ac:dyDescent="0.25">
      <c r="A2475" s="3472"/>
      <c r="B2475" s="1203" t="s">
        <v>4318</v>
      </c>
      <c r="C2475" s="1206">
        <f>C2453/C2450</f>
        <v>0.34239999999999998</v>
      </c>
      <c r="D2475" s="1206">
        <f t="shared" ref="D2475:G2475" si="2730">D2453/D2450</f>
        <v>0.55000000000000004</v>
      </c>
      <c r="E2475" s="1206">
        <f t="shared" si="2730"/>
        <v>-0.85641025641025637</v>
      </c>
      <c r="F2475" s="1206">
        <f t="shared" si="2730"/>
        <v>0.23529411764705882</v>
      </c>
      <c r="G2475" s="1206">
        <f t="shared" si="2730"/>
        <v>0</v>
      </c>
      <c r="H2475" s="1206">
        <f>H2453/H2450</f>
        <v>7.847533632286996E-2</v>
      </c>
      <c r="I2475" s="1206">
        <f>AVERAGE(C2475:G2475)</f>
        <v>5.4256772247360509E-2</v>
      </c>
      <c r="J2475" s="1718"/>
      <c r="K2475" s="27" t="s">
        <v>4319</v>
      </c>
    </row>
    <row r="2476" spans="1:11" customFormat="1" x14ac:dyDescent="0.25">
      <c r="A2476" s="3472"/>
      <c r="B2476" s="1181" t="s">
        <v>4223</v>
      </c>
      <c r="C2476" s="1207">
        <f>C2475/C210</f>
        <v>4.8927848230572781</v>
      </c>
      <c r="D2476" s="1208">
        <f t="shared" ref="D2476:H2476" si="2731">D2475/D210</f>
        <v>2.1588776371308018</v>
      </c>
      <c r="E2476" s="1209">
        <f t="shared" si="2731"/>
        <v>-4.6114247878873105</v>
      </c>
      <c r="F2476" s="1210">
        <f t="shared" si="2731"/>
        <v>1.431906966241391</v>
      </c>
      <c r="G2476" s="1211">
        <f t="shared" si="2731"/>
        <v>0</v>
      </c>
      <c r="H2476" s="1177">
        <f t="shared" si="2731"/>
        <v>0.40896884903903058</v>
      </c>
      <c r="I2476" s="1198">
        <f t="shared" ref="I2476:I2478" si="2732">AVERAGE(C2476:G2476)</f>
        <v>0.77442892770843208</v>
      </c>
      <c r="J2476" s="1723"/>
      <c r="K2476" t="s">
        <v>4320</v>
      </c>
    </row>
    <row r="2477" spans="1:11" customFormat="1" x14ac:dyDescent="0.25">
      <c r="A2477" s="3472"/>
      <c r="B2477" s="1181" t="s">
        <v>4224</v>
      </c>
      <c r="C2477" s="1207">
        <f>C2475/C227</f>
        <v>2.1772975972256625</v>
      </c>
      <c r="D2477" s="1208">
        <f t="shared" ref="D2477:G2477" si="2733">D2475/D227</f>
        <v>1.5906622023809525</v>
      </c>
      <c r="E2477" s="1209">
        <f t="shared" si="2733"/>
        <v>-2.7456384679327321</v>
      </c>
      <c r="F2477" s="1210">
        <f t="shared" si="2733"/>
        <v>0.79352965176278589</v>
      </c>
      <c r="G2477" s="1211">
        <f t="shared" si="2733"/>
        <v>0</v>
      </c>
      <c r="H2477" s="1177">
        <f t="shared" ref="H2477" si="2734">H2475/H227</f>
        <v>0.33323439197002902</v>
      </c>
      <c r="I2477" s="1198">
        <f t="shared" si="2732"/>
        <v>0.36317019668733375</v>
      </c>
      <c r="J2477" s="1723"/>
      <c r="K2477" t="s">
        <v>4321</v>
      </c>
    </row>
    <row r="2478" spans="1:11" customFormat="1" x14ac:dyDescent="0.25">
      <c r="A2478" s="3472"/>
      <c r="B2478" s="845" t="s">
        <v>4758</v>
      </c>
      <c r="C2478" s="1207">
        <f>C2475/C228</f>
        <v>-6.431939479905437</v>
      </c>
      <c r="D2478" s="1208">
        <f t="shared" ref="D2478:G2478" si="2735">D2475/D228</f>
        <v>1.8803125000000001</v>
      </c>
      <c r="E2478" s="1209">
        <f t="shared" si="2735"/>
        <v>-1.5379243715340172</v>
      </c>
      <c r="F2478" s="1210">
        <f t="shared" si="2735"/>
        <v>0.59679449525887385</v>
      </c>
      <c r="G2478" s="1211">
        <f t="shared" si="2735"/>
        <v>0</v>
      </c>
      <c r="H2478" s="1177">
        <f t="shared" ref="H2478" si="2736">H2475/H228</f>
        <v>0.51781484103882036</v>
      </c>
      <c r="I2478" s="1198">
        <f t="shared" si="2732"/>
        <v>-1.0985513712361161</v>
      </c>
      <c r="J2478" s="1723"/>
      <c r="K2478" t="s">
        <v>4764</v>
      </c>
    </row>
    <row r="2479" spans="1:11" customFormat="1" x14ac:dyDescent="0.25">
      <c r="A2479" s="3472"/>
      <c r="B2479" s="1203" t="s">
        <v>4323</v>
      </c>
      <c r="C2479" s="1206">
        <f>C2456/C2450</f>
        <v>-0.1232</v>
      </c>
      <c r="D2479" s="1206">
        <f t="shared" ref="D2479:G2479" si="2737">D2456/D2450</f>
        <v>-0.1</v>
      </c>
      <c r="E2479" s="1206">
        <f t="shared" si="2737"/>
        <v>-2.0512820512820513E-2</v>
      </c>
      <c r="F2479" s="1206">
        <f t="shared" si="2737"/>
        <v>-7.8431372549019607E-2</v>
      </c>
      <c r="G2479" s="1206">
        <f t="shared" si="2737"/>
        <v>0</v>
      </c>
      <c r="H2479" s="1206">
        <f>H2456/H2450</f>
        <v>-9.753363228699552E-2</v>
      </c>
      <c r="I2479" s="1206">
        <f>AVERAGE(C2479:G2479)</f>
        <v>-6.4428838612368033E-2</v>
      </c>
      <c r="J2479" s="1718"/>
      <c r="K2479" s="27" t="s">
        <v>4324</v>
      </c>
    </row>
    <row r="2480" spans="1:11" customFormat="1" x14ac:dyDescent="0.25">
      <c r="A2480" s="3472"/>
      <c r="B2480" s="1181" t="s">
        <v>4223</v>
      </c>
      <c r="C2480" s="1207">
        <f>C2479/C236</f>
        <v>1.826456320968963</v>
      </c>
      <c r="D2480" s="1208">
        <f t="shared" ref="D2480:H2480" si="2738">D2479/D236</f>
        <v>1.2157344485101933</v>
      </c>
      <c r="E2480" s="1209">
        <f t="shared" si="2738"/>
        <v>0.34999535825024602</v>
      </c>
      <c r="F2480" s="1210">
        <f t="shared" si="2738"/>
        <v>2.6511141770140894</v>
      </c>
      <c r="G2480" s="1211">
        <f t="shared" si="2738"/>
        <v>0</v>
      </c>
      <c r="H2480" s="1177">
        <f t="shared" si="2738"/>
        <v>1.4437587997619994</v>
      </c>
      <c r="I2480" s="1198">
        <f t="shared" ref="I2480:I2482" si="2739">AVERAGE(C2480:G2480)</f>
        <v>1.2086600609486984</v>
      </c>
      <c r="J2480" s="1723"/>
      <c r="K2480" t="s">
        <v>4325</v>
      </c>
    </row>
    <row r="2481" spans="1:11" customFormat="1" x14ac:dyDescent="0.25">
      <c r="A2481" s="3472"/>
      <c r="B2481" s="1181" t="s">
        <v>4224</v>
      </c>
      <c r="C2481" s="1207">
        <f>C2479/C253</f>
        <v>1.7990143344709897</v>
      </c>
      <c r="D2481" s="1208">
        <f t="shared" ref="D2481:G2481" si="2740">D2479/D253</f>
        <v>0.87348314606741573</v>
      </c>
      <c r="E2481" s="1209">
        <f t="shared" si="2740"/>
        <v>0.25139449047933315</v>
      </c>
      <c r="F2481" s="1210">
        <f t="shared" si="2740"/>
        <v>0.96763242610477029</v>
      </c>
      <c r="G2481" s="1211">
        <f t="shared" si="2740"/>
        <v>0</v>
      </c>
      <c r="H2481" s="1177">
        <f t="shared" ref="H2481" si="2741">H2479/H253</f>
        <v>1.2798786364962307</v>
      </c>
      <c r="I2481" s="1198">
        <f t="shared" si="2739"/>
        <v>0.77830487942450177</v>
      </c>
      <c r="J2481" s="1723"/>
      <c r="K2481" t="s">
        <v>4326</v>
      </c>
    </row>
    <row r="2482" spans="1:11" customFormat="1" x14ac:dyDescent="0.25">
      <c r="A2482" s="3472"/>
      <c r="B2482" s="845" t="s">
        <v>4758</v>
      </c>
      <c r="C2482" s="1207">
        <f>C2479/C254</f>
        <v>2.0873074626865673</v>
      </c>
      <c r="D2482" s="1208">
        <f t="shared" ref="D2482:G2482" si="2742">D2479/D254</f>
        <v>2.3782608695652177</v>
      </c>
      <c r="E2482" s="1209">
        <f t="shared" si="2742"/>
        <v>0.2715669515669516</v>
      </c>
      <c r="F2482" s="1210">
        <f t="shared" si="2742"/>
        <v>1.2232542139662883</v>
      </c>
      <c r="G2482" s="1211">
        <f t="shared" si="2742"/>
        <v>0</v>
      </c>
      <c r="H2482" s="1177">
        <f t="shared" ref="H2482" si="2743">H2479/H254</f>
        <v>1.6007337953526295</v>
      </c>
      <c r="I2482" s="1198">
        <f t="shared" si="2739"/>
        <v>1.1920778995570047</v>
      </c>
      <c r="J2482" s="1723"/>
      <c r="K2482" t="s">
        <v>4763</v>
      </c>
    </row>
    <row r="2483" spans="1:11" customFormat="1" x14ac:dyDescent="0.25">
      <c r="A2483" s="3472"/>
      <c r="B2483" s="1203" t="s">
        <v>4328</v>
      </c>
      <c r="C2483" s="1212">
        <f>C2461/C2464</f>
        <v>91.428571428571431</v>
      </c>
      <c r="D2483" s="1212">
        <f t="shared" ref="D2483:G2483" si="2744">D2461/D2464</f>
        <v>27.666666666666668</v>
      </c>
      <c r="E2483" s="1212">
        <f t="shared" si="2744"/>
        <v>98.5</v>
      </c>
      <c r="F2483" s="1212">
        <f t="shared" si="2744"/>
        <v>31.25</v>
      </c>
      <c r="G2483" s="1212">
        <f t="shared" si="2744"/>
        <v>1</v>
      </c>
      <c r="H2483" s="1212">
        <f>H2461/H2464</f>
        <v>76.342857142857142</v>
      </c>
      <c r="I2483" s="1212">
        <f>AVERAGE(C2483:G2483)</f>
        <v>49.969047619047622</v>
      </c>
      <c r="J2483" s="1724"/>
      <c r="K2483" s="27" t="s">
        <v>4329</v>
      </c>
    </row>
    <row r="2484" spans="1:11" customFormat="1" x14ac:dyDescent="0.25">
      <c r="A2484" s="3472"/>
      <c r="B2484" s="1181" t="s">
        <v>4223</v>
      </c>
      <c r="C2484" s="1207">
        <f>C2483/C262</f>
        <v>0.4215010726037825</v>
      </c>
      <c r="D2484" s="1208">
        <f t="shared" ref="D2484:H2484" si="2745">D2483/D262</f>
        <v>0.19114849304095327</v>
      </c>
      <c r="E2484" s="1209">
        <f t="shared" si="2745"/>
        <v>0.55242835330044626</v>
      </c>
      <c r="F2484" s="1210">
        <f t="shared" si="2745"/>
        <v>0.40910468945939615</v>
      </c>
      <c r="G2484" s="1211">
        <f t="shared" si="2745"/>
        <v>5.9440872310779881E-3</v>
      </c>
      <c r="H2484" s="1177">
        <f t="shared" si="2745"/>
        <v>0.49839323257338003</v>
      </c>
      <c r="I2484" s="1198">
        <f t="shared" ref="I2484:I2486" si="2746">AVERAGE(C2484:G2484)</f>
        <v>0.31602533912713121</v>
      </c>
      <c r="J2484" s="1723"/>
      <c r="K2484" t="s">
        <v>4330</v>
      </c>
    </row>
    <row r="2485" spans="1:11" customFormat="1" x14ac:dyDescent="0.25">
      <c r="A2485" s="3472"/>
      <c r="B2485" s="1181" t="s">
        <v>4224</v>
      </c>
      <c r="C2485" s="1207">
        <f>C2483/C279</f>
        <v>0.49944674159920799</v>
      </c>
      <c r="D2485" s="1208">
        <f t="shared" ref="D2485:G2485" si="2747">D2483/D279</f>
        <v>0.77239955534381455</v>
      </c>
      <c r="E2485" s="1209">
        <f t="shared" si="2747"/>
        <v>0.53106697679966608</v>
      </c>
      <c r="F2485" s="1210">
        <f t="shared" si="2747"/>
        <v>0.29698093527264302</v>
      </c>
      <c r="G2485" s="1211">
        <f t="shared" si="2747"/>
        <v>8.9523348657149764E-3</v>
      </c>
      <c r="H2485" s="1177">
        <f t="shared" ref="H2485" si="2748">H2483/H279</f>
        <v>0.53635245020844491</v>
      </c>
      <c r="I2485" s="1198">
        <f t="shared" si="2746"/>
        <v>0.42176930877620933</v>
      </c>
      <c r="J2485" s="1723"/>
      <c r="K2485" t="s">
        <v>4331</v>
      </c>
    </row>
    <row r="2486" spans="1:11" customFormat="1" x14ac:dyDescent="0.25">
      <c r="A2486" s="3472"/>
      <c r="B2486" s="845" t="s">
        <v>4758</v>
      </c>
      <c r="C2486" s="1207">
        <f>C2483/C280</f>
        <v>0.64613831398283694</v>
      </c>
      <c r="D2486" s="1208">
        <f t="shared" ref="D2486:G2486" si="2749">D2483/D280</f>
        <v>1.3419161676646707</v>
      </c>
      <c r="E2486" s="1209">
        <f t="shared" si="2749"/>
        <v>2.7637714049927791</v>
      </c>
      <c r="F2486" s="1210">
        <f t="shared" si="2749"/>
        <v>1.0300062189054726</v>
      </c>
      <c r="G2486" s="1211">
        <f t="shared" si="2749"/>
        <v>1.9537120529005109E-2</v>
      </c>
      <c r="H2486" s="1177">
        <f t="shared" ref="H2486" si="2750">H2483/H280</f>
        <v>1.138888741122962</v>
      </c>
      <c r="I2486" s="1198">
        <f t="shared" si="2746"/>
        <v>1.1602738452149528</v>
      </c>
      <c r="J2486" s="1723"/>
      <c r="K2486" t="s">
        <v>4769</v>
      </c>
    </row>
    <row r="2487" spans="1:11" customFormat="1" x14ac:dyDescent="0.25">
      <c r="A2487" s="3472"/>
      <c r="B2487" s="1203" t="s">
        <v>4333</v>
      </c>
      <c r="C2487" s="1213">
        <f>C2450/C2464</f>
        <v>44.642857142857146</v>
      </c>
      <c r="D2487" s="1213">
        <f t="shared" ref="D2487:G2487" si="2751">D2450/D2464</f>
        <v>6.666666666666667</v>
      </c>
      <c r="E2487" s="1213">
        <f t="shared" si="2751"/>
        <v>16.25</v>
      </c>
      <c r="F2487" s="1213">
        <f t="shared" si="2751"/>
        <v>12.75</v>
      </c>
      <c r="G2487" s="1213">
        <f t="shared" si="2751"/>
        <v>0.5</v>
      </c>
      <c r="H2487" s="1213">
        <f>H2450/H2464</f>
        <v>25.485714285714284</v>
      </c>
      <c r="I2487" s="1213">
        <f>AVERAGE(C2487:G2487)</f>
        <v>16.161904761904761</v>
      </c>
      <c r="J2487" s="1725"/>
      <c r="K2487" s="27" t="s">
        <v>4334</v>
      </c>
    </row>
    <row r="2488" spans="1:11" customFormat="1" x14ac:dyDescent="0.25">
      <c r="A2488" s="3472"/>
      <c r="B2488" s="1181" t="s">
        <v>4223</v>
      </c>
      <c r="C2488" s="1207">
        <f>C2487/C288</f>
        <v>0.94373686974789928</v>
      </c>
      <c r="D2488" s="1208">
        <f t="shared" ref="D2488:H2488" si="2752">D2487/D288</f>
        <v>0.20438290980493326</v>
      </c>
      <c r="E2488" s="1209">
        <f t="shared" si="2752"/>
        <v>0.52688537113270806</v>
      </c>
      <c r="F2488" s="1210">
        <f t="shared" si="2752"/>
        <v>0.76405096827098973</v>
      </c>
      <c r="G2488" s="1211">
        <f t="shared" si="2752"/>
        <v>1.5086626435662838E-2</v>
      </c>
      <c r="H2488" s="1177">
        <f t="shared" si="2752"/>
        <v>0.80857347544482938</v>
      </c>
      <c r="I2488" s="1198">
        <f t="shared" ref="I2488:I2498" si="2753">AVERAGE(C2488:G2488)</f>
        <v>0.49082854907843865</v>
      </c>
      <c r="J2488" s="1723"/>
      <c r="K2488" t="s">
        <v>4335</v>
      </c>
    </row>
    <row r="2489" spans="1:11" customFormat="1" x14ac:dyDescent="0.25">
      <c r="A2489" s="3472"/>
      <c r="B2489" s="1181" t="s">
        <v>4224</v>
      </c>
      <c r="C2489" s="1207">
        <f>C2487/C305</f>
        <v>1.1651557900243188</v>
      </c>
      <c r="D2489" s="1208">
        <f t="shared" ref="D2489:G2489" si="2754">D2487/D305</f>
        <v>0.50252980018866311</v>
      </c>
      <c r="E2489" s="1209">
        <f t="shared" si="2754"/>
        <v>0.5713285625388923</v>
      </c>
      <c r="F2489" s="1210">
        <f t="shared" si="2754"/>
        <v>0.50592789741108146</v>
      </c>
      <c r="G2489" s="1211">
        <f t="shared" si="2754"/>
        <v>2.3378264532434707E-2</v>
      </c>
      <c r="H2489" s="1177">
        <f t="shared" ref="H2489" si="2755">H2487/H305</f>
        <v>0.89061172174980741</v>
      </c>
      <c r="I2489" s="1198">
        <f t="shared" si="2753"/>
        <v>0.55366406293907811</v>
      </c>
      <c r="J2489" s="1723"/>
      <c r="K2489" t="s">
        <v>4336</v>
      </c>
    </row>
    <row r="2490" spans="1:11" customFormat="1" x14ac:dyDescent="0.25">
      <c r="A2490" s="3472"/>
      <c r="B2490" s="845" t="s">
        <v>4758</v>
      </c>
      <c r="C2490" s="1207">
        <f>C2487/C306</f>
        <v>1.1236561072956746</v>
      </c>
      <c r="D2490" s="1208">
        <f t="shared" ref="D2490:G2490" si="2756">D2487/D306</f>
        <v>0.98720292504570395</v>
      </c>
      <c r="E2490" s="1209">
        <f t="shared" si="2756"/>
        <v>0.92740243390684007</v>
      </c>
      <c r="F2490" s="1210">
        <f t="shared" si="2756"/>
        <v>1.1401856017997749</v>
      </c>
      <c r="G2490" s="1211">
        <f t="shared" si="2756"/>
        <v>3.668171557562077E-2</v>
      </c>
      <c r="H2490" s="1177">
        <f t="shared" ref="H2490" si="2757">H2487/H306</f>
        <v>1.2065245832454103</v>
      </c>
      <c r="I2490" s="1198">
        <f t="shared" si="2753"/>
        <v>0.8430257567247228</v>
      </c>
      <c r="J2490" s="1723"/>
      <c r="K2490" t="s">
        <v>4768</v>
      </c>
    </row>
    <row r="2491" spans="1:11" s="325" customFormat="1" x14ac:dyDescent="0.25">
      <c r="A2491" s="3472"/>
      <c r="B2491" s="1203" t="s">
        <v>4338</v>
      </c>
      <c r="C2491" s="1206">
        <f>C2453/C2464</f>
        <v>15.285714285714286</v>
      </c>
      <c r="D2491" s="1206">
        <f t="shared" ref="D2491:G2491" si="2758">D2453/D2464</f>
        <v>3.6666666666666665</v>
      </c>
      <c r="E2491" s="1206">
        <f t="shared" si="2758"/>
        <v>-13.916666666666666</v>
      </c>
      <c r="F2491" s="1206">
        <f t="shared" si="2758"/>
        <v>3</v>
      </c>
      <c r="G2491" s="1206">
        <f t="shared" si="2758"/>
        <v>0</v>
      </c>
      <c r="H2491" s="1206">
        <f>H2453/H2464</f>
        <v>2</v>
      </c>
      <c r="I2491" s="1206">
        <f t="shared" si="2753"/>
        <v>1.6071428571428572</v>
      </c>
      <c r="J2491" s="1718"/>
      <c r="K2491" s="1220" t="s">
        <v>4339</v>
      </c>
    </row>
    <row r="2492" spans="1:11" s="325" customFormat="1" x14ac:dyDescent="0.25">
      <c r="A2492" s="3472"/>
      <c r="B2492" s="1182" t="s">
        <v>4223</v>
      </c>
      <c r="C2492" s="1207">
        <f>C2491/C314</f>
        <v>4.6175014332621052</v>
      </c>
      <c r="D2492" s="1208">
        <f t="shared" ref="D2492:H2492" si="2759">D2491/D314</f>
        <v>0.44123769338959212</v>
      </c>
      <c r="E2492" s="1209">
        <f t="shared" si="2759"/>
        <v>-2.4296922608165752</v>
      </c>
      <c r="F2492" s="1210">
        <f t="shared" si="2759"/>
        <v>1.0940499040307101</v>
      </c>
      <c r="G2492" s="1214">
        <f t="shared" si="2759"/>
        <v>0</v>
      </c>
      <c r="H2492" s="1199">
        <f t="shared" si="2759"/>
        <v>0.33068136361616074</v>
      </c>
      <c r="I2492" s="1198">
        <f t="shared" si="2753"/>
        <v>0.74461935397316648</v>
      </c>
      <c r="J2492" s="1723"/>
      <c r="K2492" s="325" t="s">
        <v>4340</v>
      </c>
    </row>
    <row r="2493" spans="1:11" x14ac:dyDescent="0.25">
      <c r="A2493" s="3472"/>
      <c r="B2493" s="1182" t="s">
        <v>4224</v>
      </c>
      <c r="C2493" s="1207">
        <f>C2491/C331</f>
        <v>2.5368909020135177</v>
      </c>
      <c r="D2493" s="1208">
        <f t="shared" ref="D2493:G2493" si="2760">D2491/D331</f>
        <v>0.79935515873015872</v>
      </c>
      <c r="E2493" s="1209">
        <f t="shared" si="2760"/>
        <v>-1.5686616791354946</v>
      </c>
      <c r="F2493" s="1210">
        <f t="shared" si="2760"/>
        <v>0.40146878824969401</v>
      </c>
      <c r="G2493" s="1214">
        <f t="shared" si="2760"/>
        <v>0</v>
      </c>
      <c r="H2493" s="1200">
        <f t="shared" ref="H2493" si="2761">H2491/H331</f>
        <v>0.29678245557867777</v>
      </c>
      <c r="I2493" s="1198">
        <f t="shared" si="2753"/>
        <v>0.43381063397157515</v>
      </c>
      <c r="J2493" s="1723"/>
      <c r="K2493" s="325" t="s">
        <v>4341</v>
      </c>
    </row>
    <row r="2494" spans="1:11" x14ac:dyDescent="0.25">
      <c r="A2494" s="3472"/>
      <c r="B2494" s="845" t="s">
        <v>4758</v>
      </c>
      <c r="C2494" s="1207">
        <f>C2491/C332</f>
        <v>-7.2272880783519078</v>
      </c>
      <c r="D2494" s="1208">
        <f t="shared" ref="D2494:G2494" si="2762">D2491/D332</f>
        <v>1.85625</v>
      </c>
      <c r="E2494" s="1209">
        <f t="shared" si="2762"/>
        <v>-1.4262748053252949</v>
      </c>
      <c r="F2494" s="1210">
        <f t="shared" si="2762"/>
        <v>0.68045649072753212</v>
      </c>
      <c r="G2494" s="1214">
        <f t="shared" si="2762"/>
        <v>0</v>
      </c>
      <c r="H2494" s="1199">
        <f t="shared" ref="H2494" si="2763">H2491/H332</f>
        <v>0.62475633528265107</v>
      </c>
      <c r="I2494" s="1198">
        <f t="shared" si="2753"/>
        <v>-1.223371278589934</v>
      </c>
      <c r="J2494" s="1723"/>
      <c r="K2494" s="325" t="s">
        <v>4767</v>
      </c>
    </row>
    <row r="2495" spans="1:11" x14ac:dyDescent="0.25">
      <c r="A2495" s="3472"/>
      <c r="B2495" s="1203" t="s">
        <v>4343</v>
      </c>
      <c r="C2495" s="1206">
        <f>C2456/C2461</f>
        <v>-6.0156250000000001E-2</v>
      </c>
      <c r="D2495" s="1206">
        <f t="shared" ref="D2495:G2495" si="2764">D2456/D2461</f>
        <v>-2.4096385542168676E-2</v>
      </c>
      <c r="E2495" s="1206">
        <f t="shared" si="2764"/>
        <v>-3.3840947546531302E-3</v>
      </c>
      <c r="F2495" s="1206">
        <f t="shared" si="2764"/>
        <v>-3.2000000000000001E-2</v>
      </c>
      <c r="G2495" s="1206">
        <f t="shared" si="2764"/>
        <v>0</v>
      </c>
      <c r="H2495" s="1206">
        <f t="shared" ref="H2495" si="2765">H2456/H2461</f>
        <v>-3.2559880239520958E-2</v>
      </c>
      <c r="I2495" s="1206">
        <f t="shared" si="2753"/>
        <v>-2.3927346059364363E-2</v>
      </c>
      <c r="J2495" s="1718"/>
      <c r="K2495" s="1220" t="s">
        <v>4344</v>
      </c>
    </row>
    <row r="2496" spans="1:11" x14ac:dyDescent="0.25">
      <c r="A2496" s="3472"/>
      <c r="B2496" s="1182" t="s">
        <v>4223</v>
      </c>
      <c r="C2496" s="1207">
        <f>C2495/C340</f>
        <v>4.0894182319265706</v>
      </c>
      <c r="D2496" s="1208">
        <f t="shared" ref="D2496:H2496" si="2766">D2495/D340</f>
        <v>1.2999074184873314</v>
      </c>
      <c r="E2496" s="1209">
        <f t="shared" si="2766"/>
        <v>0.3338123996074352</v>
      </c>
      <c r="F2496" s="1210">
        <f t="shared" si="2766"/>
        <v>4.9512665245202561</v>
      </c>
      <c r="G2496" s="1214">
        <f t="shared" si="2766"/>
        <v>0</v>
      </c>
      <c r="H2496" s="1199">
        <f t="shared" si="2766"/>
        <v>2.3422971945264881</v>
      </c>
      <c r="I2496" s="1198">
        <f t="shared" si="2753"/>
        <v>2.1348809149083188</v>
      </c>
      <c r="J2496" s="1723"/>
      <c r="K2496" s="325" t="s">
        <v>4345</v>
      </c>
    </row>
    <row r="2497" spans="1:11" x14ac:dyDescent="0.25">
      <c r="A2497" s="3472"/>
      <c r="B2497" s="1182" t="s">
        <v>4224</v>
      </c>
      <c r="C2497" s="1207">
        <f>C2495/C357</f>
        <v>4.1969078853811155</v>
      </c>
      <c r="D2497" s="1208">
        <f t="shared" ref="D2497:G2497" si="2767">D2495/D357</f>
        <v>0.56829565452822528</v>
      </c>
      <c r="E2497" s="1209">
        <f t="shared" si="2767"/>
        <v>0.27045336869051018</v>
      </c>
      <c r="F2497" s="1210">
        <f t="shared" si="2767"/>
        <v>1.6484298507462687</v>
      </c>
      <c r="G2497" s="1214">
        <f t="shared" si="2767"/>
        <v>0</v>
      </c>
      <c r="H2497" s="1199">
        <f t="shared" ref="H2497" si="2768">H2495/H357</f>
        <v>2.1252348444343072</v>
      </c>
      <c r="I2497" s="1198">
        <f t="shared" si="2753"/>
        <v>1.3368173518692239</v>
      </c>
      <c r="J2497" s="1723"/>
      <c r="K2497" s="325" t="s">
        <v>4346</v>
      </c>
    </row>
    <row r="2498" spans="1:11" ht="15.75" thickBot="1" x14ac:dyDescent="0.3">
      <c r="A2498" s="3473"/>
      <c r="B2498" s="845" t="s">
        <v>4758</v>
      </c>
      <c r="C2498" s="1215">
        <f>C2495/C358</f>
        <v>3.6298973880597014</v>
      </c>
      <c r="D2498" s="1216">
        <f t="shared" ref="D2498:G2498" si="2769">D2495/D358</f>
        <v>1.7496071241487692</v>
      </c>
      <c r="E2498" s="1217">
        <f t="shared" si="2769"/>
        <v>9.1126151532242891E-2</v>
      </c>
      <c r="F2498" s="1218">
        <f t="shared" si="2769"/>
        <v>1.3541052631578947</v>
      </c>
      <c r="G2498" s="1219">
        <f t="shared" si="2769"/>
        <v>0</v>
      </c>
      <c r="H2498" s="1201">
        <f t="shared" ref="H2498" si="2770">H2495/H358</f>
        <v>1.6957974959172564</v>
      </c>
      <c r="I2498" s="1202">
        <f t="shared" si="2753"/>
        <v>1.3649471853797217</v>
      </c>
      <c r="J2498" s="1723"/>
      <c r="K2498" s="325" t="s">
        <v>4759</v>
      </c>
    </row>
    <row r="2499" spans="1:11" customFormat="1" x14ac:dyDescent="0.25">
      <c r="A2499" s="3471" t="s">
        <v>191</v>
      </c>
      <c r="B2499" s="844" t="s">
        <v>935</v>
      </c>
      <c r="C2499" s="826">
        <f>'BNP avec amende'!B141</f>
        <v>258</v>
      </c>
      <c r="D2499" s="826">
        <f>BPCE!B57</f>
        <v>15</v>
      </c>
      <c r="E2499" s="1245">
        <f>SG!B98</f>
        <v>84</v>
      </c>
      <c r="F2499" s="826">
        <f>CA!B53</f>
        <v>46</v>
      </c>
      <c r="G2499" s="1235"/>
      <c r="H2499" s="826">
        <f>SUM(C2499:G2499)</f>
        <v>403</v>
      </c>
      <c r="I2499" s="1222">
        <f>AVERAGE(C2499:G2499)</f>
        <v>100.75</v>
      </c>
      <c r="J2499" s="1715"/>
      <c r="K2499" s="27" t="s">
        <v>4264</v>
      </c>
    </row>
    <row r="2500" spans="1:11" customFormat="1" x14ac:dyDescent="0.25">
      <c r="A2500" s="3472"/>
      <c r="B2500" s="845" t="s">
        <v>4265</v>
      </c>
      <c r="C2500" s="1184">
        <f>C2499/C2</f>
        <v>6.5870098039215686E-3</v>
      </c>
      <c r="D2500" s="1185">
        <f t="shared" ref="D2500:H2500" si="2771">D2499/D2</f>
        <v>6.4496710667755945E-4</v>
      </c>
      <c r="E2500" s="1186">
        <f t="shared" si="2771"/>
        <v>3.5649110894198531E-3</v>
      </c>
      <c r="F2500" s="1187">
        <f t="shared" si="2771"/>
        <v>2.9016589919888978E-3</v>
      </c>
      <c r="G2500" s="1236">
        <f t="shared" si="2771"/>
        <v>0</v>
      </c>
      <c r="H2500" s="1194">
        <f t="shared" si="2771"/>
        <v>3.4370415856445945E-3</v>
      </c>
      <c r="I2500" s="1189">
        <f t="shared" ref="I2500:I2501" si="2772">AVERAGE(C2500:G2500)</f>
        <v>2.7397093984015764E-3</v>
      </c>
      <c r="J2500" s="1716"/>
      <c r="K2500" t="s">
        <v>4266</v>
      </c>
    </row>
    <row r="2501" spans="1:11" customFormat="1" x14ac:dyDescent="0.25">
      <c r="A2501" s="3472"/>
      <c r="B2501" s="845" t="s">
        <v>4267</v>
      </c>
      <c r="C2501" s="1184">
        <f>C2499/C19</f>
        <v>1.0050251256281407E-2</v>
      </c>
      <c r="D2501" s="1185">
        <f t="shared" ref="D2501:G2501" si="2773">D2499/D19</f>
        <v>3.8590172369436584E-3</v>
      </c>
      <c r="E2501" s="1186">
        <f t="shared" si="2773"/>
        <v>6.5339141257000624E-3</v>
      </c>
      <c r="F2501" s="1187">
        <f t="shared" si="2773"/>
        <v>5.564964916525526E-3</v>
      </c>
      <c r="G2501" s="1236">
        <f t="shared" si="2773"/>
        <v>0</v>
      </c>
      <c r="H2501" s="1194">
        <f t="shared" ref="H2501" si="2774">H2499/H19</f>
        <v>7.5960342292758325E-3</v>
      </c>
      <c r="I2501" s="1189">
        <f t="shared" si="2772"/>
        <v>5.2016295070901305E-3</v>
      </c>
      <c r="J2501" s="1716"/>
      <c r="K2501" t="s">
        <v>4268</v>
      </c>
    </row>
    <row r="2502" spans="1:11" customFormat="1" x14ac:dyDescent="0.25">
      <c r="A2502" s="3472"/>
      <c r="B2502" s="1203" t="s">
        <v>4273</v>
      </c>
      <c r="C2502" s="1204">
        <f>'BNP avec amende'!C141</f>
        <v>180</v>
      </c>
      <c r="D2502" s="1204">
        <f>BPCE!C57</f>
        <v>6</v>
      </c>
      <c r="E2502" s="1246">
        <f>SG!C98</f>
        <v>12</v>
      </c>
      <c r="F2502" s="1204">
        <f>CA!C53</f>
        <v>25</v>
      </c>
      <c r="G2502" s="1237"/>
      <c r="H2502" s="1204">
        <f>SUM(C2502:G2502)</f>
        <v>223</v>
      </c>
      <c r="I2502" s="1206">
        <f>AVERAGE(C2502:G2502)</f>
        <v>55.75</v>
      </c>
      <c r="J2502" s="1718"/>
      <c r="K2502" s="27" t="s">
        <v>4274</v>
      </c>
    </row>
    <row r="2503" spans="1:11" customFormat="1" x14ac:dyDescent="0.25">
      <c r="A2503" s="3472"/>
      <c r="B2503" s="845" t="s">
        <v>4275</v>
      </c>
      <c r="C2503" s="1184">
        <f>C2502/C28</f>
        <v>6.5669463699379788E-2</v>
      </c>
      <c r="D2503" s="1185">
        <f t="shared" ref="D2503:H2503" si="2775">D2502/D28</f>
        <v>1.0126582278481013E-3</v>
      </c>
      <c r="E2503" s="1186">
        <f t="shared" si="2775"/>
        <v>2.7422303473491772E-3</v>
      </c>
      <c r="F2503" s="1187">
        <f t="shared" si="2775"/>
        <v>9.5969289827255271E-3</v>
      </c>
      <c r="G2503" s="1236">
        <f t="shared" si="2775"/>
        <v>0</v>
      </c>
      <c r="H2503" s="1192">
        <f t="shared" si="2775"/>
        <v>9.9115516245166443E-3</v>
      </c>
      <c r="I2503" s="1193">
        <f t="shared" ref="I2503:I2504" si="2776">AVERAGE(C2503:G2503)</f>
        <v>1.5804256251460518E-2</v>
      </c>
      <c r="J2503" s="1717"/>
      <c r="K2503" t="s">
        <v>4276</v>
      </c>
    </row>
    <row r="2504" spans="1:11" customFormat="1" x14ac:dyDescent="0.25">
      <c r="A2504" s="3472"/>
      <c r="B2504" s="845" t="s">
        <v>4277</v>
      </c>
      <c r="C2504" s="1184">
        <f>C2502/C45</f>
        <v>4.4587565023532325E-2</v>
      </c>
      <c r="D2504" s="1185">
        <f t="shared" ref="D2504:G2504" si="2777">D2502/D45</f>
        <v>4.464285714285714E-3</v>
      </c>
      <c r="E2504" s="1186">
        <f t="shared" si="2777"/>
        <v>2.9925187032418953E-3</v>
      </c>
      <c r="F2504" s="1187">
        <f t="shared" si="2777"/>
        <v>1.0199918400652794E-2</v>
      </c>
      <c r="G2504" s="1236">
        <f t="shared" si="2777"/>
        <v>0</v>
      </c>
      <c r="H2504" s="1192">
        <f t="shared" ref="H2504" si="2778">H2502/H45</f>
        <v>1.784856731230991E-2</v>
      </c>
      <c r="I2504" s="1193">
        <f t="shared" si="2776"/>
        <v>1.2448857568342544E-2</v>
      </c>
      <c r="J2504" s="1717"/>
      <c r="K2504" t="s">
        <v>4278</v>
      </c>
    </row>
    <row r="2505" spans="1:11" customFormat="1" x14ac:dyDescent="0.25">
      <c r="A2505" s="3472"/>
      <c r="B2505" s="1203" t="s">
        <v>4283</v>
      </c>
      <c r="C2505" s="1204">
        <f>'BNP avec amende'!F141</f>
        <v>-43</v>
      </c>
      <c r="D2505" s="1204">
        <f>BPCE!F57</f>
        <v>-1</v>
      </c>
      <c r="E2505" s="1246">
        <f>SG!F98</f>
        <v>1</v>
      </c>
      <c r="F2505" s="1204">
        <f>CA!F53</f>
        <v>-6</v>
      </c>
      <c r="G2505" s="1237"/>
      <c r="H2505" s="1204">
        <f>SUM(C2505:G2505)</f>
        <v>-49</v>
      </c>
      <c r="I2505" s="1206">
        <f>AVERAGE(C2505:G2505)</f>
        <v>-12.25</v>
      </c>
      <c r="J2505" s="1719"/>
      <c r="K2505" s="1178" t="s">
        <v>4284</v>
      </c>
    </row>
    <row r="2506" spans="1:11" customFormat="1" x14ac:dyDescent="0.25">
      <c r="A2506" s="3472"/>
      <c r="B2506" s="845" t="s">
        <v>4285</v>
      </c>
      <c r="C2506" s="1184">
        <f>C2505/C54</f>
        <v>1.6275548826646481E-2</v>
      </c>
      <c r="D2506" s="1185">
        <f t="shared" ref="D2506:H2506" si="2779">D2505/D54</f>
        <v>5.2273915316257186E-4</v>
      </c>
      <c r="E2506" s="1186">
        <f t="shared" si="2779"/>
        <v>-7.2411296162201298E-4</v>
      </c>
      <c r="F2506" s="1187">
        <f t="shared" si="2779"/>
        <v>1.279317697228145E-2</v>
      </c>
      <c r="G2506" s="1236">
        <f t="shared" si="2779"/>
        <v>0</v>
      </c>
      <c r="H2506" s="1194">
        <f t="shared" si="2779"/>
        <v>6.1860876152001008E-3</v>
      </c>
      <c r="I2506" s="1193">
        <f t="shared" ref="I2506:I2509" si="2780">AVERAGE(C2506:G2506)</f>
        <v>5.7734703980936979E-3</v>
      </c>
      <c r="J2506" s="1717"/>
      <c r="K2506" t="s">
        <v>4286</v>
      </c>
    </row>
    <row r="2507" spans="1:11" customFormat="1" x14ac:dyDescent="0.25">
      <c r="A2507" s="3472"/>
      <c r="B2507" s="845" t="s">
        <v>4287</v>
      </c>
      <c r="C2507" s="1184">
        <f>C2505/C71</f>
        <v>2.4459613196814563E-2</v>
      </c>
      <c r="D2507" s="1185">
        <f t="shared" ref="D2507:G2507" si="2781">D2505/D71</f>
        <v>2.2471910112359553E-3</v>
      </c>
      <c r="E2507" s="1186">
        <f t="shared" si="2781"/>
        <v>-9.5328884652049568E-4</v>
      </c>
      <c r="F2507" s="1187">
        <f t="shared" si="2781"/>
        <v>8.9552238805970154E-3</v>
      </c>
      <c r="G2507" s="1236">
        <f t="shared" si="2781"/>
        <v>0</v>
      </c>
      <c r="H2507" s="1194">
        <f t="shared" ref="H2507" si="2782">H2505/H71</f>
        <v>1.2119713084343309E-2</v>
      </c>
      <c r="I2507" s="1193">
        <f t="shared" si="2780"/>
        <v>6.941747848425407E-3</v>
      </c>
      <c r="J2507" s="1717"/>
      <c r="K2507" t="s">
        <v>4288</v>
      </c>
    </row>
    <row r="2508" spans="1:11" customFormat="1" x14ac:dyDescent="0.25">
      <c r="A2508" s="3472"/>
      <c r="B2508" s="845" t="s">
        <v>4289</v>
      </c>
      <c r="C2508" s="1195">
        <v>0.25</v>
      </c>
      <c r="D2508" s="1196">
        <v>0.25</v>
      </c>
      <c r="E2508" s="1197">
        <v>0.25</v>
      </c>
      <c r="F2508" s="1187">
        <v>0.25</v>
      </c>
      <c r="G2508" s="1236">
        <v>0.25</v>
      </c>
      <c r="H2508" s="1190">
        <v>1.25</v>
      </c>
      <c r="I2508" s="1191">
        <f t="shared" si="2780"/>
        <v>0.25</v>
      </c>
      <c r="J2508" s="1720"/>
      <c r="K2508" t="s">
        <v>4290</v>
      </c>
    </row>
    <row r="2509" spans="1:11" customFormat="1" x14ac:dyDescent="0.25">
      <c r="A2509" s="3472"/>
      <c r="B2509" s="845" t="s">
        <v>4291</v>
      </c>
      <c r="C2509" s="1184">
        <f>C2505/C2502</f>
        <v>-0.2388888888888889</v>
      </c>
      <c r="D2509" s="1185">
        <f t="shared" ref="D2509:G2509" si="2783">D2505/D2502</f>
        <v>-0.16666666666666666</v>
      </c>
      <c r="E2509" s="1186">
        <f t="shared" si="2783"/>
        <v>8.3333333333333329E-2</v>
      </c>
      <c r="F2509" s="1187">
        <f t="shared" si="2783"/>
        <v>-0.24</v>
      </c>
      <c r="G2509" s="1236" t="e">
        <f t="shared" si="2783"/>
        <v>#DIV/0!</v>
      </c>
      <c r="H2509" s="1205">
        <f t="shared" ref="H2509" si="2784">H2505/H2502</f>
        <v>-0.21973094170403587</v>
      </c>
      <c r="I2509" s="1191" t="e">
        <f t="shared" si="2780"/>
        <v>#DIV/0!</v>
      </c>
      <c r="J2509" s="1720"/>
      <c r="K2509" t="s">
        <v>4292</v>
      </c>
    </row>
    <row r="2510" spans="1:11" customFormat="1" x14ac:dyDescent="0.25">
      <c r="A2510" s="3472"/>
      <c r="B2510" s="1203" t="s">
        <v>10</v>
      </c>
      <c r="C2510" s="1204">
        <f>'BNP avec amende'!G141</f>
        <v>388</v>
      </c>
      <c r="D2510" s="1204">
        <f>BPCE!G57</f>
        <v>65</v>
      </c>
      <c r="E2510" s="1246">
        <f>SG!G98</f>
        <v>537</v>
      </c>
      <c r="F2510" s="1204">
        <f>CA!G53</f>
        <v>123</v>
      </c>
      <c r="G2510" s="1237"/>
      <c r="H2510" s="1204">
        <f>SUM(C2510:G2510)</f>
        <v>1113</v>
      </c>
      <c r="I2510" s="1204">
        <f>AVERAGE(C2510:G2510)</f>
        <v>278.25</v>
      </c>
      <c r="J2510" s="1721"/>
      <c r="K2510" s="27" t="s">
        <v>4293</v>
      </c>
    </row>
    <row r="2511" spans="1:11" customFormat="1" x14ac:dyDescent="0.25">
      <c r="A2511" s="3472"/>
      <c r="B2511" s="845" t="s">
        <v>4294</v>
      </c>
      <c r="C2511" s="1184">
        <f>C2510/C80</f>
        <v>2.1603202619109928E-3</v>
      </c>
      <c r="D2511" s="1185">
        <f t="shared" ref="D2511:H2511" si="2785">D2510/D80</f>
        <v>6.2985106444829887E-4</v>
      </c>
      <c r="E2511" s="1186">
        <f t="shared" si="2785"/>
        <v>3.9420366455250174E-3</v>
      </c>
      <c r="F2511" s="1187">
        <f t="shared" si="2785"/>
        <v>1.6949853239075613E-3</v>
      </c>
      <c r="G2511" s="1236">
        <f t="shared" si="2785"/>
        <v>0</v>
      </c>
      <c r="H2511" s="1194">
        <f t="shared" si="2785"/>
        <v>1.9532415385857338E-3</v>
      </c>
      <c r="I2511" s="1189">
        <f t="shared" ref="I2511:I2512" si="2786">AVERAGE(C2511:G2511)</f>
        <v>1.6854386591583742E-3</v>
      </c>
      <c r="J2511" s="1716"/>
      <c r="K2511" t="s">
        <v>4295</v>
      </c>
    </row>
    <row r="2512" spans="1:11" customFormat="1" x14ac:dyDescent="0.25">
      <c r="A2512" s="3472"/>
      <c r="B2512" s="845" t="s">
        <v>4296</v>
      </c>
      <c r="C2512" s="1184">
        <f>C2510/C97</f>
        <v>3.163473298002446E-3</v>
      </c>
      <c r="D2512" s="1185">
        <f t="shared" ref="D2512:G2512" si="2787">D2510/D97</f>
        <v>6.1934254406860413E-3</v>
      </c>
      <c r="E2512" s="1186">
        <f t="shared" si="2787"/>
        <v>6.4054392556808018E-3</v>
      </c>
      <c r="F2512" s="1187">
        <f t="shared" si="2787"/>
        <v>3.5637712232717157E-3</v>
      </c>
      <c r="G2512" s="1236">
        <f t="shared" si="2787"/>
        <v>0</v>
      </c>
      <c r="H2512" s="1194">
        <f t="shared" ref="H2512" si="2788">H2510/H97</f>
        <v>4.2176185044696148E-3</v>
      </c>
      <c r="I2512" s="1189">
        <f t="shared" si="2786"/>
        <v>3.8652218435282007E-3</v>
      </c>
      <c r="J2512" s="1716"/>
      <c r="K2512" t="s">
        <v>4297</v>
      </c>
    </row>
    <row r="2513" spans="1:11" customFormat="1" x14ac:dyDescent="0.25">
      <c r="A2513" s="3472"/>
      <c r="B2513" s="1203" t="s">
        <v>14</v>
      </c>
      <c r="C2513" s="1204">
        <f>'BNP avec amende'!J141</f>
        <v>8</v>
      </c>
      <c r="D2513" s="1204">
        <f>BPCE!J57</f>
        <v>2</v>
      </c>
      <c r="E2513" s="1246">
        <f>SG!J98</f>
        <v>4</v>
      </c>
      <c r="F2513" s="1204">
        <f>CA!J53</f>
        <v>4</v>
      </c>
      <c r="G2513" s="1237"/>
      <c r="H2513" s="1204">
        <f>SUM(C2513:G2513)</f>
        <v>18</v>
      </c>
      <c r="I2513" s="1221">
        <f>AVERAGE(C2513:G2513)</f>
        <v>4.5</v>
      </c>
      <c r="J2513" s="1722"/>
      <c r="K2513" s="27" t="s">
        <v>4298</v>
      </c>
    </row>
    <row r="2514" spans="1:11" customFormat="1" x14ac:dyDescent="0.25">
      <c r="A2514" s="3472"/>
      <c r="B2514" s="845" t="s">
        <v>4299</v>
      </c>
      <c r="C2514" s="1184">
        <f>C2513/C106</f>
        <v>9.6618357487922701E-3</v>
      </c>
      <c r="D2514" s="1185">
        <f t="shared" ref="D2514:H2514" si="2789">D2513/D106</f>
        <v>2.8050490883590462E-3</v>
      </c>
      <c r="E2514" s="1186">
        <f t="shared" si="2789"/>
        <v>5.235602094240838E-3</v>
      </c>
      <c r="F2514" s="1187">
        <f t="shared" si="2789"/>
        <v>4.2105263157894736E-3</v>
      </c>
      <c r="G2514" s="1236">
        <f t="shared" si="2789"/>
        <v>0</v>
      </c>
      <c r="H2514" s="1194">
        <f t="shared" si="2789"/>
        <v>4.8387096774193551E-3</v>
      </c>
      <c r="I2514" s="1189">
        <f t="shared" ref="I2514:I2515" si="2790">AVERAGE(C2514:G2514)</f>
        <v>4.3826026494363252E-3</v>
      </c>
      <c r="J2514" s="1716"/>
      <c r="K2514" t="s">
        <v>4300</v>
      </c>
    </row>
    <row r="2515" spans="1:11" customFormat="1" x14ac:dyDescent="0.25">
      <c r="A2515" s="3472"/>
      <c r="B2515" s="845" t="s">
        <v>4301</v>
      </c>
      <c r="C2515" s="1184">
        <f>C2513/C123</f>
        <v>1.1940298507462687E-2</v>
      </c>
      <c r="D2515" s="1185">
        <f t="shared" ref="D2515:G2515" si="2791">D2513/D123</f>
        <v>6.8259385665529011E-3</v>
      </c>
      <c r="E2515" s="1186">
        <f t="shared" si="2791"/>
        <v>8.8495575221238937E-3</v>
      </c>
      <c r="F2515" s="1187">
        <f t="shared" si="2791"/>
        <v>1.2195121951219513E-2</v>
      </c>
      <c r="G2515" s="1236">
        <f t="shared" si="2791"/>
        <v>0</v>
      </c>
      <c r="H2515" s="1194">
        <f t="shared" ref="H2515" si="2792">H2513/H123</f>
        <v>9.7087378640776691E-3</v>
      </c>
      <c r="I2515" s="1189">
        <f t="shared" si="2790"/>
        <v>7.9621833094717983E-3</v>
      </c>
      <c r="J2515" s="1716"/>
      <c r="K2515" t="s">
        <v>4302</v>
      </c>
    </row>
    <row r="2516" spans="1:11" customFormat="1" x14ac:dyDescent="0.25">
      <c r="A2516" s="3472"/>
      <c r="B2516" s="1203" t="s">
        <v>4307</v>
      </c>
      <c r="C2516" s="1206">
        <f>C2499/C2510</f>
        <v>0.66494845360824739</v>
      </c>
      <c r="D2516" s="1206">
        <f t="shared" ref="D2516:F2516" si="2793">D2499/D2510</f>
        <v>0.23076923076923078</v>
      </c>
      <c r="E2516" s="1206">
        <f t="shared" si="2793"/>
        <v>0.15642458100558659</v>
      </c>
      <c r="F2516" s="1206">
        <f t="shared" si="2793"/>
        <v>0.37398373983739835</v>
      </c>
      <c r="G2516" s="1238"/>
      <c r="H2516" s="1206">
        <f>H2499/H2510</f>
        <v>0.36208445642407905</v>
      </c>
      <c r="I2516" s="1206">
        <f>AVERAGE(C2516:G2516)</f>
        <v>0.35653150130511579</v>
      </c>
      <c r="J2516" s="1718"/>
      <c r="K2516" s="27" t="s">
        <v>4308</v>
      </c>
    </row>
    <row r="2517" spans="1:11" customFormat="1" x14ac:dyDescent="0.25">
      <c r="A2517" s="3472"/>
      <c r="B2517" s="845" t="s">
        <v>4223</v>
      </c>
      <c r="C2517" s="1207">
        <f>C2516/C132</f>
        <v>3.0490894892106324</v>
      </c>
      <c r="D2517" s="1208">
        <f t="shared" ref="D2517:H2517" si="2794">D2516/D132</f>
        <v>1.0239993914156533</v>
      </c>
      <c r="E2517" s="1209">
        <f t="shared" si="2794"/>
        <v>0.90433230585685298</v>
      </c>
      <c r="F2517" s="1210">
        <f t="shared" si="2794"/>
        <v>1.7119080331029135</v>
      </c>
      <c r="G2517" s="1239">
        <f t="shared" si="2794"/>
        <v>0</v>
      </c>
      <c r="H2517" s="1177">
        <f t="shared" si="2794"/>
        <v>1.7596602968689794</v>
      </c>
      <c r="I2517" s="1198">
        <f>AVERAGE(C2517:G2517)</f>
        <v>1.3378658439172104</v>
      </c>
      <c r="J2517" s="1723"/>
      <c r="K2517" t="s">
        <v>4309</v>
      </c>
    </row>
    <row r="2518" spans="1:11" customFormat="1" x14ac:dyDescent="0.25">
      <c r="A2518" s="3472"/>
      <c r="B2518" s="845" t="s">
        <v>4224</v>
      </c>
      <c r="C2518" s="1207">
        <f>C2516/C135</f>
        <v>3.1769673107807073</v>
      </c>
      <c r="D2518" s="1208">
        <f t="shared" ref="D2518:G2518" si="2795">D2516/D135</f>
        <v>0.62308286002651847</v>
      </c>
      <c r="E2518" s="1209">
        <f t="shared" si="2795"/>
        <v>1.0200571521937889</v>
      </c>
      <c r="F2518" s="1210">
        <f t="shared" si="2795"/>
        <v>1.5615382043005042</v>
      </c>
      <c r="G2518" s="1239">
        <f t="shared" si="2795"/>
        <v>0</v>
      </c>
      <c r="H2518" s="1177">
        <f t="shared" ref="H2518" si="2796">H2516/H135</f>
        <v>1.8010244931413182</v>
      </c>
      <c r="I2518" s="1198">
        <f t="shared" ref="I2518:I2519" si="2797">AVERAGE(C2518:G2518)</f>
        <v>1.2763291054603036</v>
      </c>
      <c r="J2518" s="1723"/>
      <c r="K2518" t="s">
        <v>4310</v>
      </c>
    </row>
    <row r="2519" spans="1:11" customFormat="1" x14ac:dyDescent="0.25">
      <c r="A2519" s="3472"/>
      <c r="B2519" s="845" t="s">
        <v>4758</v>
      </c>
      <c r="C2519" s="1207">
        <f>C2516/C150</f>
        <v>2.3682407799035237</v>
      </c>
      <c r="D2519" s="1208">
        <f t="shared" ref="D2519:G2519" si="2798">D2516/D150</f>
        <v>0.70454225847278873</v>
      </c>
      <c r="E2519" s="1209">
        <f t="shared" si="2798"/>
        <v>0.31816615364417888</v>
      </c>
      <c r="F2519" s="1210">
        <f t="shared" si="2798"/>
        <v>1.0146780432933686</v>
      </c>
      <c r="G2519" s="1239">
        <f t="shared" si="2798"/>
        <v>0</v>
      </c>
      <c r="H2519" s="1177">
        <f t="shared" ref="H2519" si="2799">H2516/H150</f>
        <v>1.1490431996772399</v>
      </c>
      <c r="I2519" s="1198">
        <f t="shared" si="2797"/>
        <v>0.88112544706277196</v>
      </c>
      <c r="J2519" s="1723"/>
      <c r="K2519" t="s">
        <v>4766</v>
      </c>
    </row>
    <row r="2520" spans="1:11" customFormat="1" x14ac:dyDescent="0.25">
      <c r="A2520" s="3472"/>
      <c r="B2520" s="1203" t="s">
        <v>4313</v>
      </c>
      <c r="C2520" s="1206">
        <f>C2502/C2510</f>
        <v>0.46391752577319589</v>
      </c>
      <c r="D2520" s="1206">
        <f t="shared" ref="D2520:F2520" si="2800">D2502/D2510</f>
        <v>9.2307692307692313E-2</v>
      </c>
      <c r="E2520" s="1206">
        <f t="shared" si="2800"/>
        <v>2.23463687150838E-2</v>
      </c>
      <c r="F2520" s="1206">
        <f t="shared" si="2800"/>
        <v>0.2032520325203252</v>
      </c>
      <c r="G2520" s="1238"/>
      <c r="H2520" s="1206">
        <f>H2502/H2510</f>
        <v>0.20035938903863432</v>
      </c>
      <c r="I2520" s="1206">
        <f>AVERAGE(C2520:G2520)</f>
        <v>0.1954559048290743</v>
      </c>
      <c r="J2520" s="1718"/>
      <c r="K2520" s="27" t="s">
        <v>4314</v>
      </c>
    </row>
    <row r="2521" spans="1:11" s="1" customFormat="1" x14ac:dyDescent="0.25">
      <c r="A2521" s="3472"/>
      <c r="B2521" s="845" t="s">
        <v>4223</v>
      </c>
      <c r="C2521" s="1207">
        <f>C2520/C158</f>
        <v>30.398022393813683</v>
      </c>
      <c r="D2521" s="1208">
        <f t="shared" ref="D2521:H2521" si="2801">D2520/D158</f>
        <v>1.6077740993184031</v>
      </c>
      <c r="E2521" s="1209">
        <f t="shared" si="2801"/>
        <v>0.69563796431525959</v>
      </c>
      <c r="F2521" s="1210">
        <f t="shared" si="2801"/>
        <v>5.6619540283694576</v>
      </c>
      <c r="G2521" s="1239">
        <f t="shared" si="2801"/>
        <v>0</v>
      </c>
      <c r="H2521" s="1177">
        <f t="shared" si="2801"/>
        <v>5.0744116529966972</v>
      </c>
      <c r="I2521" s="1198">
        <f t="shared" ref="I2521:I2523" si="2802">AVERAGE(C2521:G2521)</f>
        <v>7.672677697163361</v>
      </c>
      <c r="J2521" s="1723"/>
      <c r="K2521" t="s">
        <v>4315</v>
      </c>
    </row>
    <row r="2522" spans="1:11" s="1" customFormat="1" x14ac:dyDescent="0.25">
      <c r="A2522" s="3472"/>
      <c r="B2522" s="845" t="s">
        <v>4224</v>
      </c>
      <c r="C2522" s="1207">
        <f>C2520/C175</f>
        <v>14.094497036433609</v>
      </c>
      <c r="D2522" s="1208">
        <f t="shared" ref="D2522:G2522" si="2803">D2520/D175</f>
        <v>0.72081043956043955</v>
      </c>
      <c r="E2522" s="1209">
        <f t="shared" si="2803"/>
        <v>0.46718399531896515</v>
      </c>
      <c r="F2522" s="1210">
        <f t="shared" si="2803"/>
        <v>2.8621136884563461</v>
      </c>
      <c r="G2522" s="1239">
        <f t="shared" si="2803"/>
        <v>0</v>
      </c>
      <c r="H2522" s="1177">
        <f t="shared" ref="H2522" si="2804">H2520/H175</f>
        <v>4.2319065352627119</v>
      </c>
      <c r="I2522" s="1198">
        <f t="shared" si="2802"/>
        <v>3.6289210319538716</v>
      </c>
      <c r="J2522" s="1723"/>
      <c r="K2522" t="s">
        <v>4316</v>
      </c>
    </row>
    <row r="2523" spans="1:11" s="1" customFormat="1" x14ac:dyDescent="0.25">
      <c r="A2523" s="3472"/>
      <c r="B2523" s="845" t="s">
        <v>4758</v>
      </c>
      <c r="C2523" s="1207">
        <f>C2520/C176</f>
        <v>-31.037508225488047</v>
      </c>
      <c r="D2523" s="1208">
        <f t="shared" ref="D2523:G2523" si="2805">D2520/D176</f>
        <v>0.96346153846153848</v>
      </c>
      <c r="E2523" s="1209">
        <f t="shared" si="2805"/>
        <v>8.1622343000762002E-2</v>
      </c>
      <c r="F2523" s="1210">
        <f t="shared" si="2805"/>
        <v>1.398698723078529</v>
      </c>
      <c r="G2523" s="1239">
        <f t="shared" si="2805"/>
        <v>0</v>
      </c>
      <c r="H2523" s="1177">
        <f t="shared" ref="H2523" si="2806">H2520/H176</f>
        <v>4.1954396823645412</v>
      </c>
      <c r="I2523" s="1198">
        <f t="shared" si="2802"/>
        <v>-5.7187451241894438</v>
      </c>
      <c r="J2523" s="1723"/>
      <c r="K2523" t="s">
        <v>4765</v>
      </c>
    </row>
    <row r="2524" spans="1:11" customFormat="1" x14ac:dyDescent="0.25">
      <c r="A2524" s="3472"/>
      <c r="B2524" s="1203" t="s">
        <v>4318</v>
      </c>
      <c r="C2524" s="1206">
        <f>C2502/C2499</f>
        <v>0.69767441860465118</v>
      </c>
      <c r="D2524" s="1206">
        <f t="shared" ref="D2524:F2524" si="2807">D2502/D2499</f>
        <v>0.4</v>
      </c>
      <c r="E2524" s="1206">
        <f t="shared" si="2807"/>
        <v>0.14285714285714285</v>
      </c>
      <c r="F2524" s="1206">
        <f t="shared" si="2807"/>
        <v>0.54347826086956519</v>
      </c>
      <c r="G2524" s="1238"/>
      <c r="H2524" s="1206">
        <f>H2502/H2499</f>
        <v>0.5533498759305211</v>
      </c>
      <c r="I2524" s="1206">
        <f>AVERAGE(C2524:G2524)</f>
        <v>0.4460024555828398</v>
      </c>
      <c r="J2524" s="1718"/>
      <c r="K2524" s="27" t="s">
        <v>4319</v>
      </c>
    </row>
    <row r="2525" spans="1:11" customFormat="1" x14ac:dyDescent="0.25">
      <c r="A2525" s="3472"/>
      <c r="B2525" s="1181" t="s">
        <v>4223</v>
      </c>
      <c r="C2525" s="1207">
        <f>C2524/C210</f>
        <v>9.9695409076639834</v>
      </c>
      <c r="D2525" s="1208">
        <f t="shared" ref="D2525:H2525" si="2808">D2524/D210</f>
        <v>1.5700928270042196</v>
      </c>
      <c r="E2525" s="1209">
        <f t="shared" si="2808"/>
        <v>0.7692282580308174</v>
      </c>
      <c r="F2525" s="1210">
        <f t="shared" si="2808"/>
        <v>3.3073938078945169</v>
      </c>
      <c r="G2525" s="1239">
        <f t="shared" si="2808"/>
        <v>0</v>
      </c>
      <c r="H2525" s="1177">
        <f t="shared" si="2808"/>
        <v>2.8837450398953495</v>
      </c>
      <c r="I2525" s="1198">
        <f t="shared" ref="I2525:I2527" si="2809">AVERAGE(C2525:G2525)</f>
        <v>3.1232511601187078</v>
      </c>
      <c r="J2525" s="1723"/>
      <c r="K2525" t="s">
        <v>4320</v>
      </c>
    </row>
    <row r="2526" spans="1:11" customFormat="1" x14ac:dyDescent="0.25">
      <c r="A2526" s="3472"/>
      <c r="B2526" s="1181" t="s">
        <v>4224</v>
      </c>
      <c r="C2526" s="1207">
        <f>C2524/C227</f>
        <v>4.4364627198414661</v>
      </c>
      <c r="D2526" s="1208">
        <f t="shared" ref="D2526:G2526" si="2810">D2524/D227</f>
        <v>1.1568452380952381</v>
      </c>
      <c r="E2526" s="1209">
        <f t="shared" si="2810"/>
        <v>0.45799786248664054</v>
      </c>
      <c r="F2526" s="1210">
        <f t="shared" si="2810"/>
        <v>1.8328809891260001</v>
      </c>
      <c r="G2526" s="1239">
        <f t="shared" si="2810"/>
        <v>0</v>
      </c>
      <c r="H2526" s="1177">
        <f t="shared" ref="H2526" si="2811">H2524/H227</f>
        <v>2.3497218118791312</v>
      </c>
      <c r="I2526" s="1198">
        <f t="shared" si="2809"/>
        <v>1.576837361909869</v>
      </c>
      <c r="J2526" s="1723"/>
      <c r="K2526" t="s">
        <v>4321</v>
      </c>
    </row>
    <row r="2527" spans="1:11" customFormat="1" x14ac:dyDescent="0.25">
      <c r="A2527" s="3472"/>
      <c r="B2527" s="845" t="s">
        <v>4758</v>
      </c>
      <c r="C2527" s="1207">
        <f>C2524/C228</f>
        <v>-13.105723239320469</v>
      </c>
      <c r="D2527" s="1208">
        <f t="shared" ref="D2527:G2527" si="2812">D2524/D228</f>
        <v>1.3674999999999999</v>
      </c>
      <c r="E2527" s="1209">
        <f t="shared" si="2812"/>
        <v>0.25653999354074708</v>
      </c>
      <c r="F2527" s="1210">
        <f t="shared" si="2812"/>
        <v>1.3784655461142465</v>
      </c>
      <c r="G2527" s="1239">
        <f t="shared" si="2812"/>
        <v>0</v>
      </c>
      <c r="H2527" s="1177">
        <f t="shared" ref="H2527" si="2813">H2524/H228</f>
        <v>3.651246257358312</v>
      </c>
      <c r="I2527" s="1198">
        <f t="shared" si="2809"/>
        <v>-2.0206435399330949</v>
      </c>
      <c r="J2527" s="1723"/>
      <c r="K2527" t="s">
        <v>4764</v>
      </c>
    </row>
    <row r="2528" spans="1:11" customFormat="1" x14ac:dyDescent="0.25">
      <c r="A2528" s="3472"/>
      <c r="B2528" s="1203" t="s">
        <v>4323</v>
      </c>
      <c r="C2528" s="1206">
        <f>C2505/C2499</f>
        <v>-0.16666666666666666</v>
      </c>
      <c r="D2528" s="1206">
        <f t="shared" ref="D2528:F2528" si="2814">D2505/D2499</f>
        <v>-6.6666666666666666E-2</v>
      </c>
      <c r="E2528" s="1206">
        <f t="shared" si="2814"/>
        <v>1.1904761904761904E-2</v>
      </c>
      <c r="F2528" s="1206">
        <f t="shared" si="2814"/>
        <v>-0.13043478260869565</v>
      </c>
      <c r="G2528" s="1238"/>
      <c r="H2528" s="1206">
        <f>H2505/H2499</f>
        <v>-0.12158808933002481</v>
      </c>
      <c r="I2528" s="1206">
        <f>AVERAGE(C2528:G2528)</f>
        <v>-8.7965838509316774E-2</v>
      </c>
      <c r="J2528" s="1718"/>
      <c r="K2528" s="27" t="s">
        <v>4324</v>
      </c>
    </row>
    <row r="2529" spans="1:11" customFormat="1" x14ac:dyDescent="0.25">
      <c r="A2529" s="3472"/>
      <c r="B2529" s="1181" t="s">
        <v>4223</v>
      </c>
      <c r="C2529" s="1207">
        <f>C2528/C236</f>
        <v>2.4708554125662379</v>
      </c>
      <c r="D2529" s="1208">
        <f t="shared" ref="D2529:H2529" si="2815">D2528/D236</f>
        <v>0.81048963234012883</v>
      </c>
      <c r="E2529" s="1209">
        <f t="shared" si="2815"/>
        <v>-0.20312230612737492</v>
      </c>
      <c r="F2529" s="1210">
        <f t="shared" si="2815"/>
        <v>4.408918142208214</v>
      </c>
      <c r="G2529" s="1239">
        <f t="shared" si="2815"/>
        <v>0</v>
      </c>
      <c r="H2529" s="1177">
        <f t="shared" si="2815"/>
        <v>1.799829144063132</v>
      </c>
      <c r="I2529" s="1198">
        <f t="shared" ref="I2529:I2531" si="2816">AVERAGE(C2529:G2529)</f>
        <v>1.4974281761974411</v>
      </c>
      <c r="J2529" s="1723"/>
      <c r="K2529" t="s">
        <v>4325</v>
      </c>
    </row>
    <row r="2530" spans="1:11" customFormat="1" x14ac:dyDescent="0.25">
      <c r="A2530" s="3472"/>
      <c r="B2530" s="1181" t="s">
        <v>4224</v>
      </c>
      <c r="C2530" s="1207">
        <f>C2528/C253</f>
        <v>2.4337315130830488</v>
      </c>
      <c r="D2530" s="1208">
        <f t="shared" ref="D2530:G2530" si="2817">D2528/D253</f>
        <v>0.58232209737827711</v>
      </c>
      <c r="E2530" s="1209">
        <f t="shared" si="2817"/>
        <v>-0.14589858822461299</v>
      </c>
      <c r="F2530" s="1210">
        <f t="shared" si="2817"/>
        <v>1.6092147955872809</v>
      </c>
      <c r="G2530" s="1239">
        <f t="shared" si="2817"/>
        <v>0</v>
      </c>
      <c r="H2530" s="1177">
        <f t="shared" ref="H2530" si="2818">H2528/H253</f>
        <v>1.5955316575105458</v>
      </c>
      <c r="I2530" s="1198">
        <f t="shared" si="2816"/>
        <v>0.89587396356479876</v>
      </c>
      <c r="J2530" s="1723"/>
      <c r="K2530" t="s">
        <v>4326</v>
      </c>
    </row>
    <row r="2531" spans="1:11" customFormat="1" x14ac:dyDescent="0.25">
      <c r="A2531" s="3472"/>
      <c r="B2531" s="845" t="s">
        <v>4758</v>
      </c>
      <c r="C2531" s="1207">
        <f>C2528/C254</f>
        <v>2.8237384506041221</v>
      </c>
      <c r="D2531" s="1208">
        <f t="shared" ref="D2531:G2531" si="2819">D2528/D254</f>
        <v>1.5855072463768116</v>
      </c>
      <c r="E2531" s="1209">
        <f t="shared" si="2819"/>
        <v>-0.15760582010582011</v>
      </c>
      <c r="F2531" s="1210">
        <f t="shared" si="2819"/>
        <v>2.0343249427917622</v>
      </c>
      <c r="G2531" s="1239">
        <f t="shared" si="2819"/>
        <v>0</v>
      </c>
      <c r="H2531" s="1177">
        <f t="shared" ref="H2531" si="2820">H2528/H254</f>
        <v>1.995518460034589</v>
      </c>
      <c r="I2531" s="1198">
        <f t="shared" si="2816"/>
        <v>1.2571929639333752</v>
      </c>
      <c r="J2531" s="1723"/>
      <c r="K2531" t="s">
        <v>4763</v>
      </c>
    </row>
    <row r="2532" spans="1:11" customFormat="1" x14ac:dyDescent="0.25">
      <c r="A2532" s="3472"/>
      <c r="B2532" s="1203" t="s">
        <v>4328</v>
      </c>
      <c r="C2532" s="1212">
        <f>C2510/C2513</f>
        <v>48.5</v>
      </c>
      <c r="D2532" s="1212">
        <f t="shared" ref="D2532:F2532" si="2821">D2510/D2513</f>
        <v>32.5</v>
      </c>
      <c r="E2532" s="1212">
        <f t="shared" si="2821"/>
        <v>134.25</v>
      </c>
      <c r="F2532" s="1212">
        <f t="shared" si="2821"/>
        <v>30.75</v>
      </c>
      <c r="G2532" s="1240"/>
      <c r="H2532" s="1212">
        <f>H2510/H2513</f>
        <v>61.833333333333336</v>
      </c>
      <c r="I2532" s="1212">
        <f>AVERAGE(C2532:G2532)</f>
        <v>61.5</v>
      </c>
      <c r="J2532" s="1724"/>
      <c r="K2532" s="27" t="s">
        <v>4329</v>
      </c>
    </row>
    <row r="2533" spans="1:11" customFormat="1" x14ac:dyDescent="0.25">
      <c r="A2533" s="3472"/>
      <c r="B2533" s="1181" t="s">
        <v>4223</v>
      </c>
      <c r="C2533" s="1207">
        <f>C2532/C262</f>
        <v>0.22359314710778774</v>
      </c>
      <c r="D2533" s="1208">
        <f t="shared" ref="D2533:H2533" si="2822">D2532/D262</f>
        <v>0.22454190447581859</v>
      </c>
      <c r="E2533" s="1209">
        <f t="shared" si="2822"/>
        <v>0.75292899929527835</v>
      </c>
      <c r="F2533" s="1210">
        <f t="shared" si="2822"/>
        <v>0.40255901442804581</v>
      </c>
      <c r="G2533" s="1239">
        <f t="shared" si="2822"/>
        <v>0</v>
      </c>
      <c r="H2533" s="1177">
        <f t="shared" si="2822"/>
        <v>0.40366991797438495</v>
      </c>
      <c r="I2533" s="1198">
        <f t="shared" ref="I2533:I2535" si="2823">AVERAGE(C2533:G2533)</f>
        <v>0.32072461306138611</v>
      </c>
      <c r="J2533" s="1723"/>
      <c r="K2533" t="s">
        <v>4330</v>
      </c>
    </row>
    <row r="2534" spans="1:11" customFormat="1" x14ac:dyDescent="0.25">
      <c r="A2534" s="3472"/>
      <c r="B2534" s="1181" t="s">
        <v>4224</v>
      </c>
      <c r="C2534" s="1207">
        <f>C2532/C279</f>
        <v>0.26494088870770488</v>
      </c>
      <c r="D2534" s="1208">
        <f t="shared" ref="D2534:G2534" si="2824">D2532/D279</f>
        <v>0.907336827060505</v>
      </c>
      <c r="E2534" s="1209">
        <f t="shared" si="2824"/>
        <v>0.72381463589193062</v>
      </c>
      <c r="F2534" s="1210">
        <f t="shared" si="2824"/>
        <v>0.29222924030828074</v>
      </c>
      <c r="G2534" s="1239">
        <f t="shared" si="2824"/>
        <v>0</v>
      </c>
      <c r="H2534" s="1177">
        <f t="shared" ref="H2534" si="2825">H2532/H279</f>
        <v>0.4344147059603703</v>
      </c>
      <c r="I2534" s="1198">
        <f t="shared" si="2823"/>
        <v>0.43766431839368425</v>
      </c>
      <c r="J2534" s="1723"/>
      <c r="K2534" t="s">
        <v>4331</v>
      </c>
    </row>
    <row r="2535" spans="1:11" customFormat="1" x14ac:dyDescent="0.25">
      <c r="A2535" s="3472"/>
      <c r="B2535" s="845" t="s">
        <v>4758</v>
      </c>
      <c r="C2535" s="1207">
        <f>C2532/C280</f>
        <v>0.34275618374558303</v>
      </c>
      <c r="D2535" s="1208">
        <f t="shared" ref="D2535:G2535" si="2826">D2532/D280</f>
        <v>1.5763473053892214</v>
      </c>
      <c r="E2535" s="1209">
        <f t="shared" si="2826"/>
        <v>3.7668661027439652</v>
      </c>
      <c r="F2535" s="1210">
        <f t="shared" si="2826"/>
        <v>1.0135261194029852</v>
      </c>
      <c r="G2535" s="1239">
        <f t="shared" si="2826"/>
        <v>0</v>
      </c>
      <c r="H2535" s="1177">
        <f t="shared" ref="H2535" si="2827">H2532/H280</f>
        <v>0.92243452491776834</v>
      </c>
      <c r="I2535" s="1198">
        <f t="shared" si="2823"/>
        <v>1.3398991422563511</v>
      </c>
      <c r="J2535" s="1723"/>
      <c r="K2535" t="s">
        <v>4762</v>
      </c>
    </row>
    <row r="2536" spans="1:11" customFormat="1" x14ac:dyDescent="0.25">
      <c r="A2536" s="3472"/>
      <c r="B2536" s="1203" t="s">
        <v>4333</v>
      </c>
      <c r="C2536" s="1213">
        <f>C2499/C2513</f>
        <v>32.25</v>
      </c>
      <c r="D2536" s="1213">
        <f t="shared" ref="D2536:F2536" si="2828">D2499/D2513</f>
        <v>7.5</v>
      </c>
      <c r="E2536" s="1213">
        <f t="shared" si="2828"/>
        <v>21</v>
      </c>
      <c r="F2536" s="1213">
        <f t="shared" si="2828"/>
        <v>11.5</v>
      </c>
      <c r="G2536" s="1241"/>
      <c r="H2536" s="1213">
        <f>H2499/H2513</f>
        <v>22.388888888888889</v>
      </c>
      <c r="I2536" s="1213">
        <f>AVERAGE(C2536:G2536)</f>
        <v>18.0625</v>
      </c>
      <c r="J2536" s="1725"/>
      <c r="K2536" s="27" t="s">
        <v>4334</v>
      </c>
    </row>
    <row r="2537" spans="1:11" customFormat="1" x14ac:dyDescent="0.25">
      <c r="A2537" s="3472"/>
      <c r="B2537" s="1181" t="s">
        <v>4223</v>
      </c>
      <c r="C2537" s="1207">
        <f>C2536/C288</f>
        <v>0.68175551470588236</v>
      </c>
      <c r="D2537" s="1208">
        <f t="shared" ref="D2537:H2537" si="2829">D2536/D288</f>
        <v>0.22993077353054991</v>
      </c>
      <c r="E2537" s="1209">
        <f t="shared" si="2829"/>
        <v>0.68089801807919192</v>
      </c>
      <c r="F2537" s="1210">
        <f t="shared" si="2829"/>
        <v>0.6891440105973633</v>
      </c>
      <c r="G2537" s="1239">
        <f t="shared" si="2829"/>
        <v>0</v>
      </c>
      <c r="H2537" s="1177">
        <f t="shared" si="2829"/>
        <v>0.71032192769988289</v>
      </c>
      <c r="I2537" s="1198">
        <f t="shared" ref="I2537:I2547" si="2830">AVERAGE(C2537:G2537)</f>
        <v>0.45634566338259752</v>
      </c>
      <c r="J2537" s="1723"/>
      <c r="K2537" t="s">
        <v>4335</v>
      </c>
    </row>
    <row r="2538" spans="1:11" customFormat="1" x14ac:dyDescent="0.25">
      <c r="A2538" s="3472"/>
      <c r="B2538" s="1181" t="s">
        <v>4224</v>
      </c>
      <c r="C2538" s="1207">
        <f>C2536/C305</f>
        <v>0.84170854271356776</v>
      </c>
      <c r="D2538" s="1208">
        <f t="shared" ref="D2538:G2538" si="2831">D2536/D305</f>
        <v>0.56534602521224597</v>
      </c>
      <c r="E2538" s="1209">
        <f t="shared" si="2831"/>
        <v>0.73833229620410701</v>
      </c>
      <c r="F2538" s="1210">
        <f t="shared" si="2831"/>
        <v>0.45632712315509311</v>
      </c>
      <c r="G2538" s="1239">
        <f t="shared" si="2831"/>
        <v>0</v>
      </c>
      <c r="H2538" s="1177">
        <f t="shared" ref="H2538" si="2832">H2536/H305</f>
        <v>0.7823915256154107</v>
      </c>
      <c r="I2538" s="1198">
        <f t="shared" si="2830"/>
        <v>0.52034279745700274</v>
      </c>
      <c r="J2538" s="1723"/>
      <c r="K2538" t="s">
        <v>4336</v>
      </c>
    </row>
    <row r="2539" spans="1:11" customFormat="1" x14ac:dyDescent="0.25">
      <c r="A2539" s="3472"/>
      <c r="B2539" s="845" t="s">
        <v>4758</v>
      </c>
      <c r="C2539" s="1207">
        <f>C2536/C306</f>
        <v>0.81172917191039529</v>
      </c>
      <c r="D2539" s="1208">
        <f t="shared" ref="D2539:G2539" si="2833">D2536/D306</f>
        <v>1.1106032906764169</v>
      </c>
      <c r="E2539" s="1209">
        <f t="shared" si="2833"/>
        <v>1.1984892992026857</v>
      </c>
      <c r="F2539" s="1210">
        <f t="shared" si="2833"/>
        <v>1.0284026996625422</v>
      </c>
      <c r="G2539" s="1239">
        <f t="shared" si="2833"/>
        <v>0</v>
      </c>
      <c r="H2539" s="1177">
        <f t="shared" ref="H2539" si="2834">H2536/H306</f>
        <v>1.0599171180042672</v>
      </c>
      <c r="I2539" s="1198">
        <f t="shared" si="2830"/>
        <v>0.82984489229040803</v>
      </c>
      <c r="J2539" s="1723"/>
      <c r="K2539" t="s">
        <v>4761</v>
      </c>
    </row>
    <row r="2540" spans="1:11" s="325" customFormat="1" x14ac:dyDescent="0.25">
      <c r="A2540" s="3472"/>
      <c r="B2540" s="1203" t="s">
        <v>4338</v>
      </c>
      <c r="C2540" s="1206">
        <f>C2502/C2513</f>
        <v>22.5</v>
      </c>
      <c r="D2540" s="1206">
        <f t="shared" ref="D2540:F2540" si="2835">D2502/D2513</f>
        <v>3</v>
      </c>
      <c r="E2540" s="1206">
        <f t="shared" si="2835"/>
        <v>3</v>
      </c>
      <c r="F2540" s="1206">
        <f t="shared" si="2835"/>
        <v>6.25</v>
      </c>
      <c r="G2540" s="1238"/>
      <c r="H2540" s="1206">
        <f>H2502/H2513</f>
        <v>12.388888888888889</v>
      </c>
      <c r="I2540" s="1206">
        <f t="shared" si="2830"/>
        <v>8.6875</v>
      </c>
      <c r="J2540" s="1718"/>
      <c r="K2540" s="1220" t="s">
        <v>4339</v>
      </c>
    </row>
    <row r="2541" spans="1:11" s="325" customFormat="1" x14ac:dyDescent="0.25">
      <c r="A2541" s="3472"/>
      <c r="B2541" s="1182" t="s">
        <v>4223</v>
      </c>
      <c r="C2541" s="1207">
        <f>C2540/C314</f>
        <v>6.7967894928858081</v>
      </c>
      <c r="D2541" s="1208">
        <f t="shared" ref="D2541:H2541" si="2836">D2540/D314</f>
        <v>0.36101265822784812</v>
      </c>
      <c r="E2541" s="1209">
        <f t="shared" si="2836"/>
        <v>0.52376599634369292</v>
      </c>
      <c r="F2541" s="1210">
        <f t="shared" si="2836"/>
        <v>2.2792706333973132</v>
      </c>
      <c r="G2541" s="1239">
        <f t="shared" si="2836"/>
        <v>0</v>
      </c>
      <c r="H2541" s="1199">
        <f t="shared" si="2836"/>
        <v>2.0483873357334401</v>
      </c>
      <c r="I2541" s="1198">
        <f t="shared" si="2830"/>
        <v>1.9921677561709323</v>
      </c>
      <c r="J2541" s="1723"/>
      <c r="K2541" s="325" t="s">
        <v>4340</v>
      </c>
    </row>
    <row r="2542" spans="1:11" x14ac:dyDescent="0.25">
      <c r="A2542" s="3472"/>
      <c r="B2542" s="1182" t="s">
        <v>4224</v>
      </c>
      <c r="C2542" s="1207">
        <f>C2540/C331</f>
        <v>3.7342085707208321</v>
      </c>
      <c r="D2542" s="1208">
        <f t="shared" ref="D2542:G2542" si="2837">D2540/D331</f>
        <v>0.65401785714285721</v>
      </c>
      <c r="E2542" s="1209">
        <f t="shared" si="2837"/>
        <v>0.33815461346633419</v>
      </c>
      <c r="F2542" s="1210">
        <f t="shared" si="2837"/>
        <v>0.83639330885352914</v>
      </c>
      <c r="G2542" s="1239">
        <f t="shared" si="2837"/>
        <v>0</v>
      </c>
      <c r="H2542" s="1200">
        <f t="shared" ref="H2542" si="2838">H2540/H331</f>
        <v>1.8384024331679207</v>
      </c>
      <c r="I2542" s="1198">
        <f t="shared" si="2830"/>
        <v>1.1125548700367105</v>
      </c>
      <c r="J2542" s="1723"/>
      <c r="K2542" s="325" t="s">
        <v>4341</v>
      </c>
    </row>
    <row r="2543" spans="1:11" x14ac:dyDescent="0.25">
      <c r="A2543" s="3472"/>
      <c r="B2543" s="845" t="s">
        <v>4758</v>
      </c>
      <c r="C2543" s="1207">
        <f>C2540/C332</f>
        <v>-10.638297872340425</v>
      </c>
      <c r="D2543" s="1208">
        <f t="shared" ref="D2543:G2543" si="2839">D2540/D332</f>
        <v>1.51875</v>
      </c>
      <c r="E2543" s="1209">
        <f t="shared" si="2839"/>
        <v>0.30746043707611154</v>
      </c>
      <c r="F2543" s="1210">
        <f t="shared" si="2839"/>
        <v>1.417617689015692</v>
      </c>
      <c r="G2543" s="1239">
        <f t="shared" si="2839"/>
        <v>0</v>
      </c>
      <c r="H2543" s="1199">
        <f t="shared" ref="H2543" si="2840">H2540/H332</f>
        <v>3.8700184102230888</v>
      </c>
      <c r="I2543" s="1198">
        <f t="shared" si="2830"/>
        <v>-1.4788939492497242</v>
      </c>
      <c r="J2543" s="1723"/>
      <c r="K2543" s="325" t="s">
        <v>4760</v>
      </c>
    </row>
    <row r="2544" spans="1:11" x14ac:dyDescent="0.25">
      <c r="A2544" s="3472"/>
      <c r="B2544" s="1203" t="s">
        <v>4343</v>
      </c>
      <c r="C2544" s="1206">
        <f>C2505/C2510</f>
        <v>-0.11082474226804123</v>
      </c>
      <c r="D2544" s="1206">
        <f t="shared" ref="D2544:F2544" si="2841">D2505/D2510</f>
        <v>-1.5384615384615385E-2</v>
      </c>
      <c r="E2544" s="1206">
        <f t="shared" si="2841"/>
        <v>1.8621973929236499E-3</v>
      </c>
      <c r="F2544" s="1206">
        <f t="shared" si="2841"/>
        <v>-4.878048780487805E-2</v>
      </c>
      <c r="G2544" s="1238"/>
      <c r="H2544" s="1206">
        <f t="shared" ref="H2544" si="2842">H2505/H2510</f>
        <v>-4.40251572327044E-2</v>
      </c>
      <c r="I2544" s="1206">
        <f t="shared" si="2830"/>
        <v>-4.3281912016152752E-2</v>
      </c>
      <c r="J2544" s="1718"/>
      <c r="K2544" s="1220" t="s">
        <v>4344</v>
      </c>
    </row>
    <row r="2545" spans="1:11" x14ac:dyDescent="0.25">
      <c r="A2545" s="3472"/>
      <c r="B2545" s="1182" t="s">
        <v>4223</v>
      </c>
      <c r="C2545" s="1207">
        <f>C2544/C340</f>
        <v>7.5338592678149165</v>
      </c>
      <c r="D2545" s="1208">
        <f t="shared" ref="D2545:H2545" si="2843">D2544/D340</f>
        <v>0.82994089026498852</v>
      </c>
      <c r="E2545" s="1209">
        <f t="shared" si="2843"/>
        <v>-0.18369006347113054</v>
      </c>
      <c r="F2545" s="1210">
        <f t="shared" si="2843"/>
        <v>7.5476623849394153</v>
      </c>
      <c r="G2545" s="1239">
        <f t="shared" si="2843"/>
        <v>0</v>
      </c>
      <c r="H2545" s="1199">
        <f t="shared" si="2843"/>
        <v>3.167087885955572</v>
      </c>
      <c r="I2545" s="1198">
        <f t="shared" si="2830"/>
        <v>3.145554495909638</v>
      </c>
      <c r="J2545" s="1723"/>
      <c r="K2545" s="325" t="s">
        <v>4345</v>
      </c>
    </row>
    <row r="2546" spans="1:11" x14ac:dyDescent="0.25">
      <c r="A2546" s="3472"/>
      <c r="B2546" s="1182" t="s">
        <v>4224</v>
      </c>
      <c r="C2546" s="1207">
        <f>C2544/C357</f>
        <v>7.7318854602817169</v>
      </c>
      <c r="D2546" s="1208">
        <f t="shared" ref="D2546:G2546" si="2844">D2544/D357</f>
        <v>0.36283491789109773</v>
      </c>
      <c r="E2546" s="1209">
        <f t="shared" si="2844"/>
        <v>-0.14882489841349303</v>
      </c>
      <c r="F2546" s="1210">
        <f t="shared" si="2844"/>
        <v>2.5128503822351655</v>
      </c>
      <c r="G2546" s="1239">
        <f t="shared" si="2844"/>
        <v>0</v>
      </c>
      <c r="H2546" s="1199">
        <f t="shared" ref="H2546" si="2845">H2544/H357</f>
        <v>2.8735915947588579</v>
      </c>
      <c r="I2546" s="1198">
        <f t="shared" si="2830"/>
        <v>2.0917491723988975</v>
      </c>
      <c r="J2546" s="1723"/>
      <c r="K2546" s="325" t="s">
        <v>4346</v>
      </c>
    </row>
    <row r="2547" spans="1:11" ht="15.75" thickBot="1" x14ac:dyDescent="0.3">
      <c r="A2547" s="3473"/>
      <c r="B2547" s="845" t="s">
        <v>4758</v>
      </c>
      <c r="C2547" s="1215">
        <f>C2544/C358</f>
        <v>6.6872925505022742</v>
      </c>
      <c r="D2547" s="1216">
        <f t="shared" ref="D2547:G2547" si="2846">D2544/D358</f>
        <v>1.1170568561872911</v>
      </c>
      <c r="E2547" s="1217">
        <f t="shared" si="2846"/>
        <v>-5.0144837575005166E-2</v>
      </c>
      <c r="F2547" s="1218">
        <f t="shared" si="2846"/>
        <v>2.0641848523748396</v>
      </c>
      <c r="G2547" s="1242">
        <f t="shared" si="2846"/>
        <v>0</v>
      </c>
      <c r="H2547" s="1201">
        <f t="shared" ref="H2547" si="2847">H2544/H358</f>
        <v>2.2929369163331423</v>
      </c>
      <c r="I2547" s="1202">
        <f t="shared" si="2830"/>
        <v>1.9636778842978799</v>
      </c>
      <c r="J2547" s="1723"/>
      <c r="K2547" s="325" t="s">
        <v>4759</v>
      </c>
    </row>
    <row r="2548" spans="1:11" customFormat="1" x14ac:dyDescent="0.25">
      <c r="A2548" s="3471" t="s">
        <v>569</v>
      </c>
      <c r="B2548" s="844" t="s">
        <v>935</v>
      </c>
      <c r="C2548" s="826">
        <f>'BNP avec amende'!B495</f>
        <v>138</v>
      </c>
      <c r="D2548" s="1262"/>
      <c r="E2548" s="1245">
        <f>SG!B507</f>
        <v>61</v>
      </c>
      <c r="F2548" s="826">
        <f>CA!B748</f>
        <v>46</v>
      </c>
      <c r="G2548" s="1235"/>
      <c r="H2548" s="826">
        <f>SUM(C2548:G2548)</f>
        <v>245</v>
      </c>
      <c r="I2548" s="1222">
        <f>AVERAGE(C2548:G2548)</f>
        <v>81.666666666666671</v>
      </c>
      <c r="J2548" s="1715"/>
      <c r="K2548" s="27" t="s">
        <v>4264</v>
      </c>
    </row>
    <row r="2549" spans="1:11" customFormat="1" x14ac:dyDescent="0.25">
      <c r="A2549" s="3472"/>
      <c r="B2549" s="845" t="s">
        <v>4265</v>
      </c>
      <c r="C2549" s="1184">
        <f>C2548/C2</f>
        <v>3.5232843137254903E-3</v>
      </c>
      <c r="D2549" s="1263">
        <f t="shared" ref="D2549:H2549" si="2848">D2548/D2</f>
        <v>0</v>
      </c>
      <c r="E2549" s="1186">
        <f t="shared" si="2848"/>
        <v>2.5888044816025123E-3</v>
      </c>
      <c r="F2549" s="1187">
        <f t="shared" si="2848"/>
        <v>2.9016589919888978E-3</v>
      </c>
      <c r="G2549" s="1236">
        <f t="shared" si="2848"/>
        <v>0</v>
      </c>
      <c r="H2549" s="1194">
        <f t="shared" si="2848"/>
        <v>2.0895165967318254E-3</v>
      </c>
      <c r="I2549" s="1189">
        <f t="shared" ref="I2549:I2550" si="2849">AVERAGE(C2549:G2549)</f>
        <v>1.8027495574633803E-3</v>
      </c>
      <c r="J2549" s="1716"/>
      <c r="K2549" t="s">
        <v>4266</v>
      </c>
    </row>
    <row r="2550" spans="1:11" customFormat="1" x14ac:dyDescent="0.25">
      <c r="A2550" s="3472"/>
      <c r="B2550" s="845" t="s">
        <v>4267</v>
      </c>
      <c r="C2550" s="1184">
        <f>C2548/C19</f>
        <v>5.375715788243543E-3</v>
      </c>
      <c r="D2550" s="1263">
        <f t="shared" ref="D2550:G2550" si="2850">D2548/D19</f>
        <v>0</v>
      </c>
      <c r="E2550" s="1186">
        <f t="shared" si="2850"/>
        <v>4.7448662103298069E-3</v>
      </c>
      <c r="F2550" s="1187">
        <f t="shared" si="2850"/>
        <v>5.564964916525526E-3</v>
      </c>
      <c r="G2550" s="1236">
        <f t="shared" si="2850"/>
        <v>0</v>
      </c>
      <c r="H2550" s="1194">
        <f t="shared" ref="H2550" si="2851">H2548/H19</f>
        <v>4.6179364421155807E-3</v>
      </c>
      <c r="I2550" s="1189">
        <f t="shared" si="2849"/>
        <v>3.1371093830197747E-3</v>
      </c>
      <c r="J2550" s="1716"/>
      <c r="K2550" t="s">
        <v>4268</v>
      </c>
    </row>
    <row r="2551" spans="1:11" customFormat="1" x14ac:dyDescent="0.25">
      <c r="A2551" s="3472"/>
      <c r="B2551" s="1203" t="s">
        <v>4273</v>
      </c>
      <c r="C2551" s="1204">
        <f>'BNP avec amende'!C495</f>
        <v>96</v>
      </c>
      <c r="D2551" s="1264"/>
      <c r="E2551" s="1246">
        <f>SG!C507</f>
        <v>56</v>
      </c>
      <c r="F2551" s="1204">
        <f>CA!C748</f>
        <v>31</v>
      </c>
      <c r="G2551" s="1237"/>
      <c r="H2551" s="1204">
        <f>SUM(C2551:G2551)</f>
        <v>183</v>
      </c>
      <c r="I2551" s="1206">
        <f>AVERAGE(C2551:G2551)</f>
        <v>61</v>
      </c>
      <c r="J2551" s="1718"/>
      <c r="K2551" s="27" t="s">
        <v>4274</v>
      </c>
    </row>
    <row r="2552" spans="1:11" customFormat="1" x14ac:dyDescent="0.25">
      <c r="A2552" s="3472"/>
      <c r="B2552" s="845" t="s">
        <v>4275</v>
      </c>
      <c r="C2552" s="1184">
        <f>C2551/C28</f>
        <v>3.5023713973002552E-2</v>
      </c>
      <c r="D2552" s="1263">
        <f t="shared" ref="D2552:H2552" si="2852">D2551/D28</f>
        <v>0</v>
      </c>
      <c r="E2552" s="1186">
        <f t="shared" si="2852"/>
        <v>1.2797074954296161E-2</v>
      </c>
      <c r="F2552" s="1187">
        <f t="shared" si="2852"/>
        <v>1.1900191938579654E-2</v>
      </c>
      <c r="G2552" s="1236">
        <f t="shared" si="2852"/>
        <v>0</v>
      </c>
      <c r="H2552" s="1192">
        <f t="shared" si="2852"/>
        <v>8.1336948308813727E-3</v>
      </c>
      <c r="I2552" s="1193">
        <f t="shared" ref="I2552:I2553" si="2853">AVERAGE(C2552:G2552)</f>
        <v>1.1944196173175674E-2</v>
      </c>
      <c r="J2552" s="1717"/>
      <c r="K2552" t="s">
        <v>4276</v>
      </c>
    </row>
    <row r="2553" spans="1:11" customFormat="1" x14ac:dyDescent="0.25">
      <c r="A2553" s="3472"/>
      <c r="B2553" s="845" t="s">
        <v>4277</v>
      </c>
      <c r="C2553" s="1184">
        <f>C2551/C45</f>
        <v>2.378003467921724E-2</v>
      </c>
      <c r="D2553" s="1263">
        <f t="shared" ref="D2553:G2553" si="2854">D2551/D45</f>
        <v>0</v>
      </c>
      <c r="E2553" s="1186">
        <f t="shared" si="2854"/>
        <v>1.3965087281795512E-2</v>
      </c>
      <c r="F2553" s="1187">
        <f t="shared" si="2854"/>
        <v>1.2647898816809465E-2</v>
      </c>
      <c r="G2553" s="1236">
        <f t="shared" si="2854"/>
        <v>0</v>
      </c>
      <c r="H2553" s="1192">
        <f t="shared" ref="H2553" si="2855">H2551/H45</f>
        <v>1.4647030574675845E-2</v>
      </c>
      <c r="I2553" s="1193">
        <f t="shared" si="2853"/>
        <v>1.0078604155564443E-2</v>
      </c>
      <c r="J2553" s="1717"/>
      <c r="K2553" t="s">
        <v>4278</v>
      </c>
    </row>
    <row r="2554" spans="1:11" customFormat="1" x14ac:dyDescent="0.25">
      <c r="A2554" s="3472"/>
      <c r="B2554" s="1203" t="s">
        <v>4283</v>
      </c>
      <c r="C2554" s="1204">
        <f>'BNP avec amende'!F495</f>
        <v>-46</v>
      </c>
      <c r="D2554" s="1264"/>
      <c r="E2554" s="1246">
        <f>SG!F507</f>
        <v>-18</v>
      </c>
      <c r="F2554" s="1204">
        <f>CA!F748</f>
        <v>-11</v>
      </c>
      <c r="G2554" s="1237"/>
      <c r="H2554" s="1204">
        <f>SUM(C2554:G2554)</f>
        <v>-75</v>
      </c>
      <c r="I2554" s="1206">
        <f>AVERAGE(C2554:G2554)</f>
        <v>-25</v>
      </c>
      <c r="J2554" s="1719"/>
      <c r="K2554" s="1178" t="s">
        <v>4284</v>
      </c>
    </row>
    <row r="2555" spans="1:11" customFormat="1" x14ac:dyDescent="0.25">
      <c r="A2555" s="3472"/>
      <c r="B2555" s="845" t="s">
        <v>4285</v>
      </c>
      <c r="C2555" s="1184">
        <f>C2554/C54</f>
        <v>1.7411052233156699E-2</v>
      </c>
      <c r="D2555" s="1263">
        <f t="shared" ref="D2555:H2555" si="2856">D2554/D54</f>
        <v>0</v>
      </c>
      <c r="E2555" s="1186">
        <f t="shared" si="2856"/>
        <v>1.3034033309196235E-2</v>
      </c>
      <c r="F2555" s="1187">
        <f t="shared" si="2856"/>
        <v>2.3454157782515993E-2</v>
      </c>
      <c r="G2555" s="1236">
        <f t="shared" si="2856"/>
        <v>0</v>
      </c>
      <c r="H2555" s="1194">
        <f t="shared" si="2856"/>
        <v>9.4685014518368898E-3</v>
      </c>
      <c r="I2555" s="1193">
        <f t="shared" ref="I2555:I2558" si="2857">AVERAGE(C2555:G2555)</f>
        <v>1.0779848664973784E-2</v>
      </c>
      <c r="J2555" s="1717"/>
      <c r="K2555" t="s">
        <v>4286</v>
      </c>
    </row>
    <row r="2556" spans="1:11" customFormat="1" x14ac:dyDescent="0.25">
      <c r="A2556" s="3472"/>
      <c r="B2556" s="845" t="s">
        <v>4287</v>
      </c>
      <c r="C2556" s="1184">
        <f>C2554/C71</f>
        <v>2.6166097838452786E-2</v>
      </c>
      <c r="D2556" s="1263">
        <f t="shared" ref="D2556:G2556" si="2858">D2554/D71</f>
        <v>0</v>
      </c>
      <c r="E2556" s="1186">
        <f t="shared" si="2858"/>
        <v>1.7159199237368923E-2</v>
      </c>
      <c r="F2556" s="1187">
        <f t="shared" si="2858"/>
        <v>1.6417910447761194E-2</v>
      </c>
      <c r="G2556" s="1236">
        <f t="shared" si="2858"/>
        <v>0</v>
      </c>
      <c r="H2556" s="1194">
        <f t="shared" ref="H2556" si="2859">H2554/H71</f>
        <v>1.8550581251545881E-2</v>
      </c>
      <c r="I2556" s="1193">
        <f t="shared" si="2857"/>
        <v>1.194864150471658E-2</v>
      </c>
      <c r="J2556" s="1717"/>
      <c r="K2556" t="s">
        <v>4288</v>
      </c>
    </row>
    <row r="2557" spans="1:11" customFormat="1" x14ac:dyDescent="0.25">
      <c r="A2557" s="3472"/>
      <c r="B2557" s="845" t="s">
        <v>4289</v>
      </c>
      <c r="C2557" s="1195">
        <v>0.3</v>
      </c>
      <c r="D2557" s="1275">
        <v>0.3</v>
      </c>
      <c r="E2557" s="1197">
        <v>0.3</v>
      </c>
      <c r="F2557" s="1187">
        <v>0.3</v>
      </c>
      <c r="G2557" s="1236">
        <v>0.3</v>
      </c>
      <c r="H2557" s="1190">
        <v>1.3</v>
      </c>
      <c r="I2557" s="1191">
        <f t="shared" si="2857"/>
        <v>0.3</v>
      </c>
      <c r="J2557" s="1720"/>
      <c r="K2557" t="s">
        <v>4290</v>
      </c>
    </row>
    <row r="2558" spans="1:11" customFormat="1" x14ac:dyDescent="0.25">
      <c r="A2558" s="3472"/>
      <c r="B2558" s="845" t="s">
        <v>4291</v>
      </c>
      <c r="C2558" s="1184">
        <f>C2554/C2551</f>
        <v>-0.47916666666666669</v>
      </c>
      <c r="D2558" s="1263" t="e">
        <f t="shared" ref="D2558:G2558" si="2860">D2554/D2551</f>
        <v>#DIV/0!</v>
      </c>
      <c r="E2558" s="1186">
        <f t="shared" si="2860"/>
        <v>-0.32142857142857145</v>
      </c>
      <c r="F2558" s="1187">
        <f t="shared" si="2860"/>
        <v>-0.35483870967741937</v>
      </c>
      <c r="G2558" s="1236" t="e">
        <f t="shared" si="2860"/>
        <v>#DIV/0!</v>
      </c>
      <c r="H2558" s="1205">
        <f t="shared" ref="H2558" si="2861">H2554/H2551</f>
        <v>-0.4098360655737705</v>
      </c>
      <c r="I2558" s="1191" t="e">
        <f t="shared" si="2857"/>
        <v>#DIV/0!</v>
      </c>
      <c r="J2558" s="1720"/>
      <c r="K2558" t="s">
        <v>4292</v>
      </c>
    </row>
    <row r="2559" spans="1:11" customFormat="1" x14ac:dyDescent="0.25">
      <c r="A2559" s="3472"/>
      <c r="B2559" s="1203" t="s">
        <v>10</v>
      </c>
      <c r="C2559" s="1204">
        <f>'BNP avec amende'!G495</f>
        <v>2467</v>
      </c>
      <c r="D2559" s="1204">
        <f>BPCE!G603</f>
        <v>7</v>
      </c>
      <c r="E2559" s="1246">
        <f>SG!G507</f>
        <v>3968</v>
      </c>
      <c r="F2559" s="1204">
        <f>CA!G748</f>
        <v>127</v>
      </c>
      <c r="G2559" s="1237"/>
      <c r="H2559" s="1204">
        <f>SUM(C2559:G2559)</f>
        <v>6569</v>
      </c>
      <c r="I2559" s="1204">
        <f>AVERAGE(C2559:G2559)</f>
        <v>1642.25</v>
      </c>
      <c r="J2559" s="1721"/>
      <c r="K2559" s="27" t="s">
        <v>4293</v>
      </c>
    </row>
    <row r="2560" spans="1:11" customFormat="1" x14ac:dyDescent="0.25">
      <c r="A2560" s="3472"/>
      <c r="B2560" s="845" t="s">
        <v>4294</v>
      </c>
      <c r="C2560" s="1184">
        <f>C2559/C80</f>
        <v>1.3735850737459842E-2</v>
      </c>
      <c r="D2560" s="1185">
        <f t="shared" ref="D2560:H2560" si="2862">D2559/D80</f>
        <v>6.7830114632893733E-5</v>
      </c>
      <c r="E2560" s="1186">
        <f t="shared" si="2862"/>
        <v>2.9128494244773314E-2</v>
      </c>
      <c r="F2560" s="1187">
        <f t="shared" si="2862"/>
        <v>1.7501067978557747E-3</v>
      </c>
      <c r="G2560" s="1236">
        <f t="shared" si="2862"/>
        <v>0</v>
      </c>
      <c r="H2560" s="1194">
        <f t="shared" si="2862"/>
        <v>1.1528161425848773E-2</v>
      </c>
      <c r="I2560" s="1189">
        <f t="shared" ref="I2560:I2561" si="2863">AVERAGE(C2560:G2560)</f>
        <v>8.9364563789443643E-3</v>
      </c>
      <c r="J2560" s="1716"/>
      <c r="K2560" t="s">
        <v>4295</v>
      </c>
    </row>
    <row r="2561" spans="1:11" customFormat="1" x14ac:dyDescent="0.25">
      <c r="A2561" s="3472"/>
      <c r="B2561" s="845" t="s">
        <v>4296</v>
      </c>
      <c r="C2561" s="1184">
        <f>C2559/C97</f>
        <v>2.0114145943742355E-2</v>
      </c>
      <c r="D2561" s="1185">
        <f t="shared" ref="D2561:G2561" si="2864">D2559/D97</f>
        <v>6.6698427822772745E-4</v>
      </c>
      <c r="E2561" s="1186">
        <f t="shared" si="2864"/>
        <v>4.7331066976799667E-2</v>
      </c>
      <c r="F2561" s="1187">
        <f t="shared" si="2864"/>
        <v>3.6796662224025034E-3</v>
      </c>
      <c r="G2561" s="1236">
        <f t="shared" si="2864"/>
        <v>0</v>
      </c>
      <c r="H2561" s="1194">
        <f t="shared" ref="H2561" si="2865">H2559/H97</f>
        <v>2.48926648300637E-2</v>
      </c>
      <c r="I2561" s="1189">
        <f t="shared" si="2863"/>
        <v>1.435837268423445E-2</v>
      </c>
      <c r="J2561" s="1716"/>
      <c r="K2561" t="s">
        <v>4297</v>
      </c>
    </row>
    <row r="2562" spans="1:11" customFormat="1" x14ac:dyDescent="0.25">
      <c r="A2562" s="3472"/>
      <c r="B2562" s="1203" t="s">
        <v>14</v>
      </c>
      <c r="C2562" s="1204">
        <f>'BNP avec amende'!J495</f>
        <v>12</v>
      </c>
      <c r="D2562" s="1204">
        <f>BPCE!J603</f>
        <v>2</v>
      </c>
      <c r="E2562" s="1246">
        <f>SG!J507</f>
        <v>5</v>
      </c>
      <c r="F2562" s="1204">
        <f>CA!J748</f>
        <v>4</v>
      </c>
      <c r="G2562" s="1237"/>
      <c r="H2562" s="1204">
        <f>SUM(C2562:G2562)</f>
        <v>23</v>
      </c>
      <c r="I2562" s="1221">
        <f>AVERAGE(C2562:G2562)</f>
        <v>5.75</v>
      </c>
      <c r="J2562" s="1722"/>
      <c r="K2562" s="27" t="s">
        <v>4298</v>
      </c>
    </row>
    <row r="2563" spans="1:11" customFormat="1" x14ac:dyDescent="0.25">
      <c r="A2563" s="3472"/>
      <c r="B2563" s="845" t="s">
        <v>4299</v>
      </c>
      <c r="C2563" s="1184">
        <f>C2562/C106</f>
        <v>1.4492753623188406E-2</v>
      </c>
      <c r="D2563" s="1185">
        <f t="shared" ref="D2563:H2563" si="2866">D2562/D106</f>
        <v>2.8050490883590462E-3</v>
      </c>
      <c r="E2563" s="1186">
        <f t="shared" si="2866"/>
        <v>6.5445026178010471E-3</v>
      </c>
      <c r="F2563" s="1187">
        <f t="shared" si="2866"/>
        <v>4.2105263157894736E-3</v>
      </c>
      <c r="G2563" s="1236">
        <f t="shared" si="2866"/>
        <v>0</v>
      </c>
      <c r="H2563" s="1194">
        <f t="shared" si="2866"/>
        <v>6.1827956989247311E-3</v>
      </c>
      <c r="I2563" s="1189">
        <f t="shared" ref="I2563:I2564" si="2867">AVERAGE(C2563:G2563)</f>
        <v>5.6105663290275951E-3</v>
      </c>
      <c r="J2563" s="1716"/>
      <c r="K2563" t="s">
        <v>4300</v>
      </c>
    </row>
    <row r="2564" spans="1:11" customFormat="1" x14ac:dyDescent="0.25">
      <c r="A2564" s="3472"/>
      <c r="B2564" s="845" t="s">
        <v>4301</v>
      </c>
      <c r="C2564" s="1184">
        <f>C2562/C123</f>
        <v>1.7910447761194031E-2</v>
      </c>
      <c r="D2564" s="1185">
        <f t="shared" ref="D2564:G2564" si="2868">D2562/D123</f>
        <v>6.8259385665529011E-3</v>
      </c>
      <c r="E2564" s="1186">
        <f t="shared" si="2868"/>
        <v>1.1061946902654867E-2</v>
      </c>
      <c r="F2564" s="1187">
        <f t="shared" si="2868"/>
        <v>1.2195121951219513E-2</v>
      </c>
      <c r="G2564" s="1236">
        <f t="shared" si="2868"/>
        <v>0</v>
      </c>
      <c r="H2564" s="1194">
        <f t="shared" ref="H2564" si="2869">H2562/H123</f>
        <v>1.2405609492988134E-2</v>
      </c>
      <c r="I2564" s="1189">
        <f t="shared" si="2867"/>
        <v>9.5986910363242608E-3</v>
      </c>
      <c r="J2564" s="1716"/>
      <c r="K2564" t="s">
        <v>4302</v>
      </c>
    </row>
    <row r="2565" spans="1:11" customFormat="1" x14ac:dyDescent="0.25">
      <c r="A2565" s="3472"/>
      <c r="B2565" s="1203" t="s">
        <v>4307</v>
      </c>
      <c r="C2565" s="1206">
        <f>C2548/C2559</f>
        <v>5.5938386704499389E-2</v>
      </c>
      <c r="D2565" s="1265"/>
      <c r="E2565" s="1206">
        <f t="shared" ref="E2565:F2565" si="2870">E2548/E2559</f>
        <v>1.5372983870967742E-2</v>
      </c>
      <c r="F2565" s="1206">
        <f t="shared" si="2870"/>
        <v>0.36220472440944884</v>
      </c>
      <c r="G2565" s="1238"/>
      <c r="H2565" s="1206">
        <f>H2548/H2559</f>
        <v>3.7296392144923127E-2</v>
      </c>
      <c r="I2565" s="1206">
        <f>AVERAGE(C2565:G2565)</f>
        <v>0.14450536499497199</v>
      </c>
      <c r="J2565" s="1718"/>
      <c r="K2565" s="27" t="s">
        <v>4308</v>
      </c>
    </row>
    <row r="2566" spans="1:11" customFormat="1" x14ac:dyDescent="0.25">
      <c r="A2566" s="3472"/>
      <c r="B2566" s="845" t="s">
        <v>4223</v>
      </c>
      <c r="C2566" s="1207">
        <f>C2565/C132</f>
        <v>0.25650281013297088</v>
      </c>
      <c r="D2566" s="1266">
        <f t="shared" ref="D2566:H2566" si="2871">D2565/D132</f>
        <v>0</v>
      </c>
      <c r="E2566" s="1209">
        <f t="shared" si="2871"/>
        <v>8.8875328049853999E-2</v>
      </c>
      <c r="F2566" s="1210">
        <f t="shared" si="2871"/>
        <v>1.6579896698555778</v>
      </c>
      <c r="G2566" s="1239">
        <f t="shared" si="2871"/>
        <v>0</v>
      </c>
      <c r="H2566" s="1177">
        <f t="shared" si="2871"/>
        <v>0.18125323887698619</v>
      </c>
      <c r="I2566" s="1198">
        <f>AVERAGE(C2566:G2566)</f>
        <v>0.40067356160768053</v>
      </c>
      <c r="J2566" s="1723"/>
      <c r="K2566" t="s">
        <v>4309</v>
      </c>
    </row>
    <row r="2567" spans="1:11" customFormat="1" x14ac:dyDescent="0.25">
      <c r="A2567" s="3472"/>
      <c r="B2567" s="845" t="s">
        <v>4224</v>
      </c>
      <c r="C2567" s="1207">
        <f>C2565/C135</f>
        <v>0.26726045457157299</v>
      </c>
      <c r="D2567" s="1266">
        <f t="shared" ref="D2567:G2567" si="2872">D2565/D135</f>
        <v>0</v>
      </c>
      <c r="E2567" s="1209">
        <f t="shared" si="2872"/>
        <v>0.10024845230418331</v>
      </c>
      <c r="F2567" s="1210">
        <f t="shared" si="2872"/>
        <v>1.5123558986532444</v>
      </c>
      <c r="G2567" s="1239">
        <f t="shared" si="2872"/>
        <v>0</v>
      </c>
      <c r="H2567" s="1177">
        <f t="shared" ref="H2567" si="2873">H2565/H135</f>
        <v>0.18551394451502617</v>
      </c>
      <c r="I2567" s="1198">
        <f t="shared" ref="I2567:I2568" si="2874">AVERAGE(C2567:G2567)</f>
        <v>0.37597296110580014</v>
      </c>
      <c r="J2567" s="1723"/>
      <c r="K2567" t="s">
        <v>4310</v>
      </c>
    </row>
    <row r="2568" spans="1:11" customFormat="1" x14ac:dyDescent="0.25">
      <c r="A2568" s="3472"/>
      <c r="B2568" s="845" t="s">
        <v>4758</v>
      </c>
      <c r="C2568" s="1207">
        <f>C2565/C150</f>
        <v>0.19922682402936479</v>
      </c>
      <c r="D2568" s="1266">
        <f t="shared" ref="D2568:G2568" si="2875">D2565/D150</f>
        <v>0</v>
      </c>
      <c r="E2568" s="1209">
        <f t="shared" si="2875"/>
        <v>3.1268507269232332E-2</v>
      </c>
      <c r="F2568" s="1210">
        <f t="shared" si="2875"/>
        <v>0.98271967972507379</v>
      </c>
      <c r="G2568" s="1239">
        <f t="shared" si="2875"/>
        <v>0</v>
      </c>
      <c r="H2568" s="1177">
        <f t="shared" ref="H2568" si="2876">H2565/H150</f>
        <v>0.11835682257629666</v>
      </c>
      <c r="I2568" s="1198">
        <f t="shared" si="2874"/>
        <v>0.24264300220473417</v>
      </c>
      <c r="J2568" s="1723"/>
      <c r="K2568" t="s">
        <v>4766</v>
      </c>
    </row>
    <row r="2569" spans="1:11" customFormat="1" x14ac:dyDescent="0.25">
      <c r="A2569" s="3472"/>
      <c r="B2569" s="1203" t="s">
        <v>4313</v>
      </c>
      <c r="C2569" s="1206">
        <f>C2551/C2559</f>
        <v>3.8913660316173493E-2</v>
      </c>
      <c r="D2569" s="1265"/>
      <c r="E2569" s="1206">
        <f t="shared" ref="E2569:F2569" si="2877">E2551/E2559</f>
        <v>1.4112903225806451E-2</v>
      </c>
      <c r="F2569" s="1206">
        <f t="shared" si="2877"/>
        <v>0.24409448818897639</v>
      </c>
      <c r="G2569" s="1238"/>
      <c r="H2569" s="1206">
        <f>H2551/H2559</f>
        <v>2.7858121479677273E-2</v>
      </c>
      <c r="I2569" s="1206">
        <f>AVERAGE(C2569:G2569)</f>
        <v>9.9040350576985445E-2</v>
      </c>
      <c r="J2569" s="1718"/>
      <c r="K2569" s="27" t="s">
        <v>4314</v>
      </c>
    </row>
    <row r="2570" spans="1:11" s="1" customFormat="1" x14ac:dyDescent="0.25">
      <c r="A2570" s="3472"/>
      <c r="B2570" s="845" t="s">
        <v>4223</v>
      </c>
      <c r="C2570" s="1207">
        <f>C2569/C158</f>
        <v>2.5498030404106924</v>
      </c>
      <c r="D2570" s="1266">
        <f t="shared" ref="D2570:H2570" si="2878">D2569/D158</f>
        <v>0</v>
      </c>
      <c r="E2570" s="1209">
        <f t="shared" si="2878"/>
        <v>0.43933183935837711</v>
      </c>
      <c r="F2570" s="1210">
        <f t="shared" si="2878"/>
        <v>6.7996947118654312</v>
      </c>
      <c r="G2570" s="1239">
        <f t="shared" si="2878"/>
        <v>0</v>
      </c>
      <c r="H2570" s="1177">
        <f t="shared" si="2878"/>
        <v>0.70555004657063269</v>
      </c>
      <c r="I2570" s="1198">
        <f t="shared" ref="I2570:I2572" si="2879">AVERAGE(C2570:G2570)</f>
        <v>1.9577659183269003</v>
      </c>
      <c r="J2570" s="1723"/>
      <c r="K2570" t="s">
        <v>4315</v>
      </c>
    </row>
    <row r="2571" spans="1:11" s="1" customFormat="1" x14ac:dyDescent="0.25">
      <c r="A2571" s="3472"/>
      <c r="B2571" s="845" t="s">
        <v>4224</v>
      </c>
      <c r="C2571" s="1207">
        <f>C2569/C175</f>
        <v>1.1822542575622192</v>
      </c>
      <c r="D2571" s="1266">
        <f t="shared" ref="D2571:G2571" si="2880">D2569/D175</f>
        <v>0</v>
      </c>
      <c r="E2571" s="1209">
        <f t="shared" si="2880"/>
        <v>0.29505118252755208</v>
      </c>
      <c r="F2571" s="1210">
        <f t="shared" si="2880"/>
        <v>3.4372407855382829</v>
      </c>
      <c r="G2571" s="1239">
        <f t="shared" si="2880"/>
        <v>0</v>
      </c>
      <c r="H2571" s="1177">
        <f t="shared" ref="H2571" si="2881">H2569/H175</f>
        <v>0.58840749572886786</v>
      </c>
      <c r="I2571" s="1198">
        <f t="shared" si="2879"/>
        <v>0.98290924512561095</v>
      </c>
      <c r="J2571" s="1723"/>
      <c r="K2571" t="s">
        <v>4316</v>
      </c>
    </row>
    <row r="2572" spans="1:11" s="1" customFormat="1" x14ac:dyDescent="0.25">
      <c r="A2572" s="3472"/>
      <c r="B2572" s="845" t="s">
        <v>4758</v>
      </c>
      <c r="C2572" s="1207">
        <f>C2569/C176</f>
        <v>-2.6034434679614891</v>
      </c>
      <c r="D2572" s="1266">
        <f t="shared" ref="D2572:G2572" si="2882">D2569/D176</f>
        <v>0</v>
      </c>
      <c r="E2572" s="1209">
        <f t="shared" si="2882"/>
        <v>5.154878819554172E-2</v>
      </c>
      <c r="F2572" s="1210">
        <f t="shared" si="2882"/>
        <v>1.6797600727869075</v>
      </c>
      <c r="G2572" s="1239">
        <f t="shared" si="2882"/>
        <v>0</v>
      </c>
      <c r="H2572" s="1177">
        <f t="shared" ref="H2572" si="2883">H2569/H176</f>
        <v>0.58333711683176082</v>
      </c>
      <c r="I2572" s="1198">
        <f t="shared" si="2879"/>
        <v>-0.17442692139580798</v>
      </c>
      <c r="J2572" s="1723"/>
      <c r="K2572" t="s">
        <v>4765</v>
      </c>
    </row>
    <row r="2573" spans="1:11" customFormat="1" x14ac:dyDescent="0.25">
      <c r="A2573" s="3472"/>
      <c r="B2573" s="1203" t="s">
        <v>4318</v>
      </c>
      <c r="C2573" s="1206">
        <f>C2551/C2548</f>
        <v>0.69565217391304346</v>
      </c>
      <c r="D2573" s="1265"/>
      <c r="E2573" s="1206">
        <f t="shared" ref="E2573:F2573" si="2884">E2551/E2548</f>
        <v>0.91803278688524592</v>
      </c>
      <c r="F2573" s="1206">
        <f t="shared" si="2884"/>
        <v>0.67391304347826086</v>
      </c>
      <c r="G2573" s="1238"/>
      <c r="H2573" s="1206">
        <f>H2551/H2548</f>
        <v>0.74693877551020404</v>
      </c>
      <c r="I2573" s="1206">
        <f>AVERAGE(C2573:G2573)</f>
        <v>0.76253266809218345</v>
      </c>
      <c r="J2573" s="1718"/>
      <c r="K2573" s="27" t="s">
        <v>4319</v>
      </c>
    </row>
    <row r="2574" spans="1:11" customFormat="1" x14ac:dyDescent="0.25">
      <c r="A2574" s="3472"/>
      <c r="B2574" s="1181" t="s">
        <v>4223</v>
      </c>
      <c r="C2574" s="1207">
        <f>C2573/C210</f>
        <v>9.9406436876417672</v>
      </c>
      <c r="D2574" s="1266">
        <f t="shared" ref="D2574:H2574" si="2885">D2573/D210</f>
        <v>0</v>
      </c>
      <c r="E2574" s="1209">
        <f t="shared" si="2885"/>
        <v>4.9432373302964008</v>
      </c>
      <c r="F2574" s="1210">
        <f t="shared" si="2885"/>
        <v>4.101168321789201</v>
      </c>
      <c r="G2574" s="1239">
        <f t="shared" si="2885"/>
        <v>0</v>
      </c>
      <c r="H2574" s="1177">
        <f t="shared" si="2885"/>
        <v>3.892620352287766</v>
      </c>
      <c r="I2574" s="1198">
        <f t="shared" ref="I2574:I2576" si="2886">AVERAGE(C2574:G2574)</f>
        <v>3.7970098679454738</v>
      </c>
      <c r="J2574" s="1723"/>
      <c r="K2574" t="s">
        <v>4320</v>
      </c>
    </row>
    <row r="2575" spans="1:11" customFormat="1" x14ac:dyDescent="0.25">
      <c r="A2575" s="3472"/>
      <c r="B2575" s="1181" t="s">
        <v>4224</v>
      </c>
      <c r="C2575" s="1207">
        <f>C2573/C227</f>
        <v>4.4236034076100417</v>
      </c>
      <c r="D2575" s="1266">
        <f t="shared" ref="D2575:G2575" si="2887">D2573/D227</f>
        <v>0</v>
      </c>
      <c r="E2575" s="1209">
        <f t="shared" si="2887"/>
        <v>2.943199378602674</v>
      </c>
      <c r="F2575" s="1210">
        <f t="shared" si="2887"/>
        <v>2.2727724265162399</v>
      </c>
      <c r="G2575" s="1239">
        <f t="shared" si="2887"/>
        <v>0</v>
      </c>
      <c r="H2575" s="1177">
        <f t="shared" ref="H2575" si="2888">H2573/H227</f>
        <v>3.1717696330973562</v>
      </c>
      <c r="I2575" s="1198">
        <f t="shared" si="2886"/>
        <v>1.9279150425457914</v>
      </c>
      <c r="J2575" s="1723"/>
      <c r="K2575" t="s">
        <v>4321</v>
      </c>
    </row>
    <row r="2576" spans="1:11" customFormat="1" x14ac:dyDescent="0.25">
      <c r="A2576" s="3472"/>
      <c r="B2576" s="845" t="s">
        <v>4758</v>
      </c>
      <c r="C2576" s="1207">
        <f>C2573/C228</f>
        <v>-13.067735635728235</v>
      </c>
      <c r="D2576" s="1266">
        <f t="shared" ref="D2576:G2576" si="2889">D2573/D228</f>
        <v>0</v>
      </c>
      <c r="E2576" s="1209">
        <f t="shared" si="2889"/>
        <v>1.6485848765241455</v>
      </c>
      <c r="F2576" s="1210">
        <f t="shared" si="2889"/>
        <v>1.7092972771816659</v>
      </c>
      <c r="G2576" s="1239">
        <f t="shared" si="2889"/>
        <v>0</v>
      </c>
      <c r="H2576" s="1177">
        <f t="shared" ref="H2576" si="2890">H2573/H228</f>
        <v>4.9286311015634325</v>
      </c>
      <c r="I2576" s="1198">
        <f t="shared" si="2886"/>
        <v>-1.9419706964044849</v>
      </c>
      <c r="J2576" s="1723"/>
      <c r="K2576" t="s">
        <v>4764</v>
      </c>
    </row>
    <row r="2577" spans="1:11" customFormat="1" x14ac:dyDescent="0.25">
      <c r="A2577" s="3472"/>
      <c r="B2577" s="1203" t="s">
        <v>4323</v>
      </c>
      <c r="C2577" s="1206">
        <f>C2554/C2548</f>
        <v>-0.33333333333333331</v>
      </c>
      <c r="D2577" s="1265"/>
      <c r="E2577" s="1206">
        <f t="shared" ref="E2577:F2577" si="2891">E2554/E2548</f>
        <v>-0.29508196721311475</v>
      </c>
      <c r="F2577" s="1206">
        <f t="shared" si="2891"/>
        <v>-0.2391304347826087</v>
      </c>
      <c r="G2577" s="1238"/>
      <c r="H2577" s="1206">
        <f>H2554/H2548</f>
        <v>-0.30612244897959184</v>
      </c>
      <c r="I2577" s="1206">
        <f>AVERAGE(C2577:G2577)</f>
        <v>-0.28918191177635227</v>
      </c>
      <c r="J2577" s="1718"/>
      <c r="K2577" s="27" t="s">
        <v>4324</v>
      </c>
    </row>
    <row r="2578" spans="1:11" customFormat="1" x14ac:dyDescent="0.25">
      <c r="A2578" s="3472"/>
      <c r="B2578" s="1181" t="s">
        <v>4223</v>
      </c>
      <c r="C2578" s="1207">
        <f>C2577/C236</f>
        <v>4.9417108251324757</v>
      </c>
      <c r="D2578" s="1266">
        <f t="shared" ref="D2578:H2578" si="2892">D2577/D236</f>
        <v>0</v>
      </c>
      <c r="E2578" s="1209">
        <f t="shared" si="2892"/>
        <v>5.034769292862145</v>
      </c>
      <c r="F2578" s="1210">
        <f t="shared" si="2892"/>
        <v>8.0830165940483916</v>
      </c>
      <c r="G2578" s="1239">
        <f t="shared" si="2892"/>
        <v>0</v>
      </c>
      <c r="H2578" s="1177">
        <f t="shared" si="2892"/>
        <v>4.5314315601256281</v>
      </c>
      <c r="I2578" s="1198">
        <f t="shared" ref="I2578:I2580" si="2893">AVERAGE(C2578:G2578)</f>
        <v>3.611899342408603</v>
      </c>
      <c r="J2578" s="1723"/>
      <c r="K2578" t="s">
        <v>4325</v>
      </c>
    </row>
    <row r="2579" spans="1:11" customFormat="1" x14ac:dyDescent="0.25">
      <c r="A2579" s="3472"/>
      <c r="B2579" s="1181" t="s">
        <v>4224</v>
      </c>
      <c r="C2579" s="1207">
        <f>C2577/C253</f>
        <v>4.8674630261660976</v>
      </c>
      <c r="D2579" s="1266">
        <f t="shared" ref="D2579:G2579" si="2894">D2577/D253</f>
        <v>0</v>
      </c>
      <c r="E2579" s="1209">
        <f t="shared" si="2894"/>
        <v>3.6163715638625389</v>
      </c>
      <c r="F2579" s="1210">
        <f t="shared" si="2894"/>
        <v>2.9502271252433485</v>
      </c>
      <c r="G2579" s="1239">
        <f t="shared" si="2894"/>
        <v>0</v>
      </c>
      <c r="H2579" s="1177">
        <f t="shared" ref="H2579" si="2895">H2577/H253</f>
        <v>4.0170715825286338</v>
      </c>
      <c r="I2579" s="1198">
        <f t="shared" si="2893"/>
        <v>2.2868123430543967</v>
      </c>
      <c r="J2579" s="1723"/>
      <c r="K2579" t="s">
        <v>4326</v>
      </c>
    </row>
    <row r="2580" spans="1:11" customFormat="1" x14ac:dyDescent="0.25">
      <c r="A2580" s="3472"/>
      <c r="B2580" s="845" t="s">
        <v>4758</v>
      </c>
      <c r="C2580" s="1207">
        <f>C2577/C254</f>
        <v>5.6474769012082442</v>
      </c>
      <c r="D2580" s="1266">
        <f t="shared" ref="D2580:G2580" si="2896">D2577/D254</f>
        <v>0</v>
      </c>
      <c r="E2580" s="1209">
        <f t="shared" si="2896"/>
        <v>3.9065573770491802</v>
      </c>
      <c r="F2580" s="1210">
        <f t="shared" si="2896"/>
        <v>3.7295957284515642</v>
      </c>
      <c r="G2580" s="1239">
        <f t="shared" si="2896"/>
        <v>0</v>
      </c>
      <c r="H2580" s="1177">
        <f t="shared" ref="H2580" si="2897">H2577/H254</f>
        <v>5.0241187384044528</v>
      </c>
      <c r="I2580" s="1198">
        <f t="shared" si="2893"/>
        <v>2.6567260013417977</v>
      </c>
      <c r="J2580" s="1723"/>
      <c r="K2580" t="s">
        <v>4763</v>
      </c>
    </row>
    <row r="2581" spans="1:11" customFormat="1" x14ac:dyDescent="0.25">
      <c r="A2581" s="3472"/>
      <c r="B2581" s="1203" t="s">
        <v>4328</v>
      </c>
      <c r="C2581" s="1212">
        <f>C2559/C2562</f>
        <v>205.58333333333334</v>
      </c>
      <c r="D2581" s="1212">
        <f t="shared" ref="D2581:F2581" si="2898">D2559/D2562</f>
        <v>3.5</v>
      </c>
      <c r="E2581" s="1212">
        <f t="shared" si="2898"/>
        <v>793.6</v>
      </c>
      <c r="F2581" s="1212">
        <f t="shared" si="2898"/>
        <v>31.75</v>
      </c>
      <c r="G2581" s="1240"/>
      <c r="H2581" s="1212">
        <f>H2559/H2562</f>
        <v>285.60869565217394</v>
      </c>
      <c r="I2581" s="1212">
        <f>AVERAGE(C2581:G2581)</f>
        <v>258.60833333333335</v>
      </c>
      <c r="J2581" s="1724"/>
      <c r="K2581" s="27" t="s">
        <v>4329</v>
      </c>
    </row>
    <row r="2582" spans="1:11" customFormat="1" x14ac:dyDescent="0.25">
      <c r="A2582" s="3472"/>
      <c r="B2582" s="1181" t="s">
        <v>4223</v>
      </c>
      <c r="C2582" s="1207">
        <f>C2581/C262</f>
        <v>0.94777370088472912</v>
      </c>
      <c r="D2582" s="1208">
        <f t="shared" ref="D2582:H2582" si="2899">D2581/D262</f>
        <v>2.4181435866626615E-2</v>
      </c>
      <c r="E2582" s="1209">
        <f t="shared" si="2899"/>
        <v>4.4508339206013625</v>
      </c>
      <c r="F2582" s="1210">
        <f t="shared" si="2899"/>
        <v>0.41565036449074649</v>
      </c>
      <c r="G2582" s="1239">
        <f t="shared" si="2899"/>
        <v>0</v>
      </c>
      <c r="H2582" s="1177">
        <f t="shared" si="2899"/>
        <v>1.8645548045285842</v>
      </c>
      <c r="I2582" s="1198">
        <f t="shared" ref="I2582:I2584" si="2900">AVERAGE(C2582:G2582)</f>
        <v>1.1676878843686929</v>
      </c>
      <c r="J2582" s="1723"/>
      <c r="K2582" t="s">
        <v>4330</v>
      </c>
    </row>
    <row r="2583" spans="1:11" customFormat="1" x14ac:dyDescent="0.25">
      <c r="A2583" s="3472"/>
      <c r="B2583" s="1181" t="s">
        <v>4224</v>
      </c>
      <c r="C2583" s="1207">
        <f>C2581/C279</f>
        <v>1.1230398151922818</v>
      </c>
      <c r="D2583" s="1208">
        <f t="shared" ref="D2583:G2583" si="2901">D2581/D279</f>
        <v>9.7713196760362067E-2</v>
      </c>
      <c r="E2583" s="1209">
        <f t="shared" si="2901"/>
        <v>4.2787284547026898</v>
      </c>
      <c r="F2583" s="1210">
        <f t="shared" si="2901"/>
        <v>0.30173263023700531</v>
      </c>
      <c r="G2583" s="1239">
        <f t="shared" si="2901"/>
        <v>0</v>
      </c>
      <c r="H2583" s="1177">
        <f t="shared" ref="H2583" si="2902">H2581/H279</f>
        <v>2.0065652432581786</v>
      </c>
      <c r="I2583" s="1198">
        <f t="shared" si="2900"/>
        <v>1.160242819378468</v>
      </c>
      <c r="J2583" s="1723"/>
      <c r="K2583" t="s">
        <v>4331</v>
      </c>
    </row>
    <row r="2584" spans="1:11" customFormat="1" x14ac:dyDescent="0.25">
      <c r="A2584" s="3472"/>
      <c r="B2584" s="845" t="s">
        <v>4758</v>
      </c>
      <c r="C2584" s="1207">
        <f>C2581/C280</f>
        <v>1.4528857479387516</v>
      </c>
      <c r="D2584" s="1208">
        <f t="shared" ref="D2584:G2584" si="2903">D2581/D280</f>
        <v>0.16976047904191616</v>
      </c>
      <c r="E2584" s="1209">
        <f t="shared" si="2903"/>
        <v>22.267299360429131</v>
      </c>
      <c r="F2584" s="1210">
        <f t="shared" si="2903"/>
        <v>1.0464863184079602</v>
      </c>
      <c r="G2584" s="1239">
        <f t="shared" si="2903"/>
        <v>0</v>
      </c>
      <c r="H2584" s="1177">
        <f t="shared" ref="H2584" si="2904">H2581/H280</f>
        <v>4.2607329620425318</v>
      </c>
      <c r="I2584" s="1198">
        <f t="shared" si="2900"/>
        <v>4.9872863811635515</v>
      </c>
      <c r="J2584" s="1723"/>
      <c r="K2584" t="s">
        <v>4762</v>
      </c>
    </row>
    <row r="2585" spans="1:11" customFormat="1" x14ac:dyDescent="0.25">
      <c r="A2585" s="3472"/>
      <c r="B2585" s="1203" t="s">
        <v>4333</v>
      </c>
      <c r="C2585" s="1213">
        <f>C2548/C2562</f>
        <v>11.5</v>
      </c>
      <c r="D2585" s="1268"/>
      <c r="E2585" s="1213">
        <f t="shared" ref="E2585:F2585" si="2905">E2548/E2562</f>
        <v>12.2</v>
      </c>
      <c r="F2585" s="1213">
        <f t="shared" si="2905"/>
        <v>11.5</v>
      </c>
      <c r="G2585" s="1241"/>
      <c r="H2585" s="1213">
        <f>H2548/H2562</f>
        <v>10.652173913043478</v>
      </c>
      <c r="I2585" s="1213">
        <f>AVERAGE(C2585:G2585)</f>
        <v>11.733333333333334</v>
      </c>
      <c r="J2585" s="1725"/>
      <c r="K2585" s="27" t="s">
        <v>4334</v>
      </c>
    </row>
    <row r="2586" spans="1:11" customFormat="1" x14ac:dyDescent="0.25">
      <c r="A2586" s="3472"/>
      <c r="B2586" s="1181" t="s">
        <v>4223</v>
      </c>
      <c r="C2586" s="1207">
        <f>C2585/C288</f>
        <v>0.24310661764705885</v>
      </c>
      <c r="D2586" s="1266">
        <f t="shared" ref="D2586:H2586" si="2906">D2585/D288</f>
        <v>0</v>
      </c>
      <c r="E2586" s="1209">
        <f t="shared" si="2906"/>
        <v>0.39556932478886386</v>
      </c>
      <c r="F2586" s="1210">
        <f t="shared" si="2906"/>
        <v>0.6891440105973633</v>
      </c>
      <c r="G2586" s="1239">
        <f t="shared" si="2906"/>
        <v>0</v>
      </c>
      <c r="H2586" s="1177">
        <f t="shared" si="2906"/>
        <v>0.33795659738445177</v>
      </c>
      <c r="I2586" s="1198">
        <f t="shared" ref="I2586:I2596" si="2907">AVERAGE(C2586:G2586)</f>
        <v>0.2655639906066572</v>
      </c>
      <c r="J2586" s="1723"/>
      <c r="K2586" t="s">
        <v>4335</v>
      </c>
    </row>
    <row r="2587" spans="1:11" customFormat="1" x14ac:dyDescent="0.25">
      <c r="A2587" s="3472"/>
      <c r="B2587" s="1181" t="s">
        <v>4224</v>
      </c>
      <c r="C2587" s="1207">
        <f>C2585/C305</f>
        <v>0.30014413151026448</v>
      </c>
      <c r="D2587" s="1266">
        <f t="shared" ref="D2587:G2587" si="2908">D2585/D305</f>
        <v>0</v>
      </c>
      <c r="E2587" s="1209">
        <f t="shared" si="2908"/>
        <v>0.42893590541381454</v>
      </c>
      <c r="F2587" s="1210">
        <f t="shared" si="2908"/>
        <v>0.45632712315509311</v>
      </c>
      <c r="G2587" s="1239">
        <f t="shared" si="2908"/>
        <v>0</v>
      </c>
      <c r="H2587" s="1177">
        <f t="shared" ref="H2587" si="2909">H2585/H305</f>
        <v>0.37224583320357763</v>
      </c>
      <c r="I2587" s="1198">
        <f t="shared" si="2907"/>
        <v>0.23708143201583445</v>
      </c>
      <c r="J2587" s="1723"/>
      <c r="K2587" t="s">
        <v>4336</v>
      </c>
    </row>
    <row r="2588" spans="1:11" customFormat="1" x14ac:dyDescent="0.25">
      <c r="A2588" s="3472"/>
      <c r="B2588" s="845" t="s">
        <v>4758</v>
      </c>
      <c r="C2588" s="1207">
        <f>C2585/C306</f>
        <v>0.28945381323936575</v>
      </c>
      <c r="D2588" s="1266">
        <f t="shared" ref="D2588:G2588" si="2910">D2585/D306</f>
        <v>0</v>
      </c>
      <c r="E2588" s="1209">
        <f t="shared" si="2910"/>
        <v>0.69626521191775059</v>
      </c>
      <c r="F2588" s="1210">
        <f t="shared" si="2910"/>
        <v>1.0284026996625422</v>
      </c>
      <c r="G2588" s="1239">
        <f t="shared" si="2910"/>
        <v>0</v>
      </c>
      <c r="H2588" s="1177">
        <f t="shared" ref="H2588" si="2911">H2585/H306</f>
        <v>0.50428681523344676</v>
      </c>
      <c r="I2588" s="1198">
        <f t="shared" si="2907"/>
        <v>0.40282434496393177</v>
      </c>
      <c r="J2588" s="1723"/>
      <c r="K2588" t="s">
        <v>4761</v>
      </c>
    </row>
    <row r="2589" spans="1:11" s="325" customFormat="1" x14ac:dyDescent="0.25">
      <c r="A2589" s="3472"/>
      <c r="B2589" s="1203" t="s">
        <v>4338</v>
      </c>
      <c r="C2589" s="1206">
        <f>C2551/C2562</f>
        <v>8</v>
      </c>
      <c r="D2589" s="1265"/>
      <c r="E2589" s="1206">
        <f t="shared" ref="E2589:F2589" si="2912">E2551/E2562</f>
        <v>11.2</v>
      </c>
      <c r="F2589" s="1206">
        <f t="shared" si="2912"/>
        <v>7.75</v>
      </c>
      <c r="G2589" s="1238"/>
      <c r="H2589" s="1206">
        <f>H2551/H2562</f>
        <v>7.9565217391304346</v>
      </c>
      <c r="I2589" s="1206">
        <f t="shared" si="2907"/>
        <v>8.9833333333333325</v>
      </c>
      <c r="J2589" s="1718"/>
      <c r="K2589" s="1220" t="s">
        <v>4339</v>
      </c>
    </row>
    <row r="2590" spans="1:11" s="325" customFormat="1" x14ac:dyDescent="0.25">
      <c r="A2590" s="3472"/>
      <c r="B2590" s="1182" t="s">
        <v>4223</v>
      </c>
      <c r="C2590" s="1207">
        <f>C2589/C314</f>
        <v>2.4166362641371761</v>
      </c>
      <c r="D2590" s="1266">
        <f t="shared" ref="D2590:H2590" si="2913">D2589/D314</f>
        <v>0</v>
      </c>
      <c r="E2590" s="1209">
        <f t="shared" si="2913"/>
        <v>1.9553930530164534</v>
      </c>
      <c r="F2590" s="1210">
        <f t="shared" si="2913"/>
        <v>2.8262955854126681</v>
      </c>
      <c r="G2590" s="1239">
        <f t="shared" si="2913"/>
        <v>0</v>
      </c>
      <c r="H2590" s="1199">
        <f t="shared" si="2913"/>
        <v>1.3155367291686395</v>
      </c>
      <c r="I2590" s="1198">
        <f t="shared" si="2907"/>
        <v>1.4396649805132593</v>
      </c>
      <c r="J2590" s="1723"/>
      <c r="K2590" s="325" t="s">
        <v>4340</v>
      </c>
    </row>
    <row r="2591" spans="1:11" x14ac:dyDescent="0.25">
      <c r="A2591" s="3472"/>
      <c r="B2591" s="1182" t="s">
        <v>4224</v>
      </c>
      <c r="C2591" s="1207">
        <f>C2589/C331</f>
        <v>1.3277186029229626</v>
      </c>
      <c r="D2591" s="1266">
        <f t="shared" ref="D2591:G2591" si="2914">D2589/D331</f>
        <v>0</v>
      </c>
      <c r="E2591" s="1209">
        <f t="shared" si="2914"/>
        <v>1.2624438902743143</v>
      </c>
      <c r="F2591" s="1210">
        <f t="shared" si="2914"/>
        <v>1.0371277029783761</v>
      </c>
      <c r="G2591" s="1239">
        <f t="shared" si="2914"/>
        <v>0</v>
      </c>
      <c r="H2591" s="1200">
        <f t="shared" ref="H2591" si="2915">H2589/H331</f>
        <v>1.1806780298021311</v>
      </c>
      <c r="I2591" s="1198">
        <f t="shared" si="2907"/>
        <v>0.72545803923513064</v>
      </c>
      <c r="J2591" s="1723"/>
      <c r="K2591" s="325" t="s">
        <v>4341</v>
      </c>
    </row>
    <row r="2592" spans="1:11" x14ac:dyDescent="0.25">
      <c r="A2592" s="3472"/>
      <c r="B2592" s="845" t="s">
        <v>4758</v>
      </c>
      <c r="C2592" s="1207">
        <f>C2589/C332</f>
        <v>-3.7825059101654843</v>
      </c>
      <c r="D2592" s="1266">
        <f t="shared" ref="D2592:G2592" si="2916">D2589/D332</f>
        <v>0</v>
      </c>
      <c r="E2592" s="1209">
        <f t="shared" si="2916"/>
        <v>1.1478522984174828</v>
      </c>
      <c r="F2592" s="1210">
        <f t="shared" si="2916"/>
        <v>1.7578459343794581</v>
      </c>
      <c r="G2592" s="1239">
        <f t="shared" si="2916"/>
        <v>0</v>
      </c>
      <c r="H2592" s="1199">
        <f t="shared" ref="H2592" si="2917">H2589/H332</f>
        <v>2.4854436816679377</v>
      </c>
      <c r="I2592" s="1198">
        <f t="shared" si="2907"/>
        <v>-0.17536153547370872</v>
      </c>
      <c r="J2592" s="1723"/>
      <c r="K2592" s="325" t="s">
        <v>4760</v>
      </c>
    </row>
    <row r="2593" spans="1:11" x14ac:dyDescent="0.25">
      <c r="A2593" s="3472"/>
      <c r="B2593" s="1203" t="s">
        <v>4343</v>
      </c>
      <c r="C2593" s="1206">
        <f>C2554/C2559</f>
        <v>-1.8646128901499796E-2</v>
      </c>
      <c r="D2593" s="1265"/>
      <c r="E2593" s="1206">
        <f t="shared" ref="E2593:F2593" si="2918">E2554/E2559</f>
        <v>-4.5362903225806455E-3</v>
      </c>
      <c r="F2593" s="1206">
        <f t="shared" si="2918"/>
        <v>-8.6614173228346455E-2</v>
      </c>
      <c r="G2593" s="1238"/>
      <c r="H2593" s="1206">
        <f t="shared" ref="H2593" si="2919">H2554/H2559</f>
        <v>-1.1417262901507078E-2</v>
      </c>
      <c r="I2593" s="1206">
        <f t="shared" si="2907"/>
        <v>-3.6598864150808964E-2</v>
      </c>
      <c r="J2593" s="1718"/>
      <c r="K2593" s="1220" t="s">
        <v>4344</v>
      </c>
    </row>
    <row r="2594" spans="1:11" x14ac:dyDescent="0.25">
      <c r="A2594" s="3472"/>
      <c r="B2594" s="1182" t="s">
        <v>4223</v>
      </c>
      <c r="C2594" s="1207">
        <f>C2593/C340</f>
        <v>1.2675627135110021</v>
      </c>
      <c r="D2594" s="1266">
        <f t="shared" ref="D2594:H2594" si="2920">D2593/D340</f>
        <v>0</v>
      </c>
      <c r="E2594" s="1209">
        <f t="shared" si="2920"/>
        <v>0.44746677255845463</v>
      </c>
      <c r="F2594" s="1210">
        <f t="shared" si="2920"/>
        <v>13.401558014203449</v>
      </c>
      <c r="G2594" s="1239">
        <f t="shared" si="2920"/>
        <v>0</v>
      </c>
      <c r="H2594" s="1199">
        <f t="shared" si="2920"/>
        <v>0.82133664702216469</v>
      </c>
      <c r="I2594" s="1198">
        <f t="shared" si="2907"/>
        <v>3.0233175000545809</v>
      </c>
      <c r="J2594" s="1723"/>
      <c r="K2594" s="325" t="s">
        <v>4345</v>
      </c>
    </row>
    <row r="2595" spans="1:11" x14ac:dyDescent="0.25">
      <c r="A2595" s="3472"/>
      <c r="B2595" s="1182" t="s">
        <v>4224</v>
      </c>
      <c r="C2595" s="1207">
        <f>C2593/C357</f>
        <v>1.3008803809834757</v>
      </c>
      <c r="D2595" s="1266">
        <f t="shared" ref="D2595:G2595" si="2921">D2593/D357</f>
        <v>0</v>
      </c>
      <c r="E2595" s="1209">
        <f t="shared" si="2921"/>
        <v>0.36253565223407858</v>
      </c>
      <c r="F2595" s="1210">
        <f t="shared" si="2921"/>
        <v>4.4617933952285815</v>
      </c>
      <c r="G2595" s="1239">
        <f t="shared" si="2921"/>
        <v>0</v>
      </c>
      <c r="H2595" s="1199">
        <f t="shared" ref="H2595" si="2922">H2593/H357</f>
        <v>0.74522279467410524</v>
      </c>
      <c r="I2595" s="1198">
        <f t="shared" si="2907"/>
        <v>1.2250418856892271</v>
      </c>
      <c r="J2595" s="1723"/>
      <c r="K2595" s="325" t="s">
        <v>4346</v>
      </c>
    </row>
    <row r="2596" spans="1:11" ht="15.75" thickBot="1" x14ac:dyDescent="0.3">
      <c r="A2596" s="3473"/>
      <c r="B2596" s="845" t="s">
        <v>4758</v>
      </c>
      <c r="C2596" s="1215">
        <f>C2593/C358</f>
        <v>1.1251288868069174</v>
      </c>
      <c r="D2596" s="1269">
        <f t="shared" ref="D2596:G2596" si="2923">D2593/D358</f>
        <v>0</v>
      </c>
      <c r="E2596" s="1217">
        <f t="shared" si="2923"/>
        <v>0.12215221774193548</v>
      </c>
      <c r="F2596" s="1218">
        <f t="shared" si="2923"/>
        <v>3.6651471197679237</v>
      </c>
      <c r="G2596" s="1242">
        <f t="shared" si="2923"/>
        <v>0</v>
      </c>
      <c r="H2596" s="1201">
        <f t="shared" ref="H2596" si="2924">H2593/H358</f>
        <v>0.59463873012358315</v>
      </c>
      <c r="I2596" s="1202">
        <f t="shared" si="2907"/>
        <v>0.98248564486335543</v>
      </c>
      <c r="J2596" s="1723"/>
      <c r="K2596" s="325" t="s">
        <v>4759</v>
      </c>
    </row>
    <row r="2597" spans="1:11" customFormat="1" x14ac:dyDescent="0.25">
      <c r="A2597" s="3471" t="s">
        <v>868</v>
      </c>
      <c r="B2597" s="844" t="s">
        <v>935</v>
      </c>
      <c r="C2597" s="826">
        <f>'BNP avec amende'!B783</f>
        <v>108</v>
      </c>
      <c r="D2597" s="826">
        <f>BPCE!B691</f>
        <v>16</v>
      </c>
      <c r="E2597" s="1245">
        <f>SG!B717</f>
        <v>1234</v>
      </c>
      <c r="F2597" s="826">
        <f>CA!B933</f>
        <v>31</v>
      </c>
      <c r="G2597" s="1235"/>
      <c r="H2597" s="826">
        <f>SUM(C2597:G2597)</f>
        <v>1389</v>
      </c>
      <c r="I2597" s="1222">
        <f>AVERAGE(C2597:G2597)</f>
        <v>347.25</v>
      </c>
      <c r="J2597" s="1715"/>
      <c r="K2597" s="27" t="s">
        <v>4264</v>
      </c>
    </row>
    <row r="2598" spans="1:11" customFormat="1" x14ac:dyDescent="0.25">
      <c r="A2598" s="3472"/>
      <c r="B2598" s="845" t="s">
        <v>4265</v>
      </c>
      <c r="C2598" s="1184">
        <f>C2597/C2</f>
        <v>2.7573529411764708E-3</v>
      </c>
      <c r="D2598" s="1185">
        <f t="shared" ref="D2598:H2598" si="2925">D2597/D2</f>
        <v>6.8796491378939669E-4</v>
      </c>
      <c r="E2598" s="1186">
        <f t="shared" si="2925"/>
        <v>5.2370241480286892E-2</v>
      </c>
      <c r="F2598" s="1187">
        <f t="shared" si="2925"/>
        <v>1.9554658424273006E-3</v>
      </c>
      <c r="G2598" s="1236">
        <f t="shared" si="2925"/>
        <v>0</v>
      </c>
      <c r="H2598" s="1194">
        <f t="shared" si="2925"/>
        <v>1.1846279807593901E-2</v>
      </c>
      <c r="I2598" s="1189">
        <f t="shared" ref="I2598:I2599" si="2926">AVERAGE(C2598:G2598)</f>
        <v>1.1554205035536011E-2</v>
      </c>
      <c r="J2598" s="1716"/>
      <c r="K2598" t="s">
        <v>4266</v>
      </c>
    </row>
    <row r="2599" spans="1:11" customFormat="1" x14ac:dyDescent="0.25">
      <c r="A2599" s="3472"/>
      <c r="B2599" s="845" t="s">
        <v>4267</v>
      </c>
      <c r="C2599" s="1184">
        <f>C2597/C19</f>
        <v>4.2070819212340774E-3</v>
      </c>
      <c r="D2599" s="1185">
        <f t="shared" ref="D2599:G2599" si="2927">D2597/D19</f>
        <v>4.1162850527399026E-3</v>
      </c>
      <c r="E2599" s="1186">
        <f t="shared" si="2927"/>
        <v>9.5986309894212821E-2</v>
      </c>
      <c r="F2599" s="1187">
        <f t="shared" si="2927"/>
        <v>3.7503024437454632E-3</v>
      </c>
      <c r="G2599" s="1236">
        <f t="shared" si="2927"/>
        <v>0</v>
      </c>
      <c r="H2599" s="1194">
        <f t="shared" ref="H2599" si="2928">H2597/H19</f>
        <v>2.6180872318769557E-2</v>
      </c>
      <c r="I2599" s="1189">
        <f t="shared" si="2926"/>
        <v>2.1611995862386456E-2</v>
      </c>
      <c r="J2599" s="1716"/>
      <c r="K2599" t="s">
        <v>4268</v>
      </c>
    </row>
    <row r="2600" spans="1:11" customFormat="1" x14ac:dyDescent="0.25">
      <c r="A2600" s="3472"/>
      <c r="B2600" s="1203" t="s">
        <v>4273</v>
      </c>
      <c r="C2600" s="1204">
        <f>'BNP avec amende'!C783</f>
        <v>46</v>
      </c>
      <c r="D2600" s="1204">
        <f>BPCE!C691</f>
        <v>7</v>
      </c>
      <c r="E2600" s="1246">
        <f>SG!C717</f>
        <v>187</v>
      </c>
      <c r="F2600" s="1204">
        <f>CA!C933</f>
        <v>11</v>
      </c>
      <c r="G2600" s="1237"/>
      <c r="H2600" s="1204">
        <f>SUM(C2600:G2600)</f>
        <v>251</v>
      </c>
      <c r="I2600" s="1206">
        <f>AVERAGE(C2600:G2600)</f>
        <v>62.75</v>
      </c>
      <c r="J2600" s="1718"/>
      <c r="K2600" s="27" t="s">
        <v>4274</v>
      </c>
    </row>
    <row r="2601" spans="1:11" customFormat="1" x14ac:dyDescent="0.25">
      <c r="A2601" s="3472"/>
      <c r="B2601" s="845" t="s">
        <v>4275</v>
      </c>
      <c r="C2601" s="1184">
        <f>C2600/C28</f>
        <v>1.6782196278730389E-2</v>
      </c>
      <c r="D2601" s="1185">
        <f t="shared" ref="D2601:H2601" si="2929">D2600/D28</f>
        <v>1.181434599156118E-3</v>
      </c>
      <c r="E2601" s="1186">
        <f t="shared" si="2929"/>
        <v>4.273308957952468E-2</v>
      </c>
      <c r="F2601" s="1187">
        <f t="shared" si="2929"/>
        <v>4.2226487523992322E-3</v>
      </c>
      <c r="G2601" s="1236">
        <f t="shared" si="2929"/>
        <v>0</v>
      </c>
      <c r="H2601" s="1192">
        <f t="shared" si="2929"/>
        <v>1.1156051380061337E-2</v>
      </c>
      <c r="I2601" s="1193">
        <f t="shared" ref="I2601:I2602" si="2930">AVERAGE(C2601:G2601)</f>
        <v>1.2983873841962085E-2</v>
      </c>
      <c r="J2601" s="1717"/>
      <c r="K2601" t="s">
        <v>4276</v>
      </c>
    </row>
    <row r="2602" spans="1:11" customFormat="1" x14ac:dyDescent="0.25">
      <c r="A2602" s="3472"/>
      <c r="B2602" s="845" t="s">
        <v>4277</v>
      </c>
      <c r="C2602" s="1184">
        <f>C2600/C45</f>
        <v>1.1394599950458261E-2</v>
      </c>
      <c r="D2602" s="1185">
        <f t="shared" ref="D2602:G2602" si="2931">D2600/D45</f>
        <v>5.208333333333333E-3</v>
      </c>
      <c r="E2602" s="1186">
        <f t="shared" si="2931"/>
        <v>4.6633416458852869E-2</v>
      </c>
      <c r="F2602" s="1187">
        <f t="shared" si="2931"/>
        <v>4.4879640962872296E-3</v>
      </c>
      <c r="G2602" s="1236">
        <f t="shared" si="2931"/>
        <v>0</v>
      </c>
      <c r="H2602" s="1192">
        <f t="shared" ref="H2602" si="2932">H2600/H45</f>
        <v>2.0089643028653754E-2</v>
      </c>
      <c r="I2602" s="1193">
        <f t="shared" si="2930"/>
        <v>1.3544862767786339E-2</v>
      </c>
      <c r="J2602" s="1717"/>
      <c r="K2602" t="s">
        <v>4278</v>
      </c>
    </row>
    <row r="2603" spans="1:11" customFormat="1" x14ac:dyDescent="0.25">
      <c r="A2603" s="3472"/>
      <c r="B2603" s="1203" t="s">
        <v>4283</v>
      </c>
      <c r="C2603" s="1204">
        <f>'BNP avec amende'!F783</f>
        <v>-18</v>
      </c>
      <c r="D2603" s="1204">
        <f>BPCE!F691</f>
        <v>-3</v>
      </c>
      <c r="E2603" s="1246">
        <f>SG!F717</f>
        <v>-51</v>
      </c>
      <c r="F2603" s="1204">
        <f>CA!F933</f>
        <v>-2</v>
      </c>
      <c r="G2603" s="1237"/>
      <c r="H2603" s="1204">
        <f>SUM(C2603:G2603)</f>
        <v>-74</v>
      </c>
      <c r="I2603" s="1206">
        <f>AVERAGE(C2603:G2603)</f>
        <v>-18.5</v>
      </c>
      <c r="J2603" s="1719"/>
      <c r="K2603" s="1178" t="s">
        <v>4284</v>
      </c>
    </row>
    <row r="2604" spans="1:11" customFormat="1" x14ac:dyDescent="0.25">
      <c r="A2604" s="3472"/>
      <c r="B2604" s="845" t="s">
        <v>4285</v>
      </c>
      <c r="C2604" s="1184">
        <f>C2603/C54</f>
        <v>6.8130204390613172E-3</v>
      </c>
      <c r="D2604" s="1185">
        <f t="shared" ref="D2604:H2604" si="2933">D2603/D54</f>
        <v>1.5682174594877157E-3</v>
      </c>
      <c r="E2604" s="1186">
        <f t="shared" si="2933"/>
        <v>3.6929761042722664E-2</v>
      </c>
      <c r="F2604" s="1187">
        <f t="shared" si="2933"/>
        <v>4.2643923240938165E-3</v>
      </c>
      <c r="G2604" s="1236">
        <f t="shared" si="2933"/>
        <v>0</v>
      </c>
      <c r="H2604" s="1194">
        <f t="shared" si="2933"/>
        <v>9.3422547658123974E-3</v>
      </c>
      <c r="I2604" s="1193">
        <f t="shared" ref="I2604:I2607" si="2934">AVERAGE(C2604:G2604)</f>
        <v>9.9150782530731032E-3</v>
      </c>
      <c r="J2604" s="1717"/>
      <c r="K2604" t="s">
        <v>4286</v>
      </c>
    </row>
    <row r="2605" spans="1:11" customFormat="1" x14ac:dyDescent="0.25">
      <c r="A2605" s="3472"/>
      <c r="B2605" s="845" t="s">
        <v>4287</v>
      </c>
      <c r="C2605" s="1184">
        <f>C2603/C71</f>
        <v>1.0238907849829351E-2</v>
      </c>
      <c r="D2605" s="1185">
        <f t="shared" ref="D2605:G2605" si="2935">D2603/D71</f>
        <v>6.7415730337078653E-3</v>
      </c>
      <c r="E2605" s="1186">
        <f t="shared" si="2935"/>
        <v>4.8617731172545281E-2</v>
      </c>
      <c r="F2605" s="1187">
        <f t="shared" si="2935"/>
        <v>2.9850746268656717E-3</v>
      </c>
      <c r="G2605" s="1236">
        <f t="shared" si="2935"/>
        <v>0</v>
      </c>
      <c r="H2605" s="1194">
        <f t="shared" ref="H2605" si="2936">H2603/H71</f>
        <v>1.8303240168191938E-2</v>
      </c>
      <c r="I2605" s="1193">
        <f t="shared" si="2934"/>
        <v>1.3716657336589633E-2</v>
      </c>
      <c r="J2605" s="1717"/>
      <c r="K2605" t="s">
        <v>4288</v>
      </c>
    </row>
    <row r="2606" spans="1:11" customFormat="1" x14ac:dyDescent="0.25">
      <c r="A2606" s="3472"/>
      <c r="B2606" s="845" t="s">
        <v>4289</v>
      </c>
      <c r="C2606" s="1195">
        <v>0.2</v>
      </c>
      <c r="D2606" s="1196">
        <v>0.2</v>
      </c>
      <c r="E2606" s="1197">
        <v>0.2</v>
      </c>
      <c r="F2606" s="1187">
        <v>0.2</v>
      </c>
      <c r="G2606" s="1236">
        <v>0.2</v>
      </c>
      <c r="H2606" s="1190">
        <v>1.2</v>
      </c>
      <c r="I2606" s="1191">
        <f t="shared" si="2934"/>
        <v>0.2</v>
      </c>
      <c r="J2606" s="1720"/>
      <c r="K2606" t="s">
        <v>4290</v>
      </c>
    </row>
    <row r="2607" spans="1:11" customFormat="1" x14ac:dyDescent="0.25">
      <c r="A2607" s="3472"/>
      <c r="B2607" s="845" t="s">
        <v>4291</v>
      </c>
      <c r="C2607" s="1184">
        <f>C2603/C2600</f>
        <v>-0.39130434782608697</v>
      </c>
      <c r="D2607" s="1185">
        <f t="shared" ref="D2607:G2607" si="2937">D2603/D2600</f>
        <v>-0.42857142857142855</v>
      </c>
      <c r="E2607" s="1186">
        <f t="shared" si="2937"/>
        <v>-0.27272727272727271</v>
      </c>
      <c r="F2607" s="1187">
        <f t="shared" si="2937"/>
        <v>-0.18181818181818182</v>
      </c>
      <c r="G2607" s="1236" t="e">
        <f t="shared" si="2937"/>
        <v>#DIV/0!</v>
      </c>
      <c r="H2607" s="1205">
        <f t="shared" ref="H2607" si="2938">H2603/H2600</f>
        <v>-0.29482071713147412</v>
      </c>
      <c r="I2607" s="1191" t="e">
        <f t="shared" si="2934"/>
        <v>#DIV/0!</v>
      </c>
      <c r="J2607" s="1720"/>
      <c r="K2607" t="s">
        <v>4292</v>
      </c>
    </row>
    <row r="2608" spans="1:11" customFormat="1" x14ac:dyDescent="0.25">
      <c r="A2608" s="3472"/>
      <c r="B2608" s="1203" t="s">
        <v>10</v>
      </c>
      <c r="C2608" s="1204">
        <f>'BNP avec amende'!G783</f>
        <v>437</v>
      </c>
      <c r="D2608" s="1204">
        <f>BPCE!G691</f>
        <v>70</v>
      </c>
      <c r="E2608" s="1246">
        <f>SG!G717</f>
        <v>20966</v>
      </c>
      <c r="F2608" s="1204">
        <f>CA!G933</f>
        <v>155</v>
      </c>
      <c r="G2608" s="1237"/>
      <c r="H2608" s="1204">
        <f>SUM(C2608:G2608)</f>
        <v>21628</v>
      </c>
      <c r="I2608" s="1204">
        <f>AVERAGE(C2608:G2608)</f>
        <v>5407</v>
      </c>
      <c r="J2608" s="1721"/>
      <c r="K2608" s="27" t="s">
        <v>4293</v>
      </c>
    </row>
    <row r="2609" spans="1:11" customFormat="1" x14ac:dyDescent="0.25">
      <c r="A2609" s="3472"/>
      <c r="B2609" s="845" t="s">
        <v>4294</v>
      </c>
      <c r="C2609" s="1184">
        <f>C2608/C80</f>
        <v>2.4331442125131541E-3</v>
      </c>
      <c r="D2609" s="1185">
        <f t="shared" ref="D2609:H2609" si="2939">D2608/D80</f>
        <v>6.7830114632893733E-4</v>
      </c>
      <c r="E2609" s="1186">
        <f t="shared" si="2939"/>
        <v>0.15390826873385013</v>
      </c>
      <c r="F2609" s="1187">
        <f t="shared" si="2939"/>
        <v>2.1359571154932681E-3</v>
      </c>
      <c r="G2609" s="1236">
        <f t="shared" si="2939"/>
        <v>0</v>
      </c>
      <c r="H2609" s="1194">
        <f t="shared" si="2939"/>
        <v>3.7955712485653416E-2</v>
      </c>
      <c r="I2609" s="1189">
        <f t="shared" ref="I2609:I2610" si="2940">AVERAGE(C2609:G2609)</f>
        <v>3.1831134241637096E-2</v>
      </c>
      <c r="J2609" s="1716"/>
      <c r="K2609" t="s">
        <v>4295</v>
      </c>
    </row>
    <row r="2610" spans="1:11" customFormat="1" x14ac:dyDescent="0.25">
      <c r="A2610" s="3472"/>
      <c r="B2610" s="845" t="s">
        <v>4296</v>
      </c>
      <c r="C2610" s="1184">
        <f>C2608/C97</f>
        <v>3.5629841011006929E-3</v>
      </c>
      <c r="D2610" s="1185">
        <f t="shared" ref="D2610:G2610" si="2941">D2608/D97</f>
        <v>6.6698427822772747E-3</v>
      </c>
      <c r="E2610" s="1186">
        <f t="shared" si="2941"/>
        <v>0.25008647939404782</v>
      </c>
      <c r="F2610" s="1187">
        <f t="shared" si="2941"/>
        <v>4.4909312163180157E-3</v>
      </c>
      <c r="G2610" s="1236">
        <f t="shared" si="2941"/>
        <v>0</v>
      </c>
      <c r="H2610" s="1194">
        <f t="shared" ref="H2610" si="2942">H2608/H97</f>
        <v>8.1957460031148982E-2</v>
      </c>
      <c r="I2610" s="1189">
        <f t="shared" si="2940"/>
        <v>5.2962047498748756E-2</v>
      </c>
      <c r="J2610" s="1716"/>
      <c r="K2610" t="s">
        <v>4297</v>
      </c>
    </row>
    <row r="2611" spans="1:11" customFormat="1" x14ac:dyDescent="0.25">
      <c r="A2611" s="3472"/>
      <c r="B2611" s="1203" t="s">
        <v>14</v>
      </c>
      <c r="C2611" s="1204">
        <f>'BNP avec amende'!J783</f>
        <v>4</v>
      </c>
      <c r="D2611" s="1204">
        <f>BPCE!J691</f>
        <v>2</v>
      </c>
      <c r="E2611" s="1246">
        <f>SG!J717</f>
        <v>21</v>
      </c>
      <c r="F2611" s="1204">
        <f>CA!J933</f>
        <v>1</v>
      </c>
      <c r="G2611" s="1237"/>
      <c r="H2611" s="1204">
        <f>SUM(C2611:G2611)</f>
        <v>28</v>
      </c>
      <c r="I2611" s="1221">
        <f>AVERAGE(C2611:G2611)</f>
        <v>7</v>
      </c>
      <c r="J2611" s="1722"/>
      <c r="K2611" s="27" t="s">
        <v>4298</v>
      </c>
    </row>
    <row r="2612" spans="1:11" customFormat="1" x14ac:dyDescent="0.25">
      <c r="A2612" s="3472"/>
      <c r="B2612" s="845" t="s">
        <v>4299</v>
      </c>
      <c r="C2612" s="1184">
        <f>C2611/C106</f>
        <v>4.830917874396135E-3</v>
      </c>
      <c r="D2612" s="1185">
        <f t="shared" ref="D2612:H2612" si="2943">D2611/D106</f>
        <v>2.8050490883590462E-3</v>
      </c>
      <c r="E2612" s="1186">
        <f t="shared" si="2943"/>
        <v>2.7486910994764399E-2</v>
      </c>
      <c r="F2612" s="1187">
        <f t="shared" si="2943"/>
        <v>1.0526315789473684E-3</v>
      </c>
      <c r="G2612" s="1236">
        <f t="shared" si="2943"/>
        <v>0</v>
      </c>
      <c r="H2612" s="1194">
        <f t="shared" si="2943"/>
        <v>7.526881720430108E-3</v>
      </c>
      <c r="I2612" s="1189">
        <f t="shared" ref="I2612:I2613" si="2944">AVERAGE(C2612:G2612)</f>
        <v>7.2351019072933896E-3</v>
      </c>
      <c r="J2612" s="1716"/>
      <c r="K2612" t="s">
        <v>4300</v>
      </c>
    </row>
    <row r="2613" spans="1:11" customFormat="1" x14ac:dyDescent="0.25">
      <c r="A2613" s="3472"/>
      <c r="B2613" s="845" t="s">
        <v>4301</v>
      </c>
      <c r="C2613" s="1184">
        <f>C2611/C123</f>
        <v>5.9701492537313433E-3</v>
      </c>
      <c r="D2613" s="1185">
        <f t="shared" ref="D2613:G2613" si="2945">D2611/D123</f>
        <v>6.8259385665529011E-3</v>
      </c>
      <c r="E2613" s="1186">
        <f t="shared" si="2945"/>
        <v>4.6460176991150445E-2</v>
      </c>
      <c r="F2613" s="1187">
        <f t="shared" si="2945"/>
        <v>3.0487804878048782E-3</v>
      </c>
      <c r="G2613" s="1236">
        <f t="shared" si="2945"/>
        <v>0</v>
      </c>
      <c r="H2613" s="1194">
        <f t="shared" ref="H2613" si="2946">H2611/H123</f>
        <v>1.5102481121898598E-2</v>
      </c>
      <c r="I2613" s="1189">
        <f t="shared" si="2944"/>
        <v>1.2461009059847913E-2</v>
      </c>
      <c r="J2613" s="1716"/>
      <c r="K2613" t="s">
        <v>4302</v>
      </c>
    </row>
    <row r="2614" spans="1:11" customFormat="1" x14ac:dyDescent="0.25">
      <c r="A2614" s="3472"/>
      <c r="B2614" s="1203" t="s">
        <v>4307</v>
      </c>
      <c r="C2614" s="1206">
        <f>C2597/C2608</f>
        <v>0.24713958810068651</v>
      </c>
      <c r="D2614" s="1206">
        <f t="shared" ref="D2614:F2614" si="2947">D2597/D2608</f>
        <v>0.22857142857142856</v>
      </c>
      <c r="E2614" s="1206">
        <f t="shared" si="2947"/>
        <v>5.8857197367165888E-2</v>
      </c>
      <c r="F2614" s="1206">
        <f t="shared" si="2947"/>
        <v>0.2</v>
      </c>
      <c r="G2614" s="1238"/>
      <c r="H2614" s="1206">
        <f>H2597/H2608</f>
        <v>6.4222304420196039E-2</v>
      </c>
      <c r="I2614" s="1206">
        <f>AVERAGE(C2614:G2614)</f>
        <v>0.18364205350982027</v>
      </c>
      <c r="J2614" s="1718"/>
      <c r="K2614" s="27" t="s">
        <v>4308</v>
      </c>
    </row>
    <row r="2615" spans="1:11" customFormat="1" x14ac:dyDescent="0.25">
      <c r="A2615" s="3472"/>
      <c r="B2615" s="845" t="s">
        <v>4223</v>
      </c>
      <c r="C2615" s="1207">
        <f>C2614/C132</f>
        <v>1.1332468198950061</v>
      </c>
      <c r="D2615" s="1208">
        <f t="shared" ref="D2615:H2615" si="2948">D2614/D132</f>
        <v>1.0142470162593136</v>
      </c>
      <c r="E2615" s="1209">
        <f t="shared" si="2948"/>
        <v>0.34026918703665943</v>
      </c>
      <c r="F2615" s="1210">
        <f t="shared" si="2948"/>
        <v>0.91549864378981904</v>
      </c>
      <c r="G2615" s="1239">
        <f t="shared" si="2948"/>
        <v>0</v>
      </c>
      <c r="H2615" s="1177">
        <f t="shared" si="2948"/>
        <v>0.31210795508242883</v>
      </c>
      <c r="I2615" s="1198">
        <f>AVERAGE(C2615:G2615)</f>
        <v>0.6806523333961596</v>
      </c>
      <c r="J2615" s="1723"/>
      <c r="K2615" t="s">
        <v>4309</v>
      </c>
    </row>
    <row r="2616" spans="1:11" customFormat="1" x14ac:dyDescent="0.25">
      <c r="A2616" s="3472"/>
      <c r="B2616" s="845" t="s">
        <v>4224</v>
      </c>
      <c r="C2616" s="1207">
        <f>C2614/C135</f>
        <v>1.1807748229733628</v>
      </c>
      <c r="D2616" s="1208">
        <f t="shared" ref="D2616:G2616" si="2949">D2614/D135</f>
        <v>0.61714873755007538</v>
      </c>
      <c r="E2616" s="1209">
        <f t="shared" si="2949"/>
        <v>0.38381247209679153</v>
      </c>
      <c r="F2616" s="1210">
        <f t="shared" si="2949"/>
        <v>0.83508347447374798</v>
      </c>
      <c r="G2616" s="1239">
        <f t="shared" si="2949"/>
        <v>0</v>
      </c>
      <c r="H2616" s="1177">
        <f t="shared" ref="H2616" si="2950">H2614/H135</f>
        <v>0.3194446522478756</v>
      </c>
      <c r="I2616" s="1198">
        <f t="shared" ref="I2616:I2617" si="2951">AVERAGE(C2616:G2616)</f>
        <v>0.60336390141879559</v>
      </c>
      <c r="J2616" s="1723"/>
      <c r="K2616" t="s">
        <v>4310</v>
      </c>
    </row>
    <row r="2617" spans="1:11" customFormat="1" x14ac:dyDescent="0.25">
      <c r="A2617" s="3472"/>
      <c r="B2617" s="845" t="s">
        <v>4758</v>
      </c>
      <c r="C2617" s="1207">
        <f>C2614/C150</f>
        <v>0.88019762688767023</v>
      </c>
      <c r="D2617" s="1208">
        <f t="shared" ref="D2617:G2617" si="2952">D2614/D150</f>
        <v>0.69783233220161922</v>
      </c>
      <c r="E2617" s="1209">
        <f t="shared" si="2952"/>
        <v>0.11971499607161271</v>
      </c>
      <c r="F2617" s="1210">
        <f t="shared" si="2952"/>
        <v>0.5426321709786277</v>
      </c>
      <c r="G2617" s="1239">
        <f t="shared" si="2952"/>
        <v>0</v>
      </c>
      <c r="H2617" s="1177">
        <f t="shared" ref="H2617" si="2953">H2614/H150</f>
        <v>0.20380383872429714</v>
      </c>
      <c r="I2617" s="1198">
        <f t="shared" si="2951"/>
        <v>0.44807542522790589</v>
      </c>
      <c r="J2617" s="1723"/>
      <c r="K2617" t="s">
        <v>4766</v>
      </c>
    </row>
    <row r="2618" spans="1:11" customFormat="1" x14ac:dyDescent="0.25">
      <c r="A2618" s="3472"/>
      <c r="B2618" s="1203" t="s">
        <v>4313</v>
      </c>
      <c r="C2618" s="1206">
        <f>C2600/C2608</f>
        <v>0.10526315789473684</v>
      </c>
      <c r="D2618" s="1206">
        <f t="shared" ref="D2618:F2618" si="2954">D2600/D2608</f>
        <v>0.1</v>
      </c>
      <c r="E2618" s="1206">
        <f t="shared" si="2954"/>
        <v>8.9192025183630636E-3</v>
      </c>
      <c r="F2618" s="1206">
        <f t="shared" si="2954"/>
        <v>7.0967741935483872E-2</v>
      </c>
      <c r="G2618" s="1238"/>
      <c r="H2618" s="1206">
        <f>H2600/H2608</f>
        <v>1.1605326428703532E-2</v>
      </c>
      <c r="I2618" s="1206">
        <f>AVERAGE(C2618:G2618)</f>
        <v>7.1287525587145947E-2</v>
      </c>
      <c r="J2618" s="1718"/>
      <c r="K2618" s="27" t="s">
        <v>4314</v>
      </c>
    </row>
    <row r="2619" spans="1:11" s="1" customFormat="1" x14ac:dyDescent="0.25">
      <c r="A2619" s="3472"/>
      <c r="B2619" s="845" t="s">
        <v>4223</v>
      </c>
      <c r="C2619" s="1207">
        <f>C2618/C158</f>
        <v>6.8973290577776067</v>
      </c>
      <c r="D2619" s="1208">
        <f t="shared" ref="D2619:H2619" si="2955">D2618/D158</f>
        <v>1.7417552742616034</v>
      </c>
      <c r="E2619" s="1209">
        <f t="shared" si="2955"/>
        <v>0.27765298077273537</v>
      </c>
      <c r="F2619" s="1210">
        <f t="shared" si="2955"/>
        <v>1.9769351742926133</v>
      </c>
      <c r="G2619" s="1239">
        <f t="shared" si="2955"/>
        <v>0</v>
      </c>
      <c r="H2619" s="1177">
        <f t="shared" si="2955"/>
        <v>0.29392285507163446</v>
      </c>
      <c r="I2619" s="1198">
        <f t="shared" ref="I2619:I2621" si="2956">AVERAGE(C2619:G2619)</f>
        <v>2.178734497420912</v>
      </c>
      <c r="J2619" s="1723"/>
      <c r="K2619" t="s">
        <v>4315</v>
      </c>
    </row>
    <row r="2620" spans="1:11" s="1" customFormat="1" x14ac:dyDescent="0.25">
      <c r="A2620" s="3472"/>
      <c r="B2620" s="845" t="s">
        <v>4224</v>
      </c>
      <c r="C2620" s="1207">
        <f>C2618/C175</f>
        <v>3.1980496199627133</v>
      </c>
      <c r="D2620" s="1208">
        <f t="shared" ref="D2620:G2620" si="2957">D2618/D175</f>
        <v>0.78087797619047616</v>
      </c>
      <c r="E2620" s="1209">
        <f t="shared" si="2957"/>
        <v>0.18646916287455545</v>
      </c>
      <c r="F2620" s="1210">
        <f t="shared" si="2957"/>
        <v>0.99933930851133834</v>
      </c>
      <c r="G2620" s="1239">
        <f t="shared" si="2957"/>
        <v>0</v>
      </c>
      <c r="H2620" s="1177">
        <f t="shared" ref="H2620" si="2958">H2618/H175</f>
        <v>0.24512281152952306</v>
      </c>
      <c r="I2620" s="1198">
        <f t="shared" si="2956"/>
        <v>1.0329472135078166</v>
      </c>
      <c r="J2620" s="1723"/>
      <c r="K2620" t="s">
        <v>4316</v>
      </c>
    </row>
    <row r="2621" spans="1:11" s="1" customFormat="1" x14ac:dyDescent="0.25">
      <c r="A2621" s="3472"/>
      <c r="B2621" s="845" t="s">
        <v>4758</v>
      </c>
      <c r="C2621" s="1207">
        <f>C2618/C176</f>
        <v>-7.0424287669528427</v>
      </c>
      <c r="D2621" s="1208">
        <f t="shared" ref="D2621:G2621" si="2959">D2618/D176</f>
        <v>1.04375</v>
      </c>
      <c r="E2621" s="1209">
        <f t="shared" si="2959"/>
        <v>3.2578277774307288E-2</v>
      </c>
      <c r="F2621" s="1210">
        <f t="shared" si="2959"/>
        <v>0.48837145092264511</v>
      </c>
      <c r="G2621" s="1239">
        <f t="shared" si="2959"/>
        <v>0</v>
      </c>
      <c r="H2621" s="1177">
        <f t="shared" ref="H2621" si="2960">H2618/H176</f>
        <v>0.24301055847394415</v>
      </c>
      <c r="I2621" s="1198">
        <f t="shared" si="2956"/>
        <v>-1.0955458076511779</v>
      </c>
      <c r="J2621" s="1723"/>
      <c r="K2621" t="s">
        <v>4765</v>
      </c>
    </row>
    <row r="2622" spans="1:11" customFormat="1" x14ac:dyDescent="0.25">
      <c r="A2622" s="3472"/>
      <c r="B2622" s="1203" t="s">
        <v>4318</v>
      </c>
      <c r="C2622" s="1206">
        <f>C2600/C2597</f>
        <v>0.42592592592592593</v>
      </c>
      <c r="D2622" s="1206">
        <f t="shared" ref="D2622:F2622" si="2961">D2600/D2597</f>
        <v>0.4375</v>
      </c>
      <c r="E2622" s="1206">
        <f t="shared" si="2961"/>
        <v>0.15153970826580226</v>
      </c>
      <c r="F2622" s="1206">
        <f t="shared" si="2961"/>
        <v>0.35483870967741937</v>
      </c>
      <c r="G2622" s="1238"/>
      <c r="H2622" s="1206">
        <f>H2600/H2597</f>
        <v>0.18070554355651547</v>
      </c>
      <c r="I2622" s="1206">
        <f>AVERAGE(C2622:G2622)</f>
        <v>0.34245108596728691</v>
      </c>
      <c r="J2622" s="1718"/>
      <c r="K2622" s="27" t="s">
        <v>4319</v>
      </c>
    </row>
    <row r="2623" spans="1:11" customFormat="1" x14ac:dyDescent="0.25">
      <c r="A2623" s="3472"/>
      <c r="B2623" s="1181" t="s">
        <v>4223</v>
      </c>
      <c r="C2623" s="1207">
        <f>C2622/C210</f>
        <v>6.0863431837528879</v>
      </c>
      <c r="D2623" s="1208">
        <f t="shared" ref="D2623:H2623" si="2962">D2622/D210</f>
        <v>1.7172890295358652</v>
      </c>
      <c r="E2623" s="1209">
        <f t="shared" si="2962"/>
        <v>0.81598038068260947</v>
      </c>
      <c r="F2623" s="1210">
        <f t="shared" si="2962"/>
        <v>2.1594080861866138</v>
      </c>
      <c r="G2623" s="1239">
        <f t="shared" si="2962"/>
        <v>0</v>
      </c>
      <c r="H2623" s="1177">
        <f t="shared" si="2962"/>
        <v>0.94173458345208916</v>
      </c>
      <c r="I2623" s="1198">
        <f t="shared" ref="I2623:I2625" si="2963">AVERAGE(C2623:G2623)</f>
        <v>2.1558041360315956</v>
      </c>
      <c r="J2623" s="1723"/>
      <c r="K2623" t="s">
        <v>4320</v>
      </c>
    </row>
    <row r="2624" spans="1:11" customFormat="1" x14ac:dyDescent="0.25">
      <c r="A2624" s="3472"/>
      <c r="B2624" s="1181" t="s">
        <v>4224</v>
      </c>
      <c r="C2624" s="1207">
        <f>C2622/C227</f>
        <v>2.7084331048908705</v>
      </c>
      <c r="D2624" s="1208">
        <f t="shared" ref="D2624:G2624" si="2964">D2622/D227</f>
        <v>1.2652994791666667</v>
      </c>
      <c r="E2624" s="1209">
        <f t="shared" si="2964"/>
        <v>0.48583403727310576</v>
      </c>
      <c r="F2624" s="1210">
        <f t="shared" si="2964"/>
        <v>1.1966939103196852</v>
      </c>
      <c r="G2624" s="1239">
        <f t="shared" si="2964"/>
        <v>0</v>
      </c>
      <c r="H2624" s="1177">
        <f t="shared" ref="H2624" si="2965">H2622/H227</f>
        <v>0.76734047605629674</v>
      </c>
      <c r="I2624" s="1198">
        <f t="shared" si="2963"/>
        <v>1.1312521063300658</v>
      </c>
      <c r="J2624" s="1723"/>
      <c r="K2624" t="s">
        <v>4321</v>
      </c>
    </row>
    <row r="2625" spans="1:11" customFormat="1" x14ac:dyDescent="0.25">
      <c r="A2625" s="3472"/>
      <c r="B2625" s="845" t="s">
        <v>4758</v>
      </c>
      <c r="C2625" s="1207">
        <f>C2622/C228</f>
        <v>-8.0009631380789781</v>
      </c>
      <c r="D2625" s="1208">
        <f t="shared" ref="D2625:G2625" si="2966">D2622/D228</f>
        <v>1.4957031249999999</v>
      </c>
      <c r="E2625" s="1209">
        <f t="shared" si="2966"/>
        <v>0.2721319704577293</v>
      </c>
      <c r="F2625" s="1210">
        <f t="shared" si="2966"/>
        <v>0.90000460172104368</v>
      </c>
      <c r="G2625" s="1239">
        <f t="shared" si="2966"/>
        <v>0</v>
      </c>
      <c r="H2625" s="1177">
        <f t="shared" ref="H2625" si="2967">H2622/H228</f>
        <v>1.19237478545576</v>
      </c>
      <c r="I2625" s="1198">
        <f t="shared" si="2963"/>
        <v>-1.066624688180041</v>
      </c>
      <c r="J2625" s="1723"/>
      <c r="K2625" t="s">
        <v>4764</v>
      </c>
    </row>
    <row r="2626" spans="1:11" customFormat="1" x14ac:dyDescent="0.25">
      <c r="A2626" s="3472"/>
      <c r="B2626" s="1203" t="s">
        <v>4323</v>
      </c>
      <c r="C2626" s="1206">
        <f>C2603/C2597</f>
        <v>-0.16666666666666666</v>
      </c>
      <c r="D2626" s="1206">
        <f t="shared" ref="D2626:F2626" si="2968">D2603/D2597</f>
        <v>-0.1875</v>
      </c>
      <c r="E2626" s="1206">
        <f t="shared" si="2968"/>
        <v>-4.1329011345218804E-2</v>
      </c>
      <c r="F2626" s="1206">
        <f t="shared" si="2968"/>
        <v>-6.4516129032258063E-2</v>
      </c>
      <c r="G2626" s="1238"/>
      <c r="H2626" s="1206">
        <f>H2603/H2597</f>
        <v>-5.3275737940964719E-2</v>
      </c>
      <c r="I2626" s="1206">
        <f>AVERAGE(C2626:G2626)</f>
        <v>-0.11500295176103588</v>
      </c>
      <c r="J2626" s="1718"/>
      <c r="K2626" s="27" t="s">
        <v>4324</v>
      </c>
    </row>
    <row r="2627" spans="1:11" customFormat="1" x14ac:dyDescent="0.25">
      <c r="A2627" s="3472"/>
      <c r="B2627" s="1181" t="s">
        <v>4223</v>
      </c>
      <c r="C2627" s="1207">
        <f>C2626/C236</f>
        <v>2.4708554125662379</v>
      </c>
      <c r="D2627" s="1208">
        <f t="shared" ref="D2627:H2627" si="2969">D2626/D236</f>
        <v>2.2795020909566124</v>
      </c>
      <c r="E2627" s="1209">
        <f t="shared" si="2969"/>
        <v>0.70516690393004389</v>
      </c>
      <c r="F2627" s="1210">
        <f t="shared" si="2969"/>
        <v>2.1807552101244929</v>
      </c>
      <c r="G2627" s="1239">
        <f t="shared" si="2969"/>
        <v>0</v>
      </c>
      <c r="H2627" s="1177">
        <f t="shared" si="2969"/>
        <v>0.78862351029592159</v>
      </c>
      <c r="I2627" s="1198">
        <f t="shared" ref="I2627:I2629" si="2970">AVERAGE(C2627:G2627)</f>
        <v>1.5272559235154772</v>
      </c>
      <c r="J2627" s="1723"/>
      <c r="K2627" t="s">
        <v>4325</v>
      </c>
    </row>
    <row r="2628" spans="1:11" customFormat="1" x14ac:dyDescent="0.25">
      <c r="A2628" s="3472"/>
      <c r="B2628" s="1181" t="s">
        <v>4224</v>
      </c>
      <c r="C2628" s="1207">
        <f>C2626/C253</f>
        <v>2.4337315130830488</v>
      </c>
      <c r="D2628" s="1208">
        <f t="shared" ref="D2628:G2628" si="2971">D2626/D253</f>
        <v>1.6377808988764044</v>
      </c>
      <c r="E2628" s="1209">
        <f t="shared" si="2971"/>
        <v>0.50650693027086069</v>
      </c>
      <c r="F2628" s="1210">
        <f t="shared" si="2971"/>
        <v>0.79595570534424653</v>
      </c>
      <c r="G2628" s="1239">
        <f t="shared" si="2971"/>
        <v>0</v>
      </c>
      <c r="H2628" s="1177">
        <f t="shared" ref="H2628" si="2972">H2626/H253</f>
        <v>0.69910734620824688</v>
      </c>
      <c r="I2628" s="1198">
        <f t="shared" si="2970"/>
        <v>1.0747950095149121</v>
      </c>
      <c r="J2628" s="1723"/>
      <c r="K2628" t="s">
        <v>4326</v>
      </c>
    </row>
    <row r="2629" spans="1:11" customFormat="1" x14ac:dyDescent="0.25">
      <c r="A2629" s="3472"/>
      <c r="B2629" s="845" t="s">
        <v>4758</v>
      </c>
      <c r="C2629" s="1207">
        <f>C2626/C254</f>
        <v>2.8237384506041221</v>
      </c>
      <c r="D2629" s="1208">
        <f t="shared" ref="D2629:G2629" si="2973">D2626/D254</f>
        <v>4.4592391304347831</v>
      </c>
      <c r="E2629" s="1209">
        <f t="shared" si="2973"/>
        <v>0.5471501890869801</v>
      </c>
      <c r="F2629" s="1210">
        <f t="shared" si="2973"/>
        <v>1.0062252405206566</v>
      </c>
      <c r="G2629" s="1239">
        <f t="shared" si="2973"/>
        <v>0</v>
      </c>
      <c r="H2629" s="1177">
        <f t="shared" ref="H2629" si="2974">H2626/H254</f>
        <v>0.87436786875231798</v>
      </c>
      <c r="I2629" s="1198">
        <f t="shared" si="2970"/>
        <v>1.7672706021293085</v>
      </c>
      <c r="J2629" s="1723"/>
      <c r="K2629" t="s">
        <v>4763</v>
      </c>
    </row>
    <row r="2630" spans="1:11" customFormat="1" x14ac:dyDescent="0.25">
      <c r="A2630" s="3472"/>
      <c r="B2630" s="1203" t="s">
        <v>4328</v>
      </c>
      <c r="C2630" s="1212">
        <f>C2608/C2611</f>
        <v>109.25</v>
      </c>
      <c r="D2630" s="1212">
        <f t="shared" ref="D2630:F2630" si="2975">D2608/D2611</f>
        <v>35</v>
      </c>
      <c r="E2630" s="1212">
        <f t="shared" si="2975"/>
        <v>998.38095238095241</v>
      </c>
      <c r="F2630" s="1212">
        <f t="shared" si="2975"/>
        <v>155</v>
      </c>
      <c r="G2630" s="1240"/>
      <c r="H2630" s="1212">
        <f>H2608/H2611</f>
        <v>772.42857142857144</v>
      </c>
      <c r="I2630" s="1212">
        <f>AVERAGE(C2630:G2630)</f>
        <v>324.40773809523807</v>
      </c>
      <c r="J2630" s="1724"/>
      <c r="K2630" s="27" t="s">
        <v>4329</v>
      </c>
    </row>
    <row r="2631" spans="1:11" customFormat="1" x14ac:dyDescent="0.25">
      <c r="A2631" s="3472"/>
      <c r="B2631" s="1181" t="s">
        <v>4223</v>
      </c>
      <c r="C2631" s="1207">
        <f>C2630/C262</f>
        <v>0.50366085199022292</v>
      </c>
      <c r="D2631" s="1208">
        <f t="shared" ref="D2631:H2631" si="2976">D2630/D262</f>
        <v>0.24181435866626616</v>
      </c>
      <c r="E2631" s="1209">
        <f t="shared" si="2976"/>
        <v>5.599329395841024</v>
      </c>
      <c r="F2631" s="1210">
        <f t="shared" si="2976"/>
        <v>2.0291592597186048</v>
      </c>
      <c r="G2631" s="1239">
        <f t="shared" si="2976"/>
        <v>0</v>
      </c>
      <c r="H2631" s="1177">
        <f t="shared" si="2976"/>
        <v>5.042687515951096</v>
      </c>
      <c r="I2631" s="1198">
        <f t="shared" ref="I2631:I2633" si="2977">AVERAGE(C2631:G2631)</f>
        <v>1.6747927732432237</v>
      </c>
      <c r="J2631" s="1723"/>
      <c r="K2631" t="s">
        <v>4330</v>
      </c>
    </row>
    <row r="2632" spans="1:11" customFormat="1" x14ac:dyDescent="0.25">
      <c r="A2632" s="3472"/>
      <c r="B2632" s="1181" t="s">
        <v>4224</v>
      </c>
      <c r="C2632" s="1207">
        <f>C2630/C279</f>
        <v>0.59679983693436611</v>
      </c>
      <c r="D2632" s="1208">
        <f t="shared" ref="D2632:G2632" si="2978">D2630/D279</f>
        <v>0.97713196760362075</v>
      </c>
      <c r="E2632" s="1209">
        <f t="shared" si="2978"/>
        <v>5.3828137469576012</v>
      </c>
      <c r="F2632" s="1210">
        <f t="shared" si="2978"/>
        <v>1.4730254389523092</v>
      </c>
      <c r="G2632" s="1239">
        <f t="shared" si="2978"/>
        <v>0</v>
      </c>
      <c r="H2632" s="1177">
        <f t="shared" ref="H2632" si="2979">H2630/H279</f>
        <v>5.4267546749196507</v>
      </c>
      <c r="I2632" s="1198">
        <f t="shared" si="2977"/>
        <v>1.6859541980895796</v>
      </c>
      <c r="J2632" s="1723"/>
      <c r="K2632" t="s">
        <v>4331</v>
      </c>
    </row>
    <row r="2633" spans="1:11" customFormat="1" x14ac:dyDescent="0.25">
      <c r="A2633" s="3472"/>
      <c r="B2633" s="845" t="s">
        <v>4758</v>
      </c>
      <c r="C2633" s="1207">
        <f>C2630/C280</f>
        <v>0.77208480565371029</v>
      </c>
      <c r="D2633" s="1208">
        <f t="shared" ref="D2633:G2633" si="2980">D2630/D280</f>
        <v>1.6976047904191616</v>
      </c>
      <c r="E2633" s="1209">
        <f t="shared" si="2980"/>
        <v>28.013164745989172</v>
      </c>
      <c r="F2633" s="1210">
        <f t="shared" si="2980"/>
        <v>5.1088308457711449</v>
      </c>
      <c r="G2633" s="1239">
        <f t="shared" si="2980"/>
        <v>0</v>
      </c>
      <c r="H2633" s="1177">
        <f t="shared" ref="H2633" si="2981">H2630/H280</f>
        <v>11.523150118360508</v>
      </c>
      <c r="I2633" s="1198">
        <f t="shared" si="2977"/>
        <v>7.1183370375666382</v>
      </c>
      <c r="J2633" s="1723"/>
      <c r="K2633" t="s">
        <v>4762</v>
      </c>
    </row>
    <row r="2634" spans="1:11" customFormat="1" x14ac:dyDescent="0.25">
      <c r="A2634" s="3472"/>
      <c r="B2634" s="1203" t="s">
        <v>4333</v>
      </c>
      <c r="C2634" s="1213">
        <f>C2597/C2611</f>
        <v>27</v>
      </c>
      <c r="D2634" s="1213">
        <f t="shared" ref="D2634:F2634" si="2982">D2597/D2611</f>
        <v>8</v>
      </c>
      <c r="E2634" s="1213">
        <f t="shared" si="2982"/>
        <v>58.761904761904759</v>
      </c>
      <c r="F2634" s="1213">
        <f t="shared" si="2982"/>
        <v>31</v>
      </c>
      <c r="G2634" s="1241"/>
      <c r="H2634" s="1213">
        <f>H2597/H2611</f>
        <v>49.607142857142854</v>
      </c>
      <c r="I2634" s="1213">
        <f>AVERAGE(C2634:G2634)</f>
        <v>31.19047619047619</v>
      </c>
      <c r="J2634" s="1725"/>
      <c r="K2634" s="27" t="s">
        <v>4334</v>
      </c>
    </row>
    <row r="2635" spans="1:11" customFormat="1" x14ac:dyDescent="0.25">
      <c r="A2635" s="3472"/>
      <c r="B2635" s="1181" t="s">
        <v>4223</v>
      </c>
      <c r="C2635" s="1207">
        <f>C2634/C288</f>
        <v>0.57077205882352944</v>
      </c>
      <c r="D2635" s="1208">
        <f t="shared" ref="D2635:H2635" si="2983">D2634/D288</f>
        <v>0.24525949176591991</v>
      </c>
      <c r="E2635" s="1209">
        <f t="shared" si="2983"/>
        <v>1.9052792614732945</v>
      </c>
      <c r="F2635" s="1210">
        <f t="shared" si="2983"/>
        <v>1.8576925503059358</v>
      </c>
      <c r="G2635" s="1239">
        <f t="shared" si="2983"/>
        <v>0</v>
      </c>
      <c r="H2635" s="1177">
        <f t="shared" si="2983"/>
        <v>1.5738628887231896</v>
      </c>
      <c r="I2635" s="1198">
        <f t="shared" ref="I2635:I2645" si="2984">AVERAGE(C2635:G2635)</f>
        <v>0.91580067247373598</v>
      </c>
      <c r="J2635" s="1723"/>
      <c r="K2635" t="s">
        <v>4335</v>
      </c>
    </row>
    <row r="2636" spans="1:11" customFormat="1" x14ac:dyDescent="0.25">
      <c r="A2636" s="3472"/>
      <c r="B2636" s="1181" t="s">
        <v>4224</v>
      </c>
      <c r="C2636" s="1207">
        <f>C2634/C305</f>
        <v>0.70468622180670792</v>
      </c>
      <c r="D2636" s="1208">
        <f t="shared" ref="D2636:G2636" si="2985">D2634/D305</f>
        <v>0.60303576022639571</v>
      </c>
      <c r="E2636" s="1209">
        <f t="shared" si="2985"/>
        <v>2.0659910510563901</v>
      </c>
      <c r="F2636" s="1210">
        <f t="shared" si="2985"/>
        <v>1.2300992015485119</v>
      </c>
      <c r="G2636" s="1239">
        <f t="shared" si="2985"/>
        <v>0</v>
      </c>
      <c r="H2636" s="1177">
        <f t="shared" ref="H2636" si="2986">H2634/H305</f>
        <v>1.733547759964241</v>
      </c>
      <c r="I2636" s="1198">
        <f t="shared" si="2984"/>
        <v>0.92076244692760112</v>
      </c>
      <c r="J2636" s="1723"/>
      <c r="K2636" t="s">
        <v>4336</v>
      </c>
    </row>
    <row r="2637" spans="1:11" customFormat="1" x14ac:dyDescent="0.25">
      <c r="A2637" s="3472"/>
      <c r="B2637" s="845" t="s">
        <v>4758</v>
      </c>
      <c r="C2637" s="1207">
        <f>C2634/C306</f>
        <v>0.67958721369242392</v>
      </c>
      <c r="D2637" s="1208">
        <f t="shared" ref="D2637:G2637" si="2987">D2634/D306</f>
        <v>1.1846435100548447</v>
      </c>
      <c r="E2637" s="1209">
        <f t="shared" si="2987"/>
        <v>3.3535959075195327</v>
      </c>
      <c r="F2637" s="1210">
        <f t="shared" si="2987"/>
        <v>2.7722159730033744</v>
      </c>
      <c r="G2637" s="1239">
        <f t="shared" si="2987"/>
        <v>0</v>
      </c>
      <c r="H2637" s="1177">
        <f t="shared" ref="H2637" si="2988">H2634/H306</f>
        <v>2.3484622283182106</v>
      </c>
      <c r="I2637" s="1198">
        <f t="shared" si="2984"/>
        <v>1.5980085208540351</v>
      </c>
      <c r="J2637" s="1723"/>
      <c r="K2637" t="s">
        <v>4761</v>
      </c>
    </row>
    <row r="2638" spans="1:11" s="325" customFormat="1" x14ac:dyDescent="0.25">
      <c r="A2638" s="3472"/>
      <c r="B2638" s="1203" t="s">
        <v>4338</v>
      </c>
      <c r="C2638" s="1206">
        <f>C2600/C2611</f>
        <v>11.5</v>
      </c>
      <c r="D2638" s="1206">
        <f t="shared" ref="D2638:F2638" si="2989">D2600/D2611</f>
        <v>3.5</v>
      </c>
      <c r="E2638" s="1206">
        <f t="shared" si="2989"/>
        <v>8.9047619047619051</v>
      </c>
      <c r="F2638" s="1206">
        <f t="shared" si="2989"/>
        <v>11</v>
      </c>
      <c r="G2638" s="1238"/>
      <c r="H2638" s="1206">
        <f>H2600/H2611</f>
        <v>8.9642857142857135</v>
      </c>
      <c r="I2638" s="1206">
        <f t="shared" si="2984"/>
        <v>8.7261904761904763</v>
      </c>
      <c r="J2638" s="1718"/>
      <c r="K2638" s="1220" t="s">
        <v>4339</v>
      </c>
    </row>
    <row r="2639" spans="1:11" s="325" customFormat="1" x14ac:dyDescent="0.25">
      <c r="A2639" s="3472"/>
      <c r="B2639" s="1182" t="s">
        <v>4223</v>
      </c>
      <c r="C2639" s="1207">
        <f>C2638/C314</f>
        <v>3.473914629697191</v>
      </c>
      <c r="D2639" s="1208">
        <f t="shared" ref="D2639:H2639" si="2990">D2638/D314</f>
        <v>0.42118143459915613</v>
      </c>
      <c r="E2639" s="1209">
        <f t="shared" si="2990"/>
        <v>1.5546704970836598</v>
      </c>
      <c r="F2639" s="1210">
        <f t="shared" si="2990"/>
        <v>4.0115163147792705</v>
      </c>
      <c r="G2639" s="1239">
        <f t="shared" si="2990"/>
        <v>0</v>
      </c>
      <c r="H2639" s="1199">
        <f t="shared" si="2990"/>
        <v>1.4821611119224345</v>
      </c>
      <c r="I2639" s="1198">
        <f t="shared" si="2984"/>
        <v>1.8922565752318554</v>
      </c>
      <c r="J2639" s="1723"/>
      <c r="K2639" s="325" t="s">
        <v>4340</v>
      </c>
    </row>
    <row r="2640" spans="1:11" x14ac:dyDescent="0.25">
      <c r="A2640" s="3472"/>
      <c r="B2640" s="1182" t="s">
        <v>4224</v>
      </c>
      <c r="C2640" s="1207">
        <f>C2638/C331</f>
        <v>1.9085954917017587</v>
      </c>
      <c r="D2640" s="1208">
        <f t="shared" ref="D2640:G2640" si="2991">D2638/D331</f>
        <v>0.76302083333333337</v>
      </c>
      <c r="E2640" s="1209">
        <f t="shared" si="2991"/>
        <v>1.0037287733048332</v>
      </c>
      <c r="F2640" s="1210">
        <f t="shared" si="2991"/>
        <v>1.4720522235822113</v>
      </c>
      <c r="G2640" s="1239">
        <f t="shared" si="2991"/>
        <v>0</v>
      </c>
      <c r="H2640" s="1200">
        <f t="shared" ref="H2640" si="2992">H2638/H331</f>
        <v>1.3302213633972877</v>
      </c>
      <c r="I2640" s="1198">
        <f t="shared" si="2984"/>
        <v>1.0294794643844274</v>
      </c>
      <c r="J2640" s="1723"/>
      <c r="K2640" s="325" t="s">
        <v>4341</v>
      </c>
    </row>
    <row r="2641" spans="1:11" x14ac:dyDescent="0.25">
      <c r="A2641" s="3472"/>
      <c r="B2641" s="845" t="s">
        <v>4758</v>
      </c>
      <c r="C2641" s="1207">
        <f>C2638/C332</f>
        <v>-5.4373522458628836</v>
      </c>
      <c r="D2641" s="1208">
        <f t="shared" ref="D2641:G2641" si="2993">D2638/D332</f>
        <v>1.7718750000000001</v>
      </c>
      <c r="E2641" s="1209">
        <f t="shared" si="2993"/>
        <v>0.91262066243226758</v>
      </c>
      <c r="F2641" s="1210">
        <f t="shared" si="2993"/>
        <v>2.495007132667618</v>
      </c>
      <c r="G2641" s="1239">
        <f t="shared" si="2993"/>
        <v>0</v>
      </c>
      <c r="H2641" s="1199">
        <f t="shared" ref="H2641" si="2994">H2638/H332</f>
        <v>2.8002471456418823</v>
      </c>
      <c r="I2641" s="1198">
        <f t="shared" si="2984"/>
        <v>-5.1569890152599565E-2</v>
      </c>
      <c r="J2641" s="1723"/>
      <c r="K2641" s="325" t="s">
        <v>4760</v>
      </c>
    </row>
    <row r="2642" spans="1:11" x14ac:dyDescent="0.25">
      <c r="A2642" s="3472"/>
      <c r="B2642" s="1203" t="s">
        <v>4343</v>
      </c>
      <c r="C2642" s="1206">
        <f>C2603/C2608</f>
        <v>-4.1189931350114416E-2</v>
      </c>
      <c r="D2642" s="1206">
        <f t="shared" ref="D2642:F2642" si="2995">D2603/D2608</f>
        <v>-4.2857142857142858E-2</v>
      </c>
      <c r="E2642" s="1206">
        <f t="shared" si="2995"/>
        <v>-2.4325097777353811E-3</v>
      </c>
      <c r="F2642" s="1206">
        <f t="shared" si="2995"/>
        <v>-1.2903225806451613E-2</v>
      </c>
      <c r="G2642" s="1238"/>
      <c r="H2642" s="1206">
        <f t="shared" ref="H2642" si="2996">H2603/H2608</f>
        <v>-3.4214906602552247E-3</v>
      </c>
      <c r="I2642" s="1206">
        <f t="shared" si="2984"/>
        <v>-2.4845702447861065E-2</v>
      </c>
      <c r="J2642" s="1718"/>
      <c r="K2642" s="1220" t="s">
        <v>4344</v>
      </c>
    </row>
    <row r="2643" spans="1:11" x14ac:dyDescent="0.25">
      <c r="A2643" s="3472"/>
      <c r="B2643" s="1182" t="s">
        <v>4223</v>
      </c>
      <c r="C2643" s="1207">
        <f>C2642/C340</f>
        <v>2.800089038711052</v>
      </c>
      <c r="D2643" s="1208">
        <f t="shared" ref="D2643:F2643" si="2997">D2642/D340</f>
        <v>2.3119781943096109</v>
      </c>
      <c r="E2643" s="1209">
        <f t="shared" si="2997"/>
        <v>0.23994656912543416</v>
      </c>
      <c r="F2643" s="1210">
        <f t="shared" si="2997"/>
        <v>1.9964784373065549</v>
      </c>
      <c r="G2643" s="1239">
        <f>G2642/G340</f>
        <v>0</v>
      </c>
      <c r="H2643" s="1199">
        <f>H2642/H340</f>
        <v>0.24613567112838691</v>
      </c>
      <c r="I2643" s="1198">
        <f t="shared" si="2984"/>
        <v>1.4696984478905306</v>
      </c>
      <c r="J2643" s="1723"/>
      <c r="K2643" s="325" t="s">
        <v>4345</v>
      </c>
    </row>
    <row r="2644" spans="1:11" x14ac:dyDescent="0.25">
      <c r="A2644" s="3472"/>
      <c r="B2644" s="1182" t="s">
        <v>4224</v>
      </c>
      <c r="C2644" s="1207">
        <f>C2642/C357</f>
        <v>2.8736888965253318</v>
      </c>
      <c r="D2644" s="1208">
        <f t="shared" ref="D2644:G2644" si="2998">D2642/D357</f>
        <v>1.0107544141252007</v>
      </c>
      <c r="E2644" s="1209">
        <f t="shared" si="2998"/>
        <v>0.19440367704141628</v>
      </c>
      <c r="F2644" s="1210">
        <f t="shared" si="2998"/>
        <v>0.66468945594607609</v>
      </c>
      <c r="G2644" s="1239">
        <f t="shared" si="2998"/>
        <v>0</v>
      </c>
      <c r="H2644" s="1199">
        <f t="shared" ref="H2644" si="2999">H2642/H357</f>
        <v>0.22332610309342865</v>
      </c>
      <c r="I2644" s="1198">
        <f t="shared" si="2984"/>
        <v>0.9487072887276049</v>
      </c>
      <c r="J2644" s="1723"/>
      <c r="K2644" s="325" t="s">
        <v>4346</v>
      </c>
    </row>
    <row r="2645" spans="1:11" ht="15.75" thickBot="1" x14ac:dyDescent="0.3">
      <c r="A2645" s="3473"/>
      <c r="B2645" s="845" t="s">
        <v>4758</v>
      </c>
      <c r="C2645" s="1215">
        <f>C2642/C358</f>
        <v>2.4854478831732152</v>
      </c>
      <c r="D2645" s="1216">
        <f t="shared" ref="D2645:G2645" si="3000">D2642/D358</f>
        <v>3.1118012422360248</v>
      </c>
      <c r="E2645" s="1217">
        <f t="shared" si="3000"/>
        <v>6.5502082737129957E-2</v>
      </c>
      <c r="F2645" s="1218">
        <f t="shared" si="3000"/>
        <v>0.54601018675721558</v>
      </c>
      <c r="G2645" s="1242">
        <f t="shared" si="3000"/>
        <v>0</v>
      </c>
      <c r="H2645" s="1201">
        <f t="shared" ref="H2645" si="3001">H2642/H358</f>
        <v>0.17819952810890483</v>
      </c>
      <c r="I2645" s="1202">
        <f t="shared" si="2984"/>
        <v>1.2417522789807172</v>
      </c>
      <c r="J2645" s="1723"/>
      <c r="K2645" s="325" t="s">
        <v>4759</v>
      </c>
    </row>
    <row r="2646" spans="1:11" customFormat="1" x14ac:dyDescent="0.25">
      <c r="A2646" s="3471" t="s">
        <v>18</v>
      </c>
      <c r="B2646" s="844" t="s">
        <v>935</v>
      </c>
      <c r="C2646" s="826">
        <f>'BNP avec amende'!B9</f>
        <v>55</v>
      </c>
      <c r="D2646" s="826">
        <f>BPCE!B9</f>
        <v>4</v>
      </c>
      <c r="E2646" s="1245">
        <f>SG!B9</f>
        <v>11</v>
      </c>
      <c r="F2646" s="1239"/>
      <c r="G2646" s="1235"/>
      <c r="H2646" s="826">
        <f>SUM(C2646:G2646)</f>
        <v>70</v>
      </c>
      <c r="I2646" s="1222">
        <f>AVERAGE(C2646:G2646)</f>
        <v>23.333333333333332</v>
      </c>
      <c r="J2646" s="1715"/>
      <c r="K2646" s="27" t="s">
        <v>4264</v>
      </c>
    </row>
    <row r="2647" spans="1:11" customFormat="1" x14ac:dyDescent="0.25">
      <c r="A2647" s="3472"/>
      <c r="B2647" s="845" t="s">
        <v>4265</v>
      </c>
      <c r="C2647" s="1184">
        <f>C2646/C2</f>
        <v>1.4042075163398693E-3</v>
      </c>
      <c r="D2647" s="1185">
        <f t="shared" ref="D2647:H2647" si="3002">D2646/D2</f>
        <v>1.7199122844734917E-4</v>
      </c>
      <c r="E2647" s="1186">
        <f t="shared" si="3002"/>
        <v>4.66833595043076E-4</v>
      </c>
      <c r="F2647" s="1239">
        <f t="shared" si="3002"/>
        <v>0</v>
      </c>
      <c r="G2647" s="1236">
        <f t="shared" si="3002"/>
        <v>0</v>
      </c>
      <c r="H2647" s="1194">
        <f t="shared" si="3002"/>
        <v>5.9700474192337868E-4</v>
      </c>
      <c r="I2647" s="1189">
        <f t="shared" ref="I2647:I2648" si="3003">AVERAGE(C2647:G2647)</f>
        <v>4.0860646796605886E-4</v>
      </c>
      <c r="J2647" s="1716"/>
      <c r="K2647" t="s">
        <v>4266</v>
      </c>
    </row>
    <row r="2648" spans="1:11" customFormat="1" x14ac:dyDescent="0.25">
      <c r="A2648" s="3472"/>
      <c r="B2648" s="845" t="s">
        <v>4267</v>
      </c>
      <c r="C2648" s="1184">
        <f>C2646/C19</f>
        <v>2.1424954228506875E-3</v>
      </c>
      <c r="D2648" s="1185">
        <f t="shared" ref="D2648:H2648" si="3004">D2646/D19</f>
        <v>1.0290712631849757E-3</v>
      </c>
      <c r="E2648" s="1186">
        <f t="shared" si="3004"/>
        <v>8.5563161169881772E-4</v>
      </c>
      <c r="F2648" s="1239">
        <f t="shared" si="3004"/>
        <v>0</v>
      </c>
      <c r="G2648" s="1236">
        <f t="shared" si="3004"/>
        <v>0</v>
      </c>
      <c r="H2648" s="1194">
        <f t="shared" si="3004"/>
        <v>1.319410412033023E-3</v>
      </c>
      <c r="I2648" s="1189">
        <f t="shared" si="3003"/>
        <v>8.0543965954689607E-4</v>
      </c>
      <c r="J2648" s="1716"/>
      <c r="K2648" t="s">
        <v>4268</v>
      </c>
    </row>
    <row r="2649" spans="1:11" customFormat="1" x14ac:dyDescent="0.25">
      <c r="A2649" s="3472"/>
      <c r="B2649" s="1203" t="s">
        <v>4273</v>
      </c>
      <c r="C2649" s="1204">
        <f>'BNP avec amende'!C9</f>
        <v>3</v>
      </c>
      <c r="D2649" s="1266"/>
      <c r="E2649" s="1246">
        <f>SG!C9</f>
        <v>6</v>
      </c>
      <c r="F2649" s="1239">
        <f>CA!C981</f>
        <v>0</v>
      </c>
      <c r="G2649" s="1237"/>
      <c r="H2649" s="1204">
        <f>SUM(C2649:G2649)</f>
        <v>9</v>
      </c>
      <c r="I2649" s="1206">
        <f>AVERAGE(C2649:G2649)</f>
        <v>3</v>
      </c>
      <c r="J2649" s="1718"/>
      <c r="K2649" s="27" t="s">
        <v>4274</v>
      </c>
    </row>
    <row r="2650" spans="1:11" customFormat="1" x14ac:dyDescent="0.25">
      <c r="A2650" s="3472"/>
      <c r="B2650" s="845" t="s">
        <v>4275</v>
      </c>
      <c r="C2650" s="1184">
        <f>C2649/C28</f>
        <v>1.0944910616563297E-3</v>
      </c>
      <c r="D2650" s="1266">
        <f t="shared" ref="D2650:H2650" si="3005">D2649/D28</f>
        <v>0</v>
      </c>
      <c r="E2650" s="1186">
        <f t="shared" si="3005"/>
        <v>1.3711151736745886E-3</v>
      </c>
      <c r="F2650" s="1239">
        <f t="shared" si="3005"/>
        <v>0</v>
      </c>
      <c r="G2650" s="1236">
        <f t="shared" si="3005"/>
        <v>0</v>
      </c>
      <c r="H2650" s="1192">
        <f t="shared" si="3005"/>
        <v>4.0001777856793637E-4</v>
      </c>
      <c r="I2650" s="1193">
        <f t="shared" ref="I2650:I2651" si="3006">AVERAGE(C2650:G2650)</f>
        <v>4.9312124706618371E-4</v>
      </c>
      <c r="J2650" s="1717"/>
      <c r="K2650" t="s">
        <v>4276</v>
      </c>
    </row>
    <row r="2651" spans="1:11" customFormat="1" x14ac:dyDescent="0.25">
      <c r="A2651" s="3472"/>
      <c r="B2651" s="845" t="s">
        <v>4277</v>
      </c>
      <c r="C2651" s="1184">
        <f>C2649/C45</f>
        <v>7.4312608372553875E-4</v>
      </c>
      <c r="D2651" s="1266">
        <f t="shared" ref="D2651:H2651" si="3007">D2649/D45</f>
        <v>0</v>
      </c>
      <c r="E2651" s="1186">
        <f t="shared" si="3007"/>
        <v>1.4962593516209476E-3</v>
      </c>
      <c r="F2651" s="1239">
        <f t="shared" si="3007"/>
        <v>0</v>
      </c>
      <c r="G2651" s="1236">
        <f t="shared" si="3007"/>
        <v>0</v>
      </c>
      <c r="H2651" s="1192">
        <f t="shared" si="3007"/>
        <v>7.2034576596766446E-4</v>
      </c>
      <c r="I2651" s="1193">
        <f t="shared" si="3006"/>
        <v>4.4787708706929726E-4</v>
      </c>
      <c r="J2651" s="1717"/>
      <c r="K2651" t="s">
        <v>4278</v>
      </c>
    </row>
    <row r="2652" spans="1:11" customFormat="1" x14ac:dyDescent="0.25">
      <c r="A2652" s="3472"/>
      <c r="B2652" s="1203" t="s">
        <v>4283</v>
      </c>
      <c r="C2652" s="1204">
        <f>'BNP avec amende'!F9</f>
        <v>-4</v>
      </c>
      <c r="D2652" s="1266"/>
      <c r="E2652" s="1246">
        <f>SG!F9</f>
        <v>-2</v>
      </c>
      <c r="F2652" s="1239">
        <f>CA!F981</f>
        <v>0</v>
      </c>
      <c r="G2652" s="1237"/>
      <c r="H2652" s="1204">
        <f>SUM(C2652:G2652)</f>
        <v>-6</v>
      </c>
      <c r="I2652" s="1206">
        <f>AVERAGE(C2652:G2652)</f>
        <v>-2</v>
      </c>
      <c r="J2652" s="1719"/>
      <c r="K2652" s="1178" t="s">
        <v>4284</v>
      </c>
    </row>
    <row r="2653" spans="1:11" customFormat="1" x14ac:dyDescent="0.25">
      <c r="A2653" s="3472"/>
      <c r="B2653" s="845" t="s">
        <v>4285</v>
      </c>
      <c r="C2653" s="1184">
        <f>C2652/C54</f>
        <v>1.514004542013626E-3</v>
      </c>
      <c r="D2653" s="1266">
        <f t="shared" ref="D2653:H2653" si="3008">D2652/D54</f>
        <v>0</v>
      </c>
      <c r="E2653" s="1186">
        <f t="shared" si="3008"/>
        <v>1.448225923244026E-3</v>
      </c>
      <c r="F2653" s="1239">
        <f t="shared" si="3008"/>
        <v>0</v>
      </c>
      <c r="G2653" s="1236">
        <f t="shared" si="3008"/>
        <v>0</v>
      </c>
      <c r="H2653" s="1194">
        <f t="shared" si="3008"/>
        <v>7.5748011614695115E-4</v>
      </c>
      <c r="I2653" s="1193">
        <f t="shared" ref="I2653:I2656" si="3009">AVERAGE(C2653:G2653)</f>
        <v>5.924460930515304E-4</v>
      </c>
      <c r="J2653" s="1717"/>
      <c r="K2653" t="s">
        <v>4286</v>
      </c>
    </row>
    <row r="2654" spans="1:11" customFormat="1" x14ac:dyDescent="0.25">
      <c r="A2654" s="3472"/>
      <c r="B2654" s="845" t="s">
        <v>4287</v>
      </c>
      <c r="C2654" s="1184">
        <f>C2652/C71</f>
        <v>2.2753128555176336E-3</v>
      </c>
      <c r="D2654" s="1266">
        <f t="shared" ref="D2654:H2654" si="3010">D2652/D71</f>
        <v>0</v>
      </c>
      <c r="E2654" s="1186">
        <f t="shared" si="3010"/>
        <v>1.9065776930409914E-3</v>
      </c>
      <c r="F2654" s="1239">
        <f t="shared" si="3010"/>
        <v>0</v>
      </c>
      <c r="G2654" s="1236">
        <f t="shared" si="3010"/>
        <v>0</v>
      </c>
      <c r="H2654" s="1194">
        <f t="shared" si="3010"/>
        <v>1.4840465001236705E-3</v>
      </c>
      <c r="I2654" s="1193">
        <f t="shared" si="3009"/>
        <v>8.3637810971172487E-4</v>
      </c>
      <c r="J2654" s="1717"/>
      <c r="K2654" t="s">
        <v>4288</v>
      </c>
    </row>
    <row r="2655" spans="1:11" customFormat="1" x14ac:dyDescent="0.25">
      <c r="A2655" s="3472"/>
      <c r="B2655" s="845" t="s">
        <v>4289</v>
      </c>
      <c r="C2655" s="1195">
        <v>0.2</v>
      </c>
      <c r="D2655" s="1266">
        <v>0.2</v>
      </c>
      <c r="E2655" s="1197">
        <v>0.2</v>
      </c>
      <c r="F2655" s="1239">
        <v>0.2</v>
      </c>
      <c r="G2655" s="1236">
        <v>0.2</v>
      </c>
      <c r="H2655" s="1190">
        <v>1.2</v>
      </c>
      <c r="I2655" s="1191">
        <f t="shared" si="3009"/>
        <v>0.2</v>
      </c>
      <c r="J2655" s="1720"/>
      <c r="K2655" t="s">
        <v>4290</v>
      </c>
    </row>
    <row r="2656" spans="1:11" customFormat="1" x14ac:dyDescent="0.25">
      <c r="A2656" s="3472"/>
      <c r="B2656" s="845" t="s">
        <v>4291</v>
      </c>
      <c r="C2656" s="1184">
        <f>C2652/C2649</f>
        <v>-1.3333333333333333</v>
      </c>
      <c r="D2656" s="1266" t="e">
        <f t="shared" ref="D2656:H2656" si="3011">D2652/D2649</f>
        <v>#DIV/0!</v>
      </c>
      <c r="E2656" s="1186">
        <f t="shared" si="3011"/>
        <v>-0.33333333333333331</v>
      </c>
      <c r="F2656" s="1239" t="e">
        <f t="shared" si="3011"/>
        <v>#DIV/0!</v>
      </c>
      <c r="G2656" s="1236" t="e">
        <f t="shared" si="3011"/>
        <v>#DIV/0!</v>
      </c>
      <c r="H2656" s="1205">
        <f t="shared" si="3011"/>
        <v>-0.66666666666666663</v>
      </c>
      <c r="I2656" s="1191" t="e">
        <f t="shared" si="3009"/>
        <v>#DIV/0!</v>
      </c>
      <c r="J2656" s="1720"/>
      <c r="K2656" t="s">
        <v>4292</v>
      </c>
    </row>
    <row r="2657" spans="1:11" customFormat="1" x14ac:dyDescent="0.25">
      <c r="A2657" s="3472"/>
      <c r="B2657" s="1203" t="s">
        <v>10</v>
      </c>
      <c r="C2657" s="1204">
        <f>'BNP avec amende'!G9</f>
        <v>1258</v>
      </c>
      <c r="D2657" s="1204">
        <f>BPCE!G9</f>
        <v>66</v>
      </c>
      <c r="E2657" s="1246">
        <f>SG!G9</f>
        <v>80</v>
      </c>
      <c r="F2657" s="1239">
        <f>CA!G981</f>
        <v>0</v>
      </c>
      <c r="G2657" s="1237"/>
      <c r="H2657" s="1204">
        <f>SUM(C2657:G2657)</f>
        <v>1404</v>
      </c>
      <c r="I2657" s="1204">
        <f>AVERAGE(C2657:G2657)</f>
        <v>351</v>
      </c>
      <c r="J2657" s="1721"/>
      <c r="K2657" s="27" t="s">
        <v>4293</v>
      </c>
    </row>
    <row r="2658" spans="1:11" customFormat="1" x14ac:dyDescent="0.25">
      <c r="A2658" s="3472"/>
      <c r="B2658" s="845" t="s">
        <v>4294</v>
      </c>
      <c r="C2658" s="1184">
        <f>C2657/C80</f>
        <v>7.0043373440310018E-3</v>
      </c>
      <c r="D2658" s="1185">
        <f t="shared" ref="D2658:H2658" si="3012">D2657/D80</f>
        <v>6.3954108082442656E-4</v>
      </c>
      <c r="E2658" s="1186">
        <f t="shared" si="3012"/>
        <v>5.8726802912849427E-4</v>
      </c>
      <c r="F2658" s="1239">
        <f t="shared" si="3012"/>
        <v>0</v>
      </c>
      <c r="G2658" s="1236">
        <f t="shared" si="3012"/>
        <v>0</v>
      </c>
      <c r="H2658" s="1194">
        <f t="shared" si="3012"/>
        <v>2.4639273316930548E-3</v>
      </c>
      <c r="I2658" s="1189">
        <f t="shared" ref="I2658:I2659" si="3013">AVERAGE(C2658:G2658)</f>
        <v>1.6462292907967846E-3</v>
      </c>
      <c r="J2658" s="1716"/>
      <c r="K2658" t="s">
        <v>4295</v>
      </c>
    </row>
    <row r="2659" spans="1:11" customFormat="1" x14ac:dyDescent="0.25">
      <c r="A2659" s="3472"/>
      <c r="B2659" s="845" t="s">
        <v>4296</v>
      </c>
      <c r="C2659" s="1184">
        <f>C2657/C97</f>
        <v>1.0256828373420302E-2</v>
      </c>
      <c r="D2659" s="1185">
        <f t="shared" ref="D2659:H2659" si="3014">D2657/D97</f>
        <v>6.2887089090042881E-3</v>
      </c>
      <c r="E2659" s="1186">
        <f t="shared" si="3014"/>
        <v>9.5425538259676741E-4</v>
      </c>
      <c r="F2659" s="1239">
        <f t="shared" si="3014"/>
        <v>0</v>
      </c>
      <c r="G2659" s="1236">
        <f t="shared" si="3014"/>
        <v>0</v>
      </c>
      <c r="H2659" s="1194">
        <f t="shared" si="3014"/>
        <v>5.3203381673632873E-3</v>
      </c>
      <c r="I2659" s="1189">
        <f t="shared" si="3013"/>
        <v>3.4999585330042714E-3</v>
      </c>
      <c r="J2659" s="1716"/>
      <c r="K2659" t="s">
        <v>4297</v>
      </c>
    </row>
    <row r="2660" spans="1:11" customFormat="1" x14ac:dyDescent="0.25">
      <c r="A2660" s="3472"/>
      <c r="B2660" s="1203" t="s">
        <v>14</v>
      </c>
      <c r="C2660" s="1204">
        <f>'BNP avec amende'!J9</f>
        <v>7</v>
      </c>
      <c r="D2660" s="1204">
        <f>BPCE!J9</f>
        <v>2</v>
      </c>
      <c r="E2660" s="1246">
        <f>SG!J9</f>
        <v>1</v>
      </c>
      <c r="F2660" s="1239">
        <f>CA!J981</f>
        <v>0</v>
      </c>
      <c r="G2660" s="1237"/>
      <c r="H2660" s="1204">
        <f>SUM(C2660:G2660)</f>
        <v>10</v>
      </c>
      <c r="I2660" s="1221">
        <f>AVERAGE(C2660:G2660)</f>
        <v>2.5</v>
      </c>
      <c r="J2660" s="1722"/>
      <c r="K2660" s="27" t="s">
        <v>4298</v>
      </c>
    </row>
    <row r="2661" spans="1:11" customFormat="1" x14ac:dyDescent="0.25">
      <c r="A2661" s="3472"/>
      <c r="B2661" s="845" t="s">
        <v>4299</v>
      </c>
      <c r="C2661" s="1184">
        <f>C2660/C106</f>
        <v>8.4541062801932361E-3</v>
      </c>
      <c r="D2661" s="1185">
        <f t="shared" ref="D2661:H2661" si="3015">D2660/D106</f>
        <v>2.8050490883590462E-3</v>
      </c>
      <c r="E2661" s="1186">
        <f t="shared" si="3015"/>
        <v>1.3089005235602095E-3</v>
      </c>
      <c r="F2661" s="1239">
        <f t="shared" si="3015"/>
        <v>0</v>
      </c>
      <c r="G2661" s="1236">
        <f t="shared" si="3015"/>
        <v>0</v>
      </c>
      <c r="H2661" s="1194">
        <f t="shared" si="3015"/>
        <v>2.6881720430107529E-3</v>
      </c>
      <c r="I2661" s="1189">
        <f t="shared" ref="I2661:I2662" si="3016">AVERAGE(C2661:G2661)</f>
        <v>2.5136111784224984E-3</v>
      </c>
      <c r="J2661" s="1716"/>
      <c r="K2661" t="s">
        <v>4300</v>
      </c>
    </row>
    <row r="2662" spans="1:11" customFormat="1" x14ac:dyDescent="0.25">
      <c r="A2662" s="3472"/>
      <c r="B2662" s="845" t="s">
        <v>4301</v>
      </c>
      <c r="C2662" s="1184">
        <f>C2660/C123</f>
        <v>1.0447761194029851E-2</v>
      </c>
      <c r="D2662" s="1185">
        <f t="shared" ref="D2662:H2662" si="3017">D2660/D123</f>
        <v>6.8259385665529011E-3</v>
      </c>
      <c r="E2662" s="1186">
        <f t="shared" si="3017"/>
        <v>2.2123893805309734E-3</v>
      </c>
      <c r="F2662" s="1239">
        <f t="shared" si="3017"/>
        <v>0</v>
      </c>
      <c r="G2662" s="1236">
        <f t="shared" si="3017"/>
        <v>0</v>
      </c>
      <c r="H2662" s="1194">
        <f t="shared" si="3017"/>
        <v>5.3937432578209281E-3</v>
      </c>
      <c r="I2662" s="1189">
        <f t="shared" si="3016"/>
        <v>3.8972178282227453E-3</v>
      </c>
      <c r="J2662" s="1716"/>
      <c r="K2662" t="s">
        <v>4302</v>
      </c>
    </row>
    <row r="2663" spans="1:11" customFormat="1" x14ac:dyDescent="0.25">
      <c r="A2663" s="3472"/>
      <c r="B2663" s="1203" t="s">
        <v>4307</v>
      </c>
      <c r="C2663" s="1206">
        <f>C2646/C2657</f>
        <v>4.372019077901431E-2</v>
      </c>
      <c r="D2663" s="1206">
        <f t="shared" ref="D2663:F2663" si="3018">D2646/D2657</f>
        <v>6.0606060606060608E-2</v>
      </c>
      <c r="E2663" s="1206">
        <f t="shared" si="3018"/>
        <v>0.13750000000000001</v>
      </c>
      <c r="F2663" s="1239" t="e">
        <f t="shared" si="3018"/>
        <v>#DIV/0!</v>
      </c>
      <c r="G2663" s="1238"/>
      <c r="H2663" s="1206">
        <f>H2646/H2657</f>
        <v>4.9857549857549859E-2</v>
      </c>
      <c r="I2663" s="1206" t="e">
        <f>AVERAGE(C2663:G2663)</f>
        <v>#DIV/0!</v>
      </c>
      <c r="J2663" s="1718"/>
      <c r="K2663" s="27" t="s">
        <v>4308</v>
      </c>
    </row>
    <row r="2664" spans="1:11" customFormat="1" x14ac:dyDescent="0.25">
      <c r="A2664" s="3472"/>
      <c r="B2664" s="845" t="s">
        <v>4223</v>
      </c>
      <c r="C2664" s="1207">
        <f>C2663/C132</f>
        <v>0.20047685417900601</v>
      </c>
      <c r="D2664" s="1208">
        <f t="shared" ref="D2664:H2664" si="3019">D2663/D132</f>
        <v>0.26892913309906041</v>
      </c>
      <c r="E2664" s="1209">
        <f t="shared" si="3019"/>
        <v>0.79492424563934982</v>
      </c>
      <c r="F2664" s="1239" t="e">
        <f t="shared" si="3019"/>
        <v>#DIV/0!</v>
      </c>
      <c r="G2664" s="1239">
        <f t="shared" si="3019"/>
        <v>0</v>
      </c>
      <c r="H2664" s="1177">
        <f t="shared" si="3019"/>
        <v>0.24229803137625605</v>
      </c>
      <c r="I2664" s="1198" t="e">
        <f>AVERAGE(C2664:G2664)</f>
        <v>#DIV/0!</v>
      </c>
      <c r="J2664" s="1723"/>
      <c r="K2664" t="s">
        <v>4309</v>
      </c>
    </row>
    <row r="2665" spans="1:11" customFormat="1" x14ac:dyDescent="0.25">
      <c r="A2665" s="3472"/>
      <c r="B2665" s="845" t="s">
        <v>4224</v>
      </c>
      <c r="C2665" s="1207">
        <f>C2663/C135</f>
        <v>0.20888478824533929</v>
      </c>
      <c r="D2665" s="1208">
        <f t="shared" ref="D2665:H2665" si="3020">D2663/D135</f>
        <v>0.16363792283524728</v>
      </c>
      <c r="E2665" s="1209">
        <f t="shared" si="3020"/>
        <v>0.89664845208462973</v>
      </c>
      <c r="F2665" s="1239" t="e">
        <f t="shared" si="3020"/>
        <v>#DIV/0!</v>
      </c>
      <c r="G2665" s="1239">
        <f t="shared" si="3020"/>
        <v>0</v>
      </c>
      <c r="H2665" s="1177">
        <f t="shared" si="3020"/>
        <v>0.24799371215287075</v>
      </c>
      <c r="I2665" s="1198" t="e">
        <f t="shared" ref="I2665:I2666" si="3021">AVERAGE(C2665:G2665)</f>
        <v>#DIV/0!</v>
      </c>
      <c r="J2665" s="1723"/>
      <c r="K2665" t="s">
        <v>4310</v>
      </c>
    </row>
    <row r="2666" spans="1:11" customFormat="1" x14ac:dyDescent="0.25">
      <c r="A2666" s="3472"/>
      <c r="B2666" s="845" t="s">
        <v>4758</v>
      </c>
      <c r="C2666" s="1207">
        <f>C2663/C150</f>
        <v>0.15571122565392712</v>
      </c>
      <c r="D2666" s="1208">
        <f t="shared" ref="D2666:H2666" si="3022">D2663/D150</f>
        <v>0.1850313002049748</v>
      </c>
      <c r="E2666" s="1209">
        <f t="shared" si="3022"/>
        <v>0.27967373059169115</v>
      </c>
      <c r="F2666" s="1239" t="e">
        <f t="shared" si="3022"/>
        <v>#DIV/0!</v>
      </c>
      <c r="G2666" s="1239">
        <f t="shared" si="3022"/>
        <v>0</v>
      </c>
      <c r="H2666" s="1177">
        <f t="shared" si="3022"/>
        <v>0.15821855260555409</v>
      </c>
      <c r="I2666" s="1198" t="e">
        <f t="shared" si="3021"/>
        <v>#DIV/0!</v>
      </c>
      <c r="J2666" s="1723"/>
      <c r="K2666" t="s">
        <v>4766</v>
      </c>
    </row>
    <row r="2667" spans="1:11" customFormat="1" x14ac:dyDescent="0.25">
      <c r="A2667" s="3472"/>
      <c r="B2667" s="1203" t="s">
        <v>4313</v>
      </c>
      <c r="C2667" s="1206">
        <f>C2649/C2657</f>
        <v>2.3847376788553257E-3</v>
      </c>
      <c r="D2667" s="1206">
        <f t="shared" ref="D2667:F2667" si="3023">D2649/D2657</f>
        <v>0</v>
      </c>
      <c r="E2667" s="1206">
        <f t="shared" si="3023"/>
        <v>7.4999999999999997E-2</v>
      </c>
      <c r="F2667" s="1239" t="e">
        <f t="shared" si="3023"/>
        <v>#DIV/0!</v>
      </c>
      <c r="G2667" s="1238"/>
      <c r="H2667" s="1206">
        <f>H2649/H2657</f>
        <v>6.41025641025641E-3</v>
      </c>
      <c r="I2667" s="1206" t="e">
        <f>AVERAGE(C2667:G2667)</f>
        <v>#DIV/0!</v>
      </c>
      <c r="J2667" s="1718"/>
      <c r="K2667" s="27" t="s">
        <v>4314</v>
      </c>
    </row>
    <row r="2668" spans="1:11" s="1" customFormat="1" x14ac:dyDescent="0.25">
      <c r="A2668" s="3472"/>
      <c r="B2668" s="845" t="s">
        <v>4223</v>
      </c>
      <c r="C2668" s="1207">
        <f>C2667/C158</f>
        <v>0.15625904463168663</v>
      </c>
      <c r="D2668" s="1208">
        <f t="shared" ref="D2668:H2668" si="3024">D2667/D158</f>
        <v>0</v>
      </c>
      <c r="E2668" s="1209">
        <f t="shared" si="3024"/>
        <v>2.3347349177330896</v>
      </c>
      <c r="F2668" s="1239" t="e">
        <f t="shared" si="3024"/>
        <v>#DIV/0!</v>
      </c>
      <c r="G2668" s="1239">
        <f t="shared" si="3024"/>
        <v>0</v>
      </c>
      <c r="H2668" s="1177">
        <f t="shared" si="3024"/>
        <v>0.16234966568314718</v>
      </c>
      <c r="I2668" s="1198" t="e">
        <f t="shared" ref="I2668:I2670" si="3025">AVERAGE(C2668:G2668)</f>
        <v>#DIV/0!</v>
      </c>
      <c r="J2668" s="1723"/>
      <c r="K2668" t="s">
        <v>4315</v>
      </c>
    </row>
    <row r="2669" spans="1:11" s="1" customFormat="1" x14ac:dyDescent="0.25">
      <c r="A2669" s="3472"/>
      <c r="B2669" s="845" t="s">
        <v>4224</v>
      </c>
      <c r="C2669" s="1207">
        <f>C2667/C175</f>
        <v>7.2451839561953363E-2</v>
      </c>
      <c r="D2669" s="1208">
        <f t="shared" ref="D2669:H2669" si="3026">D2667/D175</f>
        <v>0</v>
      </c>
      <c r="E2669" s="1209">
        <f t="shared" si="3026"/>
        <v>1.5679862842892767</v>
      </c>
      <c r="F2669" s="1239" t="e">
        <f t="shared" si="3026"/>
        <v>#DIV/0!</v>
      </c>
      <c r="G2669" s="1239">
        <f t="shared" si="3026"/>
        <v>0</v>
      </c>
      <c r="H2669" s="1177">
        <f t="shared" si="3026"/>
        <v>0.13539473306161315</v>
      </c>
      <c r="I2669" s="1198" t="e">
        <f t="shared" si="3025"/>
        <v>#DIV/0!</v>
      </c>
      <c r="J2669" s="1723"/>
      <c r="K2669" t="s">
        <v>4316</v>
      </c>
    </row>
    <row r="2670" spans="1:11" s="1" customFormat="1" x14ac:dyDescent="0.25">
      <c r="A2670" s="3472"/>
      <c r="B2670" s="845" t="s">
        <v>4758</v>
      </c>
      <c r="C2670" s="1207">
        <f>C2667/C176</f>
        <v>-0.15954627969646742</v>
      </c>
      <c r="D2670" s="1208">
        <f t="shared" ref="D2670:H2670" si="3027">D2667/D176</f>
        <v>0</v>
      </c>
      <c r="E2670" s="1209">
        <f t="shared" si="3027"/>
        <v>0.27394498869630746</v>
      </c>
      <c r="F2670" s="1239" t="e">
        <f t="shared" si="3027"/>
        <v>#DIV/0!</v>
      </c>
      <c r="G2670" s="1239">
        <f t="shared" si="3027"/>
        <v>0</v>
      </c>
      <c r="H2670" s="1177">
        <f t="shared" si="3027"/>
        <v>0.13422802019293248</v>
      </c>
      <c r="I2670" s="1198" t="e">
        <f t="shared" si="3025"/>
        <v>#DIV/0!</v>
      </c>
      <c r="J2670" s="1723"/>
      <c r="K2670" t="s">
        <v>4765</v>
      </c>
    </row>
    <row r="2671" spans="1:11" customFormat="1" x14ac:dyDescent="0.25">
      <c r="A2671" s="3472"/>
      <c r="B2671" s="1203" t="s">
        <v>4318</v>
      </c>
      <c r="C2671" s="1206">
        <f>C2649/C2646</f>
        <v>5.4545454545454543E-2</v>
      </c>
      <c r="D2671" s="1206">
        <f t="shared" ref="D2671:F2671" si="3028">D2649/D2646</f>
        <v>0</v>
      </c>
      <c r="E2671" s="1206">
        <f t="shared" si="3028"/>
        <v>0.54545454545454541</v>
      </c>
      <c r="F2671" s="1239" t="e">
        <f t="shared" si="3028"/>
        <v>#DIV/0!</v>
      </c>
      <c r="G2671" s="1238"/>
      <c r="H2671" s="1206">
        <f>H2649/H2646</f>
        <v>0.12857142857142856</v>
      </c>
      <c r="I2671" s="1206" t="e">
        <f>AVERAGE(C2671:G2671)</f>
        <v>#DIV/0!</v>
      </c>
      <c r="J2671" s="1718"/>
      <c r="K2671" s="27" t="s">
        <v>4319</v>
      </c>
    </row>
    <row r="2672" spans="1:11" customFormat="1" x14ac:dyDescent="0.25">
      <c r="A2672" s="3472"/>
      <c r="B2672" s="1181" t="s">
        <v>4223</v>
      </c>
      <c r="C2672" s="1207">
        <f>C2671/C210</f>
        <v>0.779436834599184</v>
      </c>
      <c r="D2672" s="1208">
        <f t="shared" ref="D2672:H2672" si="3029">D2671/D210</f>
        <v>0</v>
      </c>
      <c r="E2672" s="1209">
        <f t="shared" si="3029"/>
        <v>2.9370533488449393</v>
      </c>
      <c r="F2672" s="1239" t="e">
        <f t="shared" si="3029"/>
        <v>#DIV/0!</v>
      </c>
      <c r="G2672" s="1239">
        <f t="shared" si="3029"/>
        <v>0</v>
      </c>
      <c r="H2672" s="1177">
        <f t="shared" si="3029"/>
        <v>0.67004120818068102</v>
      </c>
      <c r="I2672" s="1198" t="e">
        <f t="shared" ref="I2672:I2674" si="3030">AVERAGE(C2672:G2672)</f>
        <v>#DIV/0!</v>
      </c>
      <c r="J2672" s="1723"/>
      <c r="K2672" t="s">
        <v>4320</v>
      </c>
    </row>
    <row r="2673" spans="1:11" customFormat="1" x14ac:dyDescent="0.25">
      <c r="A2673" s="3472"/>
      <c r="B2673" s="1181" t="s">
        <v>4224</v>
      </c>
      <c r="C2673" s="1207">
        <f>C2671/C227</f>
        <v>0.34685072173306009</v>
      </c>
      <c r="D2673" s="1208">
        <f t="shared" ref="D2673:H2673" si="3031">D2671/D227</f>
        <v>0</v>
      </c>
      <c r="E2673" s="1209">
        <f t="shared" si="3031"/>
        <v>1.7487191113126275</v>
      </c>
      <c r="F2673" s="1239" t="e">
        <f t="shared" si="3031"/>
        <v>#DIV/0!</v>
      </c>
      <c r="G2673" s="1239">
        <f t="shared" si="3031"/>
        <v>0</v>
      </c>
      <c r="H2673" s="1177">
        <f t="shared" si="3031"/>
        <v>0.54596034668069238</v>
      </c>
      <c r="I2673" s="1198" t="e">
        <f t="shared" si="3030"/>
        <v>#DIV/0!</v>
      </c>
      <c r="J2673" s="1723"/>
      <c r="K2673" t="s">
        <v>4321</v>
      </c>
    </row>
    <row r="2674" spans="1:11" customFormat="1" x14ac:dyDescent="0.25">
      <c r="A2674" s="3472"/>
      <c r="B2674" s="845" t="s">
        <v>4758</v>
      </c>
      <c r="C2674" s="1207">
        <f>C2671/C228</f>
        <v>-1.024629271437782</v>
      </c>
      <c r="D2674" s="1208">
        <f t="shared" ref="D2674:H2674" si="3032">D2671/D228</f>
        <v>0</v>
      </c>
      <c r="E2674" s="1209">
        <f t="shared" si="3032"/>
        <v>0.97951633897376167</v>
      </c>
      <c r="F2674" s="1239" t="e">
        <f t="shared" si="3032"/>
        <v>#DIV/0!</v>
      </c>
      <c r="G2674" s="1239">
        <f t="shared" si="3032"/>
        <v>0</v>
      </c>
      <c r="H2674" s="1177">
        <f t="shared" si="3032"/>
        <v>0.84837092731829578</v>
      </c>
      <c r="I2674" s="1198" t="e">
        <f t="shared" si="3030"/>
        <v>#DIV/0!</v>
      </c>
      <c r="J2674" s="1723"/>
      <c r="K2674" t="s">
        <v>4764</v>
      </c>
    </row>
    <row r="2675" spans="1:11" customFormat="1" x14ac:dyDescent="0.25">
      <c r="A2675" s="3472"/>
      <c r="B2675" s="1203" t="s">
        <v>4323</v>
      </c>
      <c r="C2675" s="1206">
        <f>C2652/C2646</f>
        <v>-7.2727272727272724E-2</v>
      </c>
      <c r="D2675" s="1206">
        <f t="shared" ref="D2675:F2675" si="3033">D2652/D2646</f>
        <v>0</v>
      </c>
      <c r="E2675" s="1206">
        <f t="shared" si="3033"/>
        <v>-0.18181818181818182</v>
      </c>
      <c r="F2675" s="1239" t="e">
        <f t="shared" si="3033"/>
        <v>#DIV/0!</v>
      </c>
      <c r="G2675" s="1238"/>
      <c r="H2675" s="1206">
        <f>H2652/H2646</f>
        <v>-8.5714285714285715E-2</v>
      </c>
      <c r="I2675" s="1206" t="e">
        <f>AVERAGE(C2675:G2675)</f>
        <v>#DIV/0!</v>
      </c>
      <c r="J2675" s="1718"/>
      <c r="K2675" s="27" t="s">
        <v>4324</v>
      </c>
    </row>
    <row r="2676" spans="1:11" customFormat="1" x14ac:dyDescent="0.25">
      <c r="A2676" s="3472"/>
      <c r="B2676" s="1181" t="s">
        <v>4223</v>
      </c>
      <c r="C2676" s="1207">
        <f>C2675/C236</f>
        <v>1.0781914527561764</v>
      </c>
      <c r="D2676" s="1208">
        <f t="shared" ref="D2676:H2676" si="3034">D2675/D236</f>
        <v>0</v>
      </c>
      <c r="E2676" s="1209">
        <f t="shared" si="3034"/>
        <v>3.1022315844908168</v>
      </c>
      <c r="F2676" s="1239" t="e">
        <f t="shared" si="3034"/>
        <v>#DIV/0!</v>
      </c>
      <c r="G2676" s="1239">
        <f t="shared" si="3034"/>
        <v>0</v>
      </c>
      <c r="H2676" s="1177">
        <f t="shared" si="3034"/>
        <v>1.268800836835176</v>
      </c>
      <c r="I2676" s="1198" t="e">
        <f t="shared" ref="I2676:I2678" si="3035">AVERAGE(C2676:G2676)</f>
        <v>#DIV/0!</v>
      </c>
      <c r="J2676" s="1723"/>
      <c r="K2676" t="s">
        <v>4325</v>
      </c>
    </row>
    <row r="2677" spans="1:11" customFormat="1" x14ac:dyDescent="0.25">
      <c r="A2677" s="3472"/>
      <c r="B2677" s="1181" t="s">
        <v>4224</v>
      </c>
      <c r="C2677" s="1207">
        <f>C2675/C253</f>
        <v>1.061991932981694</v>
      </c>
      <c r="D2677" s="1208">
        <f t="shared" ref="D2677:H2677" si="3036">D2675/D253</f>
        <v>0</v>
      </c>
      <c r="E2677" s="1209">
        <f t="shared" si="3036"/>
        <v>2.2282693474304534</v>
      </c>
      <c r="F2677" s="1239" t="e">
        <f t="shared" si="3036"/>
        <v>#DIV/0!</v>
      </c>
      <c r="G2677" s="1239">
        <f t="shared" si="3036"/>
        <v>0</v>
      </c>
      <c r="H2677" s="1177">
        <f t="shared" si="3036"/>
        <v>1.1247800431080175</v>
      </c>
      <c r="I2677" s="1198" t="e">
        <f t="shared" si="3035"/>
        <v>#DIV/0!</v>
      </c>
      <c r="J2677" s="1723"/>
      <c r="K2677" t="s">
        <v>4326</v>
      </c>
    </row>
    <row r="2678" spans="1:11" customFormat="1" x14ac:dyDescent="0.25">
      <c r="A2678" s="3472"/>
      <c r="B2678" s="845" t="s">
        <v>4758</v>
      </c>
      <c r="C2678" s="1207">
        <f>C2675/C254</f>
        <v>1.2321767784454352</v>
      </c>
      <c r="D2678" s="1208">
        <f t="shared" ref="D2678:H2678" si="3037">D2675/D254</f>
        <v>0</v>
      </c>
      <c r="E2678" s="1209">
        <f t="shared" si="3037"/>
        <v>2.4070707070707074</v>
      </c>
      <c r="F2678" s="1239" t="e">
        <f t="shared" si="3037"/>
        <v>#DIV/0!</v>
      </c>
      <c r="G2678" s="1239">
        <f t="shared" si="3037"/>
        <v>0</v>
      </c>
      <c r="H2678" s="1177">
        <f t="shared" si="3037"/>
        <v>1.4067532467532466</v>
      </c>
      <c r="I2678" s="1198" t="e">
        <f t="shared" si="3035"/>
        <v>#DIV/0!</v>
      </c>
      <c r="J2678" s="1723"/>
      <c r="K2678" t="s">
        <v>4763</v>
      </c>
    </row>
    <row r="2679" spans="1:11" customFormat="1" x14ac:dyDescent="0.25">
      <c r="A2679" s="3472"/>
      <c r="B2679" s="1203" t="s">
        <v>4328</v>
      </c>
      <c r="C2679" s="1212">
        <f>C2657/C2660</f>
        <v>179.71428571428572</v>
      </c>
      <c r="D2679" s="1212">
        <f t="shared" ref="D2679:F2679" si="3038">D2657/D2660</f>
        <v>33</v>
      </c>
      <c r="E2679" s="1212">
        <f t="shared" si="3038"/>
        <v>80</v>
      </c>
      <c r="F2679" s="1239" t="e">
        <f t="shared" si="3038"/>
        <v>#DIV/0!</v>
      </c>
      <c r="G2679" s="1240"/>
      <c r="H2679" s="1212">
        <f>H2657/H2660</f>
        <v>140.4</v>
      </c>
      <c r="I2679" s="1212" t="e">
        <f>AVERAGE(C2679:G2679)</f>
        <v>#DIV/0!</v>
      </c>
      <c r="J2679" s="1724"/>
      <c r="K2679" s="27" t="s">
        <v>4329</v>
      </c>
    </row>
    <row r="2680" spans="1:11" customFormat="1" x14ac:dyDescent="0.25">
      <c r="A2680" s="3472"/>
      <c r="B2680" s="1181" t="s">
        <v>4223</v>
      </c>
      <c r="C2680" s="1207">
        <f>C2679/C262</f>
        <v>0.82851304583680996</v>
      </c>
      <c r="D2680" s="1208">
        <f t="shared" ref="D2680:H2680" si="3039">D2679/D262</f>
        <v>0.22799639531390811</v>
      </c>
      <c r="E2680" s="1209">
        <f t="shared" si="3039"/>
        <v>0.44867277425416957</v>
      </c>
      <c r="F2680" s="1239" t="e">
        <f t="shared" si="3039"/>
        <v>#DIV/0!</v>
      </c>
      <c r="G2680" s="1239">
        <f t="shared" si="3039"/>
        <v>0</v>
      </c>
      <c r="H2680" s="1177">
        <f t="shared" si="3039"/>
        <v>0.91658096738981643</v>
      </c>
      <c r="I2680" s="1198" t="e">
        <f t="shared" ref="I2680:I2682" si="3040">AVERAGE(C2680:G2680)</f>
        <v>#DIV/0!</v>
      </c>
      <c r="J2680" s="1723"/>
      <c r="K2680" t="s">
        <v>4330</v>
      </c>
    </row>
    <row r="2681" spans="1:11" customFormat="1" x14ac:dyDescent="0.25">
      <c r="A2681" s="3472"/>
      <c r="B2681" s="1181" t="s">
        <v>4224</v>
      </c>
      <c r="C2681" s="1207">
        <f>C2679/C279</f>
        <v>0.98172500145594332</v>
      </c>
      <c r="D2681" s="1208">
        <f t="shared" ref="D2681:H2681" si="3041">D2679/D279</f>
        <v>0.92129585516912815</v>
      </c>
      <c r="E2681" s="1209">
        <f t="shared" si="3041"/>
        <v>0.43132343293373893</v>
      </c>
      <c r="F2681" s="1239" t="e">
        <f t="shared" si="3041"/>
        <v>#DIV/0!</v>
      </c>
      <c r="G2681" s="1239">
        <f t="shared" si="3041"/>
        <v>0</v>
      </c>
      <c r="H2681" s="1177">
        <f t="shared" si="3041"/>
        <v>0.98639069622915354</v>
      </c>
      <c r="I2681" s="1198" t="e">
        <f t="shared" si="3040"/>
        <v>#DIV/0!</v>
      </c>
      <c r="J2681" s="1723"/>
      <c r="K2681" t="s">
        <v>4331</v>
      </c>
    </row>
    <row r="2682" spans="1:11" customFormat="1" x14ac:dyDescent="0.25">
      <c r="A2682" s="3472"/>
      <c r="B2682" s="845" t="s">
        <v>4758</v>
      </c>
      <c r="C2682" s="1207">
        <f>C2679/C280</f>
        <v>1.2700656234225138</v>
      </c>
      <c r="D2682" s="1208">
        <f t="shared" ref="D2682:H2682" si="3042">D2679/D280</f>
        <v>1.6005988023952096</v>
      </c>
      <c r="E2682" s="1209">
        <f t="shared" si="3042"/>
        <v>2.2446874355271302</v>
      </c>
      <c r="F2682" s="1239" t="e">
        <f t="shared" si="3042"/>
        <v>#DIV/0!</v>
      </c>
      <c r="G2682" s="1239">
        <f t="shared" si="3042"/>
        <v>0</v>
      </c>
      <c r="H2682" s="1177">
        <f t="shared" si="3042"/>
        <v>2.0944982312418547</v>
      </c>
      <c r="I2682" s="1198" t="e">
        <f t="shared" si="3040"/>
        <v>#DIV/0!</v>
      </c>
      <c r="J2682" s="1723"/>
      <c r="K2682" t="s">
        <v>4762</v>
      </c>
    </row>
    <row r="2683" spans="1:11" customFormat="1" x14ac:dyDescent="0.25">
      <c r="A2683" s="3472"/>
      <c r="B2683" s="1203" t="s">
        <v>4333</v>
      </c>
      <c r="C2683" s="1213">
        <f>C2646/C2660</f>
        <v>7.8571428571428568</v>
      </c>
      <c r="D2683" s="1213">
        <f t="shared" ref="D2683:F2683" si="3043">D2646/D2660</f>
        <v>2</v>
      </c>
      <c r="E2683" s="1213">
        <f t="shared" si="3043"/>
        <v>11</v>
      </c>
      <c r="F2683" s="1239" t="e">
        <f t="shared" si="3043"/>
        <v>#DIV/0!</v>
      </c>
      <c r="G2683" s="1241"/>
      <c r="H2683" s="1213">
        <f>H2646/H2660</f>
        <v>7</v>
      </c>
      <c r="I2683" s="1213" t="e">
        <f>AVERAGE(C2683:G2683)</f>
        <v>#DIV/0!</v>
      </c>
      <c r="J2683" s="1725"/>
      <c r="K2683" s="27" t="s">
        <v>4334</v>
      </c>
    </row>
    <row r="2684" spans="1:11" customFormat="1" x14ac:dyDescent="0.25">
      <c r="A2684" s="3472"/>
      <c r="B2684" s="1181" t="s">
        <v>4223</v>
      </c>
      <c r="C2684" s="1207">
        <f>C2683/C288</f>
        <v>0.16609768907563024</v>
      </c>
      <c r="D2684" s="1208">
        <f t="shared" ref="D2684:H2684" si="3044">D2683/D288</f>
        <v>6.1314872941479977E-2</v>
      </c>
      <c r="E2684" s="1209">
        <f t="shared" si="3044"/>
        <v>0.35666086661291008</v>
      </c>
      <c r="F2684" s="1239" t="e">
        <f t="shared" si="3044"/>
        <v>#DIV/0!</v>
      </c>
      <c r="G2684" s="1239">
        <f t="shared" si="3044"/>
        <v>0</v>
      </c>
      <c r="H2684" s="1177">
        <f t="shared" si="3044"/>
        <v>0.22208576399549687</v>
      </c>
      <c r="I2684" s="1198" t="e">
        <f t="shared" ref="I2684:I2694" si="3045">AVERAGE(C2684:G2684)</f>
        <v>#DIV/0!</v>
      </c>
      <c r="J2684" s="1723"/>
      <c r="K2684" t="s">
        <v>4335</v>
      </c>
    </row>
    <row r="2685" spans="1:11" customFormat="1" x14ac:dyDescent="0.25">
      <c r="A2685" s="3472"/>
      <c r="B2685" s="1181" t="s">
        <v>4224</v>
      </c>
      <c r="C2685" s="1207">
        <f>C2683/C305</f>
        <v>0.20506741904428008</v>
      </c>
      <c r="D2685" s="1208">
        <f t="shared" ref="D2685:H2685" si="3046">D2683/D305</f>
        <v>0.15075894005659893</v>
      </c>
      <c r="E2685" s="1209">
        <f t="shared" si="3046"/>
        <v>0.38674548848786555</v>
      </c>
      <c r="F2685" s="1239" t="e">
        <f t="shared" si="3046"/>
        <v>#DIV/0!</v>
      </c>
      <c r="G2685" s="1239">
        <f t="shared" si="3046"/>
        <v>0</v>
      </c>
      <c r="H2685" s="1177">
        <f t="shared" si="3046"/>
        <v>0.24461869039092243</v>
      </c>
      <c r="I2685" s="1198" t="e">
        <f t="shared" si="3045"/>
        <v>#DIV/0!</v>
      </c>
      <c r="J2685" s="1723"/>
      <c r="K2685" t="s">
        <v>4336</v>
      </c>
    </row>
    <row r="2686" spans="1:11" customFormat="1" x14ac:dyDescent="0.25">
      <c r="A2686" s="3472"/>
      <c r="B2686" s="845" t="s">
        <v>4758</v>
      </c>
      <c r="C2686" s="1207">
        <f>C2683/C306</f>
        <v>0.1977634748840387</v>
      </c>
      <c r="D2686" s="1208">
        <f t="shared" ref="D2686:H2686" si="3047">D2683/D306</f>
        <v>0.29616087751371117</v>
      </c>
      <c r="E2686" s="1209">
        <f t="shared" si="3047"/>
        <v>0.62778010910616866</v>
      </c>
      <c r="F2686" s="1239" t="e">
        <f t="shared" si="3047"/>
        <v>#DIV/0!</v>
      </c>
      <c r="G2686" s="1239">
        <f t="shared" si="3047"/>
        <v>0</v>
      </c>
      <c r="H2686" s="1177">
        <f t="shared" si="3047"/>
        <v>0.33138847858197934</v>
      </c>
      <c r="I2686" s="1198" t="e">
        <f t="shared" si="3045"/>
        <v>#DIV/0!</v>
      </c>
      <c r="J2686" s="1723"/>
      <c r="K2686" t="s">
        <v>4761</v>
      </c>
    </row>
    <row r="2687" spans="1:11" s="325" customFormat="1" x14ac:dyDescent="0.25">
      <c r="A2687" s="3472"/>
      <c r="B2687" s="1203" t="s">
        <v>4338</v>
      </c>
      <c r="C2687" s="1206">
        <f>C2649/C2660</f>
        <v>0.42857142857142855</v>
      </c>
      <c r="D2687" s="1206">
        <f t="shared" ref="D2687:F2687" si="3048">D2649/D2660</f>
        <v>0</v>
      </c>
      <c r="E2687" s="1206">
        <f t="shared" si="3048"/>
        <v>6</v>
      </c>
      <c r="F2687" s="1239" t="e">
        <f t="shared" si="3048"/>
        <v>#DIV/0!</v>
      </c>
      <c r="G2687" s="1238"/>
      <c r="H2687" s="1206">
        <f>H2649/H2660</f>
        <v>0.9</v>
      </c>
      <c r="I2687" s="1206" t="e">
        <f t="shared" si="3045"/>
        <v>#DIV/0!</v>
      </c>
      <c r="J2687" s="1718"/>
      <c r="K2687" s="1220" t="s">
        <v>4339</v>
      </c>
    </row>
    <row r="2688" spans="1:11" s="325" customFormat="1" x14ac:dyDescent="0.25">
      <c r="A2688" s="3472"/>
      <c r="B2688" s="1182" t="s">
        <v>4223</v>
      </c>
      <c r="C2688" s="1207">
        <f>C2687/C314</f>
        <v>0.12946265700734871</v>
      </c>
      <c r="D2688" s="1208">
        <f t="shared" ref="D2688:H2688" si="3049">D2687/D314</f>
        <v>0</v>
      </c>
      <c r="E2688" s="1209">
        <f t="shared" si="3049"/>
        <v>1.0475319926873858</v>
      </c>
      <c r="F2688" s="1239" t="e">
        <f t="shared" si="3049"/>
        <v>#DIV/0!</v>
      </c>
      <c r="G2688" s="1239">
        <f t="shared" si="3049"/>
        <v>0</v>
      </c>
      <c r="H2688" s="1199">
        <f t="shared" si="3049"/>
        <v>0.14880661362727232</v>
      </c>
      <c r="I2688" s="1198" t="e">
        <f t="shared" si="3045"/>
        <v>#DIV/0!</v>
      </c>
      <c r="J2688" s="1723"/>
      <c r="K2688" s="325" t="s">
        <v>4340</v>
      </c>
    </row>
    <row r="2689" spans="1:11" x14ac:dyDescent="0.25">
      <c r="A2689" s="3472"/>
      <c r="B2689" s="1182" t="s">
        <v>4224</v>
      </c>
      <c r="C2689" s="1207">
        <f>C2687/C331</f>
        <v>7.1127782299444414E-2</v>
      </c>
      <c r="D2689" s="1208">
        <f t="shared" ref="D2689:H2689" si="3050">D2687/D331</f>
        <v>0</v>
      </c>
      <c r="E2689" s="1209">
        <f t="shared" si="3050"/>
        <v>0.67630922693266837</v>
      </c>
      <c r="F2689" s="1239" t="e">
        <f t="shared" si="3050"/>
        <v>#DIV/0!</v>
      </c>
      <c r="G2689" s="1239">
        <f t="shared" si="3050"/>
        <v>0</v>
      </c>
      <c r="H2689" s="1200">
        <f t="shared" si="3050"/>
        <v>0.13355210501040499</v>
      </c>
      <c r="I2689" s="1198" t="e">
        <f t="shared" si="3045"/>
        <v>#DIV/0!</v>
      </c>
      <c r="J2689" s="1723"/>
      <c r="K2689" s="325" t="s">
        <v>4341</v>
      </c>
    </row>
    <row r="2690" spans="1:11" x14ac:dyDescent="0.25">
      <c r="A2690" s="3472"/>
      <c r="B2690" s="845" t="s">
        <v>4758</v>
      </c>
      <c r="C2690" s="1207">
        <f>C2687/C332</f>
        <v>-0.20263424518743664</v>
      </c>
      <c r="D2690" s="1208">
        <f t="shared" ref="D2690:H2690" si="3051">D2687/D332</f>
        <v>0</v>
      </c>
      <c r="E2690" s="1209">
        <f t="shared" si="3051"/>
        <v>0.61492087415222307</v>
      </c>
      <c r="F2690" s="1239" t="e">
        <f t="shared" si="3051"/>
        <v>#DIV/0!</v>
      </c>
      <c r="G2690" s="1239">
        <f t="shared" si="3051"/>
        <v>0</v>
      </c>
      <c r="H2690" s="1199">
        <f t="shared" si="3051"/>
        <v>0.28114035087719297</v>
      </c>
      <c r="I2690" s="1198" t="e">
        <f t="shared" si="3045"/>
        <v>#DIV/0!</v>
      </c>
      <c r="J2690" s="1723"/>
      <c r="K2690" s="325" t="s">
        <v>4760</v>
      </c>
    </row>
    <row r="2691" spans="1:11" x14ac:dyDescent="0.25">
      <c r="A2691" s="3472"/>
      <c r="B2691" s="1203" t="s">
        <v>4343</v>
      </c>
      <c r="C2691" s="1206">
        <f>C2652/C2657</f>
        <v>-3.1796502384737681E-3</v>
      </c>
      <c r="D2691" s="1206">
        <f t="shared" ref="D2691:F2691" si="3052">D2652/D2657</f>
        <v>0</v>
      </c>
      <c r="E2691" s="1206">
        <f t="shared" si="3052"/>
        <v>-2.5000000000000001E-2</v>
      </c>
      <c r="F2691" s="1239" t="e">
        <f t="shared" si="3052"/>
        <v>#DIV/0!</v>
      </c>
      <c r="G2691" s="1238"/>
      <c r="H2691" s="1206">
        <f t="shared" ref="H2691" si="3053">H2652/H2657</f>
        <v>-4.2735042735042739E-3</v>
      </c>
      <c r="I2691" s="1206" t="e">
        <f t="shared" si="3045"/>
        <v>#DIV/0!</v>
      </c>
      <c r="J2691" s="1718"/>
      <c r="K2691" s="1220" t="s">
        <v>4344</v>
      </c>
    </row>
    <row r="2692" spans="1:11" x14ac:dyDescent="0.25">
      <c r="A2692" s="3472"/>
      <c r="B2692" s="1182" t="s">
        <v>4223</v>
      </c>
      <c r="C2692" s="1207">
        <f>C2691/C340</f>
        <v>0.21615243065125064</v>
      </c>
      <c r="D2692" s="1208">
        <f t="shared" ref="D2692:H2692" si="3054">D2691/D340</f>
        <v>0</v>
      </c>
      <c r="E2692" s="1209">
        <f t="shared" si="3054"/>
        <v>2.4660391020999279</v>
      </c>
      <c r="F2692" s="1239" t="e">
        <f t="shared" si="3054"/>
        <v>#DIV/0!</v>
      </c>
      <c r="G2692" s="1239">
        <f t="shared" si="3054"/>
        <v>0</v>
      </c>
      <c r="H2692" s="1199">
        <f t="shared" si="3054"/>
        <v>0.30742794497370945</v>
      </c>
      <c r="I2692" s="1198" t="e">
        <f t="shared" si="3045"/>
        <v>#DIV/0!</v>
      </c>
      <c r="J2692" s="1723"/>
      <c r="K2692" s="325" t="s">
        <v>4345</v>
      </c>
    </row>
    <row r="2693" spans="1:11" x14ac:dyDescent="0.25">
      <c r="A2693" s="3472"/>
      <c r="B2693" s="1182" t="s">
        <v>4224</v>
      </c>
      <c r="C2693" s="1207">
        <f>C2691/C357</f>
        <v>0.22183396003913974</v>
      </c>
      <c r="D2693" s="1208">
        <f t="shared" ref="D2693:H2693" si="3055">D2691/D357</f>
        <v>0</v>
      </c>
      <c r="E2693" s="1209">
        <f t="shared" si="3055"/>
        <v>1.997974261201144</v>
      </c>
      <c r="F2693" s="1239" t="e">
        <f t="shared" si="3055"/>
        <v>#DIV/0!</v>
      </c>
      <c r="G2693" s="1239">
        <f t="shared" si="3055"/>
        <v>0</v>
      </c>
      <c r="H2693" s="1199">
        <f t="shared" si="3055"/>
        <v>0.27893837824582324</v>
      </c>
      <c r="I2693" s="1198" t="e">
        <f t="shared" si="3045"/>
        <v>#DIV/0!</v>
      </c>
      <c r="J2693" s="1723"/>
      <c r="K2693" s="325" t="s">
        <v>4346</v>
      </c>
    </row>
    <row r="2694" spans="1:11" ht="15.75" thickBot="1" x14ac:dyDescent="0.3">
      <c r="A2694" s="3473"/>
      <c r="B2694" s="845" t="s">
        <v>4758</v>
      </c>
      <c r="C2694" s="1215">
        <f>C2691/C358</f>
        <v>0.19186375639404613</v>
      </c>
      <c r="D2694" s="1216">
        <f t="shared" ref="D2694:H2694" si="3056">D2691/D358</f>
        <v>0</v>
      </c>
      <c r="E2694" s="1217">
        <f t="shared" si="3056"/>
        <v>0.67319444444444443</v>
      </c>
      <c r="F2694" s="1239" t="e">
        <f t="shared" si="3056"/>
        <v>#DIV/0!</v>
      </c>
      <c r="G2694" s="1242">
        <f t="shared" si="3056"/>
        <v>0</v>
      </c>
      <c r="H2694" s="1201">
        <f t="shared" si="3056"/>
        <v>0.22257446257446259</v>
      </c>
      <c r="I2694" s="1202" t="e">
        <f t="shared" si="3045"/>
        <v>#DIV/0!</v>
      </c>
      <c r="J2694" s="1723"/>
      <c r="K2694" s="325" t="s">
        <v>4759</v>
      </c>
    </row>
    <row r="2695" spans="1:11" customFormat="1" x14ac:dyDescent="0.25">
      <c r="A2695" s="1175"/>
      <c r="B2695" s="1169"/>
      <c r="C2695" s="1098"/>
      <c r="D2695" s="1098"/>
      <c r="E2695" s="1098"/>
      <c r="F2695" s="1098"/>
      <c r="G2695" s="1098"/>
      <c r="H2695" s="1096"/>
      <c r="I2695" s="1169"/>
      <c r="J2695" s="1169"/>
    </row>
    <row r="2696" spans="1:11" customFormat="1" x14ac:dyDescent="0.25">
      <c r="A2696" s="1175"/>
      <c r="B2696" s="1167"/>
      <c r="C2696" s="1098"/>
      <c r="D2696" s="1098"/>
      <c r="E2696" s="1098"/>
      <c r="F2696" s="1098"/>
      <c r="G2696" s="1098"/>
      <c r="H2696" s="1096"/>
      <c r="I2696" s="1169"/>
      <c r="J2696" s="1169"/>
    </row>
  </sheetData>
  <mergeCells count="58">
    <mergeCell ref="A2646:A2694"/>
    <mergeCell ref="A1371:A1425"/>
    <mergeCell ref="A1426:A1480"/>
    <mergeCell ref="A1481:A1535"/>
    <mergeCell ref="A1536:A1590"/>
    <mergeCell ref="A2141:A2195"/>
    <mergeCell ref="A1591:A1645"/>
    <mergeCell ref="A1646:A1700"/>
    <mergeCell ref="A1701:A1755"/>
    <mergeCell ref="A1756:A1810"/>
    <mergeCell ref="A1811:A1865"/>
    <mergeCell ref="A1866:A1920"/>
    <mergeCell ref="A1921:A1975"/>
    <mergeCell ref="A1976:A2030"/>
    <mergeCell ref="A2031:A2085"/>
    <mergeCell ref="A2086:A2140"/>
    <mergeCell ref="A381:A435"/>
    <mergeCell ref="A106:A131"/>
    <mergeCell ref="A132:A157"/>
    <mergeCell ref="A210:A235"/>
    <mergeCell ref="A236:A261"/>
    <mergeCell ref="A262:A287"/>
    <mergeCell ref="A288:A313"/>
    <mergeCell ref="A158:A183"/>
    <mergeCell ref="A184:A209"/>
    <mergeCell ref="A314:A339"/>
    <mergeCell ref="A340:A365"/>
    <mergeCell ref="A1:B1"/>
    <mergeCell ref="A2:A27"/>
    <mergeCell ref="A28:A53"/>
    <mergeCell ref="A54:A79"/>
    <mergeCell ref="A80:A105"/>
    <mergeCell ref="A436:A490"/>
    <mergeCell ref="A491:A545"/>
    <mergeCell ref="A546:A600"/>
    <mergeCell ref="A601:A655"/>
    <mergeCell ref="A656:A710"/>
    <mergeCell ref="A2204:A2247"/>
    <mergeCell ref="A2248:A2296"/>
    <mergeCell ref="A2297:A2345"/>
    <mergeCell ref="A2450:A2498"/>
    <mergeCell ref="A711:A765"/>
    <mergeCell ref="A766:A820"/>
    <mergeCell ref="A821:A875"/>
    <mergeCell ref="A876:A930"/>
    <mergeCell ref="A931:A985"/>
    <mergeCell ref="A986:A1040"/>
    <mergeCell ref="A1041:A1095"/>
    <mergeCell ref="A1096:A1150"/>
    <mergeCell ref="A1151:A1205"/>
    <mergeCell ref="A1206:A1260"/>
    <mergeCell ref="A1261:A1315"/>
    <mergeCell ref="A1316:A1370"/>
    <mergeCell ref="A2499:A2547"/>
    <mergeCell ref="A2395:A2443"/>
    <mergeCell ref="A2346:A2394"/>
    <mergeCell ref="A2548:A2596"/>
    <mergeCell ref="A2597:A2645"/>
  </mergeCells>
  <phoneticPr fontId="5" type="noConversion"/>
  <pageMargins left="0.25" right="0.25" top="0.75" bottom="0.75" header="0.3" footer="0.3"/>
  <pageSetup paperSize="9" scale="73" fitToHeight="0" orientation="landscape" r:id="rId1"/>
  <headerFooter>
    <oddFooter>Page &amp;P de &amp;N</oddFooter>
  </headerFooter>
  <rowBreaks count="13" manualBreakCount="13">
    <brk id="27" max="8" man="1"/>
    <brk id="53" max="8" man="1"/>
    <brk id="79" max="8" man="1"/>
    <brk id="105" max="8" man="1"/>
    <brk id="131" max="8" man="1"/>
    <brk id="157" max="8" man="1"/>
    <brk id="183" max="8" man="1"/>
    <brk id="209" max="8" man="1"/>
    <brk id="235" max="8" man="1"/>
    <brk id="261" max="8" man="1"/>
    <brk id="287" max="8" man="1"/>
    <brk id="313" max="8" man="1"/>
    <brk id="339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777"/>
  <sheetViews>
    <sheetView topLeftCell="A2313" zoomScale="70" zoomScaleNormal="70" zoomScaleSheetLayoutView="70" zoomScalePageLayoutView="85" workbookViewId="0">
      <selection activeCell="A2652" sqref="A2652:A2672"/>
    </sheetView>
  </sheetViews>
  <sheetFormatPr baseColWidth="10" defaultColWidth="11.42578125" defaultRowHeight="15" x14ac:dyDescent="0.25"/>
  <cols>
    <col min="1" max="1" width="20.42578125" style="672" customWidth="1"/>
    <col min="2" max="2" width="37.7109375" style="672" customWidth="1"/>
    <col min="3" max="3" width="13.7109375" style="1223" bestFit="1" customWidth="1"/>
    <col min="4" max="4" width="15.28515625" style="1223" customWidth="1"/>
    <col min="5" max="5" width="13.140625" style="1223" customWidth="1"/>
    <col min="6" max="6" width="10.28515625" style="2318" hidden="1" customWidth="1"/>
    <col min="7" max="7" width="13.7109375" style="1223" bestFit="1" customWidth="1"/>
    <col min="8" max="8" width="12.42578125" style="1223" customWidth="1"/>
    <col min="9" max="9" width="14" style="1223" customWidth="1"/>
    <col min="10" max="10" width="10.5703125" style="2318" hidden="1" customWidth="1"/>
    <col min="11" max="11" width="13.7109375" style="1223" bestFit="1" customWidth="1"/>
    <col min="12" max="12" width="15.42578125" style="1223" customWidth="1"/>
    <col min="13" max="13" width="15.7109375" style="1223" customWidth="1"/>
    <col min="14" max="14" width="9.7109375" style="2318" hidden="1" customWidth="1"/>
    <col min="15" max="15" width="10.42578125" style="1223" customWidth="1"/>
    <col min="16" max="16" width="9.7109375" style="1223" bestFit="1" customWidth="1"/>
    <col min="17" max="17" width="13.28515625" style="1223" customWidth="1"/>
    <col min="18" max="18" width="9.7109375" style="2318" hidden="1" customWidth="1"/>
    <col min="19" max="19" width="13.7109375" style="1223" bestFit="1" customWidth="1"/>
    <col min="20" max="20" width="10.28515625" style="1223" bestFit="1" customWidth="1"/>
    <col min="21" max="21" width="12.28515625" style="1223" customWidth="1"/>
    <col min="22" max="22" width="3" style="2318" hidden="1" customWidth="1"/>
    <col min="23" max="23" width="13.7109375" style="672" bestFit="1" customWidth="1"/>
    <col min="24" max="24" width="14.42578125" style="672" customWidth="1"/>
    <col min="25" max="25" width="11.42578125" style="672" customWidth="1"/>
    <col min="26" max="26" width="9.42578125" style="2318" hidden="1" customWidth="1"/>
    <col min="27" max="29" width="18.85546875" style="672" hidden="1" customWidth="1"/>
    <col min="30" max="30" width="123" style="672" customWidth="1"/>
    <col min="31" max="16384" width="11.42578125" style="672"/>
  </cols>
  <sheetData>
    <row r="1" spans="1:30" customFormat="1" ht="34.5" customHeight="1" thickBot="1" x14ac:dyDescent="0.3">
      <c r="A1" s="33"/>
      <c r="B1" s="261"/>
      <c r="C1" s="260"/>
      <c r="D1" s="260"/>
      <c r="E1" s="1910"/>
      <c r="F1" s="2279"/>
      <c r="G1" s="33"/>
      <c r="H1" s="33"/>
      <c r="I1" s="33"/>
      <c r="J1" s="2279"/>
      <c r="K1" s="33"/>
      <c r="L1" s="33"/>
      <c r="M1" s="33"/>
      <c r="N1" s="2279"/>
      <c r="O1" s="33"/>
      <c r="P1" s="33"/>
      <c r="Q1" s="33"/>
      <c r="R1" s="2279"/>
      <c r="S1" s="33"/>
      <c r="T1" s="33"/>
      <c r="U1" s="33"/>
      <c r="V1" s="2279"/>
      <c r="W1" s="33"/>
      <c r="X1" s="33"/>
      <c r="Y1" s="33"/>
      <c r="Z1" s="2279"/>
      <c r="AD1" t="s">
        <v>4137</v>
      </c>
    </row>
    <row r="2" spans="1:30" customFormat="1" ht="45" customHeight="1" thickBot="1" x14ac:dyDescent="0.3">
      <c r="A2" s="3574" t="s">
        <v>5054</v>
      </c>
      <c r="B2" s="3575"/>
      <c r="C2" s="3594" t="s">
        <v>955</v>
      </c>
      <c r="D2" s="3595"/>
      <c r="E2" s="3596"/>
      <c r="F2" s="2280"/>
      <c r="G2" s="3597" t="s">
        <v>1812</v>
      </c>
      <c r="H2" s="3598"/>
      <c r="I2" s="3599"/>
      <c r="J2" s="2280"/>
      <c r="K2" s="3590" t="s">
        <v>2578</v>
      </c>
      <c r="L2" s="3591"/>
      <c r="M2" s="3592"/>
      <c r="N2" s="2280"/>
      <c r="O2" s="3604" t="s">
        <v>4139</v>
      </c>
      <c r="P2" s="3605"/>
      <c r="Q2" s="3606"/>
      <c r="R2" s="2280"/>
      <c r="S2" s="3607" t="s">
        <v>4140</v>
      </c>
      <c r="T2" s="3608"/>
      <c r="U2" s="3609"/>
      <c r="V2" s="2280"/>
      <c r="W2" s="3610" t="s">
        <v>3616</v>
      </c>
      <c r="X2" s="3611"/>
      <c r="Y2" s="3612"/>
      <c r="Z2" s="2280"/>
      <c r="AA2" s="3613" t="s">
        <v>4141</v>
      </c>
      <c r="AB2" s="3614"/>
      <c r="AC2" s="3615"/>
      <c r="AD2" s="677" t="s">
        <v>4142</v>
      </c>
    </row>
    <row r="3" spans="1:30" customFormat="1" ht="30.75" customHeight="1" thickBot="1" x14ac:dyDescent="0.3">
      <c r="A3" s="1742"/>
      <c r="B3" s="1743"/>
      <c r="C3" s="1744">
        <v>2014</v>
      </c>
      <c r="D3" s="1745">
        <v>2013</v>
      </c>
      <c r="E3" s="1745" t="s">
        <v>4815</v>
      </c>
      <c r="F3" s="2281"/>
      <c r="G3" s="1746">
        <v>2014</v>
      </c>
      <c r="H3" s="1746">
        <v>2013</v>
      </c>
      <c r="I3" s="1746" t="s">
        <v>4815</v>
      </c>
      <c r="J3" s="2281"/>
      <c r="K3" s="1747">
        <v>2014</v>
      </c>
      <c r="L3" s="1748">
        <v>2013</v>
      </c>
      <c r="M3" s="1748" t="s">
        <v>4815</v>
      </c>
      <c r="N3" s="2281"/>
      <c r="O3" s="1749">
        <v>2014</v>
      </c>
      <c r="P3" s="1749">
        <v>2013</v>
      </c>
      <c r="Q3" s="1749" t="s">
        <v>4815</v>
      </c>
      <c r="R3" s="2281"/>
      <c r="S3" s="1750">
        <v>2014</v>
      </c>
      <c r="T3" s="1751">
        <v>2013</v>
      </c>
      <c r="U3" s="1756" t="s">
        <v>4815</v>
      </c>
      <c r="V3" s="2281"/>
      <c r="W3" s="1811">
        <v>2014</v>
      </c>
      <c r="X3" s="1753">
        <v>2013</v>
      </c>
      <c r="Y3" s="1752" t="s">
        <v>4815</v>
      </c>
      <c r="Z3" s="2281"/>
      <c r="AA3" s="1968">
        <v>2014</v>
      </c>
      <c r="AB3" s="1968">
        <v>2013</v>
      </c>
      <c r="AC3" s="1969" t="s">
        <v>4815</v>
      </c>
      <c r="AD3" s="677"/>
    </row>
    <row r="4" spans="1:30" customFormat="1" ht="15.75" customHeight="1" thickBot="1" x14ac:dyDescent="0.3">
      <c r="A4" s="3576" t="s">
        <v>4143</v>
      </c>
      <c r="B4" s="2193" t="s">
        <v>4144</v>
      </c>
      <c r="C4" s="900">
        <f>'BNP avec amende'!B840</f>
        <v>39168</v>
      </c>
      <c r="D4" s="1733">
        <f>'Données 2013 TJN'!C6</f>
        <v>38822</v>
      </c>
      <c r="E4" s="1733">
        <f>C4-D4</f>
        <v>346</v>
      </c>
      <c r="F4" s="2277">
        <f>E4/D4</f>
        <v>8.9124723095152236E-3</v>
      </c>
      <c r="G4" s="901">
        <f>BPCE!B727</f>
        <v>23257</v>
      </c>
      <c r="H4" s="1733">
        <f>'Données 2013 TJN'!D6</f>
        <v>22825</v>
      </c>
      <c r="I4" s="1733">
        <f>G4-H4</f>
        <v>432</v>
      </c>
      <c r="J4" s="2277">
        <f>I4/H4</f>
        <v>1.8926615553121577E-2</v>
      </c>
      <c r="K4" s="900">
        <f>SG!B784</f>
        <v>23563</v>
      </c>
      <c r="L4" s="1730">
        <f>'Données 2013 TJN'!E6</f>
        <v>22830</v>
      </c>
      <c r="M4" s="1730">
        <f>K4-L4</f>
        <v>733</v>
      </c>
      <c r="N4" s="2277">
        <f>M4/L4</f>
        <v>3.2106876916338151E-2</v>
      </c>
      <c r="O4" s="902">
        <f>CA!B963</f>
        <v>15853</v>
      </c>
      <c r="P4" s="1730">
        <f>'Données 2013 TJN'!F6</f>
        <v>16015</v>
      </c>
      <c r="Q4" s="902">
        <f>O4-P4</f>
        <v>-162</v>
      </c>
      <c r="R4" s="2277">
        <f>Q4/P4</f>
        <v>-1.0115516703090853E-2</v>
      </c>
      <c r="S4" s="900">
        <f>CM!B478</f>
        <v>15411</v>
      </c>
      <c r="T4" s="1755">
        <f>'Données 2013 TJN'!G6</f>
        <v>15276</v>
      </c>
      <c r="U4" s="902">
        <f>S4-T4</f>
        <v>135</v>
      </c>
      <c r="V4" s="2277">
        <f>U4/T4</f>
        <v>8.8373919874312652E-3</v>
      </c>
      <c r="W4" s="1812">
        <f>SUM(C4+G4+K4+O4+S4)</f>
        <v>117252</v>
      </c>
      <c r="X4" s="1812">
        <f>SUM(D4+H4+L4+P4+T4)</f>
        <v>115768</v>
      </c>
      <c r="Y4" s="903">
        <f>W4-X4</f>
        <v>1484</v>
      </c>
      <c r="Z4" s="2277">
        <f>Y4/X4</f>
        <v>1.2818740930136135E-2</v>
      </c>
      <c r="AA4" s="900">
        <f t="shared" ref="AA4:AA67" si="0">AVERAGE(C4,G4,K4,O4,S4)</f>
        <v>23450.400000000001</v>
      </c>
      <c r="AB4" s="900">
        <f t="shared" ref="AB4:AB67" si="1">AVERAGE(D4,H4,L4,P4,T4)</f>
        <v>23153.599999999999</v>
      </c>
      <c r="AC4" s="1959">
        <f>AA4-AB4</f>
        <v>296.80000000000291</v>
      </c>
      <c r="AD4" s="899" t="s">
        <v>4145</v>
      </c>
    </row>
    <row r="5" spans="1:30" customFormat="1" ht="15.75" thickBot="1" x14ac:dyDescent="0.3">
      <c r="A5" s="3576"/>
      <c r="B5" s="2194" t="s">
        <v>4146</v>
      </c>
      <c r="C5" s="676">
        <f>'BNP avec amende'!B841</f>
        <v>13497</v>
      </c>
      <c r="D5" s="1314">
        <f>SUM(D4-D7)</f>
        <v>13590</v>
      </c>
      <c r="E5" s="676">
        <f>C5-D5</f>
        <v>-93</v>
      </c>
      <c r="F5" s="2282">
        <f>E5/D5</f>
        <v>-6.8432671081677708E-3</v>
      </c>
      <c r="G5" s="932">
        <f>BPCE!B728</f>
        <v>19370</v>
      </c>
      <c r="H5" s="1386">
        <f>H4-H7</f>
        <v>19217</v>
      </c>
      <c r="I5" s="932">
        <f>G5-H5</f>
        <v>153</v>
      </c>
      <c r="J5" s="2282">
        <f>I5/H5</f>
        <v>7.9617005776135719E-3</v>
      </c>
      <c r="K5" s="675">
        <f>SG!B785</f>
        <v>10707</v>
      </c>
      <c r="L5" s="1446">
        <f>L4-L7</f>
        <v>9995</v>
      </c>
      <c r="M5" s="675">
        <f>K5-L5</f>
        <v>712</v>
      </c>
      <c r="N5" s="2282">
        <f>M5/L5</f>
        <v>7.1235617808904458E-2</v>
      </c>
      <c r="O5" s="862">
        <f>CA!B964</f>
        <v>7587</v>
      </c>
      <c r="P5" s="1568">
        <f>P4-P7</f>
        <v>7986</v>
      </c>
      <c r="Q5" s="862">
        <f>O5-P5</f>
        <v>-399</v>
      </c>
      <c r="R5" s="2282">
        <f>Q5/P5</f>
        <v>-4.9962434259954919E-2</v>
      </c>
      <c r="S5" s="707">
        <f>CM!B479</f>
        <v>13037</v>
      </c>
      <c r="T5" s="1625">
        <f>T4-T7</f>
        <v>12808</v>
      </c>
      <c r="U5" s="1757">
        <f>S5-T5</f>
        <v>229</v>
      </c>
      <c r="V5" s="2282">
        <f>U5/T5</f>
        <v>1.7879450343535292E-2</v>
      </c>
      <c r="W5" s="1813">
        <f>SUM(C5+G5+K5+O5+S5)</f>
        <v>64198</v>
      </c>
      <c r="X5" s="1145">
        <f>SUM(D5+H5+L5+P5+T5)</f>
        <v>63596</v>
      </c>
      <c r="Y5" s="1061">
        <f>W5-X5</f>
        <v>602</v>
      </c>
      <c r="Z5" s="2282">
        <f>Y5/X5</f>
        <v>9.4660041512044778E-3</v>
      </c>
      <c r="AA5" s="1130">
        <f t="shared" si="0"/>
        <v>12839.6</v>
      </c>
      <c r="AB5" s="1913">
        <f t="shared" si="1"/>
        <v>12719.2</v>
      </c>
      <c r="AC5" s="1960">
        <f>AA5-AB5</f>
        <v>120.39999999999964</v>
      </c>
      <c r="AD5" s="673" t="s">
        <v>4147</v>
      </c>
    </row>
    <row r="6" spans="1:30" s="1" customFormat="1" ht="15.75" thickBot="1" x14ac:dyDescent="0.3">
      <c r="A6" s="3576"/>
      <c r="B6" s="2195" t="s">
        <v>4148</v>
      </c>
      <c r="C6" s="681">
        <f>C5/C4</f>
        <v>0.34459252450980393</v>
      </c>
      <c r="D6" s="681">
        <f>D5/D4</f>
        <v>0.35005924475812683</v>
      </c>
      <c r="E6" s="681">
        <f>E5/D5</f>
        <v>-6.8432671081677708E-3</v>
      </c>
      <c r="F6" s="2276">
        <f t="shared" ref="F6:F69" si="2">E6/D6</f>
        <v>-1.9548882683832907E-2</v>
      </c>
      <c r="G6" s="933">
        <f t="shared" ref="G6:T6" si="3">G5/G4</f>
        <v>0.83286752375628847</v>
      </c>
      <c r="H6" s="1387">
        <f t="shared" si="3"/>
        <v>0.84192771084337348</v>
      </c>
      <c r="I6" s="933">
        <f>I5/H5</f>
        <v>7.9617005776135719E-3</v>
      </c>
      <c r="J6" s="2276">
        <f t="shared" ref="J6:J69" si="4">I6/H6</f>
        <v>9.4565132790773686E-3</v>
      </c>
      <c r="K6" s="698">
        <f t="shared" si="3"/>
        <v>0.45439884564783772</v>
      </c>
      <c r="L6" s="698">
        <f t="shared" si="3"/>
        <v>0.43780113885238719</v>
      </c>
      <c r="M6" s="698">
        <f>M5/L5</f>
        <v>7.1235617808904458E-2</v>
      </c>
      <c r="N6" s="2276">
        <f t="shared" ref="N6:N69" si="5">M6/L6</f>
        <v>0.16271227159352564</v>
      </c>
      <c r="O6" s="728">
        <f t="shared" si="3"/>
        <v>0.47858449504825584</v>
      </c>
      <c r="P6" s="1569">
        <f t="shared" si="3"/>
        <v>0.4986575085857009</v>
      </c>
      <c r="Q6" s="728">
        <f>Q5/P5</f>
        <v>-4.9962434259954919E-2</v>
      </c>
      <c r="R6" s="2276">
        <f t="shared" ref="R6:R69" si="6">Q6/P6</f>
        <v>-0.10019388738707463</v>
      </c>
      <c r="S6" s="699">
        <f t="shared" si="3"/>
        <v>0.84595418856660831</v>
      </c>
      <c r="T6" s="699">
        <f t="shared" si="3"/>
        <v>0.83843938203718249</v>
      </c>
      <c r="U6" s="1758">
        <f>U5/T5</f>
        <v>1.7879450343535292E-2</v>
      </c>
      <c r="V6" s="2276">
        <f t="shared" ref="V6:V69" si="7">U6/T6</f>
        <v>2.1324678595240874E-2</v>
      </c>
      <c r="W6" s="1814">
        <f>W5/W4</f>
        <v>0.54752157745710095</v>
      </c>
      <c r="X6" s="1711">
        <f>X5/X4</f>
        <v>0.54934005942920328</v>
      </c>
      <c r="Y6" s="1062">
        <f>Y5/X5</f>
        <v>9.4660041512044778E-3</v>
      </c>
      <c r="Z6" s="2276">
        <f t="shared" ref="Z6:Z69" si="8">Y6/X6</f>
        <v>1.7231592687852064E-2</v>
      </c>
      <c r="AA6" s="1131">
        <f t="shared" si="0"/>
        <v>0.59127951550575886</v>
      </c>
      <c r="AB6" s="1914">
        <f t="shared" si="1"/>
        <v>0.59337699701535418</v>
      </c>
      <c r="AC6" s="1961">
        <f>AC5/AB5</f>
        <v>9.4660041512044484E-3</v>
      </c>
      <c r="AD6" s="679" t="s">
        <v>4149</v>
      </c>
    </row>
    <row r="7" spans="1:30" customFormat="1" ht="15.75" thickBot="1" x14ac:dyDescent="0.3">
      <c r="A7" s="3576"/>
      <c r="B7" s="696" t="s">
        <v>4150</v>
      </c>
      <c r="C7" s="64">
        <f>'BNP avec amende'!B842</f>
        <v>25671</v>
      </c>
      <c r="D7" s="1315">
        <f>'Données 2013 TJN'!C7</f>
        <v>25232</v>
      </c>
      <c r="E7" s="64">
        <f>C7-D7</f>
        <v>439</v>
      </c>
      <c r="F7" s="1329">
        <f t="shared" si="2"/>
        <v>1.7398541534559289E-2</v>
      </c>
      <c r="G7" s="934">
        <f>BPCE!B729</f>
        <v>3887</v>
      </c>
      <c r="H7" s="1388">
        <f>H21</f>
        <v>3608</v>
      </c>
      <c r="I7" s="934">
        <f>G7-H7</f>
        <v>279</v>
      </c>
      <c r="J7" s="1329">
        <f t="shared" si="4"/>
        <v>7.7328159645232819E-2</v>
      </c>
      <c r="K7" s="62">
        <f>SG!B786</f>
        <v>12856</v>
      </c>
      <c r="L7" s="1448">
        <f>L21</f>
        <v>12835</v>
      </c>
      <c r="M7" s="62">
        <f>K7-L7</f>
        <v>21</v>
      </c>
      <c r="N7" s="1329">
        <f t="shared" si="5"/>
        <v>1.6361511492014025E-3</v>
      </c>
      <c r="O7" s="733">
        <f>CA!B965</f>
        <v>8266</v>
      </c>
      <c r="P7" s="1570">
        <f>P21</f>
        <v>8029</v>
      </c>
      <c r="Q7" s="733">
        <f>O7-P7</f>
        <v>237</v>
      </c>
      <c r="R7" s="1329">
        <f t="shared" si="6"/>
        <v>2.9517997259932743E-2</v>
      </c>
      <c r="S7" s="684">
        <f>CM!B480</f>
        <v>2374</v>
      </c>
      <c r="T7" s="1627">
        <f>T21</f>
        <v>2468</v>
      </c>
      <c r="U7" s="1661">
        <f>S7-T7</f>
        <v>-94</v>
      </c>
      <c r="V7" s="1329">
        <f t="shared" si="7"/>
        <v>-3.8087520259319288E-2</v>
      </c>
      <c r="W7" s="1816">
        <f>SUM(C7+G7+K7+O7+S7)</f>
        <v>53054</v>
      </c>
      <c r="X7" s="1139">
        <f>SUM(D7+H7+L7+P7+T7)</f>
        <v>52172</v>
      </c>
      <c r="Y7" s="1063">
        <f>W7-X7</f>
        <v>882</v>
      </c>
      <c r="Z7" s="1329">
        <f t="shared" si="8"/>
        <v>1.6905619872728667E-2</v>
      </c>
      <c r="AA7" s="1132">
        <f t="shared" si="0"/>
        <v>10610.8</v>
      </c>
      <c r="AB7" s="1915">
        <f t="shared" si="1"/>
        <v>10434.4</v>
      </c>
      <c r="AC7" s="1962">
        <f>AA7-AB7</f>
        <v>176.39999999999964</v>
      </c>
      <c r="AD7" s="673" t="s">
        <v>4151</v>
      </c>
    </row>
    <row r="8" spans="1:30" s="1" customFormat="1" ht="15.75" thickBot="1" x14ac:dyDescent="0.3">
      <c r="A8" s="3576"/>
      <c r="B8" s="736" t="s">
        <v>4152</v>
      </c>
      <c r="C8" s="687">
        <f>'BNP avec amende'!B848</f>
        <v>0.65540747549019607</v>
      </c>
      <c r="D8" s="1316">
        <f>D7/D4</f>
        <v>0.64994075524187311</v>
      </c>
      <c r="E8" s="764">
        <f>E7/D7</f>
        <v>1.7398541534559289E-2</v>
      </c>
      <c r="F8" s="1329">
        <f t="shared" si="2"/>
        <v>2.6769426896586113E-2</v>
      </c>
      <c r="G8" s="935">
        <f>BPCE!B735</f>
        <v>0.16713247624371158</v>
      </c>
      <c r="H8" s="1389">
        <f>H7/H4</f>
        <v>0.15807228915662649</v>
      </c>
      <c r="I8" s="935">
        <f>I7/H7</f>
        <v>7.7328159645232819E-2</v>
      </c>
      <c r="J8" s="1329">
        <f t="shared" si="4"/>
        <v>0.48919491238981133</v>
      </c>
      <c r="K8" s="688">
        <f>SG!B792</f>
        <v>0.54560115435216228</v>
      </c>
      <c r="L8" s="1449">
        <f>L7/L4</f>
        <v>0.56219886114761275</v>
      </c>
      <c r="M8" s="688">
        <f>M7/L7</f>
        <v>1.6361511492014025E-3</v>
      </c>
      <c r="N8" s="1329">
        <f t="shared" si="5"/>
        <v>2.9102711909830947E-3</v>
      </c>
      <c r="O8" s="724">
        <f>CA!B971</f>
        <v>0.52141550495174416</v>
      </c>
      <c r="P8" s="1571">
        <f>P7/P4</f>
        <v>0.5013424914142991</v>
      </c>
      <c r="Q8" s="724">
        <f>Q7/P7</f>
        <v>2.9517997259932743E-2</v>
      </c>
      <c r="R8" s="1329">
        <f t="shared" si="6"/>
        <v>5.8877908346970091E-2</v>
      </c>
      <c r="S8" s="689">
        <f>CM!B486</f>
        <v>0.15404581143339174</v>
      </c>
      <c r="T8" s="1628">
        <f>T7/T4</f>
        <v>0.16156061796281748</v>
      </c>
      <c r="U8" s="1759">
        <f>U7/T7</f>
        <v>-3.8087520259319288E-2</v>
      </c>
      <c r="V8" s="1329">
        <f t="shared" si="7"/>
        <v>-0.23574755246408488</v>
      </c>
      <c r="W8" s="1817">
        <f>W7/W4</f>
        <v>0.45247842254289905</v>
      </c>
      <c r="X8" s="1672">
        <f>X7/X4</f>
        <v>0.45065994057079678</v>
      </c>
      <c r="Y8" s="1064">
        <f>Y7/X7</f>
        <v>1.6905619872728667E-2</v>
      </c>
      <c r="Z8" s="1329">
        <f t="shared" si="8"/>
        <v>3.7513030005099521E-2</v>
      </c>
      <c r="AA8" s="1133">
        <f t="shared" si="0"/>
        <v>0.40872048449424109</v>
      </c>
      <c r="AB8" s="1916">
        <f t="shared" si="1"/>
        <v>0.40662300298464576</v>
      </c>
      <c r="AC8" s="1963">
        <f>AC7/AB7</f>
        <v>1.6905619872728633E-2</v>
      </c>
      <c r="AD8" s="679" t="s">
        <v>4153</v>
      </c>
    </row>
    <row r="9" spans="1:30" customFormat="1" ht="16.5" thickTop="1" thickBot="1" x14ac:dyDescent="0.3">
      <c r="A9" s="3576"/>
      <c r="B9" s="2196" t="s">
        <v>4154</v>
      </c>
      <c r="C9" s="685">
        <f>'BNP avec amende'!B843</f>
        <v>7946</v>
      </c>
      <c r="D9" s="1317">
        <f>'Données 2013 TJN'!C8</f>
        <v>8008</v>
      </c>
      <c r="E9" s="685">
        <f>C9-D9</f>
        <v>-62</v>
      </c>
      <c r="F9" s="2283">
        <f t="shared" si="2"/>
        <v>-7.742257742257742E-3</v>
      </c>
      <c r="G9" s="936">
        <f>BPCE!B730</f>
        <v>547</v>
      </c>
      <c r="H9" s="1390">
        <f>'Données 2013 TJN'!D8</f>
        <v>495</v>
      </c>
      <c r="I9" s="936">
        <f>G9-H9</f>
        <v>52</v>
      </c>
      <c r="J9" s="2283">
        <f t="shared" si="4"/>
        <v>0.10505050505050505</v>
      </c>
      <c r="K9" s="686">
        <f>SG!B787</f>
        <v>2383</v>
      </c>
      <c r="L9" s="1450">
        <f>'Données 2013 TJN'!E8</f>
        <v>2441</v>
      </c>
      <c r="M9" s="686">
        <f>K9-L9</f>
        <v>-58</v>
      </c>
      <c r="N9" s="2283">
        <f t="shared" si="5"/>
        <v>-2.3760753789430562E-2</v>
      </c>
      <c r="O9" s="879">
        <f>CA!B966</f>
        <v>1778</v>
      </c>
      <c r="P9" s="1572">
        <f>'Données 2013 TJN'!F8</f>
        <v>1859</v>
      </c>
      <c r="Q9" s="879">
        <f>O9-P9</f>
        <v>-81</v>
      </c>
      <c r="R9" s="2283">
        <f t="shared" si="6"/>
        <v>-4.357181280258203E-2</v>
      </c>
      <c r="S9" s="690">
        <f>CM!B481</f>
        <v>886</v>
      </c>
      <c r="T9" s="1629">
        <f>'Données 2013 TJN'!G8</f>
        <v>876</v>
      </c>
      <c r="U9" s="1659">
        <f>S9-T9</f>
        <v>10</v>
      </c>
      <c r="V9" s="2283">
        <f t="shared" si="7"/>
        <v>1.1415525114155251E-2</v>
      </c>
      <c r="W9" s="1819">
        <f>SUM(C9+G9+K9+O9+S9)</f>
        <v>13540</v>
      </c>
      <c r="X9" s="1068">
        <f>SUM(D9+H9+L9+P9+T9)</f>
        <v>13679</v>
      </c>
      <c r="Y9" s="1065">
        <f>W9-X9</f>
        <v>-139</v>
      </c>
      <c r="Z9" s="2283">
        <f t="shared" si="8"/>
        <v>-1.0161561517654799E-2</v>
      </c>
      <c r="AA9" s="1134">
        <f t="shared" si="0"/>
        <v>2708</v>
      </c>
      <c r="AB9" s="1917">
        <f t="shared" si="1"/>
        <v>2735.8</v>
      </c>
      <c r="AC9" s="1964">
        <f>AA9-AB9</f>
        <v>-27.800000000000182</v>
      </c>
      <c r="AD9" s="673" t="s">
        <v>4155</v>
      </c>
    </row>
    <row r="10" spans="1:30" s="1" customFormat="1" ht="15.75" thickBot="1" x14ac:dyDescent="0.3">
      <c r="A10" s="3576"/>
      <c r="B10" s="732" t="s">
        <v>4156</v>
      </c>
      <c r="C10" s="63">
        <f>'BNP avec amende'!B849</f>
        <v>0.20286968954248366</v>
      </c>
      <c r="D10" s="1318">
        <f>D9/D4</f>
        <v>0.20627479264334656</v>
      </c>
      <c r="E10" s="764">
        <f>E9/D9</f>
        <v>-7.742257742257742E-3</v>
      </c>
      <c r="F10" s="1329">
        <f t="shared" si="2"/>
        <v>-3.7533707551190065E-2</v>
      </c>
      <c r="G10" s="937">
        <f>BPCE!B736</f>
        <v>2.3519800490175002E-2</v>
      </c>
      <c r="H10" s="1391">
        <f>H9/H4</f>
        <v>2.1686746987951807E-2</v>
      </c>
      <c r="I10" s="937">
        <f>I9/H9</f>
        <v>0.10505050505050505</v>
      </c>
      <c r="J10" s="1329">
        <f t="shared" si="4"/>
        <v>4.843995510662177</v>
      </c>
      <c r="K10" s="61">
        <f>SG!B793</f>
        <v>0.10113313245342274</v>
      </c>
      <c r="L10" s="1451">
        <f>L9/L4</f>
        <v>0.10692071835304424</v>
      </c>
      <c r="M10" s="61">
        <f>M9/L9</f>
        <v>-2.3760753789430562E-2</v>
      </c>
      <c r="N10" s="1329">
        <f t="shared" si="5"/>
        <v>-0.2222277791940597</v>
      </c>
      <c r="O10" s="694">
        <f>CA!B972</f>
        <v>0.11215542799470132</v>
      </c>
      <c r="P10" s="1573">
        <f>P9/P4</f>
        <v>0.11607867624102404</v>
      </c>
      <c r="Q10" s="694">
        <f>Q9/P9</f>
        <v>-4.357181280258203E-2</v>
      </c>
      <c r="R10" s="1329">
        <f t="shared" si="6"/>
        <v>-0.37536448737673545</v>
      </c>
      <c r="S10" s="683">
        <f>CM!B487</f>
        <v>5.7491402245149571E-2</v>
      </c>
      <c r="T10" s="1630">
        <f>T9/T4</f>
        <v>5.7344854673998427E-2</v>
      </c>
      <c r="U10" s="1660">
        <f>U9/T9</f>
        <v>1.1415525114155251E-2</v>
      </c>
      <c r="V10" s="1329">
        <f t="shared" si="7"/>
        <v>0.19906799274410458</v>
      </c>
      <c r="W10" s="1820">
        <f>W9/W4</f>
        <v>0.1154777743663221</v>
      </c>
      <c r="X10" s="1069">
        <f>X9/X4</f>
        <v>0.11815873125561467</v>
      </c>
      <c r="Y10" s="1066">
        <f>Y9/X9</f>
        <v>-1.0161561517654799E-2</v>
      </c>
      <c r="Z10" s="1329">
        <f t="shared" si="8"/>
        <v>-8.599924364177651E-2</v>
      </c>
      <c r="AA10" s="1135">
        <f t="shared" si="0"/>
        <v>9.9433890545186449E-2</v>
      </c>
      <c r="AB10" s="1918">
        <f t="shared" si="1"/>
        <v>0.10166115777987302</v>
      </c>
      <c r="AC10" s="1965">
        <f>AC9/AB9</f>
        <v>-1.0161561517654865E-2</v>
      </c>
      <c r="AD10" s="679" t="s">
        <v>4157</v>
      </c>
    </row>
    <row r="11" spans="1:30" s="1" customFormat="1" ht="15.75" thickBot="1" x14ac:dyDescent="0.3">
      <c r="A11" s="3576"/>
      <c r="B11" s="735" t="s">
        <v>4158</v>
      </c>
      <c r="C11" s="755">
        <f>C4-C9</f>
        <v>31222</v>
      </c>
      <c r="D11" s="1330">
        <f>SUM(D4-D9)</f>
        <v>30814</v>
      </c>
      <c r="E11" s="755">
        <f>C11-D11</f>
        <v>408</v>
      </c>
      <c r="F11" s="2284">
        <f t="shared" si="2"/>
        <v>1.3240734730966444E-2</v>
      </c>
      <c r="G11" s="712">
        <f t="shared" ref="G11:S11" si="9">G4-G9</f>
        <v>22710</v>
      </c>
      <c r="H11" s="1392">
        <f>H4-H9</f>
        <v>22330</v>
      </c>
      <c r="I11" s="712">
        <f>G11-H11</f>
        <v>380</v>
      </c>
      <c r="J11" s="2284">
        <f t="shared" si="4"/>
        <v>1.7017465293327361E-2</v>
      </c>
      <c r="K11" s="682">
        <f t="shared" si="9"/>
        <v>21180</v>
      </c>
      <c r="L11" s="682">
        <f t="shared" si="9"/>
        <v>20389</v>
      </c>
      <c r="M11" s="682">
        <f>K11-L11</f>
        <v>791</v>
      </c>
      <c r="N11" s="2284">
        <f t="shared" si="5"/>
        <v>3.8795428907744373E-2</v>
      </c>
      <c r="O11" s="697">
        <f t="shared" si="9"/>
        <v>14075</v>
      </c>
      <c r="P11" s="1574">
        <f t="shared" si="9"/>
        <v>14156</v>
      </c>
      <c r="Q11" s="697">
        <f>O11-P11</f>
        <v>-81</v>
      </c>
      <c r="R11" s="2284">
        <f t="shared" si="6"/>
        <v>-5.7219553546199488E-3</v>
      </c>
      <c r="S11" s="701">
        <f t="shared" si="9"/>
        <v>14525</v>
      </c>
      <c r="T11" s="701">
        <f t="shared" ref="T11" si="10">T4-T9</f>
        <v>14400</v>
      </c>
      <c r="U11" s="1760">
        <f>S11-T11</f>
        <v>125</v>
      </c>
      <c r="V11" s="2284">
        <f t="shared" si="7"/>
        <v>8.6805555555555559E-3</v>
      </c>
      <c r="W11" s="1892">
        <f>SUM(C11+G11+K11+O11+S11)</f>
        <v>103712</v>
      </c>
      <c r="X11" s="1132">
        <f>SUM(D11+H11+L11+P11+T11)</f>
        <v>102089</v>
      </c>
      <c r="Y11" s="1067">
        <f>W11-X11</f>
        <v>1623</v>
      </c>
      <c r="Z11" s="2284">
        <f t="shared" si="8"/>
        <v>1.5897893014918354E-2</v>
      </c>
      <c r="AA11" s="1132">
        <f t="shared" si="0"/>
        <v>20742.400000000001</v>
      </c>
      <c r="AB11" s="1915">
        <f t="shared" si="1"/>
        <v>20417.8</v>
      </c>
      <c r="AC11" s="1966">
        <f>AA11-AB11</f>
        <v>324.60000000000218</v>
      </c>
      <c r="AD11" s="679" t="s">
        <v>4159</v>
      </c>
    </row>
    <row r="12" spans="1:30" s="1" customFormat="1" ht="15.75" thickBot="1" x14ac:dyDescent="0.3">
      <c r="A12" s="3576"/>
      <c r="B12" s="2197" t="s">
        <v>4160</v>
      </c>
      <c r="C12" s="691">
        <f>C11/C4</f>
        <v>0.79713031045751637</v>
      </c>
      <c r="D12" s="1734">
        <f>D11/D4</f>
        <v>0.79372520735665342</v>
      </c>
      <c r="E12" s="742">
        <f>E11/D11</f>
        <v>1.3240734730966444E-2</v>
      </c>
      <c r="F12" s="1335">
        <f t="shared" si="2"/>
        <v>1.6681761657869127E-2</v>
      </c>
      <c r="G12" s="935">
        <f t="shared" ref="G12:S12" si="11">G11/G4</f>
        <v>0.97648019950982501</v>
      </c>
      <c r="H12" s="1389">
        <f t="shared" si="11"/>
        <v>0.97831325301204819</v>
      </c>
      <c r="I12" s="935">
        <f>I11/H11</f>
        <v>1.7017465293327361E-2</v>
      </c>
      <c r="J12" s="1335">
        <f t="shared" si="4"/>
        <v>1.7394699745642499E-2</v>
      </c>
      <c r="K12" s="688">
        <f t="shared" si="11"/>
        <v>0.8988668675465773</v>
      </c>
      <c r="L12" s="688">
        <f t="shared" si="11"/>
        <v>0.89307928164695571</v>
      </c>
      <c r="M12" s="688">
        <f>M11/L11</f>
        <v>3.8795428907744373E-2</v>
      </c>
      <c r="N12" s="1335">
        <f t="shared" si="5"/>
        <v>4.3440072684477124E-2</v>
      </c>
      <c r="O12" s="724">
        <f t="shared" si="11"/>
        <v>0.88784457200529865</v>
      </c>
      <c r="P12" s="1571">
        <f t="shared" si="11"/>
        <v>0.88392132375897592</v>
      </c>
      <c r="Q12" s="724">
        <f>Q11/P11</f>
        <v>-5.7219553546199488E-3</v>
      </c>
      <c r="R12" s="1335">
        <f t="shared" si="6"/>
        <v>-6.4733763071657593E-3</v>
      </c>
      <c r="S12" s="689">
        <f t="shared" si="11"/>
        <v>0.94250859775485041</v>
      </c>
      <c r="T12" s="689">
        <f t="shared" ref="T12" si="12">T11/T4</f>
        <v>0.94265514532600159</v>
      </c>
      <c r="U12" s="1759">
        <f>U11/T11</f>
        <v>8.6805555555555559E-3</v>
      </c>
      <c r="V12" s="1335">
        <f t="shared" si="7"/>
        <v>9.208622685185186E-3</v>
      </c>
      <c r="W12" s="1817">
        <f>W11/W4</f>
        <v>0.88452222563367788</v>
      </c>
      <c r="X12" s="1672">
        <f>X11/X4</f>
        <v>0.88184126874438529</v>
      </c>
      <c r="Y12" s="1066">
        <f>Y11/X11</f>
        <v>1.5897893014918354E-2</v>
      </c>
      <c r="Z12" s="1335">
        <f t="shared" si="8"/>
        <v>1.8028066476810118E-2</v>
      </c>
      <c r="AA12" s="1135">
        <f t="shared" si="0"/>
        <v>0.90056610945481341</v>
      </c>
      <c r="AB12" s="1918">
        <f t="shared" si="1"/>
        <v>0.89833884222012694</v>
      </c>
      <c r="AC12" s="1963">
        <f>AC11/AB11</f>
        <v>1.5897893014918462E-2</v>
      </c>
      <c r="AD12" s="679" t="s">
        <v>4161</v>
      </c>
    </row>
    <row r="13" spans="1:30" customFormat="1" ht="16.5" hidden="1" customHeight="1" thickTop="1" x14ac:dyDescent="0.25">
      <c r="A13" s="3576"/>
      <c r="B13" s="2198" t="s">
        <v>4162</v>
      </c>
      <c r="C13" s="692">
        <f>'BNP avec amende'!B844</f>
        <v>10312</v>
      </c>
      <c r="D13" s="1320"/>
      <c r="E13" s="64">
        <f>C13-D13</f>
        <v>10312</v>
      </c>
      <c r="F13" s="1329" t="e">
        <f t="shared" si="2"/>
        <v>#DIV/0!</v>
      </c>
      <c r="G13" s="936">
        <f>BPCE!B731</f>
        <v>807</v>
      </c>
      <c r="H13" s="1390"/>
      <c r="I13" s="936">
        <f>G13-H13</f>
        <v>807</v>
      </c>
      <c r="J13" s="1329" t="e">
        <f t="shared" si="4"/>
        <v>#DIV/0!</v>
      </c>
      <c r="K13" s="686">
        <f>SG!B788</f>
        <v>3835</v>
      </c>
      <c r="L13" s="1450"/>
      <c r="M13" s="686">
        <f>K13-L13</f>
        <v>3835</v>
      </c>
      <c r="N13" s="1329" t="e">
        <f t="shared" si="5"/>
        <v>#DIV/0!</v>
      </c>
      <c r="O13" s="879">
        <f>CA!B967</f>
        <v>2429</v>
      </c>
      <c r="P13" s="1572"/>
      <c r="Q13" s="879">
        <f>O13-P13</f>
        <v>2429</v>
      </c>
      <c r="R13" s="1329" t="e">
        <f t="shared" si="6"/>
        <v>#DIV/0!</v>
      </c>
      <c r="S13" s="690">
        <f>CM!B482</f>
        <v>929</v>
      </c>
      <c r="T13" s="1659"/>
      <c r="U13" s="1659">
        <f>S13-T13</f>
        <v>929</v>
      </c>
      <c r="V13" s="1329" t="e">
        <f t="shared" si="7"/>
        <v>#DIV/0!</v>
      </c>
      <c r="W13" s="1819">
        <f t="shared" ref="W13:X15" si="13">SUM(C13+G13+K13+O13+S13)</f>
        <v>18312</v>
      </c>
      <c r="X13" s="1068">
        <f t="shared" si="13"/>
        <v>0</v>
      </c>
      <c r="Y13" s="1664">
        <f>W13-X13</f>
        <v>18312</v>
      </c>
      <c r="Z13" s="1329" t="e">
        <f t="shared" si="8"/>
        <v>#DIV/0!</v>
      </c>
      <c r="AA13" s="1134">
        <f t="shared" si="0"/>
        <v>3662.4</v>
      </c>
      <c r="AB13" s="1917" t="e">
        <f t="shared" si="1"/>
        <v>#DIV/0!</v>
      </c>
      <c r="AC13" s="1964" t="e">
        <f>AA13-AB13</f>
        <v>#DIV/0!</v>
      </c>
      <c r="AD13" s="673" t="s">
        <v>4163</v>
      </c>
    </row>
    <row r="14" spans="1:30" s="1" customFormat="1" ht="15.75" hidden="1" thickBot="1" x14ac:dyDescent="0.3">
      <c r="A14" s="3576"/>
      <c r="B14" s="732" t="s">
        <v>4164</v>
      </c>
      <c r="C14" s="63">
        <f>'BNP avec amende'!B850</f>
        <v>0.26327614379084968</v>
      </c>
      <c r="D14" s="1318"/>
      <c r="E14" s="681" t="e">
        <f>E13/D13</f>
        <v>#DIV/0!</v>
      </c>
      <c r="F14" s="1329" t="e">
        <f t="shared" si="2"/>
        <v>#DIV/0!</v>
      </c>
      <c r="G14" s="937">
        <f>BPCE!B737</f>
        <v>3.46992303392527E-2</v>
      </c>
      <c r="H14" s="1391"/>
      <c r="I14" s="937" t="e">
        <f>I13/H13</f>
        <v>#DIV/0!</v>
      </c>
      <c r="J14" s="1329" t="e">
        <f t="shared" si="4"/>
        <v>#DIV/0!</v>
      </c>
      <c r="K14" s="61">
        <f>SG!B794</f>
        <v>0.16275516699910877</v>
      </c>
      <c r="L14" s="1451"/>
      <c r="M14" s="61" t="e">
        <f>M13/L13</f>
        <v>#DIV/0!</v>
      </c>
      <c r="N14" s="1329" t="e">
        <f t="shared" si="5"/>
        <v>#DIV/0!</v>
      </c>
      <c r="O14" s="694">
        <f>CA!B973</f>
        <v>0.15322021068567462</v>
      </c>
      <c r="P14" s="1573"/>
      <c r="Q14" s="694" t="e">
        <f>Q13/P13</f>
        <v>#DIV/0!</v>
      </c>
      <c r="R14" s="1329" t="e">
        <f t="shared" si="6"/>
        <v>#DIV/0!</v>
      </c>
      <c r="S14" s="683">
        <f>CM!B488</f>
        <v>6.0281617026799038E-2</v>
      </c>
      <c r="T14" s="1660"/>
      <c r="U14" s="1660" t="e">
        <f>U13/T13</f>
        <v>#DIV/0!</v>
      </c>
      <c r="V14" s="1329" t="e">
        <f t="shared" si="7"/>
        <v>#DIV/0!</v>
      </c>
      <c r="W14" s="1820">
        <f t="shared" si="13"/>
        <v>0.6742323688416848</v>
      </c>
      <c r="X14" s="1069">
        <f t="shared" si="13"/>
        <v>0</v>
      </c>
      <c r="Y14" s="1665" t="e">
        <f>Y13/X13</f>
        <v>#DIV/0!</v>
      </c>
      <c r="Z14" s="1329" t="e">
        <f t="shared" si="8"/>
        <v>#DIV/0!</v>
      </c>
      <c r="AA14" s="1135">
        <f t="shared" si="0"/>
        <v>0.13484647376833697</v>
      </c>
      <c r="AB14" s="1918" t="e">
        <f t="shared" si="1"/>
        <v>#DIV/0!</v>
      </c>
      <c r="AC14" s="1965" t="e">
        <f>AC13/AB13</f>
        <v>#DIV/0!</v>
      </c>
      <c r="AD14" s="679" t="s">
        <v>4165</v>
      </c>
    </row>
    <row r="15" spans="1:30" customFormat="1" ht="16.5" hidden="1" thickTop="1" thickBot="1" x14ac:dyDescent="0.3">
      <c r="A15" s="3576"/>
      <c r="B15" s="732" t="s">
        <v>4166</v>
      </c>
      <c r="C15" s="64">
        <f>'BNP avec amende'!B845</f>
        <v>2518</v>
      </c>
      <c r="D15" s="1315">
        <f>'Données 2013 GAO'!C7</f>
        <v>3146</v>
      </c>
      <c r="E15" s="676">
        <f>C15-D15</f>
        <v>-628</v>
      </c>
      <c r="F15" s="1329">
        <f t="shared" si="2"/>
        <v>-0.19961856325492688</v>
      </c>
      <c r="G15" s="934">
        <f>BPCE!B732</f>
        <v>390</v>
      </c>
      <c r="H15" s="1388">
        <f>'Données 2013 GAO'!D7</f>
        <v>356</v>
      </c>
      <c r="I15" s="934">
        <f>G15-H15</f>
        <v>34</v>
      </c>
      <c r="J15" s="1329">
        <f t="shared" si="4"/>
        <v>9.5505617977528087E-2</v>
      </c>
      <c r="K15" s="62">
        <f>SG!B789</f>
        <v>2130</v>
      </c>
      <c r="L15" s="1448">
        <f>'Données 2013 GAO'!E7</f>
        <v>2217</v>
      </c>
      <c r="M15" s="62">
        <f>K15-L15</f>
        <v>-87</v>
      </c>
      <c r="N15" s="1329">
        <f t="shared" si="5"/>
        <v>-3.9242219215155617E-2</v>
      </c>
      <c r="O15" s="733">
        <f>CA!B968</f>
        <v>1579</v>
      </c>
      <c r="P15" s="1570">
        <f>'Données 2013 GAO'!G7</f>
        <v>1609</v>
      </c>
      <c r="Q15" s="733">
        <f>O15-P15</f>
        <v>-30</v>
      </c>
      <c r="R15" s="1329">
        <f t="shared" si="6"/>
        <v>-1.8645121193287758E-2</v>
      </c>
      <c r="S15" s="684">
        <f>CM!B483</f>
        <v>449</v>
      </c>
      <c r="T15" s="1661">
        <f>'Données 2013 GAO'!F7</f>
        <v>434</v>
      </c>
      <c r="U15" s="1661">
        <f>S15-T15</f>
        <v>15</v>
      </c>
      <c r="V15" s="1329">
        <f t="shared" si="7"/>
        <v>3.4562211981566823E-2</v>
      </c>
      <c r="W15" s="1837">
        <f t="shared" si="13"/>
        <v>7066</v>
      </c>
      <c r="X15" s="1070">
        <f t="shared" si="13"/>
        <v>7762</v>
      </c>
      <c r="Y15" s="1068">
        <f>W15-X15</f>
        <v>-696</v>
      </c>
      <c r="Z15" s="1329">
        <f t="shared" si="8"/>
        <v>-8.9667611440350431E-2</v>
      </c>
      <c r="AA15" s="1134">
        <f t="shared" si="0"/>
        <v>1413.2</v>
      </c>
      <c r="AB15" s="1134">
        <f t="shared" si="1"/>
        <v>1552.4</v>
      </c>
      <c r="AC15" s="1822">
        <f>AA15-AB15</f>
        <v>-139.20000000000005</v>
      </c>
      <c r="AD15" s="673" t="s">
        <v>4167</v>
      </c>
    </row>
    <row r="16" spans="1:30" s="1" customFormat="1" ht="15.75" hidden="1" thickBot="1" x14ac:dyDescent="0.3">
      <c r="A16" s="3576"/>
      <c r="B16" s="732" t="s">
        <v>4168</v>
      </c>
      <c r="C16" s="63">
        <f>C15/C4</f>
        <v>6.4287173202614373E-2</v>
      </c>
      <c r="D16" s="63">
        <f>D15/D4</f>
        <v>8.1036525681314725E-2</v>
      </c>
      <c r="E16" s="681">
        <f>E15/D15</f>
        <v>-0.19961856325492688</v>
      </c>
      <c r="F16" s="1329">
        <f t="shared" si="2"/>
        <v>-2.4633159131223046</v>
      </c>
      <c r="G16" s="937">
        <f t="shared" ref="G16:T16" si="14">G15/G4</f>
        <v>1.6769144773616546E-2</v>
      </c>
      <c r="H16" s="1391">
        <f t="shared" si="14"/>
        <v>1.5596933187294633E-2</v>
      </c>
      <c r="I16" s="937">
        <f>I15/H15</f>
        <v>9.5505617977528087E-2</v>
      </c>
      <c r="J16" s="1329">
        <f t="shared" si="4"/>
        <v>6.1233587930816817</v>
      </c>
      <c r="K16" s="61">
        <f t="shared" si="14"/>
        <v>9.0395959767431991E-2</v>
      </c>
      <c r="L16" s="61">
        <f t="shared" si="14"/>
        <v>9.7109067017082787E-2</v>
      </c>
      <c r="M16" s="61">
        <f>M15/L15</f>
        <v>-3.9242219215155617E-2</v>
      </c>
      <c r="N16" s="1329">
        <f t="shared" si="5"/>
        <v>-0.40410458488137246</v>
      </c>
      <c r="O16" s="694">
        <f t="shared" si="14"/>
        <v>9.9602598877184131E-2</v>
      </c>
      <c r="P16" s="1573">
        <f t="shared" si="14"/>
        <v>0.10046831095847643</v>
      </c>
      <c r="Q16" s="694">
        <f>Q15/P15</f>
        <v>-1.8645121193287758E-2</v>
      </c>
      <c r="R16" s="1329">
        <f t="shared" si="6"/>
        <v>-0.18558211057209661</v>
      </c>
      <c r="S16" s="683">
        <f t="shared" si="14"/>
        <v>2.9135033417688663E-2</v>
      </c>
      <c r="T16" s="683">
        <f t="shared" si="14"/>
        <v>2.8410578685519768E-2</v>
      </c>
      <c r="U16" s="1660">
        <f>U15/T15</f>
        <v>3.4562211981566823E-2</v>
      </c>
      <c r="V16" s="1329">
        <f t="shared" si="7"/>
        <v>1.2165261526046425</v>
      </c>
      <c r="W16" s="1820">
        <f>W15/W4</f>
        <v>6.0263364377579912E-2</v>
      </c>
      <c r="X16" s="1069">
        <f>X15/X4</f>
        <v>6.7047888881210702E-2</v>
      </c>
      <c r="Y16" s="1665">
        <f>Y15/X15</f>
        <v>-8.9667611440350431E-2</v>
      </c>
      <c r="Z16" s="1329">
        <f t="shared" si="8"/>
        <v>-1.3373666633891379</v>
      </c>
      <c r="AA16" s="918">
        <f t="shared" si="0"/>
        <v>6.0037982007707137E-2</v>
      </c>
      <c r="AB16" s="1919">
        <f t="shared" si="1"/>
        <v>6.4524283105937663E-2</v>
      </c>
      <c r="AC16" s="1965">
        <f>AC15/AB15</f>
        <v>-8.9667611440350445E-2</v>
      </c>
      <c r="AD16" s="679" t="s">
        <v>4169</v>
      </c>
    </row>
    <row r="17" spans="1:30" customFormat="1" ht="15.75" hidden="1" thickBot="1" x14ac:dyDescent="0.3">
      <c r="A17" s="3576"/>
      <c r="B17" s="672" t="s">
        <v>4170</v>
      </c>
      <c r="C17" s="64">
        <f>'BNP avec amende'!B846</f>
        <v>626</v>
      </c>
      <c r="D17" s="1315"/>
      <c r="E17" s="64"/>
      <c r="F17" s="1329" t="e">
        <f t="shared" si="2"/>
        <v>#DIV/0!</v>
      </c>
      <c r="G17" s="934">
        <f>BPCE!B733</f>
        <v>166</v>
      </c>
      <c r="H17" s="1388"/>
      <c r="I17" s="934"/>
      <c r="J17" s="1329" t="e">
        <f t="shared" si="4"/>
        <v>#DIV/0!</v>
      </c>
      <c r="K17" s="62">
        <f>SG!B790</f>
        <v>840</v>
      </c>
      <c r="L17" s="1448"/>
      <c r="M17" s="62"/>
      <c r="N17" s="1329" t="e">
        <f t="shared" si="5"/>
        <v>#DIV/0!</v>
      </c>
      <c r="O17" s="733">
        <f>CA!B969</f>
        <v>356</v>
      </c>
      <c r="P17" s="1570"/>
      <c r="Q17" s="733"/>
      <c r="R17" s="1329" t="e">
        <f t="shared" si="6"/>
        <v>#DIV/0!</v>
      </c>
      <c r="S17" s="684">
        <f>CM!B484</f>
        <v>3</v>
      </c>
      <c r="T17" s="1661"/>
      <c r="U17" s="1661"/>
      <c r="V17" s="1329" t="e">
        <f t="shared" si="7"/>
        <v>#DIV/0!</v>
      </c>
      <c r="W17" s="1837">
        <f t="shared" ref="W17:X22" si="15">SUM(C17+G17+K17+O17+S17)</f>
        <v>1991</v>
      </c>
      <c r="X17" s="1070">
        <f t="shared" si="15"/>
        <v>0</v>
      </c>
      <c r="Y17" s="1666"/>
      <c r="Z17" s="1329" t="e">
        <f t="shared" si="8"/>
        <v>#DIV/0!</v>
      </c>
      <c r="AA17" s="1070">
        <f t="shared" si="0"/>
        <v>398.2</v>
      </c>
      <c r="AB17" s="1920" t="e">
        <f t="shared" si="1"/>
        <v>#DIV/0!</v>
      </c>
      <c r="AC17" s="1822"/>
      <c r="AD17" s="673" t="s">
        <v>4171</v>
      </c>
    </row>
    <row r="18" spans="1:30" customFormat="1" ht="15.75" hidden="1" thickBot="1" x14ac:dyDescent="0.3">
      <c r="A18" s="3576"/>
      <c r="B18" s="732" t="s">
        <v>4172</v>
      </c>
      <c r="C18" s="63">
        <f>C17/C4</f>
        <v>1.5982434640522875E-2</v>
      </c>
      <c r="D18" s="1318"/>
      <c r="E18" s="63"/>
      <c r="F18" s="1329" t="e">
        <f t="shared" si="2"/>
        <v>#DIV/0!</v>
      </c>
      <c r="G18" s="937">
        <f t="shared" ref="G18:S18" si="16">G17/G4</f>
        <v>7.137635980564991E-3</v>
      </c>
      <c r="H18" s="1391"/>
      <c r="I18" s="937"/>
      <c r="J18" s="1329" t="e">
        <f t="shared" si="4"/>
        <v>#DIV/0!</v>
      </c>
      <c r="K18" s="61">
        <f t="shared" si="16"/>
        <v>3.5649110894198532E-2</v>
      </c>
      <c r="L18" s="1451"/>
      <c r="M18" s="61"/>
      <c r="N18" s="1329" t="e">
        <f t="shared" si="5"/>
        <v>#DIV/0!</v>
      </c>
      <c r="O18" s="694">
        <f t="shared" si="16"/>
        <v>2.2456317416261907E-2</v>
      </c>
      <c r="P18" s="1573"/>
      <c r="Q18" s="694"/>
      <c r="R18" s="1329" t="e">
        <f t="shared" si="6"/>
        <v>#DIV/0!</v>
      </c>
      <c r="S18" s="683">
        <f t="shared" si="16"/>
        <v>1.9466614755693986E-4</v>
      </c>
      <c r="T18" s="1660"/>
      <c r="U18" s="1660"/>
      <c r="V18" s="1329" t="e">
        <f t="shared" si="7"/>
        <v>#DIV/0!</v>
      </c>
      <c r="W18" s="1820">
        <f t="shared" si="15"/>
        <v>8.1420165079105239E-2</v>
      </c>
      <c r="X18" s="1069">
        <f t="shared" si="15"/>
        <v>0</v>
      </c>
      <c r="Y18" s="1665"/>
      <c r="Z18" s="1329" t="e">
        <f t="shared" si="8"/>
        <v>#DIV/0!</v>
      </c>
      <c r="AA18" s="918">
        <f t="shared" si="0"/>
        <v>1.6284033015821049E-2</v>
      </c>
      <c r="AB18" s="1919" t="e">
        <f t="shared" si="1"/>
        <v>#DIV/0!</v>
      </c>
      <c r="AC18" s="1965"/>
      <c r="AD18" s="673" t="s">
        <v>4173</v>
      </c>
    </row>
    <row r="19" spans="1:30" s="1" customFormat="1" ht="15.75" hidden="1" thickBot="1" x14ac:dyDescent="0.3">
      <c r="A19" s="3576"/>
      <c r="B19" s="672" t="s">
        <v>4174</v>
      </c>
      <c r="C19" s="64">
        <f>'BNP avec amende'!B847</f>
        <v>1184</v>
      </c>
      <c r="D19" s="1315"/>
      <c r="E19" s="64"/>
      <c r="F19" s="1329" t="e">
        <f t="shared" si="2"/>
        <v>#DIV/0!</v>
      </c>
      <c r="G19" s="934">
        <f>BPCE!B734</f>
        <v>55</v>
      </c>
      <c r="H19" s="1388"/>
      <c r="I19" s="934"/>
      <c r="J19" s="1329" t="e">
        <f t="shared" si="4"/>
        <v>#DIV/0!</v>
      </c>
      <c r="K19" s="62">
        <f>SG!B791</f>
        <v>1585</v>
      </c>
      <c r="L19" s="1448"/>
      <c r="M19" s="62"/>
      <c r="N19" s="1329" t="e">
        <f t="shared" si="5"/>
        <v>#DIV/0!</v>
      </c>
      <c r="O19" s="733">
        <f>CA!B970</f>
        <v>174</v>
      </c>
      <c r="P19" s="1570"/>
      <c r="Q19" s="733"/>
      <c r="R19" s="1329" t="e">
        <f t="shared" si="6"/>
        <v>#DIV/0!</v>
      </c>
      <c r="S19" s="684">
        <f>CM!B485</f>
        <v>1</v>
      </c>
      <c r="T19" s="1661"/>
      <c r="U19" s="1661"/>
      <c r="V19" s="1329" t="e">
        <f t="shared" si="7"/>
        <v>#DIV/0!</v>
      </c>
      <c r="W19" s="1837">
        <f t="shared" si="15"/>
        <v>2999</v>
      </c>
      <c r="X19" s="1070">
        <f t="shared" si="15"/>
        <v>0</v>
      </c>
      <c r="Y19" s="1666"/>
      <c r="Z19" s="1329" t="e">
        <f t="shared" si="8"/>
        <v>#DIV/0!</v>
      </c>
      <c r="AA19" s="1070">
        <f t="shared" si="0"/>
        <v>599.79999999999995</v>
      </c>
      <c r="AB19" s="1920" t="e">
        <f t="shared" si="1"/>
        <v>#DIV/0!</v>
      </c>
      <c r="AC19" s="1822"/>
      <c r="AD19" s="679" t="s">
        <v>4175</v>
      </c>
    </row>
    <row r="20" spans="1:30" customFormat="1" ht="15.75" hidden="1" thickBot="1" x14ac:dyDescent="0.3">
      <c r="A20" s="3576"/>
      <c r="B20" s="732" t="s">
        <v>4176</v>
      </c>
      <c r="C20" s="63">
        <f>C19/C4</f>
        <v>3.0228758169934641E-2</v>
      </c>
      <c r="D20" s="1318"/>
      <c r="E20" s="63"/>
      <c r="F20" s="1329" t="e">
        <f t="shared" si="2"/>
        <v>#DIV/0!</v>
      </c>
      <c r="G20" s="937">
        <f t="shared" ref="G20:S20" si="17">G19/G4</f>
        <v>2.3648793911510515E-3</v>
      </c>
      <c r="H20" s="1391"/>
      <c r="I20" s="937"/>
      <c r="J20" s="1329" t="e">
        <f t="shared" si="4"/>
        <v>#DIV/0!</v>
      </c>
      <c r="K20" s="61">
        <f t="shared" si="17"/>
        <v>6.726647710393413E-2</v>
      </c>
      <c r="L20" s="1451"/>
      <c r="M20" s="61"/>
      <c r="N20" s="1329" t="e">
        <f t="shared" si="5"/>
        <v>#DIV/0!</v>
      </c>
      <c r="O20" s="694">
        <f t="shared" si="17"/>
        <v>1.0975840534914526E-2</v>
      </c>
      <c r="P20" s="1573"/>
      <c r="Q20" s="694"/>
      <c r="R20" s="1329" t="e">
        <f t="shared" si="6"/>
        <v>#DIV/0!</v>
      </c>
      <c r="S20" s="683">
        <f t="shared" si="17"/>
        <v>6.4888715852313278E-5</v>
      </c>
      <c r="T20" s="1630"/>
      <c r="U20" s="1660"/>
      <c r="V20" s="1329" t="e">
        <f t="shared" si="7"/>
        <v>#DIV/0!</v>
      </c>
      <c r="W20" s="1820">
        <f t="shared" si="15"/>
        <v>0.11090084391578665</v>
      </c>
      <c r="X20" s="1069">
        <f t="shared" si="15"/>
        <v>0</v>
      </c>
      <c r="Y20" s="1066"/>
      <c r="Z20" s="1329" t="e">
        <f t="shared" si="8"/>
        <v>#DIV/0!</v>
      </c>
      <c r="AA20" s="1137">
        <f t="shared" si="0"/>
        <v>2.2180168783157331E-2</v>
      </c>
      <c r="AB20" s="1921" t="e">
        <f t="shared" si="1"/>
        <v>#DIV/0!</v>
      </c>
      <c r="AC20" s="1965"/>
      <c r="AD20" s="673" t="s">
        <v>4177</v>
      </c>
    </row>
    <row r="21" spans="1:30" customFormat="1" ht="15.75" thickBot="1" x14ac:dyDescent="0.3">
      <c r="A21" s="3576"/>
      <c r="B21" s="2199" t="s">
        <v>4178</v>
      </c>
      <c r="C21" s="1161">
        <f>C7</f>
        <v>25671</v>
      </c>
      <c r="D21" s="1729">
        <f>D7</f>
        <v>25232</v>
      </c>
      <c r="E21" s="1732">
        <f>C21-D21</f>
        <v>439</v>
      </c>
      <c r="F21" s="2285">
        <f t="shared" si="2"/>
        <v>1.7398541534559289E-2</v>
      </c>
      <c r="G21" s="1377">
        <f t="shared" ref="G21:S21" si="18">G7</f>
        <v>3887</v>
      </c>
      <c r="H21" s="1732">
        <f>'Données 2013 TJN'!D7</f>
        <v>3608</v>
      </c>
      <c r="I21" s="1912">
        <f>G21-H21</f>
        <v>279</v>
      </c>
      <c r="J21" s="2285">
        <f t="shared" si="4"/>
        <v>7.7328159645232819E-2</v>
      </c>
      <c r="K21" s="1161">
        <f t="shared" si="18"/>
        <v>12856</v>
      </c>
      <c r="L21" s="1174">
        <f>'Données 2013 TJN'!E7</f>
        <v>12835</v>
      </c>
      <c r="M21" s="1384">
        <f>K21-L21</f>
        <v>21</v>
      </c>
      <c r="N21" s="2285">
        <f t="shared" si="5"/>
        <v>1.6361511492014025E-3</v>
      </c>
      <c r="O21" s="1377">
        <f t="shared" si="18"/>
        <v>8266</v>
      </c>
      <c r="P21" s="1732">
        <f>'Données 2013 TJN'!F7</f>
        <v>8029</v>
      </c>
      <c r="Q21" s="1377">
        <f>O21-P21</f>
        <v>237</v>
      </c>
      <c r="R21" s="2285">
        <f t="shared" si="6"/>
        <v>2.9517997259932743E-2</v>
      </c>
      <c r="S21" s="1161">
        <f t="shared" si="18"/>
        <v>2374</v>
      </c>
      <c r="T21" s="1729">
        <f>'Données 2013 TJN'!G7</f>
        <v>2468</v>
      </c>
      <c r="U21" s="1161">
        <f>S21-T21</f>
        <v>-94</v>
      </c>
      <c r="V21" s="2285">
        <f t="shared" si="7"/>
        <v>-3.8087520259319288E-2</v>
      </c>
      <c r="W21" s="1823">
        <f t="shared" si="15"/>
        <v>53054</v>
      </c>
      <c r="X21" s="911">
        <f t="shared" si="15"/>
        <v>52172</v>
      </c>
      <c r="Y21" s="1377">
        <f>W21-X21</f>
        <v>882</v>
      </c>
      <c r="Z21" s="2285">
        <f t="shared" si="8"/>
        <v>1.6905619872728667E-2</v>
      </c>
      <c r="AA21" s="911">
        <f t="shared" si="0"/>
        <v>10610.8</v>
      </c>
      <c r="AB21" s="1161">
        <f t="shared" si="1"/>
        <v>10434.4</v>
      </c>
      <c r="AC21" s="1967">
        <f>AA21-AB21</f>
        <v>176.39999999999964</v>
      </c>
      <c r="AD21" s="899" t="s">
        <v>4179</v>
      </c>
    </row>
    <row r="22" spans="1:30" customFormat="1" ht="15.75" thickBot="1" x14ac:dyDescent="0.3">
      <c r="A22" s="3576"/>
      <c r="B22" s="672" t="s">
        <v>4180</v>
      </c>
      <c r="C22" s="64">
        <f>C9</f>
        <v>7946</v>
      </c>
      <c r="D22" s="1315">
        <f>D9</f>
        <v>8008</v>
      </c>
      <c r="E22" s="64">
        <f>C22-D22</f>
        <v>-62</v>
      </c>
      <c r="F22" s="1329">
        <f t="shared" si="2"/>
        <v>-7.742257742257742E-3</v>
      </c>
      <c r="G22" s="712">
        <f t="shared" ref="G22:S22" si="19">G9</f>
        <v>547</v>
      </c>
      <c r="H22" s="1388">
        <f>H9</f>
        <v>495</v>
      </c>
      <c r="I22" s="934">
        <f>G22-H22</f>
        <v>52</v>
      </c>
      <c r="J22" s="1329">
        <f t="shared" si="4"/>
        <v>0.10505050505050505</v>
      </c>
      <c r="K22" s="675">
        <f t="shared" si="19"/>
        <v>2383</v>
      </c>
      <c r="L22" s="1448">
        <f>L9</f>
        <v>2441</v>
      </c>
      <c r="M22" s="62">
        <f>K22-L22</f>
        <v>-58</v>
      </c>
      <c r="N22" s="1329">
        <f t="shared" si="5"/>
        <v>-2.3760753789430562E-2</v>
      </c>
      <c r="O22" s="697">
        <f t="shared" si="19"/>
        <v>1778</v>
      </c>
      <c r="P22" s="1570">
        <f>P9</f>
        <v>1859</v>
      </c>
      <c r="Q22" s="733">
        <f>O22-P22</f>
        <v>-81</v>
      </c>
      <c r="R22" s="1329">
        <f t="shared" si="6"/>
        <v>-4.357181280258203E-2</v>
      </c>
      <c r="S22" s="707">
        <f t="shared" si="19"/>
        <v>886</v>
      </c>
      <c r="T22" s="1625">
        <f>T9</f>
        <v>876</v>
      </c>
      <c r="U22" s="1757">
        <f>S22-T22</f>
        <v>10</v>
      </c>
      <c r="V22" s="1329">
        <f t="shared" si="7"/>
        <v>1.1415525114155251E-2</v>
      </c>
      <c r="W22" s="1813">
        <f t="shared" si="15"/>
        <v>13540</v>
      </c>
      <c r="X22" s="1145">
        <f t="shared" si="15"/>
        <v>13679</v>
      </c>
      <c r="Y22" s="1061">
        <f>W22-X22</f>
        <v>-139</v>
      </c>
      <c r="Z22" s="1329">
        <f t="shared" si="8"/>
        <v>-1.0161561517654799E-2</v>
      </c>
      <c r="AA22" s="1130">
        <f t="shared" si="0"/>
        <v>2708</v>
      </c>
      <c r="AB22" s="1913">
        <f t="shared" si="1"/>
        <v>2735.8</v>
      </c>
      <c r="AC22" s="1960">
        <f>AA22-AB22</f>
        <v>-27.800000000000182</v>
      </c>
      <c r="AD22" s="673" t="s">
        <v>4181</v>
      </c>
    </row>
    <row r="23" spans="1:30" customFormat="1" ht="15.75" thickBot="1" x14ac:dyDescent="0.3">
      <c r="A23" s="3576"/>
      <c r="B23" s="693" t="s">
        <v>4156</v>
      </c>
      <c r="C23" s="63">
        <f>C22/C21</f>
        <v>0.30953215690857389</v>
      </c>
      <c r="D23" s="63">
        <f>D22/D21</f>
        <v>0.31737476220672162</v>
      </c>
      <c r="E23" s="63">
        <f>E22/D22</f>
        <v>-7.742257742257742E-3</v>
      </c>
      <c r="F23" s="1329">
        <f t="shared" si="2"/>
        <v>-2.4394686232848069E-2</v>
      </c>
      <c r="G23" s="937">
        <f t="shared" ref="G23:T23" si="20">G22/G21</f>
        <v>0.1407254952405454</v>
      </c>
      <c r="H23" s="1391">
        <f t="shared" si="20"/>
        <v>0.13719512195121952</v>
      </c>
      <c r="I23" s="937">
        <f>I22/H22</f>
        <v>0.10505050505050505</v>
      </c>
      <c r="J23" s="1329">
        <f t="shared" si="4"/>
        <v>0.76570145903479225</v>
      </c>
      <c r="K23" s="61">
        <f t="shared" si="20"/>
        <v>0.18536092097075296</v>
      </c>
      <c r="L23" s="61">
        <f t="shared" si="20"/>
        <v>0.19018309310479159</v>
      </c>
      <c r="M23" s="61">
        <f>M22/L22</f>
        <v>-2.3760753789430562E-2</v>
      </c>
      <c r="N23" s="1329">
        <f t="shared" si="5"/>
        <v>-0.12493620437826353</v>
      </c>
      <c r="O23" s="694">
        <f t="shared" si="20"/>
        <v>0.21509799177353012</v>
      </c>
      <c r="P23" s="1573">
        <f t="shared" si="20"/>
        <v>0.23153568314858639</v>
      </c>
      <c r="Q23" s="694">
        <f>Q22/P22</f>
        <v>-4.357181280258203E-2</v>
      </c>
      <c r="R23" s="1329">
        <f t="shared" si="6"/>
        <v>-0.18818616728990376</v>
      </c>
      <c r="S23" s="683">
        <f t="shared" si="20"/>
        <v>0.37320977253580456</v>
      </c>
      <c r="T23" s="683">
        <f t="shared" si="20"/>
        <v>0.35494327390599678</v>
      </c>
      <c r="U23" s="1660">
        <f>U22/T22</f>
        <v>1.1415525114155251E-2</v>
      </c>
      <c r="V23" s="1329">
        <f t="shared" si="7"/>
        <v>3.2161547924355202E-2</v>
      </c>
      <c r="W23" s="1820">
        <f>W22/W21</f>
        <v>0.25521167112753046</v>
      </c>
      <c r="X23" s="1069">
        <f>X22/X21</f>
        <v>0.26219044698305605</v>
      </c>
      <c r="Y23" s="1066">
        <f>Y22/X22</f>
        <v>-1.0161561517654799E-2</v>
      </c>
      <c r="Z23" s="1329">
        <f t="shared" si="8"/>
        <v>-3.8756414028736468E-2</v>
      </c>
      <c r="AA23" s="1135">
        <f t="shared" si="0"/>
        <v>0.24478526748584137</v>
      </c>
      <c r="AB23" s="1918">
        <f t="shared" si="1"/>
        <v>0.24624638686346317</v>
      </c>
      <c r="AC23" s="1965">
        <f>AC22/AB22</f>
        <v>-1.0161561517654865E-2</v>
      </c>
      <c r="AD23" s="673" t="s">
        <v>4182</v>
      </c>
    </row>
    <row r="24" spans="1:30" s="1" customFormat="1" ht="15.75" thickBot="1" x14ac:dyDescent="0.3">
      <c r="A24" s="3576"/>
      <c r="B24" s="696" t="s">
        <v>4183</v>
      </c>
      <c r="C24" s="703">
        <f>C7-C9</f>
        <v>17725</v>
      </c>
      <c r="D24" s="703">
        <f>D7-D9</f>
        <v>17224</v>
      </c>
      <c r="E24" s="703">
        <f>C24-D24</f>
        <v>501</v>
      </c>
      <c r="F24" s="2284">
        <f t="shared" si="2"/>
        <v>2.9087320018578729E-2</v>
      </c>
      <c r="G24" s="712">
        <f>G7-G9</f>
        <v>3340</v>
      </c>
      <c r="H24" s="1392">
        <f>H7-H9</f>
        <v>3113</v>
      </c>
      <c r="I24" s="712">
        <f>G24-H24</f>
        <v>227</v>
      </c>
      <c r="J24" s="2284">
        <f t="shared" si="4"/>
        <v>7.2920012849341465E-2</v>
      </c>
      <c r="K24" s="682">
        <f>K7-K9</f>
        <v>10473</v>
      </c>
      <c r="L24" s="682">
        <f>L7-L9</f>
        <v>10394</v>
      </c>
      <c r="M24" s="682">
        <f>K24-L24</f>
        <v>79</v>
      </c>
      <c r="N24" s="2284">
        <f t="shared" si="5"/>
        <v>7.6005387723686747E-3</v>
      </c>
      <c r="O24" s="697">
        <f>O7-O9</f>
        <v>6488</v>
      </c>
      <c r="P24" s="1574">
        <f>P7-P9</f>
        <v>6170</v>
      </c>
      <c r="Q24" s="697">
        <f>O24-P24</f>
        <v>318</v>
      </c>
      <c r="R24" s="2284">
        <f t="shared" si="6"/>
        <v>5.1539708265802266E-2</v>
      </c>
      <c r="S24" s="701">
        <f>S7-S9</f>
        <v>1488</v>
      </c>
      <c r="T24" s="701">
        <f>T7-T9</f>
        <v>1592</v>
      </c>
      <c r="U24" s="1760">
        <f>S24-T24</f>
        <v>-104</v>
      </c>
      <c r="V24" s="2284">
        <f t="shared" si="7"/>
        <v>-6.5326633165829151E-2</v>
      </c>
      <c r="W24" s="1816">
        <f>SUM(C24+G24+K24+O24+S24)</f>
        <v>39514</v>
      </c>
      <c r="X24" s="1139">
        <f>SUM(D24+H24+L24+P24+T24)</f>
        <v>38493</v>
      </c>
      <c r="Y24" s="1063">
        <f>W24-X24</f>
        <v>1021</v>
      </c>
      <c r="Z24" s="2284">
        <f t="shared" si="8"/>
        <v>2.6524303120047801E-2</v>
      </c>
      <c r="AA24" s="1132">
        <f t="shared" si="0"/>
        <v>7902.8</v>
      </c>
      <c r="AB24" s="1915">
        <f t="shared" si="1"/>
        <v>7698.6</v>
      </c>
      <c r="AC24" s="1962">
        <f>AA24-AB24</f>
        <v>204.19999999999982</v>
      </c>
      <c r="AD24" s="679" t="s">
        <v>4184</v>
      </c>
    </row>
    <row r="25" spans="1:30" customFormat="1" ht="15.75" thickBot="1" x14ac:dyDescent="0.3">
      <c r="A25" s="3576"/>
      <c r="B25" s="695" t="s">
        <v>4185</v>
      </c>
      <c r="C25" s="691">
        <f>C24/C21</f>
        <v>0.69046784309142617</v>
      </c>
      <c r="D25" s="691">
        <f>D24/D21</f>
        <v>0.68262523779327833</v>
      </c>
      <c r="E25" s="691">
        <f>E24/D24</f>
        <v>2.9087320018578729E-2</v>
      </c>
      <c r="F25" s="1335">
        <f t="shared" si="2"/>
        <v>4.2610964857685701E-2</v>
      </c>
      <c r="G25" s="935">
        <f t="shared" ref="G25:S25" si="21">G24/G21</f>
        <v>0.85927450475945455</v>
      </c>
      <c r="H25" s="1389">
        <f t="shared" si="21"/>
        <v>0.86280487804878048</v>
      </c>
      <c r="I25" s="935">
        <f>I24/H24</f>
        <v>7.2920012849341465E-2</v>
      </c>
      <c r="J25" s="1335">
        <f t="shared" si="4"/>
        <v>8.4515067896056534E-2</v>
      </c>
      <c r="K25" s="688">
        <f t="shared" si="21"/>
        <v>0.81463907902924704</v>
      </c>
      <c r="L25" s="688">
        <f t="shared" ref="L25" si="22">L24/L21</f>
        <v>0.80981690689520847</v>
      </c>
      <c r="M25" s="688">
        <f>M24/L24</f>
        <v>7.6005387723686747E-3</v>
      </c>
      <c r="N25" s="1335">
        <f t="shared" si="5"/>
        <v>9.3855027076536392E-3</v>
      </c>
      <c r="O25" s="724">
        <f t="shared" si="21"/>
        <v>0.78490200822646983</v>
      </c>
      <c r="P25" s="1571">
        <f t="shared" ref="P25" si="23">P24/P21</f>
        <v>0.76846431685141359</v>
      </c>
      <c r="Q25" s="724">
        <f>Q24/P24</f>
        <v>5.1539708265802266E-2</v>
      </c>
      <c r="R25" s="1335">
        <f t="shared" si="6"/>
        <v>6.7068446947508339E-2</v>
      </c>
      <c r="S25" s="689">
        <f t="shared" si="21"/>
        <v>0.62679022746419544</v>
      </c>
      <c r="T25" s="689">
        <f t="shared" ref="T25" si="24">T24/T21</f>
        <v>0.64505672609400322</v>
      </c>
      <c r="U25" s="1759">
        <f>U24/T24</f>
        <v>-6.5326633165829151E-2</v>
      </c>
      <c r="V25" s="1335">
        <f t="shared" si="7"/>
        <v>-0.10127269513396127</v>
      </c>
      <c r="W25" s="1817">
        <f>W24/W21</f>
        <v>0.7447883288724696</v>
      </c>
      <c r="X25" s="1672">
        <f>X24/X21</f>
        <v>0.73780955301694395</v>
      </c>
      <c r="Y25" s="1064">
        <f>Y24/X24</f>
        <v>2.6524303120047801E-2</v>
      </c>
      <c r="Z25" s="1335">
        <f t="shared" si="8"/>
        <v>3.5950067346767825E-2</v>
      </c>
      <c r="AA25" s="1133">
        <f t="shared" si="0"/>
        <v>0.7552147325141586</v>
      </c>
      <c r="AB25" s="1916">
        <f t="shared" si="1"/>
        <v>0.75375361313653677</v>
      </c>
      <c r="AC25" s="1963">
        <f>AC24/AB24</f>
        <v>2.6524303120047776E-2</v>
      </c>
      <c r="AD25" s="673" t="s">
        <v>4186</v>
      </c>
    </row>
    <row r="26" spans="1:30" customFormat="1" ht="15.75" hidden="1" thickBot="1" x14ac:dyDescent="0.3">
      <c r="A26" s="3576"/>
      <c r="B26" s="693" t="s">
        <v>4164</v>
      </c>
      <c r="C26" s="63">
        <f>'BNP avec amende'!B852</f>
        <v>0.40169841455338712</v>
      </c>
      <c r="D26" s="1318"/>
      <c r="E26" s="63"/>
      <c r="F26" s="1329" t="e">
        <f t="shared" si="2"/>
        <v>#DIV/0!</v>
      </c>
      <c r="G26" s="937">
        <f>BPCE!B739</f>
        <v>0.20761512734756882</v>
      </c>
      <c r="H26" s="1391"/>
      <c r="I26" s="937">
        <f>G26-H26</f>
        <v>0.20761512734756882</v>
      </c>
      <c r="J26" s="1329" t="e">
        <f t="shared" si="4"/>
        <v>#DIV/0!</v>
      </c>
      <c r="K26" s="61">
        <f>SG!B796</f>
        <v>0.29830429371499689</v>
      </c>
      <c r="L26" s="1451"/>
      <c r="M26" s="61"/>
      <c r="N26" s="1329" t="e">
        <f t="shared" si="5"/>
        <v>#DIV/0!</v>
      </c>
      <c r="O26" s="694">
        <f>CA!B975</f>
        <v>0.29385434309218483</v>
      </c>
      <c r="P26" s="1573">
        <f>CA!C975</f>
        <v>0.40473276213790288</v>
      </c>
      <c r="Q26" s="694"/>
      <c r="R26" s="1329">
        <f t="shared" si="6"/>
        <v>0</v>
      </c>
      <c r="S26" s="683">
        <f>CM!B490</f>
        <v>0.39132266217354678</v>
      </c>
      <c r="T26" s="683">
        <f>CM!C490</f>
        <v>0.5</v>
      </c>
      <c r="U26" s="1660"/>
      <c r="V26" s="1329">
        <f t="shared" si="7"/>
        <v>0</v>
      </c>
      <c r="W26" s="1820">
        <f>SUM(C26+G26+K26+O26+S26)</f>
        <v>1.5927948408816843</v>
      </c>
      <c r="X26" s="1069">
        <f>SUM(D26+H26+L26+P26+T26)</f>
        <v>0.90473276213790288</v>
      </c>
      <c r="Y26" s="1066"/>
      <c r="Z26" s="1329">
        <f t="shared" si="8"/>
        <v>0</v>
      </c>
      <c r="AA26" s="1135">
        <f t="shared" si="0"/>
        <v>0.31855896817633689</v>
      </c>
      <c r="AB26" s="1918">
        <f t="shared" si="1"/>
        <v>0.45236638106895144</v>
      </c>
      <c r="AC26" s="1965"/>
      <c r="AD26" s="673" t="s">
        <v>4187</v>
      </c>
    </row>
    <row r="27" spans="1:30" customFormat="1" ht="15.75" hidden="1" thickBot="1" x14ac:dyDescent="0.3">
      <c r="A27" s="3576"/>
      <c r="B27" s="693" t="s">
        <v>4168</v>
      </c>
      <c r="C27" s="63">
        <f>C15/C21</f>
        <v>9.8087335904327846E-2</v>
      </c>
      <c r="D27" s="63">
        <f>D15/D21</f>
        <v>0.12468294229549778</v>
      </c>
      <c r="E27" s="63">
        <f>E15/D15</f>
        <v>-0.19961856325492688</v>
      </c>
      <c r="F27" s="1329">
        <f t="shared" si="2"/>
        <v>-1.6010094049740353</v>
      </c>
      <c r="G27" s="937">
        <f t="shared" ref="G27:S27" si="25">G15/G21</f>
        <v>0.10033444816053512</v>
      </c>
      <c r="H27" s="1391">
        <f t="shared" si="25"/>
        <v>9.8669623059866957E-2</v>
      </c>
      <c r="I27" s="937">
        <f>I15/H15</f>
        <v>9.5505617977528087E-2</v>
      </c>
      <c r="J27" s="1329">
        <f t="shared" si="4"/>
        <v>0.96793334174977907</v>
      </c>
      <c r="K27" s="61">
        <f t="shared" si="25"/>
        <v>0.16568139390168016</v>
      </c>
      <c r="L27" s="61">
        <f t="shared" si="25"/>
        <v>0.17273081417997663</v>
      </c>
      <c r="M27" s="61">
        <f>M15/L15</f>
        <v>-3.9242219215155617E-2</v>
      </c>
      <c r="N27" s="1329">
        <f t="shared" si="5"/>
        <v>-0.22718713740483643</v>
      </c>
      <c r="O27" s="694">
        <f t="shared" si="25"/>
        <v>0.19102346963464795</v>
      </c>
      <c r="P27" s="1573">
        <f t="shared" ref="P27" si="26">P15/P21</f>
        <v>0.20039855523726491</v>
      </c>
      <c r="Q27" s="694">
        <f>Q15/P15</f>
        <v>-1.8645121193287758E-2</v>
      </c>
      <c r="R27" s="1329">
        <f t="shared" si="6"/>
        <v>-9.3040197676138858E-2</v>
      </c>
      <c r="S27" s="683">
        <f t="shared" si="25"/>
        <v>0.18913226621735468</v>
      </c>
      <c r="T27" s="683">
        <f t="shared" ref="T27" si="27">T15/T21</f>
        <v>0.17585089141004862</v>
      </c>
      <c r="U27" s="1660">
        <f>U15/T15</f>
        <v>3.4562211981566823E-2</v>
      </c>
      <c r="V27" s="1329">
        <f t="shared" si="7"/>
        <v>0.19654271698273484</v>
      </c>
      <c r="W27" s="1820">
        <f>W15/W21</f>
        <v>0.13318505673464773</v>
      </c>
      <c r="X27" s="1069">
        <f>X15/X21</f>
        <v>0.14877712182780034</v>
      </c>
      <c r="Y27" s="1066">
        <f>Y15/X15</f>
        <v>-8.9667611440350431E-2</v>
      </c>
      <c r="Z27" s="1329">
        <f t="shared" si="8"/>
        <v>-0.6026975810443137</v>
      </c>
      <c r="AA27" s="1135">
        <f t="shared" si="0"/>
        <v>0.14885178276370917</v>
      </c>
      <c r="AB27" s="1918">
        <f t="shared" si="1"/>
        <v>0.15446656523653096</v>
      </c>
      <c r="AC27" s="1965">
        <f>AC15/AB15</f>
        <v>-8.9667611440350445E-2</v>
      </c>
      <c r="AD27" s="673" t="s">
        <v>4188</v>
      </c>
    </row>
    <row r="28" spans="1:30" customFormat="1" ht="15.75" hidden="1" thickBot="1" x14ac:dyDescent="0.3">
      <c r="A28" s="3576"/>
      <c r="B28" s="693" t="s">
        <v>4172</v>
      </c>
      <c r="C28" s="63">
        <f>C17/C21</f>
        <v>2.438549335826419E-2</v>
      </c>
      <c r="D28" s="1318"/>
      <c r="E28" s="63"/>
      <c r="F28" s="1329" t="e">
        <f t="shared" si="2"/>
        <v>#DIV/0!</v>
      </c>
      <c r="G28" s="937">
        <f t="shared" ref="G28:S28" si="28">G17/G21</f>
        <v>4.2706457422176484E-2</v>
      </c>
      <c r="H28" s="1391"/>
      <c r="I28" s="937"/>
      <c r="J28" s="1329" t="e">
        <f t="shared" si="4"/>
        <v>#DIV/0!</v>
      </c>
      <c r="K28" s="61">
        <f t="shared" si="28"/>
        <v>6.5339141257000619E-2</v>
      </c>
      <c r="L28" s="1451"/>
      <c r="M28" s="61"/>
      <c r="N28" s="1329" t="e">
        <f t="shared" si="5"/>
        <v>#DIV/0!</v>
      </c>
      <c r="O28" s="694">
        <f t="shared" si="28"/>
        <v>4.3067989353980159E-2</v>
      </c>
      <c r="P28" s="1573"/>
      <c r="Q28" s="694"/>
      <c r="R28" s="1329" t="e">
        <f t="shared" si="6"/>
        <v>#DIV/0!</v>
      </c>
      <c r="S28" s="683">
        <f t="shared" si="28"/>
        <v>1.2636899747262005E-3</v>
      </c>
      <c r="T28" s="1630"/>
      <c r="U28" s="1660"/>
      <c r="V28" s="1329" t="e">
        <f t="shared" si="7"/>
        <v>#DIV/0!</v>
      </c>
      <c r="W28" s="1820">
        <f t="shared" ref="W28:W59" si="29">SUM(C28+G28+K28+O28+S28)</f>
        <v>0.17676277136614765</v>
      </c>
      <c r="X28" s="1069">
        <f t="shared" ref="X28:X59" si="30">SUM(D28+H28+L28+P28+T28)</f>
        <v>0</v>
      </c>
      <c r="Y28" s="1066"/>
      <c r="Z28" s="1329" t="e">
        <f t="shared" si="8"/>
        <v>#DIV/0!</v>
      </c>
      <c r="AA28" s="1135">
        <f t="shared" si="0"/>
        <v>3.5352554273229531E-2</v>
      </c>
      <c r="AB28" s="1918" t="e">
        <f t="shared" si="1"/>
        <v>#DIV/0!</v>
      </c>
      <c r="AC28" s="1818"/>
      <c r="AD28" s="673" t="s">
        <v>4189</v>
      </c>
    </row>
    <row r="29" spans="1:30" s="1" customFormat="1" ht="15.75" hidden="1" thickBot="1" x14ac:dyDescent="0.3">
      <c r="A29" s="3576"/>
      <c r="B29" s="837" t="s">
        <v>4176</v>
      </c>
      <c r="C29" s="63">
        <f>C19/C21</f>
        <v>4.6122083284640257E-2</v>
      </c>
      <c r="D29" s="1318"/>
      <c r="E29" s="63"/>
      <c r="F29" s="1329" t="e">
        <f t="shared" si="2"/>
        <v>#DIV/0!</v>
      </c>
      <c r="G29" s="937">
        <f t="shared" ref="G29:S29" si="31">G19/G21</f>
        <v>1.4149729868793414E-2</v>
      </c>
      <c r="H29" s="1391"/>
      <c r="I29" s="937"/>
      <c r="J29" s="1329" t="e">
        <f t="shared" si="4"/>
        <v>#DIV/0!</v>
      </c>
      <c r="K29" s="61">
        <f t="shared" si="31"/>
        <v>0.12328873677660236</v>
      </c>
      <c r="L29" s="1451"/>
      <c r="M29" s="61"/>
      <c r="N29" s="1329" t="e">
        <f t="shared" si="5"/>
        <v>#DIV/0!</v>
      </c>
      <c r="O29" s="694">
        <f t="shared" si="31"/>
        <v>2.1050084684248731E-2</v>
      </c>
      <c r="P29" s="1573"/>
      <c r="Q29" s="694"/>
      <c r="R29" s="1329" t="e">
        <f t="shared" si="6"/>
        <v>#DIV/0!</v>
      </c>
      <c r="S29" s="683">
        <f t="shared" si="31"/>
        <v>4.2122999157540015E-4</v>
      </c>
      <c r="T29" s="1630"/>
      <c r="U29" s="1660"/>
      <c r="V29" s="1329" t="e">
        <f t="shared" si="7"/>
        <v>#DIV/0!</v>
      </c>
      <c r="W29" s="1820">
        <f t="shared" si="29"/>
        <v>0.20503186460586018</v>
      </c>
      <c r="X29" s="1069">
        <f t="shared" si="30"/>
        <v>0</v>
      </c>
      <c r="Y29" s="1066"/>
      <c r="Z29" s="1329" t="e">
        <f t="shared" si="8"/>
        <v>#DIV/0!</v>
      </c>
      <c r="AA29" s="1135">
        <f t="shared" si="0"/>
        <v>4.1006372921172034E-2</v>
      </c>
      <c r="AB29" s="1918" t="e">
        <f t="shared" si="1"/>
        <v>#DIV/0!</v>
      </c>
      <c r="AC29" s="1818"/>
      <c r="AD29" s="679" t="s">
        <v>4190</v>
      </c>
    </row>
    <row r="30" spans="1:30" s="1" customFormat="1" ht="15.75" hidden="1" customHeight="1" x14ac:dyDescent="0.25">
      <c r="A30" s="3577" t="s">
        <v>4191</v>
      </c>
      <c r="B30" s="2200" t="s">
        <v>4144</v>
      </c>
      <c r="C30" s="900">
        <f>'BNP avec amende'!C840</f>
        <v>2741</v>
      </c>
      <c r="D30" s="902"/>
      <c r="E30" s="900"/>
      <c r="F30" s="2286" t="e">
        <f t="shared" si="2"/>
        <v>#DIV/0!</v>
      </c>
      <c r="G30" s="903">
        <f>BPCE!C727</f>
        <v>5925</v>
      </c>
      <c r="H30" s="900"/>
      <c r="I30" s="901"/>
      <c r="J30" s="2286" t="e">
        <f t="shared" si="4"/>
        <v>#DIV/0!</v>
      </c>
      <c r="K30" s="900">
        <f>SG!C784</f>
        <v>4376</v>
      </c>
      <c r="L30" s="902"/>
      <c r="M30" s="900"/>
      <c r="N30" s="2286" t="e">
        <f t="shared" si="5"/>
        <v>#DIV/0!</v>
      </c>
      <c r="O30" s="903">
        <f>CA!C963</f>
        <v>2605</v>
      </c>
      <c r="P30" s="900"/>
      <c r="Q30" s="901"/>
      <c r="R30" s="2286" t="e">
        <f t="shared" si="6"/>
        <v>#DIV/0!</v>
      </c>
      <c r="S30" s="900">
        <f>CM!C478</f>
        <v>6852</v>
      </c>
      <c r="T30" s="902"/>
      <c r="U30" s="902"/>
      <c r="V30" s="2286" t="e">
        <f t="shared" si="7"/>
        <v>#DIV/0!</v>
      </c>
      <c r="W30" s="1812">
        <f t="shared" si="29"/>
        <v>22499</v>
      </c>
      <c r="X30" s="900">
        <f t="shared" si="30"/>
        <v>0</v>
      </c>
      <c r="Y30" s="901"/>
      <c r="Z30" s="2286" t="e">
        <f t="shared" si="8"/>
        <v>#DIV/0!</v>
      </c>
      <c r="AA30" s="900">
        <f t="shared" si="0"/>
        <v>4499.8</v>
      </c>
      <c r="AB30" s="902" t="e">
        <f t="shared" si="1"/>
        <v>#DIV/0!</v>
      </c>
      <c r="AC30" s="1824"/>
      <c r="AD30" s="899" t="s">
        <v>4449</v>
      </c>
    </row>
    <row r="31" spans="1:30" customFormat="1" ht="15.75" hidden="1" thickBot="1" x14ac:dyDescent="0.3">
      <c r="A31" s="3577"/>
      <c r="B31" s="716" t="s">
        <v>4192</v>
      </c>
      <c r="C31" s="850">
        <f>'BNP avec amende'!C841</f>
        <v>-1296</v>
      </c>
      <c r="D31" s="1323"/>
      <c r="E31" s="850"/>
      <c r="F31" s="1329" t="e">
        <f t="shared" si="2"/>
        <v>#DIV/0!</v>
      </c>
      <c r="G31" s="939">
        <f>BPCE!C728</f>
        <v>4581</v>
      </c>
      <c r="H31" s="1394"/>
      <c r="I31" s="939"/>
      <c r="J31" s="1329" t="e">
        <f t="shared" si="4"/>
        <v>#DIV/0!</v>
      </c>
      <c r="K31" s="873">
        <f>SG!C785</f>
        <v>366</v>
      </c>
      <c r="L31" s="1453"/>
      <c r="M31" s="873"/>
      <c r="N31" s="1329" t="e">
        <f t="shared" si="5"/>
        <v>#DIV/0!</v>
      </c>
      <c r="O31" s="717">
        <f>CA!C964</f>
        <v>154</v>
      </c>
      <c r="P31" s="1576"/>
      <c r="Q31" s="717"/>
      <c r="R31" s="1329" t="e">
        <f t="shared" si="6"/>
        <v>#DIV/0!</v>
      </c>
      <c r="S31" s="884">
        <f>CM!C479</f>
        <v>6200</v>
      </c>
      <c r="T31" s="1632"/>
      <c r="U31" s="1761"/>
      <c r="V31" s="1329" t="e">
        <f t="shared" si="7"/>
        <v>#DIV/0!</v>
      </c>
      <c r="W31" s="1825">
        <f t="shared" si="29"/>
        <v>10005</v>
      </c>
      <c r="X31" s="1673">
        <f t="shared" si="30"/>
        <v>0</v>
      </c>
      <c r="Y31" s="1071"/>
      <c r="Z31" s="1329" t="e">
        <f t="shared" si="8"/>
        <v>#DIV/0!</v>
      </c>
      <c r="AA31" s="1070">
        <f t="shared" si="0"/>
        <v>2001</v>
      </c>
      <c r="AB31" s="1920" t="e">
        <f t="shared" si="1"/>
        <v>#DIV/0!</v>
      </c>
      <c r="AC31" s="1822"/>
      <c r="AD31" s="673" t="s">
        <v>4450</v>
      </c>
    </row>
    <row r="32" spans="1:30" customFormat="1" ht="15.75" hidden="1" thickBot="1" x14ac:dyDescent="0.3">
      <c r="A32" s="3577"/>
      <c r="B32" s="716" t="s">
        <v>4193</v>
      </c>
      <c r="C32" s="763">
        <f>C31/C30</f>
        <v>-0.47282013863553446</v>
      </c>
      <c r="D32" s="1324"/>
      <c r="E32" s="763"/>
      <c r="F32" s="1329" t="e">
        <f t="shared" si="2"/>
        <v>#DIV/0!</v>
      </c>
      <c r="G32" s="940">
        <f t="shared" ref="G32:S32" si="32">G31/G30</f>
        <v>0.77316455696202535</v>
      </c>
      <c r="H32" s="1395"/>
      <c r="I32" s="940"/>
      <c r="J32" s="1329" t="e">
        <f t="shared" si="4"/>
        <v>#DIV/0!</v>
      </c>
      <c r="K32" s="765">
        <f t="shared" si="32"/>
        <v>8.3638025594149915E-2</v>
      </c>
      <c r="L32" s="1454"/>
      <c r="M32" s="765"/>
      <c r="N32" s="1329" t="e">
        <f t="shared" si="5"/>
        <v>#DIV/0!</v>
      </c>
      <c r="O32" s="766">
        <f t="shared" si="32"/>
        <v>5.9117082533589251E-2</v>
      </c>
      <c r="P32" s="1577"/>
      <c r="Q32" s="766"/>
      <c r="R32" s="1329" t="e">
        <f t="shared" si="6"/>
        <v>#DIV/0!</v>
      </c>
      <c r="S32" s="889">
        <f t="shared" si="32"/>
        <v>0.9048453006421483</v>
      </c>
      <c r="T32" s="1633"/>
      <c r="U32" s="1762"/>
      <c r="V32" s="1329" t="e">
        <f t="shared" si="7"/>
        <v>#DIV/0!</v>
      </c>
      <c r="W32" s="1826">
        <f t="shared" si="29"/>
        <v>1.3479448270963783</v>
      </c>
      <c r="X32" s="1674">
        <f t="shared" si="30"/>
        <v>0</v>
      </c>
      <c r="Y32" s="1072"/>
      <c r="Z32" s="1329" t="e">
        <f t="shared" si="8"/>
        <v>#DIV/0!</v>
      </c>
      <c r="AA32" s="1138">
        <f t="shared" si="0"/>
        <v>0.26958896541927568</v>
      </c>
      <c r="AB32" s="1922" t="e">
        <f t="shared" si="1"/>
        <v>#DIV/0!</v>
      </c>
      <c r="AC32" s="1815"/>
      <c r="AD32" s="673" t="s">
        <v>4451</v>
      </c>
    </row>
    <row r="33" spans="1:30" customFormat="1" ht="15.75" hidden="1" thickBot="1" x14ac:dyDescent="0.3">
      <c r="A33" s="3577"/>
      <c r="B33" s="721" t="s">
        <v>4194</v>
      </c>
      <c r="C33" s="851">
        <f>'BNP avec amende'!C842</f>
        <v>4037</v>
      </c>
      <c r="D33" s="1325"/>
      <c r="E33" s="851"/>
      <c r="F33" s="2284" t="e">
        <f t="shared" si="2"/>
        <v>#DIV/0!</v>
      </c>
      <c r="G33" s="941">
        <f>BPCE!C729</f>
        <v>1344</v>
      </c>
      <c r="H33" s="1396"/>
      <c r="I33" s="941"/>
      <c r="J33" s="2284" t="e">
        <f t="shared" si="4"/>
        <v>#DIV/0!</v>
      </c>
      <c r="K33" s="874">
        <f>SG!C786</f>
        <v>4010</v>
      </c>
      <c r="L33" s="1455"/>
      <c r="M33" s="874"/>
      <c r="N33" s="2284" t="e">
        <f t="shared" si="5"/>
        <v>#DIV/0!</v>
      </c>
      <c r="O33" s="722">
        <f>CA!C965</f>
        <v>2451</v>
      </c>
      <c r="P33" s="1578"/>
      <c r="Q33" s="722"/>
      <c r="R33" s="2284" t="e">
        <f t="shared" si="6"/>
        <v>#DIV/0!</v>
      </c>
      <c r="S33" s="885">
        <f>CM!C480</f>
        <v>652</v>
      </c>
      <c r="T33" s="1634"/>
      <c r="U33" s="1763"/>
      <c r="V33" s="2284" t="e">
        <f t="shared" si="7"/>
        <v>#DIV/0!</v>
      </c>
      <c r="W33" s="1827">
        <f t="shared" si="29"/>
        <v>12494</v>
      </c>
      <c r="X33" s="1675">
        <f t="shared" si="30"/>
        <v>0</v>
      </c>
      <c r="Y33" s="1073"/>
      <c r="Z33" s="2284" t="e">
        <f t="shared" si="8"/>
        <v>#DIV/0!</v>
      </c>
      <c r="AA33" s="1139">
        <f t="shared" si="0"/>
        <v>2498.8000000000002</v>
      </c>
      <c r="AB33" s="1923" t="e">
        <f t="shared" si="1"/>
        <v>#DIV/0!</v>
      </c>
      <c r="AC33" s="1822"/>
      <c r="AD33" s="673" t="s">
        <v>4452</v>
      </c>
    </row>
    <row r="34" spans="1:30" customFormat="1" ht="15.75" hidden="1" thickBot="1" x14ac:dyDescent="0.3">
      <c r="A34" s="3577"/>
      <c r="B34" s="723" t="s">
        <v>4195</v>
      </c>
      <c r="C34" s="691">
        <f>'BNP avec amende'!C848</f>
        <v>1.4728201386355344</v>
      </c>
      <c r="D34" s="1326"/>
      <c r="E34" s="691"/>
      <c r="F34" s="1335" t="e">
        <f t="shared" si="2"/>
        <v>#DIV/0!</v>
      </c>
      <c r="G34" s="935">
        <f>BPCE!C735</f>
        <v>0.22683544303797468</v>
      </c>
      <c r="H34" s="1389"/>
      <c r="I34" s="935"/>
      <c r="J34" s="1335" t="e">
        <f t="shared" si="4"/>
        <v>#DIV/0!</v>
      </c>
      <c r="K34" s="688">
        <f>SG!C792</f>
        <v>0.9163619744058501</v>
      </c>
      <c r="L34" s="1449"/>
      <c r="M34" s="688"/>
      <c r="N34" s="1335" t="e">
        <f t="shared" si="5"/>
        <v>#DIV/0!</v>
      </c>
      <c r="O34" s="724">
        <f>CA!C971</f>
        <v>0.94088291746641073</v>
      </c>
      <c r="P34" s="1571"/>
      <c r="Q34" s="724"/>
      <c r="R34" s="1335" t="e">
        <f t="shared" si="6"/>
        <v>#DIV/0!</v>
      </c>
      <c r="S34" s="689">
        <f>CM!C486</f>
        <v>9.5154699357851716E-2</v>
      </c>
      <c r="T34" s="1628"/>
      <c r="U34" s="1759"/>
      <c r="V34" s="1335" t="e">
        <f t="shared" si="7"/>
        <v>#DIV/0!</v>
      </c>
      <c r="W34" s="1828">
        <f t="shared" si="29"/>
        <v>3.6520551729036215</v>
      </c>
      <c r="X34" s="920">
        <f t="shared" si="30"/>
        <v>0</v>
      </c>
      <c r="Y34" s="914"/>
      <c r="Z34" s="1335" t="e">
        <f t="shared" si="8"/>
        <v>#DIV/0!</v>
      </c>
      <c r="AA34" s="920">
        <f t="shared" si="0"/>
        <v>0.73041103458072432</v>
      </c>
      <c r="AB34" s="1924" t="e">
        <f t="shared" si="1"/>
        <v>#DIV/0!</v>
      </c>
      <c r="AC34" s="1821"/>
      <c r="AD34" s="673" t="s">
        <v>4453</v>
      </c>
    </row>
    <row r="35" spans="1:30" customFormat="1" ht="16.5" hidden="1" thickTop="1" thickBot="1" x14ac:dyDescent="0.3">
      <c r="A35" s="3577"/>
      <c r="B35" s="725" t="s">
        <v>953</v>
      </c>
      <c r="C35" s="852">
        <f>'BNP avec amende'!C843</f>
        <v>-423</v>
      </c>
      <c r="D35" s="1327"/>
      <c r="E35" s="852"/>
      <c r="F35" s="2283" t="e">
        <f t="shared" si="2"/>
        <v>#DIV/0!</v>
      </c>
      <c r="G35" s="942">
        <f>BPCE!C730</f>
        <v>160</v>
      </c>
      <c r="H35" s="1397"/>
      <c r="I35" s="942"/>
      <c r="J35" s="2283" t="e">
        <f t="shared" si="4"/>
        <v>#DIV/0!</v>
      </c>
      <c r="K35" s="875">
        <f>SG!C787</f>
        <v>1327</v>
      </c>
      <c r="L35" s="1456"/>
      <c r="M35" s="875"/>
      <c r="N35" s="2283" t="e">
        <f t="shared" si="5"/>
        <v>#DIV/0!</v>
      </c>
      <c r="O35" s="726">
        <f>CA!C966</f>
        <v>701</v>
      </c>
      <c r="P35" s="1579"/>
      <c r="Q35" s="726"/>
      <c r="R35" s="2283" t="e">
        <f t="shared" si="6"/>
        <v>#DIV/0!</v>
      </c>
      <c r="S35" s="886">
        <f>CM!C481</f>
        <v>287</v>
      </c>
      <c r="T35" s="1635"/>
      <c r="U35" s="1764"/>
      <c r="V35" s="2283" t="e">
        <f t="shared" si="7"/>
        <v>#DIV/0!</v>
      </c>
      <c r="W35" s="1829">
        <f t="shared" si="29"/>
        <v>2052</v>
      </c>
      <c r="X35" s="1676">
        <f t="shared" si="30"/>
        <v>0</v>
      </c>
      <c r="Y35" s="1074"/>
      <c r="Z35" s="2283" t="e">
        <f t="shared" si="8"/>
        <v>#DIV/0!</v>
      </c>
      <c r="AA35" s="1068">
        <f t="shared" si="0"/>
        <v>410.4</v>
      </c>
      <c r="AB35" s="1925" t="e">
        <f t="shared" si="1"/>
        <v>#DIV/0!</v>
      </c>
      <c r="AC35" s="1822"/>
      <c r="AD35" s="673" t="s">
        <v>4454</v>
      </c>
    </row>
    <row r="36" spans="1:30" customFormat="1" ht="15.75" hidden="1" thickBot="1" x14ac:dyDescent="0.3">
      <c r="A36" s="3577"/>
      <c r="B36" s="727" t="s">
        <v>4196</v>
      </c>
      <c r="C36" s="746">
        <f>'BNP avec amende'!C849</f>
        <v>-0.1543232396935425</v>
      </c>
      <c r="D36" s="1328"/>
      <c r="E36" s="746"/>
      <c r="F36" s="2276" t="e">
        <f t="shared" si="2"/>
        <v>#DIV/0!</v>
      </c>
      <c r="G36" s="933">
        <f>BPCE!C736</f>
        <v>2.7004219409282701E-2</v>
      </c>
      <c r="H36" s="1387"/>
      <c r="I36" s="933"/>
      <c r="J36" s="2276" t="e">
        <f t="shared" si="4"/>
        <v>#DIV/0!</v>
      </c>
      <c r="K36" s="698">
        <f>SG!C793</f>
        <v>0.3032449725776965</v>
      </c>
      <c r="L36" s="1447"/>
      <c r="M36" s="698"/>
      <c r="N36" s="2276" t="e">
        <f t="shared" si="5"/>
        <v>#DIV/0!</v>
      </c>
      <c r="O36" s="728">
        <f>CA!C972</f>
        <v>0.26909788867562379</v>
      </c>
      <c r="P36" s="1569"/>
      <c r="Q36" s="728"/>
      <c r="R36" s="2276" t="e">
        <f t="shared" si="6"/>
        <v>#DIV/0!</v>
      </c>
      <c r="S36" s="699">
        <f>CM!C487</f>
        <v>4.1885580852305898E-2</v>
      </c>
      <c r="T36" s="1626"/>
      <c r="U36" s="1758"/>
      <c r="V36" s="2276" t="e">
        <f t="shared" si="7"/>
        <v>#DIV/0!</v>
      </c>
      <c r="W36" s="1830">
        <f t="shared" si="29"/>
        <v>0.48690942182136643</v>
      </c>
      <c r="X36" s="1140">
        <f t="shared" si="30"/>
        <v>0</v>
      </c>
      <c r="Y36" s="1075"/>
      <c r="Z36" s="2276" t="e">
        <f t="shared" si="8"/>
        <v>#DIV/0!</v>
      </c>
      <c r="AA36" s="1140">
        <f t="shared" si="0"/>
        <v>9.738188436427328E-2</v>
      </c>
      <c r="AB36" s="1926" t="e">
        <f t="shared" si="1"/>
        <v>#DIV/0!</v>
      </c>
      <c r="AC36" s="1821"/>
      <c r="AD36" s="673" t="s">
        <v>4455</v>
      </c>
    </row>
    <row r="37" spans="1:30" customFormat="1" ht="15.75" hidden="1" thickBot="1" x14ac:dyDescent="0.3">
      <c r="A37" s="3577"/>
      <c r="B37" s="729" t="s">
        <v>4197</v>
      </c>
      <c r="C37" s="700">
        <f>C30-C35</f>
        <v>3164</v>
      </c>
      <c r="D37" s="1319"/>
      <c r="E37" s="700"/>
      <c r="F37" s="2284" t="e">
        <f t="shared" si="2"/>
        <v>#DIV/0!</v>
      </c>
      <c r="G37" s="943">
        <f t="shared" ref="G37:S37" si="33">G30-G35</f>
        <v>5765</v>
      </c>
      <c r="H37" s="1398"/>
      <c r="I37" s="943"/>
      <c r="J37" s="2284" t="e">
        <f t="shared" si="4"/>
        <v>#DIV/0!</v>
      </c>
      <c r="K37" s="997">
        <f t="shared" si="33"/>
        <v>3049</v>
      </c>
      <c r="L37" s="1457"/>
      <c r="M37" s="997"/>
      <c r="N37" s="2284" t="e">
        <f t="shared" si="5"/>
        <v>#DIV/0!</v>
      </c>
      <c r="O37" s="1005">
        <f t="shared" si="33"/>
        <v>1904</v>
      </c>
      <c r="P37" s="1580"/>
      <c r="Q37" s="1005"/>
      <c r="R37" s="2284" t="e">
        <f t="shared" si="6"/>
        <v>#DIV/0!</v>
      </c>
      <c r="S37" s="1039">
        <f t="shared" si="33"/>
        <v>6565</v>
      </c>
      <c r="T37" s="1636"/>
      <c r="U37" s="1765"/>
      <c r="V37" s="2284" t="e">
        <f t="shared" si="7"/>
        <v>#DIV/0!</v>
      </c>
      <c r="W37" s="1831">
        <f t="shared" si="29"/>
        <v>20447</v>
      </c>
      <c r="X37" s="1141">
        <f t="shared" si="30"/>
        <v>0</v>
      </c>
      <c r="Y37" s="1076"/>
      <c r="Z37" s="2284" t="e">
        <f t="shared" si="8"/>
        <v>#DIV/0!</v>
      </c>
      <c r="AA37" s="1141">
        <f t="shared" si="0"/>
        <v>4089.4</v>
      </c>
      <c r="AB37" s="1927" t="e">
        <f t="shared" si="1"/>
        <v>#DIV/0!</v>
      </c>
      <c r="AC37" s="1832"/>
      <c r="AD37" s="673" t="s">
        <v>4456</v>
      </c>
    </row>
    <row r="38" spans="1:30" customFormat="1" ht="15.75" hidden="1" thickBot="1" x14ac:dyDescent="0.3">
      <c r="A38" s="3577"/>
      <c r="B38" s="723" t="s">
        <v>4198</v>
      </c>
      <c r="C38" s="691">
        <f>C37/C30</f>
        <v>1.1543232396935426</v>
      </c>
      <c r="D38" s="1326"/>
      <c r="E38" s="691"/>
      <c r="F38" s="1335" t="e">
        <f t="shared" si="2"/>
        <v>#DIV/0!</v>
      </c>
      <c r="G38" s="935">
        <f t="shared" ref="G38:S38" si="34">G37/G30</f>
        <v>0.97299578059071734</v>
      </c>
      <c r="H38" s="1389"/>
      <c r="I38" s="935"/>
      <c r="J38" s="1335" t="e">
        <f t="shared" si="4"/>
        <v>#DIV/0!</v>
      </c>
      <c r="K38" s="688">
        <f t="shared" si="34"/>
        <v>0.69675502742230344</v>
      </c>
      <c r="L38" s="1449"/>
      <c r="M38" s="688"/>
      <c r="N38" s="1335" t="e">
        <f t="shared" si="5"/>
        <v>#DIV/0!</v>
      </c>
      <c r="O38" s="724">
        <f t="shared" si="34"/>
        <v>0.73090211132437621</v>
      </c>
      <c r="P38" s="1571"/>
      <c r="Q38" s="724"/>
      <c r="R38" s="1335" t="e">
        <f t="shared" si="6"/>
        <v>#DIV/0!</v>
      </c>
      <c r="S38" s="689">
        <f t="shared" si="34"/>
        <v>0.95811441914769413</v>
      </c>
      <c r="T38" s="1628"/>
      <c r="U38" s="1759"/>
      <c r="V38" s="1335" t="e">
        <f t="shared" si="7"/>
        <v>#DIV/0!</v>
      </c>
      <c r="W38" s="1828">
        <f t="shared" si="29"/>
        <v>4.5130905781786339</v>
      </c>
      <c r="X38" s="920">
        <f t="shared" si="30"/>
        <v>0</v>
      </c>
      <c r="Y38" s="914"/>
      <c r="Z38" s="1335" t="e">
        <f t="shared" si="8"/>
        <v>#DIV/0!</v>
      </c>
      <c r="AA38" s="1142">
        <f t="shared" si="0"/>
        <v>0.9026181156357268</v>
      </c>
      <c r="AB38" s="1928" t="e">
        <f t="shared" si="1"/>
        <v>#DIV/0!</v>
      </c>
      <c r="AC38" s="1832"/>
      <c r="AD38" s="673" t="s">
        <v>4457</v>
      </c>
    </row>
    <row r="39" spans="1:30" customFormat="1" ht="15.75" hidden="1" thickBot="1" x14ac:dyDescent="0.3">
      <c r="A39" s="3577"/>
      <c r="B39" s="719" t="s">
        <v>4199</v>
      </c>
      <c r="C39" s="850">
        <f>'BNP avec amende'!C844</f>
        <v>294</v>
      </c>
      <c r="D39" s="1323"/>
      <c r="E39" s="850"/>
      <c r="F39" s="1329" t="e">
        <f t="shared" si="2"/>
        <v>#DIV/0!</v>
      </c>
      <c r="G39" s="939">
        <f>BPCE!C731</f>
        <v>286</v>
      </c>
      <c r="H39" s="1394"/>
      <c r="I39" s="939"/>
      <c r="J39" s="1329" t="e">
        <f t="shared" si="4"/>
        <v>#DIV/0!</v>
      </c>
      <c r="K39" s="873">
        <f>SG!C788</f>
        <v>1570</v>
      </c>
      <c r="L39" s="1453"/>
      <c r="M39" s="873"/>
      <c r="N39" s="1329" t="e">
        <f t="shared" si="5"/>
        <v>#DIV/0!</v>
      </c>
      <c r="O39" s="717">
        <f>CA!C967</f>
        <v>992</v>
      </c>
      <c r="P39" s="1576"/>
      <c r="Q39" s="717"/>
      <c r="R39" s="1329" t="e">
        <f t="shared" si="6"/>
        <v>#DIV/0!</v>
      </c>
      <c r="S39" s="884">
        <f>CM!C482</f>
        <v>326</v>
      </c>
      <c r="T39" s="1632"/>
      <c r="U39" s="1761"/>
      <c r="V39" s="1329" t="e">
        <f t="shared" si="7"/>
        <v>#DIV/0!</v>
      </c>
      <c r="W39" s="1825">
        <f t="shared" si="29"/>
        <v>3468</v>
      </c>
      <c r="X39" s="1673">
        <f t="shared" si="30"/>
        <v>0</v>
      </c>
      <c r="Y39" s="1071"/>
      <c r="Z39" s="1329" t="e">
        <f t="shared" si="8"/>
        <v>#DIV/0!</v>
      </c>
      <c r="AA39" s="1070">
        <f t="shared" si="0"/>
        <v>693.6</v>
      </c>
      <c r="AB39" s="1920" t="e">
        <f t="shared" si="1"/>
        <v>#DIV/0!</v>
      </c>
      <c r="AC39" s="1822"/>
      <c r="AD39" s="673" t="s">
        <v>4458</v>
      </c>
    </row>
    <row r="40" spans="1:30" customFormat="1" ht="15.75" hidden="1" thickBot="1" x14ac:dyDescent="0.3">
      <c r="A40" s="3577"/>
      <c r="B40" s="718" t="s">
        <v>4200</v>
      </c>
      <c r="C40" s="63">
        <f>'BNP avec amende'!C850</f>
        <v>0.10726012404232033</v>
      </c>
      <c r="D40" s="1318"/>
      <c r="E40" s="63"/>
      <c r="F40" s="1329" t="e">
        <f t="shared" si="2"/>
        <v>#DIV/0!</v>
      </c>
      <c r="G40" s="937">
        <f>BPCE!C737</f>
        <v>4.8270042194092824E-2</v>
      </c>
      <c r="H40" s="1391"/>
      <c r="I40" s="937"/>
      <c r="J40" s="1329" t="e">
        <f t="shared" si="4"/>
        <v>#DIV/0!</v>
      </c>
      <c r="K40" s="61">
        <f>SG!C794</f>
        <v>0.35877513711151737</v>
      </c>
      <c r="L40" s="1451"/>
      <c r="M40" s="61"/>
      <c r="N40" s="1329" t="e">
        <f t="shared" si="5"/>
        <v>#DIV/0!</v>
      </c>
      <c r="O40" s="694">
        <f>CA!C973</f>
        <v>0.38080614203454893</v>
      </c>
      <c r="P40" s="1573"/>
      <c r="Q40" s="694"/>
      <c r="R40" s="1329" t="e">
        <f t="shared" si="6"/>
        <v>#DIV/0!</v>
      </c>
      <c r="S40" s="683">
        <f>CM!C488</f>
        <v>4.7577349678925858E-2</v>
      </c>
      <c r="T40" s="1630"/>
      <c r="U40" s="1660"/>
      <c r="V40" s="1329" t="e">
        <f t="shared" si="7"/>
        <v>#DIV/0!</v>
      </c>
      <c r="W40" s="1833">
        <f t="shared" si="29"/>
        <v>0.94268879506140546</v>
      </c>
      <c r="X40" s="918">
        <f t="shared" si="30"/>
        <v>0</v>
      </c>
      <c r="Y40" s="912"/>
      <c r="Z40" s="1329" t="e">
        <f t="shared" si="8"/>
        <v>#DIV/0!</v>
      </c>
      <c r="AA40" s="918">
        <f t="shared" si="0"/>
        <v>0.18853775901228109</v>
      </c>
      <c r="AB40" s="1919" t="e">
        <f t="shared" si="1"/>
        <v>#DIV/0!</v>
      </c>
      <c r="AC40" s="1821"/>
      <c r="AD40" s="679" t="s">
        <v>4459</v>
      </c>
    </row>
    <row r="41" spans="1:30" customFormat="1" ht="15.75" hidden="1" thickBot="1" x14ac:dyDescent="0.3">
      <c r="A41" s="3577"/>
      <c r="B41" s="716" t="s">
        <v>4201</v>
      </c>
      <c r="C41" s="850">
        <f>'BNP avec amende'!C845</f>
        <v>-2121</v>
      </c>
      <c r="D41" s="1323"/>
      <c r="E41" s="850"/>
      <c r="F41" s="1329" t="e">
        <f t="shared" si="2"/>
        <v>#DIV/0!</v>
      </c>
      <c r="G41" s="939">
        <f>BPCE!C732</f>
        <v>164</v>
      </c>
      <c r="H41" s="1394"/>
      <c r="I41" s="939"/>
      <c r="J41" s="1329" t="e">
        <f t="shared" si="4"/>
        <v>#DIV/0!</v>
      </c>
      <c r="K41" s="873">
        <f>SG!C789</f>
        <v>1207</v>
      </c>
      <c r="L41" s="1453"/>
      <c r="M41" s="873"/>
      <c r="N41" s="1329" t="e">
        <f t="shared" si="5"/>
        <v>#DIV/0!</v>
      </c>
      <c r="O41" s="717">
        <f>CA!C968</f>
        <v>636</v>
      </c>
      <c r="P41" s="1576"/>
      <c r="Q41" s="717"/>
      <c r="R41" s="1329" t="e">
        <f t="shared" si="6"/>
        <v>#DIV/0!</v>
      </c>
      <c r="S41" s="884">
        <f>CM!C483</f>
        <v>153</v>
      </c>
      <c r="T41" s="1632"/>
      <c r="U41" s="1761"/>
      <c r="V41" s="1329" t="e">
        <f t="shared" si="7"/>
        <v>#DIV/0!</v>
      </c>
      <c r="W41" s="1825">
        <f t="shared" si="29"/>
        <v>39</v>
      </c>
      <c r="X41" s="1673">
        <f t="shared" si="30"/>
        <v>0</v>
      </c>
      <c r="Y41" s="1071"/>
      <c r="Z41" s="1329" t="e">
        <f t="shared" si="8"/>
        <v>#DIV/0!</v>
      </c>
      <c r="AA41" s="1070">
        <f t="shared" si="0"/>
        <v>7.8</v>
      </c>
      <c r="AB41" s="1920" t="e">
        <f t="shared" si="1"/>
        <v>#DIV/0!</v>
      </c>
      <c r="AC41" s="1822"/>
      <c r="AD41" s="673" t="s">
        <v>4460</v>
      </c>
    </row>
    <row r="42" spans="1:30" customFormat="1" ht="15.75" hidden="1" thickBot="1" x14ac:dyDescent="0.3">
      <c r="A42" s="3577"/>
      <c r="B42" s="716" t="s">
        <v>4202</v>
      </c>
      <c r="C42" s="763">
        <f>C41/C30</f>
        <v>-0.77380518059102521</v>
      </c>
      <c r="D42" s="1324"/>
      <c r="E42" s="763"/>
      <c r="F42" s="1329" t="e">
        <f t="shared" si="2"/>
        <v>#DIV/0!</v>
      </c>
      <c r="G42" s="940">
        <f t="shared" ref="G42:S42" si="35">G41/G30</f>
        <v>2.7679324894514769E-2</v>
      </c>
      <c r="H42" s="1395"/>
      <c r="I42" s="940"/>
      <c r="J42" s="1329" t="e">
        <f t="shared" si="4"/>
        <v>#DIV/0!</v>
      </c>
      <c r="K42" s="765">
        <f t="shared" si="35"/>
        <v>0.27582266910420478</v>
      </c>
      <c r="L42" s="1454"/>
      <c r="M42" s="765"/>
      <c r="N42" s="1329" t="e">
        <f t="shared" si="5"/>
        <v>#DIV/0!</v>
      </c>
      <c r="O42" s="766">
        <f t="shared" si="35"/>
        <v>0.24414587332053742</v>
      </c>
      <c r="P42" s="1577"/>
      <c r="Q42" s="766"/>
      <c r="R42" s="1329" t="e">
        <f t="shared" si="6"/>
        <v>#DIV/0!</v>
      </c>
      <c r="S42" s="889">
        <f t="shared" si="35"/>
        <v>2.2329246935201399E-2</v>
      </c>
      <c r="T42" s="1633"/>
      <c r="U42" s="1762"/>
      <c r="V42" s="1329" t="e">
        <f t="shared" si="7"/>
        <v>#DIV/0!</v>
      </c>
      <c r="W42" s="1826">
        <f t="shared" si="29"/>
        <v>-0.20382806633656686</v>
      </c>
      <c r="X42" s="1674">
        <f t="shared" si="30"/>
        <v>0</v>
      </c>
      <c r="Y42" s="1072"/>
      <c r="Z42" s="1329" t="e">
        <f t="shared" si="8"/>
        <v>#DIV/0!</v>
      </c>
      <c r="AA42" s="1138">
        <f t="shared" si="0"/>
        <v>-4.0765613267313372E-2</v>
      </c>
      <c r="AB42" s="1922" t="e">
        <f t="shared" si="1"/>
        <v>#DIV/0!</v>
      </c>
      <c r="AC42" s="1815"/>
      <c r="AD42" s="679" t="s">
        <v>4461</v>
      </c>
    </row>
    <row r="43" spans="1:30" customFormat="1" ht="15.75" hidden="1" thickBot="1" x14ac:dyDescent="0.3">
      <c r="A43" s="3577"/>
      <c r="B43" s="716" t="s">
        <v>4203</v>
      </c>
      <c r="C43" s="850">
        <f>'BNP avec amende'!C846</f>
        <v>58</v>
      </c>
      <c r="D43" s="1323"/>
      <c r="E43" s="850"/>
      <c r="F43" s="1329" t="e">
        <f t="shared" si="2"/>
        <v>#DIV/0!</v>
      </c>
      <c r="G43" s="939">
        <f>BPCE!C733</f>
        <v>46</v>
      </c>
      <c r="H43" s="1394"/>
      <c r="I43" s="939"/>
      <c r="J43" s="1329" t="e">
        <f t="shared" si="4"/>
        <v>#DIV/0!</v>
      </c>
      <c r="K43" s="873">
        <f>SG!C790</f>
        <v>421</v>
      </c>
      <c r="L43" s="1453"/>
      <c r="M43" s="873"/>
      <c r="N43" s="1329" t="e">
        <f t="shared" si="5"/>
        <v>#DIV/0!</v>
      </c>
      <c r="O43" s="717">
        <f>CA!C969</f>
        <v>120</v>
      </c>
      <c r="P43" s="1576"/>
      <c r="Q43" s="717"/>
      <c r="R43" s="1329" t="e">
        <f t="shared" si="6"/>
        <v>#DIV/0!</v>
      </c>
      <c r="S43" s="884">
        <f>CM!C484</f>
        <v>2</v>
      </c>
      <c r="T43" s="1632"/>
      <c r="U43" s="1761"/>
      <c r="V43" s="1329" t="e">
        <f t="shared" si="7"/>
        <v>#DIV/0!</v>
      </c>
      <c r="W43" s="1825">
        <f t="shared" si="29"/>
        <v>647</v>
      </c>
      <c r="X43" s="1673">
        <f t="shared" si="30"/>
        <v>0</v>
      </c>
      <c r="Y43" s="1071"/>
      <c r="Z43" s="1329" t="e">
        <f t="shared" si="8"/>
        <v>#DIV/0!</v>
      </c>
      <c r="AA43" s="1070">
        <f t="shared" si="0"/>
        <v>129.4</v>
      </c>
      <c r="AB43" s="1920" t="e">
        <f t="shared" si="1"/>
        <v>#DIV/0!</v>
      </c>
      <c r="AC43" s="1822"/>
      <c r="AD43" s="673" t="s">
        <v>4462</v>
      </c>
    </row>
    <row r="44" spans="1:30" customFormat="1" ht="15.75" hidden="1" thickBot="1" x14ac:dyDescent="0.3">
      <c r="A44" s="3577"/>
      <c r="B44" s="716" t="s">
        <v>4204</v>
      </c>
      <c r="C44" s="764">
        <f>C43/C30</f>
        <v>2.1160160525355711E-2</v>
      </c>
      <c r="D44" s="1329"/>
      <c r="E44" s="764"/>
      <c r="F44" s="1329" t="e">
        <f t="shared" si="2"/>
        <v>#DIV/0!</v>
      </c>
      <c r="G44" s="944">
        <f t="shared" ref="G44:S44" si="36">G43/G30</f>
        <v>7.7637130801687763E-3</v>
      </c>
      <c r="H44" s="1399"/>
      <c r="I44" s="944"/>
      <c r="J44" s="1329" t="e">
        <f t="shared" si="4"/>
        <v>#DIV/0!</v>
      </c>
      <c r="K44" s="1035">
        <f t="shared" si="36"/>
        <v>9.6206581352833637E-2</v>
      </c>
      <c r="L44" s="1458"/>
      <c r="M44" s="1035"/>
      <c r="N44" s="1329" t="e">
        <f t="shared" si="5"/>
        <v>#DIV/0!</v>
      </c>
      <c r="O44" s="1006">
        <f t="shared" si="36"/>
        <v>4.6065259117082535E-2</v>
      </c>
      <c r="P44" s="1581"/>
      <c r="Q44" s="1006"/>
      <c r="R44" s="1329" t="e">
        <f t="shared" si="6"/>
        <v>#DIV/0!</v>
      </c>
      <c r="S44" s="1040">
        <f t="shared" si="36"/>
        <v>2.918855808523059E-4</v>
      </c>
      <c r="T44" s="1637"/>
      <c r="U44" s="1766"/>
      <c r="V44" s="1329" t="e">
        <f t="shared" si="7"/>
        <v>#DIV/0!</v>
      </c>
      <c r="W44" s="1834">
        <f t="shared" si="29"/>
        <v>0.17148759965629295</v>
      </c>
      <c r="X44" s="1138">
        <f t="shared" si="30"/>
        <v>0</v>
      </c>
      <c r="Y44" s="1077"/>
      <c r="Z44" s="1329" t="e">
        <f t="shared" si="8"/>
        <v>#DIV/0!</v>
      </c>
      <c r="AA44" s="1138">
        <f t="shared" si="0"/>
        <v>3.429751993125859E-2</v>
      </c>
      <c r="AB44" s="1922" t="e">
        <f t="shared" si="1"/>
        <v>#DIV/0!</v>
      </c>
      <c r="AC44" s="1815"/>
      <c r="AD44" s="673" t="s">
        <v>4463</v>
      </c>
    </row>
    <row r="45" spans="1:30" customFormat="1" ht="15.75" hidden="1" thickBot="1" x14ac:dyDescent="0.3">
      <c r="A45" s="3577"/>
      <c r="B45" s="716" t="s">
        <v>4205</v>
      </c>
      <c r="C45" s="850">
        <f>'BNP avec amende'!C847</f>
        <v>539</v>
      </c>
      <c r="D45" s="1323"/>
      <c r="E45" s="850"/>
      <c r="F45" s="1329" t="e">
        <f t="shared" si="2"/>
        <v>#DIV/0!</v>
      </c>
      <c r="G45" s="939">
        <f>BPCE!C734</f>
        <v>24</v>
      </c>
      <c r="H45" s="1394"/>
      <c r="I45" s="939"/>
      <c r="J45" s="1329" t="e">
        <f t="shared" si="4"/>
        <v>#DIV/0!</v>
      </c>
      <c r="K45" s="873">
        <f>SG!C791</f>
        <v>94</v>
      </c>
      <c r="L45" s="1453"/>
      <c r="M45" s="873"/>
      <c r="N45" s="1329" t="e">
        <f t="shared" si="5"/>
        <v>#DIV/0!</v>
      </c>
      <c r="O45" s="717">
        <f>CA!C970</f>
        <v>79</v>
      </c>
      <c r="P45" s="1576"/>
      <c r="Q45" s="717"/>
      <c r="R45" s="1329" t="e">
        <f t="shared" si="6"/>
        <v>#DIV/0!</v>
      </c>
      <c r="S45" s="884">
        <f>CM!C485</f>
        <v>0</v>
      </c>
      <c r="T45" s="1632"/>
      <c r="U45" s="1761"/>
      <c r="V45" s="1329" t="e">
        <f t="shared" si="7"/>
        <v>#DIV/0!</v>
      </c>
      <c r="W45" s="1825">
        <f t="shared" si="29"/>
        <v>736</v>
      </c>
      <c r="X45" s="1673">
        <f t="shared" si="30"/>
        <v>0</v>
      </c>
      <c r="Y45" s="1071"/>
      <c r="Z45" s="1329" t="e">
        <f t="shared" si="8"/>
        <v>#DIV/0!</v>
      </c>
      <c r="AA45" s="1070">
        <f t="shared" si="0"/>
        <v>147.19999999999999</v>
      </c>
      <c r="AB45" s="1920" t="e">
        <f t="shared" si="1"/>
        <v>#DIV/0!</v>
      </c>
      <c r="AC45" s="1822"/>
      <c r="AD45" s="679" t="s">
        <v>4464</v>
      </c>
    </row>
    <row r="46" spans="1:30" customFormat="1" ht="15.75" hidden="1" thickBot="1" x14ac:dyDescent="0.3">
      <c r="A46" s="3577"/>
      <c r="B46" s="716" t="s">
        <v>4206</v>
      </c>
      <c r="C46" s="764">
        <f>C45/C30</f>
        <v>0.19664356074425393</v>
      </c>
      <c r="D46" s="1329"/>
      <c r="E46" s="764"/>
      <c r="F46" s="1329" t="e">
        <f t="shared" si="2"/>
        <v>#DIV/0!</v>
      </c>
      <c r="G46" s="944">
        <f t="shared" ref="G46:S46" si="37">G45/G30</f>
        <v>4.0506329113924053E-3</v>
      </c>
      <c r="H46" s="1399"/>
      <c r="I46" s="944"/>
      <c r="J46" s="1329" t="e">
        <f t="shared" si="4"/>
        <v>#DIV/0!</v>
      </c>
      <c r="K46" s="1035">
        <f t="shared" si="37"/>
        <v>2.1480804387568556E-2</v>
      </c>
      <c r="L46" s="1458"/>
      <c r="M46" s="1035"/>
      <c r="N46" s="1329" t="e">
        <f t="shared" si="5"/>
        <v>#DIV/0!</v>
      </c>
      <c r="O46" s="1006">
        <f t="shared" si="37"/>
        <v>3.0326295585412669E-2</v>
      </c>
      <c r="P46" s="1581"/>
      <c r="Q46" s="1006"/>
      <c r="R46" s="1329" t="e">
        <f t="shared" si="6"/>
        <v>#DIV/0!</v>
      </c>
      <c r="S46" s="1040">
        <f t="shared" si="37"/>
        <v>0</v>
      </c>
      <c r="T46" s="1637"/>
      <c r="U46" s="1766"/>
      <c r="V46" s="1329" t="e">
        <f t="shared" si="7"/>
        <v>#DIV/0!</v>
      </c>
      <c r="W46" s="1834">
        <f t="shared" si="29"/>
        <v>0.25250129362862755</v>
      </c>
      <c r="X46" s="1138">
        <f t="shared" si="30"/>
        <v>0</v>
      </c>
      <c r="Y46" s="1077"/>
      <c r="Z46" s="1329" t="e">
        <f t="shared" si="8"/>
        <v>#DIV/0!</v>
      </c>
      <c r="AA46" s="1138">
        <f t="shared" si="0"/>
        <v>5.0500258725725514E-2</v>
      </c>
      <c r="AB46" s="1922" t="e">
        <f t="shared" si="1"/>
        <v>#DIV/0!</v>
      </c>
      <c r="AC46" s="1815"/>
      <c r="AD46" s="673" t="s">
        <v>4465</v>
      </c>
    </row>
    <row r="47" spans="1:30" customFormat="1" ht="15.75" hidden="1" thickBot="1" x14ac:dyDescent="0.3">
      <c r="A47" s="3577"/>
      <c r="B47" s="2199" t="s">
        <v>4178</v>
      </c>
      <c r="C47" s="1161">
        <f>C33</f>
        <v>4037</v>
      </c>
      <c r="D47" s="1161"/>
      <c r="E47" s="911"/>
      <c r="F47" s="2285" t="e">
        <f t="shared" si="2"/>
        <v>#DIV/0!</v>
      </c>
      <c r="G47" s="1377">
        <f t="shared" ref="G47:S47" si="38">G33</f>
        <v>1344</v>
      </c>
      <c r="H47" s="911"/>
      <c r="I47" s="1377"/>
      <c r="J47" s="2285" t="e">
        <f t="shared" si="4"/>
        <v>#DIV/0!</v>
      </c>
      <c r="K47" s="1161">
        <f t="shared" si="38"/>
        <v>4010</v>
      </c>
      <c r="L47" s="1161"/>
      <c r="M47" s="911"/>
      <c r="N47" s="2285" t="e">
        <f t="shared" si="5"/>
        <v>#DIV/0!</v>
      </c>
      <c r="O47" s="1377">
        <f t="shared" si="38"/>
        <v>2451</v>
      </c>
      <c r="P47" s="911"/>
      <c r="Q47" s="1377"/>
      <c r="R47" s="2285" t="e">
        <f t="shared" si="6"/>
        <v>#DIV/0!</v>
      </c>
      <c r="S47" s="1161">
        <f t="shared" si="38"/>
        <v>652</v>
      </c>
      <c r="T47" s="1161"/>
      <c r="U47" s="1161"/>
      <c r="V47" s="2285" t="e">
        <f t="shared" si="7"/>
        <v>#DIV/0!</v>
      </c>
      <c r="W47" s="1823">
        <f t="shared" si="29"/>
        <v>12494</v>
      </c>
      <c r="X47" s="911">
        <f t="shared" si="30"/>
        <v>0</v>
      </c>
      <c r="Y47" s="1377"/>
      <c r="Z47" s="2285" t="e">
        <f t="shared" si="8"/>
        <v>#DIV/0!</v>
      </c>
      <c r="AA47" s="911">
        <f t="shared" si="0"/>
        <v>2498.8000000000002</v>
      </c>
      <c r="AB47" s="1161" t="e">
        <f t="shared" si="1"/>
        <v>#DIV/0!</v>
      </c>
      <c r="AC47" s="1824"/>
      <c r="AD47" s="899" t="s">
        <v>4466</v>
      </c>
    </row>
    <row r="48" spans="1:30" customFormat="1" ht="15.75" hidden="1" thickBot="1" x14ac:dyDescent="0.3">
      <c r="A48" s="3577"/>
      <c r="B48" s="716" t="s">
        <v>4207</v>
      </c>
      <c r="C48" s="850">
        <f>C35</f>
        <v>-423</v>
      </c>
      <c r="D48" s="1323"/>
      <c r="E48" s="850"/>
      <c r="F48" s="1329" t="e">
        <f t="shared" si="2"/>
        <v>#DIV/0!</v>
      </c>
      <c r="G48" s="939">
        <f t="shared" ref="G48:S48" si="39">G35</f>
        <v>160</v>
      </c>
      <c r="H48" s="1394"/>
      <c r="I48" s="939"/>
      <c r="J48" s="1329" t="e">
        <f t="shared" si="4"/>
        <v>#DIV/0!</v>
      </c>
      <c r="K48" s="873">
        <f t="shared" si="39"/>
        <v>1327</v>
      </c>
      <c r="L48" s="1453"/>
      <c r="M48" s="873"/>
      <c r="N48" s="1329" t="e">
        <f t="shared" si="5"/>
        <v>#DIV/0!</v>
      </c>
      <c r="O48" s="717">
        <f t="shared" si="39"/>
        <v>701</v>
      </c>
      <c r="P48" s="1576"/>
      <c r="Q48" s="717"/>
      <c r="R48" s="1329" t="e">
        <f t="shared" si="6"/>
        <v>#DIV/0!</v>
      </c>
      <c r="S48" s="884">
        <f t="shared" si="39"/>
        <v>287</v>
      </c>
      <c r="T48" s="1632"/>
      <c r="U48" s="1761"/>
      <c r="V48" s="1329" t="e">
        <f t="shared" si="7"/>
        <v>#DIV/0!</v>
      </c>
      <c r="W48" s="1835">
        <f t="shared" si="29"/>
        <v>2052</v>
      </c>
      <c r="X48" s="1143">
        <f t="shared" si="30"/>
        <v>0</v>
      </c>
      <c r="Y48" s="1078"/>
      <c r="Z48" s="1329" t="e">
        <f t="shared" si="8"/>
        <v>#DIV/0!</v>
      </c>
      <c r="AA48" s="1143">
        <f t="shared" si="0"/>
        <v>410.4</v>
      </c>
      <c r="AB48" s="1929" t="e">
        <f t="shared" si="1"/>
        <v>#DIV/0!</v>
      </c>
      <c r="AC48" s="1836"/>
      <c r="AD48" s="1230" t="s">
        <v>4467</v>
      </c>
    </row>
    <row r="49" spans="1:80" customFormat="1" ht="15.75" hidden="1" thickBot="1" x14ac:dyDescent="0.3">
      <c r="A49" s="3577"/>
      <c r="B49" s="730" t="s">
        <v>4196</v>
      </c>
      <c r="C49" s="746">
        <f>'BNP avec amende'!C851</f>
        <v>-0.10478077780530097</v>
      </c>
      <c r="D49" s="1328"/>
      <c r="E49" s="746"/>
      <c r="F49" s="2276" t="e">
        <f t="shared" si="2"/>
        <v>#DIV/0!</v>
      </c>
      <c r="G49" s="933">
        <f>BPCE!C738</f>
        <v>0.11904761904761904</v>
      </c>
      <c r="H49" s="1387"/>
      <c r="I49" s="933"/>
      <c r="J49" s="2276" t="e">
        <f t="shared" si="4"/>
        <v>#DIV/0!</v>
      </c>
      <c r="K49" s="698">
        <f>SG!C795</f>
        <v>0.33092269326683293</v>
      </c>
      <c r="L49" s="1447"/>
      <c r="M49" s="698"/>
      <c r="N49" s="2276" t="e">
        <f t="shared" si="5"/>
        <v>#DIV/0!</v>
      </c>
      <c r="O49" s="728">
        <f>CA!C974</f>
        <v>0.28600571195430435</v>
      </c>
      <c r="P49" s="1569"/>
      <c r="Q49" s="728"/>
      <c r="R49" s="2276" t="e">
        <f t="shared" si="6"/>
        <v>#DIV/0!</v>
      </c>
      <c r="S49" s="699">
        <f>CM!C489</f>
        <v>0.44018404907975461</v>
      </c>
      <c r="T49" s="1626"/>
      <c r="U49" s="1758"/>
      <c r="V49" s="2276" t="e">
        <f t="shared" si="7"/>
        <v>#DIV/0!</v>
      </c>
      <c r="W49" s="1830">
        <f t="shared" si="29"/>
        <v>1.07137929554321</v>
      </c>
      <c r="X49" s="1140">
        <f t="shared" si="30"/>
        <v>0</v>
      </c>
      <c r="Y49" s="1075"/>
      <c r="Z49" s="2276" t="e">
        <f t="shared" si="8"/>
        <v>#DIV/0!</v>
      </c>
      <c r="AA49" s="1140">
        <f t="shared" si="0"/>
        <v>0.214275859108642</v>
      </c>
      <c r="AB49" s="1926" t="e">
        <f t="shared" si="1"/>
        <v>#DIV/0!</v>
      </c>
      <c r="AC49" s="1821"/>
      <c r="AD49" s="673" t="s">
        <v>4468</v>
      </c>
    </row>
    <row r="50" spans="1:80" customFormat="1" ht="15.75" hidden="1" thickBot="1" x14ac:dyDescent="0.3">
      <c r="A50" s="3577"/>
      <c r="B50" s="719" t="s">
        <v>4208</v>
      </c>
      <c r="C50" s="850">
        <f>C33-C35</f>
        <v>4460</v>
      </c>
      <c r="D50" s="1323"/>
      <c r="E50" s="850"/>
      <c r="F50" s="1329" t="e">
        <f t="shared" si="2"/>
        <v>#DIV/0!</v>
      </c>
      <c r="G50" s="939">
        <f>G33-G35</f>
        <v>1184</v>
      </c>
      <c r="H50" s="1394"/>
      <c r="I50" s="939"/>
      <c r="J50" s="1329" t="e">
        <f t="shared" si="4"/>
        <v>#DIV/0!</v>
      </c>
      <c r="K50" s="873">
        <f>K33-K35</f>
        <v>2683</v>
      </c>
      <c r="L50" s="1453"/>
      <c r="M50" s="873"/>
      <c r="N50" s="1329" t="e">
        <f t="shared" si="5"/>
        <v>#DIV/0!</v>
      </c>
      <c r="O50" s="717">
        <f>O33-O35</f>
        <v>1750</v>
      </c>
      <c r="P50" s="1576"/>
      <c r="Q50" s="717"/>
      <c r="R50" s="1329" t="e">
        <f t="shared" si="6"/>
        <v>#DIV/0!</v>
      </c>
      <c r="S50" s="884">
        <f>S33-S35</f>
        <v>365</v>
      </c>
      <c r="T50" s="1632"/>
      <c r="U50" s="1761"/>
      <c r="V50" s="1329" t="e">
        <f t="shared" si="7"/>
        <v>#DIV/0!</v>
      </c>
      <c r="W50" s="1825">
        <f t="shared" si="29"/>
        <v>10442</v>
      </c>
      <c r="X50" s="1673">
        <f t="shared" si="30"/>
        <v>0</v>
      </c>
      <c r="Y50" s="1071"/>
      <c r="Z50" s="1329" t="e">
        <f t="shared" si="8"/>
        <v>#DIV/0!</v>
      </c>
      <c r="AA50" s="1070">
        <f t="shared" si="0"/>
        <v>2088.4</v>
      </c>
      <c r="AB50" s="1920" t="e">
        <f t="shared" si="1"/>
        <v>#DIV/0!</v>
      </c>
      <c r="AC50" s="1822"/>
      <c r="AD50" s="679" t="s">
        <v>4469</v>
      </c>
    </row>
    <row r="51" spans="1:80" customFormat="1" ht="15.75" hidden="1" thickBot="1" x14ac:dyDescent="0.3">
      <c r="A51" s="3577"/>
      <c r="B51" s="731" t="s">
        <v>4209</v>
      </c>
      <c r="C51" s="691">
        <f>C50/C30</f>
        <v>1.627143378329077</v>
      </c>
      <c r="D51" s="1326"/>
      <c r="E51" s="691"/>
      <c r="F51" s="1335" t="e">
        <f t="shared" si="2"/>
        <v>#DIV/0!</v>
      </c>
      <c r="G51" s="935">
        <f>G50/G30</f>
        <v>0.19983122362869199</v>
      </c>
      <c r="H51" s="1389"/>
      <c r="I51" s="935"/>
      <c r="J51" s="1335" t="e">
        <f t="shared" si="4"/>
        <v>#DIV/0!</v>
      </c>
      <c r="K51" s="688">
        <f>K50/K30</f>
        <v>0.61311700182815354</v>
      </c>
      <c r="L51" s="1449"/>
      <c r="M51" s="688"/>
      <c r="N51" s="1335" t="e">
        <f t="shared" si="5"/>
        <v>#DIV/0!</v>
      </c>
      <c r="O51" s="724">
        <f>O50/O30</f>
        <v>0.67178502879078694</v>
      </c>
      <c r="P51" s="1571"/>
      <c r="Q51" s="724"/>
      <c r="R51" s="1335" t="e">
        <f t="shared" si="6"/>
        <v>#DIV/0!</v>
      </c>
      <c r="S51" s="689">
        <f>S50/S30</f>
        <v>5.3269118505545825E-2</v>
      </c>
      <c r="T51" s="1628"/>
      <c r="U51" s="1759"/>
      <c r="V51" s="1335" t="e">
        <f t="shared" si="7"/>
        <v>#DIV/0!</v>
      </c>
      <c r="W51" s="1828">
        <f t="shared" si="29"/>
        <v>3.1651457510822549</v>
      </c>
      <c r="X51" s="920">
        <f t="shared" si="30"/>
        <v>0</v>
      </c>
      <c r="Y51" s="914"/>
      <c r="Z51" s="1335" t="e">
        <f t="shared" si="8"/>
        <v>#DIV/0!</v>
      </c>
      <c r="AA51" s="920">
        <f t="shared" si="0"/>
        <v>0.63302915021645101</v>
      </c>
      <c r="AB51" s="1924" t="e">
        <f t="shared" si="1"/>
        <v>#DIV/0!</v>
      </c>
      <c r="AC51" s="1821"/>
      <c r="AD51" s="673" t="s">
        <v>4470</v>
      </c>
    </row>
    <row r="52" spans="1:80" customFormat="1" ht="15.75" hidden="1" thickBot="1" x14ac:dyDescent="0.3">
      <c r="A52" s="3577"/>
      <c r="B52" s="720" t="s">
        <v>4200</v>
      </c>
      <c r="C52" s="63">
        <f>'BNP avec amende'!C852</f>
        <v>7.2826356205102805E-2</v>
      </c>
      <c r="D52" s="1318"/>
      <c r="E52" s="63"/>
      <c r="F52" s="1329" t="e">
        <f t="shared" si="2"/>
        <v>#DIV/0!</v>
      </c>
      <c r="G52" s="937">
        <f>BPCE!C739</f>
        <v>0.21279761904761904</v>
      </c>
      <c r="H52" s="1391"/>
      <c r="I52" s="937"/>
      <c r="J52" s="1329" t="e">
        <f t="shared" si="4"/>
        <v>#DIV/0!</v>
      </c>
      <c r="K52" s="61">
        <f>SG!C796</f>
        <v>0.39152119700748128</v>
      </c>
      <c r="L52" s="1451"/>
      <c r="M52" s="61"/>
      <c r="N52" s="1329" t="e">
        <f t="shared" si="5"/>
        <v>#DIV/0!</v>
      </c>
      <c r="O52" s="694">
        <f>CA!C975</f>
        <v>0.40473276213790288</v>
      </c>
      <c r="P52" s="1573"/>
      <c r="Q52" s="694"/>
      <c r="R52" s="1329" t="e">
        <f t="shared" si="6"/>
        <v>#DIV/0!</v>
      </c>
      <c r="S52" s="683">
        <f>CM!C490</f>
        <v>0.5</v>
      </c>
      <c r="T52" s="1630"/>
      <c r="U52" s="1660"/>
      <c r="V52" s="1329" t="e">
        <f t="shared" si="7"/>
        <v>#DIV/0!</v>
      </c>
      <c r="W52" s="1833">
        <f t="shared" si="29"/>
        <v>1.581877934398106</v>
      </c>
      <c r="X52" s="918">
        <f t="shared" si="30"/>
        <v>0</v>
      </c>
      <c r="Y52" s="912"/>
      <c r="Z52" s="1329" t="e">
        <f t="shared" si="8"/>
        <v>#DIV/0!</v>
      </c>
      <c r="AA52" s="918">
        <f t="shared" si="0"/>
        <v>0.3163755868796212</v>
      </c>
      <c r="AB52" s="1919" t="e">
        <f t="shared" si="1"/>
        <v>#DIV/0!</v>
      </c>
      <c r="AC52" s="1821"/>
      <c r="AD52" s="673" t="s">
        <v>4471</v>
      </c>
    </row>
    <row r="53" spans="1:80" customFormat="1" ht="15.75" hidden="1" thickBot="1" x14ac:dyDescent="0.3">
      <c r="A53" s="3577"/>
      <c r="B53" s="720" t="s">
        <v>4202</v>
      </c>
      <c r="C53" s="63">
        <f>C41/C47</f>
        <v>-0.52539014119395588</v>
      </c>
      <c r="D53" s="1318"/>
      <c r="E53" s="63"/>
      <c r="F53" s="1329" t="e">
        <f t="shared" si="2"/>
        <v>#DIV/0!</v>
      </c>
      <c r="G53" s="937">
        <f t="shared" ref="G53:S53" si="40">G41/G47</f>
        <v>0.12202380952380952</v>
      </c>
      <c r="H53" s="1391"/>
      <c r="I53" s="937"/>
      <c r="J53" s="1329" t="e">
        <f t="shared" si="4"/>
        <v>#DIV/0!</v>
      </c>
      <c r="K53" s="61">
        <f t="shared" si="40"/>
        <v>0.30099750623441396</v>
      </c>
      <c r="L53" s="1451"/>
      <c r="M53" s="61"/>
      <c r="N53" s="1329" t="e">
        <f t="shared" si="5"/>
        <v>#DIV/0!</v>
      </c>
      <c r="O53" s="694">
        <f t="shared" si="40"/>
        <v>0.25948592411260712</v>
      </c>
      <c r="P53" s="1573"/>
      <c r="Q53" s="694"/>
      <c r="R53" s="1329" t="e">
        <f t="shared" si="6"/>
        <v>#DIV/0!</v>
      </c>
      <c r="S53" s="683">
        <f t="shared" si="40"/>
        <v>0.23466257668711657</v>
      </c>
      <c r="T53" s="1630"/>
      <c r="U53" s="1660"/>
      <c r="V53" s="1329" t="e">
        <f t="shared" si="7"/>
        <v>#DIV/0!</v>
      </c>
      <c r="W53" s="1833">
        <f t="shared" si="29"/>
        <v>0.39177967536399128</v>
      </c>
      <c r="X53" s="918">
        <f t="shared" si="30"/>
        <v>0</v>
      </c>
      <c r="Y53" s="912"/>
      <c r="Z53" s="1329" t="e">
        <f t="shared" si="8"/>
        <v>#DIV/0!</v>
      </c>
      <c r="AA53" s="918">
        <f t="shared" si="0"/>
        <v>7.8355935072798255E-2</v>
      </c>
      <c r="AB53" s="1919" t="e">
        <f t="shared" si="1"/>
        <v>#DIV/0!</v>
      </c>
      <c r="AC53" s="1821"/>
      <c r="AD53" s="673" t="s">
        <v>4472</v>
      </c>
    </row>
    <row r="54" spans="1:80" customFormat="1" ht="15.75" hidden="1" thickBot="1" x14ac:dyDescent="0.3">
      <c r="A54" s="3577"/>
      <c r="B54" s="720" t="s">
        <v>4204</v>
      </c>
      <c r="C54" s="63">
        <f>C43/C47</f>
        <v>1.4367104285360416E-2</v>
      </c>
      <c r="D54" s="1318"/>
      <c r="E54" s="63"/>
      <c r="F54" s="1329" t="e">
        <f t="shared" si="2"/>
        <v>#DIV/0!</v>
      </c>
      <c r="G54" s="937">
        <f t="shared" ref="G54:S54" si="41">G43/G47</f>
        <v>3.4226190476190479E-2</v>
      </c>
      <c r="H54" s="1391"/>
      <c r="I54" s="937"/>
      <c r="J54" s="1329" t="e">
        <f t="shared" si="4"/>
        <v>#DIV/0!</v>
      </c>
      <c r="K54" s="61">
        <f t="shared" si="41"/>
        <v>0.10498753117206983</v>
      </c>
      <c r="L54" s="1451"/>
      <c r="M54" s="61"/>
      <c r="N54" s="1329" t="e">
        <f t="shared" si="5"/>
        <v>#DIV/0!</v>
      </c>
      <c r="O54" s="694">
        <f t="shared" si="41"/>
        <v>4.8959608323133418E-2</v>
      </c>
      <c r="P54" s="1573"/>
      <c r="Q54" s="694"/>
      <c r="R54" s="1329" t="e">
        <f t="shared" si="6"/>
        <v>#DIV/0!</v>
      </c>
      <c r="S54" s="683">
        <f t="shared" si="41"/>
        <v>3.0674846625766872E-3</v>
      </c>
      <c r="T54" s="1630"/>
      <c r="U54" s="1660"/>
      <c r="V54" s="1329" t="e">
        <f t="shared" si="7"/>
        <v>#DIV/0!</v>
      </c>
      <c r="W54" s="1833">
        <f t="shared" si="29"/>
        <v>0.20560791891933083</v>
      </c>
      <c r="X54" s="918">
        <f t="shared" si="30"/>
        <v>0</v>
      </c>
      <c r="Y54" s="912"/>
      <c r="Z54" s="1329" t="e">
        <f t="shared" si="8"/>
        <v>#DIV/0!</v>
      </c>
      <c r="AA54" s="918">
        <f t="shared" si="0"/>
        <v>4.112158378386617E-2</v>
      </c>
      <c r="AB54" s="1919" t="e">
        <f t="shared" si="1"/>
        <v>#DIV/0!</v>
      </c>
      <c r="AC54" s="1821"/>
      <c r="AD54" s="673" t="s">
        <v>4473</v>
      </c>
    </row>
    <row r="55" spans="1:80" customFormat="1" ht="15.75" hidden="1" thickBot="1" x14ac:dyDescent="0.3">
      <c r="A55" s="3577"/>
      <c r="B55" s="720" t="s">
        <v>4206</v>
      </c>
      <c r="C55" s="63">
        <f>C45/C47</f>
        <v>0.1335149863760218</v>
      </c>
      <c r="D55" s="1318"/>
      <c r="E55" s="63"/>
      <c r="F55" s="1329" t="e">
        <f t="shared" si="2"/>
        <v>#DIV/0!</v>
      </c>
      <c r="G55" s="937">
        <f t="shared" ref="G55:S55" si="42">G45/G47</f>
        <v>1.7857142857142856E-2</v>
      </c>
      <c r="H55" s="1391"/>
      <c r="I55" s="937"/>
      <c r="J55" s="1329" t="e">
        <f t="shared" si="4"/>
        <v>#DIV/0!</v>
      </c>
      <c r="K55" s="61">
        <f t="shared" si="42"/>
        <v>2.3441396508728181E-2</v>
      </c>
      <c r="L55" s="1451"/>
      <c r="M55" s="61"/>
      <c r="N55" s="1329" t="e">
        <f t="shared" si="5"/>
        <v>#DIV/0!</v>
      </c>
      <c r="O55" s="694">
        <f t="shared" si="42"/>
        <v>3.2231742146062829E-2</v>
      </c>
      <c r="P55" s="1573"/>
      <c r="Q55" s="694"/>
      <c r="R55" s="1329" t="e">
        <f t="shared" si="6"/>
        <v>#DIV/0!</v>
      </c>
      <c r="S55" s="683">
        <f t="shared" si="42"/>
        <v>0</v>
      </c>
      <c r="T55" s="1630"/>
      <c r="U55" s="1660"/>
      <c r="V55" s="1329" t="e">
        <f t="shared" si="7"/>
        <v>#DIV/0!</v>
      </c>
      <c r="W55" s="1833">
        <f t="shared" si="29"/>
        <v>0.20704526788795566</v>
      </c>
      <c r="X55" s="918">
        <f t="shared" si="30"/>
        <v>0</v>
      </c>
      <c r="Y55" s="912"/>
      <c r="Z55" s="1329" t="e">
        <f t="shared" si="8"/>
        <v>#DIV/0!</v>
      </c>
      <c r="AA55" s="918">
        <f t="shared" si="0"/>
        <v>4.1409053577591129E-2</v>
      </c>
      <c r="AB55" s="1919" t="e">
        <f t="shared" si="1"/>
        <v>#DIV/0!</v>
      </c>
      <c r="AC55" s="1821"/>
      <c r="AD55" s="679" t="s">
        <v>4474</v>
      </c>
    </row>
    <row r="56" spans="1:80" s="15" customFormat="1" ht="15" hidden="1" customHeight="1" x14ac:dyDescent="0.25">
      <c r="A56" s="3578" t="s">
        <v>4210</v>
      </c>
      <c r="B56" s="2201" t="s">
        <v>4144</v>
      </c>
      <c r="C56" s="902">
        <f>'BNP avec amende'!F840</f>
        <v>-2642</v>
      </c>
      <c r="D56" s="902"/>
      <c r="E56" s="900"/>
      <c r="F56" s="2286" t="e">
        <f t="shared" si="2"/>
        <v>#DIV/0!</v>
      </c>
      <c r="G56" s="903">
        <f>BPCE!F727</f>
        <v>-1913</v>
      </c>
      <c r="H56" s="900"/>
      <c r="I56" s="903"/>
      <c r="J56" s="2286" t="e">
        <f t="shared" si="4"/>
        <v>#DIV/0!</v>
      </c>
      <c r="K56" s="902">
        <f>SG!F784</f>
        <v>-1381</v>
      </c>
      <c r="L56" s="902"/>
      <c r="M56" s="900"/>
      <c r="N56" s="2286" t="e">
        <f t="shared" si="5"/>
        <v>#DIV/0!</v>
      </c>
      <c r="O56" s="903">
        <f>CA!F963</f>
        <v>-469</v>
      </c>
      <c r="P56" s="900"/>
      <c r="Q56" s="903"/>
      <c r="R56" s="2286" t="e">
        <f t="shared" si="6"/>
        <v>#DIV/0!</v>
      </c>
      <c r="S56" s="902">
        <f>CM!G478</f>
        <v>-1516</v>
      </c>
      <c r="T56" s="902"/>
      <c r="U56" s="902"/>
      <c r="V56" s="2286" t="e">
        <f t="shared" si="7"/>
        <v>#DIV/0!</v>
      </c>
      <c r="W56" s="1812">
        <f t="shared" si="29"/>
        <v>-7921</v>
      </c>
      <c r="X56" s="900">
        <f t="shared" si="30"/>
        <v>0</v>
      </c>
      <c r="Y56" s="903"/>
      <c r="Z56" s="2286" t="e">
        <f t="shared" si="8"/>
        <v>#DIV/0!</v>
      </c>
      <c r="AA56" s="900">
        <f t="shared" si="0"/>
        <v>-1584.2</v>
      </c>
      <c r="AB56" s="902" t="e">
        <f t="shared" si="1"/>
        <v>#DIV/0!</v>
      </c>
      <c r="AC56" s="1824"/>
      <c r="AD56" s="899" t="s">
        <v>4475</v>
      </c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customFormat="1" ht="15.75" hidden="1" thickBot="1" x14ac:dyDescent="0.3">
      <c r="A57" s="3578"/>
      <c r="B57" s="732" t="s">
        <v>4192</v>
      </c>
      <c r="C57" s="64">
        <f>'BNP avec amende'!F841</f>
        <v>-884</v>
      </c>
      <c r="D57" s="1315"/>
      <c r="E57" s="64"/>
      <c r="F57" s="1329" t="e">
        <f t="shared" si="2"/>
        <v>#DIV/0!</v>
      </c>
      <c r="G57" s="934">
        <f>BPCE!F728</f>
        <v>-1468</v>
      </c>
      <c r="H57" s="1388"/>
      <c r="I57" s="934"/>
      <c r="J57" s="1329" t="e">
        <f t="shared" si="4"/>
        <v>#DIV/0!</v>
      </c>
      <c r="K57" s="62">
        <f>SG!F785</f>
        <v>-332</v>
      </c>
      <c r="L57" s="1448"/>
      <c r="M57" s="62"/>
      <c r="N57" s="1329" t="e">
        <f t="shared" si="5"/>
        <v>#DIV/0!</v>
      </c>
      <c r="O57" s="733">
        <f>CA!F964</f>
        <v>201</v>
      </c>
      <c r="P57" s="1570"/>
      <c r="Q57" s="733"/>
      <c r="R57" s="1329" t="e">
        <f t="shared" si="6"/>
        <v>#DIV/0!</v>
      </c>
      <c r="S57" s="684">
        <f>CM!G479</f>
        <v>-1395</v>
      </c>
      <c r="T57" s="1627"/>
      <c r="U57" s="1661"/>
      <c r="V57" s="1329" t="e">
        <f t="shared" si="7"/>
        <v>#DIV/0!</v>
      </c>
      <c r="W57" s="1837">
        <f t="shared" si="29"/>
        <v>-3878</v>
      </c>
      <c r="X57" s="1070">
        <f t="shared" si="30"/>
        <v>0</v>
      </c>
      <c r="Y57" s="913"/>
      <c r="Z57" s="1329" t="e">
        <f t="shared" si="8"/>
        <v>#DIV/0!</v>
      </c>
      <c r="AA57" s="1070">
        <f t="shared" si="0"/>
        <v>-775.6</v>
      </c>
      <c r="AB57" s="1920" t="e">
        <f t="shared" si="1"/>
        <v>#DIV/0!</v>
      </c>
      <c r="AC57" s="1822"/>
      <c r="AD57" s="673" t="s">
        <v>4476</v>
      </c>
    </row>
    <row r="58" spans="1:80" customFormat="1" ht="15.75" hidden="1" thickBot="1" x14ac:dyDescent="0.3">
      <c r="A58" s="3578"/>
      <c r="B58" s="732" t="s">
        <v>4193</v>
      </c>
      <c r="C58" s="763">
        <f>C57/C56</f>
        <v>0.33459500378501134</v>
      </c>
      <c r="D58" s="1324"/>
      <c r="E58" s="763"/>
      <c r="F58" s="1329" t="e">
        <f t="shared" si="2"/>
        <v>#DIV/0!</v>
      </c>
      <c r="G58" s="940">
        <f t="shared" ref="G58:S58" si="43">G57/G56</f>
        <v>0.76738107684265555</v>
      </c>
      <c r="H58" s="1395"/>
      <c r="I58" s="940"/>
      <c r="J58" s="1329" t="e">
        <f t="shared" si="4"/>
        <v>#DIV/0!</v>
      </c>
      <c r="K58" s="765">
        <f t="shared" si="43"/>
        <v>0.24040550325850832</v>
      </c>
      <c r="L58" s="1454"/>
      <c r="M58" s="765"/>
      <c r="N58" s="1329" t="e">
        <f t="shared" si="5"/>
        <v>#DIV/0!</v>
      </c>
      <c r="O58" s="766">
        <f t="shared" si="43"/>
        <v>-0.42857142857142855</v>
      </c>
      <c r="P58" s="1577"/>
      <c r="Q58" s="766"/>
      <c r="R58" s="1329" t="e">
        <f t="shared" si="6"/>
        <v>#DIV/0!</v>
      </c>
      <c r="S58" s="889">
        <f t="shared" si="43"/>
        <v>0.92018469656992086</v>
      </c>
      <c r="T58" s="1633"/>
      <c r="U58" s="1762"/>
      <c r="V58" s="1329" t="e">
        <f t="shared" si="7"/>
        <v>#DIV/0!</v>
      </c>
      <c r="W58" s="1838">
        <f t="shared" si="29"/>
        <v>1.8339948518846674</v>
      </c>
      <c r="X58" s="1677">
        <f t="shared" si="30"/>
        <v>0</v>
      </c>
      <c r="Y58" s="1079"/>
      <c r="Z58" s="1329" t="e">
        <f t="shared" si="8"/>
        <v>#DIV/0!</v>
      </c>
      <c r="AA58" s="1138">
        <f t="shared" si="0"/>
        <v>0.36679897037693349</v>
      </c>
      <c r="AB58" s="1922" t="e">
        <f t="shared" si="1"/>
        <v>#DIV/0!</v>
      </c>
      <c r="AC58" s="1815"/>
      <c r="AD58" s="673" t="s">
        <v>4477</v>
      </c>
    </row>
    <row r="59" spans="1:80" customFormat="1" ht="15.75" hidden="1" thickBot="1" x14ac:dyDescent="0.3">
      <c r="A59" s="3578"/>
      <c r="B59" s="735" t="s">
        <v>4211</v>
      </c>
      <c r="C59" s="755">
        <f>'BNP avec amende'!F842</f>
        <v>-1758</v>
      </c>
      <c r="D59" s="1330"/>
      <c r="E59" s="755"/>
      <c r="F59" s="2284" t="e">
        <f t="shared" si="2"/>
        <v>#DIV/0!</v>
      </c>
      <c r="G59" s="712">
        <f>BPCE!F729</f>
        <v>-445</v>
      </c>
      <c r="H59" s="1392"/>
      <c r="I59" s="712"/>
      <c r="J59" s="2284" t="e">
        <f t="shared" si="4"/>
        <v>#DIV/0!</v>
      </c>
      <c r="K59" s="682">
        <f>SG!F786</f>
        <v>-1049</v>
      </c>
      <c r="L59" s="1452"/>
      <c r="M59" s="682"/>
      <c r="N59" s="2284" t="e">
        <f t="shared" si="5"/>
        <v>#DIV/0!</v>
      </c>
      <c r="O59" s="697">
        <f>CA!F965</f>
        <v>-670</v>
      </c>
      <c r="P59" s="1574"/>
      <c r="Q59" s="697"/>
      <c r="R59" s="2284" t="e">
        <f t="shared" si="6"/>
        <v>#DIV/0!</v>
      </c>
      <c r="S59" s="701">
        <f>CM!G480</f>
        <v>-121</v>
      </c>
      <c r="T59" s="1631"/>
      <c r="U59" s="1760"/>
      <c r="V59" s="2284" t="e">
        <f t="shared" si="7"/>
        <v>#DIV/0!</v>
      </c>
      <c r="W59" s="1816">
        <f t="shared" si="29"/>
        <v>-4043</v>
      </c>
      <c r="X59" s="1139">
        <f t="shared" si="30"/>
        <v>0</v>
      </c>
      <c r="Y59" s="1063"/>
      <c r="Z59" s="2284" t="e">
        <f t="shared" si="8"/>
        <v>#DIV/0!</v>
      </c>
      <c r="AA59" s="1139">
        <f t="shared" si="0"/>
        <v>-808.6</v>
      </c>
      <c r="AB59" s="1923" t="e">
        <f t="shared" si="1"/>
        <v>#DIV/0!</v>
      </c>
      <c r="AC59" s="1822"/>
      <c r="AD59" s="673" t="s">
        <v>4478</v>
      </c>
    </row>
    <row r="60" spans="1:80" customFormat="1" ht="15.75" hidden="1" thickBot="1" x14ac:dyDescent="0.3">
      <c r="A60" s="3578"/>
      <c r="B60" s="736" t="s">
        <v>4195</v>
      </c>
      <c r="C60" s="691">
        <f>'BNP avec amende'!F848</f>
        <v>0.66540499621498861</v>
      </c>
      <c r="D60" s="1326"/>
      <c r="E60" s="691"/>
      <c r="F60" s="1335" t="e">
        <f t="shared" si="2"/>
        <v>#DIV/0!</v>
      </c>
      <c r="G60" s="935">
        <f>BPCE!F735</f>
        <v>0.23261892315734448</v>
      </c>
      <c r="H60" s="1389"/>
      <c r="I60" s="935"/>
      <c r="J60" s="1335" t="e">
        <f t="shared" si="4"/>
        <v>#DIV/0!</v>
      </c>
      <c r="K60" s="688">
        <f>SG!F792</f>
        <v>0.75959449674149171</v>
      </c>
      <c r="L60" s="1449"/>
      <c r="M60" s="688"/>
      <c r="N60" s="1335" t="e">
        <f t="shared" si="5"/>
        <v>#DIV/0!</v>
      </c>
      <c r="O60" s="724">
        <f>CA!F971</f>
        <v>1.4285714285714286</v>
      </c>
      <c r="P60" s="1571"/>
      <c r="Q60" s="724"/>
      <c r="R60" s="1335" t="e">
        <f t="shared" si="6"/>
        <v>#DIV/0!</v>
      </c>
      <c r="S60" s="689">
        <f>CM!G486</f>
        <v>7.9815303430079157E-2</v>
      </c>
      <c r="T60" s="1628"/>
      <c r="U60" s="1759"/>
      <c r="V60" s="1335" t="e">
        <f t="shared" si="7"/>
        <v>#DIV/0!</v>
      </c>
      <c r="W60" s="1828">
        <f t="shared" ref="W60:W83" si="44">SUM(C60+G60+K60+O60+S60)</f>
        <v>3.1660051481153326</v>
      </c>
      <c r="X60" s="920">
        <f t="shared" ref="X60:X83" si="45">SUM(D60+H60+L60+P60+T60)</f>
        <v>0</v>
      </c>
      <c r="Y60" s="914"/>
      <c r="Z60" s="1335" t="e">
        <f t="shared" si="8"/>
        <v>#DIV/0!</v>
      </c>
      <c r="AA60" s="920">
        <f t="shared" si="0"/>
        <v>0.63320102962306657</v>
      </c>
      <c r="AB60" s="1924" t="e">
        <f t="shared" si="1"/>
        <v>#DIV/0!</v>
      </c>
      <c r="AC60" s="1821"/>
      <c r="AD60" s="673" t="s">
        <v>4479</v>
      </c>
    </row>
    <row r="61" spans="1:80" customFormat="1" ht="15.75" hidden="1" thickBot="1" x14ac:dyDescent="0.3">
      <c r="A61" s="3578"/>
      <c r="B61" s="732" t="s">
        <v>4207</v>
      </c>
      <c r="C61" s="64">
        <f>'BNP avec amende'!F843</f>
        <v>-469</v>
      </c>
      <c r="D61" s="1315"/>
      <c r="E61" s="64"/>
      <c r="F61" s="1329" t="e">
        <f t="shared" si="2"/>
        <v>#DIV/0!</v>
      </c>
      <c r="G61" s="934">
        <f>BPCE!F730</f>
        <v>-23</v>
      </c>
      <c r="H61" s="1388"/>
      <c r="I61" s="934"/>
      <c r="J61" s="1329" t="e">
        <f t="shared" si="4"/>
        <v>#DIV/0!</v>
      </c>
      <c r="K61" s="62">
        <f>SG!F787</f>
        <v>-180</v>
      </c>
      <c r="L61" s="1448"/>
      <c r="M61" s="62"/>
      <c r="N61" s="1329" t="e">
        <f t="shared" si="5"/>
        <v>#DIV/0!</v>
      </c>
      <c r="O61" s="733">
        <f>CA!F966</f>
        <v>-114</v>
      </c>
      <c r="P61" s="1570"/>
      <c r="Q61" s="733"/>
      <c r="R61" s="1329" t="e">
        <f t="shared" si="6"/>
        <v>#DIV/0!</v>
      </c>
      <c r="S61" s="684">
        <f>CM!G481</f>
        <v>-39</v>
      </c>
      <c r="T61" s="1627"/>
      <c r="U61" s="1661"/>
      <c r="V61" s="1329" t="e">
        <f t="shared" si="7"/>
        <v>#DIV/0!</v>
      </c>
      <c r="W61" s="1837">
        <f t="shared" si="44"/>
        <v>-825</v>
      </c>
      <c r="X61" s="1070">
        <f t="shared" si="45"/>
        <v>0</v>
      </c>
      <c r="Y61" s="913"/>
      <c r="Z61" s="1329" t="e">
        <f t="shared" si="8"/>
        <v>#DIV/0!</v>
      </c>
      <c r="AA61" s="1070">
        <f t="shared" si="0"/>
        <v>-165</v>
      </c>
      <c r="AB61" s="1920" t="e">
        <f t="shared" si="1"/>
        <v>#DIV/0!</v>
      </c>
      <c r="AC61" s="1822"/>
      <c r="AD61" s="673" t="s">
        <v>4480</v>
      </c>
    </row>
    <row r="62" spans="1:80" s="2" customFormat="1" ht="15.75" hidden="1" thickBot="1" x14ac:dyDescent="0.3">
      <c r="A62" s="3578"/>
      <c r="B62" s="732" t="s">
        <v>4196</v>
      </c>
      <c r="C62" s="853">
        <f>'BNP avec amende'!F849</f>
        <v>0.17751703255109766</v>
      </c>
      <c r="D62" s="1331"/>
      <c r="E62" s="853"/>
      <c r="F62" s="2287" t="e">
        <f t="shared" si="2"/>
        <v>#DIV/0!</v>
      </c>
      <c r="G62" s="945">
        <f>BPCE!F736</f>
        <v>1.2023000522739153E-2</v>
      </c>
      <c r="H62" s="1400"/>
      <c r="I62" s="945"/>
      <c r="J62" s="2287" t="e">
        <f t="shared" si="4"/>
        <v>#DIV/0!</v>
      </c>
      <c r="K62" s="876">
        <f>SG!F793</f>
        <v>0.13034033309196236</v>
      </c>
      <c r="L62" s="1459"/>
      <c r="M62" s="876"/>
      <c r="N62" s="2287" t="e">
        <f t="shared" si="5"/>
        <v>#DIV/0!</v>
      </c>
      <c r="O62" s="734">
        <f>CA!F972</f>
        <v>0.24307036247334754</v>
      </c>
      <c r="P62" s="1582"/>
      <c r="Q62" s="734"/>
      <c r="R62" s="2287" t="e">
        <f t="shared" si="6"/>
        <v>#DIV/0!</v>
      </c>
      <c r="S62" s="887">
        <f>CM!G487</f>
        <v>2.5725593667546173E-2</v>
      </c>
      <c r="T62" s="1638"/>
      <c r="U62" s="1767"/>
      <c r="V62" s="2287" t="e">
        <f t="shared" si="7"/>
        <v>#DIV/0!</v>
      </c>
      <c r="W62" s="1833">
        <f t="shared" si="44"/>
        <v>0.58867632230669287</v>
      </c>
      <c r="X62" s="918">
        <f t="shared" si="45"/>
        <v>0</v>
      </c>
      <c r="Y62" s="912"/>
      <c r="Z62" s="2287" t="e">
        <f t="shared" si="8"/>
        <v>#DIV/0!</v>
      </c>
      <c r="AA62" s="918">
        <f t="shared" si="0"/>
        <v>0.11773526446133857</v>
      </c>
      <c r="AB62" s="1919" t="e">
        <f t="shared" si="1"/>
        <v>#DIV/0!</v>
      </c>
      <c r="AC62" s="1821"/>
      <c r="AD62" s="674" t="s">
        <v>4481</v>
      </c>
    </row>
    <row r="63" spans="1:80" s="2" customFormat="1" ht="15.75" hidden="1" thickBot="1" x14ac:dyDescent="0.3">
      <c r="A63" s="3578"/>
      <c r="B63" s="735" t="s">
        <v>4197</v>
      </c>
      <c r="C63" s="854">
        <f>C56-C61</f>
        <v>-2173</v>
      </c>
      <c r="D63" s="1332"/>
      <c r="E63" s="854"/>
      <c r="F63" s="2288" t="e">
        <f t="shared" si="2"/>
        <v>#DIV/0!</v>
      </c>
      <c r="G63" s="946">
        <f t="shared" ref="G63:S63" si="46">G56-G61</f>
        <v>-1890</v>
      </c>
      <c r="H63" s="1401"/>
      <c r="I63" s="946"/>
      <c r="J63" s="2288" t="e">
        <f t="shared" si="4"/>
        <v>#DIV/0!</v>
      </c>
      <c r="K63" s="1036">
        <f t="shared" si="46"/>
        <v>-1201</v>
      </c>
      <c r="L63" s="1460"/>
      <c r="M63" s="1036"/>
      <c r="N63" s="2288" t="e">
        <f t="shared" si="5"/>
        <v>#DIV/0!</v>
      </c>
      <c r="O63" s="1007">
        <f t="shared" si="46"/>
        <v>-355</v>
      </c>
      <c r="P63" s="1583"/>
      <c r="Q63" s="1007"/>
      <c r="R63" s="2288" t="e">
        <f t="shared" si="6"/>
        <v>#DIV/0!</v>
      </c>
      <c r="S63" s="1041">
        <f t="shared" si="46"/>
        <v>-1477</v>
      </c>
      <c r="T63" s="1639"/>
      <c r="U63" s="1768"/>
      <c r="V63" s="2288" t="e">
        <f t="shared" si="7"/>
        <v>#DIV/0!</v>
      </c>
      <c r="W63" s="1839">
        <f t="shared" si="44"/>
        <v>-7096</v>
      </c>
      <c r="X63" s="1678">
        <f t="shared" si="45"/>
        <v>0</v>
      </c>
      <c r="Y63" s="1080"/>
      <c r="Z63" s="2288" t="e">
        <f t="shared" si="8"/>
        <v>#DIV/0!</v>
      </c>
      <c r="AA63" s="1141">
        <f t="shared" si="0"/>
        <v>-1419.2</v>
      </c>
      <c r="AB63" s="1927" t="e">
        <f t="shared" si="1"/>
        <v>#DIV/0!</v>
      </c>
      <c r="AC63" s="1832"/>
      <c r="AD63" s="673" t="s">
        <v>4482</v>
      </c>
    </row>
    <row r="64" spans="1:80" s="2" customFormat="1" ht="15.75" hidden="1" thickBot="1" x14ac:dyDescent="0.3">
      <c r="A64" s="3578"/>
      <c r="B64" s="736" t="s">
        <v>4198</v>
      </c>
      <c r="C64" s="855">
        <f>C63/C56</f>
        <v>0.82248296744890237</v>
      </c>
      <c r="D64" s="1333"/>
      <c r="E64" s="855"/>
      <c r="F64" s="2289" t="e">
        <f t="shared" si="2"/>
        <v>#DIV/0!</v>
      </c>
      <c r="G64" s="947">
        <f t="shared" ref="G64:S64" si="47">G63/G56</f>
        <v>0.98797699947726081</v>
      </c>
      <c r="H64" s="1402"/>
      <c r="I64" s="947"/>
      <c r="J64" s="2289" t="e">
        <f t="shared" si="4"/>
        <v>#DIV/0!</v>
      </c>
      <c r="K64" s="877">
        <f t="shared" si="47"/>
        <v>0.86965966690803764</v>
      </c>
      <c r="L64" s="1461"/>
      <c r="M64" s="877"/>
      <c r="N64" s="2289" t="e">
        <f t="shared" si="5"/>
        <v>#DIV/0!</v>
      </c>
      <c r="O64" s="737">
        <f t="shared" si="47"/>
        <v>0.75692963752665243</v>
      </c>
      <c r="P64" s="1584"/>
      <c r="Q64" s="737"/>
      <c r="R64" s="2289" t="e">
        <f t="shared" si="6"/>
        <v>#DIV/0!</v>
      </c>
      <c r="S64" s="888">
        <f t="shared" si="47"/>
        <v>0.97427440633245388</v>
      </c>
      <c r="T64" s="1640"/>
      <c r="U64" s="1769"/>
      <c r="V64" s="2289" t="e">
        <f t="shared" si="7"/>
        <v>#DIV/0!</v>
      </c>
      <c r="W64" s="1828">
        <f t="shared" si="44"/>
        <v>4.4113236776933071</v>
      </c>
      <c r="X64" s="920">
        <f t="shared" si="45"/>
        <v>0</v>
      </c>
      <c r="Y64" s="914"/>
      <c r="Z64" s="2289" t="e">
        <f t="shared" si="8"/>
        <v>#DIV/0!</v>
      </c>
      <c r="AA64" s="920">
        <f t="shared" si="0"/>
        <v>0.88226473553866147</v>
      </c>
      <c r="AB64" s="1924" t="e">
        <f t="shared" si="1"/>
        <v>#DIV/0!</v>
      </c>
      <c r="AC64" s="1821"/>
      <c r="AD64" s="673" t="s">
        <v>4483</v>
      </c>
    </row>
    <row r="65" spans="1:30" customFormat="1" ht="15.75" hidden="1" thickBot="1" x14ac:dyDescent="0.3">
      <c r="A65" s="3578"/>
      <c r="B65" s="693" t="s">
        <v>4199</v>
      </c>
      <c r="C65" s="64">
        <f>'BNP avec amende'!F844</f>
        <v>-600</v>
      </c>
      <c r="D65" s="1315"/>
      <c r="E65" s="64"/>
      <c r="F65" s="1329" t="e">
        <f t="shared" si="2"/>
        <v>#DIV/0!</v>
      </c>
      <c r="G65" s="934">
        <f>BPCE!F731</f>
        <v>-114</v>
      </c>
      <c r="H65" s="1388"/>
      <c r="I65" s="934"/>
      <c r="J65" s="1329" t="e">
        <f t="shared" si="4"/>
        <v>#DIV/0!</v>
      </c>
      <c r="K65" s="62">
        <f>SG!F788</f>
        <v>-275</v>
      </c>
      <c r="L65" s="1448"/>
      <c r="M65" s="62"/>
      <c r="N65" s="1329" t="e">
        <f t="shared" si="5"/>
        <v>#DIV/0!</v>
      </c>
      <c r="O65" s="733">
        <f>CA!F967</f>
        <v>-196</v>
      </c>
      <c r="P65" s="1570"/>
      <c r="Q65" s="733"/>
      <c r="R65" s="1329" t="e">
        <f t="shared" si="6"/>
        <v>#DIV/0!</v>
      </c>
      <c r="S65" s="684">
        <f>CM!G482</f>
        <v>-47</v>
      </c>
      <c r="T65" s="1627"/>
      <c r="U65" s="1661"/>
      <c r="V65" s="1329" t="e">
        <f t="shared" si="7"/>
        <v>#DIV/0!</v>
      </c>
      <c r="W65" s="1837">
        <f t="shared" si="44"/>
        <v>-1232</v>
      </c>
      <c r="X65" s="1070">
        <f t="shared" si="45"/>
        <v>0</v>
      </c>
      <c r="Y65" s="913"/>
      <c r="Z65" s="1329" t="e">
        <f t="shared" si="8"/>
        <v>#DIV/0!</v>
      </c>
      <c r="AA65" s="1070">
        <f t="shared" si="0"/>
        <v>-246.4</v>
      </c>
      <c r="AB65" s="1920" t="e">
        <f t="shared" si="1"/>
        <v>#DIV/0!</v>
      </c>
      <c r="AC65" s="1822"/>
      <c r="AD65" s="673" t="s">
        <v>4484</v>
      </c>
    </row>
    <row r="66" spans="1:30" customFormat="1" ht="15.75" hidden="1" thickBot="1" x14ac:dyDescent="0.3">
      <c r="A66" s="3578"/>
      <c r="B66" s="732" t="s">
        <v>4200</v>
      </c>
      <c r="C66" s="63">
        <f>'BNP avec amende'!F850</f>
        <v>0.22710068130204392</v>
      </c>
      <c r="D66" s="1318"/>
      <c r="E66" s="63"/>
      <c r="F66" s="1329" t="e">
        <f t="shared" si="2"/>
        <v>#DIV/0!</v>
      </c>
      <c r="G66" s="937">
        <f>BPCE!F737</f>
        <v>5.9592263460533194E-2</v>
      </c>
      <c r="H66" s="1391"/>
      <c r="I66" s="937"/>
      <c r="J66" s="1329" t="e">
        <f t="shared" si="4"/>
        <v>#DIV/0!</v>
      </c>
      <c r="K66" s="61">
        <f>SG!F794</f>
        <v>0.19913106444605358</v>
      </c>
      <c r="L66" s="1451"/>
      <c r="M66" s="61"/>
      <c r="N66" s="1329" t="e">
        <f t="shared" si="5"/>
        <v>#DIV/0!</v>
      </c>
      <c r="O66" s="694">
        <f>CA!F973</f>
        <v>0.41791044776119401</v>
      </c>
      <c r="P66" s="1573"/>
      <c r="Q66" s="694"/>
      <c r="R66" s="1329" t="e">
        <f t="shared" si="6"/>
        <v>#DIV/0!</v>
      </c>
      <c r="S66" s="683">
        <f>CM!G488</f>
        <v>3.1002638522427441E-2</v>
      </c>
      <c r="T66" s="1630"/>
      <c r="U66" s="1660"/>
      <c r="V66" s="1329" t="e">
        <f t="shared" si="7"/>
        <v>#DIV/0!</v>
      </c>
      <c r="W66" s="1833">
        <f t="shared" si="44"/>
        <v>0.93473709549225215</v>
      </c>
      <c r="X66" s="918">
        <f t="shared" si="45"/>
        <v>0</v>
      </c>
      <c r="Y66" s="912"/>
      <c r="Z66" s="1329" t="e">
        <f t="shared" si="8"/>
        <v>#DIV/0!</v>
      </c>
      <c r="AA66" s="918">
        <f t="shared" si="0"/>
        <v>0.18694741909845042</v>
      </c>
      <c r="AB66" s="1919" t="e">
        <f t="shared" si="1"/>
        <v>#DIV/0!</v>
      </c>
      <c r="AC66" s="1821"/>
      <c r="AD66" s="679" t="s">
        <v>4485</v>
      </c>
    </row>
    <row r="67" spans="1:30" customFormat="1" ht="15.75" hidden="1" thickBot="1" x14ac:dyDescent="0.3">
      <c r="A67" s="3578"/>
      <c r="B67" s="732" t="s">
        <v>4201</v>
      </c>
      <c r="C67" s="64">
        <f>'BNP avec amende'!F845</f>
        <v>66</v>
      </c>
      <c r="D67" s="1315"/>
      <c r="E67" s="64"/>
      <c r="F67" s="1329" t="e">
        <f t="shared" si="2"/>
        <v>#DIV/0!</v>
      </c>
      <c r="G67" s="934">
        <f>BPCE!F732</f>
        <v>-12</v>
      </c>
      <c r="H67" s="1388"/>
      <c r="I67" s="934"/>
      <c r="J67" s="1329" t="e">
        <f t="shared" si="4"/>
        <v>#DIV/0!</v>
      </c>
      <c r="K67" s="62">
        <f>SG!F789</f>
        <v>-161</v>
      </c>
      <c r="L67" s="1448"/>
      <c r="M67" s="62"/>
      <c r="N67" s="1329" t="e">
        <f t="shared" si="5"/>
        <v>#DIV/0!</v>
      </c>
      <c r="O67" s="733">
        <f>CA!F968</f>
        <v>-105</v>
      </c>
      <c r="P67" s="1570"/>
      <c r="Q67" s="733"/>
      <c r="R67" s="1329" t="e">
        <f t="shared" si="6"/>
        <v>#DIV/0!</v>
      </c>
      <c r="S67" s="684">
        <f>CM!G483</f>
        <v>-24</v>
      </c>
      <c r="T67" s="1627"/>
      <c r="U67" s="1661"/>
      <c r="V67" s="1329" t="e">
        <f t="shared" si="7"/>
        <v>#DIV/0!</v>
      </c>
      <c r="W67" s="1837">
        <f t="shared" si="44"/>
        <v>-236</v>
      </c>
      <c r="X67" s="1070">
        <f t="shared" si="45"/>
        <v>0</v>
      </c>
      <c r="Y67" s="913"/>
      <c r="Z67" s="1329" t="e">
        <f t="shared" si="8"/>
        <v>#DIV/0!</v>
      </c>
      <c r="AA67" s="1070">
        <f t="shared" si="0"/>
        <v>-47.2</v>
      </c>
      <c r="AB67" s="1920" t="e">
        <f t="shared" si="1"/>
        <v>#DIV/0!</v>
      </c>
      <c r="AC67" s="1822"/>
      <c r="AD67" s="673" t="s">
        <v>4486</v>
      </c>
    </row>
    <row r="68" spans="1:30" customFormat="1" ht="15.75" hidden="1" thickBot="1" x14ac:dyDescent="0.3">
      <c r="A68" s="3578"/>
      <c r="B68" s="732" t="s">
        <v>4202</v>
      </c>
      <c r="C68" s="763">
        <f>C67/C56</f>
        <v>-2.4981074943224831E-2</v>
      </c>
      <c r="D68" s="1324"/>
      <c r="E68" s="763"/>
      <c r="F68" s="1329" t="e">
        <f t="shared" si="2"/>
        <v>#DIV/0!</v>
      </c>
      <c r="G68" s="940">
        <f t="shared" ref="G68:S68" si="48">G67/G56</f>
        <v>6.2728698379508627E-3</v>
      </c>
      <c r="H68" s="1395"/>
      <c r="I68" s="940"/>
      <c r="J68" s="1329" t="e">
        <f t="shared" si="4"/>
        <v>#DIV/0!</v>
      </c>
      <c r="K68" s="765">
        <f t="shared" si="48"/>
        <v>0.1165821868211441</v>
      </c>
      <c r="L68" s="1454"/>
      <c r="M68" s="765"/>
      <c r="N68" s="1329" t="e">
        <f t="shared" si="5"/>
        <v>#DIV/0!</v>
      </c>
      <c r="O68" s="766">
        <f t="shared" si="48"/>
        <v>0.22388059701492538</v>
      </c>
      <c r="P68" s="1577"/>
      <c r="Q68" s="766"/>
      <c r="R68" s="1329" t="e">
        <f t="shared" si="6"/>
        <v>#DIV/0!</v>
      </c>
      <c r="S68" s="889">
        <f t="shared" si="48"/>
        <v>1.5831134564643801E-2</v>
      </c>
      <c r="T68" s="1633"/>
      <c r="U68" s="1762"/>
      <c r="V68" s="1329" t="e">
        <f t="shared" si="7"/>
        <v>#DIV/0!</v>
      </c>
      <c r="W68" s="1838">
        <f t="shared" si="44"/>
        <v>0.33758571329543929</v>
      </c>
      <c r="X68" s="1677">
        <f t="shared" si="45"/>
        <v>0</v>
      </c>
      <c r="Y68" s="1079"/>
      <c r="Z68" s="1329" t="e">
        <f t="shared" si="8"/>
        <v>#DIV/0!</v>
      </c>
      <c r="AA68" s="1138">
        <f t="shared" ref="AA68:AA131" si="49">AVERAGE(C68,G68,K68,O68,S68)</f>
        <v>6.7517142659087856E-2</v>
      </c>
      <c r="AB68" s="1922" t="e">
        <f t="shared" ref="AB68:AB131" si="50">AVERAGE(D68,H68,L68,P68,T68)</f>
        <v>#DIV/0!</v>
      </c>
      <c r="AC68" s="1815"/>
      <c r="AD68" s="679" t="s">
        <v>4487</v>
      </c>
    </row>
    <row r="69" spans="1:30" customFormat="1" ht="15.75" hidden="1" thickBot="1" x14ac:dyDescent="0.3">
      <c r="A69" s="3578"/>
      <c r="B69" s="732" t="s">
        <v>4203</v>
      </c>
      <c r="C69" s="64">
        <f>'BNP avec amende'!F846</f>
        <v>16</v>
      </c>
      <c r="D69" s="1315"/>
      <c r="E69" s="64"/>
      <c r="F69" s="1329" t="e">
        <f t="shared" si="2"/>
        <v>#DIV/0!</v>
      </c>
      <c r="G69" s="934">
        <f>BPCE!F733</f>
        <v>-4</v>
      </c>
      <c r="H69" s="1388"/>
      <c r="I69" s="934"/>
      <c r="J69" s="1329" t="e">
        <f t="shared" si="4"/>
        <v>#DIV/0!</v>
      </c>
      <c r="K69" s="62">
        <f>SG!F790</f>
        <v>-49</v>
      </c>
      <c r="L69" s="1448"/>
      <c r="M69" s="62"/>
      <c r="N69" s="1329" t="e">
        <f t="shared" si="5"/>
        <v>#DIV/0!</v>
      </c>
      <c r="O69" s="733">
        <f>CA!F969</f>
        <v>-8</v>
      </c>
      <c r="P69" s="1570"/>
      <c r="Q69" s="733"/>
      <c r="R69" s="1329" t="e">
        <f t="shared" si="6"/>
        <v>#DIV/0!</v>
      </c>
      <c r="S69" s="684">
        <f>CM!G484</f>
        <v>0</v>
      </c>
      <c r="T69" s="1627"/>
      <c r="U69" s="1661"/>
      <c r="V69" s="1329" t="e">
        <f t="shared" si="7"/>
        <v>#DIV/0!</v>
      </c>
      <c r="W69" s="1837">
        <f t="shared" si="44"/>
        <v>-45</v>
      </c>
      <c r="X69" s="1070">
        <f t="shared" si="45"/>
        <v>0</v>
      </c>
      <c r="Y69" s="913"/>
      <c r="Z69" s="1329" t="e">
        <f t="shared" si="8"/>
        <v>#DIV/0!</v>
      </c>
      <c r="AA69" s="1070">
        <f t="shared" si="49"/>
        <v>-9</v>
      </c>
      <c r="AB69" s="1920" t="e">
        <f t="shared" si="50"/>
        <v>#DIV/0!</v>
      </c>
      <c r="AC69" s="1822"/>
      <c r="AD69" s="673" t="s">
        <v>4488</v>
      </c>
    </row>
    <row r="70" spans="1:30" customFormat="1" ht="15.75" hidden="1" thickBot="1" x14ac:dyDescent="0.3">
      <c r="A70" s="3578"/>
      <c r="B70" s="732" t="s">
        <v>4204</v>
      </c>
      <c r="C70" s="763">
        <f>C69/C56</f>
        <v>-6.0560181680545042E-3</v>
      </c>
      <c r="D70" s="1324"/>
      <c r="E70" s="763"/>
      <c r="F70" s="1329" t="e">
        <f t="shared" ref="F70:F133" si="51">E70/D70</f>
        <v>#DIV/0!</v>
      </c>
      <c r="G70" s="940">
        <f t="shared" ref="G70:S70" si="52">G69/G56</f>
        <v>2.0909566126502874E-3</v>
      </c>
      <c r="H70" s="1395"/>
      <c r="I70" s="940"/>
      <c r="J70" s="1329" t="e">
        <f t="shared" ref="J70:J133" si="53">I70/H70</f>
        <v>#DIV/0!</v>
      </c>
      <c r="K70" s="765">
        <f t="shared" si="52"/>
        <v>3.5481535119478637E-2</v>
      </c>
      <c r="L70" s="1454"/>
      <c r="M70" s="765"/>
      <c r="N70" s="1329" t="e">
        <f t="shared" ref="N70:N133" si="54">M70/L70</f>
        <v>#DIV/0!</v>
      </c>
      <c r="O70" s="766">
        <f t="shared" si="52"/>
        <v>1.7057569296375266E-2</v>
      </c>
      <c r="P70" s="1577"/>
      <c r="Q70" s="766"/>
      <c r="R70" s="1329" t="e">
        <f t="shared" ref="R70:R133" si="55">Q70/P70</f>
        <v>#DIV/0!</v>
      </c>
      <c r="S70" s="889">
        <f t="shared" si="52"/>
        <v>0</v>
      </c>
      <c r="T70" s="1633"/>
      <c r="U70" s="1762"/>
      <c r="V70" s="1329" t="e">
        <f t="shared" ref="V70:V133" si="56">U70/T70</f>
        <v>#DIV/0!</v>
      </c>
      <c r="W70" s="1834">
        <f t="shared" si="44"/>
        <v>4.8574042860449688E-2</v>
      </c>
      <c r="X70" s="1138">
        <f t="shared" si="45"/>
        <v>0</v>
      </c>
      <c r="Y70" s="1077"/>
      <c r="Z70" s="1329" t="e">
        <f t="shared" ref="Z70:Z133" si="57">Y70/X70</f>
        <v>#DIV/0!</v>
      </c>
      <c r="AA70" s="1138">
        <f t="shared" si="49"/>
        <v>9.714808572089938E-3</v>
      </c>
      <c r="AB70" s="1922" t="e">
        <f t="shared" si="50"/>
        <v>#DIV/0!</v>
      </c>
      <c r="AC70" s="1815"/>
      <c r="AD70" s="673" t="s">
        <v>4489</v>
      </c>
    </row>
    <row r="71" spans="1:30" customFormat="1" ht="15.75" hidden="1" thickBot="1" x14ac:dyDescent="0.3">
      <c r="A71" s="3578"/>
      <c r="B71" s="732" t="s">
        <v>4205</v>
      </c>
      <c r="C71" s="64">
        <f>'BNP avec amende'!F847</f>
        <v>-188</v>
      </c>
      <c r="D71" s="1315"/>
      <c r="E71" s="64"/>
      <c r="F71" s="1329" t="e">
        <f t="shared" si="51"/>
        <v>#DIV/0!</v>
      </c>
      <c r="G71" s="934">
        <f>BPCE!F734</f>
        <v>-6</v>
      </c>
      <c r="H71" s="1388"/>
      <c r="I71" s="934"/>
      <c r="J71" s="1329" t="e">
        <f t="shared" si="53"/>
        <v>#DIV/0!</v>
      </c>
      <c r="K71" s="62">
        <f>SG!F791</f>
        <v>-74</v>
      </c>
      <c r="L71" s="1448"/>
      <c r="M71" s="62"/>
      <c r="N71" s="1329" t="e">
        <f t="shared" si="54"/>
        <v>#DIV/0!</v>
      </c>
      <c r="O71" s="733">
        <f>CA!F970</f>
        <v>-23</v>
      </c>
      <c r="P71" s="1570"/>
      <c r="Q71" s="733"/>
      <c r="R71" s="1329" t="e">
        <f t="shared" si="55"/>
        <v>#DIV/0!</v>
      </c>
      <c r="S71" s="684">
        <f>CM!G485</f>
        <v>0</v>
      </c>
      <c r="T71" s="1627"/>
      <c r="U71" s="1661"/>
      <c r="V71" s="1329" t="e">
        <f t="shared" si="56"/>
        <v>#DIV/0!</v>
      </c>
      <c r="W71" s="1837">
        <f t="shared" si="44"/>
        <v>-291</v>
      </c>
      <c r="X71" s="1070">
        <f t="shared" si="45"/>
        <v>0</v>
      </c>
      <c r="Y71" s="913"/>
      <c r="Z71" s="1329" t="e">
        <f t="shared" si="57"/>
        <v>#DIV/0!</v>
      </c>
      <c r="AA71" s="1070">
        <f t="shared" si="49"/>
        <v>-58.2</v>
      </c>
      <c r="AB71" s="1920" t="e">
        <f t="shared" si="50"/>
        <v>#DIV/0!</v>
      </c>
      <c r="AC71" s="1822"/>
      <c r="AD71" s="679" t="s">
        <v>4490</v>
      </c>
    </row>
    <row r="72" spans="1:30" customFormat="1" ht="15.75" hidden="1" thickBot="1" x14ac:dyDescent="0.3">
      <c r="A72" s="3578"/>
      <c r="B72" s="732" t="s">
        <v>946</v>
      </c>
      <c r="C72" s="763">
        <f>C71/C56</f>
        <v>7.1158213474640422E-2</v>
      </c>
      <c r="D72" s="1324"/>
      <c r="E72" s="763"/>
      <c r="F72" s="1329" t="e">
        <f t="shared" si="51"/>
        <v>#DIV/0!</v>
      </c>
      <c r="G72" s="940">
        <f t="shared" ref="G72:S72" si="58">G71/G56</f>
        <v>3.1364349189754314E-3</v>
      </c>
      <c r="H72" s="1395"/>
      <c r="I72" s="940"/>
      <c r="J72" s="1329" t="e">
        <f t="shared" si="53"/>
        <v>#DIV/0!</v>
      </c>
      <c r="K72" s="765">
        <f t="shared" si="58"/>
        <v>5.3584359160028967E-2</v>
      </c>
      <c r="L72" s="1454"/>
      <c r="M72" s="765"/>
      <c r="N72" s="1329" t="e">
        <f t="shared" si="54"/>
        <v>#DIV/0!</v>
      </c>
      <c r="O72" s="766">
        <f t="shared" si="58"/>
        <v>4.9040511727078892E-2</v>
      </c>
      <c r="P72" s="1577"/>
      <c r="Q72" s="766"/>
      <c r="R72" s="1329" t="e">
        <f t="shared" si="55"/>
        <v>#DIV/0!</v>
      </c>
      <c r="S72" s="889">
        <f t="shared" si="58"/>
        <v>0</v>
      </c>
      <c r="T72" s="1633"/>
      <c r="U72" s="1762"/>
      <c r="V72" s="1329" t="e">
        <f t="shared" si="56"/>
        <v>#DIV/0!</v>
      </c>
      <c r="W72" s="1834">
        <f t="shared" si="44"/>
        <v>0.17691951928072369</v>
      </c>
      <c r="X72" s="1138">
        <f t="shared" si="45"/>
        <v>0</v>
      </c>
      <c r="Y72" s="1077"/>
      <c r="Z72" s="1329" t="e">
        <f t="shared" si="57"/>
        <v>#DIV/0!</v>
      </c>
      <c r="AA72" s="1138">
        <f t="shared" si="49"/>
        <v>3.538390385614474E-2</v>
      </c>
      <c r="AB72" s="1922" t="e">
        <f t="shared" si="50"/>
        <v>#DIV/0!</v>
      </c>
      <c r="AC72" s="1815"/>
      <c r="AD72" s="673" t="s">
        <v>4491</v>
      </c>
    </row>
    <row r="73" spans="1:30" customFormat="1" ht="15.75" hidden="1" thickBot="1" x14ac:dyDescent="0.3">
      <c r="A73" s="3578"/>
      <c r="B73" s="2199" t="s">
        <v>4178</v>
      </c>
      <c r="C73" s="1161">
        <f>C59</f>
        <v>-1758</v>
      </c>
      <c r="D73" s="1161"/>
      <c r="E73" s="911"/>
      <c r="F73" s="2285" t="e">
        <f t="shared" si="51"/>
        <v>#DIV/0!</v>
      </c>
      <c r="G73" s="1377">
        <f t="shared" ref="G73:S73" si="59">G59</f>
        <v>-445</v>
      </c>
      <c r="H73" s="911"/>
      <c r="I73" s="1377"/>
      <c r="J73" s="2285" t="e">
        <f t="shared" si="53"/>
        <v>#DIV/0!</v>
      </c>
      <c r="K73" s="1161">
        <f t="shared" si="59"/>
        <v>-1049</v>
      </c>
      <c r="L73" s="1161"/>
      <c r="M73" s="911"/>
      <c r="N73" s="2285" t="e">
        <f t="shared" si="54"/>
        <v>#DIV/0!</v>
      </c>
      <c r="O73" s="1377">
        <f t="shared" si="59"/>
        <v>-670</v>
      </c>
      <c r="P73" s="911"/>
      <c r="Q73" s="1377"/>
      <c r="R73" s="2285" t="e">
        <f t="shared" si="55"/>
        <v>#DIV/0!</v>
      </c>
      <c r="S73" s="1161">
        <f t="shared" si="59"/>
        <v>-121</v>
      </c>
      <c r="T73" s="1161"/>
      <c r="U73" s="1161"/>
      <c r="V73" s="2285" t="e">
        <f t="shared" si="56"/>
        <v>#DIV/0!</v>
      </c>
      <c r="W73" s="1823">
        <f t="shared" si="44"/>
        <v>-4043</v>
      </c>
      <c r="X73" s="911">
        <f t="shared" si="45"/>
        <v>0</v>
      </c>
      <c r="Y73" s="1377"/>
      <c r="Z73" s="2285" t="e">
        <f t="shared" si="57"/>
        <v>#DIV/0!</v>
      </c>
      <c r="AA73" s="911">
        <f t="shared" si="49"/>
        <v>-808.6</v>
      </c>
      <c r="AB73" s="1161" t="e">
        <f t="shared" si="50"/>
        <v>#DIV/0!</v>
      </c>
      <c r="AC73" s="1824"/>
      <c r="AD73" s="899" t="s">
        <v>4492</v>
      </c>
    </row>
    <row r="74" spans="1:30" customFormat="1" ht="15.75" hidden="1" thickBot="1" x14ac:dyDescent="0.3">
      <c r="A74" s="3578"/>
      <c r="B74" s="732" t="s">
        <v>4207</v>
      </c>
      <c r="C74" s="64">
        <f>C61</f>
        <v>-469</v>
      </c>
      <c r="D74" s="1315"/>
      <c r="E74" s="64"/>
      <c r="F74" s="1329" t="e">
        <f t="shared" si="51"/>
        <v>#DIV/0!</v>
      </c>
      <c r="G74" s="934">
        <f t="shared" ref="G74:S74" si="60">G61</f>
        <v>-23</v>
      </c>
      <c r="H74" s="1388"/>
      <c r="I74" s="934"/>
      <c r="J74" s="1329" t="e">
        <f t="shared" si="53"/>
        <v>#DIV/0!</v>
      </c>
      <c r="K74" s="62">
        <f t="shared" si="60"/>
        <v>-180</v>
      </c>
      <c r="L74" s="1448"/>
      <c r="M74" s="62"/>
      <c r="N74" s="1329" t="e">
        <f t="shared" si="54"/>
        <v>#DIV/0!</v>
      </c>
      <c r="O74" s="733">
        <f t="shared" si="60"/>
        <v>-114</v>
      </c>
      <c r="P74" s="1570"/>
      <c r="Q74" s="733"/>
      <c r="R74" s="1329" t="e">
        <f t="shared" si="55"/>
        <v>#DIV/0!</v>
      </c>
      <c r="S74" s="684">
        <f t="shared" si="60"/>
        <v>-39</v>
      </c>
      <c r="T74" s="1627"/>
      <c r="U74" s="1661"/>
      <c r="V74" s="1329" t="e">
        <f t="shared" si="56"/>
        <v>#DIV/0!</v>
      </c>
      <c r="W74" s="1840">
        <f t="shared" si="44"/>
        <v>-825</v>
      </c>
      <c r="X74" s="1144">
        <f t="shared" si="45"/>
        <v>0</v>
      </c>
      <c r="Y74" s="1081"/>
      <c r="Z74" s="1329" t="e">
        <f t="shared" si="57"/>
        <v>#DIV/0!</v>
      </c>
      <c r="AA74" s="1144">
        <f t="shared" si="49"/>
        <v>-165</v>
      </c>
      <c r="AB74" s="1930" t="e">
        <f t="shared" si="50"/>
        <v>#DIV/0!</v>
      </c>
      <c r="AC74" s="1841"/>
      <c r="AD74" s="1230"/>
    </row>
    <row r="75" spans="1:30" customFormat="1" ht="15.75" hidden="1" thickBot="1" x14ac:dyDescent="0.3">
      <c r="A75" s="3578"/>
      <c r="B75" s="693" t="s">
        <v>4196</v>
      </c>
      <c r="C75" s="63">
        <f>'BNP avec amende'!F851</f>
        <v>0.26678043230944254</v>
      </c>
      <c r="D75" s="1318"/>
      <c r="E75" s="63"/>
      <c r="F75" s="1329" t="e">
        <f t="shared" si="51"/>
        <v>#DIV/0!</v>
      </c>
      <c r="G75" s="937">
        <f>BPCE!F738</f>
        <v>5.1685393258426963E-2</v>
      </c>
      <c r="H75" s="1391"/>
      <c r="I75" s="937"/>
      <c r="J75" s="1329" t="e">
        <f t="shared" si="53"/>
        <v>#DIV/0!</v>
      </c>
      <c r="K75" s="61">
        <f>SG!F795</f>
        <v>0.17159199237368922</v>
      </c>
      <c r="L75" s="1451"/>
      <c r="M75" s="61"/>
      <c r="N75" s="1329" t="e">
        <f t="shared" si="54"/>
        <v>#DIV/0!</v>
      </c>
      <c r="O75" s="694">
        <f>CA!F974</f>
        <v>0.17014925373134329</v>
      </c>
      <c r="P75" s="1573"/>
      <c r="Q75" s="694"/>
      <c r="R75" s="1329" t="e">
        <f t="shared" si="55"/>
        <v>#DIV/0!</v>
      </c>
      <c r="S75" s="683">
        <f>CM!G489</f>
        <v>0.32231404958677684</v>
      </c>
      <c r="T75" s="1630"/>
      <c r="U75" s="1660"/>
      <c r="V75" s="1329" t="e">
        <f t="shared" si="56"/>
        <v>#DIV/0!</v>
      </c>
      <c r="W75" s="1833">
        <f t="shared" si="44"/>
        <v>0.98252112125967894</v>
      </c>
      <c r="X75" s="918">
        <f t="shared" si="45"/>
        <v>0</v>
      </c>
      <c r="Y75" s="912"/>
      <c r="Z75" s="1329" t="e">
        <f t="shared" si="57"/>
        <v>#DIV/0!</v>
      </c>
      <c r="AA75" s="918">
        <f t="shared" si="49"/>
        <v>0.19650422425193578</v>
      </c>
      <c r="AB75" s="1919" t="e">
        <f t="shared" si="50"/>
        <v>#DIV/0!</v>
      </c>
      <c r="AC75" s="1821"/>
      <c r="AD75" s="673" t="s">
        <v>4493</v>
      </c>
    </row>
    <row r="76" spans="1:30" customFormat="1" ht="15.75" hidden="1" thickBot="1" x14ac:dyDescent="0.3">
      <c r="A76" s="3578"/>
      <c r="B76" s="696" t="s">
        <v>4208</v>
      </c>
      <c r="C76" s="755">
        <f>C59-C61</f>
        <v>-1289</v>
      </c>
      <c r="D76" s="1330"/>
      <c r="E76" s="755"/>
      <c r="F76" s="2284" t="e">
        <f t="shared" si="51"/>
        <v>#DIV/0!</v>
      </c>
      <c r="G76" s="712">
        <f>G59-G61</f>
        <v>-422</v>
      </c>
      <c r="H76" s="1392"/>
      <c r="I76" s="712"/>
      <c r="J76" s="2284" t="e">
        <f t="shared" si="53"/>
        <v>#DIV/0!</v>
      </c>
      <c r="K76" s="682">
        <f>K59-K61</f>
        <v>-869</v>
      </c>
      <c r="L76" s="1452"/>
      <c r="M76" s="682"/>
      <c r="N76" s="2284" t="e">
        <f t="shared" si="54"/>
        <v>#DIV/0!</v>
      </c>
      <c r="O76" s="697">
        <f>O59-O61</f>
        <v>-556</v>
      </c>
      <c r="P76" s="1574"/>
      <c r="Q76" s="697"/>
      <c r="R76" s="2284" t="e">
        <f t="shared" si="55"/>
        <v>#DIV/0!</v>
      </c>
      <c r="S76" s="701">
        <f>S59-S61</f>
        <v>-82</v>
      </c>
      <c r="T76" s="1631"/>
      <c r="U76" s="1760"/>
      <c r="V76" s="2284" t="e">
        <f t="shared" si="56"/>
        <v>#DIV/0!</v>
      </c>
      <c r="W76" s="1816">
        <f t="shared" si="44"/>
        <v>-3218</v>
      </c>
      <c r="X76" s="1139">
        <f t="shared" si="45"/>
        <v>0</v>
      </c>
      <c r="Y76" s="1063"/>
      <c r="Z76" s="2284" t="e">
        <f t="shared" si="57"/>
        <v>#DIV/0!</v>
      </c>
      <c r="AA76" s="1139">
        <f t="shared" si="49"/>
        <v>-643.6</v>
      </c>
      <c r="AB76" s="1923" t="e">
        <f t="shared" si="50"/>
        <v>#DIV/0!</v>
      </c>
      <c r="AC76" s="1822"/>
      <c r="AD76" s="673" t="s">
        <v>4494</v>
      </c>
    </row>
    <row r="77" spans="1:30" customFormat="1" ht="15.75" hidden="1" thickBot="1" x14ac:dyDescent="0.3">
      <c r="A77" s="3578"/>
      <c r="B77" s="695" t="s">
        <v>4209</v>
      </c>
      <c r="C77" s="691">
        <f>C76/C56</f>
        <v>0.48788796366389098</v>
      </c>
      <c r="D77" s="1326"/>
      <c r="E77" s="691"/>
      <c r="F77" s="1335" t="e">
        <f t="shared" si="51"/>
        <v>#DIV/0!</v>
      </c>
      <c r="G77" s="935">
        <f>G76/G56</f>
        <v>0.22059592263460534</v>
      </c>
      <c r="H77" s="1389"/>
      <c r="I77" s="935"/>
      <c r="J77" s="1335" t="e">
        <f t="shared" si="53"/>
        <v>#DIV/0!</v>
      </c>
      <c r="K77" s="688">
        <f>K76/K56</f>
        <v>0.62925416364952935</v>
      </c>
      <c r="L77" s="1449"/>
      <c r="M77" s="688"/>
      <c r="N77" s="1335" t="e">
        <f t="shared" si="54"/>
        <v>#DIV/0!</v>
      </c>
      <c r="O77" s="724">
        <f>O76/O56</f>
        <v>1.1855010660980809</v>
      </c>
      <c r="P77" s="1571"/>
      <c r="Q77" s="724"/>
      <c r="R77" s="1335" t="e">
        <f t="shared" si="55"/>
        <v>#DIV/0!</v>
      </c>
      <c r="S77" s="689">
        <f>S76/S56</f>
        <v>5.4089709762532981E-2</v>
      </c>
      <c r="T77" s="1628"/>
      <c r="U77" s="1759"/>
      <c r="V77" s="1335" t="e">
        <f t="shared" si="56"/>
        <v>#DIV/0!</v>
      </c>
      <c r="W77" s="1828">
        <f t="shared" si="44"/>
        <v>2.5773288258086393</v>
      </c>
      <c r="X77" s="920">
        <f t="shared" si="45"/>
        <v>0</v>
      </c>
      <c r="Y77" s="914"/>
      <c r="Z77" s="1335" t="e">
        <f t="shared" si="57"/>
        <v>#DIV/0!</v>
      </c>
      <c r="AA77" s="920">
        <f t="shared" si="49"/>
        <v>0.51546576516172782</v>
      </c>
      <c r="AB77" s="1924" t="e">
        <f t="shared" si="50"/>
        <v>#DIV/0!</v>
      </c>
      <c r="AC77" s="1821"/>
      <c r="AD77" s="673" t="s">
        <v>4495</v>
      </c>
    </row>
    <row r="78" spans="1:30" customFormat="1" ht="15.75" hidden="1" thickBot="1" x14ac:dyDescent="0.3">
      <c r="A78" s="3578"/>
      <c r="B78" s="693" t="s">
        <v>4200</v>
      </c>
      <c r="C78" s="63">
        <f>'BNP avec amende'!F852</f>
        <v>0.34129692832764508</v>
      </c>
      <c r="D78" s="1318"/>
      <c r="E78" s="63"/>
      <c r="F78" s="1329" t="e">
        <f t="shared" si="51"/>
        <v>#DIV/0!</v>
      </c>
      <c r="G78" s="937">
        <f>BPCE!F739</f>
        <v>0.25617977528089886</v>
      </c>
      <c r="H78" s="1391"/>
      <c r="I78" s="937"/>
      <c r="J78" s="1329" t="e">
        <f t="shared" si="53"/>
        <v>#DIV/0!</v>
      </c>
      <c r="K78" s="61">
        <f>SG!F796</f>
        <v>0.26215443279313633</v>
      </c>
      <c r="L78" s="1451"/>
      <c r="M78" s="61"/>
      <c r="N78" s="1329" t="e">
        <f t="shared" si="54"/>
        <v>#DIV/0!</v>
      </c>
      <c r="O78" s="694">
        <f>CA!F975</f>
        <v>0.29253731343283584</v>
      </c>
      <c r="P78" s="1573"/>
      <c r="Q78" s="694"/>
      <c r="R78" s="1329" t="e">
        <f t="shared" si="55"/>
        <v>#DIV/0!</v>
      </c>
      <c r="S78" s="683">
        <f>CM!G490</f>
        <v>0.38842975206611569</v>
      </c>
      <c r="T78" s="1630"/>
      <c r="U78" s="1660"/>
      <c r="V78" s="1329" t="e">
        <f t="shared" si="56"/>
        <v>#DIV/0!</v>
      </c>
      <c r="W78" s="1833">
        <f t="shared" si="44"/>
        <v>1.5405982019006319</v>
      </c>
      <c r="X78" s="918">
        <f t="shared" si="45"/>
        <v>0</v>
      </c>
      <c r="Y78" s="912"/>
      <c r="Z78" s="1329" t="e">
        <f t="shared" si="57"/>
        <v>#DIV/0!</v>
      </c>
      <c r="AA78" s="918">
        <f t="shared" si="49"/>
        <v>0.3081196403801264</v>
      </c>
      <c r="AB78" s="1919" t="e">
        <f t="shared" si="50"/>
        <v>#DIV/0!</v>
      </c>
      <c r="AC78" s="1821"/>
      <c r="AD78" s="673" t="s">
        <v>4496</v>
      </c>
    </row>
    <row r="79" spans="1:30" customFormat="1" ht="15.75" hidden="1" thickBot="1" x14ac:dyDescent="0.3">
      <c r="A79" s="3578"/>
      <c r="B79" s="693" t="s">
        <v>4202</v>
      </c>
      <c r="C79" s="63">
        <f>C67/C73</f>
        <v>-3.7542662116040959E-2</v>
      </c>
      <c r="D79" s="1318"/>
      <c r="E79" s="63"/>
      <c r="F79" s="1329" t="e">
        <f t="shared" si="51"/>
        <v>#DIV/0!</v>
      </c>
      <c r="G79" s="937">
        <f t="shared" ref="G79:S79" si="61">G67/G73</f>
        <v>2.6966292134831461E-2</v>
      </c>
      <c r="H79" s="1391"/>
      <c r="I79" s="937"/>
      <c r="J79" s="1329" t="e">
        <f t="shared" si="53"/>
        <v>#DIV/0!</v>
      </c>
      <c r="K79" s="61">
        <f t="shared" si="61"/>
        <v>0.15347950428979981</v>
      </c>
      <c r="L79" s="1451"/>
      <c r="M79" s="61"/>
      <c r="N79" s="1329" t="e">
        <f t="shared" si="54"/>
        <v>#DIV/0!</v>
      </c>
      <c r="O79" s="694">
        <f t="shared" si="61"/>
        <v>0.15671641791044777</v>
      </c>
      <c r="P79" s="1573"/>
      <c r="Q79" s="694"/>
      <c r="R79" s="1329" t="e">
        <f t="shared" si="55"/>
        <v>#DIV/0!</v>
      </c>
      <c r="S79" s="683">
        <f t="shared" si="61"/>
        <v>0.19834710743801653</v>
      </c>
      <c r="T79" s="1630"/>
      <c r="U79" s="1660"/>
      <c r="V79" s="1329" t="e">
        <f t="shared" si="56"/>
        <v>#DIV/0!</v>
      </c>
      <c r="W79" s="1833">
        <f t="shared" si="44"/>
        <v>0.49796665965705461</v>
      </c>
      <c r="X79" s="918">
        <f t="shared" si="45"/>
        <v>0</v>
      </c>
      <c r="Y79" s="912"/>
      <c r="Z79" s="1329" t="e">
        <f t="shared" si="57"/>
        <v>#DIV/0!</v>
      </c>
      <c r="AA79" s="918">
        <f t="shared" si="49"/>
        <v>9.9593331931410928E-2</v>
      </c>
      <c r="AB79" s="1919" t="e">
        <f t="shared" si="50"/>
        <v>#DIV/0!</v>
      </c>
      <c r="AC79" s="1821"/>
      <c r="AD79" s="673" t="s">
        <v>4497</v>
      </c>
    </row>
    <row r="80" spans="1:30" customFormat="1" ht="15.75" hidden="1" thickBot="1" x14ac:dyDescent="0.3">
      <c r="A80" s="3578"/>
      <c r="B80" s="693" t="s">
        <v>4204</v>
      </c>
      <c r="C80" s="63">
        <f>C69/C73</f>
        <v>-9.1012514220705342E-3</v>
      </c>
      <c r="D80" s="1318"/>
      <c r="E80" s="63"/>
      <c r="F80" s="1329" t="e">
        <f t="shared" si="51"/>
        <v>#DIV/0!</v>
      </c>
      <c r="G80" s="937">
        <f t="shared" ref="G80:S80" si="62">G69/G73</f>
        <v>8.988764044943821E-3</v>
      </c>
      <c r="H80" s="1391"/>
      <c r="I80" s="937"/>
      <c r="J80" s="1329" t="e">
        <f t="shared" si="53"/>
        <v>#DIV/0!</v>
      </c>
      <c r="K80" s="61">
        <f t="shared" si="62"/>
        <v>4.6711153479504289E-2</v>
      </c>
      <c r="L80" s="1451"/>
      <c r="M80" s="61"/>
      <c r="N80" s="1329" t="e">
        <f t="shared" si="54"/>
        <v>#DIV/0!</v>
      </c>
      <c r="O80" s="694">
        <f t="shared" si="62"/>
        <v>1.1940298507462687E-2</v>
      </c>
      <c r="P80" s="1573"/>
      <c r="Q80" s="694"/>
      <c r="R80" s="1329" t="e">
        <f t="shared" si="55"/>
        <v>#DIV/0!</v>
      </c>
      <c r="S80" s="683">
        <f t="shared" si="62"/>
        <v>0</v>
      </c>
      <c r="T80" s="1630"/>
      <c r="U80" s="1660"/>
      <c r="V80" s="1329" t="e">
        <f t="shared" si="56"/>
        <v>#DIV/0!</v>
      </c>
      <c r="W80" s="1833">
        <f t="shared" si="44"/>
        <v>5.8538964609840261E-2</v>
      </c>
      <c r="X80" s="918">
        <f t="shared" si="45"/>
        <v>0</v>
      </c>
      <c r="Y80" s="912"/>
      <c r="Z80" s="1329" t="e">
        <f t="shared" si="57"/>
        <v>#DIV/0!</v>
      </c>
      <c r="AA80" s="918">
        <f t="shared" si="49"/>
        <v>1.1707792921968052E-2</v>
      </c>
      <c r="AB80" s="1919" t="e">
        <f t="shared" si="50"/>
        <v>#DIV/0!</v>
      </c>
      <c r="AC80" s="1821"/>
      <c r="AD80" s="673" t="s">
        <v>4498</v>
      </c>
    </row>
    <row r="81" spans="1:30" customFormat="1" ht="15.75" hidden="1" thickBot="1" x14ac:dyDescent="0.3">
      <c r="A81" s="3578"/>
      <c r="B81" s="693" t="s">
        <v>4206</v>
      </c>
      <c r="C81" s="63">
        <f>C71/C73</f>
        <v>0.10693970420932879</v>
      </c>
      <c r="D81" s="1318"/>
      <c r="E81" s="63"/>
      <c r="F81" s="1329" t="e">
        <f t="shared" si="51"/>
        <v>#DIV/0!</v>
      </c>
      <c r="G81" s="937">
        <f t="shared" ref="G81:S81" si="63">G71/G73</f>
        <v>1.3483146067415731E-2</v>
      </c>
      <c r="H81" s="1391"/>
      <c r="I81" s="937"/>
      <c r="J81" s="1329" t="e">
        <f t="shared" si="53"/>
        <v>#DIV/0!</v>
      </c>
      <c r="K81" s="61">
        <f t="shared" si="63"/>
        <v>7.0543374642516685E-2</v>
      </c>
      <c r="L81" s="1451"/>
      <c r="M81" s="61"/>
      <c r="N81" s="1329" t="e">
        <f t="shared" si="54"/>
        <v>#DIV/0!</v>
      </c>
      <c r="O81" s="694">
        <f t="shared" si="63"/>
        <v>3.4328358208955224E-2</v>
      </c>
      <c r="P81" s="1573"/>
      <c r="Q81" s="694"/>
      <c r="R81" s="1329" t="e">
        <f t="shared" si="55"/>
        <v>#DIV/0!</v>
      </c>
      <c r="S81" s="683">
        <f t="shared" si="63"/>
        <v>0</v>
      </c>
      <c r="T81" s="1630"/>
      <c r="U81" s="1660"/>
      <c r="V81" s="1329" t="e">
        <f t="shared" si="56"/>
        <v>#DIV/0!</v>
      </c>
      <c r="W81" s="1833">
        <f t="shared" si="44"/>
        <v>0.2252945831282164</v>
      </c>
      <c r="X81" s="918">
        <f t="shared" si="45"/>
        <v>0</v>
      </c>
      <c r="Y81" s="912"/>
      <c r="Z81" s="1329" t="e">
        <f t="shared" si="57"/>
        <v>#DIV/0!</v>
      </c>
      <c r="AA81" s="918">
        <f t="shared" si="49"/>
        <v>4.5058916625643278E-2</v>
      </c>
      <c r="AB81" s="1919" t="e">
        <f t="shared" si="50"/>
        <v>#DIV/0!</v>
      </c>
      <c r="AC81" s="1821"/>
      <c r="AD81" s="673" t="s">
        <v>4499</v>
      </c>
    </row>
    <row r="82" spans="1:30" customFormat="1" ht="15" customHeight="1" thickBot="1" x14ac:dyDescent="0.3">
      <c r="A82" s="3579" t="s">
        <v>4212</v>
      </c>
      <c r="B82" s="2201" t="s">
        <v>4144</v>
      </c>
      <c r="C82" s="902">
        <f>'BNP avec amende'!G840</f>
        <v>179603</v>
      </c>
      <c r="D82" s="1730">
        <f>'Données 2013 TJN'!C12</f>
        <v>173334</v>
      </c>
      <c r="E82" s="1731">
        <f>C82-D82</f>
        <v>6269</v>
      </c>
      <c r="F82" s="2286">
        <f t="shared" si="51"/>
        <v>3.6167168587813124E-2</v>
      </c>
      <c r="G82" s="903">
        <f>BPCE!G727</f>
        <v>103199</v>
      </c>
      <c r="H82" s="1731">
        <f>'Données 2013 TJN'!D12</f>
        <v>110387</v>
      </c>
      <c r="I82" s="1755">
        <f>G82-H82</f>
        <v>-7188</v>
      </c>
      <c r="J82" s="2286">
        <f t="shared" si="53"/>
        <v>-6.5116363339886033E-2</v>
      </c>
      <c r="K82" s="902">
        <f>SG!G784</f>
        <v>136224</v>
      </c>
      <c r="L82" s="1730">
        <f>'Données 2013 TJN'!E12</f>
        <v>134889</v>
      </c>
      <c r="M82" s="900">
        <f>K82-L82</f>
        <v>1335</v>
      </c>
      <c r="N82" s="2286">
        <f t="shared" si="54"/>
        <v>9.8970264439650381E-3</v>
      </c>
      <c r="O82" s="903">
        <f>CA!G963</f>
        <v>72567</v>
      </c>
      <c r="P82" s="1731">
        <f>'Données 2013 TJN'!F12</f>
        <v>75529</v>
      </c>
      <c r="Q82" s="903">
        <f>O82-P82</f>
        <v>-2962</v>
      </c>
      <c r="R82" s="2286">
        <f t="shared" si="55"/>
        <v>-3.9216724701770178E-2</v>
      </c>
      <c r="S82" s="902">
        <f>CM!H478</f>
        <v>78229</v>
      </c>
      <c r="T82" s="1730">
        <f>'Données 2013 TJN'!G12</f>
        <v>78482</v>
      </c>
      <c r="U82" s="902">
        <f>S82-T82</f>
        <v>-253</v>
      </c>
      <c r="V82" s="2286">
        <f t="shared" si="56"/>
        <v>-3.2236691215820189E-3</v>
      </c>
      <c r="W82" s="1812">
        <f t="shared" si="44"/>
        <v>569822</v>
      </c>
      <c r="X82" s="900">
        <f t="shared" si="45"/>
        <v>572621</v>
      </c>
      <c r="Y82" s="903">
        <f>W82-X82</f>
        <v>-2799</v>
      </c>
      <c r="Z82" s="2286">
        <f t="shared" si="57"/>
        <v>-4.8880498619505745E-3</v>
      </c>
      <c r="AA82" s="900">
        <f t="shared" si="49"/>
        <v>113964.4</v>
      </c>
      <c r="AB82" s="902">
        <f t="shared" si="50"/>
        <v>114524.2</v>
      </c>
      <c r="AC82" s="1959">
        <f>AA82-AB82</f>
        <v>-559.80000000000291</v>
      </c>
      <c r="AD82" s="899" t="s">
        <v>4500</v>
      </c>
    </row>
    <row r="83" spans="1:30" customFormat="1" ht="15.75" thickBot="1" x14ac:dyDescent="0.3">
      <c r="A83" s="3579"/>
      <c r="B83" s="2202" t="s">
        <v>363</v>
      </c>
      <c r="C83" s="738">
        <f>'BNP avec amende'!G841</f>
        <v>56953</v>
      </c>
      <c r="D83" s="1334">
        <f>D82-D85</f>
        <v>56585</v>
      </c>
      <c r="E83" s="738">
        <f>C83-D83</f>
        <v>368</v>
      </c>
      <c r="F83" s="2282">
        <f t="shared" si="51"/>
        <v>6.5034903242908899E-3</v>
      </c>
      <c r="G83" s="948">
        <f>BPCE!G728</f>
        <v>92704</v>
      </c>
      <c r="H83" s="1403">
        <f>H82-H99</f>
        <v>99436</v>
      </c>
      <c r="I83" s="948">
        <f>G83-H83</f>
        <v>-6732</v>
      </c>
      <c r="J83" s="2282">
        <f t="shared" si="53"/>
        <v>-6.7701838368397757E-2</v>
      </c>
      <c r="K83" s="739">
        <f>SG!G785</f>
        <v>52389</v>
      </c>
      <c r="L83" s="1462">
        <f>L82-L85</f>
        <v>51632</v>
      </c>
      <c r="M83" s="739">
        <f>K83-L83</f>
        <v>757</v>
      </c>
      <c r="N83" s="2282">
        <f t="shared" si="54"/>
        <v>1.4661450263402541E-2</v>
      </c>
      <c r="O83" s="863">
        <f>CA!G964</f>
        <v>38053</v>
      </c>
      <c r="P83" s="1585">
        <f>P82-P85</f>
        <v>39276</v>
      </c>
      <c r="Q83" s="863">
        <f>O83-P83</f>
        <v>-1223</v>
      </c>
      <c r="R83" s="2282">
        <f t="shared" si="55"/>
        <v>-3.1138608819635399E-2</v>
      </c>
      <c r="S83" s="890">
        <f>CM!H479</f>
        <v>65830</v>
      </c>
      <c r="T83" s="1641">
        <f>T82-T85</f>
        <v>66121</v>
      </c>
      <c r="U83" s="1770">
        <f>S83-T83</f>
        <v>-291</v>
      </c>
      <c r="V83" s="2282">
        <f t="shared" si="56"/>
        <v>-4.4010223680827571E-3</v>
      </c>
      <c r="W83" s="1842">
        <f t="shared" si="44"/>
        <v>305929</v>
      </c>
      <c r="X83" s="1679">
        <f t="shared" si="45"/>
        <v>313050</v>
      </c>
      <c r="Y83" s="1082">
        <f>W83-X83</f>
        <v>-7121</v>
      </c>
      <c r="Z83" s="2282">
        <f t="shared" si="57"/>
        <v>-2.2747164989618273E-2</v>
      </c>
      <c r="AA83" s="1145">
        <f t="shared" si="49"/>
        <v>61185.8</v>
      </c>
      <c r="AB83" s="1931">
        <f t="shared" si="50"/>
        <v>62610</v>
      </c>
      <c r="AC83" s="1960">
        <f>AA83-AB83</f>
        <v>-1424.1999999999971</v>
      </c>
      <c r="AD83" s="673" t="s">
        <v>4501</v>
      </c>
    </row>
    <row r="84" spans="1:30" customFormat="1" ht="15.75" thickBot="1" x14ac:dyDescent="0.3">
      <c r="A84" s="3579"/>
      <c r="B84" s="2203" t="s">
        <v>4193</v>
      </c>
      <c r="C84" s="762">
        <f>C83/C82</f>
        <v>0.31710494813561019</v>
      </c>
      <c r="D84" s="762">
        <f>D83/D82</f>
        <v>0.32645066749743268</v>
      </c>
      <c r="E84" s="762">
        <f>E83/D83</f>
        <v>6.5034903242908899E-3</v>
      </c>
      <c r="F84" s="2276">
        <f t="shared" si="51"/>
        <v>1.9921816592217676E-2</v>
      </c>
      <c r="G84" s="949">
        <f t="shared" ref="G84:T84" si="64">G83/G82</f>
        <v>0.89830327813254007</v>
      </c>
      <c r="H84" s="1404">
        <f t="shared" si="64"/>
        <v>0.90079447761058817</v>
      </c>
      <c r="I84" s="949">
        <f>I83/H83</f>
        <v>-6.7701838368397757E-2</v>
      </c>
      <c r="J84" s="2276">
        <f t="shared" si="53"/>
        <v>-7.5157918982786148E-2</v>
      </c>
      <c r="K84" s="1037">
        <f t="shared" si="64"/>
        <v>0.38457980972515854</v>
      </c>
      <c r="L84" s="1037">
        <f t="shared" si="64"/>
        <v>0.38277398453543282</v>
      </c>
      <c r="M84" s="1037">
        <f>M83/L83</f>
        <v>1.4661450263402541E-2</v>
      </c>
      <c r="N84" s="2276">
        <f t="shared" si="54"/>
        <v>3.8303152397352519E-2</v>
      </c>
      <c r="O84" s="1008">
        <f t="shared" si="64"/>
        <v>0.52438436203784089</v>
      </c>
      <c r="P84" s="1754">
        <f t="shared" si="64"/>
        <v>0.52001218075176425</v>
      </c>
      <c r="Q84" s="1008">
        <f>Q83/P83</f>
        <v>-3.1138608819635399E-2</v>
      </c>
      <c r="R84" s="2276">
        <f t="shared" si="55"/>
        <v>-5.9880537364758173E-2</v>
      </c>
      <c r="S84" s="1042">
        <f t="shared" si="64"/>
        <v>0.84150379015454624</v>
      </c>
      <c r="T84" s="1042">
        <f t="shared" si="64"/>
        <v>0.84249891694910939</v>
      </c>
      <c r="U84" s="1771">
        <f>U83/T83</f>
        <v>-4.4010223680827571E-3</v>
      </c>
      <c r="V84" s="2276">
        <f t="shared" si="56"/>
        <v>-5.223772137322045E-3</v>
      </c>
      <c r="W84" s="1893">
        <f>W83/W82</f>
        <v>0.53688520274752471</v>
      </c>
      <c r="X84" s="1894">
        <f>X83/X82</f>
        <v>0.54669668070154609</v>
      </c>
      <c r="Y84" s="1083">
        <f>Y83/X83</f>
        <v>-2.2747164989618273E-2</v>
      </c>
      <c r="Z84" s="2276">
        <f t="shared" si="57"/>
        <v>-4.1608383208817136E-2</v>
      </c>
      <c r="AA84" s="1131">
        <f t="shared" si="49"/>
        <v>0.59317523763713909</v>
      </c>
      <c r="AB84" s="1914">
        <f t="shared" si="50"/>
        <v>0.59450604546886543</v>
      </c>
      <c r="AC84" s="1961">
        <f>AC83/AB83</f>
        <v>-2.2747164989618224E-2</v>
      </c>
      <c r="AD84" s="673" t="s">
        <v>4502</v>
      </c>
    </row>
    <row r="85" spans="1:30" customFormat="1" ht="15.75" thickBot="1" x14ac:dyDescent="0.3">
      <c r="A85" s="3579"/>
      <c r="B85" s="735" t="s">
        <v>4211</v>
      </c>
      <c r="C85" s="703">
        <f>'BNP avec amende'!G842</f>
        <v>122650</v>
      </c>
      <c r="D85" s="1321">
        <f>'Données 2013 TJN'!C13</f>
        <v>116749</v>
      </c>
      <c r="E85" s="703">
        <f>C85-D85</f>
        <v>5901</v>
      </c>
      <c r="F85" s="2284">
        <f t="shared" si="51"/>
        <v>5.0544330144155408E-2</v>
      </c>
      <c r="G85" s="950">
        <f>BPCE!G729</f>
        <v>10495</v>
      </c>
      <c r="H85" s="1405">
        <f>H99</f>
        <v>10951</v>
      </c>
      <c r="I85" s="950">
        <f>G85-H85</f>
        <v>-456</v>
      </c>
      <c r="J85" s="2284">
        <f t="shared" si="53"/>
        <v>-4.164003287371016E-2</v>
      </c>
      <c r="K85" s="713">
        <f>SG!G786</f>
        <v>83835</v>
      </c>
      <c r="L85" s="1463">
        <f>L99</f>
        <v>83257</v>
      </c>
      <c r="M85" s="713">
        <f>K85-L85</f>
        <v>578</v>
      </c>
      <c r="N85" s="2284">
        <f t="shared" si="54"/>
        <v>6.9423592010281416E-3</v>
      </c>
      <c r="O85" s="864">
        <f>CA!G965</f>
        <v>34514</v>
      </c>
      <c r="P85" s="1586">
        <f>P99</f>
        <v>36253</v>
      </c>
      <c r="Q85" s="864">
        <f>O85-P85</f>
        <v>-1739</v>
      </c>
      <c r="R85" s="2284">
        <f t="shared" si="55"/>
        <v>-4.7968443990842137E-2</v>
      </c>
      <c r="S85" s="715">
        <f>CM!H480</f>
        <v>12399</v>
      </c>
      <c r="T85" s="1642">
        <f>T99</f>
        <v>12361</v>
      </c>
      <c r="U85" s="1772">
        <f>S85-T85</f>
        <v>38</v>
      </c>
      <c r="V85" s="2284">
        <f t="shared" si="56"/>
        <v>3.0741849364938111E-3</v>
      </c>
      <c r="W85" s="1843">
        <f>SUM(C85+G85+K85+O85+S85)</f>
        <v>263893</v>
      </c>
      <c r="X85" s="1680">
        <f>SUM(D85+H85+L85+P85+T85)</f>
        <v>259571</v>
      </c>
      <c r="Y85" s="1084">
        <f>W85-X85</f>
        <v>4322</v>
      </c>
      <c r="Z85" s="2284">
        <f t="shared" si="57"/>
        <v>1.6650550331123278E-2</v>
      </c>
      <c r="AA85" s="1139">
        <f t="shared" si="49"/>
        <v>52778.6</v>
      </c>
      <c r="AB85" s="1923">
        <f t="shared" si="50"/>
        <v>51914.2</v>
      </c>
      <c r="AC85" s="1962">
        <f>AA85-AB85</f>
        <v>864.40000000000146</v>
      </c>
      <c r="AD85" s="673" t="s">
        <v>4503</v>
      </c>
    </row>
    <row r="86" spans="1:30" customFormat="1" ht="15.75" thickBot="1" x14ac:dyDescent="0.3">
      <c r="A86" s="3579"/>
      <c r="B86" s="736" t="s">
        <v>4195</v>
      </c>
      <c r="C86" s="742">
        <f>'BNP avec amende'!G848</f>
        <v>0.68289505186438981</v>
      </c>
      <c r="D86" s="1335">
        <f>D85/D82</f>
        <v>0.67354933250256732</v>
      </c>
      <c r="E86" s="742">
        <f>E85/D85</f>
        <v>5.0544330144155408E-2</v>
      </c>
      <c r="F86" s="1335">
        <f t="shared" si="51"/>
        <v>7.5041764136798028E-2</v>
      </c>
      <c r="G86" s="951">
        <f>BPCE!G735</f>
        <v>0.10169672186745995</v>
      </c>
      <c r="H86" s="1406">
        <f>H85/H82</f>
        <v>9.9205522389411799E-2</v>
      </c>
      <c r="I86" s="951">
        <f>I85/H85</f>
        <v>-4.164003287371016E-2</v>
      </c>
      <c r="J86" s="1335">
        <f t="shared" si="53"/>
        <v>-0.41973502957083769</v>
      </c>
      <c r="K86" s="743">
        <f>SG!G792</f>
        <v>0.61542019027484141</v>
      </c>
      <c r="L86" s="1464">
        <f>L85/L82</f>
        <v>0.61722601546456712</v>
      </c>
      <c r="M86" s="743">
        <f>M85/L85</f>
        <v>6.9423592010281416E-3</v>
      </c>
      <c r="N86" s="1335">
        <f t="shared" si="54"/>
        <v>1.1247677555850981E-2</v>
      </c>
      <c r="O86" s="865">
        <f>CA!G971</f>
        <v>0.47561563796215911</v>
      </c>
      <c r="P86" s="1587">
        <f>P85/P82</f>
        <v>0.4799878192482358</v>
      </c>
      <c r="Q86" s="865">
        <f>Q85/P85</f>
        <v>-4.7968443990842137E-2</v>
      </c>
      <c r="R86" s="1335">
        <f t="shared" si="55"/>
        <v>-9.9936794366930065E-2</v>
      </c>
      <c r="S86" s="891">
        <f>CM!H486</f>
        <v>0.15849620984545373</v>
      </c>
      <c r="T86" s="1643">
        <f>T85/T82</f>
        <v>0.15750108305089064</v>
      </c>
      <c r="U86" s="1773">
        <f>U85/T85</f>
        <v>3.0741849364938111E-3</v>
      </c>
      <c r="V86" s="1335">
        <f t="shared" si="56"/>
        <v>1.951850029818844E-2</v>
      </c>
      <c r="W86" s="1844">
        <f>W85/W82</f>
        <v>0.46311479725247534</v>
      </c>
      <c r="X86" s="1681">
        <f>X85/X82</f>
        <v>0.45330331929845397</v>
      </c>
      <c r="Y86" s="1085">
        <f>Y85/X85</f>
        <v>1.6650550331123278E-2</v>
      </c>
      <c r="Z86" s="1335">
        <f t="shared" si="57"/>
        <v>3.6731587046157477E-2</v>
      </c>
      <c r="AA86" s="920">
        <f t="shared" si="49"/>
        <v>0.4068247623628608</v>
      </c>
      <c r="AB86" s="1924">
        <f t="shared" si="50"/>
        <v>0.40549395453113457</v>
      </c>
      <c r="AC86" s="1963">
        <f>AC85/AB85</f>
        <v>1.6650550331123306E-2</v>
      </c>
      <c r="AD86" s="673" t="s">
        <v>4504</v>
      </c>
    </row>
    <row r="87" spans="1:30" customFormat="1" ht="16.5" thickTop="1" thickBot="1" x14ac:dyDescent="0.3">
      <c r="A87" s="3579"/>
      <c r="B87" s="732" t="s">
        <v>953</v>
      </c>
      <c r="C87" s="744">
        <f>'BNP avec amende'!G843</f>
        <v>28300</v>
      </c>
      <c r="D87" s="1336">
        <f>'Données 2013 TJN'!C14</f>
        <v>28928</v>
      </c>
      <c r="E87" s="744">
        <f>C87-D87</f>
        <v>-628</v>
      </c>
      <c r="F87" s="1329">
        <f t="shared" si="51"/>
        <v>-2.1709070796460176E-2</v>
      </c>
      <c r="G87" s="952">
        <f>BPCE!G730</f>
        <v>1670</v>
      </c>
      <c r="H87" s="1407">
        <f>'Données 2013 TJN'!D14</f>
        <v>1602</v>
      </c>
      <c r="I87" s="952">
        <f>G87-H87</f>
        <v>68</v>
      </c>
      <c r="J87" s="1329">
        <f t="shared" si="53"/>
        <v>4.2446941323345817E-2</v>
      </c>
      <c r="K87" s="745">
        <f>SG!G787</f>
        <v>4847</v>
      </c>
      <c r="L87" s="1465">
        <f>'Données 2013 TJN'!E14</f>
        <v>4718</v>
      </c>
      <c r="M87" s="745">
        <f>K87-L87</f>
        <v>129</v>
      </c>
      <c r="N87" s="1329">
        <f t="shared" si="54"/>
        <v>2.7342094107672743E-2</v>
      </c>
      <c r="O87" s="752">
        <f>CA!G966</f>
        <v>4824</v>
      </c>
      <c r="P87" s="1588">
        <f>'Données 2013 TJN'!F14</f>
        <v>4787</v>
      </c>
      <c r="Q87" s="752">
        <f>O87-P87</f>
        <v>37</v>
      </c>
      <c r="R87" s="1329">
        <f t="shared" si="55"/>
        <v>7.729266764152914E-3</v>
      </c>
      <c r="S87" s="892">
        <f>CM!H481</f>
        <v>3327</v>
      </c>
      <c r="T87" s="1644">
        <f>'Données 2013 TJN'!G14</f>
        <v>3277</v>
      </c>
      <c r="U87" s="1774">
        <f>S87-T87</f>
        <v>50</v>
      </c>
      <c r="V87" s="1329">
        <f t="shared" si="56"/>
        <v>1.5257857796765334E-2</v>
      </c>
      <c r="W87" s="1845">
        <f>SUM(C87+G87+K87+O87+S87)</f>
        <v>42968</v>
      </c>
      <c r="X87" s="1682">
        <f>SUM(D87+H87+L87+P87+T87)</f>
        <v>43312</v>
      </c>
      <c r="Y87" s="1086">
        <f>W87-X87</f>
        <v>-344</v>
      </c>
      <c r="Z87" s="1329">
        <f t="shared" si="57"/>
        <v>-7.9423716291097159E-3</v>
      </c>
      <c r="AA87" s="1070">
        <f t="shared" si="49"/>
        <v>8593.6</v>
      </c>
      <c r="AB87" s="1920">
        <f t="shared" si="50"/>
        <v>8662.4</v>
      </c>
      <c r="AC87" s="1964">
        <f>AA87-AB87</f>
        <v>-68.799999999999272</v>
      </c>
      <c r="AD87" s="673" t="s">
        <v>4505</v>
      </c>
    </row>
    <row r="88" spans="1:30" customFormat="1" ht="15.75" thickBot="1" x14ac:dyDescent="0.3">
      <c r="A88" s="3579"/>
      <c r="B88" s="2203" t="s">
        <v>4196</v>
      </c>
      <c r="C88" s="746">
        <f>'BNP avec amende'!G849</f>
        <v>0.15756975106206467</v>
      </c>
      <c r="D88" s="1328">
        <f>D87/D82</f>
        <v>0.16689166580128537</v>
      </c>
      <c r="E88" s="746">
        <f>E87/D87</f>
        <v>-2.1709070796460176E-2</v>
      </c>
      <c r="F88" s="2276">
        <f t="shared" si="51"/>
        <v>-0.13007881904845231</v>
      </c>
      <c r="G88" s="933">
        <f>BPCE!G736</f>
        <v>1.618232734813322E-2</v>
      </c>
      <c r="H88" s="1387">
        <f>H87/H82</f>
        <v>1.4512578473914501E-2</v>
      </c>
      <c r="I88" s="933">
        <f>I87/H87</f>
        <v>4.2446941323345817E-2</v>
      </c>
      <c r="J88" s="2276">
        <f t="shared" si="53"/>
        <v>2.9248380223846282</v>
      </c>
      <c r="K88" s="698">
        <f>SG!G793</f>
        <v>3.5581101714822642E-2</v>
      </c>
      <c r="L88" s="1447">
        <f>L87/L82</f>
        <v>3.4976906938297414E-2</v>
      </c>
      <c r="M88" s="698">
        <f>M87/L87</f>
        <v>2.7342094107672743E-2</v>
      </c>
      <c r="N88" s="2276">
        <f t="shared" si="54"/>
        <v>0.78171846801396117</v>
      </c>
      <c r="O88" s="728">
        <f>CA!G972</f>
        <v>6.6476497581545335E-2</v>
      </c>
      <c r="P88" s="1569">
        <f>P87/P82</f>
        <v>6.337962901666909E-2</v>
      </c>
      <c r="Q88" s="728">
        <f>Q87/P87</f>
        <v>7.729266764152914E-3</v>
      </c>
      <c r="R88" s="2276">
        <f t="shared" si="55"/>
        <v>0.12195190921865584</v>
      </c>
      <c r="S88" s="699">
        <f>CM!H487</f>
        <v>4.2528985414616062E-2</v>
      </c>
      <c r="T88" s="1626">
        <f>T87/T82</f>
        <v>4.175479727835682E-2</v>
      </c>
      <c r="U88" s="1758">
        <f>U87/T87</f>
        <v>1.5257857796765334E-2</v>
      </c>
      <c r="V88" s="2276">
        <f t="shared" si="56"/>
        <v>0.36541568373687427</v>
      </c>
      <c r="W88" s="1830">
        <f>W87/W82</f>
        <v>7.5406003980190303E-2</v>
      </c>
      <c r="X88" s="1140">
        <f>X87/X82</f>
        <v>7.563816206531021E-2</v>
      </c>
      <c r="Y88" s="1075">
        <f>Y87/X87</f>
        <v>-7.9423716291097159E-3</v>
      </c>
      <c r="Z88" s="2276">
        <f t="shared" si="57"/>
        <v>-0.10500482048006175</v>
      </c>
      <c r="AA88" s="1140">
        <f t="shared" si="49"/>
        <v>6.3667732624236389E-2</v>
      </c>
      <c r="AB88" s="1926">
        <f t="shared" si="50"/>
        <v>6.4303115501704644E-2</v>
      </c>
      <c r="AC88" s="1965">
        <f>AC87/AB87</f>
        <v>-7.9423716291096326E-3</v>
      </c>
      <c r="AD88" s="673" t="s">
        <v>4506</v>
      </c>
    </row>
    <row r="89" spans="1:30" customFormat="1" ht="15.75" thickBot="1" x14ac:dyDescent="0.3">
      <c r="A89" s="3579"/>
      <c r="B89" s="735" t="s">
        <v>4213</v>
      </c>
      <c r="C89" s="755">
        <f>C82-C87</f>
        <v>151303</v>
      </c>
      <c r="D89" s="1330">
        <f>D82-D87</f>
        <v>144406</v>
      </c>
      <c r="E89" s="755">
        <f>C89-D89</f>
        <v>6897</v>
      </c>
      <c r="F89" s="2284">
        <f t="shared" si="51"/>
        <v>4.7761173358447713E-2</v>
      </c>
      <c r="G89" s="712">
        <f t="shared" ref="G89:S89" si="65">G82-G87</f>
        <v>101529</v>
      </c>
      <c r="H89" s="1392">
        <f>H82-H87</f>
        <v>108785</v>
      </c>
      <c r="I89" s="712">
        <f>G89-H89</f>
        <v>-7256</v>
      </c>
      <c r="J89" s="2284">
        <f t="shared" si="53"/>
        <v>-6.6700372293974353E-2</v>
      </c>
      <c r="K89" s="682">
        <f t="shared" si="65"/>
        <v>131377</v>
      </c>
      <c r="L89" s="682">
        <f t="shared" ref="L89" si="66">L82-L87</f>
        <v>130171</v>
      </c>
      <c r="M89" s="682">
        <f>K89-L89</f>
        <v>1206</v>
      </c>
      <c r="N89" s="2284">
        <f t="shared" si="54"/>
        <v>9.2647363852163701E-3</v>
      </c>
      <c r="O89" s="697">
        <f t="shared" si="65"/>
        <v>67743</v>
      </c>
      <c r="P89" s="1574">
        <f t="shared" ref="P89" si="67">P82-P87</f>
        <v>70742</v>
      </c>
      <c r="Q89" s="697">
        <f>O89-P89</f>
        <v>-2999</v>
      </c>
      <c r="R89" s="2284">
        <f t="shared" si="55"/>
        <v>-4.2393486189251081E-2</v>
      </c>
      <c r="S89" s="701">
        <f t="shared" si="65"/>
        <v>74902</v>
      </c>
      <c r="T89" s="701">
        <f t="shared" ref="T89" si="68">T82-T87</f>
        <v>75205</v>
      </c>
      <c r="U89" s="1760">
        <f>S89-T89</f>
        <v>-303</v>
      </c>
      <c r="V89" s="2284">
        <f t="shared" si="56"/>
        <v>-4.0289874343461202E-3</v>
      </c>
      <c r="W89" s="1846">
        <f>SUM(C89+G89+K89+O89+S89)</f>
        <v>526854</v>
      </c>
      <c r="X89" s="1683">
        <f>SUM(D89+H89+L89+P89+T89)</f>
        <v>529309</v>
      </c>
      <c r="Y89" s="1087">
        <f>W89-X89</f>
        <v>-2455</v>
      </c>
      <c r="Z89" s="2284">
        <f t="shared" si="57"/>
        <v>-4.6381225333406387E-3</v>
      </c>
      <c r="AA89" s="1141">
        <f t="shared" si="49"/>
        <v>105370.8</v>
      </c>
      <c r="AB89" s="1927">
        <f t="shared" si="50"/>
        <v>105861.8</v>
      </c>
      <c r="AC89" s="1966">
        <f>AA89-AB89</f>
        <v>-491</v>
      </c>
      <c r="AD89" s="673" t="s">
        <v>4507</v>
      </c>
    </row>
    <row r="90" spans="1:30" customFormat="1" ht="15.75" thickBot="1" x14ac:dyDescent="0.3">
      <c r="A90" s="3579"/>
      <c r="B90" s="736" t="s">
        <v>4198</v>
      </c>
      <c r="C90" s="691">
        <f>C89/C82</f>
        <v>0.84243024893793539</v>
      </c>
      <c r="D90" s="691">
        <f>D89/D82</f>
        <v>0.83310833419871466</v>
      </c>
      <c r="E90" s="691">
        <f>E89/D89</f>
        <v>4.7761173358447713E-2</v>
      </c>
      <c r="F90" s="1335">
        <f t="shared" si="51"/>
        <v>5.7328886770031548E-2</v>
      </c>
      <c r="G90" s="935">
        <f t="shared" ref="G90:S90" si="69">G89/G82</f>
        <v>0.98381767265186681</v>
      </c>
      <c r="H90" s="1389">
        <f t="shared" si="69"/>
        <v>0.98548742152608548</v>
      </c>
      <c r="I90" s="935">
        <f>I89/H89</f>
        <v>-6.6700372293974353E-2</v>
      </c>
      <c r="J90" s="1335">
        <f t="shared" si="53"/>
        <v>-6.7682621652019548E-2</v>
      </c>
      <c r="K90" s="688">
        <f t="shared" si="69"/>
        <v>0.96441889828517735</v>
      </c>
      <c r="L90" s="688">
        <f t="shared" ref="L90" si="70">L89/L82</f>
        <v>0.96502309306170253</v>
      </c>
      <c r="M90" s="688">
        <f>M89/L89</f>
        <v>9.2647363852163701E-3</v>
      </c>
      <c r="N90" s="1335">
        <f t="shared" si="54"/>
        <v>9.600533346639812E-3</v>
      </c>
      <c r="O90" s="724">
        <f t="shared" si="69"/>
        <v>0.93352350241845472</v>
      </c>
      <c r="P90" s="1571">
        <f t="shared" ref="P90" si="71">P89/P82</f>
        <v>0.93662037098333095</v>
      </c>
      <c r="Q90" s="724">
        <f>Q89/P89</f>
        <v>-4.2393486189251081E-2</v>
      </c>
      <c r="R90" s="1335">
        <f t="shared" si="55"/>
        <v>-4.5262186796923252E-2</v>
      </c>
      <c r="S90" s="689">
        <f t="shared" si="69"/>
        <v>0.95747101458538397</v>
      </c>
      <c r="T90" s="689">
        <f t="shared" ref="T90" si="72">T89/T82</f>
        <v>0.95824520272164315</v>
      </c>
      <c r="U90" s="1759">
        <f>U89/T89</f>
        <v>-4.0289874343461202E-3</v>
      </c>
      <c r="V90" s="1335">
        <f t="shared" si="56"/>
        <v>-4.2045474612373143E-3</v>
      </c>
      <c r="W90" s="1847">
        <f>W89/W82</f>
        <v>0.92459399601980974</v>
      </c>
      <c r="X90" s="1684">
        <f>X89/X82</f>
        <v>0.92436183793468973</v>
      </c>
      <c r="Y90" s="1088">
        <f>Y89/X89</f>
        <v>-4.6381225333406387E-3</v>
      </c>
      <c r="Z90" s="1335">
        <f t="shared" si="57"/>
        <v>-5.017648222803788E-3</v>
      </c>
      <c r="AA90" s="920">
        <f t="shared" si="49"/>
        <v>0.93633226737576369</v>
      </c>
      <c r="AB90" s="1924">
        <f t="shared" si="50"/>
        <v>0.93569688449829536</v>
      </c>
      <c r="AC90" s="1963">
        <f>AC89/AB89</f>
        <v>-4.6381225333406387E-3</v>
      </c>
      <c r="AD90" s="673" t="s">
        <v>4508</v>
      </c>
    </row>
    <row r="91" spans="1:30" customFormat="1" ht="16.5" hidden="1" thickTop="1" thickBot="1" x14ac:dyDescent="0.3">
      <c r="A91" s="3579"/>
      <c r="B91" s="2198" t="s">
        <v>944</v>
      </c>
      <c r="C91" s="692">
        <f>'BNP avec amende'!G844</f>
        <v>34805</v>
      </c>
      <c r="D91" s="1320"/>
      <c r="E91" s="692">
        <f>C91-D91</f>
        <v>34805</v>
      </c>
      <c r="F91" s="2283" t="e">
        <f t="shared" si="51"/>
        <v>#DIV/0!</v>
      </c>
      <c r="G91" s="953">
        <f>BPCE!G731</f>
        <v>2169</v>
      </c>
      <c r="H91" s="1408"/>
      <c r="I91" s="953">
        <f>G91-H91</f>
        <v>2169</v>
      </c>
      <c r="J91" s="2283" t="e">
        <f t="shared" si="53"/>
        <v>#DIV/0!</v>
      </c>
      <c r="K91" s="878">
        <f>SG!G788</f>
        <v>7781</v>
      </c>
      <c r="L91" s="1466"/>
      <c r="M91" s="878">
        <f>K91-L91</f>
        <v>7781</v>
      </c>
      <c r="N91" s="2283" t="e">
        <f t="shared" si="54"/>
        <v>#DIV/0!</v>
      </c>
      <c r="O91" s="750">
        <f>CA!G967</f>
        <v>5643</v>
      </c>
      <c r="P91" s="1589"/>
      <c r="Q91" s="750">
        <f>O91-P91</f>
        <v>5643</v>
      </c>
      <c r="R91" s="2283" t="e">
        <f t="shared" si="55"/>
        <v>#DIV/0!</v>
      </c>
      <c r="S91" s="893">
        <f>CM!H482</f>
        <v>3377</v>
      </c>
      <c r="T91" s="1645"/>
      <c r="U91" s="1775">
        <f>S91-T91</f>
        <v>3377</v>
      </c>
      <c r="V91" s="2283" t="e">
        <f t="shared" si="56"/>
        <v>#DIV/0!</v>
      </c>
      <c r="W91" s="1848">
        <f t="shared" ref="W91:W100" si="73">SUM(C91+G91+K91+O91+S91)</f>
        <v>53775</v>
      </c>
      <c r="X91" s="1685">
        <f t="shared" ref="X91:X100" si="74">SUM(D91+H91+L91+P91+T91)</f>
        <v>0</v>
      </c>
      <c r="Y91" s="1089">
        <f>W91-X91</f>
        <v>53775</v>
      </c>
      <c r="Z91" s="2283" t="e">
        <f t="shared" si="57"/>
        <v>#DIV/0!</v>
      </c>
      <c r="AA91" s="1068">
        <f t="shared" si="49"/>
        <v>10755</v>
      </c>
      <c r="AB91" s="1925" t="e">
        <f t="shared" si="50"/>
        <v>#DIV/0!</v>
      </c>
      <c r="AC91" s="1964" t="e">
        <f>AA91-AB91</f>
        <v>#DIV/0!</v>
      </c>
      <c r="AD91" s="673" t="s">
        <v>4509</v>
      </c>
    </row>
    <row r="92" spans="1:30" customFormat="1" ht="15.75" hidden="1" thickBot="1" x14ac:dyDescent="0.3">
      <c r="A92" s="3579"/>
      <c r="B92" s="732" t="s">
        <v>4200</v>
      </c>
      <c r="C92" s="63">
        <f>'BNP avec amende'!G850</f>
        <v>0.19378852246343323</v>
      </c>
      <c r="D92" s="1318"/>
      <c r="E92" s="63" t="e">
        <f>E91/D91</f>
        <v>#DIV/0!</v>
      </c>
      <c r="F92" s="1329" t="e">
        <f t="shared" si="51"/>
        <v>#DIV/0!</v>
      </c>
      <c r="G92" s="937">
        <f>BPCE!G737</f>
        <v>2.1017645519820927E-2</v>
      </c>
      <c r="H92" s="1391"/>
      <c r="I92" s="937" t="e">
        <f>I91/H91</f>
        <v>#DIV/0!</v>
      </c>
      <c r="J92" s="1329" t="e">
        <f t="shared" si="53"/>
        <v>#DIV/0!</v>
      </c>
      <c r="K92" s="61">
        <f>SG!G794</f>
        <v>5.711915668311017E-2</v>
      </c>
      <c r="L92" s="1451"/>
      <c r="M92" s="61" t="e">
        <f>M91/L91</f>
        <v>#DIV/0!</v>
      </c>
      <c r="N92" s="1329" t="e">
        <f t="shared" si="54"/>
        <v>#DIV/0!</v>
      </c>
      <c r="O92" s="694">
        <f>CA!G973</f>
        <v>7.7762619372442013E-2</v>
      </c>
      <c r="P92" s="1573"/>
      <c r="Q92" s="694" t="e">
        <f>Q91/P91</f>
        <v>#DIV/0!</v>
      </c>
      <c r="R92" s="1329" t="e">
        <f t="shared" si="55"/>
        <v>#DIV/0!</v>
      </c>
      <c r="S92" s="683">
        <f>CM!H488</f>
        <v>4.3168134579248105E-2</v>
      </c>
      <c r="T92" s="1630"/>
      <c r="U92" s="1660" t="e">
        <f>U91/T91</f>
        <v>#DIV/0!</v>
      </c>
      <c r="V92" s="1329" t="e">
        <f t="shared" si="56"/>
        <v>#DIV/0!</v>
      </c>
      <c r="W92" s="1833">
        <f t="shared" si="73"/>
        <v>0.39285607861805444</v>
      </c>
      <c r="X92" s="918">
        <f t="shared" si="74"/>
        <v>0</v>
      </c>
      <c r="Y92" s="912" t="e">
        <f>Y91/X91</f>
        <v>#DIV/0!</v>
      </c>
      <c r="Z92" s="1329" t="e">
        <f t="shared" si="57"/>
        <v>#DIV/0!</v>
      </c>
      <c r="AA92" s="918">
        <f t="shared" si="49"/>
        <v>7.8571215723610893E-2</v>
      </c>
      <c r="AB92" s="1919" t="e">
        <f t="shared" si="50"/>
        <v>#DIV/0!</v>
      </c>
      <c r="AC92" s="1965" t="e">
        <f>AC91/AB91</f>
        <v>#DIV/0!</v>
      </c>
      <c r="AD92" s="673" t="s">
        <v>4510</v>
      </c>
    </row>
    <row r="93" spans="1:30" customFormat="1" ht="15.75" hidden="1" thickBot="1" x14ac:dyDescent="0.3">
      <c r="A93" s="3579"/>
      <c r="B93" s="732" t="s">
        <v>4214</v>
      </c>
      <c r="C93" s="744">
        <f>'BNP avec amende'!G845</f>
        <v>8304</v>
      </c>
      <c r="D93" s="1336">
        <f>'Données 2013 GAO'!C13</f>
        <v>9977</v>
      </c>
      <c r="E93" s="744">
        <f>C93-D93</f>
        <v>-1673</v>
      </c>
      <c r="F93" s="1329">
        <f t="shared" si="51"/>
        <v>-0.16768567705723164</v>
      </c>
      <c r="G93" s="952">
        <f>BPCE!G732</f>
        <v>1077</v>
      </c>
      <c r="H93" s="1407">
        <f>'Données 2013 GAO'!D13</f>
        <v>1030</v>
      </c>
      <c r="I93" s="952">
        <f>G93-H93</f>
        <v>47</v>
      </c>
      <c r="J93" s="1329">
        <f t="shared" si="53"/>
        <v>4.5631067961165048E-2</v>
      </c>
      <c r="K93" s="745">
        <f>SG!G789</f>
        <v>4158</v>
      </c>
      <c r="L93" s="1465">
        <f>'Données 2013 GAO'!E13</f>
        <v>3982</v>
      </c>
      <c r="M93" s="745">
        <f>K93-L93</f>
        <v>176</v>
      </c>
      <c r="N93" s="1329">
        <f t="shared" si="54"/>
        <v>4.4198895027624308E-2</v>
      </c>
      <c r="O93" s="752">
        <f>CA!G968</f>
        <v>4292</v>
      </c>
      <c r="P93" s="1588">
        <f>'Données 2013 GAO'!G13</f>
        <v>4227</v>
      </c>
      <c r="Q93" s="752">
        <f>O93-P93</f>
        <v>65</v>
      </c>
      <c r="R93" s="1329">
        <f t="shared" si="55"/>
        <v>1.5377336172226166E-2</v>
      </c>
      <c r="S93" s="892">
        <f>CM!H483</f>
        <v>1433</v>
      </c>
      <c r="T93" s="1644">
        <f>'Données 2013 GAO'!F13</f>
        <v>1415</v>
      </c>
      <c r="U93" s="1774">
        <f>S93-T93</f>
        <v>18</v>
      </c>
      <c r="V93" s="1329">
        <f t="shared" si="56"/>
        <v>1.2720848056537103E-2</v>
      </c>
      <c r="W93" s="1845">
        <f t="shared" si="73"/>
        <v>19264</v>
      </c>
      <c r="X93" s="1682">
        <f t="shared" si="74"/>
        <v>20631</v>
      </c>
      <c r="Y93" s="1086">
        <f>W93-X93</f>
        <v>-1367</v>
      </c>
      <c r="Z93" s="1329">
        <f t="shared" si="57"/>
        <v>-6.625951238427609E-2</v>
      </c>
      <c r="AA93" s="1070">
        <f t="shared" si="49"/>
        <v>3852.8</v>
      </c>
      <c r="AB93" s="1920">
        <f t="shared" si="50"/>
        <v>4126.2</v>
      </c>
      <c r="AC93" s="1822">
        <f>AA93-AB93</f>
        <v>-273.39999999999964</v>
      </c>
      <c r="AD93" s="673" t="s">
        <v>4511</v>
      </c>
    </row>
    <row r="94" spans="1:30" customFormat="1" ht="15.75" hidden="1" thickBot="1" x14ac:dyDescent="0.3">
      <c r="A94" s="3579"/>
      <c r="B94" s="732" t="s">
        <v>4202</v>
      </c>
      <c r="C94" s="764">
        <f>C93/C82</f>
        <v>4.6235307873476503E-2</v>
      </c>
      <c r="D94" s="764">
        <f>D93/D82</f>
        <v>5.755939400233076E-2</v>
      </c>
      <c r="E94" s="764">
        <f>E93/D93</f>
        <v>-0.16768567705723164</v>
      </c>
      <c r="F94" s="1329">
        <f t="shared" si="51"/>
        <v>-2.9132634205711327</v>
      </c>
      <c r="G94" s="944">
        <f t="shared" ref="G94:T94" si="75">G93/G82</f>
        <v>1.0436147637089506E-2</v>
      </c>
      <c r="H94" s="1399">
        <f t="shared" si="75"/>
        <v>9.3308088814806085E-3</v>
      </c>
      <c r="I94" s="944">
        <f>I93/H93</f>
        <v>4.5631067961165048E-2</v>
      </c>
      <c r="J94" s="1329">
        <f t="shared" si="53"/>
        <v>4.8903657272127443</v>
      </c>
      <c r="K94" s="1035">
        <f t="shared" si="75"/>
        <v>3.0523255813953487E-2</v>
      </c>
      <c r="L94" s="1035">
        <f t="shared" si="75"/>
        <v>2.9520568763946653E-2</v>
      </c>
      <c r="M94" s="1035">
        <f>M93/L93</f>
        <v>4.4198895027624308E-2</v>
      </c>
      <c r="N94" s="1329">
        <f t="shared" si="54"/>
        <v>1.4972236944704207</v>
      </c>
      <c r="O94" s="1006">
        <f t="shared" si="75"/>
        <v>5.9145341546432952E-2</v>
      </c>
      <c r="P94" s="1581">
        <f t="shared" si="75"/>
        <v>5.5965258377576828E-2</v>
      </c>
      <c r="Q94" s="1006">
        <f>Q93/P93</f>
        <v>1.5377336172226166E-2</v>
      </c>
      <c r="R94" s="1329">
        <f t="shared" si="55"/>
        <v>0.27476574964562811</v>
      </c>
      <c r="S94" s="1040">
        <f t="shared" si="75"/>
        <v>1.8318015058354318E-2</v>
      </c>
      <c r="T94" s="1040">
        <f t="shared" si="75"/>
        <v>1.8029611885527892E-2</v>
      </c>
      <c r="U94" s="1766">
        <f>U93/T93</f>
        <v>1.2720848056537103E-2</v>
      </c>
      <c r="V94" s="1329">
        <f t="shared" si="56"/>
        <v>0.70555307220716956</v>
      </c>
      <c r="W94" s="1849">
        <f t="shared" si="73"/>
        <v>0.16465806792930676</v>
      </c>
      <c r="X94" s="1686">
        <f t="shared" si="74"/>
        <v>0.17040564191086274</v>
      </c>
      <c r="Y94" s="1079">
        <f>Y93/X93</f>
        <v>-6.625951238427609E-2</v>
      </c>
      <c r="Z94" s="1329">
        <f t="shared" si="57"/>
        <v>-0.38883402944449275</v>
      </c>
      <c r="AA94" s="1138">
        <f t="shared" si="49"/>
        <v>3.2931613585861351E-2</v>
      </c>
      <c r="AB94" s="1922">
        <f t="shared" si="50"/>
        <v>3.4081128382172546E-2</v>
      </c>
      <c r="AC94" s="1965">
        <f>AC93/AB93</f>
        <v>-6.6259512384276006E-2</v>
      </c>
      <c r="AD94" s="673" t="s">
        <v>4512</v>
      </c>
    </row>
    <row r="95" spans="1:30" customFormat="1" ht="15.75" hidden="1" thickBot="1" x14ac:dyDescent="0.3">
      <c r="A95" s="3579"/>
      <c r="B95" s="732" t="s">
        <v>2575</v>
      </c>
      <c r="C95" s="744">
        <f>'BNP avec amende'!G846</f>
        <v>2394</v>
      </c>
      <c r="D95" s="1336"/>
      <c r="E95" s="744">
        <f>C95-D95</f>
        <v>2394</v>
      </c>
      <c r="F95" s="1329" t="e">
        <f t="shared" si="51"/>
        <v>#DIV/0!</v>
      </c>
      <c r="G95" s="952">
        <f>BPCE!G733</f>
        <v>718</v>
      </c>
      <c r="H95" s="1407"/>
      <c r="I95" s="952"/>
      <c r="J95" s="1329" t="e">
        <f t="shared" si="53"/>
        <v>#DIV/0!</v>
      </c>
      <c r="K95" s="745">
        <f>SG!G790</f>
        <v>1397</v>
      </c>
      <c r="L95" s="1465"/>
      <c r="M95" s="745"/>
      <c r="N95" s="1329" t="e">
        <f t="shared" si="54"/>
        <v>#DIV/0!</v>
      </c>
      <c r="O95" s="752">
        <f>CA!G969</f>
        <v>1197</v>
      </c>
      <c r="P95" s="1588"/>
      <c r="Q95" s="752"/>
      <c r="R95" s="1329" t="e">
        <f t="shared" si="55"/>
        <v>#DIV/0!</v>
      </c>
      <c r="S95" s="892">
        <f>CM!H484</f>
        <v>31</v>
      </c>
      <c r="T95" s="1644"/>
      <c r="U95" s="1774"/>
      <c r="V95" s="1329" t="e">
        <f t="shared" si="56"/>
        <v>#DIV/0!</v>
      </c>
      <c r="W95" s="1845">
        <f t="shared" si="73"/>
        <v>5737</v>
      </c>
      <c r="X95" s="1682">
        <f t="shared" si="74"/>
        <v>0</v>
      </c>
      <c r="Y95" s="1086"/>
      <c r="Z95" s="1329" t="e">
        <f t="shared" si="57"/>
        <v>#DIV/0!</v>
      </c>
      <c r="AA95" s="1070">
        <f t="shared" si="49"/>
        <v>1147.4000000000001</v>
      </c>
      <c r="AB95" s="1920" t="e">
        <f t="shared" si="50"/>
        <v>#DIV/0!</v>
      </c>
      <c r="AC95" s="1822"/>
      <c r="AD95" s="673" t="s">
        <v>4513</v>
      </c>
    </row>
    <row r="96" spans="1:30" customFormat="1" ht="15.75" hidden="1" thickBot="1" x14ac:dyDescent="0.3">
      <c r="A96" s="3579"/>
      <c r="B96" s="732" t="s">
        <v>4204</v>
      </c>
      <c r="C96" s="763">
        <f>C95/C82</f>
        <v>1.3329398729419887E-2</v>
      </c>
      <c r="D96" s="1324"/>
      <c r="E96" s="763" t="e">
        <f>E95/D95</f>
        <v>#DIV/0!</v>
      </c>
      <c r="F96" s="1329" t="e">
        <f t="shared" si="51"/>
        <v>#DIV/0!</v>
      </c>
      <c r="G96" s="940">
        <f t="shared" ref="G96:S96" si="76">G95/G82</f>
        <v>6.9574317580596715E-3</v>
      </c>
      <c r="H96" s="1395"/>
      <c r="I96" s="940"/>
      <c r="J96" s="1329" t="e">
        <f t="shared" si="53"/>
        <v>#DIV/0!</v>
      </c>
      <c r="K96" s="765">
        <f t="shared" si="76"/>
        <v>1.025516795865633E-2</v>
      </c>
      <c r="L96" s="1454"/>
      <c r="M96" s="765"/>
      <c r="N96" s="1329" t="e">
        <f t="shared" si="54"/>
        <v>#DIV/0!</v>
      </c>
      <c r="O96" s="766">
        <f t="shared" si="76"/>
        <v>1.6495101079002851E-2</v>
      </c>
      <c r="P96" s="1577"/>
      <c r="Q96" s="766"/>
      <c r="R96" s="1329" t="e">
        <f t="shared" si="55"/>
        <v>#DIV/0!</v>
      </c>
      <c r="S96" s="889">
        <f t="shared" si="76"/>
        <v>3.9627248207186591E-4</v>
      </c>
      <c r="T96" s="1633"/>
      <c r="U96" s="1762"/>
      <c r="V96" s="1329" t="e">
        <f t="shared" si="56"/>
        <v>#DIV/0!</v>
      </c>
      <c r="W96" s="1838">
        <f t="shared" si="73"/>
        <v>4.7433372007210602E-2</v>
      </c>
      <c r="X96" s="1677">
        <f t="shared" si="74"/>
        <v>0</v>
      </c>
      <c r="Y96" s="1079"/>
      <c r="Z96" s="1329" t="e">
        <f t="shared" si="57"/>
        <v>#DIV/0!</v>
      </c>
      <c r="AA96" s="1138">
        <f t="shared" si="49"/>
        <v>9.4866744014421196E-3</v>
      </c>
      <c r="AB96" s="1922" t="e">
        <f t="shared" si="50"/>
        <v>#DIV/0!</v>
      </c>
      <c r="AC96" s="1965"/>
      <c r="AD96" s="673" t="s">
        <v>4514</v>
      </c>
    </row>
    <row r="97" spans="1:30" customFormat="1" ht="15.75" hidden="1" thickBot="1" x14ac:dyDescent="0.3">
      <c r="A97" s="3579"/>
      <c r="B97" s="732" t="s">
        <v>4215</v>
      </c>
      <c r="C97" s="744">
        <f>'BNP avec amende'!G847</f>
        <v>5830</v>
      </c>
      <c r="D97" s="1336"/>
      <c r="E97" s="744">
        <f>C97-D97</f>
        <v>5830</v>
      </c>
      <c r="F97" s="1329" t="e">
        <f t="shared" si="51"/>
        <v>#DIV/0!</v>
      </c>
      <c r="G97" s="952">
        <f>BPCE!G734</f>
        <v>291</v>
      </c>
      <c r="H97" s="1407"/>
      <c r="I97" s="952"/>
      <c r="J97" s="1329" t="e">
        <f t="shared" si="53"/>
        <v>#DIV/0!</v>
      </c>
      <c r="K97" s="745">
        <f>SG!G791</f>
        <v>26733</v>
      </c>
      <c r="L97" s="1465"/>
      <c r="M97" s="745"/>
      <c r="N97" s="1329" t="e">
        <f t="shared" si="54"/>
        <v>#DIV/0!</v>
      </c>
      <c r="O97" s="752">
        <f>CA!G970</f>
        <v>530</v>
      </c>
      <c r="P97" s="1588"/>
      <c r="Q97" s="752"/>
      <c r="R97" s="1329" t="e">
        <f t="shared" si="55"/>
        <v>#DIV/0!</v>
      </c>
      <c r="S97" s="892">
        <f>CM!H485</f>
        <v>2</v>
      </c>
      <c r="T97" s="1644"/>
      <c r="U97" s="1774"/>
      <c r="V97" s="1329" t="e">
        <f t="shared" si="56"/>
        <v>#DIV/0!</v>
      </c>
      <c r="W97" s="1845">
        <f t="shared" si="73"/>
        <v>33386</v>
      </c>
      <c r="X97" s="1682">
        <f t="shared" si="74"/>
        <v>0</v>
      </c>
      <c r="Y97" s="1086"/>
      <c r="Z97" s="1329" t="e">
        <f t="shared" si="57"/>
        <v>#DIV/0!</v>
      </c>
      <c r="AA97" s="1070">
        <f t="shared" si="49"/>
        <v>6677.2</v>
      </c>
      <c r="AB97" s="1920" t="e">
        <f t="shared" si="50"/>
        <v>#DIV/0!</v>
      </c>
      <c r="AC97" s="1822"/>
      <c r="AD97" s="673" t="s">
        <v>4515</v>
      </c>
    </row>
    <row r="98" spans="1:30" customFormat="1" ht="15.75" hidden="1" thickBot="1" x14ac:dyDescent="0.3">
      <c r="A98" s="3579"/>
      <c r="B98" s="732" t="s">
        <v>4206</v>
      </c>
      <c r="C98" s="764">
        <f>C97/C82</f>
        <v>3.2460482285930639E-2</v>
      </c>
      <c r="D98" s="1329"/>
      <c r="E98" s="764" t="e">
        <f>E97/D97</f>
        <v>#DIV/0!</v>
      </c>
      <c r="F98" s="1329" t="e">
        <f t="shared" si="51"/>
        <v>#DIV/0!</v>
      </c>
      <c r="G98" s="944">
        <f t="shared" ref="G98:S98" si="77">G97/G82</f>
        <v>2.8197947654531536E-3</v>
      </c>
      <c r="H98" s="1399"/>
      <c r="I98" s="944"/>
      <c r="J98" s="1329" t="e">
        <f t="shared" si="53"/>
        <v>#DIV/0!</v>
      </c>
      <c r="K98" s="1035">
        <f t="shared" si="77"/>
        <v>0.19624295278365045</v>
      </c>
      <c r="L98" s="1458"/>
      <c r="M98" s="1035"/>
      <c r="N98" s="1329" t="e">
        <f t="shared" si="54"/>
        <v>#DIV/0!</v>
      </c>
      <c r="O98" s="1006">
        <f t="shared" si="77"/>
        <v>7.3035952981382723E-3</v>
      </c>
      <c r="P98" s="1581"/>
      <c r="Q98" s="1006"/>
      <c r="R98" s="1329" t="e">
        <f t="shared" si="55"/>
        <v>#DIV/0!</v>
      </c>
      <c r="S98" s="1040">
        <f t="shared" si="77"/>
        <v>2.5565966585281673E-5</v>
      </c>
      <c r="T98" s="1637"/>
      <c r="U98" s="1766"/>
      <c r="V98" s="1329" t="e">
        <f t="shared" si="56"/>
        <v>#DIV/0!</v>
      </c>
      <c r="W98" s="1849">
        <f t="shared" si="73"/>
        <v>0.23885239109975778</v>
      </c>
      <c r="X98" s="1686">
        <f t="shared" si="74"/>
        <v>0</v>
      </c>
      <c r="Y98" s="1090"/>
      <c r="Z98" s="1329" t="e">
        <f t="shared" si="57"/>
        <v>#DIV/0!</v>
      </c>
      <c r="AA98" s="1138">
        <f t="shared" si="49"/>
        <v>4.7770478219951555E-2</v>
      </c>
      <c r="AB98" s="1922" t="e">
        <f t="shared" si="50"/>
        <v>#DIV/0!</v>
      </c>
      <c r="AC98" s="1965"/>
      <c r="AD98" s="673" t="s">
        <v>4516</v>
      </c>
    </row>
    <row r="99" spans="1:30" customFormat="1" ht="15.75" thickBot="1" x14ac:dyDescent="0.3">
      <c r="A99" s="3579"/>
      <c r="B99" s="2199" t="s">
        <v>4178</v>
      </c>
      <c r="C99" s="1161">
        <f>C85</f>
        <v>122650</v>
      </c>
      <c r="D99" s="1729">
        <f>D85</f>
        <v>116749</v>
      </c>
      <c r="E99" s="1732">
        <f>C99-D99</f>
        <v>5901</v>
      </c>
      <c r="F99" s="2285">
        <f t="shared" si="51"/>
        <v>5.0544330144155408E-2</v>
      </c>
      <c r="G99" s="1377">
        <f t="shared" ref="G99:S99" si="78">G85</f>
        <v>10495</v>
      </c>
      <c r="H99" s="1732">
        <f>'Données 2013 TJN'!D13</f>
        <v>10951</v>
      </c>
      <c r="I99" s="1912">
        <f>G99-H99</f>
        <v>-456</v>
      </c>
      <c r="J99" s="2285">
        <f t="shared" si="53"/>
        <v>-4.164003287371016E-2</v>
      </c>
      <c r="K99" s="1161">
        <f t="shared" si="78"/>
        <v>83835</v>
      </c>
      <c r="L99" s="1729">
        <f>'Données 2013 TJN'!E13</f>
        <v>83257</v>
      </c>
      <c r="M99" s="911">
        <f>K99-L99</f>
        <v>578</v>
      </c>
      <c r="N99" s="2285">
        <f t="shared" si="54"/>
        <v>6.9423592010281416E-3</v>
      </c>
      <c r="O99" s="1377">
        <f t="shared" si="78"/>
        <v>34514</v>
      </c>
      <c r="P99" s="1732">
        <f>'Données 2013 TJN'!F13</f>
        <v>36253</v>
      </c>
      <c r="Q99" s="1377">
        <f>O99-P99</f>
        <v>-1739</v>
      </c>
      <c r="R99" s="2285">
        <f t="shared" si="55"/>
        <v>-4.7968443990842137E-2</v>
      </c>
      <c r="S99" s="1161">
        <f t="shared" si="78"/>
        <v>12399</v>
      </c>
      <c r="T99" s="1729">
        <f>'Données 2013 TJN'!G13</f>
        <v>12361</v>
      </c>
      <c r="U99" s="1161">
        <f>S99-T99</f>
        <v>38</v>
      </c>
      <c r="V99" s="2285">
        <f t="shared" si="56"/>
        <v>3.0741849364938111E-3</v>
      </c>
      <c r="W99" s="1823">
        <f t="shared" si="73"/>
        <v>263893</v>
      </c>
      <c r="X99" s="911">
        <f t="shared" si="74"/>
        <v>259571</v>
      </c>
      <c r="Y99" s="1377">
        <f>W99-X99</f>
        <v>4322</v>
      </c>
      <c r="Z99" s="2285">
        <f t="shared" si="57"/>
        <v>1.6650550331123278E-2</v>
      </c>
      <c r="AA99" s="911">
        <f t="shared" si="49"/>
        <v>52778.6</v>
      </c>
      <c r="AB99" s="1161">
        <f t="shared" si="50"/>
        <v>51914.2</v>
      </c>
      <c r="AC99" s="1967">
        <f>AA99-AB99</f>
        <v>864.40000000000146</v>
      </c>
      <c r="AD99" s="899" t="s">
        <v>4517</v>
      </c>
    </row>
    <row r="100" spans="1:30" customFormat="1" ht="15.75" thickBot="1" x14ac:dyDescent="0.3">
      <c r="A100" s="3579"/>
      <c r="B100" s="2202" t="s">
        <v>953</v>
      </c>
      <c r="C100" s="738">
        <f>C87</f>
        <v>28300</v>
      </c>
      <c r="D100" s="1334">
        <f>D87</f>
        <v>28928</v>
      </c>
      <c r="E100" s="738">
        <f>C100-D100</f>
        <v>-628</v>
      </c>
      <c r="F100" s="2282">
        <f t="shared" si="51"/>
        <v>-2.1709070796460176E-2</v>
      </c>
      <c r="G100" s="948">
        <f t="shared" ref="G100:S100" si="79">G87</f>
        <v>1670</v>
      </c>
      <c r="H100" s="1403">
        <f>H87</f>
        <v>1602</v>
      </c>
      <c r="I100" s="948">
        <f>G100-H100</f>
        <v>68</v>
      </c>
      <c r="J100" s="2282">
        <f t="shared" si="53"/>
        <v>4.2446941323345817E-2</v>
      </c>
      <c r="K100" s="739">
        <f t="shared" si="79"/>
        <v>4847</v>
      </c>
      <c r="L100" s="1462">
        <f>L87</f>
        <v>4718</v>
      </c>
      <c r="M100" s="739">
        <f>K100-L100</f>
        <v>129</v>
      </c>
      <c r="N100" s="2282">
        <f t="shared" si="54"/>
        <v>2.7342094107672743E-2</v>
      </c>
      <c r="O100" s="863">
        <f t="shared" si="79"/>
        <v>4824</v>
      </c>
      <c r="P100" s="1585">
        <f>P87</f>
        <v>4787</v>
      </c>
      <c r="Q100" s="863">
        <f>O100-P100</f>
        <v>37</v>
      </c>
      <c r="R100" s="2282">
        <f t="shared" si="55"/>
        <v>7.729266764152914E-3</v>
      </c>
      <c r="S100" s="890">
        <f t="shared" si="79"/>
        <v>3327</v>
      </c>
      <c r="T100" s="1641">
        <f>T87</f>
        <v>3277</v>
      </c>
      <c r="U100" s="1770">
        <f>S100-T100</f>
        <v>50</v>
      </c>
      <c r="V100" s="2282">
        <f t="shared" si="56"/>
        <v>1.5257857796765334E-2</v>
      </c>
      <c r="W100" s="1850">
        <f t="shared" si="73"/>
        <v>42968</v>
      </c>
      <c r="X100" s="1146">
        <f t="shared" si="74"/>
        <v>43312</v>
      </c>
      <c r="Y100" s="1091">
        <f>W100-X100</f>
        <v>-344</v>
      </c>
      <c r="Z100" s="2282">
        <f t="shared" si="57"/>
        <v>-7.9423716291097159E-3</v>
      </c>
      <c r="AA100" s="1146">
        <f t="shared" si="49"/>
        <v>8593.6</v>
      </c>
      <c r="AB100" s="1932">
        <f t="shared" si="50"/>
        <v>8662.4</v>
      </c>
      <c r="AC100" s="1960">
        <f>AA100-AB100</f>
        <v>-68.799999999999272</v>
      </c>
      <c r="AD100" s="1230"/>
    </row>
    <row r="101" spans="1:30" customFormat="1" ht="15.75" thickBot="1" x14ac:dyDescent="0.3">
      <c r="A101" s="3579"/>
      <c r="B101" s="2195" t="s">
        <v>4196</v>
      </c>
      <c r="C101" s="746">
        <f>C100/C99</f>
        <v>0.23073787199347737</v>
      </c>
      <c r="D101" s="1328">
        <f>D100/D99</f>
        <v>0.2477794242348971</v>
      </c>
      <c r="E101" s="746">
        <f>E100/D100</f>
        <v>-2.1709070796460176E-2</v>
      </c>
      <c r="F101" s="2276">
        <f t="shared" si="51"/>
        <v>-8.7614501742807285E-2</v>
      </c>
      <c r="G101" s="933">
        <f>BPCE!G738</f>
        <v>0.15912339209147214</v>
      </c>
      <c r="H101" s="1387">
        <f>H100/H99</f>
        <v>0.1462880102273765</v>
      </c>
      <c r="I101" s="933">
        <f>I100/H100</f>
        <v>4.2446941323345817E-2</v>
      </c>
      <c r="J101" s="2276">
        <f t="shared" si="53"/>
        <v>0.29016008391508114</v>
      </c>
      <c r="K101" s="698">
        <f>SG!G795</f>
        <v>5.7815947993081651E-2</v>
      </c>
      <c r="L101" s="698">
        <f>L100/L99</f>
        <v>5.6667907803548051E-2</v>
      </c>
      <c r="M101" s="698">
        <f>M100/L100</f>
        <v>2.7342094107672743E-2</v>
      </c>
      <c r="N101" s="2276">
        <f t="shared" si="54"/>
        <v>0.48249697522732293</v>
      </c>
      <c r="O101" s="728">
        <f>CA!G974</f>
        <v>0.13976936895172973</v>
      </c>
      <c r="P101" s="1569">
        <f>P100/P99</f>
        <v>0.13204424461423883</v>
      </c>
      <c r="Q101" s="728">
        <f>Q100/P100</f>
        <v>7.729266764152914E-3</v>
      </c>
      <c r="R101" s="2276">
        <f t="shared" si="55"/>
        <v>5.8535430959021424E-2</v>
      </c>
      <c r="S101" s="699">
        <f>CM!H489</f>
        <v>0.26832809097507865</v>
      </c>
      <c r="T101" s="699">
        <f>T100/T99</f>
        <v>0.26510800097079523</v>
      </c>
      <c r="U101" s="1758">
        <f>U100/T100</f>
        <v>1.5257857796765334E-2</v>
      </c>
      <c r="V101" s="2276">
        <f t="shared" si="56"/>
        <v>5.7553365952339425E-2</v>
      </c>
      <c r="W101" s="1830">
        <f>W100/W99</f>
        <v>0.16282356864335165</v>
      </c>
      <c r="X101" s="1140">
        <f>X100/X99</f>
        <v>0.16685993427617107</v>
      </c>
      <c r="Y101" s="1075">
        <f>Y100/X100</f>
        <v>-7.9423716291097159E-3</v>
      </c>
      <c r="Z101" s="2276">
        <f t="shared" si="57"/>
        <v>-4.7599033665950266E-2</v>
      </c>
      <c r="AA101" s="1140">
        <f t="shared" si="49"/>
        <v>0.17115493440096791</v>
      </c>
      <c r="AB101" s="1926">
        <f t="shared" si="50"/>
        <v>0.16957751757017114</v>
      </c>
      <c r="AC101" s="1965">
        <f>AC100/AB100</f>
        <v>-7.9423716291096326E-3</v>
      </c>
      <c r="AD101" s="673" t="s">
        <v>4518</v>
      </c>
    </row>
    <row r="102" spans="1:30" customFormat="1" ht="15.75" thickBot="1" x14ac:dyDescent="0.3">
      <c r="A102" s="3579"/>
      <c r="B102" s="696" t="s">
        <v>4216</v>
      </c>
      <c r="C102" s="703">
        <f>C85-C87</f>
        <v>94350</v>
      </c>
      <c r="D102" s="1321">
        <f>D99-D100</f>
        <v>87821</v>
      </c>
      <c r="E102" s="703">
        <f>C102-D102</f>
        <v>6529</v>
      </c>
      <c r="F102" s="2284">
        <f t="shared" si="51"/>
        <v>7.4344405096730848E-2</v>
      </c>
      <c r="G102" s="950">
        <f>G85-G87</f>
        <v>8825</v>
      </c>
      <c r="H102" s="1405">
        <f>H99-H100</f>
        <v>9349</v>
      </c>
      <c r="I102" s="950">
        <f>G102-H102</f>
        <v>-524</v>
      </c>
      <c r="J102" s="2284">
        <f t="shared" si="53"/>
        <v>-5.6048775270082361E-2</v>
      </c>
      <c r="K102" s="713">
        <f>K85-K87</f>
        <v>78988</v>
      </c>
      <c r="L102" s="713">
        <f>L85-L87</f>
        <v>78539</v>
      </c>
      <c r="M102" s="713">
        <f>K102-L102</f>
        <v>449</v>
      </c>
      <c r="N102" s="2284">
        <f t="shared" si="54"/>
        <v>5.7169049771451123E-3</v>
      </c>
      <c r="O102" s="864">
        <f>O85-O87</f>
        <v>29690</v>
      </c>
      <c r="P102" s="1586">
        <f>P85-P87</f>
        <v>31466</v>
      </c>
      <c r="Q102" s="864">
        <f>O102-P102</f>
        <v>-1776</v>
      </c>
      <c r="R102" s="2284">
        <f t="shared" si="55"/>
        <v>-5.6441873768512042E-2</v>
      </c>
      <c r="S102" s="715">
        <f>S85-S87</f>
        <v>9072</v>
      </c>
      <c r="T102" s="715">
        <f>T85-T87</f>
        <v>9084</v>
      </c>
      <c r="U102" s="1772">
        <f>S102-T102</f>
        <v>-12</v>
      </c>
      <c r="V102" s="2284">
        <f t="shared" si="56"/>
        <v>-1.321003963011889E-3</v>
      </c>
      <c r="W102" s="1843">
        <f>SUM(C102+G102+K102+O102+S102)</f>
        <v>220925</v>
      </c>
      <c r="X102" s="1680">
        <f>SUM(D102+H102+L102+P102+T102)</f>
        <v>216259</v>
      </c>
      <c r="Y102" s="1084">
        <f>W102-X102</f>
        <v>4666</v>
      </c>
      <c r="Z102" s="2284">
        <f t="shared" si="57"/>
        <v>2.1575980652828321E-2</v>
      </c>
      <c r="AA102" s="1139">
        <f t="shared" si="49"/>
        <v>44185</v>
      </c>
      <c r="AB102" s="1923">
        <f t="shared" si="50"/>
        <v>43251.8</v>
      </c>
      <c r="AC102" s="1962">
        <f>AA102-AB102</f>
        <v>933.19999999999709</v>
      </c>
      <c r="AD102" s="673" t="s">
        <v>4519</v>
      </c>
    </row>
    <row r="103" spans="1:30" customFormat="1" ht="15.75" thickBot="1" x14ac:dyDescent="0.3">
      <c r="A103" s="3579"/>
      <c r="B103" s="695" t="s">
        <v>4209</v>
      </c>
      <c r="C103" s="691">
        <f>C102/C99</f>
        <v>0.76926212800652261</v>
      </c>
      <c r="D103" s="691">
        <f>D102/D99</f>
        <v>0.75222057576510293</v>
      </c>
      <c r="E103" s="691">
        <f>E102/D102</f>
        <v>7.4344405096730848E-2</v>
      </c>
      <c r="F103" s="1335">
        <f t="shared" si="51"/>
        <v>9.8833251165874103E-2</v>
      </c>
      <c r="G103" s="935">
        <f>G102/G99</f>
        <v>0.84087660790852792</v>
      </c>
      <c r="H103" s="1389">
        <f>H102/H99</f>
        <v>0.85371198977262353</v>
      </c>
      <c r="I103" s="935">
        <f>I102/H102</f>
        <v>-5.6048775270082361E-2</v>
      </c>
      <c r="J103" s="1335">
        <f t="shared" si="53"/>
        <v>-6.5653025776304622E-2</v>
      </c>
      <c r="K103" s="688">
        <f>K102/K99</f>
        <v>0.94218405200691835</v>
      </c>
      <c r="L103" s="688">
        <f>L102/L99</f>
        <v>0.94333209219645198</v>
      </c>
      <c r="M103" s="688">
        <f>M102/L102</f>
        <v>5.7169049771451123E-3</v>
      </c>
      <c r="N103" s="1335">
        <f t="shared" si="54"/>
        <v>6.0603312708612357E-3</v>
      </c>
      <c r="O103" s="724">
        <f>O102/O99</f>
        <v>0.86023063104827024</v>
      </c>
      <c r="P103" s="1571">
        <f>P102/P99</f>
        <v>0.8679557553857612</v>
      </c>
      <c r="Q103" s="724">
        <f>Q102/P102</f>
        <v>-5.6441873768512042E-2</v>
      </c>
      <c r="R103" s="1335">
        <f t="shared" si="55"/>
        <v>-6.5028514896391887E-2</v>
      </c>
      <c r="S103" s="689">
        <f>S102/S99</f>
        <v>0.73167190902492141</v>
      </c>
      <c r="T103" s="689">
        <f>T102/T99</f>
        <v>0.73489199902920477</v>
      </c>
      <c r="U103" s="1759">
        <f>U102/T102</f>
        <v>-1.321003963011889E-3</v>
      </c>
      <c r="V103" s="1335">
        <f t="shared" si="56"/>
        <v>-1.7975484353577676E-3</v>
      </c>
      <c r="W103" s="1828">
        <f>W102/W99</f>
        <v>0.83717643135664832</v>
      </c>
      <c r="X103" s="920">
        <f>X102/X99</f>
        <v>0.83314006572382893</v>
      </c>
      <c r="Y103" s="914">
        <f>Y102/X102</f>
        <v>2.1575980652828321E-2</v>
      </c>
      <c r="Z103" s="1335">
        <f t="shared" si="57"/>
        <v>2.5897182887349428E-2</v>
      </c>
      <c r="AA103" s="920">
        <f t="shared" si="49"/>
        <v>0.82884506559903204</v>
      </c>
      <c r="AB103" s="1924">
        <f t="shared" si="50"/>
        <v>0.83042248242982897</v>
      </c>
      <c r="AC103" s="1963">
        <f>AC102/AB102</f>
        <v>2.1575980652828251E-2</v>
      </c>
      <c r="AD103" s="673" t="s">
        <v>4520</v>
      </c>
    </row>
    <row r="104" spans="1:30" customFormat="1" ht="16.5" hidden="1" thickTop="1" thickBot="1" x14ac:dyDescent="0.3">
      <c r="A104" s="3579"/>
      <c r="B104" s="2198" t="s">
        <v>4200</v>
      </c>
      <c r="C104" s="704">
        <f>'BNP avec amende'!G852</f>
        <v>0.28377496942519365</v>
      </c>
      <c r="D104" s="1322"/>
      <c r="E104" s="704"/>
      <c r="F104" s="2283" t="e">
        <f t="shared" si="51"/>
        <v>#DIV/0!</v>
      </c>
      <c r="G104" s="938">
        <f>BPCE!G739</f>
        <v>0.20666984278227726</v>
      </c>
      <c r="H104" s="1393"/>
      <c r="I104" s="938"/>
      <c r="J104" s="2283" t="e">
        <f t="shared" si="53"/>
        <v>#DIV/0!</v>
      </c>
      <c r="K104" s="705">
        <f>SG!G796</f>
        <v>9.2813264149818095E-2</v>
      </c>
      <c r="L104" s="705">
        <f>SG!H796</f>
        <v>0.41043083900226757</v>
      </c>
      <c r="M104" s="705"/>
      <c r="N104" s="2283">
        <f t="shared" si="54"/>
        <v>0</v>
      </c>
      <c r="O104" s="702">
        <f>CA!G975</f>
        <v>0.16349887002375849</v>
      </c>
      <c r="P104" s="1575">
        <f>CA!H975</f>
        <v>0.58704453441295545</v>
      </c>
      <c r="Q104" s="702"/>
      <c r="R104" s="2283">
        <f t="shared" si="55"/>
        <v>0</v>
      </c>
      <c r="S104" s="708">
        <f>CM!H490</f>
        <v>0.27236067424792321</v>
      </c>
      <c r="T104" s="708">
        <f>CM!K490</f>
        <v>0.64864864864864868</v>
      </c>
      <c r="U104" s="1776"/>
      <c r="V104" s="2283">
        <f t="shared" si="56"/>
        <v>0</v>
      </c>
      <c r="W104" s="1851">
        <f>SUM(C104+G104+K104+O104+S104)</f>
        <v>1.0191176206289707</v>
      </c>
      <c r="X104" s="1147">
        <f>SUM(D104+H104+L104+P104+T104)</f>
        <v>1.6461240220638718</v>
      </c>
      <c r="Y104" s="1092"/>
      <c r="Z104" s="2283">
        <f t="shared" si="57"/>
        <v>0</v>
      </c>
      <c r="AA104" s="1147">
        <f t="shared" si="49"/>
        <v>0.20382352412579413</v>
      </c>
      <c r="AB104" s="1933">
        <f t="shared" si="50"/>
        <v>0.54870800735462388</v>
      </c>
      <c r="AC104" s="1965"/>
      <c r="AD104" s="673" t="s">
        <v>4521</v>
      </c>
    </row>
    <row r="105" spans="1:30" customFormat="1" ht="15.75" hidden="1" thickBot="1" x14ac:dyDescent="0.3">
      <c r="A105" s="3579"/>
      <c r="B105" s="693" t="s">
        <v>4202</v>
      </c>
      <c r="C105" s="63">
        <f>C93/C99</f>
        <v>6.7704851202609051E-2</v>
      </c>
      <c r="D105" s="63">
        <f>D93/D99</f>
        <v>8.5456834748049229E-2</v>
      </c>
      <c r="E105" s="63">
        <f>E93/D93</f>
        <v>-0.16768567705723164</v>
      </c>
      <c r="F105" s="1329">
        <f t="shared" si="51"/>
        <v>-1.9622266323298325</v>
      </c>
      <c r="G105" s="937">
        <f t="shared" ref="G105:S105" si="80">G93/G99</f>
        <v>0.10262029537875178</v>
      </c>
      <c r="H105" s="1391">
        <f t="shared" si="80"/>
        <v>9.4055337412108489E-2</v>
      </c>
      <c r="I105" s="937">
        <f>I93/H93</f>
        <v>4.5631067961165048E-2</v>
      </c>
      <c r="J105" s="1329">
        <f t="shared" si="53"/>
        <v>0.48515128664341595</v>
      </c>
      <c r="K105" s="61">
        <f t="shared" si="80"/>
        <v>4.959742351046699E-2</v>
      </c>
      <c r="L105" s="61">
        <f t="shared" ref="L105" si="81">L93/L99</f>
        <v>4.782781027421118E-2</v>
      </c>
      <c r="M105" s="61">
        <f>M93/L93</f>
        <v>4.4198895027624308E-2</v>
      </c>
      <c r="N105" s="1329">
        <f t="shared" si="54"/>
        <v>0.92412541519711622</v>
      </c>
      <c r="O105" s="694">
        <f t="shared" si="80"/>
        <v>0.124355334067335</v>
      </c>
      <c r="P105" s="1573">
        <f t="shared" ref="P105" si="82">P93/P99</f>
        <v>0.11659724712437591</v>
      </c>
      <c r="Q105" s="694">
        <f>Q93/P93</f>
        <v>1.5377336172226166E-2</v>
      </c>
      <c r="R105" s="1329">
        <f t="shared" si="55"/>
        <v>0.13188421297651176</v>
      </c>
      <c r="S105" s="683">
        <f t="shared" si="80"/>
        <v>0.11557383659972578</v>
      </c>
      <c r="T105" s="683">
        <f t="shared" ref="T105" si="83">T93/T99</f>
        <v>0.11447293908259849</v>
      </c>
      <c r="U105" s="1660">
        <f>U93/T93</f>
        <v>1.2720848056537103E-2</v>
      </c>
      <c r="V105" s="1329">
        <f t="shared" si="56"/>
        <v>0.11112537302251246</v>
      </c>
      <c r="W105" s="1852">
        <f>W93/W99</f>
        <v>7.2999283800631323E-2</v>
      </c>
      <c r="X105" s="1687">
        <f>X93/X99</f>
        <v>7.948114388741423E-2</v>
      </c>
      <c r="Y105" s="1093">
        <f>Y93/X93</f>
        <v>-6.625951238427609E-2</v>
      </c>
      <c r="Z105" s="1329">
        <f t="shared" si="57"/>
        <v>-0.8336507144151486</v>
      </c>
      <c r="AA105" s="918">
        <f t="shared" si="49"/>
        <v>9.1970348151777709E-2</v>
      </c>
      <c r="AB105" s="1919">
        <f t="shared" si="50"/>
        <v>9.1682033728268664E-2</v>
      </c>
      <c r="AC105" s="1965">
        <f>AC93/AB93</f>
        <v>-6.6259512384276006E-2</v>
      </c>
      <c r="AD105" s="673" t="s">
        <v>4522</v>
      </c>
    </row>
    <row r="106" spans="1:30" customFormat="1" ht="15.75" hidden="1" thickBot="1" x14ac:dyDescent="0.3">
      <c r="A106" s="3579"/>
      <c r="B106" s="693" t="s">
        <v>4204</v>
      </c>
      <c r="C106" s="63">
        <f>C95/C99</f>
        <v>1.9518956379942928E-2</v>
      </c>
      <c r="D106" s="1318"/>
      <c r="E106" s="63"/>
      <c r="F106" s="1329" t="e">
        <f t="shared" si="51"/>
        <v>#DIV/0!</v>
      </c>
      <c r="G106" s="937">
        <f t="shared" ref="G106:S106" si="84">G95/G99</f>
        <v>6.8413530252501187E-2</v>
      </c>
      <c r="H106" s="1391"/>
      <c r="I106" s="937"/>
      <c r="J106" s="1329" t="e">
        <f t="shared" si="53"/>
        <v>#DIV/0!</v>
      </c>
      <c r="K106" s="61">
        <f t="shared" si="84"/>
        <v>1.6663684618596051E-2</v>
      </c>
      <c r="L106" s="1451"/>
      <c r="M106" s="61"/>
      <c r="N106" s="1329" t="e">
        <f t="shared" si="54"/>
        <v>#DIV/0!</v>
      </c>
      <c r="O106" s="694">
        <f t="shared" si="84"/>
        <v>3.4681578489888162E-2</v>
      </c>
      <c r="P106" s="1573"/>
      <c r="Q106" s="694"/>
      <c r="R106" s="1329" t="e">
        <f t="shared" si="55"/>
        <v>#DIV/0!</v>
      </c>
      <c r="S106" s="683">
        <f t="shared" si="84"/>
        <v>2.5002016291636423E-3</v>
      </c>
      <c r="T106" s="1630"/>
      <c r="U106" s="1660"/>
      <c r="V106" s="1329" t="e">
        <f t="shared" si="56"/>
        <v>#DIV/0!</v>
      </c>
      <c r="W106" s="1852">
        <f t="shared" ref="W106:X109" si="85">SUM(C106+G106+K106+O106+S106)</f>
        <v>0.14177795137009197</v>
      </c>
      <c r="X106" s="1687">
        <f t="shared" si="85"/>
        <v>0</v>
      </c>
      <c r="Y106" s="1093"/>
      <c r="Z106" s="1329" t="e">
        <f t="shared" si="57"/>
        <v>#DIV/0!</v>
      </c>
      <c r="AA106" s="918">
        <f t="shared" si="49"/>
        <v>2.8355590274018395E-2</v>
      </c>
      <c r="AB106" s="1919" t="e">
        <f t="shared" si="50"/>
        <v>#DIV/0!</v>
      </c>
      <c r="AC106" s="1959"/>
      <c r="AD106" s="673" t="s">
        <v>4523</v>
      </c>
    </row>
    <row r="107" spans="1:30" customFormat="1" ht="15.75" hidden="1" thickBot="1" x14ac:dyDescent="0.3">
      <c r="A107" s="3579"/>
      <c r="B107" s="837" t="s">
        <v>4206</v>
      </c>
      <c r="C107" s="753">
        <f>C97/C99</f>
        <v>4.7533632286995517E-2</v>
      </c>
      <c r="D107" s="1337"/>
      <c r="E107" s="753"/>
      <c r="F107" s="2290" t="e">
        <f t="shared" si="51"/>
        <v>#DIV/0!</v>
      </c>
      <c r="G107" s="954">
        <f t="shared" ref="G107:S107" si="86">G97/G99</f>
        <v>2.7727489280609814E-2</v>
      </c>
      <c r="H107" s="1409"/>
      <c r="I107" s="954"/>
      <c r="J107" s="2290" t="e">
        <f t="shared" si="53"/>
        <v>#DIV/0!</v>
      </c>
      <c r="K107" s="706">
        <f t="shared" si="86"/>
        <v>0.31887636428699229</v>
      </c>
      <c r="L107" s="1467"/>
      <c r="M107" s="706"/>
      <c r="N107" s="2290" t="e">
        <f t="shared" si="54"/>
        <v>#DIV/0!</v>
      </c>
      <c r="O107" s="1009">
        <f t="shared" si="86"/>
        <v>1.5356087384829345E-2</v>
      </c>
      <c r="P107" s="1590"/>
      <c r="Q107" s="1009"/>
      <c r="R107" s="2290" t="e">
        <f t="shared" si="55"/>
        <v>#DIV/0!</v>
      </c>
      <c r="S107" s="709">
        <f t="shared" si="86"/>
        <v>1.6130333091378336E-4</v>
      </c>
      <c r="T107" s="1646"/>
      <c r="U107" s="1777"/>
      <c r="V107" s="2290" t="e">
        <f t="shared" si="56"/>
        <v>#DIV/0!</v>
      </c>
      <c r="W107" s="1853">
        <f t="shared" si="85"/>
        <v>0.40965487657034078</v>
      </c>
      <c r="X107" s="1688">
        <f t="shared" si="85"/>
        <v>0</v>
      </c>
      <c r="Y107" s="1094"/>
      <c r="Z107" s="2290" t="e">
        <f t="shared" si="57"/>
        <v>#DIV/0!</v>
      </c>
      <c r="AA107" s="1148">
        <f t="shared" si="49"/>
        <v>8.193097531406815E-2</v>
      </c>
      <c r="AB107" s="1934" t="e">
        <f t="shared" si="50"/>
        <v>#DIV/0!</v>
      </c>
      <c r="AC107" s="1960"/>
      <c r="AD107" s="673" t="s">
        <v>4524</v>
      </c>
    </row>
    <row r="108" spans="1:30" customFormat="1" ht="15" customHeight="1" thickBot="1" x14ac:dyDescent="0.3">
      <c r="A108" s="3573" t="s">
        <v>14</v>
      </c>
      <c r="B108" s="2201" t="s">
        <v>4144</v>
      </c>
      <c r="C108" s="902">
        <f>'BNP avec amende'!J840</f>
        <v>828</v>
      </c>
      <c r="D108" s="1730">
        <f>'Données 2013 TJN'!C16</f>
        <v>656</v>
      </c>
      <c r="E108" s="1731">
        <f>C108-D108</f>
        <v>172</v>
      </c>
      <c r="F108" s="2286">
        <f t="shared" si="51"/>
        <v>0.26219512195121952</v>
      </c>
      <c r="G108" s="903">
        <f>BPCE!J727</f>
        <v>713</v>
      </c>
      <c r="H108" s="1731">
        <f>'Données 2013 TJN'!D16</f>
        <v>614</v>
      </c>
      <c r="I108" s="1755">
        <f>G108-H108</f>
        <v>99</v>
      </c>
      <c r="J108" s="2286">
        <f t="shared" si="53"/>
        <v>0.16123778501628663</v>
      </c>
      <c r="K108" s="902">
        <f>SG!J784</f>
        <v>764</v>
      </c>
      <c r="L108" s="1730">
        <f>'Données 2013 TJN'!E16</f>
        <v>787</v>
      </c>
      <c r="M108" s="900">
        <f>K108-L108</f>
        <v>-23</v>
      </c>
      <c r="N108" s="2286">
        <f t="shared" si="54"/>
        <v>-2.9224904701397714E-2</v>
      </c>
      <c r="O108" s="903">
        <f>CA!J963</f>
        <v>950</v>
      </c>
      <c r="P108" s="1731">
        <f>'Données 2013 TJN'!F16</f>
        <v>658</v>
      </c>
      <c r="Q108" s="903">
        <f>O108-P108</f>
        <v>292</v>
      </c>
      <c r="R108" s="2286">
        <f t="shared" si="55"/>
        <v>0.44376899696048633</v>
      </c>
      <c r="S108" s="902">
        <f>CM!K478</f>
        <v>465</v>
      </c>
      <c r="T108" s="1730">
        <f>'Données 2013 TJN'!G16</f>
        <v>325</v>
      </c>
      <c r="U108" s="902">
        <f>S108-T108</f>
        <v>140</v>
      </c>
      <c r="V108" s="2286">
        <f t="shared" si="56"/>
        <v>0.43076923076923079</v>
      </c>
      <c r="W108" s="1812">
        <f t="shared" si="85"/>
        <v>3720</v>
      </c>
      <c r="X108" s="900">
        <f t="shared" si="85"/>
        <v>3040</v>
      </c>
      <c r="Y108" s="903">
        <f>W108-X108</f>
        <v>680</v>
      </c>
      <c r="Z108" s="2286">
        <f t="shared" si="57"/>
        <v>0.22368421052631579</v>
      </c>
      <c r="AA108" s="900">
        <f t="shared" si="49"/>
        <v>744</v>
      </c>
      <c r="AB108" s="902">
        <f t="shared" si="50"/>
        <v>608</v>
      </c>
      <c r="AC108" s="1959">
        <f>AA108-AB108</f>
        <v>136</v>
      </c>
      <c r="AD108" s="899" t="s">
        <v>4525</v>
      </c>
    </row>
    <row r="109" spans="1:30" customFormat="1" ht="15.75" customHeight="1" thickBot="1" x14ac:dyDescent="0.3">
      <c r="A109" s="3573"/>
      <c r="B109" s="732" t="s">
        <v>363</v>
      </c>
      <c r="C109" s="64">
        <f>'BNP avec amende'!J841</f>
        <v>158</v>
      </c>
      <c r="D109" s="1315">
        <f>D108-D111</f>
        <v>116</v>
      </c>
      <c r="E109" s="64">
        <f>C109-D109</f>
        <v>42</v>
      </c>
      <c r="F109" s="1329">
        <f t="shared" si="51"/>
        <v>0.36206896551724138</v>
      </c>
      <c r="G109" s="934">
        <f>BPCE!J728</f>
        <v>420</v>
      </c>
      <c r="H109" s="1388">
        <f>H108-H111</f>
        <v>301</v>
      </c>
      <c r="I109" s="934">
        <f>G109-H109</f>
        <v>119</v>
      </c>
      <c r="J109" s="1329">
        <f t="shared" si="53"/>
        <v>0.39534883720930231</v>
      </c>
      <c r="K109" s="62">
        <f>SG!J785</f>
        <v>312</v>
      </c>
      <c r="L109" s="1448">
        <f>L108-L111</f>
        <v>313</v>
      </c>
      <c r="M109" s="62">
        <f>K109-L109</f>
        <v>-1</v>
      </c>
      <c r="N109" s="1329">
        <f t="shared" si="54"/>
        <v>-3.1948881789137379E-3</v>
      </c>
      <c r="O109" s="733">
        <f>CA!J964</f>
        <v>622</v>
      </c>
      <c r="P109" s="1570">
        <f>P108-P111</f>
        <v>369</v>
      </c>
      <c r="Q109" s="733">
        <f>O109-P109</f>
        <v>253</v>
      </c>
      <c r="R109" s="1329">
        <f t="shared" si="55"/>
        <v>0.68563685636856364</v>
      </c>
      <c r="S109" s="684">
        <f>CM!K479</f>
        <v>354</v>
      </c>
      <c r="T109" s="1627">
        <f>T108-T111</f>
        <v>243</v>
      </c>
      <c r="U109" s="1661">
        <f>S109-T109</f>
        <v>111</v>
      </c>
      <c r="V109" s="1329">
        <f t="shared" si="56"/>
        <v>0.4567901234567901</v>
      </c>
      <c r="W109" s="1837">
        <f t="shared" si="85"/>
        <v>1866</v>
      </c>
      <c r="X109" s="1070">
        <f t="shared" si="85"/>
        <v>1342</v>
      </c>
      <c r="Y109" s="913">
        <f>W109-X109</f>
        <v>524</v>
      </c>
      <c r="Z109" s="1329">
        <f t="shared" si="57"/>
        <v>0.39046199701937406</v>
      </c>
      <c r="AA109" s="1070">
        <f t="shared" si="49"/>
        <v>373.2</v>
      </c>
      <c r="AB109" s="1920">
        <f t="shared" si="50"/>
        <v>268.39999999999998</v>
      </c>
      <c r="AC109" s="1960">
        <f>AA109-AB109</f>
        <v>104.80000000000001</v>
      </c>
      <c r="AD109" s="673" t="s">
        <v>4526</v>
      </c>
    </row>
    <row r="110" spans="1:30" customFormat="1" ht="15.75" customHeight="1" thickBot="1" x14ac:dyDescent="0.3">
      <c r="A110" s="3573"/>
      <c r="B110" s="732" t="s">
        <v>4193</v>
      </c>
      <c r="C110" s="764">
        <f>C109/C108</f>
        <v>0.19082125603864733</v>
      </c>
      <c r="D110" s="764">
        <f>D109/D108</f>
        <v>0.17682926829268292</v>
      </c>
      <c r="E110" s="764">
        <f>E109/D109</f>
        <v>0.36206896551724138</v>
      </c>
      <c r="F110" s="1329">
        <f t="shared" si="51"/>
        <v>2.0475624256837102</v>
      </c>
      <c r="G110" s="944">
        <f t="shared" ref="G110:T110" si="87">G109/G108</f>
        <v>0.5890603085553997</v>
      </c>
      <c r="H110" s="1399">
        <f t="shared" si="87"/>
        <v>0.49022801302931596</v>
      </c>
      <c r="I110" s="944">
        <f>I109/H109</f>
        <v>0.39534883720930231</v>
      </c>
      <c r="J110" s="1329">
        <f t="shared" si="53"/>
        <v>0.80645908985552028</v>
      </c>
      <c r="K110" s="1035">
        <f t="shared" si="87"/>
        <v>0.40837696335078533</v>
      </c>
      <c r="L110" s="1035">
        <f t="shared" si="87"/>
        <v>0.397712833545108</v>
      </c>
      <c r="M110" s="1035">
        <f>M109/L109</f>
        <v>-3.1948881789137379E-3</v>
      </c>
      <c r="N110" s="1329">
        <f t="shared" si="54"/>
        <v>-8.0331533444252777E-3</v>
      </c>
      <c r="O110" s="1006">
        <f t="shared" si="87"/>
        <v>0.65473684210526317</v>
      </c>
      <c r="P110" s="1581">
        <f t="shared" si="87"/>
        <v>0.56079027355623101</v>
      </c>
      <c r="Q110" s="1006">
        <f>Q109/P109</f>
        <v>0.68563685636856364</v>
      </c>
      <c r="R110" s="1329">
        <f t="shared" si="55"/>
        <v>1.2226261558008533</v>
      </c>
      <c r="S110" s="1040">
        <f t="shared" si="87"/>
        <v>0.76129032258064511</v>
      </c>
      <c r="T110" s="1040">
        <f t="shared" si="87"/>
        <v>0.74769230769230766</v>
      </c>
      <c r="U110" s="1766">
        <f>U109/T109</f>
        <v>0.4567901234567901</v>
      </c>
      <c r="V110" s="1329">
        <f t="shared" si="56"/>
        <v>0.61093329268912255</v>
      </c>
      <c r="W110" s="1849">
        <f>W109/W108</f>
        <v>0.50161290322580643</v>
      </c>
      <c r="X110" s="1686">
        <f>X109/X108</f>
        <v>0.44144736842105264</v>
      </c>
      <c r="Y110" s="1090">
        <f>Y109/X109</f>
        <v>0.39046199701937406</v>
      </c>
      <c r="Z110" s="1329">
        <f t="shared" si="57"/>
        <v>0.88450407670558651</v>
      </c>
      <c r="AA110" s="1070">
        <f t="shared" si="49"/>
        <v>0.52085713852614812</v>
      </c>
      <c r="AB110" s="1920">
        <f t="shared" si="50"/>
        <v>0.474650539223129</v>
      </c>
      <c r="AC110" s="1961">
        <f>AC109/AB109</f>
        <v>0.39046199701937412</v>
      </c>
      <c r="AD110" s="673" t="s">
        <v>4527</v>
      </c>
    </row>
    <row r="111" spans="1:30" customFormat="1" ht="15.75" thickBot="1" x14ac:dyDescent="0.3">
      <c r="A111" s="3573"/>
      <c r="B111" s="735" t="s">
        <v>4211</v>
      </c>
      <c r="C111" s="755">
        <f>'BNP avec amende'!J842</f>
        <v>670</v>
      </c>
      <c r="D111" s="1330">
        <f>'Données 2013 TJN'!C17</f>
        <v>540</v>
      </c>
      <c r="E111" s="755">
        <f>C111-D111</f>
        <v>130</v>
      </c>
      <c r="F111" s="2284">
        <f t="shared" si="51"/>
        <v>0.24074074074074073</v>
      </c>
      <c r="G111" s="712">
        <f>BPCE!J729</f>
        <v>293</v>
      </c>
      <c r="H111" s="1392">
        <f>'Données 2013 TJN'!D17</f>
        <v>313</v>
      </c>
      <c r="I111" s="712">
        <f>G111-H111</f>
        <v>-20</v>
      </c>
      <c r="J111" s="2284">
        <f t="shared" si="53"/>
        <v>-6.3897763578274758E-2</v>
      </c>
      <c r="K111" s="682">
        <f>SG!J786</f>
        <v>452</v>
      </c>
      <c r="L111" s="1452">
        <f>L125</f>
        <v>474</v>
      </c>
      <c r="M111" s="682">
        <f>K111-L111</f>
        <v>-22</v>
      </c>
      <c r="N111" s="2284">
        <f t="shared" si="54"/>
        <v>-4.6413502109704644E-2</v>
      </c>
      <c r="O111" s="697">
        <f>CA!J965</f>
        <v>328</v>
      </c>
      <c r="P111" s="1574">
        <f>P125</f>
        <v>289</v>
      </c>
      <c r="Q111" s="697">
        <f>O111-P111</f>
        <v>39</v>
      </c>
      <c r="R111" s="2284">
        <f t="shared" si="55"/>
        <v>0.13494809688581316</v>
      </c>
      <c r="S111" s="701">
        <f>CM!K480</f>
        <v>111</v>
      </c>
      <c r="T111" s="1631">
        <f>T125</f>
        <v>82</v>
      </c>
      <c r="U111" s="1760">
        <f>S111-T111</f>
        <v>29</v>
      </c>
      <c r="V111" s="2284">
        <f t="shared" si="56"/>
        <v>0.35365853658536583</v>
      </c>
      <c r="W111" s="1816">
        <f>SUM(C111+G111+K111+O111+S111)</f>
        <v>1854</v>
      </c>
      <c r="X111" s="1139">
        <f>SUM(D111+H111+L111+P111+T111)</f>
        <v>1698</v>
      </c>
      <c r="Y111" s="1063">
        <f>W111-X111</f>
        <v>156</v>
      </c>
      <c r="Z111" s="2284">
        <f t="shared" si="57"/>
        <v>9.187279151943463E-2</v>
      </c>
      <c r="AA111" s="1139">
        <f t="shared" si="49"/>
        <v>370.8</v>
      </c>
      <c r="AB111" s="1923">
        <f t="shared" si="50"/>
        <v>339.6</v>
      </c>
      <c r="AC111" s="1962">
        <f>AA111-AB111</f>
        <v>31.199999999999989</v>
      </c>
      <c r="AD111" s="673" t="s">
        <v>4528</v>
      </c>
    </row>
    <row r="112" spans="1:30" customFormat="1" ht="15.75" thickBot="1" x14ac:dyDescent="0.3">
      <c r="A112" s="3573"/>
      <c r="B112" s="736" t="s">
        <v>4195</v>
      </c>
      <c r="C112" s="691">
        <f>'BNP avec amende'!J848</f>
        <v>0.8091787439613527</v>
      </c>
      <c r="D112" s="1326">
        <f>D111/D108</f>
        <v>0.82317073170731703</v>
      </c>
      <c r="E112" s="691">
        <f>E111/D111</f>
        <v>0.24074074074074073</v>
      </c>
      <c r="F112" s="1335">
        <f t="shared" si="51"/>
        <v>0.29245541838134431</v>
      </c>
      <c r="G112" s="935">
        <f>BPCE!J735</f>
        <v>0.4109396914446003</v>
      </c>
      <c r="H112" s="1389">
        <f>H111/H108</f>
        <v>0.50977198697068404</v>
      </c>
      <c r="I112" s="935">
        <f>I111/H111</f>
        <v>-6.3897763578274758E-2</v>
      </c>
      <c r="J112" s="1335">
        <f t="shared" si="53"/>
        <v>-0.12534577264236646</v>
      </c>
      <c r="K112" s="688">
        <f>SG!J792</f>
        <v>0.59162303664921467</v>
      </c>
      <c r="L112" s="1449">
        <f>L111/L108</f>
        <v>0.602287166454892</v>
      </c>
      <c r="M112" s="688">
        <f>M111/L111</f>
        <v>-4.6413502109704644E-2</v>
      </c>
      <c r="N112" s="1335">
        <f t="shared" si="54"/>
        <v>-7.7062080507041247E-2</v>
      </c>
      <c r="O112" s="724">
        <f>CA!J971</f>
        <v>0.34526315789473683</v>
      </c>
      <c r="P112" s="1571">
        <f>P111/P108</f>
        <v>0.43920972644376899</v>
      </c>
      <c r="Q112" s="724">
        <f>Q111/P111</f>
        <v>0.13494809688581316</v>
      </c>
      <c r="R112" s="1335">
        <f t="shared" si="55"/>
        <v>0.30725206834209362</v>
      </c>
      <c r="S112" s="689">
        <f>CM!K486</f>
        <v>0.23870967741935484</v>
      </c>
      <c r="T112" s="1628">
        <f>T111/T108</f>
        <v>0.25230769230769229</v>
      </c>
      <c r="U112" s="1759">
        <f>U111/T111</f>
        <v>0.35365853658536583</v>
      </c>
      <c r="V112" s="1335">
        <f t="shared" si="56"/>
        <v>1.4016954193932183</v>
      </c>
      <c r="W112" s="1828">
        <f>W111/W108</f>
        <v>0.49838709677419357</v>
      </c>
      <c r="X112" s="920">
        <f>X111/X108</f>
        <v>0.55855263157894741</v>
      </c>
      <c r="Y112" s="914">
        <f>Y111/X111</f>
        <v>9.187279151943463E-2</v>
      </c>
      <c r="Z112" s="1335">
        <f t="shared" si="57"/>
        <v>0.16448367857425281</v>
      </c>
      <c r="AA112" s="920">
        <f t="shared" si="49"/>
        <v>0.47914286147385188</v>
      </c>
      <c r="AB112" s="1924">
        <f t="shared" si="50"/>
        <v>0.52534946077687095</v>
      </c>
      <c r="AC112" s="1963">
        <f>AC111/AB111</f>
        <v>9.1872791519434588E-2</v>
      </c>
      <c r="AD112" s="673" t="s">
        <v>4529</v>
      </c>
    </row>
    <row r="113" spans="1:30" customFormat="1" ht="16.5" thickTop="1" thickBot="1" x14ac:dyDescent="0.3">
      <c r="A113" s="3573"/>
      <c r="B113" s="732" t="s">
        <v>4217</v>
      </c>
      <c r="C113" s="64">
        <f>'BNP avec amende'!J843</f>
        <v>200</v>
      </c>
      <c r="D113" s="1315">
        <f>'Données 2013 TJN'!C18</f>
        <v>170</v>
      </c>
      <c r="E113" s="64">
        <f>C113-D113</f>
        <v>30</v>
      </c>
      <c r="F113" s="1329">
        <f t="shared" si="51"/>
        <v>0.17647058823529413</v>
      </c>
      <c r="G113" s="934">
        <f>BPCE!J730</f>
        <v>81</v>
      </c>
      <c r="H113" s="1388">
        <f>'Données 2013 TJN'!D18</f>
        <v>91</v>
      </c>
      <c r="I113" s="934">
        <f>G113-H113</f>
        <v>-10</v>
      </c>
      <c r="J113" s="1329">
        <f t="shared" si="53"/>
        <v>-0.10989010989010989</v>
      </c>
      <c r="K113" s="62">
        <f>SG!J787</f>
        <v>136</v>
      </c>
      <c r="L113" s="1448">
        <f>'Données 2013 TJN'!E18</f>
        <v>139</v>
      </c>
      <c r="M113" s="62">
        <f>K113-L113</f>
        <v>-3</v>
      </c>
      <c r="N113" s="1329">
        <f t="shared" si="54"/>
        <v>-2.1582733812949641E-2</v>
      </c>
      <c r="O113" s="733">
        <f>CA!J966</f>
        <v>159</v>
      </c>
      <c r="P113" s="1570">
        <f>'Données 2013 TJN'!F18</f>
        <v>133</v>
      </c>
      <c r="Q113" s="733">
        <f>O113-P113</f>
        <v>26</v>
      </c>
      <c r="R113" s="1329">
        <f t="shared" si="55"/>
        <v>0.19548872180451127</v>
      </c>
      <c r="S113" s="684">
        <f>CM!K481</f>
        <v>65</v>
      </c>
      <c r="T113" s="1627">
        <f>'Données 2013 TJN'!G18</f>
        <v>44</v>
      </c>
      <c r="U113" s="1661">
        <f>S113-T113</f>
        <v>21</v>
      </c>
      <c r="V113" s="1329">
        <f t="shared" si="56"/>
        <v>0.47727272727272729</v>
      </c>
      <c r="W113" s="1837">
        <f>SUM(C113+G113+K113+O113+S113)</f>
        <v>641</v>
      </c>
      <c r="X113" s="1070">
        <f>SUM(D113+H113+L113+P113+T113)</f>
        <v>577</v>
      </c>
      <c r="Y113" s="913">
        <f>W113-X113</f>
        <v>64</v>
      </c>
      <c r="Z113" s="1329">
        <f t="shared" si="57"/>
        <v>0.11091854419410745</v>
      </c>
      <c r="AA113" s="1070">
        <f t="shared" si="49"/>
        <v>128.19999999999999</v>
      </c>
      <c r="AB113" s="1920">
        <f t="shared" si="50"/>
        <v>115.4</v>
      </c>
      <c r="AC113" s="1964">
        <f>AA113-AB113</f>
        <v>12.799999999999983</v>
      </c>
      <c r="AD113" s="673" t="s">
        <v>4530</v>
      </c>
    </row>
    <row r="114" spans="1:30" customFormat="1" ht="15.75" thickBot="1" x14ac:dyDescent="0.3">
      <c r="A114" s="3573"/>
      <c r="B114" s="732" t="s">
        <v>4196</v>
      </c>
      <c r="C114" s="63">
        <f>'BNP avec amende'!J849</f>
        <v>0.24154589371980675</v>
      </c>
      <c r="D114" s="1318">
        <f>D113/D108</f>
        <v>0.25914634146341464</v>
      </c>
      <c r="E114" s="63">
        <f>E113/D113</f>
        <v>0.17647058823529413</v>
      </c>
      <c r="F114" s="1329">
        <f t="shared" si="51"/>
        <v>0.68096885813148789</v>
      </c>
      <c r="G114" s="937">
        <f>BPCE!J736</f>
        <v>0.11360448807854137</v>
      </c>
      <c r="H114" s="1391">
        <f>H113/H108</f>
        <v>0.1482084690553746</v>
      </c>
      <c r="I114" s="937">
        <f>I113/H113</f>
        <v>-0.10989010989010989</v>
      </c>
      <c r="J114" s="1329">
        <f t="shared" si="53"/>
        <v>-0.74145634585195019</v>
      </c>
      <c r="K114" s="61">
        <f>SG!J793</f>
        <v>0.17801047120418848</v>
      </c>
      <c r="L114" s="1451">
        <f>L113/L108</f>
        <v>0.17662007623888182</v>
      </c>
      <c r="M114" s="61">
        <f>M113/L113</f>
        <v>-2.1582733812949641E-2</v>
      </c>
      <c r="N114" s="1329">
        <f t="shared" si="54"/>
        <v>-0.12219864396252783</v>
      </c>
      <c r="O114" s="694">
        <f>CA!J972</f>
        <v>0.16736842105263158</v>
      </c>
      <c r="P114" s="1573">
        <f>P113/P108</f>
        <v>0.20212765957446807</v>
      </c>
      <c r="Q114" s="694">
        <f>Q113/P113</f>
        <v>0.19548872180451127</v>
      </c>
      <c r="R114" s="1329">
        <f t="shared" si="55"/>
        <v>0.96715472892758214</v>
      </c>
      <c r="S114" s="683">
        <f>CM!K487</f>
        <v>0.13978494623655913</v>
      </c>
      <c r="T114" s="1630">
        <f>T113/T108</f>
        <v>0.13538461538461538</v>
      </c>
      <c r="U114" s="1660">
        <f>U113/T113</f>
        <v>0.47727272727272729</v>
      </c>
      <c r="V114" s="1329">
        <f t="shared" si="56"/>
        <v>3.5253099173553721</v>
      </c>
      <c r="W114" s="1833">
        <f>W113/W108</f>
        <v>0.17231182795698924</v>
      </c>
      <c r="X114" s="918">
        <f>X113/X108</f>
        <v>0.18980263157894736</v>
      </c>
      <c r="Y114" s="1140">
        <f>Y113/X113</f>
        <v>0.11091854419410745</v>
      </c>
      <c r="Z114" s="1329">
        <f t="shared" si="57"/>
        <v>0.58438886369165799</v>
      </c>
      <c r="AA114" s="1140">
        <f t="shared" si="49"/>
        <v>0.16806284405834546</v>
      </c>
      <c r="AB114" s="1926">
        <f t="shared" si="50"/>
        <v>0.18429743234335091</v>
      </c>
      <c r="AC114" s="1965">
        <f>AC113/AB113</f>
        <v>0.11091854419410729</v>
      </c>
      <c r="AD114" s="673" t="s">
        <v>4531</v>
      </c>
    </row>
    <row r="115" spans="1:30" customFormat="1" ht="15.75" thickBot="1" x14ac:dyDescent="0.3">
      <c r="A115" s="3573"/>
      <c r="B115" s="735" t="s">
        <v>4218</v>
      </c>
      <c r="C115" s="755">
        <f>C108-C113</f>
        <v>628</v>
      </c>
      <c r="D115" s="1330">
        <f>D108-D113</f>
        <v>486</v>
      </c>
      <c r="E115" s="755">
        <f>C115-D115</f>
        <v>142</v>
      </c>
      <c r="F115" s="2284">
        <f t="shared" si="51"/>
        <v>0.29218106995884774</v>
      </c>
      <c r="G115" s="712">
        <f t="shared" ref="G115:S115" si="88">G108-G113</f>
        <v>632</v>
      </c>
      <c r="H115" s="1392">
        <f>H108-H113</f>
        <v>523</v>
      </c>
      <c r="I115" s="712">
        <f>G115-H115</f>
        <v>109</v>
      </c>
      <c r="J115" s="2284">
        <f t="shared" si="53"/>
        <v>0.2084130019120459</v>
      </c>
      <c r="K115" s="682">
        <f t="shared" si="88"/>
        <v>628</v>
      </c>
      <c r="L115" s="682">
        <f t="shared" si="88"/>
        <v>648</v>
      </c>
      <c r="M115" s="682">
        <f>K115-L115</f>
        <v>-20</v>
      </c>
      <c r="N115" s="2284">
        <f t="shared" si="54"/>
        <v>-3.0864197530864196E-2</v>
      </c>
      <c r="O115" s="697">
        <f t="shared" si="88"/>
        <v>791</v>
      </c>
      <c r="P115" s="1574">
        <f t="shared" ref="P115" si="89">P108-P113</f>
        <v>525</v>
      </c>
      <c r="Q115" s="697">
        <f>O115-P115</f>
        <v>266</v>
      </c>
      <c r="R115" s="2284">
        <f t="shared" si="55"/>
        <v>0.50666666666666671</v>
      </c>
      <c r="S115" s="701">
        <f t="shared" si="88"/>
        <v>400</v>
      </c>
      <c r="T115" s="701">
        <f t="shared" ref="T115" si="90">T108-T113</f>
        <v>281</v>
      </c>
      <c r="U115" s="1760">
        <f>S115-T115</f>
        <v>119</v>
      </c>
      <c r="V115" s="2284">
        <f t="shared" si="56"/>
        <v>0.42348754448398579</v>
      </c>
      <c r="W115" s="1846">
        <f>SUM(C115+G115+K115+O115+S115)</f>
        <v>3079</v>
      </c>
      <c r="X115" s="1683">
        <f>SUM(D115+H115+L115+P115+T115)</f>
        <v>2463</v>
      </c>
      <c r="Y115" s="1172">
        <f>W115-X115</f>
        <v>616</v>
      </c>
      <c r="Z115" s="2284">
        <f t="shared" si="57"/>
        <v>0.25010150223304911</v>
      </c>
      <c r="AA115" s="1118">
        <f t="shared" si="49"/>
        <v>615.79999999999995</v>
      </c>
      <c r="AB115" s="1935">
        <f t="shared" si="50"/>
        <v>492.6</v>
      </c>
      <c r="AC115" s="1966">
        <f>AA115-AB115</f>
        <v>123.19999999999993</v>
      </c>
      <c r="AD115" s="673" t="s">
        <v>4532</v>
      </c>
    </row>
    <row r="116" spans="1:30" customFormat="1" ht="15.75" thickBot="1" x14ac:dyDescent="0.3">
      <c r="A116" s="3573"/>
      <c r="B116" s="736" t="s">
        <v>4219</v>
      </c>
      <c r="C116" s="691">
        <f>C115/C108</f>
        <v>0.75845410628019327</v>
      </c>
      <c r="D116" s="691">
        <f>D115/D108</f>
        <v>0.74085365853658536</v>
      </c>
      <c r="E116" s="691">
        <f>E115/D115</f>
        <v>0.29218106995884774</v>
      </c>
      <c r="F116" s="1335">
        <f t="shared" si="51"/>
        <v>0.39438432488272451</v>
      </c>
      <c r="G116" s="935">
        <f t="shared" ref="G116:S116" si="91">G115/G108</f>
        <v>0.8863955119214586</v>
      </c>
      <c r="H116" s="1389">
        <f t="shared" si="91"/>
        <v>0.85179153094462545</v>
      </c>
      <c r="I116" s="935">
        <f>I115/H115</f>
        <v>0.2084130019120459</v>
      </c>
      <c r="J116" s="1335">
        <f t="shared" si="53"/>
        <v>0.24467606725429478</v>
      </c>
      <c r="K116" s="688">
        <f t="shared" si="91"/>
        <v>0.82198952879581155</v>
      </c>
      <c r="L116" s="688">
        <f t="shared" si="91"/>
        <v>0.82337992376111813</v>
      </c>
      <c r="M116" s="688">
        <f>M115/L115</f>
        <v>-3.0864197530864196E-2</v>
      </c>
      <c r="N116" s="1335">
        <f t="shared" si="54"/>
        <v>-3.748475842097241E-2</v>
      </c>
      <c r="O116" s="724">
        <f t="shared" si="91"/>
        <v>0.83263157894736839</v>
      </c>
      <c r="P116" s="1571">
        <f t="shared" ref="P116" si="92">P115/P108</f>
        <v>0.7978723404255319</v>
      </c>
      <c r="Q116" s="724">
        <f>Q115/P115</f>
        <v>0.50666666666666671</v>
      </c>
      <c r="R116" s="1335">
        <f t="shared" si="55"/>
        <v>0.63502222222222227</v>
      </c>
      <c r="S116" s="689">
        <f t="shared" si="91"/>
        <v>0.86021505376344087</v>
      </c>
      <c r="T116" s="689">
        <f t="shared" ref="T116" si="93">T115/T108</f>
        <v>0.86461538461538456</v>
      </c>
      <c r="U116" s="1759">
        <f>U115/T115</f>
        <v>0.42348754448398579</v>
      </c>
      <c r="V116" s="1335">
        <f t="shared" si="56"/>
        <v>0.48979876141386258</v>
      </c>
      <c r="W116" s="1828">
        <f>W115/W108</f>
        <v>0.82768817204301071</v>
      </c>
      <c r="X116" s="920">
        <f>X115/X108</f>
        <v>0.81019736842105261</v>
      </c>
      <c r="Y116" s="914">
        <f>Y115/X115</f>
        <v>0.25010150223304911</v>
      </c>
      <c r="Z116" s="1335">
        <f t="shared" si="57"/>
        <v>0.30869206934164406</v>
      </c>
      <c r="AA116" s="920">
        <f t="shared" si="49"/>
        <v>0.83193715594165452</v>
      </c>
      <c r="AB116" s="1924">
        <f t="shared" si="50"/>
        <v>0.81570256765664906</v>
      </c>
      <c r="AC116" s="1963">
        <f>AC115/AB115</f>
        <v>0.250101502233049</v>
      </c>
      <c r="AD116" s="673" t="s">
        <v>4533</v>
      </c>
    </row>
    <row r="117" spans="1:30" customFormat="1" ht="16.5" hidden="1" thickTop="1" thickBot="1" x14ac:dyDescent="0.3">
      <c r="A117" s="3573"/>
      <c r="B117" s="693" t="s">
        <v>944</v>
      </c>
      <c r="C117" s="64">
        <f>'BNP avec amende'!J844</f>
        <v>258</v>
      </c>
      <c r="D117" s="1315"/>
      <c r="E117" s="64">
        <f>C117-D117</f>
        <v>258</v>
      </c>
      <c r="F117" s="1329" t="e">
        <f t="shared" si="51"/>
        <v>#DIV/0!</v>
      </c>
      <c r="G117" s="934">
        <f>BPCE!J731</f>
        <v>100</v>
      </c>
      <c r="H117" s="1388"/>
      <c r="I117" s="934">
        <f>G117-H117</f>
        <v>100</v>
      </c>
      <c r="J117" s="1329" t="e">
        <f t="shared" si="53"/>
        <v>#DIV/0!</v>
      </c>
      <c r="K117" s="62">
        <f>SG!J788</f>
        <v>188</v>
      </c>
      <c r="L117" s="1448"/>
      <c r="M117" s="62">
        <f>K117-L117</f>
        <v>188</v>
      </c>
      <c r="N117" s="1329" t="e">
        <f t="shared" si="54"/>
        <v>#DIV/0!</v>
      </c>
      <c r="O117" s="733">
        <f>CA!J967</f>
        <v>174</v>
      </c>
      <c r="P117" s="1570"/>
      <c r="Q117" s="733">
        <f>O117-P117</f>
        <v>174</v>
      </c>
      <c r="R117" s="1329" t="e">
        <f t="shared" si="55"/>
        <v>#DIV/0!</v>
      </c>
      <c r="S117" s="684">
        <f>CM!K482</f>
        <v>72</v>
      </c>
      <c r="T117" s="1627"/>
      <c r="U117" s="1661">
        <f>S117-T117</f>
        <v>72</v>
      </c>
      <c r="V117" s="1329" t="e">
        <f t="shared" si="56"/>
        <v>#DIV/0!</v>
      </c>
      <c r="W117" s="1837">
        <f t="shared" ref="W117:X119" si="94">SUM(C117+G117+K117+O117+S117)</f>
        <v>792</v>
      </c>
      <c r="X117" s="1070">
        <f t="shared" si="94"/>
        <v>0</v>
      </c>
      <c r="Y117" s="913">
        <f>W117-X117</f>
        <v>792</v>
      </c>
      <c r="Z117" s="1329" t="e">
        <f t="shared" si="57"/>
        <v>#DIV/0!</v>
      </c>
      <c r="AA117" s="1070">
        <f t="shared" si="49"/>
        <v>158.4</v>
      </c>
      <c r="AB117" s="1920" t="e">
        <f t="shared" si="50"/>
        <v>#DIV/0!</v>
      </c>
      <c r="AC117" s="1964" t="e">
        <f>AA117-AB117</f>
        <v>#DIV/0!</v>
      </c>
      <c r="AD117" s="673" t="s">
        <v>4534</v>
      </c>
    </row>
    <row r="118" spans="1:30" customFormat="1" ht="15.75" hidden="1" thickBot="1" x14ac:dyDescent="0.3">
      <c r="A118" s="3573"/>
      <c r="B118" s="732" t="s">
        <v>4200</v>
      </c>
      <c r="C118" s="63">
        <f>'BNP avec amende'!J850</f>
        <v>0.31159420289855072</v>
      </c>
      <c r="D118" s="1318"/>
      <c r="E118" s="63" t="e">
        <f>E117/D117</f>
        <v>#DIV/0!</v>
      </c>
      <c r="F118" s="1329" t="e">
        <f t="shared" si="51"/>
        <v>#DIV/0!</v>
      </c>
      <c r="G118" s="937">
        <f>BPCE!J737</f>
        <v>0.14025245441795231</v>
      </c>
      <c r="H118" s="1391"/>
      <c r="I118" s="937" t="e">
        <f>I117/H117</f>
        <v>#DIV/0!</v>
      </c>
      <c r="J118" s="1329" t="e">
        <f t="shared" si="53"/>
        <v>#DIV/0!</v>
      </c>
      <c r="K118" s="61">
        <f>SG!J794</f>
        <v>0.24607329842931938</v>
      </c>
      <c r="L118" s="1451"/>
      <c r="M118" s="61" t="e">
        <f>M117/L117</f>
        <v>#DIV/0!</v>
      </c>
      <c r="N118" s="1329" t="e">
        <f t="shared" si="54"/>
        <v>#DIV/0!</v>
      </c>
      <c r="O118" s="694">
        <f>CA!J973</f>
        <v>0.1831578947368421</v>
      </c>
      <c r="P118" s="1573"/>
      <c r="Q118" s="694" t="e">
        <f>Q117/P117</f>
        <v>#DIV/0!</v>
      </c>
      <c r="R118" s="1329" t="e">
        <f t="shared" si="55"/>
        <v>#DIV/0!</v>
      </c>
      <c r="S118" s="683">
        <f>CM!K488</f>
        <v>0.15483870967741936</v>
      </c>
      <c r="T118" s="1630"/>
      <c r="U118" s="1660" t="e">
        <f>U117/T117</f>
        <v>#DIV/0!</v>
      </c>
      <c r="V118" s="1329" t="e">
        <f t="shared" si="56"/>
        <v>#DIV/0!</v>
      </c>
      <c r="W118" s="1833">
        <f t="shared" si="94"/>
        <v>1.0359165601600839</v>
      </c>
      <c r="X118" s="918">
        <f t="shared" si="94"/>
        <v>0</v>
      </c>
      <c r="Y118" s="912" t="e">
        <f>Y117/X117</f>
        <v>#DIV/0!</v>
      </c>
      <c r="Z118" s="1329" t="e">
        <f t="shared" si="57"/>
        <v>#DIV/0!</v>
      </c>
      <c r="AA118" s="918">
        <f t="shared" si="49"/>
        <v>0.20718331203201679</v>
      </c>
      <c r="AB118" s="1919" t="e">
        <f t="shared" si="50"/>
        <v>#DIV/0!</v>
      </c>
      <c r="AC118" s="1965" t="e">
        <f>AC117/AB117</f>
        <v>#DIV/0!</v>
      </c>
      <c r="AD118" s="673" t="s">
        <v>4535</v>
      </c>
    </row>
    <row r="119" spans="1:30" customFormat="1" ht="15.75" hidden="1" customHeight="1" thickBot="1" x14ac:dyDescent="0.3">
      <c r="A119" s="3573"/>
      <c r="B119" s="732" t="s">
        <v>4214</v>
      </c>
      <c r="C119" s="64">
        <f>'BNP avec amende'!J845</f>
        <v>93</v>
      </c>
      <c r="D119" s="1315">
        <f>'Données 2013 GAO'!C17</f>
        <v>82</v>
      </c>
      <c r="E119" s="64">
        <f>C119-D119</f>
        <v>11</v>
      </c>
      <c r="F119" s="1329">
        <f t="shared" si="51"/>
        <v>0.13414634146341464</v>
      </c>
      <c r="G119" s="934">
        <f>BPCE!J732</f>
        <v>47</v>
      </c>
      <c r="H119" s="1388">
        <f>'Données 2013 GAO'!D17</f>
        <v>59</v>
      </c>
      <c r="I119" s="934">
        <f>G119-H119</f>
        <v>-12</v>
      </c>
      <c r="J119" s="1329">
        <f t="shared" si="53"/>
        <v>-0.20338983050847459</v>
      </c>
      <c r="K119" s="62">
        <f>SG!J789</f>
        <v>105</v>
      </c>
      <c r="L119" s="1448">
        <f>'Données 2013 GAO'!E17</f>
        <v>109</v>
      </c>
      <c r="M119" s="62">
        <f>K119-L119</f>
        <v>-4</v>
      </c>
      <c r="N119" s="1329">
        <f t="shared" si="54"/>
        <v>-3.669724770642202E-2</v>
      </c>
      <c r="O119" s="733">
        <f>CA!J968</f>
        <v>99</v>
      </c>
      <c r="P119" s="1570">
        <f>'Données 2013 GAO'!G17</f>
        <v>79</v>
      </c>
      <c r="Q119" s="733">
        <f>O119-P119</f>
        <v>20</v>
      </c>
      <c r="R119" s="1329">
        <f t="shared" si="55"/>
        <v>0.25316455696202533</v>
      </c>
      <c r="S119" s="684">
        <f>CM!K483</f>
        <v>47</v>
      </c>
      <c r="T119" s="1627">
        <f>'Données 2013 GAO'!F17</f>
        <v>29</v>
      </c>
      <c r="U119" s="1661">
        <f>S119-T119</f>
        <v>18</v>
      </c>
      <c r="V119" s="1329">
        <f t="shared" si="56"/>
        <v>0.62068965517241381</v>
      </c>
      <c r="W119" s="1837">
        <f t="shared" si="94"/>
        <v>391</v>
      </c>
      <c r="X119" s="1070">
        <f t="shared" si="94"/>
        <v>358</v>
      </c>
      <c r="Y119" s="913">
        <f>W119-X119</f>
        <v>33</v>
      </c>
      <c r="Z119" s="1329">
        <f t="shared" si="57"/>
        <v>9.217877094972067E-2</v>
      </c>
      <c r="AA119" s="1070">
        <f t="shared" si="49"/>
        <v>78.2</v>
      </c>
      <c r="AB119" s="1920">
        <f t="shared" si="50"/>
        <v>71.599999999999994</v>
      </c>
      <c r="AC119" s="1822">
        <f>AA119-AB119</f>
        <v>6.6000000000000085</v>
      </c>
      <c r="AD119" s="673" t="s">
        <v>4536</v>
      </c>
    </row>
    <row r="120" spans="1:30" customFormat="1" ht="15.75" hidden="1" customHeight="1" thickBot="1" x14ac:dyDescent="0.3">
      <c r="A120" s="3573"/>
      <c r="B120" s="732" t="s">
        <v>4202</v>
      </c>
      <c r="C120" s="764">
        <f>C119/C108</f>
        <v>0.11231884057971014</v>
      </c>
      <c r="D120" s="764">
        <f>D119/D108</f>
        <v>0.125</v>
      </c>
      <c r="E120" s="764">
        <f>E119/D119</f>
        <v>0.13414634146341464</v>
      </c>
      <c r="F120" s="1329">
        <f t="shared" si="51"/>
        <v>1.0731707317073171</v>
      </c>
      <c r="G120" s="944">
        <f t="shared" ref="G120:T120" si="95">G119/G108</f>
        <v>6.5918653576437586E-2</v>
      </c>
      <c r="H120" s="1399">
        <f t="shared" si="95"/>
        <v>9.6091205211726385E-2</v>
      </c>
      <c r="I120" s="944">
        <f>I119/H119</f>
        <v>-0.20338983050847459</v>
      </c>
      <c r="J120" s="1329">
        <f t="shared" si="53"/>
        <v>-2.1166331513932781</v>
      </c>
      <c r="K120" s="1035">
        <f t="shared" si="95"/>
        <v>0.13743455497382198</v>
      </c>
      <c r="L120" s="1035">
        <f t="shared" si="95"/>
        <v>0.13850063532401524</v>
      </c>
      <c r="M120" s="1035">
        <f>M119/L119</f>
        <v>-3.669724770642202E-2</v>
      </c>
      <c r="N120" s="1329">
        <f t="shared" si="54"/>
        <v>-0.26496086188031315</v>
      </c>
      <c r="O120" s="1006">
        <f t="shared" si="95"/>
        <v>0.10421052631578948</v>
      </c>
      <c r="P120" s="1581">
        <f t="shared" si="95"/>
        <v>0.12006079027355623</v>
      </c>
      <c r="Q120" s="1006">
        <f>Q119/P119</f>
        <v>0.25316455696202533</v>
      </c>
      <c r="R120" s="1329">
        <f t="shared" si="55"/>
        <v>2.1086364364685148</v>
      </c>
      <c r="S120" s="1040">
        <f t="shared" si="95"/>
        <v>0.1010752688172043</v>
      </c>
      <c r="T120" s="1040">
        <f t="shared" si="95"/>
        <v>8.9230769230769225E-2</v>
      </c>
      <c r="U120" s="1766">
        <f>U119/T119</f>
        <v>0.62068965517241381</v>
      </c>
      <c r="V120" s="1329">
        <f t="shared" si="56"/>
        <v>6.9560047562425691</v>
      </c>
      <c r="W120" s="1849">
        <f>W119/W108</f>
        <v>0.10510752688172043</v>
      </c>
      <c r="X120" s="1686">
        <f>X119/X108</f>
        <v>0.11776315789473685</v>
      </c>
      <c r="Y120" s="1090">
        <f>Y119/X119</f>
        <v>9.217877094972067E-2</v>
      </c>
      <c r="Z120" s="1329">
        <f t="shared" si="57"/>
        <v>0.78274710527137104</v>
      </c>
      <c r="AA120" s="1674">
        <f t="shared" si="49"/>
        <v>0.10419156885259269</v>
      </c>
      <c r="AB120" s="1936">
        <f t="shared" si="50"/>
        <v>0.11377668000801341</v>
      </c>
      <c r="AC120" s="1965">
        <f>AC119/AB119</f>
        <v>9.2178770949720795E-2</v>
      </c>
      <c r="AD120" s="673" t="s">
        <v>4537</v>
      </c>
    </row>
    <row r="121" spans="1:30" customFormat="1" ht="15.75" hidden="1" customHeight="1" x14ac:dyDescent="0.25">
      <c r="A121" s="3573"/>
      <c r="B121" s="732" t="s">
        <v>2575</v>
      </c>
      <c r="C121" s="64">
        <f>'BNP avec amende'!J846</f>
        <v>23</v>
      </c>
      <c r="D121" s="1315"/>
      <c r="E121" s="64">
        <f>C121-D121</f>
        <v>23</v>
      </c>
      <c r="F121" s="1329" t="e">
        <f t="shared" si="51"/>
        <v>#DIV/0!</v>
      </c>
      <c r="G121" s="934">
        <f>BPCE!J733</f>
        <v>11</v>
      </c>
      <c r="H121" s="1388"/>
      <c r="I121" s="934"/>
      <c r="J121" s="1329" t="e">
        <f t="shared" si="53"/>
        <v>#DIV/0!</v>
      </c>
      <c r="K121" s="62">
        <f>SG!J790</f>
        <v>30</v>
      </c>
      <c r="L121" s="1448"/>
      <c r="M121" s="62"/>
      <c r="N121" s="1329" t="e">
        <f t="shared" si="54"/>
        <v>#DIV/0!</v>
      </c>
      <c r="O121" s="733">
        <f>CA!J969</f>
        <v>19</v>
      </c>
      <c r="P121" s="1570"/>
      <c r="Q121" s="733"/>
      <c r="R121" s="1329" t="e">
        <f t="shared" si="55"/>
        <v>#DIV/0!</v>
      </c>
      <c r="S121" s="684">
        <f>CM!K484</f>
        <v>9</v>
      </c>
      <c r="T121" s="1627"/>
      <c r="U121" s="1661"/>
      <c r="V121" s="1329" t="e">
        <f t="shared" si="56"/>
        <v>#DIV/0!</v>
      </c>
      <c r="W121" s="1837">
        <f t="shared" ref="W121:X126" si="96">SUM(C121+G121+K121+O121+S121)</f>
        <v>92</v>
      </c>
      <c r="X121" s="1070">
        <f t="shared" si="96"/>
        <v>0</v>
      </c>
      <c r="Y121" s="913"/>
      <c r="Z121" s="1329" t="e">
        <f t="shared" si="57"/>
        <v>#DIV/0!</v>
      </c>
      <c r="AA121" s="1070">
        <f t="shared" si="49"/>
        <v>18.399999999999999</v>
      </c>
      <c r="AB121" s="1920" t="e">
        <f t="shared" si="50"/>
        <v>#DIV/0!</v>
      </c>
      <c r="AC121" s="1822"/>
      <c r="AD121" s="673" t="s">
        <v>4538</v>
      </c>
    </row>
    <row r="122" spans="1:30" customFormat="1" ht="15.75" hidden="1" customHeight="1" x14ac:dyDescent="0.25">
      <c r="A122" s="3573"/>
      <c r="B122" s="732" t="s">
        <v>4204</v>
      </c>
      <c r="C122" s="763">
        <f>C121/C108</f>
        <v>2.7777777777777776E-2</v>
      </c>
      <c r="D122" s="1324"/>
      <c r="E122" s="763" t="e">
        <f>E121/D121</f>
        <v>#DIV/0!</v>
      </c>
      <c r="F122" s="1329" t="e">
        <f t="shared" si="51"/>
        <v>#DIV/0!</v>
      </c>
      <c r="G122" s="940">
        <f t="shared" ref="G122:S122" si="97">G121/G108</f>
        <v>1.5427769985974754E-2</v>
      </c>
      <c r="H122" s="1395"/>
      <c r="I122" s="940"/>
      <c r="J122" s="1329" t="e">
        <f t="shared" si="53"/>
        <v>#DIV/0!</v>
      </c>
      <c r="K122" s="765">
        <f t="shared" si="97"/>
        <v>3.9267015706806283E-2</v>
      </c>
      <c r="L122" s="1454"/>
      <c r="M122" s="765"/>
      <c r="N122" s="1329" t="e">
        <f t="shared" si="54"/>
        <v>#DIV/0!</v>
      </c>
      <c r="O122" s="766">
        <f t="shared" si="97"/>
        <v>0.02</v>
      </c>
      <c r="P122" s="1577"/>
      <c r="Q122" s="766"/>
      <c r="R122" s="1329" t="e">
        <f t="shared" si="55"/>
        <v>#DIV/0!</v>
      </c>
      <c r="S122" s="889">
        <f t="shared" si="97"/>
        <v>1.935483870967742E-2</v>
      </c>
      <c r="T122" s="1633"/>
      <c r="U122" s="1762"/>
      <c r="V122" s="1329" t="e">
        <f t="shared" si="56"/>
        <v>#DIV/0!</v>
      </c>
      <c r="W122" s="1834">
        <f t="shared" si="96"/>
        <v>0.12182740218023624</v>
      </c>
      <c r="X122" s="1138">
        <f t="shared" si="96"/>
        <v>0</v>
      </c>
      <c r="Y122" s="1077"/>
      <c r="Z122" s="1329" t="e">
        <f t="shared" si="57"/>
        <v>#DIV/0!</v>
      </c>
      <c r="AA122" s="1138">
        <f t="shared" si="49"/>
        <v>2.4365480436047249E-2</v>
      </c>
      <c r="AB122" s="1922" t="e">
        <f t="shared" si="50"/>
        <v>#DIV/0!</v>
      </c>
      <c r="AC122" s="1965"/>
      <c r="AD122" s="673" t="s">
        <v>4539</v>
      </c>
    </row>
    <row r="123" spans="1:30" customFormat="1" ht="15.75" hidden="1" customHeight="1" x14ac:dyDescent="0.25">
      <c r="A123" s="3573"/>
      <c r="B123" s="732" t="s">
        <v>946</v>
      </c>
      <c r="C123" s="64">
        <f>'BNP avec amende'!J847</f>
        <v>45</v>
      </c>
      <c r="D123" s="1315"/>
      <c r="E123" s="64">
        <f>C123-D123</f>
        <v>45</v>
      </c>
      <c r="F123" s="1329" t="e">
        <f t="shared" si="51"/>
        <v>#DIV/0!</v>
      </c>
      <c r="G123" s="934">
        <f>BPCE!J734</f>
        <v>11</v>
      </c>
      <c r="H123" s="1388"/>
      <c r="I123" s="934"/>
      <c r="J123" s="1329" t="e">
        <f t="shared" si="53"/>
        <v>#DIV/0!</v>
      </c>
      <c r="K123" s="62">
        <f>SG!J791</f>
        <v>43</v>
      </c>
      <c r="L123" s="1448"/>
      <c r="M123" s="62"/>
      <c r="N123" s="1329" t="e">
        <f t="shared" si="54"/>
        <v>#DIV/0!</v>
      </c>
      <c r="O123" s="733">
        <f>CA!J970</f>
        <v>13</v>
      </c>
      <c r="P123" s="1570"/>
      <c r="Q123" s="733"/>
      <c r="R123" s="1329" t="e">
        <f t="shared" si="55"/>
        <v>#DIV/0!</v>
      </c>
      <c r="S123" s="684">
        <f>CM!K485</f>
        <v>2</v>
      </c>
      <c r="T123" s="1627"/>
      <c r="U123" s="1661"/>
      <c r="V123" s="1329" t="e">
        <f t="shared" si="56"/>
        <v>#DIV/0!</v>
      </c>
      <c r="W123" s="1837">
        <f t="shared" si="96"/>
        <v>114</v>
      </c>
      <c r="X123" s="1070">
        <f t="shared" si="96"/>
        <v>0</v>
      </c>
      <c r="Y123" s="913"/>
      <c r="Z123" s="1329" t="e">
        <f t="shared" si="57"/>
        <v>#DIV/0!</v>
      </c>
      <c r="AA123" s="1070">
        <f t="shared" si="49"/>
        <v>22.8</v>
      </c>
      <c r="AB123" s="1920" t="e">
        <f t="shared" si="50"/>
        <v>#DIV/0!</v>
      </c>
      <c r="AC123" s="1822"/>
      <c r="AD123" s="673" t="s">
        <v>4540</v>
      </c>
    </row>
    <row r="124" spans="1:30" customFormat="1" ht="15.75" hidden="1" customHeight="1" x14ac:dyDescent="0.25">
      <c r="A124" s="3573"/>
      <c r="B124" s="732" t="s">
        <v>4206</v>
      </c>
      <c r="C124" s="763">
        <f>C123/C108</f>
        <v>5.434782608695652E-2</v>
      </c>
      <c r="D124" s="1324"/>
      <c r="E124" s="763" t="e">
        <f>E123/D123</f>
        <v>#DIV/0!</v>
      </c>
      <c r="F124" s="1329" t="e">
        <f t="shared" si="51"/>
        <v>#DIV/0!</v>
      </c>
      <c r="G124" s="940">
        <f t="shared" ref="G124:S124" si="98">G123/G108</f>
        <v>1.5427769985974754E-2</v>
      </c>
      <c r="H124" s="1395"/>
      <c r="I124" s="940"/>
      <c r="J124" s="1329" t="e">
        <f t="shared" si="53"/>
        <v>#DIV/0!</v>
      </c>
      <c r="K124" s="765">
        <f t="shared" si="98"/>
        <v>5.6282722513089002E-2</v>
      </c>
      <c r="L124" s="1454"/>
      <c r="M124" s="765"/>
      <c r="N124" s="1329" t="e">
        <f t="shared" si="54"/>
        <v>#DIV/0!</v>
      </c>
      <c r="O124" s="766">
        <f t="shared" si="98"/>
        <v>1.368421052631579E-2</v>
      </c>
      <c r="P124" s="1577"/>
      <c r="Q124" s="766"/>
      <c r="R124" s="1329" t="e">
        <f t="shared" si="55"/>
        <v>#DIV/0!</v>
      </c>
      <c r="S124" s="889">
        <f t="shared" si="98"/>
        <v>4.3010752688172043E-3</v>
      </c>
      <c r="T124" s="1633"/>
      <c r="U124" s="1762"/>
      <c r="V124" s="1329" t="e">
        <f t="shared" si="56"/>
        <v>#DIV/0!</v>
      </c>
      <c r="W124" s="1834">
        <f t="shared" si="96"/>
        <v>0.14404360438115327</v>
      </c>
      <c r="X124" s="1138">
        <f t="shared" si="96"/>
        <v>0</v>
      </c>
      <c r="Y124" s="1077"/>
      <c r="Z124" s="1329" t="e">
        <f t="shared" si="57"/>
        <v>#DIV/0!</v>
      </c>
      <c r="AA124" s="1138">
        <f t="shared" si="49"/>
        <v>2.8808720876230653E-2</v>
      </c>
      <c r="AB124" s="1922" t="e">
        <f t="shared" si="50"/>
        <v>#DIV/0!</v>
      </c>
      <c r="AC124" s="1965"/>
      <c r="AD124" s="673" t="s">
        <v>4541</v>
      </c>
    </row>
    <row r="125" spans="1:30" customFormat="1" ht="15.75" customHeight="1" thickBot="1" x14ac:dyDescent="0.3">
      <c r="A125" s="3573"/>
      <c r="B125" s="2199" t="s">
        <v>4178</v>
      </c>
      <c r="C125" s="1161">
        <f>C111</f>
        <v>670</v>
      </c>
      <c r="D125" s="1729">
        <f>D111</f>
        <v>540</v>
      </c>
      <c r="E125" s="1732">
        <f>C125-D125</f>
        <v>130</v>
      </c>
      <c r="F125" s="2285">
        <f t="shared" si="51"/>
        <v>0.24074074074074073</v>
      </c>
      <c r="G125" s="1377">
        <f t="shared" ref="G125:S125" si="99">G111</f>
        <v>293</v>
      </c>
      <c r="H125" s="1732">
        <f>'Données 2013 TJN'!E17</f>
        <v>474</v>
      </c>
      <c r="I125" s="1912">
        <f>G125-H125</f>
        <v>-181</v>
      </c>
      <c r="J125" s="2285">
        <f t="shared" si="53"/>
        <v>-0.38185654008438819</v>
      </c>
      <c r="K125" s="1161">
        <f t="shared" si="99"/>
        <v>452</v>
      </c>
      <c r="L125" s="1729">
        <f>'Données 2013 TJN'!E17</f>
        <v>474</v>
      </c>
      <c r="M125" s="911">
        <f>K125-L125</f>
        <v>-22</v>
      </c>
      <c r="N125" s="2285">
        <f t="shared" si="54"/>
        <v>-4.6413502109704644E-2</v>
      </c>
      <c r="O125" s="1377">
        <f t="shared" si="99"/>
        <v>328</v>
      </c>
      <c r="P125" s="1732">
        <f>'Données 2013 TJN'!F17</f>
        <v>289</v>
      </c>
      <c r="Q125" s="1377">
        <f>O125-P125</f>
        <v>39</v>
      </c>
      <c r="R125" s="2285">
        <f t="shared" si="55"/>
        <v>0.13494809688581316</v>
      </c>
      <c r="S125" s="1161">
        <f t="shared" si="99"/>
        <v>111</v>
      </c>
      <c r="T125" s="1729">
        <f>'Données 2013 TJN'!G17</f>
        <v>82</v>
      </c>
      <c r="U125" s="1161">
        <f>S125-T125</f>
        <v>29</v>
      </c>
      <c r="V125" s="2285">
        <f t="shared" si="56"/>
        <v>0.35365853658536583</v>
      </c>
      <c r="W125" s="1823">
        <f t="shared" si="96"/>
        <v>1854</v>
      </c>
      <c r="X125" s="911">
        <f t="shared" si="96"/>
        <v>1859</v>
      </c>
      <c r="Y125" s="1377">
        <f>W125-X125</f>
        <v>-5</v>
      </c>
      <c r="Z125" s="2285">
        <f t="shared" si="57"/>
        <v>-2.6896180742334587E-3</v>
      </c>
      <c r="AA125" s="911">
        <f t="shared" si="49"/>
        <v>370.8</v>
      </c>
      <c r="AB125" s="1161">
        <f t="shared" si="50"/>
        <v>371.8</v>
      </c>
      <c r="AC125" s="1967">
        <f>AA125-AB125</f>
        <v>-1</v>
      </c>
      <c r="AD125" s="899" t="s">
        <v>4542</v>
      </c>
    </row>
    <row r="126" spans="1:30" customFormat="1" ht="15.75" customHeight="1" thickBot="1" x14ac:dyDescent="0.3">
      <c r="A126" s="3573"/>
      <c r="B126" s="2204" t="s">
        <v>953</v>
      </c>
      <c r="C126" s="927">
        <f>C113</f>
        <v>200</v>
      </c>
      <c r="D126" s="1338">
        <f>D113</f>
        <v>170</v>
      </c>
      <c r="E126" s="927">
        <f>C126-D126</f>
        <v>30</v>
      </c>
      <c r="F126" s="2291">
        <f t="shared" si="51"/>
        <v>0.17647058823529413</v>
      </c>
      <c r="G126" s="955">
        <f t="shared" ref="G126:S126" si="100">G113</f>
        <v>81</v>
      </c>
      <c r="H126" s="1410">
        <f>H113</f>
        <v>91</v>
      </c>
      <c r="I126" s="955">
        <f>G126-H126</f>
        <v>-10</v>
      </c>
      <c r="J126" s="2291">
        <f t="shared" si="53"/>
        <v>-0.10989010989010989</v>
      </c>
      <c r="K126" s="1038">
        <f t="shared" si="100"/>
        <v>136</v>
      </c>
      <c r="L126" s="1468">
        <f>L113</f>
        <v>139</v>
      </c>
      <c r="M126" s="1038">
        <f>K126-L126</f>
        <v>-3</v>
      </c>
      <c r="N126" s="2291">
        <f t="shared" si="54"/>
        <v>-2.1582733812949641E-2</v>
      </c>
      <c r="O126" s="1010">
        <f t="shared" si="100"/>
        <v>159</v>
      </c>
      <c r="P126" s="1591">
        <f>P113</f>
        <v>133</v>
      </c>
      <c r="Q126" s="1010">
        <f>O126-P126</f>
        <v>26</v>
      </c>
      <c r="R126" s="2291">
        <f t="shared" si="55"/>
        <v>0.19548872180451127</v>
      </c>
      <c r="S126" s="1043">
        <f t="shared" si="100"/>
        <v>65</v>
      </c>
      <c r="T126" s="1647">
        <f>T113</f>
        <v>44</v>
      </c>
      <c r="U126" s="1778">
        <f>S126-T126</f>
        <v>21</v>
      </c>
      <c r="V126" s="2291">
        <f t="shared" si="56"/>
        <v>0.47727272727272729</v>
      </c>
      <c r="W126" s="1854">
        <f t="shared" si="96"/>
        <v>641</v>
      </c>
      <c r="X126" s="1149">
        <f t="shared" si="96"/>
        <v>577</v>
      </c>
      <c r="Y126" s="1095">
        <f>W126-X126</f>
        <v>64</v>
      </c>
      <c r="Z126" s="2291">
        <f t="shared" si="57"/>
        <v>0.11091854419410745</v>
      </c>
      <c r="AA126" s="1149">
        <f t="shared" si="49"/>
        <v>128.19999999999999</v>
      </c>
      <c r="AB126" s="1937">
        <f t="shared" si="50"/>
        <v>115.4</v>
      </c>
      <c r="AC126" s="1960">
        <f>AA126-AB126</f>
        <v>12.799999999999983</v>
      </c>
      <c r="AD126" s="1230"/>
    </row>
    <row r="127" spans="1:30" customFormat="1" ht="15.75" thickBot="1" x14ac:dyDescent="0.3">
      <c r="A127" s="3573"/>
      <c r="B127" s="693" t="s">
        <v>4196</v>
      </c>
      <c r="C127" s="63">
        <f>'BNP avec amende'!J851</f>
        <v>0.29850746268656714</v>
      </c>
      <c r="D127" s="1318">
        <f>D126/D125</f>
        <v>0.31481481481481483</v>
      </c>
      <c r="E127" s="63">
        <f>E126/D126</f>
        <v>0.17647058823529413</v>
      </c>
      <c r="F127" s="1329">
        <f t="shared" si="51"/>
        <v>0.56055363321799312</v>
      </c>
      <c r="G127" s="937">
        <f>G126/G125</f>
        <v>0.2764505119453925</v>
      </c>
      <c r="H127" s="1391">
        <f>H126/H125</f>
        <v>0.19198312236286919</v>
      </c>
      <c r="I127" s="937">
        <f>I126/H126</f>
        <v>-0.10989010989010989</v>
      </c>
      <c r="J127" s="1329">
        <f t="shared" si="53"/>
        <v>-0.5723946383287043</v>
      </c>
      <c r="K127" s="61">
        <f>SG!J795</f>
        <v>0.30088495575221241</v>
      </c>
      <c r="L127" s="1451">
        <f>L126/L125</f>
        <v>0.29324894514767935</v>
      </c>
      <c r="M127" s="61">
        <f>M126/L126</f>
        <v>-2.1582733812949641E-2</v>
      </c>
      <c r="N127" s="1329">
        <f t="shared" si="54"/>
        <v>-7.3598675016821075E-2</v>
      </c>
      <c r="O127" s="694">
        <f>CA!J974</f>
        <v>0.4847560975609756</v>
      </c>
      <c r="P127" s="1573">
        <f>P126/P125</f>
        <v>0.46020761245674741</v>
      </c>
      <c r="Q127" s="694">
        <f>Q126/P126</f>
        <v>0.19548872180451127</v>
      </c>
      <c r="R127" s="1329">
        <f t="shared" si="55"/>
        <v>0.42478376392108086</v>
      </c>
      <c r="S127" s="683">
        <f>CM!K489</f>
        <v>0.5855855855855856</v>
      </c>
      <c r="T127" s="1630">
        <f>T126/T125</f>
        <v>0.53658536585365857</v>
      </c>
      <c r="U127" s="1660">
        <f>U126/T126</f>
        <v>0.47727272727272729</v>
      </c>
      <c r="V127" s="1329">
        <f t="shared" si="56"/>
        <v>0.88946280991735538</v>
      </c>
      <c r="W127" s="1833">
        <f>W126/W125</f>
        <v>0.34573894282632145</v>
      </c>
      <c r="X127" s="918">
        <f>X126/X125</f>
        <v>0.31038192576654117</v>
      </c>
      <c r="Y127" s="912">
        <f>Y126/X126</f>
        <v>0.11091854419410745</v>
      </c>
      <c r="Z127" s="1329">
        <f t="shared" si="57"/>
        <v>0.35736147947460267</v>
      </c>
      <c r="AA127" s="918">
        <f t="shared" si="49"/>
        <v>0.38923692270614663</v>
      </c>
      <c r="AB127" s="1919">
        <f t="shared" si="50"/>
        <v>0.35936797212715388</v>
      </c>
      <c r="AC127" s="1965">
        <f>AC126/AB126</f>
        <v>0.11091854419410729</v>
      </c>
      <c r="AD127" s="673" t="s">
        <v>4543</v>
      </c>
    </row>
    <row r="128" spans="1:30" customFormat="1" ht="15.75" thickBot="1" x14ac:dyDescent="0.3">
      <c r="A128" s="3573"/>
      <c r="B128" s="696" t="s">
        <v>4216</v>
      </c>
      <c r="C128" s="755">
        <f>C111-C113</f>
        <v>470</v>
      </c>
      <c r="D128" s="755">
        <f>D111-D113</f>
        <v>370</v>
      </c>
      <c r="E128" s="755">
        <f>C128-D128</f>
        <v>100</v>
      </c>
      <c r="F128" s="2284">
        <f t="shared" si="51"/>
        <v>0.27027027027027029</v>
      </c>
      <c r="G128" s="712">
        <f>G111-G113</f>
        <v>212</v>
      </c>
      <c r="H128" s="1392">
        <f>H111-H113</f>
        <v>222</v>
      </c>
      <c r="I128" s="712">
        <f>G128-H128</f>
        <v>-10</v>
      </c>
      <c r="J128" s="2284">
        <f t="shared" si="53"/>
        <v>-4.5045045045045043E-2</v>
      </c>
      <c r="K128" s="682">
        <f>K111-K113</f>
        <v>316</v>
      </c>
      <c r="L128" s="682">
        <f>L111-L113</f>
        <v>335</v>
      </c>
      <c r="M128" s="682">
        <f>K128-L128</f>
        <v>-19</v>
      </c>
      <c r="N128" s="2284">
        <f t="shared" si="54"/>
        <v>-5.6716417910447764E-2</v>
      </c>
      <c r="O128" s="697">
        <f>O111-O113</f>
        <v>169</v>
      </c>
      <c r="P128" s="1574">
        <f>P111-P113</f>
        <v>156</v>
      </c>
      <c r="Q128" s="697">
        <f>O128-P128</f>
        <v>13</v>
      </c>
      <c r="R128" s="2284">
        <f t="shared" si="55"/>
        <v>8.3333333333333329E-2</v>
      </c>
      <c r="S128" s="701">
        <f>S111-S113</f>
        <v>46</v>
      </c>
      <c r="T128" s="701">
        <f>T111-T113</f>
        <v>38</v>
      </c>
      <c r="U128" s="1760">
        <f>S128-T128</f>
        <v>8</v>
      </c>
      <c r="V128" s="2284">
        <f t="shared" si="56"/>
        <v>0.21052631578947367</v>
      </c>
      <c r="W128" s="1816">
        <f>SUM(C128+G128+K128+O128+S128)</f>
        <v>1213</v>
      </c>
      <c r="X128" s="1139">
        <f>SUM(D128+H128+L128+P128+T128)</f>
        <v>1121</v>
      </c>
      <c r="Y128" s="1063">
        <f>W128-X128</f>
        <v>92</v>
      </c>
      <c r="Z128" s="2284">
        <f t="shared" si="57"/>
        <v>8.2069580731489747E-2</v>
      </c>
      <c r="AA128" s="1139">
        <f t="shared" si="49"/>
        <v>242.6</v>
      </c>
      <c r="AB128" s="1923">
        <f t="shared" si="50"/>
        <v>224.2</v>
      </c>
      <c r="AC128" s="1962">
        <f>AA128-AB128</f>
        <v>18.400000000000006</v>
      </c>
      <c r="AD128" s="673" t="s">
        <v>4544</v>
      </c>
    </row>
    <row r="129" spans="1:30" customFormat="1" ht="15.75" thickBot="1" x14ac:dyDescent="0.3">
      <c r="A129" s="3573"/>
      <c r="B129" s="695" t="s">
        <v>4216</v>
      </c>
      <c r="C129" s="691">
        <f>C128/C125</f>
        <v>0.70149253731343286</v>
      </c>
      <c r="D129" s="691">
        <f>D128/D125</f>
        <v>0.68518518518518523</v>
      </c>
      <c r="E129" s="691">
        <f>E128/D128</f>
        <v>0.27027027027027029</v>
      </c>
      <c r="F129" s="1335">
        <f t="shared" si="51"/>
        <v>0.39444850255661068</v>
      </c>
      <c r="G129" s="935">
        <f>G128/G125</f>
        <v>0.7235494880546075</v>
      </c>
      <c r="H129" s="935">
        <f>H128/H125</f>
        <v>0.46835443037974683</v>
      </c>
      <c r="I129" s="935">
        <f>I128/H128</f>
        <v>-4.5045045045045043E-2</v>
      </c>
      <c r="J129" s="1335">
        <f t="shared" si="53"/>
        <v>-9.6177258339420493E-2</v>
      </c>
      <c r="K129" s="688">
        <f>K128/K125</f>
        <v>0.69911504424778759</v>
      </c>
      <c r="L129" s="688">
        <f>L128/L125</f>
        <v>0.7067510548523207</v>
      </c>
      <c r="M129" s="688">
        <f>M128/L128</f>
        <v>-5.6716417910447764E-2</v>
      </c>
      <c r="N129" s="1335">
        <f t="shared" si="54"/>
        <v>-8.024949877478281E-2</v>
      </c>
      <c r="O129" s="724">
        <f>O128/O125</f>
        <v>0.5152439024390244</v>
      </c>
      <c r="P129" s="1571">
        <f>P128/P125</f>
        <v>0.53979238754325265</v>
      </c>
      <c r="Q129" s="724">
        <f>Q128/P128</f>
        <v>8.3333333333333329E-2</v>
      </c>
      <c r="R129" s="1335">
        <f t="shared" si="55"/>
        <v>0.15438034188034186</v>
      </c>
      <c r="S129" s="689">
        <f>S128/S125</f>
        <v>0.4144144144144144</v>
      </c>
      <c r="T129" s="689">
        <f>T128/T125</f>
        <v>0.46341463414634149</v>
      </c>
      <c r="U129" s="1759">
        <f>U128/T128</f>
        <v>0.21052631578947367</v>
      </c>
      <c r="V129" s="1335">
        <f t="shared" si="56"/>
        <v>0.4542936288088642</v>
      </c>
      <c r="W129" s="1828">
        <f>W128/W125</f>
        <v>0.65426105717367855</v>
      </c>
      <c r="X129" s="920">
        <f>X128/X125</f>
        <v>0.60301237224314153</v>
      </c>
      <c r="Y129" s="914">
        <f>Y128/X128</f>
        <v>8.2069580731489747E-2</v>
      </c>
      <c r="Z129" s="1335">
        <f t="shared" si="57"/>
        <v>0.13609933147175685</v>
      </c>
      <c r="AA129" s="920">
        <f t="shared" si="49"/>
        <v>0.61076307729385326</v>
      </c>
      <c r="AB129" s="1924">
        <f t="shared" si="50"/>
        <v>0.57269953842136934</v>
      </c>
      <c r="AC129" s="1963">
        <f>AC128/AB128</f>
        <v>8.2069580731489775E-2</v>
      </c>
      <c r="AD129" s="673" t="s">
        <v>4545</v>
      </c>
    </row>
    <row r="130" spans="1:30" s="754" customFormat="1" ht="15.75" hidden="1" thickBot="1" x14ac:dyDescent="0.3">
      <c r="A130" s="3573"/>
      <c r="B130" s="693" t="s">
        <v>4200</v>
      </c>
      <c r="C130" s="63">
        <f>'BNP avec amende'!J852</f>
        <v>0.38507462686567162</v>
      </c>
      <c r="D130" s="1318"/>
      <c r="E130" s="63"/>
      <c r="F130" s="1329" t="e">
        <f t="shared" si="51"/>
        <v>#DIV/0!</v>
      </c>
      <c r="G130" s="937">
        <f>BPCE!J739</f>
        <v>0.34129692832764508</v>
      </c>
      <c r="H130" s="1391"/>
      <c r="I130" s="937"/>
      <c r="J130" s="1329" t="e">
        <f t="shared" si="53"/>
        <v>#DIV/0!</v>
      </c>
      <c r="K130" s="61">
        <f>SG!J796</f>
        <v>0.41592920353982299</v>
      </c>
      <c r="L130" s="61">
        <f>SG!K796</f>
        <v>0</v>
      </c>
      <c r="M130" s="61"/>
      <c r="N130" s="1329" t="e">
        <f t="shared" si="54"/>
        <v>#DIV/0!</v>
      </c>
      <c r="O130" s="694">
        <f>CA!J975</f>
        <v>0.53048780487804881</v>
      </c>
      <c r="P130" s="1573">
        <f>CA!K975</f>
        <v>0</v>
      </c>
      <c r="Q130" s="694"/>
      <c r="R130" s="1329" t="e">
        <f t="shared" si="55"/>
        <v>#DIV/0!</v>
      </c>
      <c r="S130" s="683">
        <f>CM!K490</f>
        <v>0.64864864864864868</v>
      </c>
      <c r="T130" s="683">
        <f>CM!I490</f>
        <v>0</v>
      </c>
      <c r="U130" s="1660"/>
      <c r="V130" s="1329" t="e">
        <f t="shared" si="56"/>
        <v>#DIV/0!</v>
      </c>
      <c r="W130" s="1833">
        <f>SUM(C130+G130+K130+O130+S130)</f>
        <v>2.3214372122598372</v>
      </c>
      <c r="X130" s="918">
        <f>SUM(D130+H130+L130+P130+T130)</f>
        <v>0</v>
      </c>
      <c r="Y130" s="912"/>
      <c r="Z130" s="1329" t="e">
        <f t="shared" si="57"/>
        <v>#DIV/0!</v>
      </c>
      <c r="AA130" s="918">
        <f t="shared" si="49"/>
        <v>0.46428744245196746</v>
      </c>
      <c r="AB130" s="1919">
        <f t="shared" si="50"/>
        <v>0</v>
      </c>
      <c r="AC130" s="1965"/>
      <c r="AD130" s="673" t="s">
        <v>4546</v>
      </c>
    </row>
    <row r="131" spans="1:30" s="1" customFormat="1" ht="15.75" hidden="1" thickBot="1" x14ac:dyDescent="0.3">
      <c r="A131" s="3573"/>
      <c r="B131" s="693" t="s">
        <v>4220</v>
      </c>
      <c r="C131" s="63">
        <f>C119/C125</f>
        <v>0.13880597014925372</v>
      </c>
      <c r="D131" s="63">
        <f>D119/D125</f>
        <v>0.15185185185185185</v>
      </c>
      <c r="E131" s="63">
        <f>E119/D119</f>
        <v>0.13414634146341464</v>
      </c>
      <c r="F131" s="1329">
        <f t="shared" si="51"/>
        <v>0.88340273646638912</v>
      </c>
      <c r="G131" s="937">
        <f t="shared" ref="G131:S131" si="101">G119/G125</f>
        <v>0.16040955631399317</v>
      </c>
      <c r="H131" s="1391">
        <f t="shared" si="101"/>
        <v>0.12447257383966245</v>
      </c>
      <c r="I131" s="937">
        <f>I119/H119</f>
        <v>-0.20338983050847459</v>
      </c>
      <c r="J131" s="1329">
        <f t="shared" si="53"/>
        <v>-1.6340132145935076</v>
      </c>
      <c r="K131" s="61">
        <f t="shared" si="101"/>
        <v>0.23230088495575221</v>
      </c>
      <c r="L131" s="61">
        <f t="shared" ref="L131" si="102">L119/L125</f>
        <v>0.22995780590717299</v>
      </c>
      <c r="M131" s="61">
        <f>M119/L119</f>
        <v>-3.669724770642202E-2</v>
      </c>
      <c r="N131" s="1329">
        <f t="shared" si="54"/>
        <v>-0.15958252672333981</v>
      </c>
      <c r="O131" s="694">
        <f t="shared" si="101"/>
        <v>0.30182926829268292</v>
      </c>
      <c r="P131" s="1573">
        <f t="shared" ref="P131" si="103">P119/P125</f>
        <v>0.27335640138408307</v>
      </c>
      <c r="Q131" s="694">
        <f>Q119/P119</f>
        <v>0.25316455696202533</v>
      </c>
      <c r="R131" s="1329">
        <f t="shared" si="55"/>
        <v>0.92613363243070024</v>
      </c>
      <c r="S131" s="683">
        <f t="shared" si="101"/>
        <v>0.42342342342342343</v>
      </c>
      <c r="T131" s="683">
        <f t="shared" ref="T131" si="104">T119/T125</f>
        <v>0.35365853658536583</v>
      </c>
      <c r="U131" s="1660">
        <f>U119/T119</f>
        <v>0.62068965517241381</v>
      </c>
      <c r="V131" s="1329">
        <f t="shared" si="56"/>
        <v>1.7550535077288942</v>
      </c>
      <c r="W131" s="1833">
        <f>W119/W125</f>
        <v>0.21089536138079829</v>
      </c>
      <c r="X131" s="918">
        <f>X119/X125</f>
        <v>0.19257665411511565</v>
      </c>
      <c r="Y131" s="912">
        <f>Y119/X119</f>
        <v>9.217877094972067E-2</v>
      </c>
      <c r="Z131" s="1329">
        <f t="shared" si="57"/>
        <v>0.47866015417746011</v>
      </c>
      <c r="AA131" s="918">
        <f t="shared" si="49"/>
        <v>0.25135382062702111</v>
      </c>
      <c r="AB131" s="1919">
        <f t="shared" si="50"/>
        <v>0.22665943391362725</v>
      </c>
      <c r="AC131" s="1965">
        <f>AC119/AB119</f>
        <v>9.2178770949720795E-2</v>
      </c>
      <c r="AD131" s="673" t="s">
        <v>4547</v>
      </c>
    </row>
    <row r="132" spans="1:30" s="1" customFormat="1" ht="15.75" hidden="1" thickBot="1" x14ac:dyDescent="0.3">
      <c r="A132" s="3573"/>
      <c r="B132" s="693" t="s">
        <v>4221</v>
      </c>
      <c r="C132" s="63">
        <f>C121/C125</f>
        <v>3.4328358208955224E-2</v>
      </c>
      <c r="D132" s="1318"/>
      <c r="E132" s="63"/>
      <c r="F132" s="1329" t="e">
        <f t="shared" si="51"/>
        <v>#DIV/0!</v>
      </c>
      <c r="G132" s="937">
        <f t="shared" ref="G132:S132" si="105">G121/G125</f>
        <v>3.7542662116040959E-2</v>
      </c>
      <c r="H132" s="1391"/>
      <c r="I132" s="937"/>
      <c r="J132" s="1329" t="e">
        <f t="shared" si="53"/>
        <v>#DIV/0!</v>
      </c>
      <c r="K132" s="61">
        <f t="shared" si="105"/>
        <v>6.637168141592921E-2</v>
      </c>
      <c r="L132" s="1451"/>
      <c r="M132" s="61"/>
      <c r="N132" s="1329" t="e">
        <f t="shared" si="54"/>
        <v>#DIV/0!</v>
      </c>
      <c r="O132" s="694">
        <f t="shared" si="105"/>
        <v>5.7926829268292686E-2</v>
      </c>
      <c r="P132" s="1573"/>
      <c r="Q132" s="694"/>
      <c r="R132" s="1329" t="e">
        <f t="shared" si="55"/>
        <v>#DIV/0!</v>
      </c>
      <c r="S132" s="683">
        <f t="shared" si="105"/>
        <v>8.1081081081081086E-2</v>
      </c>
      <c r="T132" s="1630"/>
      <c r="U132" s="1660"/>
      <c r="V132" s="1329" t="e">
        <f t="shared" si="56"/>
        <v>#DIV/0!</v>
      </c>
      <c r="W132" s="1833">
        <f>SUM(C132+G132+K132+O132+S132)</f>
        <v>0.27725061209029916</v>
      </c>
      <c r="X132" s="918"/>
      <c r="Y132" s="912"/>
      <c r="Z132" s="1329" t="e">
        <f t="shared" si="57"/>
        <v>#DIV/0!</v>
      </c>
      <c r="AA132" s="918">
        <f t="shared" ref="AA132:AA133" si="106">AVERAGE(C132,G132,K132,O132,S132)</f>
        <v>5.5450122418059834E-2</v>
      </c>
      <c r="AB132" s="1919" t="e">
        <f t="shared" ref="AB132:AB133" si="107">AVERAGE(D132,H132,L132,P132,T132)</f>
        <v>#DIV/0!</v>
      </c>
      <c r="AC132" s="1961"/>
      <c r="AD132" s="673" t="s">
        <v>4548</v>
      </c>
    </row>
    <row r="133" spans="1:30" s="1" customFormat="1" ht="15.75" hidden="1" thickBot="1" x14ac:dyDescent="0.3">
      <c r="A133" s="3573"/>
      <c r="B133" s="693" t="s">
        <v>4206</v>
      </c>
      <c r="C133" s="63">
        <f>C123/C125</f>
        <v>6.7164179104477612E-2</v>
      </c>
      <c r="D133" s="1318"/>
      <c r="E133" s="63"/>
      <c r="F133" s="1329" t="e">
        <f t="shared" si="51"/>
        <v>#DIV/0!</v>
      </c>
      <c r="G133" s="937">
        <f t="shared" ref="G133:S133" si="108">G123/G125</f>
        <v>3.7542662116040959E-2</v>
      </c>
      <c r="H133" s="1391"/>
      <c r="I133" s="937"/>
      <c r="J133" s="1329" t="e">
        <f t="shared" si="53"/>
        <v>#DIV/0!</v>
      </c>
      <c r="K133" s="61">
        <f t="shared" si="108"/>
        <v>9.5132743362831854E-2</v>
      </c>
      <c r="L133" s="1451"/>
      <c r="M133" s="61"/>
      <c r="N133" s="1329" t="e">
        <f t="shared" si="54"/>
        <v>#DIV/0!</v>
      </c>
      <c r="O133" s="694">
        <f t="shared" si="108"/>
        <v>3.9634146341463415E-2</v>
      </c>
      <c r="P133" s="1573"/>
      <c r="Q133" s="694"/>
      <c r="R133" s="1329" t="e">
        <f t="shared" si="55"/>
        <v>#DIV/0!</v>
      </c>
      <c r="S133" s="683">
        <f t="shared" si="108"/>
        <v>1.8018018018018018E-2</v>
      </c>
      <c r="T133" s="1630"/>
      <c r="U133" s="1660"/>
      <c r="V133" s="1329" t="e">
        <f t="shared" si="56"/>
        <v>#DIV/0!</v>
      </c>
      <c r="W133" s="1833">
        <f>SUM(C133+G133+K133+O133+S133)</f>
        <v>0.25749174894283189</v>
      </c>
      <c r="X133" s="918"/>
      <c r="Y133" s="912"/>
      <c r="Z133" s="1329" t="e">
        <f t="shared" si="57"/>
        <v>#DIV/0!</v>
      </c>
      <c r="AA133" s="918">
        <f t="shared" si="106"/>
        <v>5.1498349788566378E-2</v>
      </c>
      <c r="AB133" s="1919" t="e">
        <f t="shared" si="107"/>
        <v>#DIV/0!</v>
      </c>
      <c r="AC133" s="1962"/>
      <c r="AD133" s="673" t="s">
        <v>4549</v>
      </c>
    </row>
    <row r="134" spans="1:30" customFormat="1" ht="15" customHeight="1" thickBot="1" x14ac:dyDescent="0.3">
      <c r="A134" s="3581" t="s">
        <v>4222</v>
      </c>
      <c r="B134" s="2201" t="s">
        <v>4144</v>
      </c>
      <c r="C134" s="1971">
        <f t="shared" ref="C134:S135" si="109">C4/C82</f>
        <v>0.21808098973847875</v>
      </c>
      <c r="D134" s="1971">
        <f t="shared" si="109"/>
        <v>0.22397221549147889</v>
      </c>
      <c r="E134" s="1972">
        <f>C134-D134</f>
        <v>-5.8912257530001344E-3</v>
      </c>
      <c r="F134" s="2286">
        <f t="shared" ref="F134:F197" si="110">E134/D134</f>
        <v>-2.6303377586691188E-2</v>
      </c>
      <c r="G134" s="1973">
        <f t="shared" si="109"/>
        <v>0.22536071085960135</v>
      </c>
      <c r="H134" s="1972">
        <f t="shared" ref="H134" si="111">H4/H82</f>
        <v>0.2067725366211601</v>
      </c>
      <c r="I134" s="1973">
        <f>G134-H134</f>
        <v>1.8588174238441252E-2</v>
      </c>
      <c r="J134" s="2286">
        <f t="shared" ref="J134:J197" si="112">I134/H134</f>
        <v>8.9896726819663278E-2</v>
      </c>
      <c r="K134" s="1971">
        <f t="shared" si="109"/>
        <v>0.17297245712943388</v>
      </c>
      <c r="L134" s="1971">
        <f t="shared" ref="L134" si="113">L4/L82</f>
        <v>0.16925027244623356</v>
      </c>
      <c r="M134" s="1972">
        <f>K134-L134</f>
        <v>3.7221846832003191E-3</v>
      </c>
      <c r="N134" s="2286">
        <f t="shared" ref="N134:N197" si="114">M134/L134</f>
        <v>2.1992193155155843E-2</v>
      </c>
      <c r="O134" s="1973">
        <f t="shared" si="109"/>
        <v>0.21846018162525666</v>
      </c>
      <c r="P134" s="1972">
        <f t="shared" ref="P134" si="115">P4/P82</f>
        <v>0.21203776033046909</v>
      </c>
      <c r="Q134" s="1973">
        <f>O134-P134</f>
        <v>6.422421294787567E-3</v>
      </c>
      <c r="R134" s="2286">
        <f t="shared" ref="R134:R197" si="116">Q134/P134</f>
        <v>3.0289045143553552E-2</v>
      </c>
      <c r="S134" s="1971">
        <f t="shared" si="109"/>
        <v>0.19699855552288792</v>
      </c>
      <c r="T134" s="1971">
        <f t="shared" ref="T134" si="117">T4/T82</f>
        <v>0.19464335771259653</v>
      </c>
      <c r="U134" s="1971">
        <f>S134-T134</f>
        <v>2.3551978102913929E-3</v>
      </c>
      <c r="V134" s="2286">
        <f t="shared" ref="V134:V197" si="118">U134/T134</f>
        <v>1.2100067723703135E-2</v>
      </c>
      <c r="W134" s="1974">
        <f>W4/W82</f>
        <v>0.20576952100831489</v>
      </c>
      <c r="X134" s="1972">
        <f>X4/X82</f>
        <v>0.20217211733415297</v>
      </c>
      <c r="Y134" s="1973">
        <f>W134-X134</f>
        <v>3.5974036741619198E-3</v>
      </c>
      <c r="Z134" s="2286">
        <f t="shared" ref="Z134:Z197" si="119">Y134/X134</f>
        <v>1.779376761542285E-2</v>
      </c>
      <c r="AA134" s="1972">
        <f>W134</f>
        <v>0.20576952100831489</v>
      </c>
      <c r="AB134" s="1971">
        <f t="shared" ref="AB134:AC134" si="120">X134</f>
        <v>0.20217211733415297</v>
      </c>
      <c r="AC134" s="1975">
        <f t="shared" si="120"/>
        <v>3.5974036741619198E-3</v>
      </c>
      <c r="AD134" s="899" t="s">
        <v>4550</v>
      </c>
    </row>
    <row r="135" spans="1:30" customFormat="1" ht="15.75" thickBot="1" x14ac:dyDescent="0.3">
      <c r="A135" s="3581"/>
      <c r="B135" s="732" t="s">
        <v>4192</v>
      </c>
      <c r="C135" s="710">
        <f t="shared" si="109"/>
        <v>0.23698488227134654</v>
      </c>
      <c r="D135" s="710">
        <f t="shared" ref="D135" si="121">D5/D83</f>
        <v>0.24016965626932932</v>
      </c>
      <c r="E135" s="710">
        <f>C135-D135</f>
        <v>-3.1847739979827816E-3</v>
      </c>
      <c r="F135" s="1329">
        <f t="shared" si="110"/>
        <v>-1.3260517783359507E-2</v>
      </c>
      <c r="G135" s="956">
        <f t="shared" si="109"/>
        <v>0.20894459785985503</v>
      </c>
      <c r="H135" s="1411">
        <f t="shared" ref="H135" si="122">H5/H83</f>
        <v>0.19325998632286093</v>
      </c>
      <c r="I135" s="956">
        <f>G135-H135</f>
        <v>1.5684611536994103E-2</v>
      </c>
      <c r="J135" s="1329">
        <f t="shared" si="112"/>
        <v>8.1158090898295551E-2</v>
      </c>
      <c r="K135" s="711">
        <f t="shared" si="109"/>
        <v>0.20437496421004409</v>
      </c>
      <c r="L135" s="711">
        <f t="shared" ref="L135" si="123">L5/L83</f>
        <v>0.19358149984505732</v>
      </c>
      <c r="M135" s="711">
        <f>K135-L135</f>
        <v>1.0793464364986766E-2</v>
      </c>
      <c r="N135" s="1329">
        <f t="shared" si="114"/>
        <v>5.5756693556077708E-2</v>
      </c>
      <c r="O135" s="866">
        <f t="shared" si="109"/>
        <v>0.19937981236696187</v>
      </c>
      <c r="P135" s="1592">
        <f t="shared" ref="P135" si="124">P5/P83</f>
        <v>0.20333027803238618</v>
      </c>
      <c r="Q135" s="866">
        <f>O135-P135</f>
        <v>-3.9504656654243131E-3</v>
      </c>
      <c r="R135" s="1329">
        <f t="shared" si="116"/>
        <v>-1.9428811604708905E-2</v>
      </c>
      <c r="S135" s="714">
        <f t="shared" si="109"/>
        <v>0.19804040710922072</v>
      </c>
      <c r="T135" s="714">
        <f t="shared" ref="T135" si="125">T5/T83</f>
        <v>0.19370547934846721</v>
      </c>
      <c r="U135" s="1779">
        <f>S135-T135</f>
        <v>4.3349277607535042E-3</v>
      </c>
      <c r="V135" s="1329">
        <f t="shared" si="118"/>
        <v>2.2378963028480827E-2</v>
      </c>
      <c r="W135" s="1855">
        <f>W5/W83</f>
        <v>0.20984607539657896</v>
      </c>
      <c r="X135" s="1118">
        <f>X5/X83</f>
        <v>0.20314965660437631</v>
      </c>
      <c r="Y135" s="1096">
        <f>W135-X135</f>
        <v>6.6964187922026464E-3</v>
      </c>
      <c r="Z135" s="1329">
        <f t="shared" si="119"/>
        <v>3.2962983566561389E-2</v>
      </c>
      <c r="AA135" s="916">
        <f t="shared" ref="AA135:AA198" si="126">W135</f>
        <v>0.20984607539657896</v>
      </c>
      <c r="AB135" s="1938">
        <f t="shared" ref="AB135:AB198" si="127">X135</f>
        <v>0.20314965660437631</v>
      </c>
      <c r="AC135" s="1960">
        <f t="shared" ref="AC135:AC198" si="128">Y135</f>
        <v>6.6964187922026464E-3</v>
      </c>
      <c r="AD135" s="673" t="s">
        <v>4551</v>
      </c>
    </row>
    <row r="136" spans="1:30" customFormat="1" ht="15.75" thickBot="1" x14ac:dyDescent="0.3">
      <c r="A136" s="3581"/>
      <c r="B136" s="732" t="s">
        <v>4223</v>
      </c>
      <c r="C136" s="710">
        <f>C135/C134</f>
        <v>1.0866828995756908</v>
      </c>
      <c r="D136" s="710">
        <f>D135/D134</f>
        <v>1.0723189737722922</v>
      </c>
      <c r="E136" s="1911">
        <f>E135/D135</f>
        <v>-1.3260517783359507E-2</v>
      </c>
      <c r="F136" s="1329">
        <f t="shared" si="110"/>
        <v>-1.236620642523051E-2</v>
      </c>
      <c r="G136" s="956">
        <f t="shared" ref="G136:S136" si="129">G135/G134</f>
        <v>0.92715627787501309</v>
      </c>
      <c r="H136" s="1411">
        <f t="shared" ref="H136" si="130">H135/H134</f>
        <v>0.93465016912252574</v>
      </c>
      <c r="I136" s="2001">
        <f>I135/H135</f>
        <v>8.1158090898295551E-2</v>
      </c>
      <c r="J136" s="1329">
        <f t="shared" si="112"/>
        <v>8.6832585687636382E-2</v>
      </c>
      <c r="K136" s="711">
        <f t="shared" si="129"/>
        <v>1.1815462854708247</v>
      </c>
      <c r="L136" s="711">
        <f t="shared" ref="L136" si="131">L135/L134</f>
        <v>1.1437588669557572</v>
      </c>
      <c r="M136" s="2003">
        <f>M135/L135</f>
        <v>5.5756693556077708E-2</v>
      </c>
      <c r="N136" s="1329">
        <f t="shared" si="114"/>
        <v>4.8748643763069061E-2</v>
      </c>
      <c r="O136" s="866">
        <f t="shared" si="129"/>
        <v>0.91265973910511089</v>
      </c>
      <c r="P136" s="1592">
        <f t="shared" ref="P136" si="132">P135/P134</f>
        <v>0.95893428470234754</v>
      </c>
      <c r="Q136" s="2006">
        <f>Q135/P135</f>
        <v>-1.9428811604708905E-2</v>
      </c>
      <c r="R136" s="1329">
        <f t="shared" si="116"/>
        <v>-2.026083738442994E-2</v>
      </c>
      <c r="S136" s="714">
        <f t="shared" si="129"/>
        <v>1.0052886255108189</v>
      </c>
      <c r="T136" s="714">
        <f t="shared" ref="T136" si="133">T135/T134</f>
        <v>0.99518155474118897</v>
      </c>
      <c r="U136" s="1762">
        <f>U135/T135</f>
        <v>2.2378963028480827E-2</v>
      </c>
      <c r="V136" s="1329">
        <f t="shared" si="118"/>
        <v>2.2487316934145542E-2</v>
      </c>
      <c r="W136" s="1855">
        <f>W135/W134</f>
        <v>1.0198112644102395</v>
      </c>
      <c r="X136" s="1118">
        <f>X135/X134</f>
        <v>1.0048351834224878</v>
      </c>
      <c r="Y136" s="1077">
        <f>Y135/X135</f>
        <v>3.2962983566561389E-2</v>
      </c>
      <c r="Z136" s="1329">
        <f t="shared" si="119"/>
        <v>3.2804368428152403E-2</v>
      </c>
      <c r="AA136" s="916">
        <f t="shared" si="126"/>
        <v>1.0198112644102395</v>
      </c>
      <c r="AB136" s="1938">
        <f t="shared" si="127"/>
        <v>1.0048351834224878</v>
      </c>
      <c r="AC136" s="1961">
        <f t="shared" si="128"/>
        <v>3.2962983566561389E-2</v>
      </c>
      <c r="AD136" s="673" t="s">
        <v>4552</v>
      </c>
    </row>
    <row r="137" spans="1:30" customFormat="1" ht="15.75" thickBot="1" x14ac:dyDescent="0.3">
      <c r="A137" s="3581"/>
      <c r="B137" s="735" t="s">
        <v>4194</v>
      </c>
      <c r="C137" s="756">
        <f t="shared" ref="C137:S137" si="134">C7/C85</f>
        <v>0.20930289441500205</v>
      </c>
      <c r="D137" s="756">
        <f t="shared" ref="D137" si="135">D7/D85</f>
        <v>0.21612176549692075</v>
      </c>
      <c r="E137" s="756">
        <f>C137-D137</f>
        <v>-6.8188710819186982E-3</v>
      </c>
      <c r="F137" s="2284">
        <f t="shared" si="110"/>
        <v>-3.1551061348403853E-2</v>
      </c>
      <c r="G137" s="957">
        <f t="shared" si="134"/>
        <v>0.37036684135302522</v>
      </c>
      <c r="H137" s="1412">
        <f t="shared" ref="H137" si="136">H7/H85</f>
        <v>0.32946762852707517</v>
      </c>
      <c r="I137" s="957">
        <f>G137-H137</f>
        <v>4.0899212825950049E-2</v>
      </c>
      <c r="J137" s="2284">
        <f t="shared" si="112"/>
        <v>0.12413727263220038</v>
      </c>
      <c r="K137" s="757">
        <f t="shared" si="134"/>
        <v>0.15334883998330054</v>
      </c>
      <c r="L137" s="757">
        <f t="shared" ref="L137" si="137">L7/L85</f>
        <v>0.15416121166988961</v>
      </c>
      <c r="M137" s="757">
        <f>K137-L137</f>
        <v>-8.1237168658906955E-4</v>
      </c>
      <c r="N137" s="2284">
        <f t="shared" si="114"/>
        <v>-5.2696244262053892E-3</v>
      </c>
      <c r="O137" s="867">
        <f t="shared" si="134"/>
        <v>0.23949701570377238</v>
      </c>
      <c r="P137" s="1593">
        <f t="shared" ref="P137" si="138">P7/P85</f>
        <v>0.22147132651090945</v>
      </c>
      <c r="Q137" s="867">
        <f>O137-P137</f>
        <v>1.8025689192862931E-2</v>
      </c>
      <c r="R137" s="2284">
        <f t="shared" si="116"/>
        <v>8.1390622781026253E-2</v>
      </c>
      <c r="S137" s="894">
        <f t="shared" si="134"/>
        <v>0.19146705379466086</v>
      </c>
      <c r="T137" s="894">
        <f t="shared" ref="T137" si="139">T7/T85</f>
        <v>0.19966022166491385</v>
      </c>
      <c r="U137" s="1780">
        <f>S137-T137</f>
        <v>-8.193167870252982E-3</v>
      </c>
      <c r="V137" s="2284">
        <f t="shared" si="118"/>
        <v>-4.1035554312883755E-2</v>
      </c>
      <c r="W137" s="1831">
        <f>W7/W85</f>
        <v>0.20104360479436742</v>
      </c>
      <c r="X137" s="1141">
        <f>X7/X85</f>
        <v>0.20099317720392493</v>
      </c>
      <c r="Y137" s="1927">
        <f>W137-X137</f>
        <v>5.0427590442492232E-5</v>
      </c>
      <c r="Z137" s="2284">
        <f t="shared" si="119"/>
        <v>2.5089205088453867E-4</v>
      </c>
      <c r="AA137" s="923">
        <f t="shared" si="126"/>
        <v>0.20104360479436742</v>
      </c>
      <c r="AB137" s="923">
        <f t="shared" si="127"/>
        <v>0.20099317720392493</v>
      </c>
      <c r="AC137" s="1962">
        <f t="shared" si="128"/>
        <v>5.0427590442492232E-5</v>
      </c>
      <c r="AD137" s="673" t="s">
        <v>4553</v>
      </c>
    </row>
    <row r="138" spans="1:30" customFormat="1" ht="15.75" thickBot="1" x14ac:dyDescent="0.3">
      <c r="A138" s="3581"/>
      <c r="B138" s="736" t="s">
        <v>4223</v>
      </c>
      <c r="C138" s="928">
        <f>C137/C134</f>
        <v>0.95974846164260652</v>
      </c>
      <c r="D138" s="928">
        <f>D137/D134</f>
        <v>0.9649490005832585</v>
      </c>
      <c r="E138" s="1991">
        <f>E137/D137</f>
        <v>-3.1551061348403853E-2</v>
      </c>
      <c r="F138" s="2292">
        <f t="shared" si="110"/>
        <v>-3.2697128376041606E-2</v>
      </c>
      <c r="G138" s="958">
        <f t="shared" ref="G138:S138" si="140">G137/G134</f>
        <v>1.6434401539661543</v>
      </c>
      <c r="H138" s="1413">
        <f t="shared" ref="H138" si="141">H137/H134</f>
        <v>1.5933819544454872</v>
      </c>
      <c r="I138" s="1994">
        <f>I137/H137</f>
        <v>0.12413727263220038</v>
      </c>
      <c r="J138" s="2292">
        <f t="shared" si="112"/>
        <v>7.7908044763442416E-2</v>
      </c>
      <c r="K138" s="988">
        <f t="shared" si="140"/>
        <v>0.88655062504286941</v>
      </c>
      <c r="L138" s="988">
        <f t="shared" ref="L138" si="142">L137/L134</f>
        <v>0.91084764261672102</v>
      </c>
      <c r="M138" s="1996">
        <f>M137/L137</f>
        <v>-5.2696244262053892E-3</v>
      </c>
      <c r="N138" s="2292">
        <f t="shared" si="114"/>
        <v>-5.7854071083354762E-3</v>
      </c>
      <c r="O138" s="1011">
        <f t="shared" si="140"/>
        <v>1.096295965342563</v>
      </c>
      <c r="P138" s="1594">
        <f t="shared" ref="P138" si="143">P137/P134</f>
        <v>1.0444900293501393</v>
      </c>
      <c r="Q138" s="1998">
        <f>Q137/P137</f>
        <v>8.1390622781026253E-2</v>
      </c>
      <c r="R138" s="2292">
        <f t="shared" si="116"/>
        <v>7.7923791030983666E-2</v>
      </c>
      <c r="S138" s="1044">
        <f t="shared" si="140"/>
        <v>0.97192110513935015</v>
      </c>
      <c r="T138" s="1044">
        <f t="shared" ref="T138" si="144">T137/T134</f>
        <v>1.0257746475979161</v>
      </c>
      <c r="U138" s="2000">
        <f>U137/T137</f>
        <v>-4.1035554312883755E-2</v>
      </c>
      <c r="V138" s="2292">
        <f t="shared" si="118"/>
        <v>-4.0004453618519238E-2</v>
      </c>
      <c r="W138" s="1856">
        <f>W137/W134</f>
        <v>0.97703296294422293</v>
      </c>
      <c r="X138" s="1142">
        <f>X137/X134</f>
        <v>0.99416863143259526</v>
      </c>
      <c r="Y138" s="2028">
        <f>Y137/X137</f>
        <v>2.5089205088453867E-4</v>
      </c>
      <c r="Z138" s="2292">
        <f t="shared" si="119"/>
        <v>2.5236367649520753E-4</v>
      </c>
      <c r="AA138" s="924">
        <f t="shared" si="126"/>
        <v>0.97703296294422293</v>
      </c>
      <c r="AB138" s="1939">
        <f t="shared" si="127"/>
        <v>0.99416863143259526</v>
      </c>
      <c r="AC138" s="1963">
        <f t="shared" si="128"/>
        <v>2.5089205088453867E-4</v>
      </c>
      <c r="AD138" s="673" t="s">
        <v>4554</v>
      </c>
    </row>
    <row r="139" spans="1:30" customFormat="1" ht="16.5" thickTop="1" thickBot="1" x14ac:dyDescent="0.3">
      <c r="A139" s="3581"/>
      <c r="B139" s="732" t="s">
        <v>4207</v>
      </c>
      <c r="C139" s="710">
        <f t="shared" ref="C139:S139" si="145">C9/C87</f>
        <v>0.28077738515901063</v>
      </c>
      <c r="D139" s="710">
        <f t="shared" ref="D139" si="146">D9/D87</f>
        <v>0.27682522123893805</v>
      </c>
      <c r="E139" s="710">
        <f>C139-D139</f>
        <v>3.9521639200725822E-3</v>
      </c>
      <c r="F139" s="1329">
        <f t="shared" si="110"/>
        <v>1.4276747986995462E-2</v>
      </c>
      <c r="G139" s="956">
        <f t="shared" si="145"/>
        <v>0.32754491017964071</v>
      </c>
      <c r="H139" s="1411">
        <f t="shared" ref="H139" si="147">H9/H87</f>
        <v>0.3089887640449438</v>
      </c>
      <c r="I139" s="956">
        <f>G139-H139</f>
        <v>1.8556146134696916E-2</v>
      </c>
      <c r="J139" s="1329">
        <f t="shared" si="112"/>
        <v>6.005443658138275E-2</v>
      </c>
      <c r="K139" s="711">
        <f t="shared" si="145"/>
        <v>0.49164431607179698</v>
      </c>
      <c r="L139" s="711">
        <f t="shared" ref="L139" si="148">L9/L87</f>
        <v>0.5173802458668928</v>
      </c>
      <c r="M139" s="711">
        <f>K139-L139</f>
        <v>-2.5735929795095813E-2</v>
      </c>
      <c r="N139" s="1329">
        <f t="shared" si="114"/>
        <v>-4.9742776228292519E-2</v>
      </c>
      <c r="O139" s="866">
        <f t="shared" si="145"/>
        <v>0.36857379767827531</v>
      </c>
      <c r="P139" s="1592">
        <f t="shared" ref="P139" si="149">P9/P87</f>
        <v>0.38834343012325045</v>
      </c>
      <c r="Q139" s="866">
        <f>O139-P139</f>
        <v>-1.9769632444975149E-2</v>
      </c>
      <c r="R139" s="1329">
        <f t="shared" si="116"/>
        <v>-5.0907601137222189E-2</v>
      </c>
      <c r="S139" s="714">
        <f t="shared" si="145"/>
        <v>0.26630598136459271</v>
      </c>
      <c r="T139" s="714">
        <f t="shared" ref="T139" si="150">T9/T87</f>
        <v>0.26731766859932865</v>
      </c>
      <c r="U139" s="1779">
        <f>S139-T139</f>
        <v>-1.0116872347359362E-3</v>
      </c>
      <c r="V139" s="1329">
        <f t="shared" si="118"/>
        <v>-3.7845879774311224E-3</v>
      </c>
      <c r="W139" s="2903">
        <f>W9/W87</f>
        <v>0.31511822751815305</v>
      </c>
      <c r="X139" s="2904">
        <f>X9/X87</f>
        <v>0.3158247137052087</v>
      </c>
      <c r="Y139" s="1096">
        <f>W139-X139</f>
        <v>-7.0648618705565491E-4</v>
      </c>
      <c r="Z139" s="1329">
        <f t="shared" si="119"/>
        <v>-2.2369566294140309E-3</v>
      </c>
      <c r="AA139" s="916">
        <f t="shared" si="126"/>
        <v>0.31511822751815305</v>
      </c>
      <c r="AB139" s="1938">
        <f t="shared" si="127"/>
        <v>0.3158247137052087</v>
      </c>
      <c r="AC139" s="1964">
        <f t="shared" si="128"/>
        <v>-7.0648618705565491E-4</v>
      </c>
      <c r="AD139" s="673" t="s">
        <v>4555</v>
      </c>
    </row>
    <row r="140" spans="1:30" customFormat="1" ht="15.75" thickBot="1" x14ac:dyDescent="0.3">
      <c r="A140" s="3581"/>
      <c r="B140" s="732" t="s">
        <v>4223</v>
      </c>
      <c r="C140" s="710">
        <f>C139/C134</f>
        <v>1.2874913374875865</v>
      </c>
      <c r="D140" s="710">
        <f>D139/D134</f>
        <v>1.2359801890224638</v>
      </c>
      <c r="E140" s="763">
        <f>E139/D139</f>
        <v>1.4276747986995462E-2</v>
      </c>
      <c r="F140" s="1329">
        <f t="shared" si="110"/>
        <v>1.1550952121883876E-2</v>
      </c>
      <c r="G140" s="956">
        <f t="shared" ref="G140:S140" si="151">G139/G134</f>
        <v>1.4534250843027365</v>
      </c>
      <c r="H140" s="1411">
        <f t="shared" ref="H140" si="152">H139/H134</f>
        <v>1.4943414105861648</v>
      </c>
      <c r="I140" s="2001">
        <f>I139/H139</f>
        <v>6.005443658138275E-2</v>
      </c>
      <c r="J140" s="1329">
        <f t="shared" si="112"/>
        <v>4.0187895587947352E-2</v>
      </c>
      <c r="K140" s="711">
        <f t="shared" si="151"/>
        <v>2.842327178736344</v>
      </c>
      <c r="L140" s="711">
        <f t="shared" ref="L140" si="153">L139/L134</f>
        <v>3.056894611683719</v>
      </c>
      <c r="M140" s="2003">
        <f>M139/L139</f>
        <v>-4.9742776228292519E-2</v>
      </c>
      <c r="N140" s="1329">
        <f t="shared" si="114"/>
        <v>-1.6272322911680133E-2</v>
      </c>
      <c r="O140" s="866">
        <f t="shared" si="151"/>
        <v>1.6871440595546208</v>
      </c>
      <c r="P140" s="1592">
        <f t="shared" ref="P140" si="154">P139/P134</f>
        <v>1.8314824185937548</v>
      </c>
      <c r="Q140" s="2006">
        <f>Q139/P139</f>
        <v>-5.0907601137222189E-2</v>
      </c>
      <c r="R140" s="1329">
        <f t="shared" si="116"/>
        <v>-2.7795844841530044E-2</v>
      </c>
      <c r="S140" s="714">
        <f t="shared" si="151"/>
        <v>1.3518169240263918</v>
      </c>
      <c r="T140" s="714">
        <f t="shared" ref="T140" si="155">T139/T134</f>
        <v>1.3733716461778287</v>
      </c>
      <c r="U140" s="1762">
        <f>U139/T139</f>
        <v>-3.7845879774311224E-3</v>
      </c>
      <c r="V140" s="1329">
        <f t="shared" si="118"/>
        <v>-2.7556910672823674E-3</v>
      </c>
      <c r="W140" s="1857">
        <f>W139/W134</f>
        <v>1.5314135250643828</v>
      </c>
      <c r="X140" s="1689">
        <f>X139/X134</f>
        <v>1.5621576202974077</v>
      </c>
      <c r="Y140" s="1079">
        <f>Y139/X139</f>
        <v>-2.2369566294140309E-3</v>
      </c>
      <c r="Z140" s="1329">
        <f t="shared" si="119"/>
        <v>-1.4319660195289084E-3</v>
      </c>
      <c r="AA140" s="916">
        <f t="shared" si="126"/>
        <v>1.5314135250643828</v>
      </c>
      <c r="AB140" s="1938">
        <f t="shared" si="127"/>
        <v>1.5621576202974077</v>
      </c>
      <c r="AC140" s="1965">
        <f t="shared" si="128"/>
        <v>-2.2369566294140309E-3</v>
      </c>
      <c r="AD140" s="673" t="s">
        <v>4556</v>
      </c>
    </row>
    <row r="141" spans="1:30" customFormat="1" ht="15.75" thickBot="1" x14ac:dyDescent="0.3">
      <c r="A141" s="3581"/>
      <c r="B141" s="735" t="s">
        <v>4197</v>
      </c>
      <c r="C141" s="756">
        <f>C11/C89</f>
        <v>0.20635413706271521</v>
      </c>
      <c r="D141" s="756">
        <f>D11/D89</f>
        <v>0.21338448540919353</v>
      </c>
      <c r="E141" s="756">
        <f>C141-D141</f>
        <v>-7.0303483464783101E-3</v>
      </c>
      <c r="F141" s="2284">
        <f t="shared" si="110"/>
        <v>-3.2946858029517322E-2</v>
      </c>
      <c r="G141" s="957">
        <f t="shared" ref="G141:S141" si="156">G11/G89</f>
        <v>0.22367993381201431</v>
      </c>
      <c r="H141" s="1412">
        <f t="shared" ref="H141" si="157">H11/H89</f>
        <v>0.20526727030381026</v>
      </c>
      <c r="I141" s="957">
        <f>G141-H141</f>
        <v>1.8412663508204058E-2</v>
      </c>
      <c r="J141" s="2284">
        <f t="shared" si="112"/>
        <v>8.9700922514105622E-2</v>
      </c>
      <c r="K141" s="757">
        <f t="shared" si="156"/>
        <v>0.16121543344725484</v>
      </c>
      <c r="L141" s="757">
        <f t="shared" ref="L141" si="158">L11/L89</f>
        <v>0.1566324296502293</v>
      </c>
      <c r="M141" s="757">
        <f>K141-L141</f>
        <v>4.5830037970255311E-3</v>
      </c>
      <c r="N141" s="2284">
        <f t="shared" si="114"/>
        <v>2.9259609949610597E-2</v>
      </c>
      <c r="O141" s="867">
        <f t="shared" si="156"/>
        <v>0.20777054455810934</v>
      </c>
      <c r="P141" s="1593">
        <f t="shared" ref="P141" si="159">P11/P89</f>
        <v>0.20010743264256028</v>
      </c>
      <c r="Q141" s="867">
        <f>O141-P141</f>
        <v>7.6631119155490535E-3</v>
      </c>
      <c r="R141" s="2284">
        <f t="shared" si="116"/>
        <v>3.8294988918463634E-2</v>
      </c>
      <c r="S141" s="894">
        <f t="shared" si="156"/>
        <v>0.19392005553923794</v>
      </c>
      <c r="T141" s="894">
        <f t="shared" ref="T141" si="160">T11/T89</f>
        <v>0.19147663054318198</v>
      </c>
      <c r="U141" s="1780">
        <f>S141-T141</f>
        <v>2.4434249960559595E-3</v>
      </c>
      <c r="V141" s="2284">
        <f t="shared" si="118"/>
        <v>1.2760956724193641E-2</v>
      </c>
      <c r="W141" s="2905">
        <f>W11/W89</f>
        <v>0.19685149965645132</v>
      </c>
      <c r="X141" s="2906">
        <f>X11/X89</f>
        <v>0.19287221641800914</v>
      </c>
      <c r="Y141" s="1076">
        <f>W141-X141</f>
        <v>3.9792832384421828E-3</v>
      </c>
      <c r="Z141" s="2284">
        <f t="shared" si="119"/>
        <v>2.0631707937746411E-2</v>
      </c>
      <c r="AA141" s="923">
        <f t="shared" si="126"/>
        <v>0.19685149965645132</v>
      </c>
      <c r="AB141" s="1940">
        <f t="shared" si="127"/>
        <v>0.19287221641800914</v>
      </c>
      <c r="AC141" s="1966">
        <f t="shared" si="128"/>
        <v>3.9792832384421828E-3</v>
      </c>
      <c r="AD141" s="673" t="s">
        <v>4557</v>
      </c>
    </row>
    <row r="142" spans="1:30" customFormat="1" ht="15.75" thickBot="1" x14ac:dyDescent="0.3">
      <c r="A142" s="3581"/>
      <c r="B142" s="736" t="s">
        <v>4223</v>
      </c>
      <c r="C142" s="758">
        <f>C141/C134</f>
        <v>0.94622707513467219</v>
      </c>
      <c r="D142" s="758">
        <f>D141/D134</f>
        <v>0.95272748425936704</v>
      </c>
      <c r="E142" s="1992">
        <f>E141/D141</f>
        <v>-3.2946858029517322E-2</v>
      </c>
      <c r="F142" s="1335">
        <f t="shared" si="110"/>
        <v>-3.4581618116254521E-2</v>
      </c>
      <c r="G142" s="959">
        <f t="shared" ref="G142:S142" si="161">G141/G134</f>
        <v>0.99254183641338367</v>
      </c>
      <c r="H142" s="1414">
        <f t="shared" ref="H142" si="162">H141/H134</f>
        <v>0.99272018256414907</v>
      </c>
      <c r="I142" s="2002">
        <f>I141/H141</f>
        <v>8.9700922514105622E-2</v>
      </c>
      <c r="J142" s="1335">
        <f t="shared" si="112"/>
        <v>9.0358717481105702E-2</v>
      </c>
      <c r="K142" s="759">
        <f t="shared" si="161"/>
        <v>0.932029504134399</v>
      </c>
      <c r="L142" s="759">
        <f t="shared" ref="L142" si="163">L141/L134</f>
        <v>0.92544861161146663</v>
      </c>
      <c r="M142" s="2005">
        <f>M141/L141</f>
        <v>2.9259609949610597E-2</v>
      </c>
      <c r="N142" s="1335">
        <f t="shared" si="114"/>
        <v>3.1616677125552523E-2</v>
      </c>
      <c r="O142" s="868">
        <f t="shared" si="161"/>
        <v>0.95106825881210622</v>
      </c>
      <c r="P142" s="1595">
        <f t="shared" ref="P142" si="164">P141/P134</f>
        <v>0.94373489104339281</v>
      </c>
      <c r="Q142" s="2007">
        <f>Q141/P141</f>
        <v>3.8294988918463634E-2</v>
      </c>
      <c r="R142" s="1335">
        <f t="shared" si="116"/>
        <v>4.0578121336729125E-2</v>
      </c>
      <c r="S142" s="895">
        <f t="shared" si="161"/>
        <v>0.9843729819465995</v>
      </c>
      <c r="T142" s="895">
        <f t="shared" ref="T142" si="165">T141/T134</f>
        <v>0.98373061785087768</v>
      </c>
      <c r="U142" s="2030">
        <f>U141/T141</f>
        <v>1.2760956724193641E-2</v>
      </c>
      <c r="V142" s="1335">
        <f t="shared" si="118"/>
        <v>1.2972003201518789E-2</v>
      </c>
      <c r="W142" s="1856">
        <f>W141/W134</f>
        <v>0.95666014428102208</v>
      </c>
      <c r="X142" s="1142">
        <f>X141/X134</f>
        <v>0.95400008152077265</v>
      </c>
      <c r="Y142" s="2028">
        <f>Y141/X141</f>
        <v>2.0631707937746411E-2</v>
      </c>
      <c r="Z142" s="1335">
        <f t="shared" si="119"/>
        <v>2.1626526388611393E-2</v>
      </c>
      <c r="AA142" s="924">
        <f t="shared" si="126"/>
        <v>0.95666014428102208</v>
      </c>
      <c r="AB142" s="1939">
        <f t="shared" si="127"/>
        <v>0.95400008152077265</v>
      </c>
      <c r="AC142" s="1963">
        <f t="shared" si="128"/>
        <v>2.0631707937746411E-2</v>
      </c>
      <c r="AD142" s="673" t="s">
        <v>4558</v>
      </c>
    </row>
    <row r="143" spans="1:30" customFormat="1" ht="16.5" hidden="1" thickTop="1" thickBot="1" x14ac:dyDescent="0.3">
      <c r="A143" s="3581"/>
      <c r="B143" s="693" t="s">
        <v>4199</v>
      </c>
      <c r="C143" s="710">
        <f t="shared" ref="C143:S143" si="166">C13/C91</f>
        <v>0.296279270219796</v>
      </c>
      <c r="D143" s="710" t="e">
        <f t="shared" ref="D143" si="167">D13/D91</f>
        <v>#DIV/0!</v>
      </c>
      <c r="E143" s="710" t="e">
        <f>C143-D143</f>
        <v>#DIV/0!</v>
      </c>
      <c r="F143" s="1329" t="e">
        <f t="shared" si="110"/>
        <v>#DIV/0!</v>
      </c>
      <c r="G143" s="956">
        <f t="shared" si="166"/>
        <v>0.37206085753803597</v>
      </c>
      <c r="H143" s="1411" t="e">
        <f t="shared" ref="H143" si="168">H13/H91</f>
        <v>#DIV/0!</v>
      </c>
      <c r="I143" s="956" t="e">
        <f>G143-H143</f>
        <v>#DIV/0!</v>
      </c>
      <c r="J143" s="1329" t="e">
        <f t="shared" si="112"/>
        <v>#DIV/0!</v>
      </c>
      <c r="K143" s="711">
        <f t="shared" si="166"/>
        <v>0.49286724071456112</v>
      </c>
      <c r="L143" s="711" t="e">
        <f t="shared" ref="L143" si="169">L13/L91</f>
        <v>#DIV/0!</v>
      </c>
      <c r="M143" s="711" t="e">
        <f>K143-L143</f>
        <v>#DIV/0!</v>
      </c>
      <c r="N143" s="1329" t="e">
        <f t="shared" si="114"/>
        <v>#DIV/0!</v>
      </c>
      <c r="O143" s="866">
        <f t="shared" si="166"/>
        <v>0.43044479886585152</v>
      </c>
      <c r="P143" s="1592" t="e">
        <f t="shared" ref="P143" si="170">P13/P91</f>
        <v>#DIV/0!</v>
      </c>
      <c r="Q143" s="866" t="e">
        <f>O143-P143</f>
        <v>#DIV/0!</v>
      </c>
      <c r="R143" s="1329" t="e">
        <f t="shared" si="116"/>
        <v>#DIV/0!</v>
      </c>
      <c r="S143" s="714">
        <f t="shared" si="166"/>
        <v>0.27509623926562038</v>
      </c>
      <c r="T143" s="714" t="e">
        <f t="shared" ref="T143" si="171">T13/T91</f>
        <v>#DIV/0!</v>
      </c>
      <c r="U143" s="1779" t="e">
        <f>S143-T143</f>
        <v>#DIV/0!</v>
      </c>
      <c r="V143" s="1329" t="e">
        <f t="shared" si="118"/>
        <v>#DIV/0!</v>
      </c>
      <c r="W143" s="1855">
        <f>SUM(C143+G143+K143+O143+S143)</f>
        <v>1.8667484066038651</v>
      </c>
      <c r="X143" s="1118" t="e">
        <f>SUM(D143+H143+L143+P143+T143)</f>
        <v>#DIV/0!</v>
      </c>
      <c r="Y143" s="1096" t="e">
        <f>W143-X143</f>
        <v>#DIV/0!</v>
      </c>
      <c r="Z143" s="1329" t="e">
        <f t="shared" si="119"/>
        <v>#DIV/0!</v>
      </c>
      <c r="AA143" s="916">
        <f t="shared" si="126"/>
        <v>1.8667484066038651</v>
      </c>
      <c r="AB143" s="1938" t="e">
        <f t="shared" si="127"/>
        <v>#DIV/0!</v>
      </c>
      <c r="AC143" s="1964" t="e">
        <f t="shared" si="128"/>
        <v>#DIV/0!</v>
      </c>
      <c r="AD143" s="673" t="s">
        <v>4559</v>
      </c>
    </row>
    <row r="144" spans="1:30" customFormat="1" ht="15.75" hidden="1" thickBot="1" x14ac:dyDescent="0.3">
      <c r="A144" s="3581"/>
      <c r="B144" s="732" t="s">
        <v>4223</v>
      </c>
      <c r="C144" s="781">
        <f>C143/C134</f>
        <v>1.3585744937011341</v>
      </c>
      <c r="D144" s="781" t="e">
        <f>D143/D134</f>
        <v>#DIV/0!</v>
      </c>
      <c r="E144" s="781" t="e">
        <f>E143/D143</f>
        <v>#DIV/0!</v>
      </c>
      <c r="F144" s="2293" t="e">
        <f t="shared" si="110"/>
        <v>#DIV/0!</v>
      </c>
      <c r="G144" s="960">
        <f t="shared" ref="G144:S144" si="172">G143/G134</f>
        <v>1.6509570639836511</v>
      </c>
      <c r="H144" s="980" t="e">
        <f t="shared" ref="H144" si="173">H143/H134</f>
        <v>#DIV/0!</v>
      </c>
      <c r="I144" s="960" t="e">
        <f>I143/H143</f>
        <v>#DIV/0!</v>
      </c>
      <c r="J144" s="2293" t="e">
        <f t="shared" si="112"/>
        <v>#DIV/0!</v>
      </c>
      <c r="K144" s="987">
        <f t="shared" si="172"/>
        <v>2.8493972329117843</v>
      </c>
      <c r="L144" s="987" t="e">
        <f t="shared" ref="L144" si="174">L143/L134</f>
        <v>#DIV/0!</v>
      </c>
      <c r="M144" s="987" t="e">
        <f>M143/L143</f>
        <v>#DIV/0!</v>
      </c>
      <c r="N144" s="2293" t="e">
        <f t="shared" si="114"/>
        <v>#DIV/0!</v>
      </c>
      <c r="O144" s="1012">
        <f t="shared" si="172"/>
        <v>1.9703581479403425</v>
      </c>
      <c r="P144" s="1028" t="e">
        <f t="shared" ref="P144" si="175">P143/P134</f>
        <v>#DIV/0!</v>
      </c>
      <c r="Q144" s="1012" t="e">
        <f>Q143/P143</f>
        <v>#DIV/0!</v>
      </c>
      <c r="R144" s="2293" t="e">
        <f t="shared" si="116"/>
        <v>#DIV/0!</v>
      </c>
      <c r="S144" s="1045">
        <f t="shared" si="172"/>
        <v>1.3964378496859529</v>
      </c>
      <c r="T144" s="1045" t="e">
        <f t="shared" ref="T144" si="176">T143/T134</f>
        <v>#DIV/0!</v>
      </c>
      <c r="U144" s="1663" t="e">
        <f>U143/T143</f>
        <v>#DIV/0!</v>
      </c>
      <c r="V144" s="2293" t="e">
        <f t="shared" si="118"/>
        <v>#DIV/0!</v>
      </c>
      <c r="W144" s="1855">
        <f>SUM(C144+G144+K144+O144+S144)</f>
        <v>9.2257247882228661</v>
      </c>
      <c r="X144" s="1118" t="e">
        <f>SUM(D144+H144+L144+P144+T144)</f>
        <v>#DIV/0!</v>
      </c>
      <c r="Y144" s="1096" t="e">
        <f>Y143/X143</f>
        <v>#DIV/0!</v>
      </c>
      <c r="Z144" s="2293" t="e">
        <f t="shared" si="119"/>
        <v>#DIV/0!</v>
      </c>
      <c r="AA144" s="916">
        <f t="shared" si="126"/>
        <v>9.2257247882228661</v>
      </c>
      <c r="AB144" s="1938" t="e">
        <f t="shared" si="127"/>
        <v>#DIV/0!</v>
      </c>
      <c r="AC144" s="1965" t="e">
        <f t="shared" si="128"/>
        <v>#DIV/0!</v>
      </c>
      <c r="AD144" s="673" t="s">
        <v>4560</v>
      </c>
    </row>
    <row r="145" spans="1:30" customFormat="1" ht="15.75" hidden="1" thickBot="1" x14ac:dyDescent="0.3">
      <c r="A145" s="3581"/>
      <c r="B145" s="732" t="s">
        <v>4201</v>
      </c>
      <c r="C145" s="710">
        <f>C15/C93</f>
        <v>0.30322736030828518</v>
      </c>
      <c r="D145" s="710">
        <f>D15/D93</f>
        <v>0.31532524807056228</v>
      </c>
      <c r="E145" s="710">
        <f>C145-D145</f>
        <v>-1.2097887762277104E-2</v>
      </c>
      <c r="F145" s="1329">
        <f t="shared" si="110"/>
        <v>-3.8366378323025641E-2</v>
      </c>
      <c r="G145" s="956">
        <f>G15/G93</f>
        <v>0.36211699164345401</v>
      </c>
      <c r="H145" s="1411">
        <f>H15/H93</f>
        <v>0.34563106796116505</v>
      </c>
      <c r="I145" s="956">
        <f>G145-H145</f>
        <v>1.6485923682288961E-2</v>
      </c>
      <c r="J145" s="1329">
        <f t="shared" si="112"/>
        <v>4.7698037620105702E-2</v>
      </c>
      <c r="K145" s="711">
        <f t="shared" ref="K145:S145" si="177">K15/K93</f>
        <v>0.51226551226551231</v>
      </c>
      <c r="L145" s="711">
        <f t="shared" ref="L145" si="178">L15/L93</f>
        <v>0.55675539929683571</v>
      </c>
      <c r="M145" s="711">
        <f>K145-L145</f>
        <v>-4.4489887031323394E-2</v>
      </c>
      <c r="N145" s="1329">
        <f t="shared" si="114"/>
        <v>-7.9909215227212352E-2</v>
      </c>
      <c r="O145" s="866">
        <f t="shared" si="177"/>
        <v>0.36789375582479028</v>
      </c>
      <c r="P145" s="1592">
        <f t="shared" ref="P145" si="179">P15/P93</f>
        <v>0.38064821386325998</v>
      </c>
      <c r="Q145" s="866">
        <f>O145-P145</f>
        <v>-1.2754458038469696E-2</v>
      </c>
      <c r="R145" s="1329">
        <f t="shared" si="116"/>
        <v>-3.3507205797769675E-2</v>
      </c>
      <c r="S145" s="714">
        <f t="shared" si="177"/>
        <v>0.31332868108862527</v>
      </c>
      <c r="T145" s="714">
        <f t="shared" ref="T145" si="180">T15/T93</f>
        <v>0.30671378091872792</v>
      </c>
      <c r="U145" s="1779">
        <f>S145-T145</f>
        <v>6.6149001698973531E-3</v>
      </c>
      <c r="V145" s="1329">
        <f t="shared" si="118"/>
        <v>2.1567013226739064E-2</v>
      </c>
      <c r="W145" s="1855">
        <f>W15/W93</f>
        <v>0.36679817275747506</v>
      </c>
      <c r="X145" s="1118">
        <f>X15/X93</f>
        <v>0.37622994522805486</v>
      </c>
      <c r="Y145" s="1096">
        <f>W145-X145</f>
        <v>-9.4317724705798023E-3</v>
      </c>
      <c r="Z145" s="1329">
        <f t="shared" si="119"/>
        <v>-2.506917003871836E-2</v>
      </c>
      <c r="AA145" s="916">
        <f t="shared" si="126"/>
        <v>0.36679817275747506</v>
      </c>
      <c r="AB145" s="1938">
        <f t="shared" si="127"/>
        <v>0.37622994522805486</v>
      </c>
      <c r="AC145" s="1822">
        <f t="shared" si="128"/>
        <v>-9.4317724705798023E-3</v>
      </c>
      <c r="AD145" s="673" t="s">
        <v>4561</v>
      </c>
    </row>
    <row r="146" spans="1:30" customFormat="1" ht="15.75" hidden="1" thickBot="1" x14ac:dyDescent="0.3">
      <c r="A146" s="3581"/>
      <c r="B146" s="732" t="s">
        <v>4223</v>
      </c>
      <c r="C146" s="710">
        <f>C145/C134</f>
        <v>1.3904346301432022</v>
      </c>
      <c r="D146" s="710">
        <f>D145/D134</f>
        <v>1.4078766304946382</v>
      </c>
      <c r="E146" s="1911">
        <f>E145/D145</f>
        <v>-3.8366378323025641E-2</v>
      </c>
      <c r="F146" s="1329">
        <f t="shared" si="110"/>
        <v>-2.7251236004639228E-2</v>
      </c>
      <c r="G146" s="956">
        <f t="shared" ref="G146:S146" si="181">G145/G134</f>
        <v>1.6068328426113776</v>
      </c>
      <c r="H146" s="1411">
        <f t="shared" ref="H146" si="182">H145/H134</f>
        <v>1.6715521007241676</v>
      </c>
      <c r="I146" s="2001">
        <f>I145/H145</f>
        <v>4.7698037620105702E-2</v>
      </c>
      <c r="J146" s="1329">
        <f t="shared" si="112"/>
        <v>2.8535178532240454E-2</v>
      </c>
      <c r="K146" s="711">
        <f t="shared" si="181"/>
        <v>2.9615438247615815</v>
      </c>
      <c r="L146" s="711">
        <f t="shared" ref="L146" si="183">L145/L134</f>
        <v>3.2895391614433147</v>
      </c>
      <c r="M146" s="711">
        <f>M145/L145</f>
        <v>-7.9909215227212352E-2</v>
      </c>
      <c r="N146" s="1329">
        <f t="shared" si="114"/>
        <v>-2.4291917896533406E-2</v>
      </c>
      <c r="O146" s="866">
        <f t="shared" si="181"/>
        <v>1.6840311725816917</v>
      </c>
      <c r="P146" s="1592">
        <f t="shared" ref="P146" si="184">P145/P134</f>
        <v>1.7951906927804036</v>
      </c>
      <c r="Q146" s="2006">
        <f>Q145/P145</f>
        <v>-3.3507205797769675E-2</v>
      </c>
      <c r="R146" s="1329">
        <f t="shared" si="116"/>
        <v>-1.8664984133732049E-2</v>
      </c>
      <c r="S146" s="714">
        <f t="shared" si="181"/>
        <v>1.5905125814601302</v>
      </c>
      <c r="T146" s="714">
        <f t="shared" ref="T146" si="185">T145/T134</f>
        <v>1.57577317059856</v>
      </c>
      <c r="U146" s="1762">
        <f>U145/T145</f>
        <v>2.1567013226739064E-2</v>
      </c>
      <c r="V146" s="1329">
        <f t="shared" si="118"/>
        <v>1.3686622941134858E-2</v>
      </c>
      <c r="W146" s="1855">
        <f>W145/W134</f>
        <v>1.7825680448692556</v>
      </c>
      <c r="X146" s="1118">
        <f>X145/X134</f>
        <v>1.8609388385947239</v>
      </c>
      <c r="Y146" s="1077">
        <f>Y145/X145</f>
        <v>-2.506917003871836E-2</v>
      </c>
      <c r="Z146" s="1329">
        <f t="shared" si="119"/>
        <v>-1.3471248769061741E-2</v>
      </c>
      <c r="AA146" s="916">
        <f t="shared" si="126"/>
        <v>1.7825680448692556</v>
      </c>
      <c r="AB146" s="1938">
        <f t="shared" si="127"/>
        <v>1.8609388385947239</v>
      </c>
      <c r="AC146" s="1965">
        <f t="shared" si="128"/>
        <v>-2.506917003871836E-2</v>
      </c>
      <c r="AD146" s="673" t="s">
        <v>4562</v>
      </c>
    </row>
    <row r="147" spans="1:30" customFormat="1" ht="15.75" hidden="1" thickBot="1" x14ac:dyDescent="0.3">
      <c r="A147" s="3581"/>
      <c r="B147" s="732" t="s">
        <v>4203</v>
      </c>
      <c r="C147" s="710">
        <f>C17/C95</f>
        <v>0.26148705096073516</v>
      </c>
      <c r="D147" s="710" t="e">
        <f>D17/D95</f>
        <v>#DIV/0!</v>
      </c>
      <c r="E147" s="710"/>
      <c r="F147" s="1329" t="e">
        <f t="shared" si="110"/>
        <v>#DIV/0!</v>
      </c>
      <c r="G147" s="956">
        <f t="shared" ref="G147:S147" si="186">G17/G95</f>
        <v>0.23119777158774374</v>
      </c>
      <c r="H147" s="1411" t="e">
        <f t="shared" ref="H147" si="187">H17/H95</f>
        <v>#DIV/0!</v>
      </c>
      <c r="I147" s="956"/>
      <c r="J147" s="1329" t="e">
        <f t="shared" si="112"/>
        <v>#DIV/0!</v>
      </c>
      <c r="K147" s="711">
        <f t="shared" si="186"/>
        <v>0.60128847530422336</v>
      </c>
      <c r="L147" s="711" t="e">
        <f t="shared" ref="L147" si="188">L17/L95</f>
        <v>#DIV/0!</v>
      </c>
      <c r="M147" s="711"/>
      <c r="N147" s="1329" t="e">
        <f t="shared" si="114"/>
        <v>#DIV/0!</v>
      </c>
      <c r="O147" s="866">
        <f t="shared" si="186"/>
        <v>0.29741019214703424</v>
      </c>
      <c r="P147" s="1592" t="e">
        <f t="shared" ref="P147" si="189">P17/P95</f>
        <v>#DIV/0!</v>
      </c>
      <c r="Q147" s="866"/>
      <c r="R147" s="1329" t="e">
        <f t="shared" si="116"/>
        <v>#DIV/0!</v>
      </c>
      <c r="S147" s="714">
        <f t="shared" si="186"/>
        <v>9.6774193548387094E-2</v>
      </c>
      <c r="T147" s="714" t="e">
        <f t="shared" ref="T147" si="190">T17/T95</f>
        <v>#DIV/0!</v>
      </c>
      <c r="U147" s="1779"/>
      <c r="V147" s="1329" t="e">
        <f t="shared" si="118"/>
        <v>#DIV/0!</v>
      </c>
      <c r="W147" s="1855">
        <f t="shared" ref="W147:X150" si="191">SUM(C147+G147+K147+O147+S147)</f>
        <v>1.4881576835481234</v>
      </c>
      <c r="X147" s="1118" t="e">
        <f t="shared" si="191"/>
        <v>#DIV/0!</v>
      </c>
      <c r="Y147" s="1096"/>
      <c r="Z147" s="1329" t="e">
        <f t="shared" si="119"/>
        <v>#DIV/0!</v>
      </c>
      <c r="AA147" s="916">
        <f t="shared" si="126"/>
        <v>1.4881576835481234</v>
      </c>
      <c r="AB147" s="1938" t="e">
        <f t="shared" si="127"/>
        <v>#DIV/0!</v>
      </c>
      <c r="AC147" s="1822">
        <f t="shared" si="128"/>
        <v>0</v>
      </c>
      <c r="AD147" s="673" t="s">
        <v>4563</v>
      </c>
    </row>
    <row r="148" spans="1:30" customFormat="1" ht="15.75" hidden="1" thickBot="1" x14ac:dyDescent="0.3">
      <c r="A148" s="3581"/>
      <c r="B148" s="732" t="s">
        <v>4223</v>
      </c>
      <c r="C148" s="710">
        <f>C147/C134</f>
        <v>1.1990364280458772</v>
      </c>
      <c r="D148" s="710" t="e">
        <f>D147/D134</f>
        <v>#DIV/0!</v>
      </c>
      <c r="E148" s="710"/>
      <c r="F148" s="1329" t="e">
        <f t="shared" si="110"/>
        <v>#DIV/0!</v>
      </c>
      <c r="G148" s="956">
        <f t="shared" ref="G148:S148" si="192">G147/G134</f>
        <v>1.0259009687441873</v>
      </c>
      <c r="H148" s="1411" t="e">
        <f t="shared" ref="H148" si="193">H147/H134</f>
        <v>#DIV/0!</v>
      </c>
      <c r="I148" s="956"/>
      <c r="J148" s="1329" t="e">
        <f t="shared" si="112"/>
        <v>#DIV/0!</v>
      </c>
      <c r="K148" s="711">
        <f t="shared" si="192"/>
        <v>3.4762093646752334</v>
      </c>
      <c r="L148" s="711" t="e">
        <f t="shared" ref="L148" si="194">L147/L134</f>
        <v>#DIV/0!</v>
      </c>
      <c r="M148" s="711"/>
      <c r="N148" s="1329" t="e">
        <f t="shared" si="114"/>
        <v>#DIV/0!</v>
      </c>
      <c r="O148" s="866">
        <f t="shared" si="192"/>
        <v>1.3613931377993966</v>
      </c>
      <c r="P148" s="1592" t="e">
        <f t="shared" ref="P148" si="195">P147/P134</f>
        <v>#DIV/0!</v>
      </c>
      <c r="Q148" s="866"/>
      <c r="R148" s="1329" t="e">
        <f t="shared" si="116"/>
        <v>#DIV/0!</v>
      </c>
      <c r="S148" s="714">
        <f t="shared" si="192"/>
        <v>0.49124316313651123</v>
      </c>
      <c r="T148" s="714" t="e">
        <f t="shared" ref="T148" si="196">T147/T134</f>
        <v>#DIV/0!</v>
      </c>
      <c r="U148" s="1779"/>
      <c r="V148" s="1329" t="e">
        <f t="shared" si="118"/>
        <v>#DIV/0!</v>
      </c>
      <c r="W148" s="1855">
        <f t="shared" si="191"/>
        <v>7.5537830624012052</v>
      </c>
      <c r="X148" s="1118" t="e">
        <f t="shared" si="191"/>
        <v>#DIV/0!</v>
      </c>
      <c r="Y148" s="1096"/>
      <c r="Z148" s="1329" t="e">
        <f t="shared" si="119"/>
        <v>#DIV/0!</v>
      </c>
      <c r="AA148" s="916">
        <f t="shared" si="126"/>
        <v>7.5537830624012052</v>
      </c>
      <c r="AB148" s="1938" t="e">
        <f t="shared" si="127"/>
        <v>#DIV/0!</v>
      </c>
      <c r="AC148" s="1965">
        <f t="shared" si="128"/>
        <v>0</v>
      </c>
      <c r="AD148" s="673" t="s">
        <v>4564</v>
      </c>
    </row>
    <row r="149" spans="1:30" customFormat="1" ht="15.75" hidden="1" thickBot="1" x14ac:dyDescent="0.3">
      <c r="A149" s="3581"/>
      <c r="B149" s="732" t="s">
        <v>4205</v>
      </c>
      <c r="C149" s="710">
        <f>C19/C97</f>
        <v>0.20308747855917667</v>
      </c>
      <c r="D149" s="710" t="e">
        <f>D19/D97</f>
        <v>#DIV/0!</v>
      </c>
      <c r="E149" s="710"/>
      <c r="F149" s="1329" t="e">
        <f t="shared" si="110"/>
        <v>#DIV/0!</v>
      </c>
      <c r="G149" s="956">
        <f t="shared" ref="G149:S149" si="197">G19/G97</f>
        <v>0.18900343642611683</v>
      </c>
      <c r="H149" s="1411" t="e">
        <f t="shared" ref="H149" si="198">H19/H97</f>
        <v>#DIV/0!</v>
      </c>
      <c r="I149" s="956"/>
      <c r="J149" s="1329" t="e">
        <f t="shared" si="112"/>
        <v>#DIV/0!</v>
      </c>
      <c r="K149" s="711">
        <f t="shared" si="197"/>
        <v>5.9290016084988593E-2</v>
      </c>
      <c r="L149" s="711" t="e">
        <f t="shared" ref="L149" si="199">L19/L97</f>
        <v>#DIV/0!</v>
      </c>
      <c r="M149" s="711"/>
      <c r="N149" s="1329" t="e">
        <f t="shared" si="114"/>
        <v>#DIV/0!</v>
      </c>
      <c r="O149" s="866">
        <f t="shared" si="197"/>
        <v>0.32830188679245281</v>
      </c>
      <c r="P149" s="1592" t="e">
        <f t="shared" ref="P149" si="200">P19/P97</f>
        <v>#DIV/0!</v>
      </c>
      <c r="Q149" s="866"/>
      <c r="R149" s="1329" t="e">
        <f t="shared" si="116"/>
        <v>#DIV/0!</v>
      </c>
      <c r="S149" s="714">
        <f t="shared" si="197"/>
        <v>0.5</v>
      </c>
      <c r="T149" s="714" t="e">
        <f t="shared" ref="T149" si="201">T19/T97</f>
        <v>#DIV/0!</v>
      </c>
      <c r="U149" s="1779"/>
      <c r="V149" s="1329" t="e">
        <f t="shared" si="118"/>
        <v>#DIV/0!</v>
      </c>
      <c r="W149" s="1855">
        <f t="shared" si="191"/>
        <v>1.2796828178627349</v>
      </c>
      <c r="X149" s="1118" t="e">
        <f t="shared" si="191"/>
        <v>#DIV/0!</v>
      </c>
      <c r="Y149" s="1096"/>
      <c r="Z149" s="1329" t="e">
        <f t="shared" si="119"/>
        <v>#DIV/0!</v>
      </c>
      <c r="AA149" s="916">
        <f t="shared" si="126"/>
        <v>1.2796828178627349</v>
      </c>
      <c r="AB149" s="1938" t="e">
        <f t="shared" si="127"/>
        <v>#DIV/0!</v>
      </c>
      <c r="AC149" s="1822">
        <f t="shared" si="128"/>
        <v>0</v>
      </c>
      <c r="AD149" s="673" t="s">
        <v>4565</v>
      </c>
    </row>
    <row r="150" spans="1:30" customFormat="1" ht="15.75" hidden="1" thickBot="1" x14ac:dyDescent="0.3">
      <c r="A150" s="3581"/>
      <c r="B150" s="732" t="s">
        <v>4223</v>
      </c>
      <c r="C150" s="710">
        <f>C149/C134</f>
        <v>0.93124796802654741</v>
      </c>
      <c r="D150" s="710" t="e">
        <f>D149/D134</f>
        <v>#DIV/0!</v>
      </c>
      <c r="E150" s="710"/>
      <c r="F150" s="1329" t="e">
        <f t="shared" si="110"/>
        <v>#DIV/0!</v>
      </c>
      <c r="G150" s="956">
        <f t="shared" ref="G150:S150" si="202">G149/G134</f>
        <v>0.83867075012851322</v>
      </c>
      <c r="H150" s="1411" t="e">
        <f t="shared" ref="H150" si="203">H149/H134</f>
        <v>#DIV/0!</v>
      </c>
      <c r="I150" s="956"/>
      <c r="J150" s="1329" t="e">
        <f t="shared" si="112"/>
        <v>#DIV/0!</v>
      </c>
      <c r="K150" s="711">
        <f t="shared" si="202"/>
        <v>0.34277142771130525</v>
      </c>
      <c r="L150" s="711" t="e">
        <f t="shared" ref="L150" si="204">L149/L134</f>
        <v>#DIV/0!</v>
      </c>
      <c r="M150" s="711"/>
      <c r="N150" s="1329" t="e">
        <f t="shared" si="114"/>
        <v>#DIV/0!</v>
      </c>
      <c r="O150" s="866">
        <f t="shared" si="202"/>
        <v>1.5027996605606462</v>
      </c>
      <c r="P150" s="1592" t="e">
        <f t="shared" ref="P150" si="205">P149/P134</f>
        <v>#DIV/0!</v>
      </c>
      <c r="Q150" s="866"/>
      <c r="R150" s="1329" t="e">
        <f t="shared" si="116"/>
        <v>#DIV/0!</v>
      </c>
      <c r="S150" s="714">
        <f t="shared" si="202"/>
        <v>2.538089676205308</v>
      </c>
      <c r="T150" s="714" t="e">
        <f t="shared" ref="T150" si="206">T149/T134</f>
        <v>#DIV/0!</v>
      </c>
      <c r="U150" s="1779"/>
      <c r="V150" s="1329" t="e">
        <f t="shared" si="118"/>
        <v>#DIV/0!</v>
      </c>
      <c r="W150" s="1855">
        <f t="shared" si="191"/>
        <v>6.1535794826323205</v>
      </c>
      <c r="X150" s="1118" t="e">
        <f t="shared" si="191"/>
        <v>#DIV/0!</v>
      </c>
      <c r="Y150" s="1096"/>
      <c r="Z150" s="1329" t="e">
        <f t="shared" si="119"/>
        <v>#DIV/0!</v>
      </c>
      <c r="AA150" s="916">
        <f t="shared" si="126"/>
        <v>6.1535794826323205</v>
      </c>
      <c r="AB150" s="1938" t="e">
        <f t="shared" si="127"/>
        <v>#DIV/0!</v>
      </c>
      <c r="AC150" s="1965">
        <f t="shared" si="128"/>
        <v>0</v>
      </c>
      <c r="AD150" s="673" t="s">
        <v>4566</v>
      </c>
    </row>
    <row r="151" spans="1:30" customFormat="1" ht="15.75" thickBot="1" x14ac:dyDescent="0.3">
      <c r="A151" s="3581"/>
      <c r="B151" s="2199" t="s">
        <v>4178</v>
      </c>
      <c r="C151" s="1976">
        <f>C137</f>
        <v>0.20930289441500205</v>
      </c>
      <c r="D151" s="1976">
        <f>D137</f>
        <v>0.21612176549692075</v>
      </c>
      <c r="E151" s="1977">
        <f>C151-D151</f>
        <v>-6.8188710819186982E-3</v>
      </c>
      <c r="F151" s="2285">
        <f t="shared" si="110"/>
        <v>-3.1551061348403853E-2</v>
      </c>
      <c r="G151" s="1978">
        <f t="shared" ref="G151:S151" si="207">G137</f>
        <v>0.37036684135302522</v>
      </c>
      <c r="H151" s="1977">
        <f t="shared" ref="H151" si="208">H137</f>
        <v>0.32946762852707517</v>
      </c>
      <c r="I151" s="1978">
        <f>G151-H151</f>
        <v>4.0899212825950049E-2</v>
      </c>
      <c r="J151" s="2285">
        <f t="shared" si="112"/>
        <v>0.12413727263220038</v>
      </c>
      <c r="K151" s="1976">
        <f t="shared" si="207"/>
        <v>0.15334883998330054</v>
      </c>
      <c r="L151" s="1976">
        <f t="shared" ref="L151" si="209">L137</f>
        <v>0.15416121166988961</v>
      </c>
      <c r="M151" s="2004">
        <f>K151-L151</f>
        <v>-8.1237168658906955E-4</v>
      </c>
      <c r="N151" s="2285">
        <f t="shared" si="114"/>
        <v>-5.2696244262053892E-3</v>
      </c>
      <c r="O151" s="1978">
        <f t="shared" si="207"/>
        <v>0.23949701570377238</v>
      </c>
      <c r="P151" s="1977">
        <f t="shared" ref="P151" si="210">P137</f>
        <v>0.22147132651090945</v>
      </c>
      <c r="Q151" s="1978">
        <f>O151-P151</f>
        <v>1.8025689192862931E-2</v>
      </c>
      <c r="R151" s="2285">
        <f t="shared" si="116"/>
        <v>8.1390622781026253E-2</v>
      </c>
      <c r="S151" s="1976">
        <f t="shared" si="207"/>
        <v>0.19146705379466086</v>
      </c>
      <c r="T151" s="1976">
        <f t="shared" ref="T151" si="211">T137</f>
        <v>0.19966022166491385</v>
      </c>
      <c r="U151" s="1976">
        <f>S151-T151</f>
        <v>-8.193167870252982E-3</v>
      </c>
      <c r="V151" s="2285">
        <f t="shared" si="118"/>
        <v>-4.1035554312883755E-2</v>
      </c>
      <c r="W151" s="1979">
        <f>W137</f>
        <v>0.20104360479436742</v>
      </c>
      <c r="X151" s="1977">
        <f>X137</f>
        <v>0.20099317720392493</v>
      </c>
      <c r="Y151" s="1978">
        <f>W151-X151</f>
        <v>5.0427590442492232E-5</v>
      </c>
      <c r="Z151" s="2285">
        <f t="shared" si="119"/>
        <v>2.5089205088453867E-4</v>
      </c>
      <c r="AA151" s="1977">
        <f t="shared" si="126"/>
        <v>0.20104360479436742</v>
      </c>
      <c r="AB151" s="1976">
        <f t="shared" si="127"/>
        <v>0.20099317720392493</v>
      </c>
      <c r="AC151" s="1980">
        <f t="shared" si="128"/>
        <v>5.0427590442492232E-5</v>
      </c>
      <c r="AD151" s="899" t="s">
        <v>4567</v>
      </c>
    </row>
    <row r="152" spans="1:30" customFormat="1" ht="15.75" thickBot="1" x14ac:dyDescent="0.3">
      <c r="A152" s="3581"/>
      <c r="B152" s="732" t="s">
        <v>4207</v>
      </c>
      <c r="C152" s="710">
        <f>C139</f>
        <v>0.28077738515901063</v>
      </c>
      <c r="D152" s="710">
        <f>D139</f>
        <v>0.27682522123893805</v>
      </c>
      <c r="E152" s="710">
        <f>C152-D152</f>
        <v>3.9521639200725822E-3</v>
      </c>
      <c r="F152" s="1329">
        <f t="shared" si="110"/>
        <v>1.4276747986995462E-2</v>
      </c>
      <c r="G152" s="956">
        <f t="shared" ref="G152:S152" si="212">G139</f>
        <v>0.32754491017964071</v>
      </c>
      <c r="H152" s="1411">
        <f t="shared" ref="H152" si="213">H139</f>
        <v>0.3089887640449438</v>
      </c>
      <c r="I152" s="956">
        <f>G152-H152</f>
        <v>1.8556146134696916E-2</v>
      </c>
      <c r="J152" s="1329">
        <f t="shared" si="112"/>
        <v>6.005443658138275E-2</v>
      </c>
      <c r="K152" s="711">
        <f t="shared" si="212"/>
        <v>0.49164431607179698</v>
      </c>
      <c r="L152" s="711">
        <f t="shared" ref="L152" si="214">L139</f>
        <v>0.5173802458668928</v>
      </c>
      <c r="M152" s="711">
        <f>K152-L152</f>
        <v>-2.5735929795095813E-2</v>
      </c>
      <c r="N152" s="1329">
        <f t="shared" si="114"/>
        <v>-4.9742776228292519E-2</v>
      </c>
      <c r="O152" s="866">
        <f t="shared" si="212"/>
        <v>0.36857379767827531</v>
      </c>
      <c r="P152" s="1592">
        <f t="shared" ref="P152" si="215">P139</f>
        <v>0.38834343012325045</v>
      </c>
      <c r="Q152" s="866">
        <f>O152-P152</f>
        <v>-1.9769632444975149E-2</v>
      </c>
      <c r="R152" s="1329">
        <f t="shared" si="116"/>
        <v>-5.0907601137222189E-2</v>
      </c>
      <c r="S152" s="714">
        <f t="shared" si="212"/>
        <v>0.26630598136459271</v>
      </c>
      <c r="T152" s="714">
        <f t="shared" ref="T152" si="216">T139</f>
        <v>0.26731766859932865</v>
      </c>
      <c r="U152" s="1779">
        <f>S152-T152</f>
        <v>-1.0116872347359362E-3</v>
      </c>
      <c r="V152" s="1329">
        <f t="shared" si="118"/>
        <v>-3.7845879774311224E-3</v>
      </c>
      <c r="W152" s="1857">
        <f>W139</f>
        <v>0.31511822751815305</v>
      </c>
      <c r="X152" s="1689">
        <f>X139</f>
        <v>0.3158247137052087</v>
      </c>
      <c r="Y152" s="1098">
        <f>W152-X152</f>
        <v>-7.0648618705565491E-4</v>
      </c>
      <c r="Z152" s="1329">
        <f t="shared" si="119"/>
        <v>-2.2369566294140309E-3</v>
      </c>
      <c r="AA152" s="916">
        <f t="shared" si="126"/>
        <v>0.31511822751815305</v>
      </c>
      <c r="AB152" s="1938">
        <f t="shared" si="127"/>
        <v>0.3158247137052087</v>
      </c>
      <c r="AC152" s="1960">
        <f t="shared" si="128"/>
        <v>-7.0648618705565491E-4</v>
      </c>
      <c r="AD152" s="1230"/>
    </row>
    <row r="153" spans="1:30" customFormat="1" ht="15.75" thickBot="1" x14ac:dyDescent="0.3">
      <c r="A153" s="3581"/>
      <c r="B153" s="732" t="s">
        <v>4224</v>
      </c>
      <c r="C153" s="710">
        <f>C152/C151</f>
        <v>1.3414883054712574</v>
      </c>
      <c r="D153" s="710">
        <f>D152/D151</f>
        <v>1.2808761792337024</v>
      </c>
      <c r="E153" s="763">
        <f>E152/D152</f>
        <v>1.4276747986995462E-2</v>
      </c>
      <c r="F153" s="1329">
        <f t="shared" si="110"/>
        <v>1.1146079705796914E-2</v>
      </c>
      <c r="G153" s="956">
        <f t="shared" ref="G153:S153" si="217">G152/G151</f>
        <v>0.88437968416139168</v>
      </c>
      <c r="H153" s="1411">
        <f t="shared" ref="H153" si="218">H152/H151</f>
        <v>0.93784255960537122</v>
      </c>
      <c r="I153" s="2001">
        <f>I152/H152</f>
        <v>6.005443658138275E-2</v>
      </c>
      <c r="J153" s="1329">
        <f t="shared" si="112"/>
        <v>6.4034667616974725E-2</v>
      </c>
      <c r="K153" s="711">
        <f t="shared" si="217"/>
        <v>3.206051745323514</v>
      </c>
      <c r="L153" s="711">
        <f t="shared" ref="L153" si="219">L152/L151</f>
        <v>3.356098724592123</v>
      </c>
      <c r="M153" s="2003">
        <f>M152/L152</f>
        <v>-4.9742776228292519E-2</v>
      </c>
      <c r="N153" s="1329">
        <f t="shared" si="114"/>
        <v>-1.4821606964001904E-2</v>
      </c>
      <c r="O153" s="866">
        <f t="shared" si="217"/>
        <v>1.5389494378257917</v>
      </c>
      <c r="P153" s="1592">
        <f t="shared" ref="P153" si="220">P152/P151</f>
        <v>1.7534704660926888</v>
      </c>
      <c r="Q153" s="2006">
        <f>Q152/P152</f>
        <v>-5.0907601137222189E-2</v>
      </c>
      <c r="R153" s="1329">
        <f t="shared" si="116"/>
        <v>-2.9032482794341632E-2</v>
      </c>
      <c r="S153" s="714">
        <f t="shared" si="217"/>
        <v>1.3908710458886204</v>
      </c>
      <c r="T153" s="714">
        <f t="shared" ref="T153" si="221">T152/T151</f>
        <v>1.3388629260762972</v>
      </c>
      <c r="U153" s="1762">
        <f>U152/T152</f>
        <v>-3.7845879774311224E-3</v>
      </c>
      <c r="V153" s="1329">
        <f t="shared" si="118"/>
        <v>-2.8267180334302961E-3</v>
      </c>
      <c r="W153" s="1857">
        <f>W152/W151</f>
        <v>1.5674123424142941</v>
      </c>
      <c r="X153" s="1689">
        <f>X152/X151</f>
        <v>1.5713205696767372</v>
      </c>
      <c r="Y153" s="1079">
        <f>Y152/X152</f>
        <v>-2.2369566294140309E-3</v>
      </c>
      <c r="Z153" s="1329">
        <f t="shared" si="119"/>
        <v>-1.4236156978930359E-3</v>
      </c>
      <c r="AA153" s="916">
        <f t="shared" si="126"/>
        <v>1.5674123424142941</v>
      </c>
      <c r="AB153" s="1938">
        <f t="shared" si="127"/>
        <v>1.5713205696767372</v>
      </c>
      <c r="AC153" s="1965">
        <f t="shared" si="128"/>
        <v>-2.2369566294140309E-3</v>
      </c>
      <c r="AD153" s="673" t="s">
        <v>4568</v>
      </c>
    </row>
    <row r="154" spans="1:30" customFormat="1" ht="15.75" thickBot="1" x14ac:dyDescent="0.3">
      <c r="A154" s="3581"/>
      <c r="B154" s="696" t="s">
        <v>4208</v>
      </c>
      <c r="C154" s="756">
        <f t="shared" ref="C154:S154" si="222">C24/C102</f>
        <v>0.18786433492315846</v>
      </c>
      <c r="D154" s="756">
        <f t="shared" ref="D154" si="223">D24/D102</f>
        <v>0.1961262112706528</v>
      </c>
      <c r="E154" s="756">
        <f>C154-D154</f>
        <v>-8.2618763474943402E-3</v>
      </c>
      <c r="F154" s="2284">
        <f t="shared" si="110"/>
        <v>-4.2125304384190689E-2</v>
      </c>
      <c r="G154" s="957">
        <f t="shared" si="222"/>
        <v>0.37847025495750708</v>
      </c>
      <c r="H154" s="1412">
        <f t="shared" ref="H154" si="224">H24/H102</f>
        <v>0.33297678896138627</v>
      </c>
      <c r="I154" s="957">
        <f>G154-H154</f>
        <v>4.5493465996120808E-2</v>
      </c>
      <c r="J154" s="2284">
        <f t="shared" si="112"/>
        <v>0.13662653825818613</v>
      </c>
      <c r="K154" s="757">
        <f t="shared" si="222"/>
        <v>0.13258976046994481</v>
      </c>
      <c r="L154" s="757">
        <f t="shared" ref="L154" si="225">L24/L102</f>
        <v>0.13234189383618331</v>
      </c>
      <c r="M154" s="757">
        <f>K154-L154</f>
        <v>2.4786663376150098E-4</v>
      </c>
      <c r="N154" s="2284">
        <f t="shared" si="114"/>
        <v>1.8729264526644721E-3</v>
      </c>
      <c r="O154" s="867">
        <f t="shared" si="222"/>
        <v>0.21852475581003705</v>
      </c>
      <c r="P154" s="1593">
        <f t="shared" ref="P154" si="226">P24/P102</f>
        <v>0.19608466281065276</v>
      </c>
      <c r="Q154" s="867">
        <f>O154-P154</f>
        <v>2.2440092999384292E-2</v>
      </c>
      <c r="R154" s="2284">
        <f t="shared" si="116"/>
        <v>0.11444083732878868</v>
      </c>
      <c r="S154" s="894">
        <f t="shared" si="222"/>
        <v>0.16402116402116401</v>
      </c>
      <c r="T154" s="894">
        <f t="shared" ref="T154" si="227">T24/T102</f>
        <v>0.17525319242624396</v>
      </c>
      <c r="U154" s="1780">
        <f>S154-T154</f>
        <v>-1.1232028405079947E-2</v>
      </c>
      <c r="V154" s="2284">
        <f t="shared" si="118"/>
        <v>-6.4090292733508941E-2</v>
      </c>
      <c r="W154" s="1831">
        <f>W24/W102</f>
        <v>0.17885707819395721</v>
      </c>
      <c r="X154" s="1141">
        <f>X24/X102</f>
        <v>0.17799490425831987</v>
      </c>
      <c r="Y154" s="1076">
        <f>W154-X154</f>
        <v>8.6217393563733924E-4</v>
      </c>
      <c r="Z154" s="2284">
        <f t="shared" si="119"/>
        <v>4.8438124632269597E-3</v>
      </c>
      <c r="AA154" s="923">
        <f t="shared" si="126"/>
        <v>0.17885707819395721</v>
      </c>
      <c r="AB154" s="1940">
        <f t="shared" si="127"/>
        <v>0.17799490425831987</v>
      </c>
      <c r="AC154" s="1962">
        <f t="shared" si="128"/>
        <v>8.6217393563733924E-4</v>
      </c>
      <c r="AD154" s="673" t="s">
        <v>4569</v>
      </c>
    </row>
    <row r="155" spans="1:30" customFormat="1" ht="15.75" thickBot="1" x14ac:dyDescent="0.3">
      <c r="A155" s="3581"/>
      <c r="B155" s="695" t="s">
        <v>4224</v>
      </c>
      <c r="C155" s="928">
        <f>C154/C151</f>
        <v>0.89757160524815482</v>
      </c>
      <c r="D155" s="928">
        <f>D154/D151</f>
        <v>0.90748014583217518</v>
      </c>
      <c r="E155" s="928">
        <f>E154/D154</f>
        <v>-4.2125304384190689E-2</v>
      </c>
      <c r="F155" s="2292">
        <f t="shared" si="110"/>
        <v>-4.6420083764544567E-2</v>
      </c>
      <c r="G155" s="958">
        <f t="shared" ref="G155:S155" si="228">G154/G151</f>
        <v>1.0218794252068528</v>
      </c>
      <c r="H155" s="1413">
        <f t="shared" ref="H155" si="229">H154/H151</f>
        <v>1.0106510021940522</v>
      </c>
      <c r="I155" s="1994">
        <f>I154/H154</f>
        <v>0.13662653825818613</v>
      </c>
      <c r="J155" s="2292">
        <f t="shared" si="112"/>
        <v>0.13518666479484959</v>
      </c>
      <c r="K155" s="988">
        <f t="shared" si="228"/>
        <v>0.86462838900107519</v>
      </c>
      <c r="L155" s="988">
        <f t="shared" ref="L155" si="230">L154/L151</f>
        <v>0.85846428166101396</v>
      </c>
      <c r="M155" s="1996">
        <f>M154/L154</f>
        <v>1.8729264526644721E-3</v>
      </c>
      <c r="N155" s="2292">
        <f t="shared" si="114"/>
        <v>2.1817173907813718E-3</v>
      </c>
      <c r="O155" s="1011">
        <f t="shared" si="228"/>
        <v>0.9124320617018653</v>
      </c>
      <c r="P155" s="1594">
        <f t="shared" ref="P155" si="231">P154/P151</f>
        <v>0.88537268412935533</v>
      </c>
      <c r="Q155" s="1998">
        <f>Q154/P154</f>
        <v>0.11444083732878868</v>
      </c>
      <c r="R155" s="2292">
        <f t="shared" si="116"/>
        <v>0.12925724881757089</v>
      </c>
      <c r="S155" s="1044">
        <f t="shared" si="228"/>
        <v>0.856654765247857</v>
      </c>
      <c r="T155" s="1044">
        <f t="shared" ref="T155" si="232">T154/T151</f>
        <v>0.87775717649141072</v>
      </c>
      <c r="U155" s="1999">
        <f>U154/T154</f>
        <v>-6.4090292733508941E-2</v>
      </c>
      <c r="V155" s="2292">
        <f t="shared" si="118"/>
        <v>-7.3015971216198988E-2</v>
      </c>
      <c r="W155" s="1856">
        <f>W154/W151</f>
        <v>0.8896432113664936</v>
      </c>
      <c r="X155" s="1142">
        <f>X154/X151</f>
        <v>0.88557684760477551</v>
      </c>
      <c r="Y155" s="2028">
        <f>Y154/X154</f>
        <v>4.8438124632269597E-3</v>
      </c>
      <c r="Z155" s="2292">
        <f t="shared" si="119"/>
        <v>5.4696692628404247E-3</v>
      </c>
      <c r="AA155" s="924">
        <f t="shared" si="126"/>
        <v>0.8896432113664936</v>
      </c>
      <c r="AB155" s="1939">
        <f t="shared" si="127"/>
        <v>0.88557684760477551</v>
      </c>
      <c r="AC155" s="1963">
        <f t="shared" si="128"/>
        <v>4.8438124632269597E-3</v>
      </c>
      <c r="AD155" s="673" t="s">
        <v>4570</v>
      </c>
    </row>
    <row r="156" spans="1:30" customFormat="1" ht="15.75" hidden="1" thickBot="1" x14ac:dyDescent="0.3">
      <c r="A156" s="3581"/>
      <c r="B156" s="693" t="s">
        <v>4225</v>
      </c>
      <c r="C156" s="781">
        <f>C143/C151</f>
        <v>1.4155526661391444</v>
      </c>
      <c r="D156" s="781" t="e">
        <f>D143/D151</f>
        <v>#DIV/0!</v>
      </c>
      <c r="E156" s="781"/>
      <c r="F156" s="2293" t="e">
        <f t="shared" si="110"/>
        <v>#DIV/0!</v>
      </c>
      <c r="G156" s="960">
        <f t="shared" ref="G156:S156" si="233">G143/G151</f>
        <v>1.0045738872811134</v>
      </c>
      <c r="H156" s="980" t="e">
        <f t="shared" ref="H156" si="234">H143/H151</f>
        <v>#DIV/0!</v>
      </c>
      <c r="I156" s="960"/>
      <c r="J156" s="2293" t="e">
        <f t="shared" si="112"/>
        <v>#DIV/0!</v>
      </c>
      <c r="K156" s="987">
        <f t="shared" si="233"/>
        <v>3.2140265343267913</v>
      </c>
      <c r="L156" s="987" t="e">
        <f t="shared" ref="L156" si="235">L143/L151</f>
        <v>#DIV/0!</v>
      </c>
      <c r="M156" s="987"/>
      <c r="N156" s="2293" t="e">
        <f t="shared" si="114"/>
        <v>#DIV/0!</v>
      </c>
      <c r="O156" s="1012">
        <f t="shared" si="233"/>
        <v>1.7972866910302443</v>
      </c>
      <c r="P156" s="1028" t="e">
        <f t="shared" ref="P156" si="236">P143/P151</f>
        <v>#DIV/0!</v>
      </c>
      <c r="Q156" s="1012"/>
      <c r="R156" s="2293" t="e">
        <f t="shared" si="116"/>
        <v>#DIV/0!</v>
      </c>
      <c r="S156" s="1045">
        <f t="shared" si="233"/>
        <v>1.4367810744121428</v>
      </c>
      <c r="T156" s="1045" t="e">
        <f t="shared" ref="T156" si="237">T143/T151</f>
        <v>#DIV/0!</v>
      </c>
      <c r="U156" s="1663"/>
      <c r="V156" s="2293" t="e">
        <f t="shared" si="118"/>
        <v>#DIV/0!</v>
      </c>
      <c r="W156" s="1855">
        <f>SUM(C156+G156+K156+O156+S156)</f>
        <v>8.8682208531894364</v>
      </c>
      <c r="X156" s="1118" t="e">
        <f>SUM(D156+H156+L156+P156+T156)</f>
        <v>#DIV/0!</v>
      </c>
      <c r="Y156" s="1096"/>
      <c r="Z156" s="2293" t="e">
        <f t="shared" si="119"/>
        <v>#DIV/0!</v>
      </c>
      <c r="AA156" s="916">
        <f t="shared" si="126"/>
        <v>8.8682208531894364</v>
      </c>
      <c r="AB156" s="1938" t="e">
        <f t="shared" si="127"/>
        <v>#DIV/0!</v>
      </c>
      <c r="AC156" s="1965">
        <f t="shared" si="128"/>
        <v>0</v>
      </c>
      <c r="AD156" s="673" t="s">
        <v>4571</v>
      </c>
    </row>
    <row r="157" spans="1:30" customFormat="1" ht="15.75" hidden="1" thickBot="1" x14ac:dyDescent="0.3">
      <c r="A157" s="3581"/>
      <c r="B157" s="693" t="s">
        <v>4226</v>
      </c>
      <c r="C157" s="781">
        <f>C145/C151</f>
        <v>1.4487490063422217</v>
      </c>
      <c r="D157" s="781">
        <f>D145/D151</f>
        <v>1.4590166212345463</v>
      </c>
      <c r="E157" s="781">
        <f>E145/D145</f>
        <v>-3.8366378323025641E-2</v>
      </c>
      <c r="F157" s="2293">
        <f t="shared" si="110"/>
        <v>-2.6296052947335134E-2</v>
      </c>
      <c r="G157" s="960">
        <f t="shared" ref="G157:S157" si="238">G145/G151</f>
        <v>0.97772519354207621</v>
      </c>
      <c r="H157" s="980">
        <f t="shared" ref="H157" si="239">H145/H151</f>
        <v>1.0490592642025272</v>
      </c>
      <c r="I157" s="960">
        <f>I145/H145</f>
        <v>4.7698037620105702E-2</v>
      </c>
      <c r="J157" s="2293">
        <f t="shared" si="112"/>
        <v>4.5467438540152207E-2</v>
      </c>
      <c r="K157" s="987">
        <f t="shared" si="238"/>
        <v>3.3405242082124471</v>
      </c>
      <c r="L157" s="987">
        <f t="shared" ref="L157" si="240">L145/L151</f>
        <v>3.6115141627780796</v>
      </c>
      <c r="M157" s="987">
        <f>M145/L145</f>
        <v>-7.9909215227212352E-2</v>
      </c>
      <c r="N157" s="2293">
        <f t="shared" si="114"/>
        <v>-2.212623615069639E-2</v>
      </c>
      <c r="O157" s="1012">
        <f t="shared" si="238"/>
        <v>1.5361099792568125</v>
      </c>
      <c r="P157" s="1028">
        <f t="shared" ref="P157" si="241">P145/P151</f>
        <v>1.7187245855255653</v>
      </c>
      <c r="Q157" s="1012"/>
      <c r="R157" s="2293">
        <f t="shared" si="116"/>
        <v>0</v>
      </c>
      <c r="S157" s="1045">
        <f t="shared" si="238"/>
        <v>1.6364626439839363</v>
      </c>
      <c r="T157" s="1045">
        <f t="shared" ref="T157" si="242">T145/T151</f>
        <v>1.5361787058089125</v>
      </c>
      <c r="U157" s="1663"/>
      <c r="V157" s="2293">
        <f t="shared" si="118"/>
        <v>0</v>
      </c>
      <c r="W157" s="1855">
        <f>W145/W151</f>
        <v>1.8244707317730682</v>
      </c>
      <c r="X157" s="1118">
        <f>X145/X151</f>
        <v>1.871854310986572</v>
      </c>
      <c r="Y157" s="1096"/>
      <c r="Z157" s="2293">
        <f t="shared" si="119"/>
        <v>0</v>
      </c>
      <c r="AA157" s="916">
        <f t="shared" si="126"/>
        <v>1.8244707317730682</v>
      </c>
      <c r="AB157" s="1938">
        <f t="shared" si="127"/>
        <v>1.871854310986572</v>
      </c>
      <c r="AC157" s="1965">
        <f t="shared" si="128"/>
        <v>0</v>
      </c>
      <c r="AD157" s="673" t="s">
        <v>4572</v>
      </c>
    </row>
    <row r="158" spans="1:30" customFormat="1" ht="15.75" hidden="1" thickBot="1" x14ac:dyDescent="0.3">
      <c r="A158" s="3581"/>
      <c r="B158" s="693" t="s">
        <v>4227</v>
      </c>
      <c r="C158" s="781">
        <f>C147/C151</f>
        <v>1.2493236258943619</v>
      </c>
      <c r="D158" s="781" t="e">
        <f>D147/D151</f>
        <v>#DIV/0!</v>
      </c>
      <c r="E158" s="781"/>
      <c r="F158" s="2293" t="e">
        <f t="shared" si="110"/>
        <v>#DIV/0!</v>
      </c>
      <c r="G158" s="960">
        <f t="shared" ref="G158:S158" si="243">G147/G151</f>
        <v>0.62423993126147947</v>
      </c>
      <c r="H158" s="980" t="e">
        <f t="shared" ref="H158" si="244">H147/H151</f>
        <v>#DIV/0!</v>
      </c>
      <c r="I158" s="960"/>
      <c r="J158" s="2293" t="e">
        <f t="shared" si="112"/>
        <v>#DIV/0!</v>
      </c>
      <c r="K158" s="987">
        <f t="shared" si="243"/>
        <v>3.9210500410026108</v>
      </c>
      <c r="L158" s="987" t="e">
        <f t="shared" ref="L158" si="245">L147/L151</f>
        <v>#DIV/0!</v>
      </c>
      <c r="M158" s="987"/>
      <c r="N158" s="2293" t="e">
        <f t="shared" si="114"/>
        <v>#DIV/0!</v>
      </c>
      <c r="O158" s="1012">
        <f t="shared" si="243"/>
        <v>1.2418116830102517</v>
      </c>
      <c r="P158" s="1028" t="e">
        <f t="shared" ref="P158" si="246">P147/P151</f>
        <v>#DIV/0!</v>
      </c>
      <c r="Q158" s="1012"/>
      <c r="R158" s="2293" t="e">
        <f t="shared" si="116"/>
        <v>#DIV/0!</v>
      </c>
      <c r="S158" s="1045">
        <f t="shared" si="243"/>
        <v>0.50543522569774713</v>
      </c>
      <c r="T158" s="1045" t="e">
        <f t="shared" ref="T158" si="247">T147/T151</f>
        <v>#DIV/0!</v>
      </c>
      <c r="U158" s="1663"/>
      <c r="V158" s="2293" t="e">
        <f t="shared" si="118"/>
        <v>#DIV/0!</v>
      </c>
      <c r="W158" s="1855">
        <f t="shared" ref="W158:W189" si="248">SUM(C158+G158+K158+O158+S158)</f>
        <v>7.5418605068664508</v>
      </c>
      <c r="X158" s="1118" t="e">
        <f t="shared" ref="X158:X189" si="249">SUM(D158+H158+L158+P158+T158)</f>
        <v>#DIV/0!</v>
      </c>
      <c r="Y158" s="1096"/>
      <c r="Z158" s="2293" t="e">
        <f t="shared" si="119"/>
        <v>#DIV/0!</v>
      </c>
      <c r="AA158" s="916">
        <f t="shared" si="126"/>
        <v>7.5418605068664508</v>
      </c>
      <c r="AB158" s="1938" t="e">
        <f t="shared" si="127"/>
        <v>#DIV/0!</v>
      </c>
      <c r="AC158" s="1963">
        <f t="shared" si="128"/>
        <v>0</v>
      </c>
      <c r="AD158" s="673" t="s">
        <v>4573</v>
      </c>
    </row>
    <row r="159" spans="1:30" customFormat="1" ht="16.5" hidden="1" thickTop="1" thickBot="1" x14ac:dyDescent="0.3">
      <c r="A159" s="3581"/>
      <c r="B159" s="693" t="s">
        <v>4228</v>
      </c>
      <c r="C159" s="781">
        <f>C149/C151</f>
        <v>0.97030420495045056</v>
      </c>
      <c r="D159" s="781" t="e">
        <f>D149/D151</f>
        <v>#DIV/0!</v>
      </c>
      <c r="E159" s="781"/>
      <c r="F159" s="2293" t="e">
        <f t="shared" si="110"/>
        <v>#DIV/0!</v>
      </c>
      <c r="G159" s="960">
        <f t="shared" ref="G159:S159" si="250">G149/G151</f>
        <v>0.51031414080064219</v>
      </c>
      <c r="H159" s="980" t="e">
        <f t="shared" ref="H159" si="251">H149/H151</f>
        <v>#DIV/0!</v>
      </c>
      <c r="I159" s="960"/>
      <c r="J159" s="2293" t="e">
        <f t="shared" si="112"/>
        <v>#DIV/0!</v>
      </c>
      <c r="K159" s="987">
        <f t="shared" si="250"/>
        <v>0.38663491743038414</v>
      </c>
      <c r="L159" s="987" t="e">
        <f t="shared" ref="L159" si="252">L149/L151</f>
        <v>#DIV/0!</v>
      </c>
      <c r="M159" s="987"/>
      <c r="N159" s="2293" t="e">
        <f t="shared" si="114"/>
        <v>#DIV/0!</v>
      </c>
      <c r="O159" s="1012">
        <f t="shared" si="250"/>
        <v>1.3707974014946427</v>
      </c>
      <c r="P159" s="1028" t="e">
        <f t="shared" ref="P159" si="253">P149/P151</f>
        <v>#DIV/0!</v>
      </c>
      <c r="Q159" s="1012"/>
      <c r="R159" s="2293" t="e">
        <f t="shared" si="116"/>
        <v>#DIV/0!</v>
      </c>
      <c r="S159" s="1045">
        <f t="shared" si="250"/>
        <v>2.6114153327716934</v>
      </c>
      <c r="T159" s="1045" t="e">
        <f t="shared" ref="T159" si="254">T149/T151</f>
        <v>#DIV/0!</v>
      </c>
      <c r="U159" s="1663"/>
      <c r="V159" s="2293" t="e">
        <f t="shared" si="118"/>
        <v>#DIV/0!</v>
      </c>
      <c r="W159" s="1855">
        <f t="shared" si="248"/>
        <v>5.8494659974478136</v>
      </c>
      <c r="X159" s="1118" t="e">
        <f t="shared" si="249"/>
        <v>#DIV/0!</v>
      </c>
      <c r="Y159" s="1096"/>
      <c r="Z159" s="2293" t="e">
        <f t="shared" si="119"/>
        <v>#DIV/0!</v>
      </c>
      <c r="AA159" s="916">
        <f t="shared" si="126"/>
        <v>5.8494659974478136</v>
      </c>
      <c r="AB159" s="1938" t="e">
        <f t="shared" si="127"/>
        <v>#DIV/0!</v>
      </c>
      <c r="AC159" s="1964">
        <f t="shared" si="128"/>
        <v>0</v>
      </c>
      <c r="AD159" s="673" t="s">
        <v>4574</v>
      </c>
    </row>
    <row r="160" spans="1:30" customFormat="1" ht="17.25" hidden="1" customHeight="1" x14ac:dyDescent="0.25">
      <c r="A160" s="3582" t="s">
        <v>4229</v>
      </c>
      <c r="B160" s="2201" t="s">
        <v>4144</v>
      </c>
      <c r="C160" s="902">
        <f t="shared" ref="C160:S161" si="255">(C30/C82)</f>
        <v>1.5261437726541316E-2</v>
      </c>
      <c r="D160" s="902"/>
      <c r="E160" s="900"/>
      <c r="F160" s="2286" t="e">
        <f t="shared" si="110"/>
        <v>#DIV/0!</v>
      </c>
      <c r="G160" s="903">
        <f t="shared" si="255"/>
        <v>5.741334702855648E-2</v>
      </c>
      <c r="H160" s="900">
        <f t="shared" ref="H160" si="256">(H30/H82)</f>
        <v>0</v>
      </c>
      <c r="I160" s="903"/>
      <c r="J160" s="2286" t="e">
        <f t="shared" si="112"/>
        <v>#DIV/0!</v>
      </c>
      <c r="K160" s="902">
        <f t="shared" si="255"/>
        <v>3.2123561193328633E-2</v>
      </c>
      <c r="L160" s="902">
        <f t="shared" ref="L160" si="257">(L30/L82)</f>
        <v>0</v>
      </c>
      <c r="M160" s="900"/>
      <c r="N160" s="2286" t="e">
        <f t="shared" si="114"/>
        <v>#DIV/0!</v>
      </c>
      <c r="O160" s="903">
        <f t="shared" si="255"/>
        <v>3.5897859908773963E-2</v>
      </c>
      <c r="P160" s="900">
        <f t="shared" ref="P160" si="258">(P30/P82)</f>
        <v>0</v>
      </c>
      <c r="Q160" s="903"/>
      <c r="R160" s="2286" t="e">
        <f t="shared" si="116"/>
        <v>#DIV/0!</v>
      </c>
      <c r="S160" s="902">
        <f t="shared" si="255"/>
        <v>8.7589001521175006E-2</v>
      </c>
      <c r="T160" s="902">
        <f t="shared" ref="T160" si="259">(T30/T82)</f>
        <v>0</v>
      </c>
      <c r="U160" s="902"/>
      <c r="V160" s="2286" t="e">
        <f t="shared" si="118"/>
        <v>#DIV/0!</v>
      </c>
      <c r="W160" s="1812">
        <f t="shared" si="248"/>
        <v>0.22828520737837538</v>
      </c>
      <c r="X160" s="900">
        <f t="shared" si="249"/>
        <v>0</v>
      </c>
      <c r="Y160" s="903"/>
      <c r="Z160" s="2286" t="e">
        <f t="shared" si="119"/>
        <v>#DIV/0!</v>
      </c>
      <c r="AA160" s="900">
        <f t="shared" si="126"/>
        <v>0.22828520737837538</v>
      </c>
      <c r="AB160" s="902">
        <f t="shared" si="127"/>
        <v>0</v>
      </c>
      <c r="AC160" s="1965">
        <f t="shared" si="128"/>
        <v>0</v>
      </c>
      <c r="AD160" s="899" t="s">
        <v>4575</v>
      </c>
    </row>
    <row r="161" spans="1:30" customFormat="1" ht="16.5" hidden="1" customHeight="1" x14ac:dyDescent="0.25">
      <c r="A161" s="3582"/>
      <c r="B161" s="1" t="s">
        <v>4192</v>
      </c>
      <c r="C161" s="710">
        <f t="shared" si="255"/>
        <v>-2.2755605499271327E-2</v>
      </c>
      <c r="D161" s="1339"/>
      <c r="E161" s="710"/>
      <c r="F161" s="1329" t="e">
        <f t="shared" si="110"/>
        <v>#DIV/0!</v>
      </c>
      <c r="G161" s="956">
        <f t="shared" si="255"/>
        <v>4.9415343458750434E-2</v>
      </c>
      <c r="H161" s="1411">
        <f t="shared" ref="H161" si="260">(H31/H83)</f>
        <v>0</v>
      </c>
      <c r="I161" s="956"/>
      <c r="J161" s="1329" t="e">
        <f t="shared" si="112"/>
        <v>#DIV/0!</v>
      </c>
      <c r="K161" s="711">
        <f t="shared" si="255"/>
        <v>6.9861993930023479E-3</v>
      </c>
      <c r="L161" s="711">
        <f t="shared" ref="L161" si="261">(L31/L83)</f>
        <v>0</v>
      </c>
      <c r="M161" s="711"/>
      <c r="N161" s="1329" t="e">
        <f t="shared" si="114"/>
        <v>#DIV/0!</v>
      </c>
      <c r="O161" s="866">
        <f t="shared" si="255"/>
        <v>4.0469870969437362E-3</v>
      </c>
      <c r="P161" s="1592">
        <f t="shared" ref="P161" si="262">(P31/P83)</f>
        <v>0</v>
      </c>
      <c r="Q161" s="866"/>
      <c r="R161" s="1329" t="e">
        <f t="shared" si="116"/>
        <v>#DIV/0!</v>
      </c>
      <c r="S161" s="714">
        <f t="shared" si="255"/>
        <v>9.4181983897918875E-2</v>
      </c>
      <c r="T161" s="714">
        <f t="shared" ref="T161" si="263">(T31/T83)</f>
        <v>0</v>
      </c>
      <c r="U161" s="1779"/>
      <c r="V161" s="1329" t="e">
        <f t="shared" si="118"/>
        <v>#DIV/0!</v>
      </c>
      <c r="W161" s="1858">
        <f t="shared" si="248"/>
        <v>0.13187490834734406</v>
      </c>
      <c r="X161" s="1690">
        <f t="shared" si="249"/>
        <v>0</v>
      </c>
      <c r="Y161" s="1099"/>
      <c r="Z161" s="1329" t="e">
        <f t="shared" si="119"/>
        <v>#DIV/0!</v>
      </c>
      <c r="AA161" s="1150">
        <f t="shared" si="126"/>
        <v>0.13187490834734406</v>
      </c>
      <c r="AB161" s="1941">
        <f t="shared" si="127"/>
        <v>0</v>
      </c>
      <c r="AC161" s="1966">
        <f t="shared" si="128"/>
        <v>0</v>
      </c>
      <c r="AD161" s="673" t="s">
        <v>4576</v>
      </c>
    </row>
    <row r="162" spans="1:30" customFormat="1" ht="18" hidden="1" customHeight="1" x14ac:dyDescent="0.25">
      <c r="A162" s="3582"/>
      <c r="B162" s="1" t="s">
        <v>4223</v>
      </c>
      <c r="C162" s="710">
        <f>C161/C160</f>
        <v>-1.4910525408557564</v>
      </c>
      <c r="D162" s="1339"/>
      <c r="E162" s="710"/>
      <c r="F162" s="1329" t="e">
        <f t="shared" si="110"/>
        <v>#DIV/0!</v>
      </c>
      <c r="G162" s="956">
        <f t="shared" ref="G162:S162" si="264">G161/G160</f>
        <v>0.86069435098727187</v>
      </c>
      <c r="H162" s="1411" t="e">
        <f t="shared" ref="H162" si="265">H161/H160</f>
        <v>#DIV/0!</v>
      </c>
      <c r="I162" s="956"/>
      <c r="J162" s="1329" t="e">
        <f t="shared" si="112"/>
        <v>#DIV/0!</v>
      </c>
      <c r="K162" s="711">
        <f t="shared" si="264"/>
        <v>0.21747898220117731</v>
      </c>
      <c r="L162" s="711" t="e">
        <f t="shared" ref="L162" si="266">L161/L160</f>
        <v>#DIV/0!</v>
      </c>
      <c r="M162" s="711"/>
      <c r="N162" s="1329" t="e">
        <f t="shared" si="114"/>
        <v>#DIV/0!</v>
      </c>
      <c r="O162" s="866">
        <f t="shared" si="264"/>
        <v>0.11273616608979505</v>
      </c>
      <c r="P162" s="1592" t="e">
        <f t="shared" ref="P162" si="267">P161/P160</f>
        <v>#DIV/0!</v>
      </c>
      <c r="Q162" s="866"/>
      <c r="R162" s="1329" t="e">
        <f t="shared" si="116"/>
        <v>#DIV/0!</v>
      </c>
      <c r="S162" s="714">
        <f t="shared" si="264"/>
        <v>1.0752718065309832</v>
      </c>
      <c r="T162" s="714" t="e">
        <f t="shared" ref="T162" si="268">T161/T160</f>
        <v>#DIV/0!</v>
      </c>
      <c r="U162" s="1779"/>
      <c r="V162" s="1329" t="e">
        <f t="shared" si="118"/>
        <v>#DIV/0!</v>
      </c>
      <c r="W162" s="1858">
        <f t="shared" si="248"/>
        <v>0.77512876495347105</v>
      </c>
      <c r="X162" s="1690" t="e">
        <f t="shared" si="249"/>
        <v>#DIV/0!</v>
      </c>
      <c r="Y162" s="1099"/>
      <c r="Z162" s="1329" t="e">
        <f t="shared" si="119"/>
        <v>#DIV/0!</v>
      </c>
      <c r="AA162" s="1150">
        <f t="shared" si="126"/>
        <v>0.77512876495347105</v>
      </c>
      <c r="AB162" s="1941" t="e">
        <f t="shared" si="127"/>
        <v>#DIV/0!</v>
      </c>
      <c r="AC162" s="1963">
        <f t="shared" si="128"/>
        <v>0</v>
      </c>
      <c r="AD162" s="673" t="s">
        <v>4577</v>
      </c>
    </row>
    <row r="163" spans="1:30" customFormat="1" ht="17.25" hidden="1" customHeight="1" x14ac:dyDescent="0.25">
      <c r="A163" s="3582"/>
      <c r="B163" s="2205" t="s">
        <v>4194</v>
      </c>
      <c r="C163" s="756">
        <f>(C33/C85)</f>
        <v>3.2914798206278024E-2</v>
      </c>
      <c r="D163" s="1340"/>
      <c r="E163" s="756"/>
      <c r="F163" s="2284" t="e">
        <f t="shared" si="110"/>
        <v>#DIV/0!</v>
      </c>
      <c r="G163" s="957">
        <f t="shared" ref="G163:S163" si="269">(G33/G85)</f>
        <v>0.12806098141972369</v>
      </c>
      <c r="H163" s="1412">
        <f t="shared" ref="H163" si="270">(H33/H85)</f>
        <v>0</v>
      </c>
      <c r="I163" s="957"/>
      <c r="J163" s="2284" t="e">
        <f t="shared" si="112"/>
        <v>#DIV/0!</v>
      </c>
      <c r="K163" s="757">
        <f t="shared" si="269"/>
        <v>4.7832051052662972E-2</v>
      </c>
      <c r="L163" s="757">
        <f t="shared" ref="L163" si="271">(L33/L85)</f>
        <v>0</v>
      </c>
      <c r="M163" s="757"/>
      <c r="N163" s="2284" t="e">
        <f t="shared" si="114"/>
        <v>#DIV/0!</v>
      </c>
      <c r="O163" s="867">
        <f t="shared" si="269"/>
        <v>7.1014660717390043E-2</v>
      </c>
      <c r="P163" s="1593">
        <f t="shared" ref="P163" si="272">(P33/P85)</f>
        <v>0</v>
      </c>
      <c r="Q163" s="867"/>
      <c r="R163" s="2284" t="e">
        <f t="shared" si="116"/>
        <v>#DIV/0!</v>
      </c>
      <c r="S163" s="894">
        <f t="shared" si="269"/>
        <v>5.2584885877893381E-2</v>
      </c>
      <c r="T163" s="894">
        <f t="shared" ref="T163" si="273">(T33/T85)</f>
        <v>0</v>
      </c>
      <c r="U163" s="1780"/>
      <c r="V163" s="2284" t="e">
        <f t="shared" si="118"/>
        <v>#DIV/0!</v>
      </c>
      <c r="W163" s="1859">
        <f t="shared" si="248"/>
        <v>0.33240737727394815</v>
      </c>
      <c r="X163" s="1692">
        <f t="shared" si="249"/>
        <v>0</v>
      </c>
      <c r="Y163" s="1099"/>
      <c r="Z163" s="2284" t="e">
        <f t="shared" si="119"/>
        <v>#DIV/0!</v>
      </c>
      <c r="AA163" s="1151">
        <f t="shared" si="126"/>
        <v>0.33240737727394815</v>
      </c>
      <c r="AB163" s="1942">
        <f t="shared" si="127"/>
        <v>0</v>
      </c>
      <c r="AC163" s="1964">
        <f t="shared" si="128"/>
        <v>0</v>
      </c>
      <c r="AD163" s="673" t="s">
        <v>4578</v>
      </c>
    </row>
    <row r="164" spans="1:30" customFormat="1" ht="17.25" hidden="1" customHeight="1" thickBot="1" x14ac:dyDescent="0.3">
      <c r="A164" s="3582"/>
      <c r="B164" s="2206" t="s">
        <v>4223</v>
      </c>
      <c r="C164" s="758">
        <f>C163/C160</f>
        <v>2.156729843940953</v>
      </c>
      <c r="D164" s="1341"/>
      <c r="E164" s="758"/>
      <c r="F164" s="1335" t="e">
        <f t="shared" si="110"/>
        <v>#DIV/0!</v>
      </c>
      <c r="G164" s="959">
        <f t="shared" ref="G164:S164" si="274">G163/G160</f>
        <v>2.2305088981492092</v>
      </c>
      <c r="H164" s="1414" t="e">
        <f t="shared" ref="H164" si="275">H163/H160</f>
        <v>#DIV/0!</v>
      </c>
      <c r="I164" s="959"/>
      <c r="J164" s="1335" t="e">
        <f t="shared" si="112"/>
        <v>#DIV/0!</v>
      </c>
      <c r="K164" s="759">
        <f t="shared" si="274"/>
        <v>1.4890021303925871</v>
      </c>
      <c r="L164" s="759" t="e">
        <f t="shared" ref="L164" si="276">L163/L160</f>
        <v>#DIV/0!</v>
      </c>
      <c r="M164" s="759"/>
      <c r="N164" s="1335" t="e">
        <f t="shared" si="114"/>
        <v>#DIV/0!</v>
      </c>
      <c r="O164" s="868">
        <f t="shared" si="274"/>
        <v>1.9782421820648151</v>
      </c>
      <c r="P164" s="1595" t="e">
        <f t="shared" ref="P164" si="277">P163/P160</f>
        <v>#DIV/0!</v>
      </c>
      <c r="Q164" s="868"/>
      <c r="R164" s="1335" t="e">
        <f t="shared" si="116"/>
        <v>#DIV/0!</v>
      </c>
      <c r="S164" s="895">
        <f t="shared" si="274"/>
        <v>0.60035946254257466</v>
      </c>
      <c r="T164" s="895" t="e">
        <f t="shared" ref="T164" si="278">T163/T160</f>
        <v>#DIV/0!</v>
      </c>
      <c r="U164" s="1781"/>
      <c r="V164" s="1335" t="e">
        <f t="shared" si="118"/>
        <v>#DIV/0!</v>
      </c>
      <c r="W164" s="1860">
        <f t="shared" si="248"/>
        <v>8.4548425170901371</v>
      </c>
      <c r="X164" s="1691" t="e">
        <f t="shared" si="249"/>
        <v>#DIV/0!</v>
      </c>
      <c r="Y164" s="1101"/>
      <c r="Z164" s="1335" t="e">
        <f t="shared" si="119"/>
        <v>#DIV/0!</v>
      </c>
      <c r="AA164" s="1152">
        <f t="shared" si="126"/>
        <v>8.4548425170901371</v>
      </c>
      <c r="AB164" s="1943" t="e">
        <f t="shared" si="127"/>
        <v>#DIV/0!</v>
      </c>
      <c r="AC164" s="1965">
        <f t="shared" si="128"/>
        <v>0</v>
      </c>
      <c r="AD164" s="673" t="s">
        <v>4579</v>
      </c>
    </row>
    <row r="165" spans="1:30" customFormat="1" ht="16.5" hidden="1" customHeight="1" thickTop="1" x14ac:dyDescent="0.25">
      <c r="A165" s="3582"/>
      <c r="B165" s="1" t="s">
        <v>4230</v>
      </c>
      <c r="C165" s="710">
        <f>(C35/C87)</f>
        <v>-1.4946996466431096E-2</v>
      </c>
      <c r="D165" s="1339"/>
      <c r="E165" s="710"/>
      <c r="F165" s="1329" t="e">
        <f t="shared" si="110"/>
        <v>#DIV/0!</v>
      </c>
      <c r="G165" s="956">
        <f t="shared" ref="G165:S165" si="279">(G35/G87)</f>
        <v>9.580838323353294E-2</v>
      </c>
      <c r="H165" s="1411">
        <f t="shared" ref="H165" si="280">(H35/H87)</f>
        <v>0</v>
      </c>
      <c r="I165" s="956"/>
      <c r="J165" s="1329" t="e">
        <f t="shared" si="112"/>
        <v>#DIV/0!</v>
      </c>
      <c r="K165" s="711">
        <f t="shared" si="279"/>
        <v>0.27377759438828142</v>
      </c>
      <c r="L165" s="711">
        <f t="shared" ref="L165" si="281">(L35/L87)</f>
        <v>0</v>
      </c>
      <c r="M165" s="711"/>
      <c r="N165" s="1329" t="e">
        <f t="shared" si="114"/>
        <v>#DIV/0!</v>
      </c>
      <c r="O165" s="866">
        <f t="shared" si="279"/>
        <v>0.14531509121061359</v>
      </c>
      <c r="P165" s="1592">
        <f t="shared" ref="P165" si="282">(P35/P87)</f>
        <v>0</v>
      </c>
      <c r="Q165" s="866"/>
      <c r="R165" s="1329" t="e">
        <f t="shared" si="116"/>
        <v>#DIV/0!</v>
      </c>
      <c r="S165" s="714">
        <f t="shared" si="279"/>
        <v>8.6263901412684099E-2</v>
      </c>
      <c r="T165" s="714">
        <f t="shared" ref="T165" si="283">(T35/T87)</f>
        <v>0</v>
      </c>
      <c r="U165" s="1779"/>
      <c r="V165" s="1329" t="e">
        <f t="shared" si="118"/>
        <v>#DIV/0!</v>
      </c>
      <c r="W165" s="1858">
        <f t="shared" si="248"/>
        <v>0.58621797377868101</v>
      </c>
      <c r="X165" s="1690">
        <f t="shared" si="249"/>
        <v>0</v>
      </c>
      <c r="Y165" s="1099"/>
      <c r="Z165" s="1329" t="e">
        <f t="shared" si="119"/>
        <v>#DIV/0!</v>
      </c>
      <c r="AA165" s="1153">
        <f t="shared" si="126"/>
        <v>0.58621797377868101</v>
      </c>
      <c r="AB165" s="1944">
        <f t="shared" si="127"/>
        <v>0</v>
      </c>
      <c r="AC165" s="1822">
        <f t="shared" si="128"/>
        <v>0</v>
      </c>
      <c r="AD165" s="673" t="s">
        <v>4580</v>
      </c>
    </row>
    <row r="166" spans="1:30" customFormat="1" ht="16.5" hidden="1" customHeight="1" x14ac:dyDescent="0.25">
      <c r="A166" s="3582"/>
      <c r="B166" s="1" t="s">
        <v>4223</v>
      </c>
      <c r="C166" s="710">
        <f>C165/C160</f>
        <v>-0.97939635401693692</v>
      </c>
      <c r="D166" s="1339"/>
      <c r="E166" s="710"/>
      <c r="F166" s="1329" t="e">
        <f t="shared" si="110"/>
        <v>#DIV/0!</v>
      </c>
      <c r="G166" s="956">
        <f t="shared" ref="G166:S166" si="284">G165/G160</f>
        <v>1.6687475681548296</v>
      </c>
      <c r="H166" s="1411" t="e">
        <f t="shared" ref="H166" si="285">H165/H160</f>
        <v>#DIV/0!</v>
      </c>
      <c r="I166" s="956"/>
      <c r="J166" s="1329" t="e">
        <f t="shared" si="112"/>
        <v>#DIV/0!</v>
      </c>
      <c r="K166" s="711">
        <f t="shared" si="284"/>
        <v>8.5226414574838323</v>
      </c>
      <c r="L166" s="711" t="e">
        <f t="shared" ref="L166" si="286">L165/L160</f>
        <v>#DIV/0!</v>
      </c>
      <c r="M166" s="711"/>
      <c r="N166" s="1329" t="e">
        <f t="shared" si="114"/>
        <v>#DIV/0!</v>
      </c>
      <c r="O166" s="866">
        <f t="shared" si="284"/>
        <v>4.048015441029019</v>
      </c>
      <c r="P166" s="1592" t="e">
        <f t="shared" ref="P166" si="287">P165/P160</f>
        <v>#DIV/0!</v>
      </c>
      <c r="Q166" s="866"/>
      <c r="R166" s="1329" t="e">
        <f t="shared" si="116"/>
        <v>#DIV/0!</v>
      </c>
      <c r="S166" s="714">
        <f t="shared" si="284"/>
        <v>0.98487138698378063</v>
      </c>
      <c r="T166" s="714" t="e">
        <f t="shared" ref="T166" si="288">T165/T160</f>
        <v>#DIV/0!</v>
      </c>
      <c r="U166" s="1779"/>
      <c r="V166" s="1329" t="e">
        <f t="shared" si="118"/>
        <v>#DIV/0!</v>
      </c>
      <c r="W166" s="1858">
        <f t="shared" si="248"/>
        <v>14.244879499634525</v>
      </c>
      <c r="X166" s="1690" t="e">
        <f t="shared" si="249"/>
        <v>#DIV/0!</v>
      </c>
      <c r="Y166" s="1099"/>
      <c r="Z166" s="1329" t="e">
        <f t="shared" si="119"/>
        <v>#DIV/0!</v>
      </c>
      <c r="AA166" s="1154">
        <f t="shared" si="126"/>
        <v>14.244879499634525</v>
      </c>
      <c r="AB166" s="1945" t="e">
        <f t="shared" si="127"/>
        <v>#DIV/0!</v>
      </c>
      <c r="AC166" s="1965">
        <f t="shared" si="128"/>
        <v>0</v>
      </c>
      <c r="AD166" s="673" t="s">
        <v>4581</v>
      </c>
    </row>
    <row r="167" spans="1:30" customFormat="1" ht="16.5" hidden="1" customHeight="1" x14ac:dyDescent="0.25">
      <c r="A167" s="3582"/>
      <c r="B167" s="2205" t="s">
        <v>4197</v>
      </c>
      <c r="C167" s="756">
        <f>C37/C89</f>
        <v>2.0911680535085228E-2</v>
      </c>
      <c r="D167" s="1340"/>
      <c r="E167" s="756"/>
      <c r="F167" s="2284" t="e">
        <f t="shared" si="110"/>
        <v>#DIV/0!</v>
      </c>
      <c r="G167" s="957">
        <f t="shared" ref="G167:S167" si="289">G37/G89</f>
        <v>5.6781806183454971E-2</v>
      </c>
      <c r="H167" s="1412">
        <f t="shared" ref="H167" si="290">H37/H89</f>
        <v>0</v>
      </c>
      <c r="I167" s="957"/>
      <c r="J167" s="2284" t="e">
        <f t="shared" si="112"/>
        <v>#DIV/0!</v>
      </c>
      <c r="K167" s="757">
        <f t="shared" si="289"/>
        <v>2.3208019668587349E-2</v>
      </c>
      <c r="L167" s="757">
        <f t="shared" ref="L167" si="291">L37/L89</f>
        <v>0</v>
      </c>
      <c r="M167" s="757"/>
      <c r="N167" s="2284" t="e">
        <f t="shared" si="114"/>
        <v>#DIV/0!</v>
      </c>
      <c r="O167" s="867">
        <f t="shared" si="289"/>
        <v>2.8106224997416707E-2</v>
      </c>
      <c r="P167" s="1593">
        <f t="shared" ref="P167" si="292">P37/P89</f>
        <v>0</v>
      </c>
      <c r="Q167" s="867"/>
      <c r="R167" s="2284" t="e">
        <f t="shared" si="116"/>
        <v>#DIV/0!</v>
      </c>
      <c r="S167" s="894">
        <f t="shared" si="289"/>
        <v>8.7647859870230438E-2</v>
      </c>
      <c r="T167" s="894">
        <f t="shared" ref="T167" si="293">T37/T89</f>
        <v>0</v>
      </c>
      <c r="U167" s="1780"/>
      <c r="V167" s="2284" t="e">
        <f t="shared" si="118"/>
        <v>#DIV/0!</v>
      </c>
      <c r="W167" s="1859">
        <f t="shared" si="248"/>
        <v>0.21665559125477471</v>
      </c>
      <c r="X167" s="1692">
        <f t="shared" si="249"/>
        <v>0</v>
      </c>
      <c r="Y167" s="1100"/>
      <c r="Z167" s="2284" t="e">
        <f t="shared" si="119"/>
        <v>#DIV/0!</v>
      </c>
      <c r="AA167" s="1155">
        <f t="shared" si="126"/>
        <v>0.21665559125477471</v>
      </c>
      <c r="AB167" s="1946">
        <f t="shared" si="127"/>
        <v>0</v>
      </c>
      <c r="AC167" s="1822">
        <f t="shared" si="128"/>
        <v>0</v>
      </c>
      <c r="AD167" s="673" t="s">
        <v>4582</v>
      </c>
    </row>
    <row r="168" spans="1:30" customFormat="1" ht="18" hidden="1" customHeight="1" thickBot="1" x14ac:dyDescent="0.3">
      <c r="A168" s="3582"/>
      <c r="B168" s="2206" t="s">
        <v>4223</v>
      </c>
      <c r="C168" s="758">
        <f>C167/C160</f>
        <v>1.3702300471152544</v>
      </c>
      <c r="D168" s="1341"/>
      <c r="E168" s="758"/>
      <c r="F168" s="1335" t="e">
        <f t="shared" si="110"/>
        <v>#DIV/0!</v>
      </c>
      <c r="G168" s="959">
        <f t="shared" ref="G168:S168" si="294">G167/G160</f>
        <v>0.98900010402132821</v>
      </c>
      <c r="H168" s="1414" t="e">
        <f t="shared" ref="H168" si="295">H167/H160</f>
        <v>#DIV/0!</v>
      </c>
      <c r="I168" s="959"/>
      <c r="J168" s="1335" t="e">
        <f t="shared" si="112"/>
        <v>#DIV/0!</v>
      </c>
      <c r="K168" s="759">
        <f t="shared" si="294"/>
        <v>0.72246098522249613</v>
      </c>
      <c r="L168" s="759" t="e">
        <f t="shared" ref="L168" si="296">L167/L160</f>
        <v>#DIV/0!</v>
      </c>
      <c r="M168" s="759"/>
      <c r="N168" s="1335" t="e">
        <f t="shared" si="114"/>
        <v>#DIV/0!</v>
      </c>
      <c r="O168" s="868">
        <f t="shared" si="294"/>
        <v>0.78294987692419882</v>
      </c>
      <c r="P168" s="1595" t="e">
        <f t="shared" ref="P168" si="297">P167/P160</f>
        <v>#DIV/0!</v>
      </c>
      <c r="Q168" s="868"/>
      <c r="R168" s="1335" t="e">
        <f t="shared" si="116"/>
        <v>#DIV/0!</v>
      </c>
      <c r="S168" s="895">
        <f t="shared" si="294"/>
        <v>1.0006719833316196</v>
      </c>
      <c r="T168" s="895" t="e">
        <f t="shared" ref="T168" si="298">T167/T160</f>
        <v>#DIV/0!</v>
      </c>
      <c r="U168" s="1781"/>
      <c r="V168" s="1335" t="e">
        <f t="shared" si="118"/>
        <v>#DIV/0!</v>
      </c>
      <c r="W168" s="1860">
        <f t="shared" si="248"/>
        <v>4.8653129966148976</v>
      </c>
      <c r="X168" s="1691" t="e">
        <f t="shared" si="249"/>
        <v>#DIV/0!</v>
      </c>
      <c r="Y168" s="1101"/>
      <c r="Z168" s="1335" t="e">
        <f t="shared" si="119"/>
        <v>#DIV/0!</v>
      </c>
      <c r="AA168" s="1152">
        <f t="shared" si="126"/>
        <v>4.8653129966148976</v>
      </c>
      <c r="AB168" s="1943" t="e">
        <f t="shared" si="127"/>
        <v>#DIV/0!</v>
      </c>
      <c r="AC168" s="1965">
        <f t="shared" si="128"/>
        <v>0</v>
      </c>
      <c r="AD168" s="673" t="s">
        <v>4583</v>
      </c>
    </row>
    <row r="169" spans="1:30" customFormat="1" ht="17.25" hidden="1" customHeight="1" thickTop="1" x14ac:dyDescent="0.25">
      <c r="A169" s="3582"/>
      <c r="B169" s="1" t="s">
        <v>4199</v>
      </c>
      <c r="C169" s="710">
        <f>(C39/C91)</f>
        <v>8.4470622037063643E-3</v>
      </c>
      <c r="D169" s="1339"/>
      <c r="E169" s="710"/>
      <c r="F169" s="1329" t="e">
        <f t="shared" si="110"/>
        <v>#DIV/0!</v>
      </c>
      <c r="G169" s="956">
        <f t="shared" ref="G169:S169" si="299">(G39/G91)</f>
        <v>0.13185799907791609</v>
      </c>
      <c r="H169" s="1411" t="e">
        <f t="shared" ref="H169" si="300">(H39/H91)</f>
        <v>#DIV/0!</v>
      </c>
      <c r="I169" s="956"/>
      <c r="J169" s="1329" t="e">
        <f t="shared" si="112"/>
        <v>#DIV/0!</v>
      </c>
      <c r="K169" s="711">
        <f t="shared" si="299"/>
        <v>0.20177355095746047</v>
      </c>
      <c r="L169" s="711" t="e">
        <f t="shared" ref="L169" si="301">(L39/L91)</f>
        <v>#DIV/0!</v>
      </c>
      <c r="M169" s="711"/>
      <c r="N169" s="1329" t="e">
        <f t="shared" si="114"/>
        <v>#DIV/0!</v>
      </c>
      <c r="O169" s="866">
        <f t="shared" si="299"/>
        <v>0.17579301789828106</v>
      </c>
      <c r="P169" s="1592" t="e">
        <f t="shared" ref="P169" si="302">(P39/P91)</f>
        <v>#DIV/0!</v>
      </c>
      <c r="Q169" s="866"/>
      <c r="R169" s="1329" t="e">
        <f t="shared" si="116"/>
        <v>#DIV/0!</v>
      </c>
      <c r="S169" s="714">
        <f t="shared" si="299"/>
        <v>9.653538643766657E-2</v>
      </c>
      <c r="T169" s="714" t="e">
        <f t="shared" ref="T169" si="303">(T39/T91)</f>
        <v>#DIV/0!</v>
      </c>
      <c r="U169" s="1779"/>
      <c r="V169" s="1329" t="e">
        <f t="shared" si="118"/>
        <v>#DIV/0!</v>
      </c>
      <c r="W169" s="1858">
        <f t="shared" si="248"/>
        <v>0.61440701657503061</v>
      </c>
      <c r="X169" s="1690" t="e">
        <f t="shared" si="249"/>
        <v>#DIV/0!</v>
      </c>
      <c r="Y169" s="1099"/>
      <c r="Z169" s="1329" t="e">
        <f t="shared" si="119"/>
        <v>#DIV/0!</v>
      </c>
      <c r="AA169" s="1150">
        <f t="shared" si="126"/>
        <v>0.61440701657503061</v>
      </c>
      <c r="AB169" s="1941" t="e">
        <f t="shared" si="127"/>
        <v>#DIV/0!</v>
      </c>
      <c r="AC169" s="1822">
        <f t="shared" si="128"/>
        <v>0</v>
      </c>
      <c r="AD169" s="673" t="s">
        <v>4584</v>
      </c>
    </row>
    <row r="170" spans="1:30" customFormat="1" ht="18" hidden="1" customHeight="1" x14ac:dyDescent="0.25">
      <c r="A170" s="3582"/>
      <c r="B170" s="1" t="s">
        <v>4223</v>
      </c>
      <c r="C170" s="710">
        <f>C169/C160</f>
        <v>0.5534905921095491</v>
      </c>
      <c r="D170" s="1339"/>
      <c r="E170" s="710"/>
      <c r="F170" s="1329" t="e">
        <f t="shared" si="110"/>
        <v>#DIV/0!</v>
      </c>
      <c r="G170" s="956">
        <f t="shared" ref="G170:S170" si="304">G169/G160</f>
        <v>2.29664365347542</v>
      </c>
      <c r="H170" s="1411" t="e">
        <f t="shared" ref="H170" si="305">H169/H160</f>
        <v>#DIV/0!</v>
      </c>
      <c r="I170" s="956"/>
      <c r="J170" s="1329" t="e">
        <f t="shared" si="112"/>
        <v>#DIV/0!</v>
      </c>
      <c r="K170" s="711">
        <f t="shared" si="304"/>
        <v>6.2811700652717315</v>
      </c>
      <c r="L170" s="711" t="e">
        <f t="shared" ref="L170" si="306">L169/L160</f>
        <v>#DIV/0!</v>
      </c>
      <c r="M170" s="711"/>
      <c r="N170" s="1329" t="e">
        <f t="shared" si="114"/>
        <v>#DIV/0!</v>
      </c>
      <c r="O170" s="866">
        <f t="shared" si="304"/>
        <v>4.8970333703741113</v>
      </c>
      <c r="P170" s="1592" t="e">
        <f t="shared" ref="P170" si="307">P169/P160</f>
        <v>#DIV/0!</v>
      </c>
      <c r="Q170" s="866"/>
      <c r="R170" s="1329" t="e">
        <f t="shared" si="116"/>
        <v>#DIV/0!</v>
      </c>
      <c r="S170" s="714">
        <f t="shared" si="304"/>
        <v>1.1021405057840366</v>
      </c>
      <c r="T170" s="714" t="e">
        <f t="shared" ref="T170" si="308">T169/T160</f>
        <v>#DIV/0!</v>
      </c>
      <c r="U170" s="1779"/>
      <c r="V170" s="1329" t="e">
        <f t="shared" si="118"/>
        <v>#DIV/0!</v>
      </c>
      <c r="W170" s="1858">
        <f t="shared" si="248"/>
        <v>15.13047818701485</v>
      </c>
      <c r="X170" s="1690" t="e">
        <f t="shared" si="249"/>
        <v>#DIV/0!</v>
      </c>
      <c r="Y170" s="1099"/>
      <c r="Z170" s="1329" t="e">
        <f t="shared" si="119"/>
        <v>#DIV/0!</v>
      </c>
      <c r="AA170" s="1150">
        <f t="shared" si="126"/>
        <v>15.13047818701485</v>
      </c>
      <c r="AB170" s="1941" t="e">
        <f t="shared" si="127"/>
        <v>#DIV/0!</v>
      </c>
      <c r="AC170" s="1965">
        <f t="shared" si="128"/>
        <v>0</v>
      </c>
      <c r="AD170" s="673" t="s">
        <v>4585</v>
      </c>
    </row>
    <row r="171" spans="1:30" customFormat="1" ht="16.5" hidden="1" customHeight="1" x14ac:dyDescent="0.25">
      <c r="A171" s="3582"/>
      <c r="B171" s="1" t="s">
        <v>4231</v>
      </c>
      <c r="C171" s="710">
        <f>(C41/C93)</f>
        <v>-0.25541907514450868</v>
      </c>
      <c r="D171" s="1339"/>
      <c r="E171" s="710"/>
      <c r="F171" s="1329" t="e">
        <f t="shared" si="110"/>
        <v>#DIV/0!</v>
      </c>
      <c r="G171" s="956">
        <f t="shared" ref="G171:S171" si="309">(G41/G93)</f>
        <v>0.15227483751160631</v>
      </c>
      <c r="H171" s="1411">
        <f t="shared" ref="H171" si="310">(H41/H93)</f>
        <v>0</v>
      </c>
      <c r="I171" s="956"/>
      <c r="J171" s="1329" t="e">
        <f t="shared" si="112"/>
        <v>#DIV/0!</v>
      </c>
      <c r="K171" s="711">
        <f t="shared" si="309"/>
        <v>0.29028379028379031</v>
      </c>
      <c r="L171" s="711">
        <f t="shared" ref="L171" si="311">(L41/L93)</f>
        <v>0</v>
      </c>
      <c r="M171" s="711"/>
      <c r="N171" s="1329" t="e">
        <f t="shared" si="114"/>
        <v>#DIV/0!</v>
      </c>
      <c r="O171" s="866">
        <f t="shared" si="309"/>
        <v>0.14818266542404473</v>
      </c>
      <c r="P171" s="1592">
        <f t="shared" ref="P171" si="312">(P41/P93)</f>
        <v>0</v>
      </c>
      <c r="Q171" s="866"/>
      <c r="R171" s="1329" t="e">
        <f t="shared" si="116"/>
        <v>#DIV/0!</v>
      </c>
      <c r="S171" s="714">
        <f t="shared" si="309"/>
        <v>0.10676901605024425</v>
      </c>
      <c r="T171" s="714">
        <f t="shared" ref="T171" si="313">(T41/T93)</f>
        <v>0</v>
      </c>
      <c r="U171" s="1779"/>
      <c r="V171" s="1329" t="e">
        <f t="shared" si="118"/>
        <v>#DIV/0!</v>
      </c>
      <c r="W171" s="1858">
        <f t="shared" si="248"/>
        <v>0.44209123412517692</v>
      </c>
      <c r="X171" s="1690">
        <f t="shared" si="249"/>
        <v>0</v>
      </c>
      <c r="Y171" s="1099"/>
      <c r="Z171" s="1329" t="e">
        <f t="shared" si="119"/>
        <v>#DIV/0!</v>
      </c>
      <c r="AA171" s="1150">
        <f t="shared" si="126"/>
        <v>0.44209123412517692</v>
      </c>
      <c r="AB171" s="1941">
        <f t="shared" si="127"/>
        <v>0</v>
      </c>
      <c r="AC171" s="1967">
        <f t="shared" si="128"/>
        <v>0</v>
      </c>
      <c r="AD171" s="673" t="s">
        <v>4586</v>
      </c>
    </row>
    <row r="172" spans="1:30" customFormat="1" ht="17.25" hidden="1" customHeight="1" x14ac:dyDescent="0.25">
      <c r="A172" s="3582"/>
      <c r="B172" s="1" t="s">
        <v>4223</v>
      </c>
      <c r="C172" s="710">
        <f>C171/C160</f>
        <v>-16.736239384596569</v>
      </c>
      <c r="D172" s="1339"/>
      <c r="E172" s="710"/>
      <c r="F172" s="1329" t="e">
        <f t="shared" si="110"/>
        <v>#DIV/0!</v>
      </c>
      <c r="G172" s="956">
        <f t="shared" ref="G172:S172" si="314">G171/G160</f>
        <v>2.6522550137316894</v>
      </c>
      <c r="H172" s="1411" t="e">
        <f t="shared" ref="H172" si="315">H171/H160</f>
        <v>#DIV/0!</v>
      </c>
      <c r="I172" s="956"/>
      <c r="J172" s="1329" t="e">
        <f t="shared" si="112"/>
        <v>#DIV/0!</v>
      </c>
      <c r="K172" s="711">
        <f t="shared" si="314"/>
        <v>9.0364760163663291</v>
      </c>
      <c r="L172" s="711" t="e">
        <f t="shared" ref="L172" si="316">L171/L160</f>
        <v>#DIV/0!</v>
      </c>
      <c r="M172" s="711"/>
      <c r="N172" s="1329" t="e">
        <f t="shared" si="114"/>
        <v>#DIV/0!</v>
      </c>
      <c r="O172" s="866">
        <f t="shared" si="314"/>
        <v>4.1278969220063928</v>
      </c>
      <c r="P172" s="1592" t="e">
        <f t="shared" ref="P172" si="317">P171/P160</f>
        <v>#DIV/0!</v>
      </c>
      <c r="Q172" s="866"/>
      <c r="R172" s="1329" t="e">
        <f t="shared" si="116"/>
        <v>#DIV/0!</v>
      </c>
      <c r="S172" s="714">
        <f t="shared" si="314"/>
        <v>1.2189774309098889</v>
      </c>
      <c r="T172" s="714" t="e">
        <f t="shared" ref="T172" si="318">T171/T160</f>
        <v>#DIV/0!</v>
      </c>
      <c r="U172" s="1779"/>
      <c r="V172" s="1329" t="e">
        <f t="shared" si="118"/>
        <v>#DIV/0!</v>
      </c>
      <c r="W172" s="1858">
        <f t="shared" si="248"/>
        <v>0.29936599841773148</v>
      </c>
      <c r="X172" s="1690" t="e">
        <f t="shared" si="249"/>
        <v>#DIV/0!</v>
      </c>
      <c r="Y172" s="1099"/>
      <c r="Z172" s="1329" t="e">
        <f t="shared" si="119"/>
        <v>#DIV/0!</v>
      </c>
      <c r="AA172" s="1150">
        <f t="shared" si="126"/>
        <v>0.29936599841773148</v>
      </c>
      <c r="AB172" s="1941" t="e">
        <f t="shared" si="127"/>
        <v>#DIV/0!</v>
      </c>
      <c r="AC172" s="1960">
        <f t="shared" si="128"/>
        <v>0</v>
      </c>
      <c r="AD172" s="673" t="s">
        <v>4587</v>
      </c>
    </row>
    <row r="173" spans="1:30" customFormat="1" ht="18" hidden="1" customHeight="1" x14ac:dyDescent="0.25">
      <c r="A173" s="3582"/>
      <c r="B173" s="1" t="s">
        <v>4203</v>
      </c>
      <c r="C173" s="710">
        <f>C43/C95</f>
        <v>2.4227234753550542E-2</v>
      </c>
      <c r="D173" s="1339"/>
      <c r="E173" s="710"/>
      <c r="F173" s="1329" t="e">
        <f t="shared" si="110"/>
        <v>#DIV/0!</v>
      </c>
      <c r="G173" s="956">
        <f t="shared" ref="G173:S173" si="319">G43/G95</f>
        <v>6.4066852367688026E-2</v>
      </c>
      <c r="H173" s="1411" t="e">
        <f t="shared" ref="H173" si="320">H43/H95</f>
        <v>#DIV/0!</v>
      </c>
      <c r="I173" s="956"/>
      <c r="J173" s="1329" t="e">
        <f t="shared" si="112"/>
        <v>#DIV/0!</v>
      </c>
      <c r="K173" s="711">
        <f t="shared" si="319"/>
        <v>0.30136005726556908</v>
      </c>
      <c r="L173" s="711" t="e">
        <f t="shared" ref="L173" si="321">L43/L95</f>
        <v>#DIV/0!</v>
      </c>
      <c r="M173" s="711"/>
      <c r="N173" s="1329" t="e">
        <f t="shared" si="114"/>
        <v>#DIV/0!</v>
      </c>
      <c r="O173" s="866">
        <f t="shared" si="319"/>
        <v>0.10025062656641603</v>
      </c>
      <c r="P173" s="1592" t="e">
        <f t="shared" ref="P173" si="322">P43/P95</f>
        <v>#DIV/0!</v>
      </c>
      <c r="Q173" s="866"/>
      <c r="R173" s="1329" t="e">
        <f t="shared" si="116"/>
        <v>#DIV/0!</v>
      </c>
      <c r="S173" s="714">
        <f t="shared" si="319"/>
        <v>6.4516129032258063E-2</v>
      </c>
      <c r="T173" s="714" t="e">
        <f t="shared" ref="T173" si="323">T43/T95</f>
        <v>#DIV/0!</v>
      </c>
      <c r="U173" s="1779"/>
      <c r="V173" s="1329" t="e">
        <f t="shared" si="118"/>
        <v>#DIV/0!</v>
      </c>
      <c r="W173" s="1858">
        <f t="shared" si="248"/>
        <v>0.55442089998548183</v>
      </c>
      <c r="X173" s="1690" t="e">
        <f t="shared" si="249"/>
        <v>#DIV/0!</v>
      </c>
      <c r="Y173" s="1099"/>
      <c r="Z173" s="1329" t="e">
        <f t="shared" si="119"/>
        <v>#DIV/0!</v>
      </c>
      <c r="AA173" s="1150">
        <f t="shared" si="126"/>
        <v>0.55442089998548183</v>
      </c>
      <c r="AB173" s="1941" t="e">
        <f t="shared" si="127"/>
        <v>#DIV/0!</v>
      </c>
      <c r="AC173" s="1965">
        <f t="shared" si="128"/>
        <v>0</v>
      </c>
      <c r="AD173" s="673" t="s">
        <v>4588</v>
      </c>
    </row>
    <row r="174" spans="1:30" customFormat="1" ht="16.5" hidden="1" customHeight="1" x14ac:dyDescent="0.25">
      <c r="A174" s="3582"/>
      <c r="B174" s="1" t="s">
        <v>4232</v>
      </c>
      <c r="C174" s="710">
        <f>C173/C160</f>
        <v>1.5874804974250047</v>
      </c>
      <c r="D174" s="1339"/>
      <c r="E174" s="710"/>
      <c r="F174" s="1329" t="e">
        <f t="shared" si="110"/>
        <v>#DIV/0!</v>
      </c>
      <c r="G174" s="956">
        <f t="shared" ref="G174:S174" si="324">G173/G160</f>
        <v>1.115887780167601</v>
      </c>
      <c r="H174" s="1411" t="e">
        <f t="shared" ref="H174" si="325">H173/H160</f>
        <v>#DIV/0!</v>
      </c>
      <c r="I174" s="956"/>
      <c r="J174" s="1329" t="e">
        <f t="shared" si="112"/>
        <v>#DIV/0!</v>
      </c>
      <c r="K174" s="711">
        <f t="shared" si="324"/>
        <v>9.3812779801062351</v>
      </c>
      <c r="L174" s="711" t="e">
        <f t="shared" ref="L174" si="326">L173/L160</f>
        <v>#DIV/0!</v>
      </c>
      <c r="M174" s="711"/>
      <c r="N174" s="1329" t="e">
        <f t="shared" si="114"/>
        <v>#DIV/0!</v>
      </c>
      <c r="O174" s="866">
        <f t="shared" si="324"/>
        <v>2.7926630395566647</v>
      </c>
      <c r="P174" s="1592" t="e">
        <f t="shared" ref="P174" si="327">P173/P160</f>
        <v>#DIV/0!</v>
      </c>
      <c r="Q174" s="866"/>
      <c r="R174" s="1329" t="e">
        <f t="shared" si="116"/>
        <v>#DIV/0!</v>
      </c>
      <c r="S174" s="714">
        <f t="shared" si="324"/>
        <v>0.73657797111274315</v>
      </c>
      <c r="T174" s="714" t="e">
        <f t="shared" ref="T174" si="328">T173/T160</f>
        <v>#DIV/0!</v>
      </c>
      <c r="U174" s="1779"/>
      <c r="V174" s="1329" t="e">
        <f t="shared" si="118"/>
        <v>#DIV/0!</v>
      </c>
      <c r="W174" s="1858">
        <f t="shared" si="248"/>
        <v>15.613887268368249</v>
      </c>
      <c r="X174" s="1690" t="e">
        <f t="shared" si="249"/>
        <v>#DIV/0!</v>
      </c>
      <c r="Y174" s="1099"/>
      <c r="Z174" s="1329" t="e">
        <f t="shared" si="119"/>
        <v>#DIV/0!</v>
      </c>
      <c r="AA174" s="1150">
        <f t="shared" si="126"/>
        <v>15.613887268368249</v>
      </c>
      <c r="AB174" s="1941" t="e">
        <f t="shared" si="127"/>
        <v>#DIV/0!</v>
      </c>
      <c r="AC174" s="1962">
        <f t="shared" si="128"/>
        <v>0</v>
      </c>
      <c r="AD174" s="673" t="s">
        <v>4589</v>
      </c>
    </row>
    <row r="175" spans="1:30" customFormat="1" ht="19.5" hidden="1" customHeight="1" x14ac:dyDescent="0.25">
      <c r="A175" s="3582"/>
      <c r="B175" s="1" t="s">
        <v>4205</v>
      </c>
      <c r="C175" s="710">
        <f>C45/C97</f>
        <v>9.2452830188679239E-2</v>
      </c>
      <c r="D175" s="1339"/>
      <c r="E175" s="710"/>
      <c r="F175" s="1329" t="e">
        <f t="shared" si="110"/>
        <v>#DIV/0!</v>
      </c>
      <c r="G175" s="956">
        <f t="shared" ref="G175:S175" si="329">G45/G97</f>
        <v>8.247422680412371E-2</v>
      </c>
      <c r="H175" s="1411" t="e">
        <f t="shared" ref="H175" si="330">H45/H97</f>
        <v>#DIV/0!</v>
      </c>
      <c r="I175" s="956"/>
      <c r="J175" s="1329" t="e">
        <f t="shared" si="112"/>
        <v>#DIV/0!</v>
      </c>
      <c r="K175" s="711">
        <f t="shared" si="329"/>
        <v>3.5162533198668314E-3</v>
      </c>
      <c r="L175" s="711" t="e">
        <f t="shared" ref="L175" si="331">L45/L97</f>
        <v>#DIV/0!</v>
      </c>
      <c r="M175" s="711"/>
      <c r="N175" s="1329" t="e">
        <f t="shared" si="114"/>
        <v>#DIV/0!</v>
      </c>
      <c r="O175" s="866">
        <f t="shared" si="329"/>
        <v>0.1490566037735849</v>
      </c>
      <c r="P175" s="1592" t="e">
        <f t="shared" ref="P175" si="332">P45/P97</f>
        <v>#DIV/0!</v>
      </c>
      <c r="Q175" s="866"/>
      <c r="R175" s="1329" t="e">
        <f t="shared" si="116"/>
        <v>#DIV/0!</v>
      </c>
      <c r="S175" s="714">
        <f t="shared" si="329"/>
        <v>0</v>
      </c>
      <c r="T175" s="714" t="e">
        <f t="shared" ref="T175" si="333">T45/T97</f>
        <v>#DIV/0!</v>
      </c>
      <c r="U175" s="1779"/>
      <c r="V175" s="1329" t="e">
        <f t="shared" si="118"/>
        <v>#DIV/0!</v>
      </c>
      <c r="W175" s="1858">
        <f t="shared" si="248"/>
        <v>0.32749991408625467</v>
      </c>
      <c r="X175" s="1690" t="e">
        <f t="shared" si="249"/>
        <v>#DIV/0!</v>
      </c>
      <c r="Y175" s="1099"/>
      <c r="Z175" s="1329" t="e">
        <f t="shared" si="119"/>
        <v>#DIV/0!</v>
      </c>
      <c r="AA175" s="1150">
        <f t="shared" si="126"/>
        <v>0.32749991408625467</v>
      </c>
      <c r="AB175" s="1941" t="e">
        <f t="shared" si="127"/>
        <v>#DIV/0!</v>
      </c>
      <c r="AC175" s="1963">
        <f t="shared" si="128"/>
        <v>0</v>
      </c>
      <c r="AD175" s="673" t="s">
        <v>4590</v>
      </c>
    </row>
    <row r="176" spans="1:30" customFormat="1" ht="17.25" hidden="1" customHeight="1" x14ac:dyDescent="0.25">
      <c r="A176" s="3582"/>
      <c r="B176" s="1" t="s">
        <v>4232</v>
      </c>
      <c r="C176" s="710">
        <f>C175/C160</f>
        <v>6.0579371252744831</v>
      </c>
      <c r="D176" s="1339"/>
      <c r="E176" s="710"/>
      <c r="F176" s="1329" t="e">
        <f t="shared" si="110"/>
        <v>#DIV/0!</v>
      </c>
      <c r="G176" s="956">
        <f t="shared" ref="G176:S176" si="334">G175/G160</f>
        <v>1.4364991952673016</v>
      </c>
      <c r="H176" s="1411" t="e">
        <f t="shared" ref="H176" si="335">H175/H160</f>
        <v>#DIV/0!</v>
      </c>
      <c r="I176" s="956"/>
      <c r="J176" s="1329" t="e">
        <f t="shared" si="112"/>
        <v>#DIV/0!</v>
      </c>
      <c r="K176" s="711">
        <f t="shared" si="334"/>
        <v>0.10946025873983987</v>
      </c>
      <c r="L176" s="711" t="e">
        <f t="shared" ref="L176" si="336">L175/L160</f>
        <v>#DIV/0!</v>
      </c>
      <c r="M176" s="711"/>
      <c r="N176" s="1329" t="e">
        <f t="shared" si="114"/>
        <v>#DIV/0!</v>
      </c>
      <c r="O176" s="866">
        <f t="shared" si="334"/>
        <v>4.1522420598993222</v>
      </c>
      <c r="P176" s="1592" t="e">
        <f t="shared" ref="P176" si="337">P175/P160</f>
        <v>#DIV/0!</v>
      </c>
      <c r="Q176" s="866"/>
      <c r="R176" s="1329" t="e">
        <f t="shared" si="116"/>
        <v>#DIV/0!</v>
      </c>
      <c r="S176" s="714">
        <f t="shared" si="334"/>
        <v>0</v>
      </c>
      <c r="T176" s="714" t="e">
        <f t="shared" ref="T176" si="338">T175/T160</f>
        <v>#DIV/0!</v>
      </c>
      <c r="U176" s="1779"/>
      <c r="V176" s="1329" t="e">
        <f t="shared" si="118"/>
        <v>#DIV/0!</v>
      </c>
      <c r="W176" s="1858">
        <f t="shared" si="248"/>
        <v>11.756138639180946</v>
      </c>
      <c r="X176" s="1690" t="e">
        <f t="shared" si="249"/>
        <v>#DIV/0!</v>
      </c>
      <c r="Y176" s="1099"/>
      <c r="Z176" s="1329" t="e">
        <f t="shared" si="119"/>
        <v>#DIV/0!</v>
      </c>
      <c r="AA176" s="1150">
        <f t="shared" si="126"/>
        <v>11.756138639180946</v>
      </c>
      <c r="AB176" s="1941" t="e">
        <f t="shared" si="127"/>
        <v>#DIV/0!</v>
      </c>
      <c r="AC176" s="1965">
        <f t="shared" si="128"/>
        <v>0</v>
      </c>
      <c r="AD176" s="673" t="s">
        <v>4591</v>
      </c>
    </row>
    <row r="177" spans="1:30" customFormat="1" ht="18" hidden="1" customHeight="1" x14ac:dyDescent="0.25">
      <c r="A177" s="3582"/>
      <c r="B177" s="2199" t="s">
        <v>4178</v>
      </c>
      <c r="C177" s="1161">
        <f>C163</f>
        <v>3.2914798206278024E-2</v>
      </c>
      <c r="D177" s="1161"/>
      <c r="E177" s="911"/>
      <c r="F177" s="2285" t="e">
        <f t="shared" si="110"/>
        <v>#DIV/0!</v>
      </c>
      <c r="G177" s="1377">
        <f t="shared" ref="G177:S177" si="339">G163</f>
        <v>0.12806098141972369</v>
      </c>
      <c r="H177" s="911">
        <f t="shared" ref="H177" si="340">H163</f>
        <v>0</v>
      </c>
      <c r="I177" s="1377"/>
      <c r="J177" s="2285" t="e">
        <f t="shared" si="112"/>
        <v>#DIV/0!</v>
      </c>
      <c r="K177" s="1161">
        <f t="shared" si="339"/>
        <v>4.7832051052662972E-2</v>
      </c>
      <c r="L177" s="1161">
        <f t="shared" ref="L177" si="341">L163</f>
        <v>0</v>
      </c>
      <c r="M177" s="911"/>
      <c r="N177" s="2285" t="e">
        <f t="shared" si="114"/>
        <v>#DIV/0!</v>
      </c>
      <c r="O177" s="1377">
        <f t="shared" si="339"/>
        <v>7.1014660717390043E-2</v>
      </c>
      <c r="P177" s="911">
        <f t="shared" ref="P177" si="342">P163</f>
        <v>0</v>
      </c>
      <c r="Q177" s="1377"/>
      <c r="R177" s="2285" t="e">
        <f t="shared" si="116"/>
        <v>#DIV/0!</v>
      </c>
      <c r="S177" s="1161">
        <f t="shared" si="339"/>
        <v>5.2584885877893381E-2</v>
      </c>
      <c r="T177" s="1161">
        <f t="shared" ref="T177" si="343">T163</f>
        <v>0</v>
      </c>
      <c r="U177" s="1161"/>
      <c r="V177" s="2285" t="e">
        <f t="shared" si="118"/>
        <v>#DIV/0!</v>
      </c>
      <c r="W177" s="1823">
        <f t="shared" si="248"/>
        <v>0.33240737727394815</v>
      </c>
      <c r="X177" s="911">
        <f t="shared" si="249"/>
        <v>0</v>
      </c>
      <c r="Y177" s="1377"/>
      <c r="Z177" s="2285" t="e">
        <f t="shared" si="119"/>
        <v>#DIV/0!</v>
      </c>
      <c r="AA177" s="911">
        <f t="shared" si="126"/>
        <v>0.33240737727394815</v>
      </c>
      <c r="AB177" s="1161">
        <f t="shared" si="127"/>
        <v>0</v>
      </c>
      <c r="AC177" s="1965">
        <f t="shared" si="128"/>
        <v>0</v>
      </c>
      <c r="AD177" s="899" t="s">
        <v>4592</v>
      </c>
    </row>
    <row r="178" spans="1:30" customFormat="1" ht="16.5" hidden="1" customHeight="1" x14ac:dyDescent="0.25">
      <c r="A178" s="3582"/>
      <c r="B178" s="1" t="s">
        <v>4207</v>
      </c>
      <c r="C178" s="767">
        <f>C48/C100</f>
        <v>-1.4946996466431096E-2</v>
      </c>
      <c r="D178" s="1343"/>
      <c r="E178" s="767"/>
      <c r="F178" s="2294" t="e">
        <f t="shared" si="110"/>
        <v>#DIV/0!</v>
      </c>
      <c r="G178" s="961">
        <f t="shared" ref="G178:S178" si="344">G48/G100</f>
        <v>9.580838323353294E-2</v>
      </c>
      <c r="H178" s="1415">
        <f t="shared" ref="H178" si="345">H48/H100</f>
        <v>0</v>
      </c>
      <c r="I178" s="961"/>
      <c r="J178" s="2294" t="e">
        <f t="shared" si="112"/>
        <v>#DIV/0!</v>
      </c>
      <c r="K178" s="768">
        <f t="shared" si="344"/>
        <v>0.27377759438828142</v>
      </c>
      <c r="L178" s="768">
        <f t="shared" ref="L178" si="346">L48/L100</f>
        <v>0</v>
      </c>
      <c r="M178" s="768"/>
      <c r="N178" s="2294" t="e">
        <f t="shared" si="114"/>
        <v>#DIV/0!</v>
      </c>
      <c r="O178" s="869">
        <f t="shared" si="344"/>
        <v>0.14531509121061359</v>
      </c>
      <c r="P178" s="1596">
        <f t="shared" ref="P178" si="347">P48/P100</f>
        <v>0</v>
      </c>
      <c r="Q178" s="869"/>
      <c r="R178" s="2294" t="e">
        <f t="shared" si="116"/>
        <v>#DIV/0!</v>
      </c>
      <c r="S178" s="896">
        <f t="shared" si="344"/>
        <v>8.6263901412684099E-2</v>
      </c>
      <c r="T178" s="896">
        <f t="shared" ref="T178" si="348">T48/T100</f>
        <v>0</v>
      </c>
      <c r="U178" s="1782"/>
      <c r="V178" s="2294" t="e">
        <f t="shared" si="118"/>
        <v>#DIV/0!</v>
      </c>
      <c r="W178" s="1858">
        <f t="shared" si="248"/>
        <v>0.58621797377868101</v>
      </c>
      <c r="X178" s="1690">
        <f t="shared" si="249"/>
        <v>0</v>
      </c>
      <c r="Y178" s="1099"/>
      <c r="Z178" s="2294" t="e">
        <f t="shared" si="119"/>
        <v>#DIV/0!</v>
      </c>
      <c r="AA178" s="1150">
        <f t="shared" si="126"/>
        <v>0.58621797377868101</v>
      </c>
      <c r="AB178" s="1941">
        <f t="shared" si="127"/>
        <v>0</v>
      </c>
      <c r="AC178" s="1959">
        <f t="shared" si="128"/>
        <v>0</v>
      </c>
      <c r="AD178" s="1230"/>
    </row>
    <row r="179" spans="1:30" customFormat="1" ht="16.5" hidden="1" customHeight="1" x14ac:dyDescent="0.25">
      <c r="A179" s="3582"/>
      <c r="B179" s="1" t="s">
        <v>4224</v>
      </c>
      <c r="C179" s="767">
        <f>C178/C177</f>
        <v>-0.45411174550601291</v>
      </c>
      <c r="D179" s="1343"/>
      <c r="E179" s="767"/>
      <c r="F179" s="2294" t="e">
        <f t="shared" si="110"/>
        <v>#DIV/0!</v>
      </c>
      <c r="G179" s="961">
        <f t="shared" ref="G179:S179" si="349">G178/G177</f>
        <v>0.74814656401482749</v>
      </c>
      <c r="H179" s="1415" t="e">
        <f t="shared" ref="H179" si="350">H178/H177</f>
        <v>#DIV/0!</v>
      </c>
      <c r="I179" s="961"/>
      <c r="J179" s="2294" t="e">
        <f t="shared" si="112"/>
        <v>#DIV/0!</v>
      </c>
      <c r="K179" s="768">
        <f t="shared" si="349"/>
        <v>5.723726839287175</v>
      </c>
      <c r="L179" s="768" t="e">
        <f t="shared" ref="L179" si="351">L178/L177</f>
        <v>#DIV/0!</v>
      </c>
      <c r="M179" s="768"/>
      <c r="N179" s="2294" t="e">
        <f t="shared" si="114"/>
        <v>#DIV/0!</v>
      </c>
      <c r="O179" s="869">
        <f t="shared" si="349"/>
        <v>2.0462688935304438</v>
      </c>
      <c r="P179" s="1596" t="e">
        <f t="shared" ref="P179" si="352">P178/P177</f>
        <v>#DIV/0!</v>
      </c>
      <c r="Q179" s="869"/>
      <c r="R179" s="2294" t="e">
        <f t="shared" si="116"/>
        <v>#DIV/0!</v>
      </c>
      <c r="S179" s="896">
        <f t="shared" si="349"/>
        <v>1.6404694994108437</v>
      </c>
      <c r="T179" s="896" t="e">
        <f t="shared" ref="T179" si="353">T178/T177</f>
        <v>#DIV/0!</v>
      </c>
      <c r="U179" s="1782"/>
      <c r="V179" s="2294" t="e">
        <f t="shared" si="118"/>
        <v>#DIV/0!</v>
      </c>
      <c r="W179" s="1858">
        <f t="shared" si="248"/>
        <v>9.704500050737277</v>
      </c>
      <c r="X179" s="1690" t="e">
        <f t="shared" si="249"/>
        <v>#DIV/0!</v>
      </c>
      <c r="Y179" s="1099"/>
      <c r="Z179" s="2294" t="e">
        <f t="shared" si="119"/>
        <v>#DIV/0!</v>
      </c>
      <c r="AA179" s="1150">
        <f t="shared" si="126"/>
        <v>9.704500050737277</v>
      </c>
      <c r="AB179" s="1941" t="e">
        <f t="shared" si="127"/>
        <v>#DIV/0!</v>
      </c>
      <c r="AC179" s="1960">
        <f t="shared" si="128"/>
        <v>0</v>
      </c>
      <c r="AD179" s="673" t="s">
        <v>4593</v>
      </c>
    </row>
    <row r="180" spans="1:30" customFormat="1" ht="16.5" hidden="1" customHeight="1" x14ac:dyDescent="0.25">
      <c r="A180" s="3582"/>
      <c r="B180" s="2205" t="s">
        <v>4208</v>
      </c>
      <c r="C180" s="769">
        <f>C50/C102</f>
        <v>4.7270800211976681E-2</v>
      </c>
      <c r="D180" s="1344"/>
      <c r="E180" s="769"/>
      <c r="F180" s="2295" t="e">
        <f t="shared" si="110"/>
        <v>#DIV/0!</v>
      </c>
      <c r="G180" s="962">
        <f t="shared" ref="G180:S180" si="354">G50/G102</f>
        <v>0.13416430594900849</v>
      </c>
      <c r="H180" s="1416">
        <f t="shared" ref="H180" si="355">H50/H102</f>
        <v>0</v>
      </c>
      <c r="I180" s="962"/>
      <c r="J180" s="2295" t="e">
        <f t="shared" si="112"/>
        <v>#DIV/0!</v>
      </c>
      <c r="K180" s="770">
        <f t="shared" si="354"/>
        <v>3.3967184888843878E-2</v>
      </c>
      <c r="L180" s="770">
        <f t="shared" ref="L180" si="356">L50/L102</f>
        <v>0</v>
      </c>
      <c r="M180" s="770"/>
      <c r="N180" s="2295" t="e">
        <f t="shared" si="114"/>
        <v>#DIV/0!</v>
      </c>
      <c r="O180" s="870">
        <f t="shared" si="354"/>
        <v>5.8942404850117883E-2</v>
      </c>
      <c r="P180" s="1597">
        <f t="shared" ref="P180" si="357">P50/P102</f>
        <v>0</v>
      </c>
      <c r="Q180" s="870"/>
      <c r="R180" s="2295" t="e">
        <f t="shared" si="116"/>
        <v>#DIV/0!</v>
      </c>
      <c r="S180" s="897">
        <f t="shared" si="354"/>
        <v>4.0233686067019402E-2</v>
      </c>
      <c r="T180" s="897">
        <f t="shared" ref="T180" si="358">T50/T102</f>
        <v>0</v>
      </c>
      <c r="U180" s="1783"/>
      <c r="V180" s="2295" t="e">
        <f t="shared" si="118"/>
        <v>#DIV/0!</v>
      </c>
      <c r="W180" s="1859">
        <f t="shared" si="248"/>
        <v>0.3145783819669663</v>
      </c>
      <c r="X180" s="1692">
        <f t="shared" si="249"/>
        <v>0</v>
      </c>
      <c r="Y180" s="1100"/>
      <c r="Z180" s="2295" t="e">
        <f t="shared" si="119"/>
        <v>#DIV/0!</v>
      </c>
      <c r="AA180" s="1155">
        <f t="shared" si="126"/>
        <v>0.3145783819669663</v>
      </c>
      <c r="AB180" s="1946">
        <f t="shared" si="127"/>
        <v>0</v>
      </c>
      <c r="AC180" s="1961">
        <f t="shared" si="128"/>
        <v>0</v>
      </c>
      <c r="AD180" s="673" t="s">
        <v>4594</v>
      </c>
    </row>
    <row r="181" spans="1:30" customFormat="1" ht="16.5" hidden="1" customHeight="1" thickBot="1" x14ac:dyDescent="0.3">
      <c r="A181" s="3582"/>
      <c r="B181" s="2206" t="s">
        <v>4224</v>
      </c>
      <c r="C181" s="771">
        <f>C180/C177</f>
        <v>1.4361564642058311</v>
      </c>
      <c r="D181" s="1345"/>
      <c r="E181" s="771"/>
      <c r="F181" s="2296" t="e">
        <f t="shared" si="110"/>
        <v>#DIV/0!</v>
      </c>
      <c r="G181" s="963">
        <f t="shared" ref="G181:S181" si="359">G180/G177</f>
        <v>1.0476595170646161</v>
      </c>
      <c r="H181" s="1417" t="e">
        <f t="shared" ref="H181" si="360">H180/H177</f>
        <v>#DIV/0!</v>
      </c>
      <c r="I181" s="963"/>
      <c r="J181" s="2296" t="e">
        <f t="shared" si="112"/>
        <v>#DIV/0!</v>
      </c>
      <c r="K181" s="772">
        <f t="shared" si="359"/>
        <v>0.71013440028833574</v>
      </c>
      <c r="L181" s="772" t="e">
        <f t="shared" ref="L181" si="361">L180/L177</f>
        <v>#DIV/0!</v>
      </c>
      <c r="M181" s="772"/>
      <c r="N181" s="2296" t="e">
        <f t="shared" si="114"/>
        <v>#DIV/0!</v>
      </c>
      <c r="O181" s="871">
        <f t="shared" si="359"/>
        <v>0.83000332966012591</v>
      </c>
      <c r="P181" s="1598" t="e">
        <f t="shared" ref="P181" si="362">P180/P177</f>
        <v>#DIV/0!</v>
      </c>
      <c r="Q181" s="871"/>
      <c r="R181" s="2296" t="e">
        <f t="shared" si="116"/>
        <v>#DIV/0!</v>
      </c>
      <c r="S181" s="898">
        <f t="shared" si="359"/>
        <v>0.76511882445548085</v>
      </c>
      <c r="T181" s="898" t="e">
        <f t="shared" ref="T181" si="363">T180/T177</f>
        <v>#DIV/0!</v>
      </c>
      <c r="U181" s="1784"/>
      <c r="V181" s="2296" t="e">
        <f t="shared" si="118"/>
        <v>#DIV/0!</v>
      </c>
      <c r="W181" s="1860">
        <f t="shared" si="248"/>
        <v>4.7890725356743893</v>
      </c>
      <c r="X181" s="1691" t="e">
        <f t="shared" si="249"/>
        <v>#DIV/0!</v>
      </c>
      <c r="Y181" s="1101"/>
      <c r="Z181" s="2296" t="e">
        <f t="shared" si="119"/>
        <v>#DIV/0!</v>
      </c>
      <c r="AA181" s="1152">
        <f t="shared" si="126"/>
        <v>4.7890725356743893</v>
      </c>
      <c r="AB181" s="1943" t="e">
        <f t="shared" si="127"/>
        <v>#DIV/0!</v>
      </c>
      <c r="AC181" s="1962">
        <f t="shared" si="128"/>
        <v>0</v>
      </c>
      <c r="AD181" s="673" t="s">
        <v>4595</v>
      </c>
    </row>
    <row r="182" spans="1:30" customFormat="1" ht="15" hidden="1" customHeight="1" thickTop="1" x14ac:dyDescent="0.25">
      <c r="A182" s="3582"/>
      <c r="B182" s="1" t="s">
        <v>4225</v>
      </c>
      <c r="C182" s="929">
        <f>C169/C177</f>
        <v>0.25663417866846311</v>
      </c>
      <c r="D182" s="1346"/>
      <c r="E182" s="929"/>
      <c r="F182" s="2297" t="e">
        <f t="shared" si="110"/>
        <v>#DIV/0!</v>
      </c>
      <c r="G182" s="964">
        <f t="shared" ref="G182:S182" si="364">G169/G177</f>
        <v>1.0296500746448878</v>
      </c>
      <c r="H182" s="1418" t="e">
        <f t="shared" ref="H182" si="365">H169/H177</f>
        <v>#DIV/0!</v>
      </c>
      <c r="I182" s="964"/>
      <c r="J182" s="2297" t="e">
        <f t="shared" si="112"/>
        <v>#DIV/0!</v>
      </c>
      <c r="K182" s="989">
        <f t="shared" si="364"/>
        <v>4.2183754724485532</v>
      </c>
      <c r="L182" s="989" t="e">
        <f t="shared" ref="L182" si="366">L169/L177</f>
        <v>#DIV/0!</v>
      </c>
      <c r="M182" s="989"/>
      <c r="N182" s="2297" t="e">
        <f t="shared" si="114"/>
        <v>#DIV/0!</v>
      </c>
      <c r="O182" s="1013">
        <f t="shared" si="364"/>
        <v>2.4754468460796706</v>
      </c>
      <c r="P182" s="1599" t="e">
        <f t="shared" ref="P182" si="367">P169/P177</f>
        <v>#DIV/0!</v>
      </c>
      <c r="Q182" s="1013"/>
      <c r="R182" s="2297" t="e">
        <f t="shared" si="116"/>
        <v>#DIV/0!</v>
      </c>
      <c r="S182" s="1046">
        <f t="shared" si="364"/>
        <v>1.8358010068107788</v>
      </c>
      <c r="T182" s="1046" t="e">
        <f t="shared" ref="T182" si="368">T169/T177</f>
        <v>#DIV/0!</v>
      </c>
      <c r="U182" s="1785"/>
      <c r="V182" s="2297" t="e">
        <f t="shared" si="118"/>
        <v>#DIV/0!</v>
      </c>
      <c r="W182" s="1858">
        <f t="shared" si="248"/>
        <v>9.8159075786523537</v>
      </c>
      <c r="X182" s="1690" t="e">
        <f t="shared" si="249"/>
        <v>#DIV/0!</v>
      </c>
      <c r="Y182" s="1099"/>
      <c r="Z182" s="2297" t="e">
        <f t="shared" si="119"/>
        <v>#DIV/0!</v>
      </c>
      <c r="AA182" s="1150">
        <f t="shared" si="126"/>
        <v>9.8159075786523537</v>
      </c>
      <c r="AB182" s="1941" t="e">
        <f t="shared" si="127"/>
        <v>#DIV/0!</v>
      </c>
      <c r="AC182" s="1963">
        <f t="shared" si="128"/>
        <v>0</v>
      </c>
      <c r="AD182" s="673" t="s">
        <v>4596</v>
      </c>
    </row>
    <row r="183" spans="1:30" customFormat="1" ht="18" hidden="1" customHeight="1" x14ac:dyDescent="0.25">
      <c r="A183" s="3582"/>
      <c r="B183" s="1" t="s">
        <v>4233</v>
      </c>
      <c r="C183" s="929">
        <f>C171/C177</f>
        <v>-7.7600073238726761</v>
      </c>
      <c r="D183" s="1346"/>
      <c r="E183" s="929"/>
      <c r="F183" s="2297" t="e">
        <f t="shared" si="110"/>
        <v>#DIV/0!</v>
      </c>
      <c r="G183" s="964">
        <f t="shared" ref="G183:S183" si="369">G171/G177</f>
        <v>1.1890806694079672</v>
      </c>
      <c r="H183" s="1418" t="e">
        <f t="shared" ref="H183" si="370">H171/H177</f>
        <v>#DIV/0!</v>
      </c>
      <c r="I183" s="964"/>
      <c r="J183" s="2297" t="e">
        <f t="shared" si="112"/>
        <v>#DIV/0!</v>
      </c>
      <c r="K183" s="989">
        <f t="shared" si="369"/>
        <v>6.0688133562198399</v>
      </c>
      <c r="L183" s="989" t="e">
        <f t="shared" ref="L183" si="371">L171/L177</f>
        <v>#DIV/0!</v>
      </c>
      <c r="M183" s="989"/>
      <c r="N183" s="2297" t="e">
        <f t="shared" si="114"/>
        <v>#DIV/0!</v>
      </c>
      <c r="O183" s="1013">
        <f t="shared" si="369"/>
        <v>2.0866489247023581</v>
      </c>
      <c r="P183" s="1599" t="e">
        <f t="shared" ref="P183" si="372">P171/P177</f>
        <v>#DIV/0!</v>
      </c>
      <c r="Q183" s="1013"/>
      <c r="R183" s="2297" t="e">
        <f t="shared" si="116"/>
        <v>#DIV/0!</v>
      </c>
      <c r="S183" s="1046">
        <f t="shared" si="369"/>
        <v>2.0304126227100894</v>
      </c>
      <c r="T183" s="1046" t="e">
        <f t="shared" ref="T183" si="373">T171/T177</f>
        <v>#DIV/0!</v>
      </c>
      <c r="U183" s="1785"/>
      <c r="V183" s="2297" t="e">
        <f t="shared" si="118"/>
        <v>#DIV/0!</v>
      </c>
      <c r="W183" s="1858">
        <f t="shared" si="248"/>
        <v>3.6149482491675782</v>
      </c>
      <c r="X183" s="1690" t="e">
        <f t="shared" si="249"/>
        <v>#DIV/0!</v>
      </c>
      <c r="Y183" s="1099"/>
      <c r="Z183" s="2297" t="e">
        <f t="shared" si="119"/>
        <v>#DIV/0!</v>
      </c>
      <c r="AA183" s="1150">
        <f t="shared" si="126"/>
        <v>3.6149482491675782</v>
      </c>
      <c r="AB183" s="1941" t="e">
        <f t="shared" si="127"/>
        <v>#DIV/0!</v>
      </c>
      <c r="AC183" s="1964">
        <f t="shared" si="128"/>
        <v>0</v>
      </c>
      <c r="AD183" s="673" t="s">
        <v>4597</v>
      </c>
    </row>
    <row r="184" spans="1:30" customFormat="1" ht="15.75" hidden="1" customHeight="1" x14ac:dyDescent="0.25">
      <c r="A184" s="3582"/>
      <c r="B184" s="1" t="s">
        <v>4227</v>
      </c>
      <c r="C184" s="929">
        <f>C173/C177</f>
        <v>0.73605903951522766</v>
      </c>
      <c r="D184" s="1346"/>
      <c r="E184" s="929"/>
      <c r="F184" s="2297" t="e">
        <f t="shared" si="110"/>
        <v>#DIV/0!</v>
      </c>
      <c r="G184" s="964">
        <f t="shared" ref="G184:S184" si="374">G173/G177</f>
        <v>0.50028394017774236</v>
      </c>
      <c r="H184" s="1418" t="e">
        <f t="shared" ref="H184" si="375">H173/H177</f>
        <v>#DIV/0!</v>
      </c>
      <c r="I184" s="964"/>
      <c r="J184" s="2297" t="e">
        <f t="shared" si="112"/>
        <v>#DIV/0!</v>
      </c>
      <c r="K184" s="989">
        <f t="shared" si="374"/>
        <v>6.3003791523339112</v>
      </c>
      <c r="L184" s="989" t="e">
        <f t="shared" ref="L184" si="376">L173/L177</f>
        <v>#DIV/0!</v>
      </c>
      <c r="M184" s="989"/>
      <c r="N184" s="2297" t="e">
        <f t="shared" si="114"/>
        <v>#DIV/0!</v>
      </c>
      <c r="O184" s="1013">
        <f t="shared" si="374"/>
        <v>1.4116891576145585</v>
      </c>
      <c r="P184" s="1599" t="e">
        <f t="shared" ref="P184" si="377">P173/P177</f>
        <v>#DIV/0!</v>
      </c>
      <c r="Q184" s="1013"/>
      <c r="R184" s="2297" t="e">
        <f t="shared" si="116"/>
        <v>#DIV/0!</v>
      </c>
      <c r="S184" s="1046">
        <f t="shared" si="374"/>
        <v>1.2268949139125271</v>
      </c>
      <c r="T184" s="1046" t="e">
        <f t="shared" ref="T184" si="378">T173/T177</f>
        <v>#DIV/0!</v>
      </c>
      <c r="U184" s="1785"/>
      <c r="V184" s="2297" t="e">
        <f t="shared" si="118"/>
        <v>#DIV/0!</v>
      </c>
      <c r="W184" s="1858">
        <f t="shared" si="248"/>
        <v>10.175306203553967</v>
      </c>
      <c r="X184" s="1690" t="e">
        <f t="shared" si="249"/>
        <v>#DIV/0!</v>
      </c>
      <c r="Y184" s="1099"/>
      <c r="Z184" s="2297" t="e">
        <f t="shared" si="119"/>
        <v>#DIV/0!</v>
      </c>
      <c r="AA184" s="1150">
        <f t="shared" si="126"/>
        <v>10.175306203553967</v>
      </c>
      <c r="AB184" s="1941" t="e">
        <f t="shared" si="127"/>
        <v>#DIV/0!</v>
      </c>
      <c r="AC184" s="1965">
        <f t="shared" si="128"/>
        <v>0</v>
      </c>
      <c r="AD184" s="673" t="s">
        <v>4598</v>
      </c>
    </row>
    <row r="185" spans="1:30" customFormat="1" ht="17.25" hidden="1" customHeight="1" thickBot="1" x14ac:dyDescent="0.3">
      <c r="A185" s="3582"/>
      <c r="B185" s="1" t="s">
        <v>4228</v>
      </c>
      <c r="C185" s="929">
        <f>C175/C177</f>
        <v>2.808853015269138</v>
      </c>
      <c r="D185" s="1346"/>
      <c r="E185" s="929"/>
      <c r="F185" s="2297" t="e">
        <f t="shared" si="110"/>
        <v>#DIV/0!</v>
      </c>
      <c r="G185" s="964">
        <f t="shared" ref="G185:S185" si="379">G175/G177</f>
        <v>0.64402307314678442</v>
      </c>
      <c r="H185" s="1418" t="e">
        <f t="shared" ref="H185" si="380">H175/H177</f>
        <v>#DIV/0!</v>
      </c>
      <c r="I185" s="964"/>
      <c r="J185" s="2297" t="e">
        <f t="shared" si="112"/>
        <v>#DIV/0!</v>
      </c>
      <c r="K185" s="989">
        <f t="shared" si="379"/>
        <v>7.3512493035171017E-2</v>
      </c>
      <c r="L185" s="989" t="e">
        <f t="shared" ref="L185" si="381">L175/L177</f>
        <v>#DIV/0!</v>
      </c>
      <c r="M185" s="989"/>
      <c r="N185" s="2297" t="e">
        <f t="shared" si="114"/>
        <v>#DIV/0!</v>
      </c>
      <c r="O185" s="1013">
        <f t="shared" si="379"/>
        <v>2.0989553743947407</v>
      </c>
      <c r="P185" s="1599" t="e">
        <f t="shared" ref="P185" si="382">P175/P177</f>
        <v>#DIV/0!</v>
      </c>
      <c r="Q185" s="1013"/>
      <c r="R185" s="2297" t="e">
        <f t="shared" si="116"/>
        <v>#DIV/0!</v>
      </c>
      <c r="S185" s="1046">
        <f t="shared" si="379"/>
        <v>0</v>
      </c>
      <c r="T185" s="1046" t="e">
        <f t="shared" ref="T185" si="383">T175/T177</f>
        <v>#DIV/0!</v>
      </c>
      <c r="U185" s="1785"/>
      <c r="V185" s="2297" t="e">
        <f t="shared" si="118"/>
        <v>#DIV/0!</v>
      </c>
      <c r="W185" s="1858">
        <f t="shared" si="248"/>
        <v>5.6253439558458336</v>
      </c>
      <c r="X185" s="1690" t="e">
        <f t="shared" si="249"/>
        <v>#DIV/0!</v>
      </c>
      <c r="Y185" s="1099"/>
      <c r="Z185" s="2297" t="e">
        <f t="shared" si="119"/>
        <v>#DIV/0!</v>
      </c>
      <c r="AA185" s="1150">
        <f t="shared" si="126"/>
        <v>5.6253439558458336</v>
      </c>
      <c r="AB185" s="1941" t="e">
        <f t="shared" si="127"/>
        <v>#DIV/0!</v>
      </c>
      <c r="AC185" s="1966">
        <f t="shared" si="128"/>
        <v>0</v>
      </c>
      <c r="AD185" s="673" t="s">
        <v>4599</v>
      </c>
    </row>
    <row r="186" spans="1:30" customFormat="1" ht="17.25" hidden="1" customHeight="1" x14ac:dyDescent="0.25">
      <c r="A186" s="3583" t="s">
        <v>4234</v>
      </c>
      <c r="B186" s="2201" t="s">
        <v>4144</v>
      </c>
      <c r="C186" s="1162">
        <f t="shared" ref="C186:S187" si="384">C56/C30</f>
        <v>-0.9638817949653411</v>
      </c>
      <c r="D186" s="1162"/>
      <c r="E186" s="813"/>
      <c r="F186" s="2286" t="e">
        <f t="shared" si="110"/>
        <v>#DIV/0!</v>
      </c>
      <c r="G186" s="1378">
        <f t="shared" si="384"/>
        <v>-0.32286919831223626</v>
      </c>
      <c r="H186" s="813" t="e">
        <f t="shared" ref="H186" si="385">H56/H30</f>
        <v>#DIV/0!</v>
      </c>
      <c r="I186" s="1378"/>
      <c r="J186" s="2286" t="e">
        <f t="shared" si="112"/>
        <v>#DIV/0!</v>
      </c>
      <c r="K186" s="1162">
        <f t="shared" si="384"/>
        <v>-0.31558500914076781</v>
      </c>
      <c r="L186" s="1162" t="e">
        <f t="shared" ref="L186" si="386">L56/L30</f>
        <v>#DIV/0!</v>
      </c>
      <c r="M186" s="813"/>
      <c r="N186" s="2286" t="e">
        <f t="shared" si="114"/>
        <v>#DIV/0!</v>
      </c>
      <c r="O186" s="1378">
        <f t="shared" si="384"/>
        <v>-0.18003838771593089</v>
      </c>
      <c r="P186" s="813" t="e">
        <f t="shared" ref="P186" si="387">P56/P30</f>
        <v>#DIV/0!</v>
      </c>
      <c r="Q186" s="1378"/>
      <c r="R186" s="2286" t="e">
        <f t="shared" si="116"/>
        <v>#DIV/0!</v>
      </c>
      <c r="S186" s="1162">
        <f t="shared" si="384"/>
        <v>-0.22124927028604788</v>
      </c>
      <c r="T186" s="1162" t="e">
        <f t="shared" ref="T186" si="388">T56/T30</f>
        <v>#DIV/0!</v>
      </c>
      <c r="U186" s="1162"/>
      <c r="V186" s="2286" t="e">
        <f t="shared" si="118"/>
        <v>#DIV/0!</v>
      </c>
      <c r="W186" s="1861">
        <f t="shared" si="248"/>
        <v>-2.0036236604203239</v>
      </c>
      <c r="X186" s="813" t="e">
        <f t="shared" si="249"/>
        <v>#DIV/0!</v>
      </c>
      <c r="Y186" s="1378"/>
      <c r="Z186" s="2286" t="e">
        <f t="shared" si="119"/>
        <v>#DIV/0!</v>
      </c>
      <c r="AA186" s="813">
        <f t="shared" si="126"/>
        <v>-2.0036236604203239</v>
      </c>
      <c r="AB186" s="1162" t="e">
        <f t="shared" si="127"/>
        <v>#DIV/0!</v>
      </c>
      <c r="AC186" s="1963">
        <f t="shared" si="128"/>
        <v>0</v>
      </c>
      <c r="AD186" s="899" t="s">
        <v>4600</v>
      </c>
    </row>
    <row r="187" spans="1:30" customFormat="1" ht="16.5" hidden="1" thickTop="1" thickBot="1" x14ac:dyDescent="0.3">
      <c r="A187" s="3583"/>
      <c r="B187" s="2202" t="s">
        <v>363</v>
      </c>
      <c r="C187" s="740">
        <f t="shared" si="384"/>
        <v>0.6820987654320988</v>
      </c>
      <c r="D187" s="1347"/>
      <c r="E187" s="740"/>
      <c r="F187" s="2282" t="e">
        <f t="shared" si="110"/>
        <v>#DIV/0!</v>
      </c>
      <c r="G187" s="965">
        <f t="shared" si="384"/>
        <v>-0.32045404933420651</v>
      </c>
      <c r="H187" s="1419" t="e">
        <f t="shared" ref="H187" si="389">H57/H31</f>
        <v>#DIV/0!</v>
      </c>
      <c r="I187" s="965"/>
      <c r="J187" s="2282" t="e">
        <f t="shared" si="112"/>
        <v>#DIV/0!</v>
      </c>
      <c r="K187" s="741">
        <f t="shared" si="384"/>
        <v>-0.90710382513661203</v>
      </c>
      <c r="L187" s="741" t="e">
        <f t="shared" ref="L187" si="390">L57/L31</f>
        <v>#DIV/0!</v>
      </c>
      <c r="M187" s="741"/>
      <c r="N187" s="2282" t="e">
        <f t="shared" si="114"/>
        <v>#DIV/0!</v>
      </c>
      <c r="O187" s="1014">
        <f t="shared" si="384"/>
        <v>1.3051948051948052</v>
      </c>
      <c r="P187" s="1600" t="e">
        <f t="shared" ref="P187" si="391">P57/P31</f>
        <v>#DIV/0!</v>
      </c>
      <c r="Q187" s="1014"/>
      <c r="R187" s="2282" t="e">
        <f t="shared" si="116"/>
        <v>#DIV/0!</v>
      </c>
      <c r="S187" s="760">
        <f t="shared" si="384"/>
        <v>-0.22500000000000001</v>
      </c>
      <c r="T187" s="760" t="e">
        <f t="shared" ref="T187" si="392">T57/T31</f>
        <v>#DIV/0!</v>
      </c>
      <c r="U187" s="1786"/>
      <c r="V187" s="2282" t="e">
        <f t="shared" si="118"/>
        <v>#DIV/0!</v>
      </c>
      <c r="W187" s="1862">
        <f t="shared" si="248"/>
        <v>0.53473569615608552</v>
      </c>
      <c r="X187" s="1895" t="e">
        <f t="shared" si="249"/>
        <v>#DIV/0!</v>
      </c>
      <c r="Y187" s="1093"/>
      <c r="Z187" s="2282" t="e">
        <f t="shared" si="119"/>
        <v>#DIV/0!</v>
      </c>
      <c r="AA187" s="918">
        <f t="shared" si="126"/>
        <v>0.53473569615608552</v>
      </c>
      <c r="AB187" s="1919" t="e">
        <f t="shared" si="127"/>
        <v>#DIV/0!</v>
      </c>
      <c r="AC187" s="1964">
        <f t="shared" si="128"/>
        <v>0</v>
      </c>
      <c r="AD187" s="673" t="s">
        <v>4601</v>
      </c>
    </row>
    <row r="188" spans="1:30" customFormat="1" ht="15.75" hidden="1" thickBot="1" x14ac:dyDescent="0.3">
      <c r="A188" s="3583"/>
      <c r="B188" s="732" t="s">
        <v>4223</v>
      </c>
      <c r="C188" s="780">
        <f>C187/C186</f>
        <v>-0.70765810599900936</v>
      </c>
      <c r="D188" s="1348"/>
      <c r="E188" s="780"/>
      <c r="F188" s="1329" t="e">
        <f t="shared" si="110"/>
        <v>#DIV/0!</v>
      </c>
      <c r="G188" s="966">
        <f t="shared" ref="G188:S188" si="393">G187/G186</f>
        <v>0.99251972938064492</v>
      </c>
      <c r="H188" s="979" t="e">
        <f t="shared" ref="H188" si="394">H187/H186</f>
        <v>#DIV/0!</v>
      </c>
      <c r="I188" s="966"/>
      <c r="J188" s="1329" t="e">
        <f t="shared" si="112"/>
        <v>#DIV/0!</v>
      </c>
      <c r="K188" s="814">
        <f t="shared" si="393"/>
        <v>2.8743565089050067</v>
      </c>
      <c r="L188" s="814" t="e">
        <f t="shared" ref="L188" si="395">L187/L186</f>
        <v>#DIV/0!</v>
      </c>
      <c r="M188" s="814"/>
      <c r="N188" s="1329" t="e">
        <f t="shared" si="114"/>
        <v>#DIV/0!</v>
      </c>
      <c r="O188" s="1015">
        <f t="shared" si="393"/>
        <v>-7.2495361781076078</v>
      </c>
      <c r="P188" s="815" t="e">
        <f t="shared" ref="P188" si="396">P187/P186</f>
        <v>#DIV/0!</v>
      </c>
      <c r="Q188" s="1015"/>
      <c r="R188" s="1329" t="e">
        <f t="shared" si="116"/>
        <v>#DIV/0!</v>
      </c>
      <c r="S188" s="816">
        <f t="shared" si="393"/>
        <v>1.0169525065963061</v>
      </c>
      <c r="T188" s="816" t="e">
        <f t="shared" ref="T188" si="397">T187/T186</f>
        <v>#DIV/0!</v>
      </c>
      <c r="U188" s="1662"/>
      <c r="V188" s="1329" t="e">
        <f t="shared" si="118"/>
        <v>#DIV/0!</v>
      </c>
      <c r="W188" s="1863">
        <f t="shared" si="248"/>
        <v>-3.0733655392246595</v>
      </c>
      <c r="X188" s="1117" t="e">
        <f t="shared" si="249"/>
        <v>#DIV/0!</v>
      </c>
      <c r="Y188" s="1103"/>
      <c r="Z188" s="1329" t="e">
        <f t="shared" si="119"/>
        <v>#DIV/0!</v>
      </c>
      <c r="AA188" s="918">
        <f t="shared" si="126"/>
        <v>-3.0733655392246595</v>
      </c>
      <c r="AB188" s="1919" t="e">
        <f t="shared" si="127"/>
        <v>#DIV/0!</v>
      </c>
      <c r="AC188" s="1965">
        <f t="shared" si="128"/>
        <v>0</v>
      </c>
      <c r="AD188" s="673" t="s">
        <v>4602</v>
      </c>
    </row>
    <row r="189" spans="1:30" customFormat="1" ht="15.75" hidden="1" thickBot="1" x14ac:dyDescent="0.3">
      <c r="A189" s="3583"/>
      <c r="B189" s="735" t="s">
        <v>4211</v>
      </c>
      <c r="C189" s="747">
        <f>C59/C33</f>
        <v>-0.4354718850631657</v>
      </c>
      <c r="D189" s="1349"/>
      <c r="E189" s="747"/>
      <c r="F189" s="2284" t="e">
        <f t="shared" si="110"/>
        <v>#DIV/0!</v>
      </c>
      <c r="G189" s="967">
        <f t="shared" ref="G189:S189" si="398">G59/G33</f>
        <v>-0.33110119047619047</v>
      </c>
      <c r="H189" s="1420" t="e">
        <f t="shared" ref="H189" si="399">H59/H33</f>
        <v>#DIV/0!</v>
      </c>
      <c r="I189" s="967"/>
      <c r="J189" s="2284" t="e">
        <f t="shared" si="112"/>
        <v>#DIV/0!</v>
      </c>
      <c r="K189" s="748">
        <f t="shared" si="398"/>
        <v>-0.26159600997506233</v>
      </c>
      <c r="L189" s="748" t="e">
        <f t="shared" ref="L189" si="400">L59/L33</f>
        <v>#DIV/0!</v>
      </c>
      <c r="M189" s="748"/>
      <c r="N189" s="2284" t="e">
        <f t="shared" si="114"/>
        <v>#DIV/0!</v>
      </c>
      <c r="O189" s="1016">
        <f t="shared" si="398"/>
        <v>-0.27335781313749491</v>
      </c>
      <c r="P189" s="1601" t="e">
        <f t="shared" ref="P189" si="401">P59/P33</f>
        <v>#DIV/0!</v>
      </c>
      <c r="Q189" s="1016"/>
      <c r="R189" s="2284" t="e">
        <f t="shared" si="116"/>
        <v>#DIV/0!</v>
      </c>
      <c r="S189" s="761">
        <f t="shared" si="398"/>
        <v>-0.18558282208588958</v>
      </c>
      <c r="T189" s="761" t="e">
        <f t="shared" ref="T189" si="402">T59/T33</f>
        <v>#DIV/0!</v>
      </c>
      <c r="U189" s="1787"/>
      <c r="V189" s="2284" t="e">
        <f t="shared" si="118"/>
        <v>#DIV/0!</v>
      </c>
      <c r="W189" s="1864">
        <f t="shared" si="248"/>
        <v>-1.487109720737803</v>
      </c>
      <c r="X189" s="1693" t="e">
        <f t="shared" si="249"/>
        <v>#DIV/0!</v>
      </c>
      <c r="Y189" s="1104"/>
      <c r="Z189" s="2284" t="e">
        <f t="shared" si="119"/>
        <v>#DIV/0!</v>
      </c>
      <c r="AA189" s="919">
        <f t="shared" si="126"/>
        <v>-1.487109720737803</v>
      </c>
      <c r="AB189" s="1947" t="e">
        <f t="shared" si="127"/>
        <v>#DIV/0!</v>
      </c>
      <c r="AC189" s="1822">
        <f t="shared" si="128"/>
        <v>0</v>
      </c>
      <c r="AD189" s="673" t="s">
        <v>4603</v>
      </c>
    </row>
    <row r="190" spans="1:30" customFormat="1" ht="15.75" hidden="1" thickBot="1" x14ac:dyDescent="0.3">
      <c r="A190" s="3583"/>
      <c r="B190" s="736" t="s">
        <v>4223</v>
      </c>
      <c r="C190" s="817">
        <f>C189/C186</f>
        <v>0.45178971875781121</v>
      </c>
      <c r="D190" s="1350"/>
      <c r="E190" s="817"/>
      <c r="F190" s="1335" t="e">
        <f t="shared" si="110"/>
        <v>#DIV/0!</v>
      </c>
      <c r="G190" s="968">
        <f t="shared" ref="G190:S190" si="403">G189/G186</f>
        <v>1.0254963688298111</v>
      </c>
      <c r="H190" s="1421" t="e">
        <f t="shared" ref="H190" si="404">H189/H186</f>
        <v>#DIV/0!</v>
      </c>
      <c r="I190" s="968"/>
      <c r="J190" s="1335" t="e">
        <f t="shared" si="112"/>
        <v>#DIV/0!</v>
      </c>
      <c r="K190" s="818">
        <f t="shared" si="403"/>
        <v>0.82892406926203677</v>
      </c>
      <c r="L190" s="818" t="e">
        <f t="shared" ref="L190" si="405">L189/L186</f>
        <v>#DIV/0!</v>
      </c>
      <c r="M190" s="818"/>
      <c r="N190" s="1335" t="e">
        <f t="shared" si="114"/>
        <v>#DIV/0!</v>
      </c>
      <c r="O190" s="1017">
        <f t="shared" si="403"/>
        <v>1.5183307104971733</v>
      </c>
      <c r="P190" s="1602" t="e">
        <f t="shared" ref="P190" si="406">P189/P186</f>
        <v>#DIV/0!</v>
      </c>
      <c r="Q190" s="1017"/>
      <c r="R190" s="1335" t="e">
        <f t="shared" si="116"/>
        <v>#DIV/0!</v>
      </c>
      <c r="S190" s="819">
        <f t="shared" si="403"/>
        <v>0.83879518267316322</v>
      </c>
      <c r="T190" s="819" t="e">
        <f t="shared" ref="T190" si="407">T189/T186</f>
        <v>#DIV/0!</v>
      </c>
      <c r="U190" s="1788"/>
      <c r="V190" s="1335" t="e">
        <f t="shared" si="118"/>
        <v>#DIV/0!</v>
      </c>
      <c r="W190" s="1865">
        <f t="shared" ref="W190:W221" si="408">SUM(C190+G190+K190+O190+S190)</f>
        <v>4.6633360500199954</v>
      </c>
      <c r="X190" s="1694" t="e">
        <f t="shared" ref="X190:X221" si="409">SUM(D190+H190+L190+P190+T190)</f>
        <v>#DIV/0!</v>
      </c>
      <c r="Y190" s="1105"/>
      <c r="Z190" s="1335" t="e">
        <f t="shared" si="119"/>
        <v>#DIV/0!</v>
      </c>
      <c r="AA190" s="920">
        <f t="shared" si="126"/>
        <v>4.6633360500199954</v>
      </c>
      <c r="AB190" s="1924" t="e">
        <f t="shared" si="127"/>
        <v>#DIV/0!</v>
      </c>
      <c r="AC190" s="1965">
        <f t="shared" si="128"/>
        <v>0</v>
      </c>
      <c r="AD190" s="673" t="s">
        <v>4604</v>
      </c>
    </row>
    <row r="191" spans="1:30" customFormat="1" ht="15.75" hidden="1" thickBot="1" x14ac:dyDescent="0.3">
      <c r="A191" s="3583"/>
      <c r="B191" s="732" t="s">
        <v>942</v>
      </c>
      <c r="C191" s="63">
        <f>C61/C35</f>
        <v>1.1087470449172576</v>
      </c>
      <c r="D191" s="1318"/>
      <c r="E191" s="63"/>
      <c r="F191" s="1329" t="e">
        <f t="shared" si="110"/>
        <v>#DIV/0!</v>
      </c>
      <c r="G191" s="937">
        <f t="shared" ref="G191:S191" si="410">G61/G35</f>
        <v>-0.14374999999999999</v>
      </c>
      <c r="H191" s="1391" t="e">
        <f t="shared" ref="H191" si="411">H61/H35</f>
        <v>#DIV/0!</v>
      </c>
      <c r="I191" s="937"/>
      <c r="J191" s="1329" t="e">
        <f t="shared" si="112"/>
        <v>#DIV/0!</v>
      </c>
      <c r="K191" s="61">
        <f t="shared" si="410"/>
        <v>-0.13564431047475509</v>
      </c>
      <c r="L191" s="61" t="e">
        <f t="shared" ref="L191" si="412">L61/L35</f>
        <v>#DIV/0!</v>
      </c>
      <c r="M191" s="61"/>
      <c r="N191" s="1329" t="e">
        <f t="shared" si="114"/>
        <v>#DIV/0!</v>
      </c>
      <c r="O191" s="694">
        <f t="shared" si="410"/>
        <v>-0.16262482168330955</v>
      </c>
      <c r="P191" s="1573" t="e">
        <f t="shared" ref="P191" si="413">P61/P35</f>
        <v>#DIV/0!</v>
      </c>
      <c r="Q191" s="694"/>
      <c r="R191" s="1329" t="e">
        <f t="shared" si="116"/>
        <v>#DIV/0!</v>
      </c>
      <c r="S191" s="683">
        <f t="shared" si="410"/>
        <v>-0.13588850174216027</v>
      </c>
      <c r="T191" s="683" t="e">
        <f t="shared" ref="T191" si="414">T61/T35</f>
        <v>#DIV/0!</v>
      </c>
      <c r="U191" s="1660"/>
      <c r="V191" s="1329" t="e">
        <f t="shared" si="118"/>
        <v>#DIV/0!</v>
      </c>
      <c r="W191" s="1852">
        <f t="shared" si="408"/>
        <v>0.53083941101703269</v>
      </c>
      <c r="X191" s="1687" t="e">
        <f t="shared" si="409"/>
        <v>#DIV/0!</v>
      </c>
      <c r="Y191" s="1093"/>
      <c r="Z191" s="1329" t="e">
        <f t="shared" si="119"/>
        <v>#DIV/0!</v>
      </c>
      <c r="AA191" s="918">
        <f t="shared" si="126"/>
        <v>0.53083941101703269</v>
      </c>
      <c r="AB191" s="1919" t="e">
        <f t="shared" si="127"/>
        <v>#DIV/0!</v>
      </c>
      <c r="AC191" s="1822">
        <f t="shared" si="128"/>
        <v>0</v>
      </c>
      <c r="AD191" s="673" t="s">
        <v>4605</v>
      </c>
    </row>
    <row r="192" spans="1:30" customFormat="1" ht="15.75" hidden="1" thickBot="1" x14ac:dyDescent="0.3">
      <c r="A192" s="3583"/>
      <c r="B192" s="732" t="s">
        <v>4223</v>
      </c>
      <c r="C192" s="63">
        <f>C191/C186</f>
        <v>-1.1502935844504933</v>
      </c>
      <c r="D192" s="1318"/>
      <c r="E192" s="63"/>
      <c r="F192" s="1329" t="e">
        <f t="shared" si="110"/>
        <v>#DIV/0!</v>
      </c>
      <c r="G192" s="937">
        <f t="shared" ref="G192:S192" si="415">G191/G186</f>
        <v>0.44522673810768426</v>
      </c>
      <c r="H192" s="1391" t="e">
        <f t="shared" ref="H192" si="416">H191/H186</f>
        <v>#DIV/0!</v>
      </c>
      <c r="I192" s="937"/>
      <c r="J192" s="1329" t="e">
        <f t="shared" si="112"/>
        <v>#DIV/0!</v>
      </c>
      <c r="K192" s="61">
        <f t="shared" si="415"/>
        <v>0.42981861161298213</v>
      </c>
      <c r="L192" s="61" t="e">
        <f t="shared" ref="L192" si="417">L191/L186</f>
        <v>#DIV/0!</v>
      </c>
      <c r="M192" s="61"/>
      <c r="N192" s="1329" t="e">
        <f t="shared" si="114"/>
        <v>#DIV/0!</v>
      </c>
      <c r="O192" s="694">
        <f t="shared" si="415"/>
        <v>0.90327859378469377</v>
      </c>
      <c r="P192" s="1573" t="e">
        <f t="shared" ref="P192" si="418">P191/P186</f>
        <v>#DIV/0!</v>
      </c>
      <c r="Q192" s="694"/>
      <c r="R192" s="1329" t="e">
        <f t="shared" si="116"/>
        <v>#DIV/0!</v>
      </c>
      <c r="S192" s="683">
        <f t="shared" si="415"/>
        <v>0.61418734428580612</v>
      </c>
      <c r="T192" s="683" t="e">
        <f t="shared" ref="T192" si="419">T191/T186</f>
        <v>#DIV/0!</v>
      </c>
      <c r="U192" s="1660"/>
      <c r="V192" s="1329" t="e">
        <f t="shared" si="118"/>
        <v>#DIV/0!</v>
      </c>
      <c r="W192" s="1852">
        <f t="shared" si="408"/>
        <v>1.2422177033406729</v>
      </c>
      <c r="X192" s="1687" t="e">
        <f t="shared" si="409"/>
        <v>#DIV/0!</v>
      </c>
      <c r="Y192" s="1093"/>
      <c r="Z192" s="1329" t="e">
        <f t="shared" si="119"/>
        <v>#DIV/0!</v>
      </c>
      <c r="AA192" s="918">
        <f t="shared" si="126"/>
        <v>1.2422177033406729</v>
      </c>
      <c r="AB192" s="1919" t="e">
        <f t="shared" si="127"/>
        <v>#DIV/0!</v>
      </c>
      <c r="AC192" s="1965">
        <f t="shared" si="128"/>
        <v>0</v>
      </c>
      <c r="AD192" s="673" t="s">
        <v>4606</v>
      </c>
    </row>
    <row r="193" spans="1:30" customFormat="1" ht="15.75" hidden="1" thickBot="1" x14ac:dyDescent="0.3">
      <c r="A193" s="3583"/>
      <c r="B193" s="735" t="s">
        <v>4213</v>
      </c>
      <c r="C193" s="747">
        <f>C63/C37</f>
        <v>-0.68678887484197215</v>
      </c>
      <c r="D193" s="1349"/>
      <c r="E193" s="747"/>
      <c r="F193" s="2284" t="e">
        <f t="shared" si="110"/>
        <v>#DIV/0!</v>
      </c>
      <c r="G193" s="967">
        <f t="shared" ref="G193:S193" si="420">G63/G37</f>
        <v>-0.32784041630529054</v>
      </c>
      <c r="H193" s="1420" t="e">
        <f t="shared" ref="H193" si="421">H63/H37</f>
        <v>#DIV/0!</v>
      </c>
      <c r="I193" s="967"/>
      <c r="J193" s="2284" t="e">
        <f t="shared" si="112"/>
        <v>#DIV/0!</v>
      </c>
      <c r="K193" s="748">
        <f t="shared" si="420"/>
        <v>-0.39389963922597571</v>
      </c>
      <c r="L193" s="748" t="e">
        <f t="shared" ref="L193" si="422">L63/L37</f>
        <v>#DIV/0!</v>
      </c>
      <c r="M193" s="748"/>
      <c r="N193" s="2284" t="e">
        <f t="shared" si="114"/>
        <v>#DIV/0!</v>
      </c>
      <c r="O193" s="1016">
        <f t="shared" si="420"/>
        <v>-0.18644957983193278</v>
      </c>
      <c r="P193" s="1601" t="e">
        <f t="shared" ref="P193" si="423">P63/P37</f>
        <v>#DIV/0!</v>
      </c>
      <c r="Q193" s="1016"/>
      <c r="R193" s="2284" t="e">
        <f t="shared" si="116"/>
        <v>#DIV/0!</v>
      </c>
      <c r="S193" s="761">
        <f t="shared" si="420"/>
        <v>-0.22498095963442499</v>
      </c>
      <c r="T193" s="761" t="e">
        <f t="shared" ref="T193" si="424">T63/T37</f>
        <v>#DIV/0!</v>
      </c>
      <c r="U193" s="1787"/>
      <c r="V193" s="2284" t="e">
        <f t="shared" si="118"/>
        <v>#DIV/0!</v>
      </c>
      <c r="W193" s="1864">
        <f t="shared" si="408"/>
        <v>-1.8199594698395962</v>
      </c>
      <c r="X193" s="1693" t="e">
        <f t="shared" si="409"/>
        <v>#DIV/0!</v>
      </c>
      <c r="Y193" s="1104"/>
      <c r="Z193" s="2284" t="e">
        <f t="shared" si="119"/>
        <v>#DIV/0!</v>
      </c>
      <c r="AA193" s="919">
        <f t="shared" si="126"/>
        <v>-1.8199594698395962</v>
      </c>
      <c r="AB193" s="1947" t="e">
        <f t="shared" si="127"/>
        <v>#DIV/0!</v>
      </c>
      <c r="AC193" s="1822">
        <f t="shared" si="128"/>
        <v>0</v>
      </c>
      <c r="AD193" s="673" t="s">
        <v>4607</v>
      </c>
    </row>
    <row r="194" spans="1:30" customFormat="1" ht="15.75" hidden="1" thickBot="1" x14ac:dyDescent="0.3">
      <c r="A194" s="3583"/>
      <c r="B194" s="736" t="s">
        <v>4223</v>
      </c>
      <c r="C194" s="691">
        <f>C193/C186</f>
        <v>0.7125239613708727</v>
      </c>
      <c r="D194" s="1326"/>
      <c r="E194" s="691"/>
      <c r="F194" s="1335" t="e">
        <f t="shared" si="110"/>
        <v>#DIV/0!</v>
      </c>
      <c r="G194" s="935">
        <f t="shared" ref="G194:S194" si="425">G193/G186</f>
        <v>1.0153970029319637</v>
      </c>
      <c r="H194" s="1389" t="e">
        <f t="shared" ref="H194" si="426">H193/H186</f>
        <v>#DIV/0!</v>
      </c>
      <c r="I194" s="935"/>
      <c r="J194" s="1335" t="e">
        <f t="shared" si="112"/>
        <v>#DIV/0!</v>
      </c>
      <c r="K194" s="688">
        <f t="shared" si="425"/>
        <v>1.2481570030795581</v>
      </c>
      <c r="L194" s="688" t="e">
        <f t="shared" ref="L194" si="427">L193/L186</f>
        <v>#DIV/0!</v>
      </c>
      <c r="M194" s="688"/>
      <c r="N194" s="1335" t="e">
        <f t="shared" si="114"/>
        <v>#DIV/0!</v>
      </c>
      <c r="O194" s="724">
        <f t="shared" si="425"/>
        <v>1.0356101395782193</v>
      </c>
      <c r="P194" s="1571" t="e">
        <f t="shared" ref="P194" si="428">P193/P186</f>
        <v>#DIV/0!</v>
      </c>
      <c r="Q194" s="724"/>
      <c r="R194" s="1335" t="e">
        <f t="shared" si="116"/>
        <v>#DIV/0!</v>
      </c>
      <c r="S194" s="689">
        <f t="shared" si="425"/>
        <v>1.0168664481629814</v>
      </c>
      <c r="T194" s="689" t="e">
        <f t="shared" ref="T194" si="429">T193/T186</f>
        <v>#DIV/0!</v>
      </c>
      <c r="U194" s="1759"/>
      <c r="V194" s="1335" t="e">
        <f t="shared" si="118"/>
        <v>#DIV/0!</v>
      </c>
      <c r="W194" s="1847">
        <f t="shared" si="408"/>
        <v>5.0285545551235957</v>
      </c>
      <c r="X194" s="1684" t="e">
        <f t="shared" si="409"/>
        <v>#DIV/0!</v>
      </c>
      <c r="Y194" s="1088"/>
      <c r="Z194" s="1335" t="e">
        <f t="shared" si="119"/>
        <v>#DIV/0!</v>
      </c>
      <c r="AA194" s="920">
        <f t="shared" si="126"/>
        <v>5.0285545551235957</v>
      </c>
      <c r="AB194" s="1924" t="e">
        <f t="shared" si="127"/>
        <v>#DIV/0!</v>
      </c>
      <c r="AC194" s="1965">
        <f t="shared" si="128"/>
        <v>0</v>
      </c>
      <c r="AD194" s="673" t="s">
        <v>4608</v>
      </c>
    </row>
    <row r="195" spans="1:30" customFormat="1" ht="15.75" hidden="1" thickBot="1" x14ac:dyDescent="0.3">
      <c r="A195" s="3583"/>
      <c r="B195" s="693" t="s">
        <v>944</v>
      </c>
      <c r="C195" s="63">
        <f>C65/C39</f>
        <v>-2.0408163265306123</v>
      </c>
      <c r="D195" s="1318"/>
      <c r="E195" s="63"/>
      <c r="F195" s="1329" t="e">
        <f t="shared" si="110"/>
        <v>#DIV/0!</v>
      </c>
      <c r="G195" s="937">
        <f t="shared" ref="G195:S195" si="430">G65/G39</f>
        <v>-0.39860139860139859</v>
      </c>
      <c r="H195" s="1391" t="e">
        <f t="shared" ref="H195" si="431">H65/H39</f>
        <v>#DIV/0!</v>
      </c>
      <c r="I195" s="937"/>
      <c r="J195" s="1329" t="e">
        <f t="shared" si="112"/>
        <v>#DIV/0!</v>
      </c>
      <c r="K195" s="61">
        <f t="shared" si="430"/>
        <v>-0.1751592356687898</v>
      </c>
      <c r="L195" s="61" t="e">
        <f t="shared" ref="L195" si="432">L65/L39</f>
        <v>#DIV/0!</v>
      </c>
      <c r="M195" s="61"/>
      <c r="N195" s="1329" t="e">
        <f t="shared" si="114"/>
        <v>#DIV/0!</v>
      </c>
      <c r="O195" s="694">
        <f t="shared" si="430"/>
        <v>-0.19758064516129031</v>
      </c>
      <c r="P195" s="1573" t="e">
        <f t="shared" ref="P195" si="433">P65/P39</f>
        <v>#DIV/0!</v>
      </c>
      <c r="Q195" s="694"/>
      <c r="R195" s="1329" t="e">
        <f t="shared" si="116"/>
        <v>#DIV/0!</v>
      </c>
      <c r="S195" s="683">
        <f t="shared" si="430"/>
        <v>-0.14417177914110429</v>
      </c>
      <c r="T195" s="683" t="e">
        <f t="shared" ref="T195" si="434">T65/T39</f>
        <v>#DIV/0!</v>
      </c>
      <c r="U195" s="1660"/>
      <c r="V195" s="1329" t="e">
        <f t="shared" si="118"/>
        <v>#DIV/0!</v>
      </c>
      <c r="W195" s="1852">
        <f t="shared" si="408"/>
        <v>-2.9563293851031953</v>
      </c>
      <c r="X195" s="1687" t="e">
        <f t="shared" si="409"/>
        <v>#DIV/0!</v>
      </c>
      <c r="Y195" s="1093"/>
      <c r="Z195" s="1329" t="e">
        <f t="shared" si="119"/>
        <v>#DIV/0!</v>
      </c>
      <c r="AA195" s="918">
        <f t="shared" si="126"/>
        <v>-2.9563293851031953</v>
      </c>
      <c r="AB195" s="1919" t="e">
        <f t="shared" si="127"/>
        <v>#DIV/0!</v>
      </c>
      <c r="AC195" s="1967">
        <f t="shared" si="128"/>
        <v>0</v>
      </c>
      <c r="AD195" s="673" t="s">
        <v>4609</v>
      </c>
    </row>
    <row r="196" spans="1:30" customFormat="1" ht="15.75" hidden="1" thickBot="1" x14ac:dyDescent="0.3">
      <c r="A196" s="3583"/>
      <c r="B196" s="693" t="s">
        <v>4223</v>
      </c>
      <c r="C196" s="780">
        <f>C195/C186</f>
        <v>2.1172890049282396</v>
      </c>
      <c r="D196" s="1348"/>
      <c r="E196" s="780"/>
      <c r="F196" s="1329" t="e">
        <f t="shared" si="110"/>
        <v>#DIV/0!</v>
      </c>
      <c r="G196" s="966">
        <f t="shared" ref="G196:S196" si="435">G195/G186</f>
        <v>1.2345600035092978</v>
      </c>
      <c r="H196" s="979" t="e">
        <f t="shared" ref="H196" si="436">H195/H186</f>
        <v>#DIV/0!</v>
      </c>
      <c r="I196" s="966"/>
      <c r="J196" s="1329" t="e">
        <f t="shared" si="112"/>
        <v>#DIV/0!</v>
      </c>
      <c r="K196" s="814">
        <f t="shared" si="435"/>
        <v>0.55503027899103852</v>
      </c>
      <c r="L196" s="814" t="e">
        <f t="shared" ref="L196" si="437">L195/L186</f>
        <v>#DIV/0!</v>
      </c>
      <c r="M196" s="814"/>
      <c r="N196" s="1329" t="e">
        <f t="shared" si="114"/>
        <v>#DIV/0!</v>
      </c>
      <c r="O196" s="1015">
        <f t="shared" si="435"/>
        <v>1.097436206066442</v>
      </c>
      <c r="P196" s="815" t="e">
        <f t="shared" ref="P196" si="438">P195/P186</f>
        <v>#DIV/0!</v>
      </c>
      <c r="Q196" s="1015"/>
      <c r="R196" s="1329" t="e">
        <f t="shared" si="116"/>
        <v>#DIV/0!</v>
      </c>
      <c r="S196" s="816">
        <f t="shared" si="435"/>
        <v>0.65162600967997797</v>
      </c>
      <c r="T196" s="816" t="e">
        <f t="shared" ref="T196" si="439">T195/T186</f>
        <v>#DIV/0!</v>
      </c>
      <c r="U196" s="1662"/>
      <c r="V196" s="1329" t="e">
        <f t="shared" si="118"/>
        <v>#DIV/0!</v>
      </c>
      <c r="W196" s="1863">
        <f t="shared" si="408"/>
        <v>5.6559415031749962</v>
      </c>
      <c r="X196" s="1117" t="e">
        <f t="shared" si="409"/>
        <v>#DIV/0!</v>
      </c>
      <c r="Y196" s="1103"/>
      <c r="Z196" s="1329" t="e">
        <f t="shared" si="119"/>
        <v>#DIV/0!</v>
      </c>
      <c r="AA196" s="918">
        <f t="shared" si="126"/>
        <v>5.6559415031749962</v>
      </c>
      <c r="AB196" s="1919" t="e">
        <f t="shared" si="127"/>
        <v>#DIV/0!</v>
      </c>
      <c r="AC196" s="1960">
        <f t="shared" si="128"/>
        <v>0</v>
      </c>
      <c r="AD196" s="673" t="s">
        <v>4610</v>
      </c>
    </row>
    <row r="197" spans="1:30" customFormat="1" ht="15.75" hidden="1" thickBot="1" x14ac:dyDescent="0.3">
      <c r="A197" s="3583"/>
      <c r="B197" s="732" t="s">
        <v>4214</v>
      </c>
      <c r="C197" s="63">
        <f>C67/C41</f>
        <v>-3.1117397454031116E-2</v>
      </c>
      <c r="D197" s="1318"/>
      <c r="E197" s="63"/>
      <c r="F197" s="1329" t="e">
        <f t="shared" si="110"/>
        <v>#DIV/0!</v>
      </c>
      <c r="G197" s="937">
        <f t="shared" ref="G197:S197" si="440">G67/G41</f>
        <v>-7.3170731707317069E-2</v>
      </c>
      <c r="H197" s="1391" t="e">
        <f t="shared" ref="H197" si="441">H67/H41</f>
        <v>#DIV/0!</v>
      </c>
      <c r="I197" s="937"/>
      <c r="J197" s="1329" t="e">
        <f t="shared" si="112"/>
        <v>#DIV/0!</v>
      </c>
      <c r="K197" s="61">
        <f t="shared" si="440"/>
        <v>-0.13338856669428334</v>
      </c>
      <c r="L197" s="61" t="e">
        <f t="shared" ref="L197" si="442">L67/L41</f>
        <v>#DIV/0!</v>
      </c>
      <c r="M197" s="61"/>
      <c r="N197" s="1329" t="e">
        <f t="shared" si="114"/>
        <v>#DIV/0!</v>
      </c>
      <c r="O197" s="694">
        <f t="shared" si="440"/>
        <v>-0.1650943396226415</v>
      </c>
      <c r="P197" s="1573" t="e">
        <f t="shared" ref="P197" si="443">P67/P41</f>
        <v>#DIV/0!</v>
      </c>
      <c r="Q197" s="694"/>
      <c r="R197" s="1329" t="e">
        <f t="shared" si="116"/>
        <v>#DIV/0!</v>
      </c>
      <c r="S197" s="683">
        <f t="shared" si="440"/>
        <v>-0.15686274509803921</v>
      </c>
      <c r="T197" s="683" t="e">
        <f t="shared" ref="T197" si="444">T67/T41</f>
        <v>#DIV/0!</v>
      </c>
      <c r="U197" s="1660"/>
      <c r="V197" s="1329" t="e">
        <f t="shared" si="118"/>
        <v>#DIV/0!</v>
      </c>
      <c r="W197" s="1852">
        <f t="shared" si="408"/>
        <v>-0.5596337805763123</v>
      </c>
      <c r="X197" s="1687" t="e">
        <f t="shared" si="409"/>
        <v>#DIV/0!</v>
      </c>
      <c r="Y197" s="1093"/>
      <c r="Z197" s="1329" t="e">
        <f t="shared" si="119"/>
        <v>#DIV/0!</v>
      </c>
      <c r="AA197" s="918">
        <f t="shared" si="126"/>
        <v>-0.5596337805763123</v>
      </c>
      <c r="AB197" s="1919" t="e">
        <f t="shared" si="127"/>
        <v>#DIV/0!</v>
      </c>
      <c r="AC197" s="1965">
        <f t="shared" si="128"/>
        <v>0</v>
      </c>
      <c r="AD197" s="673" t="s">
        <v>4611</v>
      </c>
    </row>
    <row r="198" spans="1:30" customFormat="1" ht="15.75" hidden="1" thickBot="1" x14ac:dyDescent="0.3">
      <c r="A198" s="3583"/>
      <c r="B198" s="732" t="s">
        <v>4223</v>
      </c>
      <c r="C198" s="780">
        <f>C197/C186</f>
        <v>3.2283416510787012E-2</v>
      </c>
      <c r="D198" s="1348"/>
      <c r="E198" s="780"/>
      <c r="F198" s="1329" t="e">
        <f t="shared" ref="F198:F261" si="445">E198/D198</f>
        <v>#DIV/0!</v>
      </c>
      <c r="G198" s="966">
        <f t="shared" ref="G198:S198" si="446">G197/G186</f>
        <v>0.22662654749913941</v>
      </c>
      <c r="H198" s="979" t="e">
        <f t="shared" ref="H198" si="447">H197/H186</f>
        <v>#DIV/0!</v>
      </c>
      <c r="I198" s="966"/>
      <c r="J198" s="1329" t="e">
        <f t="shared" ref="J198:J261" si="448">I198/H198</f>
        <v>#DIV/0!</v>
      </c>
      <c r="K198" s="814">
        <f t="shared" si="446"/>
        <v>0.42267079497044452</v>
      </c>
      <c r="L198" s="814" t="e">
        <f t="shared" ref="L198" si="449">L197/L186</f>
        <v>#DIV/0!</v>
      </c>
      <c r="M198" s="814"/>
      <c r="N198" s="1329" t="e">
        <f t="shared" ref="N198:N261" si="450">M198/L198</f>
        <v>#DIV/0!</v>
      </c>
      <c r="O198" s="1015">
        <f t="shared" si="446"/>
        <v>0.91699521261616446</v>
      </c>
      <c r="P198" s="815" t="e">
        <f t="shared" ref="P198" si="451">P197/P186</f>
        <v>#DIV/0!</v>
      </c>
      <c r="Q198" s="1015"/>
      <c r="R198" s="1329" t="e">
        <f t="shared" ref="R198:R261" si="452">Q198/P198</f>
        <v>#DIV/0!</v>
      </c>
      <c r="S198" s="816">
        <f t="shared" si="446"/>
        <v>0.7089864969734595</v>
      </c>
      <c r="T198" s="816" t="e">
        <f t="shared" ref="T198" si="453">T197/T186</f>
        <v>#DIV/0!</v>
      </c>
      <c r="U198" s="1662"/>
      <c r="V198" s="1329" t="e">
        <f t="shared" ref="V198:V261" si="454">U198/T198</f>
        <v>#DIV/0!</v>
      </c>
      <c r="W198" s="1863">
        <f t="shared" si="408"/>
        <v>2.3075624685699951</v>
      </c>
      <c r="X198" s="1117" t="e">
        <f t="shared" si="409"/>
        <v>#DIV/0!</v>
      </c>
      <c r="Y198" s="1103"/>
      <c r="Z198" s="1329" t="e">
        <f t="shared" ref="Z198:Z261" si="455">Y198/X198</f>
        <v>#DIV/0!</v>
      </c>
      <c r="AA198" s="918">
        <f t="shared" si="126"/>
        <v>2.3075624685699951</v>
      </c>
      <c r="AB198" s="1919" t="e">
        <f t="shared" si="127"/>
        <v>#DIV/0!</v>
      </c>
      <c r="AC198" s="1962">
        <f t="shared" si="128"/>
        <v>0</v>
      </c>
      <c r="AD198" s="673" t="s">
        <v>4612</v>
      </c>
    </row>
    <row r="199" spans="1:30" customFormat="1" ht="15.75" hidden="1" thickBot="1" x14ac:dyDescent="0.3">
      <c r="A199" s="3583"/>
      <c r="B199" s="732" t="s">
        <v>2575</v>
      </c>
      <c r="C199" s="63">
        <f>C69/C43</f>
        <v>0.27586206896551724</v>
      </c>
      <c r="D199" s="1318"/>
      <c r="E199" s="63"/>
      <c r="F199" s="1329" t="e">
        <f t="shared" si="445"/>
        <v>#DIV/0!</v>
      </c>
      <c r="G199" s="937">
        <f t="shared" ref="G199:S199" si="456">G69/G43</f>
        <v>-8.6956521739130432E-2</v>
      </c>
      <c r="H199" s="1391" t="e">
        <f t="shared" ref="H199" si="457">H69/H43</f>
        <v>#DIV/0!</v>
      </c>
      <c r="I199" s="937"/>
      <c r="J199" s="1329" t="e">
        <f t="shared" si="448"/>
        <v>#DIV/0!</v>
      </c>
      <c r="K199" s="61">
        <f t="shared" si="456"/>
        <v>-0.1163895486935867</v>
      </c>
      <c r="L199" s="61" t="e">
        <f t="shared" ref="L199" si="458">L69/L43</f>
        <v>#DIV/0!</v>
      </c>
      <c r="M199" s="61"/>
      <c r="N199" s="1329" t="e">
        <f t="shared" si="450"/>
        <v>#DIV/0!</v>
      </c>
      <c r="O199" s="694">
        <f t="shared" si="456"/>
        <v>-6.6666666666666666E-2</v>
      </c>
      <c r="P199" s="1573" t="e">
        <f t="shared" ref="P199" si="459">P69/P43</f>
        <v>#DIV/0!</v>
      </c>
      <c r="Q199" s="694"/>
      <c r="R199" s="1329" t="e">
        <f t="shared" si="452"/>
        <v>#DIV/0!</v>
      </c>
      <c r="S199" s="683">
        <f t="shared" si="456"/>
        <v>0</v>
      </c>
      <c r="T199" s="683" t="e">
        <f t="shared" ref="T199" si="460">T69/T43</f>
        <v>#DIV/0!</v>
      </c>
      <c r="U199" s="1660"/>
      <c r="V199" s="1329" t="e">
        <f t="shared" si="454"/>
        <v>#DIV/0!</v>
      </c>
      <c r="W199" s="1852">
        <f t="shared" si="408"/>
        <v>5.849331866133442E-3</v>
      </c>
      <c r="X199" s="1687" t="e">
        <f t="shared" si="409"/>
        <v>#DIV/0!</v>
      </c>
      <c r="Y199" s="1093"/>
      <c r="Z199" s="1329" t="e">
        <f t="shared" si="455"/>
        <v>#DIV/0!</v>
      </c>
      <c r="AA199" s="918">
        <f t="shared" ref="AA199:AA262" si="461">W199</f>
        <v>5.849331866133442E-3</v>
      </c>
      <c r="AB199" s="1919" t="e">
        <f t="shared" ref="AB199:AB262" si="462">X199</f>
        <v>#DIV/0!</v>
      </c>
      <c r="AC199" s="1963">
        <f t="shared" ref="AC199:AC262" si="463">Y199</f>
        <v>0</v>
      </c>
      <c r="AD199" s="673" t="s">
        <v>4613</v>
      </c>
    </row>
    <row r="200" spans="1:30" customFormat="1" ht="15.75" hidden="1" thickBot="1" x14ac:dyDescent="0.3">
      <c r="A200" s="3583"/>
      <c r="B200" s="732" t="s">
        <v>4223</v>
      </c>
      <c r="C200" s="820">
        <f>C199/C186</f>
        <v>-0.28619906549374818</v>
      </c>
      <c r="D200" s="1351"/>
      <c r="E200" s="820"/>
      <c r="F200" s="1329" t="e">
        <f t="shared" si="445"/>
        <v>#DIV/0!</v>
      </c>
      <c r="G200" s="969">
        <f t="shared" ref="G200:S200" si="464">G199/G186</f>
        <v>0.2693243028250642</v>
      </c>
      <c r="H200" s="1422" t="e">
        <f t="shared" ref="H200" si="465">H199/H186</f>
        <v>#DIV/0!</v>
      </c>
      <c r="I200" s="969"/>
      <c r="J200" s="1329" t="e">
        <f t="shared" si="448"/>
        <v>#DIV/0!</v>
      </c>
      <c r="K200" s="821">
        <f t="shared" si="464"/>
        <v>0.36880569520864259</v>
      </c>
      <c r="L200" s="821" t="e">
        <f t="shared" ref="L200" si="466">L199/L186</f>
        <v>#DIV/0!</v>
      </c>
      <c r="M200" s="821"/>
      <c r="N200" s="1329" t="e">
        <f t="shared" si="450"/>
        <v>#DIV/0!</v>
      </c>
      <c r="O200" s="1018">
        <f t="shared" si="464"/>
        <v>0.37029140014214645</v>
      </c>
      <c r="P200" s="1603" t="e">
        <f t="shared" ref="P200" si="467">P199/P186</f>
        <v>#DIV/0!</v>
      </c>
      <c r="Q200" s="1018"/>
      <c r="R200" s="1329" t="e">
        <f t="shared" si="452"/>
        <v>#DIV/0!</v>
      </c>
      <c r="S200" s="822">
        <f t="shared" si="464"/>
        <v>0</v>
      </c>
      <c r="T200" s="822" t="e">
        <f t="shared" ref="T200" si="468">T199/T186</f>
        <v>#DIV/0!</v>
      </c>
      <c r="U200" s="1789"/>
      <c r="V200" s="1329" t="e">
        <f t="shared" si="454"/>
        <v>#DIV/0!</v>
      </c>
      <c r="W200" s="1866">
        <f t="shared" si="408"/>
        <v>0.72222233268210512</v>
      </c>
      <c r="X200" s="1695" t="e">
        <f t="shared" si="409"/>
        <v>#DIV/0!</v>
      </c>
      <c r="Y200" s="1106"/>
      <c r="Z200" s="1329" t="e">
        <f t="shared" si="455"/>
        <v>#DIV/0!</v>
      </c>
      <c r="AA200" s="918">
        <f t="shared" si="461"/>
        <v>0.72222233268210512</v>
      </c>
      <c r="AB200" s="1919" t="e">
        <f t="shared" si="462"/>
        <v>#DIV/0!</v>
      </c>
      <c r="AC200" s="1965">
        <f t="shared" si="463"/>
        <v>0</v>
      </c>
      <c r="AD200" s="673" t="s">
        <v>4614</v>
      </c>
    </row>
    <row r="201" spans="1:30" customFormat="1" ht="15.75" hidden="1" thickBot="1" x14ac:dyDescent="0.3">
      <c r="A201" s="3583"/>
      <c r="B201" s="732" t="s">
        <v>946</v>
      </c>
      <c r="C201" s="63">
        <f>C71/C45</f>
        <v>-0.34879406307977734</v>
      </c>
      <c r="D201" s="1318"/>
      <c r="E201" s="63"/>
      <c r="F201" s="1329" t="e">
        <f t="shared" si="445"/>
        <v>#DIV/0!</v>
      </c>
      <c r="G201" s="937">
        <f t="shared" ref="G201:S201" si="469">G71/G45</f>
        <v>-0.25</v>
      </c>
      <c r="H201" s="1391" t="e">
        <f t="shared" ref="H201" si="470">H71/H45</f>
        <v>#DIV/0!</v>
      </c>
      <c r="I201" s="937"/>
      <c r="J201" s="1329" t="e">
        <f t="shared" si="448"/>
        <v>#DIV/0!</v>
      </c>
      <c r="K201" s="61">
        <f t="shared" si="469"/>
        <v>-0.78723404255319152</v>
      </c>
      <c r="L201" s="61" t="e">
        <f t="shared" ref="L201" si="471">L71/L45</f>
        <v>#DIV/0!</v>
      </c>
      <c r="M201" s="61"/>
      <c r="N201" s="1329" t="e">
        <f t="shared" si="450"/>
        <v>#DIV/0!</v>
      </c>
      <c r="O201" s="694">
        <f t="shared" si="469"/>
        <v>-0.29113924050632911</v>
      </c>
      <c r="P201" s="1573" t="e">
        <f t="shared" ref="P201" si="472">P71/P45</f>
        <v>#DIV/0!</v>
      </c>
      <c r="Q201" s="694"/>
      <c r="R201" s="1329" t="e">
        <f t="shared" si="452"/>
        <v>#DIV/0!</v>
      </c>
      <c r="S201" s="683" t="e">
        <f t="shared" si="469"/>
        <v>#DIV/0!</v>
      </c>
      <c r="T201" s="683" t="e">
        <f t="shared" ref="T201" si="473">T71/T45</f>
        <v>#DIV/0!</v>
      </c>
      <c r="U201" s="1660"/>
      <c r="V201" s="1329" t="e">
        <f t="shared" si="454"/>
        <v>#DIV/0!</v>
      </c>
      <c r="W201" s="1852" t="e">
        <f t="shared" si="408"/>
        <v>#DIV/0!</v>
      </c>
      <c r="X201" s="1687" t="e">
        <f t="shared" si="409"/>
        <v>#DIV/0!</v>
      </c>
      <c r="Y201" s="1093"/>
      <c r="Z201" s="1329" t="e">
        <f t="shared" si="455"/>
        <v>#DIV/0!</v>
      </c>
      <c r="AA201" s="918" t="e">
        <f t="shared" si="461"/>
        <v>#DIV/0!</v>
      </c>
      <c r="AB201" s="1919" t="e">
        <f t="shared" si="462"/>
        <v>#DIV/0!</v>
      </c>
      <c r="AC201" s="1965">
        <f t="shared" si="463"/>
        <v>0</v>
      </c>
      <c r="AD201" s="673" t="s">
        <v>4615</v>
      </c>
    </row>
    <row r="202" spans="1:30" customFormat="1" ht="15.75" hidden="1" thickBot="1" x14ac:dyDescent="0.3">
      <c r="A202" s="3583"/>
      <c r="B202" s="732" t="s">
        <v>4223</v>
      </c>
      <c r="C202" s="823">
        <f>C201/C186</f>
        <v>0.36186393902409908</v>
      </c>
      <c r="D202" s="1352"/>
      <c r="E202" s="823"/>
      <c r="F202" s="1329" t="e">
        <f t="shared" si="445"/>
        <v>#DIV/0!</v>
      </c>
      <c r="G202" s="970">
        <f t="shared" ref="G202:S202" si="474">G201/G186</f>
        <v>0.77430737062205968</v>
      </c>
      <c r="H202" s="1423" t="e">
        <f t="shared" ref="H202" si="475">H201/H186</f>
        <v>#DIV/0!</v>
      </c>
      <c r="I202" s="970"/>
      <c r="J202" s="1329" t="e">
        <f t="shared" si="448"/>
        <v>#DIV/0!</v>
      </c>
      <c r="K202" s="824">
        <f t="shared" si="474"/>
        <v>2.4945229328115612</v>
      </c>
      <c r="L202" s="824" t="e">
        <f t="shared" ref="L202" si="476">L201/L186</f>
        <v>#DIV/0!</v>
      </c>
      <c r="M202" s="824"/>
      <c r="N202" s="1329" t="e">
        <f t="shared" si="450"/>
        <v>#DIV/0!</v>
      </c>
      <c r="O202" s="1019">
        <f t="shared" si="474"/>
        <v>1.6170953550511458</v>
      </c>
      <c r="P202" s="1604" t="e">
        <f t="shared" ref="P202" si="477">P201/P186</f>
        <v>#DIV/0!</v>
      </c>
      <c r="Q202" s="1019"/>
      <c r="R202" s="1329" t="e">
        <f t="shared" si="452"/>
        <v>#DIV/0!</v>
      </c>
      <c r="S202" s="825" t="e">
        <f t="shared" si="474"/>
        <v>#DIV/0!</v>
      </c>
      <c r="T202" s="825" t="e">
        <f t="shared" ref="T202" si="478">T201/T186</f>
        <v>#DIV/0!</v>
      </c>
      <c r="U202" s="1790"/>
      <c r="V202" s="1329" t="e">
        <f t="shared" si="454"/>
        <v>#DIV/0!</v>
      </c>
      <c r="W202" s="1867" t="e">
        <f t="shared" si="408"/>
        <v>#DIV/0!</v>
      </c>
      <c r="X202" s="1696" t="e">
        <f t="shared" si="409"/>
        <v>#DIV/0!</v>
      </c>
      <c r="Y202" s="1107"/>
      <c r="Z202" s="1329" t="e">
        <f t="shared" si="455"/>
        <v>#DIV/0!</v>
      </c>
      <c r="AA202" s="918" t="e">
        <f t="shared" si="461"/>
        <v>#DIV/0!</v>
      </c>
      <c r="AB202" s="1919" t="e">
        <f t="shared" si="462"/>
        <v>#DIV/0!</v>
      </c>
      <c r="AC202" s="1959">
        <f t="shared" si="463"/>
        <v>0</v>
      </c>
      <c r="AD202" s="673" t="s">
        <v>4616</v>
      </c>
    </row>
    <row r="203" spans="1:30" customFormat="1" ht="15.75" hidden="1" thickBot="1" x14ac:dyDescent="0.3">
      <c r="A203" s="3583"/>
      <c r="B203" s="2199" t="s">
        <v>4178</v>
      </c>
      <c r="C203" s="1163">
        <f>C189</f>
        <v>-0.4354718850631657</v>
      </c>
      <c r="D203" s="1163"/>
      <c r="E203" s="1166"/>
      <c r="F203" s="2285" t="e">
        <f t="shared" si="445"/>
        <v>#DIV/0!</v>
      </c>
      <c r="G203" s="1379">
        <f t="shared" ref="G203:S203" si="479">G189</f>
        <v>-0.33110119047619047</v>
      </c>
      <c r="H203" s="1166" t="e">
        <f t="shared" ref="H203" si="480">H189</f>
        <v>#DIV/0!</v>
      </c>
      <c r="I203" s="1379"/>
      <c r="J203" s="2285" t="e">
        <f t="shared" si="448"/>
        <v>#DIV/0!</v>
      </c>
      <c r="K203" s="1163">
        <f t="shared" si="479"/>
        <v>-0.26159600997506233</v>
      </c>
      <c r="L203" s="1163" t="e">
        <f t="shared" ref="L203" si="481">L189</f>
        <v>#DIV/0!</v>
      </c>
      <c r="M203" s="1166"/>
      <c r="N203" s="2285" t="e">
        <f t="shared" si="450"/>
        <v>#DIV/0!</v>
      </c>
      <c r="O203" s="1379">
        <f t="shared" si="479"/>
        <v>-0.27335781313749491</v>
      </c>
      <c r="P203" s="1166" t="e">
        <f t="shared" ref="P203" si="482">P189</f>
        <v>#DIV/0!</v>
      </c>
      <c r="Q203" s="1379"/>
      <c r="R203" s="2285" t="e">
        <f t="shared" si="452"/>
        <v>#DIV/0!</v>
      </c>
      <c r="S203" s="1163">
        <f t="shared" si="479"/>
        <v>-0.18558282208588958</v>
      </c>
      <c r="T203" s="1163" t="e">
        <f t="shared" ref="T203" si="483">T189</f>
        <v>#DIV/0!</v>
      </c>
      <c r="U203" s="1163"/>
      <c r="V203" s="2285" t="e">
        <f t="shared" si="454"/>
        <v>#DIV/0!</v>
      </c>
      <c r="W203" s="1868">
        <f t="shared" si="408"/>
        <v>-1.487109720737803</v>
      </c>
      <c r="X203" s="1166" t="e">
        <f t="shared" si="409"/>
        <v>#DIV/0!</v>
      </c>
      <c r="Y203" s="1379"/>
      <c r="Z203" s="2285" t="e">
        <f t="shared" si="455"/>
        <v>#DIV/0!</v>
      </c>
      <c r="AA203" s="1166">
        <f t="shared" si="461"/>
        <v>-1.487109720737803</v>
      </c>
      <c r="AB203" s="1163" t="e">
        <f t="shared" si="462"/>
        <v>#DIV/0!</v>
      </c>
      <c r="AC203" s="1960">
        <f t="shared" si="463"/>
        <v>0</v>
      </c>
      <c r="AD203" s="899" t="s">
        <v>4617</v>
      </c>
    </row>
    <row r="204" spans="1:30" customFormat="1" ht="15.75" hidden="1" thickBot="1" x14ac:dyDescent="0.3">
      <c r="A204" s="3583"/>
      <c r="B204" s="732" t="s">
        <v>953</v>
      </c>
      <c r="C204" s="63">
        <f>C191</f>
        <v>1.1087470449172576</v>
      </c>
      <c r="D204" s="1318"/>
      <c r="E204" s="63"/>
      <c r="F204" s="1329" t="e">
        <f t="shared" si="445"/>
        <v>#DIV/0!</v>
      </c>
      <c r="G204" s="937">
        <f t="shared" ref="G204:S204" si="484">G191</f>
        <v>-0.14374999999999999</v>
      </c>
      <c r="H204" s="1391" t="e">
        <f t="shared" ref="H204" si="485">H191</f>
        <v>#DIV/0!</v>
      </c>
      <c r="I204" s="937"/>
      <c r="J204" s="1329" t="e">
        <f t="shared" si="448"/>
        <v>#DIV/0!</v>
      </c>
      <c r="K204" s="61">
        <f t="shared" si="484"/>
        <v>-0.13564431047475509</v>
      </c>
      <c r="L204" s="61" t="e">
        <f t="shared" ref="L204" si="486">L191</f>
        <v>#DIV/0!</v>
      </c>
      <c r="M204" s="61"/>
      <c r="N204" s="1329" t="e">
        <f t="shared" si="450"/>
        <v>#DIV/0!</v>
      </c>
      <c r="O204" s="694">
        <f t="shared" si="484"/>
        <v>-0.16262482168330955</v>
      </c>
      <c r="P204" s="1573" t="e">
        <f t="shared" ref="P204" si="487">P191</f>
        <v>#DIV/0!</v>
      </c>
      <c r="Q204" s="694"/>
      <c r="R204" s="1329" t="e">
        <f t="shared" si="452"/>
        <v>#DIV/0!</v>
      </c>
      <c r="S204" s="683">
        <f t="shared" si="484"/>
        <v>-0.13588850174216027</v>
      </c>
      <c r="T204" s="683" t="e">
        <f t="shared" ref="T204" si="488">T191</f>
        <v>#DIV/0!</v>
      </c>
      <c r="U204" s="1660"/>
      <c r="V204" s="1329" t="e">
        <f t="shared" si="454"/>
        <v>#DIV/0!</v>
      </c>
      <c r="W204" s="1852">
        <f t="shared" si="408"/>
        <v>0.53083941101703269</v>
      </c>
      <c r="X204" s="1687" t="e">
        <f t="shared" si="409"/>
        <v>#DIV/0!</v>
      </c>
      <c r="Y204" s="1093"/>
      <c r="Z204" s="1329" t="e">
        <f t="shared" si="455"/>
        <v>#DIV/0!</v>
      </c>
      <c r="AA204" s="918">
        <f t="shared" si="461"/>
        <v>0.53083941101703269</v>
      </c>
      <c r="AB204" s="1919" t="e">
        <f t="shared" si="462"/>
        <v>#DIV/0!</v>
      </c>
      <c r="AC204" s="1961">
        <f t="shared" si="463"/>
        <v>0</v>
      </c>
      <c r="AD204" s="1230"/>
    </row>
    <row r="205" spans="1:30" customFormat="1" ht="15.75" hidden="1" thickBot="1" x14ac:dyDescent="0.3">
      <c r="A205" s="3583"/>
      <c r="B205" s="732" t="s">
        <v>4224</v>
      </c>
      <c r="C205" s="820">
        <f>C204/C203</f>
        <v>-2.5460818090619846</v>
      </c>
      <c r="D205" s="1351"/>
      <c r="E205" s="820"/>
      <c r="F205" s="1329" t="e">
        <f t="shared" si="445"/>
        <v>#DIV/0!</v>
      </c>
      <c r="G205" s="969">
        <f t="shared" ref="G205:S205" si="489">G204/G203</f>
        <v>0.43415730337078651</v>
      </c>
      <c r="H205" s="1422" t="e">
        <f t="shared" ref="H205" si="490">H204/H203</f>
        <v>#DIV/0!</v>
      </c>
      <c r="I205" s="969"/>
      <c r="J205" s="1329" t="e">
        <f t="shared" si="448"/>
        <v>#DIV/0!</v>
      </c>
      <c r="K205" s="821">
        <f t="shared" si="489"/>
        <v>0.51852591516088464</v>
      </c>
      <c r="L205" s="821" t="e">
        <f t="shared" ref="L205" si="491">L204/L203</f>
        <v>#DIV/0!</v>
      </c>
      <c r="M205" s="821"/>
      <c r="N205" s="1329" t="e">
        <f t="shared" si="450"/>
        <v>#DIV/0!</v>
      </c>
      <c r="O205" s="1018">
        <f t="shared" si="489"/>
        <v>0.59491557902356973</v>
      </c>
      <c r="P205" s="1603" t="e">
        <f t="shared" ref="P205" si="492">P204/P203</f>
        <v>#DIV/0!</v>
      </c>
      <c r="Q205" s="1018"/>
      <c r="R205" s="1329" t="e">
        <f t="shared" si="452"/>
        <v>#DIV/0!</v>
      </c>
      <c r="S205" s="822">
        <f t="shared" si="489"/>
        <v>0.73222564575114457</v>
      </c>
      <c r="T205" s="822" t="e">
        <f t="shared" ref="T205" si="493">T204/T203</f>
        <v>#DIV/0!</v>
      </c>
      <c r="U205" s="1789"/>
      <c r="V205" s="1329" t="e">
        <f t="shared" si="454"/>
        <v>#DIV/0!</v>
      </c>
      <c r="W205" s="1866">
        <f t="shared" si="408"/>
        <v>-0.26625736575559888</v>
      </c>
      <c r="X205" s="1695" t="e">
        <f t="shared" si="409"/>
        <v>#DIV/0!</v>
      </c>
      <c r="Y205" s="1106"/>
      <c r="Z205" s="1329" t="e">
        <f t="shared" si="455"/>
        <v>#DIV/0!</v>
      </c>
      <c r="AA205" s="918">
        <f t="shared" si="461"/>
        <v>-0.26625736575559888</v>
      </c>
      <c r="AB205" s="1919" t="e">
        <f t="shared" si="462"/>
        <v>#DIV/0!</v>
      </c>
      <c r="AC205" s="1962">
        <f t="shared" si="463"/>
        <v>0</v>
      </c>
      <c r="AD205" s="673" t="s">
        <v>4618</v>
      </c>
    </row>
    <row r="206" spans="1:30" customFormat="1" ht="15.75" hidden="1" thickBot="1" x14ac:dyDescent="0.3">
      <c r="A206" s="3583"/>
      <c r="B206" s="696" t="s">
        <v>4216</v>
      </c>
      <c r="C206" s="747">
        <f>C76/C50</f>
        <v>-0.28901345291479819</v>
      </c>
      <c r="D206" s="1349"/>
      <c r="E206" s="747"/>
      <c r="F206" s="2284" t="e">
        <f t="shared" si="445"/>
        <v>#DIV/0!</v>
      </c>
      <c r="G206" s="967">
        <f t="shared" ref="G206:S206" si="494">G76/G50</f>
        <v>-0.35641891891891891</v>
      </c>
      <c r="H206" s="1420" t="e">
        <f t="shared" ref="H206" si="495">H76/H50</f>
        <v>#DIV/0!</v>
      </c>
      <c r="I206" s="967"/>
      <c r="J206" s="2284" t="e">
        <f t="shared" si="448"/>
        <v>#DIV/0!</v>
      </c>
      <c r="K206" s="748">
        <f t="shared" si="494"/>
        <v>-0.32389116660454714</v>
      </c>
      <c r="L206" s="748" t="e">
        <f t="shared" ref="L206" si="496">L76/L50</f>
        <v>#DIV/0!</v>
      </c>
      <c r="M206" s="748"/>
      <c r="N206" s="2284" t="e">
        <f t="shared" si="450"/>
        <v>#DIV/0!</v>
      </c>
      <c r="O206" s="1016">
        <f t="shared" si="494"/>
        <v>-0.31771428571428573</v>
      </c>
      <c r="P206" s="1601" t="e">
        <f t="shared" ref="P206" si="497">P76/P50</f>
        <v>#DIV/0!</v>
      </c>
      <c r="Q206" s="1016"/>
      <c r="R206" s="2284" t="e">
        <f t="shared" si="452"/>
        <v>#DIV/0!</v>
      </c>
      <c r="S206" s="761">
        <f t="shared" si="494"/>
        <v>-0.22465753424657534</v>
      </c>
      <c r="T206" s="761" t="e">
        <f t="shared" ref="T206" si="498">T76/T50</f>
        <v>#DIV/0!</v>
      </c>
      <c r="U206" s="1787"/>
      <c r="V206" s="2284" t="e">
        <f t="shared" si="454"/>
        <v>#DIV/0!</v>
      </c>
      <c r="W206" s="1864">
        <f t="shared" si="408"/>
        <v>-1.5116953583991253</v>
      </c>
      <c r="X206" s="1693" t="e">
        <f t="shared" si="409"/>
        <v>#DIV/0!</v>
      </c>
      <c r="Y206" s="1104"/>
      <c r="Z206" s="2284" t="e">
        <f t="shared" si="455"/>
        <v>#DIV/0!</v>
      </c>
      <c r="AA206" s="919">
        <f t="shared" si="461"/>
        <v>-1.5116953583991253</v>
      </c>
      <c r="AB206" s="1947" t="e">
        <f t="shared" si="462"/>
        <v>#DIV/0!</v>
      </c>
      <c r="AC206" s="1963">
        <f t="shared" si="463"/>
        <v>0</v>
      </c>
      <c r="AD206" s="673" t="s">
        <v>4619</v>
      </c>
    </row>
    <row r="207" spans="1:30" customFormat="1" ht="16.5" hidden="1" thickTop="1" thickBot="1" x14ac:dyDescent="0.3">
      <c r="A207" s="3583"/>
      <c r="B207" s="736" t="s">
        <v>4224</v>
      </c>
      <c r="C207" s="930">
        <f>C206/C203</f>
        <v>0.66367878806430047</v>
      </c>
      <c r="D207" s="1353"/>
      <c r="E207" s="930"/>
      <c r="F207" s="2292" t="e">
        <f t="shared" si="445"/>
        <v>#DIV/0!</v>
      </c>
      <c r="G207" s="971">
        <f t="shared" ref="G207:S207" si="499">G206/G203</f>
        <v>1.0764652292742181</v>
      </c>
      <c r="H207" s="1424" t="e">
        <f t="shared" ref="H207" si="500">H206/H203</f>
        <v>#DIV/0!</v>
      </c>
      <c r="I207" s="971"/>
      <c r="J207" s="2292" t="e">
        <f t="shared" si="448"/>
        <v>#DIV/0!</v>
      </c>
      <c r="K207" s="990">
        <f t="shared" si="499"/>
        <v>1.2381349648086122</v>
      </c>
      <c r="L207" s="990" t="e">
        <f t="shared" ref="L207" si="501">L206/L203</f>
        <v>#DIV/0!</v>
      </c>
      <c r="M207" s="990"/>
      <c r="N207" s="2292" t="e">
        <f t="shared" si="450"/>
        <v>#DIV/0!</v>
      </c>
      <c r="O207" s="1020">
        <f t="shared" si="499"/>
        <v>1.1622652452025586</v>
      </c>
      <c r="P207" s="1605" t="e">
        <f t="shared" ref="P207" si="502">P206/P203</f>
        <v>#DIV/0!</v>
      </c>
      <c r="Q207" s="1020"/>
      <c r="R207" s="2292" t="e">
        <f t="shared" si="452"/>
        <v>#DIV/0!</v>
      </c>
      <c r="S207" s="1047">
        <f t="shared" si="499"/>
        <v>1.2105513415600588</v>
      </c>
      <c r="T207" s="1047" t="e">
        <f t="shared" ref="T207" si="503">T206/T203</f>
        <v>#DIV/0!</v>
      </c>
      <c r="U207" s="1791"/>
      <c r="V207" s="2292" t="e">
        <f t="shared" si="454"/>
        <v>#DIV/0!</v>
      </c>
      <c r="W207" s="1869">
        <f t="shared" si="408"/>
        <v>5.3510955689097486</v>
      </c>
      <c r="X207" s="1697" t="e">
        <f t="shared" si="409"/>
        <v>#DIV/0!</v>
      </c>
      <c r="Y207" s="1108"/>
      <c r="Z207" s="2292" t="e">
        <f t="shared" si="455"/>
        <v>#DIV/0!</v>
      </c>
      <c r="AA207" s="920">
        <f t="shared" si="461"/>
        <v>5.3510955689097486</v>
      </c>
      <c r="AB207" s="1924" t="e">
        <f t="shared" si="462"/>
        <v>#DIV/0!</v>
      </c>
      <c r="AC207" s="1964">
        <f t="shared" si="463"/>
        <v>0</v>
      </c>
      <c r="AD207" s="673" t="s">
        <v>4620</v>
      </c>
    </row>
    <row r="208" spans="1:30" customFormat="1" ht="15.75" hidden="1" thickBot="1" x14ac:dyDescent="0.3">
      <c r="A208" s="3583"/>
      <c r="B208" s="732" t="s">
        <v>4225</v>
      </c>
      <c r="C208" s="931">
        <f>C195/C203</f>
        <v>4.6864479580228</v>
      </c>
      <c r="D208" s="1354"/>
      <c r="E208" s="931"/>
      <c r="F208" s="2293" t="e">
        <f t="shared" si="445"/>
        <v>#DIV/0!</v>
      </c>
      <c r="G208" s="972">
        <f t="shared" ref="G208:S208" si="504">G195/G203</f>
        <v>1.2038657971242241</v>
      </c>
      <c r="H208" s="1425" t="e">
        <f t="shared" ref="H208" si="505">H195/H203</f>
        <v>#DIV/0!</v>
      </c>
      <c r="I208" s="972"/>
      <c r="J208" s="2293" t="e">
        <f t="shared" si="448"/>
        <v>#DIV/0!</v>
      </c>
      <c r="K208" s="991">
        <f t="shared" si="504"/>
        <v>0.66957915636973031</v>
      </c>
      <c r="L208" s="991" t="e">
        <f t="shared" ref="L208" si="506">L195/L203</f>
        <v>#DIV/0!</v>
      </c>
      <c r="M208" s="991"/>
      <c r="N208" s="2293" t="e">
        <f t="shared" si="450"/>
        <v>#DIV/0!</v>
      </c>
      <c r="O208" s="1021">
        <f t="shared" si="504"/>
        <v>0.72279128550794414</v>
      </c>
      <c r="P208" s="1606" t="e">
        <f t="shared" ref="P208" si="507">P195/P203</f>
        <v>#DIV/0!</v>
      </c>
      <c r="Q208" s="1021"/>
      <c r="R208" s="2293" t="e">
        <f t="shared" si="452"/>
        <v>#DIV/0!</v>
      </c>
      <c r="S208" s="1048">
        <f t="shared" si="504"/>
        <v>0.77685950413223137</v>
      </c>
      <c r="T208" s="1048" t="e">
        <f t="shared" ref="T208" si="508">T195/T203</f>
        <v>#DIV/0!</v>
      </c>
      <c r="U208" s="1792"/>
      <c r="V208" s="2293" t="e">
        <f t="shared" si="454"/>
        <v>#DIV/0!</v>
      </c>
      <c r="W208" s="1870">
        <f t="shared" si="408"/>
        <v>8.0595437011569295</v>
      </c>
      <c r="X208" s="1698" t="e">
        <f t="shared" si="409"/>
        <v>#DIV/0!</v>
      </c>
      <c r="Y208" s="1109"/>
      <c r="Z208" s="2293" t="e">
        <f t="shared" si="455"/>
        <v>#DIV/0!</v>
      </c>
      <c r="AA208" s="918">
        <f t="shared" si="461"/>
        <v>8.0595437011569295</v>
      </c>
      <c r="AB208" s="1919" t="e">
        <f t="shared" si="462"/>
        <v>#DIV/0!</v>
      </c>
      <c r="AC208" s="1965">
        <f t="shared" si="463"/>
        <v>0</v>
      </c>
      <c r="AD208" s="673" t="s">
        <v>4621</v>
      </c>
    </row>
    <row r="209" spans="1:30" customFormat="1" ht="15.75" hidden="1" thickBot="1" x14ac:dyDescent="0.3">
      <c r="A209" s="3583"/>
      <c r="B209" s="732" t="s">
        <v>4226</v>
      </c>
      <c r="C209" s="931">
        <f>C197/C203</f>
        <v>7.1456731241139715E-2</v>
      </c>
      <c r="D209" s="1354"/>
      <c r="E209" s="931"/>
      <c r="F209" s="2293" t="e">
        <f t="shared" si="445"/>
        <v>#DIV/0!</v>
      </c>
      <c r="G209" s="972">
        <f t="shared" ref="G209:S209" si="509">G197/G203</f>
        <v>0.22099205261715538</v>
      </c>
      <c r="H209" s="1425" t="e">
        <f t="shared" ref="H209" si="510">H197/H203</f>
        <v>#DIV/0!</v>
      </c>
      <c r="I209" s="972"/>
      <c r="J209" s="2293" t="e">
        <f t="shared" si="448"/>
        <v>#DIV/0!</v>
      </c>
      <c r="K209" s="991">
        <f t="shared" si="509"/>
        <v>0.50990290986089248</v>
      </c>
      <c r="L209" s="991" t="e">
        <f t="shared" ref="L209" si="511">L197/L203</f>
        <v>#DIV/0!</v>
      </c>
      <c r="M209" s="991"/>
      <c r="N209" s="2293" t="e">
        <f t="shared" si="450"/>
        <v>#DIV/0!</v>
      </c>
      <c r="O209" s="1021">
        <f t="shared" si="509"/>
        <v>0.60394959166431983</v>
      </c>
      <c r="P209" s="1606" t="e">
        <f t="shared" ref="P209" si="512">P197/P203</f>
        <v>#DIV/0!</v>
      </c>
      <c r="Q209" s="1021"/>
      <c r="R209" s="2293" t="e">
        <f t="shared" si="452"/>
        <v>#DIV/0!</v>
      </c>
      <c r="S209" s="1048">
        <f t="shared" si="509"/>
        <v>0.84524388267703765</v>
      </c>
      <c r="T209" s="1048" t="e">
        <f t="shared" ref="T209" si="513">T197/T203</f>
        <v>#DIV/0!</v>
      </c>
      <c r="U209" s="1792"/>
      <c r="V209" s="2293" t="e">
        <f t="shared" si="454"/>
        <v>#DIV/0!</v>
      </c>
      <c r="W209" s="1870">
        <f t="shared" si="408"/>
        <v>2.2515451680605452</v>
      </c>
      <c r="X209" s="1698" t="e">
        <f t="shared" si="409"/>
        <v>#DIV/0!</v>
      </c>
      <c r="Y209" s="1109"/>
      <c r="Z209" s="2293" t="e">
        <f t="shared" si="455"/>
        <v>#DIV/0!</v>
      </c>
      <c r="AA209" s="918">
        <f t="shared" si="461"/>
        <v>2.2515451680605452</v>
      </c>
      <c r="AB209" s="1919" t="e">
        <f t="shared" si="462"/>
        <v>#DIV/0!</v>
      </c>
      <c r="AC209" s="1966">
        <f t="shared" si="463"/>
        <v>0</v>
      </c>
      <c r="AD209" s="673" t="s">
        <v>4622</v>
      </c>
    </row>
    <row r="210" spans="1:30" customFormat="1" ht="15.75" hidden="1" thickBot="1" x14ac:dyDescent="0.3">
      <c r="A210" s="3583"/>
      <c r="B210" s="693" t="s">
        <v>4227</v>
      </c>
      <c r="C210" s="931">
        <f>C199/C203</f>
        <v>-0.63347848260170259</v>
      </c>
      <c r="D210" s="1354"/>
      <c r="E210" s="931"/>
      <c r="F210" s="2293" t="e">
        <f t="shared" si="445"/>
        <v>#DIV/0!</v>
      </c>
      <c r="G210" s="972">
        <f t="shared" ref="G210:S210" si="514">G199/G203</f>
        <v>0.26262823644357597</v>
      </c>
      <c r="H210" s="1425" t="e">
        <f t="shared" ref="H210" si="515">H199/H203</f>
        <v>#DIV/0!</v>
      </c>
      <c r="I210" s="972"/>
      <c r="J210" s="2293" t="e">
        <f t="shared" si="448"/>
        <v>#DIV/0!</v>
      </c>
      <c r="K210" s="991">
        <f t="shared" si="514"/>
        <v>0.44492096307081286</v>
      </c>
      <c r="L210" s="991" t="e">
        <f t="shared" ref="L210" si="516">L199/L203</f>
        <v>#DIV/0!</v>
      </c>
      <c r="M210" s="991"/>
      <c r="N210" s="2293" t="e">
        <f t="shared" si="450"/>
        <v>#DIV/0!</v>
      </c>
      <c r="O210" s="1021">
        <f t="shared" si="514"/>
        <v>0.24388059701492537</v>
      </c>
      <c r="P210" s="1606" t="e">
        <f t="shared" ref="P210" si="517">P199/P203</f>
        <v>#DIV/0!</v>
      </c>
      <c r="Q210" s="1021"/>
      <c r="R210" s="2293" t="e">
        <f t="shared" si="452"/>
        <v>#DIV/0!</v>
      </c>
      <c r="S210" s="1048">
        <f t="shared" si="514"/>
        <v>0</v>
      </c>
      <c r="T210" s="1048" t="e">
        <f t="shared" ref="T210" si="518">T199/T203</f>
        <v>#DIV/0!</v>
      </c>
      <c r="U210" s="1792"/>
      <c r="V210" s="2293" t="e">
        <f t="shared" si="454"/>
        <v>#DIV/0!</v>
      </c>
      <c r="W210" s="1870">
        <f t="shared" si="408"/>
        <v>0.31795131392761161</v>
      </c>
      <c r="X210" s="1698" t="e">
        <f t="shared" si="409"/>
        <v>#DIV/0!</v>
      </c>
      <c r="Y210" s="1109"/>
      <c r="Z210" s="2293" t="e">
        <f t="shared" si="455"/>
        <v>#DIV/0!</v>
      </c>
      <c r="AA210" s="918">
        <f t="shared" si="461"/>
        <v>0.31795131392761161</v>
      </c>
      <c r="AB210" s="1919" t="e">
        <f t="shared" si="462"/>
        <v>#DIV/0!</v>
      </c>
      <c r="AC210" s="1963">
        <f t="shared" si="463"/>
        <v>0</v>
      </c>
      <c r="AD210" s="673" t="s">
        <v>4623</v>
      </c>
    </row>
    <row r="211" spans="1:30" customFormat="1" ht="16.5" hidden="1" thickTop="1" thickBot="1" x14ac:dyDescent="0.3">
      <c r="A211" s="3583"/>
      <c r="B211" s="693" t="s">
        <v>4228</v>
      </c>
      <c r="C211" s="931">
        <f>C201/C203</f>
        <v>0.80095656009844207</v>
      </c>
      <c r="D211" s="1354"/>
      <c r="E211" s="931"/>
      <c r="F211" s="2293" t="e">
        <f t="shared" si="445"/>
        <v>#DIV/0!</v>
      </c>
      <c r="G211" s="972">
        <f t="shared" ref="G211:S211" si="519">G201/G203</f>
        <v>0.75505617977528094</v>
      </c>
      <c r="H211" s="1425" t="e">
        <f t="shared" ref="H211" si="520">H201/H203</f>
        <v>#DIV/0!</v>
      </c>
      <c r="I211" s="972"/>
      <c r="J211" s="2293" t="e">
        <f t="shared" si="448"/>
        <v>#DIV/0!</v>
      </c>
      <c r="K211" s="991">
        <f t="shared" si="519"/>
        <v>3.0093503437924674</v>
      </c>
      <c r="L211" s="991" t="e">
        <f t="shared" ref="L211" si="521">L201/L203</f>
        <v>#DIV/0!</v>
      </c>
      <c r="M211" s="991"/>
      <c r="N211" s="2293" t="e">
        <f t="shared" si="450"/>
        <v>#DIV/0!</v>
      </c>
      <c r="O211" s="1021">
        <f t="shared" si="519"/>
        <v>1.0650481768373323</v>
      </c>
      <c r="P211" s="1606" t="e">
        <f t="shared" ref="P211" si="522">P201/P203</f>
        <v>#DIV/0!</v>
      </c>
      <c r="Q211" s="1021"/>
      <c r="R211" s="2293" t="e">
        <f t="shared" si="452"/>
        <v>#DIV/0!</v>
      </c>
      <c r="S211" s="1048" t="e">
        <f t="shared" si="519"/>
        <v>#DIV/0!</v>
      </c>
      <c r="T211" s="1048" t="e">
        <f t="shared" ref="T211" si="523">T201/T203</f>
        <v>#DIV/0!</v>
      </c>
      <c r="U211" s="1792"/>
      <c r="V211" s="2293" t="e">
        <f t="shared" si="454"/>
        <v>#DIV/0!</v>
      </c>
      <c r="W211" s="1870" t="e">
        <f t="shared" si="408"/>
        <v>#DIV/0!</v>
      </c>
      <c r="X211" s="1698" t="e">
        <f t="shared" si="409"/>
        <v>#DIV/0!</v>
      </c>
      <c r="Y211" s="1109"/>
      <c r="Z211" s="2293" t="e">
        <f t="shared" si="455"/>
        <v>#DIV/0!</v>
      </c>
      <c r="AA211" s="918" t="e">
        <f t="shared" si="461"/>
        <v>#DIV/0!</v>
      </c>
      <c r="AB211" s="1919" t="e">
        <f t="shared" si="462"/>
        <v>#DIV/0!</v>
      </c>
      <c r="AC211" s="1964">
        <f t="shared" si="463"/>
        <v>0</v>
      </c>
      <c r="AD211" s="673" t="s">
        <v>4624</v>
      </c>
    </row>
    <row r="212" spans="1:30" customFormat="1" ht="15.75" hidden="1" customHeight="1" x14ac:dyDescent="0.25">
      <c r="A212" s="3584" t="s">
        <v>4235</v>
      </c>
      <c r="B212" s="2207" t="s">
        <v>4144</v>
      </c>
      <c r="C212" s="1164">
        <f t="shared" ref="C212:S213" si="524">C30/C4</f>
        <v>6.9980596405228759E-2</v>
      </c>
      <c r="D212" s="1164"/>
      <c r="E212" s="826"/>
      <c r="F212" s="2298" t="e">
        <f t="shared" si="445"/>
        <v>#DIV/0!</v>
      </c>
      <c r="G212" s="1380">
        <f t="shared" si="524"/>
        <v>0.25476200713763597</v>
      </c>
      <c r="H212" s="826">
        <f t="shared" ref="H212" si="525">H30/H4</f>
        <v>0</v>
      </c>
      <c r="I212" s="1380"/>
      <c r="J212" s="2298" t="e">
        <f t="shared" si="448"/>
        <v>#DIV/0!</v>
      </c>
      <c r="K212" s="1164">
        <f t="shared" si="524"/>
        <v>0.18571489199168187</v>
      </c>
      <c r="L212" s="1164">
        <f t="shared" ref="L212" si="526">L30/L4</f>
        <v>0</v>
      </c>
      <c r="M212" s="826"/>
      <c r="N212" s="2298" t="e">
        <f t="shared" si="450"/>
        <v>#DIV/0!</v>
      </c>
      <c r="O212" s="1380">
        <f t="shared" si="524"/>
        <v>0.16432221030719737</v>
      </c>
      <c r="P212" s="826">
        <f t="shared" ref="P212" si="527">P30/P4</f>
        <v>0</v>
      </c>
      <c r="Q212" s="1380"/>
      <c r="R212" s="2298" t="e">
        <f t="shared" si="452"/>
        <v>#DIV/0!</v>
      </c>
      <c r="S212" s="1164">
        <f t="shared" si="524"/>
        <v>0.44461748102005061</v>
      </c>
      <c r="T212" s="1164">
        <f t="shared" ref="T212" si="528">T30/T4</f>
        <v>0</v>
      </c>
      <c r="U212" s="1164"/>
      <c r="V212" s="2298" t="e">
        <f t="shared" si="454"/>
        <v>#DIV/0!</v>
      </c>
      <c r="W212" s="1871">
        <f t="shared" si="408"/>
        <v>1.1193971868617947</v>
      </c>
      <c r="X212" s="826">
        <f t="shared" si="409"/>
        <v>0</v>
      </c>
      <c r="Y212" s="1380"/>
      <c r="Z212" s="2298" t="e">
        <f t="shared" si="455"/>
        <v>#DIV/0!</v>
      </c>
      <c r="AA212" s="826">
        <f t="shared" si="461"/>
        <v>1.1193971868617947</v>
      </c>
      <c r="AB212" s="1164">
        <f t="shared" si="462"/>
        <v>0</v>
      </c>
      <c r="AC212" s="1965">
        <f t="shared" si="463"/>
        <v>0</v>
      </c>
      <c r="AD212" s="899" t="s">
        <v>4625</v>
      </c>
    </row>
    <row r="213" spans="1:30" customFormat="1" ht="15.75" hidden="1" thickBot="1" x14ac:dyDescent="0.3">
      <c r="A213" s="3584"/>
      <c r="B213" s="2194" t="s">
        <v>4236</v>
      </c>
      <c r="C213" s="774">
        <f>C31/C5</f>
        <v>-9.6021338075127805E-2</v>
      </c>
      <c r="D213" s="1355"/>
      <c r="E213" s="774"/>
      <c r="F213" s="2299" t="e">
        <f t="shared" si="445"/>
        <v>#DIV/0!</v>
      </c>
      <c r="G213" s="973">
        <f t="shared" si="524"/>
        <v>0.23649974186886938</v>
      </c>
      <c r="H213" s="1426">
        <f t="shared" ref="H213" si="529">H31/H5</f>
        <v>0</v>
      </c>
      <c r="I213" s="973"/>
      <c r="J213" s="2299" t="e">
        <f t="shared" si="448"/>
        <v>#DIV/0!</v>
      </c>
      <c r="K213" s="992">
        <f t="shared" si="524"/>
        <v>3.4183244606332305E-2</v>
      </c>
      <c r="L213" s="992">
        <f t="shared" ref="L213" si="530">L31/L5</f>
        <v>0</v>
      </c>
      <c r="M213" s="992"/>
      <c r="N213" s="2299" t="e">
        <f t="shared" si="450"/>
        <v>#DIV/0!</v>
      </c>
      <c r="O213" s="1022">
        <f t="shared" si="524"/>
        <v>2.0297877949123501E-2</v>
      </c>
      <c r="P213" s="1607">
        <f t="shared" ref="P213" si="531">P31/P5</f>
        <v>0</v>
      </c>
      <c r="Q213" s="1022"/>
      <c r="R213" s="2299" t="e">
        <f t="shared" si="452"/>
        <v>#DIV/0!</v>
      </c>
      <c r="S213" s="1049">
        <f t="shared" si="524"/>
        <v>0.47556953286799108</v>
      </c>
      <c r="T213" s="1049">
        <f t="shared" ref="T213" si="532">T31/T5</f>
        <v>0</v>
      </c>
      <c r="U213" s="1793"/>
      <c r="V213" s="2299" t="e">
        <f t="shared" si="454"/>
        <v>#DIV/0!</v>
      </c>
      <c r="W213" s="1872">
        <f t="shared" si="408"/>
        <v>0.67052905921718842</v>
      </c>
      <c r="X213" s="1896">
        <f t="shared" si="409"/>
        <v>0</v>
      </c>
      <c r="Y213" s="1668"/>
      <c r="Z213" s="2299" t="e">
        <f t="shared" si="455"/>
        <v>#DIV/0!</v>
      </c>
      <c r="AA213" s="1156">
        <f t="shared" si="461"/>
        <v>0.67052905921718842</v>
      </c>
      <c r="AB213" s="1948">
        <f t="shared" si="462"/>
        <v>0</v>
      </c>
      <c r="AC213" s="1822">
        <f t="shared" si="463"/>
        <v>0</v>
      </c>
      <c r="AD213" s="673" t="s">
        <v>4626</v>
      </c>
    </row>
    <row r="214" spans="1:30" s="1" customFormat="1" ht="15.75" hidden="1" thickBot="1" x14ac:dyDescent="0.3">
      <c r="A214" s="3584"/>
      <c r="B214" s="2195" t="s">
        <v>4237</v>
      </c>
      <c r="C214" s="775">
        <f>C213/C212</f>
        <v>-1.3721137430596884</v>
      </c>
      <c r="D214" s="1356"/>
      <c r="E214" s="775"/>
      <c r="F214" s="2300" t="e">
        <f t="shared" si="445"/>
        <v>#DIV/0!</v>
      </c>
      <c r="G214" s="974">
        <f t="shared" ref="G214:S214" si="533">G213/G212</f>
        <v>0.92831637074165319</v>
      </c>
      <c r="H214" s="1427" t="e">
        <f t="shared" ref="H214" si="534">H213/H212</f>
        <v>#DIV/0!</v>
      </c>
      <c r="I214" s="974"/>
      <c r="J214" s="2300" t="e">
        <f t="shared" si="448"/>
        <v>#DIV/0!</v>
      </c>
      <c r="K214" s="993">
        <f t="shared" si="533"/>
        <v>0.18406302391659235</v>
      </c>
      <c r="L214" s="993" t="e">
        <f t="shared" ref="L214" si="535">L213/L212</f>
        <v>#DIV/0!</v>
      </c>
      <c r="M214" s="993"/>
      <c r="N214" s="2300" t="e">
        <f t="shared" si="450"/>
        <v>#DIV/0!</v>
      </c>
      <c r="O214" s="1023">
        <f t="shared" si="533"/>
        <v>0.12352485954988671</v>
      </c>
      <c r="P214" s="1608" t="e">
        <f t="shared" ref="P214" si="536">P213/P212</f>
        <v>#DIV/0!</v>
      </c>
      <c r="Q214" s="1023"/>
      <c r="R214" s="2300" t="e">
        <f t="shared" si="452"/>
        <v>#DIV/0!</v>
      </c>
      <c r="S214" s="1050">
        <f t="shared" si="533"/>
        <v>1.0696150132849696</v>
      </c>
      <c r="T214" s="1050" t="e">
        <f t="shared" ref="T214" si="537">T213/T212</f>
        <v>#DIV/0!</v>
      </c>
      <c r="U214" s="1794"/>
      <c r="V214" s="2300" t="e">
        <f t="shared" si="454"/>
        <v>#DIV/0!</v>
      </c>
      <c r="W214" s="1873">
        <f t="shared" si="408"/>
        <v>0.9334055244334134</v>
      </c>
      <c r="X214" s="1897" t="e">
        <f t="shared" si="409"/>
        <v>#DIV/0!</v>
      </c>
      <c r="Y214" s="1669"/>
      <c r="Z214" s="2300" t="e">
        <f t="shared" si="455"/>
        <v>#DIV/0!</v>
      </c>
      <c r="AA214" s="1156">
        <f t="shared" si="461"/>
        <v>0.9334055244334134</v>
      </c>
      <c r="AB214" s="1948" t="e">
        <f t="shared" si="462"/>
        <v>#DIV/0!</v>
      </c>
      <c r="AC214" s="1965">
        <f t="shared" si="463"/>
        <v>0</v>
      </c>
      <c r="AD214" s="679" t="s">
        <v>4627</v>
      </c>
    </row>
    <row r="215" spans="1:30" customFormat="1" ht="15.75" hidden="1" thickBot="1" x14ac:dyDescent="0.3">
      <c r="A215" s="3584"/>
      <c r="B215" s="696" t="s">
        <v>4238</v>
      </c>
      <c r="C215" s="776">
        <f>C33/C21</f>
        <v>0.15725916403724047</v>
      </c>
      <c r="D215" s="1357"/>
      <c r="E215" s="776"/>
      <c r="F215" s="2294" t="e">
        <f t="shared" si="445"/>
        <v>#DIV/0!</v>
      </c>
      <c r="G215" s="975">
        <f t="shared" ref="G215:S215" si="538">G33/G21</f>
        <v>0.3457679444301518</v>
      </c>
      <c r="H215" s="1428">
        <f t="shared" ref="H215" si="539">H33/H21</f>
        <v>0</v>
      </c>
      <c r="I215" s="975"/>
      <c r="J215" s="2294" t="e">
        <f t="shared" si="448"/>
        <v>#DIV/0!</v>
      </c>
      <c r="K215" s="994">
        <f t="shared" si="538"/>
        <v>0.31191661481020533</v>
      </c>
      <c r="L215" s="994">
        <f t="shared" ref="L215" si="540">L33/L21</f>
        <v>0</v>
      </c>
      <c r="M215" s="994"/>
      <c r="N215" s="2294" t="e">
        <f t="shared" si="450"/>
        <v>#DIV/0!</v>
      </c>
      <c r="O215" s="1024">
        <f t="shared" si="538"/>
        <v>0.29651584805226228</v>
      </c>
      <c r="P215" s="1609">
        <f t="shared" ref="P215" si="541">P33/P21</f>
        <v>0</v>
      </c>
      <c r="Q215" s="1024"/>
      <c r="R215" s="2294" t="e">
        <f t="shared" si="452"/>
        <v>#DIV/0!</v>
      </c>
      <c r="S215" s="1051">
        <f t="shared" si="538"/>
        <v>0.27464195450716089</v>
      </c>
      <c r="T215" s="1051">
        <f t="shared" ref="T215" si="542">T33/T21</f>
        <v>0</v>
      </c>
      <c r="U215" s="1795"/>
      <c r="V215" s="2294" t="e">
        <f t="shared" si="454"/>
        <v>#DIV/0!</v>
      </c>
      <c r="W215" s="1874">
        <f t="shared" si="408"/>
        <v>1.3861015258370206</v>
      </c>
      <c r="X215" s="1699">
        <f t="shared" si="409"/>
        <v>0</v>
      </c>
      <c r="Y215" s="1112"/>
      <c r="Z215" s="2294" t="e">
        <f t="shared" si="455"/>
        <v>#DIV/0!</v>
      </c>
      <c r="AA215" s="1157">
        <f t="shared" si="461"/>
        <v>1.3861015258370206</v>
      </c>
      <c r="AB215" s="1949">
        <f t="shared" si="462"/>
        <v>0</v>
      </c>
      <c r="AC215" s="1822">
        <f t="shared" si="463"/>
        <v>0</v>
      </c>
      <c r="AD215" s="673" t="s">
        <v>4628</v>
      </c>
    </row>
    <row r="216" spans="1:30" s="1" customFormat="1" ht="15.75" hidden="1" thickBot="1" x14ac:dyDescent="0.3">
      <c r="A216" s="3584"/>
      <c r="B216" s="736" t="s">
        <v>4237</v>
      </c>
      <c r="C216" s="777">
        <f>C215/C212</f>
        <v>2.2471823921965104</v>
      </c>
      <c r="D216" s="1358"/>
      <c r="E216" s="777"/>
      <c r="F216" s="2301" t="e">
        <f t="shared" si="445"/>
        <v>#DIV/0!</v>
      </c>
      <c r="G216" s="976">
        <f t="shared" ref="G216:S216" si="543">G215/G212</f>
        <v>1.3572194233944372</v>
      </c>
      <c r="H216" s="1429" t="e">
        <f t="shared" ref="H216" si="544">H215/H212</f>
        <v>#DIV/0!</v>
      </c>
      <c r="I216" s="976"/>
      <c r="J216" s="2301" t="e">
        <f t="shared" si="448"/>
        <v>#DIV/0!</v>
      </c>
      <c r="K216" s="995">
        <f t="shared" si="543"/>
        <v>1.6795455198292661</v>
      </c>
      <c r="L216" s="995" t="e">
        <f t="shared" ref="L216" si="545">L215/L212</f>
        <v>#DIV/0!</v>
      </c>
      <c r="M216" s="995"/>
      <c r="N216" s="2301" t="e">
        <f t="shared" si="450"/>
        <v>#DIV/0!</v>
      </c>
      <c r="O216" s="1025">
        <f t="shared" si="543"/>
        <v>1.8044782108147845</v>
      </c>
      <c r="P216" s="1610" t="e">
        <f t="shared" ref="P216" si="546">P215/P212</f>
        <v>#DIV/0!</v>
      </c>
      <c r="Q216" s="1025"/>
      <c r="R216" s="2301" t="e">
        <f t="shared" si="452"/>
        <v>#DIV/0!</v>
      </c>
      <c r="S216" s="1052">
        <f t="shared" si="543"/>
        <v>0.61770390556185883</v>
      </c>
      <c r="T216" s="1052" t="e">
        <f t="shared" ref="T216" si="547">T215/T212</f>
        <v>#DIV/0!</v>
      </c>
      <c r="U216" s="1796"/>
      <c r="V216" s="2301" t="e">
        <f t="shared" si="454"/>
        <v>#DIV/0!</v>
      </c>
      <c r="W216" s="1875">
        <f t="shared" si="408"/>
        <v>7.7061294517968575</v>
      </c>
      <c r="X216" s="1706" t="e">
        <f t="shared" si="409"/>
        <v>#DIV/0!</v>
      </c>
      <c r="Y216" s="1096"/>
      <c r="Z216" s="2301" t="e">
        <f t="shared" si="455"/>
        <v>#DIV/0!</v>
      </c>
      <c r="AA216" s="1158">
        <f t="shared" si="461"/>
        <v>7.7061294517968575</v>
      </c>
      <c r="AB216" s="1950" t="e">
        <f t="shared" si="462"/>
        <v>#DIV/0!</v>
      </c>
      <c r="AC216" s="1965">
        <f t="shared" si="463"/>
        <v>0</v>
      </c>
      <c r="AD216" s="679" t="s">
        <v>4629</v>
      </c>
    </row>
    <row r="217" spans="1:30" customFormat="1" ht="16.5" hidden="1" thickTop="1" thickBot="1" x14ac:dyDescent="0.3">
      <c r="A217" s="3584"/>
      <c r="B217" s="2196" t="s">
        <v>4239</v>
      </c>
      <c r="C217" s="778">
        <f>C35/C9</f>
        <v>-5.3234331739239867E-2</v>
      </c>
      <c r="D217" s="1359"/>
      <c r="E217" s="778"/>
      <c r="F217" s="2283" t="e">
        <f t="shared" si="445"/>
        <v>#DIV/0!</v>
      </c>
      <c r="G217" s="977">
        <f t="shared" ref="G217:S217" si="548">G35/G9</f>
        <v>0.29250457038391225</v>
      </c>
      <c r="H217" s="1430">
        <f t="shared" ref="H217" si="549">H35/H9</f>
        <v>0</v>
      </c>
      <c r="I217" s="977"/>
      <c r="J217" s="2283" t="e">
        <f t="shared" si="448"/>
        <v>#DIV/0!</v>
      </c>
      <c r="K217" s="996">
        <f t="shared" si="548"/>
        <v>0.55686109945446916</v>
      </c>
      <c r="L217" s="996">
        <f t="shared" ref="L217" si="550">L35/L9</f>
        <v>0</v>
      </c>
      <c r="M217" s="996"/>
      <c r="N217" s="2283" t="e">
        <f t="shared" si="450"/>
        <v>#DIV/0!</v>
      </c>
      <c r="O217" s="1026">
        <f t="shared" si="548"/>
        <v>0.39426321709786277</v>
      </c>
      <c r="P217" s="1611">
        <f t="shared" ref="P217" si="551">P35/P9</f>
        <v>0</v>
      </c>
      <c r="Q217" s="1026"/>
      <c r="R217" s="2283" t="e">
        <f t="shared" si="452"/>
        <v>#DIV/0!</v>
      </c>
      <c r="S217" s="1053">
        <f t="shared" si="548"/>
        <v>0.32392776523702033</v>
      </c>
      <c r="T217" s="1053">
        <f t="shared" ref="T217" si="552">T35/T9</f>
        <v>0</v>
      </c>
      <c r="U217" s="1797"/>
      <c r="V217" s="2283" t="e">
        <f t="shared" si="454"/>
        <v>#DIV/0!</v>
      </c>
      <c r="W217" s="1876">
        <f t="shared" si="408"/>
        <v>1.5143223204340246</v>
      </c>
      <c r="X217" s="1898">
        <f t="shared" si="409"/>
        <v>0</v>
      </c>
      <c r="Y217" s="1670"/>
      <c r="Z217" s="2283" t="e">
        <f t="shared" si="455"/>
        <v>#DIV/0!</v>
      </c>
      <c r="AA217" s="1156">
        <f t="shared" si="461"/>
        <v>1.5143223204340246</v>
      </c>
      <c r="AB217" s="1948">
        <f t="shared" si="462"/>
        <v>0</v>
      </c>
      <c r="AC217" s="1822">
        <f t="shared" si="463"/>
        <v>0</v>
      </c>
      <c r="AD217" s="673" t="s">
        <v>4630</v>
      </c>
    </row>
    <row r="218" spans="1:30" s="1" customFormat="1" ht="15.75" hidden="1" thickBot="1" x14ac:dyDescent="0.3">
      <c r="A218" s="3584"/>
      <c r="B218" s="732" t="s">
        <v>4237</v>
      </c>
      <c r="C218" s="777">
        <f>C217/C212</f>
        <v>-0.76070131541866004</v>
      </c>
      <c r="D218" s="1358"/>
      <c r="E218" s="777"/>
      <c r="F218" s="2301" t="e">
        <f t="shared" si="445"/>
        <v>#DIV/0!</v>
      </c>
      <c r="G218" s="976">
        <f t="shared" ref="G218:S218" si="553">G217/G212</f>
        <v>1.1481483195643287</v>
      </c>
      <c r="H218" s="1429" t="e">
        <f t="shared" ref="H218" si="554">H217/H212</f>
        <v>#DIV/0!</v>
      </c>
      <c r="I218" s="976"/>
      <c r="J218" s="2301" t="e">
        <f t="shared" si="448"/>
        <v>#DIV/0!</v>
      </c>
      <c r="K218" s="995">
        <f t="shared" si="553"/>
        <v>2.9984730544894096</v>
      </c>
      <c r="L218" s="995" t="e">
        <f t="shared" ref="L218" si="555">L217/L212</f>
        <v>#DIV/0!</v>
      </c>
      <c r="M218" s="995"/>
      <c r="N218" s="2301" t="e">
        <f t="shared" si="450"/>
        <v>#DIV/0!</v>
      </c>
      <c r="O218" s="1025">
        <f t="shared" si="553"/>
        <v>2.3993300501544792</v>
      </c>
      <c r="P218" s="1610" t="e">
        <f t="shared" ref="P218" si="556">P217/P212</f>
        <v>#DIV/0!</v>
      </c>
      <c r="Q218" s="1025"/>
      <c r="R218" s="2301" t="e">
        <f t="shared" si="452"/>
        <v>#DIV/0!</v>
      </c>
      <c r="S218" s="1052">
        <f t="shared" si="553"/>
        <v>0.72855382225156451</v>
      </c>
      <c r="T218" s="1052" t="e">
        <f t="shared" ref="T218" si="557">T217/T212</f>
        <v>#DIV/0!</v>
      </c>
      <c r="U218" s="1796"/>
      <c r="V218" s="2301" t="e">
        <f t="shared" si="454"/>
        <v>#DIV/0!</v>
      </c>
      <c r="W218" s="1875">
        <f t="shared" si="408"/>
        <v>6.5138039310411218</v>
      </c>
      <c r="X218" s="1706" t="e">
        <f t="shared" si="409"/>
        <v>#DIV/0!</v>
      </c>
      <c r="Y218" s="1096"/>
      <c r="Z218" s="2301" t="e">
        <f t="shared" si="455"/>
        <v>#DIV/0!</v>
      </c>
      <c r="AA218" s="1156">
        <f t="shared" si="461"/>
        <v>6.5138039310411218</v>
      </c>
      <c r="AB218" s="1948" t="e">
        <f t="shared" si="462"/>
        <v>#DIV/0!</v>
      </c>
      <c r="AC218" s="1965">
        <f t="shared" si="463"/>
        <v>0</v>
      </c>
      <c r="AD218" s="679" t="s">
        <v>4631</v>
      </c>
    </row>
    <row r="219" spans="1:30" s="1" customFormat="1" ht="15.75" hidden="1" thickBot="1" x14ac:dyDescent="0.3">
      <c r="A219" s="3584"/>
      <c r="B219" s="735" t="s">
        <v>4240</v>
      </c>
      <c r="C219" s="700">
        <f>C37/C11</f>
        <v>0.10133879956440971</v>
      </c>
      <c r="D219" s="1319"/>
      <c r="E219" s="700"/>
      <c r="F219" s="2284" t="e">
        <f t="shared" si="445"/>
        <v>#DIV/0!</v>
      </c>
      <c r="G219" s="943">
        <f t="shared" ref="G219:S219" si="558">G37/G11</f>
        <v>0.25385292822545136</v>
      </c>
      <c r="H219" s="1398">
        <f t="shared" ref="H219" si="559">H37/H11</f>
        <v>0</v>
      </c>
      <c r="I219" s="943"/>
      <c r="J219" s="2284" t="e">
        <f t="shared" si="448"/>
        <v>#DIV/0!</v>
      </c>
      <c r="K219" s="997">
        <f t="shared" si="558"/>
        <v>0.1439565627950897</v>
      </c>
      <c r="L219" s="997">
        <f t="shared" ref="L219" si="560">L37/L11</f>
        <v>0</v>
      </c>
      <c r="M219" s="997"/>
      <c r="N219" s="2284" t="e">
        <f t="shared" si="450"/>
        <v>#DIV/0!</v>
      </c>
      <c r="O219" s="1005">
        <f t="shared" si="558"/>
        <v>0.13527531083481351</v>
      </c>
      <c r="P219" s="1580">
        <f t="shared" ref="P219" si="561">P37/P11</f>
        <v>0</v>
      </c>
      <c r="Q219" s="1005"/>
      <c r="R219" s="2284" t="e">
        <f t="shared" si="452"/>
        <v>#DIV/0!</v>
      </c>
      <c r="S219" s="1039">
        <f t="shared" si="558"/>
        <v>0.45197934595524958</v>
      </c>
      <c r="T219" s="1039">
        <f t="shared" ref="T219" si="562">T37/T11</f>
        <v>0</v>
      </c>
      <c r="U219" s="1765"/>
      <c r="V219" s="2284" t="e">
        <f t="shared" si="454"/>
        <v>#DIV/0!</v>
      </c>
      <c r="W219" s="1877">
        <f t="shared" si="408"/>
        <v>1.0864029473750139</v>
      </c>
      <c r="X219" s="1700">
        <f t="shared" si="409"/>
        <v>0</v>
      </c>
      <c r="Y219" s="1115"/>
      <c r="Z219" s="2284" t="e">
        <f t="shared" si="455"/>
        <v>#DIV/0!</v>
      </c>
      <c r="AA219" s="1157">
        <f t="shared" si="461"/>
        <v>1.0864029473750139</v>
      </c>
      <c r="AB219" s="1949">
        <f t="shared" si="462"/>
        <v>0</v>
      </c>
      <c r="AC219" s="1967">
        <f t="shared" si="463"/>
        <v>0</v>
      </c>
      <c r="AD219" s="679" t="s">
        <v>4632</v>
      </c>
    </row>
    <row r="220" spans="1:30" s="1" customFormat="1" ht="15.75" hidden="1" thickBot="1" x14ac:dyDescent="0.3">
      <c r="A220" s="3584"/>
      <c r="B220" s="736" t="s">
        <v>4237</v>
      </c>
      <c r="C220" s="777">
        <f>C219/C212</f>
        <v>1.4480985411670191</v>
      </c>
      <c r="D220" s="1358"/>
      <c r="E220" s="777"/>
      <c r="F220" s="2301" t="e">
        <f t="shared" si="445"/>
        <v>#DIV/0!</v>
      </c>
      <c r="G220" s="976">
        <f t="shared" ref="G220:S220" si="563">G219/G212</f>
        <v>0.99643165430199532</v>
      </c>
      <c r="H220" s="1429" t="e">
        <f t="shared" ref="H220" si="564">H219/H212</f>
        <v>#DIV/0!</v>
      </c>
      <c r="I220" s="976"/>
      <c r="J220" s="2301" t="e">
        <f t="shared" si="448"/>
        <v>#DIV/0!</v>
      </c>
      <c r="K220" s="995">
        <f t="shared" si="563"/>
        <v>0.77514819221679587</v>
      </c>
      <c r="L220" s="995" t="e">
        <f t="shared" ref="L220" si="565">L219/L212</f>
        <v>#DIV/0!</v>
      </c>
      <c r="M220" s="995"/>
      <c r="N220" s="2301" t="e">
        <f t="shared" si="450"/>
        <v>#DIV/0!</v>
      </c>
      <c r="O220" s="1025">
        <f t="shared" si="563"/>
        <v>0.8232320547655656</v>
      </c>
      <c r="P220" s="1610" t="e">
        <f t="shared" ref="P220" si="566">P219/P212</f>
        <v>#DIV/0!</v>
      </c>
      <c r="Q220" s="1025"/>
      <c r="R220" s="2301" t="e">
        <f t="shared" si="452"/>
        <v>#DIV/0!</v>
      </c>
      <c r="S220" s="1052">
        <f t="shared" si="563"/>
        <v>1.0165577496375293</v>
      </c>
      <c r="T220" s="1052" t="e">
        <f t="shared" ref="T220" si="567">T219/T212</f>
        <v>#DIV/0!</v>
      </c>
      <c r="U220" s="1796"/>
      <c r="V220" s="2301" t="e">
        <f t="shared" si="454"/>
        <v>#DIV/0!</v>
      </c>
      <c r="W220" s="1875">
        <f t="shared" si="408"/>
        <v>5.0594681920889055</v>
      </c>
      <c r="X220" s="1706" t="e">
        <f t="shared" si="409"/>
        <v>#DIV/0!</v>
      </c>
      <c r="Y220" s="1096"/>
      <c r="Z220" s="2301" t="e">
        <f t="shared" si="455"/>
        <v>#DIV/0!</v>
      </c>
      <c r="AA220" s="1158">
        <f t="shared" si="461"/>
        <v>5.0594681920889055</v>
      </c>
      <c r="AB220" s="1950" t="e">
        <f t="shared" si="462"/>
        <v>#DIV/0!</v>
      </c>
      <c r="AC220" s="1960">
        <f t="shared" si="463"/>
        <v>0</v>
      </c>
      <c r="AD220" s="679" t="s">
        <v>4633</v>
      </c>
    </row>
    <row r="221" spans="1:30" customFormat="1" ht="16.5" hidden="1" customHeight="1" thickTop="1" x14ac:dyDescent="0.25">
      <c r="A221" s="3584"/>
      <c r="B221" s="2198" t="s">
        <v>4241</v>
      </c>
      <c r="C221" s="779">
        <f>C39/C13</f>
        <v>2.8510473235065944E-2</v>
      </c>
      <c r="D221" s="1360"/>
      <c r="E221" s="779"/>
      <c r="F221" s="2283" t="e">
        <f t="shared" si="445"/>
        <v>#DIV/0!</v>
      </c>
      <c r="G221" s="978">
        <f t="shared" ref="G221:S221" si="568">G39/G13</f>
        <v>0.35439900867410162</v>
      </c>
      <c r="H221" s="1431" t="e">
        <f t="shared" ref="H221" si="569">H39/H13</f>
        <v>#DIV/0!</v>
      </c>
      <c r="I221" s="978"/>
      <c r="J221" s="2283" t="e">
        <f t="shared" si="448"/>
        <v>#DIV/0!</v>
      </c>
      <c r="K221" s="998">
        <f t="shared" si="568"/>
        <v>0.409387222946545</v>
      </c>
      <c r="L221" s="998" t="e">
        <f t="shared" ref="L221" si="570">L39/L13</f>
        <v>#DIV/0!</v>
      </c>
      <c r="M221" s="998"/>
      <c r="N221" s="2283" t="e">
        <f t="shared" si="450"/>
        <v>#DIV/0!</v>
      </c>
      <c r="O221" s="1027">
        <f t="shared" si="568"/>
        <v>0.40839851790860437</v>
      </c>
      <c r="P221" s="1612" t="e">
        <f t="shared" ref="P221" si="571">P39/P13</f>
        <v>#DIV/0!</v>
      </c>
      <c r="Q221" s="1027"/>
      <c r="R221" s="2283" t="e">
        <f t="shared" si="452"/>
        <v>#DIV/0!</v>
      </c>
      <c r="S221" s="1054">
        <f t="shared" si="568"/>
        <v>0.35091496232508074</v>
      </c>
      <c r="T221" s="1054" t="e">
        <f t="shared" ref="T221" si="572">T39/T13</f>
        <v>#DIV/0!</v>
      </c>
      <c r="U221" s="1798"/>
      <c r="V221" s="2283" t="e">
        <f t="shared" si="454"/>
        <v>#DIV/0!</v>
      </c>
      <c r="W221" s="1878">
        <f t="shared" si="408"/>
        <v>1.5516101850893975</v>
      </c>
      <c r="X221" s="1708" t="e">
        <f t="shared" si="409"/>
        <v>#DIV/0!</v>
      </c>
      <c r="Y221" s="1671"/>
      <c r="Z221" s="2283" t="e">
        <f t="shared" si="455"/>
        <v>#DIV/0!</v>
      </c>
      <c r="AA221" s="1156">
        <f t="shared" si="461"/>
        <v>1.5516101850893975</v>
      </c>
      <c r="AB221" s="1948" t="e">
        <f t="shared" si="462"/>
        <v>#DIV/0!</v>
      </c>
      <c r="AC221" s="1965">
        <f t="shared" si="463"/>
        <v>0</v>
      </c>
      <c r="AD221" s="673" t="s">
        <v>4634</v>
      </c>
    </row>
    <row r="222" spans="1:30" s="1" customFormat="1" ht="15.75" hidden="1" thickBot="1" x14ac:dyDescent="0.3">
      <c r="A222" s="3584"/>
      <c r="B222" s="732" t="s">
        <v>4237</v>
      </c>
      <c r="C222" s="781">
        <f>C221/C212</f>
        <v>0.40740540520651691</v>
      </c>
      <c r="D222" s="1342"/>
      <c r="E222" s="781"/>
      <c r="F222" s="2293" t="e">
        <f t="shared" si="445"/>
        <v>#DIV/0!</v>
      </c>
      <c r="G222" s="960">
        <f t="shared" ref="G222:S222" si="573">G221/G212</f>
        <v>1.3910983535415329</v>
      </c>
      <c r="H222" s="980" t="e">
        <f t="shared" ref="H222" si="574">H221/H212</f>
        <v>#DIV/0!</v>
      </c>
      <c r="I222" s="960"/>
      <c r="J222" s="2293" t="e">
        <f t="shared" si="448"/>
        <v>#DIV/0!</v>
      </c>
      <c r="K222" s="987">
        <f t="shared" si="573"/>
        <v>2.2043855425707131</v>
      </c>
      <c r="L222" s="987" t="e">
        <f t="shared" ref="L222" si="575">L221/L212</f>
        <v>#DIV/0!</v>
      </c>
      <c r="M222" s="987"/>
      <c r="N222" s="2293" t="e">
        <f t="shared" si="450"/>
        <v>#DIV/0!</v>
      </c>
      <c r="O222" s="1012">
        <f t="shared" si="573"/>
        <v>2.4853519018829577</v>
      </c>
      <c r="P222" s="1028" t="e">
        <f t="shared" ref="P222" si="576">P221/P212</f>
        <v>#DIV/0!</v>
      </c>
      <c r="Q222" s="1012"/>
      <c r="R222" s="2293" t="e">
        <f t="shared" si="452"/>
        <v>#DIV/0!</v>
      </c>
      <c r="S222" s="1045">
        <f t="shared" si="573"/>
        <v>0.78925138417860763</v>
      </c>
      <c r="T222" s="1045" t="e">
        <f t="shared" ref="T222" si="577">T221/T212</f>
        <v>#DIV/0!</v>
      </c>
      <c r="U222" s="1663"/>
      <c r="V222" s="2293" t="e">
        <f t="shared" si="454"/>
        <v>#DIV/0!</v>
      </c>
      <c r="W222" s="1855">
        <f t="shared" ref="W222:W253" si="578">SUM(C222+G222+K222+O222+S222)</f>
        <v>7.277492587380328</v>
      </c>
      <c r="X222" s="1118" t="e">
        <f t="shared" ref="X222:X253" si="579">SUM(D222+H222+L222+P222+T222)</f>
        <v>#DIV/0!</v>
      </c>
      <c r="Y222" s="1096"/>
      <c r="Z222" s="2293" t="e">
        <f t="shared" si="455"/>
        <v>#DIV/0!</v>
      </c>
      <c r="AA222" s="1156">
        <f t="shared" si="461"/>
        <v>7.277492587380328</v>
      </c>
      <c r="AB222" s="1948" t="e">
        <f t="shared" si="462"/>
        <v>#DIV/0!</v>
      </c>
      <c r="AC222" s="1962">
        <f t="shared" si="463"/>
        <v>0</v>
      </c>
      <c r="AD222" s="679" t="s">
        <v>4635</v>
      </c>
    </row>
    <row r="223" spans="1:30" customFormat="1" ht="15.75" hidden="1" thickBot="1" x14ac:dyDescent="0.3">
      <c r="A223" s="3584"/>
      <c r="B223" s="732" t="s">
        <v>4242</v>
      </c>
      <c r="C223" s="780">
        <f>C41/C15</f>
        <v>-0.84233518665607621</v>
      </c>
      <c r="D223" s="1375"/>
      <c r="E223" s="780"/>
      <c r="F223" s="1329" t="e">
        <f t="shared" si="445"/>
        <v>#DIV/0!</v>
      </c>
      <c r="G223" s="966">
        <f t="shared" ref="G223:S223" si="580">G41/G15</f>
        <v>0.42051282051282052</v>
      </c>
      <c r="H223" s="979">
        <f t="shared" ref="H223" si="581">H41/H15</f>
        <v>0</v>
      </c>
      <c r="I223" s="1381"/>
      <c r="J223" s="1329" t="e">
        <f t="shared" si="448"/>
        <v>#DIV/0!</v>
      </c>
      <c r="K223" s="814">
        <f t="shared" si="580"/>
        <v>0.56666666666666665</v>
      </c>
      <c r="L223" s="814">
        <f t="shared" ref="L223" si="582">L41/L15</f>
        <v>0</v>
      </c>
      <c r="M223" s="814"/>
      <c r="N223" s="1329" t="e">
        <f t="shared" si="450"/>
        <v>#DIV/0!</v>
      </c>
      <c r="O223" s="1015">
        <f t="shared" si="580"/>
        <v>0.40278657378087396</v>
      </c>
      <c r="P223" s="815">
        <f t="shared" ref="P223" si="583">P41/P15</f>
        <v>0</v>
      </c>
      <c r="Q223" s="1478"/>
      <c r="R223" s="1329" t="e">
        <f t="shared" si="452"/>
        <v>#DIV/0!</v>
      </c>
      <c r="S223" s="816">
        <f t="shared" si="580"/>
        <v>0.34075723830734966</v>
      </c>
      <c r="T223" s="816">
        <f t="shared" ref="T223" si="584">T41/T15</f>
        <v>0</v>
      </c>
      <c r="U223" s="1662"/>
      <c r="V223" s="1329" t="e">
        <f t="shared" si="454"/>
        <v>#DIV/0!</v>
      </c>
      <c r="W223" s="1863">
        <f t="shared" si="578"/>
        <v>0.88838811261163464</v>
      </c>
      <c r="X223" s="1117">
        <f t="shared" si="579"/>
        <v>0</v>
      </c>
      <c r="Y223" s="1126"/>
      <c r="Z223" s="1329" t="e">
        <f t="shared" si="455"/>
        <v>#DIV/0!</v>
      </c>
      <c r="AA223" s="1156">
        <f t="shared" si="461"/>
        <v>0.88838811261163464</v>
      </c>
      <c r="AB223" s="1948">
        <f t="shared" si="462"/>
        <v>0</v>
      </c>
      <c r="AC223" s="1963">
        <f t="shared" si="463"/>
        <v>0</v>
      </c>
      <c r="AD223" s="673" t="s">
        <v>4636</v>
      </c>
    </row>
    <row r="224" spans="1:30" s="1" customFormat="1" ht="15.75" hidden="1" thickBot="1" x14ac:dyDescent="0.3">
      <c r="A224" s="3584"/>
      <c r="B224" s="732" t="s">
        <v>4237</v>
      </c>
      <c r="C224" s="781">
        <f>C223/C212</f>
        <v>-12.036696311909957</v>
      </c>
      <c r="D224" s="1376"/>
      <c r="E224" s="781"/>
      <c r="F224" s="2293" t="e">
        <f t="shared" si="445"/>
        <v>#DIV/0!</v>
      </c>
      <c r="G224" s="960">
        <f t="shared" ref="G224:S224" si="585">G223/G212</f>
        <v>1.6506104078762307</v>
      </c>
      <c r="H224" s="980" t="e">
        <f t="shared" ref="H224" si="586">H223/H212</f>
        <v>#DIV/0!</v>
      </c>
      <c r="I224" s="1382"/>
      <c r="J224" s="2293" t="e">
        <f t="shared" si="448"/>
        <v>#DIV/0!</v>
      </c>
      <c r="K224" s="987">
        <f t="shared" si="585"/>
        <v>3.0512720901889092</v>
      </c>
      <c r="L224" s="987" t="e">
        <f t="shared" ref="L224" si="587">L223/L212</f>
        <v>#DIV/0!</v>
      </c>
      <c r="M224" s="987"/>
      <c r="N224" s="2293" t="e">
        <f t="shared" si="450"/>
        <v>#DIV/0!</v>
      </c>
      <c r="O224" s="1012">
        <f t="shared" si="585"/>
        <v>2.4511998288476757</v>
      </c>
      <c r="P224" s="1028" t="e">
        <f t="shared" ref="P224" si="588">P223/P212</f>
        <v>#DIV/0!</v>
      </c>
      <c r="Q224" s="1479"/>
      <c r="R224" s="2293" t="e">
        <f t="shared" si="452"/>
        <v>#DIV/0!</v>
      </c>
      <c r="S224" s="1045">
        <f t="shared" si="585"/>
        <v>0.76640539981823785</v>
      </c>
      <c r="T224" s="1045" t="e">
        <f t="shared" ref="T224" si="589">T223/T212</f>
        <v>#DIV/0!</v>
      </c>
      <c r="U224" s="1663"/>
      <c r="V224" s="2293" t="e">
        <f t="shared" si="454"/>
        <v>#DIV/0!</v>
      </c>
      <c r="W224" s="1855">
        <f t="shared" si="578"/>
        <v>-4.1172085851789024</v>
      </c>
      <c r="X224" s="1118" t="e">
        <f t="shared" si="579"/>
        <v>#DIV/0!</v>
      </c>
      <c r="Y224" s="1127"/>
      <c r="Z224" s="2293" t="e">
        <f t="shared" si="455"/>
        <v>#DIV/0!</v>
      </c>
      <c r="AA224" s="1156">
        <f t="shared" si="461"/>
        <v>-4.1172085851789024</v>
      </c>
      <c r="AB224" s="1948" t="e">
        <f t="shared" si="462"/>
        <v>#DIV/0!</v>
      </c>
      <c r="AC224" s="1965">
        <f t="shared" si="463"/>
        <v>0</v>
      </c>
      <c r="AD224" s="679" t="s">
        <v>4637</v>
      </c>
    </row>
    <row r="225" spans="1:30" customFormat="1" ht="15.75" hidden="1" thickBot="1" x14ac:dyDescent="0.3">
      <c r="A225" s="3584"/>
      <c r="B225" s="672" t="s">
        <v>4243</v>
      </c>
      <c r="C225" s="780">
        <f>C43/C17</f>
        <v>9.2651757188498399E-2</v>
      </c>
      <c r="D225" s="1375"/>
      <c r="E225" s="780"/>
      <c r="F225" s="1329" t="e">
        <f t="shared" si="445"/>
        <v>#DIV/0!</v>
      </c>
      <c r="G225" s="966">
        <f t="shared" ref="G225:S225" si="590">G43/G17</f>
        <v>0.27710843373493976</v>
      </c>
      <c r="H225" s="979" t="e">
        <f t="shared" ref="H225" si="591">H43/H17</f>
        <v>#DIV/0!</v>
      </c>
      <c r="I225" s="1381"/>
      <c r="J225" s="1329" t="e">
        <f t="shared" si="448"/>
        <v>#DIV/0!</v>
      </c>
      <c r="K225" s="814">
        <f t="shared" si="590"/>
        <v>0.50119047619047619</v>
      </c>
      <c r="L225" s="814" t="e">
        <f t="shared" ref="L225" si="592">L43/L17</f>
        <v>#DIV/0!</v>
      </c>
      <c r="M225" s="814"/>
      <c r="N225" s="1329" t="e">
        <f t="shared" si="450"/>
        <v>#DIV/0!</v>
      </c>
      <c r="O225" s="1015">
        <f t="shared" si="590"/>
        <v>0.33707865168539325</v>
      </c>
      <c r="P225" s="815" t="e">
        <f t="shared" ref="P225" si="593">P43/P17</f>
        <v>#DIV/0!</v>
      </c>
      <c r="Q225" s="1478"/>
      <c r="R225" s="1329" t="e">
        <f t="shared" si="452"/>
        <v>#DIV/0!</v>
      </c>
      <c r="S225" s="816">
        <f t="shared" si="590"/>
        <v>0.66666666666666663</v>
      </c>
      <c r="T225" s="816" t="e">
        <f t="shared" ref="T225" si="594">T43/T17</f>
        <v>#DIV/0!</v>
      </c>
      <c r="U225" s="1662"/>
      <c r="V225" s="1329" t="e">
        <f t="shared" si="454"/>
        <v>#DIV/0!</v>
      </c>
      <c r="W225" s="1863">
        <f t="shared" si="578"/>
        <v>1.8746959854659742</v>
      </c>
      <c r="X225" s="1117" t="e">
        <f t="shared" si="579"/>
        <v>#DIV/0!</v>
      </c>
      <c r="Y225" s="1126"/>
      <c r="Z225" s="1329" t="e">
        <f t="shared" si="455"/>
        <v>#DIV/0!</v>
      </c>
      <c r="AA225" s="1156">
        <f t="shared" si="461"/>
        <v>1.8746959854659742</v>
      </c>
      <c r="AB225" s="1948" t="e">
        <f t="shared" si="462"/>
        <v>#DIV/0!</v>
      </c>
      <c r="AC225" s="1965">
        <f t="shared" si="463"/>
        <v>0</v>
      </c>
      <c r="AD225" s="673" t="s">
        <v>4638</v>
      </c>
    </row>
    <row r="226" spans="1:30" customFormat="1" ht="15.75" hidden="1" thickBot="1" x14ac:dyDescent="0.3">
      <c r="A226" s="3584"/>
      <c r="B226" s="732" t="s">
        <v>4237</v>
      </c>
      <c r="C226" s="781">
        <f>C225/C212</f>
        <v>1.3239635262893488</v>
      </c>
      <c r="D226" s="1376"/>
      <c r="E226" s="781"/>
      <c r="F226" s="2293" t="e">
        <f t="shared" si="445"/>
        <v>#DIV/0!</v>
      </c>
      <c r="G226" s="960">
        <f t="shared" ref="G226:S226" si="595">G225/G212</f>
        <v>1.0877149102740076</v>
      </c>
      <c r="H226" s="980" t="e">
        <f t="shared" ref="H226" si="596">H225/H212</f>
        <v>#DIV/0!</v>
      </c>
      <c r="I226" s="1382"/>
      <c r="J226" s="2293" t="e">
        <f t="shared" si="448"/>
        <v>#DIV/0!</v>
      </c>
      <c r="K226" s="987">
        <f t="shared" si="595"/>
        <v>2.6987091385914512</v>
      </c>
      <c r="L226" s="987" t="e">
        <f t="shared" ref="L226" si="597">L225/L212</f>
        <v>#DIV/0!</v>
      </c>
      <c r="M226" s="987"/>
      <c r="N226" s="2293" t="e">
        <f t="shared" si="450"/>
        <v>#DIV/0!</v>
      </c>
      <c r="O226" s="1012">
        <f t="shared" si="595"/>
        <v>2.0513273954581726</v>
      </c>
      <c r="P226" s="1028" t="e">
        <f t="shared" ref="P226" si="598">P225/P212</f>
        <v>#DIV/0!</v>
      </c>
      <c r="Q226" s="1479"/>
      <c r="R226" s="2293" t="e">
        <f t="shared" si="452"/>
        <v>#DIV/0!</v>
      </c>
      <c r="S226" s="1045">
        <f t="shared" si="595"/>
        <v>1.4994162288382953</v>
      </c>
      <c r="T226" s="1045" t="e">
        <f t="shared" ref="T226" si="599">T225/T212</f>
        <v>#DIV/0!</v>
      </c>
      <c r="U226" s="1663"/>
      <c r="V226" s="2293" t="e">
        <f t="shared" si="454"/>
        <v>#DIV/0!</v>
      </c>
      <c r="W226" s="1855">
        <f t="shared" si="578"/>
        <v>8.6611311994512761</v>
      </c>
      <c r="X226" s="1118" t="e">
        <f t="shared" si="579"/>
        <v>#DIV/0!</v>
      </c>
      <c r="Y226" s="1127"/>
      <c r="Z226" s="2293" t="e">
        <f t="shared" si="455"/>
        <v>#DIV/0!</v>
      </c>
      <c r="AA226" s="1156">
        <f t="shared" si="461"/>
        <v>8.6611311994512761</v>
      </c>
      <c r="AB226" s="1948" t="e">
        <f t="shared" si="462"/>
        <v>#DIV/0!</v>
      </c>
      <c r="AC226" s="1959">
        <f t="shared" si="463"/>
        <v>0</v>
      </c>
      <c r="AD226" s="673" t="s">
        <v>4639</v>
      </c>
    </row>
    <row r="227" spans="1:30" s="1" customFormat="1" ht="15.75" hidden="1" thickBot="1" x14ac:dyDescent="0.3">
      <c r="A227" s="3584"/>
      <c r="B227" s="672" t="s">
        <v>4244</v>
      </c>
      <c r="C227" s="780">
        <f>C45/C19</f>
        <v>0.45523648648648651</v>
      </c>
      <c r="D227" s="1348"/>
      <c r="E227" s="780"/>
      <c r="F227" s="1329" t="e">
        <f t="shared" si="445"/>
        <v>#DIV/0!</v>
      </c>
      <c r="G227" s="966">
        <f t="shared" ref="G227:S227" si="600">G45/G19</f>
        <v>0.43636363636363634</v>
      </c>
      <c r="H227" s="979" t="e">
        <f t="shared" ref="H227" si="601">H45/H19</f>
        <v>#DIV/0!</v>
      </c>
      <c r="I227" s="966"/>
      <c r="J227" s="1329" t="e">
        <f t="shared" si="448"/>
        <v>#DIV/0!</v>
      </c>
      <c r="K227" s="814">
        <f t="shared" si="600"/>
        <v>5.9305993690851738E-2</v>
      </c>
      <c r="L227" s="814" t="e">
        <f t="shared" ref="L227" si="602">L45/L19</f>
        <v>#DIV/0!</v>
      </c>
      <c r="M227" s="814"/>
      <c r="N227" s="1329" t="e">
        <f t="shared" si="450"/>
        <v>#DIV/0!</v>
      </c>
      <c r="O227" s="1015">
        <f t="shared" si="600"/>
        <v>0.45402298850574713</v>
      </c>
      <c r="P227" s="815" t="e">
        <f t="shared" ref="P227" si="603">P45/P19</f>
        <v>#DIV/0!</v>
      </c>
      <c r="Q227" s="1015"/>
      <c r="R227" s="1329" t="e">
        <f t="shared" si="452"/>
        <v>#DIV/0!</v>
      </c>
      <c r="S227" s="816">
        <f t="shared" si="600"/>
        <v>0</v>
      </c>
      <c r="T227" s="816" t="e">
        <f t="shared" ref="T227" si="604">T45/T19</f>
        <v>#DIV/0!</v>
      </c>
      <c r="U227" s="1662"/>
      <c r="V227" s="1329" t="e">
        <f t="shared" si="454"/>
        <v>#DIV/0!</v>
      </c>
      <c r="W227" s="1863">
        <f t="shared" si="578"/>
        <v>1.4049291050467219</v>
      </c>
      <c r="X227" s="1117" t="e">
        <f t="shared" si="579"/>
        <v>#DIV/0!</v>
      </c>
      <c r="Y227" s="1103"/>
      <c r="Z227" s="1329" t="e">
        <f t="shared" si="455"/>
        <v>#DIV/0!</v>
      </c>
      <c r="AA227" s="1156">
        <f t="shared" si="461"/>
        <v>1.4049291050467219</v>
      </c>
      <c r="AB227" s="1948" t="e">
        <f t="shared" si="462"/>
        <v>#DIV/0!</v>
      </c>
      <c r="AC227" s="1960">
        <f t="shared" si="463"/>
        <v>0</v>
      </c>
      <c r="AD227" s="679" t="s">
        <v>4640</v>
      </c>
    </row>
    <row r="228" spans="1:30" customFormat="1" ht="15.75" hidden="1" thickBot="1" x14ac:dyDescent="0.3">
      <c r="A228" s="3584"/>
      <c r="B228" s="2208" t="s">
        <v>4237</v>
      </c>
      <c r="C228" s="781">
        <f>C227/C212</f>
        <v>6.5051815770531567</v>
      </c>
      <c r="D228" s="1342"/>
      <c r="E228" s="781"/>
      <c r="F228" s="2293" t="e">
        <f t="shared" si="445"/>
        <v>#DIV/0!</v>
      </c>
      <c r="G228" s="960">
        <f t="shared" ref="G228:S228" si="605">G227/G212</f>
        <v>1.7128285385500575</v>
      </c>
      <c r="H228" s="980" t="e">
        <f t="shared" ref="H228" si="606">H227/H212</f>
        <v>#DIV/0!</v>
      </c>
      <c r="I228" s="960"/>
      <c r="J228" s="2293" t="e">
        <f t="shared" si="448"/>
        <v>#DIV/0!</v>
      </c>
      <c r="K228" s="987">
        <f t="shared" si="605"/>
        <v>0.31933892352320375</v>
      </c>
      <c r="L228" s="987" t="e">
        <f t="shared" ref="L228" si="607">L227/L212</f>
        <v>#DIV/0!</v>
      </c>
      <c r="M228" s="987"/>
      <c r="N228" s="2293" t="e">
        <f t="shared" si="450"/>
        <v>#DIV/0!</v>
      </c>
      <c r="O228" s="1012">
        <f t="shared" si="605"/>
        <v>2.7630043903192356</v>
      </c>
      <c r="P228" s="1028" t="e">
        <f t="shared" ref="P228" si="608">P227/P212</f>
        <v>#DIV/0!</v>
      </c>
      <c r="Q228" s="1012"/>
      <c r="R228" s="2293" t="e">
        <f t="shared" si="452"/>
        <v>#DIV/0!</v>
      </c>
      <c r="S228" s="1045">
        <f t="shared" si="605"/>
        <v>0</v>
      </c>
      <c r="T228" s="1045" t="e">
        <f t="shared" ref="T228" si="609">T227/T212</f>
        <v>#DIV/0!</v>
      </c>
      <c r="U228" s="1663"/>
      <c r="V228" s="2293" t="e">
        <f t="shared" si="454"/>
        <v>#DIV/0!</v>
      </c>
      <c r="W228" s="1855">
        <f t="shared" si="578"/>
        <v>11.300353429445652</v>
      </c>
      <c r="X228" s="1118" t="e">
        <f t="shared" si="579"/>
        <v>#DIV/0!</v>
      </c>
      <c r="Y228" s="1096"/>
      <c r="Z228" s="2293" t="e">
        <f t="shared" si="455"/>
        <v>#DIV/0!</v>
      </c>
      <c r="AA228" s="1156">
        <f t="shared" si="461"/>
        <v>11.300353429445652</v>
      </c>
      <c r="AB228" s="1948" t="e">
        <f t="shared" si="462"/>
        <v>#DIV/0!</v>
      </c>
      <c r="AC228" s="1961">
        <f t="shared" si="463"/>
        <v>0</v>
      </c>
      <c r="AD228" s="673" t="s">
        <v>4641</v>
      </c>
    </row>
    <row r="229" spans="1:30" customFormat="1" ht="15.75" hidden="1" thickBot="1" x14ac:dyDescent="0.3">
      <c r="A229" s="3584"/>
      <c r="B229" s="2209" t="s">
        <v>4178</v>
      </c>
      <c r="C229" s="1165">
        <f>C215</f>
        <v>0.15725916403724047</v>
      </c>
      <c r="D229" s="1165"/>
      <c r="E229" s="680"/>
      <c r="F229" s="2302" t="e">
        <f t="shared" si="445"/>
        <v>#DIV/0!</v>
      </c>
      <c r="G229" s="1383">
        <f t="shared" ref="G229:S229" si="610">G215</f>
        <v>0.3457679444301518</v>
      </c>
      <c r="H229" s="680">
        <f t="shared" ref="H229" si="611">H215</f>
        <v>0</v>
      </c>
      <c r="I229" s="1383"/>
      <c r="J229" s="2302" t="e">
        <f t="shared" si="448"/>
        <v>#DIV/0!</v>
      </c>
      <c r="K229" s="1165">
        <f t="shared" si="610"/>
        <v>0.31191661481020533</v>
      </c>
      <c r="L229" s="1165">
        <f t="shared" ref="L229" si="612">L215</f>
        <v>0</v>
      </c>
      <c r="M229" s="680"/>
      <c r="N229" s="2302" t="e">
        <f t="shared" si="450"/>
        <v>#DIV/0!</v>
      </c>
      <c r="O229" s="1383">
        <f t="shared" si="610"/>
        <v>0.29651584805226228</v>
      </c>
      <c r="P229" s="680">
        <f t="shared" ref="P229" si="613">P215</f>
        <v>0</v>
      </c>
      <c r="Q229" s="1383"/>
      <c r="R229" s="2302" t="e">
        <f t="shared" si="452"/>
        <v>#DIV/0!</v>
      </c>
      <c r="S229" s="1165">
        <f t="shared" si="610"/>
        <v>0.27464195450716089</v>
      </c>
      <c r="T229" s="1165">
        <f t="shared" ref="T229" si="614">T215</f>
        <v>0</v>
      </c>
      <c r="U229" s="1165"/>
      <c r="V229" s="2302" t="e">
        <f t="shared" si="454"/>
        <v>#DIV/0!</v>
      </c>
      <c r="W229" s="1879">
        <f t="shared" si="578"/>
        <v>1.3861015258370206</v>
      </c>
      <c r="X229" s="680">
        <f t="shared" si="579"/>
        <v>0</v>
      </c>
      <c r="Y229" s="1383"/>
      <c r="Z229" s="2302" t="e">
        <f t="shared" si="455"/>
        <v>#DIV/0!</v>
      </c>
      <c r="AA229" s="680">
        <f t="shared" si="461"/>
        <v>1.3861015258370206</v>
      </c>
      <c r="AB229" s="1165">
        <f t="shared" si="462"/>
        <v>0</v>
      </c>
      <c r="AC229" s="1962">
        <f t="shared" si="463"/>
        <v>0</v>
      </c>
      <c r="AD229" s="899" t="s">
        <v>4642</v>
      </c>
    </row>
    <row r="230" spans="1:30" customFormat="1" ht="15.75" hidden="1" thickBot="1" x14ac:dyDescent="0.3">
      <c r="A230" s="3584"/>
      <c r="B230" s="672" t="s">
        <v>4239</v>
      </c>
      <c r="C230" s="780">
        <f>C217</f>
        <v>-5.3234331739239867E-2</v>
      </c>
      <c r="D230" s="1348"/>
      <c r="E230" s="780"/>
      <c r="F230" s="1329" t="e">
        <f t="shared" si="445"/>
        <v>#DIV/0!</v>
      </c>
      <c r="G230" s="966">
        <f t="shared" ref="G230:S230" si="615">G217</f>
        <v>0.29250457038391225</v>
      </c>
      <c r="H230" s="979">
        <f t="shared" ref="H230" si="616">H217</f>
        <v>0</v>
      </c>
      <c r="I230" s="966"/>
      <c r="J230" s="1329" t="e">
        <f t="shared" si="448"/>
        <v>#DIV/0!</v>
      </c>
      <c r="K230" s="814">
        <f t="shared" si="615"/>
        <v>0.55686109945446916</v>
      </c>
      <c r="L230" s="814">
        <f t="shared" ref="L230" si="617">L217</f>
        <v>0</v>
      </c>
      <c r="M230" s="814"/>
      <c r="N230" s="1329" t="e">
        <f t="shared" si="450"/>
        <v>#DIV/0!</v>
      </c>
      <c r="O230" s="1015">
        <f t="shared" si="615"/>
        <v>0.39426321709786277</v>
      </c>
      <c r="P230" s="815">
        <f t="shared" ref="P230" si="618">P217</f>
        <v>0</v>
      </c>
      <c r="Q230" s="1015"/>
      <c r="R230" s="1329" t="e">
        <f t="shared" si="452"/>
        <v>#DIV/0!</v>
      </c>
      <c r="S230" s="816">
        <f t="shared" si="615"/>
        <v>0.32392776523702033</v>
      </c>
      <c r="T230" s="816">
        <f t="shared" ref="T230" si="619">T217</f>
        <v>0</v>
      </c>
      <c r="U230" s="1662"/>
      <c r="V230" s="1329" t="e">
        <f t="shared" si="454"/>
        <v>#DIV/0!</v>
      </c>
      <c r="W230" s="1863">
        <f t="shared" si="578"/>
        <v>1.5143223204340246</v>
      </c>
      <c r="X230" s="1117">
        <f t="shared" si="579"/>
        <v>0</v>
      </c>
      <c r="Y230" s="1103"/>
      <c r="Z230" s="1329" t="e">
        <f t="shared" si="455"/>
        <v>#DIV/0!</v>
      </c>
      <c r="AA230" s="1156">
        <f t="shared" si="461"/>
        <v>1.5143223204340246</v>
      </c>
      <c r="AB230" s="1948">
        <f t="shared" si="462"/>
        <v>0</v>
      </c>
      <c r="AC230" s="1963">
        <f t="shared" si="463"/>
        <v>0</v>
      </c>
      <c r="AD230" s="1230"/>
    </row>
    <row r="231" spans="1:30" customFormat="1" ht="16.5" hidden="1" thickTop="1" thickBot="1" x14ac:dyDescent="0.3">
      <c r="A231" s="3584"/>
      <c r="B231" s="693" t="s">
        <v>4245</v>
      </c>
      <c r="C231" s="777">
        <f>C230/C229</f>
        <v>-0.33851338372009576</v>
      </c>
      <c r="D231" s="1358"/>
      <c r="E231" s="777"/>
      <c r="F231" s="2301" t="e">
        <f t="shared" si="445"/>
        <v>#DIV/0!</v>
      </c>
      <c r="G231" s="976">
        <f t="shared" ref="G231:S231" si="620">G230/G229</f>
        <v>0.84595629842430575</v>
      </c>
      <c r="H231" s="1429" t="e">
        <f t="shared" ref="H231" si="621">H230/H229</f>
        <v>#DIV/0!</v>
      </c>
      <c r="I231" s="976"/>
      <c r="J231" s="2301" t="e">
        <f t="shared" si="448"/>
        <v>#DIV/0!</v>
      </c>
      <c r="K231" s="995">
        <f t="shared" si="620"/>
        <v>1.7852883527647521</v>
      </c>
      <c r="L231" s="995" t="e">
        <f t="shared" ref="L231" si="622">L230/L229</f>
        <v>#DIV/0!</v>
      </c>
      <c r="M231" s="995"/>
      <c r="N231" s="2301" t="e">
        <f t="shared" si="450"/>
        <v>#DIV/0!</v>
      </c>
      <c r="O231" s="1025">
        <f t="shared" si="620"/>
        <v>1.3296531018078064</v>
      </c>
      <c r="P231" s="1610" t="e">
        <f t="shared" ref="P231" si="623">P230/P229</f>
        <v>#DIV/0!</v>
      </c>
      <c r="Q231" s="1025"/>
      <c r="R231" s="2301" t="e">
        <f t="shared" si="452"/>
        <v>#DIV/0!</v>
      </c>
      <c r="S231" s="1052">
        <f t="shared" si="620"/>
        <v>1.1794547771053472</v>
      </c>
      <c r="T231" s="1052" t="e">
        <f t="shared" ref="T231" si="624">T230/T229</f>
        <v>#DIV/0!</v>
      </c>
      <c r="U231" s="1796"/>
      <c r="V231" s="2301" t="e">
        <f t="shared" si="454"/>
        <v>#DIV/0!</v>
      </c>
      <c r="W231" s="1875">
        <f t="shared" si="578"/>
        <v>4.8018391463821155</v>
      </c>
      <c r="X231" s="1706" t="e">
        <f t="shared" si="579"/>
        <v>#DIV/0!</v>
      </c>
      <c r="Y231" s="1096"/>
      <c r="Z231" s="2301" t="e">
        <f t="shared" si="455"/>
        <v>#DIV/0!</v>
      </c>
      <c r="AA231" s="1156">
        <f t="shared" si="461"/>
        <v>4.8018391463821155</v>
      </c>
      <c r="AB231" s="1948" t="e">
        <f t="shared" si="462"/>
        <v>#DIV/0!</v>
      </c>
      <c r="AC231" s="1964">
        <f t="shared" si="463"/>
        <v>0</v>
      </c>
      <c r="AD231" s="673" t="s">
        <v>4643</v>
      </c>
    </row>
    <row r="232" spans="1:30" s="1" customFormat="1" ht="15.75" hidden="1" thickBot="1" x14ac:dyDescent="0.3">
      <c r="A232" s="3584"/>
      <c r="B232" s="696" t="s">
        <v>4246</v>
      </c>
      <c r="C232" s="782">
        <f t="shared" ref="C232:S232" si="625">C50/C24</f>
        <v>0.25162200282087449</v>
      </c>
      <c r="D232" s="1361"/>
      <c r="E232" s="782"/>
      <c r="F232" s="2284" t="e">
        <f t="shared" si="445"/>
        <v>#DIV/0!</v>
      </c>
      <c r="G232" s="981">
        <f t="shared" si="625"/>
        <v>0.35449101796407184</v>
      </c>
      <c r="H232" s="1432">
        <f t="shared" ref="H232" si="626">H50/H24</f>
        <v>0</v>
      </c>
      <c r="I232" s="981"/>
      <c r="J232" s="2284" t="e">
        <f t="shared" si="448"/>
        <v>#DIV/0!</v>
      </c>
      <c r="K232" s="999">
        <f t="shared" si="625"/>
        <v>0.25618256469015566</v>
      </c>
      <c r="L232" s="999">
        <f t="shared" ref="L232" si="627">L50/L24</f>
        <v>0</v>
      </c>
      <c r="M232" s="999"/>
      <c r="N232" s="2284" t="e">
        <f t="shared" si="450"/>
        <v>#DIV/0!</v>
      </c>
      <c r="O232" s="1029">
        <f t="shared" si="625"/>
        <v>0.26972872996300862</v>
      </c>
      <c r="P232" s="1613">
        <f t="shared" ref="P232" si="628">P50/P24</f>
        <v>0</v>
      </c>
      <c r="Q232" s="1029"/>
      <c r="R232" s="2284" t="e">
        <f t="shared" si="452"/>
        <v>#DIV/0!</v>
      </c>
      <c r="S232" s="1055">
        <f t="shared" si="625"/>
        <v>0.24529569892473119</v>
      </c>
      <c r="T232" s="1055">
        <f t="shared" ref="T232" si="629">T50/T24</f>
        <v>0</v>
      </c>
      <c r="U232" s="1799"/>
      <c r="V232" s="2284" t="e">
        <f t="shared" si="454"/>
        <v>#DIV/0!</v>
      </c>
      <c r="W232" s="1880">
        <f t="shared" si="578"/>
        <v>1.3773200143628419</v>
      </c>
      <c r="X232" s="1702">
        <f t="shared" si="579"/>
        <v>0</v>
      </c>
      <c r="Y232" s="1119"/>
      <c r="Z232" s="2284" t="e">
        <f t="shared" si="455"/>
        <v>#DIV/0!</v>
      </c>
      <c r="AA232" s="1159">
        <f t="shared" si="461"/>
        <v>1.3773200143628419</v>
      </c>
      <c r="AB232" s="1951">
        <f t="shared" si="462"/>
        <v>0</v>
      </c>
      <c r="AC232" s="1965">
        <f t="shared" si="463"/>
        <v>0</v>
      </c>
      <c r="AD232" s="679" t="s">
        <v>4644</v>
      </c>
    </row>
    <row r="233" spans="1:30" customFormat="1" ht="15.75" hidden="1" thickBot="1" x14ac:dyDescent="0.3">
      <c r="A233" s="3584"/>
      <c r="B233" s="695" t="s">
        <v>4245</v>
      </c>
      <c r="C233" s="781">
        <f>C232/C229</f>
        <v>1.6000466768428707</v>
      </c>
      <c r="D233" s="1342"/>
      <c r="E233" s="781"/>
      <c r="F233" s="2293" t="e">
        <f t="shared" si="445"/>
        <v>#DIV/0!</v>
      </c>
      <c r="G233" s="960">
        <f t="shared" ref="G233:S233" si="630">G232/G229</f>
        <v>1.025228115198175</v>
      </c>
      <c r="H233" s="980" t="e">
        <f t="shared" ref="H233" si="631">H232/H229</f>
        <v>#DIV/0!</v>
      </c>
      <c r="I233" s="960"/>
      <c r="J233" s="2293" t="e">
        <f t="shared" si="448"/>
        <v>#DIV/0!</v>
      </c>
      <c r="K233" s="987">
        <f t="shared" si="630"/>
        <v>0.82131746924105775</v>
      </c>
      <c r="L233" s="987" t="e">
        <f t="shared" ref="L233" si="632">L232/L229</f>
        <v>#DIV/0!</v>
      </c>
      <c r="M233" s="987"/>
      <c r="N233" s="2293" t="e">
        <f t="shared" si="450"/>
        <v>#DIV/0!</v>
      </c>
      <c r="O233" s="1012">
        <f t="shared" si="630"/>
        <v>0.90966041692135013</v>
      </c>
      <c r="P233" s="1028" t="e">
        <f t="shared" ref="P233" si="633">P232/P229</f>
        <v>#DIV/0!</v>
      </c>
      <c r="Q233" s="1012"/>
      <c r="R233" s="2293" t="e">
        <f t="shared" si="452"/>
        <v>#DIV/0!</v>
      </c>
      <c r="S233" s="1045">
        <f t="shared" si="630"/>
        <v>0.89314722277195069</v>
      </c>
      <c r="T233" s="1045" t="e">
        <f t="shared" ref="T233" si="634">T232/T229</f>
        <v>#DIV/0!</v>
      </c>
      <c r="U233" s="1663"/>
      <c r="V233" s="2293" t="e">
        <f t="shared" si="454"/>
        <v>#DIV/0!</v>
      </c>
      <c r="W233" s="1855">
        <f t="shared" si="578"/>
        <v>5.2493999009754049</v>
      </c>
      <c r="X233" s="1118" t="e">
        <f t="shared" si="579"/>
        <v>#DIV/0!</v>
      </c>
      <c r="Y233" s="1096"/>
      <c r="Z233" s="2293" t="e">
        <f t="shared" si="455"/>
        <v>#DIV/0!</v>
      </c>
      <c r="AA233" s="1160">
        <f t="shared" si="461"/>
        <v>5.2493999009754049</v>
      </c>
      <c r="AB233" s="1952" t="e">
        <f t="shared" si="462"/>
        <v>#DIV/0!</v>
      </c>
      <c r="AC233" s="1966">
        <f t="shared" si="463"/>
        <v>0</v>
      </c>
      <c r="AD233" s="673" t="s">
        <v>4645</v>
      </c>
    </row>
    <row r="234" spans="1:30" customFormat="1" ht="16.5" hidden="1" thickTop="1" thickBot="1" x14ac:dyDescent="0.3">
      <c r="A234" s="3584"/>
      <c r="B234" s="693" t="s">
        <v>4247</v>
      </c>
      <c r="C234" s="783">
        <f>C221/C229</f>
        <v>0.1812961006731181</v>
      </c>
      <c r="D234" s="1362"/>
      <c r="E234" s="783"/>
      <c r="F234" s="2303" t="e">
        <f t="shared" si="445"/>
        <v>#DIV/0!</v>
      </c>
      <c r="G234" s="982">
        <f t="shared" ref="G234:S234" si="635">G221/G229</f>
        <v>1.0249620139257687</v>
      </c>
      <c r="H234" s="1433" t="e">
        <f t="shared" ref="H234" si="636">H221/H229</f>
        <v>#DIV/0!</v>
      </c>
      <c r="I234" s="982"/>
      <c r="J234" s="2303" t="e">
        <f t="shared" si="448"/>
        <v>#DIV/0!</v>
      </c>
      <c r="K234" s="1000">
        <f t="shared" si="635"/>
        <v>1.3124893112720157</v>
      </c>
      <c r="L234" s="1000" t="e">
        <f t="shared" ref="L234" si="637">L221/L229</f>
        <v>#DIV/0!</v>
      </c>
      <c r="M234" s="1000"/>
      <c r="N234" s="2303" t="e">
        <f t="shared" si="450"/>
        <v>#DIV/0!</v>
      </c>
      <c r="O234" s="1030">
        <f t="shared" si="635"/>
        <v>1.377324418209924</v>
      </c>
      <c r="P234" s="1614" t="e">
        <f t="shared" ref="P234" si="638">P221/P229</f>
        <v>#DIV/0!</v>
      </c>
      <c r="Q234" s="1030"/>
      <c r="R234" s="2303" t="e">
        <f t="shared" si="452"/>
        <v>#DIV/0!</v>
      </c>
      <c r="S234" s="1056">
        <f t="shared" si="635"/>
        <v>1.2777179763186224</v>
      </c>
      <c r="T234" s="1056" t="e">
        <f t="shared" ref="T234" si="639">T221/T229</f>
        <v>#DIV/0!</v>
      </c>
      <c r="U234" s="1800"/>
      <c r="V234" s="2303" t="e">
        <f t="shared" si="454"/>
        <v>#DIV/0!</v>
      </c>
      <c r="W234" s="1881">
        <f t="shared" si="578"/>
        <v>5.173789820399449</v>
      </c>
      <c r="X234" s="1899" t="e">
        <f t="shared" si="579"/>
        <v>#DIV/0!</v>
      </c>
      <c r="Y234" s="1096"/>
      <c r="Z234" s="2303" t="e">
        <f t="shared" si="455"/>
        <v>#DIV/0!</v>
      </c>
      <c r="AA234" s="1156">
        <f t="shared" si="461"/>
        <v>5.173789820399449</v>
      </c>
      <c r="AB234" s="1948" t="e">
        <f t="shared" si="462"/>
        <v>#DIV/0!</v>
      </c>
      <c r="AC234" s="1963">
        <f t="shared" si="463"/>
        <v>0</v>
      </c>
      <c r="AD234" s="673" t="s">
        <v>4646</v>
      </c>
    </row>
    <row r="235" spans="1:30" customFormat="1" ht="16.5" hidden="1" thickTop="1" thickBot="1" x14ac:dyDescent="0.3">
      <c r="A235" s="3584"/>
      <c r="B235" s="693" t="s">
        <v>4248</v>
      </c>
      <c r="C235" s="781">
        <f>C223/C229</f>
        <v>-5.3563504029348854</v>
      </c>
      <c r="D235" s="1342"/>
      <c r="E235" s="781"/>
      <c r="F235" s="2293" t="e">
        <f t="shared" si="445"/>
        <v>#DIV/0!</v>
      </c>
      <c r="G235" s="960">
        <f t="shared" ref="G235:S235" si="640">G223/G229</f>
        <v>1.2161706349206349</v>
      </c>
      <c r="H235" s="980" t="e">
        <f t="shared" ref="H235" si="641">H223/H229</f>
        <v>#DIV/0!</v>
      </c>
      <c r="I235" s="960"/>
      <c r="J235" s="2293" t="e">
        <f t="shared" si="448"/>
        <v>#DIV/0!</v>
      </c>
      <c r="K235" s="987">
        <f t="shared" si="640"/>
        <v>1.8167248545303409</v>
      </c>
      <c r="L235" s="987" t="e">
        <f t="shared" ref="L235" si="642">L223/L229</f>
        <v>#DIV/0!</v>
      </c>
      <c r="M235" s="987"/>
      <c r="N235" s="2293" t="e">
        <f t="shared" si="450"/>
        <v>#DIV/0!</v>
      </c>
      <c r="O235" s="1012">
        <f t="shared" si="640"/>
        <v>1.3583981309150159</v>
      </c>
      <c r="P235" s="1028" t="e">
        <f t="shared" ref="P235" si="643">P223/P229</f>
        <v>#DIV/0!</v>
      </c>
      <c r="Q235" s="1012"/>
      <c r="R235" s="2293" t="e">
        <f t="shared" si="452"/>
        <v>#DIV/0!</v>
      </c>
      <c r="S235" s="1045">
        <f t="shared" si="640"/>
        <v>1.2407326437755339</v>
      </c>
      <c r="T235" s="1045" t="e">
        <f t="shared" ref="T235" si="644">T223/T229</f>
        <v>#DIV/0!</v>
      </c>
      <c r="U235" s="1663"/>
      <c r="V235" s="2293" t="e">
        <f t="shared" si="454"/>
        <v>#DIV/0!</v>
      </c>
      <c r="W235" s="1855">
        <f t="shared" si="578"/>
        <v>0.27567586120664056</v>
      </c>
      <c r="X235" s="1118" t="e">
        <f t="shared" si="579"/>
        <v>#DIV/0!</v>
      </c>
      <c r="Y235" s="1096"/>
      <c r="Z235" s="2293" t="e">
        <f t="shared" si="455"/>
        <v>#DIV/0!</v>
      </c>
      <c r="AA235" s="1156">
        <f t="shared" si="461"/>
        <v>0.27567586120664056</v>
      </c>
      <c r="AB235" s="1948" t="e">
        <f t="shared" si="462"/>
        <v>#DIV/0!</v>
      </c>
      <c r="AC235" s="1964">
        <f t="shared" si="463"/>
        <v>0</v>
      </c>
      <c r="AD235" s="673" t="s">
        <v>4647</v>
      </c>
    </row>
    <row r="236" spans="1:30" customFormat="1" ht="15.75" hidden="1" thickBot="1" x14ac:dyDescent="0.3">
      <c r="A236" s="3584"/>
      <c r="B236" s="693" t="s">
        <v>4249</v>
      </c>
      <c r="C236" s="781">
        <f>C225/C229</f>
        <v>0.58916602892889336</v>
      </c>
      <c r="D236" s="1342"/>
      <c r="E236" s="781"/>
      <c r="F236" s="2293" t="e">
        <f t="shared" si="445"/>
        <v>#DIV/0!</v>
      </c>
      <c r="G236" s="960">
        <f t="shared" ref="G236:S236" si="645">G225/G229</f>
        <v>0.80142893000573723</v>
      </c>
      <c r="H236" s="980" t="e">
        <f t="shared" ref="H236" si="646">H225/H229</f>
        <v>#DIV/0!</v>
      </c>
      <c r="I236" s="960"/>
      <c r="J236" s="2293" t="e">
        <f t="shared" si="448"/>
        <v>#DIV/0!</v>
      </c>
      <c r="K236" s="987">
        <f t="shared" si="645"/>
        <v>1.6068091675572973</v>
      </c>
      <c r="L236" s="987" t="e">
        <f t="shared" ref="L236" si="647">L225/L229</f>
        <v>#DIV/0!</v>
      </c>
      <c r="M236" s="987"/>
      <c r="N236" s="2293" t="e">
        <f t="shared" si="450"/>
        <v>#DIV/0!</v>
      </c>
      <c r="O236" s="1012">
        <f t="shared" si="645"/>
        <v>1.136798096626463</v>
      </c>
      <c r="P236" s="1028" t="e">
        <f t="shared" ref="P236" si="648">P225/P229</f>
        <v>#DIV/0!</v>
      </c>
      <c r="Q236" s="1012"/>
      <c r="R236" s="2293" t="e">
        <f t="shared" si="452"/>
        <v>#DIV/0!</v>
      </c>
      <c r="S236" s="1045">
        <f t="shared" si="645"/>
        <v>2.427402862985685</v>
      </c>
      <c r="T236" s="1045" t="e">
        <f t="shared" ref="T236" si="649">T225/T229</f>
        <v>#DIV/0!</v>
      </c>
      <c r="U236" s="1663"/>
      <c r="V236" s="2293" t="e">
        <f t="shared" si="454"/>
        <v>#DIV/0!</v>
      </c>
      <c r="W236" s="1855">
        <f t="shared" si="578"/>
        <v>6.5616050861040751</v>
      </c>
      <c r="X236" s="1118" t="e">
        <f t="shared" si="579"/>
        <v>#DIV/0!</v>
      </c>
      <c r="Y236" s="1096"/>
      <c r="Z236" s="2293" t="e">
        <f t="shared" si="455"/>
        <v>#DIV/0!</v>
      </c>
      <c r="AA236" s="1156">
        <f t="shared" si="461"/>
        <v>6.5616050861040751</v>
      </c>
      <c r="AB236" s="1948" t="e">
        <f t="shared" si="462"/>
        <v>#DIV/0!</v>
      </c>
      <c r="AC236" s="1965">
        <f t="shared" si="463"/>
        <v>0</v>
      </c>
      <c r="AD236" s="673" t="s">
        <v>4648</v>
      </c>
    </row>
    <row r="237" spans="1:30" s="1" customFormat="1" ht="15.75" hidden="1" thickBot="1" x14ac:dyDescent="0.3">
      <c r="A237" s="3584"/>
      <c r="B237" s="693" t="s">
        <v>4250</v>
      </c>
      <c r="C237" s="781">
        <f>C227/C229</f>
        <v>2.894816904779439</v>
      </c>
      <c r="D237" s="1342"/>
      <c r="E237" s="781"/>
      <c r="F237" s="2293" t="e">
        <f t="shared" si="445"/>
        <v>#DIV/0!</v>
      </c>
      <c r="G237" s="960">
        <f t="shared" ref="G237:S237" si="650">G227/G229</f>
        <v>1.2620129870129868</v>
      </c>
      <c r="H237" s="980" t="e">
        <f t="shared" ref="H237" si="651">H227/H229</f>
        <v>#DIV/0!</v>
      </c>
      <c r="I237" s="960"/>
      <c r="J237" s="2293" t="e">
        <f t="shared" si="448"/>
        <v>#DIV/0!</v>
      </c>
      <c r="K237" s="987">
        <f t="shared" si="650"/>
        <v>0.19013412840139401</v>
      </c>
      <c r="L237" s="987" t="e">
        <f t="shared" ref="L237" si="652">L227/L229</f>
        <v>#DIV/0!</v>
      </c>
      <c r="M237" s="987"/>
      <c r="N237" s="2293" t="e">
        <f t="shared" si="450"/>
        <v>#DIV/0!</v>
      </c>
      <c r="O237" s="1012">
        <f t="shared" si="650"/>
        <v>1.5311929918353757</v>
      </c>
      <c r="P237" s="1028" t="e">
        <f t="shared" ref="P237" si="653">P227/P229</f>
        <v>#DIV/0!</v>
      </c>
      <c r="Q237" s="1012"/>
      <c r="R237" s="2293" t="e">
        <f t="shared" si="452"/>
        <v>#DIV/0!</v>
      </c>
      <c r="S237" s="1045">
        <f t="shared" si="650"/>
        <v>0</v>
      </c>
      <c r="T237" s="1045" t="e">
        <f t="shared" ref="T237" si="654">T227/T229</f>
        <v>#DIV/0!</v>
      </c>
      <c r="U237" s="1663"/>
      <c r="V237" s="2293" t="e">
        <f t="shared" si="454"/>
        <v>#DIV/0!</v>
      </c>
      <c r="W237" s="1855">
        <f t="shared" si="578"/>
        <v>5.8781570120291953</v>
      </c>
      <c r="X237" s="1118" t="e">
        <f t="shared" si="579"/>
        <v>#DIV/0!</v>
      </c>
      <c r="Y237" s="1096"/>
      <c r="Z237" s="2293" t="e">
        <f t="shared" si="455"/>
        <v>#DIV/0!</v>
      </c>
      <c r="AA237" s="1156">
        <f t="shared" si="461"/>
        <v>5.8781570120291953</v>
      </c>
      <c r="AB237" s="1948" t="e">
        <f t="shared" si="462"/>
        <v>#DIV/0!</v>
      </c>
      <c r="AC237" s="1822">
        <f t="shared" si="463"/>
        <v>0</v>
      </c>
      <c r="AD237" s="673" t="s">
        <v>4649</v>
      </c>
    </row>
    <row r="238" spans="1:30" customFormat="1" ht="15.75" hidden="1" customHeight="1" x14ac:dyDescent="0.25">
      <c r="A238" s="3585" t="s">
        <v>4251</v>
      </c>
      <c r="B238" s="2207" t="s">
        <v>4144</v>
      </c>
      <c r="C238" s="1164">
        <f>C78/C30</f>
        <v>1.2451547914178951E-4</v>
      </c>
      <c r="D238" s="1164"/>
      <c r="E238" s="826"/>
      <c r="F238" s="2298" t="e">
        <f t="shared" si="445"/>
        <v>#DIV/0!</v>
      </c>
      <c r="G238" s="1380">
        <f>G78/G30</f>
        <v>4.3237092874413312E-5</v>
      </c>
      <c r="H238" s="826" t="e">
        <f>H78/H30</f>
        <v>#DIV/0!</v>
      </c>
      <c r="I238" s="1380"/>
      <c r="J238" s="2298" t="e">
        <f t="shared" si="448"/>
        <v>#DIV/0!</v>
      </c>
      <c r="K238" s="1164">
        <f>K78/K30</f>
        <v>5.990732010812073E-5</v>
      </c>
      <c r="L238" s="1164" t="e">
        <f>L78/L30</f>
        <v>#DIV/0!</v>
      </c>
      <c r="M238" s="826"/>
      <c r="N238" s="2298" t="e">
        <f t="shared" si="450"/>
        <v>#DIV/0!</v>
      </c>
      <c r="O238" s="1380">
        <f>O78/O30</f>
        <v>1.1229839287248976E-4</v>
      </c>
      <c r="P238" s="826" t="e">
        <f>P78/P30</f>
        <v>#DIV/0!</v>
      </c>
      <c r="Q238" s="1380"/>
      <c r="R238" s="2298" t="e">
        <f t="shared" si="452"/>
        <v>#DIV/0!</v>
      </c>
      <c r="S238" s="1164">
        <f>S78/S30</f>
        <v>5.6688521901067675E-5</v>
      </c>
      <c r="T238" s="1164" t="e">
        <f>T78/T30</f>
        <v>#DIV/0!</v>
      </c>
      <c r="U238" s="1164"/>
      <c r="V238" s="2298" t="e">
        <f t="shared" si="454"/>
        <v>#DIV/0!</v>
      </c>
      <c r="W238" s="1871">
        <f t="shared" si="578"/>
        <v>3.9664680689788093E-4</v>
      </c>
      <c r="X238" s="826" t="e">
        <f t="shared" si="579"/>
        <v>#DIV/0!</v>
      </c>
      <c r="Y238" s="1380"/>
      <c r="Z238" s="2298" t="e">
        <f t="shared" si="455"/>
        <v>#DIV/0!</v>
      </c>
      <c r="AA238" s="826">
        <f t="shared" si="461"/>
        <v>3.9664680689788093E-4</v>
      </c>
      <c r="AB238" s="1164" t="e">
        <f t="shared" si="462"/>
        <v>#DIV/0!</v>
      </c>
      <c r="AC238" s="1965">
        <f t="shared" si="463"/>
        <v>0</v>
      </c>
      <c r="AD238" s="899" t="s">
        <v>4650</v>
      </c>
    </row>
    <row r="239" spans="1:30" customFormat="1" ht="15.75" hidden="1" thickBot="1" x14ac:dyDescent="0.3">
      <c r="A239" s="3585"/>
      <c r="B239" s="2194" t="s">
        <v>4236</v>
      </c>
      <c r="C239" s="788">
        <f>C57/C5</f>
        <v>-6.5496036156182852E-2</v>
      </c>
      <c r="D239" s="1363"/>
      <c r="E239" s="788"/>
      <c r="F239" s="1329" t="e">
        <f t="shared" si="445"/>
        <v>#DIV/0!</v>
      </c>
      <c r="G239" s="856">
        <f t="shared" ref="G239:S239" si="655">G57/G5</f>
        <v>-7.5787299948373771E-2</v>
      </c>
      <c r="H239" s="1434">
        <f t="shared" ref="H239" si="656">H57/H5</f>
        <v>0</v>
      </c>
      <c r="I239" s="856"/>
      <c r="J239" s="1329" t="e">
        <f t="shared" si="448"/>
        <v>#DIV/0!</v>
      </c>
      <c r="K239" s="795">
        <f t="shared" si="655"/>
        <v>-3.1007751937984496E-2</v>
      </c>
      <c r="L239" s="795">
        <f t="shared" ref="L239" si="657">L57/L5</f>
        <v>0</v>
      </c>
      <c r="M239" s="795"/>
      <c r="N239" s="1329" t="e">
        <f t="shared" si="450"/>
        <v>#DIV/0!</v>
      </c>
      <c r="O239" s="872">
        <f t="shared" si="655"/>
        <v>2.649268485567418E-2</v>
      </c>
      <c r="P239" s="1615">
        <f t="shared" ref="P239" si="658">P57/P5</f>
        <v>0</v>
      </c>
      <c r="Q239" s="872"/>
      <c r="R239" s="1329" t="e">
        <f t="shared" si="452"/>
        <v>#DIV/0!</v>
      </c>
      <c r="S239" s="798">
        <f t="shared" si="655"/>
        <v>-0.107003144895298</v>
      </c>
      <c r="T239" s="798">
        <f t="shared" ref="T239" si="659">T57/T5</f>
        <v>0</v>
      </c>
      <c r="U239" s="1801"/>
      <c r="V239" s="1329" t="e">
        <f t="shared" si="454"/>
        <v>#DIV/0!</v>
      </c>
      <c r="W239" s="1882">
        <f t="shared" si="578"/>
        <v>-0.25280154808216493</v>
      </c>
      <c r="X239" s="1703">
        <f t="shared" si="579"/>
        <v>0</v>
      </c>
      <c r="Y239" s="1121"/>
      <c r="Z239" s="1329" t="e">
        <f t="shared" si="455"/>
        <v>#DIV/0!</v>
      </c>
      <c r="AA239" s="915">
        <f t="shared" si="461"/>
        <v>-0.25280154808216493</v>
      </c>
      <c r="AB239" s="1953">
        <f t="shared" si="462"/>
        <v>0</v>
      </c>
      <c r="AC239" s="1822">
        <f t="shared" si="463"/>
        <v>0</v>
      </c>
      <c r="AD239" s="673"/>
    </row>
    <row r="240" spans="1:30" s="1" customFormat="1" ht="15.75" hidden="1" thickBot="1" x14ac:dyDescent="0.3">
      <c r="A240" s="3585"/>
      <c r="B240" s="2195" t="s">
        <v>4252</v>
      </c>
      <c r="C240" s="787">
        <f>C239/C238</f>
        <v>-526.00718085500478</v>
      </c>
      <c r="D240" s="1364"/>
      <c r="E240" s="787"/>
      <c r="F240" s="2301" t="e">
        <f t="shared" si="445"/>
        <v>#DIV/0!</v>
      </c>
      <c r="G240" s="857">
        <f t="shared" ref="G240:S240" si="660">G239/G238</f>
        <v>-1752.8306116349211</v>
      </c>
      <c r="H240" s="1435" t="e">
        <f t="shared" ref="H240" si="661">H239/H238</f>
        <v>#DIV/0!</v>
      </c>
      <c r="I240" s="857"/>
      <c r="J240" s="2301" t="e">
        <f t="shared" si="448"/>
        <v>#DIV/0!</v>
      </c>
      <c r="K240" s="796">
        <f t="shared" si="660"/>
        <v>-517.59537702607474</v>
      </c>
      <c r="L240" s="796" t="e">
        <f t="shared" ref="L240" si="662">L239/L238</f>
        <v>#DIV/0!</v>
      </c>
      <c r="M240" s="796"/>
      <c r="N240" s="2301" t="e">
        <f t="shared" si="450"/>
        <v>#DIV/0!</v>
      </c>
      <c r="O240" s="880">
        <f t="shared" si="660"/>
        <v>235.91330363699453</v>
      </c>
      <c r="P240" s="1616" t="e">
        <f t="shared" ref="P240" si="663">P239/P238</f>
        <v>#DIV/0!</v>
      </c>
      <c r="Q240" s="880"/>
      <c r="R240" s="2301" t="e">
        <f t="shared" si="452"/>
        <v>#DIV/0!</v>
      </c>
      <c r="S240" s="797">
        <f t="shared" si="660"/>
        <v>-1887.5627959049448</v>
      </c>
      <c r="T240" s="797" t="e">
        <f t="shared" ref="T240" si="664">T239/T238</f>
        <v>#DIV/0!</v>
      </c>
      <c r="U240" s="1802"/>
      <c r="V240" s="2301" t="e">
        <f t="shared" si="454"/>
        <v>#DIV/0!</v>
      </c>
      <c r="W240" s="1883">
        <f t="shared" si="578"/>
        <v>-4448.0826617839512</v>
      </c>
      <c r="X240" s="1900" t="e">
        <f t="shared" si="579"/>
        <v>#DIV/0!</v>
      </c>
      <c r="Y240" s="1121"/>
      <c r="Z240" s="2301" t="e">
        <f t="shared" si="455"/>
        <v>#DIV/0!</v>
      </c>
      <c r="AA240" s="915">
        <f t="shared" si="461"/>
        <v>-4448.0826617839512</v>
      </c>
      <c r="AB240" s="1953" t="e">
        <f t="shared" si="462"/>
        <v>#DIV/0!</v>
      </c>
      <c r="AC240" s="1965">
        <f t="shared" si="463"/>
        <v>0</v>
      </c>
      <c r="AD240" s="679"/>
    </row>
    <row r="241" spans="1:30" customFormat="1" ht="15.75" hidden="1" thickBot="1" x14ac:dyDescent="0.3">
      <c r="A241" s="3585"/>
      <c r="B241" s="696" t="s">
        <v>4238</v>
      </c>
      <c r="C241" s="788">
        <f t="shared" ref="C241:S241" si="665">C59/C7</f>
        <v>-6.8481944606754705E-2</v>
      </c>
      <c r="D241" s="1363"/>
      <c r="E241" s="788"/>
      <c r="F241" s="1329" t="e">
        <f t="shared" si="445"/>
        <v>#DIV/0!</v>
      </c>
      <c r="G241" s="856">
        <f t="shared" si="665"/>
        <v>-0.11448417802932853</v>
      </c>
      <c r="H241" s="1434">
        <f t="shared" ref="H241" si="666">H59/H7</f>
        <v>0</v>
      </c>
      <c r="I241" s="856"/>
      <c r="J241" s="1329" t="e">
        <f t="shared" si="448"/>
        <v>#DIV/0!</v>
      </c>
      <c r="K241" s="795">
        <f t="shared" si="665"/>
        <v>-8.1596141879278161E-2</v>
      </c>
      <c r="L241" s="795">
        <f t="shared" ref="L241" si="667">L59/L7</f>
        <v>0</v>
      </c>
      <c r="M241" s="795"/>
      <c r="N241" s="1329" t="e">
        <f t="shared" si="450"/>
        <v>#DIV/0!</v>
      </c>
      <c r="O241" s="872">
        <f t="shared" si="665"/>
        <v>-8.1054923784176142E-2</v>
      </c>
      <c r="P241" s="1615">
        <f t="shared" ref="P241" si="668">P59/P7</f>
        <v>0</v>
      </c>
      <c r="Q241" s="872"/>
      <c r="R241" s="1329" t="e">
        <f t="shared" si="452"/>
        <v>#DIV/0!</v>
      </c>
      <c r="S241" s="798">
        <f t="shared" si="665"/>
        <v>-5.0968828980623423E-2</v>
      </c>
      <c r="T241" s="798">
        <f t="shared" ref="T241" si="669">T59/T7</f>
        <v>0</v>
      </c>
      <c r="U241" s="1801"/>
      <c r="V241" s="1329" t="e">
        <f t="shared" si="454"/>
        <v>#DIV/0!</v>
      </c>
      <c r="W241" s="1884">
        <f t="shared" si="578"/>
        <v>-0.39658601728016102</v>
      </c>
      <c r="X241" s="1704">
        <f t="shared" si="579"/>
        <v>0</v>
      </c>
      <c r="Y241" s="1122"/>
      <c r="Z241" s="1329" t="e">
        <f t="shared" si="455"/>
        <v>#DIV/0!</v>
      </c>
      <c r="AA241" s="921">
        <f t="shared" si="461"/>
        <v>-0.39658601728016102</v>
      </c>
      <c r="AB241" s="1954">
        <f t="shared" si="462"/>
        <v>0</v>
      </c>
      <c r="AC241" s="1822">
        <f t="shared" si="463"/>
        <v>0</v>
      </c>
      <c r="AD241" s="673"/>
    </row>
    <row r="242" spans="1:30" s="1" customFormat="1" ht="15.75" hidden="1" thickBot="1" x14ac:dyDescent="0.3">
      <c r="A242" s="3585"/>
      <c r="B242" s="736" t="s">
        <v>4237</v>
      </c>
      <c r="C242" s="787">
        <f>C241/C238</f>
        <v>-549.98739978964591</v>
      </c>
      <c r="D242" s="1364"/>
      <c r="E242" s="787"/>
      <c r="F242" s="2301" t="e">
        <f t="shared" si="445"/>
        <v>#DIV/0!</v>
      </c>
      <c r="G242" s="857">
        <f t="shared" ref="G242:S242" si="670">G241/G238</f>
        <v>-2647.8232096191082</v>
      </c>
      <c r="H242" s="1435" t="e">
        <f t="shared" ref="H242" si="671">H241/H238</f>
        <v>#DIV/0!</v>
      </c>
      <c r="I242" s="857"/>
      <c r="J242" s="2301" t="e">
        <f t="shared" si="448"/>
        <v>#DIV/0!</v>
      </c>
      <c r="K242" s="796">
        <f t="shared" si="670"/>
        <v>-1362.0395926910676</v>
      </c>
      <c r="L242" s="796" t="e">
        <f t="shared" ref="L242" si="672">L241/L238</f>
        <v>#DIV/0!</v>
      </c>
      <c r="M242" s="796"/>
      <c r="N242" s="2301" t="e">
        <f t="shared" si="450"/>
        <v>#DIV/0!</v>
      </c>
      <c r="O242" s="880">
        <f t="shared" si="670"/>
        <v>-721.78168993220322</v>
      </c>
      <c r="P242" s="1616" t="e">
        <f t="shared" ref="P242" si="673">P241/P238</f>
        <v>#DIV/0!</v>
      </c>
      <c r="Q242" s="880"/>
      <c r="R242" s="2301" t="e">
        <f t="shared" si="452"/>
        <v>#DIV/0!</v>
      </c>
      <c r="S242" s="797">
        <f t="shared" si="670"/>
        <v>-899.10315653623479</v>
      </c>
      <c r="T242" s="797" t="e">
        <f t="shared" ref="T242" si="674">T241/T238</f>
        <v>#DIV/0!</v>
      </c>
      <c r="U242" s="1802"/>
      <c r="V242" s="2301" t="e">
        <f t="shared" si="454"/>
        <v>#DIV/0!</v>
      </c>
      <c r="W242" s="1883">
        <f t="shared" si="578"/>
        <v>-6180.73504856826</v>
      </c>
      <c r="X242" s="1900" t="e">
        <f t="shared" si="579"/>
        <v>#DIV/0!</v>
      </c>
      <c r="Y242" s="1121"/>
      <c r="Z242" s="2301" t="e">
        <f t="shared" si="455"/>
        <v>#DIV/0!</v>
      </c>
      <c r="AA242" s="922">
        <f t="shared" si="461"/>
        <v>-6180.73504856826</v>
      </c>
      <c r="AB242" s="1955" t="e">
        <f t="shared" si="462"/>
        <v>#DIV/0!</v>
      </c>
      <c r="AC242" s="1965">
        <f t="shared" si="463"/>
        <v>0</v>
      </c>
      <c r="AD242" s="679"/>
    </row>
    <row r="243" spans="1:30" customFormat="1" ht="16.5" hidden="1" thickTop="1" thickBot="1" x14ac:dyDescent="0.3">
      <c r="A243" s="3585"/>
      <c r="B243" s="2196" t="s">
        <v>4239</v>
      </c>
      <c r="C243" s="789">
        <f>C61/C9</f>
        <v>-5.9023408004027181E-2</v>
      </c>
      <c r="D243" s="1365"/>
      <c r="E243" s="789"/>
      <c r="F243" s="2283" t="e">
        <f t="shared" si="445"/>
        <v>#DIV/0!</v>
      </c>
      <c r="G243" s="858">
        <f t="shared" ref="G243:S243" si="675">G61/G9</f>
        <v>-4.2047531992687383E-2</v>
      </c>
      <c r="H243" s="1436">
        <f t="shared" ref="H243" si="676">H61/H9</f>
        <v>0</v>
      </c>
      <c r="I243" s="858"/>
      <c r="J243" s="2283" t="e">
        <f t="shared" si="448"/>
        <v>#DIV/0!</v>
      </c>
      <c r="K243" s="799">
        <f t="shared" si="675"/>
        <v>-7.5535039865715484E-2</v>
      </c>
      <c r="L243" s="799">
        <f t="shared" ref="L243" si="677">L61/L9</f>
        <v>0</v>
      </c>
      <c r="M243" s="799"/>
      <c r="N243" s="2283" t="e">
        <f t="shared" si="450"/>
        <v>#DIV/0!</v>
      </c>
      <c r="O243" s="881">
        <f t="shared" si="675"/>
        <v>-6.411698537682789E-2</v>
      </c>
      <c r="P243" s="1617">
        <f t="shared" ref="P243" si="678">P61/P9</f>
        <v>0</v>
      </c>
      <c r="Q243" s="881"/>
      <c r="R243" s="2283" t="e">
        <f t="shared" si="452"/>
        <v>#DIV/0!</v>
      </c>
      <c r="S243" s="800">
        <f t="shared" si="675"/>
        <v>-4.4018058690744918E-2</v>
      </c>
      <c r="T243" s="800">
        <f t="shared" ref="T243" si="679">T61/T9</f>
        <v>0</v>
      </c>
      <c r="U243" s="1803"/>
      <c r="V243" s="2283" t="e">
        <f t="shared" si="454"/>
        <v>#DIV/0!</v>
      </c>
      <c r="W243" s="1885">
        <f t="shared" si="578"/>
        <v>-0.28474102393000283</v>
      </c>
      <c r="X243" s="1901">
        <f t="shared" si="579"/>
        <v>0</v>
      </c>
      <c r="Y243" s="1121"/>
      <c r="Z243" s="2283" t="e">
        <f t="shared" si="455"/>
        <v>#DIV/0!</v>
      </c>
      <c r="AA243" s="915">
        <f t="shared" si="461"/>
        <v>-0.28474102393000283</v>
      </c>
      <c r="AB243" s="1953">
        <f t="shared" si="462"/>
        <v>0</v>
      </c>
      <c r="AC243" s="1967">
        <f t="shared" si="463"/>
        <v>0</v>
      </c>
      <c r="AD243" s="673"/>
    </row>
    <row r="244" spans="1:30" s="1" customFormat="1" ht="15.75" hidden="1" thickBot="1" x14ac:dyDescent="0.3">
      <c r="A244" s="3585"/>
      <c r="B244" s="732" t="s">
        <v>4237</v>
      </c>
      <c r="C244" s="787">
        <f>C243/C238</f>
        <v>-474.02466272338279</v>
      </c>
      <c r="D244" s="1364"/>
      <c r="E244" s="787"/>
      <c r="F244" s="2301" t="e">
        <f t="shared" si="445"/>
        <v>#DIV/0!</v>
      </c>
      <c r="G244" s="857">
        <f t="shared" ref="G244:S244" si="680">G243/G238</f>
        <v>-972.48749158087173</v>
      </c>
      <c r="H244" s="1435" t="e">
        <f t="shared" ref="H244" si="681">H243/H238</f>
        <v>#DIV/0!</v>
      </c>
      <c r="I244" s="857"/>
      <c r="J244" s="2301" t="e">
        <f t="shared" si="448"/>
        <v>#DIV/0!</v>
      </c>
      <c r="K244" s="796">
        <f t="shared" si="680"/>
        <v>-1260.8649448746805</v>
      </c>
      <c r="L244" s="796" t="e">
        <f t="shared" ref="L244" si="682">L243/L238</f>
        <v>#DIV/0!</v>
      </c>
      <c r="M244" s="796"/>
      <c r="N244" s="2301" t="e">
        <f t="shared" si="450"/>
        <v>#DIV/0!</v>
      </c>
      <c r="O244" s="880">
        <f t="shared" si="680"/>
        <v>-570.95194095635998</v>
      </c>
      <c r="P244" s="1616" t="e">
        <f t="shared" ref="P244" si="683">P243/P238</f>
        <v>#DIV/0!</v>
      </c>
      <c r="Q244" s="880"/>
      <c r="R244" s="2301" t="e">
        <f t="shared" si="452"/>
        <v>#DIV/0!</v>
      </c>
      <c r="S244" s="797">
        <f t="shared" si="680"/>
        <v>-776.48979395802314</v>
      </c>
      <c r="T244" s="797" t="e">
        <f t="shared" ref="T244" si="684">T243/T238</f>
        <v>#DIV/0!</v>
      </c>
      <c r="U244" s="1802"/>
      <c r="V244" s="2301" t="e">
        <f t="shared" si="454"/>
        <v>#DIV/0!</v>
      </c>
      <c r="W244" s="1883">
        <f t="shared" si="578"/>
        <v>-4054.8188340933184</v>
      </c>
      <c r="X244" s="1900" t="e">
        <f t="shared" si="579"/>
        <v>#DIV/0!</v>
      </c>
      <c r="Y244" s="1121"/>
      <c r="Z244" s="2301" t="e">
        <f t="shared" si="455"/>
        <v>#DIV/0!</v>
      </c>
      <c r="AA244" s="915">
        <f t="shared" si="461"/>
        <v>-4054.8188340933184</v>
      </c>
      <c r="AB244" s="1953" t="e">
        <f t="shared" si="462"/>
        <v>#DIV/0!</v>
      </c>
      <c r="AC244" s="1960">
        <f t="shared" si="463"/>
        <v>0</v>
      </c>
      <c r="AD244" s="679"/>
    </row>
    <row r="245" spans="1:30" s="1" customFormat="1" ht="15.75" hidden="1" thickBot="1" x14ac:dyDescent="0.3">
      <c r="A245" s="3585"/>
      <c r="B245" s="735" t="s">
        <v>4240</v>
      </c>
      <c r="C245" s="790">
        <f>C63/C11</f>
        <v>-6.9598360130677092E-2</v>
      </c>
      <c r="D245" s="1366"/>
      <c r="E245" s="790"/>
      <c r="F245" s="2284" t="e">
        <f t="shared" si="445"/>
        <v>#DIV/0!</v>
      </c>
      <c r="G245" s="805">
        <f t="shared" ref="G245:S245" si="685">G63/G11</f>
        <v>-8.3223249669749005E-2</v>
      </c>
      <c r="H245" s="1437">
        <f t="shared" ref="H245" si="686">H63/H11</f>
        <v>0</v>
      </c>
      <c r="I245" s="805"/>
      <c r="J245" s="2284" t="e">
        <f t="shared" si="448"/>
        <v>#DIV/0!</v>
      </c>
      <c r="K245" s="801">
        <f t="shared" si="685"/>
        <v>-5.6704438149197359E-2</v>
      </c>
      <c r="L245" s="801">
        <f t="shared" ref="L245" si="687">L63/L11</f>
        <v>0</v>
      </c>
      <c r="M245" s="801"/>
      <c r="N245" s="2284" t="e">
        <f t="shared" si="450"/>
        <v>#DIV/0!</v>
      </c>
      <c r="O245" s="807">
        <f t="shared" si="685"/>
        <v>-2.522202486678508E-2</v>
      </c>
      <c r="P245" s="1618">
        <f t="shared" ref="P245" si="688">P63/P11</f>
        <v>0</v>
      </c>
      <c r="Q245" s="807"/>
      <c r="R245" s="2284" t="e">
        <f t="shared" si="452"/>
        <v>#DIV/0!</v>
      </c>
      <c r="S245" s="802">
        <f t="shared" si="685"/>
        <v>-0.10168674698795181</v>
      </c>
      <c r="T245" s="802">
        <f t="shared" ref="T245" si="689">T63/T11</f>
        <v>0</v>
      </c>
      <c r="U245" s="1804"/>
      <c r="V245" s="2284" t="e">
        <f t="shared" si="454"/>
        <v>#DIV/0!</v>
      </c>
      <c r="W245" s="1886">
        <f t="shared" si="578"/>
        <v>-0.3364348198043603</v>
      </c>
      <c r="X245" s="921">
        <f t="shared" si="579"/>
        <v>0</v>
      </c>
      <c r="Y245" s="1123"/>
      <c r="Z245" s="2284" t="e">
        <f t="shared" si="455"/>
        <v>#DIV/0!</v>
      </c>
      <c r="AA245" s="921">
        <f t="shared" si="461"/>
        <v>-0.3364348198043603</v>
      </c>
      <c r="AB245" s="1954">
        <f t="shared" si="462"/>
        <v>0</v>
      </c>
      <c r="AC245" s="1965">
        <f t="shared" si="463"/>
        <v>0</v>
      </c>
      <c r="AD245" s="679"/>
    </row>
    <row r="246" spans="1:30" s="1" customFormat="1" ht="15.75" hidden="1" thickBot="1" x14ac:dyDescent="0.3">
      <c r="A246" s="3585"/>
      <c r="B246" s="736" t="s">
        <v>4237</v>
      </c>
      <c r="C246" s="787">
        <f>C245/C238</f>
        <v>-558.95347799628473</v>
      </c>
      <c r="D246" s="1364"/>
      <c r="E246" s="787"/>
      <c r="F246" s="2301" t="e">
        <f t="shared" si="445"/>
        <v>#DIV/0!</v>
      </c>
      <c r="G246" s="857">
        <f t="shared" ref="G246:S246" si="690">G245/G238</f>
        <v>-1924.8114093026488</v>
      </c>
      <c r="H246" s="1435" t="e">
        <f t="shared" ref="H246" si="691">H245/H238</f>
        <v>#DIV/0!</v>
      </c>
      <c r="I246" s="857"/>
      <c r="J246" s="2301" t="e">
        <f t="shared" si="448"/>
        <v>#DIV/0!</v>
      </c>
      <c r="K246" s="796">
        <f t="shared" si="690"/>
        <v>-946.53605013305867</v>
      </c>
      <c r="L246" s="796" t="e">
        <f t="shared" ref="L246" si="692">L245/L238</f>
        <v>#DIV/0!</v>
      </c>
      <c r="M246" s="796"/>
      <c r="N246" s="2301" t="e">
        <f t="shared" si="450"/>
        <v>#DIV/0!</v>
      </c>
      <c r="O246" s="880">
        <f t="shared" si="690"/>
        <v>-224.5982709247109</v>
      </c>
      <c r="P246" s="1616" t="e">
        <f t="shared" ref="P246" si="693">P245/P238</f>
        <v>#DIV/0!</v>
      </c>
      <c r="Q246" s="880"/>
      <c r="R246" s="2301" t="e">
        <f t="shared" si="452"/>
        <v>#DIV/0!</v>
      </c>
      <c r="S246" s="797">
        <f t="shared" si="690"/>
        <v>-1793.7801794411689</v>
      </c>
      <c r="T246" s="797" t="e">
        <f t="shared" ref="T246" si="694">T245/T238</f>
        <v>#DIV/0!</v>
      </c>
      <c r="U246" s="1802"/>
      <c r="V246" s="2301" t="e">
        <f t="shared" si="454"/>
        <v>#DIV/0!</v>
      </c>
      <c r="W246" s="1883">
        <f t="shared" si="578"/>
        <v>-5448.6793877978726</v>
      </c>
      <c r="X246" s="1900" t="e">
        <f t="shared" si="579"/>
        <v>#DIV/0!</v>
      </c>
      <c r="Y246" s="1121"/>
      <c r="Z246" s="2301" t="e">
        <f t="shared" si="455"/>
        <v>#DIV/0!</v>
      </c>
      <c r="AA246" s="922">
        <f t="shared" si="461"/>
        <v>-5448.6793877978726</v>
      </c>
      <c r="AB246" s="1955" t="e">
        <f t="shared" si="462"/>
        <v>#DIV/0!</v>
      </c>
      <c r="AC246" s="1962">
        <f t="shared" si="463"/>
        <v>0</v>
      </c>
      <c r="AD246" s="679"/>
    </row>
    <row r="247" spans="1:30" customFormat="1" ht="16.5" hidden="1" customHeight="1" thickTop="1" x14ac:dyDescent="0.25">
      <c r="A247" s="3585"/>
      <c r="B247" s="2198" t="s">
        <v>4241</v>
      </c>
      <c r="C247" s="791">
        <f>C65/C13</f>
        <v>-5.818463925523662E-2</v>
      </c>
      <c r="D247" s="1367"/>
      <c r="E247" s="791"/>
      <c r="F247" s="2283" t="e">
        <f t="shared" si="445"/>
        <v>#DIV/0!</v>
      </c>
      <c r="G247" s="858">
        <f t="shared" ref="G247:S247" si="695">G65/G13</f>
        <v>-0.14126394052044611</v>
      </c>
      <c r="H247" s="1436" t="e">
        <f t="shared" ref="H247" si="696">H65/H13</f>
        <v>#DIV/0!</v>
      </c>
      <c r="I247" s="858"/>
      <c r="J247" s="2283" t="e">
        <f t="shared" si="448"/>
        <v>#DIV/0!</v>
      </c>
      <c r="K247" s="799">
        <f t="shared" si="695"/>
        <v>-7.1707953063885263E-2</v>
      </c>
      <c r="L247" s="799" t="e">
        <f t="shared" ref="L247" si="697">L65/L13</f>
        <v>#DIV/0!</v>
      </c>
      <c r="M247" s="799"/>
      <c r="N247" s="2283" t="e">
        <f t="shared" si="450"/>
        <v>#DIV/0!</v>
      </c>
      <c r="O247" s="881">
        <f t="shared" si="695"/>
        <v>-8.069164265129683E-2</v>
      </c>
      <c r="P247" s="1617" t="e">
        <f t="shared" ref="P247" si="698">P65/P13</f>
        <v>#DIV/0!</v>
      </c>
      <c r="Q247" s="881"/>
      <c r="R247" s="2283" t="e">
        <f t="shared" si="452"/>
        <v>#DIV/0!</v>
      </c>
      <c r="S247" s="800">
        <f t="shared" si="695"/>
        <v>-5.0592034445640477E-2</v>
      </c>
      <c r="T247" s="800" t="e">
        <f t="shared" ref="T247" si="699">T65/T13</f>
        <v>#DIV/0!</v>
      </c>
      <c r="U247" s="1803"/>
      <c r="V247" s="2283" t="e">
        <f t="shared" si="454"/>
        <v>#DIV/0!</v>
      </c>
      <c r="W247" s="1885">
        <f t="shared" si="578"/>
        <v>-0.40244020993650526</v>
      </c>
      <c r="X247" s="1901" t="e">
        <f t="shared" si="579"/>
        <v>#DIV/0!</v>
      </c>
      <c r="Y247" s="1121"/>
      <c r="Z247" s="2283" t="e">
        <f t="shared" si="455"/>
        <v>#DIV/0!</v>
      </c>
      <c r="AA247" s="915">
        <f t="shared" si="461"/>
        <v>-0.40244020993650526</v>
      </c>
      <c r="AB247" s="1953" t="e">
        <f t="shared" si="462"/>
        <v>#DIV/0!</v>
      </c>
      <c r="AC247" s="1963">
        <f t="shared" si="463"/>
        <v>0</v>
      </c>
      <c r="AD247" s="673"/>
    </row>
    <row r="248" spans="1:30" s="1" customFormat="1" ht="15.75" hidden="1" thickBot="1" x14ac:dyDescent="0.3">
      <c r="A248" s="3585"/>
      <c r="B248" s="732" t="s">
        <v>4237</v>
      </c>
      <c r="C248" s="792">
        <f>C247/C238</f>
        <v>-467.28840186190848</v>
      </c>
      <c r="D248" s="1368"/>
      <c r="E248" s="792"/>
      <c r="F248" s="2293" t="e">
        <f t="shared" si="445"/>
        <v>#DIV/0!</v>
      </c>
      <c r="G248" s="859">
        <f t="shared" ref="G248:S248" si="700">G247/G238</f>
        <v>-3267.193308550186</v>
      </c>
      <c r="H248" s="1438" t="e">
        <f t="shared" ref="H248" si="701">H247/H238</f>
        <v>#DIV/0!</v>
      </c>
      <c r="I248" s="859"/>
      <c r="J248" s="2293" t="e">
        <f t="shared" si="448"/>
        <v>#DIV/0!</v>
      </c>
      <c r="K248" s="803">
        <f t="shared" si="700"/>
        <v>-1196.9814863102999</v>
      </c>
      <c r="L248" s="803" t="e">
        <f t="shared" ref="L248" si="702">L247/L238</f>
        <v>#DIV/0!</v>
      </c>
      <c r="M248" s="803"/>
      <c r="N248" s="2293" t="e">
        <f t="shared" si="450"/>
        <v>#DIV/0!</v>
      </c>
      <c r="O248" s="882">
        <f t="shared" si="700"/>
        <v>-718.5467270481679</v>
      </c>
      <c r="P248" s="1619" t="e">
        <f t="shared" ref="P248" si="703">P247/P238</f>
        <v>#DIV/0!</v>
      </c>
      <c r="Q248" s="882"/>
      <c r="R248" s="2293" t="e">
        <f t="shared" si="452"/>
        <v>#DIV/0!</v>
      </c>
      <c r="S248" s="804">
        <f t="shared" si="700"/>
        <v>-892.45640473627566</v>
      </c>
      <c r="T248" s="804" t="e">
        <f t="shared" ref="T248" si="704">T247/T238</f>
        <v>#DIV/0!</v>
      </c>
      <c r="U248" s="1805"/>
      <c r="V248" s="2293" t="e">
        <f t="shared" si="454"/>
        <v>#DIV/0!</v>
      </c>
      <c r="W248" s="1882">
        <f t="shared" si="578"/>
        <v>-6542.4663285068373</v>
      </c>
      <c r="X248" s="1703" t="e">
        <f t="shared" si="579"/>
        <v>#DIV/0!</v>
      </c>
      <c r="Y248" s="1121"/>
      <c r="Z248" s="2293" t="e">
        <f t="shared" si="455"/>
        <v>#DIV/0!</v>
      </c>
      <c r="AA248" s="915">
        <f t="shared" si="461"/>
        <v>-6542.4663285068373</v>
      </c>
      <c r="AB248" s="1953" t="e">
        <f t="shared" si="462"/>
        <v>#DIV/0!</v>
      </c>
      <c r="AC248" s="1965">
        <f t="shared" si="463"/>
        <v>0</v>
      </c>
      <c r="AD248" s="679"/>
    </row>
    <row r="249" spans="1:30" customFormat="1" ht="15.75" hidden="1" thickBot="1" x14ac:dyDescent="0.3">
      <c r="A249" s="3585"/>
      <c r="B249" s="732" t="s">
        <v>4242</v>
      </c>
      <c r="C249" s="788">
        <f>C67/C15</f>
        <v>2.6211278792692614E-2</v>
      </c>
      <c r="D249" s="1363"/>
      <c r="E249" s="788"/>
      <c r="F249" s="1329" t="e">
        <f t="shared" si="445"/>
        <v>#DIV/0!</v>
      </c>
      <c r="G249" s="856">
        <f t="shared" ref="G249:S249" si="705">G67/G15</f>
        <v>-3.0769230769230771E-2</v>
      </c>
      <c r="H249" s="1434">
        <f t="shared" ref="H249" si="706">H67/H15</f>
        <v>0</v>
      </c>
      <c r="I249" s="856"/>
      <c r="J249" s="1329" t="e">
        <f t="shared" si="448"/>
        <v>#DIV/0!</v>
      </c>
      <c r="K249" s="795">
        <f t="shared" si="705"/>
        <v>-7.5586854460093902E-2</v>
      </c>
      <c r="L249" s="795">
        <f t="shared" ref="L249" si="707">L67/L15</f>
        <v>0</v>
      </c>
      <c r="M249" s="795"/>
      <c r="N249" s="1329" t="e">
        <f t="shared" si="450"/>
        <v>#DIV/0!</v>
      </c>
      <c r="O249" s="872">
        <f t="shared" si="705"/>
        <v>-6.6497783407219763E-2</v>
      </c>
      <c r="P249" s="1615">
        <f t="shared" ref="P249" si="708">P67/P15</f>
        <v>0</v>
      </c>
      <c r="Q249" s="872"/>
      <c r="R249" s="1329" t="e">
        <f t="shared" si="452"/>
        <v>#DIV/0!</v>
      </c>
      <c r="S249" s="798">
        <f t="shared" si="705"/>
        <v>-5.3452115812917596E-2</v>
      </c>
      <c r="T249" s="798">
        <f t="shared" ref="T249" si="709">T67/T15</f>
        <v>0</v>
      </c>
      <c r="U249" s="1801"/>
      <c r="V249" s="1329" t="e">
        <f t="shared" si="454"/>
        <v>#DIV/0!</v>
      </c>
      <c r="W249" s="1882">
        <f t="shared" si="578"/>
        <v>-0.2000947056567694</v>
      </c>
      <c r="X249" s="1703">
        <f t="shared" si="579"/>
        <v>0</v>
      </c>
      <c r="Y249" s="1121"/>
      <c r="Z249" s="1329" t="e">
        <f t="shared" si="455"/>
        <v>#DIV/0!</v>
      </c>
      <c r="AA249" s="915">
        <f t="shared" si="461"/>
        <v>-0.2000947056567694</v>
      </c>
      <c r="AB249" s="1953">
        <f t="shared" si="462"/>
        <v>0</v>
      </c>
      <c r="AC249" s="1965">
        <f t="shared" si="463"/>
        <v>0</v>
      </c>
      <c r="AD249" s="673"/>
    </row>
    <row r="250" spans="1:30" s="1" customFormat="1" ht="15.75" hidden="1" thickBot="1" x14ac:dyDescent="0.3">
      <c r="A250" s="3585"/>
      <c r="B250" s="732" t="s">
        <v>4237</v>
      </c>
      <c r="C250" s="792">
        <f>C249/C238</f>
        <v>210.50618745035743</v>
      </c>
      <c r="D250" s="1368"/>
      <c r="E250" s="792"/>
      <c r="F250" s="2293" t="e">
        <f t="shared" si="445"/>
        <v>#DIV/0!</v>
      </c>
      <c r="G250" s="859">
        <f t="shared" ref="G250:S250" si="710">G249/G238</f>
        <v>-711.63967611336034</v>
      </c>
      <c r="H250" s="1438" t="e">
        <f t="shared" ref="H250" si="711">H249/H238</f>
        <v>#DIV/0!</v>
      </c>
      <c r="I250" s="859"/>
      <c r="J250" s="2293" t="e">
        <f t="shared" si="448"/>
        <v>#DIV/0!</v>
      </c>
      <c r="K250" s="803">
        <f t="shared" si="710"/>
        <v>-1261.7298574477168</v>
      </c>
      <c r="L250" s="803" t="e">
        <f t="shared" ref="L250" si="712">L249/L238</f>
        <v>#DIV/0!</v>
      </c>
      <c r="M250" s="803"/>
      <c r="N250" s="2293" t="e">
        <f t="shared" si="450"/>
        <v>#DIV/0!</v>
      </c>
      <c r="O250" s="882">
        <f t="shared" si="710"/>
        <v>-592.15258300913774</v>
      </c>
      <c r="P250" s="1619" t="e">
        <f t="shared" ref="P250" si="713">P249/P238</f>
        <v>#DIV/0!</v>
      </c>
      <c r="Q250" s="882"/>
      <c r="R250" s="2293" t="e">
        <f t="shared" si="452"/>
        <v>#DIV/0!</v>
      </c>
      <c r="S250" s="804">
        <f t="shared" si="710"/>
        <v>-942.90897028858456</v>
      </c>
      <c r="T250" s="804" t="e">
        <f t="shared" ref="T250" si="714">T249/T238</f>
        <v>#DIV/0!</v>
      </c>
      <c r="U250" s="1805"/>
      <c r="V250" s="2293" t="e">
        <f t="shared" si="454"/>
        <v>#DIV/0!</v>
      </c>
      <c r="W250" s="1882">
        <f t="shared" si="578"/>
        <v>-3297.9248994084419</v>
      </c>
      <c r="X250" s="1703" t="e">
        <f t="shared" si="579"/>
        <v>#DIV/0!</v>
      </c>
      <c r="Y250" s="1121"/>
      <c r="Z250" s="2293" t="e">
        <f t="shared" si="455"/>
        <v>#DIV/0!</v>
      </c>
      <c r="AA250" s="915">
        <f t="shared" si="461"/>
        <v>-3297.9248994084419</v>
      </c>
      <c r="AB250" s="1953" t="e">
        <f t="shared" si="462"/>
        <v>#DIV/0!</v>
      </c>
      <c r="AC250" s="1959">
        <f t="shared" si="463"/>
        <v>0</v>
      </c>
      <c r="AD250" s="679"/>
    </row>
    <row r="251" spans="1:30" customFormat="1" ht="15.75" hidden="1" thickBot="1" x14ac:dyDescent="0.3">
      <c r="A251" s="3585"/>
      <c r="B251" s="672" t="s">
        <v>4243</v>
      </c>
      <c r="C251" s="788">
        <f>C69/C17</f>
        <v>2.5559105431309903E-2</v>
      </c>
      <c r="D251" s="1363"/>
      <c r="E251" s="788"/>
      <c r="F251" s="1329" t="e">
        <f t="shared" si="445"/>
        <v>#DIV/0!</v>
      </c>
      <c r="G251" s="856">
        <f t="shared" ref="G251:S251" si="715">G69/G17</f>
        <v>-2.4096385542168676E-2</v>
      </c>
      <c r="H251" s="1434" t="e">
        <f t="shared" ref="H251" si="716">H69/H17</f>
        <v>#DIV/0!</v>
      </c>
      <c r="I251" s="856"/>
      <c r="J251" s="1329" t="e">
        <f t="shared" si="448"/>
        <v>#DIV/0!</v>
      </c>
      <c r="K251" s="795">
        <f t="shared" si="715"/>
        <v>-5.8333333333333334E-2</v>
      </c>
      <c r="L251" s="795" t="e">
        <f t="shared" ref="L251" si="717">L69/L17</f>
        <v>#DIV/0!</v>
      </c>
      <c r="M251" s="795"/>
      <c r="N251" s="1329" t="e">
        <f t="shared" si="450"/>
        <v>#DIV/0!</v>
      </c>
      <c r="O251" s="872">
        <f t="shared" si="715"/>
        <v>-2.247191011235955E-2</v>
      </c>
      <c r="P251" s="1615" t="e">
        <f t="shared" ref="P251" si="718">P69/P17</f>
        <v>#DIV/0!</v>
      </c>
      <c r="Q251" s="872"/>
      <c r="R251" s="1329" t="e">
        <f t="shared" si="452"/>
        <v>#DIV/0!</v>
      </c>
      <c r="S251" s="798">
        <f t="shared" si="715"/>
        <v>0</v>
      </c>
      <c r="T251" s="798" t="e">
        <f t="shared" ref="T251" si="719">T69/T17</f>
        <v>#DIV/0!</v>
      </c>
      <c r="U251" s="1801"/>
      <c r="V251" s="1329" t="e">
        <f t="shared" si="454"/>
        <v>#DIV/0!</v>
      </c>
      <c r="W251" s="1882">
        <f t="shared" si="578"/>
        <v>-7.9342523556551664E-2</v>
      </c>
      <c r="X251" s="1703" t="e">
        <f t="shared" si="579"/>
        <v>#DIV/0!</v>
      </c>
      <c r="Y251" s="1121"/>
      <c r="Z251" s="1329" t="e">
        <f t="shared" si="455"/>
        <v>#DIV/0!</v>
      </c>
      <c r="AA251" s="915">
        <f t="shared" si="461"/>
        <v>-7.9342523556551664E-2</v>
      </c>
      <c r="AB251" s="1953" t="e">
        <f t="shared" si="462"/>
        <v>#DIV/0!</v>
      </c>
      <c r="AC251" s="1960">
        <f t="shared" si="463"/>
        <v>0</v>
      </c>
      <c r="AD251" s="673"/>
    </row>
    <row r="252" spans="1:30" customFormat="1" ht="15.75" hidden="1" thickBot="1" x14ac:dyDescent="0.3">
      <c r="A252" s="3585"/>
      <c r="B252" s="732" t="s">
        <v>4237</v>
      </c>
      <c r="C252" s="792">
        <f>C251/C238</f>
        <v>205.26849840255591</v>
      </c>
      <c r="D252" s="1368"/>
      <c r="E252" s="792"/>
      <c r="F252" s="2293" t="e">
        <f t="shared" si="445"/>
        <v>#DIV/0!</v>
      </c>
      <c r="G252" s="859">
        <f t="shared" ref="G252:S252" si="720">G251/G238</f>
        <v>-557.30818008877623</v>
      </c>
      <c r="H252" s="1438" t="e">
        <f t="shared" ref="H252" si="721">H251/H238</f>
        <v>#DIV/0!</v>
      </c>
      <c r="I252" s="859"/>
      <c r="J252" s="2293" t="e">
        <f t="shared" si="448"/>
        <v>#DIV/0!</v>
      </c>
      <c r="K252" s="803">
        <f t="shared" si="720"/>
        <v>-973.72630303030303</v>
      </c>
      <c r="L252" s="803" t="e">
        <f t="shared" ref="L252" si="722">L251/L238</f>
        <v>#DIV/0!</v>
      </c>
      <c r="M252" s="803"/>
      <c r="N252" s="2293" t="e">
        <f t="shared" si="450"/>
        <v>#DIV/0!</v>
      </c>
      <c r="O252" s="882">
        <f t="shared" si="720"/>
        <v>-200.10891997248336</v>
      </c>
      <c r="P252" s="1619" t="e">
        <f t="shared" ref="P252" si="723">P251/P238</f>
        <v>#DIV/0!</v>
      </c>
      <c r="Q252" s="882"/>
      <c r="R252" s="2293" t="e">
        <f t="shared" si="452"/>
        <v>#DIV/0!</v>
      </c>
      <c r="S252" s="804">
        <f t="shared" si="720"/>
        <v>0</v>
      </c>
      <c r="T252" s="804" t="e">
        <f t="shared" ref="T252" si="724">T251/T238</f>
        <v>#DIV/0!</v>
      </c>
      <c r="U252" s="1805"/>
      <c r="V252" s="2293" t="e">
        <f t="shared" si="454"/>
        <v>#DIV/0!</v>
      </c>
      <c r="W252" s="1882">
        <f t="shared" si="578"/>
        <v>-1525.8749046890066</v>
      </c>
      <c r="X252" s="1703" t="e">
        <f t="shared" si="579"/>
        <v>#DIV/0!</v>
      </c>
      <c r="Y252" s="1121"/>
      <c r="Z252" s="2293" t="e">
        <f t="shared" si="455"/>
        <v>#DIV/0!</v>
      </c>
      <c r="AA252" s="915">
        <f t="shared" si="461"/>
        <v>-1525.8749046890066</v>
      </c>
      <c r="AB252" s="1953" t="e">
        <f t="shared" si="462"/>
        <v>#DIV/0!</v>
      </c>
      <c r="AC252" s="1961">
        <f t="shared" si="463"/>
        <v>0</v>
      </c>
      <c r="AD252" s="673"/>
    </row>
    <row r="253" spans="1:30" s="1" customFormat="1" ht="15.75" hidden="1" thickBot="1" x14ac:dyDescent="0.3">
      <c r="A253" s="3585"/>
      <c r="B253" s="672" t="s">
        <v>4244</v>
      </c>
      <c r="C253" s="788">
        <f>C71/C19</f>
        <v>-0.15878378378378377</v>
      </c>
      <c r="D253" s="1363"/>
      <c r="E253" s="788"/>
      <c r="F253" s="1329" t="e">
        <f t="shared" si="445"/>
        <v>#DIV/0!</v>
      </c>
      <c r="G253" s="856">
        <f t="shared" ref="G253:S253" si="725">G71/G19</f>
        <v>-0.10909090909090909</v>
      </c>
      <c r="H253" s="1434" t="e">
        <f t="shared" ref="H253" si="726">H71/H19</f>
        <v>#DIV/0!</v>
      </c>
      <c r="I253" s="856"/>
      <c r="J253" s="1329" t="e">
        <f t="shared" si="448"/>
        <v>#DIV/0!</v>
      </c>
      <c r="K253" s="795">
        <f t="shared" si="725"/>
        <v>-4.6687697160883279E-2</v>
      </c>
      <c r="L253" s="795" t="e">
        <f t="shared" ref="L253" si="727">L71/L19</f>
        <v>#DIV/0!</v>
      </c>
      <c r="M253" s="795"/>
      <c r="N253" s="1329" t="e">
        <f t="shared" si="450"/>
        <v>#DIV/0!</v>
      </c>
      <c r="O253" s="872">
        <f t="shared" si="725"/>
        <v>-0.13218390804597702</v>
      </c>
      <c r="P253" s="1615" t="e">
        <f t="shared" ref="P253" si="728">P71/P19</f>
        <v>#DIV/0!</v>
      </c>
      <c r="Q253" s="872"/>
      <c r="R253" s="1329" t="e">
        <f t="shared" si="452"/>
        <v>#DIV/0!</v>
      </c>
      <c r="S253" s="798">
        <f t="shared" si="725"/>
        <v>0</v>
      </c>
      <c r="T253" s="798" t="e">
        <f t="shared" ref="T253" si="729">T71/T19</f>
        <v>#DIV/0!</v>
      </c>
      <c r="U253" s="1801"/>
      <c r="V253" s="1329" t="e">
        <f t="shared" si="454"/>
        <v>#DIV/0!</v>
      </c>
      <c r="W253" s="1882">
        <f t="shared" si="578"/>
        <v>-0.44674629808155314</v>
      </c>
      <c r="X253" s="1703" t="e">
        <f t="shared" si="579"/>
        <v>#DIV/0!</v>
      </c>
      <c r="Y253" s="1121"/>
      <c r="Z253" s="1329" t="e">
        <f t="shared" si="455"/>
        <v>#DIV/0!</v>
      </c>
      <c r="AA253" s="915">
        <f t="shared" si="461"/>
        <v>-0.44674629808155314</v>
      </c>
      <c r="AB253" s="1953" t="e">
        <f t="shared" si="462"/>
        <v>#DIV/0!</v>
      </c>
      <c r="AC253" s="1962">
        <f t="shared" si="463"/>
        <v>0</v>
      </c>
      <c r="AD253" s="679"/>
    </row>
    <row r="254" spans="1:30" customFormat="1" ht="15.75" hidden="1" thickBot="1" x14ac:dyDescent="0.3">
      <c r="A254" s="3585"/>
      <c r="B254" s="2208" t="s">
        <v>4237</v>
      </c>
      <c r="C254" s="792">
        <f>C253/C238</f>
        <v>-1275.2132094594594</v>
      </c>
      <c r="D254" s="1368"/>
      <c r="E254" s="792"/>
      <c r="F254" s="2293" t="e">
        <f t="shared" si="445"/>
        <v>#DIV/0!</v>
      </c>
      <c r="G254" s="859">
        <f t="shared" ref="G254:S254" si="730">G253/G238</f>
        <v>-2523.0861244019138</v>
      </c>
      <c r="H254" s="1438" t="e">
        <f t="shared" ref="H254" si="731">H253/H238</f>
        <v>#DIV/0!</v>
      </c>
      <c r="I254" s="859"/>
      <c r="J254" s="2293" t="e">
        <f t="shared" si="448"/>
        <v>#DIV/0!</v>
      </c>
      <c r="K254" s="803">
        <f t="shared" si="730"/>
        <v>-779.33209291654714</v>
      </c>
      <c r="L254" s="803" t="e">
        <f t="shared" ref="L254" si="732">L253/L238</f>
        <v>#DIV/0!</v>
      </c>
      <c r="M254" s="803"/>
      <c r="N254" s="2293" t="e">
        <f t="shared" si="450"/>
        <v>#DIV/0!</v>
      </c>
      <c r="O254" s="882">
        <f t="shared" si="730"/>
        <v>-1177.0774689186019</v>
      </c>
      <c r="P254" s="1619" t="e">
        <f t="shared" ref="P254" si="733">P253/P238</f>
        <v>#DIV/0!</v>
      </c>
      <c r="Q254" s="882"/>
      <c r="R254" s="2293" t="e">
        <f t="shared" si="452"/>
        <v>#DIV/0!</v>
      </c>
      <c r="S254" s="804">
        <f t="shared" si="730"/>
        <v>0</v>
      </c>
      <c r="T254" s="804" t="e">
        <f t="shared" ref="T254" si="734">T253/T238</f>
        <v>#DIV/0!</v>
      </c>
      <c r="U254" s="1805"/>
      <c r="V254" s="2293" t="e">
        <f t="shared" si="454"/>
        <v>#DIV/0!</v>
      </c>
      <c r="W254" s="1882">
        <f t="shared" ref="W254:W263" si="735">SUM(C254+G254+K254+O254+S254)</f>
        <v>-5754.7088956965226</v>
      </c>
      <c r="X254" s="1703" t="e">
        <f t="shared" ref="X254:X263" si="736">SUM(D254+H254+L254+P254+T254)</f>
        <v>#DIV/0!</v>
      </c>
      <c r="Y254" s="1121"/>
      <c r="Z254" s="2293" t="e">
        <f t="shared" si="455"/>
        <v>#DIV/0!</v>
      </c>
      <c r="AA254" s="915">
        <f t="shared" si="461"/>
        <v>-5754.7088956965226</v>
      </c>
      <c r="AB254" s="1953" t="e">
        <f t="shared" si="462"/>
        <v>#DIV/0!</v>
      </c>
      <c r="AC254" s="1963">
        <f t="shared" si="463"/>
        <v>0</v>
      </c>
      <c r="AD254" s="673"/>
    </row>
    <row r="255" spans="1:30" customFormat="1" ht="16.5" hidden="1" thickTop="1" thickBot="1" x14ac:dyDescent="0.3">
      <c r="A255" s="3585"/>
      <c r="B255" s="2209" t="s">
        <v>4178</v>
      </c>
      <c r="C255" s="1165">
        <f>C241</f>
        <v>-6.8481944606754705E-2</v>
      </c>
      <c r="D255" s="1165"/>
      <c r="E255" s="680"/>
      <c r="F255" s="2302" t="e">
        <f t="shared" si="445"/>
        <v>#DIV/0!</v>
      </c>
      <c r="G255" s="1383">
        <f t="shared" ref="G255:S255" si="737">G241</f>
        <v>-0.11448417802932853</v>
      </c>
      <c r="H255" s="680">
        <f t="shared" ref="H255" si="738">H241</f>
        <v>0</v>
      </c>
      <c r="I255" s="1383"/>
      <c r="J255" s="2302" t="e">
        <f t="shared" si="448"/>
        <v>#DIV/0!</v>
      </c>
      <c r="K255" s="1165">
        <f t="shared" si="737"/>
        <v>-8.1596141879278161E-2</v>
      </c>
      <c r="L255" s="1165">
        <f t="shared" ref="L255" si="739">L241</f>
        <v>0</v>
      </c>
      <c r="M255" s="680"/>
      <c r="N255" s="2302" t="e">
        <f t="shared" si="450"/>
        <v>#DIV/0!</v>
      </c>
      <c r="O255" s="1383">
        <f t="shared" si="737"/>
        <v>-8.1054923784176142E-2</v>
      </c>
      <c r="P255" s="680">
        <f t="shared" ref="P255" si="740">P241</f>
        <v>0</v>
      </c>
      <c r="Q255" s="1383"/>
      <c r="R255" s="2302" t="e">
        <f t="shared" si="452"/>
        <v>#DIV/0!</v>
      </c>
      <c r="S255" s="1165">
        <f t="shared" si="737"/>
        <v>-5.0968828980623423E-2</v>
      </c>
      <c r="T255" s="1165">
        <f t="shared" ref="T255" si="741">T241</f>
        <v>0</v>
      </c>
      <c r="U255" s="1165"/>
      <c r="V255" s="2302" t="e">
        <f t="shared" si="454"/>
        <v>#DIV/0!</v>
      </c>
      <c r="W255" s="1879">
        <f t="shared" si="735"/>
        <v>-0.39658601728016102</v>
      </c>
      <c r="X255" s="680">
        <f t="shared" si="736"/>
        <v>0</v>
      </c>
      <c r="Y255" s="1383"/>
      <c r="Z255" s="2302" t="e">
        <f t="shared" si="455"/>
        <v>#DIV/0!</v>
      </c>
      <c r="AA255" s="680">
        <f t="shared" si="461"/>
        <v>-0.39658601728016102</v>
      </c>
      <c r="AB255" s="1165">
        <f t="shared" si="462"/>
        <v>0</v>
      </c>
      <c r="AC255" s="1964">
        <f t="shared" si="463"/>
        <v>0</v>
      </c>
      <c r="AD255" s="899" t="s">
        <v>4651</v>
      </c>
    </row>
    <row r="256" spans="1:30" customFormat="1" ht="15.75" hidden="1" thickBot="1" x14ac:dyDescent="0.3">
      <c r="A256" s="3585"/>
      <c r="B256" s="672" t="s">
        <v>4253</v>
      </c>
      <c r="C256" s="788">
        <f>C243</f>
        <v>-5.9023408004027181E-2</v>
      </c>
      <c r="D256" s="1363"/>
      <c r="E256" s="788"/>
      <c r="F256" s="1329" t="e">
        <f t="shared" si="445"/>
        <v>#DIV/0!</v>
      </c>
      <c r="G256" s="805">
        <f t="shared" ref="G256:S256" si="742">G243</f>
        <v>-4.2047531992687383E-2</v>
      </c>
      <c r="H256" s="1437">
        <f t="shared" ref="H256" si="743">H243</f>
        <v>0</v>
      </c>
      <c r="I256" s="856"/>
      <c r="J256" s="1329" t="e">
        <f t="shared" si="448"/>
        <v>#DIV/0!</v>
      </c>
      <c r="K256" s="806">
        <f t="shared" si="742"/>
        <v>-7.5535039865715484E-2</v>
      </c>
      <c r="L256" s="806">
        <f t="shared" ref="L256" si="744">L243</f>
        <v>0</v>
      </c>
      <c r="M256" s="795"/>
      <c r="N256" s="1329" t="e">
        <f t="shared" si="450"/>
        <v>#DIV/0!</v>
      </c>
      <c r="O256" s="807">
        <f t="shared" si="742"/>
        <v>-6.411698537682789E-2</v>
      </c>
      <c r="P256" s="1618">
        <f t="shared" ref="P256" si="745">P243</f>
        <v>0</v>
      </c>
      <c r="Q256" s="872"/>
      <c r="R256" s="1329" t="e">
        <f t="shared" si="452"/>
        <v>#DIV/0!</v>
      </c>
      <c r="S256" s="808">
        <f t="shared" si="742"/>
        <v>-4.4018058690744918E-2</v>
      </c>
      <c r="T256" s="808">
        <f t="shared" ref="T256" si="746">T243</f>
        <v>0</v>
      </c>
      <c r="U256" s="1801"/>
      <c r="V256" s="1329" t="e">
        <f t="shared" si="454"/>
        <v>#DIV/0!</v>
      </c>
      <c r="W256" s="1882">
        <f t="shared" si="735"/>
        <v>-0.28474102393000283</v>
      </c>
      <c r="X256" s="1703">
        <f t="shared" si="736"/>
        <v>0</v>
      </c>
      <c r="Y256" s="1121"/>
      <c r="Z256" s="1329" t="e">
        <f t="shared" si="455"/>
        <v>#DIV/0!</v>
      </c>
      <c r="AA256" s="915">
        <f t="shared" si="461"/>
        <v>-0.28474102393000283</v>
      </c>
      <c r="AB256" s="1953">
        <f t="shared" si="462"/>
        <v>0</v>
      </c>
      <c r="AC256" s="1965">
        <f t="shared" si="463"/>
        <v>0</v>
      </c>
      <c r="AD256" s="1230"/>
    </row>
    <row r="257" spans="1:30" customFormat="1" ht="15.75" hidden="1" thickBot="1" x14ac:dyDescent="0.3">
      <c r="A257" s="3585"/>
      <c r="B257" s="693" t="s">
        <v>4245</v>
      </c>
      <c r="C257" s="787">
        <f>C256/C255</f>
        <v>0.86188276841375522</v>
      </c>
      <c r="D257" s="1364"/>
      <c r="E257" s="787"/>
      <c r="F257" s="2301" t="e">
        <f t="shared" si="445"/>
        <v>#DIV/0!</v>
      </c>
      <c r="G257" s="857">
        <f t="shared" ref="G257:S257" si="747">G256/G255</f>
        <v>0.36727810529342891</v>
      </c>
      <c r="H257" s="1435" t="e">
        <f t="shared" ref="H257" si="748">H256/H255</f>
        <v>#DIV/0!</v>
      </c>
      <c r="I257" s="857"/>
      <c r="J257" s="2301" t="e">
        <f t="shared" si="448"/>
        <v>#DIV/0!</v>
      </c>
      <c r="K257" s="796">
        <f t="shared" si="747"/>
        <v>0.92571827694341102</v>
      </c>
      <c r="L257" s="796" t="e">
        <f t="shared" ref="L257" si="749">L256/L255</f>
        <v>#DIV/0!</v>
      </c>
      <c r="M257" s="796"/>
      <c r="N257" s="2301" t="e">
        <f t="shared" si="450"/>
        <v>#DIV/0!</v>
      </c>
      <c r="O257" s="880">
        <f t="shared" si="747"/>
        <v>0.79103134496247662</v>
      </c>
      <c r="P257" s="1616" t="e">
        <f t="shared" ref="P257" si="750">P256/P255</f>
        <v>#DIV/0!</v>
      </c>
      <c r="Q257" s="880"/>
      <c r="R257" s="2301" t="e">
        <f t="shared" si="452"/>
        <v>#DIV/0!</v>
      </c>
      <c r="S257" s="797">
        <f t="shared" si="747"/>
        <v>0.86362703580023492</v>
      </c>
      <c r="T257" s="797" t="e">
        <f t="shared" ref="T257" si="751">T256/T255</f>
        <v>#DIV/0!</v>
      </c>
      <c r="U257" s="1802"/>
      <c r="V257" s="2301" t="e">
        <f t="shared" si="454"/>
        <v>#DIV/0!</v>
      </c>
      <c r="W257" s="1883">
        <f t="shared" si="735"/>
        <v>3.8095375314133069</v>
      </c>
      <c r="X257" s="1900" t="e">
        <f t="shared" si="736"/>
        <v>#DIV/0!</v>
      </c>
      <c r="Y257" s="1121"/>
      <c r="Z257" s="2301" t="e">
        <f t="shared" si="455"/>
        <v>#DIV/0!</v>
      </c>
      <c r="AA257" s="915">
        <f t="shared" si="461"/>
        <v>3.8095375314133069</v>
      </c>
      <c r="AB257" s="1953" t="e">
        <f t="shared" si="462"/>
        <v>#DIV/0!</v>
      </c>
      <c r="AC257" s="1966">
        <f t="shared" si="463"/>
        <v>0</v>
      </c>
      <c r="AD257" s="673"/>
    </row>
    <row r="258" spans="1:30" s="1" customFormat="1" ht="15.75" hidden="1" thickBot="1" x14ac:dyDescent="0.3">
      <c r="A258" s="3585"/>
      <c r="B258" s="696" t="s">
        <v>4246</v>
      </c>
      <c r="C258" s="793">
        <f t="shared" ref="C258:S258" si="752">C76/C24</f>
        <v>-7.2722143864598021E-2</v>
      </c>
      <c r="D258" s="1369"/>
      <c r="E258" s="793"/>
      <c r="F258" s="2284" t="e">
        <f t="shared" si="445"/>
        <v>#DIV/0!</v>
      </c>
      <c r="G258" s="860">
        <f t="shared" si="752"/>
        <v>-0.12634730538922156</v>
      </c>
      <c r="H258" s="1439">
        <f t="shared" ref="H258" si="753">H76/H24</f>
        <v>0</v>
      </c>
      <c r="I258" s="860"/>
      <c r="J258" s="2284" t="e">
        <f t="shared" si="448"/>
        <v>#DIV/0!</v>
      </c>
      <c r="K258" s="809">
        <f t="shared" si="752"/>
        <v>-8.297526974123938E-2</v>
      </c>
      <c r="L258" s="809">
        <f t="shared" ref="L258" si="754">L76/L24</f>
        <v>0</v>
      </c>
      <c r="M258" s="1481"/>
      <c r="N258" s="2284" t="e">
        <f t="shared" si="450"/>
        <v>#DIV/0!</v>
      </c>
      <c r="O258" s="872">
        <f t="shared" si="752"/>
        <v>-8.5696670776818737E-2</v>
      </c>
      <c r="P258" s="1615">
        <f t="shared" ref="P258" si="755">P76/P24</f>
        <v>0</v>
      </c>
      <c r="Q258" s="872"/>
      <c r="R258" s="2284" t="e">
        <f t="shared" si="452"/>
        <v>#DIV/0!</v>
      </c>
      <c r="S258" s="798">
        <f t="shared" si="752"/>
        <v>-5.510752688172043E-2</v>
      </c>
      <c r="T258" s="798">
        <f t="shared" ref="T258" si="756">T76/T24</f>
        <v>0</v>
      </c>
      <c r="U258" s="1801"/>
      <c r="V258" s="2284" t="e">
        <f t="shared" si="454"/>
        <v>#DIV/0!</v>
      </c>
      <c r="W258" s="1884">
        <f t="shared" si="735"/>
        <v>-0.42284891665359814</v>
      </c>
      <c r="X258" s="1704">
        <f t="shared" si="736"/>
        <v>0</v>
      </c>
      <c r="Y258" s="1122"/>
      <c r="Z258" s="2284" t="e">
        <f t="shared" si="455"/>
        <v>#DIV/0!</v>
      </c>
      <c r="AA258" s="921">
        <f t="shared" si="461"/>
        <v>-0.42284891665359814</v>
      </c>
      <c r="AB258" s="1954">
        <f t="shared" si="462"/>
        <v>0</v>
      </c>
      <c r="AC258" s="1963">
        <f t="shared" si="463"/>
        <v>0</v>
      </c>
      <c r="AD258" s="679"/>
    </row>
    <row r="259" spans="1:30" customFormat="1" ht="16.5" hidden="1" thickTop="1" thickBot="1" x14ac:dyDescent="0.3">
      <c r="A259" s="3585"/>
      <c r="B259" s="695" t="s">
        <v>4245</v>
      </c>
      <c r="C259" s="792">
        <f>C258/C255</f>
        <v>1.0619170393333879</v>
      </c>
      <c r="D259" s="1368"/>
      <c r="E259" s="792"/>
      <c r="F259" s="2293" t="e">
        <f t="shared" si="445"/>
        <v>#DIV/0!</v>
      </c>
      <c r="G259" s="859">
        <f t="shared" ref="G259:S259" si="757">G258/G255</f>
        <v>1.1036224180851779</v>
      </c>
      <c r="H259" s="1438" t="e">
        <f t="shared" ref="H259" si="758">H258/H255</f>
        <v>#DIV/0!</v>
      </c>
      <c r="I259" s="859"/>
      <c r="J259" s="2293" t="e">
        <f t="shared" si="448"/>
        <v>#DIV/0!</v>
      </c>
      <c r="K259" s="803">
        <f t="shared" si="757"/>
        <v>1.0169018758754751</v>
      </c>
      <c r="L259" s="803" t="e">
        <f t="shared" ref="L259" si="759">L258/L255</f>
        <v>#DIV/0!</v>
      </c>
      <c r="M259" s="803"/>
      <c r="N259" s="2293" t="e">
        <f t="shared" si="450"/>
        <v>#DIV/0!</v>
      </c>
      <c r="O259" s="882">
        <f t="shared" si="757"/>
        <v>1.0572666875241548</v>
      </c>
      <c r="P259" s="1619" t="e">
        <f t="shared" ref="P259" si="760">P258/P255</f>
        <v>#DIV/0!</v>
      </c>
      <c r="Q259" s="882"/>
      <c r="R259" s="2293" t="e">
        <f t="shared" si="452"/>
        <v>#DIV/0!</v>
      </c>
      <c r="S259" s="798">
        <f t="shared" si="757"/>
        <v>1.0812005687372255</v>
      </c>
      <c r="T259" s="798" t="e">
        <f t="shared" ref="T259" si="761">T258/T255</f>
        <v>#DIV/0!</v>
      </c>
      <c r="U259" s="1801"/>
      <c r="V259" s="2293" t="e">
        <f t="shared" si="454"/>
        <v>#DIV/0!</v>
      </c>
      <c r="W259" s="1882">
        <f t="shared" si="735"/>
        <v>5.3209085895554207</v>
      </c>
      <c r="X259" s="1703" t="e">
        <f t="shared" si="736"/>
        <v>#DIV/0!</v>
      </c>
      <c r="Y259" s="1121"/>
      <c r="Z259" s="2293" t="e">
        <f t="shared" si="455"/>
        <v>#DIV/0!</v>
      </c>
      <c r="AA259" s="922">
        <f t="shared" si="461"/>
        <v>5.3209085895554207</v>
      </c>
      <c r="AB259" s="1955" t="e">
        <f t="shared" si="462"/>
        <v>#DIV/0!</v>
      </c>
      <c r="AC259" s="1964">
        <f t="shared" si="463"/>
        <v>0</v>
      </c>
      <c r="AD259" s="673"/>
    </row>
    <row r="260" spans="1:30" customFormat="1" ht="16.5" hidden="1" thickTop="1" thickBot="1" x14ac:dyDescent="0.3">
      <c r="A260" s="3585"/>
      <c r="B260" s="693" t="s">
        <v>4247</v>
      </c>
      <c r="C260" s="794">
        <f>C247/C255</f>
        <v>0.84963474079703027</v>
      </c>
      <c r="D260" s="1370"/>
      <c r="E260" s="794"/>
      <c r="F260" s="2303" t="e">
        <f t="shared" si="445"/>
        <v>#DIV/0!</v>
      </c>
      <c r="G260" s="861">
        <f t="shared" ref="G260:S260" si="762">G247/G255</f>
        <v>1.2339167119167955</v>
      </c>
      <c r="H260" s="1440" t="e">
        <f t="shared" ref="H260" si="763">H247/H255</f>
        <v>#DIV/0!</v>
      </c>
      <c r="I260" s="861"/>
      <c r="J260" s="2303" t="e">
        <f t="shared" si="448"/>
        <v>#DIV/0!</v>
      </c>
      <c r="K260" s="810">
        <f t="shared" si="762"/>
        <v>0.87881548578580448</v>
      </c>
      <c r="L260" s="810" t="e">
        <f t="shared" ref="L260" si="764">L247/L255</f>
        <v>#DIV/0!</v>
      </c>
      <c r="M260" s="810"/>
      <c r="N260" s="2303" t="e">
        <f t="shared" si="450"/>
        <v>#DIV/0!</v>
      </c>
      <c r="O260" s="883">
        <f t="shared" si="762"/>
        <v>0.99551808679943221</v>
      </c>
      <c r="P260" s="1620" t="e">
        <f t="shared" ref="P260" si="765">P247/P255</f>
        <v>#DIV/0!</v>
      </c>
      <c r="Q260" s="883"/>
      <c r="R260" s="2303" t="e">
        <f t="shared" si="452"/>
        <v>#DIV/0!</v>
      </c>
      <c r="S260" s="811">
        <f t="shared" si="762"/>
        <v>0.99260735350372298</v>
      </c>
      <c r="T260" s="811" t="e">
        <f t="shared" ref="T260" si="766">T247/T255</f>
        <v>#DIV/0!</v>
      </c>
      <c r="U260" s="1806"/>
      <c r="V260" s="2303" t="e">
        <f t="shared" si="454"/>
        <v>#DIV/0!</v>
      </c>
      <c r="W260" s="1885">
        <f t="shared" si="735"/>
        <v>4.9504923788027853</v>
      </c>
      <c r="X260" s="1901" t="e">
        <f t="shared" si="736"/>
        <v>#DIV/0!</v>
      </c>
      <c r="Y260" s="1121"/>
      <c r="Z260" s="2303" t="e">
        <f t="shared" si="455"/>
        <v>#DIV/0!</v>
      </c>
      <c r="AA260" s="915">
        <f t="shared" si="461"/>
        <v>4.9504923788027853</v>
      </c>
      <c r="AB260" s="1953" t="e">
        <f t="shared" si="462"/>
        <v>#DIV/0!</v>
      </c>
      <c r="AC260" s="1965">
        <f t="shared" si="463"/>
        <v>0</v>
      </c>
      <c r="AD260" s="673"/>
    </row>
    <row r="261" spans="1:30" customFormat="1" ht="15.75" hidden="1" thickBot="1" x14ac:dyDescent="0.3">
      <c r="A261" s="3585"/>
      <c r="B261" s="693" t="s">
        <v>4248</v>
      </c>
      <c r="C261" s="792">
        <f>C249/C255</f>
        <v>-0.38274729117588857</v>
      </c>
      <c r="D261" s="1368"/>
      <c r="E261" s="792"/>
      <c r="F261" s="2293" t="e">
        <f t="shared" si="445"/>
        <v>#DIV/0!</v>
      </c>
      <c r="G261" s="859">
        <f t="shared" ref="G261:S261" si="767">G249/G255</f>
        <v>0.26876404494382022</v>
      </c>
      <c r="H261" s="1438" t="e">
        <f t="shared" ref="H261" si="768">H249/H255</f>
        <v>#DIV/0!</v>
      </c>
      <c r="I261" s="859"/>
      <c r="J261" s="2293" t="e">
        <f t="shared" si="448"/>
        <v>#DIV/0!</v>
      </c>
      <c r="K261" s="803">
        <f t="shared" si="767"/>
        <v>0.92635328974162745</v>
      </c>
      <c r="L261" s="803" t="e">
        <f t="shared" ref="L261" si="769">L249/L255</f>
        <v>#DIV/0!</v>
      </c>
      <c r="M261" s="803"/>
      <c r="N261" s="2293" t="e">
        <f t="shared" si="450"/>
        <v>#DIV/0!</v>
      </c>
      <c r="O261" s="882">
        <f t="shared" si="767"/>
        <v>0.82040399648369933</v>
      </c>
      <c r="P261" s="1619" t="e">
        <f t="shared" ref="P261" si="770">P249/P255</f>
        <v>#DIV/0!</v>
      </c>
      <c r="Q261" s="882"/>
      <c r="R261" s="2293" t="e">
        <f t="shared" si="452"/>
        <v>#DIV/0!</v>
      </c>
      <c r="S261" s="804">
        <f t="shared" si="767"/>
        <v>1.0487216771889782</v>
      </c>
      <c r="T261" s="804" t="e">
        <f t="shared" ref="T261" si="771">T249/T255</f>
        <v>#DIV/0!</v>
      </c>
      <c r="U261" s="1805"/>
      <c r="V261" s="2293" t="e">
        <f t="shared" si="454"/>
        <v>#DIV/0!</v>
      </c>
      <c r="W261" s="1882">
        <f t="shared" si="735"/>
        <v>2.6814957171822367</v>
      </c>
      <c r="X261" s="1703" t="e">
        <f t="shared" si="736"/>
        <v>#DIV/0!</v>
      </c>
      <c r="Y261" s="1121"/>
      <c r="Z261" s="2293" t="e">
        <f t="shared" si="455"/>
        <v>#DIV/0!</v>
      </c>
      <c r="AA261" s="915">
        <f t="shared" si="461"/>
        <v>2.6814957171822367</v>
      </c>
      <c r="AB261" s="1953" t="e">
        <f t="shared" si="462"/>
        <v>#DIV/0!</v>
      </c>
      <c r="AC261" s="1822">
        <f t="shared" si="463"/>
        <v>0</v>
      </c>
      <c r="AD261" s="673"/>
    </row>
    <row r="262" spans="1:30" customFormat="1" ht="15.75" hidden="1" thickBot="1" x14ac:dyDescent="0.3">
      <c r="A262" s="3585"/>
      <c r="B262" s="693" t="s">
        <v>4249</v>
      </c>
      <c r="C262" s="792">
        <f>C251/C255</f>
        <v>-0.37322400200634614</v>
      </c>
      <c r="D262" s="1368"/>
      <c r="E262" s="792"/>
      <c r="F262" s="2293" t="e">
        <f t="shared" ref="F262:F313" si="772">E262/D262</f>
        <v>#DIV/0!</v>
      </c>
      <c r="G262" s="859">
        <f t="shared" ref="G262:S262" si="773">G251/G255</f>
        <v>0.21047786652226885</v>
      </c>
      <c r="H262" s="1438" t="e">
        <f t="shared" ref="H262" si="774">H251/H255</f>
        <v>#DIV/0!</v>
      </c>
      <c r="I262" s="859"/>
      <c r="J262" s="2293" t="e">
        <f t="shared" ref="J262:J313" si="775">I262/H262</f>
        <v>#DIV/0!</v>
      </c>
      <c r="K262" s="803">
        <f t="shared" si="773"/>
        <v>0.71490308230060373</v>
      </c>
      <c r="L262" s="803" t="e">
        <f t="shared" ref="L262" si="776">L251/L255</f>
        <v>#DIV/0!</v>
      </c>
      <c r="M262" s="803"/>
      <c r="N262" s="2293" t="e">
        <f t="shared" ref="N262:N313" si="777">M262/L262</f>
        <v>#DIV/0!</v>
      </c>
      <c r="O262" s="882">
        <f t="shared" si="773"/>
        <v>0.27724299849069262</v>
      </c>
      <c r="P262" s="1619" t="e">
        <f t="shared" ref="P262" si="778">P251/P255</f>
        <v>#DIV/0!</v>
      </c>
      <c r="Q262" s="882"/>
      <c r="R262" s="2293" t="e">
        <f t="shared" ref="R262:R313" si="779">Q262/P262</f>
        <v>#DIV/0!</v>
      </c>
      <c r="S262" s="804">
        <f t="shared" si="773"/>
        <v>0</v>
      </c>
      <c r="T262" s="804" t="e">
        <f t="shared" ref="T262" si="780">T251/T255</f>
        <v>#DIV/0!</v>
      </c>
      <c r="U262" s="1805"/>
      <c r="V262" s="2293" t="e">
        <f t="shared" ref="V262:V313" si="781">U262/T262</f>
        <v>#DIV/0!</v>
      </c>
      <c r="W262" s="1882">
        <f t="shared" si="735"/>
        <v>0.82939994530721894</v>
      </c>
      <c r="X262" s="1703" t="e">
        <f t="shared" si="736"/>
        <v>#DIV/0!</v>
      </c>
      <c r="Y262" s="1121"/>
      <c r="Z262" s="2293" t="e">
        <f t="shared" ref="Z262:Z313" si="782">Y262/X262</f>
        <v>#DIV/0!</v>
      </c>
      <c r="AA262" s="915">
        <f t="shared" si="461"/>
        <v>0.82939994530721894</v>
      </c>
      <c r="AB262" s="1953" t="e">
        <f t="shared" si="462"/>
        <v>#DIV/0!</v>
      </c>
      <c r="AC262" s="1965">
        <f t="shared" si="463"/>
        <v>0</v>
      </c>
      <c r="AD262" s="673"/>
    </row>
    <row r="263" spans="1:30" s="1" customFormat="1" ht="15.75" hidden="1" thickBot="1" x14ac:dyDescent="0.3">
      <c r="A263" s="3585"/>
      <c r="B263" s="693" t="s">
        <v>4250</v>
      </c>
      <c r="C263" s="792">
        <f>C253/C255</f>
        <v>2.3186225901669584</v>
      </c>
      <c r="D263" s="1368"/>
      <c r="E263" s="792"/>
      <c r="F263" s="2293" t="e">
        <f t="shared" si="772"/>
        <v>#DIV/0!</v>
      </c>
      <c r="G263" s="859">
        <f t="shared" ref="G263:S263" si="783">G253/G255</f>
        <v>0.95289070480081706</v>
      </c>
      <c r="H263" s="1438" t="e">
        <f t="shared" ref="H263" si="784">H253/H255</f>
        <v>#DIV/0!</v>
      </c>
      <c r="I263" s="859"/>
      <c r="J263" s="2293" t="e">
        <f t="shared" si="775"/>
        <v>#DIV/0!</v>
      </c>
      <c r="K263" s="803">
        <f t="shared" si="783"/>
        <v>0.57218020467141606</v>
      </c>
      <c r="L263" s="803" t="e">
        <f t="shared" ref="L263" si="785">L253/L255</f>
        <v>#DIV/0!</v>
      </c>
      <c r="M263" s="803"/>
      <c r="N263" s="2293" t="e">
        <f t="shared" si="777"/>
        <v>#DIV/0!</v>
      </c>
      <c r="O263" s="882">
        <f t="shared" si="783"/>
        <v>1.6307943043403672</v>
      </c>
      <c r="P263" s="1619" t="e">
        <f t="shared" ref="P263" si="786">P253/P255</f>
        <v>#DIV/0!</v>
      </c>
      <c r="Q263" s="882"/>
      <c r="R263" s="2293" t="e">
        <f t="shared" si="779"/>
        <v>#DIV/0!</v>
      </c>
      <c r="S263" s="804">
        <f t="shared" si="783"/>
        <v>0</v>
      </c>
      <c r="T263" s="804" t="e">
        <f t="shared" ref="T263" si="787">T253/T255</f>
        <v>#DIV/0!</v>
      </c>
      <c r="U263" s="1805"/>
      <c r="V263" s="2293" t="e">
        <f t="shared" si="781"/>
        <v>#DIV/0!</v>
      </c>
      <c r="W263" s="1882">
        <f t="shared" si="735"/>
        <v>5.4744878039795584</v>
      </c>
      <c r="X263" s="1703" t="e">
        <f t="shared" si="736"/>
        <v>#DIV/0!</v>
      </c>
      <c r="Y263" s="1121"/>
      <c r="Z263" s="2293" t="e">
        <f t="shared" si="782"/>
        <v>#DIV/0!</v>
      </c>
      <c r="AA263" s="915">
        <f t="shared" ref="AA263:AA326" si="788">W263</f>
        <v>5.4744878039795584</v>
      </c>
      <c r="AB263" s="1953" t="e">
        <f t="shared" ref="AB263:AB326" si="789">X263</f>
        <v>#DIV/0!</v>
      </c>
      <c r="AC263" s="1822">
        <f t="shared" ref="AC263:AC326" si="790">Y263</f>
        <v>0</v>
      </c>
      <c r="AD263" s="679"/>
    </row>
    <row r="264" spans="1:30" customFormat="1" ht="15.75" hidden="1" customHeight="1" thickBot="1" x14ac:dyDescent="0.3">
      <c r="A264" s="3586" t="s">
        <v>4254</v>
      </c>
      <c r="B264" s="2207" t="s">
        <v>4144</v>
      </c>
      <c r="C264" s="1981">
        <f>C82/C108</f>
        <v>216.91183574879227</v>
      </c>
      <c r="D264" s="1981">
        <f>D82/D108</f>
        <v>264.22865853658539</v>
      </c>
      <c r="E264" s="1982">
        <f>C264-D264</f>
        <v>-47.316822787793114</v>
      </c>
      <c r="F264" s="2298">
        <f t="shared" si="772"/>
        <v>-0.17907528672269885</v>
      </c>
      <c r="G264" s="1983">
        <f>G82/G108</f>
        <v>144.7391304347826</v>
      </c>
      <c r="H264" s="1982">
        <f>H82/H108</f>
        <v>179.78338762214983</v>
      </c>
      <c r="I264" s="1983">
        <f>G264-H264</f>
        <v>-35.044257187367236</v>
      </c>
      <c r="J264" s="2298">
        <f t="shared" si="775"/>
        <v>-0.1949248907302806</v>
      </c>
      <c r="K264" s="1981">
        <f>K82/K108</f>
        <v>178.30366492146598</v>
      </c>
      <c r="L264" s="1981">
        <f>L82/L108</f>
        <v>171.39644218551462</v>
      </c>
      <c r="M264" s="1982">
        <f>K264-L264</f>
        <v>6.9072227359513647</v>
      </c>
      <c r="N264" s="2298">
        <f t="shared" si="777"/>
        <v>4.0299685617016391E-2</v>
      </c>
      <c r="O264" s="1983">
        <f>O82/O108</f>
        <v>76.386315789473684</v>
      </c>
      <c r="P264" s="1982">
        <f>P82/P108</f>
        <v>114.78571428571429</v>
      </c>
      <c r="Q264" s="1983">
        <f>O264-P264</f>
        <v>-38.399398496240607</v>
      </c>
      <c r="R264" s="2298">
        <f t="shared" si="779"/>
        <v>-0.33453116300396296</v>
      </c>
      <c r="S264" s="1981">
        <f>S82/S108</f>
        <v>168.23440860215055</v>
      </c>
      <c r="T264" s="1981">
        <f>T82/T108</f>
        <v>241.48307692307694</v>
      </c>
      <c r="U264" s="1981">
        <f>S264-T264</f>
        <v>-73.248668320926384</v>
      </c>
      <c r="V264" s="2298">
        <f t="shared" si="781"/>
        <v>-0.30332837089142828</v>
      </c>
      <c r="W264" s="1984">
        <f>W82/W108</f>
        <v>153.17795698924732</v>
      </c>
      <c r="X264" s="1982">
        <f>X82/X108</f>
        <v>188.36217105263157</v>
      </c>
      <c r="Y264" s="1982">
        <f>W264-X264</f>
        <v>-35.184214063384246</v>
      </c>
      <c r="Z264" s="2298">
        <f t="shared" si="782"/>
        <v>-0.18679023429578748</v>
      </c>
      <c r="AA264" s="1982">
        <f t="shared" si="788"/>
        <v>153.17795698924732</v>
      </c>
      <c r="AB264" s="1981">
        <f t="shared" si="789"/>
        <v>188.36217105263157</v>
      </c>
      <c r="AC264" s="1985">
        <f t="shared" si="790"/>
        <v>-35.184214063384246</v>
      </c>
      <c r="AD264" s="899" t="s">
        <v>4652</v>
      </c>
    </row>
    <row r="265" spans="1:30" customFormat="1" ht="15.75" hidden="1" thickBot="1" x14ac:dyDescent="0.3">
      <c r="A265" s="3586"/>
      <c r="B265" s="2194" t="s">
        <v>4236</v>
      </c>
      <c r="C265" s="784">
        <f>C83/C109</f>
        <v>360.46202531645571</v>
      </c>
      <c r="D265" s="784">
        <f>D83/D109</f>
        <v>487.80172413793105</v>
      </c>
      <c r="E265" s="784">
        <f>C265-D265</f>
        <v>-127.33969882147534</v>
      </c>
      <c r="F265" s="2282">
        <f t="shared" si="772"/>
        <v>-0.26104807039482442</v>
      </c>
      <c r="G265" s="983">
        <f t="shared" ref="G265:S265" si="791">G83/G109</f>
        <v>220.72380952380954</v>
      </c>
      <c r="H265" s="1441">
        <f t="shared" ref="H265" si="792">H83/H109</f>
        <v>330.35215946843851</v>
      </c>
      <c r="I265" s="983">
        <f>G265-H265</f>
        <v>-109.62834994462898</v>
      </c>
      <c r="J265" s="2282">
        <f t="shared" si="775"/>
        <v>-0.33185298416401832</v>
      </c>
      <c r="K265" s="1001">
        <f t="shared" si="791"/>
        <v>167.91346153846155</v>
      </c>
      <c r="L265" s="1001">
        <f t="shared" ref="L265" si="793">L83/L109</f>
        <v>164.95846645367413</v>
      </c>
      <c r="M265" s="1001">
        <f>K265-L265</f>
        <v>2.9549950847874129</v>
      </c>
      <c r="N265" s="2282">
        <f t="shared" si="777"/>
        <v>1.7913570296298035E-2</v>
      </c>
      <c r="O265" s="1031">
        <f t="shared" si="791"/>
        <v>61.178456591639872</v>
      </c>
      <c r="P265" s="1621">
        <f t="shared" ref="P265" si="794">P83/P109</f>
        <v>106.4390243902439</v>
      </c>
      <c r="Q265" s="1031">
        <f>O265-P265</f>
        <v>-45.260567798604029</v>
      </c>
      <c r="R265" s="2282">
        <f t="shared" si="779"/>
        <v>-0.42522531616470333</v>
      </c>
      <c r="S265" s="1057">
        <f t="shared" si="791"/>
        <v>185.96045197740114</v>
      </c>
      <c r="T265" s="1057">
        <f t="shared" ref="T265" si="795">T83/T109</f>
        <v>272.10288065843622</v>
      </c>
      <c r="U265" s="1807">
        <f>S265-T265</f>
        <v>-86.142428681035085</v>
      </c>
      <c r="V265" s="2282">
        <f t="shared" si="781"/>
        <v>-0.31658036281198898</v>
      </c>
      <c r="W265" s="1887">
        <f>W83/W109</f>
        <v>163.94908896034298</v>
      </c>
      <c r="X265" s="1902">
        <f>X83/X109</f>
        <v>233.27123695976155</v>
      </c>
      <c r="Y265" s="1103">
        <f>W265-X265</f>
        <v>-69.322147999418576</v>
      </c>
      <c r="Z265" s="2282">
        <f t="shared" si="782"/>
        <v>-0.29717400611793554</v>
      </c>
      <c r="AA265" s="916">
        <f t="shared" si="788"/>
        <v>163.94908896034298</v>
      </c>
      <c r="AB265" s="1938">
        <f t="shared" si="789"/>
        <v>233.27123695976155</v>
      </c>
      <c r="AC265" s="1960">
        <f t="shared" si="790"/>
        <v>-69.322147999418576</v>
      </c>
      <c r="AD265" s="673" t="s">
        <v>4653</v>
      </c>
    </row>
    <row r="266" spans="1:30" s="1" customFormat="1" ht="15.75" hidden="1" thickBot="1" x14ac:dyDescent="0.3">
      <c r="A266" s="3586"/>
      <c r="B266" s="2195" t="s">
        <v>4237</v>
      </c>
      <c r="C266" s="777">
        <f>C265/C264</f>
        <v>1.6617904876980081</v>
      </c>
      <c r="D266" s="777">
        <f>D265/D264</f>
        <v>1.8461348092958263</v>
      </c>
      <c r="E266" s="2008">
        <f>E265/D265</f>
        <v>-0.26104807039482442</v>
      </c>
      <c r="F266" s="2301">
        <f t="shared" si="772"/>
        <v>-0.14140249622095383</v>
      </c>
      <c r="G266" s="976">
        <f t="shared" ref="G266:S266" si="796">G265/G264</f>
        <v>1.5249767554964313</v>
      </c>
      <c r="H266" s="1429">
        <f t="shared" ref="H266" si="797">H265/H264</f>
        <v>1.8375010274182761</v>
      </c>
      <c r="I266" s="2016">
        <f>I265/H265</f>
        <v>-0.33185298416401832</v>
      </c>
      <c r="J266" s="2301">
        <f t="shared" si="775"/>
        <v>-0.1806001625099922</v>
      </c>
      <c r="K266" s="995">
        <f t="shared" si="796"/>
        <v>0.94172748278852925</v>
      </c>
      <c r="L266" s="995">
        <f t="shared" ref="L266" si="798">L265/L264</f>
        <v>0.96243810169132804</v>
      </c>
      <c r="M266" s="2018">
        <f>M265/L265</f>
        <v>1.7913570296298035E-2</v>
      </c>
      <c r="N266" s="2301">
        <f t="shared" si="777"/>
        <v>1.861269858790696E-2</v>
      </c>
      <c r="O266" s="1025">
        <f t="shared" si="796"/>
        <v>0.80090859153689531</v>
      </c>
      <c r="P266" s="1610">
        <f t="shared" ref="P266" si="799">P265/P264</f>
        <v>0.92728459331886404</v>
      </c>
      <c r="Q266" s="2021">
        <f>Q265/P265</f>
        <v>-0.42522531616470333</v>
      </c>
      <c r="R266" s="2301">
        <f t="shared" si="779"/>
        <v>-0.45857045315804323</v>
      </c>
      <c r="S266" s="1052">
        <f t="shared" si="796"/>
        <v>1.1053651480843616</v>
      </c>
      <c r="T266" s="1052">
        <f t="shared" ref="T266" si="800">T265/T264</f>
        <v>1.1267989629977799</v>
      </c>
      <c r="U266" s="2023">
        <f>U265/T265</f>
        <v>-0.31658036281198898</v>
      </c>
      <c r="V266" s="2301">
        <f t="shared" si="781"/>
        <v>-0.28095549712767415</v>
      </c>
      <c r="W266" s="1875">
        <f>W265/W264</f>
        <v>1.0703177675352582</v>
      </c>
      <c r="X266" s="1706">
        <f>X265/X264</f>
        <v>1.2384187103820419</v>
      </c>
      <c r="Y266" s="1077">
        <f>Y265/X265</f>
        <v>-0.29717400611793554</v>
      </c>
      <c r="Z266" s="2301">
        <f t="shared" si="782"/>
        <v>-0.23996246473558192</v>
      </c>
      <c r="AA266" s="916">
        <f t="shared" si="788"/>
        <v>1.0703177675352582</v>
      </c>
      <c r="AB266" s="1938">
        <f t="shared" si="789"/>
        <v>1.2384187103820419</v>
      </c>
      <c r="AC266" s="1961">
        <f t="shared" si="790"/>
        <v>-0.29717400611793554</v>
      </c>
      <c r="AD266" s="679" t="s">
        <v>4654</v>
      </c>
    </row>
    <row r="267" spans="1:30" customFormat="1" ht="15.75" hidden="1" thickBot="1" x14ac:dyDescent="0.3">
      <c r="A267" s="3586"/>
      <c r="B267" s="696" t="s">
        <v>4238</v>
      </c>
      <c r="C267" s="780">
        <f t="shared" ref="C267:S267" si="801">C85/C111</f>
        <v>183.0597014925373</v>
      </c>
      <c r="D267" s="780">
        <f t="shared" ref="D267" si="802">D85/D111</f>
        <v>216.20185185185184</v>
      </c>
      <c r="E267" s="780">
        <f>C267-D267</f>
        <v>-33.142150359314542</v>
      </c>
      <c r="F267" s="1329">
        <f t="shared" si="772"/>
        <v>-0.15329262943605387</v>
      </c>
      <c r="G267" s="966">
        <f t="shared" si="801"/>
        <v>35.81911262798635</v>
      </c>
      <c r="H267" s="979">
        <f t="shared" ref="H267" si="803">H85/H111</f>
        <v>34.987220447284344</v>
      </c>
      <c r="I267" s="966">
        <f>G267-H267</f>
        <v>0.8318921807020061</v>
      </c>
      <c r="J267" s="1329">
        <f t="shared" si="775"/>
        <v>2.3777029728767045E-2</v>
      </c>
      <c r="K267" s="814">
        <f t="shared" si="801"/>
        <v>185.47566371681415</v>
      </c>
      <c r="L267" s="814">
        <f t="shared" ref="L267" si="804">L85/L111</f>
        <v>175.64767932489451</v>
      </c>
      <c r="M267" s="814">
        <f>K267-L267</f>
        <v>9.8279843919196423</v>
      </c>
      <c r="N267" s="1329">
        <f t="shared" si="777"/>
        <v>5.5952828011697639E-2</v>
      </c>
      <c r="O267" s="1015">
        <f t="shared" si="801"/>
        <v>105.22560975609755</v>
      </c>
      <c r="P267" s="815">
        <f t="shared" ref="P267" si="805">P85/P111</f>
        <v>125.44290657439447</v>
      </c>
      <c r="Q267" s="1015">
        <f>O267-P267</f>
        <v>-20.217296818296916</v>
      </c>
      <c r="R267" s="1329">
        <f t="shared" si="779"/>
        <v>-0.1611673180285165</v>
      </c>
      <c r="S267" s="816">
        <f t="shared" si="801"/>
        <v>111.70270270270271</v>
      </c>
      <c r="T267" s="816">
        <f t="shared" ref="T267" si="806">T85/T111</f>
        <v>150.7439024390244</v>
      </c>
      <c r="U267" s="1662">
        <f>S267-T267</f>
        <v>-39.041199736321687</v>
      </c>
      <c r="V267" s="1329">
        <f t="shared" si="781"/>
        <v>-0.25899024175862617</v>
      </c>
      <c r="W267" s="1863">
        <f>W85/W111</f>
        <v>142.33710895361381</v>
      </c>
      <c r="X267" s="1117">
        <f>X85/X111</f>
        <v>152.86866902237927</v>
      </c>
      <c r="Y267" s="1700">
        <f>W267-X267</f>
        <v>-10.531560068765458</v>
      </c>
      <c r="Z267" s="1329">
        <f t="shared" si="782"/>
        <v>-6.8892861670848238E-2</v>
      </c>
      <c r="AA267" s="923">
        <f t="shared" si="788"/>
        <v>142.33710895361381</v>
      </c>
      <c r="AB267" s="1940">
        <f t="shared" si="789"/>
        <v>152.86866902237927</v>
      </c>
      <c r="AC267" s="1962">
        <f t="shared" si="790"/>
        <v>-10.531560068765458</v>
      </c>
      <c r="AD267" s="673" t="s">
        <v>4655</v>
      </c>
    </row>
    <row r="268" spans="1:30" s="1" customFormat="1" ht="15.75" hidden="1" thickBot="1" x14ac:dyDescent="0.3">
      <c r="A268" s="3586"/>
      <c r="B268" s="736" t="s">
        <v>4237</v>
      </c>
      <c r="C268" s="777">
        <f>C267/C264</f>
        <v>0.84393597454285774</v>
      </c>
      <c r="D268" s="777">
        <f>D267/D264</f>
        <v>0.81823770763274828</v>
      </c>
      <c r="E268" s="2008">
        <f>E267/D267</f>
        <v>-0.15329262943605387</v>
      </c>
      <c r="F268" s="2301">
        <f t="shared" si="772"/>
        <v>-0.18734486079790472</v>
      </c>
      <c r="G268" s="976">
        <f t="shared" ref="G268:S268" si="807">G267/G264</f>
        <v>0.24747359280375072</v>
      </c>
      <c r="H268" s="1429">
        <f t="shared" ref="H268" si="808">H267/H264</f>
        <v>0.19460763816964485</v>
      </c>
      <c r="I268" s="2016">
        <f>I267/H267</f>
        <v>2.3777029728767045E-2</v>
      </c>
      <c r="J268" s="2301">
        <f t="shared" si="775"/>
        <v>0.12217932426701542</v>
      </c>
      <c r="K268" s="995">
        <f t="shared" si="807"/>
        <v>1.0402235074557054</v>
      </c>
      <c r="L268" s="995">
        <f t="shared" ref="L268" si="809">L267/L264</f>
        <v>1.0248035320055155</v>
      </c>
      <c r="M268" s="2018">
        <f>M267/L267</f>
        <v>5.5952828011697639E-2</v>
      </c>
      <c r="N268" s="2301">
        <f t="shared" si="777"/>
        <v>5.4598590133856505E-2</v>
      </c>
      <c r="O268" s="1025">
        <f t="shared" si="807"/>
        <v>1.3775452928782046</v>
      </c>
      <c r="P268" s="1610">
        <f t="shared" ref="P268" si="810">P267/P264</f>
        <v>1.0928442389804123</v>
      </c>
      <c r="Q268" s="2021">
        <f>Q267/P267</f>
        <v>-0.1611673180285165</v>
      </c>
      <c r="R268" s="2301">
        <f t="shared" si="779"/>
        <v>-0.14747510420961757</v>
      </c>
      <c r="S268" s="1052">
        <f t="shared" si="807"/>
        <v>0.66397060881203585</v>
      </c>
      <c r="T268" s="1052">
        <f t="shared" ref="T268" si="811">T267/T264</f>
        <v>0.62424209745779835</v>
      </c>
      <c r="U268" s="2023">
        <f>U267/T267</f>
        <v>-0.25899024175862617</v>
      </c>
      <c r="V268" s="2301">
        <f t="shared" si="781"/>
        <v>-0.41488749767654864</v>
      </c>
      <c r="W268" s="1875">
        <f>W267/W264</f>
        <v>0.92922710128328379</v>
      </c>
      <c r="X268" s="1706">
        <f>X267/X264</f>
        <v>0.81156778013386344</v>
      </c>
      <c r="Y268" s="2029">
        <f>Y267/X267</f>
        <v>-6.8892861670848238E-2</v>
      </c>
      <c r="Z268" s="2301">
        <f t="shared" si="782"/>
        <v>-8.4888611102186387E-2</v>
      </c>
      <c r="AA268" s="924">
        <f t="shared" si="788"/>
        <v>0.92922710128328379</v>
      </c>
      <c r="AB268" s="1939">
        <f t="shared" si="789"/>
        <v>0.81156778013386344</v>
      </c>
      <c r="AC268" s="1963">
        <f t="shared" si="790"/>
        <v>-6.8892861670848238E-2</v>
      </c>
      <c r="AD268" s="679" t="s">
        <v>4656</v>
      </c>
    </row>
    <row r="269" spans="1:30" customFormat="1" ht="16.5" hidden="1" thickTop="1" thickBot="1" x14ac:dyDescent="0.3">
      <c r="A269" s="3586"/>
      <c r="B269" s="2196" t="s">
        <v>4239</v>
      </c>
      <c r="C269" s="785">
        <f>C87/C113</f>
        <v>141.5</v>
      </c>
      <c r="D269" s="785">
        <f>D87/D113</f>
        <v>170.16470588235293</v>
      </c>
      <c r="E269" s="785">
        <f>C269-D269</f>
        <v>-28.664705882352933</v>
      </c>
      <c r="F269" s="2283">
        <f t="shared" si="772"/>
        <v>-0.16845271017699112</v>
      </c>
      <c r="G269" s="984">
        <f t="shared" ref="G269:S269" si="812">G87/G113</f>
        <v>20.617283950617285</v>
      </c>
      <c r="H269" s="1442">
        <f t="shared" ref="H269" si="813">H87/H113</f>
        <v>17.604395604395606</v>
      </c>
      <c r="I269" s="984">
        <f>G269-H269</f>
        <v>3.0128883462216791</v>
      </c>
      <c r="J269" s="2283">
        <f t="shared" si="775"/>
        <v>0.17114409457314156</v>
      </c>
      <c r="K269" s="1002">
        <f t="shared" si="812"/>
        <v>35.639705882352942</v>
      </c>
      <c r="L269" s="1002">
        <f t="shared" ref="L269" si="814">L87/L113</f>
        <v>33.942446043165468</v>
      </c>
      <c r="M269" s="1002">
        <f>K269-L269</f>
        <v>1.697259839187474</v>
      </c>
      <c r="N269" s="2283">
        <f t="shared" si="777"/>
        <v>5.0004052065930241E-2</v>
      </c>
      <c r="O269" s="1032">
        <f t="shared" si="812"/>
        <v>30.339622641509433</v>
      </c>
      <c r="P269" s="1622">
        <f t="shared" ref="P269" si="815">P87/P113</f>
        <v>35.992481203007522</v>
      </c>
      <c r="Q269" s="1032">
        <f>O269-P269</f>
        <v>-5.6528585614980891</v>
      </c>
      <c r="R269" s="2283">
        <f t="shared" si="779"/>
        <v>-0.15705665107149483</v>
      </c>
      <c r="S269" s="1058">
        <f t="shared" si="812"/>
        <v>51.184615384615384</v>
      </c>
      <c r="T269" s="1058">
        <f t="shared" ref="T269" si="816">T87/T113</f>
        <v>74.477272727272734</v>
      </c>
      <c r="U269" s="1808">
        <f>S269-T269</f>
        <v>-23.29265734265735</v>
      </c>
      <c r="V269" s="2283">
        <f t="shared" si="781"/>
        <v>-0.31274852702988198</v>
      </c>
      <c r="W269" s="1888">
        <f>W87/W113</f>
        <v>67.032761310452415</v>
      </c>
      <c r="X269" s="1707">
        <f>X87/X113</f>
        <v>75.064124783362217</v>
      </c>
      <c r="Y269" s="1103">
        <f>W269-X269</f>
        <v>-8.0313634729098027</v>
      </c>
      <c r="Z269" s="2283">
        <f t="shared" si="782"/>
        <v>-0.1069933672854857</v>
      </c>
      <c r="AA269" s="916">
        <f t="shared" si="788"/>
        <v>67.032761310452415</v>
      </c>
      <c r="AB269" s="1938">
        <f t="shared" si="789"/>
        <v>75.064124783362217</v>
      </c>
      <c r="AC269" s="1964">
        <f t="shared" si="790"/>
        <v>-8.0313634729098027</v>
      </c>
      <c r="AD269" s="673" t="s">
        <v>4657</v>
      </c>
    </row>
    <row r="270" spans="1:30" s="1" customFormat="1" ht="15.75" hidden="1" thickBot="1" x14ac:dyDescent="0.3">
      <c r="A270" s="3586"/>
      <c r="B270" s="732" t="s">
        <v>4237</v>
      </c>
      <c r="C270" s="777">
        <f>C269/C264</f>
        <v>0.65233876939694768</v>
      </c>
      <c r="D270" s="777">
        <f>D269/D264</f>
        <v>0.64400548685672465</v>
      </c>
      <c r="E270" s="2008">
        <f>E269/D269</f>
        <v>-0.16845271017699112</v>
      </c>
      <c r="F270" s="2301">
        <f t="shared" si="772"/>
        <v>-0.26157030276120569</v>
      </c>
      <c r="G270" s="976">
        <f t="shared" ref="G270:S270" si="817">G269/G264</f>
        <v>0.1424444370273949</v>
      </c>
      <c r="H270" s="1429">
        <f t="shared" ref="H270" si="818">H269/H264</f>
        <v>9.7920034977840714E-2</v>
      </c>
      <c r="I270" s="2016">
        <f>I269/H269</f>
        <v>0.17114409457314156</v>
      </c>
      <c r="J270" s="2301">
        <f t="shared" si="775"/>
        <v>1.7477944591407819</v>
      </c>
      <c r="K270" s="995">
        <f t="shared" si="817"/>
        <v>0.19988207139797426</v>
      </c>
      <c r="L270" s="995">
        <f t="shared" ref="L270" si="819">L269/L264</f>
        <v>0.19803471770100767</v>
      </c>
      <c r="M270" s="2018">
        <f>M269/L269</f>
        <v>5.0004052065930241E-2</v>
      </c>
      <c r="N270" s="2301">
        <f t="shared" si="777"/>
        <v>0.25250144341572589</v>
      </c>
      <c r="O270" s="1025">
        <f t="shared" si="817"/>
        <v>0.39718662077023936</v>
      </c>
      <c r="P270" s="1610">
        <f t="shared" ref="P270" si="820">P269/P264</f>
        <v>0.31356237513509971</v>
      </c>
      <c r="Q270" s="2021">
        <f>Q269/P269</f>
        <v>-0.15705665107149483</v>
      </c>
      <c r="R270" s="2301">
        <f t="shared" si="779"/>
        <v>-0.50087849667494799</v>
      </c>
      <c r="S270" s="1052">
        <f t="shared" si="817"/>
        <v>0.30424581873533024</v>
      </c>
      <c r="T270" s="1052">
        <f t="shared" ref="T270" si="821">T269/T264</f>
        <v>0.30841611626059018</v>
      </c>
      <c r="U270" s="2023">
        <f>U269/T269</f>
        <v>-0.31274852702988198</v>
      </c>
      <c r="V270" s="2301">
        <f t="shared" si="781"/>
        <v>-1.0140472904652986</v>
      </c>
      <c r="W270" s="1875">
        <f>W269/W264</f>
        <v>0.43761362684291405</v>
      </c>
      <c r="X270" s="1706">
        <f>X269/X264</f>
        <v>0.39850955403560323</v>
      </c>
      <c r="Y270" s="1077">
        <f>Y269/X269</f>
        <v>-0.1069933672854857</v>
      </c>
      <c r="Z270" s="2301">
        <f t="shared" si="782"/>
        <v>-0.26848381977794894</v>
      </c>
      <c r="AA270" s="916">
        <f t="shared" si="788"/>
        <v>0.43761362684291405</v>
      </c>
      <c r="AB270" s="1938">
        <f t="shared" si="789"/>
        <v>0.39850955403560323</v>
      </c>
      <c r="AC270" s="1965">
        <f t="shared" si="790"/>
        <v>-0.1069933672854857</v>
      </c>
      <c r="AD270" s="679" t="s">
        <v>4658</v>
      </c>
    </row>
    <row r="271" spans="1:30" s="1" customFormat="1" ht="15.75" hidden="1" thickBot="1" x14ac:dyDescent="0.3">
      <c r="A271" s="3586"/>
      <c r="B271" s="735" t="s">
        <v>4240</v>
      </c>
      <c r="C271" s="700">
        <f>C89/C115</f>
        <v>240.92834394904457</v>
      </c>
      <c r="D271" s="700">
        <f>D89/D115</f>
        <v>297.13168724279836</v>
      </c>
      <c r="E271" s="700">
        <f>C271-D271</f>
        <v>-56.20334329375379</v>
      </c>
      <c r="F271" s="2284">
        <f t="shared" si="772"/>
        <v>-0.18915297730540517</v>
      </c>
      <c r="G271" s="943">
        <f t="shared" ref="G271:S271" si="822">G89/G115</f>
        <v>160.64715189873417</v>
      </c>
      <c r="H271" s="1398">
        <f t="shared" ref="H271" si="823">H89/H115</f>
        <v>208.0019120458891</v>
      </c>
      <c r="I271" s="943">
        <f>G271-H271</f>
        <v>-47.354760147154934</v>
      </c>
      <c r="J271" s="2284">
        <f t="shared" si="775"/>
        <v>-0.22766502327491869</v>
      </c>
      <c r="K271" s="997">
        <f t="shared" si="822"/>
        <v>209.19904458598725</v>
      </c>
      <c r="L271" s="997">
        <f t="shared" ref="L271" si="824">L89/L115</f>
        <v>200.88117283950618</v>
      </c>
      <c r="M271" s="997">
        <f>K271-L271</f>
        <v>8.3178717464810745</v>
      </c>
      <c r="N271" s="2284">
        <f t="shared" si="777"/>
        <v>4.1406925442070322E-2</v>
      </c>
      <c r="O271" s="1005">
        <f t="shared" si="822"/>
        <v>85.642225031605562</v>
      </c>
      <c r="P271" s="1580">
        <f t="shared" ref="P271" si="825">P89/P115</f>
        <v>134.74666666666667</v>
      </c>
      <c r="Q271" s="1005">
        <f>O271-P271</f>
        <v>-49.104441635061107</v>
      </c>
      <c r="R271" s="2284">
        <f t="shared" si="779"/>
        <v>-0.36442045543534363</v>
      </c>
      <c r="S271" s="1039">
        <f t="shared" si="822"/>
        <v>187.255</v>
      </c>
      <c r="T271" s="1039">
        <f t="shared" ref="T271" si="826">T89/T115</f>
        <v>267.63345195729539</v>
      </c>
      <c r="U271" s="1765">
        <f>S271-T271</f>
        <v>-80.378451957295397</v>
      </c>
      <c r="V271" s="2284">
        <f t="shared" si="781"/>
        <v>-0.30033036367262822</v>
      </c>
      <c r="W271" s="1877">
        <f>W89/W115</f>
        <v>171.1120493666775</v>
      </c>
      <c r="X271" s="1700">
        <f>X89/X115</f>
        <v>214.90418189200162</v>
      </c>
      <c r="Y271" s="1115">
        <f>W271-X271</f>
        <v>-43.792132525324121</v>
      </c>
      <c r="Z271" s="2284">
        <f t="shared" si="782"/>
        <v>-0.20377515290666381</v>
      </c>
      <c r="AA271" s="923">
        <f t="shared" si="788"/>
        <v>171.1120493666775</v>
      </c>
      <c r="AB271" s="1940">
        <f t="shared" si="789"/>
        <v>214.90418189200162</v>
      </c>
      <c r="AC271" s="1966">
        <f t="shared" si="790"/>
        <v>-43.792132525324121</v>
      </c>
      <c r="AD271" s="679" t="s">
        <v>4659</v>
      </c>
    </row>
    <row r="272" spans="1:30" s="1" customFormat="1" ht="15.75" hidden="1" thickBot="1" x14ac:dyDescent="0.3">
      <c r="A272" s="3586"/>
      <c r="B272" s="736" t="s">
        <v>4237</v>
      </c>
      <c r="C272" s="928">
        <f>C271/C264</f>
        <v>1.1107201371347299</v>
      </c>
      <c r="D272" s="928">
        <f>D271/D264</f>
        <v>1.1245248297003225</v>
      </c>
      <c r="E272" s="1970">
        <f>E271/D271</f>
        <v>-0.18915297730540517</v>
      </c>
      <c r="F272" s="2292">
        <f t="shared" si="772"/>
        <v>-0.16820702603410992</v>
      </c>
      <c r="G272" s="958">
        <f t="shared" ref="G272:S272" si="827">G271/G264</f>
        <v>1.1099082287987041</v>
      </c>
      <c r="H272" s="1413">
        <f t="shared" ref="H272" si="828">H271/H264</f>
        <v>1.1569584642772783</v>
      </c>
      <c r="I272" s="1993">
        <f>I271/H271</f>
        <v>-0.22766502327491869</v>
      </c>
      <c r="J272" s="2292">
        <f t="shared" si="775"/>
        <v>-0.19677890806316464</v>
      </c>
      <c r="K272" s="988">
        <f t="shared" si="827"/>
        <v>1.1732739463214577</v>
      </c>
      <c r="L272" s="988">
        <f t="shared" ref="L272" si="829">L271/L264</f>
        <v>1.172026503456111</v>
      </c>
      <c r="M272" s="1995">
        <f>M271/L271</f>
        <v>4.1406925442070322E-2</v>
      </c>
      <c r="N272" s="2292">
        <f t="shared" si="777"/>
        <v>3.5329342229009492E-2</v>
      </c>
      <c r="O272" s="1011">
        <f t="shared" si="827"/>
        <v>1.121172348037335</v>
      </c>
      <c r="P272" s="1594">
        <f t="shared" ref="P272" si="830">P271/P264</f>
        <v>1.1738975316324414</v>
      </c>
      <c r="Q272" s="1997">
        <f>Q271/P271</f>
        <v>-0.36442045543534363</v>
      </c>
      <c r="R272" s="2292">
        <f t="shared" si="779"/>
        <v>-0.31043634185734637</v>
      </c>
      <c r="S272" s="1044">
        <f t="shared" si="827"/>
        <v>1.1130600544555087</v>
      </c>
      <c r="T272" s="1044">
        <f t="shared" ref="T272" si="831">T271/T264</f>
        <v>1.1082907148915802</v>
      </c>
      <c r="U272" s="1999">
        <f>U271/T271</f>
        <v>-0.30033036367262822</v>
      </c>
      <c r="V272" s="2292">
        <f t="shared" si="781"/>
        <v>-0.27098518433587021</v>
      </c>
      <c r="W272" s="1856">
        <f>W271/W264</f>
        <v>1.1170801121122742</v>
      </c>
      <c r="X272" s="1142">
        <f>X271/X264</f>
        <v>1.1409094548605185</v>
      </c>
      <c r="Y272" s="2028">
        <f>Y271/X271</f>
        <v>-0.20377515290666381</v>
      </c>
      <c r="Z272" s="2292">
        <f t="shared" si="782"/>
        <v>-0.17860764676682978</v>
      </c>
      <c r="AA272" s="924">
        <f t="shared" si="788"/>
        <v>1.1170801121122742</v>
      </c>
      <c r="AB272" s="1939">
        <f t="shared" si="789"/>
        <v>1.1409094548605185</v>
      </c>
      <c r="AC272" s="1963">
        <f t="shared" si="790"/>
        <v>-0.20377515290666381</v>
      </c>
      <c r="AD272" s="679" t="s">
        <v>4660</v>
      </c>
    </row>
    <row r="273" spans="1:30" customFormat="1" ht="16.5" hidden="1" customHeight="1" thickTop="1" x14ac:dyDescent="0.25">
      <c r="A273" s="3586"/>
      <c r="B273" s="2198" t="s">
        <v>4241</v>
      </c>
      <c r="C273" s="1735">
        <f>C91/C117</f>
        <v>134.90310077519379</v>
      </c>
      <c r="D273" s="1735" t="e">
        <f>D91/D117</f>
        <v>#DIV/0!</v>
      </c>
      <c r="E273" s="1735" t="e">
        <f>C273-D273</f>
        <v>#DIV/0!</v>
      </c>
      <c r="F273" s="1329" t="e">
        <f t="shared" si="772"/>
        <v>#DIV/0!</v>
      </c>
      <c r="G273" s="1736">
        <f t="shared" ref="G273:S273" si="832">G91/G117</f>
        <v>21.69</v>
      </c>
      <c r="H273" s="1737" t="e">
        <f t="shared" ref="H273" si="833">H91/H117</f>
        <v>#DIV/0!</v>
      </c>
      <c r="I273" s="1736" t="e">
        <f>G273-H273</f>
        <v>#DIV/0!</v>
      </c>
      <c r="J273" s="1329" t="e">
        <f t="shared" si="775"/>
        <v>#DIV/0!</v>
      </c>
      <c r="K273" s="1738">
        <f t="shared" si="832"/>
        <v>41.388297872340424</v>
      </c>
      <c r="L273" s="1738" t="e">
        <f t="shared" ref="L273" si="834">L91/L117</f>
        <v>#DIV/0!</v>
      </c>
      <c r="M273" s="1738" t="e">
        <f>K273-L273</f>
        <v>#DIV/0!</v>
      </c>
      <c r="N273" s="1329" t="e">
        <f t="shared" si="777"/>
        <v>#DIV/0!</v>
      </c>
      <c r="O273" s="1739">
        <f t="shared" si="832"/>
        <v>32.431034482758619</v>
      </c>
      <c r="P273" s="1740" t="e">
        <f t="shared" ref="P273" si="835">P91/P117</f>
        <v>#DIV/0!</v>
      </c>
      <c r="Q273" s="1739" t="e">
        <f>O273-P273</f>
        <v>#DIV/0!</v>
      </c>
      <c r="R273" s="1329" t="e">
        <f t="shared" si="779"/>
        <v>#DIV/0!</v>
      </c>
      <c r="S273" s="1741">
        <f t="shared" si="832"/>
        <v>46.902777777777779</v>
      </c>
      <c r="T273" s="1741" t="e">
        <f t="shared" ref="T273" si="836">T91/T117</f>
        <v>#DIV/0!</v>
      </c>
      <c r="U273" s="1809" t="e">
        <f>S273-T273</f>
        <v>#DIV/0!</v>
      </c>
      <c r="V273" s="1329" t="e">
        <f t="shared" si="781"/>
        <v>#DIV/0!</v>
      </c>
      <c r="W273" s="1889"/>
      <c r="X273" s="1701"/>
      <c r="Y273" s="1671">
        <f>W273-X273</f>
        <v>0</v>
      </c>
      <c r="Z273" s="1329" t="e">
        <f t="shared" si="782"/>
        <v>#DIV/0!</v>
      </c>
      <c r="AA273" s="916">
        <f t="shared" si="788"/>
        <v>0</v>
      </c>
      <c r="AB273" s="1938">
        <f t="shared" si="789"/>
        <v>0</v>
      </c>
      <c r="AC273" s="1964">
        <f t="shared" si="790"/>
        <v>0</v>
      </c>
      <c r="AD273" s="673" t="s">
        <v>4661</v>
      </c>
    </row>
    <row r="274" spans="1:30" s="1" customFormat="1" ht="15.75" hidden="1" thickBot="1" x14ac:dyDescent="0.3">
      <c r="A274" s="3586"/>
      <c r="B274" s="732" t="s">
        <v>4237</v>
      </c>
      <c r="C274" s="781">
        <f>C273/C264</f>
        <v>0.62192595581287868</v>
      </c>
      <c r="D274" s="781" t="e">
        <f>D273/D264</f>
        <v>#DIV/0!</v>
      </c>
      <c r="E274" s="781" t="e">
        <f>E273/D273</f>
        <v>#DIV/0!</v>
      </c>
      <c r="F274" s="2293" t="e">
        <f t="shared" si="772"/>
        <v>#DIV/0!</v>
      </c>
      <c r="G274" s="960">
        <f t="shared" ref="G274:S274" si="837">G273/G264</f>
        <v>0.14985581255632324</v>
      </c>
      <c r="H274" s="980" t="e">
        <f t="shared" ref="H274" si="838">H273/H264</f>
        <v>#DIV/0!</v>
      </c>
      <c r="I274" s="960" t="e">
        <f>I273/H273</f>
        <v>#DIV/0!</v>
      </c>
      <c r="J274" s="2293" t="e">
        <f t="shared" si="775"/>
        <v>#DIV/0!</v>
      </c>
      <c r="K274" s="987">
        <f t="shared" si="837"/>
        <v>0.23212253035051153</v>
      </c>
      <c r="L274" s="987" t="e">
        <f t="shared" ref="L274" si="839">L273/L264</f>
        <v>#DIV/0!</v>
      </c>
      <c r="M274" s="987" t="e">
        <f>M273/L273</f>
        <v>#DIV/0!</v>
      </c>
      <c r="N274" s="2293" t="e">
        <f t="shared" si="777"/>
        <v>#DIV/0!</v>
      </c>
      <c r="O274" s="1012">
        <f t="shared" si="837"/>
        <v>0.42456602530930987</v>
      </c>
      <c r="P274" s="1028" t="e">
        <f t="shared" ref="P274" si="840">P273/P264</f>
        <v>#DIV/0!</v>
      </c>
      <c r="Q274" s="1012" t="e">
        <f>Q273/P273</f>
        <v>#DIV/0!</v>
      </c>
      <c r="R274" s="2293" t="e">
        <f t="shared" si="779"/>
        <v>#DIV/0!</v>
      </c>
      <c r="S274" s="1045">
        <f t="shared" si="837"/>
        <v>0.27879420249097731</v>
      </c>
      <c r="T274" s="1045" t="e">
        <f t="shared" ref="T274" si="841">T273/T264</f>
        <v>#DIV/0!</v>
      </c>
      <c r="U274" s="1663" t="e">
        <f>U273/T273</f>
        <v>#DIV/0!</v>
      </c>
      <c r="V274" s="2293" t="e">
        <f t="shared" si="781"/>
        <v>#DIV/0!</v>
      </c>
      <c r="W274" s="1855"/>
      <c r="X274" s="1118"/>
      <c r="Y274" s="1096" t="e">
        <f>Y273/X273</f>
        <v>#DIV/0!</v>
      </c>
      <c r="Z274" s="2293" t="e">
        <f t="shared" si="782"/>
        <v>#DIV/0!</v>
      </c>
      <c r="AA274" s="916">
        <f t="shared" si="788"/>
        <v>0</v>
      </c>
      <c r="AB274" s="1938">
        <f t="shared" si="789"/>
        <v>0</v>
      </c>
      <c r="AC274" s="1965" t="e">
        <f t="shared" si="790"/>
        <v>#DIV/0!</v>
      </c>
      <c r="AD274" s="679" t="s">
        <v>4662</v>
      </c>
    </row>
    <row r="275" spans="1:30" customFormat="1" ht="15.75" hidden="1" thickBot="1" x14ac:dyDescent="0.3">
      <c r="A275" s="3586"/>
      <c r="B275" s="732" t="s">
        <v>4242</v>
      </c>
      <c r="C275" s="780">
        <f>C93/C119</f>
        <v>89.290322580645167</v>
      </c>
      <c r="D275" s="780">
        <f>D93/D119</f>
        <v>121.67073170731707</v>
      </c>
      <c r="E275" s="780">
        <f>C275-D275</f>
        <v>-32.380409126671907</v>
      </c>
      <c r="F275" s="1329">
        <f t="shared" si="772"/>
        <v>-0.26613145719024722</v>
      </c>
      <c r="G275" s="966">
        <f t="shared" ref="G275:S275" si="842">G93/G119</f>
        <v>22.914893617021278</v>
      </c>
      <c r="H275" s="979">
        <f t="shared" ref="H275" si="843">H93/H119</f>
        <v>17.457627118644069</v>
      </c>
      <c r="I275" s="966">
        <f>G275-H275</f>
        <v>5.4572664983772086</v>
      </c>
      <c r="J275" s="1329">
        <f t="shared" si="775"/>
        <v>0.31260070233422843</v>
      </c>
      <c r="K275" s="814">
        <f t="shared" si="842"/>
        <v>39.6</v>
      </c>
      <c r="L275" s="814">
        <f t="shared" ref="L275" si="844">L93/L119</f>
        <v>36.532110091743121</v>
      </c>
      <c r="M275" s="814">
        <f>K275-L275</f>
        <v>3.0678899082568805</v>
      </c>
      <c r="N275" s="1329">
        <f t="shared" si="777"/>
        <v>8.3977900552486176E-2</v>
      </c>
      <c r="O275" s="1015">
        <f t="shared" si="842"/>
        <v>43.353535353535356</v>
      </c>
      <c r="P275" s="815">
        <f t="shared" ref="P275" si="845">P93/P119</f>
        <v>53.506329113924053</v>
      </c>
      <c r="Q275" s="1015">
        <f>O275-P275</f>
        <v>-10.152793760388697</v>
      </c>
      <c r="R275" s="1329">
        <f t="shared" si="779"/>
        <v>-0.18974939840802152</v>
      </c>
      <c r="S275" s="816">
        <f t="shared" si="842"/>
        <v>30.48936170212766</v>
      </c>
      <c r="T275" s="816">
        <f t="shared" ref="T275" si="846">T93/T119</f>
        <v>48.793103448275865</v>
      </c>
      <c r="U275" s="1662">
        <f>S275-T275</f>
        <v>-18.303741746148205</v>
      </c>
      <c r="V275" s="1329">
        <f t="shared" si="781"/>
        <v>-0.37512968949703035</v>
      </c>
      <c r="W275" s="1863">
        <f>W93/W119</f>
        <v>49.268542199488493</v>
      </c>
      <c r="X275" s="1117">
        <f>X93/X119</f>
        <v>57.628491620111731</v>
      </c>
      <c r="Y275" s="1126">
        <f>W275-X275</f>
        <v>-8.3599494206232379</v>
      </c>
      <c r="Z275" s="1329">
        <f t="shared" si="782"/>
        <v>-0.14506625430580772</v>
      </c>
      <c r="AA275" s="916">
        <f t="shared" si="788"/>
        <v>49.268542199488493</v>
      </c>
      <c r="AB275" s="1938">
        <f t="shared" si="789"/>
        <v>57.628491620111731</v>
      </c>
      <c r="AC275" s="1822">
        <f t="shared" si="790"/>
        <v>-8.3599494206232379</v>
      </c>
      <c r="AD275" s="673" t="s">
        <v>4663</v>
      </c>
    </row>
    <row r="276" spans="1:30" s="1" customFormat="1" ht="15.75" hidden="1" thickBot="1" x14ac:dyDescent="0.3">
      <c r="A276" s="3586"/>
      <c r="B276" s="732" t="s">
        <v>4237</v>
      </c>
      <c r="C276" s="781">
        <f>C275/C264</f>
        <v>0.41164338622837143</v>
      </c>
      <c r="D276" s="781">
        <f>D275/D264</f>
        <v>0.46047515201864603</v>
      </c>
      <c r="E276" s="2009">
        <f>E275/D275</f>
        <v>-0.26613145719024722</v>
      </c>
      <c r="F276" s="2293">
        <f t="shared" si="772"/>
        <v>-0.57794965922389396</v>
      </c>
      <c r="G276" s="960">
        <f t="shared" ref="G276:S276" si="847">G275/G264</f>
        <v>0.15831858011159189</v>
      </c>
      <c r="H276" s="980">
        <f t="shared" ref="H276" si="848">H275/H264</f>
        <v>9.7103672088628717E-2</v>
      </c>
      <c r="I276" s="2017">
        <f>I275/H275</f>
        <v>0.31260070233422843</v>
      </c>
      <c r="J276" s="2293">
        <f t="shared" si="775"/>
        <v>3.2192469719261565</v>
      </c>
      <c r="K276" s="987">
        <f t="shared" si="847"/>
        <v>0.22209302325581395</v>
      </c>
      <c r="L276" s="987">
        <f t="shared" ref="L276" si="849">L275/L264</f>
        <v>0.21314392309381666</v>
      </c>
      <c r="M276" s="2019">
        <f>M275/L275</f>
        <v>8.3977900552486176E-2</v>
      </c>
      <c r="N276" s="2293">
        <f t="shared" si="777"/>
        <v>0.39399622252201283</v>
      </c>
      <c r="O276" s="1012">
        <f t="shared" si="847"/>
        <v>0.56755630776880106</v>
      </c>
      <c r="P276" s="1028">
        <f t="shared" ref="P276" si="850">P275/P264</f>
        <v>0.46614101281576648</v>
      </c>
      <c r="Q276" s="2022">
        <f>Q275/P275</f>
        <v>-0.18974939840802152</v>
      </c>
      <c r="R276" s="2293">
        <f t="shared" si="779"/>
        <v>-0.40706437149098579</v>
      </c>
      <c r="S276" s="1045">
        <f t="shared" si="847"/>
        <v>0.18123142557733526</v>
      </c>
      <c r="T276" s="1045">
        <f t="shared" ref="T276" si="851">T275/T264</f>
        <v>0.20205599526884707</v>
      </c>
      <c r="U276" s="2024">
        <f>U275/T275</f>
        <v>-0.37512968949703035</v>
      </c>
      <c r="V276" s="2293">
        <f t="shared" si="781"/>
        <v>-1.8565630235217658</v>
      </c>
      <c r="W276" s="1855">
        <f>W275/W264</f>
        <v>0.32164250762886865</v>
      </c>
      <c r="X276" s="1118">
        <f>X275/X264</f>
        <v>0.30594514438894083</v>
      </c>
      <c r="Y276" s="2027">
        <f>Y275/X275</f>
        <v>-0.14506625430580772</v>
      </c>
      <c r="Z276" s="2293">
        <f t="shared" si="782"/>
        <v>-0.47415772718193044</v>
      </c>
      <c r="AA276" s="916">
        <f t="shared" si="788"/>
        <v>0.32164250762886865</v>
      </c>
      <c r="AB276" s="1938">
        <f t="shared" si="789"/>
        <v>0.30594514438894083</v>
      </c>
      <c r="AC276" s="1965">
        <f t="shared" si="790"/>
        <v>-0.14506625430580772</v>
      </c>
      <c r="AD276" s="679" t="s">
        <v>4664</v>
      </c>
    </row>
    <row r="277" spans="1:30" customFormat="1" ht="15.75" hidden="1" thickBot="1" x14ac:dyDescent="0.3">
      <c r="A277" s="3586"/>
      <c r="B277" s="672" t="s">
        <v>4243</v>
      </c>
      <c r="C277" s="780">
        <f>C95/C121</f>
        <v>104.08695652173913</v>
      </c>
      <c r="D277" s="780" t="e">
        <f>D95/D121</f>
        <v>#DIV/0!</v>
      </c>
      <c r="E277" s="780"/>
      <c r="F277" s="1329" t="e">
        <f t="shared" si="772"/>
        <v>#DIV/0!</v>
      </c>
      <c r="G277" s="966">
        <f t="shared" ref="G277:S277" si="852">G95/G121</f>
        <v>65.272727272727266</v>
      </c>
      <c r="H277" s="979" t="e">
        <f t="shared" ref="H277" si="853">H95/H121</f>
        <v>#DIV/0!</v>
      </c>
      <c r="I277" s="966"/>
      <c r="J277" s="1329" t="e">
        <f t="shared" si="775"/>
        <v>#DIV/0!</v>
      </c>
      <c r="K277" s="814">
        <f t="shared" si="852"/>
        <v>46.56666666666667</v>
      </c>
      <c r="L277" s="814" t="e">
        <f t="shared" ref="L277" si="854">L95/L121</f>
        <v>#DIV/0!</v>
      </c>
      <c r="M277" s="814"/>
      <c r="N277" s="1329" t="e">
        <f t="shared" si="777"/>
        <v>#DIV/0!</v>
      </c>
      <c r="O277" s="1015">
        <f t="shared" si="852"/>
        <v>63</v>
      </c>
      <c r="P277" s="815" t="e">
        <f t="shared" ref="P277" si="855">P95/P121</f>
        <v>#DIV/0!</v>
      </c>
      <c r="Q277" s="1015"/>
      <c r="R277" s="1329" t="e">
        <f t="shared" si="779"/>
        <v>#DIV/0!</v>
      </c>
      <c r="S277" s="816">
        <f t="shared" si="852"/>
        <v>3.4444444444444446</v>
      </c>
      <c r="T277" s="816" t="e">
        <f t="shared" ref="T277" si="856">T95/T121</f>
        <v>#DIV/0!</v>
      </c>
      <c r="U277" s="1662"/>
      <c r="V277" s="1329" t="e">
        <f t="shared" si="781"/>
        <v>#DIV/0!</v>
      </c>
      <c r="W277" s="1863"/>
      <c r="X277" s="1117"/>
      <c r="Y277" s="1126"/>
      <c r="Z277" s="1329" t="e">
        <f t="shared" si="782"/>
        <v>#DIV/0!</v>
      </c>
      <c r="AA277" s="916">
        <f t="shared" si="788"/>
        <v>0</v>
      </c>
      <c r="AB277" s="1938">
        <f t="shared" si="789"/>
        <v>0</v>
      </c>
      <c r="AC277" s="1822">
        <f t="shared" si="790"/>
        <v>0</v>
      </c>
      <c r="AD277" s="673" t="s">
        <v>4665</v>
      </c>
    </row>
    <row r="278" spans="1:30" customFormat="1" ht="15.75" hidden="1" thickBot="1" x14ac:dyDescent="0.3">
      <c r="A278" s="3586"/>
      <c r="B278" s="732" t="s">
        <v>4237</v>
      </c>
      <c r="C278" s="781">
        <f>C277/C264</f>
        <v>0.47985835425911594</v>
      </c>
      <c r="D278" s="781" t="e">
        <f>D277/D264</f>
        <v>#DIV/0!</v>
      </c>
      <c r="E278" s="781"/>
      <c r="F278" s="2293" t="e">
        <f t="shared" si="772"/>
        <v>#DIV/0!</v>
      </c>
      <c r="G278" s="960">
        <f t="shared" ref="G278:S278" si="857">G277/G264</f>
        <v>0.45096807668150413</v>
      </c>
      <c r="H278" s="980" t="e">
        <f t="shared" ref="H278" si="858">H277/H264</f>
        <v>#DIV/0!</v>
      </c>
      <c r="I278" s="960"/>
      <c r="J278" s="2293" t="e">
        <f t="shared" si="775"/>
        <v>#DIV/0!</v>
      </c>
      <c r="K278" s="987">
        <f t="shared" si="857"/>
        <v>0.26116494401378121</v>
      </c>
      <c r="L278" s="987" t="e">
        <f t="shared" ref="L278" si="859">L277/L264</f>
        <v>#DIV/0!</v>
      </c>
      <c r="M278" s="987"/>
      <c r="N278" s="2293" t="e">
        <f t="shared" si="777"/>
        <v>#DIV/0!</v>
      </c>
      <c r="O278" s="1012">
        <f t="shared" si="857"/>
        <v>0.82475505395014259</v>
      </c>
      <c r="P278" s="1028" t="e">
        <f t="shared" ref="P278" si="860">P277/P264</f>
        <v>#DIV/0!</v>
      </c>
      <c r="Q278" s="1012"/>
      <c r="R278" s="2293" t="e">
        <f t="shared" si="779"/>
        <v>#DIV/0!</v>
      </c>
      <c r="S278" s="1045">
        <f t="shared" si="857"/>
        <v>2.047407824037974E-2</v>
      </c>
      <c r="T278" s="1045" t="e">
        <f t="shared" ref="T278" si="861">T277/T264</f>
        <v>#DIV/0!</v>
      </c>
      <c r="U278" s="1663"/>
      <c r="V278" s="2293" t="e">
        <f t="shared" si="781"/>
        <v>#DIV/0!</v>
      </c>
      <c r="W278" s="1855"/>
      <c r="X278" s="1118"/>
      <c r="Y278" s="1127"/>
      <c r="Z278" s="2293" t="e">
        <f t="shared" si="782"/>
        <v>#DIV/0!</v>
      </c>
      <c r="AA278" s="916">
        <f t="shared" si="788"/>
        <v>0</v>
      </c>
      <c r="AB278" s="1938">
        <f t="shared" si="789"/>
        <v>0</v>
      </c>
      <c r="AC278" s="1965">
        <f t="shared" si="790"/>
        <v>0</v>
      </c>
      <c r="AD278" s="673" t="s">
        <v>4666</v>
      </c>
    </row>
    <row r="279" spans="1:30" s="1" customFormat="1" ht="15.75" hidden="1" thickBot="1" x14ac:dyDescent="0.3">
      <c r="A279" s="3586"/>
      <c r="B279" s="672" t="s">
        <v>4244</v>
      </c>
      <c r="C279" s="780">
        <f>C97/C123</f>
        <v>129.55555555555554</v>
      </c>
      <c r="D279" s="780" t="e">
        <f>D97/D123</f>
        <v>#DIV/0!</v>
      </c>
      <c r="E279" s="780"/>
      <c r="F279" s="1329" t="e">
        <f t="shared" si="772"/>
        <v>#DIV/0!</v>
      </c>
      <c r="G279" s="966">
        <f t="shared" ref="G279:S279" si="862">G97/G123</f>
        <v>26.454545454545453</v>
      </c>
      <c r="H279" s="979" t="e">
        <f t="shared" ref="H279" si="863">H97/H123</f>
        <v>#DIV/0!</v>
      </c>
      <c r="I279" s="966"/>
      <c r="J279" s="1329" t="e">
        <f t="shared" si="775"/>
        <v>#DIV/0!</v>
      </c>
      <c r="K279" s="814">
        <f t="shared" si="862"/>
        <v>621.69767441860461</v>
      </c>
      <c r="L279" s="814" t="e">
        <f t="shared" ref="L279" si="864">L97/L123</f>
        <v>#DIV/0!</v>
      </c>
      <c r="M279" s="814"/>
      <c r="N279" s="1329" t="e">
        <f t="shared" si="777"/>
        <v>#DIV/0!</v>
      </c>
      <c r="O279" s="1015">
        <f t="shared" si="862"/>
        <v>40.769230769230766</v>
      </c>
      <c r="P279" s="815" t="e">
        <f t="shared" ref="P279" si="865">P97/P123</f>
        <v>#DIV/0!</v>
      </c>
      <c r="Q279" s="1015"/>
      <c r="R279" s="1329" t="e">
        <f t="shared" si="779"/>
        <v>#DIV/0!</v>
      </c>
      <c r="S279" s="816">
        <f t="shared" si="862"/>
        <v>1</v>
      </c>
      <c r="T279" s="816" t="e">
        <f t="shared" ref="T279" si="866">T97/T123</f>
        <v>#DIV/0!</v>
      </c>
      <c r="U279" s="1662"/>
      <c r="V279" s="1329" t="e">
        <f t="shared" si="781"/>
        <v>#DIV/0!</v>
      </c>
      <c r="W279" s="1863"/>
      <c r="X279" s="1117"/>
      <c r="Y279" s="1103"/>
      <c r="Z279" s="1329" t="e">
        <f t="shared" si="782"/>
        <v>#DIV/0!</v>
      </c>
      <c r="AA279" s="916">
        <f t="shared" si="788"/>
        <v>0</v>
      </c>
      <c r="AB279" s="1938">
        <f t="shared" si="789"/>
        <v>0</v>
      </c>
      <c r="AC279" s="1822">
        <f t="shared" si="790"/>
        <v>0</v>
      </c>
      <c r="AD279" s="679" t="s">
        <v>4667</v>
      </c>
    </row>
    <row r="280" spans="1:30" customFormat="1" ht="15.75" hidden="1" thickBot="1" x14ac:dyDescent="0.3">
      <c r="A280" s="3586"/>
      <c r="B280" s="2208" t="s">
        <v>4237</v>
      </c>
      <c r="C280" s="781">
        <f>C279/C264</f>
        <v>0.59727287406112362</v>
      </c>
      <c r="D280" s="781" t="e">
        <f>D279/D264</f>
        <v>#DIV/0!</v>
      </c>
      <c r="E280" s="781"/>
      <c r="F280" s="2293" t="e">
        <f t="shared" si="772"/>
        <v>#DIV/0!</v>
      </c>
      <c r="G280" s="960">
        <f t="shared" ref="G280:S280" si="867">G279/G264</f>
        <v>0.18277396979709987</v>
      </c>
      <c r="H280" s="980" t="e">
        <f t="shared" ref="H280" si="868">H279/H264</f>
        <v>#DIV/0!</v>
      </c>
      <c r="I280" s="960"/>
      <c r="J280" s="2293" t="e">
        <f t="shared" si="775"/>
        <v>#DIV/0!</v>
      </c>
      <c r="K280" s="987">
        <f t="shared" si="867"/>
        <v>3.4867352541095098</v>
      </c>
      <c r="L280" s="987" t="e">
        <f t="shared" ref="L280" si="869">L279/L264</f>
        <v>#DIV/0!</v>
      </c>
      <c r="M280" s="987"/>
      <c r="N280" s="2293" t="e">
        <f t="shared" si="777"/>
        <v>#DIV/0!</v>
      </c>
      <c r="O280" s="1012">
        <f t="shared" si="867"/>
        <v>0.53372427178702753</v>
      </c>
      <c r="P280" s="1028" t="e">
        <f t="shared" ref="P280" si="870">P279/P264</f>
        <v>#DIV/0!</v>
      </c>
      <c r="Q280" s="1012"/>
      <c r="R280" s="2293" t="e">
        <f t="shared" si="779"/>
        <v>#DIV/0!</v>
      </c>
      <c r="S280" s="1045">
        <f t="shared" si="867"/>
        <v>5.9440872310779881E-3</v>
      </c>
      <c r="T280" s="1045" t="e">
        <f t="shared" ref="T280" si="871">T279/T264</f>
        <v>#DIV/0!</v>
      </c>
      <c r="U280" s="1663"/>
      <c r="V280" s="2293" t="e">
        <f t="shared" si="781"/>
        <v>#DIV/0!</v>
      </c>
      <c r="W280" s="1855"/>
      <c r="X280" s="1118"/>
      <c r="Y280" s="1096"/>
      <c r="Z280" s="2293" t="e">
        <f t="shared" si="782"/>
        <v>#DIV/0!</v>
      </c>
      <c r="AA280" s="916">
        <f t="shared" si="788"/>
        <v>0</v>
      </c>
      <c r="AB280" s="1938">
        <f t="shared" si="789"/>
        <v>0</v>
      </c>
      <c r="AC280" s="1965">
        <f t="shared" si="790"/>
        <v>0</v>
      </c>
      <c r="AD280" s="673" t="s">
        <v>4668</v>
      </c>
    </row>
    <row r="281" spans="1:30" customFormat="1" ht="15.75" hidden="1" thickBot="1" x14ac:dyDescent="0.3">
      <c r="A281" s="3586"/>
      <c r="B281" s="2209" t="s">
        <v>4178</v>
      </c>
      <c r="C281" s="1986">
        <f>C267</f>
        <v>183.0597014925373</v>
      </c>
      <c r="D281" s="1986">
        <f>D267</f>
        <v>216.20185185185184</v>
      </c>
      <c r="E281" s="1987">
        <f>C281-D281</f>
        <v>-33.142150359314542</v>
      </c>
      <c r="F281" s="2302">
        <f t="shared" si="772"/>
        <v>-0.15329262943605387</v>
      </c>
      <c r="G281" s="1988">
        <f t="shared" ref="G281:S281" si="872">G267</f>
        <v>35.81911262798635</v>
      </c>
      <c r="H281" s="1987">
        <f t="shared" ref="H281" si="873">H267</f>
        <v>34.987220447284344</v>
      </c>
      <c r="I281" s="1988">
        <f>G281-H281</f>
        <v>0.8318921807020061</v>
      </c>
      <c r="J281" s="2302">
        <f t="shared" si="775"/>
        <v>2.3777029728767045E-2</v>
      </c>
      <c r="K281" s="1986">
        <f t="shared" si="872"/>
        <v>185.47566371681415</v>
      </c>
      <c r="L281" s="1986">
        <f t="shared" ref="L281" si="874">L267</f>
        <v>175.64767932489451</v>
      </c>
      <c r="M281" s="1987">
        <f>K281-L281</f>
        <v>9.8279843919196423</v>
      </c>
      <c r="N281" s="2302">
        <f t="shared" si="777"/>
        <v>5.5952828011697639E-2</v>
      </c>
      <c r="O281" s="1988">
        <f t="shared" si="872"/>
        <v>105.22560975609755</v>
      </c>
      <c r="P281" s="1987">
        <f t="shared" ref="P281" si="875">P267</f>
        <v>125.44290657439447</v>
      </c>
      <c r="Q281" s="1988">
        <f>O281-P281</f>
        <v>-20.217296818296916</v>
      </c>
      <c r="R281" s="2302">
        <f t="shared" si="779"/>
        <v>-0.1611673180285165</v>
      </c>
      <c r="S281" s="1986">
        <f t="shared" si="872"/>
        <v>111.70270270270271</v>
      </c>
      <c r="T281" s="1986">
        <f t="shared" ref="T281" si="876">T267</f>
        <v>150.7439024390244</v>
      </c>
      <c r="U281" s="1986">
        <f>S281-T281</f>
        <v>-39.041199736321687</v>
      </c>
      <c r="V281" s="2302">
        <f t="shared" si="781"/>
        <v>-0.25899024175862617</v>
      </c>
      <c r="W281" s="1989">
        <f>W267</f>
        <v>142.33710895361381</v>
      </c>
      <c r="X281" s="1987">
        <f>X267</f>
        <v>152.86866902237927</v>
      </c>
      <c r="Y281" s="1988">
        <f>W281-X281</f>
        <v>-10.531560068765458</v>
      </c>
      <c r="Z281" s="2302">
        <f t="shared" si="782"/>
        <v>-6.8892861670848238E-2</v>
      </c>
      <c r="AA281" s="1987">
        <f t="shared" si="788"/>
        <v>142.33710895361381</v>
      </c>
      <c r="AB281" s="1986">
        <f t="shared" si="789"/>
        <v>152.86866902237927</v>
      </c>
      <c r="AC281" s="1990">
        <f t="shared" si="790"/>
        <v>-10.531560068765458</v>
      </c>
      <c r="AD281" s="899" t="s">
        <v>4669</v>
      </c>
    </row>
    <row r="282" spans="1:30" customFormat="1" ht="15.75" hidden="1" thickBot="1" x14ac:dyDescent="0.3">
      <c r="A282" s="3586"/>
      <c r="B282" s="672" t="s">
        <v>4239</v>
      </c>
      <c r="C282" s="780">
        <f>C269</f>
        <v>141.5</v>
      </c>
      <c r="D282" s="780">
        <f>D269</f>
        <v>170.16470588235293</v>
      </c>
      <c r="E282" s="780">
        <f>C282-D282</f>
        <v>-28.664705882352933</v>
      </c>
      <c r="F282" s="1329">
        <f t="shared" si="772"/>
        <v>-0.16845271017699112</v>
      </c>
      <c r="G282" s="966">
        <f t="shared" ref="G282:S282" si="877">G269</f>
        <v>20.617283950617285</v>
      </c>
      <c r="H282" s="979">
        <f t="shared" ref="H282" si="878">H269</f>
        <v>17.604395604395606</v>
      </c>
      <c r="I282" s="966">
        <f>G282-H282</f>
        <v>3.0128883462216791</v>
      </c>
      <c r="J282" s="1329">
        <f t="shared" si="775"/>
        <v>0.17114409457314156</v>
      </c>
      <c r="K282" s="814">
        <f t="shared" si="877"/>
        <v>35.639705882352942</v>
      </c>
      <c r="L282" s="814">
        <f t="shared" ref="L282" si="879">L269</f>
        <v>33.942446043165468</v>
      </c>
      <c r="M282" s="814">
        <f>K282-L282</f>
        <v>1.697259839187474</v>
      </c>
      <c r="N282" s="1329">
        <f t="shared" si="777"/>
        <v>5.0004052065930241E-2</v>
      </c>
      <c r="O282" s="1015">
        <f t="shared" si="877"/>
        <v>30.339622641509433</v>
      </c>
      <c r="P282" s="815">
        <f t="shared" ref="P282" si="880">P269</f>
        <v>35.992481203007522</v>
      </c>
      <c r="Q282" s="1015">
        <f>O282-P282</f>
        <v>-5.6528585614980891</v>
      </c>
      <c r="R282" s="1329">
        <f t="shared" si="779"/>
        <v>-0.15705665107149483</v>
      </c>
      <c r="S282" s="816">
        <f t="shared" si="877"/>
        <v>51.184615384615384</v>
      </c>
      <c r="T282" s="816">
        <f t="shared" ref="T282" si="881">T269</f>
        <v>74.477272727272734</v>
      </c>
      <c r="U282" s="1662">
        <f>S282-T282</f>
        <v>-23.29265734265735</v>
      </c>
      <c r="V282" s="1329">
        <f t="shared" si="781"/>
        <v>-0.31274852702988198</v>
      </c>
      <c r="W282" s="1863">
        <f>W269</f>
        <v>67.032761310452415</v>
      </c>
      <c r="X282" s="1117">
        <f>X269</f>
        <v>75.064124783362217</v>
      </c>
      <c r="Y282" s="1103">
        <f>W282-X282</f>
        <v>-8.0313634729098027</v>
      </c>
      <c r="Z282" s="1329">
        <f t="shared" si="782"/>
        <v>-0.1069933672854857</v>
      </c>
      <c r="AA282" s="916">
        <f t="shared" si="788"/>
        <v>67.032761310452415</v>
      </c>
      <c r="AB282" s="1938">
        <f t="shared" si="789"/>
        <v>75.064124783362217</v>
      </c>
      <c r="AC282" s="1960">
        <f t="shared" si="790"/>
        <v>-8.0313634729098027</v>
      </c>
      <c r="AD282" s="1230"/>
    </row>
    <row r="283" spans="1:30" customFormat="1" ht="15.75" hidden="1" thickBot="1" x14ac:dyDescent="0.3">
      <c r="A283" s="3586"/>
      <c r="B283" s="693" t="s">
        <v>4245</v>
      </c>
      <c r="C283" s="777">
        <f>C282/C281</f>
        <v>0.77297187117814925</v>
      </c>
      <c r="D283" s="777">
        <f>D282/D281</f>
        <v>0.78706405345202601</v>
      </c>
      <c r="E283" s="2008">
        <f>E282/D282</f>
        <v>-0.16845271017699112</v>
      </c>
      <c r="F283" s="2301">
        <f t="shared" si="772"/>
        <v>-0.21402668491613286</v>
      </c>
      <c r="G283" s="976">
        <f t="shared" ref="G283:S283" si="882">G282/G281</f>
        <v>0.57559449238026339</v>
      </c>
      <c r="H283" s="1429">
        <f t="shared" ref="H283" si="883">H282/H281</f>
        <v>0.50316645276009719</v>
      </c>
      <c r="I283" s="2016">
        <f>I282/H282</f>
        <v>0.17114409457314156</v>
      </c>
      <c r="J283" s="2301">
        <f t="shared" si="775"/>
        <v>0.34013415169937949</v>
      </c>
      <c r="K283" s="995">
        <f t="shared" si="882"/>
        <v>0.19215300362406548</v>
      </c>
      <c r="L283" s="995">
        <f t="shared" ref="L283" si="884">L282/L281</f>
        <v>0.19324164243799838</v>
      </c>
      <c r="M283" s="2018">
        <f>M282/L282</f>
        <v>5.0004052065930241E-2</v>
      </c>
      <c r="N283" s="2301">
        <f t="shared" si="777"/>
        <v>0.25876437104892674</v>
      </c>
      <c r="O283" s="1025">
        <f t="shared" si="882"/>
        <v>0.28832926425262484</v>
      </c>
      <c r="P283" s="1610">
        <f t="shared" ref="P283" si="885">P282/P281</f>
        <v>0.28692320822191747</v>
      </c>
      <c r="Q283" s="2021">
        <f>Q282/P282</f>
        <v>-0.15705665107149483</v>
      </c>
      <c r="R283" s="2301">
        <f t="shared" si="779"/>
        <v>-0.54738217952038637</v>
      </c>
      <c r="S283" s="1052">
        <f t="shared" si="882"/>
        <v>0.45822181689590347</v>
      </c>
      <c r="T283" s="1052">
        <f t="shared" ref="T283" si="886">T282/T281</f>
        <v>0.49406491090011845</v>
      </c>
      <c r="U283" s="2023">
        <f>U282/T282</f>
        <v>-0.31274852702988198</v>
      </c>
      <c r="V283" s="2301">
        <f t="shared" si="781"/>
        <v>-0.63301100752145523</v>
      </c>
      <c r="W283" s="1875">
        <f>W282/W281</f>
        <v>0.47094367592008418</v>
      </c>
      <c r="X283" s="1706">
        <f>X282/X281</f>
        <v>0.49103668700335956</v>
      </c>
      <c r="Y283" s="1077">
        <f>Y282/X282</f>
        <v>-0.1069933672854857</v>
      </c>
      <c r="Z283" s="2301">
        <f t="shared" si="782"/>
        <v>-0.21789281761905027</v>
      </c>
      <c r="AA283" s="916">
        <f t="shared" si="788"/>
        <v>0.47094367592008418</v>
      </c>
      <c r="AB283" s="1938">
        <f t="shared" si="789"/>
        <v>0.49103668700335956</v>
      </c>
      <c r="AC283" s="1965">
        <f t="shared" si="790"/>
        <v>-0.1069933672854857</v>
      </c>
      <c r="AD283" s="673" t="s">
        <v>4670</v>
      </c>
    </row>
    <row r="284" spans="1:30" s="1" customFormat="1" ht="15.75" hidden="1" thickBot="1" x14ac:dyDescent="0.3">
      <c r="A284" s="3586"/>
      <c r="B284" s="696" t="s">
        <v>4246</v>
      </c>
      <c r="C284" s="786">
        <f t="shared" ref="C284:S284" si="887">C102/C128</f>
        <v>200.74468085106383</v>
      </c>
      <c r="D284" s="786">
        <f t="shared" ref="D284" si="888">D102/D128</f>
        <v>237.35405405405405</v>
      </c>
      <c r="E284" s="786">
        <f>C284-D284</f>
        <v>-36.609373202990213</v>
      </c>
      <c r="F284" s="2284">
        <f t="shared" si="772"/>
        <v>-0.15423951088129695</v>
      </c>
      <c r="G284" s="985">
        <f t="shared" si="887"/>
        <v>41.627358490566039</v>
      </c>
      <c r="H284" s="1443">
        <f t="shared" ref="H284" si="889">H102/H128</f>
        <v>42.112612612612615</v>
      </c>
      <c r="I284" s="985">
        <f>G284-H284</f>
        <v>-0.4852541220465767</v>
      </c>
      <c r="J284" s="2284">
        <f t="shared" si="775"/>
        <v>-1.1522774103576855E-2</v>
      </c>
      <c r="K284" s="1003">
        <f t="shared" si="887"/>
        <v>249.96202531645571</v>
      </c>
      <c r="L284" s="1003">
        <f t="shared" ref="L284" si="890">L102/L128</f>
        <v>234.44477611940297</v>
      </c>
      <c r="M284" s="1003">
        <f>K284-L284</f>
        <v>15.517249197052735</v>
      </c>
      <c r="N284" s="2284">
        <f t="shared" si="777"/>
        <v>6.6187225213112807E-2</v>
      </c>
      <c r="O284" s="1033">
        <f t="shared" si="887"/>
        <v>175.68047337278105</v>
      </c>
      <c r="P284" s="1623">
        <f t="shared" ref="P284" si="891">P102/P128</f>
        <v>201.7051282051282</v>
      </c>
      <c r="Q284" s="1033">
        <f>O284-P284</f>
        <v>-26.024654832347153</v>
      </c>
      <c r="R284" s="2284">
        <f t="shared" si="779"/>
        <v>-0.12902326809401118</v>
      </c>
      <c r="S284" s="1059">
        <f t="shared" si="887"/>
        <v>197.21739130434781</v>
      </c>
      <c r="T284" s="1059">
        <f t="shared" ref="T284" si="892">T102/T128</f>
        <v>239.05263157894737</v>
      </c>
      <c r="U284" s="1810">
        <f>S284-T284</f>
        <v>-41.835240274599556</v>
      </c>
      <c r="V284" s="2284">
        <f t="shared" si="781"/>
        <v>-0.17500430762161856</v>
      </c>
      <c r="W284" s="1890">
        <f>W102/W128</f>
        <v>182.13107996702391</v>
      </c>
      <c r="X284" s="1705">
        <f>X102/X128</f>
        <v>192.91614629794827</v>
      </c>
      <c r="Y284" s="1128">
        <f>W284-X284</f>
        <v>-10.785066330924366</v>
      </c>
      <c r="Z284" s="2284">
        <f t="shared" si="782"/>
        <v>-5.5905462232629453E-2</v>
      </c>
      <c r="AA284" s="923">
        <f t="shared" si="788"/>
        <v>182.13107996702391</v>
      </c>
      <c r="AB284" s="1940">
        <f t="shared" si="789"/>
        <v>192.91614629794827</v>
      </c>
      <c r="AC284" s="1962">
        <f t="shared" si="790"/>
        <v>-10.785066330924366</v>
      </c>
      <c r="AD284" s="679" t="s">
        <v>4671</v>
      </c>
    </row>
    <row r="285" spans="1:30" customFormat="1" ht="15.75" hidden="1" thickBot="1" x14ac:dyDescent="0.3">
      <c r="A285" s="3586"/>
      <c r="B285" s="695" t="s">
        <v>4245</v>
      </c>
      <c r="C285" s="928">
        <f>C284/C281</f>
        <v>1.096607714392277</v>
      </c>
      <c r="D285" s="928">
        <f>D284/D281</f>
        <v>1.0978354349004205</v>
      </c>
      <c r="E285" s="1970">
        <f>E284/D284</f>
        <v>-0.15423951088129695</v>
      </c>
      <c r="F285" s="2292">
        <f t="shared" si="772"/>
        <v>-0.14049419974796795</v>
      </c>
      <c r="G285" s="958">
        <f t="shared" ref="G285:S285" si="893">G284/G281</f>
        <v>1.1621549345150881</v>
      </c>
      <c r="H285" s="1413">
        <f t="shared" ref="H285" si="894">H284/H281</f>
        <v>1.2036569945893296</v>
      </c>
      <c r="I285" s="1993">
        <f>I284/H284</f>
        <v>-1.1522774103576855E-2</v>
      </c>
      <c r="J285" s="2292">
        <f t="shared" si="775"/>
        <v>-9.5731376591287609E-3</v>
      </c>
      <c r="K285" s="988">
        <f t="shared" si="893"/>
        <v>1.347680985782048</v>
      </c>
      <c r="L285" s="988">
        <f t="shared" ref="L285" si="895">L284/L281</f>
        <v>1.3347445125406514</v>
      </c>
      <c r="M285" s="1995">
        <f>M284/L284</f>
        <v>6.6187225213112807E-2</v>
      </c>
      <c r="N285" s="2292">
        <f t="shared" si="777"/>
        <v>4.9587935811870952E-2</v>
      </c>
      <c r="O285" s="1011">
        <f t="shared" si="893"/>
        <v>1.6695600413244536</v>
      </c>
      <c r="P285" s="1594">
        <f t="shared" ref="P285" si="896">P284/P281</f>
        <v>1.6079436750415703</v>
      </c>
      <c r="Q285" s="1997">
        <f>Q284/P284</f>
        <v>-0.12902326809401118</v>
      </c>
      <c r="R285" s="2292">
        <f t="shared" si="779"/>
        <v>-8.0241161488865911E-2</v>
      </c>
      <c r="S285" s="1044">
        <f t="shared" si="893"/>
        <v>1.7655561282992667</v>
      </c>
      <c r="T285" s="1044">
        <f t="shared" ref="T285" si="897">T284/T281</f>
        <v>1.5858195768524945</v>
      </c>
      <c r="U285" s="1999">
        <f>U284/T284</f>
        <v>-0.17500430762161856</v>
      </c>
      <c r="V285" s="2292">
        <f t="shared" si="781"/>
        <v>-0.11035574927695362</v>
      </c>
      <c r="W285" s="1856">
        <f>W284/W281</f>
        <v>1.2795755183307718</v>
      </c>
      <c r="X285" s="1142">
        <f>X284/X281</f>
        <v>1.261973087956344</v>
      </c>
      <c r="Y285" s="2028">
        <f>Y284/X284</f>
        <v>-5.5905462232629453E-2</v>
      </c>
      <c r="Z285" s="2292">
        <f t="shared" si="782"/>
        <v>-4.4300043135756167E-2</v>
      </c>
      <c r="AA285" s="924">
        <f t="shared" si="788"/>
        <v>1.2795755183307718</v>
      </c>
      <c r="AB285" s="1939">
        <f t="shared" si="789"/>
        <v>1.261973087956344</v>
      </c>
      <c r="AC285" s="1963">
        <f t="shared" si="790"/>
        <v>-5.5905462232629453E-2</v>
      </c>
      <c r="AD285" s="673" t="s">
        <v>4672</v>
      </c>
    </row>
    <row r="286" spans="1:30" customFormat="1" ht="15.75" hidden="1" thickBot="1" x14ac:dyDescent="0.3">
      <c r="A286" s="3586"/>
      <c r="B286" s="693" t="s">
        <v>4247</v>
      </c>
      <c r="C286" s="781">
        <f>C273/C281</f>
        <v>0.73693499811968888</v>
      </c>
      <c r="D286" s="781" t="e">
        <f>D273/D281</f>
        <v>#DIV/0!</v>
      </c>
      <c r="E286" s="781"/>
      <c r="F286" s="2293" t="e">
        <f t="shared" si="772"/>
        <v>#DIV/0!</v>
      </c>
      <c r="G286" s="960">
        <f t="shared" ref="G286:S286" si="898">G273/G281</f>
        <v>0.60554263935207242</v>
      </c>
      <c r="H286" s="980" t="e">
        <f t="shared" ref="H286" si="899">H273/H281</f>
        <v>#DIV/0!</v>
      </c>
      <c r="I286" s="960"/>
      <c r="J286" s="2293" t="e">
        <f t="shared" si="775"/>
        <v>#DIV/0!</v>
      </c>
      <c r="K286" s="987">
        <f t="shared" si="898"/>
        <v>0.22314678401977542</v>
      </c>
      <c r="L286" s="987" t="e">
        <f t="shared" ref="L286" si="900">L273/L281</f>
        <v>#DIV/0!</v>
      </c>
      <c r="M286" s="987"/>
      <c r="N286" s="2293" t="e">
        <f t="shared" si="777"/>
        <v>#DIV/0!</v>
      </c>
      <c r="O286" s="1012">
        <f t="shared" si="898"/>
        <v>0.30820476648156769</v>
      </c>
      <c r="P286" s="1028" t="e">
        <f t="shared" ref="P286" si="901">P273/P281</f>
        <v>#DIV/0!</v>
      </c>
      <c r="Q286" s="1012"/>
      <c r="R286" s="2293" t="e">
        <f t="shared" si="779"/>
        <v>#DIV/0!</v>
      </c>
      <c r="S286" s="1045">
        <f t="shared" si="898"/>
        <v>0.41988937279888161</v>
      </c>
      <c r="T286" s="1045" t="e">
        <f t="shared" ref="T286" si="902">T273/T281</f>
        <v>#DIV/0!</v>
      </c>
      <c r="U286" s="1663"/>
      <c r="V286" s="2293" t="e">
        <f t="shared" si="781"/>
        <v>#DIV/0!</v>
      </c>
      <c r="W286" s="1855"/>
      <c r="X286" s="1118"/>
      <c r="Y286" s="1096"/>
      <c r="Z286" s="2293" t="e">
        <f t="shared" si="782"/>
        <v>#DIV/0!</v>
      </c>
      <c r="AA286" s="916">
        <f t="shared" si="788"/>
        <v>0</v>
      </c>
      <c r="AB286" s="1938">
        <f t="shared" si="789"/>
        <v>0</v>
      </c>
      <c r="AC286" s="1965">
        <f t="shared" si="790"/>
        <v>0</v>
      </c>
      <c r="AD286" s="673" t="s">
        <v>4673</v>
      </c>
    </row>
    <row r="287" spans="1:30" customFormat="1" ht="15.75" hidden="1" thickBot="1" x14ac:dyDescent="0.3">
      <c r="A287" s="3586"/>
      <c r="B287" s="693" t="s">
        <v>4248</v>
      </c>
      <c r="C287" s="781">
        <f>C275/C281</f>
        <v>0.4877661323198717</v>
      </c>
      <c r="D287" s="781">
        <f>D275/D281</f>
        <v>0.56276452151154377</v>
      </c>
      <c r="E287" s="2009">
        <f>E275/D275</f>
        <v>-0.26613145719024722</v>
      </c>
      <c r="F287" s="2293">
        <f t="shared" si="772"/>
        <v>-0.47290020429048701</v>
      </c>
      <c r="G287" s="960">
        <f t="shared" ref="G287:S287" si="903">G275/G281</f>
        <v>0.63973928821221859</v>
      </c>
      <c r="H287" s="980">
        <f t="shared" ref="H287" si="904">H275/H281</f>
        <v>0.49897153576254166</v>
      </c>
      <c r="I287" s="960">
        <f>I275/H275</f>
        <v>0.31260070233422843</v>
      </c>
      <c r="J287" s="2293">
        <f t="shared" si="775"/>
        <v>0.62649004989133028</v>
      </c>
      <c r="K287" s="987">
        <f t="shared" si="903"/>
        <v>0.21350509930220077</v>
      </c>
      <c r="L287" s="987">
        <f t="shared" ref="L287" si="905">L275/L281</f>
        <v>0.20798515660528533</v>
      </c>
      <c r="M287" s="2019">
        <f>M275/L275</f>
        <v>8.3977900552486176E-2</v>
      </c>
      <c r="N287" s="2293">
        <f t="shared" si="777"/>
        <v>0.40376872043738976</v>
      </c>
      <c r="O287" s="1012">
        <f t="shared" si="903"/>
        <v>0.41200555125339278</v>
      </c>
      <c r="P287" s="1028">
        <f t="shared" ref="P287" si="906">P275/P281</f>
        <v>0.42653929644233718</v>
      </c>
      <c r="Q287" s="2022">
        <f>Q275/P275</f>
        <v>-0.18974939840802152</v>
      </c>
      <c r="R287" s="2293">
        <f t="shared" si="779"/>
        <v>-0.44485795327810618</v>
      </c>
      <c r="S287" s="1045">
        <f t="shared" si="903"/>
        <v>0.27295097579935235</v>
      </c>
      <c r="T287" s="1045">
        <f t="shared" ref="T287" si="907">T275/T281</f>
        <v>0.3236821036128647</v>
      </c>
      <c r="U287" s="2024">
        <f>U275/T275</f>
        <v>-0.37512968949703035</v>
      </c>
      <c r="V287" s="2293">
        <f t="shared" si="781"/>
        <v>-1.158944795865819</v>
      </c>
      <c r="W287" s="1855">
        <f>W275/W281</f>
        <v>0.34613982651245645</v>
      </c>
      <c r="X287" s="1118">
        <f>X275/X281</f>
        <v>0.37698039754421614</v>
      </c>
      <c r="Y287" s="1077">
        <f>Y275/X275</f>
        <v>-0.14506625430580772</v>
      </c>
      <c r="Z287" s="2293">
        <f t="shared" si="782"/>
        <v>-0.38481113408235729</v>
      </c>
      <c r="AA287" s="916">
        <f t="shared" si="788"/>
        <v>0.34613982651245645</v>
      </c>
      <c r="AB287" s="1938">
        <f t="shared" si="789"/>
        <v>0.37698039754421614</v>
      </c>
      <c r="AC287" s="1965">
        <f t="shared" si="790"/>
        <v>-0.14506625430580772</v>
      </c>
      <c r="AD287" s="673" t="s">
        <v>4674</v>
      </c>
    </row>
    <row r="288" spans="1:30" customFormat="1" ht="15.75" hidden="1" thickBot="1" x14ac:dyDescent="0.3">
      <c r="A288" s="3586"/>
      <c r="B288" s="693" t="s">
        <v>4249</v>
      </c>
      <c r="C288" s="781">
        <f>C277/C281</f>
        <v>0.56859568585051135</v>
      </c>
      <c r="D288" s="781" t="e">
        <f>D277/D281</f>
        <v>#DIV/0!</v>
      </c>
      <c r="E288" s="781"/>
      <c r="F288" s="2293" t="e">
        <f t="shared" si="772"/>
        <v>#DIV/0!</v>
      </c>
      <c r="G288" s="960">
        <f t="shared" ref="G288:S288" si="908">G277/G281</f>
        <v>1.8222876694529859</v>
      </c>
      <c r="H288" s="980" t="e">
        <f t="shared" ref="H288" si="909">H277/H281</f>
        <v>#DIV/0!</v>
      </c>
      <c r="I288" s="960"/>
      <c r="J288" s="2293" t="e">
        <f t="shared" si="775"/>
        <v>#DIV/0!</v>
      </c>
      <c r="K288" s="987">
        <f t="shared" si="908"/>
        <v>0.25106618158684718</v>
      </c>
      <c r="L288" s="987" t="e">
        <f t="shared" ref="L288" si="910">L277/L281</f>
        <v>#DIV/0!</v>
      </c>
      <c r="M288" s="987"/>
      <c r="N288" s="2293" t="e">
        <f t="shared" si="777"/>
        <v>#DIV/0!</v>
      </c>
      <c r="O288" s="1012">
        <f t="shared" si="908"/>
        <v>0.59871356550964827</v>
      </c>
      <c r="P288" s="1028" t="e">
        <f t="shared" ref="P288" si="911">P277/P281</f>
        <v>#DIV/0!</v>
      </c>
      <c r="Q288" s="1012"/>
      <c r="R288" s="2293" t="e">
        <f t="shared" si="779"/>
        <v>#DIV/0!</v>
      </c>
      <c r="S288" s="1045">
        <f t="shared" si="908"/>
        <v>3.0835820093018253E-2</v>
      </c>
      <c r="T288" s="1045" t="e">
        <f t="shared" ref="T288" si="912">T277/T281</f>
        <v>#DIV/0!</v>
      </c>
      <c r="U288" s="1663"/>
      <c r="V288" s="2293" t="e">
        <f t="shared" si="781"/>
        <v>#DIV/0!</v>
      </c>
      <c r="W288" s="1855"/>
      <c r="X288" s="1118"/>
      <c r="Y288" s="1096"/>
      <c r="Z288" s="2293" t="e">
        <f t="shared" si="782"/>
        <v>#DIV/0!</v>
      </c>
      <c r="AA288" s="916">
        <f t="shared" si="788"/>
        <v>0</v>
      </c>
      <c r="AB288" s="1938">
        <f t="shared" si="789"/>
        <v>0</v>
      </c>
      <c r="AC288" s="1965">
        <f t="shared" si="790"/>
        <v>0</v>
      </c>
      <c r="AD288" s="673" t="s">
        <v>4675</v>
      </c>
    </row>
    <row r="289" spans="1:30" s="1" customFormat="1" ht="15.75" hidden="1" thickBot="1" x14ac:dyDescent="0.3">
      <c r="A289" s="3586"/>
      <c r="B289" s="693" t="s">
        <v>4250</v>
      </c>
      <c r="C289" s="781">
        <f>C279/C281</f>
        <v>0.70772296960637771</v>
      </c>
      <c r="D289" s="781" t="e">
        <f>D279/D281</f>
        <v>#DIV/0!</v>
      </c>
      <c r="E289" s="781"/>
      <c r="F289" s="2293" t="e">
        <f t="shared" si="772"/>
        <v>#DIV/0!</v>
      </c>
      <c r="G289" s="960">
        <f t="shared" ref="G289:S289" si="913">G279/G281</f>
        <v>0.73855948720169773</v>
      </c>
      <c r="H289" s="980" t="e">
        <f t="shared" ref="H289" si="914">H279/H281</f>
        <v>#DIV/0!</v>
      </c>
      <c r="I289" s="960"/>
      <c r="J289" s="2293" t="e">
        <f t="shared" si="775"/>
        <v>#DIV/0!</v>
      </c>
      <c r="K289" s="987">
        <f t="shared" si="913"/>
        <v>3.3519096897144305</v>
      </c>
      <c r="L289" s="987" t="e">
        <f t="shared" ref="L289" si="915">L279/L281</f>
        <v>#DIV/0!</v>
      </c>
      <c r="M289" s="987"/>
      <c r="N289" s="2293" t="e">
        <f t="shared" si="777"/>
        <v>#DIV/0!</v>
      </c>
      <c r="O289" s="1012">
        <f t="shared" si="913"/>
        <v>0.38744589709415578</v>
      </c>
      <c r="P289" s="1028" t="e">
        <f t="shared" ref="P289" si="916">P279/P281</f>
        <v>#DIV/0!</v>
      </c>
      <c r="Q289" s="1012"/>
      <c r="R289" s="2293" t="e">
        <f t="shared" si="779"/>
        <v>#DIV/0!</v>
      </c>
      <c r="S289" s="1045">
        <f t="shared" si="913"/>
        <v>8.9523348657149764E-3</v>
      </c>
      <c r="T289" s="1045" t="e">
        <f t="shared" ref="T289" si="917">T279/T281</f>
        <v>#DIV/0!</v>
      </c>
      <c r="U289" s="1663"/>
      <c r="V289" s="2293" t="e">
        <f t="shared" si="781"/>
        <v>#DIV/0!</v>
      </c>
      <c r="W289" s="1855"/>
      <c r="X289" s="1118"/>
      <c r="Y289" s="1096"/>
      <c r="Z289" s="2293" t="e">
        <f t="shared" si="782"/>
        <v>#DIV/0!</v>
      </c>
      <c r="AA289" s="916">
        <f t="shared" si="788"/>
        <v>0</v>
      </c>
      <c r="AB289" s="1938">
        <f t="shared" si="789"/>
        <v>0</v>
      </c>
      <c r="AC289" s="1822">
        <f t="shared" si="790"/>
        <v>0</v>
      </c>
      <c r="AD289" s="673" t="s">
        <v>4676</v>
      </c>
    </row>
    <row r="290" spans="1:30" customFormat="1" ht="15.75" hidden="1" customHeight="1" thickBot="1" x14ac:dyDescent="0.3">
      <c r="A290" s="3587" t="s">
        <v>4255</v>
      </c>
      <c r="B290" s="2207" t="s">
        <v>4144</v>
      </c>
      <c r="C290" s="1981">
        <f t="shared" ref="C290:S291" si="918">C4/C108</f>
        <v>47.304347826086953</v>
      </c>
      <c r="D290" s="1981">
        <f t="shared" ref="D290" si="919">D4/D108</f>
        <v>59.179878048780488</v>
      </c>
      <c r="E290" s="1982">
        <f>C290-D290</f>
        <v>-11.875530222693534</v>
      </c>
      <c r="F290" s="2298">
        <f t="shared" si="772"/>
        <v>-0.20066837942627785</v>
      </c>
      <c r="G290" s="1983">
        <f t="shared" si="918"/>
        <v>32.618513323983173</v>
      </c>
      <c r="H290" s="1982">
        <f t="shared" ref="H290" si="920">H4/H108</f>
        <v>37.174267100977197</v>
      </c>
      <c r="I290" s="1983">
        <f>G290-H290</f>
        <v>-4.555753776994024</v>
      </c>
      <c r="J290" s="2298">
        <f t="shared" si="775"/>
        <v>-0.12255127356294987</v>
      </c>
      <c r="K290" s="1981">
        <f t="shared" si="918"/>
        <v>30.841623036649214</v>
      </c>
      <c r="L290" s="1981">
        <f t="shared" ref="L290" si="921">L4/L108</f>
        <v>29.008894536213468</v>
      </c>
      <c r="M290" s="1982">
        <f>K290-L290</f>
        <v>1.8327285004357456</v>
      </c>
      <c r="N290" s="2298">
        <f t="shared" si="777"/>
        <v>6.3178157242353566E-2</v>
      </c>
      <c r="O290" s="1983">
        <f t="shared" si="918"/>
        <v>16.687368421052632</v>
      </c>
      <c r="P290" s="1982">
        <f t="shared" ref="P290" si="922">P4/P108</f>
        <v>24.338905775075986</v>
      </c>
      <c r="Q290" s="1983">
        <f>O290-P290</f>
        <v>-7.651537354023354</v>
      </c>
      <c r="R290" s="2298">
        <f t="shared" si="779"/>
        <v>-0.3143747473585618</v>
      </c>
      <c r="S290" s="1981">
        <f t="shared" si="918"/>
        <v>33.141935483870967</v>
      </c>
      <c r="T290" s="1981">
        <f t="shared" ref="T290" si="923">T4/T108</f>
        <v>47.003076923076925</v>
      </c>
      <c r="U290" s="1981">
        <f>S290-T290</f>
        <v>-13.861141439205959</v>
      </c>
      <c r="V290" s="2298">
        <f t="shared" si="781"/>
        <v>-0.29489859699803195</v>
      </c>
      <c r="W290" s="1984">
        <f>W4/W108</f>
        <v>31.519354838709678</v>
      </c>
      <c r="X290" s="1982">
        <f>X4/X108</f>
        <v>38.081578947368421</v>
      </c>
      <c r="Y290" s="1983">
        <f>W290-X290</f>
        <v>-6.5622241086587429</v>
      </c>
      <c r="Z290" s="2298">
        <f t="shared" si="782"/>
        <v>-0.17232016870225433</v>
      </c>
      <c r="AA290" s="1982">
        <f t="shared" si="788"/>
        <v>31.519354838709678</v>
      </c>
      <c r="AB290" s="1981">
        <f t="shared" si="789"/>
        <v>38.081578947368421</v>
      </c>
      <c r="AC290" s="1985">
        <f t="shared" si="790"/>
        <v>-6.5622241086587429</v>
      </c>
      <c r="AD290" s="899" t="s">
        <v>4677</v>
      </c>
    </row>
    <row r="291" spans="1:30" customFormat="1" ht="15.75" hidden="1" thickBot="1" x14ac:dyDescent="0.3">
      <c r="A291" s="3587"/>
      <c r="B291" s="2194" t="s">
        <v>4146</v>
      </c>
      <c r="C291" s="784">
        <f>C5/C109</f>
        <v>85.424050632911388</v>
      </c>
      <c r="D291" s="784">
        <f>D5/D109</f>
        <v>117.15517241379311</v>
      </c>
      <c r="E291" s="784">
        <f>C291-D291</f>
        <v>-31.731121780881722</v>
      </c>
      <c r="F291" s="2282">
        <f t="shared" si="772"/>
        <v>-0.27084695559840172</v>
      </c>
      <c r="G291" s="983">
        <f t="shared" si="918"/>
        <v>46.11904761904762</v>
      </c>
      <c r="H291" s="1441">
        <f t="shared" ref="H291" si="924">H5/H109</f>
        <v>63.843853820598007</v>
      </c>
      <c r="I291" s="983">
        <f>G291-H291</f>
        <v>-17.724806201550386</v>
      </c>
      <c r="J291" s="2282">
        <f t="shared" si="775"/>
        <v>-0.27762744791937694</v>
      </c>
      <c r="K291" s="1001">
        <f t="shared" si="918"/>
        <v>34.317307692307693</v>
      </c>
      <c r="L291" s="1001">
        <f t="shared" ref="L291" si="925">L5/L109</f>
        <v>31.932907348242811</v>
      </c>
      <c r="M291" s="1001">
        <f>K291-L291</f>
        <v>2.3844003440648827</v>
      </c>
      <c r="N291" s="2282">
        <f t="shared" si="777"/>
        <v>7.4669065301881776E-2</v>
      </c>
      <c r="O291" s="1031">
        <f t="shared" si="918"/>
        <v>12.19774919614148</v>
      </c>
      <c r="P291" s="1621">
        <f t="shared" ref="P291" si="926">P5/P109</f>
        <v>21.642276422764226</v>
      </c>
      <c r="Q291" s="1031">
        <f>O291-P291</f>
        <v>-9.4445272266227462</v>
      </c>
      <c r="R291" s="2282">
        <f t="shared" si="779"/>
        <v>-0.43639250521209538</v>
      </c>
      <c r="S291" s="1057">
        <f t="shared" si="918"/>
        <v>36.827683615819211</v>
      </c>
      <c r="T291" s="1057">
        <f t="shared" ref="T291" si="927">T5/T109</f>
        <v>52.707818930041149</v>
      </c>
      <c r="U291" s="1807">
        <f>S291-T291</f>
        <v>-15.880135314221938</v>
      </c>
      <c r="V291" s="2282">
        <f t="shared" si="781"/>
        <v>-0.30128614001842063</v>
      </c>
      <c r="W291" s="1887">
        <f>W5/W109</f>
        <v>34.40407288317256</v>
      </c>
      <c r="X291" s="1902">
        <f>X5/X109</f>
        <v>47.388971684053651</v>
      </c>
      <c r="Y291" s="1103">
        <f>W291-X291</f>
        <v>-12.984898800881091</v>
      </c>
      <c r="Z291" s="2282">
        <f t="shared" si="782"/>
        <v>-0.27400676443144889</v>
      </c>
      <c r="AA291" s="916">
        <f t="shared" si="788"/>
        <v>34.40407288317256</v>
      </c>
      <c r="AB291" s="1938">
        <f t="shared" si="789"/>
        <v>47.388971684053651</v>
      </c>
      <c r="AC291" s="1960">
        <f t="shared" si="790"/>
        <v>-12.984898800881091</v>
      </c>
      <c r="AD291" s="673" t="s">
        <v>4678</v>
      </c>
    </row>
    <row r="292" spans="1:30" s="1" customFormat="1" ht="15.75" hidden="1" thickBot="1" x14ac:dyDescent="0.3">
      <c r="A292" s="3587"/>
      <c r="B292" s="2195" t="s">
        <v>4237</v>
      </c>
      <c r="C292" s="777">
        <f>C291/C290</f>
        <v>1.8058393056589725</v>
      </c>
      <c r="D292" s="777">
        <f>D291/D290</f>
        <v>1.9796453841494071</v>
      </c>
      <c r="E292" s="2008">
        <f>E291/D291</f>
        <v>-0.27084695559840172</v>
      </c>
      <c r="F292" s="2301">
        <f t="shared" si="772"/>
        <v>-0.13681589529469004</v>
      </c>
      <c r="G292" s="976">
        <f t="shared" ref="G292:S292" si="928">G291/G290</f>
        <v>1.4138917724719848</v>
      </c>
      <c r="H292" s="1429">
        <f t="shared" ref="H292" si="929">H291/H290</f>
        <v>1.7174206460393069</v>
      </c>
      <c r="I292" s="2016">
        <f>I291/H291</f>
        <v>-0.27762744791937694</v>
      </c>
      <c r="J292" s="2301">
        <f t="shared" si="775"/>
        <v>-0.16165372680224716</v>
      </c>
      <c r="K292" s="995">
        <f t="shared" si="928"/>
        <v>1.1126946092145771</v>
      </c>
      <c r="L292" s="995">
        <f t="shared" ref="L292" si="930">L291/L290</f>
        <v>1.1007971127055232</v>
      </c>
      <c r="M292" s="2018">
        <f>M291/L291</f>
        <v>7.4669065301881776E-2</v>
      </c>
      <c r="N292" s="2301">
        <f t="shared" si="777"/>
        <v>6.7831814273532409E-2</v>
      </c>
      <c r="O292" s="1025">
        <f t="shared" si="928"/>
        <v>0.73095702619910463</v>
      </c>
      <c r="P292" s="1610">
        <f t="shared" ref="P292" si="931">P291/P290</f>
        <v>0.88920498820973226</v>
      </c>
      <c r="Q292" s="2021">
        <f>Q291/P291</f>
        <v>-0.43639250521209538</v>
      </c>
      <c r="R292" s="2301">
        <f t="shared" si="779"/>
        <v>-0.49076704584248881</v>
      </c>
      <c r="S292" s="1052">
        <f t="shared" si="928"/>
        <v>1.1112110104052906</v>
      </c>
      <c r="T292" s="1052">
        <f t="shared" ref="T292" si="932">T291/T290</f>
        <v>1.12136954387689</v>
      </c>
      <c r="U292" s="2023">
        <f>U291/T291</f>
        <v>-0.30128614001842063</v>
      </c>
      <c r="V292" s="2301">
        <f t="shared" si="781"/>
        <v>-0.26867694210491011</v>
      </c>
      <c r="W292" s="1875">
        <f>W291/W290</f>
        <v>1.0915221158308763</v>
      </c>
      <c r="X292" s="1706">
        <f>X291/X290</f>
        <v>1.2444066920005796</v>
      </c>
      <c r="Y292" s="2025">
        <f>Y291/X291</f>
        <v>-0.27400676443144889</v>
      </c>
      <c r="Z292" s="2301">
        <f t="shared" si="782"/>
        <v>-0.22019068700999983</v>
      </c>
      <c r="AA292" s="925">
        <f t="shared" si="788"/>
        <v>1.0915221158308763</v>
      </c>
      <c r="AB292" s="1956">
        <f t="shared" si="789"/>
        <v>1.2444066920005796</v>
      </c>
      <c r="AC292" s="1961">
        <f t="shared" si="790"/>
        <v>-0.27400676443144889</v>
      </c>
      <c r="AD292" s="679" t="s">
        <v>4679</v>
      </c>
    </row>
    <row r="293" spans="1:30" customFormat="1" ht="15.75" hidden="1" thickBot="1" x14ac:dyDescent="0.3">
      <c r="A293" s="3587"/>
      <c r="B293" s="696" t="s">
        <v>4150</v>
      </c>
      <c r="C293" s="780">
        <f t="shared" ref="C293:S293" si="933">C7/C111</f>
        <v>38.314925373134329</v>
      </c>
      <c r="D293" s="780">
        <f t="shared" ref="D293" si="934">D7/D111</f>
        <v>46.725925925925928</v>
      </c>
      <c r="E293" s="780">
        <f>C293-D293</f>
        <v>-8.4110005527915987</v>
      </c>
      <c r="F293" s="1329">
        <f t="shared" si="772"/>
        <v>-0.18000714562886269</v>
      </c>
      <c r="G293" s="966">
        <f t="shared" si="933"/>
        <v>13.266211604095563</v>
      </c>
      <c r="H293" s="979">
        <f t="shared" ref="H293" si="935">H7/H111</f>
        <v>11.527156549520766</v>
      </c>
      <c r="I293" s="966">
        <f>G293-H293</f>
        <v>1.7390550545747967</v>
      </c>
      <c r="J293" s="1329">
        <f t="shared" si="775"/>
        <v>0.15086591798279139</v>
      </c>
      <c r="K293" s="814">
        <f t="shared" si="933"/>
        <v>28.442477876106196</v>
      </c>
      <c r="L293" s="814">
        <f t="shared" ref="L293" si="936">L7/L111</f>
        <v>27.078059071729957</v>
      </c>
      <c r="M293" s="814">
        <f>K293-L293</f>
        <v>1.3644188043762391</v>
      </c>
      <c r="N293" s="1329">
        <f t="shared" si="777"/>
        <v>5.0388353196286512E-2</v>
      </c>
      <c r="O293" s="1015">
        <f t="shared" si="933"/>
        <v>25.201219512195124</v>
      </c>
      <c r="P293" s="815">
        <f t="shared" ref="P293" si="937">P7/P111</f>
        <v>27.782006920415224</v>
      </c>
      <c r="Q293" s="1015">
        <f>O293-P293</f>
        <v>-2.5807874082201003</v>
      </c>
      <c r="R293" s="1329">
        <f t="shared" si="779"/>
        <v>-9.2894203633778677E-2</v>
      </c>
      <c r="S293" s="816">
        <f t="shared" si="933"/>
        <v>21.387387387387388</v>
      </c>
      <c r="T293" s="816">
        <f t="shared" ref="T293" si="938">T7/T111</f>
        <v>30.097560975609756</v>
      </c>
      <c r="U293" s="1662">
        <f>S293-T293</f>
        <v>-8.7101735882223679</v>
      </c>
      <c r="V293" s="1329">
        <f t="shared" si="781"/>
        <v>-0.28939798793931693</v>
      </c>
      <c r="W293" s="1863">
        <f>W7/W111</f>
        <v>28.615965480043151</v>
      </c>
      <c r="X293" s="1117">
        <f>X7/X111</f>
        <v>30.725559481743229</v>
      </c>
      <c r="Y293" s="1103">
        <f>W293-X293</f>
        <v>-2.1095940017000778</v>
      </c>
      <c r="Z293" s="1329">
        <f t="shared" si="782"/>
        <v>-6.8659254291319707E-2</v>
      </c>
      <c r="AA293" s="916">
        <f t="shared" si="788"/>
        <v>28.615965480043151</v>
      </c>
      <c r="AB293" s="1938">
        <f t="shared" si="789"/>
        <v>30.725559481743229</v>
      </c>
      <c r="AC293" s="1962">
        <f t="shared" si="790"/>
        <v>-2.1095940017000778</v>
      </c>
      <c r="AD293" s="673" t="s">
        <v>4680</v>
      </c>
    </row>
    <row r="294" spans="1:30" s="1" customFormat="1" ht="15.75" hidden="1" thickBot="1" x14ac:dyDescent="0.3">
      <c r="A294" s="3587"/>
      <c r="B294" s="736" t="s">
        <v>4237</v>
      </c>
      <c r="C294" s="777">
        <f>C293/C290</f>
        <v>0.80996625329236183</v>
      </c>
      <c r="D294" s="777">
        <f>D293/D290</f>
        <v>0.7895576582197571</v>
      </c>
      <c r="E294" s="2008">
        <f>E293/D293</f>
        <v>-0.18000714562886269</v>
      </c>
      <c r="F294" s="2301">
        <f t="shared" si="772"/>
        <v>-0.2279848010526945</v>
      </c>
      <c r="G294" s="976">
        <f t="shared" ref="G294:S294" si="939">G293/G290</f>
        <v>0.40670803945995337</v>
      </c>
      <c r="H294" s="1429">
        <f t="shared" ref="H294" si="940">H293/H290</f>
        <v>0.31008429885676891</v>
      </c>
      <c r="I294" s="2016">
        <f>I293/H293</f>
        <v>0.15086591798279139</v>
      </c>
      <c r="J294" s="2301">
        <f t="shared" si="775"/>
        <v>0.48653194805093275</v>
      </c>
      <c r="K294" s="995">
        <f t="shared" si="939"/>
        <v>0.92221080071914163</v>
      </c>
      <c r="L294" s="995">
        <f t="shared" ref="L294" si="941">L293/L290</f>
        <v>0.93343988127251321</v>
      </c>
      <c r="M294" s="2018">
        <f>M293/L293</f>
        <v>5.0388353196286512E-2</v>
      </c>
      <c r="N294" s="2301">
        <f t="shared" si="777"/>
        <v>5.398135885044307E-2</v>
      </c>
      <c r="O294" s="1025">
        <f t="shared" si="939"/>
        <v>1.5101973466590151</v>
      </c>
      <c r="P294" s="1610">
        <f t="shared" ref="P294" si="942">P293/P290</f>
        <v>1.1414649112477813</v>
      </c>
      <c r="Q294" s="2021">
        <f>Q293/P293</f>
        <v>-9.2894203633778677E-2</v>
      </c>
      <c r="R294" s="2301">
        <f t="shared" si="779"/>
        <v>-8.1381567421316775E-2</v>
      </c>
      <c r="S294" s="1052">
        <f t="shared" si="939"/>
        <v>0.64532704789664108</v>
      </c>
      <c r="T294" s="1052">
        <f t="shared" ref="T294" si="943">T293/T290</f>
        <v>0.64033171753555707</v>
      </c>
      <c r="U294" s="2023">
        <f>U293/T293</f>
        <v>-0.28939798793931693</v>
      </c>
      <c r="V294" s="2301">
        <f t="shared" si="781"/>
        <v>-0.45195010650592504</v>
      </c>
      <c r="W294" s="1875">
        <f>W293/W290</f>
        <v>0.90788550801487844</v>
      </c>
      <c r="X294" s="1706">
        <f>X293/X290</f>
        <v>0.80683522929047247</v>
      </c>
      <c r="Y294" s="1077">
        <f>Y293/X293</f>
        <v>-6.8659254291319707E-2</v>
      </c>
      <c r="Z294" s="2301">
        <f t="shared" si="782"/>
        <v>-8.5096996014537407E-2</v>
      </c>
      <c r="AA294" s="916">
        <f t="shared" si="788"/>
        <v>0.90788550801487844</v>
      </c>
      <c r="AB294" s="1938">
        <f t="shared" si="789"/>
        <v>0.80683522929047247</v>
      </c>
      <c r="AC294" s="1963">
        <f t="shared" si="790"/>
        <v>-6.8659254291319707E-2</v>
      </c>
      <c r="AD294" s="679" t="s">
        <v>4681</v>
      </c>
    </row>
    <row r="295" spans="1:30" customFormat="1" ht="16.5" hidden="1" thickTop="1" thickBot="1" x14ac:dyDescent="0.3">
      <c r="A295" s="3587"/>
      <c r="B295" s="2196" t="s">
        <v>4154</v>
      </c>
      <c r="C295" s="785">
        <f>C9/C113</f>
        <v>39.729999999999997</v>
      </c>
      <c r="D295" s="785">
        <f>D9/D113</f>
        <v>47.10588235294118</v>
      </c>
      <c r="E295" s="785">
        <f>C295-D295</f>
        <v>-7.3758823529411828</v>
      </c>
      <c r="F295" s="2283">
        <f t="shared" si="772"/>
        <v>-0.1565809190809192</v>
      </c>
      <c r="G295" s="984">
        <f t="shared" ref="G295:S295" si="944">G9/G113</f>
        <v>6.7530864197530862</v>
      </c>
      <c r="H295" s="1442">
        <f t="shared" ref="H295" si="945">H9/H113</f>
        <v>5.4395604395604398</v>
      </c>
      <c r="I295" s="984">
        <f>G295-H295</f>
        <v>1.3135259801926464</v>
      </c>
      <c r="J295" s="2283">
        <f t="shared" si="775"/>
        <v>0.24147649332834509</v>
      </c>
      <c r="K295" s="1002">
        <f t="shared" si="944"/>
        <v>17.522058823529413</v>
      </c>
      <c r="L295" s="1002">
        <f t="shared" ref="L295" si="946">L9/L113</f>
        <v>17.561151079136689</v>
      </c>
      <c r="M295" s="1002">
        <f>K295-L295</f>
        <v>-3.9092255607275916E-2</v>
      </c>
      <c r="N295" s="2283">
        <f t="shared" si="777"/>
        <v>-2.2260645347854783E-3</v>
      </c>
      <c r="O295" s="1032">
        <f t="shared" si="944"/>
        <v>11.182389937106919</v>
      </c>
      <c r="P295" s="1622">
        <f t="shared" ref="P295" si="947">P9/P113</f>
        <v>13.977443609022556</v>
      </c>
      <c r="Q295" s="1032">
        <f>O295-P295</f>
        <v>-2.7950536719156371</v>
      </c>
      <c r="R295" s="2283">
        <f t="shared" si="779"/>
        <v>-0.19996887486002138</v>
      </c>
      <c r="S295" s="1058">
        <f t="shared" si="944"/>
        <v>13.63076923076923</v>
      </c>
      <c r="T295" s="1058">
        <f t="shared" ref="T295" si="948">T9/T113</f>
        <v>19.90909090909091</v>
      </c>
      <c r="U295" s="1808">
        <f>S295-T295</f>
        <v>-6.2783216783216798</v>
      </c>
      <c r="V295" s="2283">
        <f t="shared" si="781"/>
        <v>-0.3153494906919565</v>
      </c>
      <c r="W295" s="1888">
        <f>W9/W113</f>
        <v>21.123244929797192</v>
      </c>
      <c r="X295" s="1707">
        <f>X9/X113</f>
        <v>23.707105719237436</v>
      </c>
      <c r="Y295" s="1125">
        <f>W295-X295</f>
        <v>-2.5838607894402443</v>
      </c>
      <c r="Z295" s="2283">
        <f t="shared" si="782"/>
        <v>-0.10899098439264719</v>
      </c>
      <c r="AA295" s="926">
        <f t="shared" si="788"/>
        <v>21.123244929797192</v>
      </c>
      <c r="AB295" s="1957">
        <f t="shared" si="789"/>
        <v>23.707105719237436</v>
      </c>
      <c r="AC295" s="1964">
        <f t="shared" si="790"/>
        <v>-2.5838607894402443</v>
      </c>
      <c r="AD295" s="673" t="s">
        <v>4682</v>
      </c>
    </row>
    <row r="296" spans="1:30" s="1" customFormat="1" ht="15.75" hidden="1" thickBot="1" x14ac:dyDescent="0.3">
      <c r="A296" s="3587"/>
      <c r="B296" s="732" t="s">
        <v>4237</v>
      </c>
      <c r="C296" s="777">
        <f>C295/C290</f>
        <v>0.83988051470588232</v>
      </c>
      <c r="D296" s="777">
        <f>D295/D290</f>
        <v>0.79597802337667856</v>
      </c>
      <c r="E296" s="2008">
        <f>E295/D295</f>
        <v>-0.1565809190809192</v>
      </c>
      <c r="F296" s="2301">
        <f t="shared" si="772"/>
        <v>-0.19671512841105265</v>
      </c>
      <c r="G296" s="976">
        <f t="shared" ref="G296:S296" si="949">G295/G290</f>
        <v>0.20703231789499721</v>
      </c>
      <c r="H296" s="1429">
        <f t="shared" ref="H296" si="950">H295/H290</f>
        <v>0.14632596319343308</v>
      </c>
      <c r="I296" s="2016">
        <f>I295/H295</f>
        <v>0.24147649332834509</v>
      </c>
      <c r="J296" s="2301">
        <f t="shared" si="775"/>
        <v>1.6502641640508418</v>
      </c>
      <c r="K296" s="995">
        <f t="shared" si="949"/>
        <v>0.56813024407658075</v>
      </c>
      <c r="L296" s="995">
        <f t="shared" ref="L296" si="951">L295/L290</f>
        <v>0.60537126146651665</v>
      </c>
      <c r="M296" s="2018">
        <f>M295/L295</f>
        <v>-2.2260645347854783E-3</v>
      </c>
      <c r="N296" s="2301">
        <f t="shared" si="777"/>
        <v>-3.6771889854711956E-3</v>
      </c>
      <c r="O296" s="1025">
        <f t="shared" si="949"/>
        <v>0.67011104776708341</v>
      </c>
      <c r="P296" s="1610">
        <f t="shared" ref="P296" si="952">P295/P290</f>
        <v>0.57428397719243474</v>
      </c>
      <c r="Q296" s="2021">
        <f>Q295/P295</f>
        <v>-0.19996887486002138</v>
      </c>
      <c r="R296" s="2301">
        <f t="shared" si="779"/>
        <v>-0.34820556171117856</v>
      </c>
      <c r="S296" s="1052">
        <f t="shared" si="949"/>
        <v>0.41128464683068539</v>
      </c>
      <c r="T296" s="1052">
        <f t="shared" ref="T296" si="953">T295/T290</f>
        <v>0.42356994929657932</v>
      </c>
      <c r="U296" s="2023">
        <f>U295/T295</f>
        <v>-0.3153494906919565</v>
      </c>
      <c r="V296" s="2301">
        <f t="shared" si="781"/>
        <v>-0.74450392719232317</v>
      </c>
      <c r="W296" s="1875">
        <f>W295/W290</f>
        <v>0.67016742689971642</v>
      </c>
      <c r="X296" s="1706">
        <f>X295/X290</f>
        <v>0.62253473659803926</v>
      </c>
      <c r="Y296" s="2025">
        <f>Y295/X295</f>
        <v>-0.10899098439264719</v>
      </c>
      <c r="Z296" s="2301">
        <f t="shared" si="782"/>
        <v>-0.17507614914510533</v>
      </c>
      <c r="AA296" s="925">
        <f t="shared" si="788"/>
        <v>0.67016742689971642</v>
      </c>
      <c r="AB296" s="1956">
        <f t="shared" si="789"/>
        <v>0.62253473659803926</v>
      </c>
      <c r="AC296" s="1965">
        <f t="shared" si="790"/>
        <v>-0.10899098439264719</v>
      </c>
      <c r="AD296" s="679" t="s">
        <v>4683</v>
      </c>
    </row>
    <row r="297" spans="1:30" s="1" customFormat="1" ht="15.75" hidden="1" thickBot="1" x14ac:dyDescent="0.3">
      <c r="A297" s="3587"/>
      <c r="B297" s="735" t="s">
        <v>4158</v>
      </c>
      <c r="C297" s="700">
        <f>C11/C115</f>
        <v>49.716560509554142</v>
      </c>
      <c r="D297" s="700">
        <f>D11/D115</f>
        <v>63.403292181069958</v>
      </c>
      <c r="E297" s="700">
        <f>C297-D297</f>
        <v>-13.686731671515815</v>
      </c>
      <c r="F297" s="2284">
        <f t="shared" si="772"/>
        <v>-0.21586783904578069</v>
      </c>
      <c r="G297" s="943">
        <f t="shared" ref="G297:S297" si="954">G11/G115</f>
        <v>35.933544303797468</v>
      </c>
      <c r="H297" s="1398">
        <f t="shared" ref="H297" si="955">H11/H115</f>
        <v>42.695984703632888</v>
      </c>
      <c r="I297" s="943">
        <f>G297-H297</f>
        <v>-6.7624403998354197</v>
      </c>
      <c r="J297" s="2284">
        <f t="shared" si="775"/>
        <v>-0.15838586337276866</v>
      </c>
      <c r="K297" s="997">
        <f t="shared" si="954"/>
        <v>33.726114649681527</v>
      </c>
      <c r="L297" s="997">
        <f t="shared" ref="L297" si="956">L11/L115</f>
        <v>31.464506172839506</v>
      </c>
      <c r="M297" s="997">
        <f>K297-L297</f>
        <v>2.2616084768420208</v>
      </c>
      <c r="N297" s="2284">
        <f t="shared" si="777"/>
        <v>7.1878085879328535E-2</v>
      </c>
      <c r="O297" s="1005">
        <f t="shared" si="954"/>
        <v>17.793931731984831</v>
      </c>
      <c r="P297" s="1580">
        <f t="shared" ref="P297" si="957">P11/P115</f>
        <v>26.963809523809523</v>
      </c>
      <c r="Q297" s="1005">
        <f>O297-P297</f>
        <v>-9.1698777918246925</v>
      </c>
      <c r="R297" s="2284">
        <f t="shared" si="779"/>
        <v>-0.34008094381943793</v>
      </c>
      <c r="S297" s="1039">
        <f t="shared" si="954"/>
        <v>36.3125</v>
      </c>
      <c r="T297" s="1039">
        <f t="shared" ref="T297" si="958">T11/T115</f>
        <v>51.245551601423486</v>
      </c>
      <c r="U297" s="1765">
        <f>S297-T297</f>
        <v>-14.933051601423486</v>
      </c>
      <c r="V297" s="2284">
        <f t="shared" si="781"/>
        <v>-0.29140190972222219</v>
      </c>
      <c r="W297" s="1877">
        <f>W11/W115</f>
        <v>33.683663527119194</v>
      </c>
      <c r="X297" s="1700">
        <f>X11/X115</f>
        <v>41.44904587900934</v>
      </c>
      <c r="Y297" s="1103">
        <f>W297-X297</f>
        <v>-7.7653823518901461</v>
      </c>
      <c r="Z297" s="2284">
        <f t="shared" si="782"/>
        <v>-0.18734767440865743</v>
      </c>
      <c r="AA297" s="916">
        <f t="shared" si="788"/>
        <v>33.683663527119194</v>
      </c>
      <c r="AB297" s="1938">
        <f t="shared" si="789"/>
        <v>41.44904587900934</v>
      </c>
      <c r="AC297" s="1966">
        <f t="shared" si="790"/>
        <v>-7.7653823518901461</v>
      </c>
      <c r="AD297" s="679" t="s">
        <v>4684</v>
      </c>
    </row>
    <row r="298" spans="1:30" s="1" customFormat="1" ht="15.75" hidden="1" thickBot="1" x14ac:dyDescent="0.3">
      <c r="A298" s="3587"/>
      <c r="B298" s="736" t="s">
        <v>4237</v>
      </c>
      <c r="C298" s="928">
        <f>C297/C290</f>
        <v>1.0509934666541778</v>
      </c>
      <c r="D298" s="928">
        <f>D297/D290</f>
        <v>1.0713657119875817</v>
      </c>
      <c r="E298" s="1970">
        <f>E297/D297</f>
        <v>-0.21586783904578069</v>
      </c>
      <c r="F298" s="2292">
        <f t="shared" si="772"/>
        <v>-0.20148847086519681</v>
      </c>
      <c r="G298" s="958">
        <f t="shared" ref="G298:S298" si="959">G297/G290</f>
        <v>1.1016303516621917</v>
      </c>
      <c r="H298" s="1413">
        <f t="shared" ref="H298" si="960">H297/H290</f>
        <v>1.1485360178764774</v>
      </c>
      <c r="I298" s="1993">
        <f>I297/H297</f>
        <v>-0.15838586337276866</v>
      </c>
      <c r="J298" s="2292">
        <f t="shared" si="775"/>
        <v>-0.13790239131168694</v>
      </c>
      <c r="K298" s="988">
        <f t="shared" si="959"/>
        <v>1.0935259344037978</v>
      </c>
      <c r="L298" s="988">
        <f t="shared" ref="L298" si="961">L297/L290</f>
        <v>1.0846503003952996</v>
      </c>
      <c r="M298" s="1995">
        <f>M297/L297</f>
        <v>7.1878085879328535E-2</v>
      </c>
      <c r="N298" s="2292">
        <f t="shared" si="777"/>
        <v>6.6268442329414964E-2</v>
      </c>
      <c r="O298" s="1011">
        <f t="shared" si="959"/>
        <v>1.0663114328761489</v>
      </c>
      <c r="P298" s="1594">
        <f t="shared" ref="P298" si="962">P297/P290</f>
        <v>1.1078480591112498</v>
      </c>
      <c r="Q298" s="1997">
        <f>Q297/P297</f>
        <v>-0.34008094381943793</v>
      </c>
      <c r="R298" s="2292">
        <f t="shared" si="779"/>
        <v>-0.30697435539333928</v>
      </c>
      <c r="S298" s="1044">
        <f t="shared" si="959"/>
        <v>1.0956662448900136</v>
      </c>
      <c r="T298" s="1044">
        <f t="shared" ref="T298" si="963">T297/T290</f>
        <v>1.0902595097186849</v>
      </c>
      <c r="U298" s="1999">
        <f>U297/T297</f>
        <v>-0.29140190972222219</v>
      </c>
      <c r="V298" s="2292">
        <f t="shared" si="781"/>
        <v>-0.26727756751914172</v>
      </c>
      <c r="W298" s="1856">
        <f>W297/W290</f>
        <v>1.0686660212267884</v>
      </c>
      <c r="X298" s="1142">
        <f>X297/X290</f>
        <v>1.088427712944755</v>
      </c>
      <c r="Y298" s="2026">
        <f>Y297/X297</f>
        <v>-0.18734767440865743</v>
      </c>
      <c r="Z298" s="2292">
        <f t="shared" si="782"/>
        <v>-0.17212688741798562</v>
      </c>
      <c r="AA298" s="916">
        <f t="shared" si="788"/>
        <v>1.0686660212267884</v>
      </c>
      <c r="AB298" s="1938">
        <f t="shared" si="789"/>
        <v>1.088427712944755</v>
      </c>
      <c r="AC298" s="1963">
        <f t="shared" si="790"/>
        <v>-0.18734767440865743</v>
      </c>
      <c r="AD298" s="679" t="s">
        <v>4685</v>
      </c>
    </row>
    <row r="299" spans="1:30" customFormat="1" ht="16.5" hidden="1" customHeight="1" thickTop="1" x14ac:dyDescent="0.25">
      <c r="A299" s="3587"/>
      <c r="B299" s="2198" t="s">
        <v>4162</v>
      </c>
      <c r="C299" s="779">
        <f>C13/C117</f>
        <v>39.968992248062015</v>
      </c>
      <c r="D299" s="779" t="e">
        <f>D13/D117</f>
        <v>#DIV/0!</v>
      </c>
      <c r="E299" s="779" t="e">
        <f>C299-D299</f>
        <v>#DIV/0!</v>
      </c>
      <c r="F299" s="2283" t="e">
        <f t="shared" si="772"/>
        <v>#DIV/0!</v>
      </c>
      <c r="G299" s="978">
        <f t="shared" ref="G299:S299" si="964">G13/G117</f>
        <v>8.07</v>
      </c>
      <c r="H299" s="1431" t="e">
        <f t="shared" ref="H299" si="965">H13/H117</f>
        <v>#DIV/0!</v>
      </c>
      <c r="I299" s="978" t="e">
        <f>G299-H299</f>
        <v>#DIV/0!</v>
      </c>
      <c r="J299" s="2283" t="e">
        <f t="shared" si="775"/>
        <v>#DIV/0!</v>
      </c>
      <c r="K299" s="998">
        <f t="shared" si="964"/>
        <v>20.398936170212767</v>
      </c>
      <c r="L299" s="998" t="e">
        <f t="shared" ref="L299" si="966">L13/L117</f>
        <v>#DIV/0!</v>
      </c>
      <c r="M299" s="998" t="e">
        <f>K299-L299</f>
        <v>#DIV/0!</v>
      </c>
      <c r="N299" s="2283" t="e">
        <f t="shared" si="777"/>
        <v>#DIV/0!</v>
      </c>
      <c r="O299" s="1027">
        <f t="shared" si="964"/>
        <v>13.959770114942529</v>
      </c>
      <c r="P299" s="1612" t="e">
        <f t="shared" ref="P299" si="967">P13/P117</f>
        <v>#DIV/0!</v>
      </c>
      <c r="Q299" s="1027" t="e">
        <f>O299-P299</f>
        <v>#DIV/0!</v>
      </c>
      <c r="R299" s="2283" t="e">
        <f t="shared" si="779"/>
        <v>#DIV/0!</v>
      </c>
      <c r="S299" s="1054">
        <f t="shared" si="964"/>
        <v>12.902777777777779</v>
      </c>
      <c r="T299" s="1054" t="e">
        <f t="shared" ref="T299" si="968">T13/T117</f>
        <v>#DIV/0!</v>
      </c>
      <c r="U299" s="1798" t="e">
        <f>S299-T299</f>
        <v>#DIV/0!</v>
      </c>
      <c r="V299" s="2283" t="e">
        <f t="shared" si="781"/>
        <v>#DIV/0!</v>
      </c>
      <c r="W299" s="1878"/>
      <c r="X299" s="1708"/>
      <c r="Y299" s="1116">
        <f>W299-X299</f>
        <v>0</v>
      </c>
      <c r="Z299" s="2283" t="e">
        <f t="shared" si="782"/>
        <v>#DIV/0!</v>
      </c>
      <c r="AA299" s="926">
        <f t="shared" si="788"/>
        <v>0</v>
      </c>
      <c r="AB299" s="1957">
        <f t="shared" si="789"/>
        <v>0</v>
      </c>
      <c r="AC299" s="1964">
        <f t="shared" si="790"/>
        <v>0</v>
      </c>
      <c r="AD299" s="673" t="s">
        <v>4686</v>
      </c>
    </row>
    <row r="300" spans="1:30" s="1" customFormat="1" ht="15.75" hidden="1" thickBot="1" x14ac:dyDescent="0.3">
      <c r="A300" s="3587"/>
      <c r="B300" s="732" t="s">
        <v>4237</v>
      </c>
      <c r="C300" s="781">
        <f>C299/C290</f>
        <v>0.84493274053807577</v>
      </c>
      <c r="D300" s="781" t="e">
        <f>D299/D290</f>
        <v>#DIV/0!</v>
      </c>
      <c r="E300" s="781" t="e">
        <f>E299/D299</f>
        <v>#DIV/0!</v>
      </c>
      <c r="F300" s="2293" t="e">
        <f t="shared" si="772"/>
        <v>#DIV/0!</v>
      </c>
      <c r="G300" s="960">
        <f t="shared" ref="G300:S300" si="969">G299/G290</f>
        <v>0.24740551231887173</v>
      </c>
      <c r="H300" s="980" t="e">
        <f t="shared" ref="H300" si="970">H299/H290</f>
        <v>#DIV/0!</v>
      </c>
      <c r="I300" s="960" t="e">
        <f>I299/H299</f>
        <v>#DIV/0!</v>
      </c>
      <c r="J300" s="2293" t="e">
        <f t="shared" si="775"/>
        <v>#DIV/0!</v>
      </c>
      <c r="K300" s="987">
        <f t="shared" si="969"/>
        <v>0.66140929567722928</v>
      </c>
      <c r="L300" s="987" t="e">
        <f t="shared" ref="L300" si="971">L299/L290</f>
        <v>#DIV/0!</v>
      </c>
      <c r="M300" s="987" t="e">
        <f>M299/L299</f>
        <v>#DIV/0!</v>
      </c>
      <c r="N300" s="2293" t="e">
        <f t="shared" si="777"/>
        <v>#DIV/0!</v>
      </c>
      <c r="O300" s="1012">
        <f t="shared" si="969"/>
        <v>0.83654712730684422</v>
      </c>
      <c r="P300" s="1028" t="e">
        <f t="shared" ref="P300" si="972">P299/P290</f>
        <v>#DIV/0!</v>
      </c>
      <c r="Q300" s="1012" t="e">
        <f>Q299/P299</f>
        <v>#DIV/0!</v>
      </c>
      <c r="R300" s="2293" t="e">
        <f t="shared" si="779"/>
        <v>#DIV/0!</v>
      </c>
      <c r="S300" s="1045">
        <f t="shared" si="969"/>
        <v>0.38931877663141051</v>
      </c>
      <c r="T300" s="1045" t="e">
        <f t="shared" ref="T300" si="973">T299/T290</f>
        <v>#DIV/0!</v>
      </c>
      <c r="U300" s="1663" t="e">
        <f>U299/T299</f>
        <v>#DIV/0!</v>
      </c>
      <c r="V300" s="2293" t="e">
        <f t="shared" si="781"/>
        <v>#DIV/0!</v>
      </c>
      <c r="W300" s="1855"/>
      <c r="X300" s="1118"/>
      <c r="Y300" s="1096" t="e">
        <f>Y299/X299</f>
        <v>#DIV/0!</v>
      </c>
      <c r="Z300" s="2293" t="e">
        <f t="shared" si="782"/>
        <v>#DIV/0!</v>
      </c>
      <c r="AA300" s="916">
        <f t="shared" si="788"/>
        <v>0</v>
      </c>
      <c r="AB300" s="1938">
        <f t="shared" si="789"/>
        <v>0</v>
      </c>
      <c r="AC300" s="1965" t="e">
        <f t="shared" si="790"/>
        <v>#DIV/0!</v>
      </c>
      <c r="AD300" s="679" t="s">
        <v>4687</v>
      </c>
    </row>
    <row r="301" spans="1:30" customFormat="1" ht="16.5" hidden="1" thickTop="1" thickBot="1" x14ac:dyDescent="0.3">
      <c r="A301" s="3587"/>
      <c r="B301" s="732" t="s">
        <v>4166</v>
      </c>
      <c r="C301" s="780">
        <f>C15/C119</f>
        <v>27.0752688172043</v>
      </c>
      <c r="D301" s="780">
        <f>D15/D119</f>
        <v>38.365853658536587</v>
      </c>
      <c r="E301" s="780">
        <f>C301-D301</f>
        <v>-11.290584841332286</v>
      </c>
      <c r="F301" s="1329">
        <f t="shared" si="772"/>
        <v>-0.29428733534305385</v>
      </c>
      <c r="G301" s="966">
        <f t="shared" ref="G301:S301" si="974">G15/G119</f>
        <v>8.2978723404255312</v>
      </c>
      <c r="H301" s="979">
        <f t="shared" ref="H301" si="975">H15/H119</f>
        <v>6.0338983050847457</v>
      </c>
      <c r="I301" s="966">
        <f>G301-H301</f>
        <v>2.2639740353407856</v>
      </c>
      <c r="J301" s="1329">
        <f t="shared" si="775"/>
        <v>0.37520918001434367</v>
      </c>
      <c r="K301" s="814">
        <f t="shared" si="974"/>
        <v>20.285714285714285</v>
      </c>
      <c r="L301" s="814">
        <f t="shared" ref="L301" si="976">L15/L119</f>
        <v>20.339449541284402</v>
      </c>
      <c r="M301" s="814">
        <f>K301-L301</f>
        <v>-5.3735255570117602E-2</v>
      </c>
      <c r="N301" s="1329">
        <f t="shared" si="777"/>
        <v>-2.6419228043043841E-3</v>
      </c>
      <c r="O301" s="1015">
        <f t="shared" si="974"/>
        <v>15.94949494949495</v>
      </c>
      <c r="P301" s="815">
        <f t="shared" ref="P301" si="977">P15/P119</f>
        <v>20.367088607594937</v>
      </c>
      <c r="Q301" s="1015">
        <f>O301-P301</f>
        <v>-4.4175936580999871</v>
      </c>
      <c r="R301" s="1329">
        <f t="shared" si="779"/>
        <v>-0.21689863206333063</v>
      </c>
      <c r="S301" s="816">
        <f t="shared" si="974"/>
        <v>9.5531914893617014</v>
      </c>
      <c r="T301" s="816">
        <f t="shared" ref="T301" si="978">T15/T119</f>
        <v>14.96551724137931</v>
      </c>
      <c r="U301" s="1662">
        <f>S301-T301</f>
        <v>-5.4123257520176082</v>
      </c>
      <c r="V301" s="1329">
        <f t="shared" si="781"/>
        <v>-0.36165310324541622</v>
      </c>
      <c r="W301" s="1863">
        <f>W15/W119</f>
        <v>18.071611253196931</v>
      </c>
      <c r="X301" s="1117">
        <f>X15/X119</f>
        <v>21.681564245810055</v>
      </c>
      <c r="Y301" s="1126">
        <f>W301-X301</f>
        <v>-3.609952992613124</v>
      </c>
      <c r="Z301" s="1329">
        <f t="shared" si="782"/>
        <v>-0.16649873374845381</v>
      </c>
      <c r="AA301" s="926">
        <f t="shared" si="788"/>
        <v>18.071611253196931</v>
      </c>
      <c r="AB301" s="926">
        <f t="shared" si="789"/>
        <v>21.681564245810055</v>
      </c>
      <c r="AC301" s="1822">
        <f t="shared" si="790"/>
        <v>-3.609952992613124</v>
      </c>
      <c r="AD301" s="673" t="s">
        <v>4688</v>
      </c>
    </row>
    <row r="302" spans="1:30" s="1" customFormat="1" ht="15.75" hidden="1" thickBot="1" x14ac:dyDescent="0.3">
      <c r="A302" s="3587"/>
      <c r="B302" s="732" t="s">
        <v>4237</v>
      </c>
      <c r="C302" s="781">
        <f>C301/C290</f>
        <v>0.57236321948134095</v>
      </c>
      <c r="D302" s="781">
        <f>D301/D290</f>
        <v>0.6482922054505178</v>
      </c>
      <c r="E302" s="2009">
        <f>E301/D301</f>
        <v>-0.29428733534305385</v>
      </c>
      <c r="F302" s="2293">
        <f t="shared" si="772"/>
        <v>-0.4539424242167846</v>
      </c>
      <c r="G302" s="960">
        <f t="shared" ref="G302:S302" si="979">G301/G290</f>
        <v>0.25439149411890627</v>
      </c>
      <c r="H302" s="980">
        <f t="shared" ref="H302" si="980">H301/H290</f>
        <v>0.16231384706777804</v>
      </c>
      <c r="I302" s="2017">
        <f>I301/H301</f>
        <v>0.37520918001434367</v>
      </c>
      <c r="J302" s="2293">
        <f t="shared" si="775"/>
        <v>2.3116276694351656</v>
      </c>
      <c r="K302" s="987">
        <f t="shared" si="979"/>
        <v>0.65773822154588613</v>
      </c>
      <c r="L302" s="987">
        <f t="shared" ref="L302" si="981">L301/L290</f>
        <v>0.70114528204077198</v>
      </c>
      <c r="M302" s="2019">
        <f>M301/L301</f>
        <v>-2.6419228043043841E-3</v>
      </c>
      <c r="N302" s="2293">
        <f t="shared" si="777"/>
        <v>-3.7680105278819443E-3</v>
      </c>
      <c r="O302" s="1012">
        <f t="shared" si="979"/>
        <v>0.95578251447802953</v>
      </c>
      <c r="P302" s="1028">
        <f t="shared" ref="P302" si="982">P301/P290</f>
        <v>0.8368120077300949</v>
      </c>
      <c r="Q302" s="2022">
        <f>Q301/P301</f>
        <v>-0.21689863206333063</v>
      </c>
      <c r="R302" s="2293">
        <f t="shared" si="779"/>
        <v>-0.25919636675826602</v>
      </c>
      <c r="S302" s="1045">
        <f t="shared" si="979"/>
        <v>0.28825086253670701</v>
      </c>
      <c r="T302" s="1045">
        <f t="shared" ref="T302" si="983">T301/T290</f>
        <v>0.31839441630323878</v>
      </c>
      <c r="U302" s="2024">
        <f>U301/T301</f>
        <v>-0.36165310324541622</v>
      </c>
      <c r="V302" s="2293">
        <f t="shared" si="781"/>
        <v>-1.1358650928758056</v>
      </c>
      <c r="W302" s="1855">
        <f>W301/W290</f>
        <v>0.57334965597083698</v>
      </c>
      <c r="X302" s="1118">
        <f>X301/X290</f>
        <v>0.56934520167285063</v>
      </c>
      <c r="Y302" s="2027">
        <f>Y301/X301</f>
        <v>-0.16649873374845381</v>
      </c>
      <c r="Z302" s="2293">
        <f t="shared" si="782"/>
        <v>-0.29243898650457939</v>
      </c>
      <c r="AA302" s="916">
        <f t="shared" si="788"/>
        <v>0.57334965597083698</v>
      </c>
      <c r="AB302" s="1938">
        <f t="shared" si="789"/>
        <v>0.56934520167285063</v>
      </c>
      <c r="AC302" s="1965">
        <f t="shared" si="790"/>
        <v>-0.16649873374845381</v>
      </c>
      <c r="AD302" s="679" t="s">
        <v>4689</v>
      </c>
    </row>
    <row r="303" spans="1:30" customFormat="1" ht="15.75" hidden="1" thickBot="1" x14ac:dyDescent="0.3">
      <c r="A303" s="3587"/>
      <c r="B303" s="672" t="s">
        <v>4170</v>
      </c>
      <c r="C303" s="780">
        <f>C17/C121</f>
        <v>27.217391304347824</v>
      </c>
      <c r="D303" s="780" t="e">
        <f>D17/D121</f>
        <v>#DIV/0!</v>
      </c>
      <c r="E303" s="780"/>
      <c r="F303" s="1329" t="e">
        <f t="shared" si="772"/>
        <v>#DIV/0!</v>
      </c>
      <c r="G303" s="966">
        <f t="shared" ref="G303:S303" si="984">G17/G121</f>
        <v>15.090909090909092</v>
      </c>
      <c r="H303" s="979" t="e">
        <f t="shared" ref="H303" si="985">H17/H121</f>
        <v>#DIV/0!</v>
      </c>
      <c r="I303" s="966"/>
      <c r="J303" s="1329" t="e">
        <f t="shared" si="775"/>
        <v>#DIV/0!</v>
      </c>
      <c r="K303" s="814">
        <f t="shared" si="984"/>
        <v>28</v>
      </c>
      <c r="L303" s="814" t="e">
        <f t="shared" ref="L303" si="986">L17/L121</f>
        <v>#DIV/0!</v>
      </c>
      <c r="M303" s="814"/>
      <c r="N303" s="1329" t="e">
        <f t="shared" si="777"/>
        <v>#DIV/0!</v>
      </c>
      <c r="O303" s="1015">
        <f t="shared" si="984"/>
        <v>18.736842105263158</v>
      </c>
      <c r="P303" s="815" t="e">
        <f t="shared" ref="P303" si="987">P17/P121</f>
        <v>#DIV/0!</v>
      </c>
      <c r="Q303" s="1015"/>
      <c r="R303" s="1329" t="e">
        <f t="shared" si="779"/>
        <v>#DIV/0!</v>
      </c>
      <c r="S303" s="816">
        <f t="shared" si="984"/>
        <v>0.33333333333333331</v>
      </c>
      <c r="T303" s="816" t="e">
        <f t="shared" ref="T303" si="988">T17/T121</f>
        <v>#DIV/0!</v>
      </c>
      <c r="U303" s="1662"/>
      <c r="V303" s="1329" t="e">
        <f t="shared" si="781"/>
        <v>#DIV/0!</v>
      </c>
      <c r="W303" s="1863"/>
      <c r="X303" s="1117"/>
      <c r="Y303" s="1126"/>
      <c r="Z303" s="1329" t="e">
        <f t="shared" si="782"/>
        <v>#DIV/0!</v>
      </c>
      <c r="AA303" s="916">
        <f t="shared" si="788"/>
        <v>0</v>
      </c>
      <c r="AB303" s="1938">
        <f t="shared" si="789"/>
        <v>0</v>
      </c>
      <c r="AC303" s="1822">
        <f t="shared" si="790"/>
        <v>0</v>
      </c>
      <c r="AD303" s="673" t="s">
        <v>4690</v>
      </c>
    </row>
    <row r="304" spans="1:30" customFormat="1" ht="15.75" hidden="1" thickBot="1" x14ac:dyDescent="0.3">
      <c r="A304" s="3587"/>
      <c r="B304" s="732" t="s">
        <v>4237</v>
      </c>
      <c r="C304" s="781">
        <f>C303/C290</f>
        <v>0.57536764705882348</v>
      </c>
      <c r="D304" s="781" t="e">
        <f>D303/D290</f>
        <v>#DIV/0!</v>
      </c>
      <c r="E304" s="781"/>
      <c r="F304" s="2293" t="e">
        <f t="shared" si="772"/>
        <v>#DIV/0!</v>
      </c>
      <c r="G304" s="960">
        <f t="shared" ref="G304:S304" si="989">G303/G290</f>
        <v>0.46264858674025805</v>
      </c>
      <c r="H304" s="980" t="e">
        <f t="shared" ref="H304" si="990">H303/H290</f>
        <v>#DIV/0!</v>
      </c>
      <c r="I304" s="960"/>
      <c r="J304" s="2293" t="e">
        <f t="shared" si="775"/>
        <v>#DIV/0!</v>
      </c>
      <c r="K304" s="987">
        <f t="shared" si="989"/>
        <v>0.90786402410558931</v>
      </c>
      <c r="L304" s="987" t="e">
        <f t="shared" ref="L304" si="991">L303/L290</f>
        <v>#DIV/0!</v>
      </c>
      <c r="M304" s="987"/>
      <c r="N304" s="2293" t="e">
        <f t="shared" si="777"/>
        <v>#DIV/0!</v>
      </c>
      <c r="O304" s="1012">
        <f t="shared" si="989"/>
        <v>1.1228158708130953</v>
      </c>
      <c r="P304" s="1028" t="e">
        <f t="shared" ref="P304" si="992">P303/P290</f>
        <v>#DIV/0!</v>
      </c>
      <c r="Q304" s="1012"/>
      <c r="R304" s="2293" t="e">
        <f t="shared" si="779"/>
        <v>#DIV/0!</v>
      </c>
      <c r="S304" s="1045">
        <f t="shared" si="989"/>
        <v>1.0057750957108558E-2</v>
      </c>
      <c r="T304" s="1045" t="e">
        <f t="shared" ref="T304" si="993">T303/T290</f>
        <v>#DIV/0!</v>
      </c>
      <c r="U304" s="1663"/>
      <c r="V304" s="2293" t="e">
        <f t="shared" si="781"/>
        <v>#DIV/0!</v>
      </c>
      <c r="W304" s="1855"/>
      <c r="X304" s="1118"/>
      <c r="Y304" s="1127"/>
      <c r="Z304" s="2293" t="e">
        <f t="shared" si="782"/>
        <v>#DIV/0!</v>
      </c>
      <c r="AA304" s="916">
        <f t="shared" si="788"/>
        <v>0</v>
      </c>
      <c r="AB304" s="1938">
        <f t="shared" si="789"/>
        <v>0</v>
      </c>
      <c r="AC304" s="1965">
        <f t="shared" si="790"/>
        <v>0</v>
      </c>
      <c r="AD304" s="673" t="s">
        <v>4691</v>
      </c>
    </row>
    <row r="305" spans="1:30" s="1" customFormat="1" ht="15.75" hidden="1" thickBot="1" x14ac:dyDescent="0.3">
      <c r="A305" s="3587"/>
      <c r="B305" s="672" t="s">
        <v>4174</v>
      </c>
      <c r="C305" s="780">
        <f>C19/C123</f>
        <v>26.31111111111111</v>
      </c>
      <c r="D305" s="780" t="e">
        <f>D19/D123</f>
        <v>#DIV/0!</v>
      </c>
      <c r="E305" s="780"/>
      <c r="F305" s="1329" t="e">
        <f t="shared" si="772"/>
        <v>#DIV/0!</v>
      </c>
      <c r="G305" s="966">
        <f t="shared" ref="G305:S305" si="994">G19/G123</f>
        <v>5</v>
      </c>
      <c r="H305" s="979" t="e">
        <f t="shared" ref="H305" si="995">H19/H123</f>
        <v>#DIV/0!</v>
      </c>
      <c r="I305" s="966"/>
      <c r="J305" s="1329" t="e">
        <f t="shared" si="775"/>
        <v>#DIV/0!</v>
      </c>
      <c r="K305" s="814">
        <f t="shared" si="994"/>
        <v>36.860465116279073</v>
      </c>
      <c r="L305" s="814" t="e">
        <f t="shared" ref="L305" si="996">L19/L123</f>
        <v>#DIV/0!</v>
      </c>
      <c r="M305" s="814"/>
      <c r="N305" s="1329" t="e">
        <f t="shared" si="777"/>
        <v>#DIV/0!</v>
      </c>
      <c r="O305" s="1015">
        <f t="shared" si="994"/>
        <v>13.384615384615385</v>
      </c>
      <c r="P305" s="815" t="e">
        <f t="shared" ref="P305" si="997">P19/P123</f>
        <v>#DIV/0!</v>
      </c>
      <c r="Q305" s="1015"/>
      <c r="R305" s="1329" t="e">
        <f t="shared" si="779"/>
        <v>#DIV/0!</v>
      </c>
      <c r="S305" s="816">
        <f t="shared" si="994"/>
        <v>0.5</v>
      </c>
      <c r="T305" s="816" t="e">
        <f t="shared" ref="T305" si="998">T19/T123</f>
        <v>#DIV/0!</v>
      </c>
      <c r="U305" s="1662"/>
      <c r="V305" s="1329" t="e">
        <f t="shared" si="781"/>
        <v>#DIV/0!</v>
      </c>
      <c r="W305" s="1863"/>
      <c r="X305" s="1117"/>
      <c r="Y305" s="1103"/>
      <c r="Z305" s="1329" t="e">
        <f t="shared" si="782"/>
        <v>#DIV/0!</v>
      </c>
      <c r="AA305" s="916">
        <f t="shared" si="788"/>
        <v>0</v>
      </c>
      <c r="AB305" s="1938">
        <f t="shared" si="789"/>
        <v>0</v>
      </c>
      <c r="AC305" s="1822">
        <f t="shared" si="790"/>
        <v>0</v>
      </c>
      <c r="AD305" s="679" t="s">
        <v>4692</v>
      </c>
    </row>
    <row r="306" spans="1:30" customFormat="1" ht="15.75" hidden="1" thickBot="1" x14ac:dyDescent="0.3">
      <c r="A306" s="3587"/>
      <c r="B306" s="732" t="s">
        <v>4237</v>
      </c>
      <c r="C306" s="781">
        <f>C305/C290</f>
        <v>0.55620915032679741</v>
      </c>
      <c r="D306" s="781" t="e">
        <f>D305/D290</f>
        <v>#DIV/0!</v>
      </c>
      <c r="E306" s="781"/>
      <c r="F306" s="2293" t="e">
        <f t="shared" si="772"/>
        <v>#DIV/0!</v>
      </c>
      <c r="G306" s="960">
        <f t="shared" ref="G306:S306" si="999">G305/G290</f>
        <v>0.15328718235369995</v>
      </c>
      <c r="H306" s="980" t="e">
        <f t="shared" ref="H306" si="1000">H305/H290</f>
        <v>#DIV/0!</v>
      </c>
      <c r="I306" s="960"/>
      <c r="J306" s="2293" t="e">
        <f t="shared" si="775"/>
        <v>#DIV/0!</v>
      </c>
      <c r="K306" s="987">
        <f t="shared" si="999"/>
        <v>1.1951532211024578</v>
      </c>
      <c r="L306" s="987" t="e">
        <f t="shared" ref="L306" si="1001">L305/L290</f>
        <v>#DIV/0!</v>
      </c>
      <c r="M306" s="987"/>
      <c r="N306" s="2293" t="e">
        <f t="shared" si="777"/>
        <v>#DIV/0!</v>
      </c>
      <c r="O306" s="1012">
        <f t="shared" si="999"/>
        <v>0.80208065447452315</v>
      </c>
      <c r="P306" s="1028" t="e">
        <f t="shared" ref="P306" si="1002">P305/P290</f>
        <v>#DIV/0!</v>
      </c>
      <c r="Q306" s="1012"/>
      <c r="R306" s="2293" t="e">
        <f t="shared" si="779"/>
        <v>#DIV/0!</v>
      </c>
      <c r="S306" s="1045">
        <f t="shared" si="999"/>
        <v>1.5086626435662838E-2</v>
      </c>
      <c r="T306" s="1045" t="e">
        <f t="shared" ref="T306" si="1003">T305/T290</f>
        <v>#DIV/0!</v>
      </c>
      <c r="U306" s="1663"/>
      <c r="V306" s="2293" t="e">
        <f t="shared" si="781"/>
        <v>#DIV/0!</v>
      </c>
      <c r="W306" s="1855"/>
      <c r="X306" s="1118"/>
      <c r="Y306" s="1096"/>
      <c r="Z306" s="2293" t="e">
        <f t="shared" si="782"/>
        <v>#DIV/0!</v>
      </c>
      <c r="AA306" s="916">
        <f t="shared" si="788"/>
        <v>0</v>
      </c>
      <c r="AB306" s="1938">
        <f t="shared" si="789"/>
        <v>0</v>
      </c>
      <c r="AC306" s="1965">
        <f t="shared" si="790"/>
        <v>0</v>
      </c>
      <c r="AD306" s="673" t="s">
        <v>4693</v>
      </c>
    </row>
    <row r="307" spans="1:30" customFormat="1" ht="15.75" hidden="1" thickBot="1" x14ac:dyDescent="0.3">
      <c r="A307" s="3587"/>
      <c r="B307" s="2199" t="s">
        <v>4178</v>
      </c>
      <c r="C307" s="2012">
        <f>C293</f>
        <v>38.314925373134329</v>
      </c>
      <c r="D307" s="2012">
        <f>D293</f>
        <v>46.725925925925928</v>
      </c>
      <c r="E307" s="2013">
        <f>C307-D307</f>
        <v>-8.4110005527915987</v>
      </c>
      <c r="F307" s="2285">
        <f t="shared" si="772"/>
        <v>-0.18000714562886269</v>
      </c>
      <c r="G307" s="2014">
        <f t="shared" ref="G307:S307" si="1004">G293</f>
        <v>13.266211604095563</v>
      </c>
      <c r="H307" s="2013">
        <f t="shared" ref="H307" si="1005">H293</f>
        <v>11.527156549520766</v>
      </c>
      <c r="I307" s="2014">
        <f>G307-H307</f>
        <v>1.7390550545747967</v>
      </c>
      <c r="J307" s="2285">
        <f t="shared" si="775"/>
        <v>0.15086591798279139</v>
      </c>
      <c r="K307" s="2012">
        <f t="shared" si="1004"/>
        <v>28.442477876106196</v>
      </c>
      <c r="L307" s="2012">
        <f t="shared" ref="L307" si="1006">L293</f>
        <v>27.078059071729957</v>
      </c>
      <c r="M307" s="2013">
        <f>K307-L307</f>
        <v>1.3644188043762391</v>
      </c>
      <c r="N307" s="2285">
        <f t="shared" si="777"/>
        <v>5.0388353196286512E-2</v>
      </c>
      <c r="O307" s="2014">
        <f t="shared" si="1004"/>
        <v>25.201219512195124</v>
      </c>
      <c r="P307" s="2013">
        <f t="shared" ref="P307" si="1007">P293</f>
        <v>27.782006920415224</v>
      </c>
      <c r="Q307" s="2014">
        <f>O307-P307</f>
        <v>-2.5807874082201003</v>
      </c>
      <c r="R307" s="2285">
        <f t="shared" si="779"/>
        <v>-9.2894203633778677E-2</v>
      </c>
      <c r="S307" s="2012">
        <f t="shared" si="1004"/>
        <v>21.387387387387388</v>
      </c>
      <c r="T307" s="2012">
        <f t="shared" ref="T307" si="1008">T293</f>
        <v>30.097560975609756</v>
      </c>
      <c r="U307" s="2012">
        <f>S307-T307</f>
        <v>-8.7101735882223679</v>
      </c>
      <c r="V307" s="2285">
        <f t="shared" si="781"/>
        <v>-0.28939798793931693</v>
      </c>
      <c r="W307" s="2015">
        <f>W293</f>
        <v>28.615965480043151</v>
      </c>
      <c r="X307" s="2013">
        <f>X293</f>
        <v>30.725559481743229</v>
      </c>
      <c r="Y307" s="2014">
        <f>W307-X307</f>
        <v>-2.1095940017000778</v>
      </c>
      <c r="Z307" s="2285">
        <f t="shared" si="782"/>
        <v>-6.8659254291319707E-2</v>
      </c>
      <c r="AA307" s="2013">
        <f t="shared" si="788"/>
        <v>28.615965480043151</v>
      </c>
      <c r="AB307" s="2012">
        <f t="shared" si="789"/>
        <v>30.725559481743229</v>
      </c>
      <c r="AC307" s="1990">
        <f t="shared" si="790"/>
        <v>-2.1095940017000778</v>
      </c>
      <c r="AD307" s="899" t="s">
        <v>4694</v>
      </c>
    </row>
    <row r="308" spans="1:30" customFormat="1" ht="15.75" hidden="1" thickBot="1" x14ac:dyDescent="0.3">
      <c r="A308" s="3587"/>
      <c r="B308" s="672" t="s">
        <v>4180</v>
      </c>
      <c r="C308" s="780">
        <f>C295</f>
        <v>39.729999999999997</v>
      </c>
      <c r="D308" s="780">
        <f>D295</f>
        <v>47.10588235294118</v>
      </c>
      <c r="E308" s="780">
        <f>C308-D308</f>
        <v>-7.3758823529411828</v>
      </c>
      <c r="F308" s="1329">
        <f t="shared" si="772"/>
        <v>-0.1565809190809192</v>
      </c>
      <c r="G308" s="966">
        <f t="shared" ref="G308:S308" si="1009">G295</f>
        <v>6.7530864197530862</v>
      </c>
      <c r="H308" s="979">
        <f t="shared" ref="H308" si="1010">H295</f>
        <v>5.4395604395604398</v>
      </c>
      <c r="I308" s="966">
        <f>G308-H308</f>
        <v>1.3135259801926464</v>
      </c>
      <c r="J308" s="1329">
        <f t="shared" si="775"/>
        <v>0.24147649332834509</v>
      </c>
      <c r="K308" s="814">
        <f t="shared" si="1009"/>
        <v>17.522058823529413</v>
      </c>
      <c r="L308" s="814">
        <f t="shared" ref="L308" si="1011">L295</f>
        <v>17.561151079136689</v>
      </c>
      <c r="M308" s="814">
        <f>K308-L308</f>
        <v>-3.9092255607275916E-2</v>
      </c>
      <c r="N308" s="1329">
        <f t="shared" si="777"/>
        <v>-2.2260645347854783E-3</v>
      </c>
      <c r="O308" s="1015">
        <f t="shared" si="1009"/>
        <v>11.182389937106919</v>
      </c>
      <c r="P308" s="815">
        <f t="shared" ref="P308" si="1012">P295</f>
        <v>13.977443609022556</v>
      </c>
      <c r="Q308" s="1015">
        <f>O308-P308</f>
        <v>-2.7950536719156371</v>
      </c>
      <c r="R308" s="1329">
        <f t="shared" si="779"/>
        <v>-0.19996887486002138</v>
      </c>
      <c r="S308" s="816">
        <f t="shared" si="1009"/>
        <v>13.63076923076923</v>
      </c>
      <c r="T308" s="816">
        <f t="shared" ref="T308" si="1013">T295</f>
        <v>19.90909090909091</v>
      </c>
      <c r="U308" s="1662">
        <f>S308-T308</f>
        <v>-6.2783216783216798</v>
      </c>
      <c r="V308" s="1329">
        <f t="shared" si="781"/>
        <v>-0.3153494906919565</v>
      </c>
      <c r="W308" s="1863">
        <f>W295</f>
        <v>21.123244929797192</v>
      </c>
      <c r="X308" s="1117">
        <f>X295</f>
        <v>23.707105719237436</v>
      </c>
      <c r="Y308" s="1103">
        <f>W308-X308</f>
        <v>-2.5838607894402443</v>
      </c>
      <c r="Z308" s="1329">
        <f t="shared" si="782"/>
        <v>-0.10899098439264719</v>
      </c>
      <c r="AA308" s="916">
        <f t="shared" si="788"/>
        <v>21.123244929797192</v>
      </c>
      <c r="AB308" s="1938">
        <f t="shared" si="789"/>
        <v>23.707105719237436</v>
      </c>
      <c r="AC308" s="1960">
        <f t="shared" si="790"/>
        <v>-2.5838607894402443</v>
      </c>
      <c r="AD308" s="1230"/>
    </row>
    <row r="309" spans="1:30" customFormat="1" ht="15.75" hidden="1" thickBot="1" x14ac:dyDescent="0.3">
      <c r="A309" s="3587"/>
      <c r="B309" s="693" t="s">
        <v>4245</v>
      </c>
      <c r="C309" s="777">
        <f>C308/C307</f>
        <v>1.0369327256437224</v>
      </c>
      <c r="D309" s="777">
        <f>D308/D307</f>
        <v>1.0081315975978216</v>
      </c>
      <c r="E309" s="2008">
        <f>E308/D308</f>
        <v>-0.1565809190809192</v>
      </c>
      <c r="F309" s="2301">
        <f t="shared" si="772"/>
        <v>-0.15531793612462957</v>
      </c>
      <c r="G309" s="976">
        <f t="shared" ref="G309:S309" si="1014">G308/G307</f>
        <v>0.50904407537629381</v>
      </c>
      <c r="H309" s="1429">
        <f t="shared" ref="H309" si="1015">H308/H307</f>
        <v>0.47189091396408472</v>
      </c>
      <c r="I309" s="2016">
        <f>I308/H308</f>
        <v>0.24147649332834509</v>
      </c>
      <c r="J309" s="2301">
        <f t="shared" si="775"/>
        <v>0.51172100623815719</v>
      </c>
      <c r="K309" s="995">
        <f t="shared" si="1014"/>
        <v>0.61605247263809071</v>
      </c>
      <c r="L309" s="995">
        <f t="shared" ref="L309" si="1016">L308/L307</f>
        <v>0.64853802972425323</v>
      </c>
      <c r="M309" s="2018">
        <f>M308/L308</f>
        <v>-2.2260645347854783E-3</v>
      </c>
      <c r="N309" s="2301">
        <f t="shared" si="777"/>
        <v>-3.4324348500148266E-3</v>
      </c>
      <c r="O309" s="1025">
        <f t="shared" si="1014"/>
        <v>0.44372415913030111</v>
      </c>
      <c r="P309" s="1610">
        <f t="shared" ref="P309" si="1017">P308/P307</f>
        <v>0.50311137165369524</v>
      </c>
      <c r="Q309" s="2021">
        <f>Q308/P308</f>
        <v>-0.19996887486002138</v>
      </c>
      <c r="R309" s="2301">
        <f t="shared" si="779"/>
        <v>-0.39746443059463421</v>
      </c>
      <c r="S309" s="1052">
        <f t="shared" si="1014"/>
        <v>0.63732745771498922</v>
      </c>
      <c r="T309" s="1052">
        <f t="shared" ref="T309" si="1018">T308/T307</f>
        <v>0.66148519227935765</v>
      </c>
      <c r="U309" s="2023">
        <f>U308/T308</f>
        <v>-0.3153494906919565</v>
      </c>
      <c r="V309" s="2301">
        <f t="shared" si="781"/>
        <v>-0.47672947841102764</v>
      </c>
      <c r="W309" s="1875">
        <f>W308/W307</f>
        <v>0.7381629302190974</v>
      </c>
      <c r="X309" s="1706">
        <f>X308/X307</f>
        <v>0.7715760467542967</v>
      </c>
      <c r="Y309" s="1077">
        <f>Y308/X308</f>
        <v>-0.10899098439264719</v>
      </c>
      <c r="Z309" s="2301">
        <f t="shared" si="782"/>
        <v>-0.14125760493878403</v>
      </c>
      <c r="AA309" s="916">
        <f t="shared" si="788"/>
        <v>0.7381629302190974</v>
      </c>
      <c r="AB309" s="1938">
        <f t="shared" si="789"/>
        <v>0.7715760467542967</v>
      </c>
      <c r="AC309" s="1965">
        <f t="shared" si="790"/>
        <v>-0.10899098439264719</v>
      </c>
      <c r="AD309" s="673" t="s">
        <v>4695</v>
      </c>
    </row>
    <row r="310" spans="1:30" s="1" customFormat="1" ht="15.75" hidden="1" thickBot="1" x14ac:dyDescent="0.3">
      <c r="A310" s="3587"/>
      <c r="B310" s="696" t="s">
        <v>4183</v>
      </c>
      <c r="C310" s="786">
        <f t="shared" ref="C310:S310" si="1019">C24/C128</f>
        <v>37.712765957446805</v>
      </c>
      <c r="D310" s="786">
        <f t="shared" ref="D310" si="1020">D24/D128</f>
        <v>46.55135135135135</v>
      </c>
      <c r="E310" s="786">
        <f>C310-D310</f>
        <v>-8.8385853939045447</v>
      </c>
      <c r="F310" s="2284">
        <f t="shared" si="772"/>
        <v>-0.18986742892154446</v>
      </c>
      <c r="G310" s="985">
        <f t="shared" si="1019"/>
        <v>15.754716981132075</v>
      </c>
      <c r="H310" s="1443">
        <f t="shared" ref="H310" si="1021">H24/H128</f>
        <v>14.022522522522523</v>
      </c>
      <c r="I310" s="985">
        <f>G310-H310</f>
        <v>1.7321944586095519</v>
      </c>
      <c r="J310" s="2284">
        <f t="shared" si="775"/>
        <v>0.12352944741770655</v>
      </c>
      <c r="K310" s="1003">
        <f t="shared" si="1019"/>
        <v>33.142405063291136</v>
      </c>
      <c r="L310" s="1003">
        <f t="shared" ref="L310" si="1022">L24/L128</f>
        <v>31.02686567164179</v>
      </c>
      <c r="M310" s="1003">
        <f>K310-L310</f>
        <v>2.1155393916493459</v>
      </c>
      <c r="N310" s="2284">
        <f t="shared" si="777"/>
        <v>6.8184115470707227E-2</v>
      </c>
      <c r="O310" s="1033">
        <f t="shared" si="1019"/>
        <v>38.390532544378701</v>
      </c>
      <c r="P310" s="1623">
        <f t="shared" ref="P310" si="1023">P24/P128</f>
        <v>39.551282051282051</v>
      </c>
      <c r="Q310" s="1033">
        <f>O310-P310</f>
        <v>-1.1607495069033504</v>
      </c>
      <c r="R310" s="2284">
        <f t="shared" si="779"/>
        <v>-2.9347961600797841E-2</v>
      </c>
      <c r="S310" s="1059">
        <f t="shared" si="1019"/>
        <v>32.347826086956523</v>
      </c>
      <c r="T310" s="1059">
        <f t="shared" ref="T310" si="1024">T24/T128</f>
        <v>41.89473684210526</v>
      </c>
      <c r="U310" s="1810">
        <f>S310-T310</f>
        <v>-9.5469107551487369</v>
      </c>
      <c r="V310" s="2284">
        <f t="shared" si="781"/>
        <v>-0.22787852305003267</v>
      </c>
      <c r="W310" s="1890">
        <f>W24/W128</f>
        <v>32.575432811211869</v>
      </c>
      <c r="X310" s="1705">
        <f>X24/X128</f>
        <v>34.338090990187332</v>
      </c>
      <c r="Y310" s="1128">
        <f>W310-X310</f>
        <v>-1.7626581789754638</v>
      </c>
      <c r="Z310" s="2284">
        <f t="shared" si="782"/>
        <v>-5.1332445344127377E-2</v>
      </c>
      <c r="AA310" s="923">
        <f t="shared" si="788"/>
        <v>32.575432811211869</v>
      </c>
      <c r="AB310" s="1940">
        <f t="shared" si="789"/>
        <v>34.338090990187332</v>
      </c>
      <c r="AC310" s="2020">
        <f t="shared" si="790"/>
        <v>-1.7626581789754638</v>
      </c>
      <c r="AD310" s="679" t="s">
        <v>4696</v>
      </c>
    </row>
    <row r="311" spans="1:30" customFormat="1" ht="15.75" hidden="1" thickBot="1" x14ac:dyDescent="0.3">
      <c r="A311" s="3587"/>
      <c r="B311" s="695" t="s">
        <v>4245</v>
      </c>
      <c r="C311" s="928">
        <f>C310/C307</f>
        <v>0.98428394653458606</v>
      </c>
      <c r="D311" s="928">
        <f>D310/D307</f>
        <v>0.99626386056316296</v>
      </c>
      <c r="E311" s="1970">
        <f>E310/D310</f>
        <v>-0.18986742892154446</v>
      </c>
      <c r="F311" s="2292">
        <f t="shared" si="772"/>
        <v>-0.19057946035924375</v>
      </c>
      <c r="G311" s="958">
        <f t="shared" ref="G311:S311" si="1025">G310/G307</f>
        <v>1.1875822164835859</v>
      </c>
      <c r="H311" s="1413">
        <f t="shared" ref="H311" si="1026">H310/H307</f>
        <v>1.2164771478795871</v>
      </c>
      <c r="I311" s="1993">
        <f>I310/H310</f>
        <v>0.12352944741770655</v>
      </c>
      <c r="J311" s="2292">
        <f t="shared" si="775"/>
        <v>0.10154687051296266</v>
      </c>
      <c r="K311" s="988">
        <f t="shared" si="1025"/>
        <v>1.1652432396241128</v>
      </c>
      <c r="L311" s="988">
        <f t="shared" ref="L311" si="1027">L310/L307</f>
        <v>1.1458304891591904</v>
      </c>
      <c r="M311" s="1995">
        <f>M310/L310</f>
        <v>6.8184115470707227E-2</v>
      </c>
      <c r="N311" s="2292">
        <f t="shared" si="777"/>
        <v>5.9506284843878335E-2</v>
      </c>
      <c r="O311" s="1011">
        <f t="shared" si="1025"/>
        <v>1.5233601106407226</v>
      </c>
      <c r="P311" s="1594">
        <f t="shared" ref="P311" si="1028">P310/P307</f>
        <v>1.4236294075003753</v>
      </c>
      <c r="Q311" s="1997">
        <f>Q310/P310</f>
        <v>-2.9347961600797841E-2</v>
      </c>
      <c r="R311" s="2292">
        <f t="shared" si="779"/>
        <v>-2.061488857014223E-2</v>
      </c>
      <c r="S311" s="1044">
        <f t="shared" si="1025"/>
        <v>1.5124720706201238</v>
      </c>
      <c r="T311" s="1044">
        <f t="shared" ref="T311" si="1029">T310/T307</f>
        <v>1.3919645142028489</v>
      </c>
      <c r="U311" s="1999">
        <f>U310/T310</f>
        <v>-0.22787852305003267</v>
      </c>
      <c r="V311" s="2292">
        <f t="shared" si="781"/>
        <v>-0.16371000892974222</v>
      </c>
      <c r="W311" s="1856">
        <f>W310/W307</f>
        <v>1.1383656733137333</v>
      </c>
      <c r="X311" s="1142">
        <f>X310/X307</f>
        <v>1.1175741489944431</v>
      </c>
      <c r="Y311" s="2028">
        <f>Y310/X310</f>
        <v>-5.1332445344127377E-2</v>
      </c>
      <c r="Z311" s="2292">
        <f t="shared" si="782"/>
        <v>-4.593202642555274E-2</v>
      </c>
      <c r="AA311" s="924">
        <f t="shared" si="788"/>
        <v>1.1383656733137333</v>
      </c>
      <c r="AB311" s="1939">
        <f t="shared" si="789"/>
        <v>1.1175741489944431</v>
      </c>
      <c r="AC311" s="1963">
        <f t="shared" si="790"/>
        <v>-5.1332445344127377E-2</v>
      </c>
      <c r="AD311" s="673" t="s">
        <v>4697</v>
      </c>
    </row>
    <row r="312" spans="1:30" customFormat="1" ht="15.75" hidden="1" thickBot="1" x14ac:dyDescent="0.3">
      <c r="A312" s="3587"/>
      <c r="B312" s="693" t="s">
        <v>4247</v>
      </c>
      <c r="C312" s="781">
        <f>C299/C307</f>
        <v>1.043170301359571</v>
      </c>
      <c r="D312" s="781" t="e">
        <f>D299/D307</f>
        <v>#DIV/0!</v>
      </c>
      <c r="E312" s="781"/>
      <c r="F312" s="2293" t="e">
        <f t="shared" si="772"/>
        <v>#DIV/0!</v>
      </c>
      <c r="G312" s="960">
        <f t="shared" ref="G312:S312" si="1030">G299/G307</f>
        <v>0.60831232312837669</v>
      </c>
      <c r="H312" s="980" t="e">
        <f t="shared" ref="H312" si="1031">H299/H307</f>
        <v>#DIV/0!</v>
      </c>
      <c r="I312" s="960"/>
      <c r="J312" s="2293" t="e">
        <f t="shared" si="775"/>
        <v>#DIV/0!</v>
      </c>
      <c r="K312" s="987">
        <f t="shared" si="1030"/>
        <v>0.7171996848892479</v>
      </c>
      <c r="L312" s="987" t="e">
        <f t="shared" ref="L312" si="1032">L299/L307</f>
        <v>#DIV/0!</v>
      </c>
      <c r="M312" s="987"/>
      <c r="N312" s="2293" t="e">
        <f t="shared" si="777"/>
        <v>#DIV/0!</v>
      </c>
      <c r="O312" s="1012">
        <f t="shared" si="1030"/>
        <v>0.55393232490940592</v>
      </c>
      <c r="P312" s="1028" t="e">
        <f t="shared" ref="P312" si="1033">P299/P307</f>
        <v>#DIV/0!</v>
      </c>
      <c r="Q312" s="1012"/>
      <c r="R312" s="2293" t="e">
        <f t="shared" si="779"/>
        <v>#DIV/0!</v>
      </c>
      <c r="S312" s="1045">
        <f t="shared" si="1030"/>
        <v>0.60328910418421788</v>
      </c>
      <c r="T312" s="1045" t="e">
        <f t="shared" ref="T312" si="1034">T299/T307</f>
        <v>#DIV/0!</v>
      </c>
      <c r="U312" s="1663"/>
      <c r="V312" s="2293" t="e">
        <f t="shared" si="781"/>
        <v>#DIV/0!</v>
      </c>
      <c r="W312" s="1855"/>
      <c r="X312" s="1118"/>
      <c r="Y312" s="1096"/>
      <c r="Z312" s="2293" t="e">
        <f t="shared" si="782"/>
        <v>#DIV/0!</v>
      </c>
      <c r="AA312" s="916">
        <f t="shared" si="788"/>
        <v>0</v>
      </c>
      <c r="AB312" s="1938">
        <f t="shared" si="789"/>
        <v>0</v>
      </c>
      <c r="AC312" s="1965">
        <f t="shared" si="790"/>
        <v>0</v>
      </c>
      <c r="AD312" s="673" t="s">
        <v>4698</v>
      </c>
    </row>
    <row r="313" spans="1:30" customFormat="1" ht="15.75" hidden="1" thickBot="1" x14ac:dyDescent="0.3">
      <c r="A313" s="3587"/>
      <c r="B313" s="837" t="s">
        <v>4248</v>
      </c>
      <c r="C313" s="812">
        <f>C301/C307</f>
        <v>0.70665069952580273</v>
      </c>
      <c r="D313" s="812">
        <f>D301/D307</f>
        <v>0.82108279072644874</v>
      </c>
      <c r="E313" s="2036">
        <f>E301/D301</f>
        <v>-0.29428733534305385</v>
      </c>
      <c r="F313" s="2304">
        <f t="shared" si="772"/>
        <v>-0.35841371743120404</v>
      </c>
      <c r="G313" s="986">
        <f t="shared" ref="G313:S313" si="1035">G301/G307</f>
        <v>0.62548921938376145</v>
      </c>
      <c r="H313" s="1444">
        <f t="shared" ref="H313" si="1036">H301/H307</f>
        <v>0.5234507121650569</v>
      </c>
      <c r="I313" s="2037">
        <f>I301/H301</f>
        <v>0.37520918001434367</v>
      </c>
      <c r="J313" s="2304">
        <f t="shared" si="775"/>
        <v>0.71679944509471027</v>
      </c>
      <c r="K313" s="1004">
        <f t="shared" si="1035"/>
        <v>0.71321895279580405</v>
      </c>
      <c r="L313" s="1004">
        <f t="shared" ref="L313" si="1037">L301/L307</f>
        <v>0.7511413387276048</v>
      </c>
      <c r="M313" s="2038">
        <f>M301/L301</f>
        <v>-2.6419228043043841E-3</v>
      </c>
      <c r="N313" s="2304">
        <f t="shared" si="777"/>
        <v>-3.5172112997797016E-3</v>
      </c>
      <c r="O313" s="1034">
        <f t="shared" si="1035"/>
        <v>0.63288583878954063</v>
      </c>
      <c r="P313" s="2010">
        <f t="shared" ref="P313" si="1038">P301/P307</f>
        <v>0.73310357548822236</v>
      </c>
      <c r="Q313" s="2039">
        <f>Q301/P301</f>
        <v>-0.21689863206333063</v>
      </c>
      <c r="R313" s="2304">
        <f t="shared" si="779"/>
        <v>-0.29586355777747153</v>
      </c>
      <c r="S313" s="1060">
        <f t="shared" si="1035"/>
        <v>0.44667407553460353</v>
      </c>
      <c r="T313" s="1060">
        <f t="shared" ref="T313" si="1039">T301/T307</f>
        <v>0.49723355502151678</v>
      </c>
      <c r="U313" s="2040">
        <f>U301/T301</f>
        <v>-0.36165310324541622</v>
      </c>
      <c r="V313" s="2304">
        <f t="shared" si="781"/>
        <v>-0.72733044580984962</v>
      </c>
      <c r="W313" s="1891">
        <f>W301/W307</f>
        <v>0.63152198257298431</v>
      </c>
      <c r="X313" s="1709">
        <f>X301/X307</f>
        <v>0.70565238230057259</v>
      </c>
      <c r="Y313" s="2041">
        <f>Y301/X301</f>
        <v>-0.16649873374845381</v>
      </c>
      <c r="Z313" s="2304">
        <f t="shared" si="782"/>
        <v>-0.23595007672989571</v>
      </c>
      <c r="AA313" s="917">
        <f t="shared" si="788"/>
        <v>0.63152198257298431</v>
      </c>
      <c r="AB313" s="1958">
        <f t="shared" si="789"/>
        <v>0.70565238230057259</v>
      </c>
      <c r="AC313" s="2011">
        <f t="shared" si="790"/>
        <v>-0.16649873374845381</v>
      </c>
      <c r="AD313" s="673" t="s">
        <v>4699</v>
      </c>
    </row>
    <row r="314" spans="1:30" customFormat="1" ht="15.75" hidden="1" thickBot="1" x14ac:dyDescent="0.3">
      <c r="A314" s="3587"/>
      <c r="B314" s="693" t="s">
        <v>4249</v>
      </c>
      <c r="C314" s="781">
        <f>C303/C307</f>
        <v>0.71036002391465236</v>
      </c>
      <c r="D314" s="1342"/>
      <c r="E314" s="781"/>
      <c r="F314" s="2293"/>
      <c r="G314" s="960">
        <f t="shared" ref="G314:S314" si="1040">G303/G307</f>
        <v>1.1375447295179737</v>
      </c>
      <c r="H314" s="980"/>
      <c r="I314" s="960"/>
      <c r="J314" s="2293"/>
      <c r="K314" s="987">
        <f t="shared" si="1040"/>
        <v>0.98444306160547601</v>
      </c>
      <c r="L314" s="1469"/>
      <c r="M314" s="987"/>
      <c r="N314" s="2293"/>
      <c r="O314" s="1012">
        <f t="shared" si="1040"/>
        <v>0.74348950042660478</v>
      </c>
      <c r="P314" s="1028"/>
      <c r="Q314" s="1012"/>
      <c r="R314" s="2293"/>
      <c r="S314" s="1045">
        <f t="shared" si="1040"/>
        <v>1.5585509688289804E-2</v>
      </c>
      <c r="T314" s="1648"/>
      <c r="U314" s="1045"/>
      <c r="V314" s="2293"/>
      <c r="W314" s="1096"/>
      <c r="X314" s="1118"/>
      <c r="Y314" s="1096"/>
      <c r="Z314" s="2293"/>
      <c r="AA314" s="916">
        <f t="shared" si="788"/>
        <v>0</v>
      </c>
      <c r="AB314" s="1713">
        <f t="shared" si="789"/>
        <v>0</v>
      </c>
      <c r="AC314" s="916">
        <f t="shared" si="790"/>
        <v>0</v>
      </c>
      <c r="AD314" s="673" t="s">
        <v>4700</v>
      </c>
    </row>
    <row r="315" spans="1:30" s="1" customFormat="1" ht="15.75" hidden="1" thickBot="1" x14ac:dyDescent="0.3">
      <c r="A315" s="3587"/>
      <c r="B315" s="837" t="s">
        <v>4250</v>
      </c>
      <c r="C315" s="812">
        <f>C305/C307</f>
        <v>0.68670657334908825</v>
      </c>
      <c r="D315" s="1374"/>
      <c r="E315" s="812"/>
      <c r="F315" s="2304"/>
      <c r="G315" s="986">
        <f t="shared" ref="G315:S315" si="1041">G305/G307</f>
        <v>0.37689735014149728</v>
      </c>
      <c r="H315" s="1444"/>
      <c r="I315" s="986"/>
      <c r="J315" s="2304"/>
      <c r="K315" s="1004">
        <f t="shared" si="1041"/>
        <v>1.2959653261168436</v>
      </c>
      <c r="L315" s="1477"/>
      <c r="M315" s="1482"/>
      <c r="N315" s="2304"/>
      <c r="O315" s="1034">
        <f t="shared" si="1041"/>
        <v>0.53110982895642944</v>
      </c>
      <c r="P315" s="1624"/>
      <c r="Q315" s="1034"/>
      <c r="R315" s="2304"/>
      <c r="S315" s="1060">
        <f t="shared" si="1041"/>
        <v>2.3378264532434707E-2</v>
      </c>
      <c r="T315" s="1658"/>
      <c r="U315" s="1667"/>
      <c r="V315" s="2304"/>
      <c r="W315" s="1129"/>
      <c r="X315" s="1709"/>
      <c r="Y315" s="1129"/>
      <c r="Z315" s="2304"/>
      <c r="AA315" s="917">
        <f t="shared" si="788"/>
        <v>0</v>
      </c>
      <c r="AB315" s="1713">
        <f t="shared" si="789"/>
        <v>0</v>
      </c>
      <c r="AC315" s="1728">
        <f t="shared" si="790"/>
        <v>0</v>
      </c>
      <c r="AD315" s="673" t="s">
        <v>4701</v>
      </c>
    </row>
    <row r="316" spans="1:30" customFormat="1" ht="15.75" hidden="1" customHeight="1" x14ac:dyDescent="0.25">
      <c r="A316" s="3588" t="s">
        <v>4256</v>
      </c>
      <c r="B316" s="2207" t="s">
        <v>4144</v>
      </c>
      <c r="C316" s="1164">
        <f>C30/C108</f>
        <v>3.3103864734299515</v>
      </c>
      <c r="D316" s="1164"/>
      <c r="E316" s="826"/>
      <c r="F316" s="2298"/>
      <c r="G316" s="1380">
        <f t="shared" ref="G316:S317" si="1042">G30/G108</f>
        <v>8.3099579242636743</v>
      </c>
      <c r="H316" s="826"/>
      <c r="I316" s="1380"/>
      <c r="J316" s="2298"/>
      <c r="K316" s="1164">
        <f t="shared" si="1042"/>
        <v>5.7277486910994764</v>
      </c>
      <c r="L316" s="1164"/>
      <c r="M316" s="1480"/>
      <c r="N316" s="2298"/>
      <c r="O316" s="1164">
        <f t="shared" si="1042"/>
        <v>2.7421052631578946</v>
      </c>
      <c r="P316" s="1480"/>
      <c r="Q316" s="1164"/>
      <c r="R316" s="2298"/>
      <c r="S316" s="1164">
        <f t="shared" si="1042"/>
        <v>14.735483870967743</v>
      </c>
      <c r="T316" s="1164"/>
      <c r="U316" s="1480"/>
      <c r="V316" s="2298"/>
      <c r="W316" s="1164"/>
      <c r="X316" s="826"/>
      <c r="Y316" s="1380"/>
      <c r="Z316" s="2298"/>
      <c r="AA316" s="826">
        <f t="shared" si="788"/>
        <v>0</v>
      </c>
      <c r="AB316" s="1714">
        <f t="shared" si="789"/>
        <v>0</v>
      </c>
      <c r="AC316" s="1714">
        <f t="shared" si="790"/>
        <v>0</v>
      </c>
      <c r="AD316" s="899" t="s">
        <v>4702</v>
      </c>
    </row>
    <row r="317" spans="1:30" customFormat="1" ht="15.75" hidden="1" thickBot="1" x14ac:dyDescent="0.3">
      <c r="A317" s="3588"/>
      <c r="B317" s="2194" t="s">
        <v>4146</v>
      </c>
      <c r="C317" s="784">
        <f>C31/C109</f>
        <v>-8.2025316455696196</v>
      </c>
      <c r="D317" s="1371"/>
      <c r="E317" s="784"/>
      <c r="F317" s="2282"/>
      <c r="G317" s="983">
        <f t="shared" si="1042"/>
        <v>10.907142857142857</v>
      </c>
      <c r="H317" s="1441"/>
      <c r="I317" s="983"/>
      <c r="J317" s="2282"/>
      <c r="K317" s="1001">
        <f t="shared" si="1042"/>
        <v>1.1730769230769231</v>
      </c>
      <c r="L317" s="1474"/>
      <c r="M317" s="1474"/>
      <c r="N317" s="2282"/>
      <c r="O317" s="1031">
        <f t="shared" si="1042"/>
        <v>0.24758842443729903</v>
      </c>
      <c r="P317" s="1031"/>
      <c r="Q317" s="1031"/>
      <c r="R317" s="2282"/>
      <c r="S317" s="1057">
        <f t="shared" si="1042"/>
        <v>17.514124293785311</v>
      </c>
      <c r="T317" s="1653"/>
      <c r="U317" s="1653"/>
      <c r="V317" s="2282"/>
      <c r="W317" s="1124"/>
      <c r="X317" s="1117"/>
      <c r="Y317" s="1103"/>
      <c r="Z317" s="2282"/>
      <c r="AA317" s="916">
        <f t="shared" si="788"/>
        <v>0</v>
      </c>
      <c r="AB317" s="1713">
        <f t="shared" si="789"/>
        <v>0</v>
      </c>
      <c r="AC317" s="1713">
        <f t="shared" si="790"/>
        <v>0</v>
      </c>
      <c r="AD317" s="673" t="s">
        <v>4703</v>
      </c>
    </row>
    <row r="318" spans="1:30" s="1" customFormat="1" ht="15.75" hidden="1" thickBot="1" x14ac:dyDescent="0.3">
      <c r="A318" s="3588"/>
      <c r="B318" s="2195" t="s">
        <v>4237</v>
      </c>
      <c r="C318" s="777">
        <f>C317/C316</f>
        <v>-2.4778169290520413</v>
      </c>
      <c r="D318" s="1358"/>
      <c r="E318" s="777"/>
      <c r="F318" s="2301"/>
      <c r="G318" s="976">
        <f t="shared" ref="G318:S318" si="1043">G317/G316</f>
        <v>1.3125388788426764</v>
      </c>
      <c r="H318" s="1429"/>
      <c r="I318" s="976"/>
      <c r="J318" s="2301"/>
      <c r="K318" s="995">
        <f t="shared" si="1043"/>
        <v>0.20480593446772608</v>
      </c>
      <c r="L318" s="1471"/>
      <c r="M318" s="1471"/>
      <c r="N318" s="2301"/>
      <c r="O318" s="1025">
        <f t="shared" si="1043"/>
        <v>9.0291363998247248E-2</v>
      </c>
      <c r="P318" s="1025"/>
      <c r="Q318" s="1025"/>
      <c r="R318" s="2301"/>
      <c r="S318" s="1052">
        <f t="shared" si="1043"/>
        <v>1.1885679796570592</v>
      </c>
      <c r="T318" s="1650"/>
      <c r="U318" s="1650"/>
      <c r="V318" s="2301"/>
      <c r="W318" s="1113"/>
      <c r="X318" s="1706"/>
      <c r="Y318" s="1113"/>
      <c r="Z318" s="2301"/>
      <c r="AA318" s="925">
        <f t="shared" si="788"/>
        <v>0</v>
      </c>
      <c r="AB318" s="1713">
        <f t="shared" si="789"/>
        <v>0</v>
      </c>
      <c r="AC318" s="1713">
        <f t="shared" si="790"/>
        <v>0</v>
      </c>
      <c r="AD318" s="679" t="s">
        <v>4704</v>
      </c>
    </row>
    <row r="319" spans="1:30" customFormat="1" ht="15.75" hidden="1" thickBot="1" x14ac:dyDescent="0.3">
      <c r="A319" s="3588"/>
      <c r="B319" s="696" t="s">
        <v>4150</v>
      </c>
      <c r="C319" s="780">
        <f>C33/C111</f>
        <v>6.0253731343283583</v>
      </c>
      <c r="D319" s="1348"/>
      <c r="E319" s="780"/>
      <c r="F319" s="1329"/>
      <c r="G319" s="966">
        <f t="shared" ref="G319:S319" si="1044">G33/G111</f>
        <v>4.5870307167235493</v>
      </c>
      <c r="H319" s="979"/>
      <c r="I319" s="966"/>
      <c r="J319" s="1329"/>
      <c r="K319" s="814">
        <f t="shared" si="1044"/>
        <v>8.8716814159292028</v>
      </c>
      <c r="L319" s="1470"/>
      <c r="M319" s="1470"/>
      <c r="N319" s="1329"/>
      <c r="O319" s="1015">
        <f t="shared" si="1044"/>
        <v>7.4725609756097562</v>
      </c>
      <c r="P319" s="1015"/>
      <c r="Q319" s="1015"/>
      <c r="R319" s="1329"/>
      <c r="S319" s="816">
        <f t="shared" si="1044"/>
        <v>5.8738738738738743</v>
      </c>
      <c r="T319" s="1649"/>
      <c r="U319" s="1649"/>
      <c r="V319" s="1329"/>
      <c r="W319" s="1103"/>
      <c r="X319" s="1117"/>
      <c r="Y319" s="1103"/>
      <c r="Z319" s="1329"/>
      <c r="AA319" s="916">
        <f t="shared" si="788"/>
        <v>0</v>
      </c>
      <c r="AB319" s="1713">
        <f t="shared" si="789"/>
        <v>0</v>
      </c>
      <c r="AC319" s="1713">
        <f t="shared" si="790"/>
        <v>0</v>
      </c>
      <c r="AD319" s="673" t="s">
        <v>4705</v>
      </c>
    </row>
    <row r="320" spans="1:30" s="1" customFormat="1" ht="15.75" hidden="1" thickBot="1" x14ac:dyDescent="0.3">
      <c r="A320" s="3588"/>
      <c r="B320" s="736" t="s">
        <v>4237</v>
      </c>
      <c r="C320" s="777">
        <f>C319/C316</f>
        <v>1.8201419026719741</v>
      </c>
      <c r="D320" s="1358"/>
      <c r="E320" s="777"/>
      <c r="F320" s="2301"/>
      <c r="G320" s="976">
        <f t="shared" ref="G320:S320" si="1045">G319/G316</f>
        <v>0.55199205080572</v>
      </c>
      <c r="H320" s="1429"/>
      <c r="I320" s="976"/>
      <c r="J320" s="2301"/>
      <c r="K320" s="995">
        <f t="shared" si="1045"/>
        <v>1.5488950186859942</v>
      </c>
      <c r="L320" s="1471"/>
      <c r="M320" s="1471"/>
      <c r="N320" s="2301"/>
      <c r="O320" s="1025">
        <f t="shared" si="1045"/>
        <v>2.7251182060764947</v>
      </c>
      <c r="P320" s="1025"/>
      <c r="Q320" s="1025"/>
      <c r="R320" s="2301"/>
      <c r="S320" s="1052">
        <f t="shared" si="1045"/>
        <v>0.39862103785045994</v>
      </c>
      <c r="T320" s="1650"/>
      <c r="U320" s="1650"/>
      <c r="V320" s="2301"/>
      <c r="W320" s="1113"/>
      <c r="X320" s="1118"/>
      <c r="Y320" s="1096"/>
      <c r="Z320" s="2301"/>
      <c r="AA320" s="916">
        <f t="shared" si="788"/>
        <v>0</v>
      </c>
      <c r="AB320" s="1713">
        <f t="shared" si="789"/>
        <v>0</v>
      </c>
      <c r="AC320" s="1713">
        <f t="shared" si="790"/>
        <v>0</v>
      </c>
      <c r="AD320" s="679" t="s">
        <v>4706</v>
      </c>
    </row>
    <row r="321" spans="1:30" customFormat="1" ht="16.5" hidden="1" thickTop="1" thickBot="1" x14ac:dyDescent="0.3">
      <c r="A321" s="3588"/>
      <c r="B321" s="2196" t="s">
        <v>4154</v>
      </c>
      <c r="C321" s="785">
        <f>C35/C113</f>
        <v>-2.1150000000000002</v>
      </c>
      <c r="D321" s="1372"/>
      <c r="E321" s="785"/>
      <c r="F321" s="2283"/>
      <c r="G321" s="984">
        <f t="shared" ref="G321:S321" si="1046">G35/G113</f>
        <v>1.9753086419753085</v>
      </c>
      <c r="H321" s="1442"/>
      <c r="I321" s="984"/>
      <c r="J321" s="2283"/>
      <c r="K321" s="1002">
        <f t="shared" si="1046"/>
        <v>9.757352941176471</v>
      </c>
      <c r="L321" s="1475"/>
      <c r="M321" s="1475"/>
      <c r="N321" s="2283"/>
      <c r="O321" s="1032">
        <f t="shared" si="1046"/>
        <v>4.4088050314465406</v>
      </c>
      <c r="P321" s="1032"/>
      <c r="Q321" s="1032"/>
      <c r="R321" s="2283"/>
      <c r="S321" s="1058">
        <f t="shared" si="1046"/>
        <v>4.4153846153846157</v>
      </c>
      <c r="T321" s="1654"/>
      <c r="U321" s="1654"/>
      <c r="V321" s="2283"/>
      <c r="W321" s="1125"/>
      <c r="X321" s="1707"/>
      <c r="Y321" s="1125"/>
      <c r="Z321" s="2283"/>
      <c r="AA321" s="926">
        <f t="shared" si="788"/>
        <v>0</v>
      </c>
      <c r="AB321" s="1713">
        <f t="shared" si="789"/>
        <v>0</v>
      </c>
      <c r="AC321" s="1713">
        <f t="shared" si="790"/>
        <v>0</v>
      </c>
      <c r="AD321" s="673" t="s">
        <v>4707</v>
      </c>
    </row>
    <row r="322" spans="1:30" s="1" customFormat="1" ht="15.75" hidden="1" thickBot="1" x14ac:dyDescent="0.3">
      <c r="A322" s="3588"/>
      <c r="B322" s="732" t="s">
        <v>4237</v>
      </c>
      <c r="C322" s="777">
        <f>C321/C316</f>
        <v>-0.63889821233126609</v>
      </c>
      <c r="D322" s="1358"/>
      <c r="E322" s="777"/>
      <c r="F322" s="2301"/>
      <c r="G322" s="976">
        <f t="shared" ref="G322:S322" si="1047">G321/G316</f>
        <v>0.23770380788664894</v>
      </c>
      <c r="H322" s="1429"/>
      <c r="I322" s="976"/>
      <c r="J322" s="2301"/>
      <c r="K322" s="995">
        <f t="shared" si="1047"/>
        <v>1.7035232283041188</v>
      </c>
      <c r="L322" s="1471"/>
      <c r="M322" s="1471"/>
      <c r="N322" s="2301"/>
      <c r="O322" s="1025">
        <f t="shared" si="1047"/>
        <v>1.6078175738480667</v>
      </c>
      <c r="P322" s="1025"/>
      <c r="Q322" s="1025"/>
      <c r="R322" s="2301"/>
      <c r="S322" s="1052">
        <f t="shared" si="1047"/>
        <v>0.29964300148188067</v>
      </c>
      <c r="T322" s="1650"/>
      <c r="U322" s="1650"/>
      <c r="V322" s="2301"/>
      <c r="W322" s="1113"/>
      <c r="X322" s="1706"/>
      <c r="Y322" s="1113"/>
      <c r="Z322" s="2301"/>
      <c r="AA322" s="925">
        <f t="shared" si="788"/>
        <v>0</v>
      </c>
      <c r="AB322" s="1713">
        <f t="shared" si="789"/>
        <v>0</v>
      </c>
      <c r="AC322" s="1713">
        <f t="shared" si="790"/>
        <v>0</v>
      </c>
      <c r="AD322" s="679" t="s">
        <v>4708</v>
      </c>
    </row>
    <row r="323" spans="1:30" s="1" customFormat="1" ht="15.75" hidden="1" thickBot="1" x14ac:dyDescent="0.3">
      <c r="A323" s="3588"/>
      <c r="B323" s="735" t="s">
        <v>4158</v>
      </c>
      <c r="C323" s="700">
        <f>C37/C115</f>
        <v>5.0382165605095546</v>
      </c>
      <c r="D323" s="1319"/>
      <c r="E323" s="700"/>
      <c r="F323" s="2284"/>
      <c r="G323" s="943">
        <f t="shared" ref="G323:S323" si="1048">G37/G115</f>
        <v>9.1218354430379751</v>
      </c>
      <c r="H323" s="1398"/>
      <c r="I323" s="943"/>
      <c r="J323" s="2284"/>
      <c r="K323" s="997">
        <f t="shared" si="1048"/>
        <v>4.8550955414012735</v>
      </c>
      <c r="L323" s="1457"/>
      <c r="M323" s="1457"/>
      <c r="N323" s="2284"/>
      <c r="O323" s="1005">
        <f t="shared" si="1048"/>
        <v>2.4070796460176993</v>
      </c>
      <c r="P323" s="1005"/>
      <c r="Q323" s="1005"/>
      <c r="R323" s="2284"/>
      <c r="S323" s="1039">
        <f t="shared" si="1048"/>
        <v>16.412500000000001</v>
      </c>
      <c r="T323" s="1636"/>
      <c r="U323" s="1636"/>
      <c r="V323" s="2284"/>
      <c r="W323" s="1115"/>
      <c r="X323" s="1117"/>
      <c r="Y323" s="1103"/>
      <c r="Z323" s="2284"/>
      <c r="AA323" s="916">
        <f t="shared" si="788"/>
        <v>0</v>
      </c>
      <c r="AB323" s="1713">
        <f t="shared" si="789"/>
        <v>0</v>
      </c>
      <c r="AC323" s="1713">
        <f t="shared" si="790"/>
        <v>0</v>
      </c>
      <c r="AD323" s="679" t="s">
        <v>4709</v>
      </c>
    </row>
    <row r="324" spans="1:30" s="1" customFormat="1" ht="15.75" hidden="1" thickBot="1" x14ac:dyDescent="0.3">
      <c r="A324" s="3588"/>
      <c r="B324" s="736" t="s">
        <v>4237</v>
      </c>
      <c r="C324" s="777">
        <f>C323/C316</f>
        <v>1.521942105837983</v>
      </c>
      <c r="D324" s="1358"/>
      <c r="E324" s="777"/>
      <c r="F324" s="2301"/>
      <c r="G324" s="976">
        <f t="shared" ref="G324:S324" si="1049">G323/G316</f>
        <v>1.0976993537360467</v>
      </c>
      <c r="H324" s="1429"/>
      <c r="I324" s="976"/>
      <c r="J324" s="2301"/>
      <c r="K324" s="995">
        <f t="shared" si="1049"/>
        <v>0.84764465119528631</v>
      </c>
      <c r="L324" s="1471"/>
      <c r="M324" s="1471"/>
      <c r="N324" s="2301"/>
      <c r="O324" s="1025">
        <f t="shared" si="1049"/>
        <v>0.87782175190664657</v>
      </c>
      <c r="P324" s="1025"/>
      <c r="Q324" s="1025"/>
      <c r="R324" s="2301"/>
      <c r="S324" s="1052">
        <f t="shared" si="1049"/>
        <v>1.1138080122591945</v>
      </c>
      <c r="T324" s="1650"/>
      <c r="U324" s="1650"/>
      <c r="V324" s="2301"/>
      <c r="W324" s="1113"/>
      <c r="X324" s="1118"/>
      <c r="Y324" s="1096"/>
      <c r="Z324" s="2301"/>
      <c r="AA324" s="916">
        <f t="shared" si="788"/>
        <v>0</v>
      </c>
      <c r="AB324" s="1713">
        <f t="shared" si="789"/>
        <v>0</v>
      </c>
      <c r="AC324" s="1713">
        <f t="shared" si="790"/>
        <v>0</v>
      </c>
      <c r="AD324" s="679" t="s">
        <v>4710</v>
      </c>
    </row>
    <row r="325" spans="1:30" customFormat="1" ht="16.5" hidden="1" customHeight="1" thickTop="1" x14ac:dyDescent="0.25">
      <c r="A325" s="3588"/>
      <c r="B325" s="2198" t="s">
        <v>4162</v>
      </c>
      <c r="C325" s="779">
        <f>C39/C117</f>
        <v>1.1395348837209303</v>
      </c>
      <c r="D325" s="1360"/>
      <c r="E325" s="779"/>
      <c r="F325" s="2283"/>
      <c r="G325" s="978">
        <f t="shared" ref="G325:S325" si="1050">G39/G117</f>
        <v>2.86</v>
      </c>
      <c r="H325" s="1431"/>
      <c r="I325" s="978"/>
      <c r="J325" s="2283"/>
      <c r="K325" s="998">
        <f t="shared" si="1050"/>
        <v>8.3510638297872344</v>
      </c>
      <c r="L325" s="1472"/>
      <c r="M325" s="1472"/>
      <c r="N325" s="2283"/>
      <c r="O325" s="1027">
        <f t="shared" si="1050"/>
        <v>5.7011494252873565</v>
      </c>
      <c r="P325" s="1027"/>
      <c r="Q325" s="1027"/>
      <c r="R325" s="2283"/>
      <c r="S325" s="1054">
        <f t="shared" si="1050"/>
        <v>4.5277777777777777</v>
      </c>
      <c r="T325" s="1651"/>
      <c r="U325" s="1651"/>
      <c r="V325" s="2283"/>
      <c r="W325" s="1116"/>
      <c r="X325" s="1708"/>
      <c r="Y325" s="1116"/>
      <c r="Z325" s="2283"/>
      <c r="AA325" s="926">
        <f t="shared" si="788"/>
        <v>0</v>
      </c>
      <c r="AB325" s="1713">
        <f t="shared" si="789"/>
        <v>0</v>
      </c>
      <c r="AC325" s="1713">
        <f t="shared" si="790"/>
        <v>0</v>
      </c>
      <c r="AD325" s="673" t="s">
        <v>4711</v>
      </c>
    </row>
    <row r="326" spans="1:30" s="1" customFormat="1" ht="15.75" hidden="1" thickBot="1" x14ac:dyDescent="0.3">
      <c r="A326" s="3588"/>
      <c r="B326" s="732" t="s">
        <v>4237</v>
      </c>
      <c r="C326" s="781">
        <f>C325/C316</f>
        <v>0.34423016553116759</v>
      </c>
      <c r="D326" s="1342"/>
      <c r="E326" s="781"/>
      <c r="F326" s="2293"/>
      <c r="G326" s="960">
        <f t="shared" ref="G326:S326" si="1051">G325/G316</f>
        <v>0.34416540084388186</v>
      </c>
      <c r="H326" s="980"/>
      <c r="I326" s="960"/>
      <c r="J326" s="2293"/>
      <c r="K326" s="987">
        <f t="shared" si="1051"/>
        <v>1.4580010891127622</v>
      </c>
      <c r="L326" s="1469"/>
      <c r="M326" s="1469"/>
      <c r="N326" s="2293"/>
      <c r="O326" s="1012">
        <f t="shared" si="1051"/>
        <v>2.0791139938667902</v>
      </c>
      <c r="P326" s="1012"/>
      <c r="Q326" s="1012"/>
      <c r="R326" s="2293"/>
      <c r="S326" s="1045">
        <f t="shared" si="1051"/>
        <v>0.30727038334306284</v>
      </c>
      <c r="T326" s="1648"/>
      <c r="U326" s="1648"/>
      <c r="V326" s="2293"/>
      <c r="W326" s="1096"/>
      <c r="X326" s="1118"/>
      <c r="Y326" s="1096"/>
      <c r="Z326" s="2293"/>
      <c r="AA326" s="916">
        <f t="shared" si="788"/>
        <v>0</v>
      </c>
      <c r="AB326" s="1713">
        <f t="shared" si="789"/>
        <v>0</v>
      </c>
      <c r="AC326" s="1713">
        <f t="shared" si="790"/>
        <v>0</v>
      </c>
      <c r="AD326" s="679" t="s">
        <v>4712</v>
      </c>
    </row>
    <row r="327" spans="1:30" customFormat="1" ht="15.75" hidden="1" thickBot="1" x14ac:dyDescent="0.3">
      <c r="A327" s="3588"/>
      <c r="B327" s="732" t="s">
        <v>4166</v>
      </c>
      <c r="C327" s="780">
        <f>C41/C119</f>
        <v>-22.806451612903224</v>
      </c>
      <c r="D327" s="1348"/>
      <c r="E327" s="780"/>
      <c r="F327" s="1329"/>
      <c r="G327" s="966">
        <f t="shared" ref="G327:S327" si="1052">G41/G119</f>
        <v>3.4893617021276597</v>
      </c>
      <c r="H327" s="979"/>
      <c r="I327" s="966"/>
      <c r="J327" s="1329"/>
      <c r="K327" s="814">
        <f t="shared" si="1052"/>
        <v>11.495238095238095</v>
      </c>
      <c r="L327" s="1470"/>
      <c r="M327" s="1470"/>
      <c r="N327" s="1329"/>
      <c r="O327" s="1015">
        <f t="shared" si="1052"/>
        <v>6.4242424242424239</v>
      </c>
      <c r="P327" s="1015"/>
      <c r="Q327" s="1015"/>
      <c r="R327" s="1329"/>
      <c r="S327" s="816">
        <f t="shared" si="1052"/>
        <v>3.2553191489361701</v>
      </c>
      <c r="T327" s="1655"/>
      <c r="U327" s="1655"/>
      <c r="V327" s="1329"/>
      <c r="W327" s="1103"/>
      <c r="X327" s="1117"/>
      <c r="Y327" s="1126"/>
      <c r="Z327" s="1329"/>
      <c r="AA327" s="916">
        <f t="shared" ref="AA327:AA367" si="1053">W327</f>
        <v>0</v>
      </c>
      <c r="AB327" s="1713">
        <f t="shared" ref="AB327:AB367" si="1054">X327</f>
        <v>0</v>
      </c>
      <c r="AC327" s="1713">
        <f t="shared" ref="AC327:AC367" si="1055">Y327</f>
        <v>0</v>
      </c>
      <c r="AD327" s="673" t="s">
        <v>4713</v>
      </c>
    </row>
    <row r="328" spans="1:30" s="1" customFormat="1" ht="15.75" hidden="1" thickBot="1" x14ac:dyDescent="0.3">
      <c r="A328" s="3588"/>
      <c r="B328" s="732" t="s">
        <v>4237</v>
      </c>
      <c r="C328" s="781">
        <f>C327/C316</f>
        <v>-6.8893622530039655</v>
      </c>
      <c r="D328" s="1342"/>
      <c r="E328" s="781"/>
      <c r="F328" s="2293"/>
      <c r="G328" s="960">
        <f t="shared" ref="G328:S328" si="1056">G327/G316</f>
        <v>0.41990124786785171</v>
      </c>
      <c r="H328" s="980"/>
      <c r="I328" s="960"/>
      <c r="J328" s="2293"/>
      <c r="K328" s="987">
        <f t="shared" si="1056"/>
        <v>2.0069382780534517</v>
      </c>
      <c r="L328" s="1469"/>
      <c r="M328" s="1469"/>
      <c r="N328" s="2293"/>
      <c r="O328" s="1012">
        <f t="shared" si="1056"/>
        <v>2.3428139359041471</v>
      </c>
      <c r="P328" s="1012"/>
      <c r="Q328" s="1012"/>
      <c r="R328" s="2293"/>
      <c r="S328" s="1045">
        <f t="shared" si="1056"/>
        <v>0.22091701755039683</v>
      </c>
      <c r="T328" s="1656"/>
      <c r="U328" s="1656"/>
      <c r="V328" s="2293"/>
      <c r="W328" s="1096"/>
      <c r="X328" s="1118"/>
      <c r="Y328" s="1127"/>
      <c r="Z328" s="2293"/>
      <c r="AA328" s="916">
        <f t="shared" si="1053"/>
        <v>0</v>
      </c>
      <c r="AB328" s="1713">
        <f t="shared" si="1054"/>
        <v>0</v>
      </c>
      <c r="AC328" s="1713">
        <f t="shared" si="1055"/>
        <v>0</v>
      </c>
      <c r="AD328" s="679" t="s">
        <v>4714</v>
      </c>
    </row>
    <row r="329" spans="1:30" customFormat="1" ht="15.75" hidden="1" thickBot="1" x14ac:dyDescent="0.3">
      <c r="A329" s="3588"/>
      <c r="B329" s="672" t="s">
        <v>4170</v>
      </c>
      <c r="C329" s="780">
        <f>C43/C121</f>
        <v>2.5217391304347827</v>
      </c>
      <c r="D329" s="1348"/>
      <c r="E329" s="780"/>
      <c r="F329" s="1329"/>
      <c r="G329" s="966">
        <f t="shared" ref="G329:S329" si="1057">G43/G121</f>
        <v>4.1818181818181817</v>
      </c>
      <c r="H329" s="979"/>
      <c r="I329" s="966"/>
      <c r="J329" s="1329"/>
      <c r="K329" s="814">
        <f t="shared" si="1057"/>
        <v>14.033333333333333</v>
      </c>
      <c r="L329" s="1470"/>
      <c r="M329" s="1470"/>
      <c r="N329" s="1329"/>
      <c r="O329" s="1015">
        <f t="shared" si="1057"/>
        <v>6.3157894736842106</v>
      </c>
      <c r="P329" s="1015"/>
      <c r="Q329" s="1015"/>
      <c r="R329" s="1329"/>
      <c r="S329" s="816">
        <f t="shared" si="1057"/>
        <v>0.22222222222222221</v>
      </c>
      <c r="T329" s="1655"/>
      <c r="U329" s="1655"/>
      <c r="V329" s="1329"/>
      <c r="W329" s="1103"/>
      <c r="X329" s="1117"/>
      <c r="Y329" s="1126"/>
      <c r="Z329" s="1329"/>
      <c r="AA329" s="916">
        <f t="shared" si="1053"/>
        <v>0</v>
      </c>
      <c r="AB329" s="1713">
        <f t="shared" si="1054"/>
        <v>0</v>
      </c>
      <c r="AC329" s="1713">
        <f t="shared" si="1055"/>
        <v>0</v>
      </c>
      <c r="AD329" s="673" t="s">
        <v>4715</v>
      </c>
    </row>
    <row r="330" spans="1:30" customFormat="1" ht="15.75" hidden="1" thickBot="1" x14ac:dyDescent="0.3">
      <c r="A330" s="3588"/>
      <c r="B330" s="732" t="s">
        <v>4237</v>
      </c>
      <c r="C330" s="781">
        <f>C329/C316</f>
        <v>0.76176577891280561</v>
      </c>
      <c r="D330" s="1342"/>
      <c r="E330" s="781"/>
      <c r="F330" s="2293"/>
      <c r="G330" s="960">
        <f t="shared" ref="G330:S330" si="1058">G329/G316</f>
        <v>0.50322976601457614</v>
      </c>
      <c r="H330" s="980"/>
      <c r="I330" s="960"/>
      <c r="J330" s="2293"/>
      <c r="K330" s="987">
        <f t="shared" si="1058"/>
        <v>2.4500609384521632</v>
      </c>
      <c r="L330" s="1469"/>
      <c r="M330" s="1469"/>
      <c r="N330" s="2293"/>
      <c r="O330" s="1012">
        <f t="shared" si="1058"/>
        <v>2.3032629558541267</v>
      </c>
      <c r="P330" s="1012"/>
      <c r="Q330" s="1012"/>
      <c r="R330" s="2293"/>
      <c r="S330" s="1045">
        <f t="shared" si="1058"/>
        <v>1.508075501070247E-2</v>
      </c>
      <c r="T330" s="1656"/>
      <c r="U330" s="1656"/>
      <c r="V330" s="2293"/>
      <c r="W330" s="1096"/>
      <c r="X330" s="1118"/>
      <c r="Y330" s="1127"/>
      <c r="Z330" s="2293"/>
      <c r="AA330" s="916">
        <f t="shared" si="1053"/>
        <v>0</v>
      </c>
      <c r="AB330" s="1713">
        <f t="shared" si="1054"/>
        <v>0</v>
      </c>
      <c r="AC330" s="1713">
        <f t="shared" si="1055"/>
        <v>0</v>
      </c>
      <c r="AD330" s="673" t="s">
        <v>4716</v>
      </c>
    </row>
    <row r="331" spans="1:30" s="1" customFormat="1" ht="15.75" hidden="1" thickBot="1" x14ac:dyDescent="0.3">
      <c r="A331" s="3588"/>
      <c r="B331" s="672" t="s">
        <v>4174</v>
      </c>
      <c r="C331" s="780">
        <f>C45/C123</f>
        <v>11.977777777777778</v>
      </c>
      <c r="D331" s="1348"/>
      <c r="E331" s="780"/>
      <c r="F331" s="1329"/>
      <c r="G331" s="966">
        <f t="shared" ref="G331:S331" si="1059">G45/G123</f>
        <v>2.1818181818181817</v>
      </c>
      <c r="H331" s="979"/>
      <c r="I331" s="966"/>
      <c r="J331" s="1329"/>
      <c r="K331" s="814">
        <f t="shared" si="1059"/>
        <v>2.1860465116279069</v>
      </c>
      <c r="L331" s="1470"/>
      <c r="M331" s="1470"/>
      <c r="N331" s="1329"/>
      <c r="O331" s="1015">
        <f t="shared" si="1059"/>
        <v>6.0769230769230766</v>
      </c>
      <c r="P331" s="1015"/>
      <c r="Q331" s="1015"/>
      <c r="R331" s="1329"/>
      <c r="S331" s="816">
        <f t="shared" si="1059"/>
        <v>0</v>
      </c>
      <c r="T331" s="1649"/>
      <c r="U331" s="1649"/>
      <c r="V331" s="1329"/>
      <c r="W331" s="1103"/>
      <c r="X331" s="1117"/>
      <c r="Y331" s="1103"/>
      <c r="Z331" s="1329"/>
      <c r="AA331" s="916">
        <f t="shared" si="1053"/>
        <v>0</v>
      </c>
      <c r="AB331" s="1713">
        <f t="shared" si="1054"/>
        <v>0</v>
      </c>
      <c r="AC331" s="1713">
        <f t="shared" si="1055"/>
        <v>0</v>
      </c>
      <c r="AD331" s="679" t="s">
        <v>4717</v>
      </c>
    </row>
    <row r="332" spans="1:30" customFormat="1" ht="15.75" hidden="1" thickBot="1" x14ac:dyDescent="0.3">
      <c r="A332" s="3588"/>
      <c r="B332" s="732" t="s">
        <v>4237</v>
      </c>
      <c r="C332" s="781">
        <f>C331/C316</f>
        <v>3.6182415176942722</v>
      </c>
      <c r="D332" s="1342"/>
      <c r="E332" s="781"/>
      <c r="F332" s="2293"/>
      <c r="G332" s="960">
        <f t="shared" ref="G332:S332" si="1060">G331/G316</f>
        <v>0.26255466052934406</v>
      </c>
      <c r="H332" s="980"/>
      <c r="I332" s="960"/>
      <c r="J332" s="2293"/>
      <c r="K332" s="987">
        <f t="shared" si="1060"/>
        <v>0.38165894307214826</v>
      </c>
      <c r="L332" s="1469"/>
      <c r="M332" s="1469"/>
      <c r="N332" s="2293"/>
      <c r="O332" s="1012">
        <f t="shared" si="1060"/>
        <v>2.2161523697032335</v>
      </c>
      <c r="P332" s="1012"/>
      <c r="Q332" s="1012"/>
      <c r="R332" s="2293"/>
      <c r="S332" s="1045">
        <f t="shared" si="1060"/>
        <v>0</v>
      </c>
      <c r="T332" s="1648"/>
      <c r="U332" s="1648"/>
      <c r="V332" s="2293"/>
      <c r="W332" s="1096"/>
      <c r="X332" s="1118"/>
      <c r="Y332" s="1096"/>
      <c r="Z332" s="2293"/>
      <c r="AA332" s="916">
        <f t="shared" si="1053"/>
        <v>0</v>
      </c>
      <c r="AB332" s="1713">
        <f t="shared" si="1054"/>
        <v>0</v>
      </c>
      <c r="AC332" s="1713">
        <f t="shared" si="1055"/>
        <v>0</v>
      </c>
      <c r="AD332" s="673" t="s">
        <v>4718</v>
      </c>
    </row>
    <row r="333" spans="1:30" customFormat="1" ht="15.75" hidden="1" thickBot="1" x14ac:dyDescent="0.3">
      <c r="A333" s="3588"/>
      <c r="B333" s="2199" t="s">
        <v>4178</v>
      </c>
      <c r="C333" s="1174">
        <f>C319</f>
        <v>6.0253731343283583</v>
      </c>
      <c r="D333" s="1174"/>
      <c r="E333" s="1384"/>
      <c r="F333" s="2285"/>
      <c r="G333" s="1377">
        <f t="shared" ref="G333:S333" si="1061">G319</f>
        <v>4.5870307167235493</v>
      </c>
      <c r="H333" s="911"/>
      <c r="I333" s="1377"/>
      <c r="J333" s="2285"/>
      <c r="K333" s="1161">
        <f t="shared" si="1061"/>
        <v>8.8716814159292028</v>
      </c>
      <c r="L333" s="1161"/>
      <c r="M333" s="1161"/>
      <c r="N333" s="2285"/>
      <c r="O333" s="1161">
        <f t="shared" si="1061"/>
        <v>7.4725609756097562</v>
      </c>
      <c r="P333" s="1161"/>
      <c r="Q333" s="1161"/>
      <c r="R333" s="2285"/>
      <c r="S333" s="1161">
        <f t="shared" si="1061"/>
        <v>5.8738738738738743</v>
      </c>
      <c r="T333" s="1161"/>
      <c r="U333" s="1161"/>
      <c r="V333" s="2285"/>
      <c r="W333" s="1161"/>
      <c r="X333" s="911"/>
      <c r="Y333" s="1377"/>
      <c r="Z333" s="2285"/>
      <c r="AA333" s="911">
        <f t="shared" si="1053"/>
        <v>0</v>
      </c>
      <c r="AB333" s="1712">
        <f t="shared" si="1054"/>
        <v>0</v>
      </c>
      <c r="AC333" s="1712">
        <f t="shared" si="1055"/>
        <v>0</v>
      </c>
      <c r="AD333" s="899" t="s">
        <v>4719</v>
      </c>
    </row>
    <row r="334" spans="1:30" customFormat="1" ht="15.75" hidden="1" thickBot="1" x14ac:dyDescent="0.3">
      <c r="A334" s="3588"/>
      <c r="B334" s="672" t="s">
        <v>4180</v>
      </c>
      <c r="C334" s="780">
        <f>C321</f>
        <v>-2.1150000000000002</v>
      </c>
      <c r="D334" s="1348"/>
      <c r="E334" s="780"/>
      <c r="F334" s="1329"/>
      <c r="G334" s="966">
        <f t="shared" ref="G334:S334" si="1062">G321</f>
        <v>1.9753086419753085</v>
      </c>
      <c r="H334" s="979"/>
      <c r="I334" s="966"/>
      <c r="J334" s="1329"/>
      <c r="K334" s="814">
        <f t="shared" si="1062"/>
        <v>9.757352941176471</v>
      </c>
      <c r="L334" s="1470"/>
      <c r="M334" s="1470"/>
      <c r="N334" s="1329"/>
      <c r="O334" s="1015">
        <f t="shared" si="1062"/>
        <v>4.4088050314465406</v>
      </c>
      <c r="P334" s="1015"/>
      <c r="Q334" s="1015"/>
      <c r="R334" s="1329"/>
      <c r="S334" s="816">
        <f t="shared" si="1062"/>
        <v>4.4153846153846157</v>
      </c>
      <c r="T334" s="1649"/>
      <c r="U334" s="1649"/>
      <c r="V334" s="1329"/>
      <c r="W334" s="1103"/>
      <c r="X334" s="1117"/>
      <c r="Y334" s="1103"/>
      <c r="Z334" s="1329"/>
      <c r="AA334" s="916">
        <f t="shared" si="1053"/>
        <v>0</v>
      </c>
      <c r="AB334" s="1713">
        <f t="shared" si="1054"/>
        <v>0</v>
      </c>
      <c r="AC334" s="1713">
        <f t="shared" si="1055"/>
        <v>0</v>
      </c>
      <c r="AD334" s="1230"/>
    </row>
    <row r="335" spans="1:30" customFormat="1" ht="15.75" hidden="1" thickBot="1" x14ac:dyDescent="0.3">
      <c r="A335" s="3588"/>
      <c r="B335" s="693" t="s">
        <v>4245</v>
      </c>
      <c r="C335" s="777">
        <f>C334/C333</f>
        <v>-0.35101560564775824</v>
      </c>
      <c r="D335" s="1358"/>
      <c r="E335" s="777"/>
      <c r="F335" s="2301"/>
      <c r="G335" s="976">
        <f t="shared" ref="G335:S335" si="1063">G334/G333</f>
        <v>0.43062904174015282</v>
      </c>
      <c r="H335" s="1429"/>
      <c r="I335" s="976"/>
      <c r="J335" s="2301"/>
      <c r="K335" s="995">
        <f t="shared" si="1063"/>
        <v>1.0998313040927095</v>
      </c>
      <c r="L335" s="1471"/>
      <c r="M335" s="1471"/>
      <c r="N335" s="2301"/>
      <c r="O335" s="1025">
        <f t="shared" si="1063"/>
        <v>0.58999920453466559</v>
      </c>
      <c r="P335" s="1025"/>
      <c r="Q335" s="1025"/>
      <c r="R335" s="2301"/>
      <c r="S335" s="1052">
        <f t="shared" si="1063"/>
        <v>0.75169891458235016</v>
      </c>
      <c r="T335" s="1650"/>
      <c r="U335" s="1650"/>
      <c r="V335" s="2301"/>
      <c r="W335" s="1113"/>
      <c r="X335" s="1118"/>
      <c r="Y335" s="1096"/>
      <c r="Z335" s="2301"/>
      <c r="AA335" s="916">
        <f t="shared" si="1053"/>
        <v>0</v>
      </c>
      <c r="AB335" s="1713">
        <f t="shared" si="1054"/>
        <v>0</v>
      </c>
      <c r="AC335" s="1713">
        <f t="shared" si="1055"/>
        <v>0</v>
      </c>
      <c r="AD335" s="673" t="s">
        <v>4720</v>
      </c>
    </row>
    <row r="336" spans="1:30" s="1" customFormat="1" ht="15.75" hidden="1" thickBot="1" x14ac:dyDescent="0.3">
      <c r="A336" s="3588"/>
      <c r="B336" s="696" t="s">
        <v>4183</v>
      </c>
      <c r="C336" s="786">
        <f>C50/C128</f>
        <v>9.4893617021276597</v>
      </c>
      <c r="D336" s="1373"/>
      <c r="E336" s="786"/>
      <c r="F336" s="2284"/>
      <c r="G336" s="985">
        <f t="shared" ref="G336:S336" si="1064">G50/G128</f>
        <v>5.5849056603773581</v>
      </c>
      <c r="H336" s="1443"/>
      <c r="I336" s="985"/>
      <c r="J336" s="2284"/>
      <c r="K336" s="1003">
        <f t="shared" si="1064"/>
        <v>8.4905063291139236</v>
      </c>
      <c r="L336" s="1476"/>
      <c r="M336" s="1476"/>
      <c r="N336" s="2284"/>
      <c r="O336" s="1033">
        <f t="shared" si="1064"/>
        <v>10.355029585798816</v>
      </c>
      <c r="P336" s="1033"/>
      <c r="Q336" s="1033"/>
      <c r="R336" s="2284"/>
      <c r="S336" s="1059">
        <f t="shared" si="1064"/>
        <v>7.9347826086956523</v>
      </c>
      <c r="T336" s="1657"/>
      <c r="U336" s="1657"/>
      <c r="V336" s="2284"/>
      <c r="W336" s="1128"/>
      <c r="X336" s="1705"/>
      <c r="Y336" s="1128"/>
      <c r="Z336" s="2284"/>
      <c r="AA336" s="923">
        <f t="shared" si="1053"/>
        <v>0</v>
      </c>
      <c r="AB336" s="1713">
        <f t="shared" si="1054"/>
        <v>0</v>
      </c>
      <c r="AC336" s="1713">
        <f t="shared" si="1055"/>
        <v>0</v>
      </c>
      <c r="AD336" s="679" t="s">
        <v>4721</v>
      </c>
    </row>
    <row r="337" spans="1:30" customFormat="1" ht="15.75" hidden="1" thickBot="1" x14ac:dyDescent="0.3">
      <c r="A337" s="3588"/>
      <c r="B337" s="695" t="s">
        <v>4245</v>
      </c>
      <c r="C337" s="781">
        <f>C336/C333</f>
        <v>1.5749002577224502</v>
      </c>
      <c r="D337" s="1342"/>
      <c r="E337" s="781"/>
      <c r="F337" s="2293"/>
      <c r="G337" s="960">
        <f t="shared" ref="G337:S337" si="1065">G336/G333</f>
        <v>1.2175426774483378</v>
      </c>
      <c r="H337" s="980"/>
      <c r="I337" s="960"/>
      <c r="J337" s="2293"/>
      <c r="K337" s="987">
        <f t="shared" si="1065"/>
        <v>0.95703462861832767</v>
      </c>
      <c r="L337" s="1469"/>
      <c r="M337" s="1469"/>
      <c r="N337" s="2293"/>
      <c r="O337" s="1012">
        <f t="shared" si="1065"/>
        <v>1.3857403933667938</v>
      </c>
      <c r="P337" s="1012"/>
      <c r="Q337" s="1012"/>
      <c r="R337" s="2293"/>
      <c r="S337" s="1045">
        <f t="shared" si="1065"/>
        <v>1.3508602293945051</v>
      </c>
      <c r="T337" s="1648"/>
      <c r="U337" s="1648"/>
      <c r="V337" s="2293"/>
      <c r="W337" s="1096"/>
      <c r="X337" s="1118"/>
      <c r="Y337" s="1096"/>
      <c r="Z337" s="2293"/>
      <c r="AA337" s="924">
        <f t="shared" si="1053"/>
        <v>0</v>
      </c>
      <c r="AB337" s="1713">
        <f t="shared" si="1054"/>
        <v>0</v>
      </c>
      <c r="AC337" s="1713">
        <f t="shared" si="1055"/>
        <v>0</v>
      </c>
      <c r="AD337" s="673" t="s">
        <v>4722</v>
      </c>
    </row>
    <row r="338" spans="1:30" customFormat="1" ht="16.5" hidden="1" thickTop="1" thickBot="1" x14ac:dyDescent="0.3">
      <c r="A338" s="3588"/>
      <c r="B338" s="693" t="s">
        <v>4247</v>
      </c>
      <c r="C338" s="783">
        <f>C325/C333</f>
        <v>0.18912270797449177</v>
      </c>
      <c r="D338" s="1362"/>
      <c r="E338" s="783"/>
      <c r="F338" s="2303"/>
      <c r="G338" s="982">
        <f t="shared" ref="G338:S338" si="1066">G325/G333</f>
        <v>0.62349702380952376</v>
      </c>
      <c r="H338" s="1433"/>
      <c r="I338" s="982"/>
      <c r="J338" s="2303"/>
      <c r="K338" s="1000">
        <f t="shared" si="1066"/>
        <v>0.94131692046479554</v>
      </c>
      <c r="L338" s="1473"/>
      <c r="M338" s="1473"/>
      <c r="N338" s="2303"/>
      <c r="O338" s="1030">
        <f t="shared" si="1066"/>
        <v>0.76294451713351807</v>
      </c>
      <c r="P338" s="1030"/>
      <c r="Q338" s="1030"/>
      <c r="R338" s="2303"/>
      <c r="S338" s="1056">
        <f t="shared" si="1066"/>
        <v>0.77083333333333326</v>
      </c>
      <c r="T338" s="1652"/>
      <c r="U338" s="1652"/>
      <c r="V338" s="2303"/>
      <c r="W338" s="1120"/>
      <c r="X338" s="1118"/>
      <c r="Y338" s="1096"/>
      <c r="Z338" s="2303"/>
      <c r="AA338" s="916">
        <f t="shared" si="1053"/>
        <v>0</v>
      </c>
      <c r="AB338" s="1713">
        <f t="shared" si="1054"/>
        <v>0</v>
      </c>
      <c r="AC338" s="1713">
        <f t="shared" si="1055"/>
        <v>0</v>
      </c>
      <c r="AD338" s="673" t="s">
        <v>4723</v>
      </c>
    </row>
    <row r="339" spans="1:30" customFormat="1" ht="15.75" hidden="1" thickBot="1" x14ac:dyDescent="0.3">
      <c r="A339" s="3588"/>
      <c r="B339" s="693" t="s">
        <v>4248</v>
      </c>
      <c r="C339" s="781">
        <f>C327/C333</f>
        <v>-3.7850687591392518</v>
      </c>
      <c r="D339" s="1342"/>
      <c r="E339" s="781"/>
      <c r="F339" s="2293"/>
      <c r="G339" s="960">
        <f t="shared" ref="G339:S339" si="1067">G327/G333</f>
        <v>0.76070162107396155</v>
      </c>
      <c r="H339" s="980"/>
      <c r="I339" s="960"/>
      <c r="J339" s="2293"/>
      <c r="K339" s="987">
        <f t="shared" si="1067"/>
        <v>1.2957225982662393</v>
      </c>
      <c r="L339" s="1469"/>
      <c r="M339" s="1469"/>
      <c r="N339" s="2293"/>
      <c r="O339" s="1012">
        <f t="shared" si="1067"/>
        <v>0.8597109404942942</v>
      </c>
      <c r="P339" s="1012"/>
      <c r="Q339" s="1012"/>
      <c r="R339" s="2293"/>
      <c r="S339" s="1045">
        <f t="shared" si="1067"/>
        <v>0.55420310664404115</v>
      </c>
      <c r="T339" s="1648"/>
      <c r="U339" s="1648"/>
      <c r="V339" s="2293"/>
      <c r="W339" s="1096"/>
      <c r="X339" s="1118"/>
      <c r="Y339" s="1096"/>
      <c r="Z339" s="2293"/>
      <c r="AA339" s="916">
        <f t="shared" si="1053"/>
        <v>0</v>
      </c>
      <c r="AB339" s="1713">
        <f t="shared" si="1054"/>
        <v>0</v>
      </c>
      <c r="AC339" s="1713">
        <f t="shared" si="1055"/>
        <v>0</v>
      </c>
      <c r="AD339" s="673" t="s">
        <v>4724</v>
      </c>
    </row>
    <row r="340" spans="1:30" customFormat="1" ht="15.75" hidden="1" thickBot="1" x14ac:dyDescent="0.3">
      <c r="A340" s="3588"/>
      <c r="B340" s="693" t="s">
        <v>4249</v>
      </c>
      <c r="C340" s="781">
        <f>C329/C333</f>
        <v>0.4185199943996295</v>
      </c>
      <c r="D340" s="1342"/>
      <c r="E340" s="781"/>
      <c r="F340" s="2293"/>
      <c r="G340" s="960">
        <f t="shared" ref="G340:S340" si="1068">G329/G333</f>
        <v>0.91166125541125542</v>
      </c>
      <c r="H340" s="980"/>
      <c r="I340" s="960"/>
      <c r="J340" s="2293"/>
      <c r="K340" s="987">
        <f t="shared" si="1068"/>
        <v>1.5818121363258522</v>
      </c>
      <c r="L340" s="1469"/>
      <c r="M340" s="1469"/>
      <c r="N340" s="2293"/>
      <c r="O340" s="1012">
        <f t="shared" si="1068"/>
        <v>0.84519744894672422</v>
      </c>
      <c r="P340" s="1012"/>
      <c r="Q340" s="1012"/>
      <c r="R340" s="2293"/>
      <c r="S340" s="1045">
        <f t="shared" si="1068"/>
        <v>3.78323108384458E-2</v>
      </c>
      <c r="T340" s="1648"/>
      <c r="U340" s="1648"/>
      <c r="V340" s="2293"/>
      <c r="W340" s="1096"/>
      <c r="X340" s="1118"/>
      <c r="Y340" s="1096"/>
      <c r="Z340" s="2293"/>
      <c r="AA340" s="916">
        <f t="shared" si="1053"/>
        <v>0</v>
      </c>
      <c r="AB340" s="1713">
        <f t="shared" si="1054"/>
        <v>0</v>
      </c>
      <c r="AC340" s="1713">
        <f t="shared" si="1055"/>
        <v>0</v>
      </c>
      <c r="AD340" s="673" t="s">
        <v>4725</v>
      </c>
    </row>
    <row r="341" spans="1:30" s="1" customFormat="1" ht="15.75" hidden="1" thickBot="1" x14ac:dyDescent="0.3">
      <c r="A341" s="3588"/>
      <c r="B341" s="837" t="s">
        <v>4250</v>
      </c>
      <c r="C341" s="812">
        <f>C331/C333</f>
        <v>1.9878897971541023</v>
      </c>
      <c r="D341" s="1374"/>
      <c r="E341" s="812"/>
      <c r="F341" s="2304"/>
      <c r="G341" s="986">
        <f t="shared" ref="G341:S341" si="1069">G331/G333</f>
        <v>0.47564935064935066</v>
      </c>
      <c r="H341" s="1444"/>
      <c r="I341" s="986"/>
      <c r="J341" s="2304"/>
      <c r="K341" s="1004">
        <f t="shared" si="1069"/>
        <v>0.24640723771965437</v>
      </c>
      <c r="L341" s="1477"/>
      <c r="M341" s="1477"/>
      <c r="N341" s="2304"/>
      <c r="O341" s="1034">
        <f t="shared" si="1069"/>
        <v>0.81323164799296987</v>
      </c>
      <c r="P341" s="1034"/>
      <c r="Q341" s="1034"/>
      <c r="R341" s="2304"/>
      <c r="S341" s="1060">
        <f t="shared" si="1069"/>
        <v>0</v>
      </c>
      <c r="T341" s="1658"/>
      <c r="U341" s="1658"/>
      <c r="V341" s="2304"/>
      <c r="W341" s="1129"/>
      <c r="X341" s="1709"/>
      <c r="Y341" s="1129"/>
      <c r="Z341" s="2304"/>
      <c r="AA341" s="917">
        <f t="shared" si="1053"/>
        <v>0</v>
      </c>
      <c r="AB341" s="1713">
        <f t="shared" si="1054"/>
        <v>0</v>
      </c>
      <c r="AC341" s="1713">
        <f t="shared" si="1055"/>
        <v>0</v>
      </c>
      <c r="AD341" s="673" t="s">
        <v>4726</v>
      </c>
    </row>
    <row r="342" spans="1:30" customFormat="1" ht="15.75" hidden="1" customHeight="1" x14ac:dyDescent="0.25">
      <c r="A342" s="3589" t="s">
        <v>4257</v>
      </c>
      <c r="B342" s="2207" t="s">
        <v>4144</v>
      </c>
      <c r="C342" s="1164">
        <f>C56/C82</f>
        <v>-1.4710221989610419E-2</v>
      </c>
      <c r="D342" s="1164"/>
      <c r="E342" s="826"/>
      <c r="F342" s="2298"/>
      <c r="G342" s="1380">
        <f t="shared" ref="G342:S343" si="1070">G56/G82</f>
        <v>-1.8537001327532245E-2</v>
      </c>
      <c r="H342" s="826"/>
      <c r="I342" s="1380"/>
      <c r="J342" s="2298"/>
      <c r="K342" s="1164">
        <f t="shared" si="1070"/>
        <v>-1.0137714352830632E-2</v>
      </c>
      <c r="L342" s="1164"/>
      <c r="M342" s="1164"/>
      <c r="N342" s="2298"/>
      <c r="O342" s="1164">
        <f t="shared" si="1070"/>
        <v>-6.4629928204280179E-3</v>
      </c>
      <c r="P342" s="1164"/>
      <c r="Q342" s="1164"/>
      <c r="R342" s="2298"/>
      <c r="S342" s="1164">
        <f t="shared" si="1070"/>
        <v>-1.9379002671643508E-2</v>
      </c>
      <c r="T342" s="1164"/>
      <c r="U342" s="1164"/>
      <c r="V342" s="2298"/>
      <c r="W342" s="1164"/>
      <c r="X342" s="826"/>
      <c r="Y342" s="1380"/>
      <c r="Z342" s="2298"/>
      <c r="AA342" s="826">
        <f t="shared" si="1053"/>
        <v>0</v>
      </c>
      <c r="AB342" s="1714">
        <f t="shared" si="1054"/>
        <v>0</v>
      </c>
      <c r="AC342" s="1714">
        <f t="shared" si="1055"/>
        <v>0</v>
      </c>
      <c r="AD342" s="899" t="s">
        <v>4727</v>
      </c>
    </row>
    <row r="343" spans="1:30" customFormat="1" ht="15.75" hidden="1" thickBot="1" x14ac:dyDescent="0.3">
      <c r="A343" s="3589"/>
      <c r="B343" s="2194" t="s">
        <v>4146</v>
      </c>
      <c r="C343" s="784">
        <f>C57/C83</f>
        <v>-1.5521570417712851E-2</v>
      </c>
      <c r="D343" s="1371"/>
      <c r="E343" s="784"/>
      <c r="F343" s="2282"/>
      <c r="G343" s="983">
        <f t="shared" si="1070"/>
        <v>-1.5835346910597171E-2</v>
      </c>
      <c r="H343" s="1441"/>
      <c r="I343" s="983"/>
      <c r="J343" s="2282"/>
      <c r="K343" s="1001">
        <f t="shared" si="1070"/>
        <v>-6.337208192559507E-3</v>
      </c>
      <c r="L343" s="1474"/>
      <c r="M343" s="1474"/>
      <c r="N343" s="2282"/>
      <c r="O343" s="1031">
        <f t="shared" si="1070"/>
        <v>5.2821065356213701E-3</v>
      </c>
      <c r="P343" s="1031"/>
      <c r="Q343" s="1031"/>
      <c r="R343" s="2282"/>
      <c r="S343" s="1057">
        <f t="shared" si="1070"/>
        <v>-2.1190946377031748E-2</v>
      </c>
      <c r="T343" s="1653"/>
      <c r="U343" s="1653"/>
      <c r="V343" s="2282"/>
      <c r="W343" s="1124"/>
      <c r="X343" s="1117"/>
      <c r="Y343" s="1103"/>
      <c r="Z343" s="2282"/>
      <c r="AA343" s="916">
        <f t="shared" si="1053"/>
        <v>0</v>
      </c>
      <c r="AB343" s="1713">
        <f t="shared" si="1054"/>
        <v>0</v>
      </c>
      <c r="AC343" s="1713">
        <f t="shared" si="1055"/>
        <v>0</v>
      </c>
      <c r="AD343" s="673" t="s">
        <v>4728</v>
      </c>
    </row>
    <row r="344" spans="1:30" s="1" customFormat="1" ht="15.75" hidden="1" thickBot="1" x14ac:dyDescent="0.3">
      <c r="A344" s="3589"/>
      <c r="B344" s="2195" t="s">
        <v>4237</v>
      </c>
      <c r="C344" s="777">
        <f>C343/C342</f>
        <v>1.055155417006995</v>
      </c>
      <c r="D344" s="1358"/>
      <c r="E344" s="777"/>
      <c r="F344" s="2301"/>
      <c r="G344" s="976">
        <f t="shared" ref="G344:S344" si="1071">G343/G342</f>
        <v>0.8542561243213368</v>
      </c>
      <c r="H344" s="1429"/>
      <c r="I344" s="976"/>
      <c r="J344" s="2301"/>
      <c r="K344" s="995">
        <f t="shared" si="1071"/>
        <v>0.62511212803999006</v>
      </c>
      <c r="L344" s="1471"/>
      <c r="M344" s="1471"/>
      <c r="N344" s="2301"/>
      <c r="O344" s="1025">
        <f t="shared" si="1071"/>
        <v>-0.81728491464911723</v>
      </c>
      <c r="P344" s="1025"/>
      <c r="Q344" s="1025"/>
      <c r="R344" s="2301"/>
      <c r="S344" s="1052">
        <f t="shared" si="1071"/>
        <v>1.0935003589240215</v>
      </c>
      <c r="T344" s="1650"/>
      <c r="U344" s="1650"/>
      <c r="V344" s="2301"/>
      <c r="W344" s="1113"/>
      <c r="X344" s="1706"/>
      <c r="Y344" s="1113"/>
      <c r="Z344" s="2301"/>
      <c r="AA344" s="925">
        <f t="shared" si="1053"/>
        <v>0</v>
      </c>
      <c r="AB344" s="1713">
        <f t="shared" si="1054"/>
        <v>0</v>
      </c>
      <c r="AC344" s="1713">
        <f t="shared" si="1055"/>
        <v>0</v>
      </c>
      <c r="AD344" s="679" t="s">
        <v>4729</v>
      </c>
    </row>
    <row r="345" spans="1:30" customFormat="1" ht="15.75" hidden="1" thickBot="1" x14ac:dyDescent="0.3">
      <c r="A345" s="3589"/>
      <c r="B345" s="696" t="s">
        <v>4150</v>
      </c>
      <c r="C345" s="780">
        <f>C59/C85</f>
        <v>-1.4333469221361597E-2</v>
      </c>
      <c r="D345" s="1348"/>
      <c r="E345" s="780"/>
      <c r="F345" s="1329"/>
      <c r="G345" s="966">
        <f t="shared" ref="G345:S345" si="1072">G59/G85</f>
        <v>-4.2401143401619816E-2</v>
      </c>
      <c r="H345" s="979"/>
      <c r="I345" s="966"/>
      <c r="J345" s="1329"/>
      <c r="K345" s="814">
        <f t="shared" si="1072"/>
        <v>-1.2512673704300113E-2</v>
      </c>
      <c r="L345" s="1470"/>
      <c r="M345" s="1470"/>
      <c r="N345" s="1329"/>
      <c r="O345" s="1015">
        <f t="shared" si="1072"/>
        <v>-1.9412412354406907E-2</v>
      </c>
      <c r="P345" s="1015"/>
      <c r="Q345" s="1015"/>
      <c r="R345" s="1329"/>
      <c r="S345" s="816">
        <f t="shared" si="1072"/>
        <v>-9.758851520283893E-3</v>
      </c>
      <c r="T345" s="1649"/>
      <c r="U345" s="1649"/>
      <c r="V345" s="1329"/>
      <c r="W345" s="1103"/>
      <c r="X345" s="1117"/>
      <c r="Y345" s="1103"/>
      <c r="Z345" s="1329"/>
      <c r="AA345" s="916">
        <f t="shared" si="1053"/>
        <v>0</v>
      </c>
      <c r="AB345" s="1713">
        <f t="shared" si="1054"/>
        <v>0</v>
      </c>
      <c r="AC345" s="1713">
        <f t="shared" si="1055"/>
        <v>0</v>
      </c>
      <c r="AD345" s="673" t="s">
        <v>4730</v>
      </c>
    </row>
    <row r="346" spans="1:30" s="1" customFormat="1" ht="15.75" hidden="1" thickBot="1" x14ac:dyDescent="0.3">
      <c r="A346" s="3589"/>
      <c r="B346" s="736" t="s">
        <v>4237</v>
      </c>
      <c r="C346" s="777">
        <f>C345/C342</f>
        <v>0.97438836963066122</v>
      </c>
      <c r="D346" s="1358"/>
      <c r="E346" s="777"/>
      <c r="F346" s="2301"/>
      <c r="G346" s="976">
        <f t="shared" ref="G346:S346" si="1073">G345/G342</f>
        <v>2.2873787756945965</v>
      </c>
      <c r="H346" s="1429"/>
      <c r="I346" s="976"/>
      <c r="J346" s="2301"/>
      <c r="K346" s="995">
        <f t="shared" si="1073"/>
        <v>1.234269705064865</v>
      </c>
      <c r="L346" s="1471"/>
      <c r="M346" s="1471"/>
      <c r="N346" s="2301"/>
      <c r="O346" s="1025">
        <f t="shared" si="1073"/>
        <v>3.0036258578299488</v>
      </c>
      <c r="P346" s="1025"/>
      <c r="Q346" s="1025"/>
      <c r="R346" s="2301"/>
      <c r="S346" s="1052">
        <f t="shared" si="1073"/>
        <v>0.50357862505296092</v>
      </c>
      <c r="T346" s="1650"/>
      <c r="U346" s="1650"/>
      <c r="V346" s="2301"/>
      <c r="W346" s="1113"/>
      <c r="X346" s="1118"/>
      <c r="Y346" s="1096"/>
      <c r="Z346" s="2301"/>
      <c r="AA346" s="916">
        <f t="shared" si="1053"/>
        <v>0</v>
      </c>
      <c r="AB346" s="1713">
        <f t="shared" si="1054"/>
        <v>0</v>
      </c>
      <c r="AC346" s="1713">
        <f t="shared" si="1055"/>
        <v>0</v>
      </c>
      <c r="AD346" s="679" t="s">
        <v>4731</v>
      </c>
    </row>
    <row r="347" spans="1:30" customFormat="1" ht="16.5" hidden="1" thickTop="1" thickBot="1" x14ac:dyDescent="0.3">
      <c r="A347" s="3589"/>
      <c r="B347" s="2196" t="s">
        <v>4154</v>
      </c>
      <c r="C347" s="785">
        <f>C61/C87</f>
        <v>-1.6572438162544171E-2</v>
      </c>
      <c r="D347" s="1372"/>
      <c r="E347" s="785"/>
      <c r="F347" s="2283"/>
      <c r="G347" s="984">
        <f t="shared" ref="G347:S347" si="1074">G61/G87</f>
        <v>-1.3772455089820359E-2</v>
      </c>
      <c r="H347" s="1442"/>
      <c r="I347" s="984"/>
      <c r="J347" s="2283"/>
      <c r="K347" s="1002">
        <f t="shared" si="1074"/>
        <v>-3.7136373014235613E-2</v>
      </c>
      <c r="L347" s="1475"/>
      <c r="M347" s="1475"/>
      <c r="N347" s="2283"/>
      <c r="O347" s="1032">
        <f t="shared" si="1074"/>
        <v>-2.36318407960199E-2</v>
      </c>
      <c r="P347" s="1032"/>
      <c r="Q347" s="1032"/>
      <c r="R347" s="2283"/>
      <c r="S347" s="1058">
        <f t="shared" si="1074"/>
        <v>-1.1722272317403066E-2</v>
      </c>
      <c r="T347" s="1654"/>
      <c r="U347" s="1654"/>
      <c r="V347" s="2283"/>
      <c r="W347" s="1125"/>
      <c r="X347" s="1707"/>
      <c r="Y347" s="1125"/>
      <c r="Z347" s="2283"/>
      <c r="AA347" s="926">
        <f t="shared" si="1053"/>
        <v>0</v>
      </c>
      <c r="AB347" s="1713">
        <f t="shared" si="1054"/>
        <v>0</v>
      </c>
      <c r="AC347" s="1713">
        <f t="shared" si="1055"/>
        <v>0</v>
      </c>
      <c r="AD347" s="673" t="s">
        <v>4732</v>
      </c>
    </row>
    <row r="348" spans="1:30" s="1" customFormat="1" ht="15.75" hidden="1" thickBot="1" x14ac:dyDescent="0.3">
      <c r="A348" s="3589"/>
      <c r="B348" s="732" t="s">
        <v>4237</v>
      </c>
      <c r="C348" s="777">
        <f>C347/C342</f>
        <v>1.1265933426598866</v>
      </c>
      <c r="D348" s="1358"/>
      <c r="E348" s="777"/>
      <c r="F348" s="2301"/>
      <c r="G348" s="976">
        <f t="shared" ref="G348:S348" si="1075">G347/G342</f>
        <v>0.74297103649470519</v>
      </c>
      <c r="H348" s="1429"/>
      <c r="I348" s="976"/>
      <c r="J348" s="2301"/>
      <c r="K348" s="995">
        <f t="shared" si="1075"/>
        <v>3.6631899185309429</v>
      </c>
      <c r="L348" s="1471"/>
      <c r="M348" s="1471"/>
      <c r="N348" s="2301"/>
      <c r="O348" s="1025">
        <f t="shared" si="1075"/>
        <v>3.6564856951914204</v>
      </c>
      <c r="P348" s="1025"/>
      <c r="Q348" s="1025"/>
      <c r="R348" s="2301"/>
      <c r="S348" s="1052">
        <f t="shared" si="1075"/>
        <v>0.60489554163464676</v>
      </c>
      <c r="T348" s="1650"/>
      <c r="U348" s="1650"/>
      <c r="V348" s="2301"/>
      <c r="W348" s="1113"/>
      <c r="X348" s="1706"/>
      <c r="Y348" s="1113"/>
      <c r="Z348" s="2301"/>
      <c r="AA348" s="925">
        <f t="shared" si="1053"/>
        <v>0</v>
      </c>
      <c r="AB348" s="1713">
        <f t="shared" si="1054"/>
        <v>0</v>
      </c>
      <c r="AC348" s="1713">
        <f t="shared" si="1055"/>
        <v>0</v>
      </c>
      <c r="AD348" s="679" t="s">
        <v>4733</v>
      </c>
    </row>
    <row r="349" spans="1:30" s="1" customFormat="1" ht="15.75" hidden="1" thickBot="1" x14ac:dyDescent="0.3">
      <c r="A349" s="3589"/>
      <c r="B349" s="735" t="s">
        <v>4158</v>
      </c>
      <c r="C349" s="700">
        <f>C63/C89</f>
        <v>-1.4361909545745953E-2</v>
      </c>
      <c r="D349" s="1319"/>
      <c r="E349" s="700"/>
      <c r="F349" s="2284"/>
      <c r="G349" s="943">
        <f t="shared" ref="G349:S349" si="1076">G63/G89</f>
        <v>-1.8615370977750199E-2</v>
      </c>
      <c r="H349" s="1398"/>
      <c r="I349" s="943"/>
      <c r="J349" s="2284"/>
      <c r="K349" s="997">
        <f t="shared" si="1076"/>
        <v>-9.1416305746059058E-3</v>
      </c>
      <c r="L349" s="1457"/>
      <c r="M349" s="1457"/>
      <c r="N349" s="2284"/>
      <c r="O349" s="1005">
        <f t="shared" si="1076"/>
        <v>-5.2403938414301108E-3</v>
      </c>
      <c r="P349" s="1005"/>
      <c r="Q349" s="1005"/>
      <c r="R349" s="2284"/>
      <c r="S349" s="1039">
        <f t="shared" si="1076"/>
        <v>-1.9719099623508051E-2</v>
      </c>
      <c r="T349" s="1636"/>
      <c r="U349" s="1636"/>
      <c r="V349" s="2284"/>
      <c r="W349" s="1115"/>
      <c r="X349" s="1117"/>
      <c r="Y349" s="1103"/>
      <c r="Z349" s="2284"/>
      <c r="AA349" s="916">
        <f t="shared" si="1053"/>
        <v>0</v>
      </c>
      <c r="AB349" s="1713">
        <f t="shared" si="1054"/>
        <v>0</v>
      </c>
      <c r="AC349" s="1713">
        <f t="shared" si="1055"/>
        <v>0</v>
      </c>
      <c r="AD349" s="679" t="s">
        <v>4734</v>
      </c>
    </row>
    <row r="350" spans="1:30" s="1" customFormat="1" ht="15.75" hidden="1" thickBot="1" x14ac:dyDescent="0.3">
      <c r="A350" s="3589"/>
      <c r="B350" s="736" t="s">
        <v>4237</v>
      </c>
      <c r="C350" s="777">
        <f>C349/C342</f>
        <v>0.97632174115995851</v>
      </c>
      <c r="D350" s="1358"/>
      <c r="E350" s="777"/>
      <c r="F350" s="2301"/>
      <c r="G350" s="976">
        <f t="shared" ref="G350:S350" si="1077">G349/G342</f>
        <v>1.0042277415226568</v>
      </c>
      <c r="H350" s="1429"/>
      <c r="I350" s="976"/>
      <c r="J350" s="2301"/>
      <c r="K350" s="995">
        <f t="shared" si="1077"/>
        <v>0.90174473815721568</v>
      </c>
      <c r="L350" s="1471"/>
      <c r="M350" s="1471"/>
      <c r="N350" s="2301"/>
      <c r="O350" s="1025">
        <f t="shared" si="1077"/>
        <v>0.81083083132421929</v>
      </c>
      <c r="P350" s="1025"/>
      <c r="Q350" s="1025"/>
      <c r="R350" s="2301"/>
      <c r="S350" s="1052">
        <f t="shared" si="1077"/>
        <v>1.0175497654666301</v>
      </c>
      <c r="T350" s="1650"/>
      <c r="U350" s="1650"/>
      <c r="V350" s="2301"/>
      <c r="W350" s="1113"/>
      <c r="X350" s="1118"/>
      <c r="Y350" s="1096"/>
      <c r="Z350" s="2301"/>
      <c r="AA350" s="916">
        <f t="shared" si="1053"/>
        <v>0</v>
      </c>
      <c r="AB350" s="1713">
        <f t="shared" si="1054"/>
        <v>0</v>
      </c>
      <c r="AC350" s="1713">
        <f t="shared" si="1055"/>
        <v>0</v>
      </c>
      <c r="AD350" s="679" t="s">
        <v>4735</v>
      </c>
    </row>
    <row r="351" spans="1:30" customFormat="1" ht="16.5" hidden="1" customHeight="1" thickTop="1" x14ac:dyDescent="0.25">
      <c r="A351" s="3589"/>
      <c r="B351" s="2198" t="s">
        <v>4162</v>
      </c>
      <c r="C351" s="779">
        <f>C65/C91</f>
        <v>-1.7238902456543598E-2</v>
      </c>
      <c r="D351" s="1360"/>
      <c r="E351" s="779"/>
      <c r="F351" s="2283"/>
      <c r="G351" s="978">
        <f t="shared" ref="G351:S351" si="1078">G65/G91</f>
        <v>-5.2558782849239281E-2</v>
      </c>
      <c r="H351" s="1431"/>
      <c r="I351" s="978"/>
      <c r="J351" s="2283"/>
      <c r="K351" s="998">
        <f t="shared" si="1078"/>
        <v>-3.5342500963886393E-2</v>
      </c>
      <c r="L351" s="1472"/>
      <c r="M351" s="1472"/>
      <c r="N351" s="2283"/>
      <c r="O351" s="1027">
        <f t="shared" si="1078"/>
        <v>-3.473329789119263E-2</v>
      </c>
      <c r="P351" s="1027"/>
      <c r="Q351" s="1027"/>
      <c r="R351" s="2283"/>
      <c r="S351" s="1054">
        <f t="shared" si="1078"/>
        <v>-1.3917678412792419E-2</v>
      </c>
      <c r="T351" s="1651"/>
      <c r="U351" s="1651"/>
      <c r="V351" s="2283"/>
      <c r="W351" s="1116"/>
      <c r="X351" s="1708"/>
      <c r="Y351" s="1116"/>
      <c r="Z351" s="2283"/>
      <c r="AA351" s="926">
        <f t="shared" si="1053"/>
        <v>0</v>
      </c>
      <c r="AB351" s="1713">
        <f t="shared" si="1054"/>
        <v>0</v>
      </c>
      <c r="AC351" s="1713">
        <f t="shared" si="1055"/>
        <v>0</v>
      </c>
      <c r="AD351" s="673" t="s">
        <v>4736</v>
      </c>
    </row>
    <row r="352" spans="1:30" s="1" customFormat="1" ht="15.75" hidden="1" thickBot="1" x14ac:dyDescent="0.3">
      <c r="A352" s="3589"/>
      <c r="B352" s="732" t="s">
        <v>4237</v>
      </c>
      <c r="C352" s="781">
        <f>C351/C342</f>
        <v>1.1718995450047691</v>
      </c>
      <c r="D352" s="1342"/>
      <c r="E352" s="781"/>
      <c r="F352" s="2293"/>
      <c r="G352" s="960">
        <f t="shared" ref="G352:S352" si="1079">G351/G342</f>
        <v>2.8353443968942207</v>
      </c>
      <c r="H352" s="980"/>
      <c r="I352" s="960"/>
      <c r="J352" s="2293"/>
      <c r="K352" s="987">
        <f t="shared" si="1079"/>
        <v>3.486239573717929</v>
      </c>
      <c r="L352" s="1469"/>
      <c r="M352" s="1469"/>
      <c r="N352" s="2293"/>
      <c r="O352" s="1012">
        <f t="shared" si="1079"/>
        <v>5.3741817229641269</v>
      </c>
      <c r="P352" s="1012"/>
      <c r="Q352" s="1012"/>
      <c r="R352" s="2293"/>
      <c r="S352" s="1045">
        <f t="shared" si="1079"/>
        <v>0.71818341989072443</v>
      </c>
      <c r="T352" s="1648"/>
      <c r="U352" s="1648"/>
      <c r="V352" s="2293"/>
      <c r="W352" s="1096"/>
      <c r="X352" s="1118"/>
      <c r="Y352" s="1096"/>
      <c r="Z352" s="2293"/>
      <c r="AA352" s="916">
        <f t="shared" si="1053"/>
        <v>0</v>
      </c>
      <c r="AB352" s="1713">
        <f t="shared" si="1054"/>
        <v>0</v>
      </c>
      <c r="AC352" s="1713">
        <f t="shared" si="1055"/>
        <v>0</v>
      </c>
      <c r="AD352" s="679" t="s">
        <v>4737</v>
      </c>
    </row>
    <row r="353" spans="1:30" customFormat="1" ht="15.75" hidden="1" thickBot="1" x14ac:dyDescent="0.3">
      <c r="A353" s="3589"/>
      <c r="B353" s="732" t="s">
        <v>4166</v>
      </c>
      <c r="C353" s="780">
        <f>C67/C93</f>
        <v>7.9479768786127163E-3</v>
      </c>
      <c r="D353" s="1348"/>
      <c r="E353" s="780"/>
      <c r="F353" s="1329"/>
      <c r="G353" s="966">
        <f t="shared" ref="G353:S353" si="1080">G67/G93</f>
        <v>-1.1142061281337047E-2</v>
      </c>
      <c r="H353" s="979"/>
      <c r="I353" s="966"/>
      <c r="J353" s="1329"/>
      <c r="K353" s="814">
        <f t="shared" si="1080"/>
        <v>-3.8720538720538718E-2</v>
      </c>
      <c r="L353" s="1470"/>
      <c r="M353" s="1470"/>
      <c r="N353" s="1329"/>
      <c r="O353" s="1015">
        <f t="shared" si="1080"/>
        <v>-2.4464119291705499E-2</v>
      </c>
      <c r="P353" s="1015"/>
      <c r="Q353" s="1015"/>
      <c r="R353" s="1329"/>
      <c r="S353" s="816">
        <f t="shared" si="1080"/>
        <v>-1.6748080949057921E-2</v>
      </c>
      <c r="T353" s="1655"/>
      <c r="U353" s="1655"/>
      <c r="V353" s="1329"/>
      <c r="W353" s="1103"/>
      <c r="X353" s="1117"/>
      <c r="Y353" s="1126"/>
      <c r="Z353" s="1329"/>
      <c r="AA353" s="916">
        <f t="shared" si="1053"/>
        <v>0</v>
      </c>
      <c r="AB353" s="1713">
        <f t="shared" si="1054"/>
        <v>0</v>
      </c>
      <c r="AC353" s="1713">
        <f t="shared" si="1055"/>
        <v>0</v>
      </c>
      <c r="AD353" s="673" t="s">
        <v>4738</v>
      </c>
    </row>
    <row r="354" spans="1:30" s="1" customFormat="1" ht="15.75" hidden="1" thickBot="1" x14ac:dyDescent="0.3">
      <c r="A354" s="3589"/>
      <c r="B354" s="732" t="s">
        <v>4237</v>
      </c>
      <c r="C354" s="781">
        <f>C353/C342</f>
        <v>-0.54030298687716871</v>
      </c>
      <c r="D354" s="1342"/>
      <c r="E354" s="781"/>
      <c r="F354" s="2293"/>
      <c r="G354" s="960">
        <f t="shared" ref="G354:S354" si="1081">G353/G342</f>
        <v>0.60107139684929523</v>
      </c>
      <c r="H354" s="980"/>
      <c r="I354" s="960"/>
      <c r="J354" s="2293"/>
      <c r="K354" s="987">
        <f t="shared" si="1081"/>
        <v>3.8194545015689112</v>
      </c>
      <c r="L354" s="1469"/>
      <c r="M354" s="1469"/>
      <c r="N354" s="2293"/>
      <c r="O354" s="1012">
        <f t="shared" si="1081"/>
        <v>3.7852617156528638</v>
      </c>
      <c r="P354" s="1012"/>
      <c r="Q354" s="1012"/>
      <c r="R354" s="2293"/>
      <c r="S354" s="1045">
        <f t="shared" si="1081"/>
        <v>0.86423853863050937</v>
      </c>
      <c r="T354" s="1656"/>
      <c r="U354" s="1656"/>
      <c r="V354" s="2293"/>
      <c r="W354" s="1096"/>
      <c r="X354" s="1118"/>
      <c r="Y354" s="1127"/>
      <c r="Z354" s="2293"/>
      <c r="AA354" s="916">
        <f t="shared" si="1053"/>
        <v>0</v>
      </c>
      <c r="AB354" s="1713">
        <f t="shared" si="1054"/>
        <v>0</v>
      </c>
      <c r="AC354" s="1713">
        <f t="shared" si="1055"/>
        <v>0</v>
      </c>
      <c r="AD354" s="679" t="s">
        <v>4739</v>
      </c>
    </row>
    <row r="355" spans="1:30" customFormat="1" ht="15.75" hidden="1" thickBot="1" x14ac:dyDescent="0.3">
      <c r="A355" s="3589"/>
      <c r="B355" s="672" t="s">
        <v>4170</v>
      </c>
      <c r="C355" s="780">
        <f>C69/C95</f>
        <v>6.6833751044277356E-3</v>
      </c>
      <c r="D355" s="1348"/>
      <c r="E355" s="780"/>
      <c r="F355" s="1329"/>
      <c r="G355" s="966">
        <f t="shared" ref="G355:S355" si="1082">G69/G95</f>
        <v>-5.5710306406685237E-3</v>
      </c>
      <c r="H355" s="979"/>
      <c r="I355" s="966"/>
      <c r="J355" s="1329"/>
      <c r="K355" s="814">
        <f t="shared" si="1082"/>
        <v>-3.5075161059413031E-2</v>
      </c>
      <c r="L355" s="1470"/>
      <c r="M355" s="1470"/>
      <c r="N355" s="1329"/>
      <c r="O355" s="1015">
        <f t="shared" si="1082"/>
        <v>-6.6833751044277356E-3</v>
      </c>
      <c r="P355" s="1015"/>
      <c r="Q355" s="1015"/>
      <c r="R355" s="1329"/>
      <c r="S355" s="816">
        <f t="shared" si="1082"/>
        <v>0</v>
      </c>
      <c r="T355" s="1655"/>
      <c r="U355" s="1655"/>
      <c r="V355" s="1329"/>
      <c r="W355" s="1103"/>
      <c r="X355" s="1117"/>
      <c r="Y355" s="1126"/>
      <c r="Z355" s="1329"/>
      <c r="AA355" s="916">
        <f t="shared" si="1053"/>
        <v>0</v>
      </c>
      <c r="AB355" s="1713">
        <f t="shared" si="1054"/>
        <v>0</v>
      </c>
      <c r="AC355" s="1713">
        <f t="shared" si="1055"/>
        <v>0</v>
      </c>
      <c r="AD355" s="673" t="s">
        <v>4740</v>
      </c>
    </row>
    <row r="356" spans="1:30" customFormat="1" ht="15.75" hidden="1" thickBot="1" x14ac:dyDescent="0.3">
      <c r="A356" s="3589"/>
      <c r="B356" s="732" t="s">
        <v>4237</v>
      </c>
      <c r="C356" s="781">
        <f>C355/C342</f>
        <v>-0.45433543485258693</v>
      </c>
      <c r="D356" s="1342"/>
      <c r="E356" s="781"/>
      <c r="F356" s="2293"/>
      <c r="G356" s="960">
        <f t="shared" ref="G356:S356" si="1083">G355/G342</f>
        <v>0.30053569842464761</v>
      </c>
      <c r="H356" s="980"/>
      <c r="I356" s="960"/>
      <c r="J356" s="2293"/>
      <c r="K356" s="987">
        <f t="shared" si="1083"/>
        <v>3.4598687473986103</v>
      </c>
      <c r="L356" s="1469"/>
      <c r="M356" s="1469"/>
      <c r="N356" s="2293"/>
      <c r="O356" s="1012">
        <f t="shared" si="1083"/>
        <v>1.0340991070426599</v>
      </c>
      <c r="P356" s="1012"/>
      <c r="Q356" s="1012"/>
      <c r="R356" s="2293"/>
      <c r="S356" s="1045">
        <f t="shared" si="1083"/>
        <v>0</v>
      </c>
      <c r="T356" s="1656"/>
      <c r="U356" s="1656"/>
      <c r="V356" s="2293"/>
      <c r="W356" s="1096"/>
      <c r="X356" s="1118"/>
      <c r="Y356" s="1127"/>
      <c r="Z356" s="2293"/>
      <c r="AA356" s="916">
        <f t="shared" si="1053"/>
        <v>0</v>
      </c>
      <c r="AB356" s="1713">
        <f t="shared" si="1054"/>
        <v>0</v>
      </c>
      <c r="AC356" s="1713">
        <f t="shared" si="1055"/>
        <v>0</v>
      </c>
      <c r="AD356" s="673" t="s">
        <v>4741</v>
      </c>
    </row>
    <row r="357" spans="1:30" s="1" customFormat="1" ht="15.75" hidden="1" thickBot="1" x14ac:dyDescent="0.3">
      <c r="A357" s="3589"/>
      <c r="B357" s="672" t="s">
        <v>4174</v>
      </c>
      <c r="C357" s="780">
        <f>C71/C97</f>
        <v>-3.2246998284734131E-2</v>
      </c>
      <c r="D357" s="1348"/>
      <c r="E357" s="780"/>
      <c r="F357" s="1329"/>
      <c r="G357" s="966">
        <f t="shared" ref="G357:S357" si="1084">G71/G97</f>
        <v>-2.0618556701030927E-2</v>
      </c>
      <c r="H357" s="979"/>
      <c r="I357" s="966"/>
      <c r="J357" s="1329"/>
      <c r="K357" s="814">
        <f t="shared" si="1084"/>
        <v>-2.7681143156398458E-3</v>
      </c>
      <c r="L357" s="1470"/>
      <c r="M357" s="1470"/>
      <c r="N357" s="1329"/>
      <c r="O357" s="1015">
        <f t="shared" si="1084"/>
        <v>-4.3396226415094337E-2</v>
      </c>
      <c r="P357" s="1015"/>
      <c r="Q357" s="1015"/>
      <c r="R357" s="1329"/>
      <c r="S357" s="816">
        <f t="shared" si="1084"/>
        <v>0</v>
      </c>
      <c r="T357" s="1649"/>
      <c r="U357" s="1649"/>
      <c r="V357" s="1329"/>
      <c r="W357" s="1103"/>
      <c r="X357" s="1117"/>
      <c r="Y357" s="1103"/>
      <c r="Z357" s="1329"/>
      <c r="AA357" s="916">
        <f t="shared" si="1053"/>
        <v>0</v>
      </c>
      <c r="AB357" s="1713">
        <f t="shared" si="1054"/>
        <v>0</v>
      </c>
      <c r="AC357" s="1713">
        <f t="shared" si="1055"/>
        <v>0</v>
      </c>
      <c r="AD357" s="679" t="s">
        <v>4742</v>
      </c>
    </row>
    <row r="358" spans="1:30" customFormat="1" ht="15.75" hidden="1" thickBot="1" x14ac:dyDescent="0.3">
      <c r="A358" s="3589"/>
      <c r="B358" s="732" t="s">
        <v>4237</v>
      </c>
      <c r="C358" s="781">
        <f>C357/C342</f>
        <v>2.1921489905121514</v>
      </c>
      <c r="D358" s="1342"/>
      <c r="E358" s="781"/>
      <c r="F358" s="2293"/>
      <c r="G358" s="960">
        <f t="shared" ref="G358:S358" si="1085">G357/G342</f>
        <v>1.1122919147881289</v>
      </c>
      <c r="H358" s="980"/>
      <c r="I358" s="960"/>
      <c r="J358" s="2293"/>
      <c r="K358" s="987">
        <f t="shared" si="1085"/>
        <v>0.27305112565801765</v>
      </c>
      <c r="L358" s="1469"/>
      <c r="M358" s="1469"/>
      <c r="N358" s="2293"/>
      <c r="O358" s="1012">
        <f t="shared" si="1085"/>
        <v>6.7145713481111962</v>
      </c>
      <c r="P358" s="1012"/>
      <c r="Q358" s="1012"/>
      <c r="R358" s="2293"/>
      <c r="S358" s="1045">
        <f t="shared" si="1085"/>
        <v>0</v>
      </c>
      <c r="T358" s="1648"/>
      <c r="U358" s="1648"/>
      <c r="V358" s="2293"/>
      <c r="W358" s="1096"/>
      <c r="X358" s="1118"/>
      <c r="Y358" s="1096"/>
      <c r="Z358" s="2293"/>
      <c r="AA358" s="916">
        <f t="shared" si="1053"/>
        <v>0</v>
      </c>
      <c r="AB358" s="1713">
        <f t="shared" si="1054"/>
        <v>0</v>
      </c>
      <c r="AC358" s="1713">
        <f t="shared" si="1055"/>
        <v>0</v>
      </c>
      <c r="AD358" s="673" t="s">
        <v>4743</v>
      </c>
    </row>
    <row r="359" spans="1:30" customFormat="1" ht="15.75" hidden="1" thickBot="1" x14ac:dyDescent="0.3">
      <c r="A359" s="3589"/>
      <c r="B359" s="2199" t="s">
        <v>4178</v>
      </c>
      <c r="C359" s="1174">
        <f>C345</f>
        <v>-1.4333469221361597E-2</v>
      </c>
      <c r="D359" s="1174"/>
      <c r="E359" s="1384"/>
      <c r="F359" s="2285"/>
      <c r="G359" s="1377">
        <f t="shared" ref="G359:S359" si="1086">G345</f>
        <v>-4.2401143401619816E-2</v>
      </c>
      <c r="H359" s="911"/>
      <c r="I359" s="1377"/>
      <c r="J359" s="2285"/>
      <c r="K359" s="1161">
        <f t="shared" si="1086"/>
        <v>-1.2512673704300113E-2</v>
      </c>
      <c r="L359" s="1161"/>
      <c r="M359" s="1161"/>
      <c r="N359" s="2285"/>
      <c r="O359" s="1161">
        <f t="shared" si="1086"/>
        <v>-1.9412412354406907E-2</v>
      </c>
      <c r="P359" s="1161"/>
      <c r="Q359" s="1161"/>
      <c r="R359" s="2285"/>
      <c r="S359" s="1161">
        <f t="shared" si="1086"/>
        <v>-9.758851520283893E-3</v>
      </c>
      <c r="T359" s="1161"/>
      <c r="U359" s="1161"/>
      <c r="V359" s="2285"/>
      <c r="W359" s="1161"/>
      <c r="X359" s="911"/>
      <c r="Y359" s="1377"/>
      <c r="Z359" s="2285"/>
      <c r="AA359" s="911">
        <f t="shared" si="1053"/>
        <v>0</v>
      </c>
      <c r="AB359" s="1712">
        <f t="shared" si="1054"/>
        <v>0</v>
      </c>
      <c r="AC359" s="1712">
        <f t="shared" si="1055"/>
        <v>0</v>
      </c>
      <c r="AD359" s="899" t="s">
        <v>4744</v>
      </c>
    </row>
    <row r="360" spans="1:30" customFormat="1" ht="15.75" hidden="1" thickBot="1" x14ac:dyDescent="0.3">
      <c r="A360" s="3589"/>
      <c r="B360" s="672" t="s">
        <v>4180</v>
      </c>
      <c r="C360" s="780">
        <f>C347</f>
        <v>-1.6572438162544171E-2</v>
      </c>
      <c r="D360" s="1348"/>
      <c r="E360" s="780"/>
      <c r="F360" s="1329"/>
      <c r="G360" s="966">
        <f t="shared" ref="G360:S360" si="1087">G347</f>
        <v>-1.3772455089820359E-2</v>
      </c>
      <c r="H360" s="979"/>
      <c r="I360" s="966"/>
      <c r="J360" s="1329"/>
      <c r="K360" s="814">
        <f t="shared" si="1087"/>
        <v>-3.7136373014235613E-2</v>
      </c>
      <c r="L360" s="1470"/>
      <c r="M360" s="1470"/>
      <c r="N360" s="1329"/>
      <c r="O360" s="1015">
        <f t="shared" si="1087"/>
        <v>-2.36318407960199E-2</v>
      </c>
      <c r="P360" s="1015"/>
      <c r="Q360" s="1015"/>
      <c r="R360" s="1329"/>
      <c r="S360" s="816">
        <f t="shared" si="1087"/>
        <v>-1.1722272317403066E-2</v>
      </c>
      <c r="T360" s="1649"/>
      <c r="U360" s="1649"/>
      <c r="V360" s="1329"/>
      <c r="W360" s="1103"/>
      <c r="X360" s="1117"/>
      <c r="Y360" s="1103"/>
      <c r="Z360" s="1329"/>
      <c r="AA360" s="916">
        <f t="shared" si="1053"/>
        <v>0</v>
      </c>
      <c r="AB360" s="1713">
        <f t="shared" si="1054"/>
        <v>0</v>
      </c>
      <c r="AC360" s="1713">
        <f t="shared" si="1055"/>
        <v>0</v>
      </c>
      <c r="AD360" s="1230"/>
    </row>
    <row r="361" spans="1:30" customFormat="1" ht="15.75" hidden="1" thickBot="1" x14ac:dyDescent="0.3">
      <c r="A361" s="3589"/>
      <c r="B361" s="693" t="s">
        <v>4245</v>
      </c>
      <c r="C361" s="777">
        <f>C360/C359</f>
        <v>1.156205654514245</v>
      </c>
      <c r="D361" s="1358"/>
      <c r="E361" s="777"/>
      <c r="F361" s="2301"/>
      <c r="G361" s="976">
        <f t="shared" ref="G361:S361" si="1088">G360/G359</f>
        <v>0.324813294758797</v>
      </c>
      <c r="H361" s="1429"/>
      <c r="I361" s="976"/>
      <c r="J361" s="2301"/>
      <c r="K361" s="995">
        <f t="shared" si="1088"/>
        <v>2.9679006974723001</v>
      </c>
      <c r="L361" s="1471"/>
      <c r="M361" s="1471"/>
      <c r="N361" s="2301"/>
      <c r="O361" s="1025">
        <f t="shared" si="1088"/>
        <v>1.2173572436325835</v>
      </c>
      <c r="P361" s="1025"/>
      <c r="Q361" s="1025"/>
      <c r="R361" s="2301"/>
      <c r="S361" s="1052">
        <f t="shared" si="1088"/>
        <v>1.2011938385411622</v>
      </c>
      <c r="T361" s="1650"/>
      <c r="U361" s="1650"/>
      <c r="V361" s="2301"/>
      <c r="W361" s="1113"/>
      <c r="X361" s="1118"/>
      <c r="Y361" s="1096"/>
      <c r="Z361" s="2301"/>
      <c r="AA361" s="916">
        <f t="shared" si="1053"/>
        <v>0</v>
      </c>
      <c r="AB361" s="1713">
        <f t="shared" si="1054"/>
        <v>0</v>
      </c>
      <c r="AC361" s="1713">
        <f t="shared" si="1055"/>
        <v>0</v>
      </c>
      <c r="AD361" s="673" t="s">
        <v>4745</v>
      </c>
    </row>
    <row r="362" spans="1:30" s="1" customFormat="1" ht="15.75" hidden="1" thickBot="1" x14ac:dyDescent="0.3">
      <c r="A362" s="3589"/>
      <c r="B362" s="696" t="s">
        <v>4183</v>
      </c>
      <c r="C362" s="786">
        <f>C76/C102</f>
        <v>-1.3661897191308956E-2</v>
      </c>
      <c r="D362" s="1373"/>
      <c r="E362" s="786"/>
      <c r="F362" s="2284"/>
      <c r="G362" s="985">
        <f t="shared" ref="G362:S362" si="1089">G76/G102</f>
        <v>-4.7818696883852693E-2</v>
      </c>
      <c r="H362" s="1443"/>
      <c r="I362" s="985"/>
      <c r="J362" s="2284"/>
      <c r="K362" s="1003">
        <f t="shared" si="1089"/>
        <v>-1.1001671139919988E-2</v>
      </c>
      <c r="L362" s="1476"/>
      <c r="M362" s="1476"/>
      <c r="N362" s="2284"/>
      <c r="O362" s="1033">
        <f t="shared" si="1089"/>
        <v>-1.8726844055237453E-2</v>
      </c>
      <c r="P362" s="1033"/>
      <c r="Q362" s="1033"/>
      <c r="R362" s="2284"/>
      <c r="S362" s="1059">
        <f t="shared" si="1089"/>
        <v>-9.0388007054673716E-3</v>
      </c>
      <c r="T362" s="1657"/>
      <c r="U362" s="1657"/>
      <c r="V362" s="2284"/>
      <c r="W362" s="1128"/>
      <c r="X362" s="1705"/>
      <c r="Y362" s="1128"/>
      <c r="Z362" s="2284"/>
      <c r="AA362" s="923">
        <f t="shared" si="1053"/>
        <v>0</v>
      </c>
      <c r="AB362" s="1713">
        <f t="shared" si="1054"/>
        <v>0</v>
      </c>
      <c r="AC362" s="1713">
        <f t="shared" si="1055"/>
        <v>0</v>
      </c>
      <c r="AD362" s="679" t="s">
        <v>4746</v>
      </c>
    </row>
    <row r="363" spans="1:30" customFormat="1" ht="15.75" hidden="1" thickBot="1" x14ac:dyDescent="0.3">
      <c r="A363" s="3589"/>
      <c r="B363" s="695" t="s">
        <v>4245</v>
      </c>
      <c r="C363" s="781">
        <f>C362/C359</f>
        <v>0.95314658163483701</v>
      </c>
      <c r="D363" s="1342"/>
      <c r="E363" s="781"/>
      <c r="F363" s="2293"/>
      <c r="G363" s="960">
        <f t="shared" ref="G363:S363" si="1090">G362/G359</f>
        <v>1.1277690422382787</v>
      </c>
      <c r="H363" s="980"/>
      <c r="I363" s="960"/>
      <c r="J363" s="2293"/>
      <c r="K363" s="987">
        <f t="shared" si="1090"/>
        <v>0.87924223071038343</v>
      </c>
      <c r="L363" s="1469"/>
      <c r="M363" s="1469"/>
      <c r="N363" s="2293"/>
      <c r="O363" s="1012">
        <f t="shared" si="1090"/>
        <v>0.96468402346636639</v>
      </c>
      <c r="P363" s="1012"/>
      <c r="Q363" s="1012"/>
      <c r="R363" s="2293"/>
      <c r="S363" s="1045">
        <f t="shared" si="1090"/>
        <v>0.92621561939743757</v>
      </c>
      <c r="T363" s="1648"/>
      <c r="U363" s="1648"/>
      <c r="V363" s="2293"/>
      <c r="W363" s="1096"/>
      <c r="X363" s="1118"/>
      <c r="Y363" s="1096"/>
      <c r="Z363" s="2293"/>
      <c r="AA363" s="924">
        <f t="shared" si="1053"/>
        <v>0</v>
      </c>
      <c r="AB363" s="1713">
        <f t="shared" si="1054"/>
        <v>0</v>
      </c>
      <c r="AC363" s="1713">
        <f t="shared" si="1055"/>
        <v>0</v>
      </c>
      <c r="AD363" s="673" t="s">
        <v>4747</v>
      </c>
    </row>
    <row r="364" spans="1:30" customFormat="1" ht="16.5" hidden="1" thickTop="1" thickBot="1" x14ac:dyDescent="0.3">
      <c r="A364" s="3589"/>
      <c r="B364" s="693" t="s">
        <v>4247</v>
      </c>
      <c r="C364" s="783">
        <f>C351/C359</f>
        <v>1.2027027225796771</v>
      </c>
      <c r="D364" s="1362"/>
      <c r="E364" s="783"/>
      <c r="F364" s="2303"/>
      <c r="G364" s="982">
        <f t="shared" ref="G364:S364" si="1091">G351/G359</f>
        <v>1.2395605078713849</v>
      </c>
      <c r="H364" s="1433"/>
      <c r="I364" s="982"/>
      <c r="J364" s="2303"/>
      <c r="K364" s="1000">
        <f t="shared" si="1091"/>
        <v>2.8245362900928654</v>
      </c>
      <c r="L364" s="1473"/>
      <c r="M364" s="1473"/>
      <c r="N364" s="2303"/>
      <c r="O364" s="1030">
        <f t="shared" si="1091"/>
        <v>1.7892314080845111</v>
      </c>
      <c r="P364" s="1030"/>
      <c r="Q364" s="1030"/>
      <c r="R364" s="2303"/>
      <c r="S364" s="1056">
        <f t="shared" si="1091"/>
        <v>1.4261594598364729</v>
      </c>
      <c r="T364" s="1652"/>
      <c r="U364" s="1652"/>
      <c r="V364" s="2303"/>
      <c r="W364" s="1120"/>
      <c r="X364" s="1118"/>
      <c r="Y364" s="1096"/>
      <c r="Z364" s="2303"/>
      <c r="AA364" s="916">
        <f t="shared" si="1053"/>
        <v>0</v>
      </c>
      <c r="AB364" s="1713">
        <f t="shared" si="1054"/>
        <v>0</v>
      </c>
      <c r="AC364" s="1713">
        <f t="shared" si="1055"/>
        <v>0</v>
      </c>
      <c r="AD364" s="673" t="s">
        <v>4748</v>
      </c>
    </row>
    <row r="365" spans="1:30" customFormat="1" ht="15.75" hidden="1" thickBot="1" x14ac:dyDescent="0.3">
      <c r="A365" s="3589"/>
      <c r="B365" s="693" t="s">
        <v>4248</v>
      </c>
      <c r="C365" s="781">
        <f>C353/C359</f>
        <v>-0.55450475777124553</v>
      </c>
      <c r="D365" s="1342"/>
      <c r="E365" s="781"/>
      <c r="F365" s="2293"/>
      <c r="G365" s="960">
        <f t="shared" ref="G365:S365" si="1092">G353/G359</f>
        <v>0.26277737785984789</v>
      </c>
      <c r="H365" s="980"/>
      <c r="I365" s="960"/>
      <c r="J365" s="2293"/>
      <c r="K365" s="987">
        <f t="shared" si="1092"/>
        <v>3.0945055897391454</v>
      </c>
      <c r="L365" s="1469"/>
      <c r="M365" s="1469"/>
      <c r="N365" s="2293"/>
      <c r="O365" s="1012">
        <f t="shared" si="1092"/>
        <v>1.2602307660207814</v>
      </c>
      <c r="P365" s="1012"/>
      <c r="Q365" s="1012"/>
      <c r="R365" s="2293"/>
      <c r="S365" s="1045">
        <f t="shared" si="1092"/>
        <v>1.7161938486559436</v>
      </c>
      <c r="T365" s="1648"/>
      <c r="U365" s="1648"/>
      <c r="V365" s="2293"/>
      <c r="W365" s="1096"/>
      <c r="X365" s="1710"/>
      <c r="Y365" s="1096"/>
      <c r="Z365" s="2293"/>
      <c r="AA365" s="916">
        <f t="shared" si="1053"/>
        <v>0</v>
      </c>
      <c r="AB365" s="1713">
        <f t="shared" si="1054"/>
        <v>0</v>
      </c>
      <c r="AC365" s="1713">
        <f t="shared" si="1055"/>
        <v>0</v>
      </c>
      <c r="AD365" s="673" t="s">
        <v>4749</v>
      </c>
    </row>
    <row r="366" spans="1:30" customFormat="1" ht="15.75" hidden="1" thickBot="1" x14ac:dyDescent="0.3">
      <c r="A366" s="3589"/>
      <c r="B366" s="693" t="s">
        <v>4249</v>
      </c>
      <c r="C366" s="781">
        <f>C355/C359</f>
        <v>-0.46627756345737303</v>
      </c>
      <c r="D366" s="1342"/>
      <c r="E366" s="781"/>
      <c r="F366" s="2293"/>
      <c r="G366" s="960">
        <f t="shared" ref="G366:S366" si="1093">G355/G359</f>
        <v>0.13138868892992395</v>
      </c>
      <c r="H366" s="980"/>
      <c r="I366" s="960"/>
      <c r="J366" s="2293"/>
      <c r="K366" s="987">
        <f t="shared" si="1093"/>
        <v>2.8031707601676752</v>
      </c>
      <c r="L366" s="1469"/>
      <c r="M366" s="1469"/>
      <c r="N366" s="2293"/>
      <c r="O366" s="1012">
        <f t="shared" si="1093"/>
        <v>0.34428359455853563</v>
      </c>
      <c r="P366" s="1012"/>
      <c r="Q366" s="1012"/>
      <c r="R366" s="2293"/>
      <c r="S366" s="1045">
        <f t="shared" si="1093"/>
        <v>0</v>
      </c>
      <c r="T366" s="1648"/>
      <c r="U366" s="1648"/>
      <c r="V366" s="2293"/>
      <c r="W366" s="1096"/>
      <c r="X366" s="1096"/>
      <c r="Y366" s="1096"/>
      <c r="Z366" s="2293"/>
      <c r="AA366" s="916">
        <f t="shared" si="1053"/>
        <v>0</v>
      </c>
      <c r="AB366" s="1713">
        <f t="shared" si="1054"/>
        <v>0</v>
      </c>
      <c r="AC366" s="1713">
        <f t="shared" si="1055"/>
        <v>0</v>
      </c>
      <c r="AD366" s="673" t="s">
        <v>4750</v>
      </c>
    </row>
    <row r="367" spans="1:30" s="1" customFormat="1" ht="15.75" hidden="1" thickBot="1" x14ac:dyDescent="0.3">
      <c r="A367" s="3589"/>
      <c r="B367" s="837" t="s">
        <v>4250</v>
      </c>
      <c r="C367" s="812">
        <f>C357/C359</f>
        <v>2.2497692489321053</v>
      </c>
      <c r="D367" s="1374"/>
      <c r="E367" s="1385"/>
      <c r="F367" s="2293"/>
      <c r="G367" s="986">
        <f t="shared" ref="G367:S367" si="1094">G357/G359</f>
        <v>0.48627360129734742</v>
      </c>
      <c r="H367" s="1445"/>
      <c r="I367" s="986"/>
      <c r="J367" s="2293"/>
      <c r="K367" s="1004">
        <f t="shared" si="1094"/>
        <v>0.22122484618843324</v>
      </c>
      <c r="L367" s="1477"/>
      <c r="M367" s="1477"/>
      <c r="N367" s="2293"/>
      <c r="O367" s="1034">
        <f t="shared" si="1094"/>
        <v>2.2354885947620389</v>
      </c>
      <c r="P367" s="1034"/>
      <c r="Q367" s="1034"/>
      <c r="R367" s="2293"/>
      <c r="S367" s="1060">
        <f t="shared" si="1094"/>
        <v>0</v>
      </c>
      <c r="T367" s="1658"/>
      <c r="U367" s="1658"/>
      <c r="V367" s="2293"/>
      <c r="W367" s="1129"/>
      <c r="X367" s="1129"/>
      <c r="Y367" s="1129"/>
      <c r="Z367" s="2293"/>
      <c r="AA367" s="917">
        <f t="shared" si="1053"/>
        <v>0</v>
      </c>
      <c r="AB367" s="1713">
        <f t="shared" si="1054"/>
        <v>0</v>
      </c>
      <c r="AC367" s="1713">
        <f t="shared" si="1055"/>
        <v>0</v>
      </c>
      <c r="AD367" s="673" t="s">
        <v>4751</v>
      </c>
    </row>
    <row r="368" spans="1:30" customFormat="1" x14ac:dyDescent="0.25">
      <c r="A368" s="2042"/>
      <c r="B368" s="672"/>
      <c r="C368" s="324"/>
      <c r="D368" s="324"/>
      <c r="E368" s="324"/>
      <c r="F368" s="2305"/>
      <c r="G368" s="324"/>
      <c r="H368" s="324"/>
      <c r="I368" s="324"/>
      <c r="J368" s="2305"/>
      <c r="K368" s="324"/>
      <c r="L368" s="324"/>
      <c r="M368" s="324"/>
      <c r="N368" s="2305"/>
      <c r="O368" s="324"/>
      <c r="P368" s="324"/>
      <c r="Q368" s="324"/>
      <c r="R368" s="2305"/>
      <c r="S368" s="324"/>
      <c r="T368" s="324"/>
      <c r="U368" s="324"/>
      <c r="V368" s="2305"/>
      <c r="W368" s="325"/>
      <c r="X368" s="325"/>
      <c r="Y368" s="325"/>
      <c r="Z368" s="2305"/>
    </row>
    <row r="369" spans="1:30" customFormat="1" x14ac:dyDescent="0.25">
      <c r="A369" s="2044"/>
      <c r="B369" s="672"/>
      <c r="C369" s="324"/>
      <c r="D369" s="324"/>
      <c r="E369" s="324"/>
      <c r="F369" s="2305"/>
      <c r="G369" s="324"/>
      <c r="H369" s="324"/>
      <c r="I369" s="324"/>
      <c r="J369" s="2305"/>
      <c r="K369" s="324"/>
      <c r="L369" s="324"/>
      <c r="M369" s="324"/>
      <c r="N369" s="2305"/>
      <c r="O369" s="324"/>
      <c r="P369" s="324"/>
      <c r="Q369" s="324"/>
      <c r="R369" s="2305"/>
      <c r="S369" s="324"/>
      <c r="T369" s="324"/>
      <c r="U369" s="324"/>
      <c r="V369" s="2305"/>
      <c r="W369" s="325"/>
      <c r="X369" s="325"/>
      <c r="Y369" s="325"/>
      <c r="Z369" s="2305"/>
    </row>
    <row r="370" spans="1:30" customFormat="1" hidden="1" x14ac:dyDescent="0.25">
      <c r="A370" s="2044"/>
      <c r="B370" s="672"/>
      <c r="C370" s="324"/>
      <c r="D370" s="324"/>
      <c r="E370" s="324"/>
      <c r="F370" s="2305"/>
      <c r="G370" s="324"/>
      <c r="H370" s="324"/>
      <c r="I370" s="324"/>
      <c r="J370" s="2305"/>
      <c r="K370" s="324"/>
      <c r="L370" s="324"/>
      <c r="M370" s="324"/>
      <c r="N370" s="2305"/>
      <c r="O370" s="324"/>
      <c r="P370" s="324"/>
      <c r="Q370" s="324"/>
      <c r="R370" s="2305"/>
      <c r="S370" s="324"/>
      <c r="T370" s="324"/>
      <c r="U370" s="324"/>
      <c r="V370" s="2305"/>
      <c r="W370" s="325"/>
      <c r="X370" s="325"/>
      <c r="Y370" s="325"/>
      <c r="Z370" s="2305"/>
    </row>
    <row r="371" spans="1:30" customFormat="1" hidden="1" x14ac:dyDescent="0.25">
      <c r="A371" s="2044"/>
      <c r="B371" s="672"/>
      <c r="C371" s="324"/>
      <c r="D371" s="324"/>
      <c r="E371" s="324"/>
      <c r="F371" s="2305"/>
      <c r="G371" s="324"/>
      <c r="H371" s="324"/>
      <c r="I371" s="324"/>
      <c r="J371" s="2305"/>
      <c r="K371" s="324"/>
      <c r="L371" s="324"/>
      <c r="M371" s="324"/>
      <c r="N371" s="2305"/>
      <c r="O371" s="324"/>
      <c r="P371" s="324"/>
      <c r="Q371" s="324"/>
      <c r="R371" s="2305"/>
      <c r="S371" s="324"/>
      <c r="T371" s="324"/>
      <c r="U371" s="324"/>
      <c r="V371" s="2305"/>
      <c r="W371" s="325"/>
      <c r="X371" s="325"/>
      <c r="Y371" s="325"/>
      <c r="Z371" s="2305"/>
    </row>
    <row r="372" spans="1:30" customFormat="1" hidden="1" x14ac:dyDescent="0.25">
      <c r="A372" s="2044"/>
      <c r="B372" s="672"/>
      <c r="C372" s="324"/>
      <c r="D372" s="324"/>
      <c r="E372" s="324"/>
      <c r="F372" s="2305"/>
      <c r="G372" s="324"/>
      <c r="H372" s="324"/>
      <c r="I372" s="324"/>
      <c r="J372" s="2305"/>
      <c r="K372" s="324"/>
      <c r="L372" s="324"/>
      <c r="M372" s="324"/>
      <c r="N372" s="2305"/>
      <c r="O372" s="324"/>
      <c r="P372" s="324"/>
      <c r="Q372" s="324"/>
      <c r="R372" s="2305"/>
      <c r="S372" s="324"/>
      <c r="T372" s="324"/>
      <c r="U372" s="324"/>
      <c r="V372" s="2305"/>
      <c r="W372" s="325"/>
      <c r="X372" s="325"/>
      <c r="Y372" s="325"/>
      <c r="Z372" s="2305"/>
    </row>
    <row r="373" spans="1:30" customFormat="1" hidden="1" x14ac:dyDescent="0.25">
      <c r="A373" s="2044"/>
      <c r="B373" s="672"/>
      <c r="C373" s="324"/>
      <c r="D373" s="324"/>
      <c r="E373" s="324"/>
      <c r="F373" s="2305"/>
      <c r="G373" s="324"/>
      <c r="H373" s="324"/>
      <c r="I373" s="324"/>
      <c r="J373" s="2305"/>
      <c r="K373" s="324"/>
      <c r="L373" s="324"/>
      <c r="M373" s="324"/>
      <c r="N373" s="2305"/>
      <c r="O373" s="324"/>
      <c r="P373" s="324"/>
      <c r="Q373" s="324"/>
      <c r="R373" s="2305"/>
      <c r="S373" s="324"/>
      <c r="T373" s="324"/>
      <c r="U373" s="324"/>
      <c r="V373" s="2305"/>
      <c r="W373" s="325"/>
      <c r="X373" s="325"/>
      <c r="Y373" s="325"/>
      <c r="Z373" s="2305"/>
    </row>
    <row r="374" spans="1:30" customFormat="1" hidden="1" x14ac:dyDescent="0.25">
      <c r="A374" s="2044"/>
      <c r="B374" s="672"/>
      <c r="C374" s="324"/>
      <c r="D374" s="324"/>
      <c r="E374" s="324"/>
      <c r="F374" s="2305"/>
      <c r="G374" s="324"/>
      <c r="H374" s="324"/>
      <c r="I374" s="324"/>
      <c r="J374" s="2305"/>
      <c r="K374" s="324"/>
      <c r="L374" s="324"/>
      <c r="M374" s="324"/>
      <c r="N374" s="2305"/>
      <c r="O374" s="324"/>
      <c r="P374" s="324"/>
      <c r="Q374" s="324"/>
      <c r="R374" s="2305"/>
      <c r="S374" s="324"/>
      <c r="T374" s="324"/>
      <c r="U374" s="324"/>
      <c r="V374" s="2305"/>
      <c r="W374" s="325"/>
      <c r="X374" s="325"/>
      <c r="Y374" s="325"/>
      <c r="Z374" s="2305"/>
    </row>
    <row r="375" spans="1:30" customFormat="1" ht="15.75" thickBot="1" x14ac:dyDescent="0.3">
      <c r="A375" s="2043"/>
      <c r="B375" s="672"/>
      <c r="C375" s="324"/>
      <c r="D375" s="324"/>
      <c r="E375" s="324"/>
      <c r="F375" s="2305"/>
      <c r="G375" s="324"/>
      <c r="H375" s="324"/>
      <c r="I375" s="324"/>
      <c r="J375" s="2305"/>
      <c r="K375" s="324"/>
      <c r="L375" s="324"/>
      <c r="M375" s="324"/>
      <c r="N375" s="2305"/>
      <c r="O375" s="324"/>
      <c r="P375" s="324"/>
      <c r="Q375" s="324"/>
      <c r="R375" s="2305"/>
      <c r="S375" s="324"/>
      <c r="T375" s="324"/>
      <c r="U375" s="324"/>
      <c r="V375" s="2305"/>
      <c r="W375" s="325"/>
      <c r="X375" s="325"/>
      <c r="Y375" s="325"/>
      <c r="Z375" s="2305"/>
    </row>
    <row r="376" spans="1:30" customFormat="1" ht="15.75" thickBot="1" x14ac:dyDescent="0.3">
      <c r="A376" s="2214"/>
      <c r="B376" s="672" t="s">
        <v>4755</v>
      </c>
      <c r="C376" s="324"/>
      <c r="D376" s="324"/>
      <c r="E376" s="324"/>
      <c r="F376" s="2305"/>
      <c r="G376" s="324"/>
      <c r="H376" s="324"/>
      <c r="I376" s="324"/>
      <c r="J376" s="2305"/>
      <c r="K376" s="324"/>
      <c r="L376" s="324"/>
      <c r="M376" s="324"/>
      <c r="N376" s="2305"/>
      <c r="O376" s="324"/>
      <c r="P376" s="324"/>
      <c r="Q376" s="324"/>
      <c r="R376" s="2305"/>
      <c r="S376" s="324"/>
      <c r="T376" s="324"/>
      <c r="U376" s="324"/>
      <c r="V376" s="2305"/>
      <c r="W376" s="325"/>
      <c r="X376" s="325"/>
      <c r="Y376" s="325"/>
      <c r="Z376" s="2305"/>
      <c r="AD376" t="s">
        <v>4258</v>
      </c>
    </row>
    <row r="377" spans="1:30" customFormat="1" ht="15.75" thickBot="1" x14ac:dyDescent="0.3">
      <c r="A377" s="2215"/>
      <c r="B377" s="672" t="s">
        <v>4259</v>
      </c>
      <c r="C377" s="324"/>
      <c r="D377" s="324"/>
      <c r="E377" s="324"/>
      <c r="F377" s="2305"/>
      <c r="G377" s="324"/>
      <c r="H377" s="324"/>
      <c r="I377" s="324"/>
      <c r="J377" s="2305"/>
      <c r="K377" s="324"/>
      <c r="L377" s="324"/>
      <c r="M377" s="324"/>
      <c r="N377" s="2305"/>
      <c r="O377" s="324"/>
      <c r="P377" s="324"/>
      <c r="Q377" s="324"/>
      <c r="R377" s="2305"/>
      <c r="S377" s="324"/>
      <c r="T377" s="324"/>
      <c r="U377" s="324"/>
      <c r="V377" s="2305"/>
      <c r="W377" s="325"/>
      <c r="X377" s="325"/>
      <c r="Y377" s="325"/>
      <c r="Z377" s="2305"/>
    </row>
    <row r="378" spans="1:30" customFormat="1" x14ac:dyDescent="0.25">
      <c r="A378" s="2218"/>
      <c r="C378" s="324"/>
      <c r="D378" s="324"/>
      <c r="E378" s="324"/>
      <c r="F378" s="2305"/>
      <c r="G378" s="324"/>
      <c r="H378" s="324"/>
      <c r="I378" s="324"/>
      <c r="J378" s="2305"/>
      <c r="K378" s="324"/>
      <c r="L378" s="324"/>
      <c r="M378" s="324"/>
      <c r="N378" s="2305"/>
      <c r="O378" s="324"/>
      <c r="P378" s="324"/>
      <c r="Q378" s="324"/>
      <c r="R378" s="2305"/>
      <c r="S378" s="324"/>
      <c r="T378" s="324"/>
      <c r="U378" s="324"/>
      <c r="V378" s="2305"/>
      <c r="W378" s="325"/>
      <c r="X378" s="325"/>
      <c r="Y378" s="325"/>
      <c r="Z378" s="2305"/>
    </row>
    <row r="379" spans="1:30" customFormat="1" ht="21" x14ac:dyDescent="0.35">
      <c r="A379" s="1"/>
      <c r="B379" s="1296" t="s">
        <v>4756</v>
      </c>
      <c r="C379" s="324"/>
      <c r="D379" s="324"/>
      <c r="E379" s="324"/>
      <c r="F379" s="2305"/>
      <c r="G379" s="324"/>
      <c r="H379" s="324"/>
      <c r="I379" s="324"/>
      <c r="J379" s="2305"/>
      <c r="K379" s="324"/>
      <c r="L379" s="324"/>
      <c r="M379" s="324"/>
      <c r="N379" s="2305"/>
      <c r="O379" s="324"/>
      <c r="P379" s="324"/>
      <c r="Q379" s="324"/>
      <c r="R379" s="2305"/>
      <c r="S379" s="324"/>
      <c r="T379" s="324"/>
      <c r="U379" s="324"/>
      <c r="V379" s="2305"/>
      <c r="W379" s="325"/>
      <c r="X379" s="325"/>
      <c r="Y379" s="325"/>
      <c r="Z379" s="2305"/>
    </row>
    <row r="380" spans="1:30" customFormat="1" x14ac:dyDescent="0.25">
      <c r="A380" s="8"/>
      <c r="C380" s="324"/>
      <c r="D380" s="324"/>
      <c r="E380" s="324"/>
      <c r="F380" s="2305"/>
      <c r="G380" s="324"/>
      <c r="H380" s="324"/>
      <c r="I380" s="324"/>
      <c r="J380" s="2305"/>
      <c r="K380" s="324"/>
      <c r="L380" s="324"/>
      <c r="M380" s="324"/>
      <c r="N380" s="2305"/>
      <c r="O380" s="324"/>
      <c r="P380" s="324"/>
      <c r="Q380" s="324"/>
      <c r="R380" s="2305"/>
      <c r="S380" s="324"/>
      <c r="T380" s="324"/>
      <c r="U380" s="324"/>
      <c r="V380" s="2305"/>
      <c r="W380" s="325"/>
      <c r="X380" s="325"/>
      <c r="Y380" s="325"/>
      <c r="Z380" s="2305"/>
    </row>
    <row r="381" spans="1:30" customFormat="1" ht="15.75" thickBot="1" x14ac:dyDescent="0.3">
      <c r="A381" s="2217"/>
      <c r="C381" s="324"/>
      <c r="D381" s="324"/>
      <c r="E381" s="324"/>
      <c r="F381" s="2305"/>
      <c r="G381" s="324"/>
      <c r="H381" s="324"/>
      <c r="I381" s="324"/>
      <c r="J381" s="2305"/>
      <c r="K381" s="324"/>
      <c r="L381" s="324"/>
      <c r="M381" s="324"/>
      <c r="N381" s="2305"/>
      <c r="O381" s="324"/>
      <c r="P381" s="324"/>
      <c r="Q381" s="324"/>
      <c r="R381" s="2305"/>
      <c r="S381" s="324"/>
      <c r="T381" s="324"/>
      <c r="U381" s="324"/>
      <c r="V381" s="2305"/>
      <c r="W381" s="325"/>
      <c r="X381" s="325"/>
      <c r="Y381" s="325"/>
      <c r="Z381" s="2305"/>
    </row>
    <row r="382" spans="1:30" customFormat="1" ht="15.75" thickBot="1" x14ac:dyDescent="0.3">
      <c r="A382" s="2216"/>
      <c r="B382" s="1179" t="s">
        <v>4260</v>
      </c>
      <c r="C382" s="3600" t="s">
        <v>4261</v>
      </c>
      <c r="D382" s="3601"/>
      <c r="E382" s="3602"/>
      <c r="F382" s="2306"/>
      <c r="G382" s="3600" t="s">
        <v>1812</v>
      </c>
      <c r="H382" s="3601"/>
      <c r="I382" s="3602"/>
      <c r="J382" s="2306"/>
      <c r="K382" s="3600" t="s">
        <v>2578</v>
      </c>
      <c r="L382" s="3601"/>
      <c r="M382" s="3602"/>
      <c r="N382" s="2306"/>
      <c r="O382" s="3600" t="s">
        <v>4262</v>
      </c>
      <c r="P382" s="3601"/>
      <c r="Q382" s="3602"/>
      <c r="R382" s="2306"/>
      <c r="S382" s="3600" t="s">
        <v>4124</v>
      </c>
      <c r="T382" s="3601"/>
      <c r="U382" s="3602"/>
      <c r="V382" s="2306"/>
      <c r="W382" s="3600" t="s">
        <v>4263</v>
      </c>
      <c r="X382" s="3601"/>
      <c r="Y382" s="3602"/>
      <c r="Z382" s="2306"/>
      <c r="AA382" s="3600" t="s">
        <v>4141</v>
      </c>
      <c r="AB382" s="3601"/>
      <c r="AC382" s="3603"/>
      <c r="AD382" s="678" t="s">
        <v>4142</v>
      </c>
    </row>
    <row r="383" spans="1:30" customFormat="1" ht="15.75" thickBot="1" x14ac:dyDescent="0.3">
      <c r="A383" s="3580" t="s">
        <v>89</v>
      </c>
      <c r="B383" s="2207" t="s">
        <v>935</v>
      </c>
      <c r="C383" s="826">
        <f>'BNP avec amende'!B60</f>
        <v>14</v>
      </c>
      <c r="D383" s="1245">
        <f>'Données 2013 TJN'!C35</f>
        <v>13</v>
      </c>
      <c r="E383" s="1245">
        <f>C383-D383</f>
        <v>1</v>
      </c>
      <c r="F383" s="2278">
        <f>E383/D383</f>
        <v>7.6923076923076927E-2</v>
      </c>
      <c r="G383" s="826">
        <f>BPCE!B28</f>
        <v>26</v>
      </c>
      <c r="H383" s="1245">
        <f>'Données 2013 TJN'!D35</f>
        <v>32</v>
      </c>
      <c r="I383" s="826">
        <f>G383-H383</f>
        <v>-6</v>
      </c>
      <c r="J383" s="2278">
        <f>I383/H383</f>
        <v>-0.1875</v>
      </c>
      <c r="K383" s="826">
        <f>SG!B59</f>
        <v>11</v>
      </c>
      <c r="L383" s="1245">
        <f>'Données 2013 TJN'!E35</f>
        <v>11</v>
      </c>
      <c r="M383" s="826">
        <f>K383-L383</f>
        <v>0</v>
      </c>
      <c r="N383" s="2278">
        <f>M383/L383</f>
        <v>0</v>
      </c>
      <c r="O383" s="1213"/>
      <c r="P383" s="1246">
        <f>'Données 2013 TJN'!F35</f>
        <v>4</v>
      </c>
      <c r="Q383" s="1213"/>
      <c r="R383" s="2278">
        <f>Q383/P383</f>
        <v>0</v>
      </c>
      <c r="S383" s="1213"/>
      <c r="T383" s="1213"/>
      <c r="U383" s="1213"/>
      <c r="V383" s="2278" t="e">
        <f>U383/T383</f>
        <v>#DIV/0!</v>
      </c>
      <c r="W383" s="826">
        <f>SUM(C383+G383+K383+O383+S383)</f>
        <v>51</v>
      </c>
      <c r="X383" s="826">
        <f>SUM(D383+H383+L383+P383+T383)</f>
        <v>60</v>
      </c>
      <c r="Y383" s="826">
        <f>W383-X383</f>
        <v>-9</v>
      </c>
      <c r="Z383" s="2278">
        <f>Y383/X383</f>
        <v>-0.15</v>
      </c>
      <c r="AA383" s="1311">
        <f t="shared" ref="AA383:AA446" si="1095">AVERAGE(C383,G383,K383,O383,S383)</f>
        <v>17</v>
      </c>
      <c r="AB383" s="1311">
        <f t="shared" ref="AB383:AB446" si="1096">AVERAGE(D383,H383,L383,P383,T383)</f>
        <v>15</v>
      </c>
      <c r="AC383" s="1311">
        <f>AA383-AB383</f>
        <v>2</v>
      </c>
      <c r="AD383" s="27" t="s">
        <v>4264</v>
      </c>
    </row>
    <row r="384" spans="1:30" customFormat="1" ht="15.75" thickBot="1" x14ac:dyDescent="0.3">
      <c r="A384" s="3580"/>
      <c r="B384" s="1" t="s">
        <v>4265</v>
      </c>
      <c r="C384" s="1184">
        <f t="shared" ref="C384:S384" si="1097">C383/C4</f>
        <v>3.5743464052287579E-4</v>
      </c>
      <c r="D384" s="1184">
        <f t="shared" si="1097"/>
        <v>3.3486167636906909E-4</v>
      </c>
      <c r="E384" s="1184">
        <f t="shared" ref="E384:E429" si="1098">C384-D384</f>
        <v>2.2572964153806706E-5</v>
      </c>
      <c r="F384" s="1184">
        <f>E384/D384</f>
        <v>6.7409816490698771E-2</v>
      </c>
      <c r="G384" s="1185">
        <f t="shared" si="1097"/>
        <v>1.1179429849077697E-3</v>
      </c>
      <c r="H384" s="1185">
        <f t="shared" si="1097"/>
        <v>1.4019715224534502E-3</v>
      </c>
      <c r="I384" s="1185">
        <f t="shared" ref="I384:I429" si="1099">G384-H384</f>
        <v>-2.8402853754568047E-4</v>
      </c>
      <c r="J384" s="1184">
        <f>I384/H384</f>
        <v>-0.20259223029625489</v>
      </c>
      <c r="K384" s="1186">
        <f t="shared" si="1097"/>
        <v>4.66833595043076E-4</v>
      </c>
      <c r="L384" s="1186">
        <f t="shared" si="1097"/>
        <v>4.818221638195357E-4</v>
      </c>
      <c r="M384" s="1186">
        <f t="shared" ref="M384:M429" si="1100">K384-L384</f>
        <v>-1.49885687764597E-5</v>
      </c>
      <c r="N384" s="1184">
        <f>M384/L384</f>
        <v>-3.110809319696136E-2</v>
      </c>
      <c r="O384" s="1263">
        <f t="shared" si="1097"/>
        <v>0</v>
      </c>
      <c r="P384" s="1187">
        <f t="shared" si="1097"/>
        <v>2.497658445207618E-4</v>
      </c>
      <c r="Q384" s="1263"/>
      <c r="R384" s="1184">
        <f>Q384/P384</f>
        <v>0</v>
      </c>
      <c r="S384" s="1236">
        <f t="shared" si="1097"/>
        <v>0</v>
      </c>
      <c r="T384" s="1236"/>
      <c r="U384" s="1236"/>
      <c r="V384" s="1184" t="e">
        <f>U384/T384</f>
        <v>#DIV/0!</v>
      </c>
      <c r="W384" s="1194">
        <f>W383/W$4</f>
        <v>4.3496059768703308E-4</v>
      </c>
      <c r="X384" s="1194">
        <f>X383/X$4</f>
        <v>5.1827793518070624E-4</v>
      </c>
      <c r="Y384" s="1194">
        <f t="shared" ref="Y384:Y429" si="1101">W384-X384</f>
        <v>-8.3317337493673161E-5</v>
      </c>
      <c r="Z384" s="1184">
        <f>Y384/X384</f>
        <v>-0.16075802544945925</v>
      </c>
      <c r="AA384" s="1189">
        <f t="shared" si="1095"/>
        <v>3.8844224409474433E-4</v>
      </c>
      <c r="AB384" s="1189">
        <f t="shared" si="1096"/>
        <v>6.1710530179070425E-4</v>
      </c>
      <c r="AC384" s="1189">
        <f t="shared" ref="AC384:AC429" si="1102">AA384-AB384</f>
        <v>-2.2866305769595992E-4</v>
      </c>
      <c r="AD384" t="s">
        <v>4266</v>
      </c>
    </row>
    <row r="385" spans="1:30" customFormat="1" ht="15.75" thickBot="1" x14ac:dyDescent="0.3">
      <c r="A385" s="3580"/>
      <c r="B385" s="1" t="s">
        <v>4267</v>
      </c>
      <c r="C385" s="1184">
        <f t="shared" ref="C385:S385" si="1103">C383/C21</f>
        <v>5.4536247127108409E-4</v>
      </c>
      <c r="D385" s="1184">
        <f t="shared" ref="D385" si="1104">D383/D21</f>
        <v>5.1521876981610649E-4</v>
      </c>
      <c r="E385" s="1184">
        <f t="shared" si="1098"/>
        <v>3.0143701454977598E-5</v>
      </c>
      <c r="F385" s="1184">
        <f t="shared" ref="F385:F448" si="1105">E385/D385</f>
        <v>5.8506605777845756E-2</v>
      </c>
      <c r="G385" s="1185">
        <f t="shared" si="1103"/>
        <v>6.688963210702341E-3</v>
      </c>
      <c r="H385" s="1185">
        <f t="shared" ref="H385" si="1106">H383/H21</f>
        <v>8.869179600886918E-3</v>
      </c>
      <c r="I385" s="1185">
        <f t="shared" si="1099"/>
        <v>-2.1802163901845769E-3</v>
      </c>
      <c r="J385" s="1184">
        <f t="shared" ref="J385:J448" si="1107">I385/H385</f>
        <v>-0.24581939799331104</v>
      </c>
      <c r="K385" s="1186">
        <f t="shared" si="1103"/>
        <v>8.5563161169881772E-4</v>
      </c>
      <c r="L385" s="1186">
        <f t="shared" ref="L385" si="1108">L383/L21</f>
        <v>8.5703155434359172E-4</v>
      </c>
      <c r="M385" s="1186">
        <f t="shared" si="1100"/>
        <v>-1.3999426447739967E-6</v>
      </c>
      <c r="N385" s="1184">
        <f t="shared" ref="N385:N448" si="1109">M385/L385</f>
        <v>-1.6334785314249317E-3</v>
      </c>
      <c r="O385" s="1263">
        <f t="shared" si="1103"/>
        <v>0</v>
      </c>
      <c r="P385" s="1187">
        <f t="shared" ref="P385" si="1110">P383/P21</f>
        <v>4.9819404658114333E-4</v>
      </c>
      <c r="Q385" s="1263"/>
      <c r="R385" s="1184">
        <f t="shared" ref="R385:R448" si="1111">Q385/P385</f>
        <v>0</v>
      </c>
      <c r="S385" s="1236">
        <f t="shared" si="1103"/>
        <v>0</v>
      </c>
      <c r="T385" s="1236"/>
      <c r="U385" s="1236"/>
      <c r="V385" s="1184" t="e">
        <f t="shared" ref="V385:V448" si="1112">U385/T385</f>
        <v>#DIV/0!</v>
      </c>
      <c r="W385" s="1194">
        <f>W383/W$21</f>
        <v>9.6128472876691668E-4</v>
      </c>
      <c r="X385" s="1194">
        <f>X383/X$21</f>
        <v>1.1500421682128345E-3</v>
      </c>
      <c r="Y385" s="1194">
        <f t="shared" si="1101"/>
        <v>-1.8875743944591781E-4</v>
      </c>
      <c r="Z385" s="1184">
        <f t="shared" ref="Z385:Z448" si="1113">Y385/X385</f>
        <v>-0.16413088551287375</v>
      </c>
      <c r="AA385" s="1189">
        <f t="shared" si="1095"/>
        <v>1.6179914587344485E-3</v>
      </c>
      <c r="AB385" s="1189">
        <f t="shared" si="1096"/>
        <v>2.6849059929069398E-3</v>
      </c>
      <c r="AC385" s="1189">
        <f t="shared" si="1102"/>
        <v>-1.0669145341724914E-3</v>
      </c>
      <c r="AD385" t="s">
        <v>4268</v>
      </c>
    </row>
    <row r="386" spans="1:30" customFormat="1" ht="15.75" thickBot="1" x14ac:dyDescent="0.3">
      <c r="A386" s="3580"/>
      <c r="B386" s="1" t="s">
        <v>4269</v>
      </c>
      <c r="C386" s="1184">
        <f t="shared" ref="C386:S386" si="1114">C383/C9</f>
        <v>1.7618927762396174E-3</v>
      </c>
      <c r="D386" s="1184">
        <f t="shared" ref="D386" si="1115">D383/D9</f>
        <v>1.6233766233766235E-3</v>
      </c>
      <c r="E386" s="1184">
        <f t="shared" si="1098"/>
        <v>1.3851615286299395E-4</v>
      </c>
      <c r="F386" s="1184">
        <f t="shared" si="1105"/>
        <v>8.5325950163604267E-2</v>
      </c>
      <c r="G386" s="1185">
        <f t="shared" si="1114"/>
        <v>4.7531992687385741E-2</v>
      </c>
      <c r="H386" s="1185">
        <f t="shared" ref="H386" si="1116">H383/H9</f>
        <v>6.4646464646464646E-2</v>
      </c>
      <c r="I386" s="1185">
        <f t="shared" si="1099"/>
        <v>-1.7114471959078906E-2</v>
      </c>
      <c r="J386" s="1184">
        <f t="shared" si="1107"/>
        <v>-0.26473948811700182</v>
      </c>
      <c r="K386" s="1186">
        <f t="shared" si="1114"/>
        <v>4.6160302140159466E-3</v>
      </c>
      <c r="L386" s="1186">
        <f t="shared" ref="L386" si="1117">L383/L9</f>
        <v>4.5063498566161406E-3</v>
      </c>
      <c r="M386" s="1186">
        <f t="shared" si="1100"/>
        <v>1.0968035739980595E-4</v>
      </c>
      <c r="N386" s="1184">
        <f t="shared" si="1109"/>
        <v>2.4339068401175123E-2</v>
      </c>
      <c r="O386" s="1263">
        <f t="shared" si="1114"/>
        <v>0</v>
      </c>
      <c r="P386" s="1187">
        <f t="shared" ref="P386" si="1118">P383/P9</f>
        <v>2.1516944593867669E-3</v>
      </c>
      <c r="Q386" s="1263"/>
      <c r="R386" s="1184">
        <f t="shared" si="1111"/>
        <v>0</v>
      </c>
      <c r="S386" s="1236">
        <f t="shared" si="1114"/>
        <v>0</v>
      </c>
      <c r="T386" s="1236"/>
      <c r="U386" s="1236"/>
      <c r="V386" s="1184" t="e">
        <f t="shared" si="1112"/>
        <v>#DIV/0!</v>
      </c>
      <c r="W386" s="1194">
        <f>W383/W$9</f>
        <v>3.7666174298375183E-3</v>
      </c>
      <c r="X386" s="1194">
        <f>X383/X$9</f>
        <v>4.3862855471891223E-3</v>
      </c>
      <c r="Y386" s="1194">
        <f t="shared" si="1101"/>
        <v>-6.19668117351604E-4</v>
      </c>
      <c r="Z386" s="1184">
        <f t="shared" si="1113"/>
        <v>-0.14127400295420983</v>
      </c>
      <c r="AA386" s="1189">
        <f t="shared" si="1095"/>
        <v>1.0781983135528261E-2</v>
      </c>
      <c r="AB386" s="1189">
        <f t="shared" si="1096"/>
        <v>1.8231971396461044E-2</v>
      </c>
      <c r="AC386" s="1189">
        <f t="shared" si="1102"/>
        <v>-7.4499882609327835E-3</v>
      </c>
      <c r="AD386" t="s">
        <v>4270</v>
      </c>
    </row>
    <row r="387" spans="1:30" customFormat="1" ht="15.75" hidden="1" thickBot="1" x14ac:dyDescent="0.3">
      <c r="A387" s="3580"/>
      <c r="B387" s="1" t="s">
        <v>4271</v>
      </c>
      <c r="C387" s="1184">
        <f t="shared" ref="C387:W387" si="1119">C383/C15</f>
        <v>5.5599682287529786E-3</v>
      </c>
      <c r="D387" s="1184"/>
      <c r="E387" s="1184">
        <f t="shared" si="1098"/>
        <v>5.5599682287529786E-3</v>
      </c>
      <c r="F387" s="1184" t="e">
        <f t="shared" si="1105"/>
        <v>#DIV/0!</v>
      </c>
      <c r="G387" s="1185">
        <f t="shared" si="1119"/>
        <v>6.6666666666666666E-2</v>
      </c>
      <c r="H387" s="1185"/>
      <c r="I387" s="1185">
        <f t="shared" si="1099"/>
        <v>6.6666666666666666E-2</v>
      </c>
      <c r="J387" s="1184" t="e">
        <f t="shared" si="1107"/>
        <v>#DIV/0!</v>
      </c>
      <c r="K387" s="1186">
        <f t="shared" si="1119"/>
        <v>5.1643192488262908E-3</v>
      </c>
      <c r="L387" s="1186"/>
      <c r="M387" s="1186">
        <f t="shared" si="1100"/>
        <v>5.1643192488262908E-3</v>
      </c>
      <c r="N387" s="1184" t="e">
        <f t="shared" si="1109"/>
        <v>#DIV/0!</v>
      </c>
      <c r="O387" s="1263">
        <f t="shared" si="1119"/>
        <v>0</v>
      </c>
      <c r="P387" s="1263"/>
      <c r="Q387" s="1263"/>
      <c r="R387" s="1184" t="e">
        <f t="shared" si="1111"/>
        <v>#DIV/0!</v>
      </c>
      <c r="S387" s="1236">
        <f t="shared" si="1119"/>
        <v>0</v>
      </c>
      <c r="T387" s="1236"/>
      <c r="U387" s="1236"/>
      <c r="V387" s="1184" t="e">
        <f t="shared" si="1112"/>
        <v>#DIV/0!</v>
      </c>
      <c r="W387" s="1205">
        <f t="shared" si="1119"/>
        <v>7.2176620435890175E-3</v>
      </c>
      <c r="X387" s="1205">
        <f t="shared" ref="X387:X437" si="1120">SUM(D387+H387+L387+P387+T387)</f>
        <v>0</v>
      </c>
      <c r="Y387" s="1205">
        <f t="shared" si="1101"/>
        <v>7.2176620435890175E-3</v>
      </c>
      <c r="Z387" s="1184" t="e">
        <f t="shared" si="1113"/>
        <v>#DIV/0!</v>
      </c>
      <c r="AA387" s="1193">
        <f t="shared" si="1095"/>
        <v>1.5478190828849187E-2</v>
      </c>
      <c r="AB387" s="1193" t="e">
        <f t="shared" si="1096"/>
        <v>#DIV/0!</v>
      </c>
      <c r="AC387" s="1193" t="e">
        <f t="shared" si="1102"/>
        <v>#DIV/0!</v>
      </c>
      <c r="AD387" t="s">
        <v>4272</v>
      </c>
    </row>
    <row r="388" spans="1:30" customFormat="1" ht="15.75" hidden="1" thickBot="1" x14ac:dyDescent="0.3">
      <c r="A388" s="3580"/>
      <c r="B388" s="2210" t="s">
        <v>4273</v>
      </c>
      <c r="C388" s="1204">
        <f>'BNP avec amende'!C60</f>
        <v>5</v>
      </c>
      <c r="D388" s="1204"/>
      <c r="E388" s="1204">
        <f t="shared" si="1098"/>
        <v>5</v>
      </c>
      <c r="F388" s="2307" t="e">
        <f t="shared" si="1105"/>
        <v>#DIV/0!</v>
      </c>
      <c r="G388" s="1204">
        <f>BPCE!C28</f>
        <v>-70</v>
      </c>
      <c r="H388" s="1204"/>
      <c r="I388" s="1204">
        <f t="shared" si="1099"/>
        <v>-70</v>
      </c>
      <c r="J388" s="2307" t="e">
        <f t="shared" si="1107"/>
        <v>#DIV/0!</v>
      </c>
      <c r="K388" s="1204">
        <f>SG!C59</f>
        <v>4</v>
      </c>
      <c r="L388" s="1204"/>
      <c r="M388" s="1204">
        <f t="shared" si="1100"/>
        <v>4</v>
      </c>
      <c r="N388" s="2307" t="e">
        <f t="shared" si="1109"/>
        <v>#DIV/0!</v>
      </c>
      <c r="O388" s="1264"/>
      <c r="P388" s="1264"/>
      <c r="Q388" s="1264"/>
      <c r="R388" s="2307" t="e">
        <f t="shared" si="1111"/>
        <v>#DIV/0!</v>
      </c>
      <c r="S388" s="1237"/>
      <c r="T388" s="1237"/>
      <c r="U388" s="1237"/>
      <c r="V388" s="2307" t="e">
        <f t="shared" si="1112"/>
        <v>#DIV/0!</v>
      </c>
      <c r="W388" s="1204" t="e">
        <f>SUM(C388:S388)</f>
        <v>#DIV/0!</v>
      </c>
      <c r="X388" s="1204">
        <f t="shared" si="1120"/>
        <v>0</v>
      </c>
      <c r="Y388" s="1204" t="e">
        <f t="shared" si="1101"/>
        <v>#DIV/0!</v>
      </c>
      <c r="Z388" s="2307" t="e">
        <f t="shared" si="1113"/>
        <v>#DIV/0!</v>
      </c>
      <c r="AA388" s="1206">
        <f t="shared" si="1095"/>
        <v>-20.333333333333332</v>
      </c>
      <c r="AB388" s="1206" t="e">
        <f t="shared" si="1096"/>
        <v>#DIV/0!</v>
      </c>
      <c r="AC388" s="1206" t="e">
        <f t="shared" si="1102"/>
        <v>#DIV/0!</v>
      </c>
      <c r="AD388" s="27" t="s">
        <v>4274</v>
      </c>
    </row>
    <row r="389" spans="1:30" customFormat="1" ht="15.75" hidden="1" thickBot="1" x14ac:dyDescent="0.3">
      <c r="A389" s="3580"/>
      <c r="B389" s="1" t="s">
        <v>4275</v>
      </c>
      <c r="C389" s="1184">
        <f t="shared" ref="C389:W389" si="1121">C388/C30</f>
        <v>1.8241517694272164E-3</v>
      </c>
      <c r="D389" s="1184"/>
      <c r="E389" s="1184">
        <f t="shared" si="1098"/>
        <v>1.8241517694272164E-3</v>
      </c>
      <c r="F389" s="1184" t="e">
        <f t="shared" si="1105"/>
        <v>#DIV/0!</v>
      </c>
      <c r="G389" s="1185">
        <f t="shared" si="1121"/>
        <v>-1.1814345991561181E-2</v>
      </c>
      <c r="H389" s="1185"/>
      <c r="I389" s="1185">
        <f t="shared" si="1099"/>
        <v>-1.1814345991561181E-2</v>
      </c>
      <c r="J389" s="1184" t="e">
        <f t="shared" si="1107"/>
        <v>#DIV/0!</v>
      </c>
      <c r="K389" s="1186">
        <f t="shared" si="1121"/>
        <v>9.1407678244972577E-4</v>
      </c>
      <c r="L389" s="1186"/>
      <c r="M389" s="1186">
        <f t="shared" si="1100"/>
        <v>9.1407678244972577E-4</v>
      </c>
      <c r="N389" s="1184" t="e">
        <f t="shared" si="1109"/>
        <v>#DIV/0!</v>
      </c>
      <c r="O389" s="1263">
        <f t="shared" si="1121"/>
        <v>0</v>
      </c>
      <c r="P389" s="1263"/>
      <c r="Q389" s="1263"/>
      <c r="R389" s="1184" t="e">
        <f t="shared" si="1111"/>
        <v>#DIV/0!</v>
      </c>
      <c r="S389" s="1236">
        <f t="shared" si="1121"/>
        <v>0</v>
      </c>
      <c r="T389" s="1236"/>
      <c r="U389" s="1236"/>
      <c r="V389" s="1184" t="e">
        <f t="shared" si="1112"/>
        <v>#DIV/0!</v>
      </c>
      <c r="W389" s="1192" t="e">
        <f t="shared" si="1121"/>
        <v>#DIV/0!</v>
      </c>
      <c r="X389" s="1192">
        <f t="shared" si="1120"/>
        <v>0</v>
      </c>
      <c r="Y389" s="1192" t="e">
        <f t="shared" si="1101"/>
        <v>#DIV/0!</v>
      </c>
      <c r="Z389" s="1184" t="e">
        <f t="shared" si="1113"/>
        <v>#DIV/0!</v>
      </c>
      <c r="AA389" s="1193">
        <f t="shared" si="1095"/>
        <v>-1.8152234879368478E-3</v>
      </c>
      <c r="AB389" s="1193" t="e">
        <f t="shared" si="1096"/>
        <v>#DIV/0!</v>
      </c>
      <c r="AC389" s="1193" t="e">
        <f t="shared" si="1102"/>
        <v>#DIV/0!</v>
      </c>
      <c r="AD389" t="s">
        <v>4276</v>
      </c>
    </row>
    <row r="390" spans="1:30" customFormat="1" ht="15.75" hidden="1" thickBot="1" x14ac:dyDescent="0.3">
      <c r="A390" s="3580"/>
      <c r="B390" s="1" t="s">
        <v>4277</v>
      </c>
      <c r="C390" s="1184">
        <f t="shared" ref="C390:W390" si="1122">C388/C47</f>
        <v>1.2385434728758979E-3</v>
      </c>
      <c r="D390" s="1184"/>
      <c r="E390" s="1184">
        <f t="shared" si="1098"/>
        <v>1.2385434728758979E-3</v>
      </c>
      <c r="F390" s="1184" t="e">
        <f t="shared" si="1105"/>
        <v>#DIV/0!</v>
      </c>
      <c r="G390" s="1185">
        <f t="shared" si="1122"/>
        <v>-5.2083333333333336E-2</v>
      </c>
      <c r="H390" s="1185"/>
      <c r="I390" s="1185">
        <f t="shared" si="1099"/>
        <v>-5.2083333333333336E-2</v>
      </c>
      <c r="J390" s="1184" t="e">
        <f t="shared" si="1107"/>
        <v>#DIV/0!</v>
      </c>
      <c r="K390" s="1186">
        <f t="shared" si="1122"/>
        <v>9.9750623441396502E-4</v>
      </c>
      <c r="L390" s="1186"/>
      <c r="M390" s="1186">
        <f t="shared" si="1100"/>
        <v>9.9750623441396502E-4</v>
      </c>
      <c r="N390" s="1184" t="e">
        <f t="shared" si="1109"/>
        <v>#DIV/0!</v>
      </c>
      <c r="O390" s="1263">
        <f t="shared" si="1122"/>
        <v>0</v>
      </c>
      <c r="P390" s="1263"/>
      <c r="Q390" s="1263"/>
      <c r="R390" s="1184" t="e">
        <f t="shared" si="1111"/>
        <v>#DIV/0!</v>
      </c>
      <c r="S390" s="1236">
        <f t="shared" si="1122"/>
        <v>0</v>
      </c>
      <c r="T390" s="1236"/>
      <c r="U390" s="1236"/>
      <c r="V390" s="1184" t="e">
        <f t="shared" si="1112"/>
        <v>#DIV/0!</v>
      </c>
      <c r="W390" s="1192" t="e">
        <f t="shared" si="1122"/>
        <v>#DIV/0!</v>
      </c>
      <c r="X390" s="1192">
        <f t="shared" si="1120"/>
        <v>0</v>
      </c>
      <c r="Y390" s="1192" t="e">
        <f t="shared" si="1101"/>
        <v>#DIV/0!</v>
      </c>
      <c r="Z390" s="1184" t="e">
        <f t="shared" si="1113"/>
        <v>#DIV/0!</v>
      </c>
      <c r="AA390" s="1193">
        <f t="shared" si="1095"/>
        <v>-9.969456725208695E-3</v>
      </c>
      <c r="AB390" s="1193" t="e">
        <f t="shared" si="1096"/>
        <v>#DIV/0!</v>
      </c>
      <c r="AC390" s="1193" t="e">
        <f t="shared" si="1102"/>
        <v>#DIV/0!</v>
      </c>
      <c r="AD390" t="s">
        <v>4278</v>
      </c>
    </row>
    <row r="391" spans="1:30" customFormat="1" ht="15.75" hidden="1" thickBot="1" x14ac:dyDescent="0.3">
      <c r="A391" s="3580"/>
      <c r="B391" s="1" t="s">
        <v>4279</v>
      </c>
      <c r="C391" s="1184">
        <f t="shared" ref="C391:W391" si="1123">C388/C35</f>
        <v>-1.1820330969267139E-2</v>
      </c>
      <c r="D391" s="1184"/>
      <c r="E391" s="1184">
        <f t="shared" si="1098"/>
        <v>-1.1820330969267139E-2</v>
      </c>
      <c r="F391" s="1184" t="e">
        <f t="shared" si="1105"/>
        <v>#DIV/0!</v>
      </c>
      <c r="G391" s="1185">
        <f t="shared" si="1123"/>
        <v>-0.4375</v>
      </c>
      <c r="H391" s="1185"/>
      <c r="I391" s="1185">
        <f t="shared" si="1099"/>
        <v>-0.4375</v>
      </c>
      <c r="J391" s="1184" t="e">
        <f t="shared" si="1107"/>
        <v>#DIV/0!</v>
      </c>
      <c r="K391" s="1186">
        <f t="shared" si="1123"/>
        <v>3.0143180105501131E-3</v>
      </c>
      <c r="L391" s="1186"/>
      <c r="M391" s="1186">
        <f t="shared" si="1100"/>
        <v>3.0143180105501131E-3</v>
      </c>
      <c r="N391" s="1184" t="e">
        <f t="shared" si="1109"/>
        <v>#DIV/0!</v>
      </c>
      <c r="O391" s="1263">
        <f t="shared" si="1123"/>
        <v>0</v>
      </c>
      <c r="P391" s="1263"/>
      <c r="Q391" s="1263"/>
      <c r="R391" s="1184" t="e">
        <f t="shared" si="1111"/>
        <v>#DIV/0!</v>
      </c>
      <c r="S391" s="1236">
        <f t="shared" si="1123"/>
        <v>0</v>
      </c>
      <c r="T391" s="1236"/>
      <c r="U391" s="1236"/>
      <c r="V391" s="1184" t="e">
        <f t="shared" si="1112"/>
        <v>#DIV/0!</v>
      </c>
      <c r="W391" s="1192" t="e">
        <f t="shared" si="1123"/>
        <v>#DIV/0!</v>
      </c>
      <c r="X391" s="1192">
        <f t="shared" si="1120"/>
        <v>0</v>
      </c>
      <c r="Y391" s="1192" t="e">
        <f t="shared" si="1101"/>
        <v>#DIV/0!</v>
      </c>
      <c r="Z391" s="1184" t="e">
        <f t="shared" si="1113"/>
        <v>#DIV/0!</v>
      </c>
      <c r="AA391" s="1193">
        <f t="shared" si="1095"/>
        <v>-8.9261202591743402E-2</v>
      </c>
      <c r="AB391" s="1193" t="e">
        <f t="shared" si="1096"/>
        <v>#DIV/0!</v>
      </c>
      <c r="AC391" s="1193" t="e">
        <f t="shared" si="1102"/>
        <v>#DIV/0!</v>
      </c>
      <c r="AD391" t="s">
        <v>4280</v>
      </c>
    </row>
    <row r="392" spans="1:30" customFormat="1" ht="15.75" hidden="1" thickBot="1" x14ac:dyDescent="0.3">
      <c r="A392" s="3580"/>
      <c r="B392" s="1" t="s">
        <v>4281</v>
      </c>
      <c r="C392" s="1184">
        <f t="shared" ref="C392:W392" si="1124">C388/C41</f>
        <v>-2.3573785950023575E-3</v>
      </c>
      <c r="D392" s="1184"/>
      <c r="E392" s="1184">
        <f t="shared" si="1098"/>
        <v>-2.3573785950023575E-3</v>
      </c>
      <c r="F392" s="1184" t="e">
        <f t="shared" si="1105"/>
        <v>#DIV/0!</v>
      </c>
      <c r="G392" s="1185">
        <f t="shared" si="1124"/>
        <v>-0.42682926829268292</v>
      </c>
      <c r="H392" s="1185"/>
      <c r="I392" s="1185">
        <f t="shared" si="1099"/>
        <v>-0.42682926829268292</v>
      </c>
      <c r="J392" s="1184" t="e">
        <f t="shared" si="1107"/>
        <v>#DIV/0!</v>
      </c>
      <c r="K392" s="1186">
        <f t="shared" si="1124"/>
        <v>3.3140016570008283E-3</v>
      </c>
      <c r="L392" s="1186"/>
      <c r="M392" s="1186">
        <f t="shared" si="1100"/>
        <v>3.3140016570008283E-3</v>
      </c>
      <c r="N392" s="1184" t="e">
        <f t="shared" si="1109"/>
        <v>#DIV/0!</v>
      </c>
      <c r="O392" s="1263">
        <f t="shared" si="1124"/>
        <v>0</v>
      </c>
      <c r="P392" s="1263"/>
      <c r="Q392" s="1263"/>
      <c r="R392" s="1184" t="e">
        <f t="shared" si="1111"/>
        <v>#DIV/0!</v>
      </c>
      <c r="S392" s="1236">
        <f t="shared" si="1124"/>
        <v>0</v>
      </c>
      <c r="T392" s="1236"/>
      <c r="U392" s="1236"/>
      <c r="V392" s="1184" t="e">
        <f t="shared" si="1112"/>
        <v>#DIV/0!</v>
      </c>
      <c r="W392" s="1192" t="e">
        <f t="shared" si="1124"/>
        <v>#DIV/0!</v>
      </c>
      <c r="X392" s="1192">
        <f t="shared" si="1120"/>
        <v>0</v>
      </c>
      <c r="Y392" s="1192" t="e">
        <f t="shared" si="1101"/>
        <v>#DIV/0!</v>
      </c>
      <c r="Z392" s="1184" t="e">
        <f t="shared" si="1113"/>
        <v>#DIV/0!</v>
      </c>
      <c r="AA392" s="1193">
        <f t="shared" si="1095"/>
        <v>-8.5174529046136885E-2</v>
      </c>
      <c r="AB392" s="1193" t="e">
        <f t="shared" si="1096"/>
        <v>#DIV/0!</v>
      </c>
      <c r="AC392" s="1193" t="e">
        <f t="shared" si="1102"/>
        <v>#DIV/0!</v>
      </c>
      <c r="AD392" t="s">
        <v>4282</v>
      </c>
    </row>
    <row r="393" spans="1:30" customFormat="1" ht="15.75" hidden="1" thickBot="1" x14ac:dyDescent="0.3">
      <c r="A393" s="3580"/>
      <c r="B393" s="2210" t="s">
        <v>4283</v>
      </c>
      <c r="C393" s="1204">
        <f>'BNP avec amende'!F60</f>
        <v>-1</v>
      </c>
      <c r="D393" s="1204"/>
      <c r="E393" s="1204">
        <f t="shared" si="1098"/>
        <v>-1</v>
      </c>
      <c r="F393" s="2307" t="e">
        <f t="shared" si="1105"/>
        <v>#DIV/0!</v>
      </c>
      <c r="G393" s="1204">
        <f>BPCE!F28</f>
        <v>-2</v>
      </c>
      <c r="H393" s="1204"/>
      <c r="I393" s="1204">
        <f t="shared" si="1099"/>
        <v>-2</v>
      </c>
      <c r="J393" s="2307" t="e">
        <f t="shared" si="1107"/>
        <v>#DIV/0!</v>
      </c>
      <c r="K393" s="1204">
        <f>SG!F59</f>
        <v>-1</v>
      </c>
      <c r="L393" s="1204"/>
      <c r="M393" s="1204">
        <f t="shared" si="1100"/>
        <v>-1</v>
      </c>
      <c r="N393" s="2307" t="e">
        <f t="shared" si="1109"/>
        <v>#DIV/0!</v>
      </c>
      <c r="O393" s="1264"/>
      <c r="P393" s="1264"/>
      <c r="Q393" s="1264"/>
      <c r="R393" s="2307" t="e">
        <f t="shared" si="1111"/>
        <v>#DIV/0!</v>
      </c>
      <c r="S393" s="1237"/>
      <c r="T393" s="1237"/>
      <c r="U393" s="1237"/>
      <c r="V393" s="2307" t="e">
        <f t="shared" si="1112"/>
        <v>#DIV/0!</v>
      </c>
      <c r="W393" s="1204" t="e">
        <f>SUM(C393:S393)</f>
        <v>#DIV/0!</v>
      </c>
      <c r="X393" s="1204">
        <f t="shared" si="1120"/>
        <v>0</v>
      </c>
      <c r="Y393" s="1204" t="e">
        <f t="shared" si="1101"/>
        <v>#DIV/0!</v>
      </c>
      <c r="Z393" s="2307" t="e">
        <f t="shared" si="1113"/>
        <v>#DIV/0!</v>
      </c>
      <c r="AA393" s="1206">
        <f t="shared" si="1095"/>
        <v>-1.3333333333333333</v>
      </c>
      <c r="AB393" s="1206" t="e">
        <f t="shared" si="1096"/>
        <v>#DIV/0!</v>
      </c>
      <c r="AC393" s="1206" t="e">
        <f t="shared" si="1102"/>
        <v>#DIV/0!</v>
      </c>
      <c r="AD393" s="1178" t="s">
        <v>4284</v>
      </c>
    </row>
    <row r="394" spans="1:30" customFormat="1" ht="15.75" hidden="1" thickBot="1" x14ac:dyDescent="0.3">
      <c r="A394" s="3580"/>
      <c r="B394" s="1" t="s">
        <v>4285</v>
      </c>
      <c r="C394" s="1184">
        <f t="shared" ref="C394:W394" si="1125">C393/C56</f>
        <v>3.7850113550340651E-4</v>
      </c>
      <c r="D394" s="1184"/>
      <c r="E394" s="1184">
        <f t="shared" si="1098"/>
        <v>3.7850113550340651E-4</v>
      </c>
      <c r="F394" s="1184" t="e">
        <f t="shared" si="1105"/>
        <v>#DIV/0!</v>
      </c>
      <c r="G394" s="1185">
        <f t="shared" si="1125"/>
        <v>1.0454783063251437E-3</v>
      </c>
      <c r="H394" s="1185"/>
      <c r="I394" s="1185">
        <f t="shared" si="1099"/>
        <v>1.0454783063251437E-3</v>
      </c>
      <c r="J394" s="1184" t="e">
        <f t="shared" si="1107"/>
        <v>#DIV/0!</v>
      </c>
      <c r="K394" s="1186">
        <f t="shared" si="1125"/>
        <v>7.2411296162201298E-4</v>
      </c>
      <c r="L394" s="1186"/>
      <c r="M394" s="1186">
        <f t="shared" si="1100"/>
        <v>7.2411296162201298E-4</v>
      </c>
      <c r="N394" s="1184" t="e">
        <f t="shared" si="1109"/>
        <v>#DIV/0!</v>
      </c>
      <c r="O394" s="1263">
        <f t="shared" si="1125"/>
        <v>0</v>
      </c>
      <c r="P394" s="1263"/>
      <c r="Q394" s="1263"/>
      <c r="R394" s="1184" t="e">
        <f t="shared" si="1111"/>
        <v>#DIV/0!</v>
      </c>
      <c r="S394" s="1236">
        <f t="shared" si="1125"/>
        <v>0</v>
      </c>
      <c r="T394" s="1236"/>
      <c r="U394" s="1236"/>
      <c r="V394" s="1184" t="e">
        <f t="shared" si="1112"/>
        <v>#DIV/0!</v>
      </c>
      <c r="W394" s="1194" t="e">
        <f t="shared" si="1125"/>
        <v>#DIV/0!</v>
      </c>
      <c r="X394" s="1194">
        <f t="shared" si="1120"/>
        <v>0</v>
      </c>
      <c r="Y394" s="1194" t="e">
        <f t="shared" si="1101"/>
        <v>#DIV/0!</v>
      </c>
      <c r="Z394" s="1184" t="e">
        <f t="shared" si="1113"/>
        <v>#DIV/0!</v>
      </c>
      <c r="AA394" s="1193">
        <f t="shared" si="1095"/>
        <v>4.2961848069011265E-4</v>
      </c>
      <c r="AB394" s="1193" t="e">
        <f t="shared" si="1096"/>
        <v>#DIV/0!</v>
      </c>
      <c r="AC394" s="1193" t="e">
        <f t="shared" si="1102"/>
        <v>#DIV/0!</v>
      </c>
      <c r="AD394" t="s">
        <v>4286</v>
      </c>
    </row>
    <row r="395" spans="1:30" customFormat="1" ht="15.75" hidden="1" thickBot="1" x14ac:dyDescent="0.3">
      <c r="A395" s="3580"/>
      <c r="B395" s="1" t="s">
        <v>4287</v>
      </c>
      <c r="C395" s="1184">
        <f t="shared" ref="C395:W395" si="1126">C393/C73</f>
        <v>5.6882821387940839E-4</v>
      </c>
      <c r="D395" s="1184"/>
      <c r="E395" s="1184">
        <f t="shared" si="1098"/>
        <v>5.6882821387940839E-4</v>
      </c>
      <c r="F395" s="1184" t="e">
        <f t="shared" si="1105"/>
        <v>#DIV/0!</v>
      </c>
      <c r="G395" s="1185">
        <f t="shared" si="1126"/>
        <v>4.4943820224719105E-3</v>
      </c>
      <c r="H395" s="1185"/>
      <c r="I395" s="1185">
        <f t="shared" si="1099"/>
        <v>4.4943820224719105E-3</v>
      </c>
      <c r="J395" s="1184" t="e">
        <f t="shared" si="1107"/>
        <v>#DIV/0!</v>
      </c>
      <c r="K395" s="1186">
        <f t="shared" si="1126"/>
        <v>9.5328884652049568E-4</v>
      </c>
      <c r="L395" s="1186"/>
      <c r="M395" s="1186">
        <f t="shared" si="1100"/>
        <v>9.5328884652049568E-4</v>
      </c>
      <c r="N395" s="1184" t="e">
        <f t="shared" si="1109"/>
        <v>#DIV/0!</v>
      </c>
      <c r="O395" s="1263">
        <f t="shared" si="1126"/>
        <v>0</v>
      </c>
      <c r="P395" s="1263"/>
      <c r="Q395" s="1263"/>
      <c r="R395" s="1184" t="e">
        <f t="shared" si="1111"/>
        <v>#DIV/0!</v>
      </c>
      <c r="S395" s="1236">
        <f t="shared" si="1126"/>
        <v>0</v>
      </c>
      <c r="T395" s="1236"/>
      <c r="U395" s="1236"/>
      <c r="V395" s="1184" t="e">
        <f t="shared" si="1112"/>
        <v>#DIV/0!</v>
      </c>
      <c r="W395" s="1194" t="e">
        <f t="shared" si="1126"/>
        <v>#DIV/0!</v>
      </c>
      <c r="X395" s="1194">
        <f t="shared" si="1120"/>
        <v>0</v>
      </c>
      <c r="Y395" s="1194" t="e">
        <f t="shared" si="1101"/>
        <v>#DIV/0!</v>
      </c>
      <c r="Z395" s="1184" t="e">
        <f t="shared" si="1113"/>
        <v>#DIV/0!</v>
      </c>
      <c r="AA395" s="1193">
        <f t="shared" si="1095"/>
        <v>1.2032998165743629E-3</v>
      </c>
      <c r="AB395" s="1193" t="e">
        <f t="shared" si="1096"/>
        <v>#DIV/0!</v>
      </c>
      <c r="AC395" s="1193" t="e">
        <f t="shared" si="1102"/>
        <v>#DIV/0!</v>
      </c>
      <c r="AD395" t="s">
        <v>4288</v>
      </c>
    </row>
    <row r="396" spans="1:30" customFormat="1" ht="15.75" hidden="1" thickBot="1" x14ac:dyDescent="0.3">
      <c r="A396" s="3580"/>
      <c r="B396" s="1" t="s">
        <v>4289</v>
      </c>
      <c r="C396" s="1195">
        <v>0.25</v>
      </c>
      <c r="D396" s="1195"/>
      <c r="E396" s="1195">
        <f t="shared" si="1098"/>
        <v>0.25</v>
      </c>
      <c r="F396" s="1184" t="e">
        <f t="shared" si="1105"/>
        <v>#DIV/0!</v>
      </c>
      <c r="G396" s="1196">
        <v>0.25</v>
      </c>
      <c r="H396" s="1196"/>
      <c r="I396" s="1196">
        <f t="shared" si="1099"/>
        <v>0.25</v>
      </c>
      <c r="J396" s="1184" t="e">
        <f t="shared" si="1107"/>
        <v>#DIV/0!</v>
      </c>
      <c r="K396" s="1197">
        <v>0.25</v>
      </c>
      <c r="L396" s="1197"/>
      <c r="M396" s="1197">
        <f t="shared" si="1100"/>
        <v>0.25</v>
      </c>
      <c r="N396" s="1184" t="e">
        <f t="shared" si="1109"/>
        <v>#DIV/0!</v>
      </c>
      <c r="O396" s="1263">
        <v>0.25</v>
      </c>
      <c r="P396" s="1263"/>
      <c r="Q396" s="1263"/>
      <c r="R396" s="1184" t="e">
        <f t="shared" si="1111"/>
        <v>#DIV/0!</v>
      </c>
      <c r="S396" s="1236">
        <v>0.25</v>
      </c>
      <c r="T396" s="1236"/>
      <c r="U396" s="1236"/>
      <c r="V396" s="1184" t="e">
        <f t="shared" si="1112"/>
        <v>#DIV/0!</v>
      </c>
      <c r="W396" s="1190">
        <f>K396</f>
        <v>0.25</v>
      </c>
      <c r="X396" s="1190">
        <f t="shared" si="1120"/>
        <v>0</v>
      </c>
      <c r="Y396" s="1190">
        <f t="shared" si="1101"/>
        <v>0.25</v>
      </c>
      <c r="Z396" s="1184" t="e">
        <f t="shared" si="1113"/>
        <v>#DIV/0!</v>
      </c>
      <c r="AA396" s="1191">
        <f t="shared" si="1095"/>
        <v>0.25</v>
      </c>
      <c r="AB396" s="1191" t="e">
        <f t="shared" si="1096"/>
        <v>#DIV/0!</v>
      </c>
      <c r="AC396" s="1191" t="e">
        <f t="shared" si="1102"/>
        <v>#DIV/0!</v>
      </c>
      <c r="AD396" t="s">
        <v>4290</v>
      </c>
    </row>
    <row r="397" spans="1:30" customFormat="1" ht="15.75" hidden="1" thickBot="1" x14ac:dyDescent="0.3">
      <c r="A397" s="3580"/>
      <c r="B397" s="1" t="s">
        <v>4291</v>
      </c>
      <c r="C397" s="1184">
        <f>C393/C388</f>
        <v>-0.2</v>
      </c>
      <c r="D397" s="1184"/>
      <c r="E397" s="1184">
        <f t="shared" si="1098"/>
        <v>-0.2</v>
      </c>
      <c r="F397" s="1184" t="e">
        <f t="shared" si="1105"/>
        <v>#DIV/0!</v>
      </c>
      <c r="G397" s="1185">
        <f t="shared" ref="G397:W397" si="1127">G393/G388</f>
        <v>2.8571428571428571E-2</v>
      </c>
      <c r="H397" s="1185"/>
      <c r="I397" s="1185">
        <f t="shared" si="1099"/>
        <v>2.8571428571428571E-2</v>
      </c>
      <c r="J397" s="1184" t="e">
        <f t="shared" si="1107"/>
        <v>#DIV/0!</v>
      </c>
      <c r="K397" s="1186">
        <f t="shared" si="1127"/>
        <v>-0.25</v>
      </c>
      <c r="L397" s="1186"/>
      <c r="M397" s="1186">
        <f t="shared" si="1100"/>
        <v>-0.25</v>
      </c>
      <c r="N397" s="1184" t="e">
        <f t="shared" si="1109"/>
        <v>#DIV/0!</v>
      </c>
      <c r="O397" s="1263" t="e">
        <f t="shared" si="1127"/>
        <v>#DIV/0!</v>
      </c>
      <c r="P397" s="1263"/>
      <c r="Q397" s="1263"/>
      <c r="R397" s="1184" t="e">
        <f t="shared" si="1111"/>
        <v>#DIV/0!</v>
      </c>
      <c r="S397" s="1236" t="e">
        <f t="shared" si="1127"/>
        <v>#DIV/0!</v>
      </c>
      <c r="T397" s="1236"/>
      <c r="U397" s="1236"/>
      <c r="V397" s="1184" t="e">
        <f t="shared" si="1112"/>
        <v>#DIV/0!</v>
      </c>
      <c r="W397" s="1205" t="e">
        <f t="shared" si="1127"/>
        <v>#DIV/0!</v>
      </c>
      <c r="X397" s="1205">
        <f t="shared" si="1120"/>
        <v>0</v>
      </c>
      <c r="Y397" s="1205" t="e">
        <f t="shared" si="1101"/>
        <v>#DIV/0!</v>
      </c>
      <c r="Z397" s="1184" t="e">
        <f t="shared" si="1113"/>
        <v>#DIV/0!</v>
      </c>
      <c r="AA397" s="1191" t="e">
        <f t="shared" si="1095"/>
        <v>#DIV/0!</v>
      </c>
      <c r="AB397" s="1191" t="e">
        <f t="shared" si="1096"/>
        <v>#DIV/0!</v>
      </c>
      <c r="AC397" s="1191" t="e">
        <f t="shared" si="1102"/>
        <v>#DIV/0!</v>
      </c>
      <c r="AD397" t="s">
        <v>4292</v>
      </c>
    </row>
    <row r="398" spans="1:30" customFormat="1" ht="15.75" thickBot="1" x14ac:dyDescent="0.3">
      <c r="A398" s="3580"/>
      <c r="B398" s="2210" t="s">
        <v>10</v>
      </c>
      <c r="C398" s="1204">
        <f>'BNP avec amende'!G60</f>
        <v>170</v>
      </c>
      <c r="D398" s="1246">
        <f>'Données 2013 TJN'!C39</f>
        <v>42</v>
      </c>
      <c r="E398" s="1246">
        <f t="shared" si="1098"/>
        <v>128</v>
      </c>
      <c r="F398" s="2307">
        <f t="shared" si="1105"/>
        <v>3.0476190476190474</v>
      </c>
      <c r="G398" s="1204">
        <f>BPCE!G28</f>
        <v>106</v>
      </c>
      <c r="H398" s="1246">
        <f>'Données 2013 TJN'!C39</f>
        <v>42</v>
      </c>
      <c r="I398" s="1204">
        <f t="shared" si="1099"/>
        <v>64</v>
      </c>
      <c r="J398" s="2307">
        <f t="shared" si="1107"/>
        <v>1.5238095238095237</v>
      </c>
      <c r="K398" s="1204">
        <f>SG!G59</f>
        <v>54</v>
      </c>
      <c r="L398" s="1246">
        <f>'Données 2013 TJN'!E39</f>
        <v>51</v>
      </c>
      <c r="M398" s="1204">
        <f t="shared" si="1100"/>
        <v>3</v>
      </c>
      <c r="N398" s="2307">
        <f t="shared" si="1109"/>
        <v>5.8823529411764705E-2</v>
      </c>
      <c r="O398" s="1213"/>
      <c r="P398" s="1246">
        <f>'Données 2013 TJN'!F39</f>
        <v>9</v>
      </c>
      <c r="Q398" s="1213"/>
      <c r="R398" s="2307">
        <f t="shared" si="1111"/>
        <v>0</v>
      </c>
      <c r="S398" s="1213"/>
      <c r="T398" s="1213"/>
      <c r="U398" s="1213"/>
      <c r="V398" s="2307" t="e">
        <f t="shared" si="1112"/>
        <v>#DIV/0!</v>
      </c>
      <c r="W398" s="1204">
        <f>SUM(C398+G398+K398+O398+S398)</f>
        <v>330</v>
      </c>
      <c r="X398" s="1204">
        <f t="shared" si="1120"/>
        <v>144</v>
      </c>
      <c r="Y398" s="1204">
        <f t="shared" si="1101"/>
        <v>186</v>
      </c>
      <c r="Z398" s="2307">
        <f t="shared" si="1113"/>
        <v>1.2916666666666667</v>
      </c>
      <c r="AA398" s="1204">
        <f t="shared" si="1095"/>
        <v>110</v>
      </c>
      <c r="AB398" s="1204">
        <f t="shared" si="1096"/>
        <v>36</v>
      </c>
      <c r="AC398" s="1204">
        <f t="shared" si="1102"/>
        <v>74</v>
      </c>
      <c r="AD398" s="27" t="s">
        <v>4293</v>
      </c>
    </row>
    <row r="399" spans="1:30" customFormat="1" ht="15.75" thickBot="1" x14ac:dyDescent="0.3">
      <c r="A399" s="3580"/>
      <c r="B399" s="1" t="s">
        <v>4294</v>
      </c>
      <c r="C399" s="1184">
        <f t="shared" ref="C399:S399" si="1128">C398/C82</f>
        <v>9.4653207351770292E-4</v>
      </c>
      <c r="D399" s="1184">
        <f t="shared" si="1128"/>
        <v>2.4230676035861401E-4</v>
      </c>
      <c r="E399" s="1184">
        <f t="shared" si="1098"/>
        <v>7.0422531315908888E-4</v>
      </c>
      <c r="F399" s="1184">
        <f t="shared" si="1105"/>
        <v>2.9063378674075597</v>
      </c>
      <c r="G399" s="1185">
        <f t="shared" si="1128"/>
        <v>1.0271417358695336E-3</v>
      </c>
      <c r="H399" s="1185">
        <f t="shared" si="1128"/>
        <v>3.8047958545843263E-4</v>
      </c>
      <c r="I399" s="1185">
        <f t="shared" si="1099"/>
        <v>6.46662150411101E-4</v>
      </c>
      <c r="J399" s="1184">
        <f t="shared" si="1107"/>
        <v>1.6995974951769095</v>
      </c>
      <c r="K399" s="1186">
        <f t="shared" si="1128"/>
        <v>3.964059196617336E-4</v>
      </c>
      <c r="L399" s="1186">
        <f t="shared" si="1128"/>
        <v>3.7808865066832727E-4</v>
      </c>
      <c r="M399" s="1186">
        <f t="shared" si="1100"/>
        <v>1.8317268993406333E-5</v>
      </c>
      <c r="N399" s="1184">
        <f t="shared" si="1109"/>
        <v>4.8447021514737003E-2</v>
      </c>
      <c r="O399" s="1263">
        <f t="shared" si="1128"/>
        <v>0</v>
      </c>
      <c r="P399" s="1187">
        <f t="shared" si="1128"/>
        <v>1.1915952812826862E-4</v>
      </c>
      <c r="Q399" s="1263"/>
      <c r="R399" s="1184">
        <f t="shared" si="1111"/>
        <v>0</v>
      </c>
      <c r="S399" s="1236">
        <f t="shared" si="1128"/>
        <v>0</v>
      </c>
      <c r="T399" s="1236"/>
      <c r="U399" s="1236"/>
      <c r="V399" s="1184" t="e">
        <f t="shared" si="1112"/>
        <v>#DIV/0!</v>
      </c>
      <c r="W399" s="1194">
        <f>W398/W$82</f>
        <v>5.7912821898768382E-4</v>
      </c>
      <c r="X399" s="1194">
        <f>X398/X$82</f>
        <v>2.5147523405533504E-4</v>
      </c>
      <c r="Y399" s="1194">
        <f t="shared" si="1101"/>
        <v>3.2765298493234879E-4</v>
      </c>
      <c r="Z399" s="1184">
        <f t="shared" si="1113"/>
        <v>1.3029234714232396</v>
      </c>
      <c r="AA399" s="1189">
        <f t="shared" si="1095"/>
        <v>4.7401594580979403E-4</v>
      </c>
      <c r="AB399" s="1189">
        <f t="shared" si="1096"/>
        <v>2.8000863115341062E-4</v>
      </c>
      <c r="AC399" s="1189">
        <f t="shared" si="1102"/>
        <v>1.9400731465638342E-4</v>
      </c>
      <c r="AD399" t="s">
        <v>4295</v>
      </c>
    </row>
    <row r="400" spans="1:30" customFormat="1" ht="15.75" thickBot="1" x14ac:dyDescent="0.3">
      <c r="A400" s="3580"/>
      <c r="B400" s="1" t="s">
        <v>4296</v>
      </c>
      <c r="C400" s="1184">
        <f t="shared" ref="C400:S400" si="1129">C398/C99</f>
        <v>1.3860578883000407E-3</v>
      </c>
      <c r="D400" s="1184">
        <f t="shared" ref="D400" si="1130">D398/D99</f>
        <v>3.5974612202245842E-4</v>
      </c>
      <c r="E400" s="1184">
        <f t="shared" si="1098"/>
        <v>1.0263117662775824E-3</v>
      </c>
      <c r="F400" s="1184">
        <f t="shared" si="1105"/>
        <v>2.8528779143128924</v>
      </c>
      <c r="G400" s="1185">
        <f t="shared" si="1129"/>
        <v>1.010004764173416E-2</v>
      </c>
      <c r="H400" s="1185">
        <f t="shared" ref="H400" si="1131">H398/H99</f>
        <v>3.8352661857364626E-3</v>
      </c>
      <c r="I400" s="1185">
        <f t="shared" si="1099"/>
        <v>6.2647814559976967E-3</v>
      </c>
      <c r="J400" s="1184">
        <f t="shared" si="1107"/>
        <v>1.6334671839197803</v>
      </c>
      <c r="K400" s="1186">
        <f t="shared" si="1129"/>
        <v>6.4412238325281806E-4</v>
      </c>
      <c r="L400" s="1186">
        <f t="shared" ref="L400" si="1132">L398/L99</f>
        <v>6.1256110597307132E-4</v>
      </c>
      <c r="M400" s="1186">
        <f t="shared" si="1100"/>
        <v>3.1561277279746735E-5</v>
      </c>
      <c r="N400" s="1184">
        <f t="shared" si="1109"/>
        <v>5.1523475734899488E-2</v>
      </c>
      <c r="O400" s="1263">
        <f t="shared" si="1129"/>
        <v>0</v>
      </c>
      <c r="P400" s="1187">
        <f t="shared" ref="P400" si="1133">P398/P99</f>
        <v>2.4825531680136814E-4</v>
      </c>
      <c r="Q400" s="1263"/>
      <c r="R400" s="1184">
        <f t="shared" si="1111"/>
        <v>0</v>
      </c>
      <c r="S400" s="1236">
        <f t="shared" si="1129"/>
        <v>0</v>
      </c>
      <c r="T400" s="1236"/>
      <c r="U400" s="1236"/>
      <c r="V400" s="1184" t="e">
        <f t="shared" si="1112"/>
        <v>#DIV/0!</v>
      </c>
      <c r="W400" s="1194">
        <f>W398/W$99</f>
        <v>1.2505068342093196E-3</v>
      </c>
      <c r="X400" s="1194">
        <f>X398/X$99</f>
        <v>5.5476151033821187E-4</v>
      </c>
      <c r="Y400" s="1194">
        <f t="shared" si="1101"/>
        <v>6.9574532387110778E-4</v>
      </c>
      <c r="Z400" s="1184">
        <f t="shared" si="1113"/>
        <v>1.2541340934899119</v>
      </c>
      <c r="AA400" s="1189">
        <f t="shared" si="1095"/>
        <v>2.426045582657404E-3</v>
      </c>
      <c r="AB400" s="1189">
        <f t="shared" si="1096"/>
        <v>1.2639571826333403E-3</v>
      </c>
      <c r="AC400" s="1189">
        <f t="shared" si="1102"/>
        <v>1.1620884000240637E-3</v>
      </c>
      <c r="AD400" t="s">
        <v>4297</v>
      </c>
    </row>
    <row r="401" spans="1:30" customFormat="1" ht="15.75" thickBot="1" x14ac:dyDescent="0.3">
      <c r="A401" s="3580"/>
      <c r="B401" s="2210" t="s">
        <v>14</v>
      </c>
      <c r="C401" s="1204">
        <f>'BNP avec amende'!J60</f>
        <v>8</v>
      </c>
      <c r="D401" s="1246">
        <f>'Données 2013 TJN'!C41</f>
        <v>7</v>
      </c>
      <c r="E401" s="1246">
        <f t="shared" si="1098"/>
        <v>1</v>
      </c>
      <c r="F401" s="2307">
        <f t="shared" si="1105"/>
        <v>0.14285714285714285</v>
      </c>
      <c r="G401" s="1204">
        <f>BPCE!J28</f>
        <v>4</v>
      </c>
      <c r="H401" s="1246">
        <f>'Données 2013 TJN'!D41</f>
        <v>4</v>
      </c>
      <c r="I401" s="1204">
        <f t="shared" si="1099"/>
        <v>0</v>
      </c>
      <c r="J401" s="2307">
        <f t="shared" si="1107"/>
        <v>0</v>
      </c>
      <c r="K401" s="1204">
        <f>SG!J59</f>
        <v>3</v>
      </c>
      <c r="L401" s="1246">
        <f>'Données 2013 TJN'!E41</f>
        <v>3</v>
      </c>
      <c r="M401" s="1204">
        <f t="shared" si="1100"/>
        <v>0</v>
      </c>
      <c r="N401" s="2307">
        <f t="shared" si="1109"/>
        <v>0</v>
      </c>
      <c r="O401" s="1204">
        <f>CA!J19</f>
        <v>2</v>
      </c>
      <c r="P401" s="1246">
        <f>'Données 2013 TJN'!F41</f>
        <v>2</v>
      </c>
      <c r="Q401" s="1246">
        <f>O401-P401</f>
        <v>0</v>
      </c>
      <c r="R401" s="2307">
        <f t="shared" si="1111"/>
        <v>0</v>
      </c>
      <c r="S401" s="1213"/>
      <c r="T401" s="1213"/>
      <c r="U401" s="1213"/>
      <c r="V401" s="2307" t="e">
        <f t="shared" si="1112"/>
        <v>#DIV/0!</v>
      </c>
      <c r="W401" s="1204">
        <f>SUM(C401+G401+K401+O401+S401)</f>
        <v>17</v>
      </c>
      <c r="X401" s="1204">
        <f t="shared" si="1120"/>
        <v>16</v>
      </c>
      <c r="Y401" s="1204">
        <f t="shared" si="1101"/>
        <v>1</v>
      </c>
      <c r="Z401" s="2307">
        <f t="shared" si="1113"/>
        <v>6.25E-2</v>
      </c>
      <c r="AA401" s="1221">
        <f t="shared" si="1095"/>
        <v>4.25</v>
      </c>
      <c r="AB401" s="1221">
        <f t="shared" si="1096"/>
        <v>4</v>
      </c>
      <c r="AC401" s="1221">
        <f t="shared" si="1102"/>
        <v>0.25</v>
      </c>
      <c r="AD401" s="27" t="s">
        <v>4298</v>
      </c>
    </row>
    <row r="402" spans="1:30" customFormat="1" ht="15.75" thickBot="1" x14ac:dyDescent="0.3">
      <c r="A402" s="3580"/>
      <c r="B402" s="1" t="s">
        <v>4299</v>
      </c>
      <c r="C402" s="1184">
        <f t="shared" ref="C402:S402" si="1134">C401/C108</f>
        <v>9.6618357487922701E-3</v>
      </c>
      <c r="D402" s="1184">
        <f t="shared" si="1134"/>
        <v>1.0670731707317074E-2</v>
      </c>
      <c r="E402" s="1184">
        <f t="shared" si="1098"/>
        <v>-1.0088959585248039E-3</v>
      </c>
      <c r="F402" s="1184">
        <f t="shared" si="1105"/>
        <v>-9.4547964113181615E-2</v>
      </c>
      <c r="G402" s="1185">
        <f t="shared" si="1134"/>
        <v>5.6100981767180924E-3</v>
      </c>
      <c r="H402" s="1185">
        <f t="shared" si="1134"/>
        <v>6.5146579804560263E-3</v>
      </c>
      <c r="I402" s="1185">
        <f t="shared" si="1099"/>
        <v>-9.0455980373793394E-4</v>
      </c>
      <c r="J402" s="1184">
        <f t="shared" si="1107"/>
        <v>-0.13884992987377284</v>
      </c>
      <c r="K402" s="1186">
        <f t="shared" si="1134"/>
        <v>3.9267015706806281E-3</v>
      </c>
      <c r="L402" s="1186">
        <f t="shared" si="1134"/>
        <v>3.8119440914866584E-3</v>
      </c>
      <c r="M402" s="1186">
        <f>K402-L402</f>
        <v>1.1475747919396971E-4</v>
      </c>
      <c r="N402" s="1184">
        <f t="shared" si="1109"/>
        <v>3.010471204188472E-2</v>
      </c>
      <c r="O402" s="1187">
        <f t="shared" si="1134"/>
        <v>2.1052631578947368E-3</v>
      </c>
      <c r="P402" s="1187">
        <f t="shared" si="1134"/>
        <v>3.0395136778115501E-3</v>
      </c>
      <c r="Q402" s="1187">
        <f t="shared" ref="Q402:Q404" si="1135">O402-P402</f>
        <v>-9.3425051991681335E-4</v>
      </c>
      <c r="R402" s="1184">
        <f t="shared" si="1111"/>
        <v>-0.30736842105263157</v>
      </c>
      <c r="S402" s="1236">
        <f t="shared" si="1134"/>
        <v>0</v>
      </c>
      <c r="T402" s="1236"/>
      <c r="U402" s="1236"/>
      <c r="V402" s="1184" t="e">
        <f t="shared" si="1112"/>
        <v>#DIV/0!</v>
      </c>
      <c r="W402" s="1194">
        <f>W401/W$108</f>
        <v>4.5698924731182797E-3</v>
      </c>
      <c r="X402" s="1194">
        <f>X401/X$108</f>
        <v>5.263157894736842E-3</v>
      </c>
      <c r="Y402" s="1194">
        <f t="shared" si="1101"/>
        <v>-6.9326542161856231E-4</v>
      </c>
      <c r="Z402" s="1184">
        <f t="shared" si="1113"/>
        <v>-0.13172043010752685</v>
      </c>
      <c r="AA402" s="1189">
        <f t="shared" si="1095"/>
        <v>4.2607797308171448E-3</v>
      </c>
      <c r="AB402" s="1189">
        <f t="shared" si="1096"/>
        <v>6.0092118642678279E-3</v>
      </c>
      <c r="AC402" s="1189">
        <f t="shared" si="1102"/>
        <v>-1.7484321334506831E-3</v>
      </c>
      <c r="AD402" t="s">
        <v>4300</v>
      </c>
    </row>
    <row r="403" spans="1:30" customFormat="1" ht="15.75" thickBot="1" x14ac:dyDescent="0.3">
      <c r="A403" s="3580"/>
      <c r="B403" s="1" t="s">
        <v>4301</v>
      </c>
      <c r="C403" s="1184">
        <f>C401/C125</f>
        <v>1.1940298507462687E-2</v>
      </c>
      <c r="D403" s="1184">
        <f>D401/D125</f>
        <v>1.2962962962962963E-2</v>
      </c>
      <c r="E403" s="1184">
        <f t="shared" si="1098"/>
        <v>-1.0226644555002759E-3</v>
      </c>
      <c r="F403" s="1184">
        <f t="shared" si="1105"/>
        <v>-7.889125799573557E-2</v>
      </c>
      <c r="G403" s="1185">
        <f>G401/G111</f>
        <v>1.3651877133105802E-2</v>
      </c>
      <c r="H403" s="1185">
        <f>H401/H111</f>
        <v>1.2779552715654952E-2</v>
      </c>
      <c r="I403" s="1185">
        <f t="shared" si="1099"/>
        <v>8.7232441745085064E-4</v>
      </c>
      <c r="J403" s="1184">
        <f t="shared" si="1107"/>
        <v>6.8259385665529068E-2</v>
      </c>
      <c r="K403" s="1186">
        <f>K401/K111</f>
        <v>6.6371681415929203E-3</v>
      </c>
      <c r="L403" s="1186">
        <f>L401/L111</f>
        <v>6.3291139240506328E-3</v>
      </c>
      <c r="M403" s="1186">
        <f t="shared" si="1100"/>
        <v>3.0805421754228745E-4</v>
      </c>
      <c r="N403" s="1184">
        <f t="shared" si="1109"/>
        <v>4.8672566371681415E-2</v>
      </c>
      <c r="O403" s="1187">
        <f>O401/O111</f>
        <v>6.0975609756097563E-3</v>
      </c>
      <c r="P403" s="1187">
        <f>P401/P111</f>
        <v>6.920415224913495E-3</v>
      </c>
      <c r="Q403" s="1187">
        <f t="shared" si="1135"/>
        <v>-8.2285424930373871E-4</v>
      </c>
      <c r="R403" s="1184">
        <f t="shared" si="1111"/>
        <v>-0.11890243902439024</v>
      </c>
      <c r="S403" s="1236">
        <f>S401/S111</f>
        <v>0</v>
      </c>
      <c r="T403" s="1236"/>
      <c r="U403" s="1236"/>
      <c r="V403" s="1184" t="e">
        <f t="shared" si="1112"/>
        <v>#DIV/0!</v>
      </c>
      <c r="W403" s="1194">
        <f>W401/W$111</f>
        <v>9.1693635382955763E-3</v>
      </c>
      <c r="X403" s="1194">
        <f>X401/X$111</f>
        <v>9.4228504122497048E-3</v>
      </c>
      <c r="Y403" s="1194">
        <f t="shared" si="1101"/>
        <v>-2.534868739541285E-4</v>
      </c>
      <c r="Z403" s="1184">
        <f t="shared" si="1113"/>
        <v>-2.6901294498381891E-2</v>
      </c>
      <c r="AA403" s="1189">
        <f t="shared" si="1095"/>
        <v>7.6653809515542333E-3</v>
      </c>
      <c r="AB403" s="1189">
        <f t="shared" si="1096"/>
        <v>9.7480112068955103E-3</v>
      </c>
      <c r="AC403" s="1189">
        <f t="shared" si="1102"/>
        <v>-2.082630255341277E-3</v>
      </c>
      <c r="AD403" t="s">
        <v>4302</v>
      </c>
    </row>
    <row r="404" spans="1:30" customFormat="1" ht="15.75" thickBot="1" x14ac:dyDescent="0.3">
      <c r="A404" s="3580"/>
      <c r="B404" s="1" t="s">
        <v>4303</v>
      </c>
      <c r="C404" s="1184">
        <f t="shared" ref="C404:S404" si="1136">C401/C113</f>
        <v>0.04</v>
      </c>
      <c r="D404" s="1184">
        <f t="shared" ref="D404" si="1137">D401/D113</f>
        <v>4.1176470588235294E-2</v>
      </c>
      <c r="E404" s="1184">
        <f t="shared" si="1098"/>
        <v>-1.1764705882352927E-3</v>
      </c>
      <c r="F404" s="1184">
        <f t="shared" si="1105"/>
        <v>-2.8571428571428539E-2</v>
      </c>
      <c r="G404" s="1185">
        <f t="shared" si="1136"/>
        <v>4.9382716049382713E-2</v>
      </c>
      <c r="H404" s="1185">
        <f t="shared" ref="H404" si="1138">H401/H113</f>
        <v>4.3956043956043959E-2</v>
      </c>
      <c r="I404" s="1185">
        <f t="shared" si="1099"/>
        <v>5.4266720933387538E-3</v>
      </c>
      <c r="J404" s="1184">
        <f t="shared" si="1107"/>
        <v>0.12345679012345664</v>
      </c>
      <c r="K404" s="1186">
        <f t="shared" si="1136"/>
        <v>2.2058823529411766E-2</v>
      </c>
      <c r="L404" s="1186">
        <f t="shared" ref="L404" si="1139">L401/L113</f>
        <v>2.1582733812949641E-2</v>
      </c>
      <c r="M404" s="1186">
        <f t="shared" si="1100"/>
        <v>4.7608971646212472E-4</v>
      </c>
      <c r="N404" s="1184">
        <f t="shared" si="1109"/>
        <v>2.2058823529411777E-2</v>
      </c>
      <c r="O404" s="1187">
        <f t="shared" si="1136"/>
        <v>1.2578616352201259E-2</v>
      </c>
      <c r="P404" s="1187">
        <f t="shared" ref="P404" si="1140">P401/P113</f>
        <v>1.5037593984962405E-2</v>
      </c>
      <c r="Q404" s="1187">
        <f t="shared" si="1135"/>
        <v>-2.4589776327611466E-3</v>
      </c>
      <c r="R404" s="1184">
        <f t="shared" si="1111"/>
        <v>-0.16352201257861626</v>
      </c>
      <c r="S404" s="1236">
        <f t="shared" si="1136"/>
        <v>0</v>
      </c>
      <c r="T404" s="1236"/>
      <c r="U404" s="1236"/>
      <c r="V404" s="1184" t="e">
        <f t="shared" si="1112"/>
        <v>#DIV/0!</v>
      </c>
      <c r="W404" s="1194">
        <f>W401/W$113</f>
        <v>2.6521060842433698E-2</v>
      </c>
      <c r="X404" s="1194">
        <f>X401/X$113</f>
        <v>2.7729636048526862E-2</v>
      </c>
      <c r="Y404" s="1194">
        <f t="shared" si="1101"/>
        <v>-1.2085752060931633E-3</v>
      </c>
      <c r="Z404" s="1184">
        <f t="shared" si="1113"/>
        <v>-4.3584243369734703E-2</v>
      </c>
      <c r="AA404" s="1189">
        <f t="shared" si="1095"/>
        <v>2.4804031186199151E-2</v>
      </c>
      <c r="AB404" s="1189">
        <f t="shared" si="1096"/>
        <v>3.0438210585547826E-2</v>
      </c>
      <c r="AC404" s="1189">
        <f t="shared" si="1102"/>
        <v>-5.6341793993486752E-3</v>
      </c>
      <c r="AD404" t="s">
        <v>4304</v>
      </c>
    </row>
    <row r="405" spans="1:30" customFormat="1" ht="15.75" hidden="1" thickBot="1" x14ac:dyDescent="0.3">
      <c r="A405" s="3580"/>
      <c r="B405" s="1" t="s">
        <v>4305</v>
      </c>
      <c r="C405" s="1184">
        <f t="shared" ref="C405:W405" si="1141">C401/C119</f>
        <v>8.6021505376344093E-2</v>
      </c>
      <c r="D405" s="1184"/>
      <c r="E405" s="1184">
        <f t="shared" si="1098"/>
        <v>8.6021505376344093E-2</v>
      </c>
      <c r="F405" s="1184" t="e">
        <f t="shared" si="1105"/>
        <v>#DIV/0!</v>
      </c>
      <c r="G405" s="1185">
        <f t="shared" si="1141"/>
        <v>8.5106382978723402E-2</v>
      </c>
      <c r="H405" s="1185"/>
      <c r="I405" s="1185">
        <f t="shared" si="1099"/>
        <v>8.5106382978723402E-2</v>
      </c>
      <c r="J405" s="1184" t="e">
        <f t="shared" si="1107"/>
        <v>#DIV/0!</v>
      </c>
      <c r="K405" s="1186">
        <f t="shared" si="1141"/>
        <v>2.8571428571428571E-2</v>
      </c>
      <c r="L405" s="1186"/>
      <c r="M405" s="1186">
        <f t="shared" si="1100"/>
        <v>2.8571428571428571E-2</v>
      </c>
      <c r="N405" s="1184" t="e">
        <f t="shared" si="1109"/>
        <v>#DIV/0!</v>
      </c>
      <c r="O405" s="1187">
        <f t="shared" si="1141"/>
        <v>2.0202020202020204E-2</v>
      </c>
      <c r="P405" s="1187"/>
      <c r="Q405" s="1187"/>
      <c r="R405" s="1184" t="e">
        <f t="shared" si="1111"/>
        <v>#DIV/0!</v>
      </c>
      <c r="S405" s="1236">
        <f t="shared" si="1141"/>
        <v>0</v>
      </c>
      <c r="T405" s="1236"/>
      <c r="U405" s="1236"/>
      <c r="V405" s="1184" t="e">
        <f t="shared" si="1112"/>
        <v>#DIV/0!</v>
      </c>
      <c r="W405" s="1205">
        <f t="shared" si="1141"/>
        <v>4.3478260869565216E-2</v>
      </c>
      <c r="X405" s="1205">
        <f t="shared" si="1120"/>
        <v>0</v>
      </c>
      <c r="Y405" s="1205">
        <f t="shared" si="1101"/>
        <v>4.3478260869565216E-2</v>
      </c>
      <c r="Z405" s="1184" t="e">
        <f t="shared" si="1113"/>
        <v>#DIV/0!</v>
      </c>
      <c r="AA405" s="1193">
        <f t="shared" si="1095"/>
        <v>4.3980267425703254E-2</v>
      </c>
      <c r="AB405" s="1193" t="e">
        <f t="shared" si="1096"/>
        <v>#DIV/0!</v>
      </c>
      <c r="AC405" s="1193" t="e">
        <f t="shared" si="1102"/>
        <v>#DIV/0!</v>
      </c>
      <c r="AD405" t="s">
        <v>4306</v>
      </c>
    </row>
    <row r="406" spans="1:30" customFormat="1" ht="15.75" thickBot="1" x14ac:dyDescent="0.3">
      <c r="A406" s="3580"/>
      <c r="B406" s="2210" t="s">
        <v>4307</v>
      </c>
      <c r="C406" s="1206">
        <f>C383/C398</f>
        <v>8.2352941176470587E-2</v>
      </c>
      <c r="D406" s="1206">
        <f>D383/D398</f>
        <v>0.30952380952380953</v>
      </c>
      <c r="E406" s="1206">
        <f t="shared" si="1098"/>
        <v>-0.22717086834733896</v>
      </c>
      <c r="F406" s="2307">
        <f t="shared" si="1105"/>
        <v>-0.73393665158371046</v>
      </c>
      <c r="G406" s="1206">
        <f t="shared" ref="G406:K406" si="1142">G383/G398</f>
        <v>0.24528301886792453</v>
      </c>
      <c r="H406" s="1206">
        <f t="shared" ref="H406" si="1143">H383/H398</f>
        <v>0.76190476190476186</v>
      </c>
      <c r="I406" s="1206">
        <f t="shared" si="1099"/>
        <v>-0.51662174303683739</v>
      </c>
      <c r="J406" s="2307">
        <f t="shared" si="1107"/>
        <v>-0.67806603773584906</v>
      </c>
      <c r="K406" s="1206">
        <f t="shared" si="1142"/>
        <v>0.20370370370370369</v>
      </c>
      <c r="L406" s="1206">
        <f t="shared" ref="L406" si="1144">L383/L398</f>
        <v>0.21568627450980393</v>
      </c>
      <c r="M406" s="1206">
        <f t="shared" si="1100"/>
        <v>-1.198257080610024E-2</v>
      </c>
      <c r="N406" s="2307">
        <f t="shared" si="1109"/>
        <v>-5.5555555555555657E-2</v>
      </c>
      <c r="O406" s="1213"/>
      <c r="P406" s="1206">
        <f>P383/P398</f>
        <v>0.44444444444444442</v>
      </c>
      <c r="Q406" s="1213"/>
      <c r="R406" s="2307">
        <f t="shared" si="1111"/>
        <v>0</v>
      </c>
      <c r="S406" s="1213"/>
      <c r="T406" s="1213"/>
      <c r="U406" s="1213"/>
      <c r="V406" s="2307" t="e">
        <f t="shared" si="1112"/>
        <v>#DIV/0!</v>
      </c>
      <c r="W406" s="1206">
        <f>W383/W398</f>
        <v>0.15454545454545454</v>
      </c>
      <c r="X406" s="1206">
        <f>X383/X398</f>
        <v>0.41666666666666669</v>
      </c>
      <c r="Y406" s="1206">
        <f t="shared" si="1101"/>
        <v>-0.26212121212121214</v>
      </c>
      <c r="Z406" s="2307">
        <f t="shared" si="1113"/>
        <v>-0.62909090909090915</v>
      </c>
      <c r="AA406" s="1206">
        <f t="shared" si="1095"/>
        <v>0.17711322124936626</v>
      </c>
      <c r="AB406" s="1206">
        <f t="shared" si="1096"/>
        <v>0.43288982259570491</v>
      </c>
      <c r="AC406" s="1206">
        <f t="shared" si="1102"/>
        <v>-0.25577660134633862</v>
      </c>
      <c r="AD406" s="27" t="s">
        <v>4308</v>
      </c>
    </row>
    <row r="407" spans="1:30" customFormat="1" ht="15.75" thickBot="1" x14ac:dyDescent="0.3">
      <c r="A407" s="3580"/>
      <c r="B407" s="1" t="s">
        <v>4223</v>
      </c>
      <c r="C407" s="1207">
        <f t="shared" ref="C407:S407" si="1145">C406/C134</f>
        <v>0.37762549259900036</v>
      </c>
      <c r="D407" s="1207">
        <f t="shared" si="1145"/>
        <v>1.381974138375148</v>
      </c>
      <c r="E407" s="1207">
        <f t="shared" si="1098"/>
        <v>-1.0043486457761477</v>
      </c>
      <c r="F407" s="1184">
        <f t="shared" si="1105"/>
        <v>-0.72674923349651654</v>
      </c>
      <c r="G407" s="1208">
        <f t="shared" si="1145"/>
        <v>1.0884018688631785</v>
      </c>
      <c r="H407" s="1208">
        <f t="shared" si="1145"/>
        <v>3.684748344025452</v>
      </c>
      <c r="I407" s="1208">
        <f t="shared" si="1099"/>
        <v>-2.5963464751622736</v>
      </c>
      <c r="J407" s="1184">
        <f t="shared" si="1107"/>
        <v>-0.70461975493443352</v>
      </c>
      <c r="K407" s="1209">
        <f t="shared" si="1145"/>
        <v>1.1776655490953329</v>
      </c>
      <c r="L407" s="1209">
        <f t="shared" si="1145"/>
        <v>1.2743629383422228</v>
      </c>
      <c r="M407" s="1209">
        <f t="shared" si="1100"/>
        <v>-9.6697389246889864E-2</v>
      </c>
      <c r="N407" s="1184">
        <f t="shared" si="1109"/>
        <v>-7.5879003019877794E-2</v>
      </c>
      <c r="O407" s="1266">
        <f t="shared" si="1145"/>
        <v>0</v>
      </c>
      <c r="P407" s="1908">
        <f t="shared" si="1145"/>
        <v>2.0960627189787351</v>
      </c>
      <c r="Q407" s="1266"/>
      <c r="R407" s="1184">
        <f t="shared" si="1111"/>
        <v>0</v>
      </c>
      <c r="S407" s="1239">
        <f t="shared" si="1145"/>
        <v>0</v>
      </c>
      <c r="T407" s="1239"/>
      <c r="U407" s="1239"/>
      <c r="V407" s="1184" t="e">
        <f t="shared" si="1112"/>
        <v>#DIV/0!</v>
      </c>
      <c r="W407" s="1177">
        <f>W406/W$134</f>
        <v>0.75106096271278944</v>
      </c>
      <c r="X407" s="1177">
        <f>X406/X$134</f>
        <v>2.0609502050077166</v>
      </c>
      <c r="Y407" s="1177">
        <f t="shared" si="1101"/>
        <v>-1.3098892422949273</v>
      </c>
      <c r="Z407" s="1184">
        <f t="shared" si="1113"/>
        <v>-0.63557539581118738</v>
      </c>
      <c r="AA407" s="1198">
        <f t="shared" si="1095"/>
        <v>0.52873858211150238</v>
      </c>
      <c r="AB407" s="1198">
        <f t="shared" si="1096"/>
        <v>2.1092870349303894</v>
      </c>
      <c r="AC407" s="1198">
        <f t="shared" si="1102"/>
        <v>-1.5805484528188871</v>
      </c>
      <c r="AD407" t="s">
        <v>4309</v>
      </c>
    </row>
    <row r="408" spans="1:30" customFormat="1" ht="15.75" thickBot="1" x14ac:dyDescent="0.3">
      <c r="A408" s="3580"/>
      <c r="B408" s="1" t="s">
        <v>4224</v>
      </c>
      <c r="C408" s="1207">
        <f t="shared" ref="C408:S408" si="1146">C406/C137</f>
        <v>0.39346298294940268</v>
      </c>
      <c r="D408" s="1207">
        <f t="shared" ref="D408" si="1147">D406/D137</f>
        <v>1.4321732418395385</v>
      </c>
      <c r="E408" s="1207">
        <f t="shared" si="1098"/>
        <v>-1.0387102588901358</v>
      </c>
      <c r="F408" s="1184">
        <f t="shared" si="1105"/>
        <v>-0.72526858381739923</v>
      </c>
      <c r="G408" s="1208">
        <f t="shared" si="1146"/>
        <v>0.66227046128604794</v>
      </c>
      <c r="H408" s="1208">
        <f t="shared" ref="H408" si="1148">H406/H137</f>
        <v>2.3125329954598244</v>
      </c>
      <c r="I408" s="1208">
        <f t="shared" si="1099"/>
        <v>-1.6502625341737764</v>
      </c>
      <c r="J408" s="1184">
        <f t="shared" si="1107"/>
        <v>-0.71361685970047661</v>
      </c>
      <c r="K408" s="1209">
        <f t="shared" si="1146"/>
        <v>1.3283680771624142</v>
      </c>
      <c r="L408" s="1209">
        <f t="shared" ref="L408" si="1149">L406/L137</f>
        <v>1.399095610195773</v>
      </c>
      <c r="M408" s="1209">
        <f t="shared" si="1100"/>
        <v>-7.0727533033358769E-2</v>
      </c>
      <c r="N408" s="1184">
        <f t="shared" si="1109"/>
        <v>-5.0552322884825571E-2</v>
      </c>
      <c r="O408" s="1266">
        <f t="shared" si="1146"/>
        <v>0</v>
      </c>
      <c r="P408" s="1908">
        <f t="shared" ref="P408" si="1150">P406/P137</f>
        <v>2.0067809745229099</v>
      </c>
      <c r="Q408" s="1266"/>
      <c r="R408" s="1184">
        <f t="shared" si="1111"/>
        <v>0</v>
      </c>
      <c r="S408" s="1239">
        <f t="shared" si="1146"/>
        <v>0</v>
      </c>
      <c r="T408" s="1239"/>
      <c r="U408" s="1239"/>
      <c r="V408" s="1184" t="e">
        <f t="shared" si="1112"/>
        <v>#DIV/0!</v>
      </c>
      <c r="W408" s="1177">
        <f>W406/W$137</f>
        <v>0.76871609372269079</v>
      </c>
      <c r="X408" s="1177">
        <f>X406/X$137</f>
        <v>2.0730388586470396</v>
      </c>
      <c r="Y408" s="1177">
        <f t="shared" si="1101"/>
        <v>-1.3043227649243487</v>
      </c>
      <c r="Z408" s="1184">
        <f t="shared" si="1113"/>
        <v>-0.62918394389172694</v>
      </c>
      <c r="AA408" s="1198">
        <f t="shared" si="1095"/>
        <v>0.47682030427957295</v>
      </c>
      <c r="AB408" s="1198">
        <f t="shared" si="1096"/>
        <v>1.7876457055045116</v>
      </c>
      <c r="AC408" s="1198">
        <f t="shared" si="1102"/>
        <v>-1.3108254012249387</v>
      </c>
      <c r="AD408" t="s">
        <v>4310</v>
      </c>
    </row>
    <row r="409" spans="1:30" customFormat="1" ht="15.75" thickBot="1" x14ac:dyDescent="0.3">
      <c r="A409" s="3580"/>
      <c r="B409" s="1" t="s">
        <v>4311</v>
      </c>
      <c r="C409" s="1207">
        <f t="shared" ref="C409:S409" si="1151">C406/C154</f>
        <v>0.43836389280677007</v>
      </c>
      <c r="D409" s="1207">
        <f t="shared" ref="D409" si="1152">D406/D154</f>
        <v>1.5781868599739015</v>
      </c>
      <c r="E409" s="1207">
        <f t="shared" si="1098"/>
        <v>-1.1398229671671314</v>
      </c>
      <c r="F409" s="1184">
        <f t="shared" si="1105"/>
        <v>-0.72223574791769629</v>
      </c>
      <c r="G409" s="1208">
        <f t="shared" si="1151"/>
        <v>0.64809061123036948</v>
      </c>
      <c r="H409" s="1208">
        <f t="shared" ref="H409" si="1153">H406/H154</f>
        <v>2.2881617793278566</v>
      </c>
      <c r="I409" s="1208">
        <f t="shared" si="1099"/>
        <v>-1.6400711680974871</v>
      </c>
      <c r="J409" s="1184">
        <f t="shared" si="1107"/>
        <v>-0.71676364097789236</v>
      </c>
      <c r="K409" s="1209">
        <f t="shared" si="1151"/>
        <v>1.5363456648666234</v>
      </c>
      <c r="L409" s="1209">
        <f t="shared" ref="L409" si="1154">L406/L154</f>
        <v>1.6297656642029528</v>
      </c>
      <c r="M409" s="1209">
        <f t="shared" si="1100"/>
        <v>-9.3419999336329385E-2</v>
      </c>
      <c r="N409" s="1184">
        <f t="shared" si="1109"/>
        <v>-5.7321123759235058E-2</v>
      </c>
      <c r="O409" s="1266">
        <f t="shared" si="1151"/>
        <v>0</v>
      </c>
      <c r="P409" s="1908">
        <f t="shared" ref="P409" si="1155">P406/P154</f>
        <v>2.2665946335314242</v>
      </c>
      <c r="Q409" s="1266"/>
      <c r="R409" s="1184">
        <f t="shared" si="1111"/>
        <v>0</v>
      </c>
      <c r="S409" s="1239">
        <f t="shared" si="1151"/>
        <v>0</v>
      </c>
      <c r="T409" s="1239"/>
      <c r="U409" s="1239"/>
      <c r="V409" s="1184" t="e">
        <f t="shared" si="1112"/>
        <v>#DIV/0!</v>
      </c>
      <c r="W409" s="1177">
        <f>W406/W$154</f>
        <v>0.86407234259894083</v>
      </c>
      <c r="X409" s="1177">
        <f>X406/X$154</f>
        <v>2.3408909845080061</v>
      </c>
      <c r="Y409" s="1177">
        <f t="shared" si="1101"/>
        <v>-1.4768186419090652</v>
      </c>
      <c r="Z409" s="1184">
        <f t="shared" si="1113"/>
        <v>-0.63087886265641446</v>
      </c>
      <c r="AA409" s="1198">
        <f t="shared" si="1095"/>
        <v>0.52456003378075255</v>
      </c>
      <c r="AB409" s="1198">
        <f t="shared" si="1096"/>
        <v>1.9406772342590337</v>
      </c>
      <c r="AC409" s="1198">
        <f t="shared" si="1102"/>
        <v>-1.4161172004782812</v>
      </c>
      <c r="AD409" t="s">
        <v>4312</v>
      </c>
    </row>
    <row r="410" spans="1:30" customFormat="1" ht="15.75" hidden="1" thickBot="1" x14ac:dyDescent="0.3">
      <c r="A410" s="3580"/>
      <c r="B410" s="2210" t="s">
        <v>4313</v>
      </c>
      <c r="C410" s="1206">
        <f>C388/C398</f>
        <v>2.9411764705882353E-2</v>
      </c>
      <c r="D410" s="1206"/>
      <c r="E410" s="1206">
        <f t="shared" si="1098"/>
        <v>2.9411764705882353E-2</v>
      </c>
      <c r="F410" s="2307" t="e">
        <f t="shared" si="1105"/>
        <v>#DIV/0!</v>
      </c>
      <c r="G410" s="1206">
        <f t="shared" ref="G410:K410" si="1156">G388/G398</f>
        <v>-0.660377358490566</v>
      </c>
      <c r="H410" s="1206">
        <f t="shared" ref="H410" si="1157">H388/H398</f>
        <v>0</v>
      </c>
      <c r="I410" s="1206">
        <f t="shared" si="1099"/>
        <v>-0.660377358490566</v>
      </c>
      <c r="J410" s="2307" t="e">
        <f t="shared" si="1107"/>
        <v>#DIV/0!</v>
      </c>
      <c r="K410" s="1206">
        <f t="shared" si="1156"/>
        <v>7.407407407407407E-2</v>
      </c>
      <c r="L410" s="1206">
        <f t="shared" ref="L410" si="1158">L388/L398</f>
        <v>0</v>
      </c>
      <c r="M410" s="1206">
        <f t="shared" si="1100"/>
        <v>7.407407407407407E-2</v>
      </c>
      <c r="N410" s="2307" t="e">
        <f t="shared" si="1109"/>
        <v>#DIV/0!</v>
      </c>
      <c r="O410" s="1265"/>
      <c r="P410" s="1265"/>
      <c r="Q410" s="1265"/>
      <c r="R410" s="2307" t="e">
        <f t="shared" si="1111"/>
        <v>#DIV/0!</v>
      </c>
      <c r="S410" s="1238"/>
      <c r="T410" s="1238"/>
      <c r="U410" s="1238"/>
      <c r="V410" s="2307" t="e">
        <f t="shared" si="1112"/>
        <v>#DIV/0!</v>
      </c>
      <c r="W410" s="1206" t="e">
        <f>W388/W398</f>
        <v>#DIV/0!</v>
      </c>
      <c r="X410" s="1206">
        <f t="shared" si="1120"/>
        <v>0</v>
      </c>
      <c r="Y410" s="1206" t="e">
        <f t="shared" si="1101"/>
        <v>#DIV/0!</v>
      </c>
      <c r="Z410" s="2307" t="e">
        <f t="shared" si="1113"/>
        <v>#DIV/0!</v>
      </c>
      <c r="AA410" s="1206">
        <f t="shared" si="1095"/>
        <v>-0.18563050657020319</v>
      </c>
      <c r="AB410" s="1206">
        <f t="shared" si="1096"/>
        <v>0</v>
      </c>
      <c r="AC410" s="1206">
        <f t="shared" si="1102"/>
        <v>-0.18563050657020319</v>
      </c>
      <c r="AD410" s="27" t="s">
        <v>4314</v>
      </c>
    </row>
    <row r="411" spans="1:30" s="1" customFormat="1" ht="15.75" hidden="1" thickBot="1" x14ac:dyDescent="0.3">
      <c r="A411" s="3580"/>
      <c r="B411" s="1" t="s">
        <v>4223</v>
      </c>
      <c r="C411" s="1207">
        <f t="shared" ref="C411:W411" si="1159">C410/C160</f>
        <v>1.9271948837908019</v>
      </c>
      <c r="D411" s="1207"/>
      <c r="E411" s="1207">
        <f t="shared" si="1098"/>
        <v>1.9271948837908019</v>
      </c>
      <c r="F411" s="1184" t="e">
        <f t="shared" si="1105"/>
        <v>#DIV/0!</v>
      </c>
      <c r="G411" s="1208">
        <f t="shared" si="1159"/>
        <v>-11.502157471538888</v>
      </c>
      <c r="H411" s="1208" t="e">
        <f t="shared" si="1159"/>
        <v>#DIV/0!</v>
      </c>
      <c r="I411" s="1208" t="e">
        <f t="shared" si="1099"/>
        <v>#DIV/0!</v>
      </c>
      <c r="J411" s="1184" t="e">
        <f t="shared" si="1107"/>
        <v>#DIV/0!</v>
      </c>
      <c r="K411" s="1209">
        <f t="shared" si="1159"/>
        <v>2.3059110298598418</v>
      </c>
      <c r="L411" s="1209" t="e">
        <f t="shared" si="1159"/>
        <v>#DIV/0!</v>
      </c>
      <c r="M411" s="1209" t="e">
        <f t="shared" si="1100"/>
        <v>#DIV/0!</v>
      </c>
      <c r="N411" s="1184" t="e">
        <f t="shared" si="1109"/>
        <v>#DIV/0!</v>
      </c>
      <c r="O411" s="1266">
        <f t="shared" si="1159"/>
        <v>0</v>
      </c>
      <c r="P411" s="1266"/>
      <c r="Q411" s="1266"/>
      <c r="R411" s="1184" t="e">
        <f t="shared" si="1111"/>
        <v>#DIV/0!</v>
      </c>
      <c r="S411" s="1239">
        <f t="shared" si="1159"/>
        <v>0</v>
      </c>
      <c r="T411" s="1239"/>
      <c r="U411" s="1239"/>
      <c r="V411" s="1184" t="e">
        <f t="shared" si="1112"/>
        <v>#DIV/0!</v>
      </c>
      <c r="W411" s="1177" t="e">
        <f t="shared" si="1159"/>
        <v>#DIV/0!</v>
      </c>
      <c r="X411" s="1177" t="e">
        <f t="shared" si="1120"/>
        <v>#DIV/0!</v>
      </c>
      <c r="Y411" s="1177" t="e">
        <f t="shared" si="1101"/>
        <v>#DIV/0!</v>
      </c>
      <c r="Z411" s="1184" t="e">
        <f t="shared" si="1113"/>
        <v>#DIV/0!</v>
      </c>
      <c r="AA411" s="1198">
        <f t="shared" si="1095"/>
        <v>-1.4538103115776488</v>
      </c>
      <c r="AB411" s="1198" t="e">
        <f t="shared" si="1096"/>
        <v>#DIV/0!</v>
      </c>
      <c r="AC411" s="1198" t="e">
        <f t="shared" si="1102"/>
        <v>#DIV/0!</v>
      </c>
      <c r="AD411" t="s">
        <v>4315</v>
      </c>
    </row>
    <row r="412" spans="1:30" s="1" customFormat="1" ht="15.75" hidden="1" thickBot="1" x14ac:dyDescent="0.3">
      <c r="A412" s="3580"/>
      <c r="B412" s="1" t="s">
        <v>4224</v>
      </c>
      <c r="C412" s="1207">
        <f t="shared" ref="C412:W412" si="1160">C410/C177</f>
        <v>0.89357268793075817</v>
      </c>
      <c r="D412" s="1207"/>
      <c r="E412" s="1207">
        <f t="shared" si="1098"/>
        <v>0.89357268793075817</v>
      </c>
      <c r="F412" s="1184" t="e">
        <f t="shared" si="1105"/>
        <v>#DIV/0!</v>
      </c>
      <c r="G412" s="1208">
        <f t="shared" si="1160"/>
        <v>-5.1567413522012568</v>
      </c>
      <c r="H412" s="1208" t="e">
        <f t="shared" ref="H412" si="1161">H410/H177</f>
        <v>#DIV/0!</v>
      </c>
      <c r="I412" s="1208" t="e">
        <f t="shared" si="1099"/>
        <v>#DIV/0!</v>
      </c>
      <c r="J412" s="1184" t="e">
        <f t="shared" si="1107"/>
        <v>#DIV/0!</v>
      </c>
      <c r="K412" s="1209">
        <f t="shared" si="1160"/>
        <v>1.5486284289276806</v>
      </c>
      <c r="L412" s="1209" t="e">
        <f t="shared" ref="L412" si="1162">L410/L177</f>
        <v>#DIV/0!</v>
      </c>
      <c r="M412" s="1209" t="e">
        <f t="shared" si="1100"/>
        <v>#DIV/0!</v>
      </c>
      <c r="N412" s="1184" t="e">
        <f t="shared" si="1109"/>
        <v>#DIV/0!</v>
      </c>
      <c r="O412" s="1266">
        <f t="shared" si="1160"/>
        <v>0</v>
      </c>
      <c r="P412" s="1266"/>
      <c r="Q412" s="1266"/>
      <c r="R412" s="1184" t="e">
        <f t="shared" si="1111"/>
        <v>#DIV/0!</v>
      </c>
      <c r="S412" s="1239">
        <f t="shared" si="1160"/>
        <v>0</v>
      </c>
      <c r="T412" s="1239"/>
      <c r="U412" s="1239"/>
      <c r="V412" s="1184" t="e">
        <f t="shared" si="1112"/>
        <v>#DIV/0!</v>
      </c>
      <c r="W412" s="1177" t="e">
        <f t="shared" si="1160"/>
        <v>#DIV/0!</v>
      </c>
      <c r="X412" s="1177" t="e">
        <f t="shared" si="1120"/>
        <v>#DIV/0!</v>
      </c>
      <c r="Y412" s="1177" t="e">
        <f t="shared" si="1101"/>
        <v>#DIV/0!</v>
      </c>
      <c r="Z412" s="1184" t="e">
        <f t="shared" si="1113"/>
        <v>#DIV/0!</v>
      </c>
      <c r="AA412" s="1198">
        <f t="shared" si="1095"/>
        <v>-0.54290804706856355</v>
      </c>
      <c r="AB412" s="1198" t="e">
        <f t="shared" si="1096"/>
        <v>#DIV/0!</v>
      </c>
      <c r="AC412" s="1198" t="e">
        <f t="shared" si="1102"/>
        <v>#DIV/0!</v>
      </c>
      <c r="AD412" t="s">
        <v>4316</v>
      </c>
    </row>
    <row r="413" spans="1:30" s="1" customFormat="1" ht="15.75" hidden="1" thickBot="1" x14ac:dyDescent="0.3">
      <c r="A413" s="3580"/>
      <c r="B413" s="1" t="s">
        <v>4311</v>
      </c>
      <c r="C413" s="1207">
        <f t="shared" ref="C413:W413" si="1163">C410/C180</f>
        <v>0.62219730941704032</v>
      </c>
      <c r="D413" s="1207"/>
      <c r="E413" s="1207">
        <f t="shared" si="1098"/>
        <v>0.62219730941704032</v>
      </c>
      <c r="F413" s="1184" t="e">
        <f t="shared" si="1105"/>
        <v>#DIV/0!</v>
      </c>
      <c r="G413" s="1208">
        <f t="shared" si="1163"/>
        <v>-4.9221538755736871</v>
      </c>
      <c r="H413" s="1208" t="e">
        <f t="shared" ref="H413" si="1164">H410/H180</f>
        <v>#DIV/0!</v>
      </c>
      <c r="I413" s="1208" t="e">
        <f t="shared" si="1099"/>
        <v>#DIV/0!</v>
      </c>
      <c r="J413" s="1184" t="e">
        <f t="shared" si="1107"/>
        <v>#DIV/0!</v>
      </c>
      <c r="K413" s="1209">
        <f t="shared" si="1163"/>
        <v>2.1807539929045703</v>
      </c>
      <c r="L413" s="1209" t="e">
        <f t="shared" ref="L413" si="1165">L410/L180</f>
        <v>#DIV/0!</v>
      </c>
      <c r="M413" s="1209" t="e">
        <f t="shared" si="1100"/>
        <v>#DIV/0!</v>
      </c>
      <c r="N413" s="1184" t="e">
        <f t="shared" si="1109"/>
        <v>#DIV/0!</v>
      </c>
      <c r="O413" s="1266">
        <f t="shared" si="1163"/>
        <v>0</v>
      </c>
      <c r="P413" s="1266"/>
      <c r="Q413" s="1266"/>
      <c r="R413" s="1184" t="e">
        <f t="shared" si="1111"/>
        <v>#DIV/0!</v>
      </c>
      <c r="S413" s="1239">
        <f t="shared" si="1163"/>
        <v>0</v>
      </c>
      <c r="T413" s="1239"/>
      <c r="U413" s="1239"/>
      <c r="V413" s="1184" t="e">
        <f t="shared" si="1112"/>
        <v>#DIV/0!</v>
      </c>
      <c r="W413" s="1177" t="e">
        <f t="shared" si="1163"/>
        <v>#DIV/0!</v>
      </c>
      <c r="X413" s="1177" t="e">
        <f t="shared" si="1120"/>
        <v>#DIV/0!</v>
      </c>
      <c r="Y413" s="1177" t="e">
        <f t="shared" si="1101"/>
        <v>#DIV/0!</v>
      </c>
      <c r="Z413" s="1184" t="e">
        <f t="shared" si="1113"/>
        <v>#DIV/0!</v>
      </c>
      <c r="AA413" s="1198">
        <f t="shared" si="1095"/>
        <v>-0.42384051465041528</v>
      </c>
      <c r="AB413" s="1198" t="e">
        <f t="shared" si="1096"/>
        <v>#DIV/0!</v>
      </c>
      <c r="AC413" s="1198" t="e">
        <f t="shared" si="1102"/>
        <v>#DIV/0!</v>
      </c>
      <c r="AD413" t="s">
        <v>4317</v>
      </c>
    </row>
    <row r="414" spans="1:30" customFormat="1" ht="15.75" hidden="1" thickBot="1" x14ac:dyDescent="0.3">
      <c r="A414" s="3580"/>
      <c r="B414" s="2210" t="s">
        <v>4318</v>
      </c>
      <c r="C414" s="1206">
        <f>C388/C383</f>
        <v>0.35714285714285715</v>
      </c>
      <c r="D414" s="1206"/>
      <c r="E414" s="1206">
        <f t="shared" si="1098"/>
        <v>0.35714285714285715</v>
      </c>
      <c r="F414" s="2307" t="e">
        <f t="shared" si="1105"/>
        <v>#DIV/0!</v>
      </c>
      <c r="G414" s="1206">
        <f t="shared" ref="G414:K414" si="1166">G388/G383</f>
        <v>-2.6923076923076925</v>
      </c>
      <c r="H414" s="1206">
        <f t="shared" ref="H414" si="1167">H388/H383</f>
        <v>0</v>
      </c>
      <c r="I414" s="1206">
        <f t="shared" si="1099"/>
        <v>-2.6923076923076925</v>
      </c>
      <c r="J414" s="2307" t="e">
        <f t="shared" si="1107"/>
        <v>#DIV/0!</v>
      </c>
      <c r="K414" s="1206">
        <f t="shared" si="1166"/>
        <v>0.36363636363636365</v>
      </c>
      <c r="L414" s="1206">
        <f t="shared" ref="L414" si="1168">L388/L383</f>
        <v>0</v>
      </c>
      <c r="M414" s="1206">
        <f t="shared" si="1100"/>
        <v>0.36363636363636365</v>
      </c>
      <c r="N414" s="2307" t="e">
        <f t="shared" si="1109"/>
        <v>#DIV/0!</v>
      </c>
      <c r="O414" s="1265"/>
      <c r="P414" s="1265"/>
      <c r="Q414" s="1265"/>
      <c r="R414" s="2307" t="e">
        <f t="shared" si="1111"/>
        <v>#DIV/0!</v>
      </c>
      <c r="S414" s="1238"/>
      <c r="T414" s="1238"/>
      <c r="U414" s="1238"/>
      <c r="V414" s="2307" t="e">
        <f t="shared" si="1112"/>
        <v>#DIV/0!</v>
      </c>
      <c r="W414" s="1206" t="e">
        <f>W388/W383</f>
        <v>#DIV/0!</v>
      </c>
      <c r="X414" s="1206">
        <f t="shared" si="1120"/>
        <v>0</v>
      </c>
      <c r="Y414" s="1206" t="e">
        <f t="shared" si="1101"/>
        <v>#DIV/0!</v>
      </c>
      <c r="Z414" s="2307" t="e">
        <f t="shared" si="1113"/>
        <v>#DIV/0!</v>
      </c>
      <c r="AA414" s="1206">
        <f t="shared" si="1095"/>
        <v>-0.65717615717615718</v>
      </c>
      <c r="AB414" s="1206">
        <f t="shared" si="1096"/>
        <v>0</v>
      </c>
      <c r="AC414" s="1206">
        <f t="shared" si="1102"/>
        <v>-0.65717615717615718</v>
      </c>
      <c r="AD414" s="27" t="s">
        <v>4319</v>
      </c>
    </row>
    <row r="415" spans="1:30" customFormat="1" ht="15.75" hidden="1" thickBot="1" x14ac:dyDescent="0.3">
      <c r="A415" s="3580"/>
      <c r="B415" s="2211" t="s">
        <v>4223</v>
      </c>
      <c r="C415" s="1207">
        <f t="shared" ref="C415:W415" si="1169">C414/C212</f>
        <v>5.1034554646375154</v>
      </c>
      <c r="D415" s="1207"/>
      <c r="E415" s="1207">
        <f t="shared" si="1098"/>
        <v>5.1034554646375154</v>
      </c>
      <c r="F415" s="1184" t="e">
        <f t="shared" si="1105"/>
        <v>#DIV/0!</v>
      </c>
      <c r="G415" s="1208">
        <f t="shared" si="1169"/>
        <v>-10.567932489451477</v>
      </c>
      <c r="H415" s="1208" t="e">
        <f t="shared" si="1169"/>
        <v>#DIV/0!</v>
      </c>
      <c r="I415" s="1208" t="e">
        <f t="shared" si="1099"/>
        <v>#DIV/0!</v>
      </c>
      <c r="J415" s="1184" t="e">
        <f t="shared" si="1107"/>
        <v>#DIV/0!</v>
      </c>
      <c r="K415" s="1209">
        <f t="shared" si="1169"/>
        <v>1.9580355658966264</v>
      </c>
      <c r="L415" s="1209" t="e">
        <f t="shared" si="1169"/>
        <v>#DIV/0!</v>
      </c>
      <c r="M415" s="1209" t="e">
        <f t="shared" si="1100"/>
        <v>#DIV/0!</v>
      </c>
      <c r="N415" s="1184" t="e">
        <f t="shared" si="1109"/>
        <v>#DIV/0!</v>
      </c>
      <c r="O415" s="1266">
        <f t="shared" si="1169"/>
        <v>0</v>
      </c>
      <c r="P415" s="1266"/>
      <c r="Q415" s="1266"/>
      <c r="R415" s="1184" t="e">
        <f t="shared" si="1111"/>
        <v>#DIV/0!</v>
      </c>
      <c r="S415" s="1239">
        <f t="shared" si="1169"/>
        <v>0</v>
      </c>
      <c r="T415" s="1239"/>
      <c r="U415" s="1239"/>
      <c r="V415" s="1184" t="e">
        <f t="shared" si="1112"/>
        <v>#DIV/0!</v>
      </c>
      <c r="W415" s="1177" t="e">
        <f t="shared" si="1169"/>
        <v>#DIV/0!</v>
      </c>
      <c r="X415" s="1177" t="e">
        <f t="shared" si="1120"/>
        <v>#DIV/0!</v>
      </c>
      <c r="Y415" s="1177" t="e">
        <f t="shared" si="1101"/>
        <v>#DIV/0!</v>
      </c>
      <c r="Z415" s="1184" t="e">
        <f t="shared" si="1113"/>
        <v>#DIV/0!</v>
      </c>
      <c r="AA415" s="1198">
        <f t="shared" si="1095"/>
        <v>-0.70128829178346719</v>
      </c>
      <c r="AB415" s="1198" t="e">
        <f t="shared" si="1096"/>
        <v>#DIV/0!</v>
      </c>
      <c r="AC415" s="1198" t="e">
        <f t="shared" si="1102"/>
        <v>#DIV/0!</v>
      </c>
      <c r="AD415" t="s">
        <v>4320</v>
      </c>
    </row>
    <row r="416" spans="1:30" customFormat="1" ht="15.75" hidden="1" thickBot="1" x14ac:dyDescent="0.3">
      <c r="A416" s="3580"/>
      <c r="B416" s="2211" t="s">
        <v>4224</v>
      </c>
      <c r="C416" s="1207">
        <f t="shared" ref="C416:W416" si="1170">C414/C229</f>
        <v>2.2710463922997981</v>
      </c>
      <c r="D416" s="1207"/>
      <c r="E416" s="1207">
        <f t="shared" si="1098"/>
        <v>2.2710463922997981</v>
      </c>
      <c r="F416" s="1184" t="e">
        <f t="shared" si="1105"/>
        <v>#DIV/0!</v>
      </c>
      <c r="G416" s="1208">
        <f t="shared" si="1170"/>
        <v>-7.7864583333333339</v>
      </c>
      <c r="H416" s="1208" t="e">
        <f t="shared" ref="H416" si="1171">H414/H229</f>
        <v>#DIV/0!</v>
      </c>
      <c r="I416" s="1208" t="e">
        <f t="shared" si="1099"/>
        <v>#DIV/0!</v>
      </c>
      <c r="J416" s="1184" t="e">
        <f t="shared" si="1107"/>
        <v>#DIV/0!</v>
      </c>
      <c r="K416" s="1209">
        <f t="shared" si="1170"/>
        <v>1.1658127408750851</v>
      </c>
      <c r="L416" s="1209" t="e">
        <f t="shared" ref="L416" si="1172">L414/L229</f>
        <v>#DIV/0!</v>
      </c>
      <c r="M416" s="1209" t="e">
        <f t="shared" si="1100"/>
        <v>#DIV/0!</v>
      </c>
      <c r="N416" s="1184" t="e">
        <f t="shared" si="1109"/>
        <v>#DIV/0!</v>
      </c>
      <c r="O416" s="1266">
        <f t="shared" si="1170"/>
        <v>0</v>
      </c>
      <c r="P416" s="1266"/>
      <c r="Q416" s="1266"/>
      <c r="R416" s="1184" t="e">
        <f t="shared" si="1111"/>
        <v>#DIV/0!</v>
      </c>
      <c r="S416" s="1239">
        <f t="shared" si="1170"/>
        <v>0</v>
      </c>
      <c r="T416" s="1239"/>
      <c r="U416" s="1239"/>
      <c r="V416" s="1184" t="e">
        <f t="shared" si="1112"/>
        <v>#DIV/0!</v>
      </c>
      <c r="W416" s="1177" t="e">
        <f t="shared" si="1170"/>
        <v>#DIV/0!</v>
      </c>
      <c r="X416" s="1177" t="e">
        <f t="shared" si="1120"/>
        <v>#DIV/0!</v>
      </c>
      <c r="Y416" s="1177" t="e">
        <f t="shared" si="1101"/>
        <v>#DIV/0!</v>
      </c>
      <c r="Z416" s="1184" t="e">
        <f t="shared" si="1113"/>
        <v>#DIV/0!</v>
      </c>
      <c r="AA416" s="1198">
        <f t="shared" si="1095"/>
        <v>-0.86991984003169021</v>
      </c>
      <c r="AB416" s="1198" t="e">
        <f t="shared" si="1096"/>
        <v>#DIV/0!</v>
      </c>
      <c r="AC416" s="1198" t="e">
        <f t="shared" si="1102"/>
        <v>#DIV/0!</v>
      </c>
      <c r="AD416" t="s">
        <v>4321</v>
      </c>
    </row>
    <row r="417" spans="1:30" customFormat="1" ht="15.75" hidden="1" thickBot="1" x14ac:dyDescent="0.3">
      <c r="A417" s="3580"/>
      <c r="B417" s="2211" t="s">
        <v>4311</v>
      </c>
      <c r="C417" s="1207">
        <f t="shared" ref="C417:W417" si="1173">C414/C232</f>
        <v>1.4193625880845611</v>
      </c>
      <c r="D417" s="1207"/>
      <c r="E417" s="1207">
        <f t="shared" si="1098"/>
        <v>1.4193625880845611</v>
      </c>
      <c r="F417" s="1184" t="e">
        <f t="shared" si="1105"/>
        <v>#DIV/0!</v>
      </c>
      <c r="G417" s="1208">
        <f t="shared" si="1173"/>
        <v>-7.5948544698544707</v>
      </c>
      <c r="H417" s="1208" t="e">
        <f t="shared" ref="H417" si="1174">H414/H232</f>
        <v>#DIV/0!</v>
      </c>
      <c r="I417" s="1208" t="e">
        <f t="shared" si="1099"/>
        <v>#DIV/0!</v>
      </c>
      <c r="J417" s="1184" t="e">
        <f t="shared" si="1107"/>
        <v>#DIV/0!</v>
      </c>
      <c r="K417" s="1209">
        <f t="shared" si="1173"/>
        <v>1.4194422796733641</v>
      </c>
      <c r="L417" s="1209" t="e">
        <f t="shared" ref="L417" si="1175">L414/L232</f>
        <v>#DIV/0!</v>
      </c>
      <c r="M417" s="1209" t="e">
        <f t="shared" si="1100"/>
        <v>#DIV/0!</v>
      </c>
      <c r="N417" s="1184" t="e">
        <f t="shared" si="1109"/>
        <v>#DIV/0!</v>
      </c>
      <c r="O417" s="1266">
        <f t="shared" si="1173"/>
        <v>0</v>
      </c>
      <c r="P417" s="1266"/>
      <c r="Q417" s="1266"/>
      <c r="R417" s="1184" t="e">
        <f t="shared" si="1111"/>
        <v>#DIV/0!</v>
      </c>
      <c r="S417" s="1239">
        <f t="shared" si="1173"/>
        <v>0</v>
      </c>
      <c r="T417" s="1239"/>
      <c r="U417" s="1239"/>
      <c r="V417" s="1184" t="e">
        <f t="shared" si="1112"/>
        <v>#DIV/0!</v>
      </c>
      <c r="W417" s="1177" t="e">
        <f t="shared" si="1173"/>
        <v>#DIV/0!</v>
      </c>
      <c r="X417" s="1177" t="e">
        <f t="shared" si="1120"/>
        <v>#DIV/0!</v>
      </c>
      <c r="Y417" s="1177" t="e">
        <f t="shared" si="1101"/>
        <v>#DIV/0!</v>
      </c>
      <c r="Z417" s="1184" t="e">
        <f t="shared" si="1113"/>
        <v>#DIV/0!</v>
      </c>
      <c r="AA417" s="1198">
        <f t="shared" si="1095"/>
        <v>-0.95120992041930919</v>
      </c>
      <c r="AB417" s="1198" t="e">
        <f t="shared" si="1096"/>
        <v>#DIV/0!</v>
      </c>
      <c r="AC417" s="1198" t="e">
        <f t="shared" si="1102"/>
        <v>#DIV/0!</v>
      </c>
      <c r="AD417" t="s">
        <v>4322</v>
      </c>
    </row>
    <row r="418" spans="1:30" customFormat="1" ht="15.75" hidden="1" thickBot="1" x14ac:dyDescent="0.3">
      <c r="A418" s="3580"/>
      <c r="B418" s="2210" t="s">
        <v>4323</v>
      </c>
      <c r="C418" s="1206">
        <f>C393/C383</f>
        <v>-7.1428571428571425E-2</v>
      </c>
      <c r="D418" s="1206"/>
      <c r="E418" s="1206">
        <f t="shared" si="1098"/>
        <v>-7.1428571428571425E-2</v>
      </c>
      <c r="F418" s="2307" t="e">
        <f t="shared" si="1105"/>
        <v>#DIV/0!</v>
      </c>
      <c r="G418" s="1206">
        <f t="shared" ref="G418:K418" si="1176">G393/G383</f>
        <v>-7.6923076923076927E-2</v>
      </c>
      <c r="H418" s="1206">
        <f t="shared" ref="H418" si="1177">H393/H383</f>
        <v>0</v>
      </c>
      <c r="I418" s="1206">
        <f t="shared" si="1099"/>
        <v>-7.6923076923076927E-2</v>
      </c>
      <c r="J418" s="2307" t="e">
        <f t="shared" si="1107"/>
        <v>#DIV/0!</v>
      </c>
      <c r="K418" s="1206">
        <f t="shared" si="1176"/>
        <v>-9.0909090909090912E-2</v>
      </c>
      <c r="L418" s="1206">
        <f t="shared" ref="L418" si="1178">L393/L383</f>
        <v>0</v>
      </c>
      <c r="M418" s="1206">
        <f t="shared" si="1100"/>
        <v>-9.0909090909090912E-2</v>
      </c>
      <c r="N418" s="2307" t="e">
        <f t="shared" si="1109"/>
        <v>#DIV/0!</v>
      </c>
      <c r="O418" s="1265"/>
      <c r="P418" s="1265"/>
      <c r="Q418" s="1265"/>
      <c r="R418" s="2307" t="e">
        <f t="shared" si="1111"/>
        <v>#DIV/0!</v>
      </c>
      <c r="S418" s="1238"/>
      <c r="T418" s="1238"/>
      <c r="U418" s="1238"/>
      <c r="V418" s="2307" t="e">
        <f t="shared" si="1112"/>
        <v>#DIV/0!</v>
      </c>
      <c r="W418" s="1206" t="e">
        <f>W393/W383</f>
        <v>#DIV/0!</v>
      </c>
      <c r="X418" s="1206">
        <f t="shared" si="1120"/>
        <v>0</v>
      </c>
      <c r="Y418" s="1206" t="e">
        <f t="shared" si="1101"/>
        <v>#DIV/0!</v>
      </c>
      <c r="Z418" s="2307" t="e">
        <f t="shared" si="1113"/>
        <v>#DIV/0!</v>
      </c>
      <c r="AA418" s="1206">
        <f t="shared" si="1095"/>
        <v>-7.9753579753579759E-2</v>
      </c>
      <c r="AB418" s="1206">
        <f t="shared" si="1096"/>
        <v>0</v>
      </c>
      <c r="AC418" s="1206">
        <f t="shared" si="1102"/>
        <v>-7.9753579753579759E-2</v>
      </c>
      <c r="AD418" s="27" t="s">
        <v>4324</v>
      </c>
    </row>
    <row r="419" spans="1:30" customFormat="1" ht="15.75" hidden="1" thickBot="1" x14ac:dyDescent="0.3">
      <c r="A419" s="3580"/>
      <c r="B419" s="2211" t="s">
        <v>4223</v>
      </c>
      <c r="C419" s="1207">
        <f t="shared" ref="C419:W419" si="1179">C418/C238</f>
        <v>-573.65214285714285</v>
      </c>
      <c r="D419" s="1207"/>
      <c r="E419" s="1207">
        <f t="shared" si="1098"/>
        <v>-573.65214285714285</v>
      </c>
      <c r="F419" s="1184" t="e">
        <f t="shared" si="1105"/>
        <v>#DIV/0!</v>
      </c>
      <c r="G419" s="1208">
        <f t="shared" si="1179"/>
        <v>-1779.099190283401</v>
      </c>
      <c r="H419" s="1208" t="e">
        <f t="shared" si="1179"/>
        <v>#DIV/0!</v>
      </c>
      <c r="I419" s="1208" t="e">
        <f t="shared" si="1099"/>
        <v>#DIV/0!</v>
      </c>
      <c r="J419" s="1184" t="e">
        <f t="shared" si="1107"/>
        <v>#DIV/0!</v>
      </c>
      <c r="K419" s="1209">
        <f t="shared" si="1179"/>
        <v>-1517.4955371900828</v>
      </c>
      <c r="L419" s="1209" t="e">
        <f t="shared" si="1179"/>
        <v>#DIV/0!</v>
      </c>
      <c r="M419" s="1209" t="e">
        <f t="shared" si="1100"/>
        <v>#DIV/0!</v>
      </c>
      <c r="N419" s="1184" t="e">
        <f t="shared" si="1109"/>
        <v>#DIV/0!</v>
      </c>
      <c r="O419" s="1266">
        <f t="shared" si="1179"/>
        <v>0</v>
      </c>
      <c r="P419" s="1266"/>
      <c r="Q419" s="1266"/>
      <c r="R419" s="1184" t="e">
        <f t="shared" si="1111"/>
        <v>#DIV/0!</v>
      </c>
      <c r="S419" s="1239">
        <f t="shared" si="1179"/>
        <v>0</v>
      </c>
      <c r="T419" s="1239"/>
      <c r="U419" s="1239"/>
      <c r="V419" s="1184" t="e">
        <f t="shared" si="1112"/>
        <v>#DIV/0!</v>
      </c>
      <c r="W419" s="1177" t="e">
        <f t="shared" si="1179"/>
        <v>#DIV/0!</v>
      </c>
      <c r="X419" s="1177" t="e">
        <f t="shared" si="1120"/>
        <v>#DIV/0!</v>
      </c>
      <c r="Y419" s="1177" t="e">
        <f t="shared" si="1101"/>
        <v>#DIV/0!</v>
      </c>
      <c r="Z419" s="1184" t="e">
        <f t="shared" si="1113"/>
        <v>#DIV/0!</v>
      </c>
      <c r="AA419" s="1198">
        <f t="shared" si="1095"/>
        <v>-774.04937406612532</v>
      </c>
      <c r="AB419" s="1198" t="e">
        <f t="shared" si="1096"/>
        <v>#DIV/0!</v>
      </c>
      <c r="AC419" s="1198" t="e">
        <f t="shared" si="1102"/>
        <v>#DIV/0!</v>
      </c>
      <c r="AD419" t="s">
        <v>4325</v>
      </c>
    </row>
    <row r="420" spans="1:30" customFormat="1" ht="15.75" hidden="1" thickBot="1" x14ac:dyDescent="0.3">
      <c r="A420" s="3580"/>
      <c r="B420" s="2211" t="s">
        <v>4224</v>
      </c>
      <c r="C420" s="1207">
        <f t="shared" ref="C420:W420" si="1180">C418/C255</f>
        <v>1.0430277913213066</v>
      </c>
      <c r="D420" s="1207"/>
      <c r="E420" s="1207">
        <f t="shared" si="1098"/>
        <v>1.0430277913213066</v>
      </c>
      <c r="F420" s="1184" t="e">
        <f t="shared" si="1105"/>
        <v>#DIV/0!</v>
      </c>
      <c r="G420" s="1208">
        <f t="shared" si="1180"/>
        <v>0.67191011235955056</v>
      </c>
      <c r="H420" s="1208" t="e">
        <f t="shared" ref="H420" si="1181">H418/H255</f>
        <v>#DIV/0!</v>
      </c>
      <c r="I420" s="1208" t="e">
        <f t="shared" si="1099"/>
        <v>#DIV/0!</v>
      </c>
      <c r="J420" s="1184" t="e">
        <f t="shared" si="1107"/>
        <v>#DIV/0!</v>
      </c>
      <c r="K420" s="1209">
        <f t="shared" si="1180"/>
        <v>1.1141346737152267</v>
      </c>
      <c r="L420" s="1209" t="e">
        <f t="shared" ref="L420" si="1182">L418/L255</f>
        <v>#DIV/0!</v>
      </c>
      <c r="M420" s="1209" t="e">
        <f t="shared" si="1100"/>
        <v>#DIV/0!</v>
      </c>
      <c r="N420" s="1184" t="e">
        <f t="shared" si="1109"/>
        <v>#DIV/0!</v>
      </c>
      <c r="O420" s="1266">
        <f t="shared" si="1180"/>
        <v>0</v>
      </c>
      <c r="P420" s="1266"/>
      <c r="Q420" s="1266"/>
      <c r="R420" s="1184" t="e">
        <f t="shared" si="1111"/>
        <v>#DIV/0!</v>
      </c>
      <c r="S420" s="1239">
        <f t="shared" si="1180"/>
        <v>0</v>
      </c>
      <c r="T420" s="1239"/>
      <c r="U420" s="1239"/>
      <c r="V420" s="1184" t="e">
        <f t="shared" si="1112"/>
        <v>#DIV/0!</v>
      </c>
      <c r="W420" s="1177" t="e">
        <f t="shared" si="1180"/>
        <v>#DIV/0!</v>
      </c>
      <c r="X420" s="1177" t="e">
        <f t="shared" si="1120"/>
        <v>#DIV/0!</v>
      </c>
      <c r="Y420" s="1177" t="e">
        <f t="shared" si="1101"/>
        <v>#DIV/0!</v>
      </c>
      <c r="Z420" s="1184" t="e">
        <f t="shared" si="1113"/>
        <v>#DIV/0!</v>
      </c>
      <c r="AA420" s="1198">
        <f t="shared" si="1095"/>
        <v>0.5658145154792168</v>
      </c>
      <c r="AB420" s="1198" t="e">
        <f t="shared" si="1096"/>
        <v>#DIV/0!</v>
      </c>
      <c r="AC420" s="1198" t="e">
        <f t="shared" si="1102"/>
        <v>#DIV/0!</v>
      </c>
      <c r="AD420" t="s">
        <v>4326</v>
      </c>
    </row>
    <row r="421" spans="1:30" customFormat="1" ht="15.75" hidden="1" thickBot="1" x14ac:dyDescent="0.3">
      <c r="A421" s="3580"/>
      <c r="B421" s="2211" t="s">
        <v>4311</v>
      </c>
      <c r="C421" s="1207">
        <f t="shared" ref="C421:W421" si="1183">C418/C258</f>
        <v>0.98221212457054197</v>
      </c>
      <c r="D421" s="1207"/>
      <c r="E421" s="1207">
        <f t="shared" si="1098"/>
        <v>0.98221212457054197</v>
      </c>
      <c r="F421" s="1184" t="e">
        <f t="shared" si="1105"/>
        <v>#DIV/0!</v>
      </c>
      <c r="G421" s="1208">
        <f t="shared" si="1183"/>
        <v>0.60882245716368943</v>
      </c>
      <c r="H421" s="1208" t="e">
        <f t="shared" ref="H421" si="1184">H418/H258</f>
        <v>#DIV/0!</v>
      </c>
      <c r="I421" s="1208" t="e">
        <f t="shared" si="1099"/>
        <v>#DIV/0!</v>
      </c>
      <c r="J421" s="1184" t="e">
        <f t="shared" si="1107"/>
        <v>#DIV/0!</v>
      </c>
      <c r="K421" s="1209">
        <f t="shared" si="1183"/>
        <v>1.0956166963071452</v>
      </c>
      <c r="L421" s="1209" t="e">
        <f t="shared" ref="L421" si="1185">L418/L258</f>
        <v>#DIV/0!</v>
      </c>
      <c r="M421" s="1209" t="e">
        <f t="shared" si="1100"/>
        <v>#DIV/0!</v>
      </c>
      <c r="N421" s="1184" t="e">
        <f t="shared" si="1109"/>
        <v>#DIV/0!</v>
      </c>
      <c r="O421" s="1266">
        <f t="shared" si="1183"/>
        <v>0</v>
      </c>
      <c r="P421" s="1266"/>
      <c r="Q421" s="1266"/>
      <c r="R421" s="1184" t="e">
        <f t="shared" si="1111"/>
        <v>#DIV/0!</v>
      </c>
      <c r="S421" s="1239">
        <f t="shared" si="1183"/>
        <v>0</v>
      </c>
      <c r="T421" s="1239"/>
      <c r="U421" s="1239"/>
      <c r="V421" s="1184" t="e">
        <f t="shared" si="1112"/>
        <v>#DIV/0!</v>
      </c>
      <c r="W421" s="1177" t="e">
        <f t="shared" si="1183"/>
        <v>#DIV/0!</v>
      </c>
      <c r="X421" s="1177" t="e">
        <f t="shared" si="1120"/>
        <v>#DIV/0!</v>
      </c>
      <c r="Y421" s="1177" t="e">
        <f t="shared" si="1101"/>
        <v>#DIV/0!</v>
      </c>
      <c r="Z421" s="1184" t="e">
        <f t="shared" si="1113"/>
        <v>#DIV/0!</v>
      </c>
      <c r="AA421" s="1198">
        <f t="shared" si="1095"/>
        <v>0.53733025560827541</v>
      </c>
      <c r="AB421" s="1198" t="e">
        <f t="shared" si="1096"/>
        <v>#DIV/0!</v>
      </c>
      <c r="AC421" s="1198" t="e">
        <f t="shared" si="1102"/>
        <v>#DIV/0!</v>
      </c>
      <c r="AD421" t="s">
        <v>4327</v>
      </c>
    </row>
    <row r="422" spans="1:30" customFormat="1" ht="15.75" hidden="1" thickBot="1" x14ac:dyDescent="0.3">
      <c r="A422" s="3580"/>
      <c r="B422" s="2210" t="s">
        <v>4328</v>
      </c>
      <c r="C422" s="1212">
        <f>C398/C401</f>
        <v>21.25</v>
      </c>
      <c r="D422" s="1212">
        <f>D398/D401</f>
        <v>6</v>
      </c>
      <c r="E422" s="1212">
        <f t="shared" si="1098"/>
        <v>15.25</v>
      </c>
      <c r="F422" s="2307">
        <f t="shared" si="1105"/>
        <v>2.5416666666666665</v>
      </c>
      <c r="G422" s="1212">
        <f t="shared" ref="G422:K422" si="1186">G398/G401</f>
        <v>26.5</v>
      </c>
      <c r="H422" s="1212">
        <f t="shared" ref="H422" si="1187">H398/H401</f>
        <v>10.5</v>
      </c>
      <c r="I422" s="1212">
        <f t="shared" si="1099"/>
        <v>16</v>
      </c>
      <c r="J422" s="2307">
        <f t="shared" si="1107"/>
        <v>1.5238095238095237</v>
      </c>
      <c r="K422" s="1212">
        <f t="shared" si="1186"/>
        <v>18</v>
      </c>
      <c r="L422" s="1212">
        <f t="shared" ref="L422" si="1188">L398/L401</f>
        <v>17</v>
      </c>
      <c r="M422" s="1212">
        <f t="shared" si="1100"/>
        <v>1</v>
      </c>
      <c r="N422" s="2307">
        <f t="shared" si="1109"/>
        <v>5.8823529411764705E-2</v>
      </c>
      <c r="O422" s="1213"/>
      <c r="P422" s="1204">
        <f>P398/P401</f>
        <v>4.5</v>
      </c>
      <c r="Q422" s="1213"/>
      <c r="R422" s="2307">
        <f t="shared" si="1111"/>
        <v>0</v>
      </c>
      <c r="S422" s="1213"/>
      <c r="T422" s="1213"/>
      <c r="U422" s="1213"/>
      <c r="V422" s="2307" t="e">
        <f t="shared" si="1112"/>
        <v>#DIV/0!</v>
      </c>
      <c r="W422" s="1212">
        <f>W398/W401</f>
        <v>19.411764705882351</v>
      </c>
      <c r="X422" s="1212">
        <f>X398/X401</f>
        <v>9</v>
      </c>
      <c r="Y422" s="1212">
        <f t="shared" si="1101"/>
        <v>10.411764705882351</v>
      </c>
      <c r="Z422" s="2307">
        <f t="shared" si="1113"/>
        <v>1.1568627450980391</v>
      </c>
      <c r="AA422" s="1212">
        <f t="shared" si="1095"/>
        <v>21.916666666666668</v>
      </c>
      <c r="AB422" s="1212">
        <f t="shared" si="1096"/>
        <v>9.5</v>
      </c>
      <c r="AC422" s="1212">
        <f t="shared" si="1102"/>
        <v>12.416666666666668</v>
      </c>
      <c r="AD422" s="27" t="s">
        <v>4329</v>
      </c>
    </row>
    <row r="423" spans="1:30" customFormat="1" ht="15.75" hidden="1" thickBot="1" x14ac:dyDescent="0.3">
      <c r="A423" s="3580"/>
      <c r="B423" s="2211" t="s">
        <v>4223</v>
      </c>
      <c r="C423" s="1207">
        <f t="shared" ref="C423:S423" si="1189">C422/C264</f>
        <v>9.796606960908226E-2</v>
      </c>
      <c r="D423" s="1207">
        <f t="shared" si="1189"/>
        <v>2.2707604970750112E-2</v>
      </c>
      <c r="E423" s="1207">
        <f t="shared" si="1098"/>
        <v>7.5258464638332148E-2</v>
      </c>
      <c r="F423" s="1184">
        <f t="shared" si="1105"/>
        <v>3.3142405258182586</v>
      </c>
      <c r="G423" s="1208">
        <f t="shared" si="1189"/>
        <v>0.18308801441874439</v>
      </c>
      <c r="H423" s="1208">
        <f t="shared" si="1189"/>
        <v>5.8403616367869407E-2</v>
      </c>
      <c r="I423" s="1208">
        <f t="shared" si="1099"/>
        <v>0.12468439805087499</v>
      </c>
      <c r="J423" s="1184">
        <f t="shared" si="1107"/>
        <v>2.1348746157347507</v>
      </c>
      <c r="K423" s="1209">
        <f t="shared" si="1189"/>
        <v>0.10095137420718815</v>
      </c>
      <c r="L423" s="1209">
        <f t="shared" si="1189"/>
        <v>9.918525602532452E-2</v>
      </c>
      <c r="M423" s="1209">
        <f t="shared" si="1100"/>
        <v>1.7661181818636323E-3</v>
      </c>
      <c r="N423" s="1184">
        <f t="shared" si="1109"/>
        <v>1.7806257226504488E-2</v>
      </c>
      <c r="O423" s="1266">
        <f t="shared" si="1189"/>
        <v>0</v>
      </c>
      <c r="P423" s="1908">
        <f t="shared" si="1189"/>
        <v>3.9203484754200373E-2</v>
      </c>
      <c r="Q423" s="1266"/>
      <c r="R423" s="1184">
        <f t="shared" si="1111"/>
        <v>0</v>
      </c>
      <c r="S423" s="1239">
        <f t="shared" si="1189"/>
        <v>0</v>
      </c>
      <c r="T423" s="1239"/>
      <c r="U423" s="1239"/>
      <c r="V423" s="1184" t="e">
        <f t="shared" si="1112"/>
        <v>#DIV/0!</v>
      </c>
      <c r="W423" s="1177">
        <f>W422/W$264</f>
        <v>0.12672688086083433</v>
      </c>
      <c r="X423" s="1177">
        <f>X422/X$264</f>
        <v>4.7780294470513657E-2</v>
      </c>
      <c r="Y423" s="1177">
        <f t="shared" si="1101"/>
        <v>7.8946586390320678E-2</v>
      </c>
      <c r="Z423" s="1184">
        <f t="shared" si="1113"/>
        <v>1.6522833788527711</v>
      </c>
      <c r="AA423" s="1198">
        <f t="shared" si="1095"/>
        <v>7.6401091647002956E-2</v>
      </c>
      <c r="AB423" s="1198">
        <f t="shared" si="1096"/>
        <v>5.4874990529536108E-2</v>
      </c>
      <c r="AC423" s="1198">
        <f t="shared" si="1102"/>
        <v>2.1526101117466848E-2</v>
      </c>
      <c r="AD423" t="s">
        <v>4330</v>
      </c>
    </row>
    <row r="424" spans="1:30" customFormat="1" ht="15.75" hidden="1" thickBot="1" x14ac:dyDescent="0.3">
      <c r="A424" s="3580"/>
      <c r="B424" s="2211" t="s">
        <v>4224</v>
      </c>
      <c r="C424" s="1207">
        <f t="shared" ref="C424:S424" si="1190">C422/C281</f>
        <v>0.11608234814512843</v>
      </c>
      <c r="D424" s="1207">
        <f t="shared" ref="D424" si="1191">D422/D281</f>
        <v>2.7751843698875366E-2</v>
      </c>
      <c r="E424" s="1207">
        <f t="shared" si="1098"/>
        <v>8.8330504446253066E-2</v>
      </c>
      <c r="F424" s="1184">
        <f t="shared" si="1105"/>
        <v>3.1828697727146911</v>
      </c>
      <c r="G424" s="1208">
        <f t="shared" si="1190"/>
        <v>0.73982848975702709</v>
      </c>
      <c r="H424" s="1208">
        <f t="shared" ref="H424" si="1192">H422/H281</f>
        <v>0.30010957903387819</v>
      </c>
      <c r="I424" s="1208">
        <f t="shared" si="1099"/>
        <v>0.43971891072314889</v>
      </c>
      <c r="J424" s="1184">
        <f t="shared" si="1107"/>
        <v>1.465194520410529</v>
      </c>
      <c r="K424" s="1209">
        <f t="shared" si="1190"/>
        <v>9.7047772410091257E-2</v>
      </c>
      <c r="L424" s="1209">
        <f t="shared" ref="L424" si="1193">L422/L281</f>
        <v>9.6784654743745271E-2</v>
      </c>
      <c r="M424" s="1209">
        <f t="shared" si="1100"/>
        <v>2.6311766634598555E-4</v>
      </c>
      <c r="N424" s="1184">
        <f t="shared" si="1109"/>
        <v>2.7185886754737799E-3</v>
      </c>
      <c r="O424" s="1266">
        <f t="shared" si="1190"/>
        <v>0</v>
      </c>
      <c r="P424" s="1908">
        <f t="shared" ref="P424" si="1194">P422/P281</f>
        <v>3.5872893277797697E-2</v>
      </c>
      <c r="Q424" s="1266"/>
      <c r="R424" s="1184">
        <f t="shared" si="1111"/>
        <v>0</v>
      </c>
      <c r="S424" s="1239">
        <f t="shared" si="1190"/>
        <v>0</v>
      </c>
      <c r="T424" s="1239"/>
      <c r="U424" s="1239"/>
      <c r="V424" s="1184" t="e">
        <f t="shared" si="1112"/>
        <v>#DIV/0!</v>
      </c>
      <c r="W424" s="1177">
        <f>W422/W$281</f>
        <v>0.13637880415435757</v>
      </c>
      <c r="X424" s="1177">
        <f>X422/X$281</f>
        <v>5.8874065284642736E-2</v>
      </c>
      <c r="Y424" s="1177">
        <f t="shared" si="1101"/>
        <v>7.7504738869714845E-2</v>
      </c>
      <c r="Z424" s="1184">
        <f t="shared" si="1113"/>
        <v>1.3164495859933747</v>
      </c>
      <c r="AA424" s="1198">
        <f t="shared" si="1095"/>
        <v>0.19059172206244934</v>
      </c>
      <c r="AB424" s="1198">
        <f t="shared" si="1096"/>
        <v>0.11512974268857412</v>
      </c>
      <c r="AC424" s="1198">
        <f t="shared" si="1102"/>
        <v>7.5461979373875221E-2</v>
      </c>
      <c r="AD424" t="s">
        <v>4331</v>
      </c>
    </row>
    <row r="425" spans="1:30" customFormat="1" ht="15.75" hidden="1" thickBot="1" x14ac:dyDescent="0.3">
      <c r="A425" s="3580"/>
      <c r="B425" s="2211" t="s">
        <v>4311</v>
      </c>
      <c r="C425" s="1207">
        <f t="shared" ref="C425:S425" si="1195">C422/C284</f>
        <v>0.10585585585585586</v>
      </c>
      <c r="D425" s="1207">
        <f t="shared" ref="D425" si="1196">D422/D284</f>
        <v>2.5278691884628963E-2</v>
      </c>
      <c r="E425" s="1207">
        <f t="shared" si="1098"/>
        <v>8.0577163971226898E-2</v>
      </c>
      <c r="F425" s="1184">
        <f t="shared" si="1105"/>
        <v>3.1875527554581606</v>
      </c>
      <c r="G425" s="1208">
        <f t="shared" si="1195"/>
        <v>0.63660056657223796</v>
      </c>
      <c r="H425" s="1208">
        <f t="shared" ref="H425" si="1197">H422/H284</f>
        <v>0.24933147930259919</v>
      </c>
      <c r="I425" s="1208">
        <f t="shared" si="1099"/>
        <v>0.38726908726963877</v>
      </c>
      <c r="J425" s="1184">
        <f t="shared" si="1107"/>
        <v>1.5532298141929872</v>
      </c>
      <c r="K425" s="1209">
        <f t="shared" si="1195"/>
        <v>7.2010938370385372E-2</v>
      </c>
      <c r="L425" s="1209">
        <f t="shared" ref="L425" si="1198">L422/L284</f>
        <v>7.2511745756885113E-2</v>
      </c>
      <c r="M425" s="1209">
        <f t="shared" si="1100"/>
        <v>-5.0080738649974088E-4</v>
      </c>
      <c r="N425" s="1184">
        <f t="shared" si="1109"/>
        <v>-6.9065691533455927E-3</v>
      </c>
      <c r="O425" s="1266">
        <f t="shared" si="1195"/>
        <v>0</v>
      </c>
      <c r="P425" s="1908">
        <f t="shared" ref="P425" si="1199">P422/P284</f>
        <v>2.2309794699040233E-2</v>
      </c>
      <c r="Q425" s="1266"/>
      <c r="R425" s="1184">
        <f t="shared" si="1111"/>
        <v>0</v>
      </c>
      <c r="S425" s="1239">
        <f t="shared" si="1195"/>
        <v>0</v>
      </c>
      <c r="T425" s="1239"/>
      <c r="U425" s="1239"/>
      <c r="V425" s="1184" t="e">
        <f t="shared" si="1112"/>
        <v>#DIV/0!</v>
      </c>
      <c r="W425" s="1177">
        <f>W422/W$284</f>
        <v>0.10658128590352062</v>
      </c>
      <c r="X425" s="1177">
        <f>X422/X$284</f>
        <v>4.6652393657604999E-2</v>
      </c>
      <c r="Y425" s="1177">
        <f t="shared" si="1101"/>
        <v>5.9928892245915619E-2</v>
      </c>
      <c r="Z425" s="1184">
        <f t="shared" si="1113"/>
        <v>1.2845834382207817</v>
      </c>
      <c r="AA425" s="1198">
        <f t="shared" si="1095"/>
        <v>0.16289347215969585</v>
      </c>
      <c r="AB425" s="1198">
        <f t="shared" si="1096"/>
        <v>9.2357927910788368E-2</v>
      </c>
      <c r="AC425" s="1198">
        <f t="shared" si="1102"/>
        <v>7.0535544248907484E-2</v>
      </c>
      <c r="AD425" t="s">
        <v>4332</v>
      </c>
    </row>
    <row r="426" spans="1:30" customFormat="1" ht="15.75" hidden="1" thickBot="1" x14ac:dyDescent="0.3">
      <c r="A426" s="3580"/>
      <c r="B426" s="2210" t="s">
        <v>4333</v>
      </c>
      <c r="C426" s="1213">
        <f>C383/C401</f>
        <v>1.75</v>
      </c>
      <c r="D426" s="1213">
        <f>D383/D401</f>
        <v>1.8571428571428572</v>
      </c>
      <c r="E426" s="1213">
        <f t="shared" si="1098"/>
        <v>-0.10714285714285721</v>
      </c>
      <c r="F426" s="2307">
        <f t="shared" si="1105"/>
        <v>-5.7692307692307723E-2</v>
      </c>
      <c r="G426" s="1213">
        <f t="shared" ref="G426:K426" si="1200">G383/G401</f>
        <v>6.5</v>
      </c>
      <c r="H426" s="1213">
        <f t="shared" ref="H426" si="1201">H383/H401</f>
        <v>8</v>
      </c>
      <c r="I426" s="1213">
        <f t="shared" si="1099"/>
        <v>-1.5</v>
      </c>
      <c r="J426" s="2307">
        <f t="shared" si="1107"/>
        <v>-0.1875</v>
      </c>
      <c r="K426" s="1213">
        <f t="shared" si="1200"/>
        <v>3.6666666666666665</v>
      </c>
      <c r="L426" s="1213">
        <f t="shared" ref="L426" si="1202">L383/L401</f>
        <v>3.6666666666666665</v>
      </c>
      <c r="M426" s="1213">
        <f t="shared" si="1100"/>
        <v>0</v>
      </c>
      <c r="N426" s="2307">
        <f t="shared" si="1109"/>
        <v>0</v>
      </c>
      <c r="O426" s="1213"/>
      <c r="P426" s="1204">
        <f>P383/P401</f>
        <v>2</v>
      </c>
      <c r="Q426" s="1213"/>
      <c r="R426" s="2307">
        <f t="shared" si="1111"/>
        <v>0</v>
      </c>
      <c r="S426" s="1213"/>
      <c r="T426" s="1213"/>
      <c r="U426" s="1213"/>
      <c r="V426" s="2307" t="e">
        <f t="shared" si="1112"/>
        <v>#DIV/0!</v>
      </c>
      <c r="W426" s="1213">
        <f>W383/W401</f>
        <v>3</v>
      </c>
      <c r="X426" s="1213">
        <f>X383/X401</f>
        <v>3.75</v>
      </c>
      <c r="Y426" s="1213">
        <f t="shared" si="1101"/>
        <v>-0.75</v>
      </c>
      <c r="Z426" s="2307">
        <f t="shared" si="1113"/>
        <v>-0.2</v>
      </c>
      <c r="AA426" s="1213">
        <f t="shared" si="1095"/>
        <v>3.9722222222222219</v>
      </c>
      <c r="AB426" s="1213">
        <f t="shared" si="1096"/>
        <v>3.8809523809523809</v>
      </c>
      <c r="AC426" s="1213">
        <f t="shared" si="1102"/>
        <v>9.1269841269840946E-2</v>
      </c>
      <c r="AD426" s="27" t="s">
        <v>4334</v>
      </c>
    </row>
    <row r="427" spans="1:30" customFormat="1" ht="15.75" hidden="1" thickBot="1" x14ac:dyDescent="0.3">
      <c r="A427" s="3580"/>
      <c r="B427" s="2211" t="s">
        <v>4223</v>
      </c>
      <c r="C427" s="1207">
        <f t="shared" ref="C427:S427" si="1203">C426/C290</f>
        <v>3.6994485294117647E-2</v>
      </c>
      <c r="D427" s="1207">
        <f t="shared" si="1203"/>
        <v>3.1381322814015615E-2</v>
      </c>
      <c r="E427" s="1207">
        <f t="shared" si="1098"/>
        <v>5.6131624801020324E-3</v>
      </c>
      <c r="F427" s="1184">
        <f t="shared" si="1105"/>
        <v>0.17886953056023075</v>
      </c>
      <c r="G427" s="1208">
        <f t="shared" si="1203"/>
        <v>0.19927333705980993</v>
      </c>
      <c r="H427" s="1208">
        <f t="shared" si="1203"/>
        <v>0.21520262869660461</v>
      </c>
      <c r="I427" s="1208">
        <f t="shared" si="1099"/>
        <v>-1.5929291636794685E-2</v>
      </c>
      <c r="J427" s="1184">
        <f t="shared" si="1107"/>
        <v>-7.4019967754445984E-2</v>
      </c>
      <c r="K427" s="1209">
        <f t="shared" si="1203"/>
        <v>0.11888695553763669</v>
      </c>
      <c r="L427" s="1209">
        <f t="shared" si="1203"/>
        <v>0.12639801430865819</v>
      </c>
      <c r="M427" s="1209">
        <f t="shared" si="1100"/>
        <v>-7.5110587710214977E-3</v>
      </c>
      <c r="N427" s="1184">
        <f t="shared" si="1109"/>
        <v>-5.9423866839235583E-2</v>
      </c>
      <c r="O427" s="1266">
        <f t="shared" si="1203"/>
        <v>0</v>
      </c>
      <c r="P427" s="1908">
        <f t="shared" si="1203"/>
        <v>8.2172962847330638E-2</v>
      </c>
      <c r="Q427" s="1266"/>
      <c r="R427" s="1184">
        <f t="shared" si="1111"/>
        <v>0</v>
      </c>
      <c r="S427" s="1239">
        <f t="shared" si="1203"/>
        <v>0</v>
      </c>
      <c r="T427" s="1239"/>
      <c r="U427" s="1239"/>
      <c r="V427" s="1184" t="e">
        <f t="shared" si="1112"/>
        <v>#DIV/0!</v>
      </c>
      <c r="W427" s="1177">
        <f>W426/W$290</f>
        <v>9.5179613140927238E-2</v>
      </c>
      <c r="X427" s="1177">
        <f>X426/X$290</f>
        <v>9.8472807684334182E-2</v>
      </c>
      <c r="Y427" s="1177">
        <f t="shared" si="1101"/>
        <v>-3.2931945434069437E-3</v>
      </c>
      <c r="Z427" s="1184">
        <f t="shared" si="1113"/>
        <v>-3.3442679465011851E-2</v>
      </c>
      <c r="AA427" s="1198">
        <f t="shared" si="1095"/>
        <v>7.1030955578312849E-2</v>
      </c>
      <c r="AB427" s="1198">
        <f t="shared" si="1096"/>
        <v>0.11378873216665228</v>
      </c>
      <c r="AC427" s="1198">
        <f t="shared" si="1102"/>
        <v>-4.275777658833943E-2</v>
      </c>
      <c r="AD427" t="s">
        <v>4335</v>
      </c>
    </row>
    <row r="428" spans="1:30" customFormat="1" ht="15.75" hidden="1" thickBot="1" x14ac:dyDescent="0.3">
      <c r="A428" s="3580"/>
      <c r="B428" s="2211" t="s">
        <v>4224</v>
      </c>
      <c r="C428" s="1207">
        <f t="shared" ref="C428:S428" si="1204">C426/C307</f>
        <v>4.5674106968953292E-2</v>
      </c>
      <c r="D428" s="1207">
        <f t="shared" ref="D428" si="1205">D426/D307</f>
        <v>3.9745447957242504E-2</v>
      </c>
      <c r="E428" s="1207">
        <f t="shared" si="1098"/>
        <v>5.9286590117107879E-3</v>
      </c>
      <c r="F428" s="1184">
        <f t="shared" si="1105"/>
        <v>0.14916573636530003</v>
      </c>
      <c r="G428" s="1208">
        <f t="shared" si="1204"/>
        <v>0.48996655518394649</v>
      </c>
      <c r="H428" s="1208">
        <f t="shared" ref="H428" si="1206">H426/H307</f>
        <v>0.6940133037694014</v>
      </c>
      <c r="I428" s="1208">
        <f t="shared" si="1099"/>
        <v>-0.20404674858545491</v>
      </c>
      <c r="J428" s="1184">
        <f t="shared" si="1107"/>
        <v>-0.29400985179565542</v>
      </c>
      <c r="K428" s="1209">
        <f t="shared" si="1204"/>
        <v>0.12891516282928853</v>
      </c>
      <c r="L428" s="1209">
        <f t="shared" ref="L428" si="1207">L426/L307</f>
        <v>0.1354109855862875</v>
      </c>
      <c r="M428" s="1209">
        <f t="shared" si="1100"/>
        <v>-6.4958227569989757E-3</v>
      </c>
      <c r="N428" s="1184">
        <f t="shared" si="1109"/>
        <v>-4.7971165181865276E-2</v>
      </c>
      <c r="O428" s="1266">
        <f t="shared" si="1204"/>
        <v>0</v>
      </c>
      <c r="P428" s="1908">
        <f t="shared" ref="P428" si="1208">P426/P307</f>
        <v>7.1989039730975216E-2</v>
      </c>
      <c r="Q428" s="1266"/>
      <c r="R428" s="1184">
        <f t="shared" si="1111"/>
        <v>0</v>
      </c>
      <c r="S428" s="1239">
        <f t="shared" si="1204"/>
        <v>0</v>
      </c>
      <c r="T428" s="1239"/>
      <c r="U428" s="1239"/>
      <c r="V428" s="1184" t="e">
        <f t="shared" si="1112"/>
        <v>#DIV/0!</v>
      </c>
      <c r="W428" s="1177">
        <f>W426/W$307</f>
        <v>0.10483658159610962</v>
      </c>
      <c r="X428" s="1177">
        <f>X426/X$307</f>
        <v>0.12204822510158705</v>
      </c>
      <c r="Y428" s="1177">
        <f t="shared" si="1101"/>
        <v>-1.7211643505477436E-2</v>
      </c>
      <c r="Z428" s="1184">
        <f t="shared" si="1113"/>
        <v>-0.14102330034829508</v>
      </c>
      <c r="AA428" s="1198">
        <f t="shared" si="1095"/>
        <v>0.13291116499643765</v>
      </c>
      <c r="AB428" s="1198">
        <f t="shared" si="1096"/>
        <v>0.23528969426097668</v>
      </c>
      <c r="AC428" s="1198">
        <f t="shared" si="1102"/>
        <v>-0.10237852926453903</v>
      </c>
      <c r="AD428" t="s">
        <v>4336</v>
      </c>
    </row>
    <row r="429" spans="1:30" customFormat="1" ht="15.75" hidden="1" thickBot="1" x14ac:dyDescent="0.3">
      <c r="A429" s="3580"/>
      <c r="B429" s="2211" t="s">
        <v>4311</v>
      </c>
      <c r="C429" s="1207">
        <f t="shared" ref="C429:S429" si="1209">C426/C310</f>
        <v>4.6403385049365309E-2</v>
      </c>
      <c r="D429" s="1207">
        <f t="shared" ref="D429" si="1210">D426/D310</f>
        <v>3.9894499369650324E-2</v>
      </c>
      <c r="E429" s="1207">
        <f t="shared" si="1098"/>
        <v>6.5088856797149847E-3</v>
      </c>
      <c r="F429" s="1184">
        <f t="shared" si="1105"/>
        <v>0.16315245917502624</v>
      </c>
      <c r="G429" s="1208">
        <f t="shared" si="1209"/>
        <v>0.41257485029940122</v>
      </c>
      <c r="H429" s="1208">
        <f t="shared" ref="H429" si="1211">H426/H310</f>
        <v>0.57051076132348211</v>
      </c>
      <c r="I429" s="1208">
        <f t="shared" si="1099"/>
        <v>-0.15793591102408089</v>
      </c>
      <c r="J429" s="1184">
        <f t="shared" si="1107"/>
        <v>-0.27683248368128593</v>
      </c>
      <c r="K429" s="1209">
        <f t="shared" si="1209"/>
        <v>0.11063369298831918</v>
      </c>
      <c r="L429" s="1209">
        <f t="shared" ref="L429" si="1212">L426/L310</f>
        <v>0.11817715348598551</v>
      </c>
      <c r="M429" s="1209">
        <f t="shared" si="1100"/>
        <v>-7.5434604976663266E-3</v>
      </c>
      <c r="N429" s="1184">
        <f t="shared" si="1109"/>
        <v>-6.3831800607389799E-2</v>
      </c>
      <c r="O429" s="1266">
        <f t="shared" si="1209"/>
        <v>0</v>
      </c>
      <c r="P429" s="1908">
        <f t="shared" ref="P429" si="1213">P426/P310</f>
        <v>5.0567260940032416E-2</v>
      </c>
      <c r="Q429" s="1266"/>
      <c r="R429" s="1184">
        <f t="shared" si="1111"/>
        <v>0</v>
      </c>
      <c r="S429" s="1239">
        <f t="shared" si="1209"/>
        <v>0</v>
      </c>
      <c r="T429" s="1239"/>
      <c r="U429" s="1239"/>
      <c r="V429" s="1184" t="e">
        <f t="shared" si="1112"/>
        <v>#DIV/0!</v>
      </c>
      <c r="W429" s="1177">
        <f>W426/W$310</f>
        <v>9.2093941387862532E-2</v>
      </c>
      <c r="X429" s="1177">
        <f>X426/X$310</f>
        <v>0.10920816771880602</v>
      </c>
      <c r="Y429" s="1177">
        <f t="shared" si="1101"/>
        <v>-1.7114226330943491E-2</v>
      </c>
      <c r="Z429" s="1184">
        <f t="shared" si="1113"/>
        <v>-0.15671196292762599</v>
      </c>
      <c r="AA429" s="1198">
        <f t="shared" si="1095"/>
        <v>0.11392238566741715</v>
      </c>
      <c r="AB429" s="1198">
        <f t="shared" si="1096"/>
        <v>0.19478741877978759</v>
      </c>
      <c r="AC429" s="1198">
        <f t="shared" si="1102"/>
        <v>-8.0865033112370435E-2</v>
      </c>
      <c r="AD429" t="s">
        <v>4337</v>
      </c>
    </row>
    <row r="430" spans="1:30" s="325" customFormat="1" ht="15.75" hidden="1" thickBot="1" x14ac:dyDescent="0.3">
      <c r="A430" s="3580"/>
      <c r="B430" s="2210" t="s">
        <v>4338</v>
      </c>
      <c r="C430" s="1206">
        <f>C388/C401</f>
        <v>0.625</v>
      </c>
      <c r="D430" s="1206"/>
      <c r="E430" s="1206"/>
      <c r="F430" s="2307" t="e">
        <f t="shared" si="1105"/>
        <v>#DIV/0!</v>
      </c>
      <c r="G430" s="1206">
        <f t="shared" ref="G430:W430" si="1214">G388/G401</f>
        <v>-17.5</v>
      </c>
      <c r="H430" s="1206"/>
      <c r="I430" s="1206"/>
      <c r="J430" s="2307" t="e">
        <f t="shared" si="1107"/>
        <v>#DIV/0!</v>
      </c>
      <c r="K430" s="1206">
        <f t="shared" si="1214"/>
        <v>1.3333333333333333</v>
      </c>
      <c r="L430" s="1206"/>
      <c r="M430" s="1206"/>
      <c r="N430" s="2307" t="e">
        <f t="shared" si="1109"/>
        <v>#DIV/0!</v>
      </c>
      <c r="O430" s="1265"/>
      <c r="P430" s="1265"/>
      <c r="Q430" s="1265"/>
      <c r="R430" s="2307" t="e">
        <f t="shared" si="1111"/>
        <v>#DIV/0!</v>
      </c>
      <c r="S430" s="1238"/>
      <c r="T430" s="1238"/>
      <c r="U430" s="1238"/>
      <c r="V430" s="2307" t="e">
        <f t="shared" si="1112"/>
        <v>#DIV/0!</v>
      </c>
      <c r="W430" s="1206" t="e">
        <f t="shared" si="1214"/>
        <v>#DIV/0!</v>
      </c>
      <c r="X430" s="1206">
        <f t="shared" si="1120"/>
        <v>0</v>
      </c>
      <c r="Y430" s="1206"/>
      <c r="Z430" s="2307" t="e">
        <f t="shared" si="1113"/>
        <v>#DIV/0!</v>
      </c>
      <c r="AA430" s="1206">
        <f t="shared" si="1095"/>
        <v>-5.1805555555555554</v>
      </c>
      <c r="AB430" s="1718" t="e">
        <f t="shared" si="1096"/>
        <v>#DIV/0!</v>
      </c>
      <c r="AC430" s="1903"/>
      <c r="AD430" s="1220" t="s">
        <v>4339</v>
      </c>
    </row>
    <row r="431" spans="1:30" s="325" customFormat="1" ht="15.75" hidden="1" thickBot="1" x14ac:dyDescent="0.3">
      <c r="A431" s="3580"/>
      <c r="B431" s="2212" t="s">
        <v>4223</v>
      </c>
      <c r="C431" s="1207">
        <f t="shared" ref="C431:W431" si="1215">C430/C316</f>
        <v>0.18879970813571689</v>
      </c>
      <c r="D431" s="1207"/>
      <c r="E431" s="1207"/>
      <c r="F431" s="1184" t="e">
        <f t="shared" si="1105"/>
        <v>#DIV/0!</v>
      </c>
      <c r="G431" s="1208">
        <f t="shared" si="1215"/>
        <v>-2.1059071729957806</v>
      </c>
      <c r="H431" s="1208"/>
      <c r="I431" s="1208"/>
      <c r="J431" s="1184" t="e">
        <f t="shared" si="1107"/>
        <v>#DIV/0!</v>
      </c>
      <c r="K431" s="1209">
        <f t="shared" si="1215"/>
        <v>0.23278488726386348</v>
      </c>
      <c r="L431" s="1209"/>
      <c r="M431" s="1209"/>
      <c r="N431" s="1184" t="e">
        <f t="shared" si="1109"/>
        <v>#DIV/0!</v>
      </c>
      <c r="O431" s="1266">
        <f t="shared" si="1215"/>
        <v>0</v>
      </c>
      <c r="P431" s="1266"/>
      <c r="Q431" s="1266"/>
      <c r="R431" s="1184" t="e">
        <f t="shared" si="1111"/>
        <v>#DIV/0!</v>
      </c>
      <c r="S431" s="1239">
        <f t="shared" si="1215"/>
        <v>0</v>
      </c>
      <c r="T431" s="1239"/>
      <c r="U431" s="1239"/>
      <c r="V431" s="1184" t="e">
        <f t="shared" si="1112"/>
        <v>#DIV/0!</v>
      </c>
      <c r="W431" s="1199" t="e">
        <f t="shared" si="1215"/>
        <v>#DIV/0!</v>
      </c>
      <c r="X431" s="1199">
        <f t="shared" si="1120"/>
        <v>0</v>
      </c>
      <c r="Y431" s="1199"/>
      <c r="Z431" s="1184" t="e">
        <f t="shared" si="1113"/>
        <v>#DIV/0!</v>
      </c>
      <c r="AA431" s="1198">
        <f t="shared" si="1095"/>
        <v>-0.33686451551924002</v>
      </c>
      <c r="AB431" s="1723" t="e">
        <f t="shared" si="1096"/>
        <v>#DIV/0!</v>
      </c>
      <c r="AC431" s="1198"/>
      <c r="AD431" s="325" t="s">
        <v>4340</v>
      </c>
    </row>
    <row r="432" spans="1:30" ht="15.75" hidden="1" thickBot="1" x14ac:dyDescent="0.3">
      <c r="A432" s="3580"/>
      <c r="B432" s="2212" t="s">
        <v>4224</v>
      </c>
      <c r="C432" s="1207">
        <f t="shared" ref="C432:W432" si="1216">C430/C333</f>
        <v>0.10372801585335645</v>
      </c>
      <c r="D432" s="1207"/>
      <c r="E432" s="1207"/>
      <c r="F432" s="1184" t="e">
        <f t="shared" si="1105"/>
        <v>#DIV/0!</v>
      </c>
      <c r="G432" s="1208">
        <f t="shared" si="1216"/>
        <v>-3.815104166666667</v>
      </c>
      <c r="H432" s="1208"/>
      <c r="I432" s="1208"/>
      <c r="J432" s="1184" t="e">
        <f t="shared" si="1107"/>
        <v>#DIV/0!</v>
      </c>
      <c r="K432" s="1209">
        <f t="shared" si="1216"/>
        <v>0.15029093931837073</v>
      </c>
      <c r="L432" s="1209"/>
      <c r="M432" s="1209"/>
      <c r="N432" s="1184" t="e">
        <f t="shared" si="1109"/>
        <v>#DIV/0!</v>
      </c>
      <c r="O432" s="1266">
        <f t="shared" si="1216"/>
        <v>0</v>
      </c>
      <c r="P432" s="1266"/>
      <c r="Q432" s="1266"/>
      <c r="R432" s="1184" t="e">
        <f t="shared" si="1111"/>
        <v>#DIV/0!</v>
      </c>
      <c r="S432" s="1239">
        <f t="shared" si="1216"/>
        <v>0</v>
      </c>
      <c r="T432" s="1239"/>
      <c r="U432" s="1239"/>
      <c r="V432" s="1184" t="e">
        <f t="shared" si="1112"/>
        <v>#DIV/0!</v>
      </c>
      <c r="W432" s="1200" t="e">
        <f t="shared" si="1216"/>
        <v>#DIV/0!</v>
      </c>
      <c r="X432" s="1200">
        <f t="shared" si="1120"/>
        <v>0</v>
      </c>
      <c r="Y432" s="1200"/>
      <c r="Z432" s="1184" t="e">
        <f t="shared" si="1113"/>
        <v>#DIV/0!</v>
      </c>
      <c r="AA432" s="1198">
        <f t="shared" si="1095"/>
        <v>-0.71221704229898797</v>
      </c>
      <c r="AB432" s="1723" t="e">
        <f t="shared" si="1096"/>
        <v>#DIV/0!</v>
      </c>
      <c r="AC432" s="1198"/>
      <c r="AD432" s="325" t="s">
        <v>4341</v>
      </c>
    </row>
    <row r="433" spans="1:30" ht="15.75" hidden="1" thickBot="1" x14ac:dyDescent="0.3">
      <c r="A433" s="3580"/>
      <c r="B433" s="2212" t="s">
        <v>4311</v>
      </c>
      <c r="C433" s="1207">
        <f t="shared" ref="C433:W433" si="1217">C430/C336</f>
        <v>6.5863228699551565E-2</v>
      </c>
      <c r="D433" s="1207"/>
      <c r="E433" s="1207"/>
      <c r="F433" s="1184" t="e">
        <f t="shared" si="1105"/>
        <v>#DIV/0!</v>
      </c>
      <c r="G433" s="1208">
        <f t="shared" si="1217"/>
        <v>-3.1334459459459461</v>
      </c>
      <c r="H433" s="1208"/>
      <c r="I433" s="1208"/>
      <c r="J433" s="1184" t="e">
        <f t="shared" si="1107"/>
        <v>#DIV/0!</v>
      </c>
      <c r="K433" s="1209">
        <f t="shared" si="1217"/>
        <v>0.15703814138402286</v>
      </c>
      <c r="L433" s="1209"/>
      <c r="M433" s="1209"/>
      <c r="N433" s="1184" t="e">
        <f t="shared" si="1109"/>
        <v>#DIV/0!</v>
      </c>
      <c r="O433" s="1266">
        <f t="shared" si="1217"/>
        <v>0</v>
      </c>
      <c r="P433" s="1266"/>
      <c r="Q433" s="1266"/>
      <c r="R433" s="1184" t="e">
        <f t="shared" si="1111"/>
        <v>#DIV/0!</v>
      </c>
      <c r="S433" s="1239">
        <f t="shared" si="1217"/>
        <v>0</v>
      </c>
      <c r="T433" s="1239"/>
      <c r="U433" s="1239"/>
      <c r="V433" s="1184" t="e">
        <f t="shared" si="1112"/>
        <v>#DIV/0!</v>
      </c>
      <c r="W433" s="1199" t="e">
        <f t="shared" si="1217"/>
        <v>#DIV/0!</v>
      </c>
      <c r="X433" s="1199">
        <f t="shared" si="1120"/>
        <v>0</v>
      </c>
      <c r="Y433" s="1199"/>
      <c r="Z433" s="1184" t="e">
        <f t="shared" si="1113"/>
        <v>#DIV/0!</v>
      </c>
      <c r="AA433" s="1198">
        <f t="shared" si="1095"/>
        <v>-0.58210891517247432</v>
      </c>
      <c r="AB433" s="1723" t="e">
        <f t="shared" si="1096"/>
        <v>#DIV/0!</v>
      </c>
      <c r="AC433" s="1198"/>
      <c r="AD433" s="325" t="s">
        <v>4342</v>
      </c>
    </row>
    <row r="434" spans="1:30" ht="15.75" hidden="1" thickBot="1" x14ac:dyDescent="0.3">
      <c r="A434" s="3580"/>
      <c r="B434" s="2210" t="s">
        <v>4343</v>
      </c>
      <c r="C434" s="1206">
        <f>C393/C398</f>
        <v>-5.8823529411764705E-3</v>
      </c>
      <c r="D434" s="1206"/>
      <c r="E434" s="1206"/>
      <c r="F434" s="2307" t="e">
        <f t="shared" si="1105"/>
        <v>#DIV/0!</v>
      </c>
      <c r="G434" s="1206">
        <f t="shared" ref="G434:W434" si="1218">G393/G398</f>
        <v>-1.8867924528301886E-2</v>
      </c>
      <c r="H434" s="1206"/>
      <c r="I434" s="1206"/>
      <c r="J434" s="2307" t="e">
        <f t="shared" si="1107"/>
        <v>#DIV/0!</v>
      </c>
      <c r="K434" s="1206">
        <f t="shared" si="1218"/>
        <v>-1.8518518518518517E-2</v>
      </c>
      <c r="L434" s="1206"/>
      <c r="M434" s="1206"/>
      <c r="N434" s="2307" t="e">
        <f t="shared" si="1109"/>
        <v>#DIV/0!</v>
      </c>
      <c r="O434" s="1265"/>
      <c r="P434" s="1265"/>
      <c r="Q434" s="1265"/>
      <c r="R434" s="2307" t="e">
        <f t="shared" si="1111"/>
        <v>#DIV/0!</v>
      </c>
      <c r="S434" s="1238"/>
      <c r="T434" s="1238"/>
      <c r="U434" s="1238"/>
      <c r="V434" s="2307" t="e">
        <f t="shared" si="1112"/>
        <v>#DIV/0!</v>
      </c>
      <c r="W434" s="1206" t="e">
        <f t="shared" si="1218"/>
        <v>#DIV/0!</v>
      </c>
      <c r="X434" s="1206">
        <f t="shared" si="1120"/>
        <v>0</v>
      </c>
      <c r="Y434" s="1206"/>
      <c r="Z434" s="2307" t="e">
        <f t="shared" si="1113"/>
        <v>#DIV/0!</v>
      </c>
      <c r="AA434" s="1206">
        <f t="shared" si="1095"/>
        <v>-1.4422931995998959E-2</v>
      </c>
      <c r="AB434" s="1718" t="e">
        <f t="shared" si="1096"/>
        <v>#DIV/0!</v>
      </c>
      <c r="AC434" s="1903"/>
      <c r="AD434" s="1220" t="s">
        <v>4344</v>
      </c>
    </row>
    <row r="435" spans="1:30" ht="15.75" hidden="1" thickBot="1" x14ac:dyDescent="0.3">
      <c r="A435" s="3580"/>
      <c r="B435" s="2212" t="s">
        <v>4223</v>
      </c>
      <c r="C435" s="1207">
        <f t="shared" ref="C435:W435" si="1219">C434/C342</f>
        <v>0.39988199670481361</v>
      </c>
      <c r="D435" s="1207"/>
      <c r="E435" s="1207"/>
      <c r="F435" s="1184" t="e">
        <f t="shared" si="1105"/>
        <v>#DIV/0!</v>
      </c>
      <c r="G435" s="1208">
        <f t="shared" si="1219"/>
        <v>1.0178520352306462</v>
      </c>
      <c r="H435" s="1208"/>
      <c r="I435" s="1208"/>
      <c r="J435" s="1184" t="e">
        <f t="shared" si="1107"/>
        <v>#DIV/0!</v>
      </c>
      <c r="K435" s="1209">
        <f t="shared" si="1219"/>
        <v>1.8266956311851315</v>
      </c>
      <c r="L435" s="1209"/>
      <c r="M435" s="1209"/>
      <c r="N435" s="1184" t="e">
        <f t="shared" si="1109"/>
        <v>#DIV/0!</v>
      </c>
      <c r="O435" s="1266">
        <f t="shared" si="1219"/>
        <v>0</v>
      </c>
      <c r="P435" s="1266"/>
      <c r="Q435" s="1266"/>
      <c r="R435" s="1184" t="e">
        <f t="shared" si="1111"/>
        <v>#DIV/0!</v>
      </c>
      <c r="S435" s="1239">
        <f t="shared" si="1219"/>
        <v>0</v>
      </c>
      <c r="T435" s="1239"/>
      <c r="U435" s="1239"/>
      <c r="V435" s="1184" t="e">
        <f t="shared" si="1112"/>
        <v>#DIV/0!</v>
      </c>
      <c r="W435" s="1199" t="e">
        <f t="shared" si="1219"/>
        <v>#DIV/0!</v>
      </c>
      <c r="X435" s="1199">
        <f t="shared" si="1120"/>
        <v>0</v>
      </c>
      <c r="Y435" s="1199"/>
      <c r="Z435" s="1184" t="e">
        <f t="shared" si="1113"/>
        <v>#DIV/0!</v>
      </c>
      <c r="AA435" s="1198">
        <f t="shared" si="1095"/>
        <v>0.64888593262411831</v>
      </c>
      <c r="AB435" s="1723" t="e">
        <f t="shared" si="1096"/>
        <v>#DIV/0!</v>
      </c>
      <c r="AC435" s="1198"/>
      <c r="AD435" s="325" t="s">
        <v>4345</v>
      </c>
    </row>
    <row r="436" spans="1:30" ht="15.75" hidden="1" thickBot="1" x14ac:dyDescent="0.3">
      <c r="A436" s="3580"/>
      <c r="B436" s="2212" t="s">
        <v>4224</v>
      </c>
      <c r="C436" s="1207">
        <f t="shared" ref="C436:W436" si="1220">C434/C359</f>
        <v>0.41039282607240851</v>
      </c>
      <c r="D436" s="1207"/>
      <c r="E436" s="1207"/>
      <c r="F436" s="1184" t="e">
        <f t="shared" si="1105"/>
        <v>#DIV/0!</v>
      </c>
      <c r="G436" s="1208">
        <f t="shared" si="1220"/>
        <v>0.44498622005511979</v>
      </c>
      <c r="H436" s="1208"/>
      <c r="I436" s="1208"/>
      <c r="J436" s="1184" t="e">
        <f t="shared" si="1107"/>
        <v>#DIV/0!</v>
      </c>
      <c r="K436" s="1209">
        <f t="shared" si="1220"/>
        <v>1.4799809342230694</v>
      </c>
      <c r="L436" s="1209"/>
      <c r="M436" s="1209"/>
      <c r="N436" s="1184" t="e">
        <f t="shared" si="1109"/>
        <v>#DIV/0!</v>
      </c>
      <c r="O436" s="1266">
        <f t="shared" si="1220"/>
        <v>0</v>
      </c>
      <c r="P436" s="1266"/>
      <c r="Q436" s="1266"/>
      <c r="R436" s="1184" t="e">
        <f t="shared" si="1111"/>
        <v>#DIV/0!</v>
      </c>
      <c r="S436" s="1239">
        <f t="shared" si="1220"/>
        <v>0</v>
      </c>
      <c r="T436" s="1239"/>
      <c r="U436" s="1239"/>
      <c r="V436" s="1184" t="e">
        <f t="shared" si="1112"/>
        <v>#DIV/0!</v>
      </c>
      <c r="W436" s="1199" t="e">
        <f t="shared" si="1220"/>
        <v>#DIV/0!</v>
      </c>
      <c r="X436" s="1199">
        <f t="shared" si="1120"/>
        <v>0</v>
      </c>
      <c r="Y436" s="1199"/>
      <c r="Z436" s="1184" t="e">
        <f t="shared" si="1113"/>
        <v>#DIV/0!</v>
      </c>
      <c r="AA436" s="1198">
        <f t="shared" si="1095"/>
        <v>0.46707199607011951</v>
      </c>
      <c r="AB436" s="1723" t="e">
        <f t="shared" si="1096"/>
        <v>#DIV/0!</v>
      </c>
      <c r="AC436" s="1198"/>
      <c r="AD436" s="325" t="s">
        <v>4346</v>
      </c>
    </row>
    <row r="437" spans="1:30" ht="15.75" hidden="1" thickBot="1" x14ac:dyDescent="0.3">
      <c r="A437" s="3580"/>
      <c r="B437" s="2213" t="s">
        <v>4311</v>
      </c>
      <c r="C437" s="1215">
        <f t="shared" ref="C437:W437" si="1221">C434/C362</f>
        <v>0.43056633048875098</v>
      </c>
      <c r="D437" s="1215"/>
      <c r="E437" s="1215"/>
      <c r="F437" s="2308" t="e">
        <f t="shared" si="1105"/>
        <v>#DIV/0!</v>
      </c>
      <c r="G437" s="1216">
        <f t="shared" si="1221"/>
        <v>0.39457211839399087</v>
      </c>
      <c r="H437" s="1216"/>
      <c r="I437" s="1216"/>
      <c r="J437" s="2308" t="e">
        <f t="shared" si="1107"/>
        <v>#DIV/0!</v>
      </c>
      <c r="K437" s="1217">
        <f t="shared" si="1221"/>
        <v>1.6832459617269742</v>
      </c>
      <c r="L437" s="1217"/>
      <c r="M437" s="1217"/>
      <c r="N437" s="2308" t="e">
        <f t="shared" si="1109"/>
        <v>#DIV/0!</v>
      </c>
      <c r="O437" s="1269">
        <f t="shared" si="1221"/>
        <v>0</v>
      </c>
      <c r="P437" s="1269"/>
      <c r="Q437" s="1269"/>
      <c r="R437" s="2308" t="e">
        <f t="shared" si="1111"/>
        <v>#DIV/0!</v>
      </c>
      <c r="S437" s="1242">
        <f t="shared" si="1221"/>
        <v>0</v>
      </c>
      <c r="T437" s="1242"/>
      <c r="U437" s="1242"/>
      <c r="V437" s="2308" t="e">
        <f t="shared" si="1112"/>
        <v>#DIV/0!</v>
      </c>
      <c r="W437" s="1201" t="e">
        <f t="shared" si="1221"/>
        <v>#DIV/0!</v>
      </c>
      <c r="X437" s="1201">
        <f t="shared" si="1120"/>
        <v>0</v>
      </c>
      <c r="Y437" s="1201"/>
      <c r="Z437" s="2308" t="e">
        <f t="shared" si="1113"/>
        <v>#DIV/0!</v>
      </c>
      <c r="AA437" s="1202">
        <f t="shared" si="1095"/>
        <v>0.50167688212194317</v>
      </c>
      <c r="AB437" s="1723" t="e">
        <f t="shared" si="1096"/>
        <v>#DIV/0!</v>
      </c>
      <c r="AC437" s="1198"/>
      <c r="AD437" s="325" t="s">
        <v>4347</v>
      </c>
    </row>
    <row r="438" spans="1:30" customFormat="1" ht="15.75" thickBot="1" x14ac:dyDescent="0.3">
      <c r="A438" s="3580" t="s">
        <v>3640</v>
      </c>
      <c r="B438" s="2207" t="s">
        <v>935</v>
      </c>
      <c r="C438" s="1245"/>
      <c r="D438" s="1245"/>
      <c r="E438" s="1245"/>
      <c r="F438" s="2278" t="e">
        <f t="shared" si="1105"/>
        <v>#DIV/0!</v>
      </c>
      <c r="G438" s="1245"/>
      <c r="H438" s="1245"/>
      <c r="I438" s="1245"/>
      <c r="J438" s="2278" t="e">
        <f t="shared" si="1107"/>
        <v>#DIV/0!</v>
      </c>
      <c r="K438" s="1245">
        <f>SG!B62</f>
        <v>15</v>
      </c>
      <c r="L438" s="1245">
        <v>19</v>
      </c>
      <c r="M438" s="1245">
        <f>K438-L438</f>
        <v>-4</v>
      </c>
      <c r="N438" s="2278">
        <f t="shared" si="1109"/>
        <v>-0.21052631578947367</v>
      </c>
      <c r="O438" s="826">
        <f>CA!B24</f>
        <v>1</v>
      </c>
      <c r="P438" s="826">
        <v>3</v>
      </c>
      <c r="Q438" s="826">
        <f>O438-P438</f>
        <v>-2</v>
      </c>
      <c r="R438" s="2278">
        <f t="shared" si="1111"/>
        <v>-0.66666666666666663</v>
      </c>
      <c r="S438" s="826">
        <f>CM!B22</f>
        <v>0</v>
      </c>
      <c r="T438" s="1245">
        <f>'Données 2013 TJN'!G48</f>
        <v>3</v>
      </c>
      <c r="U438" s="826">
        <f>S438-T438</f>
        <v>-3</v>
      </c>
      <c r="V438" s="2278">
        <f t="shared" si="1112"/>
        <v>-1</v>
      </c>
      <c r="W438" s="826">
        <f>SUM(C438+G438+K438+O438+S438)</f>
        <v>16</v>
      </c>
      <c r="X438" s="826">
        <f>SUM(D438+H438+L438+P438+T438)</f>
        <v>25</v>
      </c>
      <c r="Y438" s="826">
        <f>W438-X438</f>
        <v>-9</v>
      </c>
      <c r="Z438" s="2278">
        <f t="shared" si="1113"/>
        <v>-0.36</v>
      </c>
      <c r="AA438" s="1222">
        <f t="shared" si="1095"/>
        <v>5.333333333333333</v>
      </c>
      <c r="AB438" s="1311">
        <f t="shared" si="1096"/>
        <v>8.3333333333333339</v>
      </c>
      <c r="AC438" s="1311">
        <f>AA438-AB438</f>
        <v>-3.0000000000000009</v>
      </c>
      <c r="AD438" s="27" t="s">
        <v>4264</v>
      </c>
    </row>
    <row r="439" spans="1:30" customFormat="1" ht="15.75" thickBot="1" x14ac:dyDescent="0.3">
      <c r="A439" s="3580"/>
      <c r="B439" s="1" t="s">
        <v>4265</v>
      </c>
      <c r="C439" s="1236">
        <f t="shared" ref="C439:S439" si="1222">C438/C4</f>
        <v>0</v>
      </c>
      <c r="D439" s="1236"/>
      <c r="E439" s="1236"/>
      <c r="F439" s="1236" t="e">
        <f t="shared" si="1105"/>
        <v>#DIV/0!</v>
      </c>
      <c r="G439" s="1236">
        <f t="shared" si="1222"/>
        <v>0</v>
      </c>
      <c r="H439" s="1236"/>
      <c r="I439" s="1236"/>
      <c r="J439" s="1236" t="e">
        <f t="shared" si="1107"/>
        <v>#DIV/0!</v>
      </c>
      <c r="K439" s="1186">
        <f t="shared" si="1222"/>
        <v>6.3659126596783092E-4</v>
      </c>
      <c r="L439" s="1186">
        <f t="shared" si="1222"/>
        <v>8.3223828296101617E-4</v>
      </c>
      <c r="M439" s="1186">
        <f t="shared" ref="M439:M484" si="1223">K439-L439</f>
        <v>-1.9564701699318525E-4</v>
      </c>
      <c r="N439" s="1236">
        <f t="shared" si="1109"/>
        <v>-0.23508533673444312</v>
      </c>
      <c r="O439" s="1187">
        <f t="shared" si="1222"/>
        <v>6.3079543304106481E-5</v>
      </c>
      <c r="P439" s="1187">
        <f t="shared" ref="P439" si="1224">P438/P4</f>
        <v>1.8732438339057135E-4</v>
      </c>
      <c r="Q439" s="1187">
        <f t="shared" ref="Q439:Q484" si="1225">O439-P439</f>
        <v>-1.2424484008646488E-4</v>
      </c>
      <c r="R439" s="1236">
        <f t="shared" si="1111"/>
        <v>-0.663260371328245</v>
      </c>
      <c r="S439" s="1188">
        <f t="shared" si="1222"/>
        <v>0</v>
      </c>
      <c r="T439" s="1188">
        <f t="shared" ref="T439" si="1226">T438/T4</f>
        <v>1.9638648860958367E-4</v>
      </c>
      <c r="U439" s="1188">
        <f t="shared" ref="U439:U484" si="1227">S439-T439</f>
        <v>-1.9638648860958367E-4</v>
      </c>
      <c r="V439" s="1236">
        <f t="shared" si="1112"/>
        <v>-1</v>
      </c>
      <c r="W439" s="1194">
        <f>W438/W$4</f>
        <v>1.3645822672534371E-4</v>
      </c>
      <c r="X439" s="1194">
        <f>X438/X$4</f>
        <v>2.159491396586276E-4</v>
      </c>
      <c r="Y439" s="1194">
        <f t="shared" ref="Y439:Y484" si="1228">W439-X439</f>
        <v>-7.9490912933283887E-5</v>
      </c>
      <c r="Z439" s="1236">
        <f t="shared" si="1113"/>
        <v>-0.36810016033841636</v>
      </c>
      <c r="AA439" s="1189">
        <f t="shared" si="1095"/>
        <v>1.3993416185438748E-4</v>
      </c>
      <c r="AB439" s="1189">
        <f t="shared" si="1096"/>
        <v>4.0531638498705701E-4</v>
      </c>
      <c r="AC439" s="1189">
        <f t="shared" ref="AC439:AC484" si="1229">AA439-AB439</f>
        <v>-2.6538222313266956E-4</v>
      </c>
      <c r="AD439" t="s">
        <v>4266</v>
      </c>
    </row>
    <row r="440" spans="1:30" customFormat="1" ht="15.75" thickBot="1" x14ac:dyDescent="0.3">
      <c r="A440" s="3580"/>
      <c r="B440" s="1" t="s">
        <v>4267</v>
      </c>
      <c r="C440" s="1236">
        <f t="shared" ref="C440:S440" si="1230">C438/C21</f>
        <v>0</v>
      </c>
      <c r="D440" s="1236"/>
      <c r="E440" s="1236"/>
      <c r="F440" s="1236" t="e">
        <f t="shared" si="1105"/>
        <v>#DIV/0!</v>
      </c>
      <c r="G440" s="1236">
        <f t="shared" si="1230"/>
        <v>0</v>
      </c>
      <c r="H440" s="1236"/>
      <c r="I440" s="1236"/>
      <c r="J440" s="1236" t="e">
        <f t="shared" si="1107"/>
        <v>#DIV/0!</v>
      </c>
      <c r="K440" s="1186">
        <f t="shared" si="1230"/>
        <v>1.1667703795892968E-3</v>
      </c>
      <c r="L440" s="1186">
        <f t="shared" ref="L440" si="1231">L438/L21</f>
        <v>1.4803272302298402E-3</v>
      </c>
      <c r="M440" s="1186">
        <f t="shared" si="1223"/>
        <v>-3.1355685064054345E-4</v>
      </c>
      <c r="N440" s="1236">
        <f t="shared" si="1109"/>
        <v>-0.21181590410375661</v>
      </c>
      <c r="O440" s="1187">
        <f t="shared" si="1230"/>
        <v>1.2097749818533752E-4</v>
      </c>
      <c r="P440" s="1187">
        <f t="shared" ref="P440" si="1232">P438/P21</f>
        <v>3.7364553493585752E-4</v>
      </c>
      <c r="Q440" s="1187">
        <f t="shared" si="1225"/>
        <v>-2.5266803675052E-4</v>
      </c>
      <c r="R440" s="1236">
        <f t="shared" si="1111"/>
        <v>-0.67622388902330832</v>
      </c>
      <c r="S440" s="1188">
        <f t="shared" si="1230"/>
        <v>0</v>
      </c>
      <c r="T440" s="1188">
        <f t="shared" ref="T440" si="1233">T438/T21</f>
        <v>1.2155591572123178E-3</v>
      </c>
      <c r="U440" s="1188">
        <f t="shared" si="1227"/>
        <v>-1.2155591572123178E-3</v>
      </c>
      <c r="V440" s="1236">
        <f t="shared" si="1112"/>
        <v>-1</v>
      </c>
      <c r="W440" s="1194">
        <f>W438/W$21</f>
        <v>3.0157952275040525E-4</v>
      </c>
      <c r="X440" s="1194">
        <f>X438/X$21</f>
        <v>4.7918423675534771E-4</v>
      </c>
      <c r="Y440" s="1194">
        <f t="shared" si="1228"/>
        <v>-1.7760471400494245E-4</v>
      </c>
      <c r="Z440" s="1236">
        <f t="shared" si="1113"/>
        <v>-0.3706397255626343</v>
      </c>
      <c r="AA440" s="1189">
        <f t="shared" si="1095"/>
        <v>2.5754957555492689E-4</v>
      </c>
      <c r="AB440" s="1189">
        <f t="shared" si="1096"/>
        <v>1.0231773074593385E-3</v>
      </c>
      <c r="AC440" s="1189">
        <f t="shared" si="1229"/>
        <v>-7.656277319044116E-4</v>
      </c>
      <c r="AD440" t="s">
        <v>4268</v>
      </c>
    </row>
    <row r="441" spans="1:30" customFormat="1" ht="15.75" thickBot="1" x14ac:dyDescent="0.3">
      <c r="A441" s="3580"/>
      <c r="B441" s="1" t="s">
        <v>4269</v>
      </c>
      <c r="C441" s="1236">
        <f t="shared" ref="C441:S441" si="1234">C438/C9</f>
        <v>0</v>
      </c>
      <c r="D441" s="1236"/>
      <c r="E441" s="1236"/>
      <c r="F441" s="1236" t="e">
        <f t="shared" si="1105"/>
        <v>#DIV/0!</v>
      </c>
      <c r="G441" s="1236">
        <f t="shared" si="1234"/>
        <v>0</v>
      </c>
      <c r="H441" s="1236"/>
      <c r="I441" s="1236"/>
      <c r="J441" s="1236" t="e">
        <f t="shared" si="1107"/>
        <v>#DIV/0!</v>
      </c>
      <c r="K441" s="1186">
        <f t="shared" si="1234"/>
        <v>6.29458665547629E-3</v>
      </c>
      <c r="L441" s="1186">
        <f t="shared" ref="L441" si="1235">L438/L9</f>
        <v>7.7836952068824255E-3</v>
      </c>
      <c r="M441" s="1186">
        <f t="shared" si="1223"/>
        <v>-1.4891085514061354E-3</v>
      </c>
      <c r="N441" s="1236">
        <f t="shared" si="1109"/>
        <v>-0.19131126178854613</v>
      </c>
      <c r="O441" s="1187">
        <f t="shared" si="1234"/>
        <v>5.6242969628796406E-4</v>
      </c>
      <c r="P441" s="1187">
        <f t="shared" ref="P441" si="1236">P438/P9</f>
        <v>1.6137708445400753E-3</v>
      </c>
      <c r="Q441" s="1187">
        <f t="shared" si="1225"/>
        <v>-1.0513411482521112E-3</v>
      </c>
      <c r="R441" s="1236">
        <f t="shared" si="1111"/>
        <v>-0.65148106486689161</v>
      </c>
      <c r="S441" s="1188">
        <f t="shared" si="1234"/>
        <v>0</v>
      </c>
      <c r="T441" s="1188">
        <f t="shared" ref="T441" si="1237">T438/T9</f>
        <v>3.4246575342465752E-3</v>
      </c>
      <c r="U441" s="1188">
        <f t="shared" si="1227"/>
        <v>-3.4246575342465752E-3</v>
      </c>
      <c r="V441" s="1236">
        <f t="shared" si="1112"/>
        <v>-1</v>
      </c>
      <c r="W441" s="1194">
        <f>W438/W$9</f>
        <v>1.1816838995568684E-3</v>
      </c>
      <c r="X441" s="1194">
        <f>X438/X$9</f>
        <v>1.8276189779954674E-3</v>
      </c>
      <c r="Y441" s="1194">
        <f t="shared" si="1228"/>
        <v>-6.4593507843859897E-4</v>
      </c>
      <c r="Z441" s="1236">
        <f t="shared" si="1113"/>
        <v>-0.35342983751846385</v>
      </c>
      <c r="AA441" s="1189">
        <f t="shared" si="1095"/>
        <v>1.3714032703528508E-3</v>
      </c>
      <c r="AB441" s="1189">
        <f t="shared" si="1096"/>
        <v>4.2740411952230254E-3</v>
      </c>
      <c r="AC441" s="1189">
        <f t="shared" si="1229"/>
        <v>-2.9026379248701748E-3</v>
      </c>
      <c r="AD441" t="s">
        <v>4270</v>
      </c>
    </row>
    <row r="442" spans="1:30" customFormat="1" ht="15.75" hidden="1" thickBot="1" x14ac:dyDescent="0.3">
      <c r="A442" s="3580"/>
      <c r="B442" s="1" t="s">
        <v>4271</v>
      </c>
      <c r="C442" s="1236">
        <f t="shared" ref="C442:S442" si="1238">C438/C15</f>
        <v>0</v>
      </c>
      <c r="D442" s="1236"/>
      <c r="E442" s="1236"/>
      <c r="F442" s="1236" t="e">
        <f t="shared" si="1105"/>
        <v>#DIV/0!</v>
      </c>
      <c r="G442" s="1236">
        <f t="shared" si="1238"/>
        <v>0</v>
      </c>
      <c r="H442" s="1236"/>
      <c r="I442" s="1236"/>
      <c r="J442" s="1236" t="e">
        <f t="shared" si="1107"/>
        <v>#DIV/0!</v>
      </c>
      <c r="K442" s="1186">
        <f t="shared" si="1238"/>
        <v>7.0422535211267607E-3</v>
      </c>
      <c r="L442" s="1186">
        <f t="shared" ref="L442" si="1239">L438/L15</f>
        <v>8.5701398285972039E-3</v>
      </c>
      <c r="M442" s="1186">
        <f t="shared" si="1223"/>
        <v>-1.5278863074704432E-3</v>
      </c>
      <c r="N442" s="1236">
        <f t="shared" si="1109"/>
        <v>-0.17828020756115645</v>
      </c>
      <c r="O442" s="1187">
        <f t="shared" si="1238"/>
        <v>6.3331222292590248E-4</v>
      </c>
      <c r="P442" s="1187">
        <f t="shared" ref="P442" si="1240">P438/P15</f>
        <v>1.8645121193287756E-3</v>
      </c>
      <c r="Q442" s="1187">
        <f t="shared" si="1225"/>
        <v>-1.231199896402873E-3</v>
      </c>
      <c r="R442" s="1236">
        <f t="shared" si="1111"/>
        <v>-0.66033354443740755</v>
      </c>
      <c r="S442" s="1188">
        <f t="shared" si="1238"/>
        <v>0</v>
      </c>
      <c r="T442" s="1188">
        <f t="shared" ref="T442" si="1241">T438/T15</f>
        <v>6.9124423963133645E-3</v>
      </c>
      <c r="U442" s="1188">
        <f t="shared" si="1227"/>
        <v>-6.9124423963133645E-3</v>
      </c>
      <c r="V442" s="1236">
        <f t="shared" si="1112"/>
        <v>-1</v>
      </c>
      <c r="W442" s="1205">
        <f>W438/W$15</f>
        <v>2.2643645626945937E-3</v>
      </c>
      <c r="X442" s="1205">
        <f>X438/X$15</f>
        <v>3.2208193764493688E-3</v>
      </c>
      <c r="Y442" s="1205">
        <f t="shared" si="1228"/>
        <v>-9.5645481375477518E-4</v>
      </c>
      <c r="Z442" s="1236">
        <f t="shared" si="1113"/>
        <v>-0.29696009057458261</v>
      </c>
      <c r="AA442" s="1193">
        <f t="shared" si="1095"/>
        <v>1.5351131488105325E-3</v>
      </c>
      <c r="AB442" s="1193">
        <f t="shared" si="1096"/>
        <v>5.7823647814131155E-3</v>
      </c>
      <c r="AC442" s="1193">
        <f t="shared" si="1229"/>
        <v>-4.2472516326025828E-3</v>
      </c>
      <c r="AD442" t="s">
        <v>4272</v>
      </c>
    </row>
    <row r="443" spans="1:30" customFormat="1" ht="15.75" hidden="1" thickBot="1" x14ac:dyDescent="0.3">
      <c r="A443" s="3580"/>
      <c r="B443" s="2210" t="s">
        <v>4273</v>
      </c>
      <c r="C443" s="1237"/>
      <c r="D443" s="1237"/>
      <c r="E443" s="1237"/>
      <c r="F443" s="2309" t="e">
        <f t="shared" si="1105"/>
        <v>#DIV/0!</v>
      </c>
      <c r="G443" s="1237"/>
      <c r="H443" s="1237"/>
      <c r="I443" s="1237"/>
      <c r="J443" s="2309" t="e">
        <f t="shared" si="1107"/>
        <v>#DIV/0!</v>
      </c>
      <c r="K443" s="1246">
        <f>SG!C62</f>
        <v>4</v>
      </c>
      <c r="L443" s="1246"/>
      <c r="M443" s="1246">
        <f t="shared" si="1223"/>
        <v>4</v>
      </c>
      <c r="N443" s="2309" t="e">
        <f t="shared" si="1109"/>
        <v>#DIV/0!</v>
      </c>
      <c r="O443" s="1204">
        <f>CA!C24</f>
        <v>-1</v>
      </c>
      <c r="P443" s="1204"/>
      <c r="Q443" s="1204">
        <f t="shared" si="1225"/>
        <v>-1</v>
      </c>
      <c r="R443" s="2309" t="e">
        <f t="shared" si="1111"/>
        <v>#DIV/0!</v>
      </c>
      <c r="S443" s="1204">
        <f>CM!C22</f>
        <v>0</v>
      </c>
      <c r="T443" s="1204"/>
      <c r="U443" s="1204">
        <f t="shared" si="1227"/>
        <v>0</v>
      </c>
      <c r="V443" s="2309" t="e">
        <f t="shared" si="1112"/>
        <v>#DIV/0!</v>
      </c>
      <c r="W443" s="1204" t="e">
        <f>SUM(C443:S443)</f>
        <v>#DIV/0!</v>
      </c>
      <c r="X443" s="1204">
        <f t="shared" ref="X443:X453" si="1242">SUM(D443+H443+L443+P443+T443)</f>
        <v>0</v>
      </c>
      <c r="Y443" s="1204" t="e">
        <f t="shared" si="1228"/>
        <v>#DIV/0!</v>
      </c>
      <c r="Z443" s="2309" t="e">
        <f t="shared" si="1113"/>
        <v>#DIV/0!</v>
      </c>
      <c r="AA443" s="1206">
        <f t="shared" si="1095"/>
        <v>1</v>
      </c>
      <c r="AB443" s="1206" t="e">
        <f t="shared" si="1096"/>
        <v>#DIV/0!</v>
      </c>
      <c r="AC443" s="1903" t="e">
        <f t="shared" si="1229"/>
        <v>#DIV/0!</v>
      </c>
      <c r="AD443" s="27" t="s">
        <v>4274</v>
      </c>
    </row>
    <row r="444" spans="1:30" customFormat="1" ht="15.75" hidden="1" thickBot="1" x14ac:dyDescent="0.3">
      <c r="A444" s="3580"/>
      <c r="B444" s="1" t="s">
        <v>4275</v>
      </c>
      <c r="C444" s="1236">
        <f t="shared" ref="C444:S444" si="1243">C443/C30</f>
        <v>0</v>
      </c>
      <c r="D444" s="1236"/>
      <c r="E444" s="1236"/>
      <c r="F444" s="1236" t="e">
        <f t="shared" si="1105"/>
        <v>#DIV/0!</v>
      </c>
      <c r="G444" s="1236">
        <f t="shared" si="1243"/>
        <v>0</v>
      </c>
      <c r="H444" s="1236"/>
      <c r="I444" s="1236"/>
      <c r="J444" s="1236" t="e">
        <f t="shared" si="1107"/>
        <v>#DIV/0!</v>
      </c>
      <c r="K444" s="1186">
        <f t="shared" si="1243"/>
        <v>9.1407678244972577E-4</v>
      </c>
      <c r="L444" s="1186"/>
      <c r="M444" s="1186">
        <f t="shared" si="1223"/>
        <v>9.1407678244972577E-4</v>
      </c>
      <c r="N444" s="1236" t="e">
        <f t="shared" si="1109"/>
        <v>#DIV/0!</v>
      </c>
      <c r="O444" s="1187">
        <f t="shared" si="1243"/>
        <v>-3.8387715930902113E-4</v>
      </c>
      <c r="P444" s="1187"/>
      <c r="Q444" s="1187">
        <f t="shared" si="1225"/>
        <v>-3.8387715930902113E-4</v>
      </c>
      <c r="R444" s="1236" t="e">
        <f t="shared" si="1111"/>
        <v>#DIV/0!</v>
      </c>
      <c r="S444" s="1188">
        <f t="shared" si="1243"/>
        <v>0</v>
      </c>
      <c r="T444" s="1188"/>
      <c r="U444" s="1188">
        <f t="shared" si="1227"/>
        <v>0</v>
      </c>
      <c r="V444" s="1236" t="e">
        <f t="shared" si="1112"/>
        <v>#DIV/0!</v>
      </c>
      <c r="W444" s="1192" t="e">
        <f t="shared" ref="W444" si="1244">W443/W85</f>
        <v>#DIV/0!</v>
      </c>
      <c r="X444" s="1192">
        <f t="shared" si="1242"/>
        <v>0</v>
      </c>
      <c r="Y444" s="1192" t="e">
        <f t="shared" si="1228"/>
        <v>#DIV/0!</v>
      </c>
      <c r="Z444" s="1236" t="e">
        <f t="shared" si="1113"/>
        <v>#DIV/0!</v>
      </c>
      <c r="AA444" s="1193">
        <f t="shared" si="1095"/>
        <v>1.0603992462814094E-4</v>
      </c>
      <c r="AB444" s="1193" t="e">
        <f t="shared" si="1096"/>
        <v>#DIV/0!</v>
      </c>
      <c r="AC444" s="1193" t="e">
        <f t="shared" si="1229"/>
        <v>#DIV/0!</v>
      </c>
      <c r="AD444" t="s">
        <v>4276</v>
      </c>
    </row>
    <row r="445" spans="1:30" customFormat="1" ht="15.75" hidden="1" thickBot="1" x14ac:dyDescent="0.3">
      <c r="A445" s="3580"/>
      <c r="B445" s="1" t="s">
        <v>4277</v>
      </c>
      <c r="C445" s="1236">
        <f t="shared" ref="C445:S445" si="1245">C443/C47</f>
        <v>0</v>
      </c>
      <c r="D445" s="1236"/>
      <c r="E445" s="1236"/>
      <c r="F445" s="1236" t="e">
        <f t="shared" si="1105"/>
        <v>#DIV/0!</v>
      </c>
      <c r="G445" s="1236">
        <f t="shared" si="1245"/>
        <v>0</v>
      </c>
      <c r="H445" s="1236"/>
      <c r="I445" s="1236"/>
      <c r="J445" s="1236" t="e">
        <f t="shared" si="1107"/>
        <v>#DIV/0!</v>
      </c>
      <c r="K445" s="1186">
        <f t="shared" si="1245"/>
        <v>9.9750623441396502E-4</v>
      </c>
      <c r="L445" s="1186"/>
      <c r="M445" s="1186">
        <f t="shared" si="1223"/>
        <v>9.9750623441396502E-4</v>
      </c>
      <c r="N445" s="1236" t="e">
        <f t="shared" si="1109"/>
        <v>#DIV/0!</v>
      </c>
      <c r="O445" s="1187">
        <f t="shared" si="1245"/>
        <v>-4.0799673602611179E-4</v>
      </c>
      <c r="P445" s="1187"/>
      <c r="Q445" s="1187">
        <f t="shared" si="1225"/>
        <v>-4.0799673602611179E-4</v>
      </c>
      <c r="R445" s="1236" t="e">
        <f t="shared" si="1111"/>
        <v>#DIV/0!</v>
      </c>
      <c r="S445" s="1188">
        <f t="shared" si="1245"/>
        <v>0</v>
      </c>
      <c r="T445" s="1188"/>
      <c r="U445" s="1188">
        <f t="shared" si="1227"/>
        <v>0</v>
      </c>
      <c r="V445" s="1236" t="e">
        <f t="shared" si="1112"/>
        <v>#DIV/0!</v>
      </c>
      <c r="W445" s="1192" t="e">
        <f t="shared" ref="W445" si="1246">W443/W102</f>
        <v>#DIV/0!</v>
      </c>
      <c r="X445" s="1192">
        <f t="shared" si="1242"/>
        <v>0</v>
      </c>
      <c r="Y445" s="1192" t="e">
        <f t="shared" si="1228"/>
        <v>#DIV/0!</v>
      </c>
      <c r="Z445" s="1236" t="e">
        <f t="shared" si="1113"/>
        <v>#DIV/0!</v>
      </c>
      <c r="AA445" s="1193">
        <f t="shared" si="1095"/>
        <v>1.1790189967757065E-4</v>
      </c>
      <c r="AB445" s="1193" t="e">
        <f t="shared" si="1096"/>
        <v>#DIV/0!</v>
      </c>
      <c r="AC445" s="1193" t="e">
        <f t="shared" si="1229"/>
        <v>#DIV/0!</v>
      </c>
      <c r="AD445" t="s">
        <v>4278</v>
      </c>
    </row>
    <row r="446" spans="1:30" customFormat="1" ht="15.75" hidden="1" thickBot="1" x14ac:dyDescent="0.3">
      <c r="A446" s="3580"/>
      <c r="B446" s="1" t="s">
        <v>4279</v>
      </c>
      <c r="C446" s="1236">
        <f t="shared" ref="C446:S446" si="1247">C443/C35</f>
        <v>0</v>
      </c>
      <c r="D446" s="1236"/>
      <c r="E446" s="1236"/>
      <c r="F446" s="1236" t="e">
        <f t="shared" si="1105"/>
        <v>#DIV/0!</v>
      </c>
      <c r="G446" s="1236">
        <f t="shared" si="1247"/>
        <v>0</v>
      </c>
      <c r="H446" s="1236"/>
      <c r="I446" s="1236"/>
      <c r="J446" s="1236" t="e">
        <f t="shared" si="1107"/>
        <v>#DIV/0!</v>
      </c>
      <c r="K446" s="1186">
        <f t="shared" si="1247"/>
        <v>3.0143180105501131E-3</v>
      </c>
      <c r="L446" s="1186"/>
      <c r="M446" s="1186">
        <f t="shared" si="1223"/>
        <v>3.0143180105501131E-3</v>
      </c>
      <c r="N446" s="1236" t="e">
        <f t="shared" si="1109"/>
        <v>#DIV/0!</v>
      </c>
      <c r="O446" s="1187">
        <f t="shared" si="1247"/>
        <v>-1.4265335235378032E-3</v>
      </c>
      <c r="P446" s="1187"/>
      <c r="Q446" s="1187">
        <f t="shared" si="1225"/>
        <v>-1.4265335235378032E-3</v>
      </c>
      <c r="R446" s="1236" t="e">
        <f t="shared" si="1111"/>
        <v>#DIV/0!</v>
      </c>
      <c r="S446" s="1188">
        <f t="shared" si="1247"/>
        <v>0</v>
      </c>
      <c r="T446" s="1188"/>
      <c r="U446" s="1188">
        <f t="shared" si="1227"/>
        <v>0</v>
      </c>
      <c r="V446" s="1236" t="e">
        <f t="shared" si="1112"/>
        <v>#DIV/0!</v>
      </c>
      <c r="W446" s="1192" t="e">
        <f t="shared" ref="W446" si="1248">W443/W90</f>
        <v>#DIV/0!</v>
      </c>
      <c r="X446" s="1192">
        <f t="shared" si="1242"/>
        <v>0</v>
      </c>
      <c r="Y446" s="1192" t="e">
        <f t="shared" si="1228"/>
        <v>#DIV/0!</v>
      </c>
      <c r="Z446" s="1236" t="e">
        <f t="shared" si="1113"/>
        <v>#DIV/0!</v>
      </c>
      <c r="AA446" s="1193">
        <f t="shared" si="1095"/>
        <v>3.17556897402462E-4</v>
      </c>
      <c r="AB446" s="1193" t="e">
        <f t="shared" si="1096"/>
        <v>#DIV/0!</v>
      </c>
      <c r="AC446" s="1193" t="e">
        <f t="shared" si="1229"/>
        <v>#DIV/0!</v>
      </c>
      <c r="AD446" t="s">
        <v>4280</v>
      </c>
    </row>
    <row r="447" spans="1:30" customFormat="1" ht="15.75" hidden="1" thickBot="1" x14ac:dyDescent="0.3">
      <c r="A447" s="3580"/>
      <c r="B447" s="1" t="s">
        <v>4281</v>
      </c>
      <c r="C447" s="1236">
        <f t="shared" ref="C447:S447" si="1249">C443/C41</f>
        <v>0</v>
      </c>
      <c r="D447" s="1236"/>
      <c r="E447" s="1236"/>
      <c r="F447" s="1236" t="e">
        <f t="shared" si="1105"/>
        <v>#DIV/0!</v>
      </c>
      <c r="G447" s="1236">
        <f t="shared" si="1249"/>
        <v>0</v>
      </c>
      <c r="H447" s="1236"/>
      <c r="I447" s="1236"/>
      <c r="J447" s="1236" t="e">
        <f t="shared" si="1107"/>
        <v>#DIV/0!</v>
      </c>
      <c r="K447" s="1186">
        <f t="shared" si="1249"/>
        <v>3.3140016570008283E-3</v>
      </c>
      <c r="L447" s="1186"/>
      <c r="M447" s="1186">
        <f t="shared" si="1223"/>
        <v>3.3140016570008283E-3</v>
      </c>
      <c r="N447" s="1236" t="e">
        <f t="shared" si="1109"/>
        <v>#DIV/0!</v>
      </c>
      <c r="O447" s="1187">
        <f t="shared" si="1249"/>
        <v>-1.5723270440251573E-3</v>
      </c>
      <c r="P447" s="1187"/>
      <c r="Q447" s="1187">
        <f t="shared" si="1225"/>
        <v>-1.5723270440251573E-3</v>
      </c>
      <c r="R447" s="1236" t="e">
        <f t="shared" si="1111"/>
        <v>#DIV/0!</v>
      </c>
      <c r="S447" s="1188">
        <f t="shared" si="1249"/>
        <v>0</v>
      </c>
      <c r="T447" s="1188"/>
      <c r="U447" s="1188">
        <f t="shared" si="1227"/>
        <v>0</v>
      </c>
      <c r="V447" s="1236" t="e">
        <f t="shared" si="1112"/>
        <v>#DIV/0!</v>
      </c>
      <c r="W447" s="1192" t="e">
        <f t="shared" ref="W447" si="1250">W443/W96</f>
        <v>#DIV/0!</v>
      </c>
      <c r="X447" s="1192">
        <f t="shared" si="1242"/>
        <v>0</v>
      </c>
      <c r="Y447" s="1192" t="e">
        <f t="shared" si="1228"/>
        <v>#DIV/0!</v>
      </c>
      <c r="Z447" s="1236" t="e">
        <f t="shared" si="1113"/>
        <v>#DIV/0!</v>
      </c>
      <c r="AA447" s="1193">
        <f t="shared" ref="AA447:AA510" si="1251">AVERAGE(C447,G447,K447,O447,S447)</f>
        <v>3.4833492259513419E-4</v>
      </c>
      <c r="AB447" s="1193" t="e">
        <f t="shared" ref="AB447:AB510" si="1252">AVERAGE(D447,H447,L447,P447,T447)</f>
        <v>#DIV/0!</v>
      </c>
      <c r="AC447" s="1193" t="e">
        <f t="shared" si="1229"/>
        <v>#DIV/0!</v>
      </c>
      <c r="AD447" t="s">
        <v>4282</v>
      </c>
    </row>
    <row r="448" spans="1:30" customFormat="1" ht="15.75" hidden="1" thickBot="1" x14ac:dyDescent="0.3">
      <c r="A448" s="3580"/>
      <c r="B448" s="2210" t="s">
        <v>4283</v>
      </c>
      <c r="C448" s="1237"/>
      <c r="D448" s="1237"/>
      <c r="E448" s="1237"/>
      <c r="F448" s="2309" t="e">
        <f t="shared" si="1105"/>
        <v>#DIV/0!</v>
      </c>
      <c r="G448" s="1237"/>
      <c r="H448" s="1237"/>
      <c r="I448" s="1237"/>
      <c r="J448" s="2309" t="e">
        <f t="shared" si="1107"/>
        <v>#DIV/0!</v>
      </c>
      <c r="K448" s="1246">
        <f>SG!F62</f>
        <v>0</v>
      </c>
      <c r="L448" s="1246"/>
      <c r="M448" s="1246">
        <f t="shared" si="1223"/>
        <v>0</v>
      </c>
      <c r="N448" s="2309" t="e">
        <f t="shared" si="1109"/>
        <v>#DIV/0!</v>
      </c>
      <c r="O448" s="1204">
        <f>CA!F24</f>
        <v>0</v>
      </c>
      <c r="P448" s="1204"/>
      <c r="Q448" s="1204">
        <f t="shared" si="1225"/>
        <v>0</v>
      </c>
      <c r="R448" s="2309" t="e">
        <f t="shared" si="1111"/>
        <v>#DIV/0!</v>
      </c>
      <c r="S448" s="1204">
        <f>CM!G22</f>
        <v>0</v>
      </c>
      <c r="T448" s="1204"/>
      <c r="U448" s="1204">
        <f t="shared" si="1227"/>
        <v>0</v>
      </c>
      <c r="V448" s="2309" t="e">
        <f t="shared" si="1112"/>
        <v>#DIV/0!</v>
      </c>
      <c r="W448" s="1204" t="e">
        <f>SUM(C448:S448)</f>
        <v>#DIV/0!</v>
      </c>
      <c r="X448" s="1204">
        <f t="shared" si="1242"/>
        <v>0</v>
      </c>
      <c r="Y448" s="1204" t="e">
        <f t="shared" si="1228"/>
        <v>#DIV/0!</v>
      </c>
      <c r="Z448" s="2309" t="e">
        <f t="shared" si="1113"/>
        <v>#DIV/0!</v>
      </c>
      <c r="AA448" s="1206">
        <f t="shared" si="1251"/>
        <v>0</v>
      </c>
      <c r="AB448" s="1206" t="e">
        <f t="shared" si="1252"/>
        <v>#DIV/0!</v>
      </c>
      <c r="AC448" s="1206" t="e">
        <f t="shared" si="1229"/>
        <v>#DIV/0!</v>
      </c>
      <c r="AD448" s="1178" t="s">
        <v>4284</v>
      </c>
    </row>
    <row r="449" spans="1:30" customFormat="1" ht="15.75" hidden="1" thickBot="1" x14ac:dyDescent="0.3">
      <c r="A449" s="3580"/>
      <c r="B449" s="1" t="s">
        <v>4285</v>
      </c>
      <c r="C449" s="1236">
        <f t="shared" ref="C449:S449" si="1253">C448/C56</f>
        <v>0</v>
      </c>
      <c r="D449" s="1236"/>
      <c r="E449" s="1236"/>
      <c r="F449" s="1236" t="e">
        <f t="shared" ref="F449:F512" si="1254">E449/D449</f>
        <v>#DIV/0!</v>
      </c>
      <c r="G449" s="1236">
        <f t="shared" si="1253"/>
        <v>0</v>
      </c>
      <c r="H449" s="1236"/>
      <c r="I449" s="1236"/>
      <c r="J449" s="1236" t="e">
        <f t="shared" ref="J449:J512" si="1255">I449/H449</f>
        <v>#DIV/0!</v>
      </c>
      <c r="K449" s="1186">
        <f t="shared" si="1253"/>
        <v>0</v>
      </c>
      <c r="L449" s="1186"/>
      <c r="M449" s="1186">
        <f t="shared" si="1223"/>
        <v>0</v>
      </c>
      <c r="N449" s="1236" t="e">
        <f t="shared" ref="N449:N512" si="1256">M449/L449</f>
        <v>#DIV/0!</v>
      </c>
      <c r="O449" s="1187">
        <f t="shared" si="1253"/>
        <v>0</v>
      </c>
      <c r="P449" s="1187"/>
      <c r="Q449" s="1187">
        <f t="shared" si="1225"/>
        <v>0</v>
      </c>
      <c r="R449" s="1236" t="e">
        <f t="shared" ref="R449:R512" si="1257">Q449/P449</f>
        <v>#DIV/0!</v>
      </c>
      <c r="S449" s="1188">
        <f t="shared" si="1253"/>
        <v>0</v>
      </c>
      <c r="T449" s="1188"/>
      <c r="U449" s="1188">
        <f t="shared" si="1227"/>
        <v>0</v>
      </c>
      <c r="V449" s="1236" t="e">
        <f t="shared" ref="V449:V512" si="1258">U449/T449</f>
        <v>#DIV/0!</v>
      </c>
      <c r="W449" s="1194" t="e">
        <f t="shared" ref="W449" si="1259">W448/W111</f>
        <v>#DIV/0!</v>
      </c>
      <c r="X449" s="1194">
        <f t="shared" si="1242"/>
        <v>0</v>
      </c>
      <c r="Y449" s="1194" t="e">
        <f t="shared" si="1228"/>
        <v>#DIV/0!</v>
      </c>
      <c r="Z449" s="1236" t="e">
        <f t="shared" ref="Z449:Z512" si="1260">Y449/X449</f>
        <v>#DIV/0!</v>
      </c>
      <c r="AA449" s="1193">
        <f t="shared" si="1251"/>
        <v>0</v>
      </c>
      <c r="AB449" s="1193" t="e">
        <f t="shared" si="1252"/>
        <v>#DIV/0!</v>
      </c>
      <c r="AC449" s="1193" t="e">
        <f t="shared" si="1229"/>
        <v>#DIV/0!</v>
      </c>
      <c r="AD449" t="s">
        <v>4286</v>
      </c>
    </row>
    <row r="450" spans="1:30" customFormat="1" ht="15.75" hidden="1" thickBot="1" x14ac:dyDescent="0.3">
      <c r="A450" s="3580"/>
      <c r="B450" s="1" t="s">
        <v>4287</v>
      </c>
      <c r="C450" s="1236">
        <f t="shared" ref="C450:S450" si="1261">C448/C73</f>
        <v>0</v>
      </c>
      <c r="D450" s="1236"/>
      <c r="E450" s="1236"/>
      <c r="F450" s="1236" t="e">
        <f t="shared" si="1254"/>
        <v>#DIV/0!</v>
      </c>
      <c r="G450" s="1236">
        <f t="shared" si="1261"/>
        <v>0</v>
      </c>
      <c r="H450" s="1236"/>
      <c r="I450" s="1236"/>
      <c r="J450" s="1236" t="e">
        <f t="shared" si="1255"/>
        <v>#DIV/0!</v>
      </c>
      <c r="K450" s="1186">
        <f t="shared" si="1261"/>
        <v>0</v>
      </c>
      <c r="L450" s="1186"/>
      <c r="M450" s="1186">
        <f t="shared" si="1223"/>
        <v>0</v>
      </c>
      <c r="N450" s="1236" t="e">
        <f t="shared" si="1256"/>
        <v>#DIV/0!</v>
      </c>
      <c r="O450" s="1187">
        <f t="shared" si="1261"/>
        <v>0</v>
      </c>
      <c r="P450" s="1187"/>
      <c r="Q450" s="1187">
        <f t="shared" si="1225"/>
        <v>0</v>
      </c>
      <c r="R450" s="1236" t="e">
        <f t="shared" si="1257"/>
        <v>#DIV/0!</v>
      </c>
      <c r="S450" s="1188">
        <f t="shared" si="1261"/>
        <v>0</v>
      </c>
      <c r="T450" s="1188"/>
      <c r="U450" s="1188">
        <f t="shared" si="1227"/>
        <v>0</v>
      </c>
      <c r="V450" s="1236" t="e">
        <f t="shared" si="1258"/>
        <v>#DIV/0!</v>
      </c>
      <c r="W450" s="1194" t="e">
        <f t="shared" ref="W450" si="1262">W448/W128</f>
        <v>#DIV/0!</v>
      </c>
      <c r="X450" s="1194">
        <f t="shared" si="1242"/>
        <v>0</v>
      </c>
      <c r="Y450" s="1194" t="e">
        <f t="shared" si="1228"/>
        <v>#DIV/0!</v>
      </c>
      <c r="Z450" s="1236" t="e">
        <f t="shared" si="1260"/>
        <v>#DIV/0!</v>
      </c>
      <c r="AA450" s="1193">
        <f t="shared" si="1251"/>
        <v>0</v>
      </c>
      <c r="AB450" s="1193" t="e">
        <f t="shared" si="1252"/>
        <v>#DIV/0!</v>
      </c>
      <c r="AC450" s="1193" t="e">
        <f t="shared" si="1229"/>
        <v>#DIV/0!</v>
      </c>
      <c r="AD450" t="s">
        <v>4288</v>
      </c>
    </row>
    <row r="451" spans="1:30" customFormat="1" ht="15.75" hidden="1" thickBot="1" x14ac:dyDescent="0.3">
      <c r="A451" s="3580"/>
      <c r="B451" s="1" t="s">
        <v>4289</v>
      </c>
      <c r="C451" s="1243">
        <v>0</v>
      </c>
      <c r="D451" s="1243"/>
      <c r="E451" s="1243"/>
      <c r="F451" s="1236" t="e">
        <f t="shared" si="1254"/>
        <v>#DIV/0!</v>
      </c>
      <c r="G451" s="1244">
        <v>0</v>
      </c>
      <c r="H451" s="1244"/>
      <c r="I451" s="1244"/>
      <c r="J451" s="1236" t="e">
        <f t="shared" si="1255"/>
        <v>#DIV/0!</v>
      </c>
      <c r="K451" s="1197">
        <v>0</v>
      </c>
      <c r="L451" s="1197"/>
      <c r="M451" s="1197">
        <f t="shared" si="1223"/>
        <v>0</v>
      </c>
      <c r="N451" s="1236" t="e">
        <f t="shared" si="1256"/>
        <v>#DIV/0!</v>
      </c>
      <c r="O451" s="1187">
        <v>0</v>
      </c>
      <c r="P451" s="1187"/>
      <c r="Q451" s="1187">
        <f t="shared" si="1225"/>
        <v>0</v>
      </c>
      <c r="R451" s="1236" t="e">
        <f t="shared" si="1257"/>
        <v>#DIV/0!</v>
      </c>
      <c r="S451" s="1188">
        <v>0</v>
      </c>
      <c r="T451" s="1188"/>
      <c r="U451" s="1188">
        <f t="shared" si="1227"/>
        <v>0</v>
      </c>
      <c r="V451" s="1236" t="e">
        <f t="shared" si="1258"/>
        <v>#DIV/0!</v>
      </c>
      <c r="W451" s="1190">
        <f>K451</f>
        <v>0</v>
      </c>
      <c r="X451" s="1190">
        <f t="shared" si="1242"/>
        <v>0</v>
      </c>
      <c r="Y451" s="1190">
        <f t="shared" si="1228"/>
        <v>0</v>
      </c>
      <c r="Z451" s="1236" t="e">
        <f t="shared" si="1260"/>
        <v>#DIV/0!</v>
      </c>
      <c r="AA451" s="1191">
        <f t="shared" si="1251"/>
        <v>0</v>
      </c>
      <c r="AB451" s="1191" t="e">
        <f t="shared" si="1252"/>
        <v>#DIV/0!</v>
      </c>
      <c r="AC451" s="1191" t="e">
        <f t="shared" si="1229"/>
        <v>#DIV/0!</v>
      </c>
      <c r="AD451" t="s">
        <v>4290</v>
      </c>
    </row>
    <row r="452" spans="1:30" customFormat="1" ht="15.75" hidden="1" thickBot="1" x14ac:dyDescent="0.3">
      <c r="A452" s="3580"/>
      <c r="B452" s="1" t="s">
        <v>4291</v>
      </c>
      <c r="C452" s="1236" t="e">
        <f t="shared" ref="C452:S452" si="1263">C448/C443</f>
        <v>#DIV/0!</v>
      </c>
      <c r="D452" s="1236"/>
      <c r="E452" s="1236"/>
      <c r="F452" s="1236" t="e">
        <f t="shared" si="1254"/>
        <v>#DIV/0!</v>
      </c>
      <c r="G452" s="1236" t="e">
        <f t="shared" si="1263"/>
        <v>#DIV/0!</v>
      </c>
      <c r="H452" s="1236"/>
      <c r="I452" s="1236"/>
      <c r="J452" s="1236" t="e">
        <f t="shared" si="1255"/>
        <v>#DIV/0!</v>
      </c>
      <c r="K452" s="1186">
        <f t="shared" si="1263"/>
        <v>0</v>
      </c>
      <c r="L452" s="1186"/>
      <c r="M452" s="1186">
        <f t="shared" si="1223"/>
        <v>0</v>
      </c>
      <c r="N452" s="1236" t="e">
        <f t="shared" si="1256"/>
        <v>#DIV/0!</v>
      </c>
      <c r="O452" s="1187">
        <f t="shared" si="1263"/>
        <v>0</v>
      </c>
      <c r="P452" s="1187"/>
      <c r="Q452" s="1187">
        <f t="shared" si="1225"/>
        <v>0</v>
      </c>
      <c r="R452" s="1236" t="e">
        <f t="shared" si="1257"/>
        <v>#DIV/0!</v>
      </c>
      <c r="S452" s="1188" t="e">
        <f t="shared" si="1263"/>
        <v>#DIV/0!</v>
      </c>
      <c r="T452" s="1188"/>
      <c r="U452" s="1188" t="e">
        <f t="shared" si="1227"/>
        <v>#DIV/0!</v>
      </c>
      <c r="V452" s="1236" t="e">
        <f t="shared" si="1258"/>
        <v>#DIV/0!</v>
      </c>
      <c r="W452" s="1205" t="e">
        <f t="shared" ref="W452" si="1264">W448/W443</f>
        <v>#DIV/0!</v>
      </c>
      <c r="X452" s="1205">
        <f t="shared" si="1242"/>
        <v>0</v>
      </c>
      <c r="Y452" s="1205" t="e">
        <f t="shared" si="1228"/>
        <v>#DIV/0!</v>
      </c>
      <c r="Z452" s="1236" t="e">
        <f t="shared" si="1260"/>
        <v>#DIV/0!</v>
      </c>
      <c r="AA452" s="1191" t="e">
        <f t="shared" si="1251"/>
        <v>#DIV/0!</v>
      </c>
      <c r="AB452" s="1191" t="e">
        <f t="shared" si="1252"/>
        <v>#DIV/0!</v>
      </c>
      <c r="AC452" s="1191" t="e">
        <f t="shared" si="1229"/>
        <v>#DIV/0!</v>
      </c>
      <c r="AD452" t="s">
        <v>4292</v>
      </c>
    </row>
    <row r="453" spans="1:30" customFormat="1" ht="15.75" thickBot="1" x14ac:dyDescent="0.3">
      <c r="A453" s="3580"/>
      <c r="B453" s="2210" t="s">
        <v>10</v>
      </c>
      <c r="C453" s="1246"/>
      <c r="D453" s="1246"/>
      <c r="E453" s="1246"/>
      <c r="F453" s="2307" t="e">
        <f t="shared" si="1254"/>
        <v>#DIV/0!</v>
      </c>
      <c r="G453" s="1246"/>
      <c r="H453" s="1246"/>
      <c r="I453" s="1246"/>
      <c r="J453" s="2307" t="e">
        <f t="shared" si="1255"/>
        <v>#DIV/0!</v>
      </c>
      <c r="K453" s="1246">
        <f>SG!G62</f>
        <v>44</v>
      </c>
      <c r="L453" s="1246">
        <f>'Données 2013 TJN'!E52</f>
        <v>52</v>
      </c>
      <c r="M453" s="1246">
        <f t="shared" si="1223"/>
        <v>-8</v>
      </c>
      <c r="N453" s="2307">
        <f t="shared" si="1256"/>
        <v>-0.15384615384615385</v>
      </c>
      <c r="O453" s="1204">
        <f>CA!G24</f>
        <v>0</v>
      </c>
      <c r="P453" s="1246">
        <f>'Données 2013 TJN'!F52</f>
        <v>16</v>
      </c>
      <c r="Q453" s="1204">
        <f t="shared" si="1225"/>
        <v>-16</v>
      </c>
      <c r="R453" s="2307">
        <f t="shared" si="1257"/>
        <v>-1</v>
      </c>
      <c r="S453" s="1204">
        <f>CM!H22</f>
        <v>9</v>
      </c>
      <c r="T453" s="1246">
        <f>'Données 2013 TJN'!G52</f>
        <v>10</v>
      </c>
      <c r="U453" s="1204">
        <f t="shared" si="1227"/>
        <v>-1</v>
      </c>
      <c r="V453" s="2307">
        <f t="shared" si="1258"/>
        <v>-0.1</v>
      </c>
      <c r="W453" s="1204">
        <f>SUM(C453+G453+K453+O453+S453)</f>
        <v>53</v>
      </c>
      <c r="X453" s="1204">
        <f t="shared" si="1242"/>
        <v>78</v>
      </c>
      <c r="Y453" s="1204">
        <f t="shared" si="1228"/>
        <v>-25</v>
      </c>
      <c r="Z453" s="2307">
        <f t="shared" si="1260"/>
        <v>-0.32051282051282054</v>
      </c>
      <c r="AA453" s="1204">
        <f t="shared" si="1251"/>
        <v>17.666666666666668</v>
      </c>
      <c r="AB453" s="1204">
        <f t="shared" si="1252"/>
        <v>26</v>
      </c>
      <c r="AC453" s="1309">
        <f t="shared" si="1229"/>
        <v>-8.3333333333333321</v>
      </c>
      <c r="AD453" s="27" t="s">
        <v>4293</v>
      </c>
    </row>
    <row r="454" spans="1:30" customFormat="1" ht="15.75" thickBot="1" x14ac:dyDescent="0.3">
      <c r="A454" s="3580"/>
      <c r="B454" s="1" t="s">
        <v>4294</v>
      </c>
      <c r="C454" s="1236">
        <f t="shared" ref="C454:S454" si="1265">C453/C82</f>
        <v>0</v>
      </c>
      <c r="D454" s="1236"/>
      <c r="E454" s="1236"/>
      <c r="F454" s="1236" t="e">
        <f t="shared" si="1254"/>
        <v>#DIV/0!</v>
      </c>
      <c r="G454" s="1236">
        <f t="shared" si="1265"/>
        <v>0</v>
      </c>
      <c r="H454" s="1236"/>
      <c r="I454" s="1236"/>
      <c r="J454" s="1236" t="e">
        <f t="shared" si="1255"/>
        <v>#DIV/0!</v>
      </c>
      <c r="K454" s="1186">
        <f t="shared" si="1265"/>
        <v>3.2299741602067185E-4</v>
      </c>
      <c r="L454" s="1186">
        <f t="shared" ref="L454" si="1266">L453/L82</f>
        <v>3.855021536226082E-4</v>
      </c>
      <c r="M454" s="1186">
        <f t="shared" si="1223"/>
        <v>-6.2504737601936354E-5</v>
      </c>
      <c r="N454" s="1236">
        <f t="shared" si="1256"/>
        <v>-0.16213849135360756</v>
      </c>
      <c r="O454" s="1187">
        <f t="shared" si="1265"/>
        <v>0</v>
      </c>
      <c r="P454" s="1187">
        <f t="shared" ref="P454" si="1267">P453/P82</f>
        <v>2.1183916111692198E-4</v>
      </c>
      <c r="Q454" s="1187">
        <f t="shared" si="1225"/>
        <v>-2.1183916111692198E-4</v>
      </c>
      <c r="R454" s="1236">
        <f t="shared" si="1257"/>
        <v>-1</v>
      </c>
      <c r="S454" s="1188">
        <f t="shared" si="1265"/>
        <v>1.1504684963376753E-4</v>
      </c>
      <c r="T454" s="1188">
        <f t="shared" ref="T454" si="1268">T453/T82</f>
        <v>1.2741775184118651E-4</v>
      </c>
      <c r="U454" s="1188">
        <f t="shared" si="1227"/>
        <v>-1.2370902207418981E-5</v>
      </c>
      <c r="V454" s="1236">
        <f t="shared" si="1258"/>
        <v>-9.7089314704265656E-2</v>
      </c>
      <c r="W454" s="1194">
        <f>W453/W$82</f>
        <v>9.3011501837415896E-5</v>
      </c>
      <c r="X454" s="1194">
        <f>X453/X$82</f>
        <v>1.3621575177997315E-4</v>
      </c>
      <c r="Y454" s="1194">
        <f t="shared" si="1228"/>
        <v>-4.3204249942557253E-5</v>
      </c>
      <c r="Z454" s="1236">
        <f t="shared" si="1260"/>
        <v>-0.31717513854303941</v>
      </c>
      <c r="AA454" s="1189">
        <f t="shared" si="1251"/>
        <v>8.760885313088788E-5</v>
      </c>
      <c r="AB454" s="1189">
        <f t="shared" si="1252"/>
        <v>2.4158635552690556E-4</v>
      </c>
      <c r="AC454" s="1189">
        <f t="shared" si="1229"/>
        <v>-1.5397750239601768E-4</v>
      </c>
      <c r="AD454" t="s">
        <v>4295</v>
      </c>
    </row>
    <row r="455" spans="1:30" customFormat="1" ht="15.75" thickBot="1" x14ac:dyDescent="0.3">
      <c r="A455" s="3580"/>
      <c r="B455" s="1" t="s">
        <v>4296</v>
      </c>
      <c r="C455" s="1236">
        <f t="shared" ref="C455:S455" si="1269">C453/C99</f>
        <v>0</v>
      </c>
      <c r="D455" s="1236"/>
      <c r="E455" s="1236"/>
      <c r="F455" s="1236" t="e">
        <f t="shared" si="1254"/>
        <v>#DIV/0!</v>
      </c>
      <c r="G455" s="1236">
        <f t="shared" si="1269"/>
        <v>0</v>
      </c>
      <c r="H455" s="1236"/>
      <c r="I455" s="1236"/>
      <c r="J455" s="1236" t="e">
        <f t="shared" si="1255"/>
        <v>#DIV/0!</v>
      </c>
      <c r="K455" s="1186">
        <f t="shared" si="1269"/>
        <v>5.2484046042822207E-4</v>
      </c>
      <c r="L455" s="1186">
        <f t="shared" ref="L455" si="1270">L453/L99</f>
        <v>6.2457210805097474E-4</v>
      </c>
      <c r="M455" s="1186">
        <f t="shared" si="1223"/>
        <v>-9.9731647622752664E-5</v>
      </c>
      <c r="N455" s="1236">
        <f t="shared" si="1256"/>
        <v>-0.15967995742552918</v>
      </c>
      <c r="O455" s="1187">
        <f t="shared" si="1269"/>
        <v>0</v>
      </c>
      <c r="P455" s="1187">
        <f t="shared" ref="P455" si="1271">P453/P99</f>
        <v>4.4134278542465452E-4</v>
      </c>
      <c r="Q455" s="1187">
        <f t="shared" si="1225"/>
        <v>-4.4134278542465452E-4</v>
      </c>
      <c r="R455" s="1236">
        <f t="shared" si="1257"/>
        <v>-1</v>
      </c>
      <c r="S455" s="1188">
        <f t="shared" si="1269"/>
        <v>7.2586498911202514E-4</v>
      </c>
      <c r="T455" s="1188">
        <f t="shared" ref="T455" si="1272">T453/T99</f>
        <v>8.0899603591942399E-4</v>
      </c>
      <c r="U455" s="1188">
        <f t="shared" si="1227"/>
        <v>-8.3131046807398846E-5</v>
      </c>
      <c r="V455" s="1236">
        <f t="shared" si="1258"/>
        <v>-0.10275828695862571</v>
      </c>
      <c r="W455" s="1194">
        <f>W453/W$99</f>
        <v>2.0083897640331498E-4</v>
      </c>
      <c r="X455" s="1194">
        <f>X453/X$99</f>
        <v>3.0049581809986478E-4</v>
      </c>
      <c r="Y455" s="1194">
        <f t="shared" si="1228"/>
        <v>-9.9656841696549802E-5</v>
      </c>
      <c r="Z455" s="1236">
        <f t="shared" si="1260"/>
        <v>-0.33164135969250164</v>
      </c>
      <c r="AA455" s="1189">
        <f t="shared" si="1251"/>
        <v>2.5014108990804943E-4</v>
      </c>
      <c r="AB455" s="1189">
        <f t="shared" si="1252"/>
        <v>6.2497030979835101E-4</v>
      </c>
      <c r="AC455" s="1189">
        <f t="shared" si="1229"/>
        <v>-3.7482921989030158E-4</v>
      </c>
      <c r="AD455" t="s">
        <v>4297</v>
      </c>
    </row>
    <row r="456" spans="1:30" customFormat="1" ht="15.75" thickBot="1" x14ac:dyDescent="0.3">
      <c r="A456" s="3580"/>
      <c r="B456" s="2210" t="s">
        <v>14</v>
      </c>
      <c r="C456" s="1246"/>
      <c r="D456" s="1246"/>
      <c r="E456" s="1246"/>
      <c r="F456" s="2307" t="e">
        <f t="shared" si="1254"/>
        <v>#DIV/0!</v>
      </c>
      <c r="G456" s="1246"/>
      <c r="H456" s="1246"/>
      <c r="I456" s="1246"/>
      <c r="J456" s="2307" t="e">
        <f t="shared" si="1255"/>
        <v>#DIV/0!</v>
      </c>
      <c r="K456" s="1246">
        <f>SG!J62</f>
        <v>1</v>
      </c>
      <c r="L456" s="1246">
        <f>'Données 2013 TJN'!E54</f>
        <v>1</v>
      </c>
      <c r="M456" s="1246">
        <f t="shared" si="1223"/>
        <v>0</v>
      </c>
      <c r="N456" s="2307">
        <f t="shared" si="1256"/>
        <v>0</v>
      </c>
      <c r="O456" s="1204">
        <f>CA!J24</f>
        <v>1</v>
      </c>
      <c r="P456" s="1246">
        <f>'Données 2013 TJN'!F54</f>
        <v>1</v>
      </c>
      <c r="Q456" s="1204">
        <f t="shared" si="1225"/>
        <v>0</v>
      </c>
      <c r="R456" s="2307">
        <f t="shared" si="1257"/>
        <v>0</v>
      </c>
      <c r="S456" s="1204">
        <f>CM!K22</f>
        <v>3</v>
      </c>
      <c r="T456" s="1246">
        <f>'Données 2013 TJN'!G54</f>
        <v>4</v>
      </c>
      <c r="U456" s="1204">
        <f t="shared" si="1227"/>
        <v>-1</v>
      </c>
      <c r="V456" s="2307">
        <f t="shared" si="1258"/>
        <v>-0.25</v>
      </c>
      <c r="W456" s="1204">
        <f>SUM(C456+G456+K456+O456+S456)</f>
        <v>5</v>
      </c>
      <c r="X456" s="1204">
        <f t="shared" ref="X456" si="1273">SUM(D456+H456+L456+P456+T456)</f>
        <v>6</v>
      </c>
      <c r="Y456" s="1204">
        <f t="shared" si="1228"/>
        <v>-1</v>
      </c>
      <c r="Z456" s="2307">
        <f t="shared" si="1260"/>
        <v>-0.16666666666666666</v>
      </c>
      <c r="AA456" s="1221">
        <f t="shared" si="1251"/>
        <v>1.6666666666666667</v>
      </c>
      <c r="AB456" s="1221">
        <f t="shared" si="1252"/>
        <v>2</v>
      </c>
      <c r="AC456" s="1904">
        <f t="shared" si="1229"/>
        <v>-0.33333333333333326</v>
      </c>
      <c r="AD456" s="27" t="s">
        <v>4298</v>
      </c>
    </row>
    <row r="457" spans="1:30" customFormat="1" ht="15.75" thickBot="1" x14ac:dyDescent="0.3">
      <c r="A457" s="3580"/>
      <c r="B457" s="1" t="s">
        <v>4299</v>
      </c>
      <c r="C457" s="1236">
        <f t="shared" ref="C457:S457" si="1274">C456/C108</f>
        <v>0</v>
      </c>
      <c r="D457" s="1236"/>
      <c r="E457" s="1236"/>
      <c r="F457" s="1236" t="e">
        <f t="shared" si="1254"/>
        <v>#DIV/0!</v>
      </c>
      <c r="G457" s="1236">
        <f t="shared" si="1274"/>
        <v>0</v>
      </c>
      <c r="H457" s="1236"/>
      <c r="I457" s="1236"/>
      <c r="J457" s="1236" t="e">
        <f t="shared" si="1255"/>
        <v>#DIV/0!</v>
      </c>
      <c r="K457" s="1186">
        <f t="shared" si="1274"/>
        <v>1.3089005235602095E-3</v>
      </c>
      <c r="L457" s="1186">
        <f t="shared" ref="L457" si="1275">L456/L108</f>
        <v>1.2706480304955528E-3</v>
      </c>
      <c r="M457" s="1186">
        <f t="shared" si="1223"/>
        <v>3.8252493064656716E-5</v>
      </c>
      <c r="N457" s="1236">
        <f t="shared" si="1256"/>
        <v>3.0104712041884835E-2</v>
      </c>
      <c r="O457" s="1187">
        <f t="shared" si="1274"/>
        <v>1.0526315789473684E-3</v>
      </c>
      <c r="P457" s="1187">
        <f t="shared" ref="P457" si="1276">P456/P108</f>
        <v>1.5197568389057751E-3</v>
      </c>
      <c r="Q457" s="1187">
        <f t="shared" si="1225"/>
        <v>-4.6712525995840667E-4</v>
      </c>
      <c r="R457" s="1236">
        <f t="shared" si="1257"/>
        <v>-0.30736842105263157</v>
      </c>
      <c r="S457" s="1188">
        <f t="shared" si="1274"/>
        <v>6.4516129032258064E-3</v>
      </c>
      <c r="T457" s="1188">
        <f t="shared" ref="T457" si="1277">T456/T108</f>
        <v>1.2307692307692308E-2</v>
      </c>
      <c r="U457" s="1188">
        <f t="shared" si="1227"/>
        <v>-5.8560794044665012E-3</v>
      </c>
      <c r="V457" s="1236">
        <f t="shared" si="1258"/>
        <v>-0.47580645161290325</v>
      </c>
      <c r="W457" s="1194">
        <f>W456/W$108</f>
        <v>1.3440860215053765E-3</v>
      </c>
      <c r="X457" s="1194">
        <f>X456/X$108</f>
        <v>1.9736842105263159E-3</v>
      </c>
      <c r="Y457" s="1194">
        <f t="shared" si="1228"/>
        <v>-6.295981890209394E-4</v>
      </c>
      <c r="Z457" s="1236">
        <f t="shared" si="1260"/>
        <v>-0.31899641577060928</v>
      </c>
      <c r="AA457" s="1189">
        <f t="shared" si="1251"/>
        <v>1.7626290011466769E-3</v>
      </c>
      <c r="AB457" s="1189">
        <f t="shared" si="1252"/>
        <v>5.0326990590312121E-3</v>
      </c>
      <c r="AC457" s="1189">
        <f t="shared" si="1229"/>
        <v>-3.2700700578845352E-3</v>
      </c>
      <c r="AD457" t="s">
        <v>4300</v>
      </c>
    </row>
    <row r="458" spans="1:30" customFormat="1" ht="15.75" thickBot="1" x14ac:dyDescent="0.3">
      <c r="A458" s="3580"/>
      <c r="B458" s="1" t="s">
        <v>4301</v>
      </c>
      <c r="C458" s="1236">
        <f t="shared" ref="C458:S458" si="1278">C456/C125</f>
        <v>0</v>
      </c>
      <c r="D458" s="1236"/>
      <c r="E458" s="1236"/>
      <c r="F458" s="1236" t="e">
        <f t="shared" si="1254"/>
        <v>#DIV/0!</v>
      </c>
      <c r="G458" s="1236">
        <f t="shared" si="1278"/>
        <v>0</v>
      </c>
      <c r="H458" s="1236"/>
      <c r="I458" s="1236"/>
      <c r="J458" s="1236" t="e">
        <f t="shared" si="1255"/>
        <v>#DIV/0!</v>
      </c>
      <c r="K458" s="1186">
        <f t="shared" si="1278"/>
        <v>2.2123893805309734E-3</v>
      </c>
      <c r="L458" s="1186">
        <f t="shared" ref="L458" si="1279">L456/L125</f>
        <v>2.1097046413502108E-3</v>
      </c>
      <c r="M458" s="1186">
        <f t="shared" si="1223"/>
        <v>1.0268473918076263E-4</v>
      </c>
      <c r="N458" s="1236">
        <f t="shared" si="1256"/>
        <v>4.8672566371681492E-2</v>
      </c>
      <c r="O458" s="1187">
        <f t="shared" si="1278"/>
        <v>3.0487804878048782E-3</v>
      </c>
      <c r="P458" s="1187">
        <f t="shared" ref="P458" si="1280">P456/P125</f>
        <v>3.4602076124567475E-3</v>
      </c>
      <c r="Q458" s="1187">
        <f t="shared" si="1225"/>
        <v>-4.1142712465186936E-4</v>
      </c>
      <c r="R458" s="1236">
        <f t="shared" si="1257"/>
        <v>-0.11890243902439024</v>
      </c>
      <c r="S458" s="1188">
        <f t="shared" si="1278"/>
        <v>2.7027027027027029E-2</v>
      </c>
      <c r="T458" s="1188">
        <f t="shared" ref="T458" si="1281">T456/T125</f>
        <v>4.878048780487805E-2</v>
      </c>
      <c r="U458" s="1188">
        <f t="shared" si="1227"/>
        <v>-2.1753460777851022E-2</v>
      </c>
      <c r="V458" s="1236">
        <f t="shared" si="1258"/>
        <v>-0.44594594594594594</v>
      </c>
      <c r="W458" s="1194">
        <f>W456/W$111</f>
        <v>2.6968716289104641E-3</v>
      </c>
      <c r="X458" s="1194">
        <f>X456/X$111</f>
        <v>3.5335689045936395E-3</v>
      </c>
      <c r="Y458" s="1194">
        <f t="shared" si="1228"/>
        <v>-8.3669727568317547E-4</v>
      </c>
      <c r="Z458" s="1236">
        <f t="shared" si="1260"/>
        <v>-0.23678532901833865</v>
      </c>
      <c r="AA458" s="1189">
        <f t="shared" si="1251"/>
        <v>6.4576393790725757E-3</v>
      </c>
      <c r="AB458" s="1189">
        <f t="shared" si="1252"/>
        <v>1.8116800019561671E-2</v>
      </c>
      <c r="AC458" s="1189">
        <f t="shared" si="1229"/>
        <v>-1.1659160640489094E-2</v>
      </c>
      <c r="AD458" t="s">
        <v>4302</v>
      </c>
    </row>
    <row r="459" spans="1:30" customFormat="1" ht="15.75" thickBot="1" x14ac:dyDescent="0.3">
      <c r="A459" s="3580"/>
      <c r="B459" s="1" t="s">
        <v>4303</v>
      </c>
      <c r="C459" s="1236">
        <f t="shared" ref="C459:S459" si="1282">C456/C113</f>
        <v>0</v>
      </c>
      <c r="D459" s="1236"/>
      <c r="E459" s="1236"/>
      <c r="F459" s="1236" t="e">
        <f t="shared" si="1254"/>
        <v>#DIV/0!</v>
      </c>
      <c r="G459" s="1236">
        <f t="shared" si="1282"/>
        <v>0</v>
      </c>
      <c r="H459" s="1236"/>
      <c r="I459" s="1236"/>
      <c r="J459" s="1236" t="e">
        <f t="shared" si="1255"/>
        <v>#DIV/0!</v>
      </c>
      <c r="K459" s="1186">
        <f t="shared" si="1282"/>
        <v>7.3529411764705881E-3</v>
      </c>
      <c r="L459" s="1186">
        <f t="shared" ref="L459" si="1283">L456/L113</f>
        <v>7.1942446043165471E-3</v>
      </c>
      <c r="M459" s="1186">
        <f t="shared" si="1223"/>
        <v>1.58696572154041E-4</v>
      </c>
      <c r="N459" s="1236">
        <f t="shared" si="1256"/>
        <v>2.2058823529411697E-2</v>
      </c>
      <c r="O459" s="1187">
        <f t="shared" si="1282"/>
        <v>6.2893081761006293E-3</v>
      </c>
      <c r="P459" s="1187">
        <f t="shared" ref="P459" si="1284">P456/P113</f>
        <v>7.5187969924812026E-3</v>
      </c>
      <c r="Q459" s="1187">
        <f t="shared" si="1225"/>
        <v>-1.2294888163805733E-3</v>
      </c>
      <c r="R459" s="1236">
        <f t="shared" si="1257"/>
        <v>-0.16352201257861626</v>
      </c>
      <c r="S459" s="1188">
        <f t="shared" si="1282"/>
        <v>4.6153846153846156E-2</v>
      </c>
      <c r="T459" s="1188">
        <f t="shared" ref="T459" si="1285">T456/T113</f>
        <v>9.0909090909090912E-2</v>
      </c>
      <c r="U459" s="1188">
        <f t="shared" si="1227"/>
        <v>-4.4755244755244755E-2</v>
      </c>
      <c r="V459" s="1236">
        <f t="shared" si="1258"/>
        <v>-0.49230769230769228</v>
      </c>
      <c r="W459" s="1194">
        <f>W456/W$113</f>
        <v>7.8003120124804995E-3</v>
      </c>
      <c r="X459" s="1194">
        <f>X456/X$113</f>
        <v>1.0398613518197574E-2</v>
      </c>
      <c r="Y459" s="1194">
        <f t="shared" si="1228"/>
        <v>-2.5983015057170749E-3</v>
      </c>
      <c r="Z459" s="1236">
        <f t="shared" si="1260"/>
        <v>-0.24986999479979202</v>
      </c>
      <c r="AA459" s="1189">
        <f t="shared" si="1251"/>
        <v>1.1959219101283475E-2</v>
      </c>
      <c r="AB459" s="1189">
        <f t="shared" si="1252"/>
        <v>3.5207377501962886E-2</v>
      </c>
      <c r="AC459" s="1189">
        <f t="shared" si="1229"/>
        <v>-2.3248158400679411E-2</v>
      </c>
      <c r="AD459" t="s">
        <v>4304</v>
      </c>
    </row>
    <row r="460" spans="1:30" customFormat="1" ht="15.75" hidden="1" thickBot="1" x14ac:dyDescent="0.3">
      <c r="A460" s="3580"/>
      <c r="B460" s="1" t="s">
        <v>4305</v>
      </c>
      <c r="C460" s="1236">
        <f t="shared" ref="C460:S460" si="1286">C456/C119</f>
        <v>0</v>
      </c>
      <c r="D460" s="1236"/>
      <c r="E460" s="1236"/>
      <c r="F460" s="1236" t="e">
        <f t="shared" si="1254"/>
        <v>#DIV/0!</v>
      </c>
      <c r="G460" s="1236">
        <f t="shared" si="1286"/>
        <v>0</v>
      </c>
      <c r="H460" s="1236"/>
      <c r="I460" s="1236"/>
      <c r="J460" s="1236" t="e">
        <f t="shared" si="1255"/>
        <v>#DIV/0!</v>
      </c>
      <c r="K460" s="1186">
        <f t="shared" si="1286"/>
        <v>9.5238095238095247E-3</v>
      </c>
      <c r="L460" s="1186">
        <f t="shared" ref="L460" si="1287">L456/L119</f>
        <v>9.1743119266055051E-3</v>
      </c>
      <c r="M460" s="1186">
        <f t="shared" si="1223"/>
        <v>3.4949759720401957E-4</v>
      </c>
      <c r="N460" s="1236">
        <f t="shared" si="1256"/>
        <v>3.8095238095238133E-2</v>
      </c>
      <c r="O460" s="1187">
        <f t="shared" si="1286"/>
        <v>1.0101010101010102E-2</v>
      </c>
      <c r="P460" s="1187">
        <f t="shared" ref="P460" si="1288">P456/P119</f>
        <v>1.2658227848101266E-2</v>
      </c>
      <c r="Q460" s="1187">
        <f t="shared" si="1225"/>
        <v>-2.5572177470911638E-3</v>
      </c>
      <c r="R460" s="1236">
        <f t="shared" si="1257"/>
        <v>-0.20202020202020193</v>
      </c>
      <c r="S460" s="1188">
        <f t="shared" si="1286"/>
        <v>6.3829787234042548E-2</v>
      </c>
      <c r="T460" s="1188">
        <f t="shared" ref="T460" si="1289">T456/T119</f>
        <v>0.13793103448275862</v>
      </c>
      <c r="U460" s="1188">
        <f t="shared" si="1227"/>
        <v>-7.4101247248716071E-2</v>
      </c>
      <c r="V460" s="1236">
        <f t="shared" si="1258"/>
        <v>-0.53723404255319152</v>
      </c>
      <c r="W460" s="1205">
        <f>W456/W$119</f>
        <v>1.278772378516624E-2</v>
      </c>
      <c r="X460" s="1205">
        <f>X456/X$119</f>
        <v>1.6759776536312849E-2</v>
      </c>
      <c r="Y460" s="1205">
        <f t="shared" si="1228"/>
        <v>-3.9720527511466087E-3</v>
      </c>
      <c r="Z460" s="1236">
        <f t="shared" si="1260"/>
        <v>-0.236999147485081</v>
      </c>
      <c r="AA460" s="1193">
        <f t="shared" si="1251"/>
        <v>1.6690921371772437E-2</v>
      </c>
      <c r="AB460" s="1193">
        <f t="shared" si="1252"/>
        <v>5.3254524752488465E-2</v>
      </c>
      <c r="AC460" s="1193">
        <f t="shared" si="1229"/>
        <v>-3.6563603380716028E-2</v>
      </c>
      <c r="AD460" t="s">
        <v>4306</v>
      </c>
    </row>
    <row r="461" spans="1:30" customFormat="1" ht="15.75" thickBot="1" x14ac:dyDescent="0.3">
      <c r="A461" s="3580"/>
      <c r="B461" s="2210" t="s">
        <v>4307</v>
      </c>
      <c r="C461" s="1246"/>
      <c r="D461" s="1246"/>
      <c r="E461" s="1246"/>
      <c r="F461" s="2307" t="e">
        <f t="shared" si="1254"/>
        <v>#DIV/0!</v>
      </c>
      <c r="G461" s="1246"/>
      <c r="H461" s="1246"/>
      <c r="I461" s="1246"/>
      <c r="J461" s="2307" t="e">
        <f t="shared" si="1255"/>
        <v>#DIV/0!</v>
      </c>
      <c r="K461" s="1206">
        <f t="shared" ref="K461:S461" si="1290">K438/K453</f>
        <v>0.34090909090909088</v>
      </c>
      <c r="L461" s="1206">
        <f t="shared" ref="L461" si="1291">L438/L453</f>
        <v>0.36538461538461536</v>
      </c>
      <c r="M461" s="1206">
        <f t="shared" si="1223"/>
        <v>-2.4475524475524479E-2</v>
      </c>
      <c r="N461" s="2307">
        <f t="shared" si="1256"/>
        <v>-6.6985645933014371E-2</v>
      </c>
      <c r="O461" s="2248"/>
      <c r="P461" s="1206">
        <f>P438/P453</f>
        <v>0.1875</v>
      </c>
      <c r="Q461" s="1206">
        <f t="shared" si="1225"/>
        <v>-0.1875</v>
      </c>
      <c r="R461" s="2307">
        <f t="shared" si="1257"/>
        <v>-1</v>
      </c>
      <c r="S461" s="1206">
        <f t="shared" si="1290"/>
        <v>0</v>
      </c>
      <c r="T461" s="1206">
        <f t="shared" ref="T461" si="1292">T438/T453</f>
        <v>0.3</v>
      </c>
      <c r="U461" s="1206">
        <f t="shared" si="1227"/>
        <v>-0.3</v>
      </c>
      <c r="V461" s="2307">
        <f t="shared" si="1258"/>
        <v>-1</v>
      </c>
      <c r="W461" s="1206">
        <f>W438/W453</f>
        <v>0.30188679245283018</v>
      </c>
      <c r="X461" s="1206">
        <f>X438/X453</f>
        <v>0.32051282051282054</v>
      </c>
      <c r="Y461" s="1206">
        <f t="shared" si="1228"/>
        <v>-1.8626028059990363E-2</v>
      </c>
      <c r="Z461" s="2307">
        <f t="shared" si="1260"/>
        <v>-5.8113207547169927E-2</v>
      </c>
      <c r="AA461" s="1206">
        <f t="shared" si="1251"/>
        <v>0.17045454545454544</v>
      </c>
      <c r="AB461" s="1206">
        <f t="shared" si="1252"/>
        <v>0.28429487179487184</v>
      </c>
      <c r="AC461" s="1903">
        <f t="shared" si="1229"/>
        <v>-0.1138403263403264</v>
      </c>
      <c r="AD461" s="27" t="s">
        <v>4308</v>
      </c>
    </row>
    <row r="462" spans="1:30" customFormat="1" ht="15.75" thickBot="1" x14ac:dyDescent="0.3">
      <c r="A462" s="3580"/>
      <c r="B462" s="1" t="s">
        <v>4223</v>
      </c>
      <c r="C462" s="1239">
        <f t="shared" ref="C462:S462" si="1293">C461/C134</f>
        <v>0</v>
      </c>
      <c r="D462" s="1239"/>
      <c r="E462" s="1239"/>
      <c r="F462" s="1236" t="e">
        <f t="shared" si="1254"/>
        <v>#DIV/0!</v>
      </c>
      <c r="G462" s="1239">
        <f t="shared" si="1293"/>
        <v>0</v>
      </c>
      <c r="H462" s="1239"/>
      <c r="I462" s="1239"/>
      <c r="J462" s="1236" t="e">
        <f t="shared" si="1255"/>
        <v>#DIV/0!</v>
      </c>
      <c r="K462" s="1209">
        <f t="shared" si="1293"/>
        <v>1.9708865594364045</v>
      </c>
      <c r="L462" s="1209">
        <f t="shared" ref="L462" si="1294">L461/L134</f>
        <v>2.1588421105832407</v>
      </c>
      <c r="M462" s="1209">
        <f t="shared" si="1223"/>
        <v>-0.18795555114683626</v>
      </c>
      <c r="N462" s="1236">
        <f t="shared" si="1256"/>
        <v>-8.7063129918314178E-2</v>
      </c>
      <c r="O462" s="2249"/>
      <c r="P462" s="1210">
        <f t="shared" ref="P462" si="1295">P461/P134</f>
        <v>0.88427645956915391</v>
      </c>
      <c r="Q462" s="1210">
        <f t="shared" si="1225"/>
        <v>-0.88427645956915391</v>
      </c>
      <c r="R462" s="1236">
        <f t="shared" si="1257"/>
        <v>-1</v>
      </c>
      <c r="S462" s="1211">
        <f t="shared" si="1293"/>
        <v>0</v>
      </c>
      <c r="T462" s="1211">
        <f t="shared" ref="T462" si="1296">T461/T134</f>
        <v>1.5412804399057343</v>
      </c>
      <c r="U462" s="1211">
        <f t="shared" si="1227"/>
        <v>-1.5412804399057343</v>
      </c>
      <c r="V462" s="1236">
        <f t="shared" si="1258"/>
        <v>-1</v>
      </c>
      <c r="W462" s="1177">
        <f>W461/W$134</f>
        <v>1.4671113145111092</v>
      </c>
      <c r="X462" s="1177">
        <f>X461/X$134</f>
        <v>1.5853463115443973</v>
      </c>
      <c r="Y462" s="1177">
        <f t="shared" si="1228"/>
        <v>-0.1182349970332881</v>
      </c>
      <c r="Z462" s="1236">
        <f t="shared" si="1260"/>
        <v>-7.4579917442837512E-2</v>
      </c>
      <c r="AA462" s="1198">
        <f t="shared" si="1251"/>
        <v>0.49272163985910111</v>
      </c>
      <c r="AB462" s="1198">
        <f t="shared" si="1252"/>
        <v>1.5281330033527096</v>
      </c>
      <c r="AC462" s="1198">
        <f t="shared" si="1229"/>
        <v>-1.0354113634936084</v>
      </c>
      <c r="AD462" t="s">
        <v>4309</v>
      </c>
    </row>
    <row r="463" spans="1:30" customFormat="1" ht="15.75" thickBot="1" x14ac:dyDescent="0.3">
      <c r="A463" s="3580"/>
      <c r="B463" s="1" t="s">
        <v>4224</v>
      </c>
      <c r="C463" s="1239">
        <f t="shared" ref="C463:S463" si="1297">C461/C137</f>
        <v>0</v>
      </c>
      <c r="D463" s="1239"/>
      <c r="E463" s="1239"/>
      <c r="F463" s="1236" t="e">
        <f t="shared" si="1254"/>
        <v>#DIV/0!</v>
      </c>
      <c r="G463" s="1239">
        <f t="shared" si="1297"/>
        <v>0</v>
      </c>
      <c r="H463" s="1239"/>
      <c r="I463" s="1239"/>
      <c r="J463" s="1236" t="e">
        <f t="shared" si="1255"/>
        <v>#DIV/0!</v>
      </c>
      <c r="K463" s="1209">
        <f t="shared" si="1297"/>
        <v>2.2230953357470158</v>
      </c>
      <c r="L463" s="1209">
        <f t="shared" ref="L463" si="1298">L461/L137</f>
        <v>2.3701462347547273</v>
      </c>
      <c r="M463" s="1209">
        <f t="shared" si="1223"/>
        <v>-0.14705089900771151</v>
      </c>
      <c r="N463" s="1236">
        <f t="shared" si="1256"/>
        <v>-6.2042964628690495E-2</v>
      </c>
      <c r="O463" s="2249"/>
      <c r="P463" s="1210">
        <f t="shared" ref="P463" si="1299">P461/P137</f>
        <v>0.84661072362685263</v>
      </c>
      <c r="Q463" s="1210">
        <f t="shared" si="1225"/>
        <v>-0.84661072362685263</v>
      </c>
      <c r="R463" s="1236">
        <f t="shared" si="1257"/>
        <v>-1</v>
      </c>
      <c r="S463" s="1211">
        <f t="shared" si="1297"/>
        <v>0</v>
      </c>
      <c r="T463" s="1211">
        <f t="shared" ref="T463" si="1300">T461/T137</f>
        <v>1.5025526742301458</v>
      </c>
      <c r="U463" s="1211">
        <f t="shared" si="1227"/>
        <v>-1.5025526742301458</v>
      </c>
      <c r="V463" s="1236">
        <f t="shared" si="1258"/>
        <v>-1</v>
      </c>
      <c r="W463" s="1177">
        <f>W461/W$137</f>
        <v>1.5015985848523148</v>
      </c>
      <c r="X463" s="1177">
        <f>X461/X$137</f>
        <v>1.5946452758823382</v>
      </c>
      <c r="Y463" s="1177">
        <f t="shared" si="1228"/>
        <v>-9.3046691030023387E-2</v>
      </c>
      <c r="Z463" s="1236">
        <f t="shared" si="1260"/>
        <v>-5.8349460182321379E-2</v>
      </c>
      <c r="AA463" s="1198">
        <f t="shared" si="1251"/>
        <v>0.55577383393675395</v>
      </c>
      <c r="AB463" s="1198">
        <f t="shared" si="1252"/>
        <v>1.5731032108705751</v>
      </c>
      <c r="AC463" s="1198">
        <f t="shared" si="1229"/>
        <v>-1.0173293769338212</v>
      </c>
      <c r="AD463" t="s">
        <v>4310</v>
      </c>
    </row>
    <row r="464" spans="1:30" customFormat="1" ht="15.75" thickBot="1" x14ac:dyDescent="0.3">
      <c r="A464" s="3580"/>
      <c r="B464" s="1" t="s">
        <v>4311</v>
      </c>
      <c r="C464" s="1239">
        <f t="shared" ref="C464:S464" si="1301">C461/C154</f>
        <v>0</v>
      </c>
      <c r="D464" s="1239"/>
      <c r="E464" s="1239"/>
      <c r="F464" s="1236" t="e">
        <f t="shared" si="1254"/>
        <v>#DIV/0!</v>
      </c>
      <c r="G464" s="1239">
        <f t="shared" si="1301"/>
        <v>0</v>
      </c>
      <c r="H464" s="1239"/>
      <c r="I464" s="1239"/>
      <c r="J464" s="1236" t="e">
        <f t="shared" si="1255"/>
        <v>#DIV/0!</v>
      </c>
      <c r="K464" s="1209">
        <f t="shared" si="1301"/>
        <v>2.5711570011197624</v>
      </c>
      <c r="L464" s="1209">
        <f t="shared" ref="L464" si="1302">L461/L154</f>
        <v>2.7609142108612952</v>
      </c>
      <c r="M464" s="1209">
        <f t="shared" si="1223"/>
        <v>-0.18975720974153276</v>
      </c>
      <c r="N464" s="1236">
        <f t="shared" si="1256"/>
        <v>-6.8729846438197031E-2</v>
      </c>
      <c r="O464" s="2249"/>
      <c r="P464" s="1210">
        <f t="shared" ref="P464" si="1303">P461/P154</f>
        <v>0.95621961102106978</v>
      </c>
      <c r="Q464" s="1210">
        <f t="shared" si="1225"/>
        <v>-0.95621961102106978</v>
      </c>
      <c r="R464" s="1236">
        <f t="shared" si="1257"/>
        <v>-1</v>
      </c>
      <c r="S464" s="1211">
        <f t="shared" si="1301"/>
        <v>0</v>
      </c>
      <c r="T464" s="1211">
        <f t="shared" ref="T464" si="1304">T461/T154</f>
        <v>1.7118090452261305</v>
      </c>
      <c r="U464" s="1211">
        <f t="shared" si="1227"/>
        <v>-1.7118090452261305</v>
      </c>
      <c r="V464" s="1236">
        <f t="shared" si="1258"/>
        <v>-1</v>
      </c>
      <c r="W464" s="1177">
        <f>W461/W$154</f>
        <v>1.687866063234335</v>
      </c>
      <c r="X464" s="1177">
        <f>X461/X$154</f>
        <v>1.8006853726984662</v>
      </c>
      <c r="Y464" s="1177">
        <f t="shared" si="1228"/>
        <v>-0.11281930946413121</v>
      </c>
      <c r="Z464" s="1236">
        <f t="shared" si="1260"/>
        <v>-6.2653538022060321E-2</v>
      </c>
      <c r="AA464" s="1198">
        <f t="shared" si="1251"/>
        <v>0.6427892502799406</v>
      </c>
      <c r="AB464" s="1198">
        <f t="shared" si="1252"/>
        <v>1.8096476223694984</v>
      </c>
      <c r="AC464" s="1198">
        <f t="shared" si="1229"/>
        <v>-1.1668583720895578</v>
      </c>
      <c r="AD464" t="s">
        <v>4312</v>
      </c>
    </row>
    <row r="465" spans="1:30" customFormat="1" ht="15.75" hidden="1" thickBot="1" x14ac:dyDescent="0.3">
      <c r="A465" s="3580"/>
      <c r="B465" s="2210" t="s">
        <v>4313</v>
      </c>
      <c r="C465" s="1238"/>
      <c r="D465" s="1238"/>
      <c r="E465" s="1238"/>
      <c r="F465" s="2309" t="e">
        <f t="shared" si="1254"/>
        <v>#DIV/0!</v>
      </c>
      <c r="G465" s="1238"/>
      <c r="H465" s="1238"/>
      <c r="I465" s="1238"/>
      <c r="J465" s="2309" t="e">
        <f t="shared" si="1255"/>
        <v>#DIV/0!</v>
      </c>
      <c r="K465" s="1206">
        <f t="shared" ref="K465:S465" si="1305">K443/K453</f>
        <v>9.0909090909090912E-2</v>
      </c>
      <c r="L465" s="1206">
        <f t="shared" ref="L465" si="1306">L443/L453</f>
        <v>0</v>
      </c>
      <c r="M465" s="1206">
        <f t="shared" si="1223"/>
        <v>9.0909090909090912E-2</v>
      </c>
      <c r="N465" s="2309" t="e">
        <f t="shared" si="1256"/>
        <v>#DIV/0!</v>
      </c>
      <c r="O465" s="1206" t="e">
        <f t="shared" si="1305"/>
        <v>#DIV/0!</v>
      </c>
      <c r="P465" s="1206">
        <f t="shared" ref="P465" si="1307">P443/P453</f>
        <v>0</v>
      </c>
      <c r="Q465" s="1206" t="e">
        <f t="shared" si="1225"/>
        <v>#DIV/0!</v>
      </c>
      <c r="R465" s="2309" t="e">
        <f t="shared" si="1257"/>
        <v>#DIV/0!</v>
      </c>
      <c r="S465" s="1206">
        <f t="shared" si="1305"/>
        <v>0</v>
      </c>
      <c r="T465" s="1206">
        <f t="shared" ref="T465" si="1308">T443/T453</f>
        <v>0</v>
      </c>
      <c r="U465" s="1206">
        <f t="shared" si="1227"/>
        <v>0</v>
      </c>
      <c r="V465" s="2309" t="e">
        <f t="shared" si="1258"/>
        <v>#DIV/0!</v>
      </c>
      <c r="W465" s="1206" t="e">
        <f>W443/W453</f>
        <v>#DIV/0!</v>
      </c>
      <c r="X465" s="1206">
        <f t="shared" ref="X465:X476" si="1309">SUM(D465+H465+L465+P465+T465)</f>
        <v>0</v>
      </c>
      <c r="Y465" s="1206" t="e">
        <f t="shared" si="1228"/>
        <v>#DIV/0!</v>
      </c>
      <c r="Z465" s="2309" t="e">
        <f t="shared" si="1260"/>
        <v>#DIV/0!</v>
      </c>
      <c r="AA465" s="1206" t="e">
        <f t="shared" si="1251"/>
        <v>#DIV/0!</v>
      </c>
      <c r="AB465" s="1206">
        <f t="shared" si="1252"/>
        <v>0</v>
      </c>
      <c r="AC465" s="1903" t="e">
        <f t="shared" si="1229"/>
        <v>#DIV/0!</v>
      </c>
      <c r="AD465" s="27" t="s">
        <v>4314</v>
      </c>
    </row>
    <row r="466" spans="1:30" s="1" customFormat="1" ht="15.75" hidden="1" thickBot="1" x14ac:dyDescent="0.3">
      <c r="A466" s="3580"/>
      <c r="B466" s="1" t="s">
        <v>4223</v>
      </c>
      <c r="C466" s="1239">
        <f t="shared" ref="C466:S466" si="1310">C465/C160</f>
        <v>0</v>
      </c>
      <c r="D466" s="1239"/>
      <c r="E466" s="1239"/>
      <c r="F466" s="1236" t="e">
        <f t="shared" si="1254"/>
        <v>#DIV/0!</v>
      </c>
      <c r="G466" s="1239">
        <f t="shared" si="1310"/>
        <v>0</v>
      </c>
      <c r="H466" s="1239"/>
      <c r="I466" s="1239"/>
      <c r="J466" s="1236" t="e">
        <f t="shared" si="1255"/>
        <v>#DIV/0!</v>
      </c>
      <c r="K466" s="1209">
        <f t="shared" si="1310"/>
        <v>2.8299817184643512</v>
      </c>
      <c r="L466" s="1209" t="e">
        <f t="shared" ref="L466" si="1311">L465/L160</f>
        <v>#DIV/0!</v>
      </c>
      <c r="M466" s="1209" t="e">
        <f t="shared" si="1223"/>
        <v>#DIV/0!</v>
      </c>
      <c r="N466" s="1236" t="e">
        <f t="shared" si="1256"/>
        <v>#DIV/0!</v>
      </c>
      <c r="O466" s="1210" t="e">
        <f t="shared" si="1310"/>
        <v>#DIV/0!</v>
      </c>
      <c r="P466" s="1210" t="e">
        <f t="shared" ref="P466" si="1312">P465/P160</f>
        <v>#DIV/0!</v>
      </c>
      <c r="Q466" s="1210" t="e">
        <f t="shared" si="1225"/>
        <v>#DIV/0!</v>
      </c>
      <c r="R466" s="1236" t="e">
        <f t="shared" si="1257"/>
        <v>#DIV/0!</v>
      </c>
      <c r="S466" s="1211">
        <f t="shared" si="1310"/>
        <v>0</v>
      </c>
      <c r="T466" s="1211" t="e">
        <f t="shared" ref="T466" si="1313">T465/T160</f>
        <v>#DIV/0!</v>
      </c>
      <c r="U466" s="1211" t="e">
        <f t="shared" si="1227"/>
        <v>#DIV/0!</v>
      </c>
      <c r="V466" s="1236" t="e">
        <f t="shared" si="1258"/>
        <v>#DIV/0!</v>
      </c>
      <c r="W466" s="1177" t="e">
        <f t="shared" ref="W466" si="1314">W465/W215</f>
        <v>#DIV/0!</v>
      </c>
      <c r="X466" s="1177" t="e">
        <f t="shared" si="1309"/>
        <v>#DIV/0!</v>
      </c>
      <c r="Y466" s="1177" t="e">
        <f t="shared" si="1228"/>
        <v>#DIV/0!</v>
      </c>
      <c r="Z466" s="1236" t="e">
        <f t="shared" si="1260"/>
        <v>#DIV/0!</v>
      </c>
      <c r="AA466" s="1198" t="e">
        <f t="shared" si="1251"/>
        <v>#DIV/0!</v>
      </c>
      <c r="AB466" s="1198" t="e">
        <f t="shared" si="1252"/>
        <v>#DIV/0!</v>
      </c>
      <c r="AC466" s="1198" t="e">
        <f t="shared" si="1229"/>
        <v>#DIV/0!</v>
      </c>
      <c r="AD466" t="s">
        <v>4315</v>
      </c>
    </row>
    <row r="467" spans="1:30" s="1" customFormat="1" ht="15.75" hidden="1" thickBot="1" x14ac:dyDescent="0.3">
      <c r="A467" s="3580"/>
      <c r="B467" s="1" t="s">
        <v>4224</v>
      </c>
      <c r="C467" s="1239">
        <f t="shared" ref="C467:S467" si="1315">C465/C177</f>
        <v>0</v>
      </c>
      <c r="D467" s="1239"/>
      <c r="E467" s="1239"/>
      <c r="F467" s="1236" t="e">
        <f t="shared" si="1254"/>
        <v>#DIV/0!</v>
      </c>
      <c r="G467" s="1239">
        <f t="shared" si="1315"/>
        <v>0</v>
      </c>
      <c r="H467" s="1239"/>
      <c r="I467" s="1239"/>
      <c r="J467" s="1236" t="e">
        <f t="shared" si="1255"/>
        <v>#DIV/0!</v>
      </c>
      <c r="K467" s="1209">
        <f t="shared" si="1315"/>
        <v>1.9005894355021538</v>
      </c>
      <c r="L467" s="1209" t="e">
        <f t="shared" ref="L467" si="1316">L465/L177</f>
        <v>#DIV/0!</v>
      </c>
      <c r="M467" s="1209" t="e">
        <f t="shared" si="1223"/>
        <v>#DIV/0!</v>
      </c>
      <c r="N467" s="1236" t="e">
        <f t="shared" si="1256"/>
        <v>#DIV/0!</v>
      </c>
      <c r="O467" s="1210" t="e">
        <f t="shared" si="1315"/>
        <v>#DIV/0!</v>
      </c>
      <c r="P467" s="1210" t="e">
        <f t="shared" ref="P467" si="1317">P465/P177</f>
        <v>#DIV/0!</v>
      </c>
      <c r="Q467" s="1210" t="e">
        <f t="shared" si="1225"/>
        <v>#DIV/0!</v>
      </c>
      <c r="R467" s="1236" t="e">
        <f t="shared" si="1257"/>
        <v>#DIV/0!</v>
      </c>
      <c r="S467" s="1211">
        <f t="shared" si="1315"/>
        <v>0</v>
      </c>
      <c r="T467" s="1211" t="e">
        <f t="shared" ref="T467" si="1318">T465/T177</f>
        <v>#DIV/0!</v>
      </c>
      <c r="U467" s="1211" t="e">
        <f t="shared" si="1227"/>
        <v>#DIV/0!</v>
      </c>
      <c r="V467" s="1236" t="e">
        <f t="shared" si="1258"/>
        <v>#DIV/0!</v>
      </c>
      <c r="W467" s="1177" t="e">
        <f t="shared" ref="W467" si="1319">W465/W232</f>
        <v>#DIV/0!</v>
      </c>
      <c r="X467" s="1177" t="e">
        <f t="shared" si="1309"/>
        <v>#DIV/0!</v>
      </c>
      <c r="Y467" s="1177" t="e">
        <f t="shared" si="1228"/>
        <v>#DIV/0!</v>
      </c>
      <c r="Z467" s="1236" t="e">
        <f t="shared" si="1260"/>
        <v>#DIV/0!</v>
      </c>
      <c r="AA467" s="1198" t="e">
        <f t="shared" si="1251"/>
        <v>#DIV/0!</v>
      </c>
      <c r="AB467" s="1198" t="e">
        <f t="shared" si="1252"/>
        <v>#DIV/0!</v>
      </c>
      <c r="AC467" s="1198" t="e">
        <f t="shared" si="1229"/>
        <v>#DIV/0!</v>
      </c>
      <c r="AD467" t="s">
        <v>4316</v>
      </c>
    </row>
    <row r="468" spans="1:30" s="1" customFormat="1" ht="15.75" hidden="1" thickBot="1" x14ac:dyDescent="0.3">
      <c r="A468" s="3580"/>
      <c r="B468" s="1" t="s">
        <v>4311</v>
      </c>
      <c r="C468" s="1239">
        <f t="shared" ref="C468:S468" si="1320">C465/C180</f>
        <v>0</v>
      </c>
      <c r="D468" s="1239"/>
      <c r="E468" s="1239"/>
      <c r="F468" s="1236" t="e">
        <f t="shared" si="1254"/>
        <v>#DIV/0!</v>
      </c>
      <c r="G468" s="1239">
        <f t="shared" si="1320"/>
        <v>0</v>
      </c>
      <c r="H468" s="1239"/>
      <c r="I468" s="1239"/>
      <c r="J468" s="1236" t="e">
        <f t="shared" si="1255"/>
        <v>#DIV/0!</v>
      </c>
      <c r="K468" s="1209">
        <f t="shared" si="1320"/>
        <v>2.6763799003828819</v>
      </c>
      <c r="L468" s="1209" t="e">
        <f t="shared" ref="L468" si="1321">L465/L180</f>
        <v>#DIV/0!</v>
      </c>
      <c r="M468" s="1209" t="e">
        <f t="shared" si="1223"/>
        <v>#DIV/0!</v>
      </c>
      <c r="N468" s="1236" t="e">
        <f t="shared" si="1256"/>
        <v>#DIV/0!</v>
      </c>
      <c r="O468" s="1210" t="e">
        <f t="shared" si="1320"/>
        <v>#DIV/0!</v>
      </c>
      <c r="P468" s="1210" t="e">
        <f t="shared" ref="P468" si="1322">P465/P180</f>
        <v>#DIV/0!</v>
      </c>
      <c r="Q468" s="1210" t="e">
        <f t="shared" si="1225"/>
        <v>#DIV/0!</v>
      </c>
      <c r="R468" s="1236" t="e">
        <f t="shared" si="1257"/>
        <v>#DIV/0!</v>
      </c>
      <c r="S468" s="1211">
        <f t="shared" si="1320"/>
        <v>0</v>
      </c>
      <c r="T468" s="1211" t="e">
        <f t="shared" ref="T468" si="1323">T465/T180</f>
        <v>#DIV/0!</v>
      </c>
      <c r="U468" s="1211" t="e">
        <f t="shared" si="1227"/>
        <v>#DIV/0!</v>
      </c>
      <c r="V468" s="1236" t="e">
        <f t="shared" si="1258"/>
        <v>#DIV/0!</v>
      </c>
      <c r="W468" s="1177" t="e">
        <f t="shared" ref="W468" si="1324">W465/W235</f>
        <v>#DIV/0!</v>
      </c>
      <c r="X468" s="1177" t="e">
        <f t="shared" si="1309"/>
        <v>#DIV/0!</v>
      </c>
      <c r="Y468" s="1177" t="e">
        <f t="shared" si="1228"/>
        <v>#DIV/0!</v>
      </c>
      <c r="Z468" s="1236" t="e">
        <f t="shared" si="1260"/>
        <v>#DIV/0!</v>
      </c>
      <c r="AA468" s="1198" t="e">
        <f t="shared" si="1251"/>
        <v>#DIV/0!</v>
      </c>
      <c r="AB468" s="1198" t="e">
        <f t="shared" si="1252"/>
        <v>#DIV/0!</v>
      </c>
      <c r="AC468" s="1198" t="e">
        <f t="shared" si="1229"/>
        <v>#DIV/0!</v>
      </c>
      <c r="AD468" t="s">
        <v>4317</v>
      </c>
    </row>
    <row r="469" spans="1:30" customFormat="1" ht="15.75" hidden="1" thickBot="1" x14ac:dyDescent="0.3">
      <c r="A469" s="3580"/>
      <c r="B469" s="2210" t="s">
        <v>4318</v>
      </c>
      <c r="C469" s="1238"/>
      <c r="D469" s="1238"/>
      <c r="E469" s="1238"/>
      <c r="F469" s="2309" t="e">
        <f t="shared" si="1254"/>
        <v>#DIV/0!</v>
      </c>
      <c r="G469" s="1238"/>
      <c r="H469" s="1238"/>
      <c r="I469" s="1238"/>
      <c r="J469" s="2309" t="e">
        <f t="shared" si="1255"/>
        <v>#DIV/0!</v>
      </c>
      <c r="K469" s="1206">
        <f t="shared" ref="K469:S469" si="1325">K443/K438</f>
        <v>0.26666666666666666</v>
      </c>
      <c r="L469" s="1206">
        <f t="shared" ref="L469" si="1326">L443/L438</f>
        <v>0</v>
      </c>
      <c r="M469" s="1206">
        <f t="shared" si="1223"/>
        <v>0.26666666666666666</v>
      </c>
      <c r="N469" s="2309" t="e">
        <f t="shared" si="1256"/>
        <v>#DIV/0!</v>
      </c>
      <c r="O469" s="1206">
        <f t="shared" si="1325"/>
        <v>-1</v>
      </c>
      <c r="P469" s="1206">
        <f t="shared" ref="P469" si="1327">P443/P438</f>
        <v>0</v>
      </c>
      <c r="Q469" s="1206">
        <f t="shared" si="1225"/>
        <v>-1</v>
      </c>
      <c r="R469" s="2309" t="e">
        <f t="shared" si="1257"/>
        <v>#DIV/0!</v>
      </c>
      <c r="S469" s="1206" t="e">
        <f t="shared" si="1325"/>
        <v>#DIV/0!</v>
      </c>
      <c r="T469" s="1206">
        <f t="shared" ref="T469" si="1328">T443/T438</f>
        <v>0</v>
      </c>
      <c r="U469" s="1206" t="e">
        <f t="shared" si="1227"/>
        <v>#DIV/0!</v>
      </c>
      <c r="V469" s="2309" t="e">
        <f t="shared" si="1258"/>
        <v>#DIV/0!</v>
      </c>
      <c r="W469" s="1206" t="e">
        <f>W443/W438</f>
        <v>#DIV/0!</v>
      </c>
      <c r="X469" s="1206">
        <f t="shared" si="1309"/>
        <v>0</v>
      </c>
      <c r="Y469" s="1206" t="e">
        <f t="shared" si="1228"/>
        <v>#DIV/0!</v>
      </c>
      <c r="Z469" s="2309" t="e">
        <f t="shared" si="1260"/>
        <v>#DIV/0!</v>
      </c>
      <c r="AA469" s="1206" t="e">
        <f t="shared" si="1251"/>
        <v>#DIV/0!</v>
      </c>
      <c r="AB469" s="1206">
        <f t="shared" si="1252"/>
        <v>0</v>
      </c>
      <c r="AC469" s="1903" t="e">
        <f t="shared" si="1229"/>
        <v>#DIV/0!</v>
      </c>
      <c r="AD469" s="27" t="s">
        <v>4319</v>
      </c>
    </row>
    <row r="470" spans="1:30" customFormat="1" ht="15.75" hidden="1" thickBot="1" x14ac:dyDescent="0.3">
      <c r="A470" s="3580"/>
      <c r="B470" s="2211" t="s">
        <v>4223</v>
      </c>
      <c r="C470" s="1239">
        <f t="shared" ref="C470:S470" si="1329">C469/C212</f>
        <v>0</v>
      </c>
      <c r="D470" s="1239"/>
      <c r="E470" s="1239"/>
      <c r="F470" s="1236" t="e">
        <f t="shared" si="1254"/>
        <v>#DIV/0!</v>
      </c>
      <c r="G470" s="1239">
        <f t="shared" si="1329"/>
        <v>0</v>
      </c>
      <c r="H470" s="1239"/>
      <c r="I470" s="1239"/>
      <c r="J470" s="1236" t="e">
        <f t="shared" si="1255"/>
        <v>#DIV/0!</v>
      </c>
      <c r="K470" s="1209">
        <f t="shared" si="1329"/>
        <v>1.4358927483241926</v>
      </c>
      <c r="L470" s="1209" t="e">
        <f t="shared" ref="L470" si="1330">L469/L212</f>
        <v>#DIV/0!</v>
      </c>
      <c r="M470" s="1209" t="e">
        <f t="shared" si="1223"/>
        <v>#DIV/0!</v>
      </c>
      <c r="N470" s="1236" t="e">
        <f t="shared" si="1256"/>
        <v>#DIV/0!</v>
      </c>
      <c r="O470" s="1210">
        <f t="shared" si="1329"/>
        <v>-6.0856046065259122</v>
      </c>
      <c r="P470" s="1210" t="e">
        <f t="shared" ref="P470" si="1331">P469/P212</f>
        <v>#DIV/0!</v>
      </c>
      <c r="Q470" s="1210" t="e">
        <f t="shared" si="1225"/>
        <v>#DIV/0!</v>
      </c>
      <c r="R470" s="1236" t="e">
        <f t="shared" si="1257"/>
        <v>#DIV/0!</v>
      </c>
      <c r="S470" s="1211" t="e">
        <f t="shared" si="1329"/>
        <v>#DIV/0!</v>
      </c>
      <c r="T470" s="1211" t="e">
        <f t="shared" ref="T470" si="1332">T469/T212</f>
        <v>#DIV/0!</v>
      </c>
      <c r="U470" s="1211" t="e">
        <f t="shared" si="1227"/>
        <v>#DIV/0!</v>
      </c>
      <c r="V470" s="1236" t="e">
        <f t="shared" si="1258"/>
        <v>#DIV/0!</v>
      </c>
      <c r="W470" s="1177" t="e">
        <f t="shared" ref="W470" si="1333">W469/W267</f>
        <v>#DIV/0!</v>
      </c>
      <c r="X470" s="1177" t="e">
        <f t="shared" si="1309"/>
        <v>#DIV/0!</v>
      </c>
      <c r="Y470" s="1177" t="e">
        <f t="shared" si="1228"/>
        <v>#DIV/0!</v>
      </c>
      <c r="Z470" s="1236" t="e">
        <f t="shared" si="1260"/>
        <v>#DIV/0!</v>
      </c>
      <c r="AA470" s="1198" t="e">
        <f t="shared" si="1251"/>
        <v>#DIV/0!</v>
      </c>
      <c r="AB470" s="1198" t="e">
        <f t="shared" si="1252"/>
        <v>#DIV/0!</v>
      </c>
      <c r="AC470" s="1198" t="e">
        <f t="shared" si="1229"/>
        <v>#DIV/0!</v>
      </c>
      <c r="AD470" t="s">
        <v>4320</v>
      </c>
    </row>
    <row r="471" spans="1:30" customFormat="1" ht="15.75" hidden="1" thickBot="1" x14ac:dyDescent="0.3">
      <c r="A471" s="3580"/>
      <c r="B471" s="2211" t="s">
        <v>4224</v>
      </c>
      <c r="C471" s="1239">
        <f t="shared" ref="C471:S471" si="1334">C469/C229</f>
        <v>0</v>
      </c>
      <c r="D471" s="1239"/>
      <c r="E471" s="1239"/>
      <c r="F471" s="1236" t="e">
        <f t="shared" si="1254"/>
        <v>#DIV/0!</v>
      </c>
      <c r="G471" s="1239">
        <f t="shared" si="1334"/>
        <v>0</v>
      </c>
      <c r="H471" s="1239"/>
      <c r="I471" s="1239"/>
      <c r="J471" s="1236" t="e">
        <f t="shared" si="1255"/>
        <v>#DIV/0!</v>
      </c>
      <c r="K471" s="1209">
        <f t="shared" si="1334"/>
        <v>0.85492934330839576</v>
      </c>
      <c r="L471" s="1209" t="e">
        <f t="shared" ref="L471" si="1335">L469/L229</f>
        <v>#DIV/0!</v>
      </c>
      <c r="M471" s="1209" t="e">
        <f t="shared" si="1223"/>
        <v>#DIV/0!</v>
      </c>
      <c r="N471" s="1236" t="e">
        <f t="shared" si="1256"/>
        <v>#DIV/0!</v>
      </c>
      <c r="O471" s="1210">
        <f t="shared" si="1334"/>
        <v>-3.3725010199918399</v>
      </c>
      <c r="P471" s="1210" t="e">
        <f t="shared" ref="P471" si="1336">P469/P229</f>
        <v>#DIV/0!</v>
      </c>
      <c r="Q471" s="1210" t="e">
        <f t="shared" si="1225"/>
        <v>#DIV/0!</v>
      </c>
      <c r="R471" s="1236" t="e">
        <f t="shared" si="1257"/>
        <v>#DIV/0!</v>
      </c>
      <c r="S471" s="1211" t="e">
        <f t="shared" si="1334"/>
        <v>#DIV/0!</v>
      </c>
      <c r="T471" s="1211" t="e">
        <f t="shared" ref="T471" si="1337">T469/T229</f>
        <v>#DIV/0!</v>
      </c>
      <c r="U471" s="1211" t="e">
        <f t="shared" si="1227"/>
        <v>#DIV/0!</v>
      </c>
      <c r="V471" s="1236" t="e">
        <f t="shared" si="1258"/>
        <v>#DIV/0!</v>
      </c>
      <c r="W471" s="1177" t="e">
        <f t="shared" ref="W471" si="1338">W469/W284</f>
        <v>#DIV/0!</v>
      </c>
      <c r="X471" s="1177" t="e">
        <f t="shared" si="1309"/>
        <v>#DIV/0!</v>
      </c>
      <c r="Y471" s="1177" t="e">
        <f t="shared" si="1228"/>
        <v>#DIV/0!</v>
      </c>
      <c r="Z471" s="1236" t="e">
        <f t="shared" si="1260"/>
        <v>#DIV/0!</v>
      </c>
      <c r="AA471" s="1198" t="e">
        <f t="shared" si="1251"/>
        <v>#DIV/0!</v>
      </c>
      <c r="AB471" s="1198" t="e">
        <f t="shared" si="1252"/>
        <v>#DIV/0!</v>
      </c>
      <c r="AC471" s="1198" t="e">
        <f t="shared" si="1229"/>
        <v>#DIV/0!</v>
      </c>
      <c r="AD471" t="s">
        <v>4321</v>
      </c>
    </row>
    <row r="472" spans="1:30" customFormat="1" ht="15.75" hidden="1" thickBot="1" x14ac:dyDescent="0.3">
      <c r="A472" s="3580"/>
      <c r="B472" s="2211" t="s">
        <v>4311</v>
      </c>
      <c r="C472" s="1239">
        <f t="shared" ref="C472:S472" si="1339">C469/C232</f>
        <v>0</v>
      </c>
      <c r="D472" s="1239"/>
      <c r="E472" s="1239"/>
      <c r="F472" s="1236" t="e">
        <f t="shared" si="1254"/>
        <v>#DIV/0!</v>
      </c>
      <c r="G472" s="1239">
        <f t="shared" si="1339"/>
        <v>0</v>
      </c>
      <c r="H472" s="1239"/>
      <c r="I472" s="1239"/>
      <c r="J472" s="1236" t="e">
        <f t="shared" si="1255"/>
        <v>#DIV/0!</v>
      </c>
      <c r="K472" s="1209">
        <f t="shared" si="1339"/>
        <v>1.0409243384271336</v>
      </c>
      <c r="L472" s="1209" t="e">
        <f t="shared" ref="L472" si="1340">L469/L232</f>
        <v>#DIV/0!</v>
      </c>
      <c r="M472" s="1209" t="e">
        <f t="shared" si="1223"/>
        <v>#DIV/0!</v>
      </c>
      <c r="N472" s="1236" t="e">
        <f t="shared" si="1256"/>
        <v>#DIV/0!</v>
      </c>
      <c r="O472" s="1210">
        <f t="shared" si="1339"/>
        <v>-3.7074285714285717</v>
      </c>
      <c r="P472" s="1210" t="e">
        <f t="shared" ref="P472" si="1341">P469/P232</f>
        <v>#DIV/0!</v>
      </c>
      <c r="Q472" s="1210" t="e">
        <f t="shared" si="1225"/>
        <v>#DIV/0!</v>
      </c>
      <c r="R472" s="1236" t="e">
        <f t="shared" si="1257"/>
        <v>#DIV/0!</v>
      </c>
      <c r="S472" s="1211" t="e">
        <f t="shared" si="1339"/>
        <v>#DIV/0!</v>
      </c>
      <c r="T472" s="1211" t="e">
        <f t="shared" ref="T472" si="1342">T469/T232</f>
        <v>#DIV/0!</v>
      </c>
      <c r="U472" s="1211" t="e">
        <f t="shared" si="1227"/>
        <v>#DIV/0!</v>
      </c>
      <c r="V472" s="1236" t="e">
        <f t="shared" si="1258"/>
        <v>#DIV/0!</v>
      </c>
      <c r="W472" s="1177" t="e">
        <f t="shared" ref="W472" si="1343">W469/W287</f>
        <v>#DIV/0!</v>
      </c>
      <c r="X472" s="1177" t="e">
        <f t="shared" si="1309"/>
        <v>#DIV/0!</v>
      </c>
      <c r="Y472" s="1177" t="e">
        <f t="shared" si="1228"/>
        <v>#DIV/0!</v>
      </c>
      <c r="Z472" s="1236" t="e">
        <f t="shared" si="1260"/>
        <v>#DIV/0!</v>
      </c>
      <c r="AA472" s="1198" t="e">
        <f t="shared" si="1251"/>
        <v>#DIV/0!</v>
      </c>
      <c r="AB472" s="1198" t="e">
        <f t="shared" si="1252"/>
        <v>#DIV/0!</v>
      </c>
      <c r="AC472" s="1198" t="e">
        <f t="shared" si="1229"/>
        <v>#DIV/0!</v>
      </c>
      <c r="AD472" t="s">
        <v>4322</v>
      </c>
    </row>
    <row r="473" spans="1:30" customFormat="1" ht="15.75" hidden="1" thickBot="1" x14ac:dyDescent="0.3">
      <c r="A473" s="3580"/>
      <c r="B473" s="2210" t="s">
        <v>4323</v>
      </c>
      <c r="C473" s="1238"/>
      <c r="D473" s="1238"/>
      <c r="E473" s="1238"/>
      <c r="F473" s="2309" t="e">
        <f t="shared" si="1254"/>
        <v>#DIV/0!</v>
      </c>
      <c r="G473" s="1238"/>
      <c r="H473" s="1238"/>
      <c r="I473" s="1238"/>
      <c r="J473" s="2309" t="e">
        <f t="shared" si="1255"/>
        <v>#DIV/0!</v>
      </c>
      <c r="K473" s="1206">
        <f t="shared" ref="K473:W528" si="1344">K448/K438</f>
        <v>0</v>
      </c>
      <c r="L473" s="1206">
        <f t="shared" ref="L473" si="1345">L448/L438</f>
        <v>0</v>
      </c>
      <c r="M473" s="1206">
        <f t="shared" si="1223"/>
        <v>0</v>
      </c>
      <c r="N473" s="2309" t="e">
        <f t="shared" si="1256"/>
        <v>#DIV/0!</v>
      </c>
      <c r="O473" s="1206">
        <f t="shared" si="1344"/>
        <v>0</v>
      </c>
      <c r="P473" s="1206">
        <f t="shared" ref="P473" si="1346">P448/P438</f>
        <v>0</v>
      </c>
      <c r="Q473" s="1206">
        <f t="shared" si="1225"/>
        <v>0</v>
      </c>
      <c r="R473" s="2309" t="e">
        <f t="shared" si="1257"/>
        <v>#DIV/0!</v>
      </c>
      <c r="S473" s="1206" t="e">
        <f t="shared" si="1344"/>
        <v>#DIV/0!</v>
      </c>
      <c r="T473" s="1206">
        <f t="shared" ref="T473" si="1347">T448/T438</f>
        <v>0</v>
      </c>
      <c r="U473" s="1206" t="e">
        <f t="shared" si="1227"/>
        <v>#DIV/0!</v>
      </c>
      <c r="V473" s="2309" t="e">
        <f t="shared" si="1258"/>
        <v>#DIV/0!</v>
      </c>
      <c r="W473" s="1206" t="e">
        <f>W448/W438</f>
        <v>#DIV/0!</v>
      </c>
      <c r="X473" s="1206">
        <f t="shared" si="1309"/>
        <v>0</v>
      </c>
      <c r="Y473" s="1206" t="e">
        <f t="shared" si="1228"/>
        <v>#DIV/0!</v>
      </c>
      <c r="Z473" s="2309" t="e">
        <f t="shared" si="1260"/>
        <v>#DIV/0!</v>
      </c>
      <c r="AA473" s="1206" t="e">
        <f t="shared" si="1251"/>
        <v>#DIV/0!</v>
      </c>
      <c r="AB473" s="1206">
        <f t="shared" si="1252"/>
        <v>0</v>
      </c>
      <c r="AC473" s="1903" t="e">
        <f t="shared" si="1229"/>
        <v>#DIV/0!</v>
      </c>
      <c r="AD473" s="27" t="s">
        <v>4324</v>
      </c>
    </row>
    <row r="474" spans="1:30" customFormat="1" ht="15.75" hidden="1" thickBot="1" x14ac:dyDescent="0.3">
      <c r="A474" s="3580"/>
      <c r="B474" s="2211" t="s">
        <v>4223</v>
      </c>
      <c r="C474" s="1239">
        <f t="shared" ref="C474:S474" si="1348">C473/C238</f>
        <v>0</v>
      </c>
      <c r="D474" s="1239"/>
      <c r="E474" s="1239"/>
      <c r="F474" s="1236" t="e">
        <f t="shared" si="1254"/>
        <v>#DIV/0!</v>
      </c>
      <c r="G474" s="1239">
        <f t="shared" si="1348"/>
        <v>0</v>
      </c>
      <c r="H474" s="1239"/>
      <c r="I474" s="1239"/>
      <c r="J474" s="1236" t="e">
        <f t="shared" si="1255"/>
        <v>#DIV/0!</v>
      </c>
      <c r="K474" s="1209">
        <f t="shared" si="1348"/>
        <v>0</v>
      </c>
      <c r="L474" s="1209" t="e">
        <f t="shared" ref="L474" si="1349">L473/L238</f>
        <v>#DIV/0!</v>
      </c>
      <c r="M474" s="1209" t="e">
        <f t="shared" si="1223"/>
        <v>#DIV/0!</v>
      </c>
      <c r="N474" s="1236" t="e">
        <f t="shared" si="1256"/>
        <v>#DIV/0!</v>
      </c>
      <c r="O474" s="1210">
        <f t="shared" si="1348"/>
        <v>0</v>
      </c>
      <c r="P474" s="1210" t="e">
        <f t="shared" ref="P474" si="1350">P473/P238</f>
        <v>#DIV/0!</v>
      </c>
      <c r="Q474" s="1210" t="e">
        <f t="shared" si="1225"/>
        <v>#DIV/0!</v>
      </c>
      <c r="R474" s="1236" t="e">
        <f t="shared" si="1257"/>
        <v>#DIV/0!</v>
      </c>
      <c r="S474" s="1211" t="e">
        <f t="shared" si="1348"/>
        <v>#DIV/0!</v>
      </c>
      <c r="T474" s="1211" t="e">
        <f t="shared" ref="T474" si="1351">T473/T238</f>
        <v>#DIV/0!</v>
      </c>
      <c r="U474" s="1211" t="e">
        <f t="shared" si="1227"/>
        <v>#DIV/0!</v>
      </c>
      <c r="V474" s="1236" t="e">
        <f t="shared" si="1258"/>
        <v>#DIV/0!</v>
      </c>
      <c r="W474" s="1177" t="e">
        <f t="shared" ref="W474" si="1352">W473/W293</f>
        <v>#DIV/0!</v>
      </c>
      <c r="X474" s="1177" t="e">
        <f t="shared" si="1309"/>
        <v>#DIV/0!</v>
      </c>
      <c r="Y474" s="1177" t="e">
        <f t="shared" si="1228"/>
        <v>#DIV/0!</v>
      </c>
      <c r="Z474" s="1236" t="e">
        <f t="shared" si="1260"/>
        <v>#DIV/0!</v>
      </c>
      <c r="AA474" s="1198" t="e">
        <f t="shared" si="1251"/>
        <v>#DIV/0!</v>
      </c>
      <c r="AB474" s="1198" t="e">
        <f t="shared" si="1252"/>
        <v>#DIV/0!</v>
      </c>
      <c r="AC474" s="1198" t="e">
        <f t="shared" si="1229"/>
        <v>#DIV/0!</v>
      </c>
      <c r="AD474" t="s">
        <v>4325</v>
      </c>
    </row>
    <row r="475" spans="1:30" customFormat="1" ht="15.75" hidden="1" thickBot="1" x14ac:dyDescent="0.3">
      <c r="A475" s="3580"/>
      <c r="B475" s="2211" t="s">
        <v>4224</v>
      </c>
      <c r="C475" s="1239">
        <f t="shared" ref="C475:S475" si="1353">C473/C255</f>
        <v>0</v>
      </c>
      <c r="D475" s="1239"/>
      <c r="E475" s="1239"/>
      <c r="F475" s="1236" t="e">
        <f t="shared" si="1254"/>
        <v>#DIV/0!</v>
      </c>
      <c r="G475" s="1239">
        <f t="shared" si="1353"/>
        <v>0</v>
      </c>
      <c r="H475" s="1239"/>
      <c r="I475" s="1239"/>
      <c r="J475" s="1236" t="e">
        <f t="shared" si="1255"/>
        <v>#DIV/0!</v>
      </c>
      <c r="K475" s="1209">
        <f t="shared" si="1353"/>
        <v>0</v>
      </c>
      <c r="L475" s="1209" t="e">
        <f t="shared" ref="L475" si="1354">L473/L255</f>
        <v>#DIV/0!</v>
      </c>
      <c r="M475" s="1209" t="e">
        <f t="shared" si="1223"/>
        <v>#DIV/0!</v>
      </c>
      <c r="N475" s="1236" t="e">
        <f t="shared" si="1256"/>
        <v>#DIV/0!</v>
      </c>
      <c r="O475" s="1210">
        <f t="shared" si="1353"/>
        <v>0</v>
      </c>
      <c r="P475" s="1210" t="e">
        <f t="shared" ref="P475" si="1355">P473/P255</f>
        <v>#DIV/0!</v>
      </c>
      <c r="Q475" s="1210" t="e">
        <f t="shared" si="1225"/>
        <v>#DIV/0!</v>
      </c>
      <c r="R475" s="1236" t="e">
        <f t="shared" si="1257"/>
        <v>#DIV/0!</v>
      </c>
      <c r="S475" s="1211" t="e">
        <f t="shared" si="1353"/>
        <v>#DIV/0!</v>
      </c>
      <c r="T475" s="1211" t="e">
        <f t="shared" ref="T475" si="1356">T473/T255</f>
        <v>#DIV/0!</v>
      </c>
      <c r="U475" s="1211" t="e">
        <f t="shared" si="1227"/>
        <v>#DIV/0!</v>
      </c>
      <c r="V475" s="1236" t="e">
        <f t="shared" si="1258"/>
        <v>#DIV/0!</v>
      </c>
      <c r="W475" s="1177" t="e">
        <f t="shared" ref="W475" si="1357">W473/W310</f>
        <v>#DIV/0!</v>
      </c>
      <c r="X475" s="1177" t="e">
        <f t="shared" si="1309"/>
        <v>#DIV/0!</v>
      </c>
      <c r="Y475" s="1177" t="e">
        <f t="shared" si="1228"/>
        <v>#DIV/0!</v>
      </c>
      <c r="Z475" s="1236" t="e">
        <f t="shared" si="1260"/>
        <v>#DIV/0!</v>
      </c>
      <c r="AA475" s="1198" t="e">
        <f t="shared" si="1251"/>
        <v>#DIV/0!</v>
      </c>
      <c r="AB475" s="1198" t="e">
        <f t="shared" si="1252"/>
        <v>#DIV/0!</v>
      </c>
      <c r="AC475" s="1198" t="e">
        <f t="shared" si="1229"/>
        <v>#DIV/0!</v>
      </c>
      <c r="AD475" t="s">
        <v>4326</v>
      </c>
    </row>
    <row r="476" spans="1:30" customFormat="1" ht="15.75" hidden="1" thickBot="1" x14ac:dyDescent="0.3">
      <c r="A476" s="3580"/>
      <c r="B476" s="2211" t="s">
        <v>4311</v>
      </c>
      <c r="C476" s="1239">
        <f t="shared" ref="C476:S476" si="1358">C473/C258</f>
        <v>0</v>
      </c>
      <c r="D476" s="1239"/>
      <c r="E476" s="1239"/>
      <c r="F476" s="1236" t="e">
        <f t="shared" si="1254"/>
        <v>#DIV/0!</v>
      </c>
      <c r="G476" s="1239">
        <f t="shared" si="1358"/>
        <v>0</v>
      </c>
      <c r="H476" s="1239"/>
      <c r="I476" s="1239"/>
      <c r="J476" s="1236" t="e">
        <f t="shared" si="1255"/>
        <v>#DIV/0!</v>
      </c>
      <c r="K476" s="1209">
        <f t="shared" si="1358"/>
        <v>0</v>
      </c>
      <c r="L476" s="1209" t="e">
        <f t="shared" ref="L476" si="1359">L473/L258</f>
        <v>#DIV/0!</v>
      </c>
      <c r="M476" s="1209" t="e">
        <f t="shared" si="1223"/>
        <v>#DIV/0!</v>
      </c>
      <c r="N476" s="1236" t="e">
        <f t="shared" si="1256"/>
        <v>#DIV/0!</v>
      </c>
      <c r="O476" s="1210">
        <f t="shared" si="1358"/>
        <v>0</v>
      </c>
      <c r="P476" s="1210" t="e">
        <f t="shared" ref="P476" si="1360">P473/P258</f>
        <v>#DIV/0!</v>
      </c>
      <c r="Q476" s="1210" t="e">
        <f t="shared" si="1225"/>
        <v>#DIV/0!</v>
      </c>
      <c r="R476" s="1236" t="e">
        <f t="shared" si="1257"/>
        <v>#DIV/0!</v>
      </c>
      <c r="S476" s="1211" t="e">
        <f t="shared" si="1358"/>
        <v>#DIV/0!</v>
      </c>
      <c r="T476" s="1211" t="e">
        <f t="shared" ref="T476" si="1361">T473/T258</f>
        <v>#DIV/0!</v>
      </c>
      <c r="U476" s="1211" t="e">
        <f t="shared" si="1227"/>
        <v>#DIV/0!</v>
      </c>
      <c r="V476" s="1236" t="e">
        <f t="shared" si="1258"/>
        <v>#DIV/0!</v>
      </c>
      <c r="W476" s="1177" t="e">
        <f t="shared" ref="W476" si="1362">W473/W313</f>
        <v>#DIV/0!</v>
      </c>
      <c r="X476" s="1177" t="e">
        <f t="shared" si="1309"/>
        <v>#DIV/0!</v>
      </c>
      <c r="Y476" s="1177" t="e">
        <f t="shared" si="1228"/>
        <v>#DIV/0!</v>
      </c>
      <c r="Z476" s="1236" t="e">
        <f t="shared" si="1260"/>
        <v>#DIV/0!</v>
      </c>
      <c r="AA476" s="1198" t="e">
        <f t="shared" si="1251"/>
        <v>#DIV/0!</v>
      </c>
      <c r="AB476" s="1198" t="e">
        <f t="shared" si="1252"/>
        <v>#DIV/0!</v>
      </c>
      <c r="AC476" s="1198" t="e">
        <f t="shared" si="1229"/>
        <v>#DIV/0!</v>
      </c>
      <c r="AD476" t="s">
        <v>4327</v>
      </c>
    </row>
    <row r="477" spans="1:30" customFormat="1" ht="15.75" hidden="1" thickBot="1" x14ac:dyDescent="0.3">
      <c r="A477" s="3580"/>
      <c r="B477" s="2210" t="s">
        <v>4328</v>
      </c>
      <c r="C477" s="1246"/>
      <c r="D477" s="1246"/>
      <c r="E477" s="1246"/>
      <c r="F477" s="2307" t="e">
        <f t="shared" si="1254"/>
        <v>#DIV/0!</v>
      </c>
      <c r="G477" s="1246"/>
      <c r="H477" s="1246"/>
      <c r="I477" s="1246"/>
      <c r="J477" s="2307" t="e">
        <f t="shared" si="1255"/>
        <v>#DIV/0!</v>
      </c>
      <c r="K477" s="1212">
        <f t="shared" ref="K477:W532" si="1363">K453/K456</f>
        <v>44</v>
      </c>
      <c r="L477" s="1212">
        <f t="shared" ref="L477" si="1364">L453/L456</f>
        <v>52</v>
      </c>
      <c r="M477" s="1212">
        <f t="shared" si="1223"/>
        <v>-8</v>
      </c>
      <c r="N477" s="2307">
        <f t="shared" si="1256"/>
        <v>-0.15384615384615385</v>
      </c>
      <c r="O477" s="1212">
        <f t="shared" si="1363"/>
        <v>0</v>
      </c>
      <c r="P477" s="1212">
        <f t="shared" ref="P477" si="1365">P453/P456</f>
        <v>16</v>
      </c>
      <c r="Q477" s="1212">
        <f t="shared" si="1225"/>
        <v>-16</v>
      </c>
      <c r="R477" s="2307">
        <f t="shared" si="1257"/>
        <v>-1</v>
      </c>
      <c r="S477" s="1212">
        <f t="shared" si="1363"/>
        <v>3</v>
      </c>
      <c r="T477" s="1212">
        <f t="shared" ref="T477" si="1366">T453/T456</f>
        <v>2.5</v>
      </c>
      <c r="U477" s="1212">
        <f t="shared" si="1227"/>
        <v>0.5</v>
      </c>
      <c r="V477" s="2307">
        <f t="shared" si="1258"/>
        <v>0.2</v>
      </c>
      <c r="W477" s="1212">
        <f>W453/W456</f>
        <v>10.6</v>
      </c>
      <c r="X477" s="1212">
        <f>X453/X456</f>
        <v>13</v>
      </c>
      <c r="Y477" s="1212">
        <f t="shared" si="1228"/>
        <v>-2.4000000000000004</v>
      </c>
      <c r="Z477" s="2307">
        <f t="shared" si="1260"/>
        <v>-0.18461538461538465</v>
      </c>
      <c r="AA477" s="1212">
        <f t="shared" si="1251"/>
        <v>15.666666666666666</v>
      </c>
      <c r="AB477" s="1212">
        <f t="shared" si="1252"/>
        <v>23.5</v>
      </c>
      <c r="AC477" s="1905">
        <f t="shared" si="1229"/>
        <v>-7.8333333333333339</v>
      </c>
      <c r="AD477" s="27" t="s">
        <v>4329</v>
      </c>
    </row>
    <row r="478" spans="1:30" customFormat="1" ht="15.75" hidden="1" thickBot="1" x14ac:dyDescent="0.3">
      <c r="A478" s="3580"/>
      <c r="B478" s="2211" t="s">
        <v>4223</v>
      </c>
      <c r="C478" s="1239">
        <f t="shared" ref="C478:S478" si="1367">C477/C264</f>
        <v>0</v>
      </c>
      <c r="D478" s="1239"/>
      <c r="E478" s="1239"/>
      <c r="F478" s="1236" t="e">
        <f t="shared" si="1254"/>
        <v>#DIV/0!</v>
      </c>
      <c r="G478" s="1239">
        <f t="shared" si="1367"/>
        <v>0</v>
      </c>
      <c r="H478" s="1239"/>
      <c r="I478" s="1239"/>
      <c r="J478" s="1236" t="e">
        <f t="shared" si="1255"/>
        <v>#DIV/0!</v>
      </c>
      <c r="K478" s="1209">
        <f t="shared" si="1367"/>
        <v>0.24677002583979327</v>
      </c>
      <c r="L478" s="1209">
        <f t="shared" ref="L478" si="1368">L477/L264</f>
        <v>0.30339019490099267</v>
      </c>
      <c r="M478" s="1209">
        <f t="shared" si="1223"/>
        <v>-5.6620169061199405E-2</v>
      </c>
      <c r="N478" s="1236">
        <f t="shared" si="1256"/>
        <v>-0.18662491409676782</v>
      </c>
      <c r="O478" s="1210">
        <f t="shared" si="1367"/>
        <v>0</v>
      </c>
      <c r="P478" s="1210">
        <f t="shared" ref="P478" si="1369">P477/P264</f>
        <v>0.13939016801493465</v>
      </c>
      <c r="Q478" s="1210">
        <f t="shared" si="1225"/>
        <v>-0.13939016801493465</v>
      </c>
      <c r="R478" s="1236">
        <f t="shared" si="1257"/>
        <v>-1</v>
      </c>
      <c r="S478" s="1211">
        <f t="shared" si="1367"/>
        <v>1.7832261693233965E-2</v>
      </c>
      <c r="T478" s="1211">
        <f t="shared" ref="T478" si="1370">T477/T264</f>
        <v>1.0352692337096403E-2</v>
      </c>
      <c r="U478" s="1211">
        <f t="shared" si="1227"/>
        <v>7.4795693561375623E-3</v>
      </c>
      <c r="V478" s="1236">
        <f t="shared" si="1258"/>
        <v>0.72247576887186249</v>
      </c>
      <c r="W478" s="1177">
        <f>W477/W$264</f>
        <v>6.9200557367037424E-2</v>
      </c>
      <c r="X478" s="1177">
        <f>X477/X$264</f>
        <v>6.9015980901853069E-2</v>
      </c>
      <c r="Y478" s="1177">
        <f t="shared" si="1228"/>
        <v>1.8457646518435511E-4</v>
      </c>
      <c r="Z478" s="1236">
        <f t="shared" si="1260"/>
        <v>2.6744018236419683E-3</v>
      </c>
      <c r="AA478" s="1198">
        <f t="shared" si="1251"/>
        <v>5.2920457506605442E-2</v>
      </c>
      <c r="AB478" s="1198">
        <f t="shared" si="1252"/>
        <v>0.15104435175100792</v>
      </c>
      <c r="AC478" s="1198">
        <f t="shared" si="1229"/>
        <v>-9.8123894244402474E-2</v>
      </c>
      <c r="AD478" t="s">
        <v>4330</v>
      </c>
    </row>
    <row r="479" spans="1:30" customFormat="1" ht="15.75" hidden="1" thickBot="1" x14ac:dyDescent="0.3">
      <c r="A479" s="3580"/>
      <c r="B479" s="2211" t="s">
        <v>4224</v>
      </c>
      <c r="C479" s="1239">
        <f t="shared" ref="C479:S479" si="1371">C477/C281</f>
        <v>0</v>
      </c>
      <c r="D479" s="1239"/>
      <c r="E479" s="1239"/>
      <c r="F479" s="1236" t="e">
        <f t="shared" si="1254"/>
        <v>#DIV/0!</v>
      </c>
      <c r="G479" s="1239">
        <f t="shared" si="1371"/>
        <v>0</v>
      </c>
      <c r="H479" s="1239"/>
      <c r="I479" s="1239"/>
      <c r="J479" s="1236" t="e">
        <f t="shared" si="1255"/>
        <v>#DIV/0!</v>
      </c>
      <c r="K479" s="1209">
        <f t="shared" si="1371"/>
        <v>0.23722788811355638</v>
      </c>
      <c r="L479" s="1209">
        <f t="shared" ref="L479" si="1372">L477/L281</f>
        <v>0.29604717921616203</v>
      </c>
      <c r="M479" s="1209">
        <f t="shared" si="1223"/>
        <v>-5.8819291102605642E-2</v>
      </c>
      <c r="N479" s="1236">
        <f t="shared" si="1256"/>
        <v>-0.19868215349438648</v>
      </c>
      <c r="O479" s="1210">
        <f t="shared" si="1371"/>
        <v>0</v>
      </c>
      <c r="P479" s="1210">
        <f t="shared" ref="P479" si="1373">P477/P281</f>
        <v>0.12754806498772514</v>
      </c>
      <c r="Q479" s="1210">
        <f t="shared" si="1225"/>
        <v>-0.12754806498772514</v>
      </c>
      <c r="R479" s="1236">
        <f t="shared" si="1257"/>
        <v>-1</v>
      </c>
      <c r="S479" s="1211">
        <f t="shared" si="1371"/>
        <v>2.6857004597144931E-2</v>
      </c>
      <c r="T479" s="1211">
        <f t="shared" ref="T479" si="1374">T477/T281</f>
        <v>1.6584418736348191E-2</v>
      </c>
      <c r="U479" s="1211">
        <f t="shared" si="1227"/>
        <v>1.027258586079674E-2</v>
      </c>
      <c r="V479" s="1236">
        <f t="shared" si="1258"/>
        <v>0.61941187231857808</v>
      </c>
      <c r="W479" s="1177">
        <f>W477/W$281</f>
        <v>7.4471092450349191E-2</v>
      </c>
      <c r="X479" s="1177">
        <f>X477/X$281</f>
        <v>8.5040316522261739E-2</v>
      </c>
      <c r="Y479" s="1177">
        <f t="shared" si="1228"/>
        <v>-1.0569224071912547E-2</v>
      </c>
      <c r="Z479" s="1236">
        <f t="shared" si="1260"/>
        <v>-0.12428486280558175</v>
      </c>
      <c r="AA479" s="1198">
        <f t="shared" si="1251"/>
        <v>5.2816978542140257E-2</v>
      </c>
      <c r="AB479" s="1198">
        <f t="shared" si="1252"/>
        <v>0.14672655431341178</v>
      </c>
      <c r="AC479" s="1198">
        <f t="shared" si="1229"/>
        <v>-9.3909575771271514E-2</v>
      </c>
      <c r="AD479" t="s">
        <v>4331</v>
      </c>
    </row>
    <row r="480" spans="1:30" customFormat="1" ht="15.75" hidden="1" thickBot="1" x14ac:dyDescent="0.3">
      <c r="A480" s="3580"/>
      <c r="B480" s="2211" t="s">
        <v>4311</v>
      </c>
      <c r="C480" s="1239">
        <f t="shared" ref="C480:S480" si="1375">C477/C284</f>
        <v>0</v>
      </c>
      <c r="D480" s="1239"/>
      <c r="E480" s="1239"/>
      <c r="F480" s="1236" t="e">
        <f t="shared" si="1254"/>
        <v>#DIV/0!</v>
      </c>
      <c r="G480" s="1239">
        <f t="shared" si="1375"/>
        <v>0</v>
      </c>
      <c r="H480" s="1239"/>
      <c r="I480" s="1239"/>
      <c r="J480" s="1236" t="e">
        <f t="shared" si="1255"/>
        <v>#DIV/0!</v>
      </c>
      <c r="K480" s="1209">
        <f t="shared" si="1375"/>
        <v>0.17602673823871981</v>
      </c>
      <c r="L480" s="1209">
        <f t="shared" ref="L480" si="1376">L477/L284</f>
        <v>0.2218006340798839</v>
      </c>
      <c r="M480" s="1209">
        <f t="shared" si="1223"/>
        <v>-4.5773895841164092E-2</v>
      </c>
      <c r="N480" s="1236">
        <f t="shared" si="1256"/>
        <v>-0.20637405312681895</v>
      </c>
      <c r="O480" s="1210">
        <f t="shared" si="1375"/>
        <v>0</v>
      </c>
      <c r="P480" s="1210">
        <f t="shared" ref="P480" si="1377">P477/P284</f>
        <v>7.9323714485476385E-2</v>
      </c>
      <c r="Q480" s="1210">
        <f t="shared" si="1225"/>
        <v>-7.9323714485476385E-2</v>
      </c>
      <c r="R480" s="1236">
        <f t="shared" si="1257"/>
        <v>-1</v>
      </c>
      <c r="S480" s="1211">
        <f t="shared" si="1375"/>
        <v>1.5211640211640213E-2</v>
      </c>
      <c r="T480" s="1211">
        <f t="shared" ref="T480" si="1378">T477/T284</f>
        <v>1.0457948040510787E-2</v>
      </c>
      <c r="U480" s="1211">
        <f t="shared" si="1227"/>
        <v>4.7536921711294252E-3</v>
      </c>
      <c r="V480" s="1236">
        <f t="shared" si="1258"/>
        <v>0.4545530492898916</v>
      </c>
      <c r="W480" s="1177">
        <f>W477/W$284</f>
        <v>5.8199841575195199E-2</v>
      </c>
      <c r="X480" s="1177">
        <f>X477/X$284</f>
        <v>6.738679083876277E-2</v>
      </c>
      <c r="Y480" s="1177">
        <f t="shared" si="1228"/>
        <v>-9.1869492635675704E-3</v>
      </c>
      <c r="Z480" s="1236">
        <f t="shared" si="1260"/>
        <v>-0.13633160370478689</v>
      </c>
      <c r="AA480" s="1198">
        <f t="shared" si="1251"/>
        <v>3.8247675690072001E-2</v>
      </c>
      <c r="AB480" s="1198">
        <f t="shared" si="1252"/>
        <v>0.10386076553529038</v>
      </c>
      <c r="AC480" s="1198">
        <f t="shared" si="1229"/>
        <v>-6.5613089845218381E-2</v>
      </c>
      <c r="AD480" t="s">
        <v>4332</v>
      </c>
    </row>
    <row r="481" spans="1:30" customFormat="1" ht="15.75" hidden="1" thickBot="1" x14ac:dyDescent="0.3">
      <c r="A481" s="3580"/>
      <c r="B481" s="2210" t="s">
        <v>4333</v>
      </c>
      <c r="C481" s="1246"/>
      <c r="D481" s="1246"/>
      <c r="E481" s="1246"/>
      <c r="F481" s="2307" t="e">
        <f t="shared" si="1254"/>
        <v>#DIV/0!</v>
      </c>
      <c r="G481" s="1246"/>
      <c r="H481" s="1246"/>
      <c r="I481" s="1246"/>
      <c r="J481" s="2307" t="e">
        <f t="shared" si="1255"/>
        <v>#DIV/0!</v>
      </c>
      <c r="K481" s="1213">
        <f t="shared" ref="K481:W536" si="1379">K438/K456</f>
        <v>15</v>
      </c>
      <c r="L481" s="1213">
        <f t="shared" ref="L481" si="1380">L438/L456</f>
        <v>19</v>
      </c>
      <c r="M481" s="1213">
        <f t="shared" si="1223"/>
        <v>-4</v>
      </c>
      <c r="N481" s="2307">
        <f t="shared" si="1256"/>
        <v>-0.21052631578947367</v>
      </c>
      <c r="O481" s="1213">
        <f t="shared" si="1379"/>
        <v>1</v>
      </c>
      <c r="P481" s="1213">
        <f t="shared" ref="P481" si="1381">P438/P456</f>
        <v>3</v>
      </c>
      <c r="Q481" s="1213">
        <f t="shared" si="1225"/>
        <v>-2</v>
      </c>
      <c r="R481" s="2307">
        <f t="shared" si="1257"/>
        <v>-0.66666666666666663</v>
      </c>
      <c r="S481" s="1213">
        <f t="shared" si="1379"/>
        <v>0</v>
      </c>
      <c r="T481" s="1213">
        <f t="shared" ref="T481" si="1382">T438/T456</f>
        <v>0.75</v>
      </c>
      <c r="U481" s="1213">
        <f t="shared" si="1227"/>
        <v>-0.75</v>
      </c>
      <c r="V481" s="2307">
        <f t="shared" si="1258"/>
        <v>-1</v>
      </c>
      <c r="W481" s="1213">
        <f>W438/W456</f>
        <v>3.2</v>
      </c>
      <c r="X481" s="1213">
        <f>X438/X456</f>
        <v>4.166666666666667</v>
      </c>
      <c r="Y481" s="1213">
        <f t="shared" si="1228"/>
        <v>-0.96666666666666679</v>
      </c>
      <c r="Z481" s="2307">
        <f t="shared" si="1260"/>
        <v>-0.23200000000000001</v>
      </c>
      <c r="AA481" s="1213">
        <f t="shared" si="1251"/>
        <v>5.333333333333333</v>
      </c>
      <c r="AB481" s="1725">
        <f t="shared" si="1252"/>
        <v>7.583333333333333</v>
      </c>
      <c r="AC481" s="1906">
        <f t="shared" si="1229"/>
        <v>-2.25</v>
      </c>
      <c r="AD481" s="27" t="s">
        <v>4334</v>
      </c>
    </row>
    <row r="482" spans="1:30" customFormat="1" ht="15.75" hidden="1" thickBot="1" x14ac:dyDescent="0.3">
      <c r="A482" s="3580"/>
      <c r="B482" s="2211" t="s">
        <v>4223</v>
      </c>
      <c r="C482" s="1239">
        <f>C481/291</f>
        <v>0</v>
      </c>
      <c r="D482" s="1239"/>
      <c r="E482" s="1239"/>
      <c r="F482" s="1236" t="e">
        <f t="shared" si="1254"/>
        <v>#DIV/0!</v>
      </c>
      <c r="G482" s="1239">
        <f t="shared" ref="G482:S482" si="1383">G481/291</f>
        <v>0</v>
      </c>
      <c r="H482" s="1239"/>
      <c r="I482" s="1239"/>
      <c r="J482" s="1236" t="e">
        <f t="shared" si="1255"/>
        <v>#DIV/0!</v>
      </c>
      <c r="K482" s="1209">
        <f t="shared" si="1383"/>
        <v>5.1546391752577317E-2</v>
      </c>
      <c r="L482" s="1209">
        <f t="shared" ref="L482" si="1384">L481/291</f>
        <v>6.5292096219931275E-2</v>
      </c>
      <c r="M482" s="1209">
        <f t="shared" si="1223"/>
        <v>-1.3745704467353959E-2</v>
      </c>
      <c r="N482" s="1236">
        <f t="shared" si="1256"/>
        <v>-0.21052631578947378</v>
      </c>
      <c r="O482" s="1210">
        <f t="shared" si="1383"/>
        <v>3.4364261168384879E-3</v>
      </c>
      <c r="P482" s="1210">
        <f t="shared" ref="P482" si="1385">P481/291</f>
        <v>1.0309278350515464E-2</v>
      </c>
      <c r="Q482" s="1210">
        <f t="shared" si="1225"/>
        <v>-6.8728522336769758E-3</v>
      </c>
      <c r="R482" s="1236">
        <f t="shared" si="1257"/>
        <v>-0.66666666666666663</v>
      </c>
      <c r="S482" s="1211">
        <f t="shared" si="1383"/>
        <v>0</v>
      </c>
      <c r="T482" s="1211">
        <f t="shared" ref="T482" si="1386">T481/291</f>
        <v>2.5773195876288659E-3</v>
      </c>
      <c r="U482" s="1211">
        <f t="shared" si="1227"/>
        <v>-2.5773195876288659E-3</v>
      </c>
      <c r="V482" s="1236">
        <f t="shared" si="1258"/>
        <v>-1</v>
      </c>
      <c r="W482" s="1177">
        <f>W481/W$290</f>
        <v>0.10152492068365572</v>
      </c>
      <c r="X482" s="1177">
        <f>X481/X$290</f>
        <v>0.10941423076037132</v>
      </c>
      <c r="Y482" s="1177">
        <f t="shared" si="1228"/>
        <v>-7.8893100767156027E-3</v>
      </c>
      <c r="Z482" s="1236">
        <f t="shared" si="1260"/>
        <v>-7.2104972286411467E-2</v>
      </c>
      <c r="AA482" s="1198">
        <f t="shared" si="1251"/>
        <v>1.0996563573883161E-2</v>
      </c>
      <c r="AB482" s="1723">
        <f t="shared" si="1252"/>
        <v>2.6059564719358538E-2</v>
      </c>
      <c r="AC482" s="1198">
        <f t="shared" si="1229"/>
        <v>-1.5063001145475378E-2</v>
      </c>
      <c r="AD482" t="s">
        <v>4335</v>
      </c>
    </row>
    <row r="483" spans="1:30" customFormat="1" ht="15.75" hidden="1" thickBot="1" x14ac:dyDescent="0.3">
      <c r="A483" s="3580"/>
      <c r="B483" s="2211" t="s">
        <v>4224</v>
      </c>
      <c r="C483" s="1239">
        <f t="shared" ref="C483:S483" si="1387">C481/C307</f>
        <v>0</v>
      </c>
      <c r="D483" s="1239"/>
      <c r="E483" s="1239"/>
      <c r="F483" s="1236" t="e">
        <f t="shared" si="1254"/>
        <v>#DIV/0!</v>
      </c>
      <c r="G483" s="1239">
        <f t="shared" si="1387"/>
        <v>0</v>
      </c>
      <c r="H483" s="1239"/>
      <c r="I483" s="1239"/>
      <c r="J483" s="1236" t="e">
        <f t="shared" si="1255"/>
        <v>#DIV/0!</v>
      </c>
      <c r="K483" s="1209">
        <f t="shared" si="1387"/>
        <v>0.5273802115743621</v>
      </c>
      <c r="L483" s="1209">
        <f t="shared" ref="L483" si="1388">L481/L307</f>
        <v>0.70167510712894432</v>
      </c>
      <c r="M483" s="1209">
        <f t="shared" si="1223"/>
        <v>-0.17429489555458222</v>
      </c>
      <c r="N483" s="1236">
        <f t="shared" si="1256"/>
        <v>-0.24839828830147265</v>
      </c>
      <c r="O483" s="1210">
        <f t="shared" si="1387"/>
        <v>3.9680619404790708E-2</v>
      </c>
      <c r="P483" s="1210">
        <f t="shared" ref="P483" si="1389">P481/P307</f>
        <v>0.10798355959646283</v>
      </c>
      <c r="Q483" s="1210">
        <f t="shared" si="1225"/>
        <v>-6.8302940191672129E-2</v>
      </c>
      <c r="R483" s="1236">
        <f t="shared" si="1257"/>
        <v>-0.6325309190299141</v>
      </c>
      <c r="S483" s="1211">
        <f t="shared" si="1387"/>
        <v>0</v>
      </c>
      <c r="T483" s="1211">
        <f t="shared" ref="T483" si="1390">T481/T307</f>
        <v>2.4918962722852513E-2</v>
      </c>
      <c r="U483" s="1211">
        <f t="shared" si="1227"/>
        <v>-2.4918962722852513E-2</v>
      </c>
      <c r="V483" s="1236">
        <f t="shared" si="1258"/>
        <v>-1</v>
      </c>
      <c r="W483" s="1177">
        <f>W481/W$307</f>
        <v>0.11182568703585027</v>
      </c>
      <c r="X483" s="1177">
        <f>X481/X$307</f>
        <v>0.13560913900176341</v>
      </c>
      <c r="Y483" s="1177">
        <f t="shared" si="1228"/>
        <v>-2.3783451965913138E-2</v>
      </c>
      <c r="Z483" s="1236">
        <f t="shared" si="1260"/>
        <v>-0.17538236833436327</v>
      </c>
      <c r="AA483" s="1198">
        <f t="shared" si="1251"/>
        <v>0.11341216619583057</v>
      </c>
      <c r="AB483" s="1723">
        <f t="shared" si="1252"/>
        <v>0.27819254314941988</v>
      </c>
      <c r="AC483" s="1198">
        <f t="shared" si="1229"/>
        <v>-0.16478037695358932</v>
      </c>
      <c r="AD483" t="s">
        <v>4336</v>
      </c>
    </row>
    <row r="484" spans="1:30" customFormat="1" ht="15.75" hidden="1" thickBot="1" x14ac:dyDescent="0.3">
      <c r="A484" s="3580"/>
      <c r="B484" s="2211" t="s">
        <v>4311</v>
      </c>
      <c r="C484" s="1239">
        <f t="shared" ref="C484:S484" si="1391">C481/C310</f>
        <v>0</v>
      </c>
      <c r="D484" s="1239"/>
      <c r="E484" s="1239"/>
      <c r="F484" s="1236" t="e">
        <f t="shared" si="1254"/>
        <v>#DIV/0!</v>
      </c>
      <c r="G484" s="1239">
        <f t="shared" si="1391"/>
        <v>0</v>
      </c>
      <c r="H484" s="1239"/>
      <c r="I484" s="1239"/>
      <c r="J484" s="1236" t="e">
        <f t="shared" si="1255"/>
        <v>#DIV/0!</v>
      </c>
      <c r="K484" s="1209">
        <f t="shared" si="1391"/>
        <v>0.45259238040676031</v>
      </c>
      <c r="L484" s="1209">
        <f t="shared" ref="L484" si="1392">L481/L310</f>
        <v>0.61237252260919761</v>
      </c>
      <c r="M484" s="1209">
        <f t="shared" si="1223"/>
        <v>-0.1597801422024373</v>
      </c>
      <c r="N484" s="1236">
        <f t="shared" si="1256"/>
        <v>-0.26091984258478135</v>
      </c>
      <c r="O484" s="1210">
        <f t="shared" si="1391"/>
        <v>2.6048088779284832E-2</v>
      </c>
      <c r="P484" s="1210">
        <f t="shared" ref="P484" si="1393">P481/P310</f>
        <v>7.5850891410048624E-2</v>
      </c>
      <c r="Q484" s="1210">
        <f t="shared" si="1225"/>
        <v>-4.9802802630763796E-2</v>
      </c>
      <c r="R484" s="1236">
        <f t="shared" si="1257"/>
        <v>-0.6565882312645569</v>
      </c>
      <c r="S484" s="1211">
        <f t="shared" si="1391"/>
        <v>0</v>
      </c>
      <c r="T484" s="1211">
        <f t="shared" ref="T484" si="1394">T481/T310</f>
        <v>1.7902010050251257E-2</v>
      </c>
      <c r="U484" s="1211">
        <f t="shared" si="1227"/>
        <v>-1.7902010050251257E-2</v>
      </c>
      <c r="V484" s="1236">
        <f t="shared" si="1258"/>
        <v>-1</v>
      </c>
      <c r="W484" s="1177">
        <f>W481/W$310</f>
        <v>9.8233537480386712E-2</v>
      </c>
      <c r="X484" s="1177">
        <f>X481/X$310</f>
        <v>0.12134240857645114</v>
      </c>
      <c r="Y484" s="1177">
        <f t="shared" si="1228"/>
        <v>-2.3108871096064423E-2</v>
      </c>
      <c r="Z484" s="1236">
        <f t="shared" si="1260"/>
        <v>-0.19044348441052086</v>
      </c>
      <c r="AA484" s="1198">
        <f t="shared" si="1251"/>
        <v>9.5728093837209025E-2</v>
      </c>
      <c r="AB484" s="1723">
        <f t="shared" si="1252"/>
        <v>0.23537514135649917</v>
      </c>
      <c r="AC484" s="1198">
        <f t="shared" si="1229"/>
        <v>-0.13964704751929014</v>
      </c>
      <c r="AD484" t="s">
        <v>4337</v>
      </c>
    </row>
    <row r="485" spans="1:30" s="325" customFormat="1" ht="15.75" hidden="1" thickBot="1" x14ac:dyDescent="0.3">
      <c r="A485" s="3580"/>
      <c r="B485" s="2210" t="s">
        <v>4338</v>
      </c>
      <c r="C485" s="1238"/>
      <c r="D485" s="1238"/>
      <c r="E485" s="1238"/>
      <c r="F485" s="2309" t="e">
        <f t="shared" si="1254"/>
        <v>#DIV/0!</v>
      </c>
      <c r="G485" s="1238"/>
      <c r="H485" s="1238"/>
      <c r="I485" s="1238"/>
      <c r="J485" s="2309" t="e">
        <f t="shared" si="1255"/>
        <v>#DIV/0!</v>
      </c>
      <c r="K485" s="1206">
        <f t="shared" ref="K485:W485" si="1395">K443/K456</f>
        <v>4</v>
      </c>
      <c r="L485" s="1206"/>
      <c r="M485" s="1206"/>
      <c r="N485" s="2309" t="e">
        <f t="shared" si="1256"/>
        <v>#DIV/0!</v>
      </c>
      <c r="O485" s="1206">
        <f t="shared" si="1395"/>
        <v>-1</v>
      </c>
      <c r="P485" s="1206"/>
      <c r="Q485" s="1206"/>
      <c r="R485" s="2309" t="e">
        <f t="shared" si="1257"/>
        <v>#DIV/0!</v>
      </c>
      <c r="S485" s="1206">
        <f t="shared" si="1395"/>
        <v>0</v>
      </c>
      <c r="T485" s="1206"/>
      <c r="U485" s="1206"/>
      <c r="V485" s="2309" t="e">
        <f t="shared" si="1258"/>
        <v>#DIV/0!</v>
      </c>
      <c r="W485" s="1206" t="e">
        <f t="shared" si="1395"/>
        <v>#DIV/0!</v>
      </c>
      <c r="X485" s="1206">
        <f t="shared" ref="X485:X511" si="1396">SUM(D485+H485+L485+P485+T485)</f>
        <v>0</v>
      </c>
      <c r="Y485" s="1206"/>
      <c r="Z485" s="2309" t="e">
        <f t="shared" si="1260"/>
        <v>#DIV/0!</v>
      </c>
      <c r="AA485" s="1206">
        <f t="shared" si="1251"/>
        <v>1</v>
      </c>
      <c r="AB485" s="1718" t="e">
        <f t="shared" si="1252"/>
        <v>#DIV/0!</v>
      </c>
      <c r="AC485" s="1198"/>
      <c r="AD485" s="1220" t="s">
        <v>4339</v>
      </c>
    </row>
    <row r="486" spans="1:30" s="325" customFormat="1" ht="15.75" hidden="1" thickBot="1" x14ac:dyDescent="0.3">
      <c r="A486" s="3580"/>
      <c r="B486" s="2212" t="s">
        <v>4223</v>
      </c>
      <c r="C486" s="1239">
        <f t="shared" ref="C486:W486" si="1397">C485/C316</f>
        <v>0</v>
      </c>
      <c r="D486" s="1239"/>
      <c r="E486" s="1239"/>
      <c r="F486" s="1236" t="e">
        <f t="shared" si="1254"/>
        <v>#DIV/0!</v>
      </c>
      <c r="G486" s="1239">
        <f t="shared" si="1397"/>
        <v>0</v>
      </c>
      <c r="H486" s="1239"/>
      <c r="I486" s="1239"/>
      <c r="J486" s="1236" t="e">
        <f t="shared" si="1255"/>
        <v>#DIV/0!</v>
      </c>
      <c r="K486" s="1209">
        <f t="shared" si="1397"/>
        <v>0.69835466179159045</v>
      </c>
      <c r="L486" s="1209"/>
      <c r="M486" s="1209"/>
      <c r="N486" s="1236" t="e">
        <f t="shared" si="1256"/>
        <v>#DIV/0!</v>
      </c>
      <c r="O486" s="1210">
        <f t="shared" si="1397"/>
        <v>-0.36468330134357008</v>
      </c>
      <c r="P486" s="1210"/>
      <c r="Q486" s="1210"/>
      <c r="R486" s="1236" t="e">
        <f t="shared" si="1257"/>
        <v>#DIV/0!</v>
      </c>
      <c r="S486" s="1214">
        <f t="shared" si="1397"/>
        <v>0</v>
      </c>
      <c r="T486" s="1214"/>
      <c r="U486" s="1214"/>
      <c r="V486" s="1236" t="e">
        <f t="shared" si="1258"/>
        <v>#DIV/0!</v>
      </c>
      <c r="W486" s="1199" t="e">
        <f t="shared" si="1397"/>
        <v>#DIV/0!</v>
      </c>
      <c r="X486" s="1199">
        <f t="shared" si="1396"/>
        <v>0</v>
      </c>
      <c r="Y486" s="1199"/>
      <c r="Z486" s="1236" t="e">
        <f t="shared" si="1260"/>
        <v>#DIV/0!</v>
      </c>
      <c r="AA486" s="1198">
        <f t="shared" si="1251"/>
        <v>6.6734272089604071E-2</v>
      </c>
      <c r="AB486" s="1723" t="e">
        <f t="shared" si="1252"/>
        <v>#DIV/0!</v>
      </c>
      <c r="AC486" s="1198"/>
      <c r="AD486" s="325" t="s">
        <v>4340</v>
      </c>
    </row>
    <row r="487" spans="1:30" ht="15.75" hidden="1" thickBot="1" x14ac:dyDescent="0.3">
      <c r="A487" s="3580"/>
      <c r="B487" s="2212" t="s">
        <v>4224</v>
      </c>
      <c r="C487" s="1239">
        <f t="shared" ref="C487:W487" si="1398">C485/C333</f>
        <v>0</v>
      </c>
      <c r="D487" s="1239"/>
      <c r="E487" s="1239"/>
      <c r="F487" s="1236" t="e">
        <f t="shared" si="1254"/>
        <v>#DIV/0!</v>
      </c>
      <c r="G487" s="1239">
        <f t="shared" si="1398"/>
        <v>0</v>
      </c>
      <c r="H487" s="1239"/>
      <c r="I487" s="1239"/>
      <c r="J487" s="1236" t="e">
        <f t="shared" si="1255"/>
        <v>#DIV/0!</v>
      </c>
      <c r="K487" s="1209">
        <f t="shared" si="1398"/>
        <v>0.45087281795511225</v>
      </c>
      <c r="L487" s="1209"/>
      <c r="M487" s="1209"/>
      <c r="N487" s="1236" t="e">
        <f t="shared" si="1256"/>
        <v>#DIV/0!</v>
      </c>
      <c r="O487" s="1210">
        <f t="shared" si="1398"/>
        <v>-0.13382292941656468</v>
      </c>
      <c r="P487" s="1210"/>
      <c r="Q487" s="1210"/>
      <c r="R487" s="1236" t="e">
        <f t="shared" si="1257"/>
        <v>#DIV/0!</v>
      </c>
      <c r="S487" s="1214">
        <f t="shared" si="1398"/>
        <v>0</v>
      </c>
      <c r="T487" s="1214"/>
      <c r="U487" s="1214"/>
      <c r="V487" s="1236" t="e">
        <f t="shared" si="1258"/>
        <v>#DIV/0!</v>
      </c>
      <c r="W487" s="1200" t="e">
        <f t="shared" si="1398"/>
        <v>#DIV/0!</v>
      </c>
      <c r="X487" s="1200">
        <f t="shared" si="1396"/>
        <v>0</v>
      </c>
      <c r="Y487" s="1200"/>
      <c r="Z487" s="1236" t="e">
        <f t="shared" si="1260"/>
        <v>#DIV/0!</v>
      </c>
      <c r="AA487" s="1198">
        <f t="shared" si="1251"/>
        <v>6.3409977707709508E-2</v>
      </c>
      <c r="AB487" s="1723" t="e">
        <f t="shared" si="1252"/>
        <v>#DIV/0!</v>
      </c>
      <c r="AC487" s="1206"/>
      <c r="AD487" s="325" t="s">
        <v>4341</v>
      </c>
    </row>
    <row r="488" spans="1:30" ht="15.75" hidden="1" thickBot="1" x14ac:dyDescent="0.3">
      <c r="A488" s="3580"/>
      <c r="B488" s="2212" t="s">
        <v>4311</v>
      </c>
      <c r="C488" s="1239">
        <f t="shared" ref="C488:W488" si="1399">C485/C336</f>
        <v>0</v>
      </c>
      <c r="D488" s="1239"/>
      <c r="E488" s="1239"/>
      <c r="F488" s="1236" t="e">
        <f t="shared" si="1254"/>
        <v>#DIV/0!</v>
      </c>
      <c r="G488" s="1239">
        <f t="shared" si="1399"/>
        <v>0</v>
      </c>
      <c r="H488" s="1239"/>
      <c r="I488" s="1239"/>
      <c r="J488" s="1236" t="e">
        <f t="shared" si="1255"/>
        <v>#DIV/0!</v>
      </c>
      <c r="K488" s="1209">
        <f t="shared" si="1399"/>
        <v>0.47111442415206861</v>
      </c>
      <c r="L488" s="1209"/>
      <c r="M488" s="1209"/>
      <c r="N488" s="1236" t="e">
        <f t="shared" si="1256"/>
        <v>#DIV/0!</v>
      </c>
      <c r="O488" s="1210">
        <f t="shared" si="1399"/>
        <v>-9.6571428571428586E-2</v>
      </c>
      <c r="P488" s="1210"/>
      <c r="Q488" s="1210"/>
      <c r="R488" s="1236" t="e">
        <f t="shared" si="1257"/>
        <v>#DIV/0!</v>
      </c>
      <c r="S488" s="1214">
        <f t="shared" si="1399"/>
        <v>0</v>
      </c>
      <c r="T488" s="1214"/>
      <c r="U488" s="1214"/>
      <c r="V488" s="1236" t="e">
        <f t="shared" si="1258"/>
        <v>#DIV/0!</v>
      </c>
      <c r="W488" s="1199" t="e">
        <f t="shared" si="1399"/>
        <v>#DIV/0!</v>
      </c>
      <c r="X488" s="1199">
        <f t="shared" si="1396"/>
        <v>0</v>
      </c>
      <c r="Y488" s="1199"/>
      <c r="Z488" s="1236" t="e">
        <f t="shared" si="1260"/>
        <v>#DIV/0!</v>
      </c>
      <c r="AA488" s="1198">
        <f t="shared" si="1251"/>
        <v>7.4908599116128002E-2</v>
      </c>
      <c r="AB488" s="1723" t="e">
        <f t="shared" si="1252"/>
        <v>#DIV/0!</v>
      </c>
      <c r="AC488" s="1198"/>
      <c r="AD488" s="325" t="s">
        <v>4342</v>
      </c>
    </row>
    <row r="489" spans="1:30" ht="15.75" hidden="1" thickBot="1" x14ac:dyDescent="0.3">
      <c r="A489" s="3580"/>
      <c r="B489" s="2210" t="s">
        <v>4343</v>
      </c>
      <c r="C489" s="1238"/>
      <c r="D489" s="1238"/>
      <c r="E489" s="1238"/>
      <c r="F489" s="2309" t="e">
        <f t="shared" si="1254"/>
        <v>#DIV/0!</v>
      </c>
      <c r="G489" s="1238"/>
      <c r="H489" s="1238"/>
      <c r="I489" s="1238"/>
      <c r="J489" s="2309" t="e">
        <f t="shared" si="1255"/>
        <v>#DIV/0!</v>
      </c>
      <c r="K489" s="1206">
        <f t="shared" ref="K489:W489" si="1400">K448/K453</f>
        <v>0</v>
      </c>
      <c r="L489" s="1206"/>
      <c r="M489" s="1206"/>
      <c r="N489" s="2309" t="e">
        <f t="shared" si="1256"/>
        <v>#DIV/0!</v>
      </c>
      <c r="O489" s="1206" t="e">
        <f t="shared" si="1400"/>
        <v>#DIV/0!</v>
      </c>
      <c r="P489" s="1206"/>
      <c r="Q489" s="1206"/>
      <c r="R489" s="2309" t="e">
        <f t="shared" si="1257"/>
        <v>#DIV/0!</v>
      </c>
      <c r="S489" s="1206">
        <f t="shared" si="1400"/>
        <v>0</v>
      </c>
      <c r="T489" s="1206"/>
      <c r="U489" s="1206"/>
      <c r="V489" s="2309" t="e">
        <f t="shared" si="1258"/>
        <v>#DIV/0!</v>
      </c>
      <c r="W489" s="1206" t="e">
        <f t="shared" si="1400"/>
        <v>#DIV/0!</v>
      </c>
      <c r="X489" s="1206">
        <f t="shared" si="1396"/>
        <v>0</v>
      </c>
      <c r="Y489" s="1206"/>
      <c r="Z489" s="2309" t="e">
        <f t="shared" si="1260"/>
        <v>#DIV/0!</v>
      </c>
      <c r="AA489" s="1206" t="e">
        <f t="shared" si="1251"/>
        <v>#DIV/0!</v>
      </c>
      <c r="AB489" s="1718" t="e">
        <f t="shared" si="1252"/>
        <v>#DIV/0!</v>
      </c>
      <c r="AC489" s="1198"/>
      <c r="AD489" s="1220" t="s">
        <v>4344</v>
      </c>
    </row>
    <row r="490" spans="1:30" ht="15.75" hidden="1" thickBot="1" x14ac:dyDescent="0.3">
      <c r="A490" s="3580"/>
      <c r="B490" s="2212" t="s">
        <v>4223</v>
      </c>
      <c r="C490" s="1239">
        <f t="shared" ref="C490:W490" si="1401">C489/C342</f>
        <v>0</v>
      </c>
      <c r="D490" s="1239"/>
      <c r="E490" s="1239"/>
      <c r="F490" s="1236" t="e">
        <f t="shared" si="1254"/>
        <v>#DIV/0!</v>
      </c>
      <c r="G490" s="1239">
        <f t="shared" si="1401"/>
        <v>0</v>
      </c>
      <c r="H490" s="1239"/>
      <c r="I490" s="1239"/>
      <c r="J490" s="1236" t="e">
        <f t="shared" si="1255"/>
        <v>#DIV/0!</v>
      </c>
      <c r="K490" s="1209">
        <f t="shared" si="1401"/>
        <v>0</v>
      </c>
      <c r="L490" s="1209"/>
      <c r="M490" s="1209"/>
      <c r="N490" s="1236" t="e">
        <f t="shared" si="1256"/>
        <v>#DIV/0!</v>
      </c>
      <c r="O490" s="1210" t="e">
        <f t="shared" si="1401"/>
        <v>#DIV/0!</v>
      </c>
      <c r="P490" s="1210"/>
      <c r="Q490" s="1210"/>
      <c r="R490" s="1236" t="e">
        <f t="shared" si="1257"/>
        <v>#DIV/0!</v>
      </c>
      <c r="S490" s="1214">
        <f t="shared" si="1401"/>
        <v>0</v>
      </c>
      <c r="T490" s="1214"/>
      <c r="U490" s="1214"/>
      <c r="V490" s="1236" t="e">
        <f t="shared" si="1258"/>
        <v>#DIV/0!</v>
      </c>
      <c r="W490" s="1199" t="e">
        <f t="shared" si="1401"/>
        <v>#DIV/0!</v>
      </c>
      <c r="X490" s="1199">
        <f t="shared" si="1396"/>
        <v>0</v>
      </c>
      <c r="Y490" s="1199"/>
      <c r="Z490" s="1236" t="e">
        <f t="shared" si="1260"/>
        <v>#DIV/0!</v>
      </c>
      <c r="AA490" s="1198" t="e">
        <f t="shared" si="1251"/>
        <v>#DIV/0!</v>
      </c>
      <c r="AB490" s="1723" t="e">
        <f t="shared" si="1252"/>
        <v>#DIV/0!</v>
      </c>
      <c r="AC490" s="1198"/>
      <c r="AD490" s="325" t="s">
        <v>4345</v>
      </c>
    </row>
    <row r="491" spans="1:30" ht="15.75" hidden="1" thickBot="1" x14ac:dyDescent="0.3">
      <c r="A491" s="3580"/>
      <c r="B491" s="2212" t="s">
        <v>4224</v>
      </c>
      <c r="C491" s="1239">
        <f t="shared" ref="C491:W491" si="1402">C489/C359</f>
        <v>0</v>
      </c>
      <c r="D491" s="1239"/>
      <c r="E491" s="1239"/>
      <c r="F491" s="1236" t="e">
        <f t="shared" si="1254"/>
        <v>#DIV/0!</v>
      </c>
      <c r="G491" s="1239">
        <f t="shared" si="1402"/>
        <v>0</v>
      </c>
      <c r="H491" s="1239"/>
      <c r="I491" s="1239"/>
      <c r="J491" s="1236" t="e">
        <f t="shared" si="1255"/>
        <v>#DIV/0!</v>
      </c>
      <c r="K491" s="1209">
        <f t="shared" si="1402"/>
        <v>0</v>
      </c>
      <c r="L491" s="1209"/>
      <c r="M491" s="1209"/>
      <c r="N491" s="1236" t="e">
        <f t="shared" si="1256"/>
        <v>#DIV/0!</v>
      </c>
      <c r="O491" s="1210" t="e">
        <f t="shared" si="1402"/>
        <v>#DIV/0!</v>
      </c>
      <c r="P491" s="1210"/>
      <c r="Q491" s="1210"/>
      <c r="R491" s="1236" t="e">
        <f t="shared" si="1257"/>
        <v>#DIV/0!</v>
      </c>
      <c r="S491" s="1214">
        <f t="shared" si="1402"/>
        <v>0</v>
      </c>
      <c r="T491" s="1214"/>
      <c r="U491" s="1214"/>
      <c r="V491" s="1236" t="e">
        <f t="shared" si="1258"/>
        <v>#DIV/0!</v>
      </c>
      <c r="W491" s="1199" t="e">
        <f t="shared" si="1402"/>
        <v>#DIV/0!</v>
      </c>
      <c r="X491" s="1199">
        <f t="shared" si="1396"/>
        <v>0</v>
      </c>
      <c r="Y491" s="1199"/>
      <c r="Z491" s="1236" t="e">
        <f t="shared" si="1260"/>
        <v>#DIV/0!</v>
      </c>
      <c r="AA491" s="1198" t="e">
        <f t="shared" si="1251"/>
        <v>#DIV/0!</v>
      </c>
      <c r="AB491" s="1723" t="e">
        <f t="shared" si="1252"/>
        <v>#DIV/0!</v>
      </c>
      <c r="AC491" s="1206"/>
      <c r="AD491" s="325" t="s">
        <v>4346</v>
      </c>
    </row>
    <row r="492" spans="1:30" ht="15.75" hidden="1" thickBot="1" x14ac:dyDescent="0.3">
      <c r="A492" s="3580"/>
      <c r="B492" s="2213" t="s">
        <v>4311</v>
      </c>
      <c r="C492" s="1242">
        <f t="shared" ref="C492:W492" si="1403">C489/C362</f>
        <v>0</v>
      </c>
      <c r="D492" s="1242"/>
      <c r="E492" s="1242"/>
      <c r="F492" s="2310" t="e">
        <f t="shared" si="1254"/>
        <v>#DIV/0!</v>
      </c>
      <c r="G492" s="1242">
        <f t="shared" si="1403"/>
        <v>0</v>
      </c>
      <c r="H492" s="1242"/>
      <c r="I492" s="1242"/>
      <c r="J492" s="2310" t="e">
        <f t="shared" si="1255"/>
        <v>#DIV/0!</v>
      </c>
      <c r="K492" s="1217">
        <f t="shared" si="1403"/>
        <v>0</v>
      </c>
      <c r="L492" s="1217"/>
      <c r="M492" s="1217"/>
      <c r="N492" s="2310" t="e">
        <f t="shared" si="1256"/>
        <v>#DIV/0!</v>
      </c>
      <c r="O492" s="1218" t="e">
        <f t="shared" si="1403"/>
        <v>#DIV/0!</v>
      </c>
      <c r="P492" s="1218"/>
      <c r="Q492" s="1218"/>
      <c r="R492" s="2310" t="e">
        <f t="shared" si="1257"/>
        <v>#DIV/0!</v>
      </c>
      <c r="S492" s="1219">
        <f t="shared" si="1403"/>
        <v>0</v>
      </c>
      <c r="T492" s="1219"/>
      <c r="U492" s="1219"/>
      <c r="V492" s="2310" t="e">
        <f t="shared" si="1258"/>
        <v>#DIV/0!</v>
      </c>
      <c r="W492" s="1201" t="e">
        <f t="shared" si="1403"/>
        <v>#DIV/0!</v>
      </c>
      <c r="X492" s="1201">
        <f t="shared" si="1396"/>
        <v>0</v>
      </c>
      <c r="Y492" s="1201"/>
      <c r="Z492" s="2310" t="e">
        <f t="shared" si="1260"/>
        <v>#DIV/0!</v>
      </c>
      <c r="AA492" s="1202" t="e">
        <f t="shared" si="1251"/>
        <v>#DIV/0!</v>
      </c>
      <c r="AB492" s="1723" t="e">
        <f t="shared" si="1252"/>
        <v>#DIV/0!</v>
      </c>
      <c r="AC492" s="1198"/>
      <c r="AD492" s="325" t="s">
        <v>4347</v>
      </c>
    </row>
    <row r="493" spans="1:30" customFormat="1" ht="15.75" hidden="1" thickBot="1" x14ac:dyDescent="0.3">
      <c r="A493" s="3580" t="s">
        <v>100</v>
      </c>
      <c r="B493" s="2207" t="s">
        <v>935</v>
      </c>
      <c r="C493" s="826">
        <f>'BNP avec amende'!B68</f>
        <v>54</v>
      </c>
      <c r="D493" s="826"/>
      <c r="E493" s="826"/>
      <c r="F493" s="2278" t="e">
        <f t="shared" si="1254"/>
        <v>#DIV/0!</v>
      </c>
      <c r="G493" s="1235"/>
      <c r="H493" s="1235"/>
      <c r="I493" s="1235"/>
      <c r="J493" s="2278" t="e">
        <f t="shared" si="1255"/>
        <v>#DIV/0!</v>
      </c>
      <c r="K493" s="1235"/>
      <c r="L493" s="1235"/>
      <c r="M493" s="1235"/>
      <c r="N493" s="2278" t="e">
        <f t="shared" si="1256"/>
        <v>#DIV/0!</v>
      </c>
      <c r="O493" s="1235"/>
      <c r="P493" s="1235"/>
      <c r="Q493" s="1235"/>
      <c r="R493" s="2278" t="e">
        <f t="shared" si="1257"/>
        <v>#DIV/0!</v>
      </c>
      <c r="S493" s="1235"/>
      <c r="T493" s="1235"/>
      <c r="U493" s="1235"/>
      <c r="V493" s="2278" t="e">
        <f t="shared" si="1258"/>
        <v>#DIV/0!</v>
      </c>
      <c r="W493" s="826" t="e">
        <f>SUM(C493:S493)</f>
        <v>#DIV/0!</v>
      </c>
      <c r="X493" s="826">
        <f t="shared" si="1396"/>
        <v>0</v>
      </c>
      <c r="Y493" s="826"/>
      <c r="Z493" s="2278" t="e">
        <f t="shared" si="1260"/>
        <v>#DIV/0!</v>
      </c>
      <c r="AA493" s="1222">
        <f t="shared" si="1251"/>
        <v>54</v>
      </c>
      <c r="AB493" s="1715" t="e">
        <f t="shared" si="1252"/>
        <v>#DIV/0!</v>
      </c>
      <c r="AC493" s="1198"/>
      <c r="AD493" s="27" t="s">
        <v>4264</v>
      </c>
    </row>
    <row r="494" spans="1:30" customFormat="1" ht="15.75" hidden="1" thickBot="1" x14ac:dyDescent="0.3">
      <c r="A494" s="3580"/>
      <c r="B494" s="1" t="s">
        <v>4265</v>
      </c>
      <c r="C494" s="1184">
        <f t="shared" ref="C494:W494" si="1404">C493/C4</f>
        <v>1.3786764705882354E-3</v>
      </c>
      <c r="D494" s="1184"/>
      <c r="E494" s="1184"/>
      <c r="F494" s="1184" t="e">
        <f t="shared" si="1254"/>
        <v>#DIV/0!</v>
      </c>
      <c r="G494" s="1236">
        <f t="shared" si="1404"/>
        <v>0</v>
      </c>
      <c r="H494" s="1236"/>
      <c r="I494" s="1236"/>
      <c r="J494" s="1184" t="e">
        <f t="shared" si="1255"/>
        <v>#DIV/0!</v>
      </c>
      <c r="K494" s="1236">
        <f t="shared" si="1404"/>
        <v>0</v>
      </c>
      <c r="L494" s="1236"/>
      <c r="M494" s="1236"/>
      <c r="N494" s="1184" t="e">
        <f t="shared" si="1256"/>
        <v>#DIV/0!</v>
      </c>
      <c r="O494" s="1236">
        <f t="shared" si="1404"/>
        <v>0</v>
      </c>
      <c r="P494" s="1236"/>
      <c r="Q494" s="1236"/>
      <c r="R494" s="1184" t="e">
        <f t="shared" si="1257"/>
        <v>#DIV/0!</v>
      </c>
      <c r="S494" s="1236">
        <f t="shared" si="1404"/>
        <v>0</v>
      </c>
      <c r="T494" s="1236"/>
      <c r="U494" s="1236"/>
      <c r="V494" s="1184" t="e">
        <f t="shared" si="1258"/>
        <v>#DIV/0!</v>
      </c>
      <c r="W494" s="1194" t="e">
        <f t="shared" si="1404"/>
        <v>#DIV/0!</v>
      </c>
      <c r="X494" s="1194">
        <f t="shared" si="1396"/>
        <v>0</v>
      </c>
      <c r="Y494" s="1194"/>
      <c r="Z494" s="1184" t="e">
        <f t="shared" si="1260"/>
        <v>#DIV/0!</v>
      </c>
      <c r="AA494" s="1189">
        <f t="shared" si="1251"/>
        <v>2.7573529411764705E-4</v>
      </c>
      <c r="AB494" s="1716" t="e">
        <f t="shared" si="1252"/>
        <v>#DIV/0!</v>
      </c>
      <c r="AC494" s="1198"/>
      <c r="AD494" t="s">
        <v>4266</v>
      </c>
    </row>
    <row r="495" spans="1:30" customFormat="1" ht="15.75" hidden="1" thickBot="1" x14ac:dyDescent="0.3">
      <c r="A495" s="3580"/>
      <c r="B495" s="1" t="s">
        <v>4267</v>
      </c>
      <c r="C495" s="1184">
        <f t="shared" ref="C495:W495" si="1405">C493/C21</f>
        <v>2.1035409606170387E-3</v>
      </c>
      <c r="D495" s="1184"/>
      <c r="E495" s="1184"/>
      <c r="F495" s="1184" t="e">
        <f t="shared" si="1254"/>
        <v>#DIV/0!</v>
      </c>
      <c r="G495" s="1236">
        <f t="shared" si="1405"/>
        <v>0</v>
      </c>
      <c r="H495" s="1236"/>
      <c r="I495" s="1236"/>
      <c r="J495" s="1184" t="e">
        <f t="shared" si="1255"/>
        <v>#DIV/0!</v>
      </c>
      <c r="K495" s="1236">
        <f t="shared" si="1405"/>
        <v>0</v>
      </c>
      <c r="L495" s="1236"/>
      <c r="M495" s="1236"/>
      <c r="N495" s="1184" t="e">
        <f t="shared" si="1256"/>
        <v>#DIV/0!</v>
      </c>
      <c r="O495" s="1236">
        <f t="shared" si="1405"/>
        <v>0</v>
      </c>
      <c r="P495" s="1236"/>
      <c r="Q495" s="1236"/>
      <c r="R495" s="1184" t="e">
        <f t="shared" si="1257"/>
        <v>#DIV/0!</v>
      </c>
      <c r="S495" s="1236">
        <f t="shared" si="1405"/>
        <v>0</v>
      </c>
      <c r="T495" s="1236"/>
      <c r="U495" s="1236"/>
      <c r="V495" s="1184" t="e">
        <f t="shared" si="1258"/>
        <v>#DIV/0!</v>
      </c>
      <c r="W495" s="1194" t="e">
        <f t="shared" si="1405"/>
        <v>#DIV/0!</v>
      </c>
      <c r="X495" s="1194">
        <f t="shared" si="1396"/>
        <v>0</v>
      </c>
      <c r="Y495" s="1194"/>
      <c r="Z495" s="1184" t="e">
        <f t="shared" si="1260"/>
        <v>#DIV/0!</v>
      </c>
      <c r="AA495" s="1189">
        <f t="shared" si="1251"/>
        <v>4.2070819212340773E-4</v>
      </c>
      <c r="AB495" s="1716" t="e">
        <f t="shared" si="1252"/>
        <v>#DIV/0!</v>
      </c>
      <c r="AC495" s="1212"/>
      <c r="AD495" t="s">
        <v>4268</v>
      </c>
    </row>
    <row r="496" spans="1:30" customFormat="1" ht="15.75" hidden="1" thickBot="1" x14ac:dyDescent="0.3">
      <c r="A496" s="3580"/>
      <c r="B496" s="1" t="s">
        <v>4269</v>
      </c>
      <c r="C496" s="1184">
        <f t="shared" ref="C496:W496" si="1406">C493/C9</f>
        <v>6.795872136924239E-3</v>
      </c>
      <c r="D496" s="1184"/>
      <c r="E496" s="1184"/>
      <c r="F496" s="1184" t="e">
        <f t="shared" si="1254"/>
        <v>#DIV/0!</v>
      </c>
      <c r="G496" s="1236">
        <f t="shared" si="1406"/>
        <v>0</v>
      </c>
      <c r="H496" s="1236"/>
      <c r="I496" s="1236"/>
      <c r="J496" s="1184" t="e">
        <f t="shared" si="1255"/>
        <v>#DIV/0!</v>
      </c>
      <c r="K496" s="1236">
        <f t="shared" si="1406"/>
        <v>0</v>
      </c>
      <c r="L496" s="1236"/>
      <c r="M496" s="1236"/>
      <c r="N496" s="1184" t="e">
        <f t="shared" si="1256"/>
        <v>#DIV/0!</v>
      </c>
      <c r="O496" s="1236">
        <f t="shared" si="1406"/>
        <v>0</v>
      </c>
      <c r="P496" s="1236"/>
      <c r="Q496" s="1236"/>
      <c r="R496" s="1184" t="e">
        <f t="shared" si="1257"/>
        <v>#DIV/0!</v>
      </c>
      <c r="S496" s="1236">
        <f t="shared" si="1406"/>
        <v>0</v>
      </c>
      <c r="T496" s="1236"/>
      <c r="U496" s="1236"/>
      <c r="V496" s="1184" t="e">
        <f t="shared" si="1258"/>
        <v>#DIV/0!</v>
      </c>
      <c r="W496" s="1194" t="e">
        <f t="shared" si="1406"/>
        <v>#DIV/0!</v>
      </c>
      <c r="X496" s="1194">
        <f t="shared" si="1396"/>
        <v>0</v>
      </c>
      <c r="Y496" s="1194"/>
      <c r="Z496" s="1184" t="e">
        <f t="shared" si="1260"/>
        <v>#DIV/0!</v>
      </c>
      <c r="AA496" s="1189">
        <f t="shared" si="1251"/>
        <v>1.3591744273848479E-3</v>
      </c>
      <c r="AB496" s="1716" t="e">
        <f t="shared" si="1252"/>
        <v>#DIV/0!</v>
      </c>
      <c r="AC496" s="1198"/>
      <c r="AD496" t="s">
        <v>4270</v>
      </c>
    </row>
    <row r="497" spans="1:30" customFormat="1" ht="15.75" hidden="1" thickBot="1" x14ac:dyDescent="0.3">
      <c r="A497" s="3580"/>
      <c r="B497" s="1" t="s">
        <v>4271</v>
      </c>
      <c r="C497" s="1184">
        <f t="shared" ref="C497:W497" si="1407">C493/C15</f>
        <v>2.1445591739475776E-2</v>
      </c>
      <c r="D497" s="1184"/>
      <c r="E497" s="1184"/>
      <c r="F497" s="1184" t="e">
        <f t="shared" si="1254"/>
        <v>#DIV/0!</v>
      </c>
      <c r="G497" s="1236">
        <f t="shared" si="1407"/>
        <v>0</v>
      </c>
      <c r="H497" s="1236"/>
      <c r="I497" s="1236"/>
      <c r="J497" s="1184" t="e">
        <f t="shared" si="1255"/>
        <v>#DIV/0!</v>
      </c>
      <c r="K497" s="1236">
        <f t="shared" si="1407"/>
        <v>0</v>
      </c>
      <c r="L497" s="1236"/>
      <c r="M497" s="1236"/>
      <c r="N497" s="1184" t="e">
        <f t="shared" si="1256"/>
        <v>#DIV/0!</v>
      </c>
      <c r="O497" s="1236">
        <f t="shared" si="1407"/>
        <v>0</v>
      </c>
      <c r="P497" s="1236"/>
      <c r="Q497" s="1236"/>
      <c r="R497" s="1184" t="e">
        <f t="shared" si="1257"/>
        <v>#DIV/0!</v>
      </c>
      <c r="S497" s="1236">
        <f t="shared" si="1407"/>
        <v>0</v>
      </c>
      <c r="T497" s="1236"/>
      <c r="U497" s="1236"/>
      <c r="V497" s="1184" t="e">
        <f t="shared" si="1258"/>
        <v>#DIV/0!</v>
      </c>
      <c r="W497" s="1205" t="e">
        <f t="shared" si="1407"/>
        <v>#DIV/0!</v>
      </c>
      <c r="X497" s="1205">
        <f t="shared" si="1396"/>
        <v>0</v>
      </c>
      <c r="Y497" s="1205"/>
      <c r="Z497" s="1184" t="e">
        <f t="shared" si="1260"/>
        <v>#DIV/0!</v>
      </c>
      <c r="AA497" s="1193">
        <f t="shared" si="1251"/>
        <v>4.2891183478951551E-3</v>
      </c>
      <c r="AB497" s="1717" t="e">
        <f t="shared" si="1252"/>
        <v>#DIV/0!</v>
      </c>
      <c r="AC497" s="1198"/>
      <c r="AD497" t="s">
        <v>4272</v>
      </c>
    </row>
    <row r="498" spans="1:30" customFormat="1" ht="15.75" hidden="1" thickBot="1" x14ac:dyDescent="0.3">
      <c r="A498" s="3580"/>
      <c r="B498" s="2210" t="s">
        <v>4273</v>
      </c>
      <c r="C498" s="1204">
        <f>'BNP avec amende'!C68</f>
        <v>-31</v>
      </c>
      <c r="D498" s="1204"/>
      <c r="E498" s="1204"/>
      <c r="F498" s="2307" t="e">
        <f t="shared" si="1254"/>
        <v>#DIV/0!</v>
      </c>
      <c r="G498" s="1237"/>
      <c r="H498" s="1237"/>
      <c r="I498" s="1237"/>
      <c r="J498" s="2307" t="e">
        <f t="shared" si="1255"/>
        <v>#DIV/0!</v>
      </c>
      <c r="K498" s="1237"/>
      <c r="L498" s="1237"/>
      <c r="M498" s="1237"/>
      <c r="N498" s="2307" t="e">
        <f t="shared" si="1256"/>
        <v>#DIV/0!</v>
      </c>
      <c r="O498" s="1237"/>
      <c r="P498" s="1237"/>
      <c r="Q498" s="1237"/>
      <c r="R498" s="2307" t="e">
        <f t="shared" si="1257"/>
        <v>#DIV/0!</v>
      </c>
      <c r="S498" s="1237"/>
      <c r="T498" s="1237"/>
      <c r="U498" s="1237"/>
      <c r="V498" s="2307" t="e">
        <f t="shared" si="1258"/>
        <v>#DIV/0!</v>
      </c>
      <c r="W498" s="1204" t="e">
        <f>SUM(C498:S498)</f>
        <v>#DIV/0!</v>
      </c>
      <c r="X498" s="1204">
        <f t="shared" si="1396"/>
        <v>0</v>
      </c>
      <c r="Y498" s="1204"/>
      <c r="Z498" s="2307" t="e">
        <f t="shared" si="1260"/>
        <v>#DIV/0!</v>
      </c>
      <c r="AA498" s="1206">
        <f t="shared" si="1251"/>
        <v>-31</v>
      </c>
      <c r="AB498" s="1718" t="e">
        <f t="shared" si="1252"/>
        <v>#DIV/0!</v>
      </c>
      <c r="AC498" s="1198"/>
      <c r="AD498" s="27" t="s">
        <v>4274</v>
      </c>
    </row>
    <row r="499" spans="1:30" customFormat="1" ht="15.75" hidden="1" thickBot="1" x14ac:dyDescent="0.3">
      <c r="A499" s="3580"/>
      <c r="B499" s="1" t="s">
        <v>4275</v>
      </c>
      <c r="C499" s="1184">
        <f t="shared" ref="C499:W499" si="1408">C498/C30</f>
        <v>-1.1309740970448741E-2</v>
      </c>
      <c r="D499" s="1184"/>
      <c r="E499" s="1184"/>
      <c r="F499" s="1184" t="e">
        <f t="shared" si="1254"/>
        <v>#DIV/0!</v>
      </c>
      <c r="G499" s="1236">
        <f t="shared" si="1408"/>
        <v>0</v>
      </c>
      <c r="H499" s="1236"/>
      <c r="I499" s="1236"/>
      <c r="J499" s="1184" t="e">
        <f t="shared" si="1255"/>
        <v>#DIV/0!</v>
      </c>
      <c r="K499" s="1236">
        <f t="shared" si="1408"/>
        <v>0</v>
      </c>
      <c r="L499" s="1236"/>
      <c r="M499" s="1236"/>
      <c r="N499" s="1184" t="e">
        <f t="shared" si="1256"/>
        <v>#DIV/0!</v>
      </c>
      <c r="O499" s="1236">
        <f t="shared" si="1408"/>
        <v>0</v>
      </c>
      <c r="P499" s="1236"/>
      <c r="Q499" s="1236"/>
      <c r="R499" s="1184" t="e">
        <f t="shared" si="1257"/>
        <v>#DIV/0!</v>
      </c>
      <c r="S499" s="1236">
        <f t="shared" si="1408"/>
        <v>0</v>
      </c>
      <c r="T499" s="1236"/>
      <c r="U499" s="1236"/>
      <c r="V499" s="1184" t="e">
        <f t="shared" si="1258"/>
        <v>#DIV/0!</v>
      </c>
      <c r="W499" s="1192" t="e">
        <f t="shared" si="1408"/>
        <v>#DIV/0!</v>
      </c>
      <c r="X499" s="1192">
        <f t="shared" si="1396"/>
        <v>0</v>
      </c>
      <c r="Y499" s="1192"/>
      <c r="Z499" s="1184" t="e">
        <f t="shared" si="1260"/>
        <v>#DIV/0!</v>
      </c>
      <c r="AA499" s="1193">
        <f t="shared" si="1251"/>
        <v>-2.2619481940897483E-3</v>
      </c>
      <c r="AB499" s="1717" t="e">
        <f t="shared" si="1252"/>
        <v>#DIV/0!</v>
      </c>
      <c r="AC499" s="1213"/>
      <c r="AD499" t="s">
        <v>4276</v>
      </c>
    </row>
    <row r="500" spans="1:30" customFormat="1" ht="15.75" hidden="1" thickBot="1" x14ac:dyDescent="0.3">
      <c r="A500" s="3580"/>
      <c r="B500" s="1" t="s">
        <v>4277</v>
      </c>
      <c r="C500" s="1184">
        <f t="shared" ref="C500:W500" si="1409">C498/C47</f>
        <v>-7.6789695318305673E-3</v>
      </c>
      <c r="D500" s="1184"/>
      <c r="E500" s="1184"/>
      <c r="F500" s="1184" t="e">
        <f t="shared" si="1254"/>
        <v>#DIV/0!</v>
      </c>
      <c r="G500" s="1236">
        <f t="shared" si="1409"/>
        <v>0</v>
      </c>
      <c r="H500" s="1236"/>
      <c r="I500" s="1236"/>
      <c r="J500" s="1184" t="e">
        <f t="shared" si="1255"/>
        <v>#DIV/0!</v>
      </c>
      <c r="K500" s="1236">
        <f t="shared" si="1409"/>
        <v>0</v>
      </c>
      <c r="L500" s="1236"/>
      <c r="M500" s="1236"/>
      <c r="N500" s="1184" t="e">
        <f t="shared" si="1256"/>
        <v>#DIV/0!</v>
      </c>
      <c r="O500" s="1236">
        <f t="shared" si="1409"/>
        <v>0</v>
      </c>
      <c r="P500" s="1236"/>
      <c r="Q500" s="1236"/>
      <c r="R500" s="1184" t="e">
        <f t="shared" si="1257"/>
        <v>#DIV/0!</v>
      </c>
      <c r="S500" s="1236">
        <f t="shared" si="1409"/>
        <v>0</v>
      </c>
      <c r="T500" s="1236"/>
      <c r="U500" s="1236"/>
      <c r="V500" s="1184" t="e">
        <f t="shared" si="1258"/>
        <v>#DIV/0!</v>
      </c>
      <c r="W500" s="1192" t="e">
        <f t="shared" si="1409"/>
        <v>#DIV/0!</v>
      </c>
      <c r="X500" s="1192">
        <f t="shared" si="1396"/>
        <v>0</v>
      </c>
      <c r="Y500" s="1192"/>
      <c r="Z500" s="1184" t="e">
        <f t="shared" si="1260"/>
        <v>#DIV/0!</v>
      </c>
      <c r="AA500" s="1193">
        <f t="shared" si="1251"/>
        <v>-1.5357939063661134E-3</v>
      </c>
      <c r="AB500" s="1717" t="e">
        <f t="shared" si="1252"/>
        <v>#DIV/0!</v>
      </c>
      <c r="AC500" s="1198"/>
      <c r="AD500" t="s">
        <v>4278</v>
      </c>
    </row>
    <row r="501" spans="1:30" customFormat="1" ht="15.75" hidden="1" thickBot="1" x14ac:dyDescent="0.3">
      <c r="A501" s="3580"/>
      <c r="B501" s="1" t="s">
        <v>4279</v>
      </c>
      <c r="C501" s="1184">
        <f t="shared" ref="C501:W501" si="1410">C498/C35</f>
        <v>7.328605200945626E-2</v>
      </c>
      <c r="D501" s="1184"/>
      <c r="E501" s="1184"/>
      <c r="F501" s="1184" t="e">
        <f t="shared" si="1254"/>
        <v>#DIV/0!</v>
      </c>
      <c r="G501" s="1236">
        <f t="shared" si="1410"/>
        <v>0</v>
      </c>
      <c r="H501" s="1236"/>
      <c r="I501" s="1236"/>
      <c r="J501" s="1184" t="e">
        <f t="shared" si="1255"/>
        <v>#DIV/0!</v>
      </c>
      <c r="K501" s="1236">
        <f t="shared" si="1410"/>
        <v>0</v>
      </c>
      <c r="L501" s="1236"/>
      <c r="M501" s="1236"/>
      <c r="N501" s="1184" t="e">
        <f t="shared" si="1256"/>
        <v>#DIV/0!</v>
      </c>
      <c r="O501" s="1236">
        <f t="shared" si="1410"/>
        <v>0</v>
      </c>
      <c r="P501" s="1236"/>
      <c r="Q501" s="1236"/>
      <c r="R501" s="1184" t="e">
        <f t="shared" si="1257"/>
        <v>#DIV/0!</v>
      </c>
      <c r="S501" s="1236">
        <f t="shared" si="1410"/>
        <v>0</v>
      </c>
      <c r="T501" s="1236"/>
      <c r="U501" s="1236"/>
      <c r="V501" s="1184" t="e">
        <f t="shared" si="1258"/>
        <v>#DIV/0!</v>
      </c>
      <c r="W501" s="1192" t="e">
        <f t="shared" si="1410"/>
        <v>#DIV/0!</v>
      </c>
      <c r="X501" s="1192">
        <f t="shared" si="1396"/>
        <v>0</v>
      </c>
      <c r="Y501" s="1192"/>
      <c r="Z501" s="1184" t="e">
        <f t="shared" si="1260"/>
        <v>#DIV/0!</v>
      </c>
      <c r="AA501" s="1193">
        <f t="shared" si="1251"/>
        <v>1.4657210401891252E-2</v>
      </c>
      <c r="AB501" s="1717" t="e">
        <f t="shared" si="1252"/>
        <v>#DIV/0!</v>
      </c>
      <c r="AC501" s="1198"/>
      <c r="AD501" t="s">
        <v>4280</v>
      </c>
    </row>
    <row r="502" spans="1:30" customFormat="1" ht="15.75" hidden="1" thickBot="1" x14ac:dyDescent="0.3">
      <c r="A502" s="3580"/>
      <c r="B502" s="1" t="s">
        <v>4281</v>
      </c>
      <c r="C502" s="1184">
        <f t="shared" ref="C502:W502" si="1411">C498/C41</f>
        <v>1.4615747289014616E-2</v>
      </c>
      <c r="D502" s="1184"/>
      <c r="E502" s="1184"/>
      <c r="F502" s="1184" t="e">
        <f t="shared" si="1254"/>
        <v>#DIV/0!</v>
      </c>
      <c r="G502" s="1236">
        <f t="shared" si="1411"/>
        <v>0</v>
      </c>
      <c r="H502" s="1236"/>
      <c r="I502" s="1236"/>
      <c r="J502" s="1184" t="e">
        <f t="shared" si="1255"/>
        <v>#DIV/0!</v>
      </c>
      <c r="K502" s="1236">
        <f t="shared" si="1411"/>
        <v>0</v>
      </c>
      <c r="L502" s="1236"/>
      <c r="M502" s="1236"/>
      <c r="N502" s="1184" t="e">
        <f t="shared" si="1256"/>
        <v>#DIV/0!</v>
      </c>
      <c r="O502" s="1236">
        <f t="shared" si="1411"/>
        <v>0</v>
      </c>
      <c r="P502" s="1236"/>
      <c r="Q502" s="1236"/>
      <c r="R502" s="1184" t="e">
        <f t="shared" si="1257"/>
        <v>#DIV/0!</v>
      </c>
      <c r="S502" s="1236">
        <f t="shared" si="1411"/>
        <v>0</v>
      </c>
      <c r="T502" s="1236"/>
      <c r="U502" s="1236"/>
      <c r="V502" s="1184" t="e">
        <f t="shared" si="1258"/>
        <v>#DIV/0!</v>
      </c>
      <c r="W502" s="1192" t="e">
        <f t="shared" si="1411"/>
        <v>#DIV/0!</v>
      </c>
      <c r="X502" s="1192">
        <f t="shared" si="1396"/>
        <v>0</v>
      </c>
      <c r="Y502" s="1192"/>
      <c r="Z502" s="1184" t="e">
        <f t="shared" si="1260"/>
        <v>#DIV/0!</v>
      </c>
      <c r="AA502" s="1193">
        <f t="shared" si="1251"/>
        <v>2.9231494578029231E-3</v>
      </c>
      <c r="AB502" s="1717" t="e">
        <f t="shared" si="1252"/>
        <v>#DIV/0!</v>
      </c>
      <c r="AC502" s="1198"/>
      <c r="AD502" t="s">
        <v>4282</v>
      </c>
    </row>
    <row r="503" spans="1:30" customFormat="1" ht="15.75" hidden="1" thickBot="1" x14ac:dyDescent="0.3">
      <c r="A503" s="3580"/>
      <c r="B503" s="2210" t="s">
        <v>4283</v>
      </c>
      <c r="C503" s="1204">
        <f>'BNP avec amende'!F68</f>
        <v>0</v>
      </c>
      <c r="D503" s="1204"/>
      <c r="E503" s="1204"/>
      <c r="F503" s="2307" t="e">
        <f t="shared" si="1254"/>
        <v>#DIV/0!</v>
      </c>
      <c r="G503" s="1237"/>
      <c r="H503" s="1237"/>
      <c r="I503" s="1237"/>
      <c r="J503" s="2307" t="e">
        <f t="shared" si="1255"/>
        <v>#DIV/0!</v>
      </c>
      <c r="K503" s="1237"/>
      <c r="L503" s="1237"/>
      <c r="M503" s="1237"/>
      <c r="N503" s="2307" t="e">
        <f t="shared" si="1256"/>
        <v>#DIV/0!</v>
      </c>
      <c r="O503" s="1237"/>
      <c r="P503" s="1237"/>
      <c r="Q503" s="1237"/>
      <c r="R503" s="2307" t="e">
        <f t="shared" si="1257"/>
        <v>#DIV/0!</v>
      </c>
      <c r="S503" s="1237"/>
      <c r="T503" s="1237"/>
      <c r="U503" s="1237"/>
      <c r="V503" s="2307" t="e">
        <f t="shared" si="1258"/>
        <v>#DIV/0!</v>
      </c>
      <c r="W503" s="1204" t="e">
        <f>SUM(C503:S503)</f>
        <v>#DIV/0!</v>
      </c>
      <c r="X503" s="1204">
        <f t="shared" si="1396"/>
        <v>0</v>
      </c>
      <c r="Y503" s="1204"/>
      <c r="Z503" s="2307" t="e">
        <f t="shared" si="1260"/>
        <v>#DIV/0!</v>
      </c>
      <c r="AA503" s="1206">
        <f t="shared" si="1251"/>
        <v>0</v>
      </c>
      <c r="AB503" s="1719" t="e">
        <f t="shared" si="1252"/>
        <v>#DIV/0!</v>
      </c>
      <c r="AC503" s="1206"/>
      <c r="AD503" s="1178" t="s">
        <v>4284</v>
      </c>
    </row>
    <row r="504" spans="1:30" customFormat="1" ht="15.75" hidden="1" thickBot="1" x14ac:dyDescent="0.3">
      <c r="A504" s="3580"/>
      <c r="B504" s="1" t="s">
        <v>4285</v>
      </c>
      <c r="C504" s="1184">
        <f t="shared" ref="C504:W504" si="1412">C503/C56</f>
        <v>0</v>
      </c>
      <c r="D504" s="1184"/>
      <c r="E504" s="1184"/>
      <c r="F504" s="1184" t="e">
        <f t="shared" si="1254"/>
        <v>#DIV/0!</v>
      </c>
      <c r="G504" s="1236">
        <f t="shared" si="1412"/>
        <v>0</v>
      </c>
      <c r="H504" s="1236"/>
      <c r="I504" s="1236"/>
      <c r="J504" s="1184" t="e">
        <f t="shared" si="1255"/>
        <v>#DIV/0!</v>
      </c>
      <c r="K504" s="1236">
        <f t="shared" si="1412"/>
        <v>0</v>
      </c>
      <c r="L504" s="1236"/>
      <c r="M504" s="1236"/>
      <c r="N504" s="1184" t="e">
        <f t="shared" si="1256"/>
        <v>#DIV/0!</v>
      </c>
      <c r="O504" s="1236">
        <f t="shared" si="1412"/>
        <v>0</v>
      </c>
      <c r="P504" s="1236"/>
      <c r="Q504" s="1236"/>
      <c r="R504" s="1184" t="e">
        <f t="shared" si="1257"/>
        <v>#DIV/0!</v>
      </c>
      <c r="S504" s="1236">
        <f t="shared" si="1412"/>
        <v>0</v>
      </c>
      <c r="T504" s="1236"/>
      <c r="U504" s="1236"/>
      <c r="V504" s="1184" t="e">
        <f t="shared" si="1258"/>
        <v>#DIV/0!</v>
      </c>
      <c r="W504" s="1194" t="e">
        <f t="shared" si="1412"/>
        <v>#DIV/0!</v>
      </c>
      <c r="X504" s="1194">
        <f t="shared" si="1396"/>
        <v>0</v>
      </c>
      <c r="Y504" s="1194"/>
      <c r="Z504" s="1184" t="e">
        <f t="shared" si="1260"/>
        <v>#DIV/0!</v>
      </c>
      <c r="AA504" s="1193">
        <f t="shared" si="1251"/>
        <v>0</v>
      </c>
      <c r="AB504" s="1717" t="e">
        <f t="shared" si="1252"/>
        <v>#DIV/0!</v>
      </c>
      <c r="AC504" s="1193"/>
      <c r="AD504" t="s">
        <v>4286</v>
      </c>
    </row>
    <row r="505" spans="1:30" customFormat="1" ht="15.75" hidden="1" thickBot="1" x14ac:dyDescent="0.3">
      <c r="A505" s="3580"/>
      <c r="B505" s="1" t="s">
        <v>4287</v>
      </c>
      <c r="C505" s="1184">
        <f t="shared" ref="C505:W505" si="1413">C503/C73</f>
        <v>0</v>
      </c>
      <c r="D505" s="1184"/>
      <c r="E505" s="1184"/>
      <c r="F505" s="1184" t="e">
        <f t="shared" si="1254"/>
        <v>#DIV/0!</v>
      </c>
      <c r="G505" s="1236">
        <f t="shared" si="1413"/>
        <v>0</v>
      </c>
      <c r="H505" s="1236"/>
      <c r="I505" s="1236"/>
      <c r="J505" s="1184" t="e">
        <f t="shared" si="1255"/>
        <v>#DIV/0!</v>
      </c>
      <c r="K505" s="1236">
        <f t="shared" si="1413"/>
        <v>0</v>
      </c>
      <c r="L505" s="1236"/>
      <c r="M505" s="1236"/>
      <c r="N505" s="1184" t="e">
        <f t="shared" si="1256"/>
        <v>#DIV/0!</v>
      </c>
      <c r="O505" s="1236">
        <f t="shared" si="1413"/>
        <v>0</v>
      </c>
      <c r="P505" s="1236"/>
      <c r="Q505" s="1236"/>
      <c r="R505" s="1184" t="e">
        <f t="shared" si="1257"/>
        <v>#DIV/0!</v>
      </c>
      <c r="S505" s="1236">
        <f t="shared" si="1413"/>
        <v>0</v>
      </c>
      <c r="T505" s="1236"/>
      <c r="U505" s="1236"/>
      <c r="V505" s="1184" t="e">
        <f t="shared" si="1258"/>
        <v>#DIV/0!</v>
      </c>
      <c r="W505" s="1194" t="e">
        <f t="shared" si="1413"/>
        <v>#DIV/0!</v>
      </c>
      <c r="X505" s="1194">
        <f t="shared" si="1396"/>
        <v>0</v>
      </c>
      <c r="Y505" s="1194"/>
      <c r="Z505" s="1184" t="e">
        <f t="shared" si="1260"/>
        <v>#DIV/0!</v>
      </c>
      <c r="AA505" s="1193">
        <f t="shared" si="1251"/>
        <v>0</v>
      </c>
      <c r="AB505" s="1717" t="e">
        <f t="shared" si="1252"/>
        <v>#DIV/0!</v>
      </c>
      <c r="AC505" s="1193"/>
      <c r="AD505" t="s">
        <v>4288</v>
      </c>
    </row>
    <row r="506" spans="1:30" customFormat="1" ht="15.75" hidden="1" thickBot="1" x14ac:dyDescent="0.3">
      <c r="A506" s="3580"/>
      <c r="B506" s="1" t="s">
        <v>4289</v>
      </c>
      <c r="C506" s="1195">
        <v>0</v>
      </c>
      <c r="D506" s="1195"/>
      <c r="E506" s="1195"/>
      <c r="F506" s="1184" t="e">
        <f t="shared" si="1254"/>
        <v>#DIV/0!</v>
      </c>
      <c r="G506" s="1244">
        <v>0.25</v>
      </c>
      <c r="H506" s="1244"/>
      <c r="I506" s="1244"/>
      <c r="J506" s="1184" t="e">
        <f t="shared" si="1255"/>
        <v>#DIV/0!</v>
      </c>
      <c r="K506" s="1244">
        <v>0.25</v>
      </c>
      <c r="L506" s="1244"/>
      <c r="M506" s="1244"/>
      <c r="N506" s="1184" t="e">
        <f t="shared" si="1256"/>
        <v>#DIV/0!</v>
      </c>
      <c r="O506" s="1236">
        <v>0.25</v>
      </c>
      <c r="P506" s="1236"/>
      <c r="Q506" s="1236"/>
      <c r="R506" s="1184" t="e">
        <f t="shared" si="1257"/>
        <v>#DIV/0!</v>
      </c>
      <c r="S506" s="1236">
        <v>0.25</v>
      </c>
      <c r="T506" s="1236"/>
      <c r="U506" s="1236"/>
      <c r="V506" s="1184" t="e">
        <f t="shared" si="1258"/>
        <v>#DIV/0!</v>
      </c>
      <c r="W506" s="1190">
        <f>K506</f>
        <v>0.25</v>
      </c>
      <c r="X506" s="1190">
        <f t="shared" si="1396"/>
        <v>0</v>
      </c>
      <c r="Y506" s="1190"/>
      <c r="Z506" s="1184" t="e">
        <f t="shared" si="1260"/>
        <v>#DIV/0!</v>
      </c>
      <c r="AA506" s="1191">
        <f t="shared" si="1251"/>
        <v>0.2</v>
      </c>
      <c r="AB506" s="1720" t="e">
        <f t="shared" si="1252"/>
        <v>#DIV/0!</v>
      </c>
      <c r="AC506" s="1191"/>
      <c r="AD506" t="s">
        <v>4290</v>
      </c>
    </row>
    <row r="507" spans="1:30" customFormat="1" ht="15.75" hidden="1" thickBot="1" x14ac:dyDescent="0.3">
      <c r="A507" s="3580"/>
      <c r="B507" s="1" t="s">
        <v>4291</v>
      </c>
      <c r="C507" s="1184">
        <f t="shared" ref="C507:W507" si="1414">C503/C498</f>
        <v>0</v>
      </c>
      <c r="D507" s="1184"/>
      <c r="E507" s="1184"/>
      <c r="F507" s="1184" t="e">
        <f t="shared" si="1254"/>
        <v>#DIV/0!</v>
      </c>
      <c r="G507" s="1236" t="e">
        <f t="shared" si="1414"/>
        <v>#DIV/0!</v>
      </c>
      <c r="H507" s="1236"/>
      <c r="I507" s="1236"/>
      <c r="J507" s="1184" t="e">
        <f t="shared" si="1255"/>
        <v>#DIV/0!</v>
      </c>
      <c r="K507" s="1236" t="e">
        <f t="shared" si="1414"/>
        <v>#DIV/0!</v>
      </c>
      <c r="L507" s="1236"/>
      <c r="M507" s="1236"/>
      <c r="N507" s="1184" t="e">
        <f t="shared" si="1256"/>
        <v>#DIV/0!</v>
      </c>
      <c r="O507" s="1236" t="e">
        <f t="shared" si="1414"/>
        <v>#DIV/0!</v>
      </c>
      <c r="P507" s="1236"/>
      <c r="Q507" s="1236"/>
      <c r="R507" s="1184" t="e">
        <f t="shared" si="1257"/>
        <v>#DIV/0!</v>
      </c>
      <c r="S507" s="1236" t="e">
        <f t="shared" si="1414"/>
        <v>#DIV/0!</v>
      </c>
      <c r="T507" s="1236"/>
      <c r="U507" s="1236"/>
      <c r="V507" s="1184" t="e">
        <f t="shared" si="1258"/>
        <v>#DIV/0!</v>
      </c>
      <c r="W507" s="1205" t="e">
        <f t="shared" si="1414"/>
        <v>#DIV/0!</v>
      </c>
      <c r="X507" s="1205">
        <f t="shared" si="1396"/>
        <v>0</v>
      </c>
      <c r="Y507" s="1205"/>
      <c r="Z507" s="1184" t="e">
        <f t="shared" si="1260"/>
        <v>#DIV/0!</v>
      </c>
      <c r="AA507" s="1191" t="e">
        <f t="shared" si="1251"/>
        <v>#DIV/0!</v>
      </c>
      <c r="AB507" s="1720" t="e">
        <f t="shared" si="1252"/>
        <v>#DIV/0!</v>
      </c>
      <c r="AC507" s="1191"/>
      <c r="AD507" t="s">
        <v>4292</v>
      </c>
    </row>
    <row r="508" spans="1:30" customFormat="1" ht="15.75" hidden="1" thickBot="1" x14ac:dyDescent="0.3">
      <c r="A508" s="3580"/>
      <c r="B508" s="2210" t="s">
        <v>10</v>
      </c>
      <c r="C508" s="1204">
        <f>'BNP avec amende'!G68</f>
        <v>360</v>
      </c>
      <c r="D508" s="1204"/>
      <c r="E508" s="1204"/>
      <c r="F508" s="2307" t="e">
        <f t="shared" si="1254"/>
        <v>#DIV/0!</v>
      </c>
      <c r="G508" s="1237"/>
      <c r="H508" s="1237"/>
      <c r="I508" s="1237"/>
      <c r="J508" s="2307" t="e">
        <f t="shared" si="1255"/>
        <v>#DIV/0!</v>
      </c>
      <c r="K508" s="1237"/>
      <c r="L508" s="1237"/>
      <c r="M508" s="1237"/>
      <c r="N508" s="2307" t="e">
        <f t="shared" si="1256"/>
        <v>#DIV/0!</v>
      </c>
      <c r="O508" s="1237"/>
      <c r="P508" s="1237"/>
      <c r="Q508" s="1237"/>
      <c r="R508" s="2307" t="e">
        <f t="shared" si="1257"/>
        <v>#DIV/0!</v>
      </c>
      <c r="S508" s="1237"/>
      <c r="T508" s="1237"/>
      <c r="U508" s="1237"/>
      <c r="V508" s="2307" t="e">
        <f t="shared" si="1258"/>
        <v>#DIV/0!</v>
      </c>
      <c r="W508" s="1204" t="e">
        <f>SUM(C508:S508)</f>
        <v>#DIV/0!</v>
      </c>
      <c r="X508" s="1204">
        <f t="shared" si="1396"/>
        <v>0</v>
      </c>
      <c r="Y508" s="1204"/>
      <c r="Z508" s="2307" t="e">
        <f t="shared" si="1260"/>
        <v>#DIV/0!</v>
      </c>
      <c r="AA508" s="1204">
        <f t="shared" si="1251"/>
        <v>360</v>
      </c>
      <c r="AB508" s="1721" t="e">
        <f t="shared" si="1252"/>
        <v>#DIV/0!</v>
      </c>
      <c r="AC508" s="1309"/>
      <c r="AD508" s="27" t="s">
        <v>4293</v>
      </c>
    </row>
    <row r="509" spans="1:30" customFormat="1" ht="15.75" hidden="1" thickBot="1" x14ac:dyDescent="0.3">
      <c r="A509" s="3580"/>
      <c r="B509" s="1" t="s">
        <v>4294</v>
      </c>
      <c r="C509" s="1184">
        <f t="shared" ref="C509:W509" si="1415">C508/C82</f>
        <v>2.0044208615669005E-3</v>
      </c>
      <c r="D509" s="1184"/>
      <c r="E509" s="1184"/>
      <c r="F509" s="1184" t="e">
        <f t="shared" si="1254"/>
        <v>#DIV/0!</v>
      </c>
      <c r="G509" s="1236">
        <f t="shared" si="1415"/>
        <v>0</v>
      </c>
      <c r="H509" s="1236"/>
      <c r="I509" s="1236"/>
      <c r="J509" s="1184" t="e">
        <f t="shared" si="1255"/>
        <v>#DIV/0!</v>
      </c>
      <c r="K509" s="1236">
        <f t="shared" si="1415"/>
        <v>0</v>
      </c>
      <c r="L509" s="1236"/>
      <c r="M509" s="1236"/>
      <c r="N509" s="1184" t="e">
        <f t="shared" si="1256"/>
        <v>#DIV/0!</v>
      </c>
      <c r="O509" s="1236">
        <f t="shared" si="1415"/>
        <v>0</v>
      </c>
      <c r="P509" s="1236"/>
      <c r="Q509" s="1236"/>
      <c r="R509" s="1184" t="e">
        <f t="shared" si="1257"/>
        <v>#DIV/0!</v>
      </c>
      <c r="S509" s="1236">
        <f t="shared" si="1415"/>
        <v>0</v>
      </c>
      <c r="T509" s="1236"/>
      <c r="U509" s="1236"/>
      <c r="V509" s="1184" t="e">
        <f t="shared" si="1258"/>
        <v>#DIV/0!</v>
      </c>
      <c r="W509" s="1194" t="e">
        <f t="shared" si="1415"/>
        <v>#DIV/0!</v>
      </c>
      <c r="X509" s="1194">
        <f t="shared" si="1396"/>
        <v>0</v>
      </c>
      <c r="Y509" s="1194"/>
      <c r="Z509" s="1184" t="e">
        <f t="shared" si="1260"/>
        <v>#DIV/0!</v>
      </c>
      <c r="AA509" s="1189">
        <f t="shared" si="1251"/>
        <v>4.008841723133801E-4</v>
      </c>
      <c r="AB509" s="1716" t="e">
        <f t="shared" si="1252"/>
        <v>#DIV/0!</v>
      </c>
      <c r="AC509" s="1189"/>
      <c r="AD509" t="s">
        <v>4295</v>
      </c>
    </row>
    <row r="510" spans="1:30" customFormat="1" ht="15.75" hidden="1" thickBot="1" x14ac:dyDescent="0.3">
      <c r="A510" s="3580"/>
      <c r="B510" s="1" t="s">
        <v>4296</v>
      </c>
      <c r="C510" s="1184">
        <f t="shared" ref="C510:W510" si="1416">C508/C99</f>
        <v>2.9351814105177333E-3</v>
      </c>
      <c r="D510" s="1184"/>
      <c r="E510" s="1184"/>
      <c r="F510" s="1184" t="e">
        <f t="shared" si="1254"/>
        <v>#DIV/0!</v>
      </c>
      <c r="G510" s="1236">
        <f t="shared" si="1416"/>
        <v>0</v>
      </c>
      <c r="H510" s="1236"/>
      <c r="I510" s="1236"/>
      <c r="J510" s="1184" t="e">
        <f t="shared" si="1255"/>
        <v>#DIV/0!</v>
      </c>
      <c r="K510" s="1236">
        <f t="shared" si="1416"/>
        <v>0</v>
      </c>
      <c r="L510" s="1236"/>
      <c r="M510" s="1236"/>
      <c r="N510" s="1184" t="e">
        <f t="shared" si="1256"/>
        <v>#DIV/0!</v>
      </c>
      <c r="O510" s="1236">
        <f t="shared" si="1416"/>
        <v>0</v>
      </c>
      <c r="P510" s="1236"/>
      <c r="Q510" s="1236"/>
      <c r="R510" s="1184" t="e">
        <f t="shared" si="1257"/>
        <v>#DIV/0!</v>
      </c>
      <c r="S510" s="1236">
        <f t="shared" si="1416"/>
        <v>0</v>
      </c>
      <c r="T510" s="1236"/>
      <c r="U510" s="1236"/>
      <c r="V510" s="1184" t="e">
        <f t="shared" si="1258"/>
        <v>#DIV/0!</v>
      </c>
      <c r="W510" s="1194" t="e">
        <f t="shared" si="1416"/>
        <v>#DIV/0!</v>
      </c>
      <c r="X510" s="1194">
        <f t="shared" si="1396"/>
        <v>0</v>
      </c>
      <c r="Y510" s="1194"/>
      <c r="Z510" s="1184" t="e">
        <f t="shared" si="1260"/>
        <v>#DIV/0!</v>
      </c>
      <c r="AA510" s="1189">
        <f t="shared" si="1251"/>
        <v>5.8703628210354667E-4</v>
      </c>
      <c r="AB510" s="1716" t="e">
        <f t="shared" si="1252"/>
        <v>#DIV/0!</v>
      </c>
      <c r="AC510" s="1189"/>
      <c r="AD510" t="s">
        <v>4297</v>
      </c>
    </row>
    <row r="511" spans="1:30" customFormat="1" ht="15.75" hidden="1" thickBot="1" x14ac:dyDescent="0.3">
      <c r="A511" s="3580"/>
      <c r="B511" s="2210" t="s">
        <v>14</v>
      </c>
      <c r="C511" s="1204">
        <f>'BNP avec amende'!J68</f>
        <v>2</v>
      </c>
      <c r="D511" s="1204"/>
      <c r="E511" s="1204"/>
      <c r="F511" s="2307" t="e">
        <f t="shared" si="1254"/>
        <v>#DIV/0!</v>
      </c>
      <c r="G511" s="1237"/>
      <c r="H511" s="1237"/>
      <c r="I511" s="1237"/>
      <c r="J511" s="2307" t="e">
        <f t="shared" si="1255"/>
        <v>#DIV/0!</v>
      </c>
      <c r="K511" s="1237"/>
      <c r="L511" s="1237"/>
      <c r="M511" s="1237"/>
      <c r="N511" s="2307" t="e">
        <f t="shared" si="1256"/>
        <v>#DIV/0!</v>
      </c>
      <c r="O511" s="1237"/>
      <c r="P511" s="1237"/>
      <c r="Q511" s="1237"/>
      <c r="R511" s="2307" t="e">
        <f t="shared" si="1257"/>
        <v>#DIV/0!</v>
      </c>
      <c r="S511" s="1237"/>
      <c r="T511" s="1237"/>
      <c r="U511" s="1237"/>
      <c r="V511" s="2307" t="e">
        <f t="shared" si="1258"/>
        <v>#DIV/0!</v>
      </c>
      <c r="W511" s="1204" t="e">
        <f>SUM(C511:S511)</f>
        <v>#DIV/0!</v>
      </c>
      <c r="X511" s="1204">
        <f t="shared" si="1396"/>
        <v>0</v>
      </c>
      <c r="Y511" s="1204"/>
      <c r="Z511" s="2307" t="e">
        <f t="shared" si="1260"/>
        <v>#DIV/0!</v>
      </c>
      <c r="AA511" s="1221">
        <f t="shared" ref="AA511:AA574" si="1417">AVERAGE(C511,G511,K511,O511,S511)</f>
        <v>2</v>
      </c>
      <c r="AB511" s="1722" t="e">
        <f t="shared" ref="AB511:AB574" si="1418">AVERAGE(D511,H511,L511,P511,T511)</f>
        <v>#DIV/0!</v>
      </c>
      <c r="AC511" s="1904"/>
      <c r="AD511" s="27" t="s">
        <v>4298</v>
      </c>
    </row>
    <row r="512" spans="1:30" customFormat="1" ht="15.75" hidden="1" thickBot="1" x14ac:dyDescent="0.3">
      <c r="A512" s="3580"/>
      <c r="B512" s="1" t="s">
        <v>4299</v>
      </c>
      <c r="C512" s="1184">
        <f t="shared" ref="C512:W512" si="1419">C511/C108</f>
        <v>2.4154589371980675E-3</v>
      </c>
      <c r="D512" s="1184"/>
      <c r="E512" s="1184"/>
      <c r="F512" s="1184" t="e">
        <f t="shared" si="1254"/>
        <v>#DIV/0!</v>
      </c>
      <c r="G512" s="1236">
        <f t="shared" si="1419"/>
        <v>0</v>
      </c>
      <c r="H512" s="1236"/>
      <c r="I512" s="1236"/>
      <c r="J512" s="1184" t="e">
        <f t="shared" si="1255"/>
        <v>#DIV/0!</v>
      </c>
      <c r="K512" s="1236">
        <f t="shared" si="1419"/>
        <v>0</v>
      </c>
      <c r="L512" s="1236"/>
      <c r="M512" s="1236"/>
      <c r="N512" s="1184" t="e">
        <f t="shared" si="1256"/>
        <v>#DIV/0!</v>
      </c>
      <c r="O512" s="1236">
        <f t="shared" si="1419"/>
        <v>0</v>
      </c>
      <c r="P512" s="1236"/>
      <c r="Q512" s="1236"/>
      <c r="R512" s="1184" t="e">
        <f t="shared" si="1257"/>
        <v>#DIV/0!</v>
      </c>
      <c r="S512" s="1236">
        <f t="shared" si="1419"/>
        <v>0</v>
      </c>
      <c r="T512" s="1236"/>
      <c r="U512" s="1236"/>
      <c r="V512" s="1184" t="e">
        <f t="shared" si="1258"/>
        <v>#DIV/0!</v>
      </c>
      <c r="W512" s="1194" t="e">
        <f t="shared" si="1419"/>
        <v>#DIV/0!</v>
      </c>
      <c r="X512" s="1194">
        <f t="shared" ref="X512:X547" si="1420">SUM(D512+H512+L512+P512+T512)</f>
        <v>0</v>
      </c>
      <c r="Y512" s="1194"/>
      <c r="Z512" s="1184" t="e">
        <f t="shared" si="1260"/>
        <v>#DIV/0!</v>
      </c>
      <c r="AA512" s="1189">
        <f t="shared" si="1417"/>
        <v>4.8309178743961351E-4</v>
      </c>
      <c r="AB512" s="1716" t="e">
        <f t="shared" si="1418"/>
        <v>#DIV/0!</v>
      </c>
      <c r="AC512" s="1189"/>
      <c r="AD512" t="s">
        <v>4300</v>
      </c>
    </row>
    <row r="513" spans="1:30" customFormat="1" ht="15.75" hidden="1" thickBot="1" x14ac:dyDescent="0.3">
      <c r="A513" s="3580"/>
      <c r="B513" s="1" t="s">
        <v>4301</v>
      </c>
      <c r="C513" s="1184">
        <f t="shared" ref="C513:W513" si="1421">C511/C125</f>
        <v>2.9850746268656717E-3</v>
      </c>
      <c r="D513" s="1184"/>
      <c r="E513" s="1184"/>
      <c r="F513" s="1184" t="e">
        <f t="shared" ref="F513:F576" si="1422">E513/D513</f>
        <v>#DIV/0!</v>
      </c>
      <c r="G513" s="1236">
        <f t="shared" si="1421"/>
        <v>0</v>
      </c>
      <c r="H513" s="1236"/>
      <c r="I513" s="1236"/>
      <c r="J513" s="1184" t="e">
        <f t="shared" ref="J513:J576" si="1423">I513/H513</f>
        <v>#DIV/0!</v>
      </c>
      <c r="K513" s="1236">
        <f t="shared" si="1421"/>
        <v>0</v>
      </c>
      <c r="L513" s="1236"/>
      <c r="M513" s="1236"/>
      <c r="N513" s="1184" t="e">
        <f t="shared" ref="N513:N576" si="1424">M513/L513</f>
        <v>#DIV/0!</v>
      </c>
      <c r="O513" s="1236">
        <f t="shared" si="1421"/>
        <v>0</v>
      </c>
      <c r="P513" s="1236"/>
      <c r="Q513" s="1236"/>
      <c r="R513" s="1184" t="e">
        <f t="shared" ref="R513:R576" si="1425">Q513/P513</f>
        <v>#DIV/0!</v>
      </c>
      <c r="S513" s="1236">
        <f t="shared" si="1421"/>
        <v>0</v>
      </c>
      <c r="T513" s="1236"/>
      <c r="U513" s="1236"/>
      <c r="V513" s="1184" t="e">
        <f t="shared" ref="V513:V576" si="1426">U513/T513</f>
        <v>#DIV/0!</v>
      </c>
      <c r="W513" s="1194" t="e">
        <f t="shared" si="1421"/>
        <v>#DIV/0!</v>
      </c>
      <c r="X513" s="1194">
        <f t="shared" si="1420"/>
        <v>0</v>
      </c>
      <c r="Y513" s="1194"/>
      <c r="Z513" s="1184" t="e">
        <f t="shared" ref="Z513:Z576" si="1427">Y513/X513</f>
        <v>#DIV/0!</v>
      </c>
      <c r="AA513" s="1189">
        <f t="shared" si="1417"/>
        <v>5.9701492537313433E-4</v>
      </c>
      <c r="AB513" s="1716" t="e">
        <f t="shared" si="1418"/>
        <v>#DIV/0!</v>
      </c>
      <c r="AC513" s="1189"/>
      <c r="AD513" t="s">
        <v>4302</v>
      </c>
    </row>
    <row r="514" spans="1:30" customFormat="1" ht="15.75" hidden="1" thickBot="1" x14ac:dyDescent="0.3">
      <c r="A514" s="3580"/>
      <c r="B514" s="1" t="s">
        <v>4303</v>
      </c>
      <c r="C514" s="1184">
        <f t="shared" ref="C514:W514" si="1428">C511/C113</f>
        <v>0.01</v>
      </c>
      <c r="D514" s="1184"/>
      <c r="E514" s="1184"/>
      <c r="F514" s="1184" t="e">
        <f t="shared" si="1422"/>
        <v>#DIV/0!</v>
      </c>
      <c r="G514" s="1236">
        <f t="shared" si="1428"/>
        <v>0</v>
      </c>
      <c r="H514" s="1236"/>
      <c r="I514" s="1236"/>
      <c r="J514" s="1184" t="e">
        <f t="shared" si="1423"/>
        <v>#DIV/0!</v>
      </c>
      <c r="K514" s="1236">
        <f t="shared" si="1428"/>
        <v>0</v>
      </c>
      <c r="L514" s="1236"/>
      <c r="M514" s="1236"/>
      <c r="N514" s="1184" t="e">
        <f t="shared" si="1424"/>
        <v>#DIV/0!</v>
      </c>
      <c r="O514" s="1236">
        <f t="shared" si="1428"/>
        <v>0</v>
      </c>
      <c r="P514" s="1236"/>
      <c r="Q514" s="1236"/>
      <c r="R514" s="1184" t="e">
        <f t="shared" si="1425"/>
        <v>#DIV/0!</v>
      </c>
      <c r="S514" s="1236">
        <f t="shared" si="1428"/>
        <v>0</v>
      </c>
      <c r="T514" s="1236"/>
      <c r="U514" s="1236"/>
      <c r="V514" s="1184" t="e">
        <f t="shared" si="1426"/>
        <v>#DIV/0!</v>
      </c>
      <c r="W514" s="1194" t="e">
        <f t="shared" si="1428"/>
        <v>#DIV/0!</v>
      </c>
      <c r="X514" s="1194">
        <f t="shared" si="1420"/>
        <v>0</v>
      </c>
      <c r="Y514" s="1194"/>
      <c r="Z514" s="1184" t="e">
        <f t="shared" si="1427"/>
        <v>#DIV/0!</v>
      </c>
      <c r="AA514" s="1189">
        <f t="shared" si="1417"/>
        <v>2E-3</v>
      </c>
      <c r="AB514" s="1716" t="e">
        <f t="shared" si="1418"/>
        <v>#DIV/0!</v>
      </c>
      <c r="AC514" s="1189"/>
      <c r="AD514" t="s">
        <v>4304</v>
      </c>
    </row>
    <row r="515" spans="1:30" customFormat="1" ht="15.75" hidden="1" thickBot="1" x14ac:dyDescent="0.3">
      <c r="A515" s="3580"/>
      <c r="B515" s="1" t="s">
        <v>4305</v>
      </c>
      <c r="C515" s="1184">
        <f t="shared" ref="C515:W515" si="1429">C511/C119</f>
        <v>2.1505376344086023E-2</v>
      </c>
      <c r="D515" s="1184"/>
      <c r="E515" s="1184"/>
      <c r="F515" s="1184" t="e">
        <f t="shared" si="1422"/>
        <v>#DIV/0!</v>
      </c>
      <c r="G515" s="1236">
        <f t="shared" si="1429"/>
        <v>0</v>
      </c>
      <c r="H515" s="1236"/>
      <c r="I515" s="1236"/>
      <c r="J515" s="1184" t="e">
        <f t="shared" si="1423"/>
        <v>#DIV/0!</v>
      </c>
      <c r="K515" s="1236">
        <f t="shared" si="1429"/>
        <v>0</v>
      </c>
      <c r="L515" s="1236"/>
      <c r="M515" s="1236"/>
      <c r="N515" s="1184" t="e">
        <f t="shared" si="1424"/>
        <v>#DIV/0!</v>
      </c>
      <c r="O515" s="1236">
        <f t="shared" si="1429"/>
        <v>0</v>
      </c>
      <c r="P515" s="1236"/>
      <c r="Q515" s="1236"/>
      <c r="R515" s="1184" t="e">
        <f t="shared" si="1425"/>
        <v>#DIV/0!</v>
      </c>
      <c r="S515" s="1236">
        <f t="shared" si="1429"/>
        <v>0</v>
      </c>
      <c r="T515" s="1236"/>
      <c r="U515" s="1236"/>
      <c r="V515" s="1184" t="e">
        <f t="shared" si="1426"/>
        <v>#DIV/0!</v>
      </c>
      <c r="W515" s="1205" t="e">
        <f t="shared" si="1429"/>
        <v>#DIV/0!</v>
      </c>
      <c r="X515" s="1205">
        <f t="shared" si="1420"/>
        <v>0</v>
      </c>
      <c r="Y515" s="1205"/>
      <c r="Z515" s="1184" t="e">
        <f t="shared" si="1427"/>
        <v>#DIV/0!</v>
      </c>
      <c r="AA515" s="1193">
        <f t="shared" si="1417"/>
        <v>4.3010752688172043E-3</v>
      </c>
      <c r="AB515" s="1717" t="e">
        <f t="shared" si="1418"/>
        <v>#DIV/0!</v>
      </c>
      <c r="AC515" s="1193"/>
      <c r="AD515" t="s">
        <v>4306</v>
      </c>
    </row>
    <row r="516" spans="1:30" customFormat="1" ht="15.75" hidden="1" thickBot="1" x14ac:dyDescent="0.3">
      <c r="A516" s="3580"/>
      <c r="B516" s="2210" t="s">
        <v>4307</v>
      </c>
      <c r="C516" s="1206">
        <f t="shared" ref="C516:W516" si="1430">C493/C508</f>
        <v>0.15</v>
      </c>
      <c r="D516" s="1206"/>
      <c r="E516" s="1206"/>
      <c r="F516" s="2307" t="e">
        <f t="shared" si="1422"/>
        <v>#DIV/0!</v>
      </c>
      <c r="G516" s="1238"/>
      <c r="H516" s="1238"/>
      <c r="I516" s="1238"/>
      <c r="J516" s="2307" t="e">
        <f t="shared" si="1423"/>
        <v>#DIV/0!</v>
      </c>
      <c r="K516" s="1238"/>
      <c r="L516" s="1238"/>
      <c r="M516" s="1238"/>
      <c r="N516" s="2307" t="e">
        <f t="shared" si="1424"/>
        <v>#DIV/0!</v>
      </c>
      <c r="O516" s="1238"/>
      <c r="P516" s="1238"/>
      <c r="Q516" s="1238"/>
      <c r="R516" s="2307" t="e">
        <f t="shared" si="1425"/>
        <v>#DIV/0!</v>
      </c>
      <c r="S516" s="1238"/>
      <c r="T516" s="1238"/>
      <c r="U516" s="1238"/>
      <c r="V516" s="2307" t="e">
        <f t="shared" si="1426"/>
        <v>#DIV/0!</v>
      </c>
      <c r="W516" s="1206" t="e">
        <f t="shared" si="1430"/>
        <v>#DIV/0!</v>
      </c>
      <c r="X516" s="1206">
        <f t="shared" si="1420"/>
        <v>0</v>
      </c>
      <c r="Y516" s="1206"/>
      <c r="Z516" s="2307" t="e">
        <f t="shared" si="1427"/>
        <v>#DIV/0!</v>
      </c>
      <c r="AA516" s="1206">
        <f t="shared" si="1417"/>
        <v>0.15</v>
      </c>
      <c r="AB516" s="1718" t="e">
        <f t="shared" si="1418"/>
        <v>#DIV/0!</v>
      </c>
      <c r="AC516" s="1903"/>
      <c r="AD516" s="27" t="s">
        <v>4308</v>
      </c>
    </row>
    <row r="517" spans="1:30" customFormat="1" ht="15.75" hidden="1" thickBot="1" x14ac:dyDescent="0.3">
      <c r="A517" s="3580"/>
      <c r="B517" s="1" t="s">
        <v>4223</v>
      </c>
      <c r="C517" s="1207">
        <f t="shared" ref="C517:W517" si="1431">C516/C134</f>
        <v>0.68781786151960778</v>
      </c>
      <c r="D517" s="1207"/>
      <c r="E517" s="1207"/>
      <c r="F517" s="1184" t="e">
        <f t="shared" si="1422"/>
        <v>#DIV/0!</v>
      </c>
      <c r="G517" s="1239">
        <f t="shared" si="1431"/>
        <v>0</v>
      </c>
      <c r="H517" s="1239"/>
      <c r="I517" s="1239"/>
      <c r="J517" s="1184" t="e">
        <f t="shared" si="1423"/>
        <v>#DIV/0!</v>
      </c>
      <c r="K517" s="1239">
        <f t="shared" si="1431"/>
        <v>0</v>
      </c>
      <c r="L517" s="1239"/>
      <c r="M517" s="1239"/>
      <c r="N517" s="1184" t="e">
        <f t="shared" si="1424"/>
        <v>#DIV/0!</v>
      </c>
      <c r="O517" s="1239">
        <f t="shared" si="1431"/>
        <v>0</v>
      </c>
      <c r="P517" s="1239"/>
      <c r="Q517" s="1239"/>
      <c r="R517" s="1184" t="e">
        <f t="shared" si="1425"/>
        <v>#DIV/0!</v>
      </c>
      <c r="S517" s="1239">
        <f t="shared" si="1431"/>
        <v>0</v>
      </c>
      <c r="T517" s="1239"/>
      <c r="U517" s="1239"/>
      <c r="V517" s="1184" t="e">
        <f t="shared" si="1426"/>
        <v>#DIV/0!</v>
      </c>
      <c r="W517" s="1177" t="e">
        <f t="shared" si="1431"/>
        <v>#DIV/0!</v>
      </c>
      <c r="X517" s="1177">
        <f t="shared" si="1420"/>
        <v>0</v>
      </c>
      <c r="Y517" s="1177"/>
      <c r="Z517" s="1184" t="e">
        <f t="shared" si="1427"/>
        <v>#DIV/0!</v>
      </c>
      <c r="AA517" s="1198">
        <f t="shared" si="1417"/>
        <v>0.13756357230392155</v>
      </c>
      <c r="AB517" s="1723" t="e">
        <f t="shared" si="1418"/>
        <v>#DIV/0!</v>
      </c>
      <c r="AC517" s="1198"/>
      <c r="AD517" t="s">
        <v>4309</v>
      </c>
    </row>
    <row r="518" spans="1:30" customFormat="1" ht="15.75" hidden="1" thickBot="1" x14ac:dyDescent="0.3">
      <c r="A518" s="3580"/>
      <c r="B518" s="1" t="s">
        <v>4224</v>
      </c>
      <c r="C518" s="1207">
        <f t="shared" ref="C518:W518" si="1432">C516/C137</f>
        <v>0.71666471894355488</v>
      </c>
      <c r="D518" s="1207"/>
      <c r="E518" s="1207"/>
      <c r="F518" s="1184" t="e">
        <f t="shared" si="1422"/>
        <v>#DIV/0!</v>
      </c>
      <c r="G518" s="1239">
        <f t="shared" si="1432"/>
        <v>0</v>
      </c>
      <c r="H518" s="1239"/>
      <c r="I518" s="1239"/>
      <c r="J518" s="1184" t="e">
        <f t="shared" si="1423"/>
        <v>#DIV/0!</v>
      </c>
      <c r="K518" s="1239">
        <f t="shared" si="1432"/>
        <v>0</v>
      </c>
      <c r="L518" s="1239"/>
      <c r="M518" s="1239"/>
      <c r="N518" s="1184" t="e">
        <f t="shared" si="1424"/>
        <v>#DIV/0!</v>
      </c>
      <c r="O518" s="1239">
        <f t="shared" si="1432"/>
        <v>0</v>
      </c>
      <c r="P518" s="1239"/>
      <c r="Q518" s="1239"/>
      <c r="R518" s="1184" t="e">
        <f t="shared" si="1425"/>
        <v>#DIV/0!</v>
      </c>
      <c r="S518" s="1239">
        <f t="shared" si="1432"/>
        <v>0</v>
      </c>
      <c r="T518" s="1239"/>
      <c r="U518" s="1239"/>
      <c r="V518" s="1184" t="e">
        <f t="shared" si="1426"/>
        <v>#DIV/0!</v>
      </c>
      <c r="W518" s="1177" t="e">
        <f t="shared" si="1432"/>
        <v>#DIV/0!</v>
      </c>
      <c r="X518" s="1177">
        <f t="shared" si="1420"/>
        <v>0</v>
      </c>
      <c r="Y518" s="1177"/>
      <c r="Z518" s="1184" t="e">
        <f t="shared" si="1427"/>
        <v>#DIV/0!</v>
      </c>
      <c r="AA518" s="1198">
        <f t="shared" si="1417"/>
        <v>0.14333294378871098</v>
      </c>
      <c r="AB518" s="1723" t="e">
        <f t="shared" si="1418"/>
        <v>#DIV/0!</v>
      </c>
      <c r="AC518" s="1198"/>
      <c r="AD518" t="s">
        <v>4310</v>
      </c>
    </row>
    <row r="519" spans="1:30" customFormat="1" ht="15.75" hidden="1" thickBot="1" x14ac:dyDescent="0.3">
      <c r="A519" s="3580"/>
      <c r="B519" s="1" t="s">
        <v>4311</v>
      </c>
      <c r="C519" s="1207">
        <f t="shared" ref="C519:W519" si="1433">C516/C154</f>
        <v>0.79844851904090264</v>
      </c>
      <c r="D519" s="1207"/>
      <c r="E519" s="1207"/>
      <c r="F519" s="1184" t="e">
        <f t="shared" si="1422"/>
        <v>#DIV/0!</v>
      </c>
      <c r="G519" s="1239">
        <f t="shared" si="1433"/>
        <v>0</v>
      </c>
      <c r="H519" s="1239"/>
      <c r="I519" s="1239"/>
      <c r="J519" s="1184" t="e">
        <f t="shared" si="1423"/>
        <v>#DIV/0!</v>
      </c>
      <c r="K519" s="1239">
        <f t="shared" si="1433"/>
        <v>0</v>
      </c>
      <c r="L519" s="1239"/>
      <c r="M519" s="1239"/>
      <c r="N519" s="1184" t="e">
        <f t="shared" si="1424"/>
        <v>#DIV/0!</v>
      </c>
      <c r="O519" s="1239">
        <f t="shared" si="1433"/>
        <v>0</v>
      </c>
      <c r="P519" s="1239"/>
      <c r="Q519" s="1239"/>
      <c r="R519" s="1184" t="e">
        <f t="shared" si="1425"/>
        <v>#DIV/0!</v>
      </c>
      <c r="S519" s="1239">
        <f t="shared" si="1433"/>
        <v>0</v>
      </c>
      <c r="T519" s="1239"/>
      <c r="U519" s="1239"/>
      <c r="V519" s="1184" t="e">
        <f t="shared" si="1426"/>
        <v>#DIV/0!</v>
      </c>
      <c r="W519" s="1177" t="e">
        <f t="shared" si="1433"/>
        <v>#DIV/0!</v>
      </c>
      <c r="X519" s="1177">
        <f t="shared" si="1420"/>
        <v>0</v>
      </c>
      <c r="Y519" s="1177"/>
      <c r="Z519" s="1184" t="e">
        <f t="shared" si="1427"/>
        <v>#DIV/0!</v>
      </c>
      <c r="AA519" s="1198">
        <f t="shared" si="1417"/>
        <v>0.15968970380818054</v>
      </c>
      <c r="AB519" s="1723" t="e">
        <f t="shared" si="1418"/>
        <v>#DIV/0!</v>
      </c>
      <c r="AC519" s="1198"/>
      <c r="AD519" t="s">
        <v>4312</v>
      </c>
    </row>
    <row r="520" spans="1:30" customFormat="1" ht="15.75" hidden="1" thickBot="1" x14ac:dyDescent="0.3">
      <c r="A520" s="3580"/>
      <c r="B520" s="2210" t="s">
        <v>4313</v>
      </c>
      <c r="C520" s="1206">
        <f t="shared" ref="C520:W520" si="1434">C498/C508</f>
        <v>-8.611111111111111E-2</v>
      </c>
      <c r="D520" s="1206"/>
      <c r="E520" s="1206"/>
      <c r="F520" s="2307" t="e">
        <f t="shared" si="1422"/>
        <v>#DIV/0!</v>
      </c>
      <c r="G520" s="1238"/>
      <c r="H520" s="1238"/>
      <c r="I520" s="1238"/>
      <c r="J520" s="2307" t="e">
        <f t="shared" si="1423"/>
        <v>#DIV/0!</v>
      </c>
      <c r="K520" s="1238"/>
      <c r="L520" s="1238"/>
      <c r="M520" s="1238"/>
      <c r="N520" s="2307" t="e">
        <f t="shared" si="1424"/>
        <v>#DIV/0!</v>
      </c>
      <c r="O520" s="1238"/>
      <c r="P520" s="1238"/>
      <c r="Q520" s="1238"/>
      <c r="R520" s="2307" t="e">
        <f t="shared" si="1425"/>
        <v>#DIV/0!</v>
      </c>
      <c r="S520" s="1238"/>
      <c r="T520" s="1238"/>
      <c r="U520" s="1238"/>
      <c r="V520" s="2307" t="e">
        <f t="shared" si="1426"/>
        <v>#DIV/0!</v>
      </c>
      <c r="W520" s="1206" t="e">
        <f t="shared" si="1434"/>
        <v>#DIV/0!</v>
      </c>
      <c r="X520" s="1206">
        <f t="shared" si="1420"/>
        <v>0</v>
      </c>
      <c r="Y520" s="1206"/>
      <c r="Z520" s="2307" t="e">
        <f t="shared" si="1427"/>
        <v>#DIV/0!</v>
      </c>
      <c r="AA520" s="1206">
        <f t="shared" si="1417"/>
        <v>-8.611111111111111E-2</v>
      </c>
      <c r="AB520" s="1718" t="e">
        <f t="shared" si="1418"/>
        <v>#DIV/0!</v>
      </c>
      <c r="AC520" s="1903"/>
      <c r="AD520" s="27" t="s">
        <v>4314</v>
      </c>
    </row>
    <row r="521" spans="1:30" s="1" customFormat="1" ht="15.75" hidden="1" thickBot="1" x14ac:dyDescent="0.3">
      <c r="A521" s="3580"/>
      <c r="B521" s="1" t="s">
        <v>4223</v>
      </c>
      <c r="C521" s="1207">
        <f t="shared" ref="C521:W521" si="1435">C520/C160</f>
        <v>-5.6423983542097371</v>
      </c>
      <c r="D521" s="1207"/>
      <c r="E521" s="1207"/>
      <c r="F521" s="1184" t="e">
        <f t="shared" si="1422"/>
        <v>#DIV/0!</v>
      </c>
      <c r="G521" s="1239">
        <f t="shared" si="1435"/>
        <v>0</v>
      </c>
      <c r="H521" s="1239"/>
      <c r="I521" s="1239"/>
      <c r="J521" s="1184" t="e">
        <f t="shared" si="1423"/>
        <v>#DIV/0!</v>
      </c>
      <c r="K521" s="1239">
        <f t="shared" si="1435"/>
        <v>0</v>
      </c>
      <c r="L521" s="1239"/>
      <c r="M521" s="1239"/>
      <c r="N521" s="1184" t="e">
        <f t="shared" si="1424"/>
        <v>#DIV/0!</v>
      </c>
      <c r="O521" s="1239">
        <f t="shared" si="1435"/>
        <v>0</v>
      </c>
      <c r="P521" s="1239"/>
      <c r="Q521" s="1239"/>
      <c r="R521" s="1184" t="e">
        <f t="shared" si="1425"/>
        <v>#DIV/0!</v>
      </c>
      <c r="S521" s="1239">
        <f t="shared" si="1435"/>
        <v>0</v>
      </c>
      <c r="T521" s="1239"/>
      <c r="U521" s="1239"/>
      <c r="V521" s="1184" t="e">
        <f t="shared" si="1426"/>
        <v>#DIV/0!</v>
      </c>
      <c r="W521" s="1177" t="e">
        <f t="shared" si="1435"/>
        <v>#DIV/0!</v>
      </c>
      <c r="X521" s="1177">
        <f t="shared" si="1420"/>
        <v>0</v>
      </c>
      <c r="Y521" s="1177"/>
      <c r="Z521" s="1184" t="e">
        <f t="shared" si="1427"/>
        <v>#DIV/0!</v>
      </c>
      <c r="AA521" s="1198">
        <f t="shared" si="1417"/>
        <v>-1.1284796708419473</v>
      </c>
      <c r="AB521" s="1723" t="e">
        <f t="shared" si="1418"/>
        <v>#DIV/0!</v>
      </c>
      <c r="AC521" s="1198"/>
      <c r="AD521" t="s">
        <v>4315</v>
      </c>
    </row>
    <row r="522" spans="1:30" s="1" customFormat="1" ht="15.75" hidden="1" thickBot="1" x14ac:dyDescent="0.3">
      <c r="A522" s="3580"/>
      <c r="B522" s="1" t="s">
        <v>4224</v>
      </c>
      <c r="C522" s="1207">
        <f t="shared" ref="C522:W522" si="1436">C520/C177</f>
        <v>-2.6161822585528309</v>
      </c>
      <c r="D522" s="1207"/>
      <c r="E522" s="1207"/>
      <c r="F522" s="1184" t="e">
        <f t="shared" si="1422"/>
        <v>#DIV/0!</v>
      </c>
      <c r="G522" s="1239">
        <f t="shared" si="1436"/>
        <v>0</v>
      </c>
      <c r="H522" s="1239"/>
      <c r="I522" s="1239"/>
      <c r="J522" s="1184" t="e">
        <f t="shared" si="1423"/>
        <v>#DIV/0!</v>
      </c>
      <c r="K522" s="1239">
        <f t="shared" si="1436"/>
        <v>0</v>
      </c>
      <c r="L522" s="1239"/>
      <c r="M522" s="1239"/>
      <c r="N522" s="1184" t="e">
        <f t="shared" si="1424"/>
        <v>#DIV/0!</v>
      </c>
      <c r="O522" s="1239">
        <f t="shared" si="1436"/>
        <v>0</v>
      </c>
      <c r="P522" s="1239"/>
      <c r="Q522" s="1239"/>
      <c r="R522" s="1184" t="e">
        <f t="shared" si="1425"/>
        <v>#DIV/0!</v>
      </c>
      <c r="S522" s="1239">
        <f t="shared" si="1436"/>
        <v>0</v>
      </c>
      <c r="T522" s="1239"/>
      <c r="U522" s="1239"/>
      <c r="V522" s="1184" t="e">
        <f t="shared" si="1426"/>
        <v>#DIV/0!</v>
      </c>
      <c r="W522" s="1177" t="e">
        <f t="shared" si="1436"/>
        <v>#DIV/0!</v>
      </c>
      <c r="X522" s="1177">
        <f t="shared" si="1420"/>
        <v>0</v>
      </c>
      <c r="Y522" s="1177"/>
      <c r="Z522" s="1184" t="e">
        <f t="shared" si="1427"/>
        <v>#DIV/0!</v>
      </c>
      <c r="AA522" s="1198">
        <f t="shared" si="1417"/>
        <v>-0.52323645171056621</v>
      </c>
      <c r="AB522" s="1723" t="e">
        <f t="shared" si="1418"/>
        <v>#DIV/0!</v>
      </c>
      <c r="AC522" s="1198"/>
      <c r="AD522" t="s">
        <v>4316</v>
      </c>
    </row>
    <row r="523" spans="1:30" s="1" customFormat="1" ht="15.75" hidden="1" thickBot="1" x14ac:dyDescent="0.3">
      <c r="A523" s="3580"/>
      <c r="B523" s="1" t="s">
        <v>4311</v>
      </c>
      <c r="C523" s="1207">
        <f t="shared" ref="C523:W523" si="1437">C520/C180</f>
        <v>-1.821655455904335</v>
      </c>
      <c r="D523" s="1207"/>
      <c r="E523" s="1207"/>
      <c r="F523" s="1184" t="e">
        <f t="shared" si="1422"/>
        <v>#DIV/0!</v>
      </c>
      <c r="G523" s="1239">
        <f t="shared" si="1437"/>
        <v>0</v>
      </c>
      <c r="H523" s="1239"/>
      <c r="I523" s="1239"/>
      <c r="J523" s="1184" t="e">
        <f t="shared" si="1423"/>
        <v>#DIV/0!</v>
      </c>
      <c r="K523" s="1239">
        <f t="shared" si="1437"/>
        <v>0</v>
      </c>
      <c r="L523" s="1239"/>
      <c r="M523" s="1239"/>
      <c r="N523" s="1184" t="e">
        <f t="shared" si="1424"/>
        <v>#DIV/0!</v>
      </c>
      <c r="O523" s="1239">
        <f t="shared" si="1437"/>
        <v>0</v>
      </c>
      <c r="P523" s="1239"/>
      <c r="Q523" s="1239"/>
      <c r="R523" s="1184" t="e">
        <f t="shared" si="1425"/>
        <v>#DIV/0!</v>
      </c>
      <c r="S523" s="1239">
        <f t="shared" si="1437"/>
        <v>0</v>
      </c>
      <c r="T523" s="1239"/>
      <c r="U523" s="1239"/>
      <c r="V523" s="1184" t="e">
        <f t="shared" si="1426"/>
        <v>#DIV/0!</v>
      </c>
      <c r="W523" s="1177" t="e">
        <f t="shared" si="1437"/>
        <v>#DIV/0!</v>
      </c>
      <c r="X523" s="1177">
        <f t="shared" si="1420"/>
        <v>0</v>
      </c>
      <c r="Y523" s="1177"/>
      <c r="Z523" s="1184" t="e">
        <f t="shared" si="1427"/>
        <v>#DIV/0!</v>
      </c>
      <c r="AA523" s="1198">
        <f t="shared" si="1417"/>
        <v>-0.36433109118086698</v>
      </c>
      <c r="AB523" s="1723" t="e">
        <f t="shared" si="1418"/>
        <v>#DIV/0!</v>
      </c>
      <c r="AC523" s="1198"/>
      <c r="AD523" t="s">
        <v>4317</v>
      </c>
    </row>
    <row r="524" spans="1:30" customFormat="1" ht="15.75" hidden="1" thickBot="1" x14ac:dyDescent="0.3">
      <c r="A524" s="3580"/>
      <c r="B524" s="2210" t="s">
        <v>4318</v>
      </c>
      <c r="C524" s="1206">
        <f t="shared" ref="C524:W524" si="1438">C498/C493</f>
        <v>-0.57407407407407407</v>
      </c>
      <c r="D524" s="1206"/>
      <c r="E524" s="1206"/>
      <c r="F524" s="2307" t="e">
        <f t="shared" si="1422"/>
        <v>#DIV/0!</v>
      </c>
      <c r="G524" s="1238"/>
      <c r="H524" s="1238"/>
      <c r="I524" s="1238"/>
      <c r="J524" s="2307" t="e">
        <f t="shared" si="1423"/>
        <v>#DIV/0!</v>
      </c>
      <c r="K524" s="1238"/>
      <c r="L524" s="1238"/>
      <c r="M524" s="1238"/>
      <c r="N524" s="2307" t="e">
        <f t="shared" si="1424"/>
        <v>#DIV/0!</v>
      </c>
      <c r="O524" s="1238"/>
      <c r="P524" s="1238"/>
      <c r="Q524" s="1238"/>
      <c r="R524" s="2307" t="e">
        <f t="shared" si="1425"/>
        <v>#DIV/0!</v>
      </c>
      <c r="S524" s="1238"/>
      <c r="T524" s="1238"/>
      <c r="U524" s="1238"/>
      <c r="V524" s="2307" t="e">
        <f t="shared" si="1426"/>
        <v>#DIV/0!</v>
      </c>
      <c r="W524" s="1206" t="e">
        <f t="shared" si="1438"/>
        <v>#DIV/0!</v>
      </c>
      <c r="X524" s="1206">
        <f t="shared" si="1420"/>
        <v>0</v>
      </c>
      <c r="Y524" s="1206"/>
      <c r="Z524" s="2307" t="e">
        <f t="shared" si="1427"/>
        <v>#DIV/0!</v>
      </c>
      <c r="AA524" s="1206">
        <f t="shared" si="1417"/>
        <v>-0.57407407407407407</v>
      </c>
      <c r="AB524" s="1718" t="e">
        <f t="shared" si="1418"/>
        <v>#DIV/0!</v>
      </c>
      <c r="AC524" s="1903"/>
      <c r="AD524" s="27" t="s">
        <v>4319</v>
      </c>
    </row>
    <row r="525" spans="1:30" customFormat="1" ht="15.75" hidden="1" thickBot="1" x14ac:dyDescent="0.3">
      <c r="A525" s="3580"/>
      <c r="B525" s="2211" t="s">
        <v>4223</v>
      </c>
      <c r="C525" s="1207">
        <f t="shared" ref="C525:W525" si="1439">C524/C212</f>
        <v>-8.2033321172321543</v>
      </c>
      <c r="D525" s="1207"/>
      <c r="E525" s="1207"/>
      <c r="F525" s="1184" t="e">
        <f t="shared" si="1422"/>
        <v>#DIV/0!</v>
      </c>
      <c r="G525" s="1239">
        <f t="shared" si="1439"/>
        <v>0</v>
      </c>
      <c r="H525" s="1239"/>
      <c r="I525" s="1239"/>
      <c r="J525" s="1184" t="e">
        <f t="shared" si="1423"/>
        <v>#DIV/0!</v>
      </c>
      <c r="K525" s="1239">
        <f t="shared" si="1439"/>
        <v>0</v>
      </c>
      <c r="L525" s="1239"/>
      <c r="M525" s="1239"/>
      <c r="N525" s="1184" t="e">
        <f t="shared" si="1424"/>
        <v>#DIV/0!</v>
      </c>
      <c r="O525" s="1239">
        <f t="shared" si="1439"/>
        <v>0</v>
      </c>
      <c r="P525" s="1239"/>
      <c r="Q525" s="1239"/>
      <c r="R525" s="1184" t="e">
        <f t="shared" si="1425"/>
        <v>#DIV/0!</v>
      </c>
      <c r="S525" s="1239">
        <f t="shared" si="1439"/>
        <v>0</v>
      </c>
      <c r="T525" s="1239"/>
      <c r="U525" s="1239"/>
      <c r="V525" s="1184" t="e">
        <f t="shared" si="1426"/>
        <v>#DIV/0!</v>
      </c>
      <c r="W525" s="1177" t="e">
        <f t="shared" si="1439"/>
        <v>#DIV/0!</v>
      </c>
      <c r="X525" s="1177">
        <f t="shared" si="1420"/>
        <v>0</v>
      </c>
      <c r="Y525" s="1177"/>
      <c r="Z525" s="1184" t="e">
        <f t="shared" si="1427"/>
        <v>#DIV/0!</v>
      </c>
      <c r="AA525" s="1198">
        <f t="shared" si="1417"/>
        <v>-1.6406664234464308</v>
      </c>
      <c r="AB525" s="1723" t="e">
        <f t="shared" si="1418"/>
        <v>#DIV/0!</v>
      </c>
      <c r="AC525" s="1198"/>
      <c r="AD525" t="s">
        <v>4320</v>
      </c>
    </row>
    <row r="526" spans="1:30" customFormat="1" ht="15.75" hidden="1" thickBot="1" x14ac:dyDescent="0.3">
      <c r="A526" s="3580"/>
      <c r="B526" s="2211" t="s">
        <v>4224</v>
      </c>
      <c r="C526" s="1207">
        <f t="shared" ref="C526:W526" si="1440">C524/C229</f>
        <v>-3.6504967935485646</v>
      </c>
      <c r="D526" s="1207"/>
      <c r="E526" s="1207"/>
      <c r="F526" s="1184" t="e">
        <f t="shared" si="1422"/>
        <v>#DIV/0!</v>
      </c>
      <c r="G526" s="1239">
        <f t="shared" si="1440"/>
        <v>0</v>
      </c>
      <c r="H526" s="1239"/>
      <c r="I526" s="1239"/>
      <c r="J526" s="1184" t="e">
        <f t="shared" si="1423"/>
        <v>#DIV/0!</v>
      </c>
      <c r="K526" s="1239">
        <f t="shared" si="1440"/>
        <v>0</v>
      </c>
      <c r="L526" s="1239"/>
      <c r="M526" s="1239"/>
      <c r="N526" s="1184" t="e">
        <f t="shared" si="1424"/>
        <v>#DIV/0!</v>
      </c>
      <c r="O526" s="1239">
        <f t="shared" si="1440"/>
        <v>0</v>
      </c>
      <c r="P526" s="1239"/>
      <c r="Q526" s="1239"/>
      <c r="R526" s="1184" t="e">
        <f t="shared" si="1425"/>
        <v>#DIV/0!</v>
      </c>
      <c r="S526" s="1239">
        <f t="shared" si="1440"/>
        <v>0</v>
      </c>
      <c r="T526" s="1239"/>
      <c r="U526" s="1239"/>
      <c r="V526" s="1184" t="e">
        <f t="shared" si="1426"/>
        <v>#DIV/0!</v>
      </c>
      <c r="W526" s="1177" t="e">
        <f t="shared" si="1440"/>
        <v>#DIV/0!</v>
      </c>
      <c r="X526" s="1177">
        <f t="shared" si="1420"/>
        <v>0</v>
      </c>
      <c r="Y526" s="1177"/>
      <c r="Z526" s="1184" t="e">
        <f t="shared" si="1427"/>
        <v>#DIV/0!</v>
      </c>
      <c r="AA526" s="1198">
        <f t="shared" si="1417"/>
        <v>-0.73009935870971288</v>
      </c>
      <c r="AB526" s="1723" t="e">
        <f t="shared" si="1418"/>
        <v>#DIV/0!</v>
      </c>
      <c r="AC526" s="1198"/>
      <c r="AD526" t="s">
        <v>4321</v>
      </c>
    </row>
    <row r="527" spans="1:30" customFormat="1" ht="15.75" hidden="1" thickBot="1" x14ac:dyDescent="0.3">
      <c r="A527" s="3580"/>
      <c r="B527" s="2211" t="s">
        <v>4311</v>
      </c>
      <c r="C527" s="1207">
        <f t="shared" ref="C527:W527" si="1441">C524/C232</f>
        <v>-2.2814939378840724</v>
      </c>
      <c r="D527" s="1207"/>
      <c r="E527" s="1207"/>
      <c r="F527" s="1184" t="e">
        <f t="shared" si="1422"/>
        <v>#DIV/0!</v>
      </c>
      <c r="G527" s="1239">
        <f t="shared" si="1441"/>
        <v>0</v>
      </c>
      <c r="H527" s="1239"/>
      <c r="I527" s="1239"/>
      <c r="J527" s="1184" t="e">
        <f t="shared" si="1423"/>
        <v>#DIV/0!</v>
      </c>
      <c r="K527" s="1239">
        <f t="shared" si="1441"/>
        <v>0</v>
      </c>
      <c r="L527" s="1239"/>
      <c r="M527" s="1239"/>
      <c r="N527" s="1184" t="e">
        <f t="shared" si="1424"/>
        <v>#DIV/0!</v>
      </c>
      <c r="O527" s="1239">
        <f t="shared" si="1441"/>
        <v>0</v>
      </c>
      <c r="P527" s="1239"/>
      <c r="Q527" s="1239"/>
      <c r="R527" s="1184" t="e">
        <f t="shared" si="1425"/>
        <v>#DIV/0!</v>
      </c>
      <c r="S527" s="1239">
        <f t="shared" si="1441"/>
        <v>0</v>
      </c>
      <c r="T527" s="1239"/>
      <c r="U527" s="1239"/>
      <c r="V527" s="1184" t="e">
        <f t="shared" si="1426"/>
        <v>#DIV/0!</v>
      </c>
      <c r="W527" s="1177" t="e">
        <f t="shared" si="1441"/>
        <v>#DIV/0!</v>
      </c>
      <c r="X527" s="1177">
        <f t="shared" si="1420"/>
        <v>0</v>
      </c>
      <c r="Y527" s="1177"/>
      <c r="Z527" s="1184" t="e">
        <f t="shared" si="1427"/>
        <v>#DIV/0!</v>
      </c>
      <c r="AA527" s="1198">
        <f t="shared" si="1417"/>
        <v>-0.45629878757681447</v>
      </c>
      <c r="AB527" s="1723" t="e">
        <f t="shared" si="1418"/>
        <v>#DIV/0!</v>
      </c>
      <c r="AC527" s="1198"/>
      <c r="AD527" t="s">
        <v>4322</v>
      </c>
    </row>
    <row r="528" spans="1:30" customFormat="1" ht="15.75" hidden="1" thickBot="1" x14ac:dyDescent="0.3">
      <c r="A528" s="3580"/>
      <c r="B528" s="2210" t="s">
        <v>4323</v>
      </c>
      <c r="C528" s="1206">
        <f t="shared" ref="C528" si="1442">C503/C493</f>
        <v>0</v>
      </c>
      <c r="D528" s="1206"/>
      <c r="E528" s="1206"/>
      <c r="F528" s="2307" t="e">
        <f t="shared" si="1422"/>
        <v>#DIV/0!</v>
      </c>
      <c r="G528" s="1238"/>
      <c r="H528" s="1238"/>
      <c r="I528" s="1238"/>
      <c r="J528" s="2307" t="e">
        <f t="shared" si="1423"/>
        <v>#DIV/0!</v>
      </c>
      <c r="K528" s="1238"/>
      <c r="L528" s="1238"/>
      <c r="M528" s="1238"/>
      <c r="N528" s="2307" t="e">
        <f t="shared" si="1424"/>
        <v>#DIV/0!</v>
      </c>
      <c r="O528" s="1238"/>
      <c r="P528" s="1238"/>
      <c r="Q528" s="1238"/>
      <c r="R528" s="2307" t="e">
        <f t="shared" si="1425"/>
        <v>#DIV/0!</v>
      </c>
      <c r="S528" s="1238"/>
      <c r="T528" s="1238"/>
      <c r="U528" s="1238"/>
      <c r="V528" s="2307" t="e">
        <f t="shared" si="1426"/>
        <v>#DIV/0!</v>
      </c>
      <c r="W528" s="1206" t="e">
        <f t="shared" si="1344"/>
        <v>#DIV/0!</v>
      </c>
      <c r="X528" s="1206">
        <f t="shared" si="1420"/>
        <v>0</v>
      </c>
      <c r="Y528" s="1206"/>
      <c r="Z528" s="2307" t="e">
        <f t="shared" si="1427"/>
        <v>#DIV/0!</v>
      </c>
      <c r="AA528" s="1206">
        <f t="shared" si="1417"/>
        <v>0</v>
      </c>
      <c r="AB528" s="1718" t="e">
        <f t="shared" si="1418"/>
        <v>#DIV/0!</v>
      </c>
      <c r="AC528" s="1903"/>
      <c r="AD528" s="27" t="s">
        <v>4324</v>
      </c>
    </row>
    <row r="529" spans="1:30" customFormat="1" ht="15.75" hidden="1" thickBot="1" x14ac:dyDescent="0.3">
      <c r="A529" s="3580"/>
      <c r="B529" s="2211" t="s">
        <v>4223</v>
      </c>
      <c r="C529" s="1207">
        <f t="shared" ref="C529:W529" si="1443">C528/C238</f>
        <v>0</v>
      </c>
      <c r="D529" s="1207"/>
      <c r="E529" s="1207"/>
      <c r="F529" s="1184" t="e">
        <f t="shared" si="1422"/>
        <v>#DIV/0!</v>
      </c>
      <c r="G529" s="1239">
        <f t="shared" si="1443"/>
        <v>0</v>
      </c>
      <c r="H529" s="1239"/>
      <c r="I529" s="1239"/>
      <c r="J529" s="1184" t="e">
        <f t="shared" si="1423"/>
        <v>#DIV/0!</v>
      </c>
      <c r="K529" s="1239">
        <f t="shared" si="1443"/>
        <v>0</v>
      </c>
      <c r="L529" s="1239"/>
      <c r="M529" s="1239"/>
      <c r="N529" s="1184" t="e">
        <f t="shared" si="1424"/>
        <v>#DIV/0!</v>
      </c>
      <c r="O529" s="1239">
        <f t="shared" si="1443"/>
        <v>0</v>
      </c>
      <c r="P529" s="1239"/>
      <c r="Q529" s="1239"/>
      <c r="R529" s="1184" t="e">
        <f t="shared" si="1425"/>
        <v>#DIV/0!</v>
      </c>
      <c r="S529" s="1239">
        <f t="shared" si="1443"/>
        <v>0</v>
      </c>
      <c r="T529" s="1239"/>
      <c r="U529" s="1239"/>
      <c r="V529" s="1184" t="e">
        <f t="shared" si="1426"/>
        <v>#DIV/0!</v>
      </c>
      <c r="W529" s="1177" t="e">
        <f t="shared" si="1443"/>
        <v>#DIV/0!</v>
      </c>
      <c r="X529" s="1177">
        <f t="shared" si="1420"/>
        <v>0</v>
      </c>
      <c r="Y529" s="1177"/>
      <c r="Z529" s="1184" t="e">
        <f t="shared" si="1427"/>
        <v>#DIV/0!</v>
      </c>
      <c r="AA529" s="1198">
        <f t="shared" si="1417"/>
        <v>0</v>
      </c>
      <c r="AB529" s="1723" t="e">
        <f t="shared" si="1418"/>
        <v>#DIV/0!</v>
      </c>
      <c r="AC529" s="1198"/>
      <c r="AD529" t="s">
        <v>4325</v>
      </c>
    </row>
    <row r="530" spans="1:30" customFormat="1" ht="15.75" hidden="1" thickBot="1" x14ac:dyDescent="0.3">
      <c r="A530" s="3580"/>
      <c r="B530" s="2211" t="s">
        <v>4224</v>
      </c>
      <c r="C530" s="1207">
        <f t="shared" ref="C530:W530" si="1444">C528/C255</f>
        <v>0</v>
      </c>
      <c r="D530" s="1207"/>
      <c r="E530" s="1207"/>
      <c r="F530" s="1184" t="e">
        <f t="shared" si="1422"/>
        <v>#DIV/0!</v>
      </c>
      <c r="G530" s="1239">
        <f t="shared" si="1444"/>
        <v>0</v>
      </c>
      <c r="H530" s="1239"/>
      <c r="I530" s="1239"/>
      <c r="J530" s="1184" t="e">
        <f t="shared" si="1423"/>
        <v>#DIV/0!</v>
      </c>
      <c r="K530" s="1239">
        <f t="shared" si="1444"/>
        <v>0</v>
      </c>
      <c r="L530" s="1239"/>
      <c r="M530" s="1239"/>
      <c r="N530" s="1184" t="e">
        <f t="shared" si="1424"/>
        <v>#DIV/0!</v>
      </c>
      <c r="O530" s="1239">
        <f t="shared" si="1444"/>
        <v>0</v>
      </c>
      <c r="P530" s="1239"/>
      <c r="Q530" s="1239"/>
      <c r="R530" s="1184" t="e">
        <f t="shared" si="1425"/>
        <v>#DIV/0!</v>
      </c>
      <c r="S530" s="1239">
        <f t="shared" si="1444"/>
        <v>0</v>
      </c>
      <c r="T530" s="1239"/>
      <c r="U530" s="1239"/>
      <c r="V530" s="1184" t="e">
        <f t="shared" si="1426"/>
        <v>#DIV/0!</v>
      </c>
      <c r="W530" s="1177" t="e">
        <f t="shared" si="1444"/>
        <v>#DIV/0!</v>
      </c>
      <c r="X530" s="1177">
        <f t="shared" si="1420"/>
        <v>0</v>
      </c>
      <c r="Y530" s="1177"/>
      <c r="Z530" s="1184" t="e">
        <f t="shared" si="1427"/>
        <v>#DIV/0!</v>
      </c>
      <c r="AA530" s="1198">
        <f t="shared" si="1417"/>
        <v>0</v>
      </c>
      <c r="AB530" s="1723" t="e">
        <f t="shared" si="1418"/>
        <v>#DIV/0!</v>
      </c>
      <c r="AC530" s="1198"/>
      <c r="AD530" t="s">
        <v>4326</v>
      </c>
    </row>
    <row r="531" spans="1:30" customFormat="1" ht="15.75" hidden="1" thickBot="1" x14ac:dyDescent="0.3">
      <c r="A531" s="3580"/>
      <c r="B531" s="2211" t="s">
        <v>4311</v>
      </c>
      <c r="C531" s="1207">
        <f t="shared" ref="C531:W531" si="1445">C528/C258</f>
        <v>0</v>
      </c>
      <c r="D531" s="1207"/>
      <c r="E531" s="1207"/>
      <c r="F531" s="1184" t="e">
        <f t="shared" si="1422"/>
        <v>#DIV/0!</v>
      </c>
      <c r="G531" s="1239">
        <f t="shared" si="1445"/>
        <v>0</v>
      </c>
      <c r="H531" s="1239"/>
      <c r="I531" s="1239"/>
      <c r="J531" s="1184" t="e">
        <f t="shared" si="1423"/>
        <v>#DIV/0!</v>
      </c>
      <c r="K531" s="1239">
        <f t="shared" si="1445"/>
        <v>0</v>
      </c>
      <c r="L531" s="1239"/>
      <c r="M531" s="1239"/>
      <c r="N531" s="1184" t="e">
        <f t="shared" si="1424"/>
        <v>#DIV/0!</v>
      </c>
      <c r="O531" s="1239">
        <f t="shared" si="1445"/>
        <v>0</v>
      </c>
      <c r="P531" s="1239"/>
      <c r="Q531" s="1239"/>
      <c r="R531" s="1184" t="e">
        <f t="shared" si="1425"/>
        <v>#DIV/0!</v>
      </c>
      <c r="S531" s="1239">
        <f t="shared" si="1445"/>
        <v>0</v>
      </c>
      <c r="T531" s="1239"/>
      <c r="U531" s="1239"/>
      <c r="V531" s="1184" t="e">
        <f t="shared" si="1426"/>
        <v>#DIV/0!</v>
      </c>
      <c r="W531" s="1177" t="e">
        <f t="shared" si="1445"/>
        <v>#DIV/0!</v>
      </c>
      <c r="X531" s="1177">
        <f t="shared" si="1420"/>
        <v>0</v>
      </c>
      <c r="Y531" s="1177"/>
      <c r="Z531" s="1184" t="e">
        <f t="shared" si="1427"/>
        <v>#DIV/0!</v>
      </c>
      <c r="AA531" s="1198">
        <f t="shared" si="1417"/>
        <v>0</v>
      </c>
      <c r="AB531" s="1723" t="e">
        <f t="shared" si="1418"/>
        <v>#DIV/0!</v>
      </c>
      <c r="AC531" s="1198"/>
      <c r="AD531" t="s">
        <v>4327</v>
      </c>
    </row>
    <row r="532" spans="1:30" customFormat="1" ht="15.75" hidden="1" thickBot="1" x14ac:dyDescent="0.3">
      <c r="A532" s="3580"/>
      <c r="B532" s="2210" t="s">
        <v>4328</v>
      </c>
      <c r="C532" s="1212">
        <f t="shared" ref="C532" si="1446">C508/C511</f>
        <v>180</v>
      </c>
      <c r="D532" s="1212"/>
      <c r="E532" s="1212"/>
      <c r="F532" s="2307" t="e">
        <f t="shared" si="1422"/>
        <v>#DIV/0!</v>
      </c>
      <c r="G532" s="1240"/>
      <c r="H532" s="1240"/>
      <c r="I532" s="1240"/>
      <c r="J532" s="2307" t="e">
        <f t="shared" si="1423"/>
        <v>#DIV/0!</v>
      </c>
      <c r="K532" s="1240"/>
      <c r="L532" s="1240"/>
      <c r="M532" s="1240"/>
      <c r="N532" s="2307" t="e">
        <f t="shared" si="1424"/>
        <v>#DIV/0!</v>
      </c>
      <c r="O532" s="1240"/>
      <c r="P532" s="1240"/>
      <c r="Q532" s="1240"/>
      <c r="R532" s="2307" t="e">
        <f t="shared" si="1425"/>
        <v>#DIV/0!</v>
      </c>
      <c r="S532" s="1240"/>
      <c r="T532" s="1240"/>
      <c r="U532" s="1240"/>
      <c r="V532" s="2307" t="e">
        <f t="shared" si="1426"/>
        <v>#DIV/0!</v>
      </c>
      <c r="W532" s="1212" t="e">
        <f t="shared" si="1363"/>
        <v>#DIV/0!</v>
      </c>
      <c r="X532" s="1212">
        <f t="shared" si="1420"/>
        <v>0</v>
      </c>
      <c r="Y532" s="1212"/>
      <c r="Z532" s="2307" t="e">
        <f t="shared" si="1427"/>
        <v>#DIV/0!</v>
      </c>
      <c r="AA532" s="1212">
        <f t="shared" si="1417"/>
        <v>180</v>
      </c>
      <c r="AB532" s="1724" t="e">
        <f t="shared" si="1418"/>
        <v>#DIV/0!</v>
      </c>
      <c r="AC532" s="1905"/>
      <c r="AD532" s="27" t="s">
        <v>4329</v>
      </c>
    </row>
    <row r="533" spans="1:30" customFormat="1" ht="15.75" hidden="1" thickBot="1" x14ac:dyDescent="0.3">
      <c r="A533" s="3580"/>
      <c r="B533" s="2211" t="s">
        <v>4223</v>
      </c>
      <c r="C533" s="1207">
        <f t="shared" ref="C533:W533" si="1447">C532/C264</f>
        <v>0.82983023668869671</v>
      </c>
      <c r="D533" s="1207"/>
      <c r="E533" s="1207"/>
      <c r="F533" s="1184" t="e">
        <f t="shared" si="1422"/>
        <v>#DIV/0!</v>
      </c>
      <c r="G533" s="1239">
        <f t="shared" si="1447"/>
        <v>0</v>
      </c>
      <c r="H533" s="1239"/>
      <c r="I533" s="1239"/>
      <c r="J533" s="1184" t="e">
        <f t="shared" si="1423"/>
        <v>#DIV/0!</v>
      </c>
      <c r="K533" s="1239">
        <f t="shared" si="1447"/>
        <v>0</v>
      </c>
      <c r="L533" s="1239"/>
      <c r="M533" s="1239"/>
      <c r="N533" s="1184" t="e">
        <f t="shared" si="1424"/>
        <v>#DIV/0!</v>
      </c>
      <c r="O533" s="1239">
        <f t="shared" si="1447"/>
        <v>0</v>
      </c>
      <c r="P533" s="1239"/>
      <c r="Q533" s="1239"/>
      <c r="R533" s="1184" t="e">
        <f t="shared" si="1425"/>
        <v>#DIV/0!</v>
      </c>
      <c r="S533" s="1239">
        <f t="shared" si="1447"/>
        <v>0</v>
      </c>
      <c r="T533" s="1239"/>
      <c r="U533" s="1239"/>
      <c r="V533" s="1184" t="e">
        <f t="shared" si="1426"/>
        <v>#DIV/0!</v>
      </c>
      <c r="W533" s="1177" t="e">
        <f t="shared" si="1447"/>
        <v>#DIV/0!</v>
      </c>
      <c r="X533" s="1177">
        <f t="shared" si="1420"/>
        <v>0</v>
      </c>
      <c r="Y533" s="1177"/>
      <c r="Z533" s="1184" t="e">
        <f t="shared" si="1427"/>
        <v>#DIV/0!</v>
      </c>
      <c r="AA533" s="1198">
        <f t="shared" si="1417"/>
        <v>0.16596604733773934</v>
      </c>
      <c r="AB533" s="1723" t="e">
        <f t="shared" si="1418"/>
        <v>#DIV/0!</v>
      </c>
      <c r="AC533" s="1198"/>
      <c r="AD533" t="s">
        <v>4330</v>
      </c>
    </row>
    <row r="534" spans="1:30" customFormat="1" ht="15.75" hidden="1" thickBot="1" x14ac:dyDescent="0.3">
      <c r="A534" s="3580"/>
      <c r="B534" s="2211" t="s">
        <v>4224</v>
      </c>
      <c r="C534" s="1207">
        <f t="shared" ref="C534:W534" si="1448">C532/C281</f>
        <v>0.98328577252344074</v>
      </c>
      <c r="D534" s="1207"/>
      <c r="E534" s="1207"/>
      <c r="F534" s="1184" t="e">
        <f t="shared" si="1422"/>
        <v>#DIV/0!</v>
      </c>
      <c r="G534" s="1239">
        <f t="shared" si="1448"/>
        <v>0</v>
      </c>
      <c r="H534" s="1239"/>
      <c r="I534" s="1239"/>
      <c r="J534" s="1184" t="e">
        <f t="shared" si="1423"/>
        <v>#DIV/0!</v>
      </c>
      <c r="K534" s="1239">
        <f t="shared" si="1448"/>
        <v>0</v>
      </c>
      <c r="L534" s="1239"/>
      <c r="M534" s="1239"/>
      <c r="N534" s="1184" t="e">
        <f t="shared" si="1424"/>
        <v>#DIV/0!</v>
      </c>
      <c r="O534" s="1239">
        <f t="shared" si="1448"/>
        <v>0</v>
      </c>
      <c r="P534" s="1239"/>
      <c r="Q534" s="1239"/>
      <c r="R534" s="1184" t="e">
        <f t="shared" si="1425"/>
        <v>#DIV/0!</v>
      </c>
      <c r="S534" s="1239">
        <f t="shared" si="1448"/>
        <v>0</v>
      </c>
      <c r="T534" s="1239"/>
      <c r="U534" s="1239"/>
      <c r="V534" s="1184" t="e">
        <f t="shared" si="1426"/>
        <v>#DIV/0!</v>
      </c>
      <c r="W534" s="1177" t="e">
        <f t="shared" si="1448"/>
        <v>#DIV/0!</v>
      </c>
      <c r="X534" s="1177">
        <f t="shared" si="1420"/>
        <v>0</v>
      </c>
      <c r="Y534" s="1177"/>
      <c r="Z534" s="1184" t="e">
        <f t="shared" si="1427"/>
        <v>#DIV/0!</v>
      </c>
      <c r="AA534" s="1198">
        <f t="shared" si="1417"/>
        <v>0.19665715450468815</v>
      </c>
      <c r="AB534" s="1723" t="e">
        <f t="shared" si="1418"/>
        <v>#DIV/0!</v>
      </c>
      <c r="AC534" s="1198"/>
      <c r="AD534" t="s">
        <v>4331</v>
      </c>
    </row>
    <row r="535" spans="1:30" customFormat="1" ht="15.75" hidden="1" thickBot="1" x14ac:dyDescent="0.3">
      <c r="A535" s="3580"/>
      <c r="B535" s="2211" t="s">
        <v>4311</v>
      </c>
      <c r="C535" s="1207">
        <f t="shared" ref="C535:W535" si="1449">C532/C284</f>
        <v>0.89666136724960255</v>
      </c>
      <c r="D535" s="1207"/>
      <c r="E535" s="1207"/>
      <c r="F535" s="1184" t="e">
        <f t="shared" si="1422"/>
        <v>#DIV/0!</v>
      </c>
      <c r="G535" s="1239">
        <f t="shared" si="1449"/>
        <v>0</v>
      </c>
      <c r="H535" s="1239"/>
      <c r="I535" s="1239"/>
      <c r="J535" s="1184" t="e">
        <f t="shared" si="1423"/>
        <v>#DIV/0!</v>
      </c>
      <c r="K535" s="1239">
        <f t="shared" si="1449"/>
        <v>0</v>
      </c>
      <c r="L535" s="1239"/>
      <c r="M535" s="1239"/>
      <c r="N535" s="1184" t="e">
        <f t="shared" si="1424"/>
        <v>#DIV/0!</v>
      </c>
      <c r="O535" s="1239">
        <f t="shared" si="1449"/>
        <v>0</v>
      </c>
      <c r="P535" s="1239"/>
      <c r="Q535" s="1239"/>
      <c r="R535" s="1184" t="e">
        <f t="shared" si="1425"/>
        <v>#DIV/0!</v>
      </c>
      <c r="S535" s="1239">
        <f t="shared" si="1449"/>
        <v>0</v>
      </c>
      <c r="T535" s="1239"/>
      <c r="U535" s="1239"/>
      <c r="V535" s="1184" t="e">
        <f t="shared" si="1426"/>
        <v>#DIV/0!</v>
      </c>
      <c r="W535" s="1177" t="e">
        <f t="shared" si="1449"/>
        <v>#DIV/0!</v>
      </c>
      <c r="X535" s="1177">
        <f t="shared" si="1420"/>
        <v>0</v>
      </c>
      <c r="Y535" s="1177"/>
      <c r="Z535" s="1184" t="e">
        <f t="shared" si="1427"/>
        <v>#DIV/0!</v>
      </c>
      <c r="AA535" s="1198">
        <f t="shared" si="1417"/>
        <v>0.1793322734499205</v>
      </c>
      <c r="AB535" s="1723" t="e">
        <f t="shared" si="1418"/>
        <v>#DIV/0!</v>
      </c>
      <c r="AC535" s="1198"/>
      <c r="AD535" t="s">
        <v>4332</v>
      </c>
    </row>
    <row r="536" spans="1:30" customFormat="1" ht="15.75" hidden="1" thickBot="1" x14ac:dyDescent="0.3">
      <c r="A536" s="3580"/>
      <c r="B536" s="2210" t="s">
        <v>4333</v>
      </c>
      <c r="C536" s="1213">
        <f t="shared" ref="C536" si="1450">C493/C511</f>
        <v>27</v>
      </c>
      <c r="D536" s="1213"/>
      <c r="E536" s="1213"/>
      <c r="F536" s="2307" t="e">
        <f t="shared" si="1422"/>
        <v>#DIV/0!</v>
      </c>
      <c r="G536" s="1241"/>
      <c r="H536" s="1241"/>
      <c r="I536" s="1241"/>
      <c r="J536" s="2307" t="e">
        <f t="shared" si="1423"/>
        <v>#DIV/0!</v>
      </c>
      <c r="K536" s="1241"/>
      <c r="L536" s="1241"/>
      <c r="M536" s="1241"/>
      <c r="N536" s="2307" t="e">
        <f t="shared" si="1424"/>
        <v>#DIV/0!</v>
      </c>
      <c r="O536" s="1241"/>
      <c r="P536" s="1241"/>
      <c r="Q536" s="1241"/>
      <c r="R536" s="2307" t="e">
        <f t="shared" si="1425"/>
        <v>#DIV/0!</v>
      </c>
      <c r="S536" s="1241"/>
      <c r="T536" s="1241"/>
      <c r="U536" s="1241"/>
      <c r="V536" s="2307" t="e">
        <f t="shared" si="1426"/>
        <v>#DIV/0!</v>
      </c>
      <c r="W536" s="1213" t="e">
        <f t="shared" si="1379"/>
        <v>#DIV/0!</v>
      </c>
      <c r="X536" s="1213">
        <f t="shared" si="1420"/>
        <v>0</v>
      </c>
      <c r="Y536" s="1213"/>
      <c r="Z536" s="2307" t="e">
        <f t="shared" si="1427"/>
        <v>#DIV/0!</v>
      </c>
      <c r="AA536" s="1213">
        <f t="shared" si="1417"/>
        <v>27</v>
      </c>
      <c r="AB536" s="1725" t="e">
        <f t="shared" si="1418"/>
        <v>#DIV/0!</v>
      </c>
      <c r="AC536" s="1906"/>
      <c r="AD536" s="27" t="s">
        <v>4334</v>
      </c>
    </row>
    <row r="537" spans="1:30" customFormat="1" ht="15.75" hidden="1" thickBot="1" x14ac:dyDescent="0.3">
      <c r="A537" s="3580"/>
      <c r="B537" s="2211" t="s">
        <v>4223</v>
      </c>
      <c r="C537" s="1207">
        <f t="shared" ref="C537:W537" si="1451">C536/C290</f>
        <v>0.57077205882352944</v>
      </c>
      <c r="D537" s="1207"/>
      <c r="E537" s="1207"/>
      <c r="F537" s="1184" t="e">
        <f t="shared" si="1422"/>
        <v>#DIV/0!</v>
      </c>
      <c r="G537" s="1239">
        <f t="shared" si="1451"/>
        <v>0</v>
      </c>
      <c r="H537" s="1239"/>
      <c r="I537" s="1239"/>
      <c r="J537" s="1184" t="e">
        <f t="shared" si="1423"/>
        <v>#DIV/0!</v>
      </c>
      <c r="K537" s="1239">
        <f t="shared" si="1451"/>
        <v>0</v>
      </c>
      <c r="L537" s="1239"/>
      <c r="M537" s="1239"/>
      <c r="N537" s="1184" t="e">
        <f t="shared" si="1424"/>
        <v>#DIV/0!</v>
      </c>
      <c r="O537" s="1239">
        <f t="shared" si="1451"/>
        <v>0</v>
      </c>
      <c r="P537" s="1239"/>
      <c r="Q537" s="1239"/>
      <c r="R537" s="1184" t="e">
        <f t="shared" si="1425"/>
        <v>#DIV/0!</v>
      </c>
      <c r="S537" s="1239">
        <f t="shared" si="1451"/>
        <v>0</v>
      </c>
      <c r="T537" s="1239"/>
      <c r="U537" s="1239"/>
      <c r="V537" s="1184" t="e">
        <f t="shared" si="1426"/>
        <v>#DIV/0!</v>
      </c>
      <c r="W537" s="1177" t="e">
        <f t="shared" si="1451"/>
        <v>#DIV/0!</v>
      </c>
      <c r="X537" s="1177">
        <f t="shared" si="1420"/>
        <v>0</v>
      </c>
      <c r="Y537" s="1177"/>
      <c r="Z537" s="1184" t="e">
        <f t="shared" si="1427"/>
        <v>#DIV/0!</v>
      </c>
      <c r="AA537" s="1198">
        <f t="shared" si="1417"/>
        <v>0.11415441176470589</v>
      </c>
      <c r="AB537" s="1723" t="e">
        <f t="shared" si="1418"/>
        <v>#DIV/0!</v>
      </c>
      <c r="AC537" s="1198"/>
      <c r="AD537" t="s">
        <v>4335</v>
      </c>
    </row>
    <row r="538" spans="1:30" customFormat="1" ht="15.75" hidden="1" thickBot="1" x14ac:dyDescent="0.3">
      <c r="A538" s="3580"/>
      <c r="B538" s="2211" t="s">
        <v>4224</v>
      </c>
      <c r="C538" s="1207">
        <f t="shared" ref="C538:W538" si="1452">C536/C307</f>
        <v>0.70468622180670792</v>
      </c>
      <c r="D538" s="1207"/>
      <c r="E538" s="1207"/>
      <c r="F538" s="1184" t="e">
        <f t="shared" si="1422"/>
        <v>#DIV/0!</v>
      </c>
      <c r="G538" s="1239">
        <f t="shared" si="1452"/>
        <v>0</v>
      </c>
      <c r="H538" s="1239"/>
      <c r="I538" s="1239"/>
      <c r="J538" s="1184" t="e">
        <f t="shared" si="1423"/>
        <v>#DIV/0!</v>
      </c>
      <c r="K538" s="1239">
        <f t="shared" si="1452"/>
        <v>0</v>
      </c>
      <c r="L538" s="1239"/>
      <c r="M538" s="1239"/>
      <c r="N538" s="1184" t="e">
        <f t="shared" si="1424"/>
        <v>#DIV/0!</v>
      </c>
      <c r="O538" s="1239">
        <f t="shared" si="1452"/>
        <v>0</v>
      </c>
      <c r="P538" s="1239"/>
      <c r="Q538" s="1239"/>
      <c r="R538" s="1184" t="e">
        <f t="shared" si="1425"/>
        <v>#DIV/0!</v>
      </c>
      <c r="S538" s="1239">
        <f t="shared" si="1452"/>
        <v>0</v>
      </c>
      <c r="T538" s="1239"/>
      <c r="U538" s="1239"/>
      <c r="V538" s="1184" t="e">
        <f t="shared" si="1426"/>
        <v>#DIV/0!</v>
      </c>
      <c r="W538" s="1177" t="e">
        <f t="shared" si="1452"/>
        <v>#DIV/0!</v>
      </c>
      <c r="X538" s="1177">
        <f t="shared" si="1420"/>
        <v>0</v>
      </c>
      <c r="Y538" s="1177"/>
      <c r="Z538" s="1184" t="e">
        <f t="shared" si="1427"/>
        <v>#DIV/0!</v>
      </c>
      <c r="AA538" s="1198">
        <f t="shared" si="1417"/>
        <v>0.14093724436134158</v>
      </c>
      <c r="AB538" s="1723" t="e">
        <f t="shared" si="1418"/>
        <v>#DIV/0!</v>
      </c>
      <c r="AC538" s="1198"/>
      <c r="AD538" t="s">
        <v>4336</v>
      </c>
    </row>
    <row r="539" spans="1:30" customFormat="1" ht="15.75" hidden="1" thickBot="1" x14ac:dyDescent="0.3">
      <c r="A539" s="3580"/>
      <c r="B539" s="2211" t="s">
        <v>4311</v>
      </c>
      <c r="C539" s="1207">
        <f t="shared" ref="C539:W539" si="1453">C536/C310</f>
        <v>0.71593794076163619</v>
      </c>
      <c r="D539" s="1207"/>
      <c r="E539" s="1207"/>
      <c r="F539" s="1184" t="e">
        <f t="shared" si="1422"/>
        <v>#DIV/0!</v>
      </c>
      <c r="G539" s="1239">
        <f t="shared" si="1453"/>
        <v>0</v>
      </c>
      <c r="H539" s="1239"/>
      <c r="I539" s="1239"/>
      <c r="J539" s="1184" t="e">
        <f t="shared" si="1423"/>
        <v>#DIV/0!</v>
      </c>
      <c r="K539" s="1239">
        <f t="shared" si="1453"/>
        <v>0</v>
      </c>
      <c r="L539" s="1239"/>
      <c r="M539" s="1239"/>
      <c r="N539" s="1184" t="e">
        <f t="shared" si="1424"/>
        <v>#DIV/0!</v>
      </c>
      <c r="O539" s="1239">
        <f t="shared" si="1453"/>
        <v>0</v>
      </c>
      <c r="P539" s="1239"/>
      <c r="Q539" s="1239"/>
      <c r="R539" s="1184" t="e">
        <f t="shared" si="1425"/>
        <v>#DIV/0!</v>
      </c>
      <c r="S539" s="1239">
        <f t="shared" si="1453"/>
        <v>0</v>
      </c>
      <c r="T539" s="1239"/>
      <c r="U539" s="1239"/>
      <c r="V539" s="1184" t="e">
        <f t="shared" si="1426"/>
        <v>#DIV/0!</v>
      </c>
      <c r="W539" s="1177" t="e">
        <f t="shared" si="1453"/>
        <v>#DIV/0!</v>
      </c>
      <c r="X539" s="1177">
        <f t="shared" si="1420"/>
        <v>0</v>
      </c>
      <c r="Y539" s="1177"/>
      <c r="Z539" s="1184" t="e">
        <f t="shared" si="1427"/>
        <v>#DIV/0!</v>
      </c>
      <c r="AA539" s="1198">
        <f t="shared" si="1417"/>
        <v>0.14318758815232724</v>
      </c>
      <c r="AB539" s="1723" t="e">
        <f t="shared" si="1418"/>
        <v>#DIV/0!</v>
      </c>
      <c r="AC539" s="1198"/>
      <c r="AD539" t="s">
        <v>4337</v>
      </c>
    </row>
    <row r="540" spans="1:30" s="325" customFormat="1" ht="15.75" hidden="1" thickBot="1" x14ac:dyDescent="0.3">
      <c r="A540" s="3580"/>
      <c r="B540" s="2210" t="s">
        <v>4338</v>
      </c>
      <c r="C540" s="1206">
        <f t="shared" ref="C540:W540" si="1454">C498/C511</f>
        <v>-15.5</v>
      </c>
      <c r="D540" s="1206"/>
      <c r="E540" s="1206"/>
      <c r="F540" s="2307" t="e">
        <f t="shared" si="1422"/>
        <v>#DIV/0!</v>
      </c>
      <c r="G540" s="1238"/>
      <c r="H540" s="1238"/>
      <c r="I540" s="1238"/>
      <c r="J540" s="2307" t="e">
        <f t="shared" si="1423"/>
        <v>#DIV/0!</v>
      </c>
      <c r="K540" s="1238"/>
      <c r="L540" s="1238"/>
      <c r="M540" s="1238"/>
      <c r="N540" s="2307" t="e">
        <f t="shared" si="1424"/>
        <v>#DIV/0!</v>
      </c>
      <c r="O540" s="1238"/>
      <c r="P540" s="1238"/>
      <c r="Q540" s="1238"/>
      <c r="R540" s="2307" t="e">
        <f t="shared" si="1425"/>
        <v>#DIV/0!</v>
      </c>
      <c r="S540" s="1238"/>
      <c r="T540" s="1238"/>
      <c r="U540" s="1238"/>
      <c r="V540" s="2307" t="e">
        <f t="shared" si="1426"/>
        <v>#DIV/0!</v>
      </c>
      <c r="W540" s="1206" t="e">
        <f t="shared" si="1454"/>
        <v>#DIV/0!</v>
      </c>
      <c r="X540" s="1206">
        <f t="shared" si="1420"/>
        <v>0</v>
      </c>
      <c r="Y540" s="1206"/>
      <c r="Z540" s="2307" t="e">
        <f t="shared" si="1427"/>
        <v>#DIV/0!</v>
      </c>
      <c r="AA540" s="1206">
        <f t="shared" si="1417"/>
        <v>-15.5</v>
      </c>
      <c r="AB540" s="1718" t="e">
        <f t="shared" si="1418"/>
        <v>#DIV/0!</v>
      </c>
      <c r="AC540" s="1903"/>
      <c r="AD540" s="1220" t="s">
        <v>4339</v>
      </c>
    </row>
    <row r="541" spans="1:30" s="325" customFormat="1" ht="15.75" hidden="1" thickBot="1" x14ac:dyDescent="0.3">
      <c r="A541" s="3580"/>
      <c r="B541" s="2212" t="s">
        <v>4223</v>
      </c>
      <c r="C541" s="1207">
        <f t="shared" ref="C541:W541" si="1455">C540/C316</f>
        <v>-4.6822327617657793</v>
      </c>
      <c r="D541" s="1207"/>
      <c r="E541" s="1207"/>
      <c r="F541" s="1184" t="e">
        <f t="shared" si="1422"/>
        <v>#DIV/0!</v>
      </c>
      <c r="G541" s="1239">
        <f t="shared" si="1455"/>
        <v>0</v>
      </c>
      <c r="H541" s="1239"/>
      <c r="I541" s="1239"/>
      <c r="J541" s="1184" t="e">
        <f t="shared" si="1423"/>
        <v>#DIV/0!</v>
      </c>
      <c r="K541" s="1239">
        <f t="shared" si="1455"/>
        <v>0</v>
      </c>
      <c r="L541" s="1239"/>
      <c r="M541" s="1239"/>
      <c r="N541" s="1184" t="e">
        <f t="shared" si="1424"/>
        <v>#DIV/0!</v>
      </c>
      <c r="O541" s="1239">
        <f t="shared" si="1455"/>
        <v>0</v>
      </c>
      <c r="P541" s="1239"/>
      <c r="Q541" s="1239"/>
      <c r="R541" s="1184" t="e">
        <f t="shared" si="1425"/>
        <v>#DIV/0!</v>
      </c>
      <c r="S541" s="1239">
        <f t="shared" si="1455"/>
        <v>0</v>
      </c>
      <c r="T541" s="1239"/>
      <c r="U541" s="1239"/>
      <c r="V541" s="1184" t="e">
        <f t="shared" si="1426"/>
        <v>#DIV/0!</v>
      </c>
      <c r="W541" s="1199" t="e">
        <f t="shared" si="1455"/>
        <v>#DIV/0!</v>
      </c>
      <c r="X541" s="1199">
        <f t="shared" si="1420"/>
        <v>0</v>
      </c>
      <c r="Y541" s="1199"/>
      <c r="Z541" s="1184" t="e">
        <f t="shared" si="1427"/>
        <v>#DIV/0!</v>
      </c>
      <c r="AA541" s="1198">
        <f t="shared" si="1417"/>
        <v>-0.93644655235315588</v>
      </c>
      <c r="AB541" s="1723" t="e">
        <f t="shared" si="1418"/>
        <v>#DIV/0!</v>
      </c>
      <c r="AC541" s="1198"/>
      <c r="AD541" s="325" t="s">
        <v>4340</v>
      </c>
    </row>
    <row r="542" spans="1:30" ht="15.75" hidden="1" thickBot="1" x14ac:dyDescent="0.3">
      <c r="A542" s="3580"/>
      <c r="B542" s="2212" t="s">
        <v>4224</v>
      </c>
      <c r="C542" s="1207">
        <f t="shared" ref="C542:W542" si="1456">C540/C333</f>
        <v>-2.57245479316324</v>
      </c>
      <c r="D542" s="1207"/>
      <c r="E542" s="1207"/>
      <c r="F542" s="1184" t="e">
        <f t="shared" si="1422"/>
        <v>#DIV/0!</v>
      </c>
      <c r="G542" s="1239">
        <f t="shared" si="1456"/>
        <v>0</v>
      </c>
      <c r="H542" s="1239"/>
      <c r="I542" s="1239"/>
      <c r="J542" s="1184" t="e">
        <f t="shared" si="1423"/>
        <v>#DIV/0!</v>
      </c>
      <c r="K542" s="1239">
        <f t="shared" si="1456"/>
        <v>0</v>
      </c>
      <c r="L542" s="1239"/>
      <c r="M542" s="1239"/>
      <c r="N542" s="1184" t="e">
        <f t="shared" si="1424"/>
        <v>#DIV/0!</v>
      </c>
      <c r="O542" s="1239">
        <f t="shared" si="1456"/>
        <v>0</v>
      </c>
      <c r="P542" s="1239"/>
      <c r="Q542" s="1239"/>
      <c r="R542" s="1184" t="e">
        <f t="shared" si="1425"/>
        <v>#DIV/0!</v>
      </c>
      <c r="S542" s="1239">
        <f t="shared" si="1456"/>
        <v>0</v>
      </c>
      <c r="T542" s="1239"/>
      <c r="U542" s="1239"/>
      <c r="V542" s="1184" t="e">
        <f t="shared" si="1426"/>
        <v>#DIV/0!</v>
      </c>
      <c r="W542" s="1200" t="e">
        <f t="shared" si="1456"/>
        <v>#DIV/0!</v>
      </c>
      <c r="X542" s="1200">
        <f t="shared" si="1420"/>
        <v>0</v>
      </c>
      <c r="Y542" s="1200"/>
      <c r="Z542" s="1184" t="e">
        <f t="shared" si="1427"/>
        <v>#DIV/0!</v>
      </c>
      <c r="AA542" s="1198">
        <f t="shared" si="1417"/>
        <v>-0.51449095863264804</v>
      </c>
      <c r="AB542" s="1723" t="e">
        <f t="shared" si="1418"/>
        <v>#DIV/0!</v>
      </c>
      <c r="AC542" s="1198"/>
      <c r="AD542" s="325" t="s">
        <v>4341</v>
      </c>
    </row>
    <row r="543" spans="1:30" ht="15.75" hidden="1" thickBot="1" x14ac:dyDescent="0.3">
      <c r="A543" s="3580"/>
      <c r="B543" s="2212" t="s">
        <v>4311</v>
      </c>
      <c r="C543" s="1207">
        <f t="shared" ref="C543:W543" si="1457">C540/C336</f>
        <v>-1.6334080717488788</v>
      </c>
      <c r="D543" s="1207"/>
      <c r="E543" s="1207"/>
      <c r="F543" s="1184" t="e">
        <f t="shared" si="1422"/>
        <v>#DIV/0!</v>
      </c>
      <c r="G543" s="1239">
        <f t="shared" si="1457"/>
        <v>0</v>
      </c>
      <c r="H543" s="1239"/>
      <c r="I543" s="1239"/>
      <c r="J543" s="1184" t="e">
        <f t="shared" si="1423"/>
        <v>#DIV/0!</v>
      </c>
      <c r="K543" s="1239">
        <f t="shared" si="1457"/>
        <v>0</v>
      </c>
      <c r="L543" s="1239"/>
      <c r="M543" s="1239"/>
      <c r="N543" s="1184" t="e">
        <f t="shared" si="1424"/>
        <v>#DIV/0!</v>
      </c>
      <c r="O543" s="1239">
        <f t="shared" si="1457"/>
        <v>0</v>
      </c>
      <c r="P543" s="1239"/>
      <c r="Q543" s="1239"/>
      <c r="R543" s="1184" t="e">
        <f t="shared" si="1425"/>
        <v>#DIV/0!</v>
      </c>
      <c r="S543" s="1239">
        <f t="shared" si="1457"/>
        <v>0</v>
      </c>
      <c r="T543" s="1239"/>
      <c r="U543" s="1239"/>
      <c r="V543" s="1184" t="e">
        <f t="shared" si="1426"/>
        <v>#DIV/0!</v>
      </c>
      <c r="W543" s="1199" t="e">
        <f t="shared" si="1457"/>
        <v>#DIV/0!</v>
      </c>
      <c r="X543" s="1199">
        <f t="shared" si="1420"/>
        <v>0</v>
      </c>
      <c r="Y543" s="1199"/>
      <c r="Z543" s="1184" t="e">
        <f t="shared" si="1427"/>
        <v>#DIV/0!</v>
      </c>
      <c r="AA543" s="1198">
        <f t="shared" si="1417"/>
        <v>-0.32668161434977577</v>
      </c>
      <c r="AB543" s="1723" t="e">
        <f t="shared" si="1418"/>
        <v>#DIV/0!</v>
      </c>
      <c r="AC543" s="1198"/>
      <c r="AD543" s="325" t="s">
        <v>4342</v>
      </c>
    </row>
    <row r="544" spans="1:30" ht="15.75" hidden="1" thickBot="1" x14ac:dyDescent="0.3">
      <c r="A544" s="3580"/>
      <c r="B544" s="2210" t="s">
        <v>4343</v>
      </c>
      <c r="C544" s="1206">
        <f t="shared" ref="C544:W544" si="1458">C503/C508</f>
        <v>0</v>
      </c>
      <c r="D544" s="1206"/>
      <c r="E544" s="1206"/>
      <c r="F544" s="2307" t="e">
        <f t="shared" si="1422"/>
        <v>#DIV/0!</v>
      </c>
      <c r="G544" s="1238"/>
      <c r="H544" s="1238"/>
      <c r="I544" s="1238"/>
      <c r="J544" s="2307" t="e">
        <f t="shared" si="1423"/>
        <v>#DIV/0!</v>
      </c>
      <c r="K544" s="1238"/>
      <c r="L544" s="1238"/>
      <c r="M544" s="1238"/>
      <c r="N544" s="2307" t="e">
        <f t="shared" si="1424"/>
        <v>#DIV/0!</v>
      </c>
      <c r="O544" s="1238"/>
      <c r="P544" s="1238"/>
      <c r="Q544" s="1238"/>
      <c r="R544" s="2307" t="e">
        <f t="shared" si="1425"/>
        <v>#DIV/0!</v>
      </c>
      <c r="S544" s="1238"/>
      <c r="T544" s="1238"/>
      <c r="U544" s="1238"/>
      <c r="V544" s="2307" t="e">
        <f t="shared" si="1426"/>
        <v>#DIV/0!</v>
      </c>
      <c r="W544" s="1206" t="e">
        <f t="shared" si="1458"/>
        <v>#DIV/0!</v>
      </c>
      <c r="X544" s="1206">
        <f t="shared" si="1420"/>
        <v>0</v>
      </c>
      <c r="Y544" s="1206"/>
      <c r="Z544" s="2307" t="e">
        <f t="shared" si="1427"/>
        <v>#DIV/0!</v>
      </c>
      <c r="AA544" s="1206">
        <f t="shared" si="1417"/>
        <v>0</v>
      </c>
      <c r="AB544" s="1718" t="e">
        <f t="shared" si="1418"/>
        <v>#DIV/0!</v>
      </c>
      <c r="AC544" s="1903"/>
      <c r="AD544" s="1220" t="s">
        <v>4344</v>
      </c>
    </row>
    <row r="545" spans="1:30" ht="15.75" hidden="1" thickBot="1" x14ac:dyDescent="0.3">
      <c r="A545" s="3580"/>
      <c r="B545" s="2212" t="s">
        <v>4223</v>
      </c>
      <c r="C545" s="1207">
        <f t="shared" ref="C545:W545" si="1459">C544/C342</f>
        <v>0</v>
      </c>
      <c r="D545" s="1207"/>
      <c r="E545" s="1207"/>
      <c r="F545" s="1184" t="e">
        <f t="shared" si="1422"/>
        <v>#DIV/0!</v>
      </c>
      <c r="G545" s="1239">
        <f t="shared" si="1459"/>
        <v>0</v>
      </c>
      <c r="H545" s="1239"/>
      <c r="I545" s="1239"/>
      <c r="J545" s="1184" t="e">
        <f t="shared" si="1423"/>
        <v>#DIV/0!</v>
      </c>
      <c r="K545" s="1239">
        <f t="shared" si="1459"/>
        <v>0</v>
      </c>
      <c r="L545" s="1239"/>
      <c r="M545" s="1239"/>
      <c r="N545" s="1184" t="e">
        <f t="shared" si="1424"/>
        <v>#DIV/0!</v>
      </c>
      <c r="O545" s="1239">
        <f t="shared" si="1459"/>
        <v>0</v>
      </c>
      <c r="P545" s="1239"/>
      <c r="Q545" s="1239"/>
      <c r="R545" s="1184" t="e">
        <f t="shared" si="1425"/>
        <v>#DIV/0!</v>
      </c>
      <c r="S545" s="1239">
        <f t="shared" si="1459"/>
        <v>0</v>
      </c>
      <c r="T545" s="1239"/>
      <c r="U545" s="1239"/>
      <c r="V545" s="1184" t="e">
        <f t="shared" si="1426"/>
        <v>#DIV/0!</v>
      </c>
      <c r="W545" s="1199" t="e">
        <f t="shared" si="1459"/>
        <v>#DIV/0!</v>
      </c>
      <c r="X545" s="1199">
        <f t="shared" si="1420"/>
        <v>0</v>
      </c>
      <c r="Y545" s="1199"/>
      <c r="Z545" s="1184" t="e">
        <f t="shared" si="1427"/>
        <v>#DIV/0!</v>
      </c>
      <c r="AA545" s="1198">
        <f t="shared" si="1417"/>
        <v>0</v>
      </c>
      <c r="AB545" s="1723" t="e">
        <f t="shared" si="1418"/>
        <v>#DIV/0!</v>
      </c>
      <c r="AC545" s="1198"/>
      <c r="AD545" s="325" t="s">
        <v>4345</v>
      </c>
    </row>
    <row r="546" spans="1:30" ht="15.75" hidden="1" thickBot="1" x14ac:dyDescent="0.3">
      <c r="A546" s="3580"/>
      <c r="B546" s="2212" t="s">
        <v>4224</v>
      </c>
      <c r="C546" s="1207">
        <f t="shared" ref="C546:W546" si="1460">C544/C359</f>
        <v>0</v>
      </c>
      <c r="D546" s="1207"/>
      <c r="E546" s="1207"/>
      <c r="F546" s="1184" t="e">
        <f t="shared" si="1422"/>
        <v>#DIV/0!</v>
      </c>
      <c r="G546" s="1239">
        <f t="shared" si="1460"/>
        <v>0</v>
      </c>
      <c r="H546" s="1239"/>
      <c r="I546" s="1239"/>
      <c r="J546" s="1184" t="e">
        <f t="shared" si="1423"/>
        <v>#DIV/0!</v>
      </c>
      <c r="K546" s="1239">
        <f t="shared" si="1460"/>
        <v>0</v>
      </c>
      <c r="L546" s="1239"/>
      <c r="M546" s="1239"/>
      <c r="N546" s="1184" t="e">
        <f t="shared" si="1424"/>
        <v>#DIV/0!</v>
      </c>
      <c r="O546" s="1239">
        <f t="shared" si="1460"/>
        <v>0</v>
      </c>
      <c r="P546" s="1239"/>
      <c r="Q546" s="1239"/>
      <c r="R546" s="1184" t="e">
        <f t="shared" si="1425"/>
        <v>#DIV/0!</v>
      </c>
      <c r="S546" s="1239">
        <f t="shared" si="1460"/>
        <v>0</v>
      </c>
      <c r="T546" s="1239"/>
      <c r="U546" s="1239"/>
      <c r="V546" s="1184" t="e">
        <f t="shared" si="1426"/>
        <v>#DIV/0!</v>
      </c>
      <c r="W546" s="1199" t="e">
        <f t="shared" si="1460"/>
        <v>#DIV/0!</v>
      </c>
      <c r="X546" s="1199">
        <f t="shared" si="1420"/>
        <v>0</v>
      </c>
      <c r="Y546" s="1199"/>
      <c r="Z546" s="1184" t="e">
        <f t="shared" si="1427"/>
        <v>#DIV/0!</v>
      </c>
      <c r="AA546" s="1198">
        <f t="shared" si="1417"/>
        <v>0</v>
      </c>
      <c r="AB546" s="1723" t="e">
        <f t="shared" si="1418"/>
        <v>#DIV/0!</v>
      </c>
      <c r="AC546" s="1198"/>
      <c r="AD546" s="325" t="s">
        <v>4346</v>
      </c>
    </row>
    <row r="547" spans="1:30" ht="15.75" hidden="1" thickBot="1" x14ac:dyDescent="0.3">
      <c r="A547" s="3580"/>
      <c r="B547" s="2213" t="s">
        <v>4311</v>
      </c>
      <c r="C547" s="1215">
        <f t="shared" ref="C547:W547" si="1461">C544/C362</f>
        <v>0</v>
      </c>
      <c r="D547" s="1215"/>
      <c r="E547" s="1215"/>
      <c r="F547" s="2308" t="e">
        <f t="shared" si="1422"/>
        <v>#DIV/0!</v>
      </c>
      <c r="G547" s="1242">
        <f t="shared" si="1461"/>
        <v>0</v>
      </c>
      <c r="H547" s="1242"/>
      <c r="I547" s="1242"/>
      <c r="J547" s="2308" t="e">
        <f t="shared" si="1423"/>
        <v>#DIV/0!</v>
      </c>
      <c r="K547" s="1242">
        <f t="shared" si="1461"/>
        <v>0</v>
      </c>
      <c r="L547" s="1242"/>
      <c r="M547" s="1242"/>
      <c r="N547" s="2308" t="e">
        <f t="shared" si="1424"/>
        <v>#DIV/0!</v>
      </c>
      <c r="O547" s="1242">
        <f t="shared" si="1461"/>
        <v>0</v>
      </c>
      <c r="P547" s="1242"/>
      <c r="Q547" s="1242"/>
      <c r="R547" s="2308" t="e">
        <f t="shared" si="1425"/>
        <v>#DIV/0!</v>
      </c>
      <c r="S547" s="1242">
        <f t="shared" si="1461"/>
        <v>0</v>
      </c>
      <c r="T547" s="1242"/>
      <c r="U547" s="1242"/>
      <c r="V547" s="2308" t="e">
        <f t="shared" si="1426"/>
        <v>#DIV/0!</v>
      </c>
      <c r="W547" s="1201" t="e">
        <f t="shared" si="1461"/>
        <v>#DIV/0!</v>
      </c>
      <c r="X547" s="1201">
        <f t="shared" si="1420"/>
        <v>0</v>
      </c>
      <c r="Y547" s="1201"/>
      <c r="Z547" s="2308" t="e">
        <f t="shared" si="1427"/>
        <v>#DIV/0!</v>
      </c>
      <c r="AA547" s="1202">
        <f t="shared" si="1417"/>
        <v>0</v>
      </c>
      <c r="AB547" s="1723" t="e">
        <f t="shared" si="1418"/>
        <v>#DIV/0!</v>
      </c>
      <c r="AC547" s="1198"/>
      <c r="AD547" s="325" t="s">
        <v>4347</v>
      </c>
    </row>
    <row r="548" spans="1:30" customFormat="1" ht="15.75" thickBot="1" x14ac:dyDescent="0.3">
      <c r="A548" s="3580" t="s">
        <v>103</v>
      </c>
      <c r="B548" s="2207" t="s">
        <v>935</v>
      </c>
      <c r="C548" s="826">
        <f>'BNP avec amende'!B70</f>
        <v>4514</v>
      </c>
      <c r="D548" s="1245">
        <f>'Données 2013 TJN'!C61</f>
        <v>4291</v>
      </c>
      <c r="E548" s="826">
        <f>C548-D548</f>
        <v>223</v>
      </c>
      <c r="F548" s="2278">
        <f t="shared" si="1422"/>
        <v>5.1969237939874152E-2</v>
      </c>
      <c r="G548" s="826">
        <f>BPCE!B32</f>
        <v>21</v>
      </c>
      <c r="H548" s="1245">
        <f>'Données 2013 TJN'!D61</f>
        <v>46</v>
      </c>
      <c r="I548" s="826">
        <f>G548-H548</f>
        <v>-25</v>
      </c>
      <c r="J548" s="2278">
        <f t="shared" si="1423"/>
        <v>-0.54347826086956519</v>
      </c>
      <c r="K548" s="826">
        <f>SG!B63</f>
        <v>193</v>
      </c>
      <c r="L548" s="1245">
        <f>'Données 2013 TJN'!E61</f>
        <v>165</v>
      </c>
      <c r="M548" s="826">
        <f>K548-L548</f>
        <v>28</v>
      </c>
      <c r="N548" s="2278">
        <f t="shared" si="1424"/>
        <v>0.16969696969696971</v>
      </c>
      <c r="O548" s="826">
        <f>CA!B25</f>
        <v>40</v>
      </c>
      <c r="P548" s="1245">
        <f>'Données 2013 TJN'!F61</f>
        <v>27</v>
      </c>
      <c r="Q548" s="826">
        <f>O548-P548</f>
        <v>13</v>
      </c>
      <c r="R548" s="2278">
        <f t="shared" si="1425"/>
        <v>0.48148148148148145</v>
      </c>
      <c r="S548" s="826">
        <f>CM!B25</f>
        <v>420</v>
      </c>
      <c r="T548" s="1245">
        <f>'Données 2013 TJN'!G61</f>
        <v>426</v>
      </c>
      <c r="U548" s="826">
        <f>S548-T548</f>
        <v>-6</v>
      </c>
      <c r="V548" s="2278">
        <f t="shared" si="1426"/>
        <v>-1.4084507042253521E-2</v>
      </c>
      <c r="W548" s="826">
        <f>SUM(C548+G548+K548+O548+S548)</f>
        <v>5188</v>
      </c>
      <c r="X548" s="826">
        <f>SUM(D548+H548+L548+P548+T548)</f>
        <v>4955</v>
      </c>
      <c r="Y548" s="826">
        <f>W548-X548</f>
        <v>233</v>
      </c>
      <c r="Z548" s="2278">
        <f t="shared" si="1427"/>
        <v>4.7023208879919273E-2</v>
      </c>
      <c r="AA548" s="1222">
        <f t="shared" si="1417"/>
        <v>1037.5999999999999</v>
      </c>
      <c r="AB548" s="2222">
        <f t="shared" si="1418"/>
        <v>991</v>
      </c>
      <c r="AC548" s="1222">
        <f>AA548-AB548</f>
        <v>46.599999999999909</v>
      </c>
      <c r="AD548" s="27" t="s">
        <v>4264</v>
      </c>
    </row>
    <row r="549" spans="1:30" customFormat="1" ht="15.75" thickBot="1" x14ac:dyDescent="0.3">
      <c r="A549" s="3580"/>
      <c r="B549" s="1" t="s">
        <v>4265</v>
      </c>
      <c r="C549" s="1184">
        <f t="shared" ref="C549:S549" si="1462">C548/C4</f>
        <v>0.11524714052287582</v>
      </c>
      <c r="D549" s="1184">
        <f t="shared" ref="D549" si="1463">D548/D4</f>
        <v>0.11053011179228273</v>
      </c>
      <c r="E549" s="1184">
        <f t="shared" ref="E549:E594" si="1464">C549-D549</f>
        <v>4.717028730593098E-3</v>
      </c>
      <c r="F549" s="1184">
        <f t="shared" si="1422"/>
        <v>4.2676413278742775E-2</v>
      </c>
      <c r="G549" s="1185">
        <f t="shared" si="1462"/>
        <v>9.0295394934858321E-4</v>
      </c>
      <c r="H549" s="1185">
        <f t="shared" ref="H549" si="1465">H548/H4</f>
        <v>2.0153340635268345E-3</v>
      </c>
      <c r="I549" s="1185">
        <f t="shared" ref="I549:I594" si="1466">G549-H549</f>
        <v>-1.1123801141782513E-3</v>
      </c>
      <c r="J549" s="1184">
        <f t="shared" si="1423"/>
        <v>-0.55195817621996934</v>
      </c>
      <c r="K549" s="1186">
        <f t="shared" si="1462"/>
        <v>8.190807622119425E-3</v>
      </c>
      <c r="L549" s="1186">
        <f t="shared" ref="L549" si="1467">L548/L4</f>
        <v>7.2273324572930354E-3</v>
      </c>
      <c r="M549" s="1186">
        <f t="shared" ref="M549:M594" si="1468">K549-L549</f>
        <v>9.6347516482638961E-4</v>
      </c>
      <c r="N549" s="1184">
        <f t="shared" si="1424"/>
        <v>0.13330992735143318</v>
      </c>
      <c r="O549" s="1187">
        <f t="shared" si="1462"/>
        <v>2.5231817321642591E-3</v>
      </c>
      <c r="P549" s="1187">
        <f t="shared" ref="P549" si="1469">P548/P4</f>
        <v>1.685919450515142E-3</v>
      </c>
      <c r="Q549" s="1187">
        <f t="shared" ref="Q549:Q594" si="1470">O549-P549</f>
        <v>8.3726228164911708E-4</v>
      </c>
      <c r="R549" s="1184">
        <f t="shared" si="1425"/>
        <v>0.49662057187446706</v>
      </c>
      <c r="S549" s="1188">
        <f t="shared" si="1462"/>
        <v>2.7253260657971578E-2</v>
      </c>
      <c r="T549" s="1188">
        <f t="shared" ref="T549" si="1471">T548/T4</f>
        <v>2.7886881382560881E-2</v>
      </c>
      <c r="U549" s="1188">
        <f t="shared" ref="U549:U594" si="1472">S549-T549</f>
        <v>-6.3362072458930316E-4</v>
      </c>
      <c r="V549" s="1184">
        <f t="shared" si="1426"/>
        <v>-2.2721103729638953E-2</v>
      </c>
      <c r="W549" s="1194">
        <f>W548/W$4</f>
        <v>4.4246580015692698E-2</v>
      </c>
      <c r="X549" s="1194">
        <f>X548/X$4</f>
        <v>4.2801119480339989E-2</v>
      </c>
      <c r="Y549" s="1194">
        <f t="shared" ref="Y549:Y594" si="1473">W549-X549</f>
        <v>1.4454605353527092E-3</v>
      </c>
      <c r="Z549" s="1184">
        <f t="shared" si="1427"/>
        <v>3.3771559083090298E-2</v>
      </c>
      <c r="AA549" s="1189">
        <f t="shared" si="1417"/>
        <v>3.0823468896895932E-2</v>
      </c>
      <c r="AB549" s="1716">
        <f t="shared" si="1418"/>
        <v>2.9869115829235727E-2</v>
      </c>
      <c r="AC549" s="1189">
        <f t="shared" ref="AC549:AC594" si="1474">AA549-AB549</f>
        <v>9.5435306766020536E-4</v>
      </c>
      <c r="AD549" t="s">
        <v>4266</v>
      </c>
    </row>
    <row r="550" spans="1:30" customFormat="1" ht="15.75" thickBot="1" x14ac:dyDescent="0.3">
      <c r="A550" s="3580"/>
      <c r="B550" s="1" t="s">
        <v>4267</v>
      </c>
      <c r="C550" s="1184">
        <f t="shared" ref="C550:S550" si="1475">C548/C21</f>
        <v>0.17584044252269099</v>
      </c>
      <c r="D550" s="1184">
        <f t="shared" ref="D550" si="1476">D548/D21</f>
        <v>0.17006182625237792</v>
      </c>
      <c r="E550" s="1184">
        <f t="shared" si="1464"/>
        <v>5.7786162703130639E-3</v>
      </c>
      <c r="F550" s="1184">
        <f t="shared" si="1422"/>
        <v>3.3979502617697326E-2</v>
      </c>
      <c r="G550" s="1185">
        <f t="shared" si="1475"/>
        <v>5.4026241317211218E-3</v>
      </c>
      <c r="H550" s="1185">
        <f t="shared" ref="H550" si="1477">H548/H21</f>
        <v>1.2749445676274944E-2</v>
      </c>
      <c r="I550" s="1185">
        <f t="shared" si="1466"/>
        <v>-7.3468215445538221E-3</v>
      </c>
      <c r="J550" s="1184">
        <f t="shared" si="1423"/>
        <v>-0.57624635071196073</v>
      </c>
      <c r="K550" s="1186">
        <f t="shared" si="1475"/>
        <v>1.501244555071562E-2</v>
      </c>
      <c r="L550" s="1186">
        <f t="shared" ref="L550" si="1478">L548/L21</f>
        <v>1.2855473315153876E-2</v>
      </c>
      <c r="M550" s="1186">
        <f t="shared" si="1468"/>
        <v>2.1569722355617438E-3</v>
      </c>
      <c r="N550" s="1184">
        <f t="shared" si="1424"/>
        <v>0.16778629480869686</v>
      </c>
      <c r="O550" s="1187">
        <f t="shared" si="1475"/>
        <v>4.8390999274135014E-3</v>
      </c>
      <c r="P550" s="1187">
        <f t="shared" ref="P550" si="1479">P548/P21</f>
        <v>3.3628098144227177E-3</v>
      </c>
      <c r="Q550" s="1187">
        <f t="shared" si="1470"/>
        <v>1.4762901129907837E-3</v>
      </c>
      <c r="R550" s="1184">
        <f t="shared" si="1425"/>
        <v>0.4390049376741853</v>
      </c>
      <c r="S550" s="1188">
        <f t="shared" si="1475"/>
        <v>0.17691659646166807</v>
      </c>
      <c r="T550" s="1188">
        <f t="shared" ref="T550" si="1480">T548/T21</f>
        <v>0.17260940032414912</v>
      </c>
      <c r="U550" s="1188">
        <f t="shared" si="1472"/>
        <v>4.3071961375189538E-3</v>
      </c>
      <c r="V550" s="1184">
        <f t="shared" si="1426"/>
        <v>2.4953427388255345E-2</v>
      </c>
      <c r="W550" s="1194">
        <f>W548/W$21</f>
        <v>9.7787160251818897E-2</v>
      </c>
      <c r="X550" s="1194">
        <f>X548/X$21</f>
        <v>9.4974315724909913E-2</v>
      </c>
      <c r="Y550" s="1194">
        <f t="shared" si="1473"/>
        <v>2.8128445269089836E-3</v>
      </c>
      <c r="Z550" s="1184">
        <f t="shared" si="1427"/>
        <v>2.9616897004620685E-2</v>
      </c>
      <c r="AA550" s="1189">
        <f t="shared" si="1417"/>
        <v>7.5602241718841862E-2</v>
      </c>
      <c r="AB550" s="1716">
        <f t="shared" si="1418"/>
        <v>7.4327791076475719E-2</v>
      </c>
      <c r="AC550" s="1189">
        <f t="shared" si="1474"/>
        <v>1.2744506423661428E-3</v>
      </c>
      <c r="AD550" t="s">
        <v>4268</v>
      </c>
    </row>
    <row r="551" spans="1:30" customFormat="1" ht="15.75" thickBot="1" x14ac:dyDescent="0.3">
      <c r="A551" s="3580"/>
      <c r="B551" s="1" t="s">
        <v>4269</v>
      </c>
      <c r="C551" s="1184">
        <f t="shared" ref="C551:S551" si="1481">C548/C9</f>
        <v>0.56808457085325947</v>
      </c>
      <c r="D551" s="1184">
        <f t="shared" ref="D551" si="1482">D548/D9</f>
        <v>0.53583916083916083</v>
      </c>
      <c r="E551" s="1184">
        <f t="shared" si="1464"/>
        <v>3.2245410014098641E-2</v>
      </c>
      <c r="F551" s="1184">
        <f t="shared" si="1422"/>
        <v>6.0177404659264022E-2</v>
      </c>
      <c r="G551" s="1185">
        <f t="shared" si="1481"/>
        <v>3.8391224862888484E-2</v>
      </c>
      <c r="H551" s="1185">
        <f t="shared" ref="H551" si="1483">H548/H9</f>
        <v>9.2929292929292931E-2</v>
      </c>
      <c r="I551" s="1185">
        <f t="shared" si="1466"/>
        <v>-5.4538068066404446E-2</v>
      </c>
      <c r="J551" s="1184">
        <f t="shared" si="1423"/>
        <v>-0.58687703680152614</v>
      </c>
      <c r="K551" s="1186">
        <f t="shared" si="1481"/>
        <v>8.0990348300461604E-2</v>
      </c>
      <c r="L551" s="1186">
        <f t="shared" ref="L551" si="1484">L548/L9</f>
        <v>6.7595247849242118E-2</v>
      </c>
      <c r="M551" s="1186">
        <f t="shared" si="1468"/>
        <v>1.3395100451219485E-2</v>
      </c>
      <c r="N551" s="1184">
        <f t="shared" si="1424"/>
        <v>0.19816630425107129</v>
      </c>
      <c r="O551" s="1187">
        <f t="shared" si="1481"/>
        <v>2.2497187851518559E-2</v>
      </c>
      <c r="P551" s="1187">
        <f t="shared" ref="P551" si="1485">P548/P9</f>
        <v>1.4523937600860678E-2</v>
      </c>
      <c r="Q551" s="1187">
        <f t="shared" si="1470"/>
        <v>7.973250250657881E-3</v>
      </c>
      <c r="R551" s="1184">
        <f t="shared" si="1425"/>
        <v>0.54897304503603706</v>
      </c>
      <c r="S551" s="1188">
        <f t="shared" si="1481"/>
        <v>0.47404063205417607</v>
      </c>
      <c r="T551" s="1188">
        <f t="shared" ref="T551" si="1486">T548/T9</f>
        <v>0.4863013698630137</v>
      </c>
      <c r="U551" s="1188">
        <f t="shared" si="1472"/>
        <v>-1.226073780883763E-2</v>
      </c>
      <c r="V551" s="1184">
        <f t="shared" si="1426"/>
        <v>-2.521222140972245E-2</v>
      </c>
      <c r="W551" s="1194">
        <f>W548/W$9</f>
        <v>0.38316100443131462</v>
      </c>
      <c r="X551" s="1194">
        <f>X548/X$9</f>
        <v>0.36223408143870167</v>
      </c>
      <c r="Y551" s="1194">
        <f t="shared" si="1473"/>
        <v>2.0926922992612951E-2</v>
      </c>
      <c r="Z551" s="1184">
        <f t="shared" si="1427"/>
        <v>5.7771822324107477E-2</v>
      </c>
      <c r="AA551" s="1189">
        <f t="shared" si="1417"/>
        <v>0.23680079278446081</v>
      </c>
      <c r="AB551" s="1716">
        <f t="shared" si="1418"/>
        <v>0.23943780181631405</v>
      </c>
      <c r="AC551" s="1189">
        <f t="shared" si="1474"/>
        <v>-2.637009031853238E-3</v>
      </c>
      <c r="AD551" t="s">
        <v>4270</v>
      </c>
    </row>
    <row r="552" spans="1:30" customFormat="1" ht="15.75" hidden="1" thickBot="1" x14ac:dyDescent="0.3">
      <c r="A552" s="3580"/>
      <c r="B552" s="1" t="s">
        <v>4271</v>
      </c>
      <c r="C552" s="1184">
        <f t="shared" ref="C552:S552" si="1487">C548/C15</f>
        <v>1.7926926131850676</v>
      </c>
      <c r="D552" s="1184"/>
      <c r="E552" s="1184">
        <f t="shared" si="1464"/>
        <v>1.7926926131850676</v>
      </c>
      <c r="F552" s="1184" t="e">
        <f t="shared" si="1422"/>
        <v>#DIV/0!</v>
      </c>
      <c r="G552" s="1185">
        <f t="shared" si="1487"/>
        <v>5.3846153846153849E-2</v>
      </c>
      <c r="H552" s="1185"/>
      <c r="I552" s="1185">
        <f t="shared" si="1466"/>
        <v>5.3846153846153849E-2</v>
      </c>
      <c r="J552" s="1184" t="e">
        <f t="shared" si="1423"/>
        <v>#DIV/0!</v>
      </c>
      <c r="K552" s="1186">
        <f t="shared" si="1487"/>
        <v>9.0610328638497648E-2</v>
      </c>
      <c r="L552" s="1186"/>
      <c r="M552" s="1186">
        <f t="shared" si="1468"/>
        <v>9.0610328638497648E-2</v>
      </c>
      <c r="N552" s="1184" t="e">
        <f t="shared" si="1424"/>
        <v>#DIV/0!</v>
      </c>
      <c r="O552" s="1187">
        <f t="shared" si="1487"/>
        <v>2.53324889170361E-2</v>
      </c>
      <c r="P552" s="1187"/>
      <c r="Q552" s="1187">
        <f t="shared" si="1470"/>
        <v>2.53324889170361E-2</v>
      </c>
      <c r="R552" s="1184" t="e">
        <f t="shared" si="1425"/>
        <v>#DIV/0!</v>
      </c>
      <c r="S552" s="1188">
        <f t="shared" si="1487"/>
        <v>0.93541202672605794</v>
      </c>
      <c r="T552" s="1188"/>
      <c r="U552" s="1188">
        <f t="shared" si="1472"/>
        <v>0.93541202672605794</v>
      </c>
      <c r="V552" s="1184" t="e">
        <f t="shared" si="1426"/>
        <v>#DIV/0!</v>
      </c>
      <c r="W552" s="1205">
        <f t="shared" ref="W552" si="1488">W548/W180</f>
        <v>16491.915202694345</v>
      </c>
      <c r="X552" s="1205">
        <f t="shared" ref="X552:X563" si="1489">SUM(D552+H552+L552+P552+T552)</f>
        <v>0</v>
      </c>
      <c r="Y552" s="1205">
        <f t="shared" si="1473"/>
        <v>16491.915202694345</v>
      </c>
      <c r="Z552" s="1184" t="e">
        <f t="shared" si="1427"/>
        <v>#DIV/0!</v>
      </c>
      <c r="AA552" s="1193">
        <f t="shared" si="1417"/>
        <v>0.57957872226256257</v>
      </c>
      <c r="AB552" s="1717" t="e">
        <f t="shared" si="1418"/>
        <v>#DIV/0!</v>
      </c>
      <c r="AC552" s="1193" t="e">
        <f t="shared" si="1474"/>
        <v>#DIV/0!</v>
      </c>
      <c r="AD552" t="s">
        <v>4272</v>
      </c>
    </row>
    <row r="553" spans="1:30" customFormat="1" ht="15.75" hidden="1" thickBot="1" x14ac:dyDescent="0.3">
      <c r="A553" s="3580"/>
      <c r="B553" s="2210" t="s">
        <v>4273</v>
      </c>
      <c r="C553" s="1204">
        <f>'BNP avec amende'!C70</f>
        <v>1393</v>
      </c>
      <c r="D553" s="1204"/>
      <c r="E553" s="1204">
        <f t="shared" si="1464"/>
        <v>1393</v>
      </c>
      <c r="F553" s="2307" t="e">
        <f t="shared" si="1422"/>
        <v>#DIV/0!</v>
      </c>
      <c r="G553" s="1204">
        <f>BPCE!C32</f>
        <v>15</v>
      </c>
      <c r="H553" s="1204"/>
      <c r="I553" s="1204">
        <f t="shared" si="1466"/>
        <v>15</v>
      </c>
      <c r="J553" s="2307" t="e">
        <f t="shared" si="1423"/>
        <v>#DIV/0!</v>
      </c>
      <c r="K553" s="1204">
        <f>SG!C63</f>
        <v>102</v>
      </c>
      <c r="L553" s="1204"/>
      <c r="M553" s="1204">
        <f t="shared" si="1468"/>
        <v>102</v>
      </c>
      <c r="N553" s="2307" t="e">
        <f t="shared" si="1424"/>
        <v>#DIV/0!</v>
      </c>
      <c r="O553" s="1204">
        <f>CA!C25</f>
        <v>18</v>
      </c>
      <c r="P553" s="1204"/>
      <c r="Q553" s="1204">
        <f t="shared" si="1470"/>
        <v>18</v>
      </c>
      <c r="R553" s="2307" t="e">
        <f t="shared" si="1425"/>
        <v>#DIV/0!</v>
      </c>
      <c r="S553" s="1204">
        <f>CM!C25</f>
        <v>132</v>
      </c>
      <c r="T553" s="1204"/>
      <c r="U553" s="1204">
        <f t="shared" si="1472"/>
        <v>132</v>
      </c>
      <c r="V553" s="2307" t="e">
        <f t="shared" si="1426"/>
        <v>#DIV/0!</v>
      </c>
      <c r="W553" s="1204" t="e">
        <f>SUM(C553:S553)</f>
        <v>#DIV/0!</v>
      </c>
      <c r="X553" s="1204">
        <f t="shared" si="1489"/>
        <v>0</v>
      </c>
      <c r="Y553" s="1204" t="e">
        <f t="shared" si="1473"/>
        <v>#DIV/0!</v>
      </c>
      <c r="Z553" s="2307" t="e">
        <f t="shared" si="1427"/>
        <v>#DIV/0!</v>
      </c>
      <c r="AA553" s="1206">
        <f t="shared" si="1417"/>
        <v>332</v>
      </c>
      <c r="AB553" s="1718" t="e">
        <f t="shared" si="1418"/>
        <v>#DIV/0!</v>
      </c>
      <c r="AC553" s="1903" t="e">
        <f t="shared" si="1474"/>
        <v>#DIV/0!</v>
      </c>
      <c r="AD553" s="27" t="s">
        <v>4274</v>
      </c>
    </row>
    <row r="554" spans="1:30" customFormat="1" ht="15.75" hidden="1" thickBot="1" x14ac:dyDescent="0.3">
      <c r="A554" s="3580"/>
      <c r="B554" s="1" t="s">
        <v>4275</v>
      </c>
      <c r="C554" s="1184">
        <f t="shared" ref="C554:S554" si="1490">C553/C30</f>
        <v>0.5082086829624225</v>
      </c>
      <c r="D554" s="1184"/>
      <c r="E554" s="1184">
        <f t="shared" si="1464"/>
        <v>0.5082086829624225</v>
      </c>
      <c r="F554" s="1184" t="e">
        <f t="shared" si="1422"/>
        <v>#DIV/0!</v>
      </c>
      <c r="G554" s="1185">
        <f t="shared" si="1490"/>
        <v>2.5316455696202532E-3</v>
      </c>
      <c r="H554" s="1185"/>
      <c r="I554" s="1185">
        <f t="shared" si="1466"/>
        <v>2.5316455696202532E-3</v>
      </c>
      <c r="J554" s="1184" t="e">
        <f t="shared" si="1423"/>
        <v>#DIV/0!</v>
      </c>
      <c r="K554" s="1186">
        <f t="shared" si="1490"/>
        <v>2.3308957952468009E-2</v>
      </c>
      <c r="L554" s="1186"/>
      <c r="M554" s="1186">
        <f t="shared" si="1468"/>
        <v>2.3308957952468009E-2</v>
      </c>
      <c r="N554" s="1184" t="e">
        <f t="shared" si="1424"/>
        <v>#DIV/0!</v>
      </c>
      <c r="O554" s="1187">
        <f t="shared" si="1490"/>
        <v>6.9097888675623796E-3</v>
      </c>
      <c r="P554" s="1187"/>
      <c r="Q554" s="1187">
        <f t="shared" si="1470"/>
        <v>6.9097888675623796E-3</v>
      </c>
      <c r="R554" s="1184" t="e">
        <f t="shared" si="1425"/>
        <v>#DIV/0!</v>
      </c>
      <c r="S554" s="1188">
        <f t="shared" si="1490"/>
        <v>1.9264448336252189E-2</v>
      </c>
      <c r="T554" s="1188"/>
      <c r="U554" s="1188">
        <f t="shared" si="1472"/>
        <v>1.9264448336252189E-2</v>
      </c>
      <c r="V554" s="1184" t="e">
        <f t="shared" si="1426"/>
        <v>#DIV/0!</v>
      </c>
      <c r="W554" s="1192" t="e">
        <f t="shared" ref="W554" si="1491">W553/W195</f>
        <v>#DIV/0!</v>
      </c>
      <c r="X554" s="1192">
        <f t="shared" si="1489"/>
        <v>0</v>
      </c>
      <c r="Y554" s="1192" t="e">
        <f t="shared" si="1473"/>
        <v>#DIV/0!</v>
      </c>
      <c r="Z554" s="1184" t="e">
        <f t="shared" si="1427"/>
        <v>#DIV/0!</v>
      </c>
      <c r="AA554" s="1193">
        <f t="shared" si="1417"/>
        <v>0.11204470473766506</v>
      </c>
      <c r="AB554" s="1717" t="e">
        <f t="shared" si="1418"/>
        <v>#DIV/0!</v>
      </c>
      <c r="AC554" s="1193" t="e">
        <f t="shared" si="1474"/>
        <v>#DIV/0!</v>
      </c>
      <c r="AD554" t="s">
        <v>4276</v>
      </c>
    </row>
    <row r="555" spans="1:30" customFormat="1" ht="15.75" hidden="1" thickBot="1" x14ac:dyDescent="0.3">
      <c r="A555" s="3580"/>
      <c r="B555" s="1" t="s">
        <v>4277</v>
      </c>
      <c r="C555" s="1184">
        <f t="shared" ref="C555:S555" si="1492">C553/C47</f>
        <v>0.34505821154322519</v>
      </c>
      <c r="D555" s="1184"/>
      <c r="E555" s="1184">
        <f t="shared" si="1464"/>
        <v>0.34505821154322519</v>
      </c>
      <c r="F555" s="1184" t="e">
        <f t="shared" si="1422"/>
        <v>#DIV/0!</v>
      </c>
      <c r="G555" s="1185">
        <f t="shared" si="1492"/>
        <v>1.1160714285714286E-2</v>
      </c>
      <c r="H555" s="1185"/>
      <c r="I555" s="1185">
        <f t="shared" si="1466"/>
        <v>1.1160714285714286E-2</v>
      </c>
      <c r="J555" s="1184" t="e">
        <f t="shared" si="1423"/>
        <v>#DIV/0!</v>
      </c>
      <c r="K555" s="1186">
        <f t="shared" si="1492"/>
        <v>2.543640897755611E-2</v>
      </c>
      <c r="L555" s="1186"/>
      <c r="M555" s="1186">
        <f t="shared" si="1468"/>
        <v>2.543640897755611E-2</v>
      </c>
      <c r="N555" s="1184" t="e">
        <f t="shared" si="1424"/>
        <v>#DIV/0!</v>
      </c>
      <c r="O555" s="1187">
        <f t="shared" si="1492"/>
        <v>7.3439412484700125E-3</v>
      </c>
      <c r="P555" s="1187"/>
      <c r="Q555" s="1187">
        <f t="shared" si="1470"/>
        <v>7.3439412484700125E-3</v>
      </c>
      <c r="R555" s="1184" t="e">
        <f t="shared" si="1425"/>
        <v>#DIV/0!</v>
      </c>
      <c r="S555" s="1188">
        <f t="shared" si="1492"/>
        <v>0.20245398773006135</v>
      </c>
      <c r="T555" s="1188"/>
      <c r="U555" s="1188">
        <f t="shared" si="1472"/>
        <v>0.20245398773006135</v>
      </c>
      <c r="V555" s="1184" t="e">
        <f t="shared" si="1426"/>
        <v>#DIV/0!</v>
      </c>
      <c r="W555" s="1192" t="e">
        <f t="shared" ref="W555" si="1493">W553/W212</f>
        <v>#DIV/0!</v>
      </c>
      <c r="X555" s="1192">
        <f t="shared" si="1489"/>
        <v>0</v>
      </c>
      <c r="Y555" s="1192" t="e">
        <f t="shared" si="1473"/>
        <v>#DIV/0!</v>
      </c>
      <c r="Z555" s="1184" t="e">
        <f t="shared" si="1427"/>
        <v>#DIV/0!</v>
      </c>
      <c r="AA555" s="1193">
        <f t="shared" si="1417"/>
        <v>0.11829065275700539</v>
      </c>
      <c r="AB555" s="1717" t="e">
        <f t="shared" si="1418"/>
        <v>#DIV/0!</v>
      </c>
      <c r="AC555" s="1193" t="e">
        <f t="shared" si="1474"/>
        <v>#DIV/0!</v>
      </c>
      <c r="AD555" t="s">
        <v>4278</v>
      </c>
    </row>
    <row r="556" spans="1:30" customFormat="1" ht="15.75" hidden="1" thickBot="1" x14ac:dyDescent="0.3">
      <c r="A556" s="3580"/>
      <c r="B556" s="1" t="s">
        <v>4279</v>
      </c>
      <c r="C556" s="1184">
        <f t="shared" ref="C556:S556" si="1494">C553/C35</f>
        <v>-3.293144208037825</v>
      </c>
      <c r="D556" s="1184"/>
      <c r="E556" s="1184">
        <f t="shared" si="1464"/>
        <v>-3.293144208037825</v>
      </c>
      <c r="F556" s="1184" t="e">
        <f t="shared" si="1422"/>
        <v>#DIV/0!</v>
      </c>
      <c r="G556" s="1185">
        <f t="shared" si="1494"/>
        <v>9.375E-2</v>
      </c>
      <c r="H556" s="1185"/>
      <c r="I556" s="1185">
        <f t="shared" si="1466"/>
        <v>9.375E-2</v>
      </c>
      <c r="J556" s="1184" t="e">
        <f t="shared" si="1423"/>
        <v>#DIV/0!</v>
      </c>
      <c r="K556" s="1186">
        <f t="shared" si="1494"/>
        <v>7.6865109269027884E-2</v>
      </c>
      <c r="L556" s="1186"/>
      <c r="M556" s="1186">
        <f t="shared" si="1468"/>
        <v>7.6865109269027884E-2</v>
      </c>
      <c r="N556" s="1184" t="e">
        <f t="shared" si="1424"/>
        <v>#DIV/0!</v>
      </c>
      <c r="O556" s="1187">
        <f t="shared" si="1494"/>
        <v>2.5677603423680456E-2</v>
      </c>
      <c r="P556" s="1187"/>
      <c r="Q556" s="1187">
        <f t="shared" si="1470"/>
        <v>2.5677603423680456E-2</v>
      </c>
      <c r="R556" s="1184" t="e">
        <f t="shared" si="1425"/>
        <v>#DIV/0!</v>
      </c>
      <c r="S556" s="1188">
        <f t="shared" si="1494"/>
        <v>0.45993031358885017</v>
      </c>
      <c r="T556" s="1188"/>
      <c r="U556" s="1188">
        <f t="shared" si="1472"/>
        <v>0.45993031358885017</v>
      </c>
      <c r="V556" s="1184" t="e">
        <f t="shared" si="1426"/>
        <v>#DIV/0!</v>
      </c>
      <c r="W556" s="1192" t="e">
        <f t="shared" ref="W556" si="1495">W553/W200</f>
        <v>#DIV/0!</v>
      </c>
      <c r="X556" s="1192">
        <f t="shared" si="1489"/>
        <v>0</v>
      </c>
      <c r="Y556" s="1192" t="e">
        <f t="shared" si="1473"/>
        <v>#DIV/0!</v>
      </c>
      <c r="Z556" s="1184" t="e">
        <f t="shared" si="1427"/>
        <v>#DIV/0!</v>
      </c>
      <c r="AA556" s="1193">
        <f t="shared" si="1417"/>
        <v>-0.52738423635125342</v>
      </c>
      <c r="AB556" s="1717" t="e">
        <f t="shared" si="1418"/>
        <v>#DIV/0!</v>
      </c>
      <c r="AC556" s="1193" t="e">
        <f t="shared" si="1474"/>
        <v>#DIV/0!</v>
      </c>
      <c r="AD556" t="s">
        <v>4280</v>
      </c>
    </row>
    <row r="557" spans="1:30" customFormat="1" ht="15.75" hidden="1" thickBot="1" x14ac:dyDescent="0.3">
      <c r="A557" s="3580"/>
      <c r="B557" s="1" t="s">
        <v>4281</v>
      </c>
      <c r="C557" s="1184">
        <f t="shared" ref="C557:S557" si="1496">C553/C41</f>
        <v>-0.65676567656765672</v>
      </c>
      <c r="D557" s="1184"/>
      <c r="E557" s="1184">
        <f t="shared" si="1464"/>
        <v>-0.65676567656765672</v>
      </c>
      <c r="F557" s="1184" t="e">
        <f t="shared" si="1422"/>
        <v>#DIV/0!</v>
      </c>
      <c r="G557" s="1185">
        <f t="shared" si="1496"/>
        <v>9.1463414634146339E-2</v>
      </c>
      <c r="H557" s="1185"/>
      <c r="I557" s="1185">
        <f t="shared" si="1466"/>
        <v>9.1463414634146339E-2</v>
      </c>
      <c r="J557" s="1184" t="e">
        <f t="shared" si="1423"/>
        <v>#DIV/0!</v>
      </c>
      <c r="K557" s="1186">
        <f t="shared" si="1496"/>
        <v>8.4507042253521125E-2</v>
      </c>
      <c r="L557" s="1186"/>
      <c r="M557" s="1186">
        <f t="shared" si="1468"/>
        <v>8.4507042253521125E-2</v>
      </c>
      <c r="N557" s="1184" t="e">
        <f t="shared" si="1424"/>
        <v>#DIV/0!</v>
      </c>
      <c r="O557" s="1187">
        <f t="shared" si="1496"/>
        <v>2.8301886792452831E-2</v>
      </c>
      <c r="P557" s="1187"/>
      <c r="Q557" s="1187">
        <f t="shared" si="1470"/>
        <v>2.8301886792452831E-2</v>
      </c>
      <c r="R557" s="1184" t="e">
        <f t="shared" si="1425"/>
        <v>#DIV/0!</v>
      </c>
      <c r="S557" s="1188">
        <f t="shared" si="1496"/>
        <v>0.86274509803921573</v>
      </c>
      <c r="T557" s="1188"/>
      <c r="U557" s="1188">
        <f t="shared" si="1472"/>
        <v>0.86274509803921573</v>
      </c>
      <c r="V557" s="1184" t="e">
        <f t="shared" si="1426"/>
        <v>#DIV/0!</v>
      </c>
      <c r="W557" s="1192" t="e">
        <f t="shared" ref="W557" si="1497">W553/W206</f>
        <v>#DIV/0!</v>
      </c>
      <c r="X557" s="1192">
        <f t="shared" si="1489"/>
        <v>0</v>
      </c>
      <c r="Y557" s="1192" t="e">
        <f t="shared" si="1473"/>
        <v>#DIV/0!</v>
      </c>
      <c r="Z557" s="1184" t="e">
        <f t="shared" si="1427"/>
        <v>#DIV/0!</v>
      </c>
      <c r="AA557" s="1193">
        <f t="shared" si="1417"/>
        <v>8.2050353030335851E-2</v>
      </c>
      <c r="AB557" s="1717" t="e">
        <f t="shared" si="1418"/>
        <v>#DIV/0!</v>
      </c>
      <c r="AC557" s="1193" t="e">
        <f t="shared" si="1474"/>
        <v>#DIV/0!</v>
      </c>
      <c r="AD557" t="s">
        <v>4282</v>
      </c>
    </row>
    <row r="558" spans="1:30" customFormat="1" ht="15.75" hidden="1" thickBot="1" x14ac:dyDescent="0.3">
      <c r="A558" s="3580"/>
      <c r="B558" s="2210" t="s">
        <v>4283</v>
      </c>
      <c r="C558" s="1204">
        <f>'BNP avec amende'!F70</f>
        <v>-472</v>
      </c>
      <c r="D558" s="1204"/>
      <c r="E558" s="1204">
        <f t="shared" si="1464"/>
        <v>-472</v>
      </c>
      <c r="F558" s="2307" t="e">
        <f t="shared" si="1422"/>
        <v>#DIV/0!</v>
      </c>
      <c r="G558" s="1204">
        <f>BPCE!F32</f>
        <v>-1</v>
      </c>
      <c r="H558" s="1204"/>
      <c r="I558" s="1204">
        <f t="shared" si="1466"/>
        <v>-1</v>
      </c>
      <c r="J558" s="2307" t="e">
        <f t="shared" si="1423"/>
        <v>#DIV/0!</v>
      </c>
      <c r="K558" s="1204">
        <f>SG!F63</f>
        <v>-15</v>
      </c>
      <c r="L558" s="1204"/>
      <c r="M558" s="1204">
        <f t="shared" si="1468"/>
        <v>-15</v>
      </c>
      <c r="N558" s="2307" t="e">
        <f t="shared" si="1424"/>
        <v>#DIV/0!</v>
      </c>
      <c r="O558" s="1204">
        <f>CA!F25</f>
        <v>-5</v>
      </c>
      <c r="P558" s="1204"/>
      <c r="Q558" s="1204">
        <f t="shared" si="1470"/>
        <v>-5</v>
      </c>
      <c r="R558" s="2307" t="e">
        <f t="shared" si="1425"/>
        <v>#DIV/0!</v>
      </c>
      <c r="S558" s="1204">
        <f>CM!G25</f>
        <v>-15</v>
      </c>
      <c r="T558" s="1204"/>
      <c r="U558" s="1204">
        <f t="shared" si="1472"/>
        <v>-15</v>
      </c>
      <c r="V558" s="2307" t="e">
        <f t="shared" si="1426"/>
        <v>#DIV/0!</v>
      </c>
      <c r="W558" s="1204" t="e">
        <f>SUM(C558:S558)</f>
        <v>#DIV/0!</v>
      </c>
      <c r="X558" s="1204">
        <f t="shared" si="1489"/>
        <v>0</v>
      </c>
      <c r="Y558" s="1204" t="e">
        <f t="shared" si="1473"/>
        <v>#DIV/0!</v>
      </c>
      <c r="Z558" s="2307" t="e">
        <f t="shared" si="1427"/>
        <v>#DIV/0!</v>
      </c>
      <c r="AA558" s="1206">
        <f t="shared" si="1417"/>
        <v>-101.6</v>
      </c>
      <c r="AB558" s="1719" t="e">
        <f t="shared" si="1418"/>
        <v>#DIV/0!</v>
      </c>
      <c r="AC558" s="1206" t="e">
        <f t="shared" si="1474"/>
        <v>#DIV/0!</v>
      </c>
      <c r="AD558" s="1178" t="s">
        <v>4284</v>
      </c>
    </row>
    <row r="559" spans="1:30" customFormat="1" ht="15.75" hidden="1" thickBot="1" x14ac:dyDescent="0.3">
      <c r="A559" s="3580"/>
      <c r="B559" s="1" t="s">
        <v>4285</v>
      </c>
      <c r="C559" s="1184">
        <f t="shared" ref="C559:S559" si="1498">C558/C56</f>
        <v>0.17865253595760788</v>
      </c>
      <c r="D559" s="1184"/>
      <c r="E559" s="1184">
        <f t="shared" si="1464"/>
        <v>0.17865253595760788</v>
      </c>
      <c r="F559" s="1184" t="e">
        <f t="shared" si="1422"/>
        <v>#DIV/0!</v>
      </c>
      <c r="G559" s="1185">
        <f t="shared" si="1498"/>
        <v>5.2273915316257186E-4</v>
      </c>
      <c r="H559" s="1185"/>
      <c r="I559" s="1185">
        <f t="shared" si="1466"/>
        <v>5.2273915316257186E-4</v>
      </c>
      <c r="J559" s="1184" t="e">
        <f t="shared" si="1423"/>
        <v>#DIV/0!</v>
      </c>
      <c r="K559" s="1186">
        <f t="shared" si="1498"/>
        <v>1.0861694424330196E-2</v>
      </c>
      <c r="L559" s="1186"/>
      <c r="M559" s="1186">
        <f t="shared" si="1468"/>
        <v>1.0861694424330196E-2</v>
      </c>
      <c r="N559" s="1184" t="e">
        <f t="shared" si="1424"/>
        <v>#DIV/0!</v>
      </c>
      <c r="O559" s="1187">
        <f t="shared" si="1498"/>
        <v>1.0660980810234541E-2</v>
      </c>
      <c r="P559" s="1187"/>
      <c r="Q559" s="1187">
        <f t="shared" si="1470"/>
        <v>1.0660980810234541E-2</v>
      </c>
      <c r="R559" s="1184" t="e">
        <f t="shared" si="1425"/>
        <v>#DIV/0!</v>
      </c>
      <c r="S559" s="1188">
        <f t="shared" si="1498"/>
        <v>9.8944591029023754E-3</v>
      </c>
      <c r="T559" s="1188"/>
      <c r="U559" s="1188">
        <f t="shared" si="1472"/>
        <v>9.8944591029023754E-3</v>
      </c>
      <c r="V559" s="1184" t="e">
        <f t="shared" si="1426"/>
        <v>#DIV/0!</v>
      </c>
      <c r="W559" s="1194" t="e">
        <f t="shared" ref="W559" si="1499">W558/W221</f>
        <v>#DIV/0!</v>
      </c>
      <c r="X559" s="1194">
        <f t="shared" si="1489"/>
        <v>0</v>
      </c>
      <c r="Y559" s="1194" t="e">
        <f t="shared" si="1473"/>
        <v>#DIV/0!</v>
      </c>
      <c r="Z559" s="1184" t="e">
        <f t="shared" si="1427"/>
        <v>#DIV/0!</v>
      </c>
      <c r="AA559" s="1193">
        <f t="shared" si="1417"/>
        <v>4.2118481889647508E-2</v>
      </c>
      <c r="AB559" s="1717" t="e">
        <f t="shared" si="1418"/>
        <v>#DIV/0!</v>
      </c>
      <c r="AC559" s="1193" t="e">
        <f t="shared" si="1474"/>
        <v>#DIV/0!</v>
      </c>
      <c r="AD559" t="s">
        <v>4286</v>
      </c>
    </row>
    <row r="560" spans="1:30" customFormat="1" ht="15.75" hidden="1" thickBot="1" x14ac:dyDescent="0.3">
      <c r="A560" s="3580"/>
      <c r="B560" s="1" t="s">
        <v>4287</v>
      </c>
      <c r="C560" s="1184">
        <f t="shared" ref="C560:S560" si="1500">C558/C73</f>
        <v>0.26848691695108079</v>
      </c>
      <c r="D560" s="1184"/>
      <c r="E560" s="1184">
        <f t="shared" si="1464"/>
        <v>0.26848691695108079</v>
      </c>
      <c r="F560" s="1184" t="e">
        <f t="shared" si="1422"/>
        <v>#DIV/0!</v>
      </c>
      <c r="G560" s="1185">
        <f t="shared" si="1500"/>
        <v>2.2471910112359553E-3</v>
      </c>
      <c r="H560" s="1185"/>
      <c r="I560" s="1185">
        <f t="shared" si="1466"/>
        <v>2.2471910112359553E-3</v>
      </c>
      <c r="J560" s="1184" t="e">
        <f t="shared" si="1423"/>
        <v>#DIV/0!</v>
      </c>
      <c r="K560" s="1186">
        <f t="shared" si="1500"/>
        <v>1.4299332697807437E-2</v>
      </c>
      <c r="L560" s="1186"/>
      <c r="M560" s="1186">
        <f t="shared" si="1468"/>
        <v>1.4299332697807437E-2</v>
      </c>
      <c r="N560" s="1184" t="e">
        <f t="shared" si="1424"/>
        <v>#DIV/0!</v>
      </c>
      <c r="O560" s="1187">
        <f t="shared" si="1500"/>
        <v>7.462686567164179E-3</v>
      </c>
      <c r="P560" s="1187"/>
      <c r="Q560" s="1187">
        <f t="shared" si="1470"/>
        <v>7.462686567164179E-3</v>
      </c>
      <c r="R560" s="1184" t="e">
        <f t="shared" si="1425"/>
        <v>#DIV/0!</v>
      </c>
      <c r="S560" s="1188">
        <f t="shared" si="1500"/>
        <v>0.12396694214876033</v>
      </c>
      <c r="T560" s="1188"/>
      <c r="U560" s="1188">
        <f t="shared" si="1472"/>
        <v>0.12396694214876033</v>
      </c>
      <c r="V560" s="1184" t="e">
        <f t="shared" si="1426"/>
        <v>#DIV/0!</v>
      </c>
      <c r="W560" s="1194" t="e">
        <f t="shared" ref="W560" si="1501">W558/W238</f>
        <v>#DIV/0!</v>
      </c>
      <c r="X560" s="1194">
        <f t="shared" si="1489"/>
        <v>0</v>
      </c>
      <c r="Y560" s="1194" t="e">
        <f t="shared" si="1473"/>
        <v>#DIV/0!</v>
      </c>
      <c r="Z560" s="1184" t="e">
        <f t="shared" si="1427"/>
        <v>#DIV/0!</v>
      </c>
      <c r="AA560" s="1193">
        <f t="shared" si="1417"/>
        <v>8.3292613875209739E-2</v>
      </c>
      <c r="AB560" s="1717" t="e">
        <f t="shared" si="1418"/>
        <v>#DIV/0!</v>
      </c>
      <c r="AC560" s="1193" t="e">
        <f t="shared" si="1474"/>
        <v>#DIV/0!</v>
      </c>
      <c r="AD560" t="s">
        <v>4288</v>
      </c>
    </row>
    <row r="561" spans="1:30" customFormat="1" ht="15.75" hidden="1" thickBot="1" x14ac:dyDescent="0.3">
      <c r="A561" s="3580"/>
      <c r="B561" s="1" t="s">
        <v>4289</v>
      </c>
      <c r="C561" s="1195">
        <v>0.25</v>
      </c>
      <c r="D561" s="1195"/>
      <c r="E561" s="1195">
        <f t="shared" si="1464"/>
        <v>0.25</v>
      </c>
      <c r="F561" s="1184" t="e">
        <f t="shared" si="1422"/>
        <v>#DIV/0!</v>
      </c>
      <c r="G561" s="1196">
        <v>1.25</v>
      </c>
      <c r="H561" s="1196"/>
      <c r="I561" s="1196">
        <f t="shared" si="1466"/>
        <v>1.25</v>
      </c>
      <c r="J561" s="1184" t="e">
        <f t="shared" si="1423"/>
        <v>#DIV/0!</v>
      </c>
      <c r="K561" s="1197">
        <v>2.25</v>
      </c>
      <c r="L561" s="1197"/>
      <c r="M561" s="1197">
        <f t="shared" si="1468"/>
        <v>2.25</v>
      </c>
      <c r="N561" s="1184" t="e">
        <f t="shared" si="1424"/>
        <v>#DIV/0!</v>
      </c>
      <c r="O561" s="1187">
        <v>3.25</v>
      </c>
      <c r="P561" s="1187"/>
      <c r="Q561" s="1187">
        <f t="shared" si="1470"/>
        <v>3.25</v>
      </c>
      <c r="R561" s="1184" t="e">
        <f t="shared" si="1425"/>
        <v>#DIV/0!</v>
      </c>
      <c r="S561" s="1188">
        <v>4.25</v>
      </c>
      <c r="T561" s="1188"/>
      <c r="U561" s="1188">
        <f t="shared" si="1472"/>
        <v>4.25</v>
      </c>
      <c r="V561" s="1184" t="e">
        <f t="shared" si="1426"/>
        <v>#DIV/0!</v>
      </c>
      <c r="W561" s="1190">
        <f>K561</f>
        <v>2.25</v>
      </c>
      <c r="X561" s="1190">
        <f t="shared" si="1489"/>
        <v>0</v>
      </c>
      <c r="Y561" s="1190">
        <f t="shared" si="1473"/>
        <v>2.25</v>
      </c>
      <c r="Z561" s="1184" t="e">
        <f t="shared" si="1427"/>
        <v>#DIV/0!</v>
      </c>
      <c r="AA561" s="1191">
        <f t="shared" si="1417"/>
        <v>2.25</v>
      </c>
      <c r="AB561" s="1720" t="e">
        <f t="shared" si="1418"/>
        <v>#DIV/0!</v>
      </c>
      <c r="AC561" s="1191" t="e">
        <f t="shared" si="1474"/>
        <v>#DIV/0!</v>
      </c>
      <c r="AD561" t="s">
        <v>4290</v>
      </c>
    </row>
    <row r="562" spans="1:30" customFormat="1" ht="15.75" hidden="1" thickBot="1" x14ac:dyDescent="0.3">
      <c r="A562" s="3580"/>
      <c r="B562" s="1" t="s">
        <v>4291</v>
      </c>
      <c r="C562" s="1184">
        <f t="shared" ref="C562:S562" si="1502">C558/C553</f>
        <v>-0.3388370423546303</v>
      </c>
      <c r="D562" s="1184"/>
      <c r="E562" s="1184">
        <f t="shared" si="1464"/>
        <v>-0.3388370423546303</v>
      </c>
      <c r="F562" s="1184" t="e">
        <f t="shared" si="1422"/>
        <v>#DIV/0!</v>
      </c>
      <c r="G562" s="1185">
        <f t="shared" si="1502"/>
        <v>-6.6666666666666666E-2</v>
      </c>
      <c r="H562" s="1185"/>
      <c r="I562" s="1185">
        <f t="shared" si="1466"/>
        <v>-6.6666666666666666E-2</v>
      </c>
      <c r="J562" s="1184" t="e">
        <f t="shared" si="1423"/>
        <v>#DIV/0!</v>
      </c>
      <c r="K562" s="1186">
        <f t="shared" si="1502"/>
        <v>-0.14705882352941177</v>
      </c>
      <c r="L562" s="1186"/>
      <c r="M562" s="1186">
        <f t="shared" si="1468"/>
        <v>-0.14705882352941177</v>
      </c>
      <c r="N562" s="1184" t="e">
        <f t="shared" si="1424"/>
        <v>#DIV/0!</v>
      </c>
      <c r="O562" s="1187">
        <f t="shared" si="1502"/>
        <v>-0.27777777777777779</v>
      </c>
      <c r="P562" s="1187"/>
      <c r="Q562" s="1187">
        <f t="shared" si="1470"/>
        <v>-0.27777777777777779</v>
      </c>
      <c r="R562" s="1184" t="e">
        <f t="shared" si="1425"/>
        <v>#DIV/0!</v>
      </c>
      <c r="S562" s="1188">
        <f t="shared" si="1502"/>
        <v>-0.11363636363636363</v>
      </c>
      <c r="T562" s="1188"/>
      <c r="U562" s="1188">
        <f t="shared" si="1472"/>
        <v>-0.11363636363636363</v>
      </c>
      <c r="V562" s="1184" t="e">
        <f t="shared" si="1426"/>
        <v>#DIV/0!</v>
      </c>
      <c r="W562" s="1205" t="e">
        <f t="shared" ref="W562" si="1503">W558/W553</f>
        <v>#DIV/0!</v>
      </c>
      <c r="X562" s="1205">
        <f t="shared" si="1489"/>
        <v>0</v>
      </c>
      <c r="Y562" s="1205" t="e">
        <f t="shared" si="1473"/>
        <v>#DIV/0!</v>
      </c>
      <c r="Z562" s="1184" t="e">
        <f t="shared" si="1427"/>
        <v>#DIV/0!</v>
      </c>
      <c r="AA562" s="1191">
        <f t="shared" si="1417"/>
        <v>-0.18879533479297003</v>
      </c>
      <c r="AB562" s="1720" t="e">
        <f t="shared" si="1418"/>
        <v>#DIV/0!</v>
      </c>
      <c r="AC562" s="1191" t="e">
        <f t="shared" si="1474"/>
        <v>#DIV/0!</v>
      </c>
      <c r="AD562" t="s">
        <v>4292</v>
      </c>
    </row>
    <row r="563" spans="1:30" customFormat="1" ht="15.75" thickBot="1" x14ac:dyDescent="0.3">
      <c r="A563" s="3580"/>
      <c r="B563" s="2210" t="s">
        <v>10</v>
      </c>
      <c r="C563" s="1204">
        <f>'BNP avec amende'!G70</f>
        <v>16383</v>
      </c>
      <c r="D563" s="1246">
        <f>'Données 2013 TJN'!C65</f>
        <v>17234</v>
      </c>
      <c r="E563" s="1204">
        <f t="shared" si="1464"/>
        <v>-851</v>
      </c>
      <c r="F563" s="2307">
        <f t="shared" si="1422"/>
        <v>-4.9379134269467335E-2</v>
      </c>
      <c r="G563" s="1204">
        <f>BPCE!G32</f>
        <v>72</v>
      </c>
      <c r="H563" s="1246">
        <f>'Données 2013 TJN'!D65</f>
        <v>123</v>
      </c>
      <c r="I563" s="1204">
        <f t="shared" si="1466"/>
        <v>-51</v>
      </c>
      <c r="J563" s="2307">
        <f t="shared" si="1423"/>
        <v>-0.41463414634146339</v>
      </c>
      <c r="K563" s="1204">
        <f>SG!G63</f>
        <v>471</v>
      </c>
      <c r="L563" s="1246">
        <f>'Données 2013 TJN'!E65</f>
        <v>448</v>
      </c>
      <c r="M563" s="1204">
        <f t="shared" si="1468"/>
        <v>23</v>
      </c>
      <c r="N563" s="2307">
        <f t="shared" si="1424"/>
        <v>5.1339285714285712E-2</v>
      </c>
      <c r="O563" s="1204">
        <f>CA!G25</f>
        <v>111</v>
      </c>
      <c r="P563" s="1246">
        <f>'Données 2013 TJN'!F65</f>
        <v>93</v>
      </c>
      <c r="Q563" s="1204">
        <f t="shared" si="1470"/>
        <v>18</v>
      </c>
      <c r="R563" s="2307">
        <f t="shared" si="1425"/>
        <v>0.19354838709677419</v>
      </c>
      <c r="S563" s="1204">
        <f>CM!H25</f>
        <v>1741</v>
      </c>
      <c r="T563" s="1246">
        <f>'Données 2013 TJN'!G65</f>
        <v>1724</v>
      </c>
      <c r="U563" s="1204">
        <f t="shared" si="1472"/>
        <v>17</v>
      </c>
      <c r="V563" s="2307">
        <f t="shared" si="1426"/>
        <v>9.8607888631090483E-3</v>
      </c>
      <c r="W563" s="1204">
        <f>SUM(C563+G563+K563+O563+S563)</f>
        <v>18778</v>
      </c>
      <c r="X563" s="1204">
        <f t="shared" si="1489"/>
        <v>19622</v>
      </c>
      <c r="Y563" s="1204">
        <f t="shared" si="1473"/>
        <v>-844</v>
      </c>
      <c r="Z563" s="2307">
        <f t="shared" si="1427"/>
        <v>-4.3012944653959842E-2</v>
      </c>
      <c r="AA563" s="1204">
        <f t="shared" si="1417"/>
        <v>3755.6</v>
      </c>
      <c r="AB563" s="2223">
        <f t="shared" si="1418"/>
        <v>3924.4</v>
      </c>
      <c r="AC563" s="1204">
        <f t="shared" si="1474"/>
        <v>-168.80000000000018</v>
      </c>
      <c r="AD563" s="27" t="s">
        <v>4293</v>
      </c>
    </row>
    <row r="564" spans="1:30" customFormat="1" ht="15.75" thickBot="1" x14ac:dyDescent="0.3">
      <c r="A564" s="3580"/>
      <c r="B564" s="1" t="s">
        <v>4294</v>
      </c>
      <c r="C564" s="1184">
        <f t="shared" ref="C564:S564" si="1504">C563/C82</f>
        <v>9.1217852708473685E-2</v>
      </c>
      <c r="D564" s="1184">
        <f t="shared" ref="D564" si="1505">D563/D82</f>
        <v>9.9426540667151286E-2</v>
      </c>
      <c r="E564" s="1184">
        <f t="shared" si="1464"/>
        <v>-8.2086879586776018E-3</v>
      </c>
      <c r="F564" s="1184">
        <f t="shared" si="1422"/>
        <v>-8.2560329501533206E-2</v>
      </c>
      <c r="G564" s="1185">
        <f t="shared" si="1504"/>
        <v>6.976811790811926E-4</v>
      </c>
      <c r="H564" s="1185">
        <f t="shared" ref="H564" si="1506">H563/H82</f>
        <v>1.1142616431282669E-3</v>
      </c>
      <c r="I564" s="1185">
        <f t="shared" si="1466"/>
        <v>-4.1658046404707426E-4</v>
      </c>
      <c r="J564" s="1184">
        <f t="shared" si="1423"/>
        <v>-0.37386233890052351</v>
      </c>
      <c r="K564" s="1186">
        <f t="shared" si="1504"/>
        <v>3.4575405214940097E-3</v>
      </c>
      <c r="L564" s="1186">
        <f t="shared" ref="L564" si="1507">L563/L82</f>
        <v>3.3212493235178554E-3</v>
      </c>
      <c r="M564" s="1186">
        <f t="shared" si="1468"/>
        <v>1.3629119797615432E-4</v>
      </c>
      <c r="N564" s="1184">
        <f t="shared" si="1424"/>
        <v>4.1036123669208661E-2</v>
      </c>
      <c r="O564" s="1187">
        <f t="shared" si="1504"/>
        <v>1.5296209020629211E-3</v>
      </c>
      <c r="P564" s="1187">
        <f t="shared" ref="P564" si="1508">P563/P82</f>
        <v>1.2313151239921091E-3</v>
      </c>
      <c r="Q564" s="1187">
        <f t="shared" si="1470"/>
        <v>2.98305778070812E-4</v>
      </c>
      <c r="R564" s="1184">
        <f t="shared" si="1425"/>
        <v>0.242265990450649</v>
      </c>
      <c r="S564" s="1188">
        <f t="shared" si="1504"/>
        <v>2.2255173912487696E-2</v>
      </c>
      <c r="T564" s="1188">
        <f t="shared" ref="T564" si="1509">T563/T82</f>
        <v>2.1966820417420554E-2</v>
      </c>
      <c r="U564" s="1188">
        <f t="shared" si="1472"/>
        <v>2.8835349506714167E-4</v>
      </c>
      <c r="V564" s="1184">
        <f t="shared" si="1426"/>
        <v>1.3126774361867408E-2</v>
      </c>
      <c r="W564" s="1194">
        <f>W563/W$82</f>
        <v>3.2954150594396145E-2</v>
      </c>
      <c r="X564" s="1194">
        <f>X563/X$82</f>
        <v>3.4266993351623497E-2</v>
      </c>
      <c r="Y564" s="1194">
        <f t="shared" si="1473"/>
        <v>-1.3128427572273518E-3</v>
      </c>
      <c r="Z564" s="1184">
        <f t="shared" si="1427"/>
        <v>-3.831216657253509E-2</v>
      </c>
      <c r="AA564" s="1189">
        <f t="shared" si="1417"/>
        <v>2.38315738447199E-2</v>
      </c>
      <c r="AB564" s="1716">
        <f t="shared" si="1418"/>
        <v>2.5412037435042011E-2</v>
      </c>
      <c r="AC564" s="1189">
        <f t="shared" si="1474"/>
        <v>-1.5804635903221113E-3</v>
      </c>
      <c r="AD564" t="s">
        <v>4295</v>
      </c>
    </row>
    <row r="565" spans="1:30" customFormat="1" ht="15.75" thickBot="1" x14ac:dyDescent="0.3">
      <c r="A565" s="3580"/>
      <c r="B565" s="1" t="s">
        <v>4296</v>
      </c>
      <c r="C565" s="1184">
        <f t="shared" ref="C565:S565" si="1510">C563/C99</f>
        <v>0.13357521402364453</v>
      </c>
      <c r="D565" s="1184">
        <f t="shared" ref="D565" si="1511">D563/D99</f>
        <v>0.14761582540321544</v>
      </c>
      <c r="E565" s="1184">
        <f t="shared" si="1464"/>
        <v>-1.4040611379570911E-2</v>
      </c>
      <c r="F565" s="1184">
        <f t="shared" si="1422"/>
        <v>-9.511589520445192E-2</v>
      </c>
      <c r="G565" s="1185">
        <f t="shared" si="1510"/>
        <v>6.8604097189137684E-3</v>
      </c>
      <c r="H565" s="1185">
        <f t="shared" ref="H565" si="1512">H563/H99</f>
        <v>1.1231850972513925E-2</v>
      </c>
      <c r="I565" s="1185">
        <f t="shared" si="1466"/>
        <v>-4.3714412536001567E-3</v>
      </c>
      <c r="J565" s="1184">
        <f t="shared" si="1423"/>
        <v>-0.38920043226158796</v>
      </c>
      <c r="K565" s="1186">
        <f t="shared" si="1510"/>
        <v>5.6181785650384689E-3</v>
      </c>
      <c r="L565" s="1186">
        <f t="shared" ref="L565" si="1513">L563/L99</f>
        <v>5.3809289309007047E-3</v>
      </c>
      <c r="M565" s="1186">
        <f t="shared" si="1468"/>
        <v>2.3724963413776414E-4</v>
      </c>
      <c r="N565" s="1184">
        <f t="shared" si="1424"/>
        <v>4.4090832119213906E-2</v>
      </c>
      <c r="O565" s="1187">
        <f t="shared" si="1510"/>
        <v>3.2160862258793534E-3</v>
      </c>
      <c r="P565" s="1187">
        <f t="shared" ref="P565" si="1514">P563/P99</f>
        <v>2.5653049402808042E-3</v>
      </c>
      <c r="Q565" s="1187">
        <f t="shared" si="1470"/>
        <v>6.5078128559854917E-4</v>
      </c>
      <c r="R565" s="1184">
        <f t="shared" si="1425"/>
        <v>0.25368574136348609</v>
      </c>
      <c r="S565" s="1188">
        <f t="shared" si="1510"/>
        <v>0.14041454956044841</v>
      </c>
      <c r="T565" s="1188">
        <f t="shared" ref="T565" si="1515">T563/T99</f>
        <v>0.13947091659250871</v>
      </c>
      <c r="U565" s="1188">
        <f t="shared" si="1472"/>
        <v>9.4363296793970042E-4</v>
      </c>
      <c r="V565" s="1184">
        <f t="shared" si="1426"/>
        <v>6.7658045920548932E-3</v>
      </c>
      <c r="W565" s="1194">
        <f>W563/W$99</f>
        <v>7.1157628281159416E-2</v>
      </c>
      <c r="X565" s="1194">
        <f>X563/X$99</f>
        <v>7.5593960804558297E-2</v>
      </c>
      <c r="Y565" s="1194">
        <f t="shared" si="1473"/>
        <v>-4.436332523398881E-3</v>
      </c>
      <c r="Z565" s="1184">
        <f t="shared" si="1427"/>
        <v>-5.868633520697028E-2</v>
      </c>
      <c r="AA565" s="1189">
        <f t="shared" si="1417"/>
        <v>5.7936887618784905E-2</v>
      </c>
      <c r="AB565" s="1716">
        <f t="shared" si="1418"/>
        <v>6.1252965367883917E-2</v>
      </c>
      <c r="AC565" s="1189">
        <f t="shared" si="1474"/>
        <v>-3.3160777490990126E-3</v>
      </c>
      <c r="AD565" t="s">
        <v>4297</v>
      </c>
    </row>
    <row r="566" spans="1:30" customFormat="1" ht="15.75" thickBot="1" x14ac:dyDescent="0.3">
      <c r="A566" s="3580"/>
      <c r="B566" s="2210" t="s">
        <v>14</v>
      </c>
      <c r="C566" s="1204">
        <f>'BNP avec amende'!J70</f>
        <v>41</v>
      </c>
      <c r="D566" s="1246">
        <f>'Données 2013 TJN'!C67</f>
        <v>37</v>
      </c>
      <c r="E566" s="1204">
        <f t="shared" si="1464"/>
        <v>4</v>
      </c>
      <c r="F566" s="2307">
        <f t="shared" si="1422"/>
        <v>0.10810810810810811</v>
      </c>
      <c r="G566" s="1204">
        <f>BPCE!J32</f>
        <v>10</v>
      </c>
      <c r="H566" s="1246">
        <f>'Données 2013 TJN'!D67</f>
        <v>12</v>
      </c>
      <c r="I566" s="1204">
        <f t="shared" si="1466"/>
        <v>-2</v>
      </c>
      <c r="J566" s="2307">
        <f t="shared" si="1423"/>
        <v>-0.16666666666666666</v>
      </c>
      <c r="K566" s="1204">
        <f>SG!J63</f>
        <v>8</v>
      </c>
      <c r="L566" s="1246">
        <f>'Données 2013 TJN'!E67</f>
        <v>8</v>
      </c>
      <c r="M566" s="1204">
        <f t="shared" si="1468"/>
        <v>0</v>
      </c>
      <c r="N566" s="2307">
        <f t="shared" si="1424"/>
        <v>0</v>
      </c>
      <c r="O566" s="1204">
        <f>CA!J25</f>
        <v>19</v>
      </c>
      <c r="P566" s="1246">
        <f>'Données 2013 TJN'!F67</f>
        <v>16</v>
      </c>
      <c r="Q566" s="1204">
        <f t="shared" si="1470"/>
        <v>3</v>
      </c>
      <c r="R566" s="2307">
        <f t="shared" si="1425"/>
        <v>0.1875</v>
      </c>
      <c r="S566" s="1204">
        <f>CM!K25</f>
        <v>16</v>
      </c>
      <c r="T566" s="1246">
        <f>'Données 2013 TJN'!G67</f>
        <v>14</v>
      </c>
      <c r="U566" s="1204">
        <f t="shared" si="1472"/>
        <v>2</v>
      </c>
      <c r="V566" s="2307">
        <f t="shared" si="1426"/>
        <v>0.14285714285714285</v>
      </c>
      <c r="W566" s="1204">
        <f>SUM(C566+G566+K566+O566+S566)</f>
        <v>94</v>
      </c>
      <c r="X566" s="1204">
        <f t="shared" ref="X566" si="1516">SUM(D566+H566+L566+P566+T566)</f>
        <v>87</v>
      </c>
      <c r="Y566" s="1204">
        <f t="shared" si="1473"/>
        <v>7</v>
      </c>
      <c r="Z566" s="2307">
        <f t="shared" si="1427"/>
        <v>8.0459770114942528E-2</v>
      </c>
      <c r="AA566" s="1221">
        <f t="shared" si="1417"/>
        <v>18.8</v>
      </c>
      <c r="AB566" s="2224">
        <f t="shared" si="1418"/>
        <v>17.399999999999999</v>
      </c>
      <c r="AC566" s="1221">
        <f t="shared" si="1474"/>
        <v>1.4000000000000021</v>
      </c>
      <c r="AD566" s="27" t="s">
        <v>4298</v>
      </c>
    </row>
    <row r="567" spans="1:30" customFormat="1" ht="15.75" thickBot="1" x14ac:dyDescent="0.3">
      <c r="A567" s="3580"/>
      <c r="B567" s="1" t="s">
        <v>4299</v>
      </c>
      <c r="C567" s="1184">
        <f t="shared" ref="C567:S567" si="1517">C566/C108</f>
        <v>4.9516908212560384E-2</v>
      </c>
      <c r="D567" s="1184">
        <f t="shared" ref="D567" si="1518">D566/D108</f>
        <v>5.6402439024390245E-2</v>
      </c>
      <c r="E567" s="1184">
        <f t="shared" si="1464"/>
        <v>-6.8855308118298611E-3</v>
      </c>
      <c r="F567" s="1184">
        <f t="shared" si="1422"/>
        <v>-0.12207860033946996</v>
      </c>
      <c r="G567" s="1185">
        <f t="shared" si="1517"/>
        <v>1.4025245441795231E-2</v>
      </c>
      <c r="H567" s="1185">
        <f t="shared" ref="H567" si="1519">H566/H108</f>
        <v>1.9543973941368076E-2</v>
      </c>
      <c r="I567" s="1185">
        <f t="shared" si="1466"/>
        <v>-5.5187284995728454E-3</v>
      </c>
      <c r="J567" s="1184">
        <f t="shared" si="1423"/>
        <v>-0.2823749415614773</v>
      </c>
      <c r="K567" s="1186">
        <f t="shared" si="1517"/>
        <v>1.0471204188481676E-2</v>
      </c>
      <c r="L567" s="1186">
        <f t="shared" ref="L567" si="1520">L566/L108</f>
        <v>1.0165184243964422E-2</v>
      </c>
      <c r="M567" s="1186">
        <f t="shared" si="1468"/>
        <v>3.0601994451725373E-4</v>
      </c>
      <c r="N567" s="1184">
        <f t="shared" si="1424"/>
        <v>3.0104712041884835E-2</v>
      </c>
      <c r="O567" s="1187">
        <f t="shared" si="1517"/>
        <v>0.02</v>
      </c>
      <c r="P567" s="1187">
        <f t="shared" ref="P567" si="1521">P566/P108</f>
        <v>2.4316109422492401E-2</v>
      </c>
      <c r="Q567" s="1187">
        <f t="shared" si="1470"/>
        <v>-4.3161094224924007E-3</v>
      </c>
      <c r="R567" s="1184">
        <f t="shared" si="1425"/>
        <v>-0.17749999999999999</v>
      </c>
      <c r="S567" s="1188">
        <f t="shared" si="1517"/>
        <v>3.4408602150537634E-2</v>
      </c>
      <c r="T567" s="1188">
        <f t="shared" ref="T567" si="1522">T566/T108</f>
        <v>4.3076923076923075E-2</v>
      </c>
      <c r="U567" s="1188">
        <f t="shared" si="1472"/>
        <v>-8.6683209263854408E-3</v>
      </c>
      <c r="V567" s="1184">
        <f t="shared" si="1426"/>
        <v>-0.20122887864823347</v>
      </c>
      <c r="W567" s="1194">
        <f>W566/W$108</f>
        <v>2.5268817204301075E-2</v>
      </c>
      <c r="X567" s="1194">
        <f>X566/X$108</f>
        <v>2.8618421052631578E-2</v>
      </c>
      <c r="Y567" s="1194">
        <f t="shared" si="1473"/>
        <v>-3.3496038483305027E-3</v>
      </c>
      <c r="Z567" s="1184">
        <f t="shared" si="1427"/>
        <v>-0.11704362872327274</v>
      </c>
      <c r="AA567" s="1189">
        <f t="shared" si="1417"/>
        <v>2.5684391998674984E-2</v>
      </c>
      <c r="AB567" s="1716">
        <f t="shared" si="1418"/>
        <v>3.0700925941827644E-2</v>
      </c>
      <c r="AC567" s="1189">
        <f t="shared" si="1474"/>
        <v>-5.0165339431526602E-3</v>
      </c>
      <c r="AD567" t="s">
        <v>4300</v>
      </c>
    </row>
    <row r="568" spans="1:30" customFormat="1" ht="15.75" thickBot="1" x14ac:dyDescent="0.3">
      <c r="A568" s="3580"/>
      <c r="B568" s="1" t="s">
        <v>4301</v>
      </c>
      <c r="C568" s="1184">
        <f t="shared" ref="C568:S568" si="1523">C566/C125</f>
        <v>6.1194029850746269E-2</v>
      </c>
      <c r="D568" s="1184">
        <f t="shared" ref="D568" si="1524">D566/D125</f>
        <v>6.851851851851852E-2</v>
      </c>
      <c r="E568" s="1184">
        <f t="shared" si="1464"/>
        <v>-7.3244886677722512E-3</v>
      </c>
      <c r="F568" s="1184">
        <f t="shared" si="1422"/>
        <v>-0.10689794271883826</v>
      </c>
      <c r="G568" s="1185">
        <f t="shared" si="1523"/>
        <v>3.4129692832764506E-2</v>
      </c>
      <c r="H568" s="1185">
        <f t="shared" ref="H568" si="1525">H566/H125</f>
        <v>2.5316455696202531E-2</v>
      </c>
      <c r="I568" s="1185">
        <f t="shared" si="1466"/>
        <v>8.8132371365619751E-3</v>
      </c>
      <c r="J568" s="1184">
        <f t="shared" si="1423"/>
        <v>0.34812286689419802</v>
      </c>
      <c r="K568" s="1186">
        <f t="shared" si="1523"/>
        <v>1.7699115044247787E-2</v>
      </c>
      <c r="L568" s="1186">
        <f t="shared" ref="L568" si="1526">L566/L125</f>
        <v>1.6877637130801686E-2</v>
      </c>
      <c r="M568" s="1186">
        <f t="shared" si="1468"/>
        <v>8.2147791344610102E-4</v>
      </c>
      <c r="N568" s="1184">
        <f t="shared" si="1424"/>
        <v>4.8672566371681492E-2</v>
      </c>
      <c r="O568" s="1187">
        <f t="shared" si="1523"/>
        <v>5.7926829268292686E-2</v>
      </c>
      <c r="P568" s="1187">
        <f t="shared" ref="P568" si="1527">P566/P125</f>
        <v>5.536332179930796E-2</v>
      </c>
      <c r="Q568" s="1187">
        <f t="shared" si="1470"/>
        <v>2.5635074689847256E-3</v>
      </c>
      <c r="R568" s="1184">
        <f t="shared" si="1425"/>
        <v>4.6303353658536606E-2</v>
      </c>
      <c r="S568" s="1188">
        <f t="shared" si="1523"/>
        <v>0.14414414414414414</v>
      </c>
      <c r="T568" s="1188">
        <f t="shared" ref="T568" si="1528">T566/T125</f>
        <v>0.17073170731707318</v>
      </c>
      <c r="U568" s="1188">
        <f t="shared" si="1472"/>
        <v>-2.6587563172929041E-2</v>
      </c>
      <c r="V568" s="1184">
        <f t="shared" si="1426"/>
        <v>-0.15572715572715579</v>
      </c>
      <c r="W568" s="1194">
        <f>W566/W$111</f>
        <v>5.070118662351672E-2</v>
      </c>
      <c r="X568" s="1194">
        <f>X566/X$111</f>
        <v>5.1236749116607777E-2</v>
      </c>
      <c r="Y568" s="1194">
        <f t="shared" si="1473"/>
        <v>-5.3556249309105741E-4</v>
      </c>
      <c r="Z568" s="1184">
        <f t="shared" si="1427"/>
        <v>-1.0452702451363396E-2</v>
      </c>
      <c r="AA568" s="1189">
        <f t="shared" si="1417"/>
        <v>6.301876222803908E-2</v>
      </c>
      <c r="AB568" s="1716">
        <f t="shared" si="1418"/>
        <v>6.7361528092380787E-2</v>
      </c>
      <c r="AC568" s="1189">
        <f t="shared" si="1474"/>
        <v>-4.3427658643417077E-3</v>
      </c>
      <c r="AD568" t="s">
        <v>4302</v>
      </c>
    </row>
    <row r="569" spans="1:30" customFormat="1" ht="15.75" thickBot="1" x14ac:dyDescent="0.3">
      <c r="A569" s="3580"/>
      <c r="B569" s="1" t="s">
        <v>4303</v>
      </c>
      <c r="C569" s="1184">
        <f t="shared" ref="C569:S569" si="1529">C566/C113</f>
        <v>0.20499999999999999</v>
      </c>
      <c r="D569" s="1184">
        <f t="shared" ref="D569" si="1530">D566/D113</f>
        <v>0.21764705882352942</v>
      </c>
      <c r="E569" s="1184">
        <f t="shared" si="1464"/>
        <v>-1.2647058823529428E-2</v>
      </c>
      <c r="F569" s="1184">
        <f t="shared" si="1422"/>
        <v>-5.8108108108108181E-2</v>
      </c>
      <c r="G569" s="1185">
        <f t="shared" si="1529"/>
        <v>0.12345679012345678</v>
      </c>
      <c r="H569" s="1185">
        <f t="shared" ref="H569" si="1531">H566/H113</f>
        <v>0.13186813186813187</v>
      </c>
      <c r="I569" s="1185">
        <f t="shared" si="1466"/>
        <v>-8.4113417446750882E-3</v>
      </c>
      <c r="J569" s="1184">
        <f t="shared" si="1423"/>
        <v>-6.3786008230452745E-2</v>
      </c>
      <c r="K569" s="1186">
        <f t="shared" si="1529"/>
        <v>5.8823529411764705E-2</v>
      </c>
      <c r="L569" s="1186">
        <f t="shared" ref="L569" si="1532">L566/L113</f>
        <v>5.7553956834532377E-2</v>
      </c>
      <c r="M569" s="1186">
        <f t="shared" si="1468"/>
        <v>1.269572577232328E-3</v>
      </c>
      <c r="N569" s="1184">
        <f t="shared" si="1424"/>
        <v>2.2058823529411697E-2</v>
      </c>
      <c r="O569" s="1187">
        <f t="shared" si="1529"/>
        <v>0.11949685534591195</v>
      </c>
      <c r="P569" s="1187">
        <f t="shared" ref="P569" si="1533">P566/P113</f>
        <v>0.12030075187969924</v>
      </c>
      <c r="Q569" s="1187">
        <f t="shared" si="1470"/>
        <v>-8.0389653378729053E-4</v>
      </c>
      <c r="R569" s="1184">
        <f t="shared" si="1425"/>
        <v>-6.6823899371068526E-3</v>
      </c>
      <c r="S569" s="1188">
        <f t="shared" si="1529"/>
        <v>0.24615384615384617</v>
      </c>
      <c r="T569" s="1188">
        <f t="shared" ref="T569" si="1534">T566/T113</f>
        <v>0.31818181818181818</v>
      </c>
      <c r="U569" s="1188">
        <f t="shared" si="1472"/>
        <v>-7.2027972027972009E-2</v>
      </c>
      <c r="V569" s="1184">
        <f t="shared" si="1426"/>
        <v>-0.22637362637362632</v>
      </c>
      <c r="W569" s="1194">
        <f>W566/W$113</f>
        <v>0.14664586583463338</v>
      </c>
      <c r="X569" s="1194">
        <f>X566/X$113</f>
        <v>0.15077989601386482</v>
      </c>
      <c r="Y569" s="1194">
        <f t="shared" si="1473"/>
        <v>-4.134030179231446E-3</v>
      </c>
      <c r="Z569" s="1184">
        <f t="shared" si="1427"/>
        <v>-2.7417648430075221E-2</v>
      </c>
      <c r="AA569" s="1189">
        <f t="shared" si="1417"/>
        <v>0.15058620420699592</v>
      </c>
      <c r="AB569" s="1716">
        <f t="shared" si="1418"/>
        <v>0.1691103435175422</v>
      </c>
      <c r="AC569" s="1189">
        <f t="shared" si="1474"/>
        <v>-1.8524139310546278E-2</v>
      </c>
      <c r="AD569" t="s">
        <v>4304</v>
      </c>
    </row>
    <row r="570" spans="1:30" customFormat="1" ht="15.75" hidden="1" thickBot="1" x14ac:dyDescent="0.3">
      <c r="A570" s="3580"/>
      <c r="B570" s="1" t="s">
        <v>4305</v>
      </c>
      <c r="C570" s="1184">
        <f t="shared" ref="C570:S570" si="1535">C566/C119</f>
        <v>0.44086021505376344</v>
      </c>
      <c r="D570" s="1184"/>
      <c r="E570" s="1184">
        <f t="shared" si="1464"/>
        <v>0.44086021505376344</v>
      </c>
      <c r="F570" s="1184" t="e">
        <f t="shared" si="1422"/>
        <v>#DIV/0!</v>
      </c>
      <c r="G570" s="1185">
        <f t="shared" si="1535"/>
        <v>0.21276595744680851</v>
      </c>
      <c r="H570" s="1185"/>
      <c r="I570" s="1185">
        <f t="shared" si="1466"/>
        <v>0.21276595744680851</v>
      </c>
      <c r="J570" s="1184" t="e">
        <f t="shared" si="1423"/>
        <v>#DIV/0!</v>
      </c>
      <c r="K570" s="1186">
        <f t="shared" si="1535"/>
        <v>7.6190476190476197E-2</v>
      </c>
      <c r="L570" s="1186"/>
      <c r="M570" s="1186">
        <f t="shared" si="1468"/>
        <v>7.6190476190476197E-2</v>
      </c>
      <c r="N570" s="1184" t="e">
        <f t="shared" si="1424"/>
        <v>#DIV/0!</v>
      </c>
      <c r="O570" s="1187">
        <f t="shared" si="1535"/>
        <v>0.19191919191919191</v>
      </c>
      <c r="P570" s="1187"/>
      <c r="Q570" s="1187">
        <f t="shared" si="1470"/>
        <v>0.19191919191919191</v>
      </c>
      <c r="R570" s="1184" t="e">
        <f t="shared" si="1425"/>
        <v>#DIV/0!</v>
      </c>
      <c r="S570" s="1188">
        <f t="shared" si="1535"/>
        <v>0.34042553191489361</v>
      </c>
      <c r="T570" s="1188"/>
      <c r="U570" s="1188">
        <f t="shared" si="1472"/>
        <v>0.34042553191489361</v>
      </c>
      <c r="V570" s="1184" t="e">
        <f t="shared" si="1426"/>
        <v>#DIV/0!</v>
      </c>
      <c r="W570" s="1205">
        <f t="shared" ref="W570" si="1536">W566/W284</f>
        <v>0.51611180264795742</v>
      </c>
      <c r="X570" s="1205">
        <f t="shared" ref="X570" si="1537">SUM(D570+H570+L570+P570+T570)</f>
        <v>0</v>
      </c>
      <c r="Y570" s="1205">
        <f t="shared" si="1473"/>
        <v>0.51611180264795742</v>
      </c>
      <c r="Z570" s="1184" t="e">
        <f t="shared" si="1427"/>
        <v>#DIV/0!</v>
      </c>
      <c r="AA570" s="1193">
        <f t="shared" si="1417"/>
        <v>0.25243227450502675</v>
      </c>
      <c r="AB570" s="1717" t="e">
        <f t="shared" si="1418"/>
        <v>#DIV/0!</v>
      </c>
      <c r="AC570" s="1193" t="e">
        <f t="shared" si="1474"/>
        <v>#DIV/0!</v>
      </c>
      <c r="AD570" t="s">
        <v>4306</v>
      </c>
    </row>
    <row r="571" spans="1:30" customFormat="1" ht="15.75" thickBot="1" x14ac:dyDescent="0.3">
      <c r="A571" s="3580"/>
      <c r="B571" s="2210" t="s">
        <v>4307</v>
      </c>
      <c r="C571" s="1206">
        <f t="shared" ref="C571:S571" si="1538">C548/C563</f>
        <v>0.2755295122993347</v>
      </c>
      <c r="D571" s="1206">
        <f t="shared" ref="D571" si="1539">D548/D563</f>
        <v>0.24898456539398864</v>
      </c>
      <c r="E571" s="1206">
        <f t="shared" si="1464"/>
        <v>2.6544946905346062E-2</v>
      </c>
      <c r="F571" s="2307">
        <f t="shared" si="1422"/>
        <v>0.10661282101298858</v>
      </c>
      <c r="G571" s="1206">
        <f t="shared" si="1538"/>
        <v>0.29166666666666669</v>
      </c>
      <c r="H571" s="1206">
        <f t="shared" ref="H571" si="1540">H548/H563</f>
        <v>0.37398373983739835</v>
      </c>
      <c r="I571" s="1206">
        <f t="shared" si="1466"/>
        <v>-8.2317073170731669E-2</v>
      </c>
      <c r="J571" s="2307">
        <f t="shared" si="1423"/>
        <v>-0.22010869565217384</v>
      </c>
      <c r="K571" s="1206">
        <f t="shared" si="1538"/>
        <v>0.40976645435244163</v>
      </c>
      <c r="L571" s="1206">
        <f t="shared" ref="L571" si="1541">L548/L563</f>
        <v>0.36830357142857145</v>
      </c>
      <c r="M571" s="1206">
        <f t="shared" si="1468"/>
        <v>4.1462882923870181E-2</v>
      </c>
      <c r="N571" s="2307">
        <f t="shared" si="1424"/>
        <v>0.112578009393296</v>
      </c>
      <c r="O571" s="1206">
        <f t="shared" si="1538"/>
        <v>0.36036036036036034</v>
      </c>
      <c r="P571" s="1206">
        <f t="shared" ref="P571" si="1542">P548/P563</f>
        <v>0.29032258064516131</v>
      </c>
      <c r="Q571" s="1206">
        <f t="shared" si="1470"/>
        <v>7.0037779715199033E-2</v>
      </c>
      <c r="R571" s="2307">
        <f t="shared" si="1425"/>
        <v>0.24124124124124111</v>
      </c>
      <c r="S571" s="1206">
        <f t="shared" si="1538"/>
        <v>0.24124066628374496</v>
      </c>
      <c r="T571" s="1206">
        <f t="shared" ref="T571" si="1543">T548/T563</f>
        <v>0.24709976798143851</v>
      </c>
      <c r="U571" s="1206">
        <f t="shared" si="1472"/>
        <v>-5.8591016976935473E-3</v>
      </c>
      <c r="V571" s="2307">
        <f t="shared" si="1426"/>
        <v>-2.3711481987849004E-2</v>
      </c>
      <c r="W571" s="1206">
        <f>W548/W563</f>
        <v>0.27628075407391628</v>
      </c>
      <c r="X571" s="1206">
        <f>X548/X563</f>
        <v>0.252522678626032</v>
      </c>
      <c r="Y571" s="1206">
        <f t="shared" si="1473"/>
        <v>2.3758075447884275E-2</v>
      </c>
      <c r="Z571" s="2307">
        <f t="shared" si="1427"/>
        <v>9.4082937727222052E-2</v>
      </c>
      <c r="AA571" s="1206">
        <f t="shared" si="1417"/>
        <v>0.31571273199250965</v>
      </c>
      <c r="AB571" s="1718">
        <f t="shared" si="1418"/>
        <v>0.30573884505731164</v>
      </c>
      <c r="AC571" s="1903">
        <f t="shared" si="1474"/>
        <v>9.9738869351980175E-3</v>
      </c>
      <c r="AD571" s="27" t="s">
        <v>4308</v>
      </c>
    </row>
    <row r="572" spans="1:30" customFormat="1" ht="15.75" thickBot="1" x14ac:dyDescent="0.3">
      <c r="A572" s="3580"/>
      <c r="B572" s="1" t="s">
        <v>4223</v>
      </c>
      <c r="C572" s="1207">
        <f t="shared" ref="C572:S572" si="1544">C571/C134</f>
        <v>1.2634274662351259</v>
      </c>
      <c r="D572" s="1207">
        <f t="shared" ref="D572" si="1545">D571/D134</f>
        <v>1.111676128432374</v>
      </c>
      <c r="E572" s="1207">
        <f t="shared" si="1464"/>
        <v>0.15175133780275196</v>
      </c>
      <c r="F572" s="1184">
        <f t="shared" si="1422"/>
        <v>0.13650678819265782</v>
      </c>
      <c r="G572" s="1208">
        <f t="shared" si="1544"/>
        <v>1.2942214530392284</v>
      </c>
      <c r="H572" s="1208">
        <f t="shared" ref="H572" si="1546">H571/H134</f>
        <v>1.8086722054515176</v>
      </c>
      <c r="I572" s="1208">
        <f t="shared" si="1466"/>
        <v>-0.51445075241228921</v>
      </c>
      <c r="J572" s="1184">
        <f t="shared" si="1423"/>
        <v>-0.28443559361485377</v>
      </c>
      <c r="K572" s="1209">
        <f t="shared" si="1544"/>
        <v>2.3689693790140054</v>
      </c>
      <c r="L572" s="1209">
        <f t="shared" ref="L572" si="1547">L571/L134</f>
        <v>2.1760884996245546</v>
      </c>
      <c r="M572" s="1209">
        <f t="shared" si="1468"/>
        <v>0.19288087938945075</v>
      </c>
      <c r="N572" s="1184">
        <f t="shared" si="1424"/>
        <v>8.8636505097439242E-2</v>
      </c>
      <c r="O572" s="1210">
        <f t="shared" si="1544"/>
        <v>1.6495471059276017</v>
      </c>
      <c r="P572" s="1210">
        <f t="shared" ref="P572" si="1548">P571/P134</f>
        <v>1.3692022599780449</v>
      </c>
      <c r="Q572" s="1210">
        <f t="shared" si="1470"/>
        <v>0.28034484594955678</v>
      </c>
      <c r="R572" s="1184">
        <f t="shared" si="1425"/>
        <v>0.20475049899059625</v>
      </c>
      <c r="S572" s="1211">
        <f t="shared" si="1544"/>
        <v>1.2245808891513261</v>
      </c>
      <c r="T572" s="1211">
        <f t="shared" ref="T572" si="1549">T571/T134</f>
        <v>1.2695001303167881</v>
      </c>
      <c r="U572" s="1211">
        <f t="shared" si="1472"/>
        <v>-4.4919241165461976E-2</v>
      </c>
      <c r="V572" s="1184">
        <f t="shared" si="1426"/>
        <v>-3.5383408077518615E-2</v>
      </c>
      <c r="W572" s="1177">
        <f>W571/W$134</f>
        <v>1.3426709296891064</v>
      </c>
      <c r="X572" s="1177">
        <f>X571/X$134</f>
        <v>1.2490479990802041</v>
      </c>
      <c r="Y572" s="1177">
        <f t="shared" si="1473"/>
        <v>9.3622930608902255E-2</v>
      </c>
      <c r="Z572" s="1184">
        <f t="shared" si="1427"/>
        <v>7.4955430598220366E-2</v>
      </c>
      <c r="AA572" s="1198">
        <f t="shared" si="1417"/>
        <v>1.5601492586734576</v>
      </c>
      <c r="AB572" s="1723">
        <f t="shared" si="1418"/>
        <v>1.547027844760656</v>
      </c>
      <c r="AC572" s="1198">
        <f t="shared" si="1474"/>
        <v>1.3121413912801527E-2</v>
      </c>
      <c r="AD572" t="s">
        <v>4309</v>
      </c>
    </row>
    <row r="573" spans="1:30" customFormat="1" ht="15.75" thickBot="1" x14ac:dyDescent="0.3">
      <c r="A573" s="3580"/>
      <c r="B573" s="1" t="s">
        <v>4224</v>
      </c>
      <c r="C573" s="1207">
        <f t="shared" ref="C573:S573" si="1550">C571/C137</f>
        <v>1.3164152032843832</v>
      </c>
      <c r="D573" s="1207">
        <f t="shared" ref="D573" si="1551">D571/D137</f>
        <v>1.1520568732237944</v>
      </c>
      <c r="E573" s="1207">
        <f t="shared" si="1464"/>
        <v>0.16435833006058886</v>
      </c>
      <c r="F573" s="1184">
        <f t="shared" si="1422"/>
        <v>0.14266511825988751</v>
      </c>
      <c r="G573" s="1208">
        <f t="shared" si="1550"/>
        <v>0.78750750364462752</v>
      </c>
      <c r="H573" s="1208">
        <f t="shared" ref="H573" si="1552">H571/H137</f>
        <v>1.1351152813080236</v>
      </c>
      <c r="I573" s="1208">
        <f t="shared" si="1466"/>
        <v>-0.34760777766339612</v>
      </c>
      <c r="J573" s="1184">
        <f t="shared" si="1423"/>
        <v>-0.30623125543939328</v>
      </c>
      <c r="K573" s="1209">
        <f t="shared" si="1550"/>
        <v>2.6721196873550825</v>
      </c>
      <c r="L573" s="1209">
        <f t="shared" ref="L573" si="1553">L571/L137</f>
        <v>2.3890806736601928</v>
      </c>
      <c r="M573" s="1209">
        <f t="shared" si="1468"/>
        <v>0.28303901369488971</v>
      </c>
      <c r="N573" s="1184">
        <f t="shared" si="1424"/>
        <v>0.11847193642953027</v>
      </c>
      <c r="O573" s="1210">
        <f t="shared" si="1550"/>
        <v>1.5046549089617078</v>
      </c>
      <c r="P573" s="1210">
        <f t="shared" ref="P573" si="1554">P571/P137</f>
        <v>1.3108811204544817</v>
      </c>
      <c r="Q573" s="1210">
        <f t="shared" si="1470"/>
        <v>0.19377378850722615</v>
      </c>
      <c r="R573" s="1184">
        <f t="shared" si="1425"/>
        <v>0.14781949749954817</v>
      </c>
      <c r="S573" s="1211">
        <f t="shared" si="1550"/>
        <v>1.2599591496428617</v>
      </c>
      <c r="T573" s="1211">
        <f t="shared" ref="T573" si="1555">T571/T137</f>
        <v>1.2376013906071968</v>
      </c>
      <c r="U573" s="1211">
        <f t="shared" si="1472"/>
        <v>2.2357759035664948E-2</v>
      </c>
      <c r="V573" s="1184">
        <f t="shared" si="1426"/>
        <v>1.8065395857947201E-2</v>
      </c>
      <c r="W573" s="1177">
        <f>W571/W$137</f>
        <v>1.3742329896865078</v>
      </c>
      <c r="X573" s="1177">
        <f>X571/X$137</f>
        <v>1.256374381155366</v>
      </c>
      <c r="Y573" s="1177">
        <f t="shared" si="1473"/>
        <v>0.11785860853114172</v>
      </c>
      <c r="Z573" s="1184">
        <f t="shared" si="1427"/>
        <v>9.3808509866906517E-2</v>
      </c>
      <c r="AA573" s="1198">
        <f t="shared" si="1417"/>
        <v>1.5081312905777327</v>
      </c>
      <c r="AB573" s="1723">
        <f t="shared" si="1418"/>
        <v>1.4449470678507379</v>
      </c>
      <c r="AC573" s="1198">
        <f t="shared" si="1474"/>
        <v>6.3184222726994754E-2</v>
      </c>
      <c r="AD573" t="s">
        <v>4310</v>
      </c>
    </row>
    <row r="574" spans="1:30" customFormat="1" ht="15.75" thickBot="1" x14ac:dyDescent="0.3">
      <c r="A574" s="3580"/>
      <c r="B574" s="1" t="s">
        <v>4311</v>
      </c>
      <c r="C574" s="1207">
        <f t="shared" ref="C574:S574" si="1556">C571/C154</f>
        <v>1.4666408736497731</v>
      </c>
      <c r="D574" s="1207">
        <f t="shared" ref="D574" si="1557">D571/D154</f>
        <v>1.2695119320404944</v>
      </c>
      <c r="E574" s="1207">
        <f t="shared" si="1464"/>
        <v>0.19712894160927874</v>
      </c>
      <c r="F574" s="1184">
        <f t="shared" si="1422"/>
        <v>0.15527931375361881</v>
      </c>
      <c r="G574" s="1208">
        <f t="shared" si="1556"/>
        <v>0.77064620758483038</v>
      </c>
      <c r="H574" s="1208">
        <f t="shared" ref="H574" si="1558">H571/H154</f>
        <v>1.1231525807066614</v>
      </c>
      <c r="I574" s="1208">
        <f t="shared" si="1466"/>
        <v>-0.35250637312183097</v>
      </c>
      <c r="J574" s="1184">
        <f t="shared" si="1423"/>
        <v>-0.31385439447598668</v>
      </c>
      <c r="K574" s="1209">
        <f t="shared" si="1556"/>
        <v>3.0904834046014189</v>
      </c>
      <c r="L574" s="1209">
        <f t="shared" ref="L574" si="1559">L571/L154</f>
        <v>2.7829703864179884</v>
      </c>
      <c r="M574" s="1209">
        <f t="shared" si="1468"/>
        <v>0.30751301818343046</v>
      </c>
      <c r="N574" s="1184">
        <f t="shared" si="1424"/>
        <v>0.11049812807359263</v>
      </c>
      <c r="O574" s="1210">
        <f t="shared" si="1556"/>
        <v>1.6490596638562112</v>
      </c>
      <c r="P574" s="1210">
        <f t="shared" ref="P574" si="1560">P571/P154</f>
        <v>1.480598107387463</v>
      </c>
      <c r="Q574" s="1210">
        <f t="shared" si="1470"/>
        <v>0.16846155646874816</v>
      </c>
      <c r="R574" s="1184">
        <f t="shared" si="1425"/>
        <v>0.11377939471096653</v>
      </c>
      <c r="S574" s="1211">
        <f t="shared" si="1556"/>
        <v>1.4707898686331549</v>
      </c>
      <c r="T574" s="1211">
        <f t="shared" ref="T574" si="1561">T571/T154</f>
        <v>1.4099587263463489</v>
      </c>
      <c r="U574" s="1211">
        <f t="shared" si="1472"/>
        <v>6.0831142286805973E-2</v>
      </c>
      <c r="V574" s="1184">
        <f t="shared" si="1426"/>
        <v>4.3143917016946157E-2</v>
      </c>
      <c r="W574" s="1177">
        <f>W571/W$154</f>
        <v>1.5447012601553869</v>
      </c>
      <c r="X574" s="1177">
        <f>X571/X$154</f>
        <v>1.4187073482707779</v>
      </c>
      <c r="Y574" s="1177">
        <f t="shared" si="1473"/>
        <v>0.12599391188460896</v>
      </c>
      <c r="Z574" s="1184">
        <f t="shared" si="1427"/>
        <v>8.8808951358558444E-2</v>
      </c>
      <c r="AA574" s="1198">
        <f t="shared" si="1417"/>
        <v>1.6895240036650776</v>
      </c>
      <c r="AB574" s="1723">
        <f t="shared" si="1418"/>
        <v>1.6132383465797915</v>
      </c>
      <c r="AC574" s="1198">
        <f t="shared" si="1474"/>
        <v>7.6285657085286118E-2</v>
      </c>
      <c r="AD574" t="s">
        <v>4312</v>
      </c>
    </row>
    <row r="575" spans="1:30" customFormat="1" ht="15.75" hidden="1" thickBot="1" x14ac:dyDescent="0.3">
      <c r="A575" s="3580"/>
      <c r="B575" s="2210" t="s">
        <v>4313</v>
      </c>
      <c r="C575" s="1206">
        <f t="shared" ref="C575:S575" si="1562">C553/C563</f>
        <v>8.5027162302386619E-2</v>
      </c>
      <c r="D575" s="1206">
        <f t="shared" ref="D575" si="1563">D553/D563</f>
        <v>0</v>
      </c>
      <c r="E575" s="1206">
        <f t="shared" si="1464"/>
        <v>8.5027162302386619E-2</v>
      </c>
      <c r="F575" s="2307" t="e">
        <f t="shared" si="1422"/>
        <v>#DIV/0!</v>
      </c>
      <c r="G575" s="1206">
        <f t="shared" si="1562"/>
        <v>0.20833333333333334</v>
      </c>
      <c r="H575" s="1206">
        <f t="shared" ref="H575" si="1564">H553/H563</f>
        <v>0</v>
      </c>
      <c r="I575" s="1206">
        <f t="shared" si="1466"/>
        <v>0.20833333333333334</v>
      </c>
      <c r="J575" s="2307" t="e">
        <f t="shared" si="1423"/>
        <v>#DIV/0!</v>
      </c>
      <c r="K575" s="1206">
        <f t="shared" si="1562"/>
        <v>0.21656050955414013</v>
      </c>
      <c r="L575" s="1206">
        <f t="shared" ref="L575" si="1565">L553/L563</f>
        <v>0</v>
      </c>
      <c r="M575" s="1206">
        <f t="shared" si="1468"/>
        <v>0.21656050955414013</v>
      </c>
      <c r="N575" s="2307" t="e">
        <f t="shared" si="1424"/>
        <v>#DIV/0!</v>
      </c>
      <c r="O575" s="1206">
        <f t="shared" si="1562"/>
        <v>0.16216216216216217</v>
      </c>
      <c r="P575" s="1206">
        <f t="shared" ref="P575" si="1566">P553/P563</f>
        <v>0</v>
      </c>
      <c r="Q575" s="1206">
        <f t="shared" si="1470"/>
        <v>0.16216216216216217</v>
      </c>
      <c r="R575" s="2307" t="e">
        <f t="shared" si="1425"/>
        <v>#DIV/0!</v>
      </c>
      <c r="S575" s="1206">
        <f t="shared" si="1562"/>
        <v>7.5818495117748422E-2</v>
      </c>
      <c r="T575" s="1206">
        <f t="shared" ref="T575" si="1567">T553/T563</f>
        <v>0</v>
      </c>
      <c r="U575" s="1206">
        <f t="shared" si="1472"/>
        <v>7.5818495117748422E-2</v>
      </c>
      <c r="V575" s="2307" t="e">
        <f t="shared" si="1426"/>
        <v>#DIV/0!</v>
      </c>
      <c r="W575" s="1206" t="e">
        <f>W553/W563</f>
        <v>#DIV/0!</v>
      </c>
      <c r="X575" s="1206">
        <f t="shared" ref="X575:X586" si="1568">SUM(D575+H575+L575+P575+T575)</f>
        <v>0</v>
      </c>
      <c r="Y575" s="1206" t="e">
        <f t="shared" si="1473"/>
        <v>#DIV/0!</v>
      </c>
      <c r="Z575" s="2307" t="e">
        <f t="shared" si="1427"/>
        <v>#DIV/0!</v>
      </c>
      <c r="AA575" s="1206">
        <f t="shared" ref="AA575:AA638" si="1569">AVERAGE(C575,G575,K575,O575,S575)</f>
        <v>0.14958033249395414</v>
      </c>
      <c r="AB575" s="1718">
        <f t="shared" ref="AB575:AB638" si="1570">AVERAGE(D575,H575,L575,P575,T575)</f>
        <v>0</v>
      </c>
      <c r="AC575" s="1903">
        <f t="shared" si="1474"/>
        <v>0.14958033249395414</v>
      </c>
      <c r="AD575" s="27" t="s">
        <v>4314</v>
      </c>
    </row>
    <row r="576" spans="1:30" s="1" customFormat="1" ht="15.75" hidden="1" thickBot="1" x14ac:dyDescent="0.3">
      <c r="A576" s="3580"/>
      <c r="B576" s="1" t="s">
        <v>4223</v>
      </c>
      <c r="C576" s="1207">
        <f t="shared" ref="C576:S576" si="1571">C575/C160</f>
        <v>5.571373013861928</v>
      </c>
      <c r="D576" s="1207" t="e">
        <f t="shared" ref="D576" si="1572">D575/D160</f>
        <v>#DIV/0!</v>
      </c>
      <c r="E576" s="1207" t="e">
        <f t="shared" si="1464"/>
        <v>#DIV/0!</v>
      </c>
      <c r="F576" s="1184" t="e">
        <f t="shared" si="1422"/>
        <v>#DIV/0!</v>
      </c>
      <c r="G576" s="1208">
        <f t="shared" si="1571"/>
        <v>3.6286568213783403</v>
      </c>
      <c r="H576" s="1208" t="e">
        <f t="shared" ref="H576" si="1573">H575/H160</f>
        <v>#DIV/0!</v>
      </c>
      <c r="I576" s="1208" t="e">
        <f t="shared" si="1466"/>
        <v>#DIV/0!</v>
      </c>
      <c r="J576" s="1184" t="e">
        <f t="shared" si="1423"/>
        <v>#DIV/0!</v>
      </c>
      <c r="K576" s="1209">
        <f t="shared" si="1571"/>
        <v>6.7414851127749511</v>
      </c>
      <c r="L576" s="1209" t="e">
        <f t="shared" ref="L576" si="1574">L575/L160</f>
        <v>#DIV/0!</v>
      </c>
      <c r="M576" s="1209" t="e">
        <f t="shared" si="1468"/>
        <v>#DIV/0!</v>
      </c>
      <c r="N576" s="1184" t="e">
        <f t="shared" si="1424"/>
        <v>#DIV/0!</v>
      </c>
      <c r="O576" s="1210">
        <f t="shared" si="1571"/>
        <v>4.5173211599315248</v>
      </c>
      <c r="P576" s="1210" t="e">
        <f t="shared" ref="P576" si="1575">P575/P160</f>
        <v>#DIV/0!</v>
      </c>
      <c r="Q576" s="1210" t="e">
        <f t="shared" si="1470"/>
        <v>#DIV/0!</v>
      </c>
      <c r="R576" s="1184" t="e">
        <f t="shared" si="1425"/>
        <v>#DIV/0!</v>
      </c>
      <c r="S576" s="1211">
        <f t="shared" si="1571"/>
        <v>0.8656166162531147</v>
      </c>
      <c r="T576" s="1211" t="e">
        <f t="shared" ref="T576" si="1576">T575/T160</f>
        <v>#DIV/0!</v>
      </c>
      <c r="U576" s="1211" t="e">
        <f t="shared" si="1472"/>
        <v>#DIV/0!</v>
      </c>
      <c r="V576" s="1184" t="e">
        <f t="shared" si="1426"/>
        <v>#DIV/0!</v>
      </c>
      <c r="W576" s="1177" t="e">
        <f t="shared" ref="W576" si="1577">W575/W325</f>
        <v>#DIV/0!</v>
      </c>
      <c r="X576" s="1177" t="e">
        <f t="shared" si="1568"/>
        <v>#DIV/0!</v>
      </c>
      <c r="Y576" s="1177" t="e">
        <f t="shared" si="1473"/>
        <v>#DIV/0!</v>
      </c>
      <c r="Z576" s="1184" t="e">
        <f t="shared" si="1427"/>
        <v>#DIV/0!</v>
      </c>
      <c r="AA576" s="1198">
        <f t="shared" si="1569"/>
        <v>4.2648905448399717</v>
      </c>
      <c r="AB576" s="1723" t="e">
        <f t="shared" si="1570"/>
        <v>#DIV/0!</v>
      </c>
      <c r="AC576" s="1198" t="e">
        <f t="shared" si="1474"/>
        <v>#DIV/0!</v>
      </c>
      <c r="AD576" t="s">
        <v>4315</v>
      </c>
    </row>
    <row r="577" spans="1:30" s="1" customFormat="1" ht="15.75" hidden="1" thickBot="1" x14ac:dyDescent="0.3">
      <c r="A577" s="3580"/>
      <c r="B577" s="1" t="s">
        <v>4224</v>
      </c>
      <c r="C577" s="1207">
        <f t="shared" ref="C577:S577" si="1578">C575/C177</f>
        <v>2.5832502988327271</v>
      </c>
      <c r="D577" s="1207" t="e">
        <f t="shared" ref="D577" si="1579">D575/D177</f>
        <v>#DIV/0!</v>
      </c>
      <c r="E577" s="1207" t="e">
        <f t="shared" si="1464"/>
        <v>#DIV/0!</v>
      </c>
      <c r="F577" s="1184" t="e">
        <f t="shared" ref="F577:F640" si="1580">E577/D577</f>
        <v>#DIV/0!</v>
      </c>
      <c r="G577" s="1208">
        <f t="shared" si="1578"/>
        <v>1.6268291170634919</v>
      </c>
      <c r="H577" s="1208" t="e">
        <f t="shared" ref="H577" si="1581">H575/H177</f>
        <v>#DIV/0!</v>
      </c>
      <c r="I577" s="1208" t="e">
        <f t="shared" si="1466"/>
        <v>#DIV/0!</v>
      </c>
      <c r="J577" s="1184" t="e">
        <f t="shared" ref="J577:J640" si="1582">I577/H577</f>
        <v>#DIV/0!</v>
      </c>
      <c r="K577" s="1209">
        <f t="shared" si="1578"/>
        <v>4.5275187826611809</v>
      </c>
      <c r="L577" s="1209" t="e">
        <f t="shared" ref="L577" si="1583">L575/L177</f>
        <v>#DIV/0!</v>
      </c>
      <c r="M577" s="1209" t="e">
        <f t="shared" si="1468"/>
        <v>#DIV/0!</v>
      </c>
      <c r="N577" s="1184" t="e">
        <f t="shared" ref="N577:N640" si="1584">M577/L577</f>
        <v>#DIV/0!</v>
      </c>
      <c r="O577" s="1210">
        <f t="shared" si="1578"/>
        <v>2.2835025968440901</v>
      </c>
      <c r="P577" s="1210" t="e">
        <f t="shared" ref="P577" si="1585">P575/P177</f>
        <v>#DIV/0!</v>
      </c>
      <c r="Q577" s="1210" t="e">
        <f t="shared" si="1470"/>
        <v>#DIV/0!</v>
      </c>
      <c r="R577" s="1184" t="e">
        <f t="shared" ref="R577:R640" si="1586">Q577/P577</f>
        <v>#DIV/0!</v>
      </c>
      <c r="S577" s="1211">
        <f t="shared" si="1578"/>
        <v>1.4418305536272433</v>
      </c>
      <c r="T577" s="1211" t="e">
        <f t="shared" ref="T577" si="1587">T575/T177</f>
        <v>#DIV/0!</v>
      </c>
      <c r="U577" s="1211" t="e">
        <f t="shared" si="1472"/>
        <v>#DIV/0!</v>
      </c>
      <c r="V577" s="1184" t="e">
        <f t="shared" ref="V577:V640" si="1588">U577/T577</f>
        <v>#DIV/0!</v>
      </c>
      <c r="W577" s="1177" t="e">
        <f t="shared" ref="W577" si="1589">W575/W342</f>
        <v>#DIV/0!</v>
      </c>
      <c r="X577" s="1177" t="e">
        <f t="shared" si="1568"/>
        <v>#DIV/0!</v>
      </c>
      <c r="Y577" s="1177" t="e">
        <f t="shared" si="1473"/>
        <v>#DIV/0!</v>
      </c>
      <c r="Z577" s="1184" t="e">
        <f t="shared" ref="Z577:Z640" si="1590">Y577/X577</f>
        <v>#DIV/0!</v>
      </c>
      <c r="AA577" s="1198">
        <f t="shared" si="1569"/>
        <v>2.4925862698057468</v>
      </c>
      <c r="AB577" s="1723" t="e">
        <f t="shared" si="1570"/>
        <v>#DIV/0!</v>
      </c>
      <c r="AC577" s="1198" t="e">
        <f t="shared" si="1474"/>
        <v>#DIV/0!</v>
      </c>
      <c r="AD577" t="s">
        <v>4316</v>
      </c>
    </row>
    <row r="578" spans="1:30" s="1" customFormat="1" ht="15.75" hidden="1" thickBot="1" x14ac:dyDescent="0.3">
      <c r="A578" s="3580"/>
      <c r="B578" s="1" t="s">
        <v>4311</v>
      </c>
      <c r="C578" s="1207">
        <f t="shared" ref="C578:S578" si="1591">C575/C180</f>
        <v>1.7987248348049727</v>
      </c>
      <c r="D578" s="1207" t="e">
        <f t="shared" ref="D578" si="1592">D575/D180</f>
        <v>#DIV/0!</v>
      </c>
      <c r="E578" s="1207" t="e">
        <f t="shared" si="1464"/>
        <v>#DIV/0!</v>
      </c>
      <c r="F578" s="1184" t="e">
        <f t="shared" si="1580"/>
        <v>#DIV/0!</v>
      </c>
      <c r="G578" s="1208">
        <f t="shared" si="1591"/>
        <v>1.5528223536036037</v>
      </c>
      <c r="H578" s="1208" t="e">
        <f t="shared" ref="H578" si="1593">H575/H180</f>
        <v>#DIV/0!</v>
      </c>
      <c r="I578" s="1208" t="e">
        <f t="shared" si="1466"/>
        <v>#DIV/0!</v>
      </c>
      <c r="J578" s="1184" t="e">
        <f t="shared" si="1582"/>
        <v>#DIV/0!</v>
      </c>
      <c r="K578" s="1209">
        <f t="shared" si="1591"/>
        <v>6.3755801448611331</v>
      </c>
      <c r="L578" s="1209" t="e">
        <f t="shared" ref="L578" si="1594">L575/L180</f>
        <v>#DIV/0!</v>
      </c>
      <c r="M578" s="1209" t="e">
        <f t="shared" si="1468"/>
        <v>#DIV/0!</v>
      </c>
      <c r="N578" s="1184" t="e">
        <f t="shared" si="1584"/>
        <v>#DIV/0!</v>
      </c>
      <c r="O578" s="1210">
        <f t="shared" si="1591"/>
        <v>2.7511969111969115</v>
      </c>
      <c r="P578" s="1210" t="e">
        <f t="shared" ref="P578" si="1595">P575/P180</f>
        <v>#DIV/0!</v>
      </c>
      <c r="Q578" s="1210" t="e">
        <f t="shared" si="1470"/>
        <v>#DIV/0!</v>
      </c>
      <c r="R578" s="1184" t="e">
        <f t="shared" si="1586"/>
        <v>#DIV/0!</v>
      </c>
      <c r="S578" s="1211">
        <f t="shared" si="1591"/>
        <v>1.8844531170088046</v>
      </c>
      <c r="T578" s="1211" t="e">
        <f t="shared" ref="T578" si="1596">T575/T180</f>
        <v>#DIV/0!</v>
      </c>
      <c r="U578" s="1211" t="e">
        <f t="shared" si="1472"/>
        <v>#DIV/0!</v>
      </c>
      <c r="V578" s="1184" t="e">
        <f t="shared" si="1588"/>
        <v>#DIV/0!</v>
      </c>
      <c r="W578" s="1177" t="e">
        <f t="shared" ref="W578" si="1597">W575/W345</f>
        <v>#DIV/0!</v>
      </c>
      <c r="X578" s="1177" t="e">
        <f t="shared" si="1568"/>
        <v>#DIV/0!</v>
      </c>
      <c r="Y578" s="1177" t="e">
        <f t="shared" si="1473"/>
        <v>#DIV/0!</v>
      </c>
      <c r="Z578" s="1184" t="e">
        <f t="shared" si="1590"/>
        <v>#DIV/0!</v>
      </c>
      <c r="AA578" s="1198">
        <f t="shared" si="1569"/>
        <v>2.8725554722950855</v>
      </c>
      <c r="AB578" s="1723" t="e">
        <f t="shared" si="1570"/>
        <v>#DIV/0!</v>
      </c>
      <c r="AC578" s="1198" t="e">
        <f t="shared" si="1474"/>
        <v>#DIV/0!</v>
      </c>
      <c r="AD578" t="s">
        <v>4317</v>
      </c>
    </row>
    <row r="579" spans="1:30" customFormat="1" ht="15.75" hidden="1" thickBot="1" x14ac:dyDescent="0.3">
      <c r="A579" s="3580"/>
      <c r="B579" s="2210" t="s">
        <v>4318</v>
      </c>
      <c r="C579" s="1206">
        <f t="shared" ref="C579:S579" si="1598">C553/C548</f>
        <v>0.30859548072662829</v>
      </c>
      <c r="D579" s="1206">
        <f t="shared" ref="D579" si="1599">D553/D548</f>
        <v>0</v>
      </c>
      <c r="E579" s="1206">
        <f t="shared" si="1464"/>
        <v>0.30859548072662829</v>
      </c>
      <c r="F579" s="2307" t="e">
        <f t="shared" si="1580"/>
        <v>#DIV/0!</v>
      </c>
      <c r="G579" s="1206">
        <f t="shared" si="1598"/>
        <v>0.7142857142857143</v>
      </c>
      <c r="H579" s="1206">
        <f t="shared" ref="H579" si="1600">H553/H548</f>
        <v>0</v>
      </c>
      <c r="I579" s="1206">
        <f t="shared" si="1466"/>
        <v>0.7142857142857143</v>
      </c>
      <c r="J579" s="2307" t="e">
        <f t="shared" si="1582"/>
        <v>#DIV/0!</v>
      </c>
      <c r="K579" s="1206">
        <f t="shared" si="1598"/>
        <v>0.52849740932642486</v>
      </c>
      <c r="L579" s="1206">
        <f t="shared" ref="L579" si="1601">L553/L548</f>
        <v>0</v>
      </c>
      <c r="M579" s="1206">
        <f t="shared" si="1468"/>
        <v>0.52849740932642486</v>
      </c>
      <c r="N579" s="2307" t="e">
        <f t="shared" si="1584"/>
        <v>#DIV/0!</v>
      </c>
      <c r="O579" s="1206">
        <f t="shared" si="1598"/>
        <v>0.45</v>
      </c>
      <c r="P579" s="1206">
        <f t="shared" ref="P579" si="1602">P553/P548</f>
        <v>0</v>
      </c>
      <c r="Q579" s="1206">
        <f t="shared" si="1470"/>
        <v>0.45</v>
      </c>
      <c r="R579" s="2307" t="e">
        <f t="shared" si="1586"/>
        <v>#DIV/0!</v>
      </c>
      <c r="S579" s="1206">
        <f t="shared" si="1598"/>
        <v>0.31428571428571428</v>
      </c>
      <c r="T579" s="1206">
        <f t="shared" ref="T579" si="1603">T553/T548</f>
        <v>0</v>
      </c>
      <c r="U579" s="1206">
        <f t="shared" si="1472"/>
        <v>0.31428571428571428</v>
      </c>
      <c r="V579" s="2307" t="e">
        <f t="shared" si="1588"/>
        <v>#DIV/0!</v>
      </c>
      <c r="W579" s="1206" t="e">
        <f>W553/W548</f>
        <v>#DIV/0!</v>
      </c>
      <c r="X579" s="1206">
        <f t="shared" si="1568"/>
        <v>0</v>
      </c>
      <c r="Y579" s="1206" t="e">
        <f t="shared" si="1473"/>
        <v>#DIV/0!</v>
      </c>
      <c r="Z579" s="2307" t="e">
        <f t="shared" si="1590"/>
        <v>#DIV/0!</v>
      </c>
      <c r="AA579" s="1206">
        <f t="shared" si="1569"/>
        <v>0.46313286372489648</v>
      </c>
      <c r="AB579" s="1718">
        <f t="shared" si="1570"/>
        <v>0</v>
      </c>
      <c r="AC579" s="1903">
        <f t="shared" si="1474"/>
        <v>0.46313286372489648</v>
      </c>
      <c r="AD579" s="27" t="s">
        <v>4319</v>
      </c>
    </row>
    <row r="580" spans="1:30" customFormat="1" ht="15.75" hidden="1" thickBot="1" x14ac:dyDescent="0.3">
      <c r="A580" s="3580"/>
      <c r="B580" s="2211" t="s">
        <v>4223</v>
      </c>
      <c r="C580" s="1207">
        <f t="shared" ref="C580:S580" si="1604">C579/C212</f>
        <v>4.4097292189349053</v>
      </c>
      <c r="D580" s="1207" t="e">
        <f t="shared" ref="D580" si="1605">D579/D212</f>
        <v>#DIV/0!</v>
      </c>
      <c r="E580" s="1207" t="e">
        <f t="shared" si="1464"/>
        <v>#DIV/0!</v>
      </c>
      <c r="F580" s="1184" t="e">
        <f t="shared" si="1580"/>
        <v>#DIV/0!</v>
      </c>
      <c r="G580" s="1208">
        <f t="shared" si="1604"/>
        <v>2.8037371910789632</v>
      </c>
      <c r="H580" s="1208" t="e">
        <f t="shared" ref="H580" si="1606">H579/H212</f>
        <v>#DIV/0!</v>
      </c>
      <c r="I580" s="1208" t="e">
        <f t="shared" si="1466"/>
        <v>#DIV/0!</v>
      </c>
      <c r="J580" s="1184" t="e">
        <f t="shared" si="1582"/>
        <v>#DIV/0!</v>
      </c>
      <c r="K580" s="1209">
        <f t="shared" si="1604"/>
        <v>2.84574599084976</v>
      </c>
      <c r="L580" s="1209" t="e">
        <f t="shared" ref="L580" si="1607">L579/L212</f>
        <v>#DIV/0!</v>
      </c>
      <c r="M580" s="1209" t="e">
        <f t="shared" si="1468"/>
        <v>#DIV/0!</v>
      </c>
      <c r="N580" s="1184" t="e">
        <f t="shared" si="1584"/>
        <v>#DIV/0!</v>
      </c>
      <c r="O580" s="1210">
        <f t="shared" si="1604"/>
        <v>2.7385220729366604</v>
      </c>
      <c r="P580" s="1210" t="e">
        <f t="shared" ref="P580" si="1608">P579/P212</f>
        <v>#DIV/0!</v>
      </c>
      <c r="Q580" s="1210" t="e">
        <f t="shared" si="1470"/>
        <v>#DIV/0!</v>
      </c>
      <c r="R580" s="1184" t="e">
        <f t="shared" si="1586"/>
        <v>#DIV/0!</v>
      </c>
      <c r="S580" s="1211">
        <f t="shared" si="1604"/>
        <v>0.70686765073805358</v>
      </c>
      <c r="T580" s="1211" t="e">
        <f t="shared" ref="T580" si="1609">T579/T212</f>
        <v>#DIV/0!</v>
      </c>
      <c r="U580" s="1211" t="e">
        <f t="shared" si="1472"/>
        <v>#DIV/0!</v>
      </c>
      <c r="V580" s="1184" t="e">
        <f t="shared" si="1588"/>
        <v>#DIV/0!</v>
      </c>
      <c r="W580" s="1177" t="e">
        <f t="shared" ref="W580" si="1610">W579/W377</f>
        <v>#DIV/0!</v>
      </c>
      <c r="X580" s="1177" t="e">
        <f t="shared" si="1568"/>
        <v>#DIV/0!</v>
      </c>
      <c r="Y580" s="1177" t="e">
        <f t="shared" si="1473"/>
        <v>#DIV/0!</v>
      </c>
      <c r="Z580" s="1184" t="e">
        <f t="shared" si="1590"/>
        <v>#DIV/0!</v>
      </c>
      <c r="AA580" s="1198">
        <f t="shared" si="1569"/>
        <v>2.700920424907669</v>
      </c>
      <c r="AB580" s="1723" t="e">
        <f t="shared" si="1570"/>
        <v>#DIV/0!</v>
      </c>
      <c r="AC580" s="1198" t="e">
        <f t="shared" si="1474"/>
        <v>#DIV/0!</v>
      </c>
      <c r="AD580" t="s">
        <v>4320</v>
      </c>
    </row>
    <row r="581" spans="1:30" customFormat="1" ht="15.75" hidden="1" thickBot="1" x14ac:dyDescent="0.3">
      <c r="A581" s="3580"/>
      <c r="B581" s="2211" t="s">
        <v>4224</v>
      </c>
      <c r="C581" s="1207">
        <f t="shared" ref="C581:S581" si="1611">C579/C229</f>
        <v>1.962337028915847</v>
      </c>
      <c r="D581" s="1207" t="e">
        <f t="shared" ref="D581" si="1612">D579/D229</f>
        <v>#DIV/0!</v>
      </c>
      <c r="E581" s="1207" t="e">
        <f t="shared" si="1464"/>
        <v>#DIV/0!</v>
      </c>
      <c r="F581" s="1184" t="e">
        <f t="shared" si="1580"/>
        <v>#DIV/0!</v>
      </c>
      <c r="G581" s="1208">
        <f t="shared" si="1611"/>
        <v>2.065795068027211</v>
      </c>
      <c r="H581" s="1208" t="e">
        <f t="shared" ref="H581" si="1613">H579/H229</f>
        <v>#DIV/0!</v>
      </c>
      <c r="I581" s="1208" t="e">
        <f t="shared" si="1466"/>
        <v>#DIV/0!</v>
      </c>
      <c r="J581" s="1184" t="e">
        <f t="shared" si="1582"/>
        <v>#DIV/0!</v>
      </c>
      <c r="K581" s="1209">
        <f t="shared" si="1611"/>
        <v>1.6943547866086082</v>
      </c>
      <c r="L581" s="1209" t="e">
        <f t="shared" ref="L581" si="1614">L579/L229</f>
        <v>#DIV/0!</v>
      </c>
      <c r="M581" s="1209" t="e">
        <f t="shared" si="1468"/>
        <v>#DIV/0!</v>
      </c>
      <c r="N581" s="1184" t="e">
        <f t="shared" si="1584"/>
        <v>#DIV/0!</v>
      </c>
      <c r="O581" s="1210">
        <f t="shared" si="1611"/>
        <v>1.5176254589963281</v>
      </c>
      <c r="P581" s="1210" t="e">
        <f t="shared" ref="P581" si="1615">P579/P229</f>
        <v>#DIV/0!</v>
      </c>
      <c r="Q581" s="1210" t="e">
        <f t="shared" si="1470"/>
        <v>#DIV/0!</v>
      </c>
      <c r="R581" s="1184" t="e">
        <f t="shared" si="1586"/>
        <v>#DIV/0!</v>
      </c>
      <c r="S581" s="1211">
        <f t="shared" si="1611"/>
        <v>1.1443470639789659</v>
      </c>
      <c r="T581" s="1211" t="e">
        <f t="shared" ref="T581" si="1616">T579/T229</f>
        <v>#DIV/0!</v>
      </c>
      <c r="U581" s="1211" t="e">
        <f t="shared" si="1472"/>
        <v>#DIV/0!</v>
      </c>
      <c r="V581" s="1184" t="e">
        <f t="shared" si="1588"/>
        <v>#DIV/0!</v>
      </c>
      <c r="W581" s="1177" t="e">
        <f t="shared" ref="W581" si="1617">W579/W394</f>
        <v>#DIV/0!</v>
      </c>
      <c r="X581" s="1177" t="e">
        <f t="shared" si="1568"/>
        <v>#DIV/0!</v>
      </c>
      <c r="Y581" s="1177" t="e">
        <f t="shared" si="1473"/>
        <v>#DIV/0!</v>
      </c>
      <c r="Z581" s="1184" t="e">
        <f t="shared" si="1590"/>
        <v>#DIV/0!</v>
      </c>
      <c r="AA581" s="1198">
        <f t="shared" si="1569"/>
        <v>1.6768918813053921</v>
      </c>
      <c r="AB581" s="1723" t="e">
        <f t="shared" si="1570"/>
        <v>#DIV/0!</v>
      </c>
      <c r="AC581" s="1198" t="e">
        <f t="shared" si="1474"/>
        <v>#DIV/0!</v>
      </c>
      <c r="AD581" t="s">
        <v>4321</v>
      </c>
    </row>
    <row r="582" spans="1:30" customFormat="1" ht="15.75" hidden="1" thickBot="1" x14ac:dyDescent="0.3">
      <c r="A582" s="3580"/>
      <c r="B582" s="2211" t="s">
        <v>4311</v>
      </c>
      <c r="C582" s="1207">
        <f t="shared" ref="C582:S582" si="1618">C579/C232</f>
        <v>1.22642486454697</v>
      </c>
      <c r="D582" s="1207" t="e">
        <f t="shared" ref="D582" si="1619">D579/D232</f>
        <v>#DIV/0!</v>
      </c>
      <c r="E582" s="1207" t="e">
        <f t="shared" si="1464"/>
        <v>#DIV/0!</v>
      </c>
      <c r="F582" s="1184" t="e">
        <f t="shared" si="1580"/>
        <v>#DIV/0!</v>
      </c>
      <c r="G582" s="1208">
        <f t="shared" si="1618"/>
        <v>2.0149613899613903</v>
      </c>
      <c r="H582" s="1208" t="e">
        <f t="shared" ref="H582" si="1620">H579/H232</f>
        <v>#DIV/0!</v>
      </c>
      <c r="I582" s="1208" t="e">
        <f t="shared" si="1466"/>
        <v>#DIV/0!</v>
      </c>
      <c r="J582" s="1184" t="e">
        <f t="shared" si="1582"/>
        <v>#DIV/0!</v>
      </c>
      <c r="K582" s="1209">
        <f t="shared" si="1618"/>
        <v>2.062971810613361</v>
      </c>
      <c r="L582" s="1209" t="e">
        <f t="shared" ref="L582" si="1621">L579/L232</f>
        <v>#DIV/0!</v>
      </c>
      <c r="M582" s="1209" t="e">
        <f t="shared" si="1468"/>
        <v>#DIV/0!</v>
      </c>
      <c r="N582" s="1184" t="e">
        <f t="shared" si="1584"/>
        <v>#DIV/0!</v>
      </c>
      <c r="O582" s="1210">
        <f t="shared" si="1618"/>
        <v>1.6683428571428573</v>
      </c>
      <c r="P582" s="1210" t="e">
        <f t="shared" ref="P582" si="1622">P579/P232</f>
        <v>#DIV/0!</v>
      </c>
      <c r="Q582" s="1210" t="e">
        <f t="shared" si="1470"/>
        <v>#DIV/0!</v>
      </c>
      <c r="R582" s="1184" t="e">
        <f t="shared" si="1586"/>
        <v>#DIV/0!</v>
      </c>
      <c r="S582" s="1211">
        <f t="shared" si="1618"/>
        <v>1.281252446183953</v>
      </c>
      <c r="T582" s="1211" t="e">
        <f t="shared" ref="T582" si="1623">T579/T232</f>
        <v>#DIV/0!</v>
      </c>
      <c r="U582" s="1211" t="e">
        <f t="shared" si="1472"/>
        <v>#DIV/0!</v>
      </c>
      <c r="V582" s="1184" t="e">
        <f t="shared" si="1588"/>
        <v>#DIV/0!</v>
      </c>
      <c r="W582" s="1177" t="e">
        <f t="shared" ref="W582" si="1624">W579/W397</f>
        <v>#DIV/0!</v>
      </c>
      <c r="X582" s="1177" t="e">
        <f t="shared" si="1568"/>
        <v>#DIV/0!</v>
      </c>
      <c r="Y582" s="1177" t="e">
        <f t="shared" si="1473"/>
        <v>#DIV/0!</v>
      </c>
      <c r="Z582" s="1184" t="e">
        <f t="shared" si="1590"/>
        <v>#DIV/0!</v>
      </c>
      <c r="AA582" s="1198">
        <f t="shared" si="1569"/>
        <v>1.6507906736897062</v>
      </c>
      <c r="AB582" s="1723" t="e">
        <f t="shared" si="1570"/>
        <v>#DIV/0!</v>
      </c>
      <c r="AC582" s="1198" t="e">
        <f t="shared" si="1474"/>
        <v>#DIV/0!</v>
      </c>
      <c r="AD582" t="s">
        <v>4322</v>
      </c>
    </row>
    <row r="583" spans="1:30" customFormat="1" ht="15.75" hidden="1" thickBot="1" x14ac:dyDescent="0.3">
      <c r="A583" s="3580"/>
      <c r="B583" s="2210" t="s">
        <v>4323</v>
      </c>
      <c r="C583" s="1206">
        <f t="shared" ref="C583:S583" si="1625">C558/C548</f>
        <v>-0.10456357997341603</v>
      </c>
      <c r="D583" s="1206">
        <f t="shared" ref="D583" si="1626">D558/D548</f>
        <v>0</v>
      </c>
      <c r="E583" s="1206">
        <f t="shared" si="1464"/>
        <v>-0.10456357997341603</v>
      </c>
      <c r="F583" s="2307" t="e">
        <f t="shared" si="1580"/>
        <v>#DIV/0!</v>
      </c>
      <c r="G583" s="1206">
        <f t="shared" si="1625"/>
        <v>-4.7619047619047616E-2</v>
      </c>
      <c r="H583" s="1206">
        <f t="shared" ref="H583" si="1627">H558/H548</f>
        <v>0</v>
      </c>
      <c r="I583" s="1206">
        <f t="shared" si="1466"/>
        <v>-4.7619047619047616E-2</v>
      </c>
      <c r="J583" s="2307" t="e">
        <f t="shared" si="1582"/>
        <v>#DIV/0!</v>
      </c>
      <c r="K583" s="1206">
        <f t="shared" si="1625"/>
        <v>-7.7720207253886009E-2</v>
      </c>
      <c r="L583" s="1206">
        <f t="shared" ref="L583" si="1628">L558/L548</f>
        <v>0</v>
      </c>
      <c r="M583" s="1206">
        <f t="shared" si="1468"/>
        <v>-7.7720207253886009E-2</v>
      </c>
      <c r="N583" s="2307" t="e">
        <f t="shared" si="1584"/>
        <v>#DIV/0!</v>
      </c>
      <c r="O583" s="1206">
        <f t="shared" si="1625"/>
        <v>-0.125</v>
      </c>
      <c r="P583" s="1206">
        <f t="shared" ref="P583" si="1629">P558/P548</f>
        <v>0</v>
      </c>
      <c r="Q583" s="1206">
        <f t="shared" si="1470"/>
        <v>-0.125</v>
      </c>
      <c r="R583" s="2307" t="e">
        <f t="shared" si="1586"/>
        <v>#DIV/0!</v>
      </c>
      <c r="S583" s="1206">
        <f t="shared" si="1625"/>
        <v>-3.5714285714285712E-2</v>
      </c>
      <c r="T583" s="1206">
        <f t="shared" ref="T583" si="1630">T558/T548</f>
        <v>0</v>
      </c>
      <c r="U583" s="1206">
        <f t="shared" si="1472"/>
        <v>-3.5714285714285712E-2</v>
      </c>
      <c r="V583" s="2307" t="e">
        <f t="shared" si="1588"/>
        <v>#DIV/0!</v>
      </c>
      <c r="W583" s="1206" t="e">
        <f>W558/W548</f>
        <v>#DIV/0!</v>
      </c>
      <c r="X583" s="1206">
        <f t="shared" si="1568"/>
        <v>0</v>
      </c>
      <c r="Y583" s="1206" t="e">
        <f t="shared" si="1473"/>
        <v>#DIV/0!</v>
      </c>
      <c r="Z583" s="2307" t="e">
        <f t="shared" si="1590"/>
        <v>#DIV/0!</v>
      </c>
      <c r="AA583" s="1206">
        <f t="shared" si="1569"/>
        <v>-7.8123424112127068E-2</v>
      </c>
      <c r="AB583" s="1718">
        <f t="shared" si="1570"/>
        <v>0</v>
      </c>
      <c r="AC583" s="1903">
        <f t="shared" si="1474"/>
        <v>-7.8123424112127068E-2</v>
      </c>
      <c r="AD583" s="27" t="s">
        <v>4324</v>
      </c>
    </row>
    <row r="584" spans="1:30" customFormat="1" ht="15.75" hidden="1" thickBot="1" x14ac:dyDescent="0.3">
      <c r="A584" s="3580"/>
      <c r="B584" s="2211" t="s">
        <v>4223</v>
      </c>
      <c r="C584" s="1207">
        <f t="shared" ref="C584:S584" si="1631">C583/C238</f>
        <v>-839.76370403190072</v>
      </c>
      <c r="D584" s="1207" t="e">
        <f t="shared" ref="D584" si="1632">D583/D238</f>
        <v>#DIV/0!</v>
      </c>
      <c r="E584" s="1207" t="e">
        <f t="shared" si="1464"/>
        <v>#DIV/0!</v>
      </c>
      <c r="F584" s="1184" t="e">
        <f t="shared" si="1580"/>
        <v>#DIV/0!</v>
      </c>
      <c r="G584" s="1208">
        <f t="shared" si="1631"/>
        <v>-1101.3471177944862</v>
      </c>
      <c r="H584" s="1208" t="e">
        <f t="shared" ref="H584" si="1633">H583/H238</f>
        <v>#DIV/0!</v>
      </c>
      <c r="I584" s="1208" t="e">
        <f t="shared" si="1466"/>
        <v>#DIV/0!</v>
      </c>
      <c r="J584" s="1184" t="e">
        <f t="shared" si="1582"/>
        <v>#DIV/0!</v>
      </c>
      <c r="K584" s="1209">
        <f t="shared" si="1631"/>
        <v>-1297.3407442298635</v>
      </c>
      <c r="L584" s="1209" t="e">
        <f t="shared" ref="L584" si="1634">L583/L238</f>
        <v>#DIV/0!</v>
      </c>
      <c r="M584" s="1209" t="e">
        <f t="shared" si="1468"/>
        <v>#DIV/0!</v>
      </c>
      <c r="N584" s="1184" t="e">
        <f t="shared" si="1584"/>
        <v>#DIV/0!</v>
      </c>
      <c r="O584" s="1210">
        <f t="shared" si="1631"/>
        <v>-1113.1058673469388</v>
      </c>
      <c r="P584" s="1210" t="e">
        <f t="shared" ref="P584" si="1635">P583/P238</f>
        <v>#DIV/0!</v>
      </c>
      <c r="Q584" s="1210" t="e">
        <f t="shared" si="1470"/>
        <v>#DIV/0!</v>
      </c>
      <c r="R584" s="1184" t="e">
        <f t="shared" si="1586"/>
        <v>#DIV/0!</v>
      </c>
      <c r="S584" s="1211">
        <f t="shared" si="1631"/>
        <v>-630.00911854103344</v>
      </c>
      <c r="T584" s="1211" t="e">
        <f t="shared" ref="T584" si="1636">T583/T238</f>
        <v>#DIV/0!</v>
      </c>
      <c r="U584" s="1211" t="e">
        <f t="shared" si="1472"/>
        <v>#DIV/0!</v>
      </c>
      <c r="V584" s="1184" t="e">
        <f t="shared" si="1588"/>
        <v>#DIV/0!</v>
      </c>
      <c r="W584" s="1177" t="e">
        <f t="shared" ref="W584" si="1637">W583/W403</f>
        <v>#DIV/0!</v>
      </c>
      <c r="X584" s="1177" t="e">
        <f t="shared" si="1568"/>
        <v>#DIV/0!</v>
      </c>
      <c r="Y584" s="1177" t="e">
        <f t="shared" si="1473"/>
        <v>#DIV/0!</v>
      </c>
      <c r="Z584" s="1184" t="e">
        <f t="shared" si="1590"/>
        <v>#DIV/0!</v>
      </c>
      <c r="AA584" s="1198">
        <f t="shared" si="1569"/>
        <v>-996.31331038884457</v>
      </c>
      <c r="AB584" s="1723" t="e">
        <f t="shared" si="1570"/>
        <v>#DIV/0!</v>
      </c>
      <c r="AC584" s="1198" t="e">
        <f t="shared" si="1474"/>
        <v>#DIV/0!</v>
      </c>
      <c r="AD584" t="s">
        <v>4325</v>
      </c>
    </row>
    <row r="585" spans="1:30" customFormat="1" ht="15.75" hidden="1" thickBot="1" x14ac:dyDescent="0.3">
      <c r="A585" s="3580"/>
      <c r="B585" s="2211" t="s">
        <v>4224</v>
      </c>
      <c r="C585" s="1207">
        <f t="shared" ref="C585:S585" si="1638">C583/C255</f>
        <v>1.5268780782124931</v>
      </c>
      <c r="D585" s="1207" t="e">
        <f t="shared" ref="D585" si="1639">D583/D255</f>
        <v>#DIV/0!</v>
      </c>
      <c r="E585" s="1207" t="e">
        <f t="shared" si="1464"/>
        <v>#DIV/0!</v>
      </c>
      <c r="F585" s="1184" t="e">
        <f t="shared" si="1580"/>
        <v>#DIV/0!</v>
      </c>
      <c r="G585" s="1208">
        <f t="shared" si="1638"/>
        <v>0.41594435527019796</v>
      </c>
      <c r="H585" s="1208" t="e">
        <f t="shared" ref="H585" si="1640">H583/H255</f>
        <v>#DIV/0!</v>
      </c>
      <c r="I585" s="1208" t="e">
        <f t="shared" si="1466"/>
        <v>#DIV/0!</v>
      </c>
      <c r="J585" s="1184" t="e">
        <f t="shared" si="1582"/>
        <v>#DIV/0!</v>
      </c>
      <c r="K585" s="1209">
        <f t="shared" si="1638"/>
        <v>0.95249855524876881</v>
      </c>
      <c r="L585" s="1209" t="e">
        <f t="shared" ref="L585" si="1641">L583/L255</f>
        <v>#DIV/0!</v>
      </c>
      <c r="M585" s="1209" t="e">
        <f t="shared" si="1468"/>
        <v>#DIV/0!</v>
      </c>
      <c r="N585" s="1184" t="e">
        <f t="shared" si="1584"/>
        <v>#DIV/0!</v>
      </c>
      <c r="O585" s="1210">
        <f t="shared" si="1638"/>
        <v>1.5421641791044776</v>
      </c>
      <c r="P585" s="1210" t="e">
        <f t="shared" ref="P585" si="1642">P583/P255</f>
        <v>#DIV/0!</v>
      </c>
      <c r="Q585" s="1210" t="e">
        <f t="shared" si="1470"/>
        <v>#DIV/0!</v>
      </c>
      <c r="R585" s="1184" t="e">
        <f t="shared" si="1586"/>
        <v>#DIV/0!</v>
      </c>
      <c r="S585" s="1211">
        <f t="shared" si="1638"/>
        <v>0.70070838252656431</v>
      </c>
      <c r="T585" s="1211" t="e">
        <f t="shared" ref="T585" si="1643">T583/T255</f>
        <v>#DIV/0!</v>
      </c>
      <c r="U585" s="1211" t="e">
        <f t="shared" si="1472"/>
        <v>#DIV/0!</v>
      </c>
      <c r="V585" s="1184" t="e">
        <f t="shared" si="1588"/>
        <v>#DIV/0!</v>
      </c>
      <c r="W585" s="1177" t="e">
        <f t="shared" ref="W585" si="1644">W583/W420</f>
        <v>#DIV/0!</v>
      </c>
      <c r="X585" s="1177" t="e">
        <f t="shared" si="1568"/>
        <v>#DIV/0!</v>
      </c>
      <c r="Y585" s="1177" t="e">
        <f t="shared" si="1473"/>
        <v>#DIV/0!</v>
      </c>
      <c r="Z585" s="1184" t="e">
        <f t="shared" si="1590"/>
        <v>#DIV/0!</v>
      </c>
      <c r="AA585" s="1198">
        <f t="shared" si="1569"/>
        <v>1.0276387100725004</v>
      </c>
      <c r="AB585" s="1723" t="e">
        <f t="shared" si="1570"/>
        <v>#DIV/0!</v>
      </c>
      <c r="AC585" s="1198" t="e">
        <f t="shared" si="1474"/>
        <v>#DIV/0!</v>
      </c>
      <c r="AD585" t="s">
        <v>4326</v>
      </c>
    </row>
    <row r="586" spans="1:30" customFormat="1" ht="15.75" hidden="1" thickBot="1" x14ac:dyDescent="0.3">
      <c r="A586" s="3580"/>
      <c r="B586" s="2211" t="s">
        <v>4311</v>
      </c>
      <c r="C586" s="1207">
        <f t="shared" ref="C586:S586" si="1645">C583/C258</f>
        <v>1.4378506245374703</v>
      </c>
      <c r="D586" s="1207" t="e">
        <f t="shared" ref="D586" si="1646">D583/D258</f>
        <v>#DIV/0!</v>
      </c>
      <c r="E586" s="1207" t="e">
        <f t="shared" si="1464"/>
        <v>#DIV/0!</v>
      </c>
      <c r="F586" s="1184" t="e">
        <f t="shared" si="1580"/>
        <v>#DIV/0!</v>
      </c>
      <c r="G586" s="1208">
        <f t="shared" si="1645"/>
        <v>0.37689009252990291</v>
      </c>
      <c r="H586" s="1208" t="e">
        <f t="shared" ref="H586" si="1647">H583/H258</f>
        <v>#DIV/0!</v>
      </c>
      <c r="I586" s="1208" t="e">
        <f t="shared" si="1466"/>
        <v>#DIV/0!</v>
      </c>
      <c r="J586" s="1184" t="e">
        <f t="shared" si="1582"/>
        <v>#DIV/0!</v>
      </c>
      <c r="K586" s="1209">
        <f t="shared" si="1645"/>
        <v>0.93666712378590122</v>
      </c>
      <c r="L586" s="1209" t="e">
        <f t="shared" ref="L586" si="1648">L583/L258</f>
        <v>#DIV/0!</v>
      </c>
      <c r="M586" s="1209" t="e">
        <f t="shared" si="1468"/>
        <v>#DIV/0!</v>
      </c>
      <c r="N586" s="1184" t="e">
        <f t="shared" si="1584"/>
        <v>#DIV/0!</v>
      </c>
      <c r="O586" s="1210">
        <f t="shared" si="1645"/>
        <v>1.4586330935251799</v>
      </c>
      <c r="P586" s="1210" t="e">
        <f t="shared" ref="P586" si="1649">P583/P258</f>
        <v>#DIV/0!</v>
      </c>
      <c r="Q586" s="1210" t="e">
        <f t="shared" si="1470"/>
        <v>#DIV/0!</v>
      </c>
      <c r="R586" s="1184" t="e">
        <f t="shared" si="1586"/>
        <v>#DIV/0!</v>
      </c>
      <c r="S586" s="1211">
        <f t="shared" si="1645"/>
        <v>0.6480836236933798</v>
      </c>
      <c r="T586" s="1211" t="e">
        <f t="shared" ref="T586" si="1650">T583/T258</f>
        <v>#DIV/0!</v>
      </c>
      <c r="U586" s="1211" t="e">
        <f t="shared" si="1472"/>
        <v>#DIV/0!</v>
      </c>
      <c r="V586" s="1184" t="e">
        <f t="shared" si="1588"/>
        <v>#DIV/0!</v>
      </c>
      <c r="W586" s="1177" t="e">
        <f t="shared" ref="W586" si="1651">W583/W423</f>
        <v>#DIV/0!</v>
      </c>
      <c r="X586" s="1177" t="e">
        <f t="shared" si="1568"/>
        <v>#DIV/0!</v>
      </c>
      <c r="Y586" s="1177" t="e">
        <f t="shared" si="1473"/>
        <v>#DIV/0!</v>
      </c>
      <c r="Z586" s="1184" t="e">
        <f t="shared" si="1590"/>
        <v>#DIV/0!</v>
      </c>
      <c r="AA586" s="1198">
        <f t="shared" si="1569"/>
        <v>0.97162491161436682</v>
      </c>
      <c r="AB586" s="1723" t="e">
        <f t="shared" si="1570"/>
        <v>#DIV/0!</v>
      </c>
      <c r="AC586" s="1198" t="e">
        <f t="shared" si="1474"/>
        <v>#DIV/0!</v>
      </c>
      <c r="AD586" t="s">
        <v>4327</v>
      </c>
    </row>
    <row r="587" spans="1:30" customFormat="1" ht="15.75" hidden="1" thickBot="1" x14ac:dyDescent="0.3">
      <c r="A587" s="3580"/>
      <c r="B587" s="2210" t="s">
        <v>4328</v>
      </c>
      <c r="C587" s="1212">
        <f t="shared" ref="C587:S587" si="1652">C563/C566</f>
        <v>399.58536585365852</v>
      </c>
      <c r="D587" s="1212">
        <f t="shared" ref="D587" si="1653">D563/D566</f>
        <v>465.7837837837838</v>
      </c>
      <c r="E587" s="1212">
        <f t="shared" si="1464"/>
        <v>-66.198417930125288</v>
      </c>
      <c r="F587" s="2307">
        <f t="shared" si="1580"/>
        <v>-0.14212263336512915</v>
      </c>
      <c r="G587" s="1212">
        <f t="shared" si="1652"/>
        <v>7.2</v>
      </c>
      <c r="H587" s="1212">
        <f t="shared" ref="H587" si="1654">H563/H566</f>
        <v>10.25</v>
      </c>
      <c r="I587" s="1212">
        <f t="shared" si="1466"/>
        <v>-3.05</v>
      </c>
      <c r="J587" s="2307">
        <f t="shared" si="1582"/>
        <v>-0.29756097560975608</v>
      </c>
      <c r="K587" s="1212">
        <f t="shared" si="1652"/>
        <v>58.875</v>
      </c>
      <c r="L587" s="1212">
        <f t="shared" ref="L587" si="1655">L563/L566</f>
        <v>56</v>
      </c>
      <c r="M587" s="1212">
        <f t="shared" si="1468"/>
        <v>2.875</v>
      </c>
      <c r="N587" s="2307">
        <f t="shared" si="1584"/>
        <v>5.1339285714285712E-2</v>
      </c>
      <c r="O587" s="1212">
        <f t="shared" si="1652"/>
        <v>5.8421052631578947</v>
      </c>
      <c r="P587" s="1212">
        <f t="shared" ref="P587" si="1656">P563/P566</f>
        <v>5.8125</v>
      </c>
      <c r="Q587" s="1212">
        <f t="shared" si="1470"/>
        <v>2.960526315789469E-2</v>
      </c>
      <c r="R587" s="2307">
        <f t="shared" si="1586"/>
        <v>5.0933786078098389E-3</v>
      </c>
      <c r="S587" s="1212">
        <f t="shared" si="1652"/>
        <v>108.8125</v>
      </c>
      <c r="T587" s="1212">
        <f t="shared" ref="T587" si="1657">T563/T566</f>
        <v>123.14285714285714</v>
      </c>
      <c r="U587" s="1212">
        <f t="shared" si="1472"/>
        <v>-14.330357142857139</v>
      </c>
      <c r="V587" s="2307">
        <f t="shared" si="1588"/>
        <v>-0.11637180974477955</v>
      </c>
      <c r="W587" s="1212">
        <f>W563/W566</f>
        <v>199.7659574468085</v>
      </c>
      <c r="X587" s="1212">
        <f>X563/X566</f>
        <v>225.54022988505747</v>
      </c>
      <c r="Y587" s="1212">
        <f t="shared" si="1473"/>
        <v>-25.774272438248971</v>
      </c>
      <c r="Z587" s="2307">
        <f t="shared" si="1590"/>
        <v>-0.11427793813717564</v>
      </c>
      <c r="AA587" s="1212">
        <f t="shared" si="1569"/>
        <v>116.06299422336329</v>
      </c>
      <c r="AB587" s="1724">
        <f t="shared" si="1570"/>
        <v>132.19782818532818</v>
      </c>
      <c r="AC587" s="1905">
        <f t="shared" si="1474"/>
        <v>-16.134833961964887</v>
      </c>
      <c r="AD587" s="27" t="s">
        <v>4329</v>
      </c>
    </row>
    <row r="588" spans="1:30" customFormat="1" ht="15.75" hidden="1" thickBot="1" x14ac:dyDescent="0.3">
      <c r="A588" s="3580"/>
      <c r="B588" s="2211" t="s">
        <v>4223</v>
      </c>
      <c r="C588" s="1207">
        <f t="shared" ref="C588:S588" si="1658">C587/C264</f>
        <v>1.8421556595760051</v>
      </c>
      <c r="D588" s="1207">
        <f t="shared" ref="D588" si="1659">D587/D264</f>
        <v>1.7628056939905741</v>
      </c>
      <c r="E588" s="1207">
        <f t="shared" si="1464"/>
        <v>7.9349965585431059E-2</v>
      </c>
      <c r="F588" s="1184">
        <f t="shared" si="1580"/>
        <v>4.501344978402104E-2</v>
      </c>
      <c r="G588" s="1208">
        <f t="shared" si="1658"/>
        <v>4.974466806848904E-2</v>
      </c>
      <c r="H588" s="1208">
        <f t="shared" ref="H588" si="1660">H587/H264</f>
        <v>5.7013054073396324E-2</v>
      </c>
      <c r="I588" s="1208">
        <f t="shared" si="1466"/>
        <v>-7.2683860049072846E-3</v>
      </c>
      <c r="J588" s="1184">
        <f t="shared" si="1582"/>
        <v>-0.12748634717147858</v>
      </c>
      <c r="K588" s="1209">
        <f t="shared" si="1658"/>
        <v>0.33019511980267791</v>
      </c>
      <c r="L588" s="1209">
        <f t="shared" ref="L588" si="1661">L587/L264</f>
        <v>0.32672790220106901</v>
      </c>
      <c r="M588" s="1209">
        <f t="shared" si="1468"/>
        <v>3.4672176016088962E-3</v>
      </c>
      <c r="N588" s="1184">
        <f t="shared" si="1584"/>
        <v>1.0611942164263533E-2</v>
      </c>
      <c r="O588" s="1210">
        <f t="shared" si="1658"/>
        <v>7.6481045103146059E-2</v>
      </c>
      <c r="P588" s="1210">
        <f t="shared" ref="P588" si="1662">P587/P264</f>
        <v>5.0637834474175476E-2</v>
      </c>
      <c r="Q588" s="1210">
        <f t="shared" si="1470"/>
        <v>2.5843210628970582E-2</v>
      </c>
      <c r="R588" s="1184">
        <f t="shared" si="1586"/>
        <v>0.51035378778194451</v>
      </c>
      <c r="S588" s="1211">
        <f t="shared" si="1658"/>
        <v>0.64679099183167366</v>
      </c>
      <c r="T588" s="1211">
        <f t="shared" ref="T588" si="1663">T587/T264</f>
        <v>0.50994404540440574</v>
      </c>
      <c r="U588" s="1211">
        <f t="shared" si="1472"/>
        <v>0.13684694642726791</v>
      </c>
      <c r="V588" s="1184">
        <f t="shared" si="1588"/>
        <v>0.26835678867226087</v>
      </c>
      <c r="W588" s="1177">
        <f>W587/W$264</f>
        <v>1.3041429809697196</v>
      </c>
      <c r="X588" s="1177">
        <f>X587/X$264</f>
        <v>1.1973753998728212</v>
      </c>
      <c r="Y588" s="1177">
        <f t="shared" si="1473"/>
        <v>0.10676758109689843</v>
      </c>
      <c r="Z588" s="1184">
        <f t="shared" si="1590"/>
        <v>8.9168009555097516E-2</v>
      </c>
      <c r="AA588" s="1198">
        <f t="shared" si="1569"/>
        <v>0.58907349687639832</v>
      </c>
      <c r="AB588" s="1723">
        <f t="shared" si="1570"/>
        <v>0.54142570602872409</v>
      </c>
      <c r="AC588" s="1198">
        <f t="shared" si="1474"/>
        <v>4.7647790847674232E-2</v>
      </c>
      <c r="AD588" t="s">
        <v>4330</v>
      </c>
    </row>
    <row r="589" spans="1:30" customFormat="1" ht="15.75" hidden="1" thickBot="1" x14ac:dyDescent="0.3">
      <c r="A589" s="3580"/>
      <c r="B589" s="2211" t="s">
        <v>4224</v>
      </c>
      <c r="C589" s="1207">
        <f t="shared" ref="C589:S589" si="1664">C587/C281</f>
        <v>2.1828144730693131</v>
      </c>
      <c r="D589" s="1207">
        <f t="shared" ref="D589" si="1665">D587/D281</f>
        <v>2.1543931275063879</v>
      </c>
      <c r="E589" s="1207">
        <f t="shared" si="1464"/>
        <v>2.8421345562925193E-2</v>
      </c>
      <c r="F589" s="1184">
        <f t="shared" si="1580"/>
        <v>1.3192274520398981E-2</v>
      </c>
      <c r="G589" s="1208">
        <f t="shared" si="1664"/>
        <v>0.20101000476417341</v>
      </c>
      <c r="H589" s="1208">
        <f t="shared" ref="H589" si="1666">H587/H281</f>
        <v>0.29296411286640489</v>
      </c>
      <c r="I589" s="1208">
        <f t="shared" si="1466"/>
        <v>-9.195410810223148E-2</v>
      </c>
      <c r="J589" s="1184">
        <f t="shared" si="1582"/>
        <v>-0.31387499036157934</v>
      </c>
      <c r="K589" s="1209">
        <f t="shared" si="1664"/>
        <v>0.31742708892467347</v>
      </c>
      <c r="L589" s="1209">
        <f t="shared" ref="L589" si="1667">L587/L281</f>
        <v>0.31882003915586676</v>
      </c>
      <c r="M589" s="1209">
        <f t="shared" si="1468"/>
        <v>-1.3929502311932906E-3</v>
      </c>
      <c r="N589" s="1184">
        <f t="shared" si="1584"/>
        <v>-4.3690799200745856E-3</v>
      </c>
      <c r="O589" s="1210">
        <f t="shared" si="1664"/>
        <v>5.5519804320443573E-2</v>
      </c>
      <c r="P589" s="1210">
        <f t="shared" ref="P589" si="1668">P587/P281</f>
        <v>4.6335820483822024E-2</v>
      </c>
      <c r="Q589" s="1210">
        <f t="shared" si="1470"/>
        <v>9.1839838366215495E-3</v>
      </c>
      <c r="R589" s="1184">
        <f t="shared" si="1586"/>
        <v>0.19820483895020491</v>
      </c>
      <c r="S589" s="1211">
        <f t="shared" si="1664"/>
        <v>0.97412593757561083</v>
      </c>
      <c r="T589" s="1211">
        <f t="shared" ref="T589" si="1669">T587/T281</f>
        <v>0.81690108289897945</v>
      </c>
      <c r="U589" s="1211">
        <f t="shared" si="1472"/>
        <v>0.15722485467663139</v>
      </c>
      <c r="V589" s="1184">
        <f t="shared" si="1588"/>
        <v>0.19246498501223594</v>
      </c>
      <c r="W589" s="1177">
        <f>W587/W$281</f>
        <v>1.4034706684390377</v>
      </c>
      <c r="X589" s="1177">
        <f>X587/X$281</f>
        <v>1.4753855798406894</v>
      </c>
      <c r="Y589" s="1177">
        <f t="shared" si="1473"/>
        <v>-7.1914911401651738E-2</v>
      </c>
      <c r="Z589" s="1184">
        <f t="shared" si="1590"/>
        <v>-4.8743130192052599E-2</v>
      </c>
      <c r="AA589" s="1198">
        <f t="shared" si="1569"/>
        <v>0.74617946173084282</v>
      </c>
      <c r="AB589" s="1723">
        <f t="shared" si="1570"/>
        <v>0.72588283658229225</v>
      </c>
      <c r="AC589" s="1198">
        <f t="shared" si="1474"/>
        <v>2.0296625148550573E-2</v>
      </c>
      <c r="AD589" t="s">
        <v>4331</v>
      </c>
    </row>
    <row r="590" spans="1:30" customFormat="1" ht="15.75" hidden="1" thickBot="1" x14ac:dyDescent="0.3">
      <c r="A590" s="3580"/>
      <c r="B590" s="2211" t="s">
        <v>4311</v>
      </c>
      <c r="C590" s="1207">
        <f t="shared" ref="C590:S590" si="1670">C587/C284</f>
        <v>1.9905153359959671</v>
      </c>
      <c r="D590" s="1207">
        <f t="shared" ref="D590" si="1671">D587/D284</f>
        <v>1.9624007925211511</v>
      </c>
      <c r="E590" s="1207">
        <f t="shared" si="1464"/>
        <v>2.8114543474816012E-2</v>
      </c>
      <c r="F590" s="1184">
        <f t="shared" si="1580"/>
        <v>1.4326606257988957E-2</v>
      </c>
      <c r="G590" s="1208">
        <f t="shared" si="1670"/>
        <v>0.17296317280453258</v>
      </c>
      <c r="H590" s="1208">
        <f t="shared" ref="H590" si="1672">H587/H284</f>
        <v>0.24339501550968015</v>
      </c>
      <c r="I590" s="1208">
        <f t="shared" si="1466"/>
        <v>-7.0431842705147574E-2</v>
      </c>
      <c r="J590" s="1184">
        <f t="shared" si="1582"/>
        <v>-0.28937257633505814</v>
      </c>
      <c r="K590" s="1209">
        <f t="shared" si="1670"/>
        <v>0.23553577758646882</v>
      </c>
      <c r="L590" s="1209">
        <f t="shared" ref="L590" si="1673">L587/L284</f>
        <v>0.23886222131679805</v>
      </c>
      <c r="M590" s="1209">
        <f t="shared" si="1468"/>
        <v>-3.326443730329226E-3</v>
      </c>
      <c r="N590" s="1184">
        <f t="shared" si="1584"/>
        <v>-1.3926202779121911E-2</v>
      </c>
      <c r="O590" s="1210">
        <f t="shared" si="1670"/>
        <v>3.325415255889809E-2</v>
      </c>
      <c r="P590" s="1210">
        <f t="shared" ref="P590" si="1674">P587/P284</f>
        <v>2.8816818152926967E-2</v>
      </c>
      <c r="Q590" s="1210">
        <f t="shared" si="1470"/>
        <v>4.4373344059711224E-3</v>
      </c>
      <c r="R590" s="1184">
        <f t="shared" si="1586"/>
        <v>0.1539841901497517</v>
      </c>
      <c r="S590" s="1211">
        <f t="shared" si="1670"/>
        <v>0.55173886684303353</v>
      </c>
      <c r="T590" s="1211">
        <f t="shared" ref="T590" si="1675">T587/T284</f>
        <v>0.51512864062401709</v>
      </c>
      <c r="U590" s="1211">
        <f t="shared" si="1472"/>
        <v>3.661022621901644E-2</v>
      </c>
      <c r="V590" s="1184">
        <f t="shared" si="1588"/>
        <v>7.1070065478532715E-2</v>
      </c>
      <c r="W590" s="1177">
        <f>W587/W$284</f>
        <v>1.0968251958039095</v>
      </c>
      <c r="X590" s="1177">
        <f>X587/X$284</f>
        <v>1.1691101766916032</v>
      </c>
      <c r="Y590" s="1177">
        <f t="shared" si="1473"/>
        <v>-7.2284980887693751E-2</v>
      </c>
      <c r="Z590" s="1184">
        <f t="shared" si="1590"/>
        <v>-6.1829057969753382E-2</v>
      </c>
      <c r="AA590" s="1198">
        <f t="shared" si="1569"/>
        <v>0.5968014611577801</v>
      </c>
      <c r="AB590" s="1723">
        <f t="shared" si="1570"/>
        <v>0.59772069762491475</v>
      </c>
      <c r="AC590" s="1198">
        <f t="shared" si="1474"/>
        <v>-9.1923646713465423E-4</v>
      </c>
      <c r="AD590" t="s">
        <v>4332</v>
      </c>
    </row>
    <row r="591" spans="1:30" customFormat="1" ht="15.75" hidden="1" thickBot="1" x14ac:dyDescent="0.3">
      <c r="A591" s="3580"/>
      <c r="B591" s="2210" t="s">
        <v>4333</v>
      </c>
      <c r="C591" s="1213">
        <f t="shared" ref="C591:S591" si="1676">C548/C566</f>
        <v>110.09756097560975</v>
      </c>
      <c r="D591" s="1213">
        <f t="shared" ref="D591" si="1677">D548/D566</f>
        <v>115.97297297297297</v>
      </c>
      <c r="E591" s="1213">
        <f t="shared" si="1464"/>
        <v>-5.8754119973632157</v>
      </c>
      <c r="F591" s="2307">
        <f t="shared" si="1580"/>
        <v>-5.0661907224991608E-2</v>
      </c>
      <c r="G591" s="1213">
        <f t="shared" si="1676"/>
        <v>2.1</v>
      </c>
      <c r="H591" s="1213">
        <f t="shared" ref="H591" si="1678">H548/H566</f>
        <v>3.8333333333333335</v>
      </c>
      <c r="I591" s="1213">
        <f t="shared" si="1466"/>
        <v>-1.7333333333333334</v>
      </c>
      <c r="J591" s="2307">
        <f t="shared" si="1582"/>
        <v>-0.45217391304347826</v>
      </c>
      <c r="K591" s="1213">
        <f t="shared" si="1676"/>
        <v>24.125</v>
      </c>
      <c r="L591" s="1213">
        <f t="shared" ref="L591" si="1679">L548/L566</f>
        <v>20.625</v>
      </c>
      <c r="M591" s="1213">
        <f t="shared" si="1468"/>
        <v>3.5</v>
      </c>
      <c r="N591" s="2307">
        <f t="shared" si="1584"/>
        <v>0.16969696969696971</v>
      </c>
      <c r="O591" s="1213">
        <f t="shared" si="1676"/>
        <v>2.1052631578947367</v>
      </c>
      <c r="P591" s="1213">
        <f t="shared" ref="P591" si="1680">P548/P566</f>
        <v>1.6875</v>
      </c>
      <c r="Q591" s="1213">
        <f t="shared" si="1470"/>
        <v>0.41776315789473673</v>
      </c>
      <c r="R591" s="2307">
        <f t="shared" si="1586"/>
        <v>0.24756335282651065</v>
      </c>
      <c r="S591" s="1213">
        <f t="shared" si="1676"/>
        <v>26.25</v>
      </c>
      <c r="T591" s="1213">
        <f t="shared" ref="T591" si="1681">T548/T566</f>
        <v>30.428571428571427</v>
      </c>
      <c r="U591" s="1213">
        <f t="shared" si="1472"/>
        <v>-4.178571428571427</v>
      </c>
      <c r="V591" s="2307">
        <f t="shared" si="1588"/>
        <v>-0.13732394366197179</v>
      </c>
      <c r="W591" s="1213">
        <f>W548/W566</f>
        <v>55.191489361702125</v>
      </c>
      <c r="X591" s="1213">
        <f>X548/X566</f>
        <v>56.954022988505749</v>
      </c>
      <c r="Y591" s="1213">
        <f t="shared" si="1473"/>
        <v>-1.7625336268036236</v>
      </c>
      <c r="Z591" s="2307">
        <f t="shared" si="1590"/>
        <v>-3.0946604547308829E-2</v>
      </c>
      <c r="AA591" s="1213">
        <f t="shared" si="1569"/>
        <v>32.935564826700897</v>
      </c>
      <c r="AB591" s="1725">
        <f t="shared" si="1570"/>
        <v>34.509475546975537</v>
      </c>
      <c r="AC591" s="1906">
        <f t="shared" si="1474"/>
        <v>-1.5739107202746396</v>
      </c>
      <c r="AD591" s="27" t="s">
        <v>4334</v>
      </c>
    </row>
    <row r="592" spans="1:30" customFormat="1" ht="15.75" hidden="1" thickBot="1" x14ac:dyDescent="0.3">
      <c r="A592" s="3580"/>
      <c r="B592" s="2211" t="s">
        <v>4223</v>
      </c>
      <c r="C592" s="1207">
        <f t="shared" ref="C592:S592" si="1682">C591/C290</f>
        <v>2.3274300573888094</v>
      </c>
      <c r="D592" s="1207">
        <f t="shared" ref="D592" si="1683">D591/D290</f>
        <v>1.9596690090739857</v>
      </c>
      <c r="E592" s="1207">
        <f t="shared" si="1464"/>
        <v>0.3677610483148237</v>
      </c>
      <c r="F592" s="1184">
        <f t="shared" si="1580"/>
        <v>0.187664879432167</v>
      </c>
      <c r="G592" s="1208">
        <f t="shared" si="1682"/>
        <v>6.4380616588553985E-2</v>
      </c>
      <c r="H592" s="1208">
        <f t="shared" ref="H592" si="1684">H591/H290</f>
        <v>0.10311792625045638</v>
      </c>
      <c r="I592" s="1208">
        <f t="shared" si="1466"/>
        <v>-3.8737309661902392E-2</v>
      </c>
      <c r="J592" s="1184">
        <f t="shared" si="1582"/>
        <v>-0.37566028595082368</v>
      </c>
      <c r="K592" s="1209">
        <f t="shared" si="1682"/>
        <v>0.78222212791240509</v>
      </c>
      <c r="L592" s="1209">
        <f t="shared" ref="L592" si="1685">L591/L290</f>
        <v>0.71098883048620243</v>
      </c>
      <c r="M592" s="1209">
        <f t="shared" si="1468"/>
        <v>7.1233297426202657E-2</v>
      </c>
      <c r="N592" s="1184">
        <f t="shared" si="1584"/>
        <v>0.10018905272743947</v>
      </c>
      <c r="O592" s="1210">
        <f t="shared" si="1682"/>
        <v>0.12615908660821296</v>
      </c>
      <c r="P592" s="1210">
        <f t="shared" ref="P592" si="1686">P591/P290</f>
        <v>6.9333437402435222E-2</v>
      </c>
      <c r="Q592" s="1210">
        <f t="shared" si="1470"/>
        <v>5.6825649205777734E-2</v>
      </c>
      <c r="R592" s="1184">
        <f t="shared" si="1586"/>
        <v>0.81959947948263456</v>
      </c>
      <c r="S592" s="1211">
        <f t="shared" si="1682"/>
        <v>0.79204788787229907</v>
      </c>
      <c r="T592" s="1211">
        <f t="shared" ref="T592" si="1687">T591/T290</f>
        <v>0.6473740320951632</v>
      </c>
      <c r="U592" s="1211">
        <f t="shared" si="1472"/>
        <v>0.14467385577713587</v>
      </c>
      <c r="V592" s="1184">
        <f t="shared" si="1588"/>
        <v>0.22347800283077926</v>
      </c>
      <c r="W592" s="1177">
        <f>W591/W$290</f>
        <v>1.7510348687061363</v>
      </c>
      <c r="X592" s="1177">
        <f>X591/X$290</f>
        <v>1.4955793473590067</v>
      </c>
      <c r="Y592" s="1177">
        <f t="shared" si="1473"/>
        <v>0.25545552134712968</v>
      </c>
      <c r="Z592" s="1184">
        <f t="shared" si="1590"/>
        <v>0.17080706670510662</v>
      </c>
      <c r="AA592" s="1198">
        <f t="shared" si="1569"/>
        <v>0.818447955274056</v>
      </c>
      <c r="AB592" s="1723">
        <f t="shared" si="1570"/>
        <v>0.69809664706164853</v>
      </c>
      <c r="AC592" s="1198">
        <f t="shared" si="1474"/>
        <v>0.12035130821240747</v>
      </c>
      <c r="AD592" t="s">
        <v>4335</v>
      </c>
    </row>
    <row r="593" spans="1:30" customFormat="1" ht="15.75" hidden="1" thickBot="1" x14ac:dyDescent="0.3">
      <c r="A593" s="3580"/>
      <c r="B593" s="2211" t="s">
        <v>4224</v>
      </c>
      <c r="C593" s="1207">
        <f t="shared" ref="C593:S593" si="1688">C591/C307</f>
        <v>2.8734901582976327</v>
      </c>
      <c r="D593" s="1207">
        <f t="shared" ref="D593" si="1689">D591/D307</f>
        <v>2.4819834101698399</v>
      </c>
      <c r="E593" s="1207">
        <f t="shared" si="1464"/>
        <v>0.39150674812779274</v>
      </c>
      <c r="F593" s="1184">
        <f t="shared" si="1580"/>
        <v>0.15773947018485601</v>
      </c>
      <c r="G593" s="1208">
        <f t="shared" si="1688"/>
        <v>0.15829688705942888</v>
      </c>
      <c r="H593" s="1208">
        <f t="shared" ref="H593" si="1690">H591/H307</f>
        <v>0.33254804138950483</v>
      </c>
      <c r="I593" s="1208">
        <f t="shared" si="1466"/>
        <v>-0.17425115433007596</v>
      </c>
      <c r="J593" s="1184">
        <f t="shared" si="1582"/>
        <v>-0.52398791345151885</v>
      </c>
      <c r="K593" s="1209">
        <f t="shared" si="1688"/>
        <v>0.8482031736154324</v>
      </c>
      <c r="L593" s="1209">
        <f t="shared" ref="L593" si="1691">L591/L307</f>
        <v>0.7616867939228672</v>
      </c>
      <c r="M593" s="1209">
        <f t="shared" si="1468"/>
        <v>8.6516379692565204E-2</v>
      </c>
      <c r="N593" s="1184">
        <f t="shared" si="1584"/>
        <v>0.11358524315090902</v>
      </c>
      <c r="O593" s="1210">
        <f t="shared" si="1688"/>
        <v>8.3538146115348849E-2</v>
      </c>
      <c r="P593" s="1210">
        <f t="shared" ref="P593" si="1692">P591/P307</f>
        <v>6.0740752273010339E-2</v>
      </c>
      <c r="Q593" s="1210">
        <f t="shared" si="1470"/>
        <v>2.2797393842338511E-2</v>
      </c>
      <c r="R593" s="1184">
        <f t="shared" si="1586"/>
        <v>0.37532287614535109</v>
      </c>
      <c r="S593" s="1211">
        <f t="shared" si="1688"/>
        <v>1.2273588879528221</v>
      </c>
      <c r="T593" s="1211">
        <f t="shared" ref="T593" si="1693">T591/T307</f>
        <v>1.0109979161843019</v>
      </c>
      <c r="U593" s="1211">
        <f t="shared" si="1472"/>
        <v>0.2163609717685202</v>
      </c>
      <c r="V593" s="1184">
        <f t="shared" si="1588"/>
        <v>0.21400733701322314</v>
      </c>
      <c r="W593" s="1177">
        <f>W591/W$307</f>
        <v>1.9286956926263004</v>
      </c>
      <c r="X593" s="1177">
        <f>X591/X$307</f>
        <v>1.8536366448378969</v>
      </c>
      <c r="Y593" s="1177">
        <f t="shared" si="1473"/>
        <v>7.5059047788403443E-2</v>
      </c>
      <c r="Z593" s="1184">
        <f t="shared" si="1590"/>
        <v>4.0492859265288998E-2</v>
      </c>
      <c r="AA593" s="1198">
        <f t="shared" si="1569"/>
        <v>1.0381774506081332</v>
      </c>
      <c r="AB593" s="1723">
        <f t="shared" si="1570"/>
        <v>0.92959138278790476</v>
      </c>
      <c r="AC593" s="1198">
        <f t="shared" si="1474"/>
        <v>0.10858606782022839</v>
      </c>
      <c r="AD593" t="s">
        <v>4336</v>
      </c>
    </row>
    <row r="594" spans="1:30" customFormat="1" ht="15.75" hidden="1" thickBot="1" x14ac:dyDescent="0.3">
      <c r="A594" s="3580"/>
      <c r="B594" s="2211" t="s">
        <v>4311</v>
      </c>
      <c r="C594" s="1207">
        <f t="shared" ref="C594:S594" si="1694">C591/C310</f>
        <v>2.9193711513983969</v>
      </c>
      <c r="D594" s="1207">
        <f t="shared" ref="D594" si="1695">D591/D310</f>
        <v>2.4912912215513239</v>
      </c>
      <c r="E594" s="1207">
        <f t="shared" si="1464"/>
        <v>0.42807992984707299</v>
      </c>
      <c r="F594" s="1184">
        <f t="shared" si="1580"/>
        <v>0.1718305455997666</v>
      </c>
      <c r="G594" s="1208">
        <f t="shared" si="1694"/>
        <v>0.1332934131736527</v>
      </c>
      <c r="H594" s="1208">
        <f t="shared" ref="H594" si="1696">H591/H310</f>
        <v>0.27336973980083518</v>
      </c>
      <c r="I594" s="1208">
        <f t="shared" si="1466"/>
        <v>-0.14007632662718247</v>
      </c>
      <c r="J594" s="1184">
        <f t="shared" si="1582"/>
        <v>-0.51240611608744902</v>
      </c>
      <c r="K594" s="1209">
        <f t="shared" si="1694"/>
        <v>0.72791941182087283</v>
      </c>
      <c r="L594" s="1209">
        <f t="shared" ref="L594" si="1697">L591/L310</f>
        <v>0.66474648835866845</v>
      </c>
      <c r="M594" s="1209">
        <f t="shared" si="1468"/>
        <v>6.3172923462204378E-2</v>
      </c>
      <c r="N594" s="1184">
        <f t="shared" si="1584"/>
        <v>9.5033105956204761E-2</v>
      </c>
      <c r="O594" s="1210">
        <f t="shared" si="1694"/>
        <v>5.483808164059964E-2</v>
      </c>
      <c r="P594" s="1210">
        <f t="shared" ref="P594" si="1698">P591/P310</f>
        <v>4.2666126418152352E-2</v>
      </c>
      <c r="Q594" s="1210">
        <f t="shared" si="1470"/>
        <v>1.2171955222447288E-2</v>
      </c>
      <c r="R594" s="1184">
        <f t="shared" si="1586"/>
        <v>0.28528381281101522</v>
      </c>
      <c r="S594" s="1211">
        <f t="shared" si="1694"/>
        <v>0.81149193548387089</v>
      </c>
      <c r="T594" s="1211">
        <f t="shared" ref="T594" si="1699">T591/T310</f>
        <v>0.72631012203876522</v>
      </c>
      <c r="U594" s="1211">
        <f t="shared" si="1472"/>
        <v>8.518181344510567E-2</v>
      </c>
      <c r="V594" s="1184">
        <f t="shared" si="1588"/>
        <v>0.11728022350287344</v>
      </c>
      <c r="W594" s="1177">
        <f>W591/W$310</f>
        <v>1.694267262128478</v>
      </c>
      <c r="X594" s="1177">
        <f>X591/X$310</f>
        <v>1.6586251986105252</v>
      </c>
      <c r="Y594" s="1177">
        <f t="shared" si="1473"/>
        <v>3.5642063517952849E-2</v>
      </c>
      <c r="Z594" s="1184">
        <f t="shared" si="1590"/>
        <v>2.1488919587023737E-2</v>
      </c>
      <c r="AA594" s="1198">
        <f t="shared" si="1569"/>
        <v>0.92938279870347862</v>
      </c>
      <c r="AB594" s="1723">
        <f t="shared" si="1570"/>
        <v>0.83967673963354894</v>
      </c>
      <c r="AC594" s="1198">
        <f t="shared" si="1474"/>
        <v>8.9706059069929678E-2</v>
      </c>
      <c r="AD594" t="s">
        <v>4337</v>
      </c>
    </row>
    <row r="595" spans="1:30" s="325" customFormat="1" ht="15.75" hidden="1" thickBot="1" x14ac:dyDescent="0.3">
      <c r="A595" s="3580"/>
      <c r="B595" s="2210" t="s">
        <v>4338</v>
      </c>
      <c r="C595" s="1206">
        <f t="shared" ref="C595:W595" si="1700">C553/C566</f>
        <v>33.975609756097562</v>
      </c>
      <c r="D595" s="1206"/>
      <c r="E595" s="1206"/>
      <c r="F595" s="2307" t="e">
        <f t="shared" si="1580"/>
        <v>#DIV/0!</v>
      </c>
      <c r="G595" s="1206">
        <f t="shared" si="1700"/>
        <v>1.5</v>
      </c>
      <c r="H595" s="1206"/>
      <c r="I595" s="1206"/>
      <c r="J595" s="2307" t="e">
        <f t="shared" si="1582"/>
        <v>#DIV/0!</v>
      </c>
      <c r="K595" s="1206">
        <f t="shared" si="1700"/>
        <v>12.75</v>
      </c>
      <c r="L595" s="1206"/>
      <c r="M595" s="1206"/>
      <c r="N595" s="2307" t="e">
        <f t="shared" si="1584"/>
        <v>#DIV/0!</v>
      </c>
      <c r="O595" s="1206">
        <f t="shared" si="1700"/>
        <v>0.94736842105263153</v>
      </c>
      <c r="P595" s="1206"/>
      <c r="Q595" s="1206"/>
      <c r="R595" s="2307" t="e">
        <f t="shared" si="1586"/>
        <v>#DIV/0!</v>
      </c>
      <c r="S595" s="1206">
        <f t="shared" si="1700"/>
        <v>8.25</v>
      </c>
      <c r="T595" s="1206"/>
      <c r="U595" s="1206"/>
      <c r="V595" s="2307" t="e">
        <f t="shared" si="1588"/>
        <v>#DIV/0!</v>
      </c>
      <c r="W595" s="1206" t="e">
        <f t="shared" si="1700"/>
        <v>#DIV/0!</v>
      </c>
      <c r="X595" s="1206">
        <f t="shared" ref="X595:X602" si="1701">SUM(D595+H595+L595+P595+T595)</f>
        <v>0</v>
      </c>
      <c r="Y595" s="1206"/>
      <c r="Z595" s="2307" t="e">
        <f t="shared" si="1590"/>
        <v>#DIV/0!</v>
      </c>
      <c r="AA595" s="1206">
        <f t="shared" si="1569"/>
        <v>11.484595635430038</v>
      </c>
      <c r="AB595" s="1718" t="e">
        <f t="shared" si="1570"/>
        <v>#DIV/0!</v>
      </c>
      <c r="AC595" s="1903"/>
      <c r="AD595" s="1220" t="s">
        <v>4339</v>
      </c>
    </row>
    <row r="596" spans="1:30" s="325" customFormat="1" ht="15.75" hidden="1" thickBot="1" x14ac:dyDescent="0.3">
      <c r="A596" s="3580"/>
      <c r="B596" s="2212" t="s">
        <v>4223</v>
      </c>
      <c r="C596" s="1207">
        <f t="shared" ref="C596:W596" si="1702">C595/C316</f>
        <v>10.263336329094777</v>
      </c>
      <c r="D596" s="1207"/>
      <c r="E596" s="1207"/>
      <c r="F596" s="1184" t="e">
        <f t="shared" si="1580"/>
        <v>#DIV/0!</v>
      </c>
      <c r="G596" s="1208">
        <f t="shared" si="1702"/>
        <v>0.18050632911392406</v>
      </c>
      <c r="H596" s="1208"/>
      <c r="I596" s="1208"/>
      <c r="J596" s="1184" t="e">
        <f t="shared" si="1582"/>
        <v>#DIV/0!</v>
      </c>
      <c r="K596" s="1209">
        <f t="shared" si="1702"/>
        <v>2.2260054844606949</v>
      </c>
      <c r="L596" s="1209"/>
      <c r="M596" s="1209"/>
      <c r="N596" s="1184" t="e">
        <f t="shared" si="1584"/>
        <v>#DIV/0!</v>
      </c>
      <c r="O596" s="1210">
        <f t="shared" si="1702"/>
        <v>0.34548944337811899</v>
      </c>
      <c r="P596" s="1210"/>
      <c r="Q596" s="1210"/>
      <c r="R596" s="1184" t="e">
        <f t="shared" si="1586"/>
        <v>#DIV/0!</v>
      </c>
      <c r="S596" s="1214">
        <f t="shared" si="1702"/>
        <v>0.55987302977232922</v>
      </c>
      <c r="T596" s="1214"/>
      <c r="U596" s="1214"/>
      <c r="V596" s="1184" t="e">
        <f t="shared" si="1588"/>
        <v>#DIV/0!</v>
      </c>
      <c r="W596" s="1199" t="e">
        <f t="shared" si="1702"/>
        <v>#DIV/0!</v>
      </c>
      <c r="X596" s="1199">
        <f t="shared" si="1701"/>
        <v>0</v>
      </c>
      <c r="Y596" s="1199"/>
      <c r="Z596" s="1184" t="e">
        <f t="shared" si="1590"/>
        <v>#DIV/0!</v>
      </c>
      <c r="AA596" s="1198">
        <f t="shared" si="1569"/>
        <v>2.7150421231639692</v>
      </c>
      <c r="AB596" s="1723" t="e">
        <f t="shared" si="1570"/>
        <v>#DIV/0!</v>
      </c>
      <c r="AC596" s="1198"/>
      <c r="AD596" s="325" t="s">
        <v>4340</v>
      </c>
    </row>
    <row r="597" spans="1:30" ht="15.75" hidden="1" thickBot="1" x14ac:dyDescent="0.3">
      <c r="A597" s="3580"/>
      <c r="B597" s="2212" t="s">
        <v>4224</v>
      </c>
      <c r="C597" s="1207">
        <f t="shared" ref="C597:W597" si="1703">C595/C333</f>
        <v>5.6387561398527044</v>
      </c>
      <c r="D597" s="1207"/>
      <c r="E597" s="1207"/>
      <c r="F597" s="1184" t="e">
        <f t="shared" si="1580"/>
        <v>#DIV/0!</v>
      </c>
      <c r="G597" s="1208">
        <f t="shared" si="1703"/>
        <v>0.3270089285714286</v>
      </c>
      <c r="H597" s="1208"/>
      <c r="I597" s="1208"/>
      <c r="J597" s="1184" t="e">
        <f t="shared" si="1582"/>
        <v>#DIV/0!</v>
      </c>
      <c r="K597" s="1209">
        <f t="shared" si="1703"/>
        <v>1.4371571072319203</v>
      </c>
      <c r="L597" s="1209"/>
      <c r="M597" s="1209"/>
      <c r="N597" s="1184" t="e">
        <f t="shared" si="1584"/>
        <v>#DIV/0!</v>
      </c>
      <c r="O597" s="1210">
        <f t="shared" si="1703"/>
        <v>0.12677961734200863</v>
      </c>
      <c r="P597" s="1210"/>
      <c r="Q597" s="1210"/>
      <c r="R597" s="1184" t="e">
        <f t="shared" si="1586"/>
        <v>#DIV/0!</v>
      </c>
      <c r="S597" s="1214">
        <f t="shared" si="1703"/>
        <v>1.4045245398773005</v>
      </c>
      <c r="T597" s="1214"/>
      <c r="U597" s="1214"/>
      <c r="V597" s="1184" t="e">
        <f t="shared" si="1588"/>
        <v>#DIV/0!</v>
      </c>
      <c r="W597" s="1200" t="e">
        <f t="shared" si="1703"/>
        <v>#DIV/0!</v>
      </c>
      <c r="X597" s="1200">
        <f t="shared" si="1701"/>
        <v>0</v>
      </c>
      <c r="Y597" s="1200"/>
      <c r="Z597" s="1184" t="e">
        <f t="shared" si="1590"/>
        <v>#DIV/0!</v>
      </c>
      <c r="AA597" s="1198">
        <f t="shared" si="1569"/>
        <v>1.7868452665750723</v>
      </c>
      <c r="AB597" s="1723" t="e">
        <f t="shared" si="1570"/>
        <v>#DIV/0!</v>
      </c>
      <c r="AC597" s="1198"/>
      <c r="AD597" s="325" t="s">
        <v>4341</v>
      </c>
    </row>
    <row r="598" spans="1:30" ht="15.75" hidden="1" thickBot="1" x14ac:dyDescent="0.3">
      <c r="A598" s="3580"/>
      <c r="B598" s="2212" t="s">
        <v>4311</v>
      </c>
      <c r="C598" s="1207">
        <f t="shared" ref="C598:W598" si="1704">C595/C336</f>
        <v>3.5803893689161108</v>
      </c>
      <c r="D598" s="1207"/>
      <c r="E598" s="1207"/>
      <c r="F598" s="1184" t="e">
        <f t="shared" si="1580"/>
        <v>#DIV/0!</v>
      </c>
      <c r="G598" s="1208">
        <f t="shared" si="1704"/>
        <v>0.26858108108108109</v>
      </c>
      <c r="H598" s="1208"/>
      <c r="I598" s="1208"/>
      <c r="J598" s="1184" t="e">
        <f t="shared" si="1582"/>
        <v>#DIV/0!</v>
      </c>
      <c r="K598" s="1209">
        <f t="shared" si="1704"/>
        <v>1.5016772269847187</v>
      </c>
      <c r="L598" s="1209"/>
      <c r="M598" s="1209"/>
      <c r="N598" s="1184" t="e">
        <f t="shared" si="1584"/>
        <v>#DIV/0!</v>
      </c>
      <c r="O598" s="1210">
        <f t="shared" si="1704"/>
        <v>9.1488721804511286E-2</v>
      </c>
      <c r="P598" s="1210"/>
      <c r="Q598" s="1210"/>
      <c r="R598" s="1184" t="e">
        <f t="shared" si="1586"/>
        <v>#DIV/0!</v>
      </c>
      <c r="S598" s="1214">
        <f t="shared" si="1704"/>
        <v>1.0397260273972602</v>
      </c>
      <c r="T598" s="1214"/>
      <c r="U598" s="1214"/>
      <c r="V598" s="1184" t="e">
        <f t="shared" si="1588"/>
        <v>#DIV/0!</v>
      </c>
      <c r="W598" s="1199" t="e">
        <f t="shared" si="1704"/>
        <v>#DIV/0!</v>
      </c>
      <c r="X598" s="1199">
        <f t="shared" si="1701"/>
        <v>0</v>
      </c>
      <c r="Y598" s="1199"/>
      <c r="Z598" s="1184" t="e">
        <f t="shared" si="1590"/>
        <v>#DIV/0!</v>
      </c>
      <c r="AA598" s="1198">
        <f t="shared" si="1569"/>
        <v>1.2963724852367364</v>
      </c>
      <c r="AB598" s="1723" t="e">
        <f t="shared" si="1570"/>
        <v>#DIV/0!</v>
      </c>
      <c r="AC598" s="1198"/>
      <c r="AD598" s="325" t="s">
        <v>4342</v>
      </c>
    </row>
    <row r="599" spans="1:30" ht="15.75" hidden="1" thickBot="1" x14ac:dyDescent="0.3">
      <c r="A599" s="3580"/>
      <c r="B599" s="2210" t="s">
        <v>4343</v>
      </c>
      <c r="C599" s="1206">
        <f t="shared" ref="C599:W599" si="1705">C558/C563</f>
        <v>-2.8810352194347799E-2</v>
      </c>
      <c r="D599" s="1206"/>
      <c r="E599" s="1206"/>
      <c r="F599" s="2307" t="e">
        <f t="shared" si="1580"/>
        <v>#DIV/0!</v>
      </c>
      <c r="G599" s="1206">
        <f t="shared" si="1705"/>
        <v>-1.3888888888888888E-2</v>
      </c>
      <c r="H599" s="1206"/>
      <c r="I599" s="1206"/>
      <c r="J599" s="2307" t="e">
        <f t="shared" si="1582"/>
        <v>#DIV/0!</v>
      </c>
      <c r="K599" s="1206">
        <f t="shared" si="1705"/>
        <v>-3.1847133757961783E-2</v>
      </c>
      <c r="L599" s="1206"/>
      <c r="M599" s="1206"/>
      <c r="N599" s="2307" t="e">
        <f t="shared" si="1584"/>
        <v>#DIV/0!</v>
      </c>
      <c r="O599" s="1206">
        <f t="shared" si="1705"/>
        <v>-4.5045045045045043E-2</v>
      </c>
      <c r="P599" s="1206"/>
      <c r="Q599" s="1206"/>
      <c r="R599" s="2307" t="e">
        <f t="shared" si="1586"/>
        <v>#DIV/0!</v>
      </c>
      <c r="S599" s="1206">
        <f t="shared" si="1705"/>
        <v>-8.6157380815623207E-3</v>
      </c>
      <c r="T599" s="1206"/>
      <c r="U599" s="1206"/>
      <c r="V599" s="2307" t="e">
        <f t="shared" si="1588"/>
        <v>#DIV/0!</v>
      </c>
      <c r="W599" s="1206" t="e">
        <f t="shared" si="1705"/>
        <v>#DIV/0!</v>
      </c>
      <c r="X599" s="1206">
        <f t="shared" si="1701"/>
        <v>0</v>
      </c>
      <c r="Y599" s="1206"/>
      <c r="Z599" s="2307" t="e">
        <f t="shared" si="1590"/>
        <v>#DIV/0!</v>
      </c>
      <c r="AA599" s="1206">
        <f t="shared" si="1569"/>
        <v>-2.5641431593561165E-2</v>
      </c>
      <c r="AB599" s="1718" t="e">
        <f t="shared" si="1570"/>
        <v>#DIV/0!</v>
      </c>
      <c r="AC599" s="1903"/>
      <c r="AD599" s="1220" t="s">
        <v>4344</v>
      </c>
    </row>
    <row r="600" spans="1:30" ht="15.75" hidden="1" thickBot="1" x14ac:dyDescent="0.3">
      <c r="A600" s="3580"/>
      <c r="B600" s="2212" t="s">
        <v>4223</v>
      </c>
      <c r="C600" s="1207">
        <f t="shared" ref="C600:W600" si="1706">C599/C342</f>
        <v>1.9585259974116003</v>
      </c>
      <c r="D600" s="1207"/>
      <c r="E600" s="1207"/>
      <c r="F600" s="1184" t="e">
        <f t="shared" si="1580"/>
        <v>#DIV/0!</v>
      </c>
      <c r="G600" s="1208">
        <f t="shared" si="1706"/>
        <v>0.74925219260033682</v>
      </c>
      <c r="H600" s="1208"/>
      <c r="I600" s="1208"/>
      <c r="J600" s="1184" t="e">
        <f t="shared" si="1582"/>
        <v>#DIV/0!</v>
      </c>
      <c r="K600" s="1209">
        <f t="shared" si="1706"/>
        <v>3.1414510854776148</v>
      </c>
      <c r="L600" s="1209"/>
      <c r="M600" s="1209"/>
      <c r="N600" s="1184" t="e">
        <f t="shared" si="1584"/>
        <v>#DIV/0!</v>
      </c>
      <c r="O600" s="1210">
        <f t="shared" si="1706"/>
        <v>6.969688238344955</v>
      </c>
      <c r="P600" s="1210"/>
      <c r="Q600" s="1210"/>
      <c r="R600" s="1184" t="e">
        <f t="shared" si="1586"/>
        <v>#DIV/0!</v>
      </c>
      <c r="S600" s="1214">
        <f t="shared" si="1706"/>
        <v>0.44459140790404933</v>
      </c>
      <c r="T600" s="1214"/>
      <c r="U600" s="1214"/>
      <c r="V600" s="1184" t="e">
        <f t="shared" si="1588"/>
        <v>#DIV/0!</v>
      </c>
      <c r="W600" s="1199" t="e">
        <f t="shared" si="1706"/>
        <v>#DIV/0!</v>
      </c>
      <c r="X600" s="1199">
        <f t="shared" si="1701"/>
        <v>0</v>
      </c>
      <c r="Y600" s="1199"/>
      <c r="Z600" s="1184" t="e">
        <f t="shared" si="1590"/>
        <v>#DIV/0!</v>
      </c>
      <c r="AA600" s="1198">
        <f t="shared" si="1569"/>
        <v>2.6527017843477112</v>
      </c>
      <c r="AB600" s="1723" t="e">
        <f t="shared" si="1570"/>
        <v>#DIV/0!</v>
      </c>
      <c r="AC600" s="1198"/>
      <c r="AD600" s="325" t="s">
        <v>4345</v>
      </c>
    </row>
    <row r="601" spans="1:30" ht="15.75" hidden="1" thickBot="1" x14ac:dyDescent="0.3">
      <c r="A601" s="3580"/>
      <c r="B601" s="2212" t="s">
        <v>4224</v>
      </c>
      <c r="C601" s="1207">
        <f t="shared" ref="C601:W601" si="1707">C599/C359</f>
        <v>2.0100055157205676</v>
      </c>
      <c r="D601" s="1207"/>
      <c r="E601" s="1207"/>
      <c r="F601" s="1184" t="e">
        <f t="shared" si="1580"/>
        <v>#DIV/0!</v>
      </c>
      <c r="G601" s="1208">
        <f t="shared" si="1707"/>
        <v>0.32755930087390761</v>
      </c>
      <c r="H601" s="1208"/>
      <c r="I601" s="1208"/>
      <c r="J601" s="1184" t="e">
        <f t="shared" si="1582"/>
        <v>#DIV/0!</v>
      </c>
      <c r="K601" s="1209">
        <f t="shared" si="1707"/>
        <v>2.5451901416575082</v>
      </c>
      <c r="L601" s="1209"/>
      <c r="M601" s="1209"/>
      <c r="N601" s="1184" t="e">
        <f t="shared" si="1584"/>
        <v>#DIV/0!</v>
      </c>
      <c r="O601" s="1210">
        <f t="shared" si="1707"/>
        <v>2.3204249025144548</v>
      </c>
      <c r="P601" s="1210"/>
      <c r="Q601" s="1210"/>
      <c r="R601" s="1184" t="e">
        <f t="shared" si="1586"/>
        <v>#DIV/0!</v>
      </c>
      <c r="S601" s="1214">
        <f t="shared" si="1707"/>
        <v>0.8828639377957952</v>
      </c>
      <c r="T601" s="1214"/>
      <c r="U601" s="1214"/>
      <c r="V601" s="1184" t="e">
        <f t="shared" si="1588"/>
        <v>#DIV/0!</v>
      </c>
      <c r="W601" s="1199" t="e">
        <f t="shared" si="1707"/>
        <v>#DIV/0!</v>
      </c>
      <c r="X601" s="1199">
        <f t="shared" si="1701"/>
        <v>0</v>
      </c>
      <c r="Y601" s="1199"/>
      <c r="Z601" s="1184" t="e">
        <f t="shared" si="1590"/>
        <v>#DIV/0!</v>
      </c>
      <c r="AA601" s="1198">
        <f t="shared" si="1569"/>
        <v>1.6172087597124467</v>
      </c>
      <c r="AB601" s="1723" t="e">
        <f t="shared" si="1570"/>
        <v>#DIV/0!</v>
      </c>
      <c r="AC601" s="1198"/>
      <c r="AD601" s="325" t="s">
        <v>4346</v>
      </c>
    </row>
    <row r="602" spans="1:30" ht="15.75" hidden="1" thickBot="1" x14ac:dyDescent="0.3">
      <c r="A602" s="3580"/>
      <c r="B602" s="2213" t="s">
        <v>4311</v>
      </c>
      <c r="C602" s="1215">
        <f t="shared" ref="C602:W602" si="1708">C599/C362</f>
        <v>2.1088104961495073</v>
      </c>
      <c r="D602" s="1215"/>
      <c r="E602" s="1215"/>
      <c r="F602" s="2308" t="e">
        <f t="shared" si="1580"/>
        <v>#DIV/0!</v>
      </c>
      <c r="G602" s="1216">
        <f t="shared" si="1708"/>
        <v>0.29044892048446547</v>
      </c>
      <c r="H602" s="1216"/>
      <c r="I602" s="1216"/>
      <c r="J602" s="2308" t="e">
        <f t="shared" si="1582"/>
        <v>#DIV/0!</v>
      </c>
      <c r="K602" s="1217">
        <f t="shared" si="1708"/>
        <v>2.8947542016960703</v>
      </c>
      <c r="L602" s="1217"/>
      <c r="M602" s="1217"/>
      <c r="N602" s="2308" t="e">
        <f t="shared" si="1584"/>
        <v>#DIV/0!</v>
      </c>
      <c r="O602" s="1218">
        <f t="shared" si="1708"/>
        <v>2.4053729988981787</v>
      </c>
      <c r="P602" s="1218"/>
      <c r="Q602" s="1218"/>
      <c r="R602" s="2308" t="e">
        <f t="shared" si="1586"/>
        <v>#DIV/0!</v>
      </c>
      <c r="S602" s="1219">
        <f t="shared" si="1708"/>
        <v>0.95319482775528508</v>
      </c>
      <c r="T602" s="1219"/>
      <c r="U602" s="1219"/>
      <c r="V602" s="2308" t="e">
        <f t="shared" si="1588"/>
        <v>#DIV/0!</v>
      </c>
      <c r="W602" s="1201" t="e">
        <f t="shared" si="1708"/>
        <v>#DIV/0!</v>
      </c>
      <c r="X602" s="1201">
        <f t="shared" si="1701"/>
        <v>0</v>
      </c>
      <c r="Y602" s="1201"/>
      <c r="Z602" s="2308" t="e">
        <f t="shared" si="1590"/>
        <v>#DIV/0!</v>
      </c>
      <c r="AA602" s="1202">
        <f t="shared" si="1569"/>
        <v>1.7305162889967012</v>
      </c>
      <c r="AB602" s="1723" t="e">
        <f t="shared" si="1570"/>
        <v>#DIV/0!</v>
      </c>
      <c r="AC602" s="1198"/>
      <c r="AD602" s="325" t="s">
        <v>4347</v>
      </c>
    </row>
    <row r="603" spans="1:30" customFormat="1" ht="15.75" thickBot="1" x14ac:dyDescent="0.3">
      <c r="A603" s="3580" t="s">
        <v>1895</v>
      </c>
      <c r="B603" s="2207" t="s">
        <v>935</v>
      </c>
      <c r="C603" s="844"/>
      <c r="D603" s="844"/>
      <c r="E603" s="844"/>
      <c r="F603" s="2311" t="e">
        <f t="shared" si="1580"/>
        <v>#DIV/0!</v>
      </c>
      <c r="G603" s="844"/>
      <c r="H603" s="844"/>
      <c r="I603" s="844"/>
      <c r="J603" s="2311" t="e">
        <f t="shared" si="1582"/>
        <v>#DIV/0!</v>
      </c>
      <c r="K603" s="1245">
        <f>SG!B72</f>
        <v>12</v>
      </c>
      <c r="L603" s="1245">
        <f>'Données 2013 TJN'!E87</f>
        <v>17</v>
      </c>
      <c r="M603" s="1245">
        <f>K603-L603</f>
        <v>-5</v>
      </c>
      <c r="N603" s="2311">
        <f t="shared" si="1584"/>
        <v>-0.29411764705882354</v>
      </c>
      <c r="O603" s="826">
        <f>CA!B44</f>
        <v>-1</v>
      </c>
      <c r="P603" s="1245">
        <f>'Données 2013 TJN'!F87</f>
        <v>1</v>
      </c>
      <c r="Q603" s="826">
        <f>O603-P603</f>
        <v>-2</v>
      </c>
      <c r="R603" s="2311">
        <f t="shared" si="1586"/>
        <v>-2</v>
      </c>
      <c r="S603" s="826"/>
      <c r="T603" s="826"/>
      <c r="U603" s="826"/>
      <c r="V603" s="2311" t="e">
        <f t="shared" si="1588"/>
        <v>#DIV/0!</v>
      </c>
      <c r="W603" s="826">
        <f>SUM(C603+G603+K603+O603+S603)</f>
        <v>11</v>
      </c>
      <c r="X603" s="826">
        <f>SUM(D603+H603+L603+P603+T603)</f>
        <v>18</v>
      </c>
      <c r="Y603" s="826">
        <f>W603-X603</f>
        <v>-7</v>
      </c>
      <c r="Z603" s="2311">
        <f t="shared" si="1590"/>
        <v>-0.3888888888888889</v>
      </c>
      <c r="AA603" s="1222">
        <f t="shared" si="1569"/>
        <v>5.5</v>
      </c>
      <c r="AB603" s="1715">
        <f t="shared" si="1570"/>
        <v>9</v>
      </c>
      <c r="AC603" s="1311">
        <f>AA603-AB603</f>
        <v>-3.5</v>
      </c>
      <c r="AD603" s="27" t="s">
        <v>4264</v>
      </c>
    </row>
    <row r="604" spans="1:30" customFormat="1" ht="15.75" thickBot="1" x14ac:dyDescent="0.3">
      <c r="A604" s="3580"/>
      <c r="B604" s="1" t="s">
        <v>4265</v>
      </c>
      <c r="C604" s="1263"/>
      <c r="D604" s="1263"/>
      <c r="E604" s="1263"/>
      <c r="F604" s="1263" t="e">
        <f t="shared" si="1580"/>
        <v>#DIV/0!</v>
      </c>
      <c r="G604" s="1236"/>
      <c r="H604" s="1236"/>
      <c r="I604" s="1236"/>
      <c r="J604" s="1263" t="e">
        <f t="shared" si="1582"/>
        <v>#DIV/0!</v>
      </c>
      <c r="K604" s="1186">
        <f t="shared" ref="K604:O604" si="1709">K603/K4</f>
        <v>5.0927301277426469E-4</v>
      </c>
      <c r="L604" s="1186">
        <f t="shared" ref="L604" si="1710">L603/L4</f>
        <v>7.4463425317564612E-4</v>
      </c>
      <c r="M604" s="1186">
        <f t="shared" ref="M604:M649" si="1711">K604-L604</f>
        <v>-2.3536124040138143E-4</v>
      </c>
      <c r="N604" s="1263">
        <f t="shared" si="1584"/>
        <v>-0.31607630108020812</v>
      </c>
      <c r="O604" s="1187">
        <f t="shared" si="1709"/>
        <v>-6.3079543304106481E-5</v>
      </c>
      <c r="P604" s="1187">
        <f t="shared" ref="P604" si="1712">P603/P4</f>
        <v>6.244146113019045E-5</v>
      </c>
      <c r="Q604" s="1187">
        <f t="shared" ref="Q604:Q649" si="1713">O604-P604</f>
        <v>-1.2552100443429692E-4</v>
      </c>
      <c r="R604" s="1263">
        <f t="shared" si="1586"/>
        <v>-2.0102188860152652</v>
      </c>
      <c r="S604" s="1236"/>
      <c r="T604" s="1236"/>
      <c r="U604" s="1236"/>
      <c r="V604" s="1263" t="e">
        <f t="shared" si="1588"/>
        <v>#DIV/0!</v>
      </c>
      <c r="W604" s="1194">
        <f>W603/W$4</f>
        <v>9.3815030873673798E-5</v>
      </c>
      <c r="X604" s="1194">
        <f>X603/X$4</f>
        <v>1.5548338055421188E-4</v>
      </c>
      <c r="Y604" s="1194">
        <f t="shared" ref="Y604:Y649" si="1714">W604-X604</f>
        <v>-6.1668349680538086E-5</v>
      </c>
      <c r="Z604" s="1263">
        <f t="shared" si="1590"/>
        <v>-0.39662341698980735</v>
      </c>
      <c r="AA604" s="1189">
        <f t="shared" si="1569"/>
        <v>2.2309673473507911E-4</v>
      </c>
      <c r="AB604" s="1716">
        <f t="shared" si="1570"/>
        <v>4.0353785715291829E-4</v>
      </c>
      <c r="AC604" s="1189">
        <f t="shared" ref="AC604:AC649" si="1715">AA604-AB604</f>
        <v>-1.8044112241783917E-4</v>
      </c>
      <c r="AD604" t="s">
        <v>4266</v>
      </c>
    </row>
    <row r="605" spans="1:30" customFormat="1" ht="15.75" thickBot="1" x14ac:dyDescent="0.3">
      <c r="A605" s="3580"/>
      <c r="B605" s="1" t="s">
        <v>4267</v>
      </c>
      <c r="C605" s="1263"/>
      <c r="D605" s="1263"/>
      <c r="E605" s="1263"/>
      <c r="F605" s="1263" t="e">
        <f t="shared" si="1580"/>
        <v>#DIV/0!</v>
      </c>
      <c r="G605" s="1236"/>
      <c r="H605" s="1236"/>
      <c r="I605" s="1236"/>
      <c r="J605" s="1263" t="e">
        <f t="shared" si="1582"/>
        <v>#DIV/0!</v>
      </c>
      <c r="K605" s="1186">
        <f t="shared" ref="K605:O605" si="1716">K603/K21</f>
        <v>9.3341630367143745E-4</v>
      </c>
      <c r="L605" s="1186">
        <f t="shared" ref="L605" si="1717">L603/L21</f>
        <v>1.3245033112582781E-3</v>
      </c>
      <c r="M605" s="1186">
        <f t="shared" si="1711"/>
        <v>-3.9108700758684069E-4</v>
      </c>
      <c r="N605" s="1263">
        <f t="shared" si="1584"/>
        <v>-0.29527069072806472</v>
      </c>
      <c r="O605" s="1187">
        <f t="shared" si="1716"/>
        <v>-1.2097749818533752E-4</v>
      </c>
      <c r="P605" s="1187">
        <f t="shared" ref="P605" si="1718">P603/P21</f>
        <v>1.2454851164528583E-4</v>
      </c>
      <c r="Q605" s="1187">
        <f t="shared" si="1713"/>
        <v>-2.4552600983062333E-4</v>
      </c>
      <c r="R605" s="1263">
        <f t="shared" si="1586"/>
        <v>-1.9713283329300748</v>
      </c>
      <c r="S605" s="1236"/>
      <c r="T605" s="1236"/>
      <c r="U605" s="1236"/>
      <c r="V605" s="1263" t="e">
        <f t="shared" si="1588"/>
        <v>#DIV/0!</v>
      </c>
      <c r="W605" s="1194">
        <f>W603/W$21</f>
        <v>2.073359218909036E-4</v>
      </c>
      <c r="X605" s="1194">
        <f>X603/X$21</f>
        <v>3.4501265046385033E-4</v>
      </c>
      <c r="Y605" s="1194">
        <f t="shared" si="1714"/>
        <v>-1.3767672857294673E-4</v>
      </c>
      <c r="Z605" s="1263">
        <f t="shared" si="1590"/>
        <v>-0.39904834906154318</v>
      </c>
      <c r="AA605" s="1189">
        <f t="shared" si="1569"/>
        <v>4.0621940274304994E-4</v>
      </c>
      <c r="AB605" s="1716">
        <f t="shared" si="1570"/>
        <v>7.2452591145178195E-4</v>
      </c>
      <c r="AC605" s="1189">
        <f t="shared" si="1715"/>
        <v>-3.1830650870873201E-4</v>
      </c>
      <c r="AD605" t="s">
        <v>4268</v>
      </c>
    </row>
    <row r="606" spans="1:30" customFormat="1" ht="15.75" thickBot="1" x14ac:dyDescent="0.3">
      <c r="A606" s="3580"/>
      <c r="B606" s="1" t="s">
        <v>4269</v>
      </c>
      <c r="C606" s="1263"/>
      <c r="D606" s="1263"/>
      <c r="E606" s="1263"/>
      <c r="F606" s="1263" t="e">
        <f t="shared" si="1580"/>
        <v>#DIV/0!</v>
      </c>
      <c r="G606" s="1236"/>
      <c r="H606" s="1236"/>
      <c r="I606" s="1236"/>
      <c r="J606" s="1263" t="e">
        <f t="shared" si="1582"/>
        <v>#DIV/0!</v>
      </c>
      <c r="K606" s="1186">
        <f t="shared" ref="K606:O606" si="1719">K603/K9</f>
        <v>5.035669324381032E-3</v>
      </c>
      <c r="L606" s="1186">
        <f t="shared" ref="L606" si="1720">L603/L9</f>
        <v>6.964358869315854E-3</v>
      </c>
      <c r="M606" s="1186">
        <f t="shared" si="1711"/>
        <v>-1.928689544934822E-3</v>
      </c>
      <c r="N606" s="1263">
        <f t="shared" si="1584"/>
        <v>-0.2769371281874059</v>
      </c>
      <c r="O606" s="1187">
        <f t="shared" si="1719"/>
        <v>-5.6242969628796406E-4</v>
      </c>
      <c r="P606" s="1187">
        <f t="shared" ref="P606" si="1721">P603/P9</f>
        <v>5.3792361484669173E-4</v>
      </c>
      <c r="Q606" s="1187">
        <f t="shared" si="1713"/>
        <v>-1.1003533111346559E-3</v>
      </c>
      <c r="R606" s="1263">
        <f t="shared" si="1586"/>
        <v>-2.0455568053993254</v>
      </c>
      <c r="S606" s="1236"/>
      <c r="T606" s="1236"/>
      <c r="U606" s="1236"/>
      <c r="V606" s="1263" t="e">
        <f t="shared" si="1588"/>
        <v>#DIV/0!</v>
      </c>
      <c r="W606" s="1194">
        <f>W603/W$9</f>
        <v>8.1240768094534711E-4</v>
      </c>
      <c r="X606" s="1194">
        <f>X603/X$9</f>
        <v>1.3158856641567367E-3</v>
      </c>
      <c r="Y606" s="1194">
        <f t="shared" si="1714"/>
        <v>-5.0347798321138959E-4</v>
      </c>
      <c r="Z606" s="1263">
        <f t="shared" si="1590"/>
        <v>-0.38261529624158874</v>
      </c>
      <c r="AA606" s="1189">
        <f t="shared" si="1569"/>
        <v>2.2366198140465338E-3</v>
      </c>
      <c r="AB606" s="1716">
        <f t="shared" si="1570"/>
        <v>3.7511412420812729E-3</v>
      </c>
      <c r="AC606" s="1189">
        <f t="shared" si="1715"/>
        <v>-1.5145214280347392E-3</v>
      </c>
      <c r="AD606" t="s">
        <v>4270</v>
      </c>
    </row>
    <row r="607" spans="1:30" customFormat="1" ht="15.75" hidden="1" thickBot="1" x14ac:dyDescent="0.3">
      <c r="A607" s="3580"/>
      <c r="B607" s="1" t="s">
        <v>4271</v>
      </c>
      <c r="C607" s="1263"/>
      <c r="D607" s="1263"/>
      <c r="E607" s="1263"/>
      <c r="F607" s="1263" t="e">
        <f t="shared" si="1580"/>
        <v>#DIV/0!</v>
      </c>
      <c r="G607" s="1236"/>
      <c r="H607" s="1236"/>
      <c r="I607" s="1236"/>
      <c r="J607" s="1263" t="e">
        <f t="shared" si="1582"/>
        <v>#DIV/0!</v>
      </c>
      <c r="K607" s="1186">
        <f t="shared" ref="K607:O607" si="1722">K603/K15</f>
        <v>5.6338028169014088E-3</v>
      </c>
      <c r="L607" s="1186">
        <f t="shared" ref="L607" si="1723">L603/L15</f>
        <v>7.6680198466396029E-3</v>
      </c>
      <c r="M607" s="1186">
        <f t="shared" si="1711"/>
        <v>-2.0342170297381942E-3</v>
      </c>
      <c r="N607" s="1263">
        <f t="shared" si="1584"/>
        <v>-0.26528583264291627</v>
      </c>
      <c r="O607" s="1187">
        <f t="shared" si="1722"/>
        <v>-6.3331222292590248E-4</v>
      </c>
      <c r="P607" s="1187">
        <f t="shared" ref="P607" si="1724">P603/P15</f>
        <v>6.215040397762585E-4</v>
      </c>
      <c r="Q607" s="1187">
        <f t="shared" si="1713"/>
        <v>-1.254816262702161E-3</v>
      </c>
      <c r="R607" s="1263">
        <f t="shared" si="1586"/>
        <v>-2.018999366687777</v>
      </c>
      <c r="S607" s="1236"/>
      <c r="T607" s="1236"/>
      <c r="U607" s="1236"/>
      <c r="V607" s="1263" t="e">
        <f t="shared" si="1588"/>
        <v>#DIV/0!</v>
      </c>
      <c r="W607" s="1205">
        <f>W603/W$15</f>
        <v>1.5567506368525334E-3</v>
      </c>
      <c r="X607" s="1205">
        <f>X603/X$15</f>
        <v>2.3189899510435456E-3</v>
      </c>
      <c r="Y607" s="1205">
        <f t="shared" si="1714"/>
        <v>-7.6223931419101224E-4</v>
      </c>
      <c r="Z607" s="1263">
        <f t="shared" si="1590"/>
        <v>-0.32869453093059092</v>
      </c>
      <c r="AA607" s="1193">
        <f t="shared" si="1569"/>
        <v>2.5002452969877533E-3</v>
      </c>
      <c r="AB607" s="1717">
        <f t="shared" si="1570"/>
        <v>4.1447619432079304E-3</v>
      </c>
      <c r="AC607" s="1193">
        <f t="shared" si="1715"/>
        <v>-1.6445166462201771E-3</v>
      </c>
      <c r="AD607" t="s">
        <v>4272</v>
      </c>
    </row>
    <row r="608" spans="1:30" customFormat="1" ht="15.75" hidden="1" thickBot="1" x14ac:dyDescent="0.3">
      <c r="A608" s="3580"/>
      <c r="B608" s="2210" t="s">
        <v>4273</v>
      </c>
      <c r="C608" s="1264"/>
      <c r="D608" s="1264"/>
      <c r="E608" s="1264"/>
      <c r="F608" s="2312" t="e">
        <f t="shared" si="1580"/>
        <v>#DIV/0!</v>
      </c>
      <c r="G608" s="1237"/>
      <c r="H608" s="1237"/>
      <c r="I608" s="1237"/>
      <c r="J608" s="2312" t="e">
        <f t="shared" si="1582"/>
        <v>#DIV/0!</v>
      </c>
      <c r="K608" s="1246">
        <f>SG!C72</f>
        <v>12</v>
      </c>
      <c r="L608" s="1246"/>
      <c r="M608" s="1246">
        <f t="shared" si="1711"/>
        <v>12</v>
      </c>
      <c r="N608" s="2312" t="e">
        <f t="shared" si="1584"/>
        <v>#DIV/0!</v>
      </c>
      <c r="O608" s="1204">
        <f>CA!C44</f>
        <v>0</v>
      </c>
      <c r="P608" s="1204"/>
      <c r="Q608" s="1204">
        <f t="shared" si="1713"/>
        <v>0</v>
      </c>
      <c r="R608" s="2312" t="e">
        <f t="shared" si="1586"/>
        <v>#DIV/0!</v>
      </c>
      <c r="S608" s="1237"/>
      <c r="T608" s="1237"/>
      <c r="U608" s="1237"/>
      <c r="V608" s="2312" t="e">
        <f t="shared" si="1588"/>
        <v>#DIV/0!</v>
      </c>
      <c r="W608" s="1204" t="e">
        <f>SUM(C608:S608)</f>
        <v>#DIV/0!</v>
      </c>
      <c r="X608" s="1204">
        <f t="shared" ref="X608:X618" si="1725">SUM(D608+H608+L608+P608+T608)</f>
        <v>0</v>
      </c>
      <c r="Y608" s="1204" t="e">
        <f t="shared" si="1714"/>
        <v>#DIV/0!</v>
      </c>
      <c r="Z608" s="2312" t="e">
        <f t="shared" si="1590"/>
        <v>#DIV/0!</v>
      </c>
      <c r="AA608" s="1206">
        <f t="shared" si="1569"/>
        <v>6</v>
      </c>
      <c r="AB608" s="1718" t="e">
        <f t="shared" si="1570"/>
        <v>#DIV/0!</v>
      </c>
      <c r="AC608" s="1903" t="e">
        <f t="shared" si="1715"/>
        <v>#DIV/0!</v>
      </c>
      <c r="AD608" s="27" t="s">
        <v>4274</v>
      </c>
    </row>
    <row r="609" spans="1:30" customFormat="1" ht="15.75" hidden="1" thickBot="1" x14ac:dyDescent="0.3">
      <c r="A609" s="3580"/>
      <c r="B609" s="1" t="s">
        <v>4275</v>
      </c>
      <c r="C609" s="1263">
        <f t="shared" ref="C609:O609" si="1726">C608/C30</f>
        <v>0</v>
      </c>
      <c r="D609" s="1263"/>
      <c r="E609" s="1263"/>
      <c r="F609" s="1263" t="e">
        <f t="shared" si="1580"/>
        <v>#DIV/0!</v>
      </c>
      <c r="G609" s="1236"/>
      <c r="H609" s="1236"/>
      <c r="I609" s="1236"/>
      <c r="J609" s="1263" t="e">
        <f t="shared" si="1582"/>
        <v>#DIV/0!</v>
      </c>
      <c r="K609" s="1186">
        <f t="shared" si="1726"/>
        <v>2.7422303473491772E-3</v>
      </c>
      <c r="L609" s="1186"/>
      <c r="M609" s="1186">
        <f t="shared" si="1711"/>
        <v>2.7422303473491772E-3</v>
      </c>
      <c r="N609" s="1263" t="e">
        <f t="shared" si="1584"/>
        <v>#DIV/0!</v>
      </c>
      <c r="O609" s="1187">
        <f t="shared" si="1726"/>
        <v>0</v>
      </c>
      <c r="P609" s="1187"/>
      <c r="Q609" s="1187">
        <f t="shared" si="1713"/>
        <v>0</v>
      </c>
      <c r="R609" s="1263" t="e">
        <f t="shared" si="1586"/>
        <v>#DIV/0!</v>
      </c>
      <c r="S609" s="1236"/>
      <c r="T609" s="1236"/>
      <c r="U609" s="1236"/>
      <c r="V609" s="1263" t="e">
        <f t="shared" si="1588"/>
        <v>#DIV/0!</v>
      </c>
      <c r="W609" s="1192" t="e">
        <f t="shared" ref="W609" si="1727">W608/W250</f>
        <v>#DIV/0!</v>
      </c>
      <c r="X609" s="1192">
        <f t="shared" si="1725"/>
        <v>0</v>
      </c>
      <c r="Y609" s="1192" t="e">
        <f t="shared" si="1714"/>
        <v>#DIV/0!</v>
      </c>
      <c r="Z609" s="1263" t="e">
        <f t="shared" si="1590"/>
        <v>#DIV/0!</v>
      </c>
      <c r="AA609" s="1193">
        <f t="shared" si="1569"/>
        <v>9.1407678244972577E-4</v>
      </c>
      <c r="AB609" s="1717" t="e">
        <f t="shared" si="1570"/>
        <v>#DIV/0!</v>
      </c>
      <c r="AC609" s="1193" t="e">
        <f t="shared" si="1715"/>
        <v>#DIV/0!</v>
      </c>
      <c r="AD609" t="s">
        <v>4276</v>
      </c>
    </row>
    <row r="610" spans="1:30" customFormat="1" ht="15.75" hidden="1" thickBot="1" x14ac:dyDescent="0.3">
      <c r="A610" s="3580"/>
      <c r="B610" s="1" t="s">
        <v>4277</v>
      </c>
      <c r="C610" s="1263">
        <f t="shared" ref="C610:O610" si="1728">C608/C47</f>
        <v>0</v>
      </c>
      <c r="D610" s="1263"/>
      <c r="E610" s="1263"/>
      <c r="F610" s="1263" t="e">
        <f t="shared" si="1580"/>
        <v>#DIV/0!</v>
      </c>
      <c r="G610" s="1236"/>
      <c r="H610" s="1236"/>
      <c r="I610" s="1236"/>
      <c r="J610" s="1263" t="e">
        <f t="shared" si="1582"/>
        <v>#DIV/0!</v>
      </c>
      <c r="K610" s="1186">
        <f t="shared" si="1728"/>
        <v>2.9925187032418953E-3</v>
      </c>
      <c r="L610" s="1186"/>
      <c r="M610" s="1186">
        <f t="shared" si="1711"/>
        <v>2.9925187032418953E-3</v>
      </c>
      <c r="N610" s="1263" t="e">
        <f t="shared" si="1584"/>
        <v>#DIV/0!</v>
      </c>
      <c r="O610" s="1187">
        <f t="shared" si="1728"/>
        <v>0</v>
      </c>
      <c r="P610" s="1187"/>
      <c r="Q610" s="1187">
        <f t="shared" si="1713"/>
        <v>0</v>
      </c>
      <c r="R610" s="1263" t="e">
        <f t="shared" si="1586"/>
        <v>#DIV/0!</v>
      </c>
      <c r="S610" s="1236"/>
      <c r="T610" s="1236"/>
      <c r="U610" s="1236"/>
      <c r="V610" s="1263" t="e">
        <f t="shared" si="1588"/>
        <v>#DIV/0!</v>
      </c>
      <c r="W610" s="1192" t="e">
        <f t="shared" ref="W610" si="1729">W608/W267</f>
        <v>#DIV/0!</v>
      </c>
      <c r="X610" s="1192">
        <f t="shared" si="1725"/>
        <v>0</v>
      </c>
      <c r="Y610" s="1192" t="e">
        <f t="shared" si="1714"/>
        <v>#DIV/0!</v>
      </c>
      <c r="Z610" s="1263" t="e">
        <f t="shared" si="1590"/>
        <v>#DIV/0!</v>
      </c>
      <c r="AA610" s="1193">
        <f t="shared" si="1569"/>
        <v>9.9750623441396502E-4</v>
      </c>
      <c r="AB610" s="1717" t="e">
        <f t="shared" si="1570"/>
        <v>#DIV/0!</v>
      </c>
      <c r="AC610" s="1193" t="e">
        <f t="shared" si="1715"/>
        <v>#DIV/0!</v>
      </c>
      <c r="AD610" t="s">
        <v>4278</v>
      </c>
    </row>
    <row r="611" spans="1:30" customFormat="1" ht="15.75" hidden="1" thickBot="1" x14ac:dyDescent="0.3">
      <c r="A611" s="3580"/>
      <c r="B611" s="1" t="s">
        <v>4279</v>
      </c>
      <c r="C611" s="1263">
        <f t="shared" ref="C611:O611" si="1730">C608/C35</f>
        <v>0</v>
      </c>
      <c r="D611" s="1263"/>
      <c r="E611" s="1263"/>
      <c r="F611" s="1263" t="e">
        <f t="shared" si="1580"/>
        <v>#DIV/0!</v>
      </c>
      <c r="G611" s="1236"/>
      <c r="H611" s="1236"/>
      <c r="I611" s="1236"/>
      <c r="J611" s="1263" t="e">
        <f t="shared" si="1582"/>
        <v>#DIV/0!</v>
      </c>
      <c r="K611" s="1186">
        <f t="shared" si="1730"/>
        <v>9.0429540316503392E-3</v>
      </c>
      <c r="L611" s="1186"/>
      <c r="M611" s="1186">
        <f t="shared" si="1711"/>
        <v>9.0429540316503392E-3</v>
      </c>
      <c r="N611" s="1263" t="e">
        <f t="shared" si="1584"/>
        <v>#DIV/0!</v>
      </c>
      <c r="O611" s="1187">
        <f t="shared" si="1730"/>
        <v>0</v>
      </c>
      <c r="P611" s="1187"/>
      <c r="Q611" s="1187">
        <f t="shared" si="1713"/>
        <v>0</v>
      </c>
      <c r="R611" s="1263" t="e">
        <f t="shared" si="1586"/>
        <v>#DIV/0!</v>
      </c>
      <c r="S611" s="1236"/>
      <c r="T611" s="1236"/>
      <c r="U611" s="1236"/>
      <c r="V611" s="1263" t="e">
        <f t="shared" si="1588"/>
        <v>#DIV/0!</v>
      </c>
      <c r="W611" s="1192" t="e">
        <f t="shared" ref="W611" si="1731">W608/W255</f>
        <v>#DIV/0!</v>
      </c>
      <c r="X611" s="1192">
        <f t="shared" si="1725"/>
        <v>0</v>
      </c>
      <c r="Y611" s="1192" t="e">
        <f t="shared" si="1714"/>
        <v>#DIV/0!</v>
      </c>
      <c r="Z611" s="1263" t="e">
        <f t="shared" si="1590"/>
        <v>#DIV/0!</v>
      </c>
      <c r="AA611" s="1193">
        <f t="shared" si="1569"/>
        <v>3.0143180105501131E-3</v>
      </c>
      <c r="AB611" s="1717" t="e">
        <f t="shared" si="1570"/>
        <v>#DIV/0!</v>
      </c>
      <c r="AC611" s="1193" t="e">
        <f t="shared" si="1715"/>
        <v>#DIV/0!</v>
      </c>
      <c r="AD611" t="s">
        <v>4280</v>
      </c>
    </row>
    <row r="612" spans="1:30" customFormat="1" ht="15.75" hidden="1" thickBot="1" x14ac:dyDescent="0.3">
      <c r="A612" s="3580"/>
      <c r="B612" s="1" t="s">
        <v>4281</v>
      </c>
      <c r="C612" s="1263">
        <f t="shared" ref="C612:O612" si="1732">C608/C41</f>
        <v>0</v>
      </c>
      <c r="D612" s="1263"/>
      <c r="E612" s="1263"/>
      <c r="F612" s="1263" t="e">
        <f t="shared" si="1580"/>
        <v>#DIV/0!</v>
      </c>
      <c r="G612" s="1236"/>
      <c r="H612" s="1236"/>
      <c r="I612" s="1236"/>
      <c r="J612" s="1263" t="e">
        <f t="shared" si="1582"/>
        <v>#DIV/0!</v>
      </c>
      <c r="K612" s="1186">
        <f t="shared" si="1732"/>
        <v>9.9420049710024858E-3</v>
      </c>
      <c r="L612" s="1186"/>
      <c r="M612" s="1186">
        <f t="shared" si="1711"/>
        <v>9.9420049710024858E-3</v>
      </c>
      <c r="N612" s="1263" t="e">
        <f t="shared" si="1584"/>
        <v>#DIV/0!</v>
      </c>
      <c r="O612" s="1187">
        <f t="shared" si="1732"/>
        <v>0</v>
      </c>
      <c r="P612" s="1187"/>
      <c r="Q612" s="1187">
        <f t="shared" si="1713"/>
        <v>0</v>
      </c>
      <c r="R612" s="1263" t="e">
        <f t="shared" si="1586"/>
        <v>#DIV/0!</v>
      </c>
      <c r="S612" s="1236"/>
      <c r="T612" s="1236"/>
      <c r="U612" s="1236"/>
      <c r="V612" s="1263" t="e">
        <f t="shared" si="1588"/>
        <v>#DIV/0!</v>
      </c>
      <c r="W612" s="1192" t="e">
        <f t="shared" ref="W612" si="1733">W608/W261</f>
        <v>#DIV/0!</v>
      </c>
      <c r="X612" s="1192">
        <f t="shared" si="1725"/>
        <v>0</v>
      </c>
      <c r="Y612" s="1192" t="e">
        <f t="shared" si="1714"/>
        <v>#DIV/0!</v>
      </c>
      <c r="Z612" s="1263" t="e">
        <f t="shared" si="1590"/>
        <v>#DIV/0!</v>
      </c>
      <c r="AA612" s="1193">
        <f t="shared" si="1569"/>
        <v>3.3140016570008288E-3</v>
      </c>
      <c r="AB612" s="1717" t="e">
        <f t="shared" si="1570"/>
        <v>#DIV/0!</v>
      </c>
      <c r="AC612" s="1193" t="e">
        <f t="shared" si="1715"/>
        <v>#DIV/0!</v>
      </c>
      <c r="AD612" t="s">
        <v>4282</v>
      </c>
    </row>
    <row r="613" spans="1:30" customFormat="1" ht="15.75" hidden="1" thickBot="1" x14ac:dyDescent="0.3">
      <c r="A613" s="3580"/>
      <c r="B613" s="2210" t="s">
        <v>4283</v>
      </c>
      <c r="C613" s="1264"/>
      <c r="D613" s="1264"/>
      <c r="E613" s="1264"/>
      <c r="F613" s="2312" t="e">
        <f t="shared" si="1580"/>
        <v>#DIV/0!</v>
      </c>
      <c r="G613" s="1237"/>
      <c r="H613" s="1237"/>
      <c r="I613" s="1237"/>
      <c r="J613" s="2312" t="e">
        <f t="shared" si="1582"/>
        <v>#DIV/0!</v>
      </c>
      <c r="K613" s="1246">
        <f>SG!F72</f>
        <v>0</v>
      </c>
      <c r="L613" s="1246"/>
      <c r="M613" s="1246">
        <f t="shared" si="1711"/>
        <v>0</v>
      </c>
      <c r="N613" s="2312" t="e">
        <f t="shared" si="1584"/>
        <v>#DIV/0!</v>
      </c>
      <c r="O613" s="1204">
        <f>CA!F44</f>
        <v>0</v>
      </c>
      <c r="P613" s="1204"/>
      <c r="Q613" s="1204">
        <f t="shared" si="1713"/>
        <v>0</v>
      </c>
      <c r="R613" s="2312" t="e">
        <f t="shared" si="1586"/>
        <v>#DIV/0!</v>
      </c>
      <c r="S613" s="1237"/>
      <c r="T613" s="1237"/>
      <c r="U613" s="1237"/>
      <c r="V613" s="2312" t="e">
        <f t="shared" si="1588"/>
        <v>#DIV/0!</v>
      </c>
      <c r="W613" s="1204" t="e">
        <f>SUM(C613:S613)</f>
        <v>#DIV/0!</v>
      </c>
      <c r="X613" s="1204">
        <f t="shared" si="1725"/>
        <v>0</v>
      </c>
      <c r="Y613" s="1204" t="e">
        <f t="shared" si="1714"/>
        <v>#DIV/0!</v>
      </c>
      <c r="Z613" s="2312" t="e">
        <f t="shared" si="1590"/>
        <v>#DIV/0!</v>
      </c>
      <c r="AA613" s="1206">
        <f t="shared" si="1569"/>
        <v>0</v>
      </c>
      <c r="AB613" s="1719" t="e">
        <f t="shared" si="1570"/>
        <v>#DIV/0!</v>
      </c>
      <c r="AC613" s="1206" t="e">
        <f t="shared" si="1715"/>
        <v>#DIV/0!</v>
      </c>
      <c r="AD613" s="1178" t="s">
        <v>4284</v>
      </c>
    </row>
    <row r="614" spans="1:30" customFormat="1" ht="15.75" hidden="1" thickBot="1" x14ac:dyDescent="0.3">
      <c r="A614" s="3580"/>
      <c r="B614" s="1" t="s">
        <v>4285</v>
      </c>
      <c r="C614" s="1263">
        <f t="shared" ref="C614:O614" si="1734">C613/C56</f>
        <v>0</v>
      </c>
      <c r="D614" s="1263"/>
      <c r="E614" s="1263"/>
      <c r="F614" s="1263" t="e">
        <f t="shared" si="1580"/>
        <v>#DIV/0!</v>
      </c>
      <c r="G614" s="1236"/>
      <c r="H614" s="1236"/>
      <c r="I614" s="1236"/>
      <c r="J614" s="1263" t="e">
        <f t="shared" si="1582"/>
        <v>#DIV/0!</v>
      </c>
      <c r="K614" s="1186">
        <f t="shared" si="1734"/>
        <v>0</v>
      </c>
      <c r="L614" s="1186"/>
      <c r="M614" s="1186">
        <f t="shared" si="1711"/>
        <v>0</v>
      </c>
      <c r="N614" s="1263" t="e">
        <f t="shared" si="1584"/>
        <v>#DIV/0!</v>
      </c>
      <c r="O614" s="1187">
        <f t="shared" si="1734"/>
        <v>0</v>
      </c>
      <c r="P614" s="1187"/>
      <c r="Q614" s="1187">
        <f t="shared" si="1713"/>
        <v>0</v>
      </c>
      <c r="R614" s="1263" t="e">
        <f t="shared" si="1586"/>
        <v>#DIV/0!</v>
      </c>
      <c r="S614" s="1236"/>
      <c r="T614" s="1236"/>
      <c r="U614" s="1236"/>
      <c r="V614" s="1263" t="e">
        <f t="shared" si="1588"/>
        <v>#DIV/0!</v>
      </c>
      <c r="W614" s="1194" t="e">
        <f t="shared" ref="W614" si="1735">W613/W276</f>
        <v>#DIV/0!</v>
      </c>
      <c r="X614" s="1194">
        <f t="shared" si="1725"/>
        <v>0</v>
      </c>
      <c r="Y614" s="1194" t="e">
        <f t="shared" si="1714"/>
        <v>#DIV/0!</v>
      </c>
      <c r="Z614" s="1263" t="e">
        <f t="shared" si="1590"/>
        <v>#DIV/0!</v>
      </c>
      <c r="AA614" s="1193">
        <f t="shared" si="1569"/>
        <v>0</v>
      </c>
      <c r="AB614" s="1717" t="e">
        <f t="shared" si="1570"/>
        <v>#DIV/0!</v>
      </c>
      <c r="AC614" s="1193" t="e">
        <f t="shared" si="1715"/>
        <v>#DIV/0!</v>
      </c>
      <c r="AD614" t="s">
        <v>4286</v>
      </c>
    </row>
    <row r="615" spans="1:30" customFormat="1" ht="15.75" hidden="1" thickBot="1" x14ac:dyDescent="0.3">
      <c r="A615" s="3580"/>
      <c r="B615" s="1" t="s">
        <v>4287</v>
      </c>
      <c r="C615" s="1263">
        <f t="shared" ref="C615:O615" si="1736">C613/C73</f>
        <v>0</v>
      </c>
      <c r="D615" s="1263"/>
      <c r="E615" s="1263"/>
      <c r="F615" s="1263" t="e">
        <f t="shared" si="1580"/>
        <v>#DIV/0!</v>
      </c>
      <c r="G615" s="1236"/>
      <c r="H615" s="1236"/>
      <c r="I615" s="1236"/>
      <c r="J615" s="1263" t="e">
        <f t="shared" si="1582"/>
        <v>#DIV/0!</v>
      </c>
      <c r="K615" s="1186">
        <f t="shared" si="1736"/>
        <v>0</v>
      </c>
      <c r="L615" s="1186"/>
      <c r="M615" s="1186">
        <f t="shared" si="1711"/>
        <v>0</v>
      </c>
      <c r="N615" s="1263" t="e">
        <f t="shared" si="1584"/>
        <v>#DIV/0!</v>
      </c>
      <c r="O615" s="1187">
        <f t="shared" si="1736"/>
        <v>0</v>
      </c>
      <c r="P615" s="1187"/>
      <c r="Q615" s="1187">
        <f t="shared" si="1713"/>
        <v>0</v>
      </c>
      <c r="R615" s="1263" t="e">
        <f t="shared" si="1586"/>
        <v>#DIV/0!</v>
      </c>
      <c r="S615" s="1236"/>
      <c r="T615" s="1236"/>
      <c r="U615" s="1236"/>
      <c r="V615" s="1263" t="e">
        <f t="shared" si="1588"/>
        <v>#DIV/0!</v>
      </c>
      <c r="W615" s="1194" t="e">
        <f t="shared" ref="W615" si="1737">W613/W293</f>
        <v>#DIV/0!</v>
      </c>
      <c r="X615" s="1194">
        <f t="shared" si="1725"/>
        <v>0</v>
      </c>
      <c r="Y615" s="1194" t="e">
        <f t="shared" si="1714"/>
        <v>#DIV/0!</v>
      </c>
      <c r="Z615" s="1263" t="e">
        <f t="shared" si="1590"/>
        <v>#DIV/0!</v>
      </c>
      <c r="AA615" s="1193">
        <f t="shared" si="1569"/>
        <v>0</v>
      </c>
      <c r="AB615" s="1717" t="e">
        <f t="shared" si="1570"/>
        <v>#DIV/0!</v>
      </c>
      <c r="AC615" s="1193" t="e">
        <f t="shared" si="1715"/>
        <v>#DIV/0!</v>
      </c>
      <c r="AD615" t="s">
        <v>4288</v>
      </c>
    </row>
    <row r="616" spans="1:30" customFormat="1" ht="15.75" hidden="1" thickBot="1" x14ac:dyDescent="0.3">
      <c r="A616" s="3580"/>
      <c r="B616" s="1" t="s">
        <v>4289</v>
      </c>
      <c r="C616" s="1272">
        <v>0</v>
      </c>
      <c r="D616" s="1272"/>
      <c r="E616" s="1272"/>
      <c r="F616" s="1263" t="e">
        <f t="shared" si="1580"/>
        <v>#DIV/0!</v>
      </c>
      <c r="G616" s="1244"/>
      <c r="H616" s="1244"/>
      <c r="I616" s="1244"/>
      <c r="J616" s="1263" t="e">
        <f t="shared" si="1582"/>
        <v>#DIV/0!</v>
      </c>
      <c r="K616" s="1197">
        <v>0</v>
      </c>
      <c r="L616" s="1197"/>
      <c r="M616" s="1197">
        <f t="shared" si="1711"/>
        <v>0</v>
      </c>
      <c r="N616" s="1263" t="e">
        <f t="shared" si="1584"/>
        <v>#DIV/0!</v>
      </c>
      <c r="O616" s="1187">
        <v>0</v>
      </c>
      <c r="P616" s="1187"/>
      <c r="Q616" s="1187">
        <f t="shared" si="1713"/>
        <v>0</v>
      </c>
      <c r="R616" s="1263" t="e">
        <f t="shared" si="1586"/>
        <v>#DIV/0!</v>
      </c>
      <c r="S616" s="1236"/>
      <c r="T616" s="1236"/>
      <c r="U616" s="1236"/>
      <c r="V616" s="1263" t="e">
        <f t="shared" si="1588"/>
        <v>#DIV/0!</v>
      </c>
      <c r="W616" s="1190">
        <f>K616</f>
        <v>0</v>
      </c>
      <c r="X616" s="1190">
        <f t="shared" si="1725"/>
        <v>0</v>
      </c>
      <c r="Y616" s="1190">
        <f t="shared" si="1714"/>
        <v>0</v>
      </c>
      <c r="Z616" s="1263" t="e">
        <f t="shared" si="1590"/>
        <v>#DIV/0!</v>
      </c>
      <c r="AA616" s="1191">
        <f t="shared" si="1569"/>
        <v>0</v>
      </c>
      <c r="AB616" s="1720" t="e">
        <f t="shared" si="1570"/>
        <v>#DIV/0!</v>
      </c>
      <c r="AC616" s="1191" t="e">
        <f t="shared" si="1715"/>
        <v>#DIV/0!</v>
      </c>
      <c r="AD616" t="s">
        <v>4290</v>
      </c>
    </row>
    <row r="617" spans="1:30" customFormat="1" ht="15.75" hidden="1" thickBot="1" x14ac:dyDescent="0.3">
      <c r="A617" s="3580"/>
      <c r="B617" s="1" t="s">
        <v>4291</v>
      </c>
      <c r="C617" s="1263" t="e">
        <f t="shared" ref="C617:O617" si="1738">C613/C608</f>
        <v>#DIV/0!</v>
      </c>
      <c r="D617" s="1263"/>
      <c r="E617" s="1263"/>
      <c r="F617" s="1263" t="e">
        <f t="shared" si="1580"/>
        <v>#DIV/0!</v>
      </c>
      <c r="G617" s="1236"/>
      <c r="H617" s="1236"/>
      <c r="I617" s="1236"/>
      <c r="J617" s="1263" t="e">
        <f t="shared" si="1582"/>
        <v>#DIV/0!</v>
      </c>
      <c r="K617" s="1186">
        <f t="shared" si="1738"/>
        <v>0</v>
      </c>
      <c r="L617" s="1186"/>
      <c r="M617" s="1186">
        <f t="shared" si="1711"/>
        <v>0</v>
      </c>
      <c r="N617" s="1263" t="e">
        <f t="shared" si="1584"/>
        <v>#DIV/0!</v>
      </c>
      <c r="O617" s="1187" t="e">
        <f t="shared" si="1738"/>
        <v>#DIV/0!</v>
      </c>
      <c r="P617" s="1187"/>
      <c r="Q617" s="1187" t="e">
        <f t="shared" si="1713"/>
        <v>#DIV/0!</v>
      </c>
      <c r="R617" s="1263" t="e">
        <f t="shared" si="1586"/>
        <v>#DIV/0!</v>
      </c>
      <c r="S617" s="1236"/>
      <c r="T617" s="1236"/>
      <c r="U617" s="1236"/>
      <c r="V617" s="1263" t="e">
        <f t="shared" si="1588"/>
        <v>#DIV/0!</v>
      </c>
      <c r="W617" s="1205" t="e">
        <f t="shared" ref="W617" si="1739">W613/W608</f>
        <v>#DIV/0!</v>
      </c>
      <c r="X617" s="1205">
        <f t="shared" si="1725"/>
        <v>0</v>
      </c>
      <c r="Y617" s="1205" t="e">
        <f t="shared" si="1714"/>
        <v>#DIV/0!</v>
      </c>
      <c r="Z617" s="1263" t="e">
        <f t="shared" si="1590"/>
        <v>#DIV/0!</v>
      </c>
      <c r="AA617" s="1191" t="e">
        <f t="shared" si="1569"/>
        <v>#DIV/0!</v>
      </c>
      <c r="AB617" s="1720" t="e">
        <f t="shared" si="1570"/>
        <v>#DIV/0!</v>
      </c>
      <c r="AC617" s="1191" t="e">
        <f t="shared" si="1715"/>
        <v>#DIV/0!</v>
      </c>
      <c r="AD617" t="s">
        <v>4292</v>
      </c>
    </row>
    <row r="618" spans="1:30" customFormat="1" ht="15.75" thickBot="1" x14ac:dyDescent="0.3">
      <c r="A618" s="3580"/>
      <c r="B618" s="2210" t="s">
        <v>10</v>
      </c>
      <c r="C618" s="1246"/>
      <c r="D618" s="1246"/>
      <c r="E618" s="1246"/>
      <c r="F618" s="2307" t="e">
        <f t="shared" si="1580"/>
        <v>#DIV/0!</v>
      </c>
      <c r="G618" s="1246"/>
      <c r="H618" s="1246"/>
      <c r="I618" s="1246"/>
      <c r="J618" s="2307" t="e">
        <f t="shared" si="1582"/>
        <v>#DIV/0!</v>
      </c>
      <c r="K618" s="1246">
        <f>SG!G72</f>
        <v>0</v>
      </c>
      <c r="L618" s="1246">
        <f>'Données 2013 TJN'!E91</f>
        <v>0</v>
      </c>
      <c r="M618" s="1246">
        <f t="shared" si="1711"/>
        <v>0</v>
      </c>
      <c r="N618" s="2307" t="e">
        <f t="shared" si="1584"/>
        <v>#DIV/0!</v>
      </c>
      <c r="O618" s="1204">
        <f>CA!G44</f>
        <v>0</v>
      </c>
      <c r="P618" s="1246">
        <f>'Données 2013 TJN'!F91</f>
        <v>0</v>
      </c>
      <c r="Q618" s="1204">
        <f t="shared" si="1713"/>
        <v>0</v>
      </c>
      <c r="R618" s="2307" t="e">
        <f t="shared" si="1586"/>
        <v>#DIV/0!</v>
      </c>
      <c r="S618" s="1213"/>
      <c r="T618" s="1213"/>
      <c r="U618" s="1213"/>
      <c r="V618" s="2307" t="e">
        <f t="shared" si="1588"/>
        <v>#DIV/0!</v>
      </c>
      <c r="W618" s="1204">
        <f>SUM(C618+G618+K618+O618+S618)</f>
        <v>0</v>
      </c>
      <c r="X618" s="1204">
        <f t="shared" si="1725"/>
        <v>0</v>
      </c>
      <c r="Y618" s="1204">
        <f t="shared" si="1714"/>
        <v>0</v>
      </c>
      <c r="Z618" s="2307" t="e">
        <f t="shared" si="1590"/>
        <v>#DIV/0!</v>
      </c>
      <c r="AA618" s="1204">
        <f t="shared" si="1569"/>
        <v>0</v>
      </c>
      <c r="AB618" s="1721">
        <f t="shared" si="1570"/>
        <v>0</v>
      </c>
      <c r="AC618" s="1309">
        <f t="shared" si="1715"/>
        <v>0</v>
      </c>
      <c r="AD618" s="27" t="s">
        <v>4293</v>
      </c>
    </row>
    <row r="619" spans="1:30" customFormat="1" ht="15.75" thickBot="1" x14ac:dyDescent="0.3">
      <c r="A619" s="3580"/>
      <c r="B619" s="1" t="s">
        <v>4294</v>
      </c>
      <c r="C619" s="1263"/>
      <c r="D619" s="1263"/>
      <c r="E619" s="1263"/>
      <c r="F619" s="1263" t="e">
        <f t="shared" si="1580"/>
        <v>#DIV/0!</v>
      </c>
      <c r="G619" s="1236"/>
      <c r="H619" s="1236"/>
      <c r="I619" s="1236"/>
      <c r="J619" s="1263" t="e">
        <f t="shared" si="1582"/>
        <v>#DIV/0!</v>
      </c>
      <c r="K619" s="1186">
        <f t="shared" ref="K619:O619" si="1740">K618/K82</f>
        <v>0</v>
      </c>
      <c r="L619" s="1186">
        <f t="shared" ref="L619" si="1741">L618/L82</f>
        <v>0</v>
      </c>
      <c r="M619" s="1186">
        <f t="shared" si="1711"/>
        <v>0</v>
      </c>
      <c r="N619" s="1263" t="e">
        <f t="shared" si="1584"/>
        <v>#DIV/0!</v>
      </c>
      <c r="O619" s="1187">
        <f t="shared" si="1740"/>
        <v>0</v>
      </c>
      <c r="P619" s="1187">
        <f t="shared" ref="P619" si="1742">P618/P82</f>
        <v>0</v>
      </c>
      <c r="Q619" s="1187">
        <f t="shared" si="1713"/>
        <v>0</v>
      </c>
      <c r="R619" s="1263" t="e">
        <f t="shared" si="1586"/>
        <v>#DIV/0!</v>
      </c>
      <c r="S619" s="1236"/>
      <c r="T619" s="1236"/>
      <c r="U619" s="1236"/>
      <c r="V619" s="1263" t="e">
        <f t="shared" si="1588"/>
        <v>#DIV/0!</v>
      </c>
      <c r="W619" s="1194">
        <f>W618/W$82</f>
        <v>0</v>
      </c>
      <c r="X619" s="1194">
        <f>X618/X$82</f>
        <v>0</v>
      </c>
      <c r="Y619" s="1194">
        <f t="shared" si="1714"/>
        <v>0</v>
      </c>
      <c r="Z619" s="1263" t="e">
        <f t="shared" si="1590"/>
        <v>#DIV/0!</v>
      </c>
      <c r="AA619" s="1189">
        <f t="shared" si="1569"/>
        <v>0</v>
      </c>
      <c r="AB619" s="1716">
        <f t="shared" si="1570"/>
        <v>0</v>
      </c>
      <c r="AC619" s="1189">
        <f t="shared" si="1715"/>
        <v>0</v>
      </c>
      <c r="AD619" t="s">
        <v>4295</v>
      </c>
    </row>
    <row r="620" spans="1:30" customFormat="1" ht="15.75" thickBot="1" x14ac:dyDescent="0.3">
      <c r="A620" s="3580"/>
      <c r="B620" s="1" t="s">
        <v>4296</v>
      </c>
      <c r="C620" s="1263"/>
      <c r="D620" s="1263"/>
      <c r="E620" s="1263"/>
      <c r="F620" s="1263" t="e">
        <f t="shared" si="1580"/>
        <v>#DIV/0!</v>
      </c>
      <c r="G620" s="1236"/>
      <c r="H620" s="1236"/>
      <c r="I620" s="1236"/>
      <c r="J620" s="1263" t="e">
        <f t="shared" si="1582"/>
        <v>#DIV/0!</v>
      </c>
      <c r="K620" s="1186">
        <f t="shared" ref="K620:O620" si="1743">K618/K99</f>
        <v>0</v>
      </c>
      <c r="L620" s="1186">
        <f t="shared" ref="L620" si="1744">L618/L99</f>
        <v>0</v>
      </c>
      <c r="M620" s="1186">
        <f t="shared" si="1711"/>
        <v>0</v>
      </c>
      <c r="N620" s="1263" t="e">
        <f t="shared" si="1584"/>
        <v>#DIV/0!</v>
      </c>
      <c r="O620" s="1187">
        <f t="shared" si="1743"/>
        <v>0</v>
      </c>
      <c r="P620" s="1187">
        <f t="shared" ref="P620" si="1745">P618/P99</f>
        <v>0</v>
      </c>
      <c r="Q620" s="1187">
        <f t="shared" si="1713"/>
        <v>0</v>
      </c>
      <c r="R620" s="1263" t="e">
        <f t="shared" si="1586"/>
        <v>#DIV/0!</v>
      </c>
      <c r="S620" s="1236"/>
      <c r="T620" s="1236"/>
      <c r="U620" s="1236"/>
      <c r="V620" s="1263" t="e">
        <f t="shared" si="1588"/>
        <v>#DIV/0!</v>
      </c>
      <c r="W620" s="1194">
        <f>W618/W$99</f>
        <v>0</v>
      </c>
      <c r="X620" s="1194">
        <f>X618/X$99</f>
        <v>0</v>
      </c>
      <c r="Y620" s="1194">
        <f t="shared" si="1714"/>
        <v>0</v>
      </c>
      <c r="Z620" s="1263" t="e">
        <f t="shared" si="1590"/>
        <v>#DIV/0!</v>
      </c>
      <c r="AA620" s="1189">
        <f t="shared" si="1569"/>
        <v>0</v>
      </c>
      <c r="AB620" s="1716">
        <f t="shared" si="1570"/>
        <v>0</v>
      </c>
      <c r="AC620" s="1189">
        <f t="shared" si="1715"/>
        <v>0</v>
      </c>
      <c r="AD620" t="s">
        <v>4297</v>
      </c>
    </row>
    <row r="621" spans="1:30" customFormat="1" ht="15.75" thickBot="1" x14ac:dyDescent="0.3">
      <c r="A621" s="3580"/>
      <c r="B621" s="2210" t="s">
        <v>14</v>
      </c>
      <c r="C621" s="1204">
        <f>'BNP avec amende'!J111</f>
        <v>1</v>
      </c>
      <c r="D621" s="1246">
        <f>'Données 2013 TJN'!C93</f>
        <v>2</v>
      </c>
      <c r="E621" s="1246">
        <f>C621-D621</f>
        <v>-1</v>
      </c>
      <c r="F621" s="2307">
        <f t="shared" si="1580"/>
        <v>-0.5</v>
      </c>
      <c r="G621" s="1246"/>
      <c r="H621" s="1246"/>
      <c r="I621" s="1246"/>
      <c r="J621" s="2307" t="e">
        <f t="shared" si="1582"/>
        <v>#DIV/0!</v>
      </c>
      <c r="K621" s="1246">
        <f>SG!J72</f>
        <v>2</v>
      </c>
      <c r="L621" s="1246">
        <f>'Données 2013 TJN'!E93</f>
        <v>2</v>
      </c>
      <c r="M621" s="1246">
        <f t="shared" si="1711"/>
        <v>0</v>
      </c>
      <c r="N621" s="2307">
        <f t="shared" si="1584"/>
        <v>0</v>
      </c>
      <c r="O621" s="1204">
        <f>CA!J44</f>
        <v>1</v>
      </c>
      <c r="P621" s="1246">
        <f>'Données 2013 TJN'!F93</f>
        <v>1</v>
      </c>
      <c r="Q621" s="1204">
        <f t="shared" si="1713"/>
        <v>0</v>
      </c>
      <c r="R621" s="2307">
        <f t="shared" si="1586"/>
        <v>0</v>
      </c>
      <c r="S621" s="1213"/>
      <c r="T621" s="1213"/>
      <c r="U621" s="1213"/>
      <c r="V621" s="2307" t="e">
        <f t="shared" si="1588"/>
        <v>#DIV/0!</v>
      </c>
      <c r="W621" s="1204">
        <f>SUM(C621+G621+K621+O621+S621)</f>
        <v>4</v>
      </c>
      <c r="X621" s="1204">
        <f t="shared" ref="X621" si="1746">SUM(D621+H621+L621+P621+T621)</f>
        <v>5</v>
      </c>
      <c r="Y621" s="1204">
        <f t="shared" si="1714"/>
        <v>-1</v>
      </c>
      <c r="Z621" s="2307">
        <f t="shared" si="1590"/>
        <v>-0.2</v>
      </c>
      <c r="AA621" s="1221">
        <f t="shared" si="1569"/>
        <v>1.3333333333333333</v>
      </c>
      <c r="AB621" s="1722">
        <f t="shared" si="1570"/>
        <v>1.6666666666666667</v>
      </c>
      <c r="AC621" s="1904">
        <f t="shared" si="1715"/>
        <v>-0.33333333333333348</v>
      </c>
      <c r="AD621" s="27" t="s">
        <v>4298</v>
      </c>
    </row>
    <row r="622" spans="1:30" customFormat="1" ht="15.75" thickBot="1" x14ac:dyDescent="0.3">
      <c r="A622" s="3580"/>
      <c r="B622" s="1" t="s">
        <v>4299</v>
      </c>
      <c r="C622" s="1184">
        <f t="shared" ref="C622:O622" si="1747">C621/C108</f>
        <v>1.2077294685990338E-3</v>
      </c>
      <c r="D622" s="1184">
        <f t="shared" ref="D622" si="1748">D621/D108</f>
        <v>3.0487804878048782E-3</v>
      </c>
      <c r="E622" s="1184">
        <f t="shared" ref="E622:E625" si="1749">C622-D622</f>
        <v>-1.8410510192058444E-3</v>
      </c>
      <c r="F622" s="1184">
        <f t="shared" si="1580"/>
        <v>-0.60386473429951693</v>
      </c>
      <c r="G622" s="1236"/>
      <c r="H622" s="1236"/>
      <c r="I622" s="1236"/>
      <c r="J622" s="1184" t="e">
        <f t="shared" si="1582"/>
        <v>#DIV/0!</v>
      </c>
      <c r="K622" s="1186">
        <f t="shared" si="1747"/>
        <v>2.617801047120419E-3</v>
      </c>
      <c r="L622" s="1186">
        <f t="shared" ref="L622" si="1750">L621/L108</f>
        <v>2.5412960609911056E-3</v>
      </c>
      <c r="M622" s="1186">
        <f t="shared" si="1711"/>
        <v>7.6504986129313432E-5</v>
      </c>
      <c r="N622" s="1184">
        <f t="shared" si="1584"/>
        <v>3.0104712041884835E-2</v>
      </c>
      <c r="O622" s="1187">
        <f t="shared" si="1747"/>
        <v>1.0526315789473684E-3</v>
      </c>
      <c r="P622" s="1187">
        <f t="shared" ref="P622" si="1751">P621/P108</f>
        <v>1.5197568389057751E-3</v>
      </c>
      <c r="Q622" s="1187">
        <f t="shared" si="1713"/>
        <v>-4.6712525995840667E-4</v>
      </c>
      <c r="R622" s="1184">
        <f t="shared" si="1586"/>
        <v>-0.30736842105263157</v>
      </c>
      <c r="S622" s="1236"/>
      <c r="T622" s="1236"/>
      <c r="U622" s="1236"/>
      <c r="V622" s="1184" t="e">
        <f t="shared" si="1588"/>
        <v>#DIV/0!</v>
      </c>
      <c r="W622" s="1194">
        <f>W621/W$108</f>
        <v>1.0752688172043011E-3</v>
      </c>
      <c r="X622" s="1194">
        <f>X621/X$108</f>
        <v>1.6447368421052631E-3</v>
      </c>
      <c r="Y622" s="1194">
        <f t="shared" si="1714"/>
        <v>-5.6946802490096199E-4</v>
      </c>
      <c r="Z622" s="1184">
        <f t="shared" si="1590"/>
        <v>-0.34623655913978491</v>
      </c>
      <c r="AA622" s="1189">
        <f t="shared" si="1569"/>
        <v>1.6260540315556071E-3</v>
      </c>
      <c r="AB622" s="1716">
        <f t="shared" si="1570"/>
        <v>2.3699444625672529E-3</v>
      </c>
      <c r="AC622" s="1189">
        <f t="shared" si="1715"/>
        <v>-7.4389043101164573E-4</v>
      </c>
      <c r="AD622" t="s">
        <v>4300</v>
      </c>
    </row>
    <row r="623" spans="1:30" customFormat="1" ht="15.75" thickBot="1" x14ac:dyDescent="0.3">
      <c r="A623" s="3580"/>
      <c r="B623" s="1" t="s">
        <v>4301</v>
      </c>
      <c r="C623" s="1184">
        <f t="shared" ref="C623:O623" si="1752">C621/C125</f>
        <v>1.4925373134328358E-3</v>
      </c>
      <c r="D623" s="1184">
        <f t="shared" ref="D623" si="1753">D621/D125</f>
        <v>3.7037037037037038E-3</v>
      </c>
      <c r="E623" s="1184">
        <f t="shared" si="1749"/>
        <v>-2.2111663902708682E-3</v>
      </c>
      <c r="F623" s="1184">
        <f t="shared" si="1580"/>
        <v>-0.59701492537313439</v>
      </c>
      <c r="G623" s="1236"/>
      <c r="H623" s="1236"/>
      <c r="I623" s="1236"/>
      <c r="J623" s="1184" t="e">
        <f t="shared" si="1582"/>
        <v>#DIV/0!</v>
      </c>
      <c r="K623" s="1186">
        <f t="shared" si="1752"/>
        <v>4.4247787610619468E-3</v>
      </c>
      <c r="L623" s="1186">
        <f t="shared" ref="L623" si="1754">L621/L125</f>
        <v>4.2194092827004216E-3</v>
      </c>
      <c r="M623" s="1186">
        <f t="shared" si="1711"/>
        <v>2.0536947836152526E-4</v>
      </c>
      <c r="N623" s="1184">
        <f t="shared" si="1584"/>
        <v>4.8672566371681492E-2</v>
      </c>
      <c r="O623" s="1187">
        <f t="shared" si="1752"/>
        <v>3.0487804878048782E-3</v>
      </c>
      <c r="P623" s="1187">
        <f t="shared" ref="P623" si="1755">P621/P125</f>
        <v>3.4602076124567475E-3</v>
      </c>
      <c r="Q623" s="1187">
        <f t="shared" si="1713"/>
        <v>-4.1142712465186936E-4</v>
      </c>
      <c r="R623" s="1184">
        <f t="shared" si="1586"/>
        <v>-0.11890243902439024</v>
      </c>
      <c r="S623" s="1236"/>
      <c r="T623" s="1236"/>
      <c r="U623" s="1236"/>
      <c r="V623" s="1184" t="e">
        <f t="shared" si="1588"/>
        <v>#DIV/0!</v>
      </c>
      <c r="W623" s="1194">
        <f>W621/W$111</f>
        <v>2.1574973031283709E-3</v>
      </c>
      <c r="X623" s="1194">
        <f>X621/X$111</f>
        <v>2.9446407538280331E-3</v>
      </c>
      <c r="Y623" s="1194">
        <f t="shared" si="1714"/>
        <v>-7.8714345069966218E-4</v>
      </c>
      <c r="Z623" s="1184">
        <f t="shared" si="1590"/>
        <v>-0.26731391585760528</v>
      </c>
      <c r="AA623" s="1189">
        <f t="shared" si="1569"/>
        <v>2.9886988540998873E-3</v>
      </c>
      <c r="AB623" s="1716">
        <f t="shared" si="1570"/>
        <v>3.7944401996202908E-3</v>
      </c>
      <c r="AC623" s="1189">
        <f t="shared" si="1715"/>
        <v>-8.0574134552040353E-4</v>
      </c>
      <c r="AD623" t="s">
        <v>4302</v>
      </c>
    </row>
    <row r="624" spans="1:30" customFormat="1" ht="15.75" thickBot="1" x14ac:dyDescent="0.3">
      <c r="A624" s="3580"/>
      <c r="B624" s="1" t="s">
        <v>4303</v>
      </c>
      <c r="C624" s="1184">
        <f t="shared" ref="C624:O624" si="1756">C621/C113</f>
        <v>5.0000000000000001E-3</v>
      </c>
      <c r="D624" s="1184">
        <f t="shared" ref="D624" si="1757">D621/D113</f>
        <v>1.1764705882352941E-2</v>
      </c>
      <c r="E624" s="1184">
        <f t="shared" si="1749"/>
        <v>-6.7647058823529409E-3</v>
      </c>
      <c r="F624" s="1184">
        <f t="shared" si="1580"/>
        <v>-0.57499999999999996</v>
      </c>
      <c r="G624" s="1236"/>
      <c r="H624" s="1236"/>
      <c r="I624" s="1236"/>
      <c r="J624" s="1184" t="e">
        <f t="shared" si="1582"/>
        <v>#DIV/0!</v>
      </c>
      <c r="K624" s="1186">
        <f t="shared" si="1756"/>
        <v>1.4705882352941176E-2</v>
      </c>
      <c r="L624" s="1186">
        <f t="shared" ref="L624" si="1758">L621/L113</f>
        <v>1.4388489208633094E-2</v>
      </c>
      <c r="M624" s="1186">
        <f t="shared" si="1711"/>
        <v>3.1739314430808199E-4</v>
      </c>
      <c r="N624" s="1184">
        <f t="shared" si="1584"/>
        <v>2.2058823529411697E-2</v>
      </c>
      <c r="O624" s="1187">
        <f t="shared" si="1756"/>
        <v>6.2893081761006293E-3</v>
      </c>
      <c r="P624" s="1187">
        <f t="shared" ref="P624" si="1759">P621/P113</f>
        <v>7.5187969924812026E-3</v>
      </c>
      <c r="Q624" s="1187">
        <f t="shared" si="1713"/>
        <v>-1.2294888163805733E-3</v>
      </c>
      <c r="R624" s="1184">
        <f t="shared" si="1586"/>
        <v>-0.16352201257861626</v>
      </c>
      <c r="S624" s="1236"/>
      <c r="T624" s="1236"/>
      <c r="U624" s="1236"/>
      <c r="V624" s="1184" t="e">
        <f t="shared" si="1588"/>
        <v>#DIV/0!</v>
      </c>
      <c r="W624" s="1194">
        <f>W621/W$113</f>
        <v>6.2402496099843996E-3</v>
      </c>
      <c r="X624" s="1194">
        <f>X621/X$113</f>
        <v>8.6655112651646445E-3</v>
      </c>
      <c r="Y624" s="1194">
        <f t="shared" si="1714"/>
        <v>-2.4252616551802449E-3</v>
      </c>
      <c r="Z624" s="1184">
        <f t="shared" si="1590"/>
        <v>-0.27987519500780028</v>
      </c>
      <c r="AA624" s="1189">
        <f t="shared" si="1569"/>
        <v>8.6650635096806022E-3</v>
      </c>
      <c r="AB624" s="1716">
        <f t="shared" si="1570"/>
        <v>1.1223997361155745E-2</v>
      </c>
      <c r="AC624" s="1189">
        <f t="shared" si="1715"/>
        <v>-2.5589338514751432E-3</v>
      </c>
      <c r="AD624" t="s">
        <v>4304</v>
      </c>
    </row>
    <row r="625" spans="1:30" customFormat="1" ht="15.75" hidden="1" thickBot="1" x14ac:dyDescent="0.3">
      <c r="A625" s="3580"/>
      <c r="B625" s="1" t="s">
        <v>4305</v>
      </c>
      <c r="C625" s="1184">
        <f t="shared" ref="C625:O625" si="1760">C621/C119</f>
        <v>1.0752688172043012E-2</v>
      </c>
      <c r="D625" s="1184">
        <f t="shared" ref="D625" si="1761">D621/D119</f>
        <v>2.4390243902439025E-2</v>
      </c>
      <c r="E625" s="1184">
        <f t="shared" si="1749"/>
        <v>-1.3637555730396014E-2</v>
      </c>
      <c r="F625" s="1184">
        <f t="shared" si="1580"/>
        <v>-0.55913978494623651</v>
      </c>
      <c r="G625" s="1236"/>
      <c r="H625" s="1236"/>
      <c r="I625" s="1236"/>
      <c r="J625" s="1184" t="e">
        <f t="shared" si="1582"/>
        <v>#DIV/0!</v>
      </c>
      <c r="K625" s="1186">
        <f t="shared" si="1760"/>
        <v>1.9047619047619049E-2</v>
      </c>
      <c r="L625" s="1186">
        <f t="shared" ref="L625" si="1762">L621/L119</f>
        <v>1.834862385321101E-2</v>
      </c>
      <c r="M625" s="1186">
        <f t="shared" si="1711"/>
        <v>6.9899519440803914E-4</v>
      </c>
      <c r="N625" s="1184">
        <f t="shared" si="1584"/>
        <v>3.8095238095238133E-2</v>
      </c>
      <c r="O625" s="1187">
        <f t="shared" si="1760"/>
        <v>1.0101010101010102E-2</v>
      </c>
      <c r="P625" s="1187">
        <f t="shared" ref="P625" si="1763">P621/P119</f>
        <v>1.2658227848101266E-2</v>
      </c>
      <c r="Q625" s="1187">
        <f t="shared" si="1713"/>
        <v>-2.5572177470911638E-3</v>
      </c>
      <c r="R625" s="1184">
        <f t="shared" si="1586"/>
        <v>-0.20202020202020193</v>
      </c>
      <c r="S625" s="1236"/>
      <c r="T625" s="1236"/>
      <c r="U625" s="1236"/>
      <c r="V625" s="1184" t="e">
        <f t="shared" si="1588"/>
        <v>#DIV/0!</v>
      </c>
      <c r="W625" s="1205">
        <f>W621/W$119</f>
        <v>1.0230179028132993E-2</v>
      </c>
      <c r="X625" s="1205">
        <f>X621/X$119</f>
        <v>1.3966480446927373E-2</v>
      </c>
      <c r="Y625" s="1205">
        <f t="shared" si="1714"/>
        <v>-3.7363014187943803E-3</v>
      </c>
      <c r="Z625" s="1184">
        <f t="shared" si="1590"/>
        <v>-0.26751918158567767</v>
      </c>
      <c r="AA625" s="1193">
        <f t="shared" si="1569"/>
        <v>1.3300439106890721E-2</v>
      </c>
      <c r="AB625" s="1717">
        <f t="shared" si="1570"/>
        <v>1.8465698534583765E-2</v>
      </c>
      <c r="AC625" s="1193">
        <f t="shared" si="1715"/>
        <v>-5.1652594276930443E-3</v>
      </c>
      <c r="AD625" t="s">
        <v>4306</v>
      </c>
    </row>
    <row r="626" spans="1:30" customFormat="1" ht="15.75" thickBot="1" x14ac:dyDescent="0.3">
      <c r="A626" s="3580"/>
      <c r="B626" s="2210" t="s">
        <v>4307</v>
      </c>
      <c r="C626" s="1246"/>
      <c r="D626" s="1246"/>
      <c r="E626" s="1246"/>
      <c r="F626" s="2307" t="e">
        <f t="shared" si="1580"/>
        <v>#DIV/0!</v>
      </c>
      <c r="G626" s="1246"/>
      <c r="H626" s="1246"/>
      <c r="I626" s="1246"/>
      <c r="J626" s="2307" t="e">
        <f t="shared" si="1582"/>
        <v>#DIV/0!</v>
      </c>
      <c r="K626" s="2248"/>
      <c r="L626" s="2248"/>
      <c r="M626" s="2248"/>
      <c r="N626" s="2521"/>
      <c r="O626" s="2248"/>
      <c r="P626" s="2248"/>
      <c r="Q626" s="2248"/>
      <c r="R626" s="2307" t="e">
        <f t="shared" si="1586"/>
        <v>#DIV/0!</v>
      </c>
      <c r="S626" s="1213"/>
      <c r="T626" s="1213"/>
      <c r="U626" s="1213"/>
      <c r="V626" s="2307" t="e">
        <f t="shared" si="1588"/>
        <v>#DIV/0!</v>
      </c>
      <c r="W626" s="2248"/>
      <c r="X626" s="2248"/>
      <c r="Y626" s="2248"/>
      <c r="Z626" s="2307" t="e">
        <f t="shared" si="1590"/>
        <v>#DIV/0!</v>
      </c>
      <c r="AA626" s="1206" t="e">
        <f t="shared" si="1569"/>
        <v>#DIV/0!</v>
      </c>
      <c r="AB626" s="1718" t="e">
        <f t="shared" si="1570"/>
        <v>#DIV/0!</v>
      </c>
      <c r="AC626" s="1903" t="e">
        <f t="shared" si="1715"/>
        <v>#DIV/0!</v>
      </c>
      <c r="AD626" s="27" t="s">
        <v>4308</v>
      </c>
    </row>
    <row r="627" spans="1:30" customFormat="1" ht="15.75" thickBot="1" x14ac:dyDescent="0.3">
      <c r="A627" s="3580"/>
      <c r="B627" s="1" t="s">
        <v>4223</v>
      </c>
      <c r="C627" s="1266"/>
      <c r="D627" s="1266"/>
      <c r="E627" s="1266"/>
      <c r="F627" s="1263" t="e">
        <f t="shared" si="1580"/>
        <v>#DIV/0!</v>
      </c>
      <c r="G627" s="1239"/>
      <c r="H627" s="1239"/>
      <c r="I627" s="1239"/>
      <c r="J627" s="1263" t="e">
        <f t="shared" si="1582"/>
        <v>#DIV/0!</v>
      </c>
      <c r="K627" s="2249"/>
      <c r="L627" s="2249"/>
      <c r="M627" s="2249"/>
      <c r="N627" s="2245"/>
      <c r="O627" s="2249"/>
      <c r="P627" s="2249"/>
      <c r="Q627" s="2249"/>
      <c r="R627" s="1263" t="e">
        <f t="shared" si="1586"/>
        <v>#DIV/0!</v>
      </c>
      <c r="S627" s="1239"/>
      <c r="T627" s="1239"/>
      <c r="U627" s="1239"/>
      <c r="V627" s="1263" t="e">
        <f t="shared" si="1588"/>
        <v>#DIV/0!</v>
      </c>
      <c r="W627" s="2522"/>
      <c r="X627" s="2522"/>
      <c r="Y627" s="2522"/>
      <c r="Z627" s="1263" t="e">
        <f t="shared" si="1590"/>
        <v>#DIV/0!</v>
      </c>
      <c r="AA627" s="1198" t="e">
        <f t="shared" si="1569"/>
        <v>#DIV/0!</v>
      </c>
      <c r="AB627" s="1723" t="e">
        <f t="shared" si="1570"/>
        <v>#DIV/0!</v>
      </c>
      <c r="AC627" s="1198" t="e">
        <f t="shared" si="1715"/>
        <v>#DIV/0!</v>
      </c>
      <c r="AD627" t="s">
        <v>4309</v>
      </c>
    </row>
    <row r="628" spans="1:30" customFormat="1" ht="15.75" thickBot="1" x14ac:dyDescent="0.3">
      <c r="A628" s="3580"/>
      <c r="B628" s="1" t="s">
        <v>4224</v>
      </c>
      <c r="C628" s="1266"/>
      <c r="D628" s="1266"/>
      <c r="E628" s="1266"/>
      <c r="F628" s="1263" t="e">
        <f t="shared" si="1580"/>
        <v>#DIV/0!</v>
      </c>
      <c r="G628" s="1239"/>
      <c r="H628" s="1239"/>
      <c r="I628" s="1239"/>
      <c r="J628" s="1263" t="e">
        <f t="shared" si="1582"/>
        <v>#DIV/0!</v>
      </c>
      <c r="K628" s="2249"/>
      <c r="L628" s="2249"/>
      <c r="M628" s="2249"/>
      <c r="N628" s="2245"/>
      <c r="O628" s="2249"/>
      <c r="P628" s="2249"/>
      <c r="Q628" s="2249"/>
      <c r="R628" s="1263" t="e">
        <f t="shared" si="1586"/>
        <v>#DIV/0!</v>
      </c>
      <c r="S628" s="1239"/>
      <c r="T628" s="1239"/>
      <c r="U628" s="1239"/>
      <c r="V628" s="1263" t="e">
        <f t="shared" si="1588"/>
        <v>#DIV/0!</v>
      </c>
      <c r="W628" s="2522"/>
      <c r="X628" s="2522"/>
      <c r="Y628" s="2522"/>
      <c r="Z628" s="1263" t="e">
        <f t="shared" si="1590"/>
        <v>#DIV/0!</v>
      </c>
      <c r="AA628" s="1198" t="e">
        <f t="shared" si="1569"/>
        <v>#DIV/0!</v>
      </c>
      <c r="AB628" s="1723" t="e">
        <f t="shared" si="1570"/>
        <v>#DIV/0!</v>
      </c>
      <c r="AC628" s="1198" t="e">
        <f t="shared" si="1715"/>
        <v>#DIV/0!</v>
      </c>
      <c r="AD628" t="s">
        <v>4310</v>
      </c>
    </row>
    <row r="629" spans="1:30" customFormat="1" ht="15.75" thickBot="1" x14ac:dyDescent="0.3">
      <c r="A629" s="3580"/>
      <c r="B629" s="1" t="s">
        <v>4311</v>
      </c>
      <c r="C629" s="1266"/>
      <c r="D629" s="1266"/>
      <c r="E629" s="1266"/>
      <c r="F629" s="1263" t="e">
        <f t="shared" si="1580"/>
        <v>#DIV/0!</v>
      </c>
      <c r="G629" s="1239"/>
      <c r="H629" s="1239"/>
      <c r="I629" s="1239"/>
      <c r="J629" s="1263" t="e">
        <f t="shared" si="1582"/>
        <v>#DIV/0!</v>
      </c>
      <c r="K629" s="2249"/>
      <c r="L629" s="2249"/>
      <c r="M629" s="2249"/>
      <c r="N629" s="2245"/>
      <c r="O629" s="2249"/>
      <c r="P629" s="2249"/>
      <c r="Q629" s="2249"/>
      <c r="R629" s="1263" t="e">
        <f t="shared" si="1586"/>
        <v>#DIV/0!</v>
      </c>
      <c r="S629" s="1239"/>
      <c r="T629" s="1239"/>
      <c r="U629" s="1239"/>
      <c r="V629" s="1263" t="e">
        <f t="shared" si="1588"/>
        <v>#DIV/0!</v>
      </c>
      <c r="W629" s="2522"/>
      <c r="X629" s="2522"/>
      <c r="Y629" s="2522"/>
      <c r="Z629" s="1263" t="e">
        <f t="shared" si="1590"/>
        <v>#DIV/0!</v>
      </c>
      <c r="AA629" s="1198" t="e">
        <f t="shared" si="1569"/>
        <v>#DIV/0!</v>
      </c>
      <c r="AB629" s="1723" t="e">
        <f t="shared" si="1570"/>
        <v>#DIV/0!</v>
      </c>
      <c r="AC629" s="1198" t="e">
        <f t="shared" si="1715"/>
        <v>#DIV/0!</v>
      </c>
      <c r="AD629" t="s">
        <v>4312</v>
      </c>
    </row>
    <row r="630" spans="1:30" customFormat="1" ht="15.75" hidden="1" thickBot="1" x14ac:dyDescent="0.3">
      <c r="A630" s="3580"/>
      <c r="B630" s="2210" t="s">
        <v>4313</v>
      </c>
      <c r="C630" s="1265"/>
      <c r="D630" s="1265"/>
      <c r="E630" s="1265"/>
      <c r="F630" s="2312" t="e">
        <f t="shared" si="1580"/>
        <v>#DIV/0!</v>
      </c>
      <c r="G630" s="1238"/>
      <c r="H630" s="1238"/>
      <c r="I630" s="1238"/>
      <c r="J630" s="2312" t="e">
        <f t="shared" si="1582"/>
        <v>#DIV/0!</v>
      </c>
      <c r="K630" s="1206" t="e">
        <f t="shared" ref="K630:O630" si="1764">K608/K618</f>
        <v>#DIV/0!</v>
      </c>
      <c r="L630" s="1206" t="e">
        <f t="shared" ref="L630" si="1765">L608/L618</f>
        <v>#DIV/0!</v>
      </c>
      <c r="M630" s="1206" t="e">
        <f t="shared" si="1711"/>
        <v>#DIV/0!</v>
      </c>
      <c r="N630" s="2312" t="e">
        <f t="shared" si="1584"/>
        <v>#DIV/0!</v>
      </c>
      <c r="O630" s="1206" t="e">
        <f t="shared" si="1764"/>
        <v>#DIV/0!</v>
      </c>
      <c r="P630" s="1206" t="e">
        <f t="shared" ref="P630" si="1766">P608/P618</f>
        <v>#DIV/0!</v>
      </c>
      <c r="Q630" s="1206" t="e">
        <f t="shared" si="1713"/>
        <v>#DIV/0!</v>
      </c>
      <c r="R630" s="2312" t="e">
        <f t="shared" si="1586"/>
        <v>#DIV/0!</v>
      </c>
      <c r="S630" s="1238"/>
      <c r="T630" s="1238"/>
      <c r="U630" s="1238"/>
      <c r="V630" s="2312" t="e">
        <f t="shared" si="1588"/>
        <v>#DIV/0!</v>
      </c>
      <c r="W630" s="1206" t="e">
        <f>W608/W618</f>
        <v>#DIV/0!</v>
      </c>
      <c r="X630" s="1206" t="e">
        <f t="shared" ref="X630:X641" si="1767">SUM(D630+H630+L630+P630+T630)</f>
        <v>#DIV/0!</v>
      </c>
      <c r="Y630" s="1206" t="e">
        <f t="shared" si="1714"/>
        <v>#DIV/0!</v>
      </c>
      <c r="Z630" s="2312" t="e">
        <f t="shared" si="1590"/>
        <v>#DIV/0!</v>
      </c>
      <c r="AA630" s="1206" t="e">
        <f t="shared" si="1569"/>
        <v>#DIV/0!</v>
      </c>
      <c r="AB630" s="1718" t="e">
        <f t="shared" si="1570"/>
        <v>#DIV/0!</v>
      </c>
      <c r="AC630" s="1903" t="e">
        <f t="shared" si="1715"/>
        <v>#DIV/0!</v>
      </c>
      <c r="AD630" s="27" t="s">
        <v>4314</v>
      </c>
    </row>
    <row r="631" spans="1:30" s="1" customFormat="1" ht="15.75" hidden="1" thickBot="1" x14ac:dyDescent="0.3">
      <c r="A631" s="3580"/>
      <c r="B631" s="1" t="s">
        <v>4223</v>
      </c>
      <c r="C631" s="1266"/>
      <c r="D631" s="1266"/>
      <c r="E631" s="1266"/>
      <c r="F631" s="1263" t="e">
        <f t="shared" si="1580"/>
        <v>#DIV/0!</v>
      </c>
      <c r="G631" s="1239"/>
      <c r="H631" s="1239"/>
      <c r="I631" s="1239"/>
      <c r="J631" s="1263" t="e">
        <f t="shared" si="1582"/>
        <v>#DIV/0!</v>
      </c>
      <c r="K631" s="1209" t="e">
        <f t="shared" ref="K631:O631" si="1768">K630/K160</f>
        <v>#DIV/0!</v>
      </c>
      <c r="L631" s="1209" t="e">
        <f t="shared" ref="L631" si="1769">L630/L160</f>
        <v>#DIV/0!</v>
      </c>
      <c r="M631" s="1209" t="e">
        <f t="shared" si="1711"/>
        <v>#DIV/0!</v>
      </c>
      <c r="N631" s="1263" t="e">
        <f t="shared" si="1584"/>
        <v>#DIV/0!</v>
      </c>
      <c r="O631" s="1210" t="e">
        <f t="shared" si="1768"/>
        <v>#DIV/0!</v>
      </c>
      <c r="P631" s="1210" t="e">
        <f t="shared" ref="P631" si="1770">P630/P160</f>
        <v>#DIV/0!</v>
      </c>
      <c r="Q631" s="1210" t="e">
        <f t="shared" si="1713"/>
        <v>#DIV/0!</v>
      </c>
      <c r="R631" s="1263" t="e">
        <f t="shared" si="1586"/>
        <v>#DIV/0!</v>
      </c>
      <c r="S631" s="1239"/>
      <c r="T631" s="1239"/>
      <c r="U631" s="1239"/>
      <c r="V631" s="1263" t="e">
        <f t="shared" si="1588"/>
        <v>#DIV/0!</v>
      </c>
      <c r="W631" s="1177" t="e">
        <f t="shared" ref="W631" si="1771">W630/W380</f>
        <v>#DIV/0!</v>
      </c>
      <c r="X631" s="1177" t="e">
        <f t="shared" si="1767"/>
        <v>#DIV/0!</v>
      </c>
      <c r="Y631" s="1177" t="e">
        <f t="shared" si="1714"/>
        <v>#DIV/0!</v>
      </c>
      <c r="Z631" s="1263" t="e">
        <f t="shared" si="1590"/>
        <v>#DIV/0!</v>
      </c>
      <c r="AA631" s="1198" t="e">
        <f t="shared" si="1569"/>
        <v>#DIV/0!</v>
      </c>
      <c r="AB631" s="1723" t="e">
        <f t="shared" si="1570"/>
        <v>#DIV/0!</v>
      </c>
      <c r="AC631" s="1198" t="e">
        <f t="shared" si="1715"/>
        <v>#DIV/0!</v>
      </c>
      <c r="AD631" t="s">
        <v>4315</v>
      </c>
    </row>
    <row r="632" spans="1:30" s="1" customFormat="1" ht="15.75" hidden="1" thickBot="1" x14ac:dyDescent="0.3">
      <c r="A632" s="3580"/>
      <c r="B632" s="1" t="s">
        <v>4224</v>
      </c>
      <c r="C632" s="1266"/>
      <c r="D632" s="1266"/>
      <c r="E632" s="1266"/>
      <c r="F632" s="1263" t="e">
        <f t="shared" si="1580"/>
        <v>#DIV/0!</v>
      </c>
      <c r="G632" s="1239"/>
      <c r="H632" s="1239"/>
      <c r="I632" s="1239"/>
      <c r="J632" s="1263" t="e">
        <f t="shared" si="1582"/>
        <v>#DIV/0!</v>
      </c>
      <c r="K632" s="1209" t="e">
        <f t="shared" ref="K632:O632" si="1772">K630/K177</f>
        <v>#DIV/0!</v>
      </c>
      <c r="L632" s="1209" t="e">
        <f t="shared" ref="L632" si="1773">L630/L177</f>
        <v>#DIV/0!</v>
      </c>
      <c r="M632" s="1209" t="e">
        <f t="shared" si="1711"/>
        <v>#DIV/0!</v>
      </c>
      <c r="N632" s="1263" t="e">
        <f t="shared" si="1584"/>
        <v>#DIV/0!</v>
      </c>
      <c r="O632" s="1210" t="e">
        <f t="shared" si="1772"/>
        <v>#DIV/0!</v>
      </c>
      <c r="P632" s="1210" t="e">
        <f t="shared" ref="P632" si="1774">P630/P177</f>
        <v>#DIV/0!</v>
      </c>
      <c r="Q632" s="1210" t="e">
        <f t="shared" si="1713"/>
        <v>#DIV/0!</v>
      </c>
      <c r="R632" s="1263" t="e">
        <f t="shared" si="1586"/>
        <v>#DIV/0!</v>
      </c>
      <c r="S632" s="1239"/>
      <c r="T632" s="1239"/>
      <c r="U632" s="1239"/>
      <c r="V632" s="1263" t="e">
        <f t="shared" si="1588"/>
        <v>#DIV/0!</v>
      </c>
      <c r="W632" s="1177" t="e">
        <f t="shared" ref="W632" si="1775">W630/W397</f>
        <v>#DIV/0!</v>
      </c>
      <c r="X632" s="1177" t="e">
        <f t="shared" si="1767"/>
        <v>#DIV/0!</v>
      </c>
      <c r="Y632" s="1177" t="e">
        <f t="shared" si="1714"/>
        <v>#DIV/0!</v>
      </c>
      <c r="Z632" s="1263" t="e">
        <f t="shared" si="1590"/>
        <v>#DIV/0!</v>
      </c>
      <c r="AA632" s="1198" t="e">
        <f t="shared" si="1569"/>
        <v>#DIV/0!</v>
      </c>
      <c r="AB632" s="1723" t="e">
        <f t="shared" si="1570"/>
        <v>#DIV/0!</v>
      </c>
      <c r="AC632" s="1198" t="e">
        <f t="shared" si="1715"/>
        <v>#DIV/0!</v>
      </c>
      <c r="AD632" t="s">
        <v>4316</v>
      </c>
    </row>
    <row r="633" spans="1:30" s="1" customFormat="1" ht="15.75" hidden="1" thickBot="1" x14ac:dyDescent="0.3">
      <c r="A633" s="3580"/>
      <c r="B633" s="1" t="s">
        <v>4311</v>
      </c>
      <c r="C633" s="1266"/>
      <c r="D633" s="1266"/>
      <c r="E633" s="1266"/>
      <c r="F633" s="1263" t="e">
        <f t="shared" si="1580"/>
        <v>#DIV/0!</v>
      </c>
      <c r="G633" s="1239"/>
      <c r="H633" s="1239"/>
      <c r="I633" s="1239"/>
      <c r="J633" s="1263" t="e">
        <f t="shared" si="1582"/>
        <v>#DIV/0!</v>
      </c>
      <c r="K633" s="1209" t="e">
        <f t="shared" ref="K633:O633" si="1776">K630/K180</f>
        <v>#DIV/0!</v>
      </c>
      <c r="L633" s="1209" t="e">
        <f t="shared" ref="L633" si="1777">L630/L180</f>
        <v>#DIV/0!</v>
      </c>
      <c r="M633" s="1209" t="e">
        <f t="shared" si="1711"/>
        <v>#DIV/0!</v>
      </c>
      <c r="N633" s="1263" t="e">
        <f t="shared" si="1584"/>
        <v>#DIV/0!</v>
      </c>
      <c r="O633" s="1210" t="e">
        <f t="shared" si="1776"/>
        <v>#DIV/0!</v>
      </c>
      <c r="P633" s="1210" t="e">
        <f t="shared" ref="P633" si="1778">P630/P180</f>
        <v>#DIV/0!</v>
      </c>
      <c r="Q633" s="1210" t="e">
        <f t="shared" si="1713"/>
        <v>#DIV/0!</v>
      </c>
      <c r="R633" s="1263" t="e">
        <f t="shared" si="1586"/>
        <v>#DIV/0!</v>
      </c>
      <c r="S633" s="1239"/>
      <c r="T633" s="1239"/>
      <c r="U633" s="1239"/>
      <c r="V633" s="1263" t="e">
        <f t="shared" si="1588"/>
        <v>#DIV/0!</v>
      </c>
      <c r="W633" s="1177" t="e">
        <f t="shared" ref="W633" si="1779">W630/W400</f>
        <v>#DIV/0!</v>
      </c>
      <c r="X633" s="1177" t="e">
        <f t="shared" si="1767"/>
        <v>#DIV/0!</v>
      </c>
      <c r="Y633" s="1177" t="e">
        <f t="shared" si="1714"/>
        <v>#DIV/0!</v>
      </c>
      <c r="Z633" s="1263" t="e">
        <f t="shared" si="1590"/>
        <v>#DIV/0!</v>
      </c>
      <c r="AA633" s="1198" t="e">
        <f t="shared" si="1569"/>
        <v>#DIV/0!</v>
      </c>
      <c r="AB633" s="1723" t="e">
        <f t="shared" si="1570"/>
        <v>#DIV/0!</v>
      </c>
      <c r="AC633" s="1198" t="e">
        <f t="shared" si="1715"/>
        <v>#DIV/0!</v>
      </c>
      <c r="AD633" t="s">
        <v>4317</v>
      </c>
    </row>
    <row r="634" spans="1:30" customFormat="1" ht="15.75" hidden="1" thickBot="1" x14ac:dyDescent="0.3">
      <c r="A634" s="3580"/>
      <c r="B634" s="2210" t="s">
        <v>4318</v>
      </c>
      <c r="C634" s="1265"/>
      <c r="D634" s="1265"/>
      <c r="E634" s="1265"/>
      <c r="F634" s="2312" t="e">
        <f t="shared" si="1580"/>
        <v>#DIV/0!</v>
      </c>
      <c r="G634" s="1238"/>
      <c r="H634" s="1238"/>
      <c r="I634" s="1238"/>
      <c r="J634" s="2312" t="e">
        <f t="shared" si="1582"/>
        <v>#DIV/0!</v>
      </c>
      <c r="K634" s="1206">
        <f t="shared" ref="K634:O634" si="1780">K608/K603</f>
        <v>1</v>
      </c>
      <c r="L634" s="1206">
        <f t="shared" ref="L634" si="1781">L608/L603</f>
        <v>0</v>
      </c>
      <c r="M634" s="1206">
        <f t="shared" si="1711"/>
        <v>1</v>
      </c>
      <c r="N634" s="2312" t="e">
        <f t="shared" si="1584"/>
        <v>#DIV/0!</v>
      </c>
      <c r="O634" s="1206">
        <f t="shared" si="1780"/>
        <v>0</v>
      </c>
      <c r="P634" s="1206">
        <f t="shared" ref="P634" si="1782">P608/P603</f>
        <v>0</v>
      </c>
      <c r="Q634" s="1206">
        <f t="shared" si="1713"/>
        <v>0</v>
      </c>
      <c r="R634" s="2312" t="e">
        <f t="shared" si="1586"/>
        <v>#DIV/0!</v>
      </c>
      <c r="S634" s="1238"/>
      <c r="T634" s="1238"/>
      <c r="U634" s="1238"/>
      <c r="V634" s="2312" t="e">
        <f t="shared" si="1588"/>
        <v>#DIV/0!</v>
      </c>
      <c r="W634" s="1206" t="e">
        <f>W608/W603</f>
        <v>#DIV/0!</v>
      </c>
      <c r="X634" s="1206">
        <f t="shared" si="1767"/>
        <v>0</v>
      </c>
      <c r="Y634" s="1206" t="e">
        <f t="shared" si="1714"/>
        <v>#DIV/0!</v>
      </c>
      <c r="Z634" s="2312" t="e">
        <f t="shared" si="1590"/>
        <v>#DIV/0!</v>
      </c>
      <c r="AA634" s="1206">
        <f t="shared" si="1569"/>
        <v>0.5</v>
      </c>
      <c r="AB634" s="1718">
        <f t="shared" si="1570"/>
        <v>0</v>
      </c>
      <c r="AC634" s="1903">
        <f t="shared" si="1715"/>
        <v>0.5</v>
      </c>
      <c r="AD634" s="27" t="s">
        <v>4319</v>
      </c>
    </row>
    <row r="635" spans="1:30" customFormat="1" ht="15.75" hidden="1" thickBot="1" x14ac:dyDescent="0.3">
      <c r="A635" s="3580"/>
      <c r="B635" s="2211" t="s">
        <v>4223</v>
      </c>
      <c r="C635" s="1266"/>
      <c r="D635" s="1266"/>
      <c r="E635" s="1266"/>
      <c r="F635" s="1263" t="e">
        <f t="shared" si="1580"/>
        <v>#DIV/0!</v>
      </c>
      <c r="G635" s="1239"/>
      <c r="H635" s="1239"/>
      <c r="I635" s="1239"/>
      <c r="J635" s="1263" t="e">
        <f t="shared" si="1582"/>
        <v>#DIV/0!</v>
      </c>
      <c r="K635" s="1209">
        <f t="shared" ref="K635:O635" si="1783">K634/K212</f>
        <v>5.384597806215722</v>
      </c>
      <c r="L635" s="1209" t="e">
        <f t="shared" ref="L635" si="1784">L634/L212</f>
        <v>#DIV/0!</v>
      </c>
      <c r="M635" s="1209" t="e">
        <f t="shared" si="1711"/>
        <v>#DIV/0!</v>
      </c>
      <c r="N635" s="1263" t="e">
        <f t="shared" si="1584"/>
        <v>#DIV/0!</v>
      </c>
      <c r="O635" s="1210">
        <f t="shared" si="1783"/>
        <v>0</v>
      </c>
      <c r="P635" s="1210" t="e">
        <f t="shared" ref="P635" si="1785">P634/P212</f>
        <v>#DIV/0!</v>
      </c>
      <c r="Q635" s="1210" t="e">
        <f t="shared" si="1713"/>
        <v>#DIV/0!</v>
      </c>
      <c r="R635" s="1263" t="e">
        <f t="shared" si="1586"/>
        <v>#DIV/0!</v>
      </c>
      <c r="S635" s="1239"/>
      <c r="T635" s="1239"/>
      <c r="U635" s="1239"/>
      <c r="V635" s="1263" t="e">
        <f t="shared" si="1588"/>
        <v>#DIV/0!</v>
      </c>
      <c r="W635" s="1177" t="e">
        <f t="shared" ref="W635" si="1786">W634/W432</f>
        <v>#DIV/0!</v>
      </c>
      <c r="X635" s="1177" t="e">
        <f t="shared" si="1767"/>
        <v>#DIV/0!</v>
      </c>
      <c r="Y635" s="1177" t="e">
        <f t="shared" si="1714"/>
        <v>#DIV/0!</v>
      </c>
      <c r="Z635" s="1263" t="e">
        <f t="shared" si="1590"/>
        <v>#DIV/0!</v>
      </c>
      <c r="AA635" s="1198">
        <f t="shared" si="1569"/>
        <v>2.692298903107861</v>
      </c>
      <c r="AB635" s="1723" t="e">
        <f t="shared" si="1570"/>
        <v>#DIV/0!</v>
      </c>
      <c r="AC635" s="1198" t="e">
        <f t="shared" si="1715"/>
        <v>#DIV/0!</v>
      </c>
      <c r="AD635" t="s">
        <v>4320</v>
      </c>
    </row>
    <row r="636" spans="1:30" customFormat="1" ht="15.75" hidden="1" thickBot="1" x14ac:dyDescent="0.3">
      <c r="A636" s="3580"/>
      <c r="B636" s="2211" t="s">
        <v>4224</v>
      </c>
      <c r="C636" s="1266"/>
      <c r="D636" s="1266"/>
      <c r="E636" s="1266"/>
      <c r="F636" s="1263" t="e">
        <f t="shared" si="1580"/>
        <v>#DIV/0!</v>
      </c>
      <c r="G636" s="1239"/>
      <c r="H636" s="1239"/>
      <c r="I636" s="1239"/>
      <c r="J636" s="1263" t="e">
        <f t="shared" si="1582"/>
        <v>#DIV/0!</v>
      </c>
      <c r="K636" s="1209">
        <f t="shared" ref="K636:O636" si="1787">K634/K229</f>
        <v>3.2059850374064842</v>
      </c>
      <c r="L636" s="1209" t="e">
        <f t="shared" ref="L636" si="1788">L634/L229</f>
        <v>#DIV/0!</v>
      </c>
      <c r="M636" s="1209" t="e">
        <f t="shared" si="1711"/>
        <v>#DIV/0!</v>
      </c>
      <c r="N636" s="1263" t="e">
        <f t="shared" si="1584"/>
        <v>#DIV/0!</v>
      </c>
      <c r="O636" s="1210">
        <f t="shared" si="1787"/>
        <v>0</v>
      </c>
      <c r="P636" s="1210" t="e">
        <f t="shared" ref="P636" si="1789">P634/P229</f>
        <v>#DIV/0!</v>
      </c>
      <c r="Q636" s="1210" t="e">
        <f t="shared" si="1713"/>
        <v>#DIV/0!</v>
      </c>
      <c r="R636" s="1263" t="e">
        <f t="shared" si="1586"/>
        <v>#DIV/0!</v>
      </c>
      <c r="S636" s="1239"/>
      <c r="T636" s="1239"/>
      <c r="U636" s="1239"/>
      <c r="V636" s="1263" t="e">
        <f t="shared" si="1588"/>
        <v>#DIV/0!</v>
      </c>
      <c r="W636" s="1177" t="e">
        <f t="shared" ref="W636" si="1790">W634/W449</f>
        <v>#DIV/0!</v>
      </c>
      <c r="X636" s="1177" t="e">
        <f t="shared" si="1767"/>
        <v>#DIV/0!</v>
      </c>
      <c r="Y636" s="1177" t="e">
        <f t="shared" si="1714"/>
        <v>#DIV/0!</v>
      </c>
      <c r="Z636" s="1263" t="e">
        <f t="shared" si="1590"/>
        <v>#DIV/0!</v>
      </c>
      <c r="AA636" s="1198">
        <f t="shared" si="1569"/>
        <v>1.6029925187032421</v>
      </c>
      <c r="AB636" s="1723" t="e">
        <f t="shared" si="1570"/>
        <v>#DIV/0!</v>
      </c>
      <c r="AC636" s="1198" t="e">
        <f t="shared" si="1715"/>
        <v>#DIV/0!</v>
      </c>
      <c r="AD636" t="s">
        <v>4321</v>
      </c>
    </row>
    <row r="637" spans="1:30" customFormat="1" ht="15.75" hidden="1" thickBot="1" x14ac:dyDescent="0.3">
      <c r="A637" s="3580"/>
      <c r="B637" s="2211" t="s">
        <v>4311</v>
      </c>
      <c r="C637" s="1266"/>
      <c r="D637" s="1266"/>
      <c r="E637" s="1266"/>
      <c r="F637" s="1263" t="e">
        <f t="shared" si="1580"/>
        <v>#DIV/0!</v>
      </c>
      <c r="G637" s="1239"/>
      <c r="H637" s="1239"/>
      <c r="I637" s="1239"/>
      <c r="J637" s="1263" t="e">
        <f t="shared" si="1582"/>
        <v>#DIV/0!</v>
      </c>
      <c r="K637" s="1209">
        <f t="shared" ref="K637:O637" si="1791">K634/K232</f>
        <v>3.9034662691017514</v>
      </c>
      <c r="L637" s="1209" t="e">
        <f t="shared" ref="L637" si="1792">L634/L232</f>
        <v>#DIV/0!</v>
      </c>
      <c r="M637" s="1209" t="e">
        <f t="shared" si="1711"/>
        <v>#DIV/0!</v>
      </c>
      <c r="N637" s="1263" t="e">
        <f t="shared" si="1584"/>
        <v>#DIV/0!</v>
      </c>
      <c r="O637" s="1210">
        <f t="shared" si="1791"/>
        <v>0</v>
      </c>
      <c r="P637" s="1210" t="e">
        <f t="shared" ref="P637" si="1793">P634/P232</f>
        <v>#DIV/0!</v>
      </c>
      <c r="Q637" s="1210" t="e">
        <f t="shared" si="1713"/>
        <v>#DIV/0!</v>
      </c>
      <c r="R637" s="1263" t="e">
        <f t="shared" si="1586"/>
        <v>#DIV/0!</v>
      </c>
      <c r="S637" s="1239"/>
      <c r="T637" s="1239"/>
      <c r="U637" s="1239"/>
      <c r="V637" s="1263" t="e">
        <f t="shared" si="1588"/>
        <v>#DIV/0!</v>
      </c>
      <c r="W637" s="1177" t="e">
        <f t="shared" ref="W637" si="1794">W634/W452</f>
        <v>#DIV/0!</v>
      </c>
      <c r="X637" s="1177" t="e">
        <f t="shared" si="1767"/>
        <v>#DIV/0!</v>
      </c>
      <c r="Y637" s="1177" t="e">
        <f t="shared" si="1714"/>
        <v>#DIV/0!</v>
      </c>
      <c r="Z637" s="1263" t="e">
        <f t="shared" si="1590"/>
        <v>#DIV/0!</v>
      </c>
      <c r="AA637" s="1198">
        <f t="shared" si="1569"/>
        <v>1.9517331345508757</v>
      </c>
      <c r="AB637" s="1723" t="e">
        <f t="shared" si="1570"/>
        <v>#DIV/0!</v>
      </c>
      <c r="AC637" s="1198" t="e">
        <f t="shared" si="1715"/>
        <v>#DIV/0!</v>
      </c>
      <c r="AD637" t="s">
        <v>4322</v>
      </c>
    </row>
    <row r="638" spans="1:30" customFormat="1" ht="15.75" hidden="1" thickBot="1" x14ac:dyDescent="0.3">
      <c r="A638" s="3580"/>
      <c r="B638" s="2210" t="s">
        <v>4323</v>
      </c>
      <c r="C638" s="1265"/>
      <c r="D638" s="1265"/>
      <c r="E638" s="1265"/>
      <c r="F638" s="2312" t="e">
        <f t="shared" si="1580"/>
        <v>#DIV/0!</v>
      </c>
      <c r="G638" s="1238"/>
      <c r="H638" s="1238"/>
      <c r="I638" s="1238"/>
      <c r="J638" s="2312" t="e">
        <f t="shared" si="1582"/>
        <v>#DIV/0!</v>
      </c>
      <c r="K638" s="1206">
        <f t="shared" ref="K638:O638" si="1795">K613/K603</f>
        <v>0</v>
      </c>
      <c r="L638" s="1206">
        <f t="shared" ref="L638" si="1796">L613/L603</f>
        <v>0</v>
      </c>
      <c r="M638" s="1206">
        <f t="shared" si="1711"/>
        <v>0</v>
      </c>
      <c r="N638" s="2312" t="e">
        <f t="shared" si="1584"/>
        <v>#DIV/0!</v>
      </c>
      <c r="O638" s="1206">
        <f t="shared" si="1795"/>
        <v>0</v>
      </c>
      <c r="P638" s="1206">
        <f t="shared" ref="P638" si="1797">P613/P603</f>
        <v>0</v>
      </c>
      <c r="Q638" s="1206">
        <f t="shared" si="1713"/>
        <v>0</v>
      </c>
      <c r="R638" s="2312" t="e">
        <f t="shared" si="1586"/>
        <v>#DIV/0!</v>
      </c>
      <c r="S638" s="1238"/>
      <c r="T638" s="1238"/>
      <c r="U638" s="1238"/>
      <c r="V638" s="2312" t="e">
        <f t="shared" si="1588"/>
        <v>#DIV/0!</v>
      </c>
      <c r="W638" s="1206" t="e">
        <f>W613/W603</f>
        <v>#DIV/0!</v>
      </c>
      <c r="X638" s="1206">
        <f t="shared" si="1767"/>
        <v>0</v>
      </c>
      <c r="Y638" s="1206" t="e">
        <f t="shared" si="1714"/>
        <v>#DIV/0!</v>
      </c>
      <c r="Z638" s="2312" t="e">
        <f t="shared" si="1590"/>
        <v>#DIV/0!</v>
      </c>
      <c r="AA638" s="1206">
        <f t="shared" si="1569"/>
        <v>0</v>
      </c>
      <c r="AB638" s="1718">
        <f t="shared" si="1570"/>
        <v>0</v>
      </c>
      <c r="AC638" s="1903">
        <f t="shared" si="1715"/>
        <v>0</v>
      </c>
      <c r="AD638" s="27" t="s">
        <v>4324</v>
      </c>
    </row>
    <row r="639" spans="1:30" customFormat="1" ht="15.75" hidden="1" thickBot="1" x14ac:dyDescent="0.3">
      <c r="A639" s="3580"/>
      <c r="B639" s="2211" t="s">
        <v>4223</v>
      </c>
      <c r="C639" s="1266"/>
      <c r="D639" s="1266"/>
      <c r="E639" s="1266"/>
      <c r="F639" s="1263" t="e">
        <f t="shared" si="1580"/>
        <v>#DIV/0!</v>
      </c>
      <c r="G639" s="1239"/>
      <c r="H639" s="1239"/>
      <c r="I639" s="1239"/>
      <c r="J639" s="1263" t="e">
        <f t="shared" si="1582"/>
        <v>#DIV/0!</v>
      </c>
      <c r="K639" s="1209">
        <f t="shared" ref="K639:O639" si="1798">K638/K238</f>
        <v>0</v>
      </c>
      <c r="L639" s="1209" t="e">
        <f t="shared" ref="L639" si="1799">L638/L238</f>
        <v>#DIV/0!</v>
      </c>
      <c r="M639" s="1209" t="e">
        <f t="shared" si="1711"/>
        <v>#DIV/0!</v>
      </c>
      <c r="N639" s="1263" t="e">
        <f t="shared" si="1584"/>
        <v>#DIV/0!</v>
      </c>
      <c r="O639" s="1210">
        <f t="shared" si="1798"/>
        <v>0</v>
      </c>
      <c r="P639" s="1210" t="e">
        <f t="shared" ref="P639" si="1800">P638/P238</f>
        <v>#DIV/0!</v>
      </c>
      <c r="Q639" s="1210" t="e">
        <f t="shared" si="1713"/>
        <v>#DIV/0!</v>
      </c>
      <c r="R639" s="1263" t="e">
        <f t="shared" si="1586"/>
        <v>#DIV/0!</v>
      </c>
      <c r="S639" s="1239"/>
      <c r="T639" s="1239"/>
      <c r="U639" s="1239"/>
      <c r="V639" s="1263" t="e">
        <f t="shared" si="1588"/>
        <v>#DIV/0!</v>
      </c>
      <c r="W639" s="1177" t="e">
        <f t="shared" ref="W639" si="1801">W638/W458</f>
        <v>#DIV/0!</v>
      </c>
      <c r="X639" s="1177" t="e">
        <f t="shared" si="1767"/>
        <v>#DIV/0!</v>
      </c>
      <c r="Y639" s="1177" t="e">
        <f t="shared" si="1714"/>
        <v>#DIV/0!</v>
      </c>
      <c r="Z639" s="1263" t="e">
        <f t="shared" si="1590"/>
        <v>#DIV/0!</v>
      </c>
      <c r="AA639" s="1198">
        <f t="shared" ref="AA639:AA702" si="1802">AVERAGE(C639,G639,K639,O639,S639)</f>
        <v>0</v>
      </c>
      <c r="AB639" s="1723" t="e">
        <f t="shared" ref="AB639:AB702" si="1803">AVERAGE(D639,H639,L639,P639,T639)</f>
        <v>#DIV/0!</v>
      </c>
      <c r="AC639" s="1198" t="e">
        <f t="shared" si="1715"/>
        <v>#DIV/0!</v>
      </c>
      <c r="AD639" t="s">
        <v>4325</v>
      </c>
    </row>
    <row r="640" spans="1:30" customFormat="1" ht="15.75" hidden="1" thickBot="1" x14ac:dyDescent="0.3">
      <c r="A640" s="3580"/>
      <c r="B640" s="2211" t="s">
        <v>4224</v>
      </c>
      <c r="C640" s="1266"/>
      <c r="D640" s="1266"/>
      <c r="E640" s="1266"/>
      <c r="F640" s="1263" t="e">
        <f t="shared" si="1580"/>
        <v>#DIV/0!</v>
      </c>
      <c r="G640" s="1239"/>
      <c r="H640" s="1239"/>
      <c r="I640" s="1239"/>
      <c r="J640" s="1263" t="e">
        <f t="shared" si="1582"/>
        <v>#DIV/0!</v>
      </c>
      <c r="K640" s="1209">
        <f t="shared" ref="K640:O640" si="1804">K638/K255</f>
        <v>0</v>
      </c>
      <c r="L640" s="1209" t="e">
        <f t="shared" ref="L640" si="1805">L638/L255</f>
        <v>#DIV/0!</v>
      </c>
      <c r="M640" s="1209" t="e">
        <f t="shared" si="1711"/>
        <v>#DIV/0!</v>
      </c>
      <c r="N640" s="1263" t="e">
        <f t="shared" si="1584"/>
        <v>#DIV/0!</v>
      </c>
      <c r="O640" s="1210">
        <f t="shared" si="1804"/>
        <v>0</v>
      </c>
      <c r="P640" s="1210" t="e">
        <f t="shared" ref="P640" si="1806">P638/P255</f>
        <v>#DIV/0!</v>
      </c>
      <c r="Q640" s="1210" t="e">
        <f t="shared" si="1713"/>
        <v>#DIV/0!</v>
      </c>
      <c r="R640" s="1263" t="e">
        <f t="shared" si="1586"/>
        <v>#DIV/0!</v>
      </c>
      <c r="S640" s="1239"/>
      <c r="T640" s="1239"/>
      <c r="U640" s="1239"/>
      <c r="V640" s="1263" t="e">
        <f t="shared" si="1588"/>
        <v>#DIV/0!</v>
      </c>
      <c r="W640" s="1177" t="e">
        <f t="shared" ref="W640" si="1807">W638/W475</f>
        <v>#DIV/0!</v>
      </c>
      <c r="X640" s="1177" t="e">
        <f t="shared" si="1767"/>
        <v>#DIV/0!</v>
      </c>
      <c r="Y640" s="1177" t="e">
        <f t="shared" si="1714"/>
        <v>#DIV/0!</v>
      </c>
      <c r="Z640" s="1263" t="e">
        <f t="shared" si="1590"/>
        <v>#DIV/0!</v>
      </c>
      <c r="AA640" s="1198">
        <f t="shared" si="1802"/>
        <v>0</v>
      </c>
      <c r="AB640" s="1723" t="e">
        <f t="shared" si="1803"/>
        <v>#DIV/0!</v>
      </c>
      <c r="AC640" s="1198" t="e">
        <f t="shared" si="1715"/>
        <v>#DIV/0!</v>
      </c>
      <c r="AD640" t="s">
        <v>4326</v>
      </c>
    </row>
    <row r="641" spans="1:30" customFormat="1" ht="15.75" hidden="1" thickBot="1" x14ac:dyDescent="0.3">
      <c r="A641" s="3580"/>
      <c r="B641" s="2211" t="s">
        <v>4311</v>
      </c>
      <c r="C641" s="1266"/>
      <c r="D641" s="1266"/>
      <c r="E641" s="1266"/>
      <c r="F641" s="1263" t="e">
        <f t="shared" ref="F641:F704" si="1808">E641/D641</f>
        <v>#DIV/0!</v>
      </c>
      <c r="G641" s="1239"/>
      <c r="H641" s="1239"/>
      <c r="I641" s="1239"/>
      <c r="J641" s="1263" t="e">
        <f t="shared" ref="J641:J704" si="1809">I641/H641</f>
        <v>#DIV/0!</v>
      </c>
      <c r="K641" s="1209">
        <f t="shared" ref="K641:O641" si="1810">K638/K258</f>
        <v>0</v>
      </c>
      <c r="L641" s="1209" t="e">
        <f t="shared" ref="L641" si="1811">L638/L258</f>
        <v>#DIV/0!</v>
      </c>
      <c r="M641" s="1209" t="e">
        <f t="shared" si="1711"/>
        <v>#DIV/0!</v>
      </c>
      <c r="N641" s="1263" t="e">
        <f t="shared" ref="N641:N704" si="1812">M641/L641</f>
        <v>#DIV/0!</v>
      </c>
      <c r="O641" s="1210">
        <f t="shared" si="1810"/>
        <v>0</v>
      </c>
      <c r="P641" s="1210" t="e">
        <f t="shared" ref="P641" si="1813">P638/P258</f>
        <v>#DIV/0!</v>
      </c>
      <c r="Q641" s="1210" t="e">
        <f t="shared" si="1713"/>
        <v>#DIV/0!</v>
      </c>
      <c r="R641" s="1263" t="e">
        <f t="shared" ref="R641:R704" si="1814">Q641/P641</f>
        <v>#DIV/0!</v>
      </c>
      <c r="S641" s="1239"/>
      <c r="T641" s="1239"/>
      <c r="U641" s="1239"/>
      <c r="V641" s="1263" t="e">
        <f t="shared" ref="V641:V704" si="1815">U641/T641</f>
        <v>#DIV/0!</v>
      </c>
      <c r="W641" s="1177" t="e">
        <f t="shared" ref="W641" si="1816">W638/W478</f>
        <v>#DIV/0!</v>
      </c>
      <c r="X641" s="1177" t="e">
        <f t="shared" si="1767"/>
        <v>#DIV/0!</v>
      </c>
      <c r="Y641" s="1177" t="e">
        <f t="shared" si="1714"/>
        <v>#DIV/0!</v>
      </c>
      <c r="Z641" s="1263" t="e">
        <f t="shared" ref="Z641:Z704" si="1817">Y641/X641</f>
        <v>#DIV/0!</v>
      </c>
      <c r="AA641" s="1198">
        <f t="shared" si="1802"/>
        <v>0</v>
      </c>
      <c r="AB641" s="1723" t="e">
        <f t="shared" si="1803"/>
        <v>#DIV/0!</v>
      </c>
      <c r="AC641" s="1198" t="e">
        <f t="shared" si="1715"/>
        <v>#DIV/0!</v>
      </c>
      <c r="AD641" t="s">
        <v>4327</v>
      </c>
    </row>
    <row r="642" spans="1:30" customFormat="1" ht="15.75" hidden="1" thickBot="1" x14ac:dyDescent="0.3">
      <c r="A642" s="3580"/>
      <c r="B642" s="2210" t="s">
        <v>4328</v>
      </c>
      <c r="C642" s="1246"/>
      <c r="D642" s="1246"/>
      <c r="E642" s="1246"/>
      <c r="F642" s="2307" t="e">
        <f t="shared" si="1808"/>
        <v>#DIV/0!</v>
      </c>
      <c r="G642" s="1246"/>
      <c r="H642" s="1246"/>
      <c r="I642" s="1246"/>
      <c r="J642" s="2307" t="e">
        <f t="shared" si="1809"/>
        <v>#DIV/0!</v>
      </c>
      <c r="K642" s="1246">
        <f t="shared" ref="K642:O642" si="1818">K618/K621</f>
        <v>0</v>
      </c>
      <c r="L642" s="1246">
        <f t="shared" ref="L642" si="1819">L618/L621</f>
        <v>0</v>
      </c>
      <c r="M642" s="1212">
        <f t="shared" si="1711"/>
        <v>0</v>
      </c>
      <c r="N642" s="2307" t="e">
        <f t="shared" si="1812"/>
        <v>#DIV/0!</v>
      </c>
      <c r="O642" s="1212">
        <f t="shared" si="1818"/>
        <v>0</v>
      </c>
      <c r="P642" s="1212">
        <f t="shared" ref="P642" si="1820">P618/P621</f>
        <v>0</v>
      </c>
      <c r="Q642" s="1212">
        <f t="shared" si="1713"/>
        <v>0</v>
      </c>
      <c r="R642" s="2307" t="e">
        <f t="shared" si="1814"/>
        <v>#DIV/0!</v>
      </c>
      <c r="S642" s="1213"/>
      <c r="T642" s="1213"/>
      <c r="U642" s="1213"/>
      <c r="V642" s="2307" t="e">
        <f t="shared" si="1815"/>
        <v>#DIV/0!</v>
      </c>
      <c r="W642" s="1212">
        <f>W618/W621</f>
        <v>0</v>
      </c>
      <c r="X642" s="1212">
        <f>X618/X621</f>
        <v>0</v>
      </c>
      <c r="Y642" s="1212">
        <f t="shared" si="1714"/>
        <v>0</v>
      </c>
      <c r="Z642" s="2307" t="e">
        <f t="shared" si="1817"/>
        <v>#DIV/0!</v>
      </c>
      <c r="AA642" s="1212">
        <f t="shared" si="1802"/>
        <v>0</v>
      </c>
      <c r="AB642" s="1724">
        <f t="shared" si="1803"/>
        <v>0</v>
      </c>
      <c r="AC642" s="1905">
        <f t="shared" si="1715"/>
        <v>0</v>
      </c>
      <c r="AD642" s="27" t="s">
        <v>4329</v>
      </c>
    </row>
    <row r="643" spans="1:30" customFormat="1" ht="15.75" hidden="1" thickBot="1" x14ac:dyDescent="0.3">
      <c r="A643" s="3580"/>
      <c r="B643" s="2211" t="s">
        <v>4223</v>
      </c>
      <c r="C643" s="1266"/>
      <c r="D643" s="1266"/>
      <c r="E643" s="1266"/>
      <c r="F643" s="1263" t="e">
        <f t="shared" si="1808"/>
        <v>#DIV/0!</v>
      </c>
      <c r="G643" s="1239"/>
      <c r="H643" s="1239"/>
      <c r="I643" s="1239"/>
      <c r="J643" s="1263" t="e">
        <f t="shared" si="1809"/>
        <v>#DIV/0!</v>
      </c>
      <c r="K643" s="1209">
        <f t="shared" ref="K643:O643" si="1821">K642/K264</f>
        <v>0</v>
      </c>
      <c r="L643" s="1209">
        <f t="shared" ref="L643" si="1822">L642/L264</f>
        <v>0</v>
      </c>
      <c r="M643" s="1209">
        <f t="shared" si="1711"/>
        <v>0</v>
      </c>
      <c r="N643" s="1263" t="e">
        <f t="shared" si="1812"/>
        <v>#DIV/0!</v>
      </c>
      <c r="O643" s="1210">
        <f t="shared" si="1821"/>
        <v>0</v>
      </c>
      <c r="P643" s="1210">
        <f t="shared" ref="P643" si="1823">P642/P264</f>
        <v>0</v>
      </c>
      <c r="Q643" s="1210">
        <f t="shared" si="1713"/>
        <v>0</v>
      </c>
      <c r="R643" s="1263" t="e">
        <f t="shared" si="1814"/>
        <v>#DIV/0!</v>
      </c>
      <c r="S643" s="1239"/>
      <c r="T643" s="1239"/>
      <c r="U643" s="1239"/>
      <c r="V643" s="1263" t="e">
        <f t="shared" si="1815"/>
        <v>#DIV/0!</v>
      </c>
      <c r="W643" s="1177">
        <f>W642/W$264</f>
        <v>0</v>
      </c>
      <c r="X643" s="1177">
        <f>X642/X$264</f>
        <v>0</v>
      </c>
      <c r="Y643" s="1177">
        <f t="shared" si="1714"/>
        <v>0</v>
      </c>
      <c r="Z643" s="1263" t="e">
        <f t="shared" si="1817"/>
        <v>#DIV/0!</v>
      </c>
      <c r="AA643" s="1198">
        <f t="shared" si="1802"/>
        <v>0</v>
      </c>
      <c r="AB643" s="1723">
        <f t="shared" si="1803"/>
        <v>0</v>
      </c>
      <c r="AC643" s="1198">
        <f t="shared" si="1715"/>
        <v>0</v>
      </c>
      <c r="AD643" t="s">
        <v>4330</v>
      </c>
    </row>
    <row r="644" spans="1:30" customFormat="1" ht="15.75" hidden="1" thickBot="1" x14ac:dyDescent="0.3">
      <c r="A644" s="3580"/>
      <c r="B644" s="2211" t="s">
        <v>4224</v>
      </c>
      <c r="C644" s="1266"/>
      <c r="D644" s="1266"/>
      <c r="E644" s="1266"/>
      <c r="F644" s="1263" t="e">
        <f t="shared" si="1808"/>
        <v>#DIV/0!</v>
      </c>
      <c r="G644" s="1239"/>
      <c r="H644" s="1239"/>
      <c r="I644" s="1239"/>
      <c r="J644" s="1263" t="e">
        <f t="shared" si="1809"/>
        <v>#DIV/0!</v>
      </c>
      <c r="K644" s="1209">
        <f t="shared" ref="K644:O644" si="1824">K642/K281</f>
        <v>0</v>
      </c>
      <c r="L644" s="1209">
        <f t="shared" ref="L644" si="1825">L642/L281</f>
        <v>0</v>
      </c>
      <c r="M644" s="1209">
        <f t="shared" si="1711"/>
        <v>0</v>
      </c>
      <c r="N644" s="1263" t="e">
        <f t="shared" si="1812"/>
        <v>#DIV/0!</v>
      </c>
      <c r="O644" s="1210">
        <f t="shared" si="1824"/>
        <v>0</v>
      </c>
      <c r="P644" s="1210">
        <f t="shared" ref="P644" si="1826">P642/P281</f>
        <v>0</v>
      </c>
      <c r="Q644" s="1210">
        <f t="shared" si="1713"/>
        <v>0</v>
      </c>
      <c r="R644" s="1263" t="e">
        <f t="shared" si="1814"/>
        <v>#DIV/0!</v>
      </c>
      <c r="S644" s="1239"/>
      <c r="T644" s="1239"/>
      <c r="U644" s="1239"/>
      <c r="V644" s="1263" t="e">
        <f t="shared" si="1815"/>
        <v>#DIV/0!</v>
      </c>
      <c r="W644" s="1177">
        <f>W642/W$281</f>
        <v>0</v>
      </c>
      <c r="X644" s="1177">
        <f>X642/X$281</f>
        <v>0</v>
      </c>
      <c r="Y644" s="1177">
        <f t="shared" si="1714"/>
        <v>0</v>
      </c>
      <c r="Z644" s="1263" t="e">
        <f t="shared" si="1817"/>
        <v>#DIV/0!</v>
      </c>
      <c r="AA644" s="1198">
        <f t="shared" si="1802"/>
        <v>0</v>
      </c>
      <c r="AB644" s="1723">
        <f t="shared" si="1803"/>
        <v>0</v>
      </c>
      <c r="AC644" s="1198">
        <f t="shared" si="1715"/>
        <v>0</v>
      </c>
      <c r="AD644" t="s">
        <v>4331</v>
      </c>
    </row>
    <row r="645" spans="1:30" customFormat="1" ht="15.75" hidden="1" thickBot="1" x14ac:dyDescent="0.3">
      <c r="A645" s="3580"/>
      <c r="B645" s="2211" t="s">
        <v>4311</v>
      </c>
      <c r="C645" s="1266"/>
      <c r="D645" s="1266"/>
      <c r="E645" s="1266"/>
      <c r="F645" s="1263" t="e">
        <f t="shared" si="1808"/>
        <v>#DIV/0!</v>
      </c>
      <c r="G645" s="1239"/>
      <c r="H645" s="1239"/>
      <c r="I645" s="1239"/>
      <c r="J645" s="1263" t="e">
        <f t="shared" si="1809"/>
        <v>#DIV/0!</v>
      </c>
      <c r="K645" s="1209">
        <f t="shared" ref="K645:O645" si="1827">K642/K284</f>
        <v>0</v>
      </c>
      <c r="L645" s="1209">
        <f t="shared" ref="L645" si="1828">L642/L284</f>
        <v>0</v>
      </c>
      <c r="M645" s="1209">
        <f t="shared" si="1711"/>
        <v>0</v>
      </c>
      <c r="N645" s="1263" t="e">
        <f t="shared" si="1812"/>
        <v>#DIV/0!</v>
      </c>
      <c r="O645" s="1210">
        <f t="shared" si="1827"/>
        <v>0</v>
      </c>
      <c r="P645" s="1210">
        <f t="shared" ref="P645" si="1829">P642/P284</f>
        <v>0</v>
      </c>
      <c r="Q645" s="1210">
        <f t="shared" si="1713"/>
        <v>0</v>
      </c>
      <c r="R645" s="1263" t="e">
        <f t="shared" si="1814"/>
        <v>#DIV/0!</v>
      </c>
      <c r="S645" s="1239"/>
      <c r="T645" s="1239"/>
      <c r="U645" s="1239"/>
      <c r="V645" s="1263" t="e">
        <f t="shared" si="1815"/>
        <v>#DIV/0!</v>
      </c>
      <c r="W645" s="1177">
        <f>W642/W$284</f>
        <v>0</v>
      </c>
      <c r="X645" s="1177">
        <f>X642/X$284</f>
        <v>0</v>
      </c>
      <c r="Y645" s="1177">
        <f t="shared" si="1714"/>
        <v>0</v>
      </c>
      <c r="Z645" s="1263" t="e">
        <f t="shared" si="1817"/>
        <v>#DIV/0!</v>
      </c>
      <c r="AA645" s="1198">
        <f t="shared" si="1802"/>
        <v>0</v>
      </c>
      <c r="AB645" s="1723">
        <f t="shared" si="1803"/>
        <v>0</v>
      </c>
      <c r="AC645" s="1198">
        <f t="shared" si="1715"/>
        <v>0</v>
      </c>
      <c r="AD645" t="s">
        <v>4332</v>
      </c>
    </row>
    <row r="646" spans="1:30" customFormat="1" ht="15.75" hidden="1" thickBot="1" x14ac:dyDescent="0.3">
      <c r="A646" s="3580"/>
      <c r="B646" s="2210" t="s">
        <v>4333</v>
      </c>
      <c r="C646" s="1246"/>
      <c r="D646" s="1246"/>
      <c r="E646" s="1246"/>
      <c r="F646" s="2307" t="e">
        <f t="shared" si="1808"/>
        <v>#DIV/0!</v>
      </c>
      <c r="G646" s="1246"/>
      <c r="H646" s="1246"/>
      <c r="I646" s="1246"/>
      <c r="J646" s="2307" t="e">
        <f t="shared" si="1809"/>
        <v>#DIV/0!</v>
      </c>
      <c r="K646" s="1213">
        <f t="shared" ref="K646:O646" si="1830">K603/K621</f>
        <v>6</v>
      </c>
      <c r="L646" s="1213">
        <f t="shared" ref="L646" si="1831">L603/L621</f>
        <v>8.5</v>
      </c>
      <c r="M646" s="1213">
        <f t="shared" si="1711"/>
        <v>-2.5</v>
      </c>
      <c r="N646" s="2307">
        <f t="shared" si="1812"/>
        <v>-0.29411764705882354</v>
      </c>
      <c r="O646" s="1213">
        <f t="shared" si="1830"/>
        <v>-1</v>
      </c>
      <c r="P646" s="1213">
        <f t="shared" ref="P646" si="1832">P603/P621</f>
        <v>1</v>
      </c>
      <c r="Q646" s="1213">
        <f t="shared" si="1713"/>
        <v>-2</v>
      </c>
      <c r="R646" s="2307">
        <f t="shared" si="1814"/>
        <v>-2</v>
      </c>
      <c r="S646" s="1213"/>
      <c r="T646" s="1213"/>
      <c r="U646" s="1213"/>
      <c r="V646" s="2307" t="e">
        <f t="shared" si="1815"/>
        <v>#DIV/0!</v>
      </c>
      <c r="W646" s="1213">
        <f>W603/W621</f>
        <v>2.75</v>
      </c>
      <c r="X646" s="1213">
        <f>X603/X621</f>
        <v>3.6</v>
      </c>
      <c r="Y646" s="1213">
        <f t="shared" si="1714"/>
        <v>-0.85000000000000009</v>
      </c>
      <c r="Z646" s="2307">
        <f t="shared" si="1817"/>
        <v>-0.23611111111111113</v>
      </c>
      <c r="AA646" s="1213">
        <f t="shared" si="1802"/>
        <v>2.5</v>
      </c>
      <c r="AB646" s="1725">
        <f t="shared" si="1803"/>
        <v>4.75</v>
      </c>
      <c r="AC646" s="1906">
        <f t="shared" si="1715"/>
        <v>-2.25</v>
      </c>
      <c r="AD646" s="27" t="s">
        <v>4334</v>
      </c>
    </row>
    <row r="647" spans="1:30" customFormat="1" ht="15.75" hidden="1" thickBot="1" x14ac:dyDescent="0.3">
      <c r="A647" s="3580"/>
      <c r="B647" s="2211" t="s">
        <v>4223</v>
      </c>
      <c r="C647" s="1266"/>
      <c r="D647" s="1266"/>
      <c r="E647" s="1266"/>
      <c r="F647" s="1263" t="e">
        <f t="shared" si="1808"/>
        <v>#DIV/0!</v>
      </c>
      <c r="G647" s="1239"/>
      <c r="H647" s="1239"/>
      <c r="I647" s="1239"/>
      <c r="J647" s="1263" t="e">
        <f t="shared" si="1809"/>
        <v>#DIV/0!</v>
      </c>
      <c r="K647" s="1209">
        <f t="shared" ref="K647:O647" si="1833">K646/K290</f>
        <v>0.19454229087976913</v>
      </c>
      <c r="L647" s="1209">
        <f t="shared" ref="L647" si="1834">L646/L290</f>
        <v>0.29301357862461674</v>
      </c>
      <c r="M647" s="1209">
        <f t="shared" si="1711"/>
        <v>-9.8471287744847619E-2</v>
      </c>
      <c r="N647" s="1263">
        <f t="shared" si="1812"/>
        <v>-0.33606390600416641</v>
      </c>
      <c r="O647" s="1210">
        <f t="shared" si="1833"/>
        <v>-5.9925566138901154E-2</v>
      </c>
      <c r="P647" s="1210">
        <f t="shared" ref="P647" si="1835">P646/P290</f>
        <v>4.1086481423665319E-2</v>
      </c>
      <c r="Q647" s="1210">
        <f t="shared" si="1713"/>
        <v>-0.10101204756256647</v>
      </c>
      <c r="R647" s="1263">
        <f t="shared" si="1814"/>
        <v>-2.4585227077727994</v>
      </c>
      <c r="S647" s="1239"/>
      <c r="T647" s="1239"/>
      <c r="U647" s="1239"/>
      <c r="V647" s="1263" t="e">
        <f t="shared" si="1815"/>
        <v>#DIV/0!</v>
      </c>
      <c r="W647" s="1177">
        <f>W646/W$290</f>
        <v>8.7247978712516633E-2</v>
      </c>
      <c r="X647" s="1177">
        <f>X646/X$290</f>
        <v>9.4533895376960816E-2</v>
      </c>
      <c r="Y647" s="1177">
        <f t="shared" si="1714"/>
        <v>-7.2859166644441836E-3</v>
      </c>
      <c r="Z647" s="1263">
        <f t="shared" si="1817"/>
        <v>-7.7072002961382877E-2</v>
      </c>
      <c r="AA647" s="1198">
        <f t="shared" si="1802"/>
        <v>6.7308362370433986E-2</v>
      </c>
      <c r="AB647" s="1723">
        <f t="shared" si="1803"/>
        <v>0.16705003002414104</v>
      </c>
      <c r="AC647" s="1198">
        <f t="shared" si="1715"/>
        <v>-9.9741667653707053E-2</v>
      </c>
      <c r="AD647" t="s">
        <v>4335</v>
      </c>
    </row>
    <row r="648" spans="1:30" customFormat="1" ht="15.75" hidden="1" thickBot="1" x14ac:dyDescent="0.3">
      <c r="A648" s="3580"/>
      <c r="B648" s="2211" t="s">
        <v>4224</v>
      </c>
      <c r="C648" s="1266"/>
      <c r="D648" s="1266"/>
      <c r="E648" s="1266"/>
      <c r="F648" s="1263" t="e">
        <f t="shared" si="1808"/>
        <v>#DIV/0!</v>
      </c>
      <c r="G648" s="1239"/>
      <c r="H648" s="1239"/>
      <c r="I648" s="1239"/>
      <c r="J648" s="1263" t="e">
        <f t="shared" si="1809"/>
        <v>#DIV/0!</v>
      </c>
      <c r="K648" s="1209">
        <f t="shared" ref="K648:O648" si="1836">K646/K307</f>
        <v>0.21095208462974485</v>
      </c>
      <c r="L648" s="1209">
        <f t="shared" ref="L648" si="1837">L646/L307</f>
        <v>0.31390728476821195</v>
      </c>
      <c r="M648" s="1209">
        <f t="shared" si="1711"/>
        <v>-0.1029552001384671</v>
      </c>
      <c r="N648" s="1263">
        <f t="shared" si="1812"/>
        <v>-0.32797964601072849</v>
      </c>
      <c r="O648" s="1210">
        <f t="shared" si="1836"/>
        <v>-3.9680619404790708E-2</v>
      </c>
      <c r="P648" s="1210">
        <f t="shared" ref="P648" si="1838">P646/P307</f>
        <v>3.5994519865487608E-2</v>
      </c>
      <c r="Q648" s="1210">
        <f t="shared" si="1713"/>
        <v>-7.5675139270278316E-2</v>
      </c>
      <c r="R648" s="1263">
        <f t="shared" si="1814"/>
        <v>-2.102407242910258</v>
      </c>
      <c r="S648" s="1239"/>
      <c r="T648" s="1239"/>
      <c r="U648" s="1239"/>
      <c r="V648" s="1263" t="e">
        <f t="shared" si="1815"/>
        <v>#DIV/0!</v>
      </c>
      <c r="W648" s="1177">
        <f>W646/W$307</f>
        <v>9.6100199796433819E-2</v>
      </c>
      <c r="X648" s="1177">
        <f>X646/X$307</f>
        <v>0.11716629609752358</v>
      </c>
      <c r="Y648" s="1177">
        <f t="shared" si="1714"/>
        <v>-2.1066096301089757E-2</v>
      </c>
      <c r="Z648" s="1263">
        <f t="shared" si="1817"/>
        <v>-0.17979655415201787</v>
      </c>
      <c r="AA648" s="1198">
        <f t="shared" si="1802"/>
        <v>8.5635732612477075E-2</v>
      </c>
      <c r="AB648" s="1723">
        <f t="shared" si="1803"/>
        <v>0.17495090231684979</v>
      </c>
      <c r="AC648" s="1198">
        <f t="shared" si="1715"/>
        <v>-8.9315169704372713E-2</v>
      </c>
      <c r="AD648" t="s">
        <v>4336</v>
      </c>
    </row>
    <row r="649" spans="1:30" customFormat="1" ht="15.75" hidden="1" thickBot="1" x14ac:dyDescent="0.3">
      <c r="A649" s="3580"/>
      <c r="B649" s="2211" t="s">
        <v>4311</v>
      </c>
      <c r="C649" s="1266"/>
      <c r="D649" s="1266"/>
      <c r="E649" s="1266"/>
      <c r="F649" s="1263" t="e">
        <f t="shared" si="1808"/>
        <v>#DIV/0!</v>
      </c>
      <c r="G649" s="1239"/>
      <c r="H649" s="1239"/>
      <c r="I649" s="1239"/>
      <c r="J649" s="1263" t="e">
        <f t="shared" si="1809"/>
        <v>#DIV/0!</v>
      </c>
      <c r="K649" s="1209">
        <f t="shared" ref="K649:O649" si="1839">K646/K310</f>
        <v>0.1810369521627041</v>
      </c>
      <c r="L649" s="1209">
        <f t="shared" ref="L649" si="1840">L646/L310</f>
        <v>0.27395612853569368</v>
      </c>
      <c r="M649" s="1209">
        <f t="shared" si="1711"/>
        <v>-9.2919176372989576E-2</v>
      </c>
      <c r="N649" s="1263">
        <f t="shared" si="1812"/>
        <v>-0.3391753886640399</v>
      </c>
      <c r="O649" s="1210">
        <f t="shared" si="1839"/>
        <v>-2.6048088779284832E-2</v>
      </c>
      <c r="P649" s="1210">
        <f t="shared" ref="P649" si="1841">P646/P310</f>
        <v>2.5283630470016208E-2</v>
      </c>
      <c r="Q649" s="1210">
        <f t="shared" si="1713"/>
        <v>-5.1331719249301036E-2</v>
      </c>
      <c r="R649" s="1263">
        <f t="shared" si="1814"/>
        <v>-2.0302353062063294</v>
      </c>
      <c r="S649" s="1239"/>
      <c r="T649" s="1239"/>
      <c r="U649" s="1239"/>
      <c r="V649" s="1263" t="e">
        <f t="shared" si="1815"/>
        <v>#DIV/0!</v>
      </c>
      <c r="W649" s="1177">
        <f>W646/W$310</f>
        <v>8.4419446272207321E-2</v>
      </c>
      <c r="X649" s="1177">
        <f>X646/X$310</f>
        <v>0.10483984101005378</v>
      </c>
      <c r="Y649" s="1177">
        <f t="shared" si="1714"/>
        <v>-2.0420394737846459E-2</v>
      </c>
      <c r="Z649" s="1263">
        <f t="shared" si="1817"/>
        <v>-0.19477704793436507</v>
      </c>
      <c r="AA649" s="1198">
        <f t="shared" si="1802"/>
        <v>7.7494431691709637E-2</v>
      </c>
      <c r="AB649" s="1723">
        <f t="shared" si="1803"/>
        <v>0.14961987950285494</v>
      </c>
      <c r="AC649" s="1198">
        <f t="shared" si="1715"/>
        <v>-7.2125447811145299E-2</v>
      </c>
      <c r="AD649" t="s">
        <v>4337</v>
      </c>
    </row>
    <row r="650" spans="1:30" s="325" customFormat="1" ht="15.75" hidden="1" thickBot="1" x14ac:dyDescent="0.3">
      <c r="A650" s="3580"/>
      <c r="B650" s="2210" t="s">
        <v>4338</v>
      </c>
      <c r="C650" s="1265">
        <f>C608/C621</f>
        <v>0</v>
      </c>
      <c r="D650" s="1265"/>
      <c r="E650" s="1265"/>
      <c r="F650" s="2312" t="e">
        <f t="shared" si="1808"/>
        <v>#DIV/0!</v>
      </c>
      <c r="G650" s="1238"/>
      <c r="H650" s="1238"/>
      <c r="I650" s="1238"/>
      <c r="J650" s="2312" t="e">
        <f t="shared" si="1809"/>
        <v>#DIV/0!</v>
      </c>
      <c r="K650" s="1206">
        <f t="shared" ref="K650:W650" si="1842">K608/K621</f>
        <v>6</v>
      </c>
      <c r="L650" s="1206"/>
      <c r="M650" s="1206"/>
      <c r="N650" s="2312" t="e">
        <f t="shared" si="1812"/>
        <v>#DIV/0!</v>
      </c>
      <c r="O650" s="1206">
        <f t="shared" si="1842"/>
        <v>0</v>
      </c>
      <c r="P650" s="1206"/>
      <c r="Q650" s="1206"/>
      <c r="R650" s="2312" t="e">
        <f t="shared" si="1814"/>
        <v>#DIV/0!</v>
      </c>
      <c r="S650" s="1238"/>
      <c r="T650" s="1238"/>
      <c r="U650" s="1238"/>
      <c r="V650" s="2312" t="e">
        <f t="shared" si="1815"/>
        <v>#DIV/0!</v>
      </c>
      <c r="W650" s="1206" t="e">
        <f t="shared" si="1842"/>
        <v>#DIV/0!</v>
      </c>
      <c r="X650" s="1206">
        <f t="shared" ref="X650:X703" si="1843">SUM(D650+H650+L650+P650+T650)</f>
        <v>0</v>
      </c>
      <c r="Y650" s="1206"/>
      <c r="Z650" s="2312" t="e">
        <f t="shared" si="1817"/>
        <v>#DIV/0!</v>
      </c>
      <c r="AA650" s="1206">
        <f t="shared" si="1802"/>
        <v>2</v>
      </c>
      <c r="AB650" s="1718" t="e">
        <f t="shared" si="1803"/>
        <v>#DIV/0!</v>
      </c>
      <c r="AC650" s="1903"/>
      <c r="AD650" s="1220" t="s">
        <v>4339</v>
      </c>
    </row>
    <row r="651" spans="1:30" s="325" customFormat="1" ht="15.75" hidden="1" thickBot="1" x14ac:dyDescent="0.3">
      <c r="A651" s="3580"/>
      <c r="B651" s="2212" t="s">
        <v>4223</v>
      </c>
      <c r="C651" s="1266">
        <f t="shared" ref="C651:W651" si="1844">C650/C316</f>
        <v>0</v>
      </c>
      <c r="D651" s="1266"/>
      <c r="E651" s="1266"/>
      <c r="F651" s="1263" t="e">
        <f t="shared" si="1808"/>
        <v>#DIV/0!</v>
      </c>
      <c r="G651" s="1239">
        <f t="shared" si="1844"/>
        <v>0</v>
      </c>
      <c r="H651" s="1239"/>
      <c r="I651" s="1239"/>
      <c r="J651" s="1263" t="e">
        <f t="shared" si="1809"/>
        <v>#DIV/0!</v>
      </c>
      <c r="K651" s="1209">
        <f t="shared" si="1844"/>
        <v>1.0475319926873858</v>
      </c>
      <c r="L651" s="1209"/>
      <c r="M651" s="1209"/>
      <c r="N651" s="1263" t="e">
        <f t="shared" si="1812"/>
        <v>#DIV/0!</v>
      </c>
      <c r="O651" s="1210">
        <f t="shared" si="1844"/>
        <v>0</v>
      </c>
      <c r="P651" s="1210"/>
      <c r="Q651" s="1210"/>
      <c r="R651" s="1263" t="e">
        <f t="shared" si="1814"/>
        <v>#DIV/0!</v>
      </c>
      <c r="S651" s="1239"/>
      <c r="T651" s="1239"/>
      <c r="U651" s="1239"/>
      <c r="V651" s="1263" t="e">
        <f t="shared" si="1815"/>
        <v>#DIV/0!</v>
      </c>
      <c r="W651" s="1199" t="e">
        <f t="shared" si="1844"/>
        <v>#DIV/0!</v>
      </c>
      <c r="X651" s="1199">
        <f t="shared" si="1843"/>
        <v>0</v>
      </c>
      <c r="Y651" s="1199"/>
      <c r="Z651" s="1263" t="e">
        <f t="shared" si="1817"/>
        <v>#DIV/0!</v>
      </c>
      <c r="AA651" s="1198">
        <f t="shared" si="1802"/>
        <v>0.26188299817184646</v>
      </c>
      <c r="AB651" s="1723" t="e">
        <f t="shared" si="1803"/>
        <v>#DIV/0!</v>
      </c>
      <c r="AC651" s="1198"/>
      <c r="AD651" s="325" t="s">
        <v>4340</v>
      </c>
    </row>
    <row r="652" spans="1:30" ht="15.75" hidden="1" thickBot="1" x14ac:dyDescent="0.3">
      <c r="A652" s="3580"/>
      <c r="B652" s="2212" t="s">
        <v>4224</v>
      </c>
      <c r="C652" s="1266">
        <f t="shared" ref="C652:W652" si="1845">C650/C333</f>
        <v>0</v>
      </c>
      <c r="D652" s="1266"/>
      <c r="E652" s="1266"/>
      <c r="F652" s="1263" t="e">
        <f t="shared" si="1808"/>
        <v>#DIV/0!</v>
      </c>
      <c r="G652" s="1239">
        <f t="shared" si="1845"/>
        <v>0</v>
      </c>
      <c r="H652" s="1239"/>
      <c r="I652" s="1239"/>
      <c r="J652" s="1263" t="e">
        <f t="shared" si="1809"/>
        <v>#DIV/0!</v>
      </c>
      <c r="K652" s="1209">
        <f t="shared" si="1845"/>
        <v>0.67630922693266837</v>
      </c>
      <c r="L652" s="1209"/>
      <c r="M652" s="1209"/>
      <c r="N652" s="1263" t="e">
        <f t="shared" si="1812"/>
        <v>#DIV/0!</v>
      </c>
      <c r="O652" s="1210">
        <f t="shared" si="1845"/>
        <v>0</v>
      </c>
      <c r="P652" s="1210"/>
      <c r="Q652" s="1210"/>
      <c r="R652" s="1263" t="e">
        <f t="shared" si="1814"/>
        <v>#DIV/0!</v>
      </c>
      <c r="S652" s="1239"/>
      <c r="T652" s="1239"/>
      <c r="U652" s="1239"/>
      <c r="V652" s="1263" t="e">
        <f t="shared" si="1815"/>
        <v>#DIV/0!</v>
      </c>
      <c r="W652" s="1200" t="e">
        <f t="shared" si="1845"/>
        <v>#DIV/0!</v>
      </c>
      <c r="X652" s="1200">
        <f t="shared" si="1843"/>
        <v>0</v>
      </c>
      <c r="Y652" s="1200"/>
      <c r="Z652" s="1263" t="e">
        <f t="shared" si="1817"/>
        <v>#DIV/0!</v>
      </c>
      <c r="AA652" s="1198">
        <f t="shared" si="1802"/>
        <v>0.16907730673316709</v>
      </c>
      <c r="AB652" s="1723" t="e">
        <f t="shared" si="1803"/>
        <v>#DIV/0!</v>
      </c>
      <c r="AC652" s="1198"/>
      <c r="AD652" s="325" t="s">
        <v>4341</v>
      </c>
    </row>
    <row r="653" spans="1:30" ht="15.75" hidden="1" thickBot="1" x14ac:dyDescent="0.3">
      <c r="A653" s="3580"/>
      <c r="B653" s="2212" t="s">
        <v>4311</v>
      </c>
      <c r="C653" s="1266">
        <f t="shared" ref="C653:W653" si="1846">C650/C336</f>
        <v>0</v>
      </c>
      <c r="D653" s="1266"/>
      <c r="E653" s="1266"/>
      <c r="F653" s="1263" t="e">
        <f t="shared" si="1808"/>
        <v>#DIV/0!</v>
      </c>
      <c r="G653" s="1239">
        <f t="shared" si="1846"/>
        <v>0</v>
      </c>
      <c r="H653" s="1239"/>
      <c r="I653" s="1239"/>
      <c r="J653" s="1263" t="e">
        <f t="shared" si="1809"/>
        <v>#DIV/0!</v>
      </c>
      <c r="K653" s="1209">
        <f t="shared" si="1846"/>
        <v>0.70667163622810292</v>
      </c>
      <c r="L653" s="1209"/>
      <c r="M653" s="1209"/>
      <c r="N653" s="1263" t="e">
        <f t="shared" si="1812"/>
        <v>#DIV/0!</v>
      </c>
      <c r="O653" s="1210">
        <f t="shared" si="1846"/>
        <v>0</v>
      </c>
      <c r="P653" s="1210"/>
      <c r="Q653" s="1210"/>
      <c r="R653" s="1263" t="e">
        <f t="shared" si="1814"/>
        <v>#DIV/0!</v>
      </c>
      <c r="S653" s="1239"/>
      <c r="T653" s="1239"/>
      <c r="U653" s="1239"/>
      <c r="V653" s="1263" t="e">
        <f t="shared" si="1815"/>
        <v>#DIV/0!</v>
      </c>
      <c r="W653" s="1199" t="e">
        <f t="shared" si="1846"/>
        <v>#DIV/0!</v>
      </c>
      <c r="X653" s="1199">
        <f t="shared" si="1843"/>
        <v>0</v>
      </c>
      <c r="Y653" s="1199"/>
      <c r="Z653" s="1263" t="e">
        <f t="shared" si="1817"/>
        <v>#DIV/0!</v>
      </c>
      <c r="AA653" s="1198">
        <f t="shared" si="1802"/>
        <v>0.17666790905702573</v>
      </c>
      <c r="AB653" s="1723" t="e">
        <f t="shared" si="1803"/>
        <v>#DIV/0!</v>
      </c>
      <c r="AC653" s="1198"/>
      <c r="AD653" s="325" t="s">
        <v>4342</v>
      </c>
    </row>
    <row r="654" spans="1:30" ht="15.75" hidden="1" thickBot="1" x14ac:dyDescent="0.3">
      <c r="A654" s="3580"/>
      <c r="B654" s="2210" t="s">
        <v>4343</v>
      </c>
      <c r="C654" s="1265"/>
      <c r="D654" s="1265"/>
      <c r="E654" s="1265"/>
      <c r="F654" s="2312" t="e">
        <f t="shared" si="1808"/>
        <v>#DIV/0!</v>
      </c>
      <c r="G654" s="1238"/>
      <c r="H654" s="1238"/>
      <c r="I654" s="1238"/>
      <c r="J654" s="2312" t="e">
        <f t="shared" si="1809"/>
        <v>#DIV/0!</v>
      </c>
      <c r="K654" s="1206" t="e">
        <f t="shared" ref="K654:W654" si="1847">K613/K618</f>
        <v>#DIV/0!</v>
      </c>
      <c r="L654" s="1206"/>
      <c r="M654" s="1206"/>
      <c r="N654" s="2312" t="e">
        <f t="shared" si="1812"/>
        <v>#DIV/0!</v>
      </c>
      <c r="O654" s="1206" t="e">
        <f t="shared" si="1847"/>
        <v>#DIV/0!</v>
      </c>
      <c r="P654" s="1206"/>
      <c r="Q654" s="1206"/>
      <c r="R654" s="2312" t="e">
        <f t="shared" si="1814"/>
        <v>#DIV/0!</v>
      </c>
      <c r="S654" s="1238"/>
      <c r="T654" s="1238"/>
      <c r="U654" s="1238"/>
      <c r="V654" s="2312" t="e">
        <f t="shared" si="1815"/>
        <v>#DIV/0!</v>
      </c>
      <c r="W654" s="1206" t="e">
        <f t="shared" si="1847"/>
        <v>#DIV/0!</v>
      </c>
      <c r="X654" s="1206">
        <f t="shared" si="1843"/>
        <v>0</v>
      </c>
      <c r="Y654" s="1206"/>
      <c r="Z654" s="2312" t="e">
        <f t="shared" si="1817"/>
        <v>#DIV/0!</v>
      </c>
      <c r="AA654" s="1206" t="e">
        <f t="shared" si="1802"/>
        <v>#DIV/0!</v>
      </c>
      <c r="AB654" s="1718" t="e">
        <f t="shared" si="1803"/>
        <v>#DIV/0!</v>
      </c>
      <c r="AC654" s="1903"/>
      <c r="AD654" s="1220" t="s">
        <v>4344</v>
      </c>
    </row>
    <row r="655" spans="1:30" ht="15.75" hidden="1" thickBot="1" x14ac:dyDescent="0.3">
      <c r="A655" s="3580"/>
      <c r="B655" s="2212" t="s">
        <v>4223</v>
      </c>
      <c r="C655" s="1266">
        <f t="shared" ref="C655:W655" si="1848">C654/C342</f>
        <v>0</v>
      </c>
      <c r="D655" s="1266"/>
      <c r="E655" s="1266"/>
      <c r="F655" s="1263" t="e">
        <f t="shared" si="1808"/>
        <v>#DIV/0!</v>
      </c>
      <c r="G655" s="1239">
        <f t="shared" si="1848"/>
        <v>0</v>
      </c>
      <c r="H655" s="1239"/>
      <c r="I655" s="1239"/>
      <c r="J655" s="1263" t="e">
        <f t="shared" si="1809"/>
        <v>#DIV/0!</v>
      </c>
      <c r="K655" s="1209" t="e">
        <f t="shared" si="1848"/>
        <v>#DIV/0!</v>
      </c>
      <c r="L655" s="1209"/>
      <c r="M655" s="1209"/>
      <c r="N655" s="1263" t="e">
        <f t="shared" si="1812"/>
        <v>#DIV/0!</v>
      </c>
      <c r="O655" s="1210" t="e">
        <f t="shared" si="1848"/>
        <v>#DIV/0!</v>
      </c>
      <c r="P655" s="1210"/>
      <c r="Q655" s="1210"/>
      <c r="R655" s="1263" t="e">
        <f t="shared" si="1814"/>
        <v>#DIV/0!</v>
      </c>
      <c r="S655" s="1239"/>
      <c r="T655" s="1239"/>
      <c r="U655" s="1239"/>
      <c r="V655" s="1263" t="e">
        <f t="shared" si="1815"/>
        <v>#DIV/0!</v>
      </c>
      <c r="W655" s="1199" t="e">
        <f t="shared" si="1848"/>
        <v>#DIV/0!</v>
      </c>
      <c r="X655" s="1199">
        <f t="shared" si="1843"/>
        <v>0</v>
      </c>
      <c r="Y655" s="1199"/>
      <c r="Z655" s="1263" t="e">
        <f t="shared" si="1817"/>
        <v>#DIV/0!</v>
      </c>
      <c r="AA655" s="1198" t="e">
        <f t="shared" si="1802"/>
        <v>#DIV/0!</v>
      </c>
      <c r="AB655" s="1723" t="e">
        <f t="shared" si="1803"/>
        <v>#DIV/0!</v>
      </c>
      <c r="AC655" s="1198"/>
      <c r="AD655" s="325" t="s">
        <v>4345</v>
      </c>
    </row>
    <row r="656" spans="1:30" ht="15.75" hidden="1" thickBot="1" x14ac:dyDescent="0.3">
      <c r="A656" s="3580"/>
      <c r="B656" s="2212" t="s">
        <v>4224</v>
      </c>
      <c r="C656" s="1266">
        <f t="shared" ref="C656:W656" si="1849">C654/C359</f>
        <v>0</v>
      </c>
      <c r="D656" s="1266"/>
      <c r="E656" s="1266"/>
      <c r="F656" s="1263" t="e">
        <f t="shared" si="1808"/>
        <v>#DIV/0!</v>
      </c>
      <c r="G656" s="1239">
        <f t="shared" si="1849"/>
        <v>0</v>
      </c>
      <c r="H656" s="1239"/>
      <c r="I656" s="1239"/>
      <c r="J656" s="1263" t="e">
        <f t="shared" si="1809"/>
        <v>#DIV/0!</v>
      </c>
      <c r="K656" s="1209" t="e">
        <f t="shared" si="1849"/>
        <v>#DIV/0!</v>
      </c>
      <c r="L656" s="1209"/>
      <c r="M656" s="1209"/>
      <c r="N656" s="1263" t="e">
        <f t="shared" si="1812"/>
        <v>#DIV/0!</v>
      </c>
      <c r="O656" s="1210" t="e">
        <f t="shared" si="1849"/>
        <v>#DIV/0!</v>
      </c>
      <c r="P656" s="1210"/>
      <c r="Q656" s="1210"/>
      <c r="R656" s="1263" t="e">
        <f t="shared" si="1814"/>
        <v>#DIV/0!</v>
      </c>
      <c r="S656" s="1239"/>
      <c r="T656" s="1239"/>
      <c r="U656" s="1239"/>
      <c r="V656" s="1263" t="e">
        <f t="shared" si="1815"/>
        <v>#DIV/0!</v>
      </c>
      <c r="W656" s="1199" t="e">
        <f t="shared" si="1849"/>
        <v>#DIV/0!</v>
      </c>
      <c r="X656" s="1199">
        <f t="shared" si="1843"/>
        <v>0</v>
      </c>
      <c r="Y656" s="1199"/>
      <c r="Z656" s="1263" t="e">
        <f t="shared" si="1817"/>
        <v>#DIV/0!</v>
      </c>
      <c r="AA656" s="1198" t="e">
        <f t="shared" si="1802"/>
        <v>#DIV/0!</v>
      </c>
      <c r="AB656" s="1723" t="e">
        <f t="shared" si="1803"/>
        <v>#DIV/0!</v>
      </c>
      <c r="AC656" s="1198"/>
      <c r="AD656" s="325" t="s">
        <v>4346</v>
      </c>
    </row>
    <row r="657" spans="1:30" ht="15.75" hidden="1" thickBot="1" x14ac:dyDescent="0.3">
      <c r="A657" s="3580"/>
      <c r="B657" s="2213" t="s">
        <v>4311</v>
      </c>
      <c r="C657" s="1269">
        <f t="shared" ref="C657:W657" si="1850">C654/C362</f>
        <v>0</v>
      </c>
      <c r="D657" s="1269"/>
      <c r="E657" s="1269"/>
      <c r="F657" s="2313" t="e">
        <f t="shared" si="1808"/>
        <v>#DIV/0!</v>
      </c>
      <c r="G657" s="1242">
        <f t="shared" si="1850"/>
        <v>0</v>
      </c>
      <c r="H657" s="1242"/>
      <c r="I657" s="1242"/>
      <c r="J657" s="2313" t="e">
        <f t="shared" si="1809"/>
        <v>#DIV/0!</v>
      </c>
      <c r="K657" s="1217" t="e">
        <f t="shared" si="1850"/>
        <v>#DIV/0!</v>
      </c>
      <c r="L657" s="1217"/>
      <c r="M657" s="1217"/>
      <c r="N657" s="2313" t="e">
        <f t="shared" si="1812"/>
        <v>#DIV/0!</v>
      </c>
      <c r="O657" s="1218" t="e">
        <f t="shared" si="1850"/>
        <v>#DIV/0!</v>
      </c>
      <c r="P657" s="1218"/>
      <c r="Q657" s="1218"/>
      <c r="R657" s="2313" t="e">
        <f t="shared" si="1814"/>
        <v>#DIV/0!</v>
      </c>
      <c r="S657" s="1242"/>
      <c r="T657" s="1242"/>
      <c r="U657" s="1242"/>
      <c r="V657" s="2313" t="e">
        <f t="shared" si="1815"/>
        <v>#DIV/0!</v>
      </c>
      <c r="W657" s="1201" t="e">
        <f t="shared" si="1850"/>
        <v>#DIV/0!</v>
      </c>
      <c r="X657" s="1201">
        <f t="shared" si="1843"/>
        <v>0</v>
      </c>
      <c r="Y657" s="1201"/>
      <c r="Z657" s="2313" t="e">
        <f t="shared" si="1817"/>
        <v>#DIV/0!</v>
      </c>
      <c r="AA657" s="1202" t="e">
        <f t="shared" si="1802"/>
        <v>#DIV/0!</v>
      </c>
      <c r="AB657" s="1723" t="e">
        <f t="shared" si="1803"/>
        <v>#DIV/0!</v>
      </c>
      <c r="AC657" s="1198"/>
      <c r="AD657" s="325" t="s">
        <v>4347</v>
      </c>
    </row>
    <row r="658" spans="1:30" customFormat="1" ht="15.75" hidden="1" thickBot="1" x14ac:dyDescent="0.3">
      <c r="A658" s="3580" t="s">
        <v>4348</v>
      </c>
      <c r="B658" s="2207" t="s">
        <v>935</v>
      </c>
      <c r="C658" s="1235"/>
      <c r="D658" s="1235"/>
      <c r="E658" s="1235"/>
      <c r="F658" s="2314" t="e">
        <f t="shared" si="1808"/>
        <v>#DIV/0!</v>
      </c>
      <c r="G658" s="1235"/>
      <c r="H658" s="1235"/>
      <c r="I658" s="1235"/>
      <c r="J658" s="2314" t="e">
        <f t="shared" si="1809"/>
        <v>#DIV/0!</v>
      </c>
      <c r="K658" s="1235"/>
      <c r="L658" s="1235"/>
      <c r="M658" s="1235"/>
      <c r="N658" s="2314" t="e">
        <f t="shared" si="1812"/>
        <v>#DIV/0!</v>
      </c>
      <c r="O658" s="1262"/>
      <c r="P658" s="1262"/>
      <c r="Q658" s="1262"/>
      <c r="R658" s="2314" t="e">
        <f t="shared" si="1814"/>
        <v>#DIV/0!</v>
      </c>
      <c r="S658" s="826"/>
      <c r="T658" s="826"/>
      <c r="U658" s="826"/>
      <c r="V658" s="2314" t="e">
        <f t="shared" si="1815"/>
        <v>#DIV/0!</v>
      </c>
      <c r="W658" s="826" t="e">
        <f>SUM(C658:S658)</f>
        <v>#DIV/0!</v>
      </c>
      <c r="X658" s="826">
        <f t="shared" si="1843"/>
        <v>0</v>
      </c>
      <c r="Y658" s="826"/>
      <c r="Z658" s="2314" t="e">
        <f t="shared" si="1817"/>
        <v>#DIV/0!</v>
      </c>
      <c r="AA658" s="1222" t="e">
        <f t="shared" si="1802"/>
        <v>#DIV/0!</v>
      </c>
      <c r="AB658" s="1715" t="e">
        <f t="shared" si="1803"/>
        <v>#DIV/0!</v>
      </c>
      <c r="AC658" s="1311"/>
      <c r="AD658" s="27" t="s">
        <v>4264</v>
      </c>
    </row>
    <row r="659" spans="1:30" customFormat="1" ht="15.75" hidden="1" thickBot="1" x14ac:dyDescent="0.3">
      <c r="A659" s="3580"/>
      <c r="B659" s="1" t="s">
        <v>4265</v>
      </c>
      <c r="C659" s="1236">
        <f t="shared" ref="C659:W659" si="1851">C658/C4</f>
        <v>0</v>
      </c>
      <c r="D659" s="1236"/>
      <c r="E659" s="1236"/>
      <c r="F659" s="1236" t="e">
        <f t="shared" si="1808"/>
        <v>#DIV/0!</v>
      </c>
      <c r="G659" s="1236">
        <f t="shared" si="1851"/>
        <v>0</v>
      </c>
      <c r="H659" s="1236"/>
      <c r="I659" s="1236"/>
      <c r="J659" s="1236" t="e">
        <f t="shared" si="1809"/>
        <v>#DIV/0!</v>
      </c>
      <c r="K659" s="1236">
        <f t="shared" si="1851"/>
        <v>0</v>
      </c>
      <c r="L659" s="1236"/>
      <c r="M659" s="1236"/>
      <c r="N659" s="1236" t="e">
        <f t="shared" si="1812"/>
        <v>#DIV/0!</v>
      </c>
      <c r="O659" s="1263">
        <f t="shared" si="1851"/>
        <v>0</v>
      </c>
      <c r="P659" s="1263"/>
      <c r="Q659" s="1263"/>
      <c r="R659" s="1236" t="e">
        <f t="shared" si="1814"/>
        <v>#DIV/0!</v>
      </c>
      <c r="S659" s="1188"/>
      <c r="T659" s="1188"/>
      <c r="U659" s="1188"/>
      <c r="V659" s="1236" t="e">
        <f t="shared" si="1815"/>
        <v>#DIV/0!</v>
      </c>
      <c r="W659" s="1194" t="e">
        <f t="shared" si="1851"/>
        <v>#DIV/0!</v>
      </c>
      <c r="X659" s="1194">
        <f t="shared" si="1843"/>
        <v>0</v>
      </c>
      <c r="Y659" s="1194"/>
      <c r="Z659" s="1236" t="e">
        <f t="shared" si="1817"/>
        <v>#DIV/0!</v>
      </c>
      <c r="AA659" s="1189">
        <f t="shared" si="1802"/>
        <v>0</v>
      </c>
      <c r="AB659" s="1716" t="e">
        <f t="shared" si="1803"/>
        <v>#DIV/0!</v>
      </c>
      <c r="AC659" s="1189"/>
      <c r="AD659" t="s">
        <v>4266</v>
      </c>
    </row>
    <row r="660" spans="1:30" customFormat="1" ht="15.75" hidden="1" thickBot="1" x14ac:dyDescent="0.3">
      <c r="A660" s="3580"/>
      <c r="B660" s="1" t="s">
        <v>4267</v>
      </c>
      <c r="C660" s="1236">
        <f t="shared" ref="C660:W660" si="1852">C658/C21</f>
        <v>0</v>
      </c>
      <c r="D660" s="1236"/>
      <c r="E660" s="1236"/>
      <c r="F660" s="1236" t="e">
        <f t="shared" si="1808"/>
        <v>#DIV/0!</v>
      </c>
      <c r="G660" s="1236">
        <f t="shared" si="1852"/>
        <v>0</v>
      </c>
      <c r="H660" s="1236"/>
      <c r="I660" s="1236"/>
      <c r="J660" s="1236" t="e">
        <f t="shared" si="1809"/>
        <v>#DIV/0!</v>
      </c>
      <c r="K660" s="1236">
        <f t="shared" si="1852"/>
        <v>0</v>
      </c>
      <c r="L660" s="1236"/>
      <c r="M660" s="1236"/>
      <c r="N660" s="1236" t="e">
        <f t="shared" si="1812"/>
        <v>#DIV/0!</v>
      </c>
      <c r="O660" s="1263">
        <f t="shared" si="1852"/>
        <v>0</v>
      </c>
      <c r="P660" s="1263"/>
      <c r="Q660" s="1263"/>
      <c r="R660" s="1236" t="e">
        <f t="shared" si="1814"/>
        <v>#DIV/0!</v>
      </c>
      <c r="S660" s="1188"/>
      <c r="T660" s="1188"/>
      <c r="U660" s="1188"/>
      <c r="V660" s="1236" t="e">
        <f t="shared" si="1815"/>
        <v>#DIV/0!</v>
      </c>
      <c r="W660" s="1194" t="e">
        <f t="shared" si="1852"/>
        <v>#DIV/0!</v>
      </c>
      <c r="X660" s="1194">
        <f t="shared" si="1843"/>
        <v>0</v>
      </c>
      <c r="Y660" s="1194"/>
      <c r="Z660" s="1236" t="e">
        <f t="shared" si="1817"/>
        <v>#DIV/0!</v>
      </c>
      <c r="AA660" s="1189">
        <f t="shared" si="1802"/>
        <v>0</v>
      </c>
      <c r="AB660" s="1716" t="e">
        <f t="shared" si="1803"/>
        <v>#DIV/0!</v>
      </c>
      <c r="AC660" s="1189"/>
      <c r="AD660" t="s">
        <v>4268</v>
      </c>
    </row>
    <row r="661" spans="1:30" customFormat="1" ht="15.75" hidden="1" thickBot="1" x14ac:dyDescent="0.3">
      <c r="A661" s="3580"/>
      <c r="B661" s="1" t="s">
        <v>4269</v>
      </c>
      <c r="C661" s="1236">
        <f t="shared" ref="C661:W661" si="1853">C658/C9</f>
        <v>0</v>
      </c>
      <c r="D661" s="1236"/>
      <c r="E661" s="1236"/>
      <c r="F661" s="1236" t="e">
        <f t="shared" si="1808"/>
        <v>#DIV/0!</v>
      </c>
      <c r="G661" s="1236">
        <f t="shared" si="1853"/>
        <v>0</v>
      </c>
      <c r="H661" s="1236"/>
      <c r="I661" s="1236"/>
      <c r="J661" s="1236" t="e">
        <f t="shared" si="1809"/>
        <v>#DIV/0!</v>
      </c>
      <c r="K661" s="1236">
        <f t="shared" si="1853"/>
        <v>0</v>
      </c>
      <c r="L661" s="1236"/>
      <c r="M661" s="1236"/>
      <c r="N661" s="1236" t="e">
        <f t="shared" si="1812"/>
        <v>#DIV/0!</v>
      </c>
      <c r="O661" s="1263">
        <f t="shared" si="1853"/>
        <v>0</v>
      </c>
      <c r="P661" s="1263"/>
      <c r="Q661" s="1263"/>
      <c r="R661" s="1236" t="e">
        <f t="shared" si="1814"/>
        <v>#DIV/0!</v>
      </c>
      <c r="S661" s="1188"/>
      <c r="T661" s="1188"/>
      <c r="U661" s="1188"/>
      <c r="V661" s="1236" t="e">
        <f t="shared" si="1815"/>
        <v>#DIV/0!</v>
      </c>
      <c r="W661" s="1194" t="e">
        <f t="shared" si="1853"/>
        <v>#DIV/0!</v>
      </c>
      <c r="X661" s="1194">
        <f t="shared" si="1843"/>
        <v>0</v>
      </c>
      <c r="Y661" s="1194"/>
      <c r="Z661" s="1236" t="e">
        <f t="shared" si="1817"/>
        <v>#DIV/0!</v>
      </c>
      <c r="AA661" s="1189">
        <f t="shared" si="1802"/>
        <v>0</v>
      </c>
      <c r="AB661" s="1716" t="e">
        <f t="shared" si="1803"/>
        <v>#DIV/0!</v>
      </c>
      <c r="AC661" s="1189"/>
      <c r="AD661" t="s">
        <v>4270</v>
      </c>
    </row>
    <row r="662" spans="1:30" customFormat="1" ht="15.75" hidden="1" thickBot="1" x14ac:dyDescent="0.3">
      <c r="A662" s="3580"/>
      <c r="B662" s="1" t="s">
        <v>4271</v>
      </c>
      <c r="C662" s="1236">
        <f t="shared" ref="C662:W662" si="1854">C658/C15</f>
        <v>0</v>
      </c>
      <c r="D662" s="1236"/>
      <c r="E662" s="1236"/>
      <c r="F662" s="1236" t="e">
        <f t="shared" si="1808"/>
        <v>#DIV/0!</v>
      </c>
      <c r="G662" s="1236">
        <f t="shared" si="1854"/>
        <v>0</v>
      </c>
      <c r="H662" s="1236"/>
      <c r="I662" s="1236"/>
      <c r="J662" s="1236" t="e">
        <f t="shared" si="1809"/>
        <v>#DIV/0!</v>
      </c>
      <c r="K662" s="1236">
        <f t="shared" si="1854"/>
        <v>0</v>
      </c>
      <c r="L662" s="1236"/>
      <c r="M662" s="1236"/>
      <c r="N662" s="1236" t="e">
        <f t="shared" si="1812"/>
        <v>#DIV/0!</v>
      </c>
      <c r="O662" s="1263">
        <f t="shared" si="1854"/>
        <v>0</v>
      </c>
      <c r="P662" s="1263"/>
      <c r="Q662" s="1263"/>
      <c r="R662" s="1236" t="e">
        <f t="shared" si="1814"/>
        <v>#DIV/0!</v>
      </c>
      <c r="S662" s="1188"/>
      <c r="T662" s="1188"/>
      <c r="U662" s="1188"/>
      <c r="V662" s="1236" t="e">
        <f t="shared" si="1815"/>
        <v>#DIV/0!</v>
      </c>
      <c r="W662" s="1205" t="e">
        <f t="shared" si="1854"/>
        <v>#DIV/0!</v>
      </c>
      <c r="X662" s="1205">
        <f t="shared" si="1843"/>
        <v>0</v>
      </c>
      <c r="Y662" s="1205"/>
      <c r="Z662" s="1236" t="e">
        <f t="shared" si="1817"/>
        <v>#DIV/0!</v>
      </c>
      <c r="AA662" s="1193">
        <f t="shared" si="1802"/>
        <v>0</v>
      </c>
      <c r="AB662" s="1717" t="e">
        <f t="shared" si="1803"/>
        <v>#DIV/0!</v>
      </c>
      <c r="AC662" s="1193"/>
      <c r="AD662" t="s">
        <v>4272</v>
      </c>
    </row>
    <row r="663" spans="1:30" customFormat="1" ht="15.75" hidden="1" thickBot="1" x14ac:dyDescent="0.3">
      <c r="A663" s="3580"/>
      <c r="B663" s="2210" t="s">
        <v>4273</v>
      </c>
      <c r="C663" s="1237"/>
      <c r="D663" s="1237"/>
      <c r="E663" s="1237"/>
      <c r="F663" s="2309" t="e">
        <f t="shared" si="1808"/>
        <v>#DIV/0!</v>
      </c>
      <c r="G663" s="1237"/>
      <c r="H663" s="1237"/>
      <c r="I663" s="1237"/>
      <c r="J663" s="2309" t="e">
        <f t="shared" si="1809"/>
        <v>#DIV/0!</v>
      </c>
      <c r="K663" s="1237"/>
      <c r="L663" s="1237"/>
      <c r="M663" s="1237"/>
      <c r="N663" s="2309" t="e">
        <f t="shared" si="1812"/>
        <v>#DIV/0!</v>
      </c>
      <c r="O663" s="1264"/>
      <c r="P663" s="1264"/>
      <c r="Q663" s="1264"/>
      <c r="R663" s="2309" t="e">
        <f t="shared" si="1814"/>
        <v>#DIV/0!</v>
      </c>
      <c r="S663" s="1204"/>
      <c r="T663" s="1204"/>
      <c r="U663" s="1204"/>
      <c r="V663" s="2309" t="e">
        <f t="shared" si="1815"/>
        <v>#DIV/0!</v>
      </c>
      <c r="W663" s="1204" t="e">
        <f>SUM(C663:S663)</f>
        <v>#DIV/0!</v>
      </c>
      <c r="X663" s="1204">
        <f t="shared" si="1843"/>
        <v>0</v>
      </c>
      <c r="Y663" s="1204"/>
      <c r="Z663" s="2309" t="e">
        <f t="shared" si="1817"/>
        <v>#DIV/0!</v>
      </c>
      <c r="AA663" s="1206" t="e">
        <f t="shared" si="1802"/>
        <v>#DIV/0!</v>
      </c>
      <c r="AB663" s="1718" t="e">
        <f t="shared" si="1803"/>
        <v>#DIV/0!</v>
      </c>
      <c r="AC663" s="1903"/>
      <c r="AD663" s="27" t="s">
        <v>4274</v>
      </c>
    </row>
    <row r="664" spans="1:30" customFormat="1" ht="15.75" hidden="1" thickBot="1" x14ac:dyDescent="0.3">
      <c r="A664" s="3580"/>
      <c r="B664" s="1" t="s">
        <v>4275</v>
      </c>
      <c r="C664" s="1236">
        <f t="shared" ref="C664:W664" si="1855">C663/C30</f>
        <v>0</v>
      </c>
      <c r="D664" s="1236"/>
      <c r="E664" s="1236"/>
      <c r="F664" s="1236" t="e">
        <f t="shared" si="1808"/>
        <v>#DIV/0!</v>
      </c>
      <c r="G664" s="1236">
        <f t="shared" si="1855"/>
        <v>0</v>
      </c>
      <c r="H664" s="1236"/>
      <c r="I664" s="1236"/>
      <c r="J664" s="1236" t="e">
        <f t="shared" si="1809"/>
        <v>#DIV/0!</v>
      </c>
      <c r="K664" s="1236">
        <f t="shared" si="1855"/>
        <v>0</v>
      </c>
      <c r="L664" s="1236"/>
      <c r="M664" s="1236"/>
      <c r="N664" s="1236" t="e">
        <f t="shared" si="1812"/>
        <v>#DIV/0!</v>
      </c>
      <c r="O664" s="1263">
        <f t="shared" si="1855"/>
        <v>0</v>
      </c>
      <c r="P664" s="1263"/>
      <c r="Q664" s="1263"/>
      <c r="R664" s="1236" t="e">
        <f t="shared" si="1814"/>
        <v>#DIV/0!</v>
      </c>
      <c r="S664" s="1188"/>
      <c r="T664" s="1188"/>
      <c r="U664" s="1188"/>
      <c r="V664" s="1236" t="e">
        <f t="shared" si="1815"/>
        <v>#DIV/0!</v>
      </c>
      <c r="W664" s="1192" t="e">
        <f t="shared" si="1855"/>
        <v>#DIV/0!</v>
      </c>
      <c r="X664" s="1192">
        <f t="shared" si="1843"/>
        <v>0</v>
      </c>
      <c r="Y664" s="1192"/>
      <c r="Z664" s="1236" t="e">
        <f t="shared" si="1817"/>
        <v>#DIV/0!</v>
      </c>
      <c r="AA664" s="1193">
        <f t="shared" si="1802"/>
        <v>0</v>
      </c>
      <c r="AB664" s="1717" t="e">
        <f t="shared" si="1803"/>
        <v>#DIV/0!</v>
      </c>
      <c r="AC664" s="1193"/>
      <c r="AD664" t="s">
        <v>4276</v>
      </c>
    </row>
    <row r="665" spans="1:30" customFormat="1" ht="15.75" hidden="1" thickBot="1" x14ac:dyDescent="0.3">
      <c r="A665" s="3580"/>
      <c r="B665" s="1" t="s">
        <v>4277</v>
      </c>
      <c r="C665" s="1236">
        <f t="shared" ref="C665:W665" si="1856">C663/C47</f>
        <v>0</v>
      </c>
      <c r="D665" s="1236"/>
      <c r="E665" s="1236"/>
      <c r="F665" s="1236" t="e">
        <f t="shared" si="1808"/>
        <v>#DIV/0!</v>
      </c>
      <c r="G665" s="1236">
        <f t="shared" si="1856"/>
        <v>0</v>
      </c>
      <c r="H665" s="1236"/>
      <c r="I665" s="1236"/>
      <c r="J665" s="1236" t="e">
        <f t="shared" si="1809"/>
        <v>#DIV/0!</v>
      </c>
      <c r="K665" s="1236">
        <f t="shared" si="1856"/>
        <v>0</v>
      </c>
      <c r="L665" s="1236"/>
      <c r="M665" s="1236"/>
      <c r="N665" s="1236" t="e">
        <f t="shared" si="1812"/>
        <v>#DIV/0!</v>
      </c>
      <c r="O665" s="1263">
        <f t="shared" si="1856"/>
        <v>0</v>
      </c>
      <c r="P665" s="1263"/>
      <c r="Q665" s="1263"/>
      <c r="R665" s="1236" t="e">
        <f t="shared" si="1814"/>
        <v>#DIV/0!</v>
      </c>
      <c r="S665" s="1188"/>
      <c r="T665" s="1188"/>
      <c r="U665" s="1188"/>
      <c r="V665" s="1236" t="e">
        <f t="shared" si="1815"/>
        <v>#DIV/0!</v>
      </c>
      <c r="W665" s="1192" t="e">
        <f t="shared" si="1856"/>
        <v>#DIV/0!</v>
      </c>
      <c r="X665" s="1192">
        <f t="shared" si="1843"/>
        <v>0</v>
      </c>
      <c r="Y665" s="1192"/>
      <c r="Z665" s="1236" t="e">
        <f t="shared" si="1817"/>
        <v>#DIV/0!</v>
      </c>
      <c r="AA665" s="1193">
        <f t="shared" si="1802"/>
        <v>0</v>
      </c>
      <c r="AB665" s="1717" t="e">
        <f t="shared" si="1803"/>
        <v>#DIV/0!</v>
      </c>
      <c r="AC665" s="1193"/>
      <c r="AD665" t="s">
        <v>4278</v>
      </c>
    </row>
    <row r="666" spans="1:30" customFormat="1" ht="15.75" hidden="1" thickBot="1" x14ac:dyDescent="0.3">
      <c r="A666" s="3580"/>
      <c r="B666" s="1" t="s">
        <v>4279</v>
      </c>
      <c r="C666" s="1236">
        <f t="shared" ref="C666:W666" si="1857">C663/C35</f>
        <v>0</v>
      </c>
      <c r="D666" s="1236"/>
      <c r="E666" s="1236"/>
      <c r="F666" s="1236" t="e">
        <f t="shared" si="1808"/>
        <v>#DIV/0!</v>
      </c>
      <c r="G666" s="1236">
        <f t="shared" si="1857"/>
        <v>0</v>
      </c>
      <c r="H666" s="1236"/>
      <c r="I666" s="1236"/>
      <c r="J666" s="1236" t="e">
        <f t="shared" si="1809"/>
        <v>#DIV/0!</v>
      </c>
      <c r="K666" s="1236">
        <f t="shared" si="1857"/>
        <v>0</v>
      </c>
      <c r="L666" s="1236"/>
      <c r="M666" s="1236"/>
      <c r="N666" s="1236" t="e">
        <f t="shared" si="1812"/>
        <v>#DIV/0!</v>
      </c>
      <c r="O666" s="1263">
        <f t="shared" si="1857"/>
        <v>0</v>
      </c>
      <c r="P666" s="1263"/>
      <c r="Q666" s="1263"/>
      <c r="R666" s="1236" t="e">
        <f t="shared" si="1814"/>
        <v>#DIV/0!</v>
      </c>
      <c r="S666" s="1188"/>
      <c r="T666" s="1188"/>
      <c r="U666" s="1188"/>
      <c r="V666" s="1236" t="e">
        <f t="shared" si="1815"/>
        <v>#DIV/0!</v>
      </c>
      <c r="W666" s="1192" t="e">
        <f t="shared" si="1857"/>
        <v>#DIV/0!</v>
      </c>
      <c r="X666" s="1192">
        <f t="shared" si="1843"/>
        <v>0</v>
      </c>
      <c r="Y666" s="1192"/>
      <c r="Z666" s="1236" t="e">
        <f t="shared" si="1817"/>
        <v>#DIV/0!</v>
      </c>
      <c r="AA666" s="1193">
        <f t="shared" si="1802"/>
        <v>0</v>
      </c>
      <c r="AB666" s="1717" t="e">
        <f t="shared" si="1803"/>
        <v>#DIV/0!</v>
      </c>
      <c r="AC666" s="1193"/>
      <c r="AD666" t="s">
        <v>4280</v>
      </c>
    </row>
    <row r="667" spans="1:30" customFormat="1" ht="15.75" hidden="1" thickBot="1" x14ac:dyDescent="0.3">
      <c r="A667" s="3580"/>
      <c r="B667" s="1" t="s">
        <v>4281</v>
      </c>
      <c r="C667" s="1236">
        <f t="shared" ref="C667:W667" si="1858">C663/C41</f>
        <v>0</v>
      </c>
      <c r="D667" s="1236"/>
      <c r="E667" s="1236"/>
      <c r="F667" s="1236" t="e">
        <f t="shared" si="1808"/>
        <v>#DIV/0!</v>
      </c>
      <c r="G667" s="1236">
        <f t="shared" si="1858"/>
        <v>0</v>
      </c>
      <c r="H667" s="1236"/>
      <c r="I667" s="1236"/>
      <c r="J667" s="1236" t="e">
        <f t="shared" si="1809"/>
        <v>#DIV/0!</v>
      </c>
      <c r="K667" s="1236">
        <f t="shared" si="1858"/>
        <v>0</v>
      </c>
      <c r="L667" s="1236"/>
      <c r="M667" s="1236"/>
      <c r="N667" s="1236" t="e">
        <f t="shared" si="1812"/>
        <v>#DIV/0!</v>
      </c>
      <c r="O667" s="1263">
        <f t="shared" si="1858"/>
        <v>0</v>
      </c>
      <c r="P667" s="1263"/>
      <c r="Q667" s="1263"/>
      <c r="R667" s="1236" t="e">
        <f t="shared" si="1814"/>
        <v>#DIV/0!</v>
      </c>
      <c r="S667" s="1188"/>
      <c r="T667" s="1188"/>
      <c r="U667" s="1188"/>
      <c r="V667" s="1236" t="e">
        <f t="shared" si="1815"/>
        <v>#DIV/0!</v>
      </c>
      <c r="W667" s="1192" t="e">
        <f t="shared" si="1858"/>
        <v>#DIV/0!</v>
      </c>
      <c r="X667" s="1192">
        <f t="shared" si="1843"/>
        <v>0</v>
      </c>
      <c r="Y667" s="1192"/>
      <c r="Z667" s="1236" t="e">
        <f t="shared" si="1817"/>
        <v>#DIV/0!</v>
      </c>
      <c r="AA667" s="1193">
        <f t="shared" si="1802"/>
        <v>0</v>
      </c>
      <c r="AB667" s="1717" t="e">
        <f t="shared" si="1803"/>
        <v>#DIV/0!</v>
      </c>
      <c r="AC667" s="1193"/>
      <c r="AD667" t="s">
        <v>4282</v>
      </c>
    </row>
    <row r="668" spans="1:30" customFormat="1" ht="15.75" hidden="1" thickBot="1" x14ac:dyDescent="0.3">
      <c r="A668" s="3580"/>
      <c r="B668" s="2210" t="s">
        <v>4283</v>
      </c>
      <c r="C668" s="1237"/>
      <c r="D668" s="1237"/>
      <c r="E668" s="1237"/>
      <c r="F668" s="2309" t="e">
        <f t="shared" si="1808"/>
        <v>#DIV/0!</v>
      </c>
      <c r="G668" s="1237"/>
      <c r="H668" s="1237"/>
      <c r="I668" s="1237"/>
      <c r="J668" s="2309" t="e">
        <f t="shared" si="1809"/>
        <v>#DIV/0!</v>
      </c>
      <c r="K668" s="1237"/>
      <c r="L668" s="1237"/>
      <c r="M668" s="1237"/>
      <c r="N668" s="2309" t="e">
        <f t="shared" si="1812"/>
        <v>#DIV/0!</v>
      </c>
      <c r="O668" s="1264"/>
      <c r="P668" s="1264"/>
      <c r="Q668" s="1264"/>
      <c r="R668" s="2309" t="e">
        <f t="shared" si="1814"/>
        <v>#DIV/0!</v>
      </c>
      <c r="S668" s="1204"/>
      <c r="T668" s="1204"/>
      <c r="U668" s="1204"/>
      <c r="V668" s="2309" t="e">
        <f t="shared" si="1815"/>
        <v>#DIV/0!</v>
      </c>
      <c r="W668" s="1204" t="e">
        <f>SUM(C668:S668)</f>
        <v>#DIV/0!</v>
      </c>
      <c r="X668" s="1204">
        <f t="shared" si="1843"/>
        <v>0</v>
      </c>
      <c r="Y668" s="1204"/>
      <c r="Z668" s="2309" t="e">
        <f t="shared" si="1817"/>
        <v>#DIV/0!</v>
      </c>
      <c r="AA668" s="1206" t="e">
        <f t="shared" si="1802"/>
        <v>#DIV/0!</v>
      </c>
      <c r="AB668" s="1719" t="e">
        <f t="shared" si="1803"/>
        <v>#DIV/0!</v>
      </c>
      <c r="AC668" s="1206"/>
      <c r="AD668" s="1178" t="s">
        <v>4284</v>
      </c>
    </row>
    <row r="669" spans="1:30" customFormat="1" ht="15.75" hidden="1" thickBot="1" x14ac:dyDescent="0.3">
      <c r="A669" s="3580"/>
      <c r="B669" s="1" t="s">
        <v>4285</v>
      </c>
      <c r="C669" s="1236">
        <f t="shared" ref="C669:W669" si="1859">C668/C56</f>
        <v>0</v>
      </c>
      <c r="D669" s="1236"/>
      <c r="E669" s="1236"/>
      <c r="F669" s="1236" t="e">
        <f t="shared" si="1808"/>
        <v>#DIV/0!</v>
      </c>
      <c r="G669" s="1236">
        <f t="shared" si="1859"/>
        <v>0</v>
      </c>
      <c r="H669" s="1236"/>
      <c r="I669" s="1236"/>
      <c r="J669" s="1236" t="e">
        <f t="shared" si="1809"/>
        <v>#DIV/0!</v>
      </c>
      <c r="K669" s="1236">
        <f t="shared" si="1859"/>
        <v>0</v>
      </c>
      <c r="L669" s="1236"/>
      <c r="M669" s="1236"/>
      <c r="N669" s="1236" t="e">
        <f t="shared" si="1812"/>
        <v>#DIV/0!</v>
      </c>
      <c r="O669" s="1263">
        <f t="shared" si="1859"/>
        <v>0</v>
      </c>
      <c r="P669" s="1263"/>
      <c r="Q669" s="1263"/>
      <c r="R669" s="1236" t="e">
        <f t="shared" si="1814"/>
        <v>#DIV/0!</v>
      </c>
      <c r="S669" s="1188"/>
      <c r="T669" s="1188"/>
      <c r="U669" s="1188"/>
      <c r="V669" s="1236" t="e">
        <f t="shared" si="1815"/>
        <v>#DIV/0!</v>
      </c>
      <c r="W669" s="1194" t="e">
        <f t="shared" si="1859"/>
        <v>#DIV/0!</v>
      </c>
      <c r="X669" s="1194">
        <f t="shared" si="1843"/>
        <v>0</v>
      </c>
      <c r="Y669" s="1194"/>
      <c r="Z669" s="1236" t="e">
        <f t="shared" si="1817"/>
        <v>#DIV/0!</v>
      </c>
      <c r="AA669" s="1193">
        <f t="shared" si="1802"/>
        <v>0</v>
      </c>
      <c r="AB669" s="1717" t="e">
        <f t="shared" si="1803"/>
        <v>#DIV/0!</v>
      </c>
      <c r="AC669" s="1193"/>
      <c r="AD669" t="s">
        <v>4286</v>
      </c>
    </row>
    <row r="670" spans="1:30" customFormat="1" ht="15.75" hidden="1" thickBot="1" x14ac:dyDescent="0.3">
      <c r="A670" s="3580"/>
      <c r="B670" s="1" t="s">
        <v>4287</v>
      </c>
      <c r="C670" s="1236">
        <f t="shared" ref="C670:W670" si="1860">C668/C73</f>
        <v>0</v>
      </c>
      <c r="D670" s="1236"/>
      <c r="E670" s="1236"/>
      <c r="F670" s="1236" t="e">
        <f t="shared" si="1808"/>
        <v>#DIV/0!</v>
      </c>
      <c r="G670" s="1236">
        <f t="shared" si="1860"/>
        <v>0</v>
      </c>
      <c r="H670" s="1236"/>
      <c r="I670" s="1236"/>
      <c r="J670" s="1236" t="e">
        <f t="shared" si="1809"/>
        <v>#DIV/0!</v>
      </c>
      <c r="K670" s="1236">
        <f t="shared" si="1860"/>
        <v>0</v>
      </c>
      <c r="L670" s="1236"/>
      <c r="M670" s="1236"/>
      <c r="N670" s="1236" t="e">
        <f t="shared" si="1812"/>
        <v>#DIV/0!</v>
      </c>
      <c r="O670" s="1263">
        <f t="shared" si="1860"/>
        <v>0</v>
      </c>
      <c r="P670" s="1263"/>
      <c r="Q670" s="1263"/>
      <c r="R670" s="1236" t="e">
        <f t="shared" si="1814"/>
        <v>#DIV/0!</v>
      </c>
      <c r="S670" s="1188"/>
      <c r="T670" s="1188"/>
      <c r="U670" s="1188"/>
      <c r="V670" s="1236" t="e">
        <f t="shared" si="1815"/>
        <v>#DIV/0!</v>
      </c>
      <c r="W670" s="1194" t="e">
        <f t="shared" si="1860"/>
        <v>#DIV/0!</v>
      </c>
      <c r="X670" s="1194">
        <f t="shared" si="1843"/>
        <v>0</v>
      </c>
      <c r="Y670" s="1194"/>
      <c r="Z670" s="1236" t="e">
        <f t="shared" si="1817"/>
        <v>#DIV/0!</v>
      </c>
      <c r="AA670" s="1193">
        <f t="shared" si="1802"/>
        <v>0</v>
      </c>
      <c r="AB670" s="1717" t="e">
        <f t="shared" si="1803"/>
        <v>#DIV/0!</v>
      </c>
      <c r="AC670" s="1193"/>
      <c r="AD670" t="s">
        <v>4288</v>
      </c>
    </row>
    <row r="671" spans="1:30" customFormat="1" ht="15.75" hidden="1" thickBot="1" x14ac:dyDescent="0.3">
      <c r="A671" s="3580"/>
      <c r="B671" s="1" t="s">
        <v>4289</v>
      </c>
      <c r="C671" s="1254">
        <v>0.185</v>
      </c>
      <c r="D671" s="1254"/>
      <c r="E671" s="1254"/>
      <c r="F671" s="1236" t="e">
        <f t="shared" si="1808"/>
        <v>#DIV/0!</v>
      </c>
      <c r="G671" s="1254">
        <v>0.185</v>
      </c>
      <c r="H671" s="1254"/>
      <c r="I671" s="1254"/>
      <c r="J671" s="1236" t="e">
        <f t="shared" si="1809"/>
        <v>#DIV/0!</v>
      </c>
      <c r="K671" s="1254">
        <v>0.185</v>
      </c>
      <c r="L671" s="1254"/>
      <c r="M671" s="1254"/>
      <c r="N671" s="1236" t="e">
        <f t="shared" si="1812"/>
        <v>#DIV/0!</v>
      </c>
      <c r="O671" s="1273">
        <v>0.185</v>
      </c>
      <c r="P671" s="1273"/>
      <c r="Q671" s="1273"/>
      <c r="R671" s="1236" t="e">
        <f t="shared" si="1814"/>
        <v>#DIV/0!</v>
      </c>
      <c r="S671" s="1251"/>
      <c r="T671" s="1251"/>
      <c r="U671" s="1251"/>
      <c r="V671" s="1236" t="e">
        <f t="shared" si="1815"/>
        <v>#DIV/0!</v>
      </c>
      <c r="W671" s="1252">
        <f>K671</f>
        <v>0.185</v>
      </c>
      <c r="X671" s="1252">
        <f t="shared" si="1843"/>
        <v>0</v>
      </c>
      <c r="Y671" s="1252"/>
      <c r="Z671" s="1236" t="e">
        <f t="shared" si="1817"/>
        <v>#DIV/0!</v>
      </c>
      <c r="AA671" s="1253">
        <f t="shared" si="1802"/>
        <v>0.185</v>
      </c>
      <c r="AB671" s="1726" t="e">
        <f t="shared" si="1803"/>
        <v>#DIV/0!</v>
      </c>
      <c r="AC671" s="1253"/>
      <c r="AD671" t="s">
        <v>4290</v>
      </c>
    </row>
    <row r="672" spans="1:30" customFormat="1" ht="15.75" hidden="1" thickBot="1" x14ac:dyDescent="0.3">
      <c r="A672" s="3580"/>
      <c r="B672" s="1" t="s">
        <v>4291</v>
      </c>
      <c r="C672" s="1236" t="e">
        <f t="shared" ref="C672:W672" si="1861">C668/C663</f>
        <v>#DIV/0!</v>
      </c>
      <c r="D672" s="1236"/>
      <c r="E672" s="1236"/>
      <c r="F672" s="1236" t="e">
        <f t="shared" si="1808"/>
        <v>#DIV/0!</v>
      </c>
      <c r="G672" s="1236" t="e">
        <f t="shared" si="1861"/>
        <v>#DIV/0!</v>
      </c>
      <c r="H672" s="1236"/>
      <c r="I672" s="1236"/>
      <c r="J672" s="1236" t="e">
        <f t="shared" si="1809"/>
        <v>#DIV/0!</v>
      </c>
      <c r="K672" s="1236" t="e">
        <f t="shared" si="1861"/>
        <v>#DIV/0!</v>
      </c>
      <c r="L672" s="1236"/>
      <c r="M672" s="1236"/>
      <c r="N672" s="1236" t="e">
        <f t="shared" si="1812"/>
        <v>#DIV/0!</v>
      </c>
      <c r="O672" s="1263" t="e">
        <f t="shared" si="1861"/>
        <v>#DIV/0!</v>
      </c>
      <c r="P672" s="1263"/>
      <c r="Q672" s="1263"/>
      <c r="R672" s="1236" t="e">
        <f t="shared" si="1814"/>
        <v>#DIV/0!</v>
      </c>
      <c r="S672" s="1188"/>
      <c r="T672" s="1188"/>
      <c r="U672" s="1188"/>
      <c r="V672" s="1236" t="e">
        <f t="shared" si="1815"/>
        <v>#DIV/0!</v>
      </c>
      <c r="W672" s="1205" t="e">
        <f t="shared" si="1861"/>
        <v>#DIV/0!</v>
      </c>
      <c r="X672" s="1205">
        <f t="shared" si="1843"/>
        <v>0</v>
      </c>
      <c r="Y672" s="1205"/>
      <c r="Z672" s="1236" t="e">
        <f t="shared" si="1817"/>
        <v>#DIV/0!</v>
      </c>
      <c r="AA672" s="1191" t="e">
        <f t="shared" si="1802"/>
        <v>#DIV/0!</v>
      </c>
      <c r="AB672" s="1720" t="e">
        <f t="shared" si="1803"/>
        <v>#DIV/0!</v>
      </c>
      <c r="AC672" s="1191"/>
      <c r="AD672" t="s">
        <v>4292</v>
      </c>
    </row>
    <row r="673" spans="1:30" customFormat="1" ht="15.75" hidden="1" thickBot="1" x14ac:dyDescent="0.3">
      <c r="A673" s="3580"/>
      <c r="B673" s="2210" t="s">
        <v>10</v>
      </c>
      <c r="C673" s="1237"/>
      <c r="D673" s="1237"/>
      <c r="E673" s="1237"/>
      <c r="F673" s="2309" t="e">
        <f t="shared" si="1808"/>
        <v>#DIV/0!</v>
      </c>
      <c r="G673" s="1237"/>
      <c r="H673" s="1237"/>
      <c r="I673" s="1237"/>
      <c r="J673" s="2309" t="e">
        <f t="shared" si="1809"/>
        <v>#DIV/0!</v>
      </c>
      <c r="K673" s="1237"/>
      <c r="L673" s="1237"/>
      <c r="M673" s="1237"/>
      <c r="N673" s="2309" t="e">
        <f t="shared" si="1812"/>
        <v>#DIV/0!</v>
      </c>
      <c r="O673" s="1264"/>
      <c r="P673" s="1264"/>
      <c r="Q673" s="1264"/>
      <c r="R673" s="2309" t="e">
        <f t="shared" si="1814"/>
        <v>#DIV/0!</v>
      </c>
      <c r="S673" s="1204"/>
      <c r="T673" s="1204"/>
      <c r="U673" s="1204"/>
      <c r="V673" s="2309" t="e">
        <f t="shared" si="1815"/>
        <v>#DIV/0!</v>
      </c>
      <c r="W673" s="1204" t="e">
        <f>SUM(C673:S673)</f>
        <v>#DIV/0!</v>
      </c>
      <c r="X673" s="1204">
        <f t="shared" si="1843"/>
        <v>0</v>
      </c>
      <c r="Y673" s="1204"/>
      <c r="Z673" s="2309" t="e">
        <f t="shared" si="1817"/>
        <v>#DIV/0!</v>
      </c>
      <c r="AA673" s="1204" t="e">
        <f t="shared" si="1802"/>
        <v>#DIV/0!</v>
      </c>
      <c r="AB673" s="1721" t="e">
        <f t="shared" si="1803"/>
        <v>#DIV/0!</v>
      </c>
      <c r="AC673" s="1309"/>
      <c r="AD673" s="27" t="s">
        <v>4293</v>
      </c>
    </row>
    <row r="674" spans="1:30" customFormat="1" ht="15.75" hidden="1" thickBot="1" x14ac:dyDescent="0.3">
      <c r="A674" s="3580"/>
      <c r="B674" s="1" t="s">
        <v>4294</v>
      </c>
      <c r="C674" s="1236">
        <f t="shared" ref="C674:W674" si="1862">C673/C82</f>
        <v>0</v>
      </c>
      <c r="D674" s="1236"/>
      <c r="E674" s="1236"/>
      <c r="F674" s="1236" t="e">
        <f t="shared" si="1808"/>
        <v>#DIV/0!</v>
      </c>
      <c r="G674" s="1236">
        <f t="shared" si="1862"/>
        <v>0</v>
      </c>
      <c r="H674" s="1236"/>
      <c r="I674" s="1236"/>
      <c r="J674" s="1236" t="e">
        <f t="shared" si="1809"/>
        <v>#DIV/0!</v>
      </c>
      <c r="K674" s="1236">
        <f t="shared" si="1862"/>
        <v>0</v>
      </c>
      <c r="L674" s="1236"/>
      <c r="M674" s="1236"/>
      <c r="N674" s="1236" t="e">
        <f t="shared" si="1812"/>
        <v>#DIV/0!</v>
      </c>
      <c r="O674" s="1263">
        <f t="shared" si="1862"/>
        <v>0</v>
      </c>
      <c r="P674" s="1263"/>
      <c r="Q674" s="1263"/>
      <c r="R674" s="1236" t="e">
        <f t="shared" si="1814"/>
        <v>#DIV/0!</v>
      </c>
      <c r="S674" s="1188"/>
      <c r="T674" s="1188"/>
      <c r="U674" s="1188"/>
      <c r="V674" s="1236" t="e">
        <f t="shared" si="1815"/>
        <v>#DIV/0!</v>
      </c>
      <c r="W674" s="1194" t="e">
        <f t="shared" si="1862"/>
        <v>#DIV/0!</v>
      </c>
      <c r="X674" s="1194">
        <f t="shared" si="1843"/>
        <v>0</v>
      </c>
      <c r="Y674" s="1194"/>
      <c r="Z674" s="1236" t="e">
        <f t="shared" si="1817"/>
        <v>#DIV/0!</v>
      </c>
      <c r="AA674" s="1189">
        <f t="shared" si="1802"/>
        <v>0</v>
      </c>
      <c r="AB674" s="1716" t="e">
        <f t="shared" si="1803"/>
        <v>#DIV/0!</v>
      </c>
      <c r="AC674" s="1189"/>
      <c r="AD674" t="s">
        <v>4295</v>
      </c>
    </row>
    <row r="675" spans="1:30" customFormat="1" ht="15.75" hidden="1" thickBot="1" x14ac:dyDescent="0.3">
      <c r="A675" s="3580"/>
      <c r="B675" s="1" t="s">
        <v>4296</v>
      </c>
      <c r="C675" s="1236">
        <f t="shared" ref="C675:W675" si="1863">C673/C99</f>
        <v>0</v>
      </c>
      <c r="D675" s="1236"/>
      <c r="E675" s="1236"/>
      <c r="F675" s="1236" t="e">
        <f t="shared" si="1808"/>
        <v>#DIV/0!</v>
      </c>
      <c r="G675" s="1236">
        <f t="shared" si="1863"/>
        <v>0</v>
      </c>
      <c r="H675" s="1236"/>
      <c r="I675" s="1236"/>
      <c r="J675" s="1236" t="e">
        <f t="shared" si="1809"/>
        <v>#DIV/0!</v>
      </c>
      <c r="K675" s="1236">
        <f t="shared" si="1863"/>
        <v>0</v>
      </c>
      <c r="L675" s="1236"/>
      <c r="M675" s="1236"/>
      <c r="N675" s="1236" t="e">
        <f t="shared" si="1812"/>
        <v>#DIV/0!</v>
      </c>
      <c r="O675" s="1263">
        <f t="shared" si="1863"/>
        <v>0</v>
      </c>
      <c r="P675" s="1263"/>
      <c r="Q675" s="1263"/>
      <c r="R675" s="1236" t="e">
        <f t="shared" si="1814"/>
        <v>#DIV/0!</v>
      </c>
      <c r="S675" s="1188"/>
      <c r="T675" s="1188"/>
      <c r="U675" s="1188"/>
      <c r="V675" s="1236" t="e">
        <f t="shared" si="1815"/>
        <v>#DIV/0!</v>
      </c>
      <c r="W675" s="1194" t="e">
        <f t="shared" si="1863"/>
        <v>#DIV/0!</v>
      </c>
      <c r="X675" s="1194">
        <f t="shared" si="1843"/>
        <v>0</v>
      </c>
      <c r="Y675" s="1194"/>
      <c r="Z675" s="1236" t="e">
        <f t="shared" si="1817"/>
        <v>#DIV/0!</v>
      </c>
      <c r="AA675" s="1189">
        <f t="shared" si="1802"/>
        <v>0</v>
      </c>
      <c r="AB675" s="1716" t="e">
        <f t="shared" si="1803"/>
        <v>#DIV/0!</v>
      </c>
      <c r="AC675" s="1189"/>
      <c r="AD675" t="s">
        <v>4297</v>
      </c>
    </row>
    <row r="676" spans="1:30" customFormat="1" ht="15.75" hidden="1" thickBot="1" x14ac:dyDescent="0.3">
      <c r="A676" s="3580"/>
      <c r="B676" s="2210" t="s">
        <v>14</v>
      </c>
      <c r="C676" s="1237"/>
      <c r="D676" s="1237"/>
      <c r="E676" s="1237"/>
      <c r="F676" s="2309" t="e">
        <f t="shared" si="1808"/>
        <v>#DIV/0!</v>
      </c>
      <c r="G676" s="1237"/>
      <c r="H676" s="1237"/>
      <c r="I676" s="1237"/>
      <c r="J676" s="2309" t="e">
        <f t="shared" si="1809"/>
        <v>#DIV/0!</v>
      </c>
      <c r="K676" s="1237"/>
      <c r="L676" s="1237"/>
      <c r="M676" s="1237"/>
      <c r="N676" s="2309" t="e">
        <f t="shared" si="1812"/>
        <v>#DIV/0!</v>
      </c>
      <c r="O676" s="1204">
        <f>CA!J49</f>
        <v>1</v>
      </c>
      <c r="P676" s="1204"/>
      <c r="Q676" s="1204"/>
      <c r="R676" s="2309" t="e">
        <f t="shared" si="1814"/>
        <v>#DIV/0!</v>
      </c>
      <c r="S676" s="1204"/>
      <c r="T676" s="1204"/>
      <c r="U676" s="1204"/>
      <c r="V676" s="2309" t="e">
        <f t="shared" si="1815"/>
        <v>#DIV/0!</v>
      </c>
      <c r="W676" s="1204" t="e">
        <f>SUM(C676:S676)</f>
        <v>#DIV/0!</v>
      </c>
      <c r="X676" s="1204">
        <f t="shared" si="1843"/>
        <v>0</v>
      </c>
      <c r="Y676" s="1204"/>
      <c r="Z676" s="2309" t="e">
        <f t="shared" si="1817"/>
        <v>#DIV/0!</v>
      </c>
      <c r="AA676" s="1221">
        <f t="shared" si="1802"/>
        <v>1</v>
      </c>
      <c r="AB676" s="1722" t="e">
        <f t="shared" si="1803"/>
        <v>#DIV/0!</v>
      </c>
      <c r="AC676" s="1904"/>
      <c r="AD676" s="27" t="s">
        <v>4298</v>
      </c>
    </row>
    <row r="677" spans="1:30" customFormat="1" ht="15.75" hidden="1" thickBot="1" x14ac:dyDescent="0.3">
      <c r="A677" s="3580"/>
      <c r="B677" s="1" t="s">
        <v>4299</v>
      </c>
      <c r="C677" s="1236">
        <f t="shared" ref="C677:W677" si="1864">C676/C108</f>
        <v>0</v>
      </c>
      <c r="D677" s="1236"/>
      <c r="E677" s="1236"/>
      <c r="F677" s="1236" t="e">
        <f t="shared" si="1808"/>
        <v>#DIV/0!</v>
      </c>
      <c r="G677" s="1236">
        <f t="shared" si="1864"/>
        <v>0</v>
      </c>
      <c r="H677" s="1236"/>
      <c r="I677" s="1236"/>
      <c r="J677" s="1236" t="e">
        <f t="shared" si="1809"/>
        <v>#DIV/0!</v>
      </c>
      <c r="K677" s="1236">
        <f t="shared" si="1864"/>
        <v>0</v>
      </c>
      <c r="L677" s="1236"/>
      <c r="M677" s="1236"/>
      <c r="N677" s="1236" t="e">
        <f t="shared" si="1812"/>
        <v>#DIV/0!</v>
      </c>
      <c r="O677" s="1187">
        <f t="shared" si="1864"/>
        <v>1.0526315789473684E-3</v>
      </c>
      <c r="P677" s="1187"/>
      <c r="Q677" s="1187"/>
      <c r="R677" s="1236" t="e">
        <f t="shared" si="1814"/>
        <v>#DIV/0!</v>
      </c>
      <c r="S677" s="1188"/>
      <c r="T677" s="1188"/>
      <c r="U677" s="1188"/>
      <c r="V677" s="1236" t="e">
        <f t="shared" si="1815"/>
        <v>#DIV/0!</v>
      </c>
      <c r="W677" s="1194" t="e">
        <f t="shared" si="1864"/>
        <v>#DIV/0!</v>
      </c>
      <c r="X677" s="1194">
        <f t="shared" si="1843"/>
        <v>0</v>
      </c>
      <c r="Y677" s="1194"/>
      <c r="Z677" s="1236" t="e">
        <f t="shared" si="1817"/>
        <v>#DIV/0!</v>
      </c>
      <c r="AA677" s="1189">
        <f t="shared" si="1802"/>
        <v>2.631578947368421E-4</v>
      </c>
      <c r="AB677" s="1716" t="e">
        <f t="shared" si="1803"/>
        <v>#DIV/0!</v>
      </c>
      <c r="AC677" s="1189"/>
      <c r="AD677" t="s">
        <v>4300</v>
      </c>
    </row>
    <row r="678" spans="1:30" customFormat="1" ht="15.75" hidden="1" thickBot="1" x14ac:dyDescent="0.3">
      <c r="A678" s="3580"/>
      <c r="B678" s="1" t="s">
        <v>4301</v>
      </c>
      <c r="C678" s="1236">
        <f t="shared" ref="C678:W678" si="1865">C676/C125</f>
        <v>0</v>
      </c>
      <c r="D678" s="1236"/>
      <c r="E678" s="1236"/>
      <c r="F678" s="1236" t="e">
        <f t="shared" si="1808"/>
        <v>#DIV/0!</v>
      </c>
      <c r="G678" s="1236">
        <f t="shared" si="1865"/>
        <v>0</v>
      </c>
      <c r="H678" s="1236"/>
      <c r="I678" s="1236"/>
      <c r="J678" s="1236" t="e">
        <f t="shared" si="1809"/>
        <v>#DIV/0!</v>
      </c>
      <c r="K678" s="1236">
        <f t="shared" si="1865"/>
        <v>0</v>
      </c>
      <c r="L678" s="1236"/>
      <c r="M678" s="1236"/>
      <c r="N678" s="1236" t="e">
        <f t="shared" si="1812"/>
        <v>#DIV/0!</v>
      </c>
      <c r="O678" s="1187">
        <f t="shared" si="1865"/>
        <v>3.0487804878048782E-3</v>
      </c>
      <c r="P678" s="1187"/>
      <c r="Q678" s="1187"/>
      <c r="R678" s="1236" t="e">
        <f t="shared" si="1814"/>
        <v>#DIV/0!</v>
      </c>
      <c r="S678" s="1188"/>
      <c r="T678" s="1188"/>
      <c r="U678" s="1188"/>
      <c r="V678" s="1236" t="e">
        <f t="shared" si="1815"/>
        <v>#DIV/0!</v>
      </c>
      <c r="W678" s="1194" t="e">
        <f t="shared" si="1865"/>
        <v>#DIV/0!</v>
      </c>
      <c r="X678" s="1194">
        <f t="shared" si="1843"/>
        <v>0</v>
      </c>
      <c r="Y678" s="1194"/>
      <c r="Z678" s="1236" t="e">
        <f t="shared" si="1817"/>
        <v>#DIV/0!</v>
      </c>
      <c r="AA678" s="1189">
        <f t="shared" si="1802"/>
        <v>7.6219512195121954E-4</v>
      </c>
      <c r="AB678" s="1716" t="e">
        <f t="shared" si="1803"/>
        <v>#DIV/0!</v>
      </c>
      <c r="AC678" s="1189"/>
      <c r="AD678" t="s">
        <v>4302</v>
      </c>
    </row>
    <row r="679" spans="1:30" customFormat="1" ht="15" hidden="1" customHeight="1" x14ac:dyDescent="0.25">
      <c r="A679" s="3580"/>
      <c r="B679" s="1" t="s">
        <v>4303</v>
      </c>
      <c r="C679" s="1236">
        <f t="shared" ref="C679:W679" si="1866">C676/C113</f>
        <v>0</v>
      </c>
      <c r="D679" s="1236"/>
      <c r="E679" s="1236"/>
      <c r="F679" s="1236" t="e">
        <f t="shared" si="1808"/>
        <v>#DIV/0!</v>
      </c>
      <c r="G679" s="1236">
        <f t="shared" si="1866"/>
        <v>0</v>
      </c>
      <c r="H679" s="1236"/>
      <c r="I679" s="1236"/>
      <c r="J679" s="1236" t="e">
        <f t="shared" si="1809"/>
        <v>#DIV/0!</v>
      </c>
      <c r="K679" s="1236">
        <f t="shared" si="1866"/>
        <v>0</v>
      </c>
      <c r="L679" s="1236"/>
      <c r="M679" s="1236"/>
      <c r="N679" s="1236" t="e">
        <f t="shared" si="1812"/>
        <v>#DIV/0!</v>
      </c>
      <c r="O679" s="1187">
        <f t="shared" si="1866"/>
        <v>6.2893081761006293E-3</v>
      </c>
      <c r="P679" s="1187"/>
      <c r="Q679" s="1187"/>
      <c r="R679" s="1236" t="e">
        <f t="shared" si="1814"/>
        <v>#DIV/0!</v>
      </c>
      <c r="S679" s="1188"/>
      <c r="T679" s="1188"/>
      <c r="U679" s="1188"/>
      <c r="V679" s="1236" t="e">
        <f t="shared" si="1815"/>
        <v>#DIV/0!</v>
      </c>
      <c r="W679" s="1194" t="e">
        <f t="shared" si="1866"/>
        <v>#DIV/0!</v>
      </c>
      <c r="X679" s="1194">
        <f t="shared" si="1843"/>
        <v>0</v>
      </c>
      <c r="Y679" s="1194"/>
      <c r="Z679" s="1236" t="e">
        <f t="shared" si="1817"/>
        <v>#DIV/0!</v>
      </c>
      <c r="AA679" s="1189">
        <f t="shared" si="1802"/>
        <v>1.5723270440251573E-3</v>
      </c>
      <c r="AB679" s="1716" t="e">
        <f t="shared" si="1803"/>
        <v>#DIV/0!</v>
      </c>
      <c r="AC679" s="1189"/>
      <c r="AD679" t="s">
        <v>4304</v>
      </c>
    </row>
    <row r="680" spans="1:30" customFormat="1" ht="15.75" hidden="1" thickBot="1" x14ac:dyDescent="0.3">
      <c r="A680" s="3580"/>
      <c r="B680" s="1" t="s">
        <v>4305</v>
      </c>
      <c r="C680" s="1236">
        <f t="shared" ref="C680:W680" si="1867">C676/C119</f>
        <v>0</v>
      </c>
      <c r="D680" s="1236"/>
      <c r="E680" s="1236"/>
      <c r="F680" s="1236" t="e">
        <f t="shared" si="1808"/>
        <v>#DIV/0!</v>
      </c>
      <c r="G680" s="1236">
        <f t="shared" si="1867"/>
        <v>0</v>
      </c>
      <c r="H680" s="1236"/>
      <c r="I680" s="1236"/>
      <c r="J680" s="1236" t="e">
        <f t="shared" si="1809"/>
        <v>#DIV/0!</v>
      </c>
      <c r="K680" s="1236">
        <f t="shared" si="1867"/>
        <v>0</v>
      </c>
      <c r="L680" s="1236"/>
      <c r="M680" s="1236"/>
      <c r="N680" s="1236" t="e">
        <f t="shared" si="1812"/>
        <v>#DIV/0!</v>
      </c>
      <c r="O680" s="1187">
        <f t="shared" si="1867"/>
        <v>1.0101010101010102E-2</v>
      </c>
      <c r="P680" s="1187"/>
      <c r="Q680" s="1187"/>
      <c r="R680" s="1236" t="e">
        <f t="shared" si="1814"/>
        <v>#DIV/0!</v>
      </c>
      <c r="S680" s="1188"/>
      <c r="T680" s="1188"/>
      <c r="U680" s="1188"/>
      <c r="V680" s="1236" t="e">
        <f t="shared" si="1815"/>
        <v>#DIV/0!</v>
      </c>
      <c r="W680" s="1205" t="e">
        <f t="shared" si="1867"/>
        <v>#DIV/0!</v>
      </c>
      <c r="X680" s="1205">
        <f t="shared" si="1843"/>
        <v>0</v>
      </c>
      <c r="Y680" s="1205"/>
      <c r="Z680" s="1236" t="e">
        <f t="shared" si="1817"/>
        <v>#DIV/0!</v>
      </c>
      <c r="AA680" s="1193">
        <f t="shared" si="1802"/>
        <v>2.5252525252525255E-3</v>
      </c>
      <c r="AB680" s="1717" t="e">
        <f t="shared" si="1803"/>
        <v>#DIV/0!</v>
      </c>
      <c r="AC680" s="1193"/>
      <c r="AD680" t="s">
        <v>4306</v>
      </c>
    </row>
    <row r="681" spans="1:30" customFormat="1" ht="15.75" hidden="1" thickBot="1" x14ac:dyDescent="0.3">
      <c r="A681" s="3580"/>
      <c r="B681" s="2210" t="s">
        <v>4307</v>
      </c>
      <c r="C681" s="1238"/>
      <c r="D681" s="1238"/>
      <c r="E681" s="1238"/>
      <c r="F681" s="2309" t="e">
        <f t="shared" si="1808"/>
        <v>#DIV/0!</v>
      </c>
      <c r="G681" s="1238"/>
      <c r="H681" s="1238"/>
      <c r="I681" s="1238"/>
      <c r="J681" s="2309" t="e">
        <f t="shared" si="1809"/>
        <v>#DIV/0!</v>
      </c>
      <c r="K681" s="1238"/>
      <c r="L681" s="1238"/>
      <c r="M681" s="1238"/>
      <c r="N681" s="2309" t="e">
        <f t="shared" si="1812"/>
        <v>#DIV/0!</v>
      </c>
      <c r="O681" s="1265"/>
      <c r="P681" s="1265"/>
      <c r="Q681" s="1265"/>
      <c r="R681" s="2309" t="e">
        <f t="shared" si="1814"/>
        <v>#DIV/0!</v>
      </c>
      <c r="S681" s="1206"/>
      <c r="T681" s="1206"/>
      <c r="U681" s="1206"/>
      <c r="V681" s="2309" t="e">
        <f t="shared" si="1815"/>
        <v>#DIV/0!</v>
      </c>
      <c r="W681" s="1206" t="e">
        <f t="shared" ref="W681" si="1868">W658/W673</f>
        <v>#DIV/0!</v>
      </c>
      <c r="X681" s="1206">
        <f t="shared" si="1843"/>
        <v>0</v>
      </c>
      <c r="Y681" s="1206"/>
      <c r="Z681" s="2309" t="e">
        <f t="shared" si="1817"/>
        <v>#DIV/0!</v>
      </c>
      <c r="AA681" s="1206" t="e">
        <f t="shared" si="1802"/>
        <v>#DIV/0!</v>
      </c>
      <c r="AB681" s="1718" t="e">
        <f t="shared" si="1803"/>
        <v>#DIV/0!</v>
      </c>
      <c r="AC681" s="1903"/>
      <c r="AD681" s="27" t="s">
        <v>4308</v>
      </c>
    </row>
    <row r="682" spans="1:30" customFormat="1" ht="15.75" hidden="1" thickBot="1" x14ac:dyDescent="0.3">
      <c r="A682" s="3580"/>
      <c r="B682" s="1" t="s">
        <v>4223</v>
      </c>
      <c r="C682" s="1239">
        <f t="shared" ref="C682:W682" si="1869">C681/C134</f>
        <v>0</v>
      </c>
      <c r="D682" s="1239"/>
      <c r="E682" s="1239"/>
      <c r="F682" s="1236" t="e">
        <f t="shared" si="1808"/>
        <v>#DIV/0!</v>
      </c>
      <c r="G682" s="1239">
        <f t="shared" si="1869"/>
        <v>0</v>
      </c>
      <c r="H682" s="1239"/>
      <c r="I682" s="1239"/>
      <c r="J682" s="1236" t="e">
        <f t="shared" si="1809"/>
        <v>#DIV/0!</v>
      </c>
      <c r="K682" s="1239">
        <f t="shared" si="1869"/>
        <v>0</v>
      </c>
      <c r="L682" s="1239"/>
      <c r="M682" s="1239"/>
      <c r="N682" s="1236" t="e">
        <f t="shared" si="1812"/>
        <v>#DIV/0!</v>
      </c>
      <c r="O682" s="1266">
        <f t="shared" si="1869"/>
        <v>0</v>
      </c>
      <c r="P682" s="1266"/>
      <c r="Q682" s="1266"/>
      <c r="R682" s="1236" t="e">
        <f t="shared" si="1814"/>
        <v>#DIV/0!</v>
      </c>
      <c r="S682" s="1211"/>
      <c r="T682" s="1211"/>
      <c r="U682" s="1211"/>
      <c r="V682" s="1236" t="e">
        <f t="shared" si="1815"/>
        <v>#DIV/0!</v>
      </c>
      <c r="W682" s="1177" t="e">
        <f t="shared" si="1869"/>
        <v>#DIV/0!</v>
      </c>
      <c r="X682" s="1177">
        <f t="shared" si="1843"/>
        <v>0</v>
      </c>
      <c r="Y682" s="1177"/>
      <c r="Z682" s="1236" t="e">
        <f t="shared" si="1817"/>
        <v>#DIV/0!</v>
      </c>
      <c r="AA682" s="1198">
        <f t="shared" si="1802"/>
        <v>0</v>
      </c>
      <c r="AB682" s="1723" t="e">
        <f t="shared" si="1803"/>
        <v>#DIV/0!</v>
      </c>
      <c r="AC682" s="1198"/>
      <c r="AD682" t="s">
        <v>4309</v>
      </c>
    </row>
    <row r="683" spans="1:30" customFormat="1" ht="15.75" hidden="1" thickBot="1" x14ac:dyDescent="0.3">
      <c r="A683" s="3580"/>
      <c r="B683" s="1" t="s">
        <v>4224</v>
      </c>
      <c r="C683" s="1239">
        <f t="shared" ref="C683:W683" si="1870">C681/C137</f>
        <v>0</v>
      </c>
      <c r="D683" s="1239"/>
      <c r="E683" s="1239"/>
      <c r="F683" s="1236" t="e">
        <f t="shared" si="1808"/>
        <v>#DIV/0!</v>
      </c>
      <c r="G683" s="1239">
        <f t="shared" si="1870"/>
        <v>0</v>
      </c>
      <c r="H683" s="1239"/>
      <c r="I683" s="1239"/>
      <c r="J683" s="1236" t="e">
        <f t="shared" si="1809"/>
        <v>#DIV/0!</v>
      </c>
      <c r="K683" s="1239">
        <f t="shared" si="1870"/>
        <v>0</v>
      </c>
      <c r="L683" s="1239"/>
      <c r="M683" s="1239"/>
      <c r="N683" s="1236" t="e">
        <f t="shared" si="1812"/>
        <v>#DIV/0!</v>
      </c>
      <c r="O683" s="1266">
        <f t="shared" si="1870"/>
        <v>0</v>
      </c>
      <c r="P683" s="1266"/>
      <c r="Q683" s="1266"/>
      <c r="R683" s="1236" t="e">
        <f t="shared" si="1814"/>
        <v>#DIV/0!</v>
      </c>
      <c r="S683" s="1211"/>
      <c r="T683" s="1211"/>
      <c r="U683" s="1211"/>
      <c r="V683" s="1236" t="e">
        <f t="shared" si="1815"/>
        <v>#DIV/0!</v>
      </c>
      <c r="W683" s="1177" t="e">
        <f t="shared" si="1870"/>
        <v>#DIV/0!</v>
      </c>
      <c r="X683" s="1177">
        <f t="shared" si="1843"/>
        <v>0</v>
      </c>
      <c r="Y683" s="1177"/>
      <c r="Z683" s="1236" t="e">
        <f t="shared" si="1817"/>
        <v>#DIV/0!</v>
      </c>
      <c r="AA683" s="1198">
        <f t="shared" si="1802"/>
        <v>0</v>
      </c>
      <c r="AB683" s="1723" t="e">
        <f t="shared" si="1803"/>
        <v>#DIV/0!</v>
      </c>
      <c r="AC683" s="1198"/>
      <c r="AD683" t="s">
        <v>4310</v>
      </c>
    </row>
    <row r="684" spans="1:30" customFormat="1" ht="15.75" hidden="1" thickBot="1" x14ac:dyDescent="0.3">
      <c r="A684" s="3580"/>
      <c r="B684" s="1" t="s">
        <v>4311</v>
      </c>
      <c r="C684" s="1239">
        <f t="shared" ref="C684:W684" si="1871">C681/C154</f>
        <v>0</v>
      </c>
      <c r="D684" s="1239"/>
      <c r="E684" s="1239"/>
      <c r="F684" s="1236" t="e">
        <f t="shared" si="1808"/>
        <v>#DIV/0!</v>
      </c>
      <c r="G684" s="1239">
        <f t="shared" si="1871"/>
        <v>0</v>
      </c>
      <c r="H684" s="1239"/>
      <c r="I684" s="1239"/>
      <c r="J684" s="1236" t="e">
        <f t="shared" si="1809"/>
        <v>#DIV/0!</v>
      </c>
      <c r="K684" s="1239">
        <f t="shared" si="1871"/>
        <v>0</v>
      </c>
      <c r="L684" s="1239"/>
      <c r="M684" s="1239"/>
      <c r="N684" s="1236" t="e">
        <f t="shared" si="1812"/>
        <v>#DIV/0!</v>
      </c>
      <c r="O684" s="1266">
        <f t="shared" si="1871"/>
        <v>0</v>
      </c>
      <c r="P684" s="1266"/>
      <c r="Q684" s="1266"/>
      <c r="R684" s="1236" t="e">
        <f t="shared" si="1814"/>
        <v>#DIV/0!</v>
      </c>
      <c r="S684" s="1211"/>
      <c r="T684" s="1211"/>
      <c r="U684" s="1211"/>
      <c r="V684" s="1236" t="e">
        <f t="shared" si="1815"/>
        <v>#DIV/0!</v>
      </c>
      <c r="W684" s="1177" t="e">
        <f t="shared" si="1871"/>
        <v>#DIV/0!</v>
      </c>
      <c r="X684" s="1177">
        <f t="shared" si="1843"/>
        <v>0</v>
      </c>
      <c r="Y684" s="1177"/>
      <c r="Z684" s="1236" t="e">
        <f t="shared" si="1817"/>
        <v>#DIV/0!</v>
      </c>
      <c r="AA684" s="1198">
        <f t="shared" si="1802"/>
        <v>0</v>
      </c>
      <c r="AB684" s="1723" t="e">
        <f t="shared" si="1803"/>
        <v>#DIV/0!</v>
      </c>
      <c r="AC684" s="1198"/>
      <c r="AD684" t="s">
        <v>4312</v>
      </c>
    </row>
    <row r="685" spans="1:30" customFormat="1" ht="15.75" hidden="1" thickBot="1" x14ac:dyDescent="0.3">
      <c r="A685" s="3580"/>
      <c r="B685" s="2210" t="s">
        <v>4313</v>
      </c>
      <c r="C685" s="1238"/>
      <c r="D685" s="1238"/>
      <c r="E685" s="1238"/>
      <c r="F685" s="2309" t="e">
        <f t="shared" si="1808"/>
        <v>#DIV/0!</v>
      </c>
      <c r="G685" s="1238"/>
      <c r="H685" s="1238"/>
      <c r="I685" s="1238"/>
      <c r="J685" s="2309" t="e">
        <f t="shared" si="1809"/>
        <v>#DIV/0!</v>
      </c>
      <c r="K685" s="1238"/>
      <c r="L685" s="1238"/>
      <c r="M685" s="1238"/>
      <c r="N685" s="2309" t="e">
        <f t="shared" si="1812"/>
        <v>#DIV/0!</v>
      </c>
      <c r="O685" s="1265"/>
      <c r="P685" s="1265"/>
      <c r="Q685" s="1265"/>
      <c r="R685" s="2309" t="e">
        <f t="shared" si="1814"/>
        <v>#DIV/0!</v>
      </c>
      <c r="S685" s="1206"/>
      <c r="T685" s="1206"/>
      <c r="U685" s="1206"/>
      <c r="V685" s="2309" t="e">
        <f t="shared" si="1815"/>
        <v>#DIV/0!</v>
      </c>
      <c r="W685" s="1206" t="e">
        <f t="shared" ref="W685" si="1872">W663/W673</f>
        <v>#DIV/0!</v>
      </c>
      <c r="X685" s="1206">
        <f t="shared" si="1843"/>
        <v>0</v>
      </c>
      <c r="Y685" s="1206"/>
      <c r="Z685" s="2309" t="e">
        <f t="shared" si="1817"/>
        <v>#DIV/0!</v>
      </c>
      <c r="AA685" s="1206" t="e">
        <f t="shared" si="1802"/>
        <v>#DIV/0!</v>
      </c>
      <c r="AB685" s="1718" t="e">
        <f t="shared" si="1803"/>
        <v>#DIV/0!</v>
      </c>
      <c r="AC685" s="1903"/>
      <c r="AD685" s="27" t="s">
        <v>4314</v>
      </c>
    </row>
    <row r="686" spans="1:30" s="1" customFormat="1" ht="15.75" hidden="1" thickBot="1" x14ac:dyDescent="0.3">
      <c r="A686" s="3580"/>
      <c r="B686" s="1" t="s">
        <v>4223</v>
      </c>
      <c r="C686" s="1239">
        <f t="shared" ref="C686:W686" si="1873">C685/C160</f>
        <v>0</v>
      </c>
      <c r="D686" s="1239"/>
      <c r="E686" s="1239"/>
      <c r="F686" s="1236" t="e">
        <f t="shared" si="1808"/>
        <v>#DIV/0!</v>
      </c>
      <c r="G686" s="1239">
        <f t="shared" si="1873"/>
        <v>0</v>
      </c>
      <c r="H686" s="1239"/>
      <c r="I686" s="1239"/>
      <c r="J686" s="1236" t="e">
        <f t="shared" si="1809"/>
        <v>#DIV/0!</v>
      </c>
      <c r="K686" s="1239">
        <f t="shared" si="1873"/>
        <v>0</v>
      </c>
      <c r="L686" s="1239"/>
      <c r="M686" s="1239"/>
      <c r="N686" s="1236" t="e">
        <f t="shared" si="1812"/>
        <v>#DIV/0!</v>
      </c>
      <c r="O686" s="1266">
        <f t="shared" si="1873"/>
        <v>0</v>
      </c>
      <c r="P686" s="1266"/>
      <c r="Q686" s="1266"/>
      <c r="R686" s="1236" t="e">
        <f t="shared" si="1814"/>
        <v>#DIV/0!</v>
      </c>
      <c r="S686" s="1211"/>
      <c r="T686" s="1211"/>
      <c r="U686" s="1211"/>
      <c r="V686" s="1236" t="e">
        <f t="shared" si="1815"/>
        <v>#DIV/0!</v>
      </c>
      <c r="W686" s="1177" t="e">
        <f t="shared" si="1873"/>
        <v>#DIV/0!</v>
      </c>
      <c r="X686" s="1177">
        <f t="shared" si="1843"/>
        <v>0</v>
      </c>
      <c r="Y686" s="1177"/>
      <c r="Z686" s="1236" t="e">
        <f t="shared" si="1817"/>
        <v>#DIV/0!</v>
      </c>
      <c r="AA686" s="1198">
        <f t="shared" si="1802"/>
        <v>0</v>
      </c>
      <c r="AB686" s="1723" t="e">
        <f t="shared" si="1803"/>
        <v>#DIV/0!</v>
      </c>
      <c r="AC686" s="1198"/>
      <c r="AD686" t="s">
        <v>4315</v>
      </c>
    </row>
    <row r="687" spans="1:30" s="1" customFormat="1" ht="15.75" hidden="1" thickBot="1" x14ac:dyDescent="0.3">
      <c r="A687" s="3580"/>
      <c r="B687" s="1" t="s">
        <v>4224</v>
      </c>
      <c r="C687" s="1239">
        <f t="shared" ref="C687:W687" si="1874">C685/C177</f>
        <v>0</v>
      </c>
      <c r="D687" s="1239"/>
      <c r="E687" s="1239"/>
      <c r="F687" s="1236" t="e">
        <f t="shared" si="1808"/>
        <v>#DIV/0!</v>
      </c>
      <c r="G687" s="1239">
        <f t="shared" si="1874"/>
        <v>0</v>
      </c>
      <c r="H687" s="1239"/>
      <c r="I687" s="1239"/>
      <c r="J687" s="1236" t="e">
        <f t="shared" si="1809"/>
        <v>#DIV/0!</v>
      </c>
      <c r="K687" s="1239">
        <f t="shared" si="1874"/>
        <v>0</v>
      </c>
      <c r="L687" s="1239"/>
      <c r="M687" s="1239"/>
      <c r="N687" s="1236" t="e">
        <f t="shared" si="1812"/>
        <v>#DIV/0!</v>
      </c>
      <c r="O687" s="1266">
        <f t="shared" si="1874"/>
        <v>0</v>
      </c>
      <c r="P687" s="1266"/>
      <c r="Q687" s="1266"/>
      <c r="R687" s="1236" t="e">
        <f t="shared" si="1814"/>
        <v>#DIV/0!</v>
      </c>
      <c r="S687" s="1211"/>
      <c r="T687" s="1211"/>
      <c r="U687" s="1211"/>
      <c r="V687" s="1236" t="e">
        <f t="shared" si="1815"/>
        <v>#DIV/0!</v>
      </c>
      <c r="W687" s="1177" t="e">
        <f t="shared" si="1874"/>
        <v>#DIV/0!</v>
      </c>
      <c r="X687" s="1177">
        <f t="shared" si="1843"/>
        <v>0</v>
      </c>
      <c r="Y687" s="1177"/>
      <c r="Z687" s="1236" t="e">
        <f t="shared" si="1817"/>
        <v>#DIV/0!</v>
      </c>
      <c r="AA687" s="1198">
        <f t="shared" si="1802"/>
        <v>0</v>
      </c>
      <c r="AB687" s="1723" t="e">
        <f t="shared" si="1803"/>
        <v>#DIV/0!</v>
      </c>
      <c r="AC687" s="1198"/>
      <c r="AD687" t="s">
        <v>4316</v>
      </c>
    </row>
    <row r="688" spans="1:30" s="1" customFormat="1" ht="15.75" hidden="1" thickBot="1" x14ac:dyDescent="0.3">
      <c r="A688" s="3580"/>
      <c r="B688" s="1" t="s">
        <v>4311</v>
      </c>
      <c r="C688" s="1239">
        <f t="shared" ref="C688:W688" si="1875">C685/C180</f>
        <v>0</v>
      </c>
      <c r="D688" s="1239"/>
      <c r="E688" s="1239"/>
      <c r="F688" s="1236" t="e">
        <f t="shared" si="1808"/>
        <v>#DIV/0!</v>
      </c>
      <c r="G688" s="1239">
        <f t="shared" si="1875"/>
        <v>0</v>
      </c>
      <c r="H688" s="1239"/>
      <c r="I688" s="1239"/>
      <c r="J688" s="1236" t="e">
        <f t="shared" si="1809"/>
        <v>#DIV/0!</v>
      </c>
      <c r="K688" s="1239">
        <f t="shared" si="1875"/>
        <v>0</v>
      </c>
      <c r="L688" s="1239"/>
      <c r="M688" s="1239"/>
      <c r="N688" s="1236" t="e">
        <f t="shared" si="1812"/>
        <v>#DIV/0!</v>
      </c>
      <c r="O688" s="1266">
        <f t="shared" si="1875"/>
        <v>0</v>
      </c>
      <c r="P688" s="1266"/>
      <c r="Q688" s="1266"/>
      <c r="R688" s="1236" t="e">
        <f t="shared" si="1814"/>
        <v>#DIV/0!</v>
      </c>
      <c r="S688" s="1211"/>
      <c r="T688" s="1211"/>
      <c r="U688" s="1211"/>
      <c r="V688" s="1236" t="e">
        <f t="shared" si="1815"/>
        <v>#DIV/0!</v>
      </c>
      <c r="W688" s="1177" t="e">
        <f t="shared" si="1875"/>
        <v>#DIV/0!</v>
      </c>
      <c r="X688" s="1177">
        <f t="shared" si="1843"/>
        <v>0</v>
      </c>
      <c r="Y688" s="1177"/>
      <c r="Z688" s="1236" t="e">
        <f t="shared" si="1817"/>
        <v>#DIV/0!</v>
      </c>
      <c r="AA688" s="1198">
        <f t="shared" si="1802"/>
        <v>0</v>
      </c>
      <c r="AB688" s="1723" t="e">
        <f t="shared" si="1803"/>
        <v>#DIV/0!</v>
      </c>
      <c r="AC688" s="1198"/>
      <c r="AD688" t="s">
        <v>4317</v>
      </c>
    </row>
    <row r="689" spans="1:30" customFormat="1" ht="15.75" hidden="1" thickBot="1" x14ac:dyDescent="0.3">
      <c r="A689" s="3580"/>
      <c r="B689" s="2210" t="s">
        <v>4318</v>
      </c>
      <c r="C689" s="1238"/>
      <c r="D689" s="1238"/>
      <c r="E689" s="1238"/>
      <c r="F689" s="2309" t="e">
        <f t="shared" si="1808"/>
        <v>#DIV/0!</v>
      </c>
      <c r="G689" s="1238"/>
      <c r="H689" s="1238"/>
      <c r="I689" s="1238"/>
      <c r="J689" s="2309" t="e">
        <f t="shared" si="1809"/>
        <v>#DIV/0!</v>
      </c>
      <c r="K689" s="1238"/>
      <c r="L689" s="1238"/>
      <c r="M689" s="1238"/>
      <c r="N689" s="2309" t="e">
        <f t="shared" si="1812"/>
        <v>#DIV/0!</v>
      </c>
      <c r="O689" s="1265"/>
      <c r="P689" s="1265"/>
      <c r="Q689" s="1265"/>
      <c r="R689" s="2309" t="e">
        <f t="shared" si="1814"/>
        <v>#DIV/0!</v>
      </c>
      <c r="S689" s="1206"/>
      <c r="T689" s="1206"/>
      <c r="U689" s="1206"/>
      <c r="V689" s="2309" t="e">
        <f t="shared" si="1815"/>
        <v>#DIV/0!</v>
      </c>
      <c r="W689" s="1206" t="e">
        <f t="shared" ref="W689" si="1876">W663/W658</f>
        <v>#DIV/0!</v>
      </c>
      <c r="X689" s="1206">
        <f t="shared" si="1843"/>
        <v>0</v>
      </c>
      <c r="Y689" s="1206"/>
      <c r="Z689" s="2309" t="e">
        <f t="shared" si="1817"/>
        <v>#DIV/0!</v>
      </c>
      <c r="AA689" s="1206" t="e">
        <f t="shared" si="1802"/>
        <v>#DIV/0!</v>
      </c>
      <c r="AB689" s="1718" t="e">
        <f t="shared" si="1803"/>
        <v>#DIV/0!</v>
      </c>
      <c r="AC689" s="1903"/>
      <c r="AD689" s="27" t="s">
        <v>4319</v>
      </c>
    </row>
    <row r="690" spans="1:30" customFormat="1" ht="15.75" hidden="1" thickBot="1" x14ac:dyDescent="0.3">
      <c r="A690" s="3580"/>
      <c r="B690" s="2211" t="s">
        <v>4223</v>
      </c>
      <c r="C690" s="1239">
        <f t="shared" ref="C690:W690" si="1877">C689/C212</f>
        <v>0</v>
      </c>
      <c r="D690" s="1239"/>
      <c r="E690" s="1239"/>
      <c r="F690" s="1236" t="e">
        <f t="shared" si="1808"/>
        <v>#DIV/0!</v>
      </c>
      <c r="G690" s="1239">
        <f t="shared" si="1877"/>
        <v>0</v>
      </c>
      <c r="H690" s="1239"/>
      <c r="I690" s="1239"/>
      <c r="J690" s="1236" t="e">
        <f t="shared" si="1809"/>
        <v>#DIV/0!</v>
      </c>
      <c r="K690" s="1239">
        <f t="shared" si="1877"/>
        <v>0</v>
      </c>
      <c r="L690" s="1239"/>
      <c r="M690" s="1239"/>
      <c r="N690" s="1236" t="e">
        <f t="shared" si="1812"/>
        <v>#DIV/0!</v>
      </c>
      <c r="O690" s="1266">
        <f t="shared" si="1877"/>
        <v>0</v>
      </c>
      <c r="P690" s="1266"/>
      <c r="Q690" s="1266"/>
      <c r="R690" s="1236" t="e">
        <f t="shared" si="1814"/>
        <v>#DIV/0!</v>
      </c>
      <c r="S690" s="1211"/>
      <c r="T690" s="1211"/>
      <c r="U690" s="1211"/>
      <c r="V690" s="1236" t="e">
        <f t="shared" si="1815"/>
        <v>#DIV/0!</v>
      </c>
      <c r="W690" s="1177" t="e">
        <f t="shared" si="1877"/>
        <v>#DIV/0!</v>
      </c>
      <c r="X690" s="1177">
        <f t="shared" si="1843"/>
        <v>0</v>
      </c>
      <c r="Y690" s="1177"/>
      <c r="Z690" s="1236" t="e">
        <f t="shared" si="1817"/>
        <v>#DIV/0!</v>
      </c>
      <c r="AA690" s="1198">
        <f t="shared" si="1802"/>
        <v>0</v>
      </c>
      <c r="AB690" s="1723" t="e">
        <f t="shared" si="1803"/>
        <v>#DIV/0!</v>
      </c>
      <c r="AC690" s="1198"/>
      <c r="AD690" t="s">
        <v>4320</v>
      </c>
    </row>
    <row r="691" spans="1:30" customFormat="1" ht="15.75" hidden="1" thickBot="1" x14ac:dyDescent="0.3">
      <c r="A691" s="3580"/>
      <c r="B691" s="2211" t="s">
        <v>4224</v>
      </c>
      <c r="C691" s="1239">
        <f t="shared" ref="C691:W691" si="1878">C689/C229</f>
        <v>0</v>
      </c>
      <c r="D691" s="1239"/>
      <c r="E691" s="1239"/>
      <c r="F691" s="1236" t="e">
        <f t="shared" si="1808"/>
        <v>#DIV/0!</v>
      </c>
      <c r="G691" s="1239">
        <f t="shared" si="1878"/>
        <v>0</v>
      </c>
      <c r="H691" s="1239"/>
      <c r="I691" s="1239"/>
      <c r="J691" s="1236" t="e">
        <f t="shared" si="1809"/>
        <v>#DIV/0!</v>
      </c>
      <c r="K691" s="1239">
        <f t="shared" si="1878"/>
        <v>0</v>
      </c>
      <c r="L691" s="1239"/>
      <c r="M691" s="1239"/>
      <c r="N691" s="1236" t="e">
        <f t="shared" si="1812"/>
        <v>#DIV/0!</v>
      </c>
      <c r="O691" s="1266">
        <f t="shared" si="1878"/>
        <v>0</v>
      </c>
      <c r="P691" s="1266"/>
      <c r="Q691" s="1266"/>
      <c r="R691" s="1236" t="e">
        <f t="shared" si="1814"/>
        <v>#DIV/0!</v>
      </c>
      <c r="S691" s="1211"/>
      <c r="T691" s="1211"/>
      <c r="U691" s="1211"/>
      <c r="V691" s="1236" t="e">
        <f t="shared" si="1815"/>
        <v>#DIV/0!</v>
      </c>
      <c r="W691" s="1177" t="e">
        <f t="shared" si="1878"/>
        <v>#DIV/0!</v>
      </c>
      <c r="X691" s="1177">
        <f t="shared" si="1843"/>
        <v>0</v>
      </c>
      <c r="Y691" s="1177"/>
      <c r="Z691" s="1236" t="e">
        <f t="shared" si="1817"/>
        <v>#DIV/0!</v>
      </c>
      <c r="AA691" s="1198">
        <f t="shared" si="1802"/>
        <v>0</v>
      </c>
      <c r="AB691" s="1723" t="e">
        <f t="shared" si="1803"/>
        <v>#DIV/0!</v>
      </c>
      <c r="AC691" s="1198"/>
      <c r="AD691" t="s">
        <v>4321</v>
      </c>
    </row>
    <row r="692" spans="1:30" customFormat="1" ht="15.75" hidden="1" thickBot="1" x14ac:dyDescent="0.3">
      <c r="A692" s="3580"/>
      <c r="B692" s="2211" t="s">
        <v>4311</v>
      </c>
      <c r="C692" s="1239">
        <f t="shared" ref="C692:W692" si="1879">C689/C232</f>
        <v>0</v>
      </c>
      <c r="D692" s="1239"/>
      <c r="E692" s="1239"/>
      <c r="F692" s="1236" t="e">
        <f t="shared" si="1808"/>
        <v>#DIV/0!</v>
      </c>
      <c r="G692" s="1239">
        <f t="shared" si="1879"/>
        <v>0</v>
      </c>
      <c r="H692" s="1239"/>
      <c r="I692" s="1239"/>
      <c r="J692" s="1236" t="e">
        <f t="shared" si="1809"/>
        <v>#DIV/0!</v>
      </c>
      <c r="K692" s="1239">
        <f t="shared" si="1879"/>
        <v>0</v>
      </c>
      <c r="L692" s="1239"/>
      <c r="M692" s="1239"/>
      <c r="N692" s="1236" t="e">
        <f t="shared" si="1812"/>
        <v>#DIV/0!</v>
      </c>
      <c r="O692" s="1266">
        <f t="shared" si="1879"/>
        <v>0</v>
      </c>
      <c r="P692" s="1266"/>
      <c r="Q692" s="1266"/>
      <c r="R692" s="1236" t="e">
        <f t="shared" si="1814"/>
        <v>#DIV/0!</v>
      </c>
      <c r="S692" s="1211"/>
      <c r="T692" s="1211"/>
      <c r="U692" s="1211"/>
      <c r="V692" s="1236" t="e">
        <f t="shared" si="1815"/>
        <v>#DIV/0!</v>
      </c>
      <c r="W692" s="1177" t="e">
        <f t="shared" si="1879"/>
        <v>#DIV/0!</v>
      </c>
      <c r="X692" s="1177">
        <f t="shared" si="1843"/>
        <v>0</v>
      </c>
      <c r="Y692" s="1177"/>
      <c r="Z692" s="1236" t="e">
        <f t="shared" si="1817"/>
        <v>#DIV/0!</v>
      </c>
      <c r="AA692" s="1198">
        <f t="shared" si="1802"/>
        <v>0</v>
      </c>
      <c r="AB692" s="1723" t="e">
        <f t="shared" si="1803"/>
        <v>#DIV/0!</v>
      </c>
      <c r="AC692" s="1198"/>
      <c r="AD692" t="s">
        <v>4322</v>
      </c>
    </row>
    <row r="693" spans="1:30" customFormat="1" ht="15.75" hidden="1" thickBot="1" x14ac:dyDescent="0.3">
      <c r="A693" s="3580"/>
      <c r="B693" s="2210" t="s">
        <v>4323</v>
      </c>
      <c r="C693" s="1238"/>
      <c r="D693" s="1238"/>
      <c r="E693" s="1238"/>
      <c r="F693" s="2309" t="e">
        <f t="shared" si="1808"/>
        <v>#DIV/0!</v>
      </c>
      <c r="G693" s="1238"/>
      <c r="H693" s="1238"/>
      <c r="I693" s="1238"/>
      <c r="J693" s="2309" t="e">
        <f t="shared" si="1809"/>
        <v>#DIV/0!</v>
      </c>
      <c r="K693" s="1238"/>
      <c r="L693" s="1238"/>
      <c r="M693" s="1238"/>
      <c r="N693" s="2309" t="e">
        <f t="shared" si="1812"/>
        <v>#DIV/0!</v>
      </c>
      <c r="O693" s="1265"/>
      <c r="P693" s="1265"/>
      <c r="Q693" s="1265"/>
      <c r="R693" s="2309" t="e">
        <f t="shared" si="1814"/>
        <v>#DIV/0!</v>
      </c>
      <c r="S693" s="1206"/>
      <c r="T693" s="1206"/>
      <c r="U693" s="1206"/>
      <c r="V693" s="2309" t="e">
        <f t="shared" si="1815"/>
        <v>#DIV/0!</v>
      </c>
      <c r="W693" s="1206" t="e">
        <f t="shared" ref="W693" si="1880">W668/W658</f>
        <v>#DIV/0!</v>
      </c>
      <c r="X693" s="1206">
        <f t="shared" si="1843"/>
        <v>0</v>
      </c>
      <c r="Y693" s="1206"/>
      <c r="Z693" s="2309" t="e">
        <f t="shared" si="1817"/>
        <v>#DIV/0!</v>
      </c>
      <c r="AA693" s="1206" t="e">
        <f t="shared" si="1802"/>
        <v>#DIV/0!</v>
      </c>
      <c r="AB693" s="1718" t="e">
        <f t="shared" si="1803"/>
        <v>#DIV/0!</v>
      </c>
      <c r="AC693" s="1903"/>
      <c r="AD693" s="27" t="s">
        <v>4324</v>
      </c>
    </row>
    <row r="694" spans="1:30" customFormat="1" ht="15.75" hidden="1" thickBot="1" x14ac:dyDescent="0.3">
      <c r="A694" s="3580"/>
      <c r="B694" s="2211" t="s">
        <v>4223</v>
      </c>
      <c r="C694" s="1239">
        <f t="shared" ref="C694:W694" si="1881">C693/C238</f>
        <v>0</v>
      </c>
      <c r="D694" s="1239"/>
      <c r="E694" s="1239"/>
      <c r="F694" s="1236" t="e">
        <f t="shared" si="1808"/>
        <v>#DIV/0!</v>
      </c>
      <c r="G694" s="1239">
        <f t="shared" si="1881"/>
        <v>0</v>
      </c>
      <c r="H694" s="1239"/>
      <c r="I694" s="1239"/>
      <c r="J694" s="1236" t="e">
        <f t="shared" si="1809"/>
        <v>#DIV/0!</v>
      </c>
      <c r="K694" s="1239">
        <f t="shared" si="1881"/>
        <v>0</v>
      </c>
      <c r="L694" s="1239"/>
      <c r="M694" s="1239"/>
      <c r="N694" s="1236" t="e">
        <f t="shared" si="1812"/>
        <v>#DIV/0!</v>
      </c>
      <c r="O694" s="1266">
        <f t="shared" si="1881"/>
        <v>0</v>
      </c>
      <c r="P694" s="1266"/>
      <c r="Q694" s="1266"/>
      <c r="R694" s="1236" t="e">
        <f t="shared" si="1814"/>
        <v>#DIV/0!</v>
      </c>
      <c r="S694" s="1211"/>
      <c r="T694" s="1211"/>
      <c r="U694" s="1211"/>
      <c r="V694" s="1236" t="e">
        <f t="shared" si="1815"/>
        <v>#DIV/0!</v>
      </c>
      <c r="W694" s="1177" t="e">
        <f t="shared" si="1881"/>
        <v>#DIV/0!</v>
      </c>
      <c r="X694" s="1177">
        <f t="shared" si="1843"/>
        <v>0</v>
      </c>
      <c r="Y694" s="1177"/>
      <c r="Z694" s="1236" t="e">
        <f t="shared" si="1817"/>
        <v>#DIV/0!</v>
      </c>
      <c r="AA694" s="1198">
        <f t="shared" si="1802"/>
        <v>0</v>
      </c>
      <c r="AB694" s="1723" t="e">
        <f t="shared" si="1803"/>
        <v>#DIV/0!</v>
      </c>
      <c r="AC694" s="1198"/>
      <c r="AD694" t="s">
        <v>4325</v>
      </c>
    </row>
    <row r="695" spans="1:30" customFormat="1" ht="15.75" hidden="1" thickBot="1" x14ac:dyDescent="0.3">
      <c r="A695" s="3580"/>
      <c r="B695" s="2211" t="s">
        <v>4224</v>
      </c>
      <c r="C695" s="1239">
        <f t="shared" ref="C695:W695" si="1882">C693/C255</f>
        <v>0</v>
      </c>
      <c r="D695" s="1239"/>
      <c r="E695" s="1239"/>
      <c r="F695" s="1236" t="e">
        <f t="shared" si="1808"/>
        <v>#DIV/0!</v>
      </c>
      <c r="G695" s="1239">
        <f t="shared" si="1882"/>
        <v>0</v>
      </c>
      <c r="H695" s="1239"/>
      <c r="I695" s="1239"/>
      <c r="J695" s="1236" t="e">
        <f t="shared" si="1809"/>
        <v>#DIV/0!</v>
      </c>
      <c r="K695" s="1239">
        <f t="shared" si="1882"/>
        <v>0</v>
      </c>
      <c r="L695" s="1239"/>
      <c r="M695" s="1239"/>
      <c r="N695" s="1236" t="e">
        <f t="shared" si="1812"/>
        <v>#DIV/0!</v>
      </c>
      <c r="O695" s="1266">
        <f t="shared" si="1882"/>
        <v>0</v>
      </c>
      <c r="P695" s="1266"/>
      <c r="Q695" s="1266"/>
      <c r="R695" s="1236" t="e">
        <f t="shared" si="1814"/>
        <v>#DIV/0!</v>
      </c>
      <c r="S695" s="1211"/>
      <c r="T695" s="1211"/>
      <c r="U695" s="1211"/>
      <c r="V695" s="1236" t="e">
        <f t="shared" si="1815"/>
        <v>#DIV/0!</v>
      </c>
      <c r="W695" s="1177" t="e">
        <f t="shared" si="1882"/>
        <v>#DIV/0!</v>
      </c>
      <c r="X695" s="1177">
        <f t="shared" si="1843"/>
        <v>0</v>
      </c>
      <c r="Y695" s="1177"/>
      <c r="Z695" s="1236" t="e">
        <f t="shared" si="1817"/>
        <v>#DIV/0!</v>
      </c>
      <c r="AA695" s="1198">
        <f t="shared" si="1802"/>
        <v>0</v>
      </c>
      <c r="AB695" s="1723" t="e">
        <f t="shared" si="1803"/>
        <v>#DIV/0!</v>
      </c>
      <c r="AC695" s="1198"/>
      <c r="AD695" t="s">
        <v>4326</v>
      </c>
    </row>
    <row r="696" spans="1:30" customFormat="1" ht="15.75" hidden="1" thickBot="1" x14ac:dyDescent="0.3">
      <c r="A696" s="3580"/>
      <c r="B696" s="2211" t="s">
        <v>4311</v>
      </c>
      <c r="C696" s="1239">
        <f t="shared" ref="C696:W696" si="1883">C693/C258</f>
        <v>0</v>
      </c>
      <c r="D696" s="1239"/>
      <c r="E696" s="1239"/>
      <c r="F696" s="1236" t="e">
        <f t="shared" si="1808"/>
        <v>#DIV/0!</v>
      </c>
      <c r="G696" s="1239">
        <f t="shared" si="1883"/>
        <v>0</v>
      </c>
      <c r="H696" s="1239"/>
      <c r="I696" s="1239"/>
      <c r="J696" s="1236" t="e">
        <f t="shared" si="1809"/>
        <v>#DIV/0!</v>
      </c>
      <c r="K696" s="1239">
        <f t="shared" si="1883"/>
        <v>0</v>
      </c>
      <c r="L696" s="1239"/>
      <c r="M696" s="1239"/>
      <c r="N696" s="1236" t="e">
        <f t="shared" si="1812"/>
        <v>#DIV/0!</v>
      </c>
      <c r="O696" s="1266">
        <f t="shared" si="1883"/>
        <v>0</v>
      </c>
      <c r="P696" s="1266"/>
      <c r="Q696" s="1266"/>
      <c r="R696" s="1236" t="e">
        <f t="shared" si="1814"/>
        <v>#DIV/0!</v>
      </c>
      <c r="S696" s="1211"/>
      <c r="T696" s="1211"/>
      <c r="U696" s="1211"/>
      <c r="V696" s="1236" t="e">
        <f t="shared" si="1815"/>
        <v>#DIV/0!</v>
      </c>
      <c r="W696" s="1177" t="e">
        <f t="shared" si="1883"/>
        <v>#DIV/0!</v>
      </c>
      <c r="X696" s="1177">
        <f t="shared" si="1843"/>
        <v>0</v>
      </c>
      <c r="Y696" s="1177"/>
      <c r="Z696" s="1236" t="e">
        <f t="shared" si="1817"/>
        <v>#DIV/0!</v>
      </c>
      <c r="AA696" s="1198">
        <f t="shared" si="1802"/>
        <v>0</v>
      </c>
      <c r="AB696" s="1723" t="e">
        <f t="shared" si="1803"/>
        <v>#DIV/0!</v>
      </c>
      <c r="AC696" s="1198"/>
      <c r="AD696" t="s">
        <v>4327</v>
      </c>
    </row>
    <row r="697" spans="1:30" customFormat="1" ht="15.75" hidden="1" thickBot="1" x14ac:dyDescent="0.3">
      <c r="A697" s="3580"/>
      <c r="B697" s="2210" t="s">
        <v>4328</v>
      </c>
      <c r="C697" s="1240"/>
      <c r="D697" s="1240"/>
      <c r="E697" s="1240"/>
      <c r="F697" s="2309" t="e">
        <f t="shared" si="1808"/>
        <v>#DIV/0!</v>
      </c>
      <c r="G697" s="1240"/>
      <c r="H697" s="1240"/>
      <c r="I697" s="1240"/>
      <c r="J697" s="2309" t="e">
        <f t="shared" si="1809"/>
        <v>#DIV/0!</v>
      </c>
      <c r="K697" s="1240"/>
      <c r="L697" s="1240"/>
      <c r="M697" s="1240"/>
      <c r="N697" s="2309" t="e">
        <f t="shared" si="1812"/>
        <v>#DIV/0!</v>
      </c>
      <c r="O697" s="1267">
        <f t="shared" ref="O697:W697" si="1884">O673/O676</f>
        <v>0</v>
      </c>
      <c r="P697" s="1267"/>
      <c r="Q697" s="1267"/>
      <c r="R697" s="2309" t="e">
        <f t="shared" si="1814"/>
        <v>#DIV/0!</v>
      </c>
      <c r="S697" s="1212"/>
      <c r="T697" s="1212"/>
      <c r="U697" s="1212"/>
      <c r="V697" s="2309" t="e">
        <f t="shared" si="1815"/>
        <v>#DIV/0!</v>
      </c>
      <c r="W697" s="1212" t="e">
        <f t="shared" si="1884"/>
        <v>#DIV/0!</v>
      </c>
      <c r="X697" s="1212">
        <f t="shared" si="1843"/>
        <v>0</v>
      </c>
      <c r="Y697" s="1212"/>
      <c r="Z697" s="2309" t="e">
        <f t="shared" si="1817"/>
        <v>#DIV/0!</v>
      </c>
      <c r="AA697" s="1212">
        <f t="shared" si="1802"/>
        <v>0</v>
      </c>
      <c r="AB697" s="1724" t="e">
        <f t="shared" si="1803"/>
        <v>#DIV/0!</v>
      </c>
      <c r="AC697" s="1905"/>
      <c r="AD697" s="27" t="s">
        <v>4329</v>
      </c>
    </row>
    <row r="698" spans="1:30" customFormat="1" ht="15.75" hidden="1" thickBot="1" x14ac:dyDescent="0.3">
      <c r="A698" s="3580"/>
      <c r="B698" s="2211" t="s">
        <v>4223</v>
      </c>
      <c r="C698" s="1239">
        <f t="shared" ref="C698:W698" si="1885">C697/C264</f>
        <v>0</v>
      </c>
      <c r="D698" s="1239"/>
      <c r="E698" s="1239"/>
      <c r="F698" s="1236" t="e">
        <f t="shared" si="1808"/>
        <v>#DIV/0!</v>
      </c>
      <c r="G698" s="1239">
        <f t="shared" si="1885"/>
        <v>0</v>
      </c>
      <c r="H698" s="1239"/>
      <c r="I698" s="1239"/>
      <c r="J698" s="1236" t="e">
        <f t="shared" si="1809"/>
        <v>#DIV/0!</v>
      </c>
      <c r="K698" s="1239">
        <f t="shared" si="1885"/>
        <v>0</v>
      </c>
      <c r="L698" s="1239"/>
      <c r="M698" s="1239"/>
      <c r="N698" s="1236" t="e">
        <f t="shared" si="1812"/>
        <v>#DIV/0!</v>
      </c>
      <c r="O698" s="1266">
        <f t="shared" si="1885"/>
        <v>0</v>
      </c>
      <c r="P698" s="1266"/>
      <c r="Q698" s="1266"/>
      <c r="R698" s="1236" t="e">
        <f t="shared" si="1814"/>
        <v>#DIV/0!</v>
      </c>
      <c r="S698" s="1211"/>
      <c r="T698" s="1211"/>
      <c r="U698" s="1211"/>
      <c r="V698" s="1236" t="e">
        <f t="shared" si="1815"/>
        <v>#DIV/0!</v>
      </c>
      <c r="W698" s="1177" t="e">
        <f t="shared" si="1885"/>
        <v>#DIV/0!</v>
      </c>
      <c r="X698" s="1177">
        <f t="shared" si="1843"/>
        <v>0</v>
      </c>
      <c r="Y698" s="1177"/>
      <c r="Z698" s="1236" t="e">
        <f t="shared" si="1817"/>
        <v>#DIV/0!</v>
      </c>
      <c r="AA698" s="1198">
        <f t="shared" si="1802"/>
        <v>0</v>
      </c>
      <c r="AB698" s="1723" t="e">
        <f t="shared" si="1803"/>
        <v>#DIV/0!</v>
      </c>
      <c r="AC698" s="1198"/>
      <c r="AD698" t="s">
        <v>4330</v>
      </c>
    </row>
    <row r="699" spans="1:30" customFormat="1" ht="15.75" hidden="1" thickBot="1" x14ac:dyDescent="0.3">
      <c r="A699" s="3580"/>
      <c r="B699" s="2211" t="s">
        <v>4224</v>
      </c>
      <c r="C699" s="1239">
        <f t="shared" ref="C699:W699" si="1886">C697/C281</f>
        <v>0</v>
      </c>
      <c r="D699" s="1239"/>
      <c r="E699" s="1239"/>
      <c r="F699" s="1236" t="e">
        <f t="shared" si="1808"/>
        <v>#DIV/0!</v>
      </c>
      <c r="G699" s="1239">
        <f t="shared" si="1886"/>
        <v>0</v>
      </c>
      <c r="H699" s="1239"/>
      <c r="I699" s="1239"/>
      <c r="J699" s="1236" t="e">
        <f t="shared" si="1809"/>
        <v>#DIV/0!</v>
      </c>
      <c r="K699" s="1239">
        <f t="shared" si="1886"/>
        <v>0</v>
      </c>
      <c r="L699" s="1239"/>
      <c r="M699" s="1239"/>
      <c r="N699" s="1236" t="e">
        <f t="shared" si="1812"/>
        <v>#DIV/0!</v>
      </c>
      <c r="O699" s="1266">
        <f t="shared" si="1886"/>
        <v>0</v>
      </c>
      <c r="P699" s="1266"/>
      <c r="Q699" s="1266"/>
      <c r="R699" s="1236" t="e">
        <f t="shared" si="1814"/>
        <v>#DIV/0!</v>
      </c>
      <c r="S699" s="1211"/>
      <c r="T699" s="1211"/>
      <c r="U699" s="1211"/>
      <c r="V699" s="1236" t="e">
        <f t="shared" si="1815"/>
        <v>#DIV/0!</v>
      </c>
      <c r="W699" s="1177" t="e">
        <f t="shared" si="1886"/>
        <v>#DIV/0!</v>
      </c>
      <c r="X699" s="1177">
        <f t="shared" si="1843"/>
        <v>0</v>
      </c>
      <c r="Y699" s="1177"/>
      <c r="Z699" s="1236" t="e">
        <f t="shared" si="1817"/>
        <v>#DIV/0!</v>
      </c>
      <c r="AA699" s="1198">
        <f t="shared" si="1802"/>
        <v>0</v>
      </c>
      <c r="AB699" s="1723" t="e">
        <f t="shared" si="1803"/>
        <v>#DIV/0!</v>
      </c>
      <c r="AC699" s="1198"/>
      <c r="AD699" t="s">
        <v>4331</v>
      </c>
    </row>
    <row r="700" spans="1:30" customFormat="1" ht="15.75" hidden="1" thickBot="1" x14ac:dyDescent="0.3">
      <c r="A700" s="3580"/>
      <c r="B700" s="2211" t="s">
        <v>4311</v>
      </c>
      <c r="C700" s="1239">
        <f t="shared" ref="C700:W700" si="1887">C697/C284</f>
        <v>0</v>
      </c>
      <c r="D700" s="1239"/>
      <c r="E700" s="1239"/>
      <c r="F700" s="1236" t="e">
        <f t="shared" si="1808"/>
        <v>#DIV/0!</v>
      </c>
      <c r="G700" s="1239">
        <f t="shared" si="1887"/>
        <v>0</v>
      </c>
      <c r="H700" s="1239"/>
      <c r="I700" s="1239"/>
      <c r="J700" s="1236" t="e">
        <f t="shared" si="1809"/>
        <v>#DIV/0!</v>
      </c>
      <c r="K700" s="1239">
        <f t="shared" si="1887"/>
        <v>0</v>
      </c>
      <c r="L700" s="1239"/>
      <c r="M700" s="1239"/>
      <c r="N700" s="1236" t="e">
        <f t="shared" si="1812"/>
        <v>#DIV/0!</v>
      </c>
      <c r="O700" s="1266">
        <f t="shared" si="1887"/>
        <v>0</v>
      </c>
      <c r="P700" s="1266"/>
      <c r="Q700" s="1266"/>
      <c r="R700" s="1236" t="e">
        <f t="shared" si="1814"/>
        <v>#DIV/0!</v>
      </c>
      <c r="S700" s="1211"/>
      <c r="T700" s="1211"/>
      <c r="U700" s="1211"/>
      <c r="V700" s="1236" t="e">
        <f t="shared" si="1815"/>
        <v>#DIV/0!</v>
      </c>
      <c r="W700" s="1177" t="e">
        <f t="shared" si="1887"/>
        <v>#DIV/0!</v>
      </c>
      <c r="X700" s="1177">
        <f t="shared" si="1843"/>
        <v>0</v>
      </c>
      <c r="Y700" s="1177"/>
      <c r="Z700" s="1236" t="e">
        <f t="shared" si="1817"/>
        <v>#DIV/0!</v>
      </c>
      <c r="AA700" s="1198">
        <f t="shared" si="1802"/>
        <v>0</v>
      </c>
      <c r="AB700" s="1723" t="e">
        <f t="shared" si="1803"/>
        <v>#DIV/0!</v>
      </c>
      <c r="AC700" s="1198"/>
      <c r="AD700" t="s">
        <v>4332</v>
      </c>
    </row>
    <row r="701" spans="1:30" customFormat="1" ht="15.75" hidden="1" thickBot="1" x14ac:dyDescent="0.3">
      <c r="A701" s="3580"/>
      <c r="B701" s="2210" t="s">
        <v>4333</v>
      </c>
      <c r="C701" s="1241"/>
      <c r="D701" s="1241"/>
      <c r="E701" s="1241"/>
      <c r="F701" s="2309" t="e">
        <f t="shared" si="1808"/>
        <v>#DIV/0!</v>
      </c>
      <c r="G701" s="1241"/>
      <c r="H701" s="1241"/>
      <c r="I701" s="1241"/>
      <c r="J701" s="2309" t="e">
        <f t="shared" si="1809"/>
        <v>#DIV/0!</v>
      </c>
      <c r="K701" s="1241"/>
      <c r="L701" s="1241"/>
      <c r="M701" s="1241"/>
      <c r="N701" s="2309" t="e">
        <f t="shared" si="1812"/>
        <v>#DIV/0!</v>
      </c>
      <c r="O701" s="1268">
        <f t="shared" ref="O701:W701" si="1888">O658/O676</f>
        <v>0</v>
      </c>
      <c r="P701" s="1268"/>
      <c r="Q701" s="1268"/>
      <c r="R701" s="2309" t="e">
        <f t="shared" si="1814"/>
        <v>#DIV/0!</v>
      </c>
      <c r="S701" s="1213"/>
      <c r="T701" s="1213"/>
      <c r="U701" s="1213"/>
      <c r="V701" s="2309" t="e">
        <f t="shared" si="1815"/>
        <v>#DIV/0!</v>
      </c>
      <c r="W701" s="1213" t="e">
        <f t="shared" si="1888"/>
        <v>#DIV/0!</v>
      </c>
      <c r="X701" s="1213">
        <f t="shared" si="1843"/>
        <v>0</v>
      </c>
      <c r="Y701" s="1213"/>
      <c r="Z701" s="2309" t="e">
        <f t="shared" si="1817"/>
        <v>#DIV/0!</v>
      </c>
      <c r="AA701" s="1213">
        <f t="shared" si="1802"/>
        <v>0</v>
      </c>
      <c r="AB701" s="1725" t="e">
        <f t="shared" si="1803"/>
        <v>#DIV/0!</v>
      </c>
      <c r="AC701" s="1906"/>
      <c r="AD701" s="27" t="s">
        <v>4334</v>
      </c>
    </row>
    <row r="702" spans="1:30" customFormat="1" ht="15.75" hidden="1" thickBot="1" x14ac:dyDescent="0.3">
      <c r="A702" s="3580"/>
      <c r="B702" s="2211" t="s">
        <v>4223</v>
      </c>
      <c r="C702" s="1239">
        <f t="shared" ref="C702:W702" si="1889">C701/C290</f>
        <v>0</v>
      </c>
      <c r="D702" s="1239"/>
      <c r="E702" s="1239"/>
      <c r="F702" s="1236" t="e">
        <f t="shared" si="1808"/>
        <v>#DIV/0!</v>
      </c>
      <c r="G702" s="1239">
        <f t="shared" si="1889"/>
        <v>0</v>
      </c>
      <c r="H702" s="1239"/>
      <c r="I702" s="1239"/>
      <c r="J702" s="1236" t="e">
        <f t="shared" si="1809"/>
        <v>#DIV/0!</v>
      </c>
      <c r="K702" s="1239">
        <f t="shared" si="1889"/>
        <v>0</v>
      </c>
      <c r="L702" s="1239"/>
      <c r="M702" s="1239"/>
      <c r="N702" s="1236" t="e">
        <f t="shared" si="1812"/>
        <v>#DIV/0!</v>
      </c>
      <c r="O702" s="1266">
        <f t="shared" si="1889"/>
        <v>0</v>
      </c>
      <c r="P702" s="1266"/>
      <c r="Q702" s="1266"/>
      <c r="R702" s="1236" t="e">
        <f t="shared" si="1814"/>
        <v>#DIV/0!</v>
      </c>
      <c r="S702" s="1211"/>
      <c r="T702" s="1211"/>
      <c r="U702" s="1211"/>
      <c r="V702" s="1236" t="e">
        <f t="shared" si="1815"/>
        <v>#DIV/0!</v>
      </c>
      <c r="W702" s="1177" t="e">
        <f t="shared" si="1889"/>
        <v>#DIV/0!</v>
      </c>
      <c r="X702" s="1177">
        <f t="shared" si="1843"/>
        <v>0</v>
      </c>
      <c r="Y702" s="1177"/>
      <c r="Z702" s="1236" t="e">
        <f t="shared" si="1817"/>
        <v>#DIV/0!</v>
      </c>
      <c r="AA702" s="1198">
        <f t="shared" si="1802"/>
        <v>0</v>
      </c>
      <c r="AB702" s="1723" t="e">
        <f t="shared" si="1803"/>
        <v>#DIV/0!</v>
      </c>
      <c r="AC702" s="1198"/>
      <c r="AD702" t="s">
        <v>4335</v>
      </c>
    </row>
    <row r="703" spans="1:30" customFormat="1" ht="15.75" hidden="1" thickBot="1" x14ac:dyDescent="0.3">
      <c r="A703" s="3580"/>
      <c r="B703" s="2211" t="s">
        <v>4224</v>
      </c>
      <c r="C703" s="1239">
        <f t="shared" ref="C703:W703" si="1890">C701/C307</f>
        <v>0</v>
      </c>
      <c r="D703" s="1239"/>
      <c r="E703" s="1239"/>
      <c r="F703" s="1236" t="e">
        <f t="shared" si="1808"/>
        <v>#DIV/0!</v>
      </c>
      <c r="G703" s="1239">
        <f t="shared" si="1890"/>
        <v>0</v>
      </c>
      <c r="H703" s="1239"/>
      <c r="I703" s="1239"/>
      <c r="J703" s="1236" t="e">
        <f t="shared" si="1809"/>
        <v>#DIV/0!</v>
      </c>
      <c r="K703" s="1239">
        <f t="shared" si="1890"/>
        <v>0</v>
      </c>
      <c r="L703" s="1239"/>
      <c r="M703" s="1239"/>
      <c r="N703" s="1236" t="e">
        <f t="shared" si="1812"/>
        <v>#DIV/0!</v>
      </c>
      <c r="O703" s="1266">
        <f t="shared" si="1890"/>
        <v>0</v>
      </c>
      <c r="P703" s="1266"/>
      <c r="Q703" s="1266"/>
      <c r="R703" s="1236" t="e">
        <f t="shared" si="1814"/>
        <v>#DIV/0!</v>
      </c>
      <c r="S703" s="1211"/>
      <c r="T703" s="1211"/>
      <c r="U703" s="1211"/>
      <c r="V703" s="1236" t="e">
        <f t="shared" si="1815"/>
        <v>#DIV/0!</v>
      </c>
      <c r="W703" s="1177" t="e">
        <f t="shared" si="1890"/>
        <v>#DIV/0!</v>
      </c>
      <c r="X703" s="1177">
        <f t="shared" si="1843"/>
        <v>0</v>
      </c>
      <c r="Y703" s="1177"/>
      <c r="Z703" s="1236" t="e">
        <f t="shared" si="1817"/>
        <v>#DIV/0!</v>
      </c>
      <c r="AA703" s="1198">
        <f t="shared" ref="AA703:AA766" si="1891">AVERAGE(C703,G703,K703,O703,S703)</f>
        <v>0</v>
      </c>
      <c r="AB703" s="1723" t="e">
        <f t="shared" ref="AB703:AB766" si="1892">AVERAGE(D703,H703,L703,P703,T703)</f>
        <v>#DIV/0!</v>
      </c>
      <c r="AC703" s="1198"/>
      <c r="AD703" t="s">
        <v>4336</v>
      </c>
    </row>
    <row r="704" spans="1:30" customFormat="1" ht="15.75" hidden="1" thickBot="1" x14ac:dyDescent="0.3">
      <c r="A704" s="3580"/>
      <c r="B704" s="2211" t="s">
        <v>4311</v>
      </c>
      <c r="C704" s="1239">
        <f t="shared" ref="C704:W704" si="1893">C701/C310</f>
        <v>0</v>
      </c>
      <c r="D704" s="1239"/>
      <c r="E704" s="1239"/>
      <c r="F704" s="1236" t="e">
        <f t="shared" si="1808"/>
        <v>#DIV/0!</v>
      </c>
      <c r="G704" s="1239">
        <f t="shared" si="1893"/>
        <v>0</v>
      </c>
      <c r="H704" s="1239"/>
      <c r="I704" s="1239"/>
      <c r="J704" s="1236" t="e">
        <f t="shared" si="1809"/>
        <v>#DIV/0!</v>
      </c>
      <c r="K704" s="1239">
        <f t="shared" si="1893"/>
        <v>0</v>
      </c>
      <c r="L704" s="1239"/>
      <c r="M704" s="1239"/>
      <c r="N704" s="1236" t="e">
        <f t="shared" si="1812"/>
        <v>#DIV/0!</v>
      </c>
      <c r="O704" s="1266">
        <f t="shared" si="1893"/>
        <v>0</v>
      </c>
      <c r="P704" s="1266"/>
      <c r="Q704" s="1266"/>
      <c r="R704" s="1236" t="e">
        <f t="shared" si="1814"/>
        <v>#DIV/0!</v>
      </c>
      <c r="S704" s="1211"/>
      <c r="T704" s="1211"/>
      <c r="U704" s="1211"/>
      <c r="V704" s="1236" t="e">
        <f t="shared" si="1815"/>
        <v>#DIV/0!</v>
      </c>
      <c r="W704" s="1177" t="e">
        <f t="shared" si="1893"/>
        <v>#DIV/0!</v>
      </c>
      <c r="X704" s="1177">
        <f t="shared" ref="X704:X767" si="1894">SUM(D704+H704+L704+P704+T704)</f>
        <v>0</v>
      </c>
      <c r="Y704" s="1177"/>
      <c r="Z704" s="1236" t="e">
        <f t="shared" si="1817"/>
        <v>#DIV/0!</v>
      </c>
      <c r="AA704" s="1198">
        <f t="shared" si="1891"/>
        <v>0</v>
      </c>
      <c r="AB704" s="1723" t="e">
        <f t="shared" si="1892"/>
        <v>#DIV/0!</v>
      </c>
      <c r="AC704" s="1198"/>
      <c r="AD704" t="s">
        <v>4337</v>
      </c>
    </row>
    <row r="705" spans="1:30" s="325" customFormat="1" ht="15.75" hidden="1" thickBot="1" x14ac:dyDescent="0.3">
      <c r="A705" s="3580"/>
      <c r="B705" s="2210" t="s">
        <v>4338</v>
      </c>
      <c r="C705" s="1238"/>
      <c r="D705" s="1238"/>
      <c r="E705" s="1238"/>
      <c r="F705" s="2309" t="e">
        <f t="shared" ref="F705:F768" si="1895">E705/D705</f>
        <v>#DIV/0!</v>
      </c>
      <c r="G705" s="1238"/>
      <c r="H705" s="1238"/>
      <c r="I705" s="1238"/>
      <c r="J705" s="2309" t="e">
        <f t="shared" ref="J705:J768" si="1896">I705/H705</f>
        <v>#DIV/0!</v>
      </c>
      <c r="K705" s="1238"/>
      <c r="L705" s="1238"/>
      <c r="M705" s="1238"/>
      <c r="N705" s="2309" t="e">
        <f t="shared" ref="N705:N768" si="1897">M705/L705</f>
        <v>#DIV/0!</v>
      </c>
      <c r="O705" s="1265">
        <f t="shared" ref="O705:W705" si="1898">O663/O676</f>
        <v>0</v>
      </c>
      <c r="P705" s="1265"/>
      <c r="Q705" s="1265"/>
      <c r="R705" s="2309" t="e">
        <f t="shared" ref="R705:R768" si="1899">Q705/P705</f>
        <v>#DIV/0!</v>
      </c>
      <c r="S705" s="1206"/>
      <c r="T705" s="1206"/>
      <c r="U705" s="1206"/>
      <c r="V705" s="2309" t="e">
        <f t="shared" ref="V705:V768" si="1900">U705/T705</f>
        <v>#DIV/0!</v>
      </c>
      <c r="W705" s="1206" t="e">
        <f t="shared" si="1898"/>
        <v>#DIV/0!</v>
      </c>
      <c r="X705" s="1206">
        <f t="shared" si="1894"/>
        <v>0</v>
      </c>
      <c r="Y705" s="1206"/>
      <c r="Z705" s="2309" t="e">
        <f t="shared" ref="Z705:Z768" si="1901">Y705/X705</f>
        <v>#DIV/0!</v>
      </c>
      <c r="AA705" s="1206">
        <f t="shared" si="1891"/>
        <v>0</v>
      </c>
      <c r="AB705" s="1718" t="e">
        <f t="shared" si="1892"/>
        <v>#DIV/0!</v>
      </c>
      <c r="AC705" s="1903"/>
      <c r="AD705" s="1220" t="s">
        <v>4339</v>
      </c>
    </row>
    <row r="706" spans="1:30" s="325" customFormat="1" ht="15.75" hidden="1" thickBot="1" x14ac:dyDescent="0.3">
      <c r="A706" s="3580"/>
      <c r="B706" s="2212" t="s">
        <v>4223</v>
      </c>
      <c r="C706" s="1239">
        <f t="shared" ref="C706:W706" si="1902">C705/C316</f>
        <v>0</v>
      </c>
      <c r="D706" s="1239"/>
      <c r="E706" s="1239"/>
      <c r="F706" s="1236" t="e">
        <f t="shared" si="1895"/>
        <v>#DIV/0!</v>
      </c>
      <c r="G706" s="1239">
        <f t="shared" si="1902"/>
        <v>0</v>
      </c>
      <c r="H706" s="1239"/>
      <c r="I706" s="1239"/>
      <c r="J706" s="1236" t="e">
        <f t="shared" si="1896"/>
        <v>#DIV/0!</v>
      </c>
      <c r="K706" s="1239">
        <f t="shared" si="1902"/>
        <v>0</v>
      </c>
      <c r="L706" s="1239"/>
      <c r="M706" s="1239"/>
      <c r="N706" s="1236" t="e">
        <f t="shared" si="1897"/>
        <v>#DIV/0!</v>
      </c>
      <c r="O706" s="1266">
        <f t="shared" si="1902"/>
        <v>0</v>
      </c>
      <c r="P706" s="1266"/>
      <c r="Q706" s="1266"/>
      <c r="R706" s="1236" t="e">
        <f t="shared" si="1899"/>
        <v>#DIV/0!</v>
      </c>
      <c r="S706" s="1214"/>
      <c r="T706" s="1214"/>
      <c r="U706" s="1214"/>
      <c r="V706" s="1236" t="e">
        <f t="shared" si="1900"/>
        <v>#DIV/0!</v>
      </c>
      <c r="W706" s="1199" t="e">
        <f t="shared" si="1902"/>
        <v>#DIV/0!</v>
      </c>
      <c r="X706" s="1199">
        <f t="shared" si="1894"/>
        <v>0</v>
      </c>
      <c r="Y706" s="1199"/>
      <c r="Z706" s="1236" t="e">
        <f t="shared" si="1901"/>
        <v>#DIV/0!</v>
      </c>
      <c r="AA706" s="1198">
        <f t="shared" si="1891"/>
        <v>0</v>
      </c>
      <c r="AB706" s="1723" t="e">
        <f t="shared" si="1892"/>
        <v>#DIV/0!</v>
      </c>
      <c r="AC706" s="1198"/>
      <c r="AD706" s="325" t="s">
        <v>4340</v>
      </c>
    </row>
    <row r="707" spans="1:30" ht="15.75" hidden="1" thickBot="1" x14ac:dyDescent="0.3">
      <c r="A707" s="3580"/>
      <c r="B707" s="2212" t="s">
        <v>4224</v>
      </c>
      <c r="C707" s="1239">
        <f t="shared" ref="C707:W707" si="1903">C705/C333</f>
        <v>0</v>
      </c>
      <c r="D707" s="1239"/>
      <c r="E707" s="1239"/>
      <c r="F707" s="1236" t="e">
        <f t="shared" si="1895"/>
        <v>#DIV/0!</v>
      </c>
      <c r="G707" s="1239">
        <f t="shared" si="1903"/>
        <v>0</v>
      </c>
      <c r="H707" s="1239"/>
      <c r="I707" s="1239"/>
      <c r="J707" s="1236" t="e">
        <f t="shared" si="1896"/>
        <v>#DIV/0!</v>
      </c>
      <c r="K707" s="1239">
        <f t="shared" si="1903"/>
        <v>0</v>
      </c>
      <c r="L707" s="1239"/>
      <c r="M707" s="1239"/>
      <c r="N707" s="1236" t="e">
        <f t="shared" si="1897"/>
        <v>#DIV/0!</v>
      </c>
      <c r="O707" s="1266">
        <f t="shared" si="1903"/>
        <v>0</v>
      </c>
      <c r="P707" s="1266"/>
      <c r="Q707" s="1266"/>
      <c r="R707" s="1236" t="e">
        <f t="shared" si="1899"/>
        <v>#DIV/0!</v>
      </c>
      <c r="S707" s="1214"/>
      <c r="T707" s="1214"/>
      <c r="U707" s="1214"/>
      <c r="V707" s="1236" t="e">
        <f t="shared" si="1900"/>
        <v>#DIV/0!</v>
      </c>
      <c r="W707" s="1200" t="e">
        <f t="shared" si="1903"/>
        <v>#DIV/0!</v>
      </c>
      <c r="X707" s="1200">
        <f t="shared" si="1894"/>
        <v>0</v>
      </c>
      <c r="Y707" s="1200"/>
      <c r="Z707" s="1236" t="e">
        <f t="shared" si="1901"/>
        <v>#DIV/0!</v>
      </c>
      <c r="AA707" s="1198">
        <f t="shared" si="1891"/>
        <v>0</v>
      </c>
      <c r="AB707" s="1723" t="e">
        <f t="shared" si="1892"/>
        <v>#DIV/0!</v>
      </c>
      <c r="AC707" s="1198"/>
      <c r="AD707" s="325" t="s">
        <v>4341</v>
      </c>
    </row>
    <row r="708" spans="1:30" ht="15.75" hidden="1" thickBot="1" x14ac:dyDescent="0.3">
      <c r="A708" s="3580"/>
      <c r="B708" s="2212" t="s">
        <v>4311</v>
      </c>
      <c r="C708" s="1239">
        <f t="shared" ref="C708:W708" si="1904">C705/C336</f>
        <v>0</v>
      </c>
      <c r="D708" s="1239"/>
      <c r="E708" s="1239"/>
      <c r="F708" s="1236" t="e">
        <f t="shared" si="1895"/>
        <v>#DIV/0!</v>
      </c>
      <c r="G708" s="1239">
        <f t="shared" si="1904"/>
        <v>0</v>
      </c>
      <c r="H708" s="1239"/>
      <c r="I708" s="1239"/>
      <c r="J708" s="1236" t="e">
        <f t="shared" si="1896"/>
        <v>#DIV/0!</v>
      </c>
      <c r="K708" s="1239">
        <f t="shared" si="1904"/>
        <v>0</v>
      </c>
      <c r="L708" s="1239"/>
      <c r="M708" s="1239"/>
      <c r="N708" s="1236" t="e">
        <f t="shared" si="1897"/>
        <v>#DIV/0!</v>
      </c>
      <c r="O708" s="1266">
        <f t="shared" si="1904"/>
        <v>0</v>
      </c>
      <c r="P708" s="1266"/>
      <c r="Q708" s="1266"/>
      <c r="R708" s="1236" t="e">
        <f t="shared" si="1899"/>
        <v>#DIV/0!</v>
      </c>
      <c r="S708" s="1214"/>
      <c r="T708" s="1214"/>
      <c r="U708" s="1214"/>
      <c r="V708" s="1236" t="e">
        <f t="shared" si="1900"/>
        <v>#DIV/0!</v>
      </c>
      <c r="W708" s="1199" t="e">
        <f t="shared" si="1904"/>
        <v>#DIV/0!</v>
      </c>
      <c r="X708" s="1199">
        <f t="shared" si="1894"/>
        <v>0</v>
      </c>
      <c r="Y708" s="1199"/>
      <c r="Z708" s="1236" t="e">
        <f t="shared" si="1901"/>
        <v>#DIV/0!</v>
      </c>
      <c r="AA708" s="1198">
        <f t="shared" si="1891"/>
        <v>0</v>
      </c>
      <c r="AB708" s="1723" t="e">
        <f t="shared" si="1892"/>
        <v>#DIV/0!</v>
      </c>
      <c r="AC708" s="1198"/>
      <c r="AD708" s="325" t="s">
        <v>4342</v>
      </c>
    </row>
    <row r="709" spans="1:30" ht="15.75" hidden="1" thickBot="1" x14ac:dyDescent="0.3">
      <c r="A709" s="3580"/>
      <c r="B709" s="2210" t="s">
        <v>4343</v>
      </c>
      <c r="C709" s="1238"/>
      <c r="D709" s="1238"/>
      <c r="E709" s="1238"/>
      <c r="F709" s="2309" t="e">
        <f t="shared" si="1895"/>
        <v>#DIV/0!</v>
      </c>
      <c r="G709" s="1238"/>
      <c r="H709" s="1238"/>
      <c r="I709" s="1238"/>
      <c r="J709" s="2309" t="e">
        <f t="shared" si="1896"/>
        <v>#DIV/0!</v>
      </c>
      <c r="K709" s="1238"/>
      <c r="L709" s="1238"/>
      <c r="M709" s="1238"/>
      <c r="N709" s="2309" t="e">
        <f t="shared" si="1897"/>
        <v>#DIV/0!</v>
      </c>
      <c r="O709" s="1265"/>
      <c r="P709" s="1265"/>
      <c r="Q709" s="1265"/>
      <c r="R709" s="2309" t="e">
        <f t="shared" si="1899"/>
        <v>#DIV/0!</v>
      </c>
      <c r="S709" s="1206"/>
      <c r="T709" s="1206"/>
      <c r="U709" s="1206"/>
      <c r="V709" s="2309" t="e">
        <f t="shared" si="1900"/>
        <v>#DIV/0!</v>
      </c>
      <c r="W709" s="1206" t="e">
        <f t="shared" ref="W709" si="1905">W668/W673</f>
        <v>#DIV/0!</v>
      </c>
      <c r="X709" s="1206">
        <f t="shared" si="1894"/>
        <v>0</v>
      </c>
      <c r="Y709" s="1206"/>
      <c r="Z709" s="2309" t="e">
        <f t="shared" si="1901"/>
        <v>#DIV/0!</v>
      </c>
      <c r="AA709" s="1206" t="e">
        <f t="shared" si="1891"/>
        <v>#DIV/0!</v>
      </c>
      <c r="AB709" s="1718" t="e">
        <f t="shared" si="1892"/>
        <v>#DIV/0!</v>
      </c>
      <c r="AC709" s="1903"/>
      <c r="AD709" s="1220" t="s">
        <v>4344</v>
      </c>
    </row>
    <row r="710" spans="1:30" ht="15.75" hidden="1" thickBot="1" x14ac:dyDescent="0.3">
      <c r="A710" s="3580"/>
      <c r="B710" s="2212" t="s">
        <v>4223</v>
      </c>
      <c r="C710" s="1239">
        <f t="shared" ref="C710:W710" si="1906">C709/C342</f>
        <v>0</v>
      </c>
      <c r="D710" s="1239"/>
      <c r="E710" s="1239"/>
      <c r="F710" s="1236" t="e">
        <f t="shared" si="1895"/>
        <v>#DIV/0!</v>
      </c>
      <c r="G710" s="1239">
        <f t="shared" si="1906"/>
        <v>0</v>
      </c>
      <c r="H710" s="1239"/>
      <c r="I710" s="1239"/>
      <c r="J710" s="1236" t="e">
        <f t="shared" si="1896"/>
        <v>#DIV/0!</v>
      </c>
      <c r="K710" s="1239">
        <f t="shared" si="1906"/>
        <v>0</v>
      </c>
      <c r="L710" s="1239"/>
      <c r="M710" s="1239"/>
      <c r="N710" s="1236" t="e">
        <f t="shared" si="1897"/>
        <v>#DIV/0!</v>
      </c>
      <c r="O710" s="1266">
        <f t="shared" si="1906"/>
        <v>0</v>
      </c>
      <c r="P710" s="1266"/>
      <c r="Q710" s="1266"/>
      <c r="R710" s="1236" t="e">
        <f t="shared" si="1899"/>
        <v>#DIV/0!</v>
      </c>
      <c r="S710" s="1214"/>
      <c r="T710" s="1214"/>
      <c r="U710" s="1214"/>
      <c r="V710" s="1236" t="e">
        <f t="shared" si="1900"/>
        <v>#DIV/0!</v>
      </c>
      <c r="W710" s="1199" t="e">
        <f t="shared" si="1906"/>
        <v>#DIV/0!</v>
      </c>
      <c r="X710" s="1199">
        <f t="shared" si="1894"/>
        <v>0</v>
      </c>
      <c r="Y710" s="1199"/>
      <c r="Z710" s="1236" t="e">
        <f t="shared" si="1901"/>
        <v>#DIV/0!</v>
      </c>
      <c r="AA710" s="1198">
        <f t="shared" si="1891"/>
        <v>0</v>
      </c>
      <c r="AB710" s="1723" t="e">
        <f t="shared" si="1892"/>
        <v>#DIV/0!</v>
      </c>
      <c r="AC710" s="1198"/>
      <c r="AD710" s="325" t="s">
        <v>4345</v>
      </c>
    </row>
    <row r="711" spans="1:30" ht="15.75" hidden="1" thickBot="1" x14ac:dyDescent="0.3">
      <c r="A711" s="3580"/>
      <c r="B711" s="2212" t="s">
        <v>4224</v>
      </c>
      <c r="C711" s="1239">
        <f t="shared" ref="C711:W711" si="1907">C709/C359</f>
        <v>0</v>
      </c>
      <c r="D711" s="1239"/>
      <c r="E711" s="1239"/>
      <c r="F711" s="1236" t="e">
        <f t="shared" si="1895"/>
        <v>#DIV/0!</v>
      </c>
      <c r="G711" s="1239">
        <f t="shared" si="1907"/>
        <v>0</v>
      </c>
      <c r="H711" s="1239"/>
      <c r="I711" s="1239"/>
      <c r="J711" s="1236" t="e">
        <f t="shared" si="1896"/>
        <v>#DIV/0!</v>
      </c>
      <c r="K711" s="1239">
        <f t="shared" si="1907"/>
        <v>0</v>
      </c>
      <c r="L711" s="1239"/>
      <c r="M711" s="1239"/>
      <c r="N711" s="1236" t="e">
        <f t="shared" si="1897"/>
        <v>#DIV/0!</v>
      </c>
      <c r="O711" s="1266">
        <f t="shared" si="1907"/>
        <v>0</v>
      </c>
      <c r="P711" s="1266"/>
      <c r="Q711" s="1266"/>
      <c r="R711" s="1236" t="e">
        <f t="shared" si="1899"/>
        <v>#DIV/0!</v>
      </c>
      <c r="S711" s="1214"/>
      <c r="T711" s="1214"/>
      <c r="U711" s="1214"/>
      <c r="V711" s="1236" t="e">
        <f t="shared" si="1900"/>
        <v>#DIV/0!</v>
      </c>
      <c r="W711" s="1199" t="e">
        <f t="shared" si="1907"/>
        <v>#DIV/0!</v>
      </c>
      <c r="X711" s="1199">
        <f t="shared" si="1894"/>
        <v>0</v>
      </c>
      <c r="Y711" s="1199"/>
      <c r="Z711" s="1236" t="e">
        <f t="shared" si="1901"/>
        <v>#DIV/0!</v>
      </c>
      <c r="AA711" s="1198">
        <f t="shared" si="1891"/>
        <v>0</v>
      </c>
      <c r="AB711" s="1723" t="e">
        <f t="shared" si="1892"/>
        <v>#DIV/0!</v>
      </c>
      <c r="AC711" s="1198"/>
      <c r="AD711" s="325" t="s">
        <v>4346</v>
      </c>
    </row>
    <row r="712" spans="1:30" ht="15.75" hidden="1" thickBot="1" x14ac:dyDescent="0.3">
      <c r="A712" s="3580"/>
      <c r="B712" s="2213" t="s">
        <v>4311</v>
      </c>
      <c r="C712" s="1242">
        <f t="shared" ref="C712:W712" si="1908">C709/C362</f>
        <v>0</v>
      </c>
      <c r="D712" s="1242"/>
      <c r="E712" s="1242"/>
      <c r="F712" s="2310" t="e">
        <f t="shared" si="1895"/>
        <v>#DIV/0!</v>
      </c>
      <c r="G712" s="1242">
        <f t="shared" si="1908"/>
        <v>0</v>
      </c>
      <c r="H712" s="1242"/>
      <c r="I712" s="1242"/>
      <c r="J712" s="2310" t="e">
        <f t="shared" si="1896"/>
        <v>#DIV/0!</v>
      </c>
      <c r="K712" s="1242">
        <f t="shared" si="1908"/>
        <v>0</v>
      </c>
      <c r="L712" s="1242"/>
      <c r="M712" s="1242"/>
      <c r="N712" s="2310" t="e">
        <f t="shared" si="1897"/>
        <v>#DIV/0!</v>
      </c>
      <c r="O712" s="1269">
        <f t="shared" si="1908"/>
        <v>0</v>
      </c>
      <c r="P712" s="1269"/>
      <c r="Q712" s="1269"/>
      <c r="R712" s="2310" t="e">
        <f t="shared" si="1899"/>
        <v>#DIV/0!</v>
      </c>
      <c r="S712" s="1219"/>
      <c r="T712" s="1219"/>
      <c r="U712" s="1219"/>
      <c r="V712" s="2310" t="e">
        <f t="shared" si="1900"/>
        <v>#DIV/0!</v>
      </c>
      <c r="W712" s="1201" t="e">
        <f t="shared" si="1908"/>
        <v>#DIV/0!</v>
      </c>
      <c r="X712" s="1201">
        <f t="shared" si="1894"/>
        <v>0</v>
      </c>
      <c r="Y712" s="1201"/>
      <c r="Z712" s="2310" t="e">
        <f t="shared" si="1901"/>
        <v>#DIV/0!</v>
      </c>
      <c r="AA712" s="1202">
        <f t="shared" si="1891"/>
        <v>0</v>
      </c>
      <c r="AB712" s="1723" t="e">
        <f t="shared" si="1892"/>
        <v>#DIV/0!</v>
      </c>
      <c r="AC712" s="1198"/>
      <c r="AD712" s="325" t="s">
        <v>4347</v>
      </c>
    </row>
    <row r="713" spans="1:30" customFormat="1" ht="15.75" hidden="1" thickBot="1" x14ac:dyDescent="0.3">
      <c r="A713" s="3580" t="s">
        <v>1920</v>
      </c>
      <c r="B713" s="2207" t="s">
        <v>935</v>
      </c>
      <c r="C713" s="1235"/>
      <c r="D713" s="1235"/>
      <c r="E713" s="1235"/>
      <c r="F713" s="2314" t="e">
        <f t="shared" si="1895"/>
        <v>#DIV/0!</v>
      </c>
      <c r="G713" s="1235"/>
      <c r="H713" s="1235"/>
      <c r="I713" s="1235"/>
      <c r="J713" s="2314" t="e">
        <f t="shared" si="1896"/>
        <v>#DIV/0!</v>
      </c>
      <c r="K713" s="1245">
        <f>SG!B102</f>
        <v>1</v>
      </c>
      <c r="L713" s="1245"/>
      <c r="M713" s="1245"/>
      <c r="N713" s="2314" t="e">
        <f t="shared" si="1897"/>
        <v>#DIV/0!</v>
      </c>
      <c r="O713" s="1235"/>
      <c r="P713" s="1235"/>
      <c r="Q713" s="1235"/>
      <c r="R713" s="2314" t="e">
        <f t="shared" si="1899"/>
        <v>#DIV/0!</v>
      </c>
      <c r="S713" s="1235"/>
      <c r="T713" s="1235"/>
      <c r="U713" s="1235"/>
      <c r="V713" s="2314" t="e">
        <f t="shared" si="1900"/>
        <v>#DIV/0!</v>
      </c>
      <c r="W713" s="826" t="e">
        <f>SUM(C713:S713)</f>
        <v>#DIV/0!</v>
      </c>
      <c r="X713" s="826">
        <f t="shared" si="1894"/>
        <v>0</v>
      </c>
      <c r="Y713" s="826"/>
      <c r="Z713" s="2314" t="e">
        <f t="shared" si="1901"/>
        <v>#DIV/0!</v>
      </c>
      <c r="AA713" s="1222">
        <f t="shared" si="1891"/>
        <v>1</v>
      </c>
      <c r="AB713" s="1715" t="e">
        <f t="shared" si="1892"/>
        <v>#DIV/0!</v>
      </c>
      <c r="AC713" s="1311"/>
      <c r="AD713" s="27" t="s">
        <v>4264</v>
      </c>
    </row>
    <row r="714" spans="1:30" customFormat="1" ht="15.75" hidden="1" thickBot="1" x14ac:dyDescent="0.3">
      <c r="A714" s="3580"/>
      <c r="B714" s="1" t="s">
        <v>4265</v>
      </c>
      <c r="C714" s="1236">
        <f t="shared" ref="C714:W714" si="1909">C713/C4</f>
        <v>0</v>
      </c>
      <c r="D714" s="1236"/>
      <c r="E714" s="1236"/>
      <c r="F714" s="1236" t="e">
        <f t="shared" si="1895"/>
        <v>#DIV/0!</v>
      </c>
      <c r="G714" s="1236">
        <f t="shared" si="1909"/>
        <v>0</v>
      </c>
      <c r="H714" s="1236"/>
      <c r="I714" s="1236"/>
      <c r="J714" s="1236" t="e">
        <f t="shared" si="1896"/>
        <v>#DIV/0!</v>
      </c>
      <c r="K714" s="1186">
        <f t="shared" si="1909"/>
        <v>4.2439417731188729E-5</v>
      </c>
      <c r="L714" s="1186"/>
      <c r="M714" s="1186"/>
      <c r="N714" s="1236" t="e">
        <f t="shared" si="1897"/>
        <v>#DIV/0!</v>
      </c>
      <c r="O714" s="1236">
        <f t="shared" si="1909"/>
        <v>0</v>
      </c>
      <c r="P714" s="1236"/>
      <c r="Q714" s="1236"/>
      <c r="R714" s="1236" t="e">
        <f t="shared" si="1899"/>
        <v>#DIV/0!</v>
      </c>
      <c r="S714" s="1236"/>
      <c r="T714" s="1236"/>
      <c r="U714" s="1236"/>
      <c r="V714" s="1236" t="e">
        <f t="shared" si="1900"/>
        <v>#DIV/0!</v>
      </c>
      <c r="W714" s="1194" t="e">
        <f t="shared" si="1909"/>
        <v>#DIV/0!</v>
      </c>
      <c r="X714" s="1194">
        <f t="shared" si="1894"/>
        <v>0</v>
      </c>
      <c r="Y714" s="1194"/>
      <c r="Z714" s="1236" t="e">
        <f t="shared" si="1901"/>
        <v>#DIV/0!</v>
      </c>
      <c r="AA714" s="1189">
        <f t="shared" si="1891"/>
        <v>1.0609854432797182E-5</v>
      </c>
      <c r="AB714" s="1716" t="e">
        <f t="shared" si="1892"/>
        <v>#DIV/0!</v>
      </c>
      <c r="AC714" s="1189"/>
      <c r="AD714" t="s">
        <v>4266</v>
      </c>
    </row>
    <row r="715" spans="1:30" customFormat="1" ht="15.75" hidden="1" thickBot="1" x14ac:dyDescent="0.3">
      <c r="A715" s="3580"/>
      <c r="B715" s="1" t="s">
        <v>4267</v>
      </c>
      <c r="C715" s="1236">
        <f t="shared" ref="C715:W715" si="1910">C713/C21</f>
        <v>0</v>
      </c>
      <c r="D715" s="1236"/>
      <c r="E715" s="1236"/>
      <c r="F715" s="1236" t="e">
        <f t="shared" si="1895"/>
        <v>#DIV/0!</v>
      </c>
      <c r="G715" s="1236">
        <f t="shared" si="1910"/>
        <v>0</v>
      </c>
      <c r="H715" s="1236"/>
      <c r="I715" s="1236"/>
      <c r="J715" s="1236" t="e">
        <f t="shared" si="1896"/>
        <v>#DIV/0!</v>
      </c>
      <c r="K715" s="1186">
        <f t="shared" si="1910"/>
        <v>7.7784691972619788E-5</v>
      </c>
      <c r="L715" s="1186"/>
      <c r="M715" s="1186"/>
      <c r="N715" s="1236" t="e">
        <f t="shared" si="1897"/>
        <v>#DIV/0!</v>
      </c>
      <c r="O715" s="1236">
        <f t="shared" si="1910"/>
        <v>0</v>
      </c>
      <c r="P715" s="1236"/>
      <c r="Q715" s="1236"/>
      <c r="R715" s="1236" t="e">
        <f t="shared" si="1899"/>
        <v>#DIV/0!</v>
      </c>
      <c r="S715" s="1236"/>
      <c r="T715" s="1236"/>
      <c r="U715" s="1236"/>
      <c r="V715" s="1236" t="e">
        <f t="shared" si="1900"/>
        <v>#DIV/0!</v>
      </c>
      <c r="W715" s="1194" t="e">
        <f t="shared" si="1910"/>
        <v>#DIV/0!</v>
      </c>
      <c r="X715" s="1194">
        <f t="shared" si="1894"/>
        <v>0</v>
      </c>
      <c r="Y715" s="1194"/>
      <c r="Z715" s="1236" t="e">
        <f t="shared" si="1901"/>
        <v>#DIV/0!</v>
      </c>
      <c r="AA715" s="1189">
        <f t="shared" si="1891"/>
        <v>1.9446172993154947E-5</v>
      </c>
      <c r="AB715" s="1716" t="e">
        <f t="shared" si="1892"/>
        <v>#DIV/0!</v>
      </c>
      <c r="AC715" s="1189"/>
      <c r="AD715" t="s">
        <v>4268</v>
      </c>
    </row>
    <row r="716" spans="1:30" customFormat="1" ht="15.75" hidden="1" thickBot="1" x14ac:dyDescent="0.3">
      <c r="A716" s="3580"/>
      <c r="B716" s="1" t="s">
        <v>4269</v>
      </c>
      <c r="C716" s="1236">
        <f t="shared" ref="C716:W716" si="1911">C713/C9</f>
        <v>0</v>
      </c>
      <c r="D716" s="1236"/>
      <c r="E716" s="1236"/>
      <c r="F716" s="1236" t="e">
        <f t="shared" si="1895"/>
        <v>#DIV/0!</v>
      </c>
      <c r="G716" s="1236">
        <f t="shared" si="1911"/>
        <v>0</v>
      </c>
      <c r="H716" s="1236"/>
      <c r="I716" s="1236"/>
      <c r="J716" s="1236" t="e">
        <f t="shared" si="1896"/>
        <v>#DIV/0!</v>
      </c>
      <c r="K716" s="1186">
        <f t="shared" si="1911"/>
        <v>4.1963911036508602E-4</v>
      </c>
      <c r="L716" s="1186"/>
      <c r="M716" s="1186"/>
      <c r="N716" s="1236" t="e">
        <f t="shared" si="1897"/>
        <v>#DIV/0!</v>
      </c>
      <c r="O716" s="1236">
        <f t="shared" si="1911"/>
        <v>0</v>
      </c>
      <c r="P716" s="1236"/>
      <c r="Q716" s="1236"/>
      <c r="R716" s="1236" t="e">
        <f t="shared" si="1899"/>
        <v>#DIV/0!</v>
      </c>
      <c r="S716" s="1236"/>
      <c r="T716" s="1236"/>
      <c r="U716" s="1236"/>
      <c r="V716" s="1236" t="e">
        <f t="shared" si="1900"/>
        <v>#DIV/0!</v>
      </c>
      <c r="W716" s="1194" t="e">
        <f t="shared" si="1911"/>
        <v>#DIV/0!</v>
      </c>
      <c r="X716" s="1194">
        <f t="shared" si="1894"/>
        <v>0</v>
      </c>
      <c r="Y716" s="1194"/>
      <c r="Z716" s="1236" t="e">
        <f t="shared" si="1901"/>
        <v>#DIV/0!</v>
      </c>
      <c r="AA716" s="1189">
        <f t="shared" si="1891"/>
        <v>1.049097775912715E-4</v>
      </c>
      <c r="AB716" s="1716" t="e">
        <f t="shared" si="1892"/>
        <v>#DIV/0!</v>
      </c>
      <c r="AC716" s="1189"/>
      <c r="AD716" t="s">
        <v>4270</v>
      </c>
    </row>
    <row r="717" spans="1:30" customFormat="1" ht="15.75" hidden="1" thickBot="1" x14ac:dyDescent="0.3">
      <c r="A717" s="3580"/>
      <c r="B717" s="1" t="s">
        <v>4271</v>
      </c>
      <c r="C717" s="1236">
        <f t="shared" ref="C717:W717" si="1912">C713/C15</f>
        <v>0</v>
      </c>
      <c r="D717" s="1236"/>
      <c r="E717" s="1236"/>
      <c r="F717" s="1236" t="e">
        <f t="shared" si="1895"/>
        <v>#DIV/0!</v>
      </c>
      <c r="G717" s="1236">
        <f t="shared" si="1912"/>
        <v>0</v>
      </c>
      <c r="H717" s="1236"/>
      <c r="I717" s="1236"/>
      <c r="J717" s="1236" t="e">
        <f t="shared" si="1896"/>
        <v>#DIV/0!</v>
      </c>
      <c r="K717" s="1186">
        <f t="shared" si="1912"/>
        <v>4.6948356807511736E-4</v>
      </c>
      <c r="L717" s="1186"/>
      <c r="M717" s="1186"/>
      <c r="N717" s="1236" t="e">
        <f t="shared" si="1897"/>
        <v>#DIV/0!</v>
      </c>
      <c r="O717" s="1236">
        <f t="shared" si="1912"/>
        <v>0</v>
      </c>
      <c r="P717" s="1236"/>
      <c r="Q717" s="1236"/>
      <c r="R717" s="1236" t="e">
        <f t="shared" si="1899"/>
        <v>#DIV/0!</v>
      </c>
      <c r="S717" s="1236"/>
      <c r="T717" s="1236"/>
      <c r="U717" s="1236"/>
      <c r="V717" s="1236" t="e">
        <f t="shared" si="1900"/>
        <v>#DIV/0!</v>
      </c>
      <c r="W717" s="1205" t="e">
        <f t="shared" si="1912"/>
        <v>#DIV/0!</v>
      </c>
      <c r="X717" s="1205">
        <f t="shared" si="1894"/>
        <v>0</v>
      </c>
      <c r="Y717" s="1205"/>
      <c r="Z717" s="1236" t="e">
        <f t="shared" si="1901"/>
        <v>#DIV/0!</v>
      </c>
      <c r="AA717" s="1193">
        <f t="shared" si="1891"/>
        <v>1.1737089201877934E-4</v>
      </c>
      <c r="AB717" s="1717" t="e">
        <f t="shared" si="1892"/>
        <v>#DIV/0!</v>
      </c>
      <c r="AC717" s="1193"/>
      <c r="AD717" t="s">
        <v>4272</v>
      </c>
    </row>
    <row r="718" spans="1:30" customFormat="1" ht="15.75" hidden="1" thickBot="1" x14ac:dyDescent="0.3">
      <c r="A718" s="3580"/>
      <c r="B718" s="2210" t="s">
        <v>4273</v>
      </c>
      <c r="C718" s="1237"/>
      <c r="D718" s="1237"/>
      <c r="E718" s="1237"/>
      <c r="F718" s="2309" t="e">
        <f t="shared" si="1895"/>
        <v>#DIV/0!</v>
      </c>
      <c r="G718" s="1237"/>
      <c r="H718" s="1237"/>
      <c r="I718" s="1237"/>
      <c r="J718" s="2309" t="e">
        <f t="shared" si="1896"/>
        <v>#DIV/0!</v>
      </c>
      <c r="K718" s="1246">
        <f>SG!C102</f>
        <v>1</v>
      </c>
      <c r="L718" s="1246"/>
      <c r="M718" s="1246"/>
      <c r="N718" s="2309" t="e">
        <f t="shared" si="1897"/>
        <v>#DIV/0!</v>
      </c>
      <c r="O718" s="1237"/>
      <c r="P718" s="1237"/>
      <c r="Q718" s="1237"/>
      <c r="R718" s="2309" t="e">
        <f t="shared" si="1899"/>
        <v>#DIV/0!</v>
      </c>
      <c r="S718" s="1237"/>
      <c r="T718" s="1237"/>
      <c r="U718" s="1237"/>
      <c r="V718" s="2309" t="e">
        <f t="shared" si="1900"/>
        <v>#DIV/0!</v>
      </c>
      <c r="W718" s="1204" t="e">
        <f>SUM(C718:S718)</f>
        <v>#DIV/0!</v>
      </c>
      <c r="X718" s="1204">
        <f t="shared" si="1894"/>
        <v>0</v>
      </c>
      <c r="Y718" s="1204"/>
      <c r="Z718" s="2309" t="e">
        <f t="shared" si="1901"/>
        <v>#DIV/0!</v>
      </c>
      <c r="AA718" s="1206">
        <f t="shared" si="1891"/>
        <v>1</v>
      </c>
      <c r="AB718" s="1718" t="e">
        <f t="shared" si="1892"/>
        <v>#DIV/0!</v>
      </c>
      <c r="AC718" s="1903"/>
      <c r="AD718" s="27" t="s">
        <v>4274</v>
      </c>
    </row>
    <row r="719" spans="1:30" customFormat="1" ht="15.75" hidden="1" thickBot="1" x14ac:dyDescent="0.3">
      <c r="A719" s="3580"/>
      <c r="B719" s="1" t="s">
        <v>4275</v>
      </c>
      <c r="C719" s="1236">
        <f t="shared" ref="C719:W719" si="1913">C718/C30</f>
        <v>0</v>
      </c>
      <c r="D719" s="1236"/>
      <c r="E719" s="1236"/>
      <c r="F719" s="1236" t="e">
        <f t="shared" si="1895"/>
        <v>#DIV/0!</v>
      </c>
      <c r="G719" s="1236">
        <f t="shared" si="1913"/>
        <v>0</v>
      </c>
      <c r="H719" s="1236"/>
      <c r="I719" s="1236"/>
      <c r="J719" s="1236" t="e">
        <f t="shared" si="1896"/>
        <v>#DIV/0!</v>
      </c>
      <c r="K719" s="1186">
        <f t="shared" si="1913"/>
        <v>2.2851919561243144E-4</v>
      </c>
      <c r="L719" s="1186"/>
      <c r="M719" s="1186"/>
      <c r="N719" s="1236" t="e">
        <f t="shared" si="1897"/>
        <v>#DIV/0!</v>
      </c>
      <c r="O719" s="1236">
        <f t="shared" si="1913"/>
        <v>0</v>
      </c>
      <c r="P719" s="1236"/>
      <c r="Q719" s="1236"/>
      <c r="R719" s="1236" t="e">
        <f t="shared" si="1899"/>
        <v>#DIV/0!</v>
      </c>
      <c r="S719" s="1236"/>
      <c r="T719" s="1236"/>
      <c r="U719" s="1236"/>
      <c r="V719" s="1236" t="e">
        <f t="shared" si="1900"/>
        <v>#DIV/0!</v>
      </c>
      <c r="W719" s="1192" t="e">
        <f t="shared" si="1913"/>
        <v>#DIV/0!</v>
      </c>
      <c r="X719" s="1192">
        <f t="shared" si="1894"/>
        <v>0</v>
      </c>
      <c r="Y719" s="1192"/>
      <c r="Z719" s="1236" t="e">
        <f t="shared" si="1901"/>
        <v>#DIV/0!</v>
      </c>
      <c r="AA719" s="1193">
        <f t="shared" si="1891"/>
        <v>5.7129798903107861E-5</v>
      </c>
      <c r="AB719" s="1717" t="e">
        <f t="shared" si="1892"/>
        <v>#DIV/0!</v>
      </c>
      <c r="AC719" s="1193"/>
      <c r="AD719" t="s">
        <v>4276</v>
      </c>
    </row>
    <row r="720" spans="1:30" customFormat="1" ht="15.75" hidden="1" thickBot="1" x14ac:dyDescent="0.3">
      <c r="A720" s="3580"/>
      <c r="B720" s="1" t="s">
        <v>4277</v>
      </c>
      <c r="C720" s="1236">
        <f t="shared" ref="C720:W720" si="1914">C718/C47</f>
        <v>0</v>
      </c>
      <c r="D720" s="1236"/>
      <c r="E720" s="1236"/>
      <c r="F720" s="1236" t="e">
        <f t="shared" si="1895"/>
        <v>#DIV/0!</v>
      </c>
      <c r="G720" s="1236">
        <f t="shared" si="1914"/>
        <v>0</v>
      </c>
      <c r="H720" s="1236"/>
      <c r="I720" s="1236"/>
      <c r="J720" s="1236" t="e">
        <f t="shared" si="1896"/>
        <v>#DIV/0!</v>
      </c>
      <c r="K720" s="1186">
        <f t="shared" si="1914"/>
        <v>2.4937655860349125E-4</v>
      </c>
      <c r="L720" s="1186"/>
      <c r="M720" s="1186"/>
      <c r="N720" s="1236" t="e">
        <f t="shared" si="1897"/>
        <v>#DIV/0!</v>
      </c>
      <c r="O720" s="1236">
        <f t="shared" si="1914"/>
        <v>0</v>
      </c>
      <c r="P720" s="1236"/>
      <c r="Q720" s="1236"/>
      <c r="R720" s="1236" t="e">
        <f t="shared" si="1899"/>
        <v>#DIV/0!</v>
      </c>
      <c r="S720" s="1236"/>
      <c r="T720" s="1236"/>
      <c r="U720" s="1236"/>
      <c r="V720" s="1236" t="e">
        <f t="shared" si="1900"/>
        <v>#DIV/0!</v>
      </c>
      <c r="W720" s="1192" t="e">
        <f t="shared" si="1914"/>
        <v>#DIV/0!</v>
      </c>
      <c r="X720" s="1192">
        <f t="shared" si="1894"/>
        <v>0</v>
      </c>
      <c r="Y720" s="1192"/>
      <c r="Z720" s="1236" t="e">
        <f t="shared" si="1901"/>
        <v>#DIV/0!</v>
      </c>
      <c r="AA720" s="1193">
        <f t="shared" si="1891"/>
        <v>6.2344139650872814E-5</v>
      </c>
      <c r="AB720" s="1717" t="e">
        <f t="shared" si="1892"/>
        <v>#DIV/0!</v>
      </c>
      <c r="AC720" s="1193"/>
      <c r="AD720" t="s">
        <v>4278</v>
      </c>
    </row>
    <row r="721" spans="1:30" customFormat="1" ht="15.75" hidden="1" thickBot="1" x14ac:dyDescent="0.3">
      <c r="A721" s="3580"/>
      <c r="B721" s="1" t="s">
        <v>4279</v>
      </c>
      <c r="C721" s="1236">
        <f t="shared" ref="C721:W721" si="1915">C718/C35</f>
        <v>0</v>
      </c>
      <c r="D721" s="1236"/>
      <c r="E721" s="1236"/>
      <c r="F721" s="1236" t="e">
        <f t="shared" si="1895"/>
        <v>#DIV/0!</v>
      </c>
      <c r="G721" s="1236">
        <f t="shared" si="1915"/>
        <v>0</v>
      </c>
      <c r="H721" s="1236"/>
      <c r="I721" s="1236"/>
      <c r="J721" s="1236" t="e">
        <f t="shared" si="1896"/>
        <v>#DIV/0!</v>
      </c>
      <c r="K721" s="1186">
        <f t="shared" si="1915"/>
        <v>7.5357950263752827E-4</v>
      </c>
      <c r="L721" s="1186"/>
      <c r="M721" s="1186"/>
      <c r="N721" s="1236" t="e">
        <f t="shared" si="1897"/>
        <v>#DIV/0!</v>
      </c>
      <c r="O721" s="1236">
        <f t="shared" si="1915"/>
        <v>0</v>
      </c>
      <c r="P721" s="1236"/>
      <c r="Q721" s="1236"/>
      <c r="R721" s="1236" t="e">
        <f t="shared" si="1899"/>
        <v>#DIV/0!</v>
      </c>
      <c r="S721" s="1236"/>
      <c r="T721" s="1236"/>
      <c r="U721" s="1236"/>
      <c r="V721" s="1236" t="e">
        <f t="shared" si="1900"/>
        <v>#DIV/0!</v>
      </c>
      <c r="W721" s="1192" t="e">
        <f t="shared" si="1915"/>
        <v>#DIV/0!</v>
      </c>
      <c r="X721" s="1192">
        <f t="shared" si="1894"/>
        <v>0</v>
      </c>
      <c r="Y721" s="1192"/>
      <c r="Z721" s="1236" t="e">
        <f t="shared" si="1901"/>
        <v>#DIV/0!</v>
      </c>
      <c r="AA721" s="1193">
        <f t="shared" si="1891"/>
        <v>1.8839487565938207E-4</v>
      </c>
      <c r="AB721" s="1717" t="e">
        <f t="shared" si="1892"/>
        <v>#DIV/0!</v>
      </c>
      <c r="AC721" s="1193"/>
      <c r="AD721" t="s">
        <v>4280</v>
      </c>
    </row>
    <row r="722" spans="1:30" customFormat="1" ht="15.75" hidden="1" thickBot="1" x14ac:dyDescent="0.3">
      <c r="A722" s="3580"/>
      <c r="B722" s="1" t="s">
        <v>4281</v>
      </c>
      <c r="C722" s="1236">
        <f t="shared" ref="C722:W722" si="1916">C718/C41</f>
        <v>0</v>
      </c>
      <c r="D722" s="1236"/>
      <c r="E722" s="1236"/>
      <c r="F722" s="1236" t="e">
        <f t="shared" si="1895"/>
        <v>#DIV/0!</v>
      </c>
      <c r="G722" s="1236">
        <f t="shared" si="1916"/>
        <v>0</v>
      </c>
      <c r="H722" s="1236"/>
      <c r="I722" s="1236"/>
      <c r="J722" s="1236" t="e">
        <f t="shared" si="1896"/>
        <v>#DIV/0!</v>
      </c>
      <c r="K722" s="1186">
        <f t="shared" si="1916"/>
        <v>8.2850041425020708E-4</v>
      </c>
      <c r="L722" s="1186"/>
      <c r="M722" s="1186"/>
      <c r="N722" s="1236" t="e">
        <f t="shared" si="1897"/>
        <v>#DIV/0!</v>
      </c>
      <c r="O722" s="1236">
        <f t="shared" si="1916"/>
        <v>0</v>
      </c>
      <c r="P722" s="1236"/>
      <c r="Q722" s="1236"/>
      <c r="R722" s="1236" t="e">
        <f t="shared" si="1899"/>
        <v>#DIV/0!</v>
      </c>
      <c r="S722" s="1236"/>
      <c r="T722" s="1236"/>
      <c r="U722" s="1236"/>
      <c r="V722" s="1236" t="e">
        <f t="shared" si="1900"/>
        <v>#DIV/0!</v>
      </c>
      <c r="W722" s="1192" t="e">
        <f t="shared" si="1916"/>
        <v>#DIV/0!</v>
      </c>
      <c r="X722" s="1192">
        <f t="shared" si="1894"/>
        <v>0</v>
      </c>
      <c r="Y722" s="1192"/>
      <c r="Z722" s="1236" t="e">
        <f t="shared" si="1901"/>
        <v>#DIV/0!</v>
      </c>
      <c r="AA722" s="1193">
        <f t="shared" si="1891"/>
        <v>2.0712510356255177E-4</v>
      </c>
      <c r="AB722" s="1717" t="e">
        <f t="shared" si="1892"/>
        <v>#DIV/0!</v>
      </c>
      <c r="AC722" s="1193"/>
      <c r="AD722" t="s">
        <v>4282</v>
      </c>
    </row>
    <row r="723" spans="1:30" customFormat="1" ht="15.75" hidden="1" thickBot="1" x14ac:dyDescent="0.3">
      <c r="A723" s="3580"/>
      <c r="B723" s="2210" t="s">
        <v>4283</v>
      </c>
      <c r="C723" s="1237"/>
      <c r="D723" s="1237"/>
      <c r="E723" s="1237"/>
      <c r="F723" s="2309" t="e">
        <f t="shared" si="1895"/>
        <v>#DIV/0!</v>
      </c>
      <c r="G723" s="1237"/>
      <c r="H723" s="1237"/>
      <c r="I723" s="1237"/>
      <c r="J723" s="2309" t="e">
        <f t="shared" si="1896"/>
        <v>#DIV/0!</v>
      </c>
      <c r="K723" s="1246">
        <f>SG!F102</f>
        <v>0</v>
      </c>
      <c r="L723" s="1246"/>
      <c r="M723" s="1246"/>
      <c r="N723" s="2309" t="e">
        <f t="shared" si="1897"/>
        <v>#DIV/0!</v>
      </c>
      <c r="O723" s="1237"/>
      <c r="P723" s="1237"/>
      <c r="Q723" s="1237"/>
      <c r="R723" s="2309" t="e">
        <f t="shared" si="1899"/>
        <v>#DIV/0!</v>
      </c>
      <c r="S723" s="1237"/>
      <c r="T723" s="1237"/>
      <c r="U723" s="1237"/>
      <c r="V723" s="2309" t="e">
        <f t="shared" si="1900"/>
        <v>#DIV/0!</v>
      </c>
      <c r="W723" s="1204" t="e">
        <f>SUM(C723:S723)</f>
        <v>#DIV/0!</v>
      </c>
      <c r="X723" s="1204">
        <f t="shared" si="1894"/>
        <v>0</v>
      </c>
      <c r="Y723" s="1204"/>
      <c r="Z723" s="2309" t="e">
        <f t="shared" si="1901"/>
        <v>#DIV/0!</v>
      </c>
      <c r="AA723" s="1206">
        <f t="shared" si="1891"/>
        <v>0</v>
      </c>
      <c r="AB723" s="1719" t="e">
        <f t="shared" si="1892"/>
        <v>#DIV/0!</v>
      </c>
      <c r="AC723" s="1206"/>
      <c r="AD723" s="1178" t="s">
        <v>4284</v>
      </c>
    </row>
    <row r="724" spans="1:30" customFormat="1" ht="15.75" hidden="1" thickBot="1" x14ac:dyDescent="0.3">
      <c r="A724" s="3580"/>
      <c r="B724" s="1" t="s">
        <v>4285</v>
      </c>
      <c r="C724" s="1236">
        <f t="shared" ref="C724:W724" si="1917">C723/C56</f>
        <v>0</v>
      </c>
      <c r="D724" s="1236"/>
      <c r="E724" s="1236"/>
      <c r="F724" s="1236" t="e">
        <f t="shared" si="1895"/>
        <v>#DIV/0!</v>
      </c>
      <c r="G724" s="1236">
        <f t="shared" si="1917"/>
        <v>0</v>
      </c>
      <c r="H724" s="1236"/>
      <c r="I724" s="1236"/>
      <c r="J724" s="1236" t="e">
        <f t="shared" si="1896"/>
        <v>#DIV/0!</v>
      </c>
      <c r="K724" s="1186">
        <f t="shared" si="1917"/>
        <v>0</v>
      </c>
      <c r="L724" s="1186"/>
      <c r="M724" s="1186"/>
      <c r="N724" s="1236" t="e">
        <f t="shared" si="1897"/>
        <v>#DIV/0!</v>
      </c>
      <c r="O724" s="1236">
        <f t="shared" si="1917"/>
        <v>0</v>
      </c>
      <c r="P724" s="1236"/>
      <c r="Q724" s="1236"/>
      <c r="R724" s="1236" t="e">
        <f t="shared" si="1899"/>
        <v>#DIV/0!</v>
      </c>
      <c r="S724" s="1236"/>
      <c r="T724" s="1236"/>
      <c r="U724" s="1236"/>
      <c r="V724" s="1236" t="e">
        <f t="shared" si="1900"/>
        <v>#DIV/0!</v>
      </c>
      <c r="W724" s="1194" t="e">
        <f t="shared" si="1917"/>
        <v>#DIV/0!</v>
      </c>
      <c r="X724" s="1194">
        <f t="shared" si="1894"/>
        <v>0</v>
      </c>
      <c r="Y724" s="1194"/>
      <c r="Z724" s="1236" t="e">
        <f t="shared" si="1901"/>
        <v>#DIV/0!</v>
      </c>
      <c r="AA724" s="1193">
        <f t="shared" si="1891"/>
        <v>0</v>
      </c>
      <c r="AB724" s="1717" t="e">
        <f t="shared" si="1892"/>
        <v>#DIV/0!</v>
      </c>
      <c r="AC724" s="1193"/>
      <c r="AD724" t="s">
        <v>4286</v>
      </c>
    </row>
    <row r="725" spans="1:30" customFormat="1" ht="15.75" hidden="1" thickBot="1" x14ac:dyDescent="0.3">
      <c r="A725" s="3580"/>
      <c r="B725" s="1" t="s">
        <v>4287</v>
      </c>
      <c r="C725" s="1236">
        <f t="shared" ref="C725:W725" si="1918">C723/C73</f>
        <v>0</v>
      </c>
      <c r="D725" s="1236"/>
      <c r="E725" s="1236"/>
      <c r="F725" s="1236" t="e">
        <f t="shared" si="1895"/>
        <v>#DIV/0!</v>
      </c>
      <c r="G725" s="1236">
        <f t="shared" si="1918"/>
        <v>0</v>
      </c>
      <c r="H725" s="1236"/>
      <c r="I725" s="1236"/>
      <c r="J725" s="1236" t="e">
        <f t="shared" si="1896"/>
        <v>#DIV/0!</v>
      </c>
      <c r="K725" s="1186">
        <f t="shared" si="1918"/>
        <v>0</v>
      </c>
      <c r="L725" s="1186"/>
      <c r="M725" s="1186"/>
      <c r="N725" s="1236" t="e">
        <f t="shared" si="1897"/>
        <v>#DIV/0!</v>
      </c>
      <c r="O725" s="1236">
        <f t="shared" si="1918"/>
        <v>0</v>
      </c>
      <c r="P725" s="1236"/>
      <c r="Q725" s="1236"/>
      <c r="R725" s="1236" t="e">
        <f t="shared" si="1899"/>
        <v>#DIV/0!</v>
      </c>
      <c r="S725" s="1236"/>
      <c r="T725" s="1236"/>
      <c r="U725" s="1236"/>
      <c r="V725" s="1236" t="e">
        <f t="shared" si="1900"/>
        <v>#DIV/0!</v>
      </c>
      <c r="W725" s="1194" t="e">
        <f t="shared" si="1918"/>
        <v>#DIV/0!</v>
      </c>
      <c r="X725" s="1194">
        <f t="shared" si="1894"/>
        <v>0</v>
      </c>
      <c r="Y725" s="1194"/>
      <c r="Z725" s="1236" t="e">
        <f t="shared" si="1901"/>
        <v>#DIV/0!</v>
      </c>
      <c r="AA725" s="1193">
        <f t="shared" si="1891"/>
        <v>0</v>
      </c>
      <c r="AB725" s="1717" t="e">
        <f t="shared" si="1892"/>
        <v>#DIV/0!</v>
      </c>
      <c r="AC725" s="1193"/>
      <c r="AD725" t="s">
        <v>4288</v>
      </c>
    </row>
    <row r="726" spans="1:30" customFormat="1" ht="15.75" hidden="1" thickBot="1" x14ac:dyDescent="0.3">
      <c r="A726" s="3580"/>
      <c r="B726" s="1" t="s">
        <v>4289</v>
      </c>
      <c r="C726" s="1254">
        <v>0.125</v>
      </c>
      <c r="D726" s="1254"/>
      <c r="E726" s="1254"/>
      <c r="F726" s="1236" t="e">
        <f t="shared" si="1895"/>
        <v>#DIV/0!</v>
      </c>
      <c r="G726" s="1254">
        <v>0.125</v>
      </c>
      <c r="H726" s="1254"/>
      <c r="I726" s="1254"/>
      <c r="J726" s="1236" t="e">
        <f t="shared" si="1896"/>
        <v>#DIV/0!</v>
      </c>
      <c r="K726" s="1249">
        <v>0.125</v>
      </c>
      <c r="L726" s="1249"/>
      <c r="M726" s="1249"/>
      <c r="N726" s="1236" t="e">
        <f t="shared" si="1897"/>
        <v>#DIV/0!</v>
      </c>
      <c r="O726" s="1254">
        <v>0.125</v>
      </c>
      <c r="P726" s="1254"/>
      <c r="Q726" s="1254"/>
      <c r="R726" s="1236" t="e">
        <f t="shared" si="1899"/>
        <v>#DIV/0!</v>
      </c>
      <c r="S726" s="1254"/>
      <c r="T726" s="1254"/>
      <c r="U726" s="1254"/>
      <c r="V726" s="1236" t="e">
        <f t="shared" si="1900"/>
        <v>#DIV/0!</v>
      </c>
      <c r="W726" s="1252">
        <f>K726</f>
        <v>0.125</v>
      </c>
      <c r="X726" s="1252">
        <f t="shared" si="1894"/>
        <v>0</v>
      </c>
      <c r="Y726" s="1252"/>
      <c r="Z726" s="1236" t="e">
        <f t="shared" si="1901"/>
        <v>#DIV/0!</v>
      </c>
      <c r="AA726" s="1253">
        <f t="shared" si="1891"/>
        <v>0.125</v>
      </c>
      <c r="AB726" s="1726" t="e">
        <f t="shared" si="1892"/>
        <v>#DIV/0!</v>
      </c>
      <c r="AC726" s="1253"/>
      <c r="AD726" t="s">
        <v>4290</v>
      </c>
    </row>
    <row r="727" spans="1:30" customFormat="1" ht="15.75" hidden="1" thickBot="1" x14ac:dyDescent="0.3">
      <c r="A727" s="3580"/>
      <c r="B727" s="1" t="s">
        <v>4291</v>
      </c>
      <c r="C727" s="1236" t="e">
        <f>C723/C718</f>
        <v>#DIV/0!</v>
      </c>
      <c r="D727" s="1236"/>
      <c r="E727" s="1236"/>
      <c r="F727" s="1236" t="e">
        <f t="shared" si="1895"/>
        <v>#DIV/0!</v>
      </c>
      <c r="G727" s="1236" t="e">
        <f t="shared" ref="G727:W727" si="1919">G723/G718</f>
        <v>#DIV/0!</v>
      </c>
      <c r="H727" s="1236"/>
      <c r="I727" s="1236"/>
      <c r="J727" s="1236" t="e">
        <f t="shared" si="1896"/>
        <v>#DIV/0!</v>
      </c>
      <c r="K727" s="1186">
        <f t="shared" si="1919"/>
        <v>0</v>
      </c>
      <c r="L727" s="1186"/>
      <c r="M727" s="1186"/>
      <c r="N727" s="1236" t="e">
        <f t="shared" si="1897"/>
        <v>#DIV/0!</v>
      </c>
      <c r="O727" s="1236" t="e">
        <f t="shared" si="1919"/>
        <v>#DIV/0!</v>
      </c>
      <c r="P727" s="1236"/>
      <c r="Q727" s="1236"/>
      <c r="R727" s="1236" t="e">
        <f t="shared" si="1899"/>
        <v>#DIV/0!</v>
      </c>
      <c r="S727" s="1236"/>
      <c r="T727" s="1236"/>
      <c r="U727" s="1236"/>
      <c r="V727" s="1236" t="e">
        <f t="shared" si="1900"/>
        <v>#DIV/0!</v>
      </c>
      <c r="W727" s="1205" t="e">
        <f t="shared" si="1919"/>
        <v>#DIV/0!</v>
      </c>
      <c r="X727" s="1205">
        <f t="shared" si="1894"/>
        <v>0</v>
      </c>
      <c r="Y727" s="1205"/>
      <c r="Z727" s="1236" t="e">
        <f t="shared" si="1901"/>
        <v>#DIV/0!</v>
      </c>
      <c r="AA727" s="1191" t="e">
        <f t="shared" si="1891"/>
        <v>#DIV/0!</v>
      </c>
      <c r="AB727" s="1720" t="e">
        <f t="shared" si="1892"/>
        <v>#DIV/0!</v>
      </c>
      <c r="AC727" s="1191"/>
      <c r="AD727" t="s">
        <v>4292</v>
      </c>
    </row>
    <row r="728" spans="1:30" customFormat="1" ht="15.75" hidden="1" thickBot="1" x14ac:dyDescent="0.3">
      <c r="A728" s="3580"/>
      <c r="B728" s="2210" t="s">
        <v>10</v>
      </c>
      <c r="C728" s="1237"/>
      <c r="D728" s="1237"/>
      <c r="E728" s="1237"/>
      <c r="F728" s="2309" t="e">
        <f t="shared" si="1895"/>
        <v>#DIV/0!</v>
      </c>
      <c r="G728" s="1237"/>
      <c r="H728" s="1237"/>
      <c r="I728" s="1237"/>
      <c r="J728" s="2309" t="e">
        <f t="shared" si="1896"/>
        <v>#DIV/0!</v>
      </c>
      <c r="K728" s="1246">
        <f>SG!G102</f>
        <v>0</v>
      </c>
      <c r="L728" s="1246"/>
      <c r="M728" s="1246"/>
      <c r="N728" s="2309" t="e">
        <f t="shared" si="1897"/>
        <v>#DIV/0!</v>
      </c>
      <c r="O728" s="1237"/>
      <c r="P728" s="1237"/>
      <c r="Q728" s="1237"/>
      <c r="R728" s="2309" t="e">
        <f t="shared" si="1899"/>
        <v>#DIV/0!</v>
      </c>
      <c r="S728" s="1237"/>
      <c r="T728" s="1237"/>
      <c r="U728" s="1237"/>
      <c r="V728" s="2309" t="e">
        <f t="shared" si="1900"/>
        <v>#DIV/0!</v>
      </c>
      <c r="W728" s="1204" t="e">
        <f>SUM(C728:S728)</f>
        <v>#DIV/0!</v>
      </c>
      <c r="X728" s="1204">
        <f t="shared" si="1894"/>
        <v>0</v>
      </c>
      <c r="Y728" s="1204"/>
      <c r="Z728" s="2309" t="e">
        <f t="shared" si="1901"/>
        <v>#DIV/0!</v>
      </c>
      <c r="AA728" s="1204">
        <f t="shared" si="1891"/>
        <v>0</v>
      </c>
      <c r="AB728" s="1721" t="e">
        <f t="shared" si="1892"/>
        <v>#DIV/0!</v>
      </c>
      <c r="AC728" s="1309"/>
      <c r="AD728" s="27" t="s">
        <v>4293</v>
      </c>
    </row>
    <row r="729" spans="1:30" customFormat="1" ht="15.75" hidden="1" thickBot="1" x14ac:dyDescent="0.3">
      <c r="A729" s="3580"/>
      <c r="B729" s="1" t="s">
        <v>4294</v>
      </c>
      <c r="C729" s="1236">
        <f t="shared" ref="C729:W729" si="1920">C728/C82</f>
        <v>0</v>
      </c>
      <c r="D729" s="1236"/>
      <c r="E729" s="1236"/>
      <c r="F729" s="1236" t="e">
        <f t="shared" si="1895"/>
        <v>#DIV/0!</v>
      </c>
      <c r="G729" s="1236">
        <f t="shared" si="1920"/>
        <v>0</v>
      </c>
      <c r="H729" s="1236"/>
      <c r="I729" s="1236"/>
      <c r="J729" s="1236" t="e">
        <f t="shared" si="1896"/>
        <v>#DIV/0!</v>
      </c>
      <c r="K729" s="1186">
        <f t="shared" si="1920"/>
        <v>0</v>
      </c>
      <c r="L729" s="1186"/>
      <c r="M729" s="1186"/>
      <c r="N729" s="1236" t="e">
        <f t="shared" si="1897"/>
        <v>#DIV/0!</v>
      </c>
      <c r="O729" s="1236">
        <f t="shared" si="1920"/>
        <v>0</v>
      </c>
      <c r="P729" s="1236"/>
      <c r="Q729" s="1236"/>
      <c r="R729" s="1236" t="e">
        <f t="shared" si="1899"/>
        <v>#DIV/0!</v>
      </c>
      <c r="S729" s="1236"/>
      <c r="T729" s="1236"/>
      <c r="U729" s="1236"/>
      <c r="V729" s="1236" t="e">
        <f t="shared" si="1900"/>
        <v>#DIV/0!</v>
      </c>
      <c r="W729" s="1194" t="e">
        <f t="shared" si="1920"/>
        <v>#DIV/0!</v>
      </c>
      <c r="X729" s="1194">
        <f t="shared" si="1894"/>
        <v>0</v>
      </c>
      <c r="Y729" s="1194"/>
      <c r="Z729" s="1236" t="e">
        <f t="shared" si="1901"/>
        <v>#DIV/0!</v>
      </c>
      <c r="AA729" s="1189">
        <f t="shared" si="1891"/>
        <v>0</v>
      </c>
      <c r="AB729" s="1716" t="e">
        <f t="shared" si="1892"/>
        <v>#DIV/0!</v>
      </c>
      <c r="AC729" s="1189"/>
      <c r="AD729" t="s">
        <v>4295</v>
      </c>
    </row>
    <row r="730" spans="1:30" customFormat="1" ht="15.75" hidden="1" thickBot="1" x14ac:dyDescent="0.3">
      <c r="A730" s="3580"/>
      <c r="B730" s="1" t="s">
        <v>4296</v>
      </c>
      <c r="C730" s="1236">
        <f t="shared" ref="C730:W730" si="1921">C728/C99</f>
        <v>0</v>
      </c>
      <c r="D730" s="1236"/>
      <c r="E730" s="1236"/>
      <c r="F730" s="1236" t="e">
        <f t="shared" si="1895"/>
        <v>#DIV/0!</v>
      </c>
      <c r="G730" s="1236">
        <f t="shared" si="1921"/>
        <v>0</v>
      </c>
      <c r="H730" s="1236"/>
      <c r="I730" s="1236"/>
      <c r="J730" s="1236" t="e">
        <f t="shared" si="1896"/>
        <v>#DIV/0!</v>
      </c>
      <c r="K730" s="1186">
        <f t="shared" si="1921"/>
        <v>0</v>
      </c>
      <c r="L730" s="1186"/>
      <c r="M730" s="1186"/>
      <c r="N730" s="1236" t="e">
        <f t="shared" si="1897"/>
        <v>#DIV/0!</v>
      </c>
      <c r="O730" s="1236">
        <f t="shared" si="1921"/>
        <v>0</v>
      </c>
      <c r="P730" s="1236"/>
      <c r="Q730" s="1236"/>
      <c r="R730" s="1236" t="e">
        <f t="shared" si="1899"/>
        <v>#DIV/0!</v>
      </c>
      <c r="S730" s="1236"/>
      <c r="T730" s="1236"/>
      <c r="U730" s="1236"/>
      <c r="V730" s="1236" t="e">
        <f t="shared" si="1900"/>
        <v>#DIV/0!</v>
      </c>
      <c r="W730" s="1194" t="e">
        <f t="shared" si="1921"/>
        <v>#DIV/0!</v>
      </c>
      <c r="X730" s="1194">
        <f t="shared" si="1894"/>
        <v>0</v>
      </c>
      <c r="Y730" s="1194"/>
      <c r="Z730" s="1236" t="e">
        <f t="shared" si="1901"/>
        <v>#DIV/0!</v>
      </c>
      <c r="AA730" s="1189">
        <f t="shared" si="1891"/>
        <v>0</v>
      </c>
      <c r="AB730" s="1716" t="e">
        <f t="shared" si="1892"/>
        <v>#DIV/0!</v>
      </c>
      <c r="AC730" s="1189"/>
      <c r="AD730" t="s">
        <v>4297</v>
      </c>
    </row>
    <row r="731" spans="1:30" customFormat="1" ht="15.75" hidden="1" thickBot="1" x14ac:dyDescent="0.3">
      <c r="A731" s="3580"/>
      <c r="B731" s="2210" t="s">
        <v>14</v>
      </c>
      <c r="C731" s="1237"/>
      <c r="D731" s="1237"/>
      <c r="E731" s="1237"/>
      <c r="F731" s="2309" t="e">
        <f t="shared" si="1895"/>
        <v>#DIV/0!</v>
      </c>
      <c r="G731" s="1237"/>
      <c r="H731" s="1237"/>
      <c r="I731" s="1237"/>
      <c r="J731" s="2309" t="e">
        <f t="shared" si="1896"/>
        <v>#DIV/0!</v>
      </c>
      <c r="K731" s="1246">
        <f>SG!J102</f>
        <v>1</v>
      </c>
      <c r="L731" s="1246"/>
      <c r="M731" s="1246"/>
      <c r="N731" s="2309" t="e">
        <f t="shared" si="1897"/>
        <v>#DIV/0!</v>
      </c>
      <c r="O731" s="1237"/>
      <c r="P731" s="1237"/>
      <c r="Q731" s="1237"/>
      <c r="R731" s="2309" t="e">
        <f t="shared" si="1899"/>
        <v>#DIV/0!</v>
      </c>
      <c r="S731" s="1237"/>
      <c r="T731" s="1237"/>
      <c r="U731" s="1237"/>
      <c r="V731" s="2309" t="e">
        <f t="shared" si="1900"/>
        <v>#DIV/0!</v>
      </c>
      <c r="W731" s="1204" t="e">
        <f>SUM(C731:S731)</f>
        <v>#DIV/0!</v>
      </c>
      <c r="X731" s="1204">
        <f t="shared" si="1894"/>
        <v>0</v>
      </c>
      <c r="Y731" s="1204"/>
      <c r="Z731" s="2309" t="e">
        <f t="shared" si="1901"/>
        <v>#DIV/0!</v>
      </c>
      <c r="AA731" s="1221">
        <f t="shared" si="1891"/>
        <v>1</v>
      </c>
      <c r="AB731" s="1722" t="e">
        <f t="shared" si="1892"/>
        <v>#DIV/0!</v>
      </c>
      <c r="AC731" s="1904"/>
      <c r="AD731" s="27" t="s">
        <v>4298</v>
      </c>
    </row>
    <row r="732" spans="1:30" customFormat="1" ht="15.75" hidden="1" thickBot="1" x14ac:dyDescent="0.3">
      <c r="A732" s="3580"/>
      <c r="B732" s="1" t="s">
        <v>4299</v>
      </c>
      <c r="C732" s="1236">
        <f t="shared" ref="C732:W732" si="1922">C731/C108</f>
        <v>0</v>
      </c>
      <c r="D732" s="1236"/>
      <c r="E732" s="1236"/>
      <c r="F732" s="1236" t="e">
        <f t="shared" si="1895"/>
        <v>#DIV/0!</v>
      </c>
      <c r="G732" s="1236">
        <f t="shared" si="1922"/>
        <v>0</v>
      </c>
      <c r="H732" s="1236"/>
      <c r="I732" s="1236"/>
      <c r="J732" s="1236" t="e">
        <f t="shared" si="1896"/>
        <v>#DIV/0!</v>
      </c>
      <c r="K732" s="1186">
        <f t="shared" si="1922"/>
        <v>1.3089005235602095E-3</v>
      </c>
      <c r="L732" s="1186"/>
      <c r="M732" s="1186"/>
      <c r="N732" s="1236" t="e">
        <f t="shared" si="1897"/>
        <v>#DIV/0!</v>
      </c>
      <c r="O732" s="1236">
        <f t="shared" si="1922"/>
        <v>0</v>
      </c>
      <c r="P732" s="1236"/>
      <c r="Q732" s="1236"/>
      <c r="R732" s="1236" t="e">
        <f t="shared" si="1899"/>
        <v>#DIV/0!</v>
      </c>
      <c r="S732" s="1236"/>
      <c r="T732" s="1236"/>
      <c r="U732" s="1236"/>
      <c r="V732" s="1236" t="e">
        <f t="shared" si="1900"/>
        <v>#DIV/0!</v>
      </c>
      <c r="W732" s="1194" t="e">
        <f t="shared" si="1922"/>
        <v>#DIV/0!</v>
      </c>
      <c r="X732" s="1194">
        <f t="shared" si="1894"/>
        <v>0</v>
      </c>
      <c r="Y732" s="1194"/>
      <c r="Z732" s="1236" t="e">
        <f t="shared" si="1901"/>
        <v>#DIV/0!</v>
      </c>
      <c r="AA732" s="1189">
        <f t="shared" si="1891"/>
        <v>3.2722513089005238E-4</v>
      </c>
      <c r="AB732" s="1716" t="e">
        <f t="shared" si="1892"/>
        <v>#DIV/0!</v>
      </c>
      <c r="AC732" s="1189"/>
      <c r="AD732" t="s">
        <v>4300</v>
      </c>
    </row>
    <row r="733" spans="1:30" customFormat="1" ht="15.75" hidden="1" thickBot="1" x14ac:dyDescent="0.3">
      <c r="A733" s="3580"/>
      <c r="B733" s="1" t="s">
        <v>4301</v>
      </c>
      <c r="C733" s="1236">
        <f t="shared" ref="C733:W733" si="1923">C731/C125</f>
        <v>0</v>
      </c>
      <c r="D733" s="1236"/>
      <c r="E733" s="1236"/>
      <c r="F733" s="1236" t="e">
        <f t="shared" si="1895"/>
        <v>#DIV/0!</v>
      </c>
      <c r="G733" s="1236">
        <f t="shared" si="1923"/>
        <v>0</v>
      </c>
      <c r="H733" s="1236"/>
      <c r="I733" s="1236"/>
      <c r="J733" s="1236" t="e">
        <f t="shared" si="1896"/>
        <v>#DIV/0!</v>
      </c>
      <c r="K733" s="1186">
        <f t="shared" si="1923"/>
        <v>2.2123893805309734E-3</v>
      </c>
      <c r="L733" s="1186"/>
      <c r="M733" s="1186"/>
      <c r="N733" s="1236" t="e">
        <f t="shared" si="1897"/>
        <v>#DIV/0!</v>
      </c>
      <c r="O733" s="1236">
        <f t="shared" si="1923"/>
        <v>0</v>
      </c>
      <c r="P733" s="1236"/>
      <c r="Q733" s="1236"/>
      <c r="R733" s="1236" t="e">
        <f t="shared" si="1899"/>
        <v>#DIV/0!</v>
      </c>
      <c r="S733" s="1236"/>
      <c r="T733" s="1236"/>
      <c r="U733" s="1236"/>
      <c r="V733" s="1236" t="e">
        <f t="shared" si="1900"/>
        <v>#DIV/0!</v>
      </c>
      <c r="W733" s="1194" t="e">
        <f t="shared" si="1923"/>
        <v>#DIV/0!</v>
      </c>
      <c r="X733" s="1194">
        <f t="shared" si="1894"/>
        <v>0</v>
      </c>
      <c r="Y733" s="1194"/>
      <c r="Z733" s="1236" t="e">
        <f t="shared" si="1901"/>
        <v>#DIV/0!</v>
      </c>
      <c r="AA733" s="1189">
        <f t="shared" si="1891"/>
        <v>5.5309734513274336E-4</v>
      </c>
      <c r="AB733" s="1716" t="e">
        <f t="shared" si="1892"/>
        <v>#DIV/0!</v>
      </c>
      <c r="AC733" s="1189"/>
      <c r="AD733" t="s">
        <v>4302</v>
      </c>
    </row>
    <row r="734" spans="1:30" customFormat="1" ht="15.75" hidden="1" thickBot="1" x14ac:dyDescent="0.3">
      <c r="A734" s="3580"/>
      <c r="B734" s="1" t="s">
        <v>4303</v>
      </c>
      <c r="C734" s="1236">
        <f t="shared" ref="C734:W734" si="1924">C731/C113</f>
        <v>0</v>
      </c>
      <c r="D734" s="1236"/>
      <c r="E734" s="1236"/>
      <c r="F734" s="1236" t="e">
        <f t="shared" si="1895"/>
        <v>#DIV/0!</v>
      </c>
      <c r="G734" s="1236">
        <f t="shared" si="1924"/>
        <v>0</v>
      </c>
      <c r="H734" s="1236"/>
      <c r="I734" s="1236"/>
      <c r="J734" s="1236" t="e">
        <f t="shared" si="1896"/>
        <v>#DIV/0!</v>
      </c>
      <c r="K734" s="1186">
        <f t="shared" si="1924"/>
        <v>7.3529411764705881E-3</v>
      </c>
      <c r="L734" s="1186"/>
      <c r="M734" s="1186"/>
      <c r="N734" s="1236" t="e">
        <f t="shared" si="1897"/>
        <v>#DIV/0!</v>
      </c>
      <c r="O734" s="1236">
        <f t="shared" si="1924"/>
        <v>0</v>
      </c>
      <c r="P734" s="1236"/>
      <c r="Q734" s="1236"/>
      <c r="R734" s="1236" t="e">
        <f t="shared" si="1899"/>
        <v>#DIV/0!</v>
      </c>
      <c r="S734" s="1236"/>
      <c r="T734" s="1236"/>
      <c r="U734" s="1236"/>
      <c r="V734" s="1236" t="e">
        <f t="shared" si="1900"/>
        <v>#DIV/0!</v>
      </c>
      <c r="W734" s="1194" t="e">
        <f t="shared" si="1924"/>
        <v>#DIV/0!</v>
      </c>
      <c r="X734" s="1194">
        <f t="shared" si="1894"/>
        <v>0</v>
      </c>
      <c r="Y734" s="1194"/>
      <c r="Z734" s="1236" t="e">
        <f t="shared" si="1901"/>
        <v>#DIV/0!</v>
      </c>
      <c r="AA734" s="1189">
        <f t="shared" si="1891"/>
        <v>1.838235294117647E-3</v>
      </c>
      <c r="AB734" s="1716" t="e">
        <f t="shared" si="1892"/>
        <v>#DIV/0!</v>
      </c>
      <c r="AC734" s="1189"/>
      <c r="AD734" t="s">
        <v>4304</v>
      </c>
    </row>
    <row r="735" spans="1:30" customFormat="1" ht="15.75" hidden="1" thickBot="1" x14ac:dyDescent="0.3">
      <c r="A735" s="3580"/>
      <c r="B735" s="1" t="s">
        <v>4305</v>
      </c>
      <c r="C735" s="1236">
        <f t="shared" ref="C735:W735" si="1925">C731/C119</f>
        <v>0</v>
      </c>
      <c r="D735" s="1236"/>
      <c r="E735" s="1236"/>
      <c r="F735" s="1236" t="e">
        <f t="shared" si="1895"/>
        <v>#DIV/0!</v>
      </c>
      <c r="G735" s="1236">
        <f t="shared" si="1925"/>
        <v>0</v>
      </c>
      <c r="H735" s="1236"/>
      <c r="I735" s="1236"/>
      <c r="J735" s="1236" t="e">
        <f t="shared" si="1896"/>
        <v>#DIV/0!</v>
      </c>
      <c r="K735" s="1186">
        <f t="shared" si="1925"/>
        <v>9.5238095238095247E-3</v>
      </c>
      <c r="L735" s="1186"/>
      <c r="M735" s="1186"/>
      <c r="N735" s="1236" t="e">
        <f t="shared" si="1897"/>
        <v>#DIV/0!</v>
      </c>
      <c r="O735" s="1236">
        <f t="shared" si="1925"/>
        <v>0</v>
      </c>
      <c r="P735" s="1236"/>
      <c r="Q735" s="1236"/>
      <c r="R735" s="1236" t="e">
        <f t="shared" si="1899"/>
        <v>#DIV/0!</v>
      </c>
      <c r="S735" s="1236"/>
      <c r="T735" s="1236"/>
      <c r="U735" s="1236"/>
      <c r="V735" s="1236" t="e">
        <f t="shared" si="1900"/>
        <v>#DIV/0!</v>
      </c>
      <c r="W735" s="1205" t="e">
        <f t="shared" si="1925"/>
        <v>#DIV/0!</v>
      </c>
      <c r="X735" s="1205">
        <f t="shared" si="1894"/>
        <v>0</v>
      </c>
      <c r="Y735" s="1205"/>
      <c r="Z735" s="1236" t="e">
        <f t="shared" si="1901"/>
        <v>#DIV/0!</v>
      </c>
      <c r="AA735" s="1193">
        <f t="shared" si="1891"/>
        <v>2.3809523809523812E-3</v>
      </c>
      <c r="AB735" s="1717" t="e">
        <f t="shared" si="1892"/>
        <v>#DIV/0!</v>
      </c>
      <c r="AC735" s="1193"/>
      <c r="AD735" t="s">
        <v>4306</v>
      </c>
    </row>
    <row r="736" spans="1:30" customFormat="1" ht="15.75" hidden="1" thickBot="1" x14ac:dyDescent="0.3">
      <c r="A736" s="3580"/>
      <c r="B736" s="2210" t="s">
        <v>4307</v>
      </c>
      <c r="C736" s="1238"/>
      <c r="D736" s="1238"/>
      <c r="E736" s="1238"/>
      <c r="F736" s="2309" t="e">
        <f t="shared" si="1895"/>
        <v>#DIV/0!</v>
      </c>
      <c r="G736" s="1238"/>
      <c r="H736" s="1238"/>
      <c r="I736" s="1238"/>
      <c r="J736" s="2309" t="e">
        <f t="shared" si="1896"/>
        <v>#DIV/0!</v>
      </c>
      <c r="K736" s="1206" t="e">
        <f t="shared" ref="K736" si="1926">K713/K728</f>
        <v>#DIV/0!</v>
      </c>
      <c r="L736" s="1206"/>
      <c r="M736" s="1206"/>
      <c r="N736" s="2309" t="e">
        <f t="shared" si="1897"/>
        <v>#DIV/0!</v>
      </c>
      <c r="O736" s="1238"/>
      <c r="P736" s="1238"/>
      <c r="Q736" s="1238"/>
      <c r="R736" s="2309" t="e">
        <f t="shared" si="1899"/>
        <v>#DIV/0!</v>
      </c>
      <c r="S736" s="1238"/>
      <c r="T736" s="1238"/>
      <c r="U736" s="1238"/>
      <c r="V736" s="2309" t="e">
        <f t="shared" si="1900"/>
        <v>#DIV/0!</v>
      </c>
      <c r="W736" s="1206" t="e">
        <f>W713/W728</f>
        <v>#DIV/0!</v>
      </c>
      <c r="X736" s="1206">
        <f t="shared" si="1894"/>
        <v>0</v>
      </c>
      <c r="Y736" s="1206"/>
      <c r="Z736" s="2309" t="e">
        <f t="shared" si="1901"/>
        <v>#DIV/0!</v>
      </c>
      <c r="AA736" s="1206" t="e">
        <f t="shared" si="1891"/>
        <v>#DIV/0!</v>
      </c>
      <c r="AB736" s="1718" t="e">
        <f t="shared" si="1892"/>
        <v>#DIV/0!</v>
      </c>
      <c r="AC736" s="1903"/>
      <c r="AD736" s="27" t="s">
        <v>4308</v>
      </c>
    </row>
    <row r="737" spans="1:30" customFormat="1" ht="15.75" hidden="1" thickBot="1" x14ac:dyDescent="0.3">
      <c r="A737" s="3580"/>
      <c r="B737" s="1" t="s">
        <v>4223</v>
      </c>
      <c r="C737" s="1239">
        <f t="shared" ref="C737:W737" si="1927">C736/C134</f>
        <v>0</v>
      </c>
      <c r="D737" s="1239"/>
      <c r="E737" s="1239"/>
      <c r="F737" s="1236" t="e">
        <f t="shared" si="1895"/>
        <v>#DIV/0!</v>
      </c>
      <c r="G737" s="1239">
        <f t="shared" si="1927"/>
        <v>0</v>
      </c>
      <c r="H737" s="1239"/>
      <c r="I737" s="1239"/>
      <c r="J737" s="1236" t="e">
        <f t="shared" si="1896"/>
        <v>#DIV/0!</v>
      </c>
      <c r="K737" s="1209" t="e">
        <f t="shared" si="1927"/>
        <v>#DIV/0!</v>
      </c>
      <c r="L737" s="1209"/>
      <c r="M737" s="1209"/>
      <c r="N737" s="1236" t="e">
        <f t="shared" si="1897"/>
        <v>#DIV/0!</v>
      </c>
      <c r="O737" s="1239">
        <f t="shared" si="1927"/>
        <v>0</v>
      </c>
      <c r="P737" s="1239"/>
      <c r="Q737" s="1239"/>
      <c r="R737" s="1236" t="e">
        <f t="shared" si="1899"/>
        <v>#DIV/0!</v>
      </c>
      <c r="S737" s="1239"/>
      <c r="T737" s="1239"/>
      <c r="U737" s="1239"/>
      <c r="V737" s="1236" t="e">
        <f t="shared" si="1900"/>
        <v>#DIV/0!</v>
      </c>
      <c r="W737" s="1177" t="e">
        <f t="shared" si="1927"/>
        <v>#DIV/0!</v>
      </c>
      <c r="X737" s="1177">
        <f t="shared" si="1894"/>
        <v>0</v>
      </c>
      <c r="Y737" s="1177"/>
      <c r="Z737" s="1236" t="e">
        <f t="shared" si="1901"/>
        <v>#DIV/0!</v>
      </c>
      <c r="AA737" s="1198" t="e">
        <f t="shared" si="1891"/>
        <v>#DIV/0!</v>
      </c>
      <c r="AB737" s="1723" t="e">
        <f t="shared" si="1892"/>
        <v>#DIV/0!</v>
      </c>
      <c r="AC737" s="1198"/>
      <c r="AD737" t="s">
        <v>4309</v>
      </c>
    </row>
    <row r="738" spans="1:30" customFormat="1" ht="15.75" hidden="1" thickBot="1" x14ac:dyDescent="0.3">
      <c r="A738" s="3580"/>
      <c r="B738" s="1" t="s">
        <v>4224</v>
      </c>
      <c r="C738" s="1239">
        <f t="shared" ref="C738:W738" si="1928">C736/C137</f>
        <v>0</v>
      </c>
      <c r="D738" s="1239"/>
      <c r="E738" s="1239"/>
      <c r="F738" s="1236" t="e">
        <f t="shared" si="1895"/>
        <v>#DIV/0!</v>
      </c>
      <c r="G738" s="1239">
        <f t="shared" si="1928"/>
        <v>0</v>
      </c>
      <c r="H738" s="1239"/>
      <c r="I738" s="1239"/>
      <c r="J738" s="1236" t="e">
        <f t="shared" si="1896"/>
        <v>#DIV/0!</v>
      </c>
      <c r="K738" s="1209" t="e">
        <f t="shared" si="1928"/>
        <v>#DIV/0!</v>
      </c>
      <c r="L738" s="1209"/>
      <c r="M738" s="1209"/>
      <c r="N738" s="1236" t="e">
        <f t="shared" si="1897"/>
        <v>#DIV/0!</v>
      </c>
      <c r="O738" s="1239">
        <f t="shared" si="1928"/>
        <v>0</v>
      </c>
      <c r="P738" s="1239"/>
      <c r="Q738" s="1239"/>
      <c r="R738" s="1236" t="e">
        <f t="shared" si="1899"/>
        <v>#DIV/0!</v>
      </c>
      <c r="S738" s="1239"/>
      <c r="T738" s="1239"/>
      <c r="U738" s="1239"/>
      <c r="V738" s="1236" t="e">
        <f t="shared" si="1900"/>
        <v>#DIV/0!</v>
      </c>
      <c r="W738" s="1177" t="e">
        <f t="shared" si="1928"/>
        <v>#DIV/0!</v>
      </c>
      <c r="X738" s="1177">
        <f t="shared" si="1894"/>
        <v>0</v>
      </c>
      <c r="Y738" s="1177"/>
      <c r="Z738" s="1236" t="e">
        <f t="shared" si="1901"/>
        <v>#DIV/0!</v>
      </c>
      <c r="AA738" s="1198" t="e">
        <f t="shared" si="1891"/>
        <v>#DIV/0!</v>
      </c>
      <c r="AB738" s="1723" t="e">
        <f t="shared" si="1892"/>
        <v>#DIV/0!</v>
      </c>
      <c r="AC738" s="1198"/>
      <c r="AD738" t="s">
        <v>4310</v>
      </c>
    </row>
    <row r="739" spans="1:30" customFormat="1" ht="15.75" hidden="1" thickBot="1" x14ac:dyDescent="0.3">
      <c r="A739" s="3580"/>
      <c r="B739" s="1" t="s">
        <v>4311</v>
      </c>
      <c r="C739" s="1239">
        <f t="shared" ref="C739:W739" si="1929">C736/C154</f>
        <v>0</v>
      </c>
      <c r="D739" s="1239"/>
      <c r="E739" s="1239"/>
      <c r="F739" s="1236" t="e">
        <f t="shared" si="1895"/>
        <v>#DIV/0!</v>
      </c>
      <c r="G739" s="1239">
        <f t="shared" si="1929"/>
        <v>0</v>
      </c>
      <c r="H739" s="1239"/>
      <c r="I739" s="1239"/>
      <c r="J739" s="1236" t="e">
        <f t="shared" si="1896"/>
        <v>#DIV/0!</v>
      </c>
      <c r="K739" s="1209" t="e">
        <f t="shared" si="1929"/>
        <v>#DIV/0!</v>
      </c>
      <c r="L739" s="1209"/>
      <c r="M739" s="1209"/>
      <c r="N739" s="1236" t="e">
        <f t="shared" si="1897"/>
        <v>#DIV/0!</v>
      </c>
      <c r="O739" s="1239">
        <f t="shared" si="1929"/>
        <v>0</v>
      </c>
      <c r="P739" s="1239"/>
      <c r="Q739" s="1239"/>
      <c r="R739" s="1236" t="e">
        <f t="shared" si="1899"/>
        <v>#DIV/0!</v>
      </c>
      <c r="S739" s="1239"/>
      <c r="T739" s="1239"/>
      <c r="U739" s="1239"/>
      <c r="V739" s="1236" t="e">
        <f t="shared" si="1900"/>
        <v>#DIV/0!</v>
      </c>
      <c r="W739" s="1177" t="e">
        <f t="shared" si="1929"/>
        <v>#DIV/0!</v>
      </c>
      <c r="X739" s="1177">
        <f t="shared" si="1894"/>
        <v>0</v>
      </c>
      <c r="Y739" s="1177"/>
      <c r="Z739" s="1236" t="e">
        <f t="shared" si="1901"/>
        <v>#DIV/0!</v>
      </c>
      <c r="AA739" s="1198" t="e">
        <f t="shared" si="1891"/>
        <v>#DIV/0!</v>
      </c>
      <c r="AB739" s="1723" t="e">
        <f t="shared" si="1892"/>
        <v>#DIV/0!</v>
      </c>
      <c r="AC739" s="1198"/>
      <c r="AD739" t="s">
        <v>4312</v>
      </c>
    </row>
    <row r="740" spans="1:30" customFormat="1" ht="15.75" hidden="1" thickBot="1" x14ac:dyDescent="0.3">
      <c r="A740" s="3580"/>
      <c r="B740" s="2210" t="s">
        <v>4313</v>
      </c>
      <c r="C740" s="1238"/>
      <c r="D740" s="1238"/>
      <c r="E740" s="1238"/>
      <c r="F740" s="2309" t="e">
        <f t="shared" si="1895"/>
        <v>#DIV/0!</v>
      </c>
      <c r="G740" s="1238"/>
      <c r="H740" s="1238"/>
      <c r="I740" s="1238"/>
      <c r="J740" s="2309" t="e">
        <f t="shared" si="1896"/>
        <v>#DIV/0!</v>
      </c>
      <c r="K740" s="1206" t="e">
        <f t="shared" ref="K740" si="1930">K718/K728</f>
        <v>#DIV/0!</v>
      </c>
      <c r="L740" s="1206"/>
      <c r="M740" s="1206"/>
      <c r="N740" s="2309" t="e">
        <f t="shared" si="1897"/>
        <v>#DIV/0!</v>
      </c>
      <c r="O740" s="1238"/>
      <c r="P740" s="1238"/>
      <c r="Q740" s="1238"/>
      <c r="R740" s="2309" t="e">
        <f t="shared" si="1899"/>
        <v>#DIV/0!</v>
      </c>
      <c r="S740" s="1238"/>
      <c r="T740" s="1238"/>
      <c r="U740" s="1238"/>
      <c r="V740" s="2309" t="e">
        <f t="shared" si="1900"/>
        <v>#DIV/0!</v>
      </c>
      <c r="W740" s="1206" t="e">
        <f>W718/W728</f>
        <v>#DIV/0!</v>
      </c>
      <c r="X740" s="1206">
        <f t="shared" si="1894"/>
        <v>0</v>
      </c>
      <c r="Y740" s="1206"/>
      <c r="Z740" s="2309" t="e">
        <f t="shared" si="1901"/>
        <v>#DIV/0!</v>
      </c>
      <c r="AA740" s="1206" t="e">
        <f t="shared" si="1891"/>
        <v>#DIV/0!</v>
      </c>
      <c r="AB740" s="1718" t="e">
        <f t="shared" si="1892"/>
        <v>#DIV/0!</v>
      </c>
      <c r="AC740" s="1903"/>
      <c r="AD740" s="27" t="s">
        <v>4314</v>
      </c>
    </row>
    <row r="741" spans="1:30" s="1" customFormat="1" ht="15.75" hidden="1" thickBot="1" x14ac:dyDescent="0.3">
      <c r="A741" s="3580"/>
      <c r="B741" s="1" t="s">
        <v>4223</v>
      </c>
      <c r="C741" s="1239">
        <f t="shared" ref="C741:W741" si="1931">C740/C160</f>
        <v>0</v>
      </c>
      <c r="D741" s="1239"/>
      <c r="E741" s="1239"/>
      <c r="F741" s="1236" t="e">
        <f t="shared" si="1895"/>
        <v>#DIV/0!</v>
      </c>
      <c r="G741" s="1239">
        <f t="shared" si="1931"/>
        <v>0</v>
      </c>
      <c r="H741" s="1239"/>
      <c r="I741" s="1239"/>
      <c r="J741" s="1236" t="e">
        <f t="shared" si="1896"/>
        <v>#DIV/0!</v>
      </c>
      <c r="K741" s="1209" t="e">
        <f t="shared" si="1931"/>
        <v>#DIV/0!</v>
      </c>
      <c r="L741" s="1209"/>
      <c r="M741" s="1209"/>
      <c r="N741" s="1236" t="e">
        <f t="shared" si="1897"/>
        <v>#DIV/0!</v>
      </c>
      <c r="O741" s="1239">
        <f t="shared" si="1931"/>
        <v>0</v>
      </c>
      <c r="P741" s="1239"/>
      <c r="Q741" s="1239"/>
      <c r="R741" s="1236" t="e">
        <f t="shared" si="1899"/>
        <v>#DIV/0!</v>
      </c>
      <c r="S741" s="1239"/>
      <c r="T741" s="1239"/>
      <c r="U741" s="1239"/>
      <c r="V741" s="1236" t="e">
        <f t="shared" si="1900"/>
        <v>#DIV/0!</v>
      </c>
      <c r="W741" s="1177" t="e">
        <f t="shared" si="1931"/>
        <v>#DIV/0!</v>
      </c>
      <c r="X741" s="1177">
        <f t="shared" si="1894"/>
        <v>0</v>
      </c>
      <c r="Y741" s="1177"/>
      <c r="Z741" s="1236" t="e">
        <f t="shared" si="1901"/>
        <v>#DIV/0!</v>
      </c>
      <c r="AA741" s="1198" t="e">
        <f t="shared" si="1891"/>
        <v>#DIV/0!</v>
      </c>
      <c r="AB741" s="1723" t="e">
        <f t="shared" si="1892"/>
        <v>#DIV/0!</v>
      </c>
      <c r="AC741" s="1198"/>
      <c r="AD741" t="s">
        <v>4315</v>
      </c>
    </row>
    <row r="742" spans="1:30" s="1" customFormat="1" ht="15.75" hidden="1" thickBot="1" x14ac:dyDescent="0.3">
      <c r="A742" s="3580"/>
      <c r="B742" s="1" t="s">
        <v>4224</v>
      </c>
      <c r="C742" s="1239">
        <f t="shared" ref="C742:W742" si="1932">C740/C177</f>
        <v>0</v>
      </c>
      <c r="D742" s="1239"/>
      <c r="E742" s="1239"/>
      <c r="F742" s="1236" t="e">
        <f t="shared" si="1895"/>
        <v>#DIV/0!</v>
      </c>
      <c r="G742" s="1239">
        <f t="shared" si="1932"/>
        <v>0</v>
      </c>
      <c r="H742" s="1239"/>
      <c r="I742" s="1239"/>
      <c r="J742" s="1236" t="e">
        <f t="shared" si="1896"/>
        <v>#DIV/0!</v>
      </c>
      <c r="K742" s="1209" t="e">
        <f t="shared" si="1932"/>
        <v>#DIV/0!</v>
      </c>
      <c r="L742" s="1209"/>
      <c r="M742" s="1209"/>
      <c r="N742" s="1236" t="e">
        <f t="shared" si="1897"/>
        <v>#DIV/0!</v>
      </c>
      <c r="O742" s="1239">
        <f t="shared" si="1932"/>
        <v>0</v>
      </c>
      <c r="P742" s="1239"/>
      <c r="Q742" s="1239"/>
      <c r="R742" s="1236" t="e">
        <f t="shared" si="1899"/>
        <v>#DIV/0!</v>
      </c>
      <c r="S742" s="1239"/>
      <c r="T742" s="1239"/>
      <c r="U742" s="1239"/>
      <c r="V742" s="1236" t="e">
        <f t="shared" si="1900"/>
        <v>#DIV/0!</v>
      </c>
      <c r="W742" s="1177" t="e">
        <f t="shared" si="1932"/>
        <v>#DIV/0!</v>
      </c>
      <c r="X742" s="1177">
        <f t="shared" si="1894"/>
        <v>0</v>
      </c>
      <c r="Y742" s="1177"/>
      <c r="Z742" s="1236" t="e">
        <f t="shared" si="1901"/>
        <v>#DIV/0!</v>
      </c>
      <c r="AA742" s="1198" t="e">
        <f t="shared" si="1891"/>
        <v>#DIV/0!</v>
      </c>
      <c r="AB742" s="1723" t="e">
        <f t="shared" si="1892"/>
        <v>#DIV/0!</v>
      </c>
      <c r="AC742" s="1198"/>
      <c r="AD742" t="s">
        <v>4316</v>
      </c>
    </row>
    <row r="743" spans="1:30" s="1" customFormat="1" ht="15.75" hidden="1" thickBot="1" x14ac:dyDescent="0.3">
      <c r="A743" s="3580"/>
      <c r="B743" s="1" t="s">
        <v>4311</v>
      </c>
      <c r="C743" s="1239">
        <f t="shared" ref="C743:W743" si="1933">C740/C180</f>
        <v>0</v>
      </c>
      <c r="D743" s="1239"/>
      <c r="E743" s="1239"/>
      <c r="F743" s="1236" t="e">
        <f t="shared" si="1895"/>
        <v>#DIV/0!</v>
      </c>
      <c r="G743" s="1239">
        <f t="shared" si="1933"/>
        <v>0</v>
      </c>
      <c r="H743" s="1239"/>
      <c r="I743" s="1239"/>
      <c r="J743" s="1236" t="e">
        <f t="shared" si="1896"/>
        <v>#DIV/0!</v>
      </c>
      <c r="K743" s="1209" t="e">
        <f t="shared" si="1933"/>
        <v>#DIV/0!</v>
      </c>
      <c r="L743" s="1209"/>
      <c r="M743" s="1209"/>
      <c r="N743" s="1236" t="e">
        <f t="shared" si="1897"/>
        <v>#DIV/0!</v>
      </c>
      <c r="O743" s="1239">
        <f t="shared" si="1933"/>
        <v>0</v>
      </c>
      <c r="P743" s="1239"/>
      <c r="Q743" s="1239"/>
      <c r="R743" s="1236" t="e">
        <f t="shared" si="1899"/>
        <v>#DIV/0!</v>
      </c>
      <c r="S743" s="1239"/>
      <c r="T743" s="1239"/>
      <c r="U743" s="1239"/>
      <c r="V743" s="1236" t="e">
        <f t="shared" si="1900"/>
        <v>#DIV/0!</v>
      </c>
      <c r="W743" s="1177" t="e">
        <f t="shared" si="1933"/>
        <v>#DIV/0!</v>
      </c>
      <c r="X743" s="1177">
        <f t="shared" si="1894"/>
        <v>0</v>
      </c>
      <c r="Y743" s="1177"/>
      <c r="Z743" s="1236" t="e">
        <f t="shared" si="1901"/>
        <v>#DIV/0!</v>
      </c>
      <c r="AA743" s="1198" t="e">
        <f t="shared" si="1891"/>
        <v>#DIV/0!</v>
      </c>
      <c r="AB743" s="1723" t="e">
        <f t="shared" si="1892"/>
        <v>#DIV/0!</v>
      </c>
      <c r="AC743" s="1198"/>
      <c r="AD743" t="s">
        <v>4317</v>
      </c>
    </row>
    <row r="744" spans="1:30" customFormat="1" ht="15.75" hidden="1" thickBot="1" x14ac:dyDescent="0.3">
      <c r="A744" s="3580"/>
      <c r="B744" s="2210" t="s">
        <v>4318</v>
      </c>
      <c r="C744" s="1238"/>
      <c r="D744" s="1238"/>
      <c r="E744" s="1238"/>
      <c r="F744" s="2309" t="e">
        <f t="shared" si="1895"/>
        <v>#DIV/0!</v>
      </c>
      <c r="G744" s="1238"/>
      <c r="H744" s="1238"/>
      <c r="I744" s="1238"/>
      <c r="J744" s="2309" t="e">
        <f t="shared" si="1896"/>
        <v>#DIV/0!</v>
      </c>
      <c r="K744" s="1206">
        <f t="shared" ref="K744" si="1934">K718/K713</f>
        <v>1</v>
      </c>
      <c r="L744" s="1206"/>
      <c r="M744" s="1206"/>
      <c r="N744" s="2309" t="e">
        <f t="shared" si="1897"/>
        <v>#DIV/0!</v>
      </c>
      <c r="O744" s="1238"/>
      <c r="P744" s="1238"/>
      <c r="Q744" s="1238"/>
      <c r="R744" s="2309" t="e">
        <f t="shared" si="1899"/>
        <v>#DIV/0!</v>
      </c>
      <c r="S744" s="1238"/>
      <c r="T744" s="1238"/>
      <c r="U744" s="1238"/>
      <c r="V744" s="2309" t="e">
        <f t="shared" si="1900"/>
        <v>#DIV/0!</v>
      </c>
      <c r="W744" s="1206" t="e">
        <f>W718/W713</f>
        <v>#DIV/0!</v>
      </c>
      <c r="X744" s="1206">
        <f t="shared" si="1894"/>
        <v>0</v>
      </c>
      <c r="Y744" s="1206"/>
      <c r="Z744" s="2309" t="e">
        <f t="shared" si="1901"/>
        <v>#DIV/0!</v>
      </c>
      <c r="AA744" s="1206">
        <f t="shared" si="1891"/>
        <v>1</v>
      </c>
      <c r="AB744" s="1718" t="e">
        <f t="shared" si="1892"/>
        <v>#DIV/0!</v>
      </c>
      <c r="AC744" s="1903"/>
      <c r="AD744" s="27" t="s">
        <v>4319</v>
      </c>
    </row>
    <row r="745" spans="1:30" customFormat="1" ht="15.75" hidden="1" thickBot="1" x14ac:dyDescent="0.3">
      <c r="A745" s="3580"/>
      <c r="B745" s="2211" t="s">
        <v>4223</v>
      </c>
      <c r="C745" s="1239">
        <f t="shared" ref="C745:W745" si="1935">C744/C212</f>
        <v>0</v>
      </c>
      <c r="D745" s="1239"/>
      <c r="E745" s="1239"/>
      <c r="F745" s="1236" t="e">
        <f t="shared" si="1895"/>
        <v>#DIV/0!</v>
      </c>
      <c r="G745" s="1239">
        <f t="shared" si="1935"/>
        <v>0</v>
      </c>
      <c r="H745" s="1239"/>
      <c r="I745" s="1239"/>
      <c r="J745" s="1236" t="e">
        <f t="shared" si="1896"/>
        <v>#DIV/0!</v>
      </c>
      <c r="K745" s="1209">
        <f t="shared" si="1935"/>
        <v>5.384597806215722</v>
      </c>
      <c r="L745" s="1209"/>
      <c r="M745" s="1209"/>
      <c r="N745" s="1236" t="e">
        <f t="shared" si="1897"/>
        <v>#DIV/0!</v>
      </c>
      <c r="O745" s="1239">
        <f t="shared" si="1935"/>
        <v>0</v>
      </c>
      <c r="P745" s="1239"/>
      <c r="Q745" s="1239"/>
      <c r="R745" s="1236" t="e">
        <f t="shared" si="1899"/>
        <v>#DIV/0!</v>
      </c>
      <c r="S745" s="1239"/>
      <c r="T745" s="1239"/>
      <c r="U745" s="1239"/>
      <c r="V745" s="1236" t="e">
        <f t="shared" si="1900"/>
        <v>#DIV/0!</v>
      </c>
      <c r="W745" s="1177" t="e">
        <f t="shared" si="1935"/>
        <v>#DIV/0!</v>
      </c>
      <c r="X745" s="1177">
        <f t="shared" si="1894"/>
        <v>0</v>
      </c>
      <c r="Y745" s="1177"/>
      <c r="Z745" s="1236" t="e">
        <f t="shared" si="1901"/>
        <v>#DIV/0!</v>
      </c>
      <c r="AA745" s="1198">
        <f t="shared" si="1891"/>
        <v>1.3461494515539305</v>
      </c>
      <c r="AB745" s="1723" t="e">
        <f t="shared" si="1892"/>
        <v>#DIV/0!</v>
      </c>
      <c r="AC745" s="1198"/>
      <c r="AD745" t="s">
        <v>4320</v>
      </c>
    </row>
    <row r="746" spans="1:30" customFormat="1" ht="15.75" hidden="1" thickBot="1" x14ac:dyDescent="0.3">
      <c r="A746" s="3580"/>
      <c r="B746" s="2211" t="s">
        <v>4224</v>
      </c>
      <c r="C746" s="1239">
        <f t="shared" ref="C746:W746" si="1936">C744/C229</f>
        <v>0</v>
      </c>
      <c r="D746" s="1239"/>
      <c r="E746" s="1239"/>
      <c r="F746" s="1236" t="e">
        <f t="shared" si="1895"/>
        <v>#DIV/0!</v>
      </c>
      <c r="G746" s="1239">
        <f t="shared" si="1936"/>
        <v>0</v>
      </c>
      <c r="H746" s="1239"/>
      <c r="I746" s="1239"/>
      <c r="J746" s="1236" t="e">
        <f t="shared" si="1896"/>
        <v>#DIV/0!</v>
      </c>
      <c r="K746" s="1209">
        <f t="shared" si="1936"/>
        <v>3.2059850374064842</v>
      </c>
      <c r="L746" s="1209"/>
      <c r="M746" s="1209"/>
      <c r="N746" s="1236" t="e">
        <f t="shared" si="1897"/>
        <v>#DIV/0!</v>
      </c>
      <c r="O746" s="1239">
        <f t="shared" si="1936"/>
        <v>0</v>
      </c>
      <c r="P746" s="1239"/>
      <c r="Q746" s="1239"/>
      <c r="R746" s="1236" t="e">
        <f t="shared" si="1899"/>
        <v>#DIV/0!</v>
      </c>
      <c r="S746" s="1239"/>
      <c r="T746" s="1239"/>
      <c r="U746" s="1239"/>
      <c r="V746" s="1236" t="e">
        <f t="shared" si="1900"/>
        <v>#DIV/0!</v>
      </c>
      <c r="W746" s="1177" t="e">
        <f t="shared" si="1936"/>
        <v>#DIV/0!</v>
      </c>
      <c r="X746" s="1177">
        <f t="shared" si="1894"/>
        <v>0</v>
      </c>
      <c r="Y746" s="1177"/>
      <c r="Z746" s="1236" t="e">
        <f t="shared" si="1901"/>
        <v>#DIV/0!</v>
      </c>
      <c r="AA746" s="1198">
        <f t="shared" si="1891"/>
        <v>0.80149625935162105</v>
      </c>
      <c r="AB746" s="1723" t="e">
        <f t="shared" si="1892"/>
        <v>#DIV/0!</v>
      </c>
      <c r="AC746" s="1198"/>
      <c r="AD746" t="s">
        <v>4321</v>
      </c>
    </row>
    <row r="747" spans="1:30" customFormat="1" ht="15.75" hidden="1" thickBot="1" x14ac:dyDescent="0.3">
      <c r="A747" s="3580"/>
      <c r="B747" s="2211" t="s">
        <v>4311</v>
      </c>
      <c r="C747" s="1239">
        <f t="shared" ref="C747:W747" si="1937">C744/C232</f>
        <v>0</v>
      </c>
      <c r="D747" s="1239"/>
      <c r="E747" s="1239"/>
      <c r="F747" s="1236" t="e">
        <f t="shared" si="1895"/>
        <v>#DIV/0!</v>
      </c>
      <c r="G747" s="1239">
        <f t="shared" si="1937"/>
        <v>0</v>
      </c>
      <c r="H747" s="1239"/>
      <c r="I747" s="1239"/>
      <c r="J747" s="1236" t="e">
        <f t="shared" si="1896"/>
        <v>#DIV/0!</v>
      </c>
      <c r="K747" s="1209">
        <f t="shared" si="1937"/>
        <v>3.9034662691017514</v>
      </c>
      <c r="L747" s="1209"/>
      <c r="M747" s="1209"/>
      <c r="N747" s="1236" t="e">
        <f t="shared" si="1897"/>
        <v>#DIV/0!</v>
      </c>
      <c r="O747" s="1239">
        <f t="shared" si="1937"/>
        <v>0</v>
      </c>
      <c r="P747" s="1239"/>
      <c r="Q747" s="1239"/>
      <c r="R747" s="1236" t="e">
        <f t="shared" si="1899"/>
        <v>#DIV/0!</v>
      </c>
      <c r="S747" s="1239"/>
      <c r="T747" s="1239"/>
      <c r="U747" s="1239"/>
      <c r="V747" s="1236" t="e">
        <f t="shared" si="1900"/>
        <v>#DIV/0!</v>
      </c>
      <c r="W747" s="1177" t="e">
        <f t="shared" si="1937"/>
        <v>#DIV/0!</v>
      </c>
      <c r="X747" s="1177">
        <f t="shared" si="1894"/>
        <v>0</v>
      </c>
      <c r="Y747" s="1177"/>
      <c r="Z747" s="1236" t="e">
        <f t="shared" si="1901"/>
        <v>#DIV/0!</v>
      </c>
      <c r="AA747" s="1198">
        <f t="shared" si="1891"/>
        <v>0.97586656727543786</v>
      </c>
      <c r="AB747" s="1723" t="e">
        <f t="shared" si="1892"/>
        <v>#DIV/0!</v>
      </c>
      <c r="AC747" s="1198"/>
      <c r="AD747" t="s">
        <v>4322</v>
      </c>
    </row>
    <row r="748" spans="1:30" customFormat="1" ht="15.75" hidden="1" thickBot="1" x14ac:dyDescent="0.3">
      <c r="A748" s="3580"/>
      <c r="B748" s="2210" t="s">
        <v>4323</v>
      </c>
      <c r="C748" s="1238"/>
      <c r="D748" s="1238"/>
      <c r="E748" s="1238"/>
      <c r="F748" s="2309" t="e">
        <f t="shared" si="1895"/>
        <v>#DIV/0!</v>
      </c>
      <c r="G748" s="1238"/>
      <c r="H748" s="1238"/>
      <c r="I748" s="1238"/>
      <c r="J748" s="2309" t="e">
        <f t="shared" si="1896"/>
        <v>#DIV/0!</v>
      </c>
      <c r="K748" s="1206">
        <f t="shared" ref="K748" si="1938">K723/K713</f>
        <v>0</v>
      </c>
      <c r="L748" s="1206"/>
      <c r="M748" s="1206"/>
      <c r="N748" s="2309" t="e">
        <f t="shared" si="1897"/>
        <v>#DIV/0!</v>
      </c>
      <c r="O748" s="1238"/>
      <c r="P748" s="1238"/>
      <c r="Q748" s="1238"/>
      <c r="R748" s="2309" t="e">
        <f t="shared" si="1899"/>
        <v>#DIV/0!</v>
      </c>
      <c r="S748" s="1238"/>
      <c r="T748" s="1238"/>
      <c r="U748" s="1238"/>
      <c r="V748" s="2309" t="e">
        <f t="shared" si="1900"/>
        <v>#DIV/0!</v>
      </c>
      <c r="W748" s="1206" t="e">
        <f>W723/W713</f>
        <v>#DIV/0!</v>
      </c>
      <c r="X748" s="1206">
        <f t="shared" si="1894"/>
        <v>0</v>
      </c>
      <c r="Y748" s="1206"/>
      <c r="Z748" s="2309" t="e">
        <f t="shared" si="1901"/>
        <v>#DIV/0!</v>
      </c>
      <c r="AA748" s="1206">
        <f t="shared" si="1891"/>
        <v>0</v>
      </c>
      <c r="AB748" s="1718" t="e">
        <f t="shared" si="1892"/>
        <v>#DIV/0!</v>
      </c>
      <c r="AC748" s="1903"/>
      <c r="AD748" s="27" t="s">
        <v>4324</v>
      </c>
    </row>
    <row r="749" spans="1:30" customFormat="1" ht="15.75" hidden="1" thickBot="1" x14ac:dyDescent="0.3">
      <c r="A749" s="3580"/>
      <c r="B749" s="2211" t="s">
        <v>4223</v>
      </c>
      <c r="C749" s="1239">
        <f t="shared" ref="C749:W749" si="1939">C748/C238</f>
        <v>0</v>
      </c>
      <c r="D749" s="1239"/>
      <c r="E749" s="1239"/>
      <c r="F749" s="1236" t="e">
        <f t="shared" si="1895"/>
        <v>#DIV/0!</v>
      </c>
      <c r="G749" s="1239">
        <f t="shared" si="1939"/>
        <v>0</v>
      </c>
      <c r="H749" s="1239"/>
      <c r="I749" s="1239"/>
      <c r="J749" s="1236" t="e">
        <f t="shared" si="1896"/>
        <v>#DIV/0!</v>
      </c>
      <c r="K749" s="1209">
        <f t="shared" si="1939"/>
        <v>0</v>
      </c>
      <c r="L749" s="1209"/>
      <c r="M749" s="1209"/>
      <c r="N749" s="1236" t="e">
        <f t="shared" si="1897"/>
        <v>#DIV/0!</v>
      </c>
      <c r="O749" s="1239">
        <f t="shared" si="1939"/>
        <v>0</v>
      </c>
      <c r="P749" s="1239"/>
      <c r="Q749" s="1239"/>
      <c r="R749" s="1236" t="e">
        <f t="shared" si="1899"/>
        <v>#DIV/0!</v>
      </c>
      <c r="S749" s="1239"/>
      <c r="T749" s="1239"/>
      <c r="U749" s="1239"/>
      <c r="V749" s="1236" t="e">
        <f t="shared" si="1900"/>
        <v>#DIV/0!</v>
      </c>
      <c r="W749" s="1177" t="e">
        <f t="shared" si="1939"/>
        <v>#DIV/0!</v>
      </c>
      <c r="X749" s="1177">
        <f t="shared" si="1894"/>
        <v>0</v>
      </c>
      <c r="Y749" s="1177"/>
      <c r="Z749" s="1236" t="e">
        <f t="shared" si="1901"/>
        <v>#DIV/0!</v>
      </c>
      <c r="AA749" s="1198">
        <f t="shared" si="1891"/>
        <v>0</v>
      </c>
      <c r="AB749" s="1723" t="e">
        <f t="shared" si="1892"/>
        <v>#DIV/0!</v>
      </c>
      <c r="AC749" s="1198"/>
      <c r="AD749" t="s">
        <v>4325</v>
      </c>
    </row>
    <row r="750" spans="1:30" customFormat="1" ht="15.75" hidden="1" thickBot="1" x14ac:dyDescent="0.3">
      <c r="A750" s="3580"/>
      <c r="B750" s="2211" t="s">
        <v>4224</v>
      </c>
      <c r="C750" s="1239">
        <f t="shared" ref="C750:W750" si="1940">C748/C255</f>
        <v>0</v>
      </c>
      <c r="D750" s="1239"/>
      <c r="E750" s="1239"/>
      <c r="F750" s="1236" t="e">
        <f t="shared" si="1895"/>
        <v>#DIV/0!</v>
      </c>
      <c r="G750" s="1239">
        <f t="shared" si="1940"/>
        <v>0</v>
      </c>
      <c r="H750" s="1239"/>
      <c r="I750" s="1239"/>
      <c r="J750" s="1236" t="e">
        <f t="shared" si="1896"/>
        <v>#DIV/0!</v>
      </c>
      <c r="K750" s="1209">
        <f t="shared" si="1940"/>
        <v>0</v>
      </c>
      <c r="L750" s="1209"/>
      <c r="M750" s="1209"/>
      <c r="N750" s="1236" t="e">
        <f t="shared" si="1897"/>
        <v>#DIV/0!</v>
      </c>
      <c r="O750" s="1239">
        <f t="shared" si="1940"/>
        <v>0</v>
      </c>
      <c r="P750" s="1239"/>
      <c r="Q750" s="1239"/>
      <c r="R750" s="1236" t="e">
        <f t="shared" si="1899"/>
        <v>#DIV/0!</v>
      </c>
      <c r="S750" s="1239"/>
      <c r="T750" s="1239"/>
      <c r="U750" s="1239"/>
      <c r="V750" s="1236" t="e">
        <f t="shared" si="1900"/>
        <v>#DIV/0!</v>
      </c>
      <c r="W750" s="1177" t="e">
        <f t="shared" si="1940"/>
        <v>#DIV/0!</v>
      </c>
      <c r="X750" s="1177">
        <f t="shared" si="1894"/>
        <v>0</v>
      </c>
      <c r="Y750" s="1177"/>
      <c r="Z750" s="1236" t="e">
        <f t="shared" si="1901"/>
        <v>#DIV/0!</v>
      </c>
      <c r="AA750" s="1198">
        <f t="shared" si="1891"/>
        <v>0</v>
      </c>
      <c r="AB750" s="1723" t="e">
        <f t="shared" si="1892"/>
        <v>#DIV/0!</v>
      </c>
      <c r="AC750" s="1198"/>
      <c r="AD750" t="s">
        <v>4326</v>
      </c>
    </row>
    <row r="751" spans="1:30" customFormat="1" ht="15.75" hidden="1" thickBot="1" x14ac:dyDescent="0.3">
      <c r="A751" s="3580"/>
      <c r="B751" s="2211" t="s">
        <v>4311</v>
      </c>
      <c r="C751" s="1239">
        <f t="shared" ref="C751:W751" si="1941">C748/C258</f>
        <v>0</v>
      </c>
      <c r="D751" s="1239"/>
      <c r="E751" s="1239"/>
      <c r="F751" s="1236" t="e">
        <f t="shared" si="1895"/>
        <v>#DIV/0!</v>
      </c>
      <c r="G751" s="1239">
        <f t="shared" si="1941"/>
        <v>0</v>
      </c>
      <c r="H751" s="1239"/>
      <c r="I751" s="1239"/>
      <c r="J751" s="1236" t="e">
        <f t="shared" si="1896"/>
        <v>#DIV/0!</v>
      </c>
      <c r="K751" s="1209">
        <f t="shared" si="1941"/>
        <v>0</v>
      </c>
      <c r="L751" s="1209"/>
      <c r="M751" s="1209"/>
      <c r="N751" s="1236" t="e">
        <f t="shared" si="1897"/>
        <v>#DIV/0!</v>
      </c>
      <c r="O751" s="1239">
        <f t="shared" si="1941"/>
        <v>0</v>
      </c>
      <c r="P751" s="1239"/>
      <c r="Q751" s="1239"/>
      <c r="R751" s="1236" t="e">
        <f t="shared" si="1899"/>
        <v>#DIV/0!</v>
      </c>
      <c r="S751" s="1239"/>
      <c r="T751" s="1239"/>
      <c r="U751" s="1239"/>
      <c r="V751" s="1236" t="e">
        <f t="shared" si="1900"/>
        <v>#DIV/0!</v>
      </c>
      <c r="W751" s="1177" t="e">
        <f t="shared" si="1941"/>
        <v>#DIV/0!</v>
      </c>
      <c r="X751" s="1177">
        <f t="shared" si="1894"/>
        <v>0</v>
      </c>
      <c r="Y751" s="1177"/>
      <c r="Z751" s="1236" t="e">
        <f t="shared" si="1901"/>
        <v>#DIV/0!</v>
      </c>
      <c r="AA751" s="1198">
        <f t="shared" si="1891"/>
        <v>0</v>
      </c>
      <c r="AB751" s="1723" t="e">
        <f t="shared" si="1892"/>
        <v>#DIV/0!</v>
      </c>
      <c r="AC751" s="1198"/>
      <c r="AD751" t="s">
        <v>4327</v>
      </c>
    </row>
    <row r="752" spans="1:30" customFormat="1" ht="15.75" hidden="1" thickBot="1" x14ac:dyDescent="0.3">
      <c r="A752" s="3580"/>
      <c r="B752" s="2210" t="s">
        <v>4328</v>
      </c>
      <c r="C752" s="1240"/>
      <c r="D752" s="1240"/>
      <c r="E752" s="1240"/>
      <c r="F752" s="2309" t="e">
        <f t="shared" si="1895"/>
        <v>#DIV/0!</v>
      </c>
      <c r="G752" s="1240"/>
      <c r="H752" s="1240"/>
      <c r="I752" s="1240"/>
      <c r="J752" s="2309" t="e">
        <f t="shared" si="1896"/>
        <v>#DIV/0!</v>
      </c>
      <c r="K752" s="1212">
        <f t="shared" ref="K752" si="1942">K728/K731</f>
        <v>0</v>
      </c>
      <c r="L752" s="1212"/>
      <c r="M752" s="1212"/>
      <c r="N752" s="2309" t="e">
        <f t="shared" si="1897"/>
        <v>#DIV/0!</v>
      </c>
      <c r="O752" s="1240"/>
      <c r="P752" s="1240"/>
      <c r="Q752" s="1240"/>
      <c r="R752" s="2309" t="e">
        <f t="shared" si="1899"/>
        <v>#DIV/0!</v>
      </c>
      <c r="S752" s="1240"/>
      <c r="T752" s="1240"/>
      <c r="U752" s="1240"/>
      <c r="V752" s="2309" t="e">
        <f t="shared" si="1900"/>
        <v>#DIV/0!</v>
      </c>
      <c r="W752" s="1212" t="e">
        <f>W728/W731</f>
        <v>#DIV/0!</v>
      </c>
      <c r="X752" s="1212">
        <f t="shared" si="1894"/>
        <v>0</v>
      </c>
      <c r="Y752" s="1212"/>
      <c r="Z752" s="2309" t="e">
        <f t="shared" si="1901"/>
        <v>#DIV/0!</v>
      </c>
      <c r="AA752" s="1212">
        <f t="shared" si="1891"/>
        <v>0</v>
      </c>
      <c r="AB752" s="1724" t="e">
        <f t="shared" si="1892"/>
        <v>#DIV/0!</v>
      </c>
      <c r="AC752" s="1905"/>
      <c r="AD752" s="27" t="s">
        <v>4329</v>
      </c>
    </row>
    <row r="753" spans="1:30" customFormat="1" ht="15.75" hidden="1" thickBot="1" x14ac:dyDescent="0.3">
      <c r="A753" s="3580"/>
      <c r="B753" s="2211" t="s">
        <v>4223</v>
      </c>
      <c r="C753" s="1239">
        <f t="shared" ref="C753:W753" si="1943">C752/C264</f>
        <v>0</v>
      </c>
      <c r="D753" s="1239"/>
      <c r="E753" s="1239"/>
      <c r="F753" s="1236" t="e">
        <f t="shared" si="1895"/>
        <v>#DIV/0!</v>
      </c>
      <c r="G753" s="1239">
        <f t="shared" si="1943"/>
        <v>0</v>
      </c>
      <c r="H753" s="1239"/>
      <c r="I753" s="1239"/>
      <c r="J753" s="1236" t="e">
        <f t="shared" si="1896"/>
        <v>#DIV/0!</v>
      </c>
      <c r="K753" s="1209">
        <f t="shared" si="1943"/>
        <v>0</v>
      </c>
      <c r="L753" s="1209"/>
      <c r="M753" s="1209"/>
      <c r="N753" s="1236" t="e">
        <f t="shared" si="1897"/>
        <v>#DIV/0!</v>
      </c>
      <c r="O753" s="1239">
        <f t="shared" si="1943"/>
        <v>0</v>
      </c>
      <c r="P753" s="1239"/>
      <c r="Q753" s="1239"/>
      <c r="R753" s="1236" t="e">
        <f t="shared" si="1899"/>
        <v>#DIV/0!</v>
      </c>
      <c r="S753" s="1239"/>
      <c r="T753" s="1239"/>
      <c r="U753" s="1239"/>
      <c r="V753" s="1236" t="e">
        <f t="shared" si="1900"/>
        <v>#DIV/0!</v>
      </c>
      <c r="W753" s="1177" t="e">
        <f t="shared" si="1943"/>
        <v>#DIV/0!</v>
      </c>
      <c r="X753" s="1177">
        <f t="shared" si="1894"/>
        <v>0</v>
      </c>
      <c r="Y753" s="1177"/>
      <c r="Z753" s="1236" t="e">
        <f t="shared" si="1901"/>
        <v>#DIV/0!</v>
      </c>
      <c r="AA753" s="1198">
        <f t="shared" si="1891"/>
        <v>0</v>
      </c>
      <c r="AB753" s="1723" t="e">
        <f t="shared" si="1892"/>
        <v>#DIV/0!</v>
      </c>
      <c r="AC753" s="1198"/>
      <c r="AD753" t="s">
        <v>4330</v>
      </c>
    </row>
    <row r="754" spans="1:30" customFormat="1" ht="15.75" hidden="1" thickBot="1" x14ac:dyDescent="0.3">
      <c r="A754" s="3580"/>
      <c r="B754" s="2211" t="s">
        <v>4224</v>
      </c>
      <c r="C754" s="1239">
        <f t="shared" ref="C754:W754" si="1944">C752/C281</f>
        <v>0</v>
      </c>
      <c r="D754" s="1239"/>
      <c r="E754" s="1239"/>
      <c r="F754" s="1236" t="e">
        <f t="shared" si="1895"/>
        <v>#DIV/0!</v>
      </c>
      <c r="G754" s="1239">
        <f t="shared" si="1944"/>
        <v>0</v>
      </c>
      <c r="H754" s="1239"/>
      <c r="I754" s="1239"/>
      <c r="J754" s="1236" t="e">
        <f t="shared" si="1896"/>
        <v>#DIV/0!</v>
      </c>
      <c r="K754" s="1209">
        <f t="shared" si="1944"/>
        <v>0</v>
      </c>
      <c r="L754" s="1209"/>
      <c r="M754" s="1209"/>
      <c r="N754" s="1236" t="e">
        <f t="shared" si="1897"/>
        <v>#DIV/0!</v>
      </c>
      <c r="O754" s="1239">
        <f t="shared" si="1944"/>
        <v>0</v>
      </c>
      <c r="P754" s="1239"/>
      <c r="Q754" s="1239"/>
      <c r="R754" s="1236" t="e">
        <f t="shared" si="1899"/>
        <v>#DIV/0!</v>
      </c>
      <c r="S754" s="1239"/>
      <c r="T754" s="1239"/>
      <c r="U754" s="1239"/>
      <c r="V754" s="1236" t="e">
        <f t="shared" si="1900"/>
        <v>#DIV/0!</v>
      </c>
      <c r="W754" s="1177" t="e">
        <f t="shared" si="1944"/>
        <v>#DIV/0!</v>
      </c>
      <c r="X754" s="1177">
        <f t="shared" si="1894"/>
        <v>0</v>
      </c>
      <c r="Y754" s="1177"/>
      <c r="Z754" s="1236" t="e">
        <f t="shared" si="1901"/>
        <v>#DIV/0!</v>
      </c>
      <c r="AA754" s="1198">
        <f t="shared" si="1891"/>
        <v>0</v>
      </c>
      <c r="AB754" s="1723" t="e">
        <f t="shared" si="1892"/>
        <v>#DIV/0!</v>
      </c>
      <c r="AC754" s="1198"/>
      <c r="AD754" t="s">
        <v>4331</v>
      </c>
    </row>
    <row r="755" spans="1:30" customFormat="1" ht="15.75" hidden="1" thickBot="1" x14ac:dyDescent="0.3">
      <c r="A755" s="3580"/>
      <c r="B755" s="2211" t="s">
        <v>4311</v>
      </c>
      <c r="C755" s="1239">
        <f t="shared" ref="C755:W755" si="1945">C752/C284</f>
        <v>0</v>
      </c>
      <c r="D755" s="1239"/>
      <c r="E755" s="1239"/>
      <c r="F755" s="1236" t="e">
        <f t="shared" si="1895"/>
        <v>#DIV/0!</v>
      </c>
      <c r="G755" s="1239">
        <f t="shared" si="1945"/>
        <v>0</v>
      </c>
      <c r="H755" s="1239"/>
      <c r="I755" s="1239"/>
      <c r="J755" s="1236" t="e">
        <f t="shared" si="1896"/>
        <v>#DIV/0!</v>
      </c>
      <c r="K755" s="1209">
        <f t="shared" si="1945"/>
        <v>0</v>
      </c>
      <c r="L755" s="1209"/>
      <c r="M755" s="1209"/>
      <c r="N755" s="1236" t="e">
        <f t="shared" si="1897"/>
        <v>#DIV/0!</v>
      </c>
      <c r="O755" s="1239">
        <f t="shared" si="1945"/>
        <v>0</v>
      </c>
      <c r="P755" s="1239"/>
      <c r="Q755" s="1239"/>
      <c r="R755" s="1236" t="e">
        <f t="shared" si="1899"/>
        <v>#DIV/0!</v>
      </c>
      <c r="S755" s="1239"/>
      <c r="T755" s="1239"/>
      <c r="U755" s="1239"/>
      <c r="V755" s="1236" t="e">
        <f t="shared" si="1900"/>
        <v>#DIV/0!</v>
      </c>
      <c r="W755" s="1177" t="e">
        <f t="shared" si="1945"/>
        <v>#DIV/0!</v>
      </c>
      <c r="X755" s="1177">
        <f t="shared" si="1894"/>
        <v>0</v>
      </c>
      <c r="Y755" s="1177"/>
      <c r="Z755" s="1236" t="e">
        <f t="shared" si="1901"/>
        <v>#DIV/0!</v>
      </c>
      <c r="AA755" s="1198">
        <f t="shared" si="1891"/>
        <v>0</v>
      </c>
      <c r="AB755" s="1723" t="e">
        <f t="shared" si="1892"/>
        <v>#DIV/0!</v>
      </c>
      <c r="AC755" s="1198"/>
      <c r="AD755" t="s">
        <v>4332</v>
      </c>
    </row>
    <row r="756" spans="1:30" customFormat="1" ht="15.75" hidden="1" thickBot="1" x14ac:dyDescent="0.3">
      <c r="A756" s="3580"/>
      <c r="B756" s="2210" t="s">
        <v>4333</v>
      </c>
      <c r="C756" s="1241"/>
      <c r="D756" s="1241"/>
      <c r="E756" s="1241"/>
      <c r="F756" s="2309" t="e">
        <f t="shared" si="1895"/>
        <v>#DIV/0!</v>
      </c>
      <c r="G756" s="1241"/>
      <c r="H756" s="1241"/>
      <c r="I756" s="1241"/>
      <c r="J756" s="2309" t="e">
        <f t="shared" si="1896"/>
        <v>#DIV/0!</v>
      </c>
      <c r="K756" s="1213">
        <f t="shared" ref="K756" si="1946">K713/K731</f>
        <v>1</v>
      </c>
      <c r="L756" s="1213"/>
      <c r="M756" s="1213"/>
      <c r="N756" s="2309" t="e">
        <f t="shared" si="1897"/>
        <v>#DIV/0!</v>
      </c>
      <c r="O756" s="1241"/>
      <c r="P756" s="1241"/>
      <c r="Q756" s="1241"/>
      <c r="R756" s="2309" t="e">
        <f t="shared" si="1899"/>
        <v>#DIV/0!</v>
      </c>
      <c r="S756" s="1241"/>
      <c r="T756" s="1241"/>
      <c r="U756" s="1241"/>
      <c r="V756" s="2309" t="e">
        <f t="shared" si="1900"/>
        <v>#DIV/0!</v>
      </c>
      <c r="W756" s="1213" t="e">
        <f>W713/W731</f>
        <v>#DIV/0!</v>
      </c>
      <c r="X756" s="1213">
        <f t="shared" si="1894"/>
        <v>0</v>
      </c>
      <c r="Y756" s="1213"/>
      <c r="Z756" s="2309" t="e">
        <f t="shared" si="1901"/>
        <v>#DIV/0!</v>
      </c>
      <c r="AA756" s="1213">
        <f t="shared" si="1891"/>
        <v>1</v>
      </c>
      <c r="AB756" s="1725" t="e">
        <f t="shared" si="1892"/>
        <v>#DIV/0!</v>
      </c>
      <c r="AC756" s="1906"/>
      <c r="AD756" s="27" t="s">
        <v>4334</v>
      </c>
    </row>
    <row r="757" spans="1:30" customFormat="1" ht="15.75" hidden="1" thickBot="1" x14ac:dyDescent="0.3">
      <c r="A757" s="3580"/>
      <c r="B757" s="2211" t="s">
        <v>4223</v>
      </c>
      <c r="C757" s="1239">
        <f t="shared" ref="C757:W757" si="1947">C756/C290</f>
        <v>0</v>
      </c>
      <c r="D757" s="1239"/>
      <c r="E757" s="1239"/>
      <c r="F757" s="1236" t="e">
        <f t="shared" si="1895"/>
        <v>#DIV/0!</v>
      </c>
      <c r="G757" s="1239">
        <f t="shared" si="1947"/>
        <v>0</v>
      </c>
      <c r="H757" s="1239"/>
      <c r="I757" s="1239"/>
      <c r="J757" s="1236" t="e">
        <f t="shared" si="1896"/>
        <v>#DIV/0!</v>
      </c>
      <c r="K757" s="1209">
        <f t="shared" si="1947"/>
        <v>3.2423715146628188E-2</v>
      </c>
      <c r="L757" s="1209"/>
      <c r="M757" s="1209"/>
      <c r="N757" s="1236" t="e">
        <f t="shared" si="1897"/>
        <v>#DIV/0!</v>
      </c>
      <c r="O757" s="1239">
        <f t="shared" si="1947"/>
        <v>0</v>
      </c>
      <c r="P757" s="1239"/>
      <c r="Q757" s="1239"/>
      <c r="R757" s="1236" t="e">
        <f t="shared" si="1899"/>
        <v>#DIV/0!</v>
      </c>
      <c r="S757" s="1239"/>
      <c r="T757" s="1239"/>
      <c r="U757" s="1239"/>
      <c r="V757" s="1236" t="e">
        <f t="shared" si="1900"/>
        <v>#DIV/0!</v>
      </c>
      <c r="W757" s="1177" t="e">
        <f t="shared" si="1947"/>
        <v>#DIV/0!</v>
      </c>
      <c r="X757" s="1177">
        <f t="shared" si="1894"/>
        <v>0</v>
      </c>
      <c r="Y757" s="1177"/>
      <c r="Z757" s="1236" t="e">
        <f t="shared" si="1901"/>
        <v>#DIV/0!</v>
      </c>
      <c r="AA757" s="1198">
        <f t="shared" si="1891"/>
        <v>8.1059287866570469E-3</v>
      </c>
      <c r="AB757" s="1723" t="e">
        <f t="shared" si="1892"/>
        <v>#DIV/0!</v>
      </c>
      <c r="AC757" s="1198"/>
      <c r="AD757" t="s">
        <v>4335</v>
      </c>
    </row>
    <row r="758" spans="1:30" customFormat="1" ht="15.75" hidden="1" thickBot="1" x14ac:dyDescent="0.3">
      <c r="A758" s="3580"/>
      <c r="B758" s="2211" t="s">
        <v>4224</v>
      </c>
      <c r="C758" s="1239">
        <f t="shared" ref="C758:W758" si="1948">C756/C307</f>
        <v>0</v>
      </c>
      <c r="D758" s="1239"/>
      <c r="E758" s="1239"/>
      <c r="F758" s="1236" t="e">
        <f t="shared" si="1895"/>
        <v>#DIV/0!</v>
      </c>
      <c r="G758" s="1239">
        <f t="shared" si="1948"/>
        <v>0</v>
      </c>
      <c r="H758" s="1239"/>
      <c r="I758" s="1239"/>
      <c r="J758" s="1236" t="e">
        <f t="shared" si="1896"/>
        <v>#DIV/0!</v>
      </c>
      <c r="K758" s="1209">
        <f t="shared" si="1948"/>
        <v>3.5158680771624144E-2</v>
      </c>
      <c r="L758" s="1209"/>
      <c r="M758" s="1209"/>
      <c r="N758" s="1236" t="e">
        <f t="shared" si="1897"/>
        <v>#DIV/0!</v>
      </c>
      <c r="O758" s="1239">
        <f t="shared" si="1948"/>
        <v>0</v>
      </c>
      <c r="P758" s="1239"/>
      <c r="Q758" s="1239"/>
      <c r="R758" s="1236" t="e">
        <f t="shared" si="1899"/>
        <v>#DIV/0!</v>
      </c>
      <c r="S758" s="1239"/>
      <c r="T758" s="1239"/>
      <c r="U758" s="1239"/>
      <c r="V758" s="1236" t="e">
        <f t="shared" si="1900"/>
        <v>#DIV/0!</v>
      </c>
      <c r="W758" s="1177" t="e">
        <f t="shared" si="1948"/>
        <v>#DIV/0!</v>
      </c>
      <c r="X758" s="1177">
        <f t="shared" si="1894"/>
        <v>0</v>
      </c>
      <c r="Y758" s="1177"/>
      <c r="Z758" s="1236" t="e">
        <f t="shared" si="1901"/>
        <v>#DIV/0!</v>
      </c>
      <c r="AA758" s="1198">
        <f t="shared" si="1891"/>
        <v>8.7896701929060361E-3</v>
      </c>
      <c r="AB758" s="1723" t="e">
        <f t="shared" si="1892"/>
        <v>#DIV/0!</v>
      </c>
      <c r="AC758" s="1198"/>
      <c r="AD758" t="s">
        <v>4336</v>
      </c>
    </row>
    <row r="759" spans="1:30" customFormat="1" ht="15.75" hidden="1" thickBot="1" x14ac:dyDescent="0.3">
      <c r="A759" s="3580"/>
      <c r="B759" s="2211" t="s">
        <v>4311</v>
      </c>
      <c r="C759" s="1239">
        <f t="shared" ref="C759:W759" si="1949">C756/C310</f>
        <v>0</v>
      </c>
      <c r="D759" s="1239"/>
      <c r="E759" s="1239"/>
      <c r="F759" s="1236" t="e">
        <f t="shared" si="1895"/>
        <v>#DIV/0!</v>
      </c>
      <c r="G759" s="1239">
        <f t="shared" si="1949"/>
        <v>0</v>
      </c>
      <c r="H759" s="1239"/>
      <c r="I759" s="1239"/>
      <c r="J759" s="1236" t="e">
        <f t="shared" si="1896"/>
        <v>#DIV/0!</v>
      </c>
      <c r="K759" s="1209">
        <f t="shared" si="1949"/>
        <v>3.0172825360450687E-2</v>
      </c>
      <c r="L759" s="1209"/>
      <c r="M759" s="1209"/>
      <c r="N759" s="1236" t="e">
        <f t="shared" si="1897"/>
        <v>#DIV/0!</v>
      </c>
      <c r="O759" s="1239">
        <f t="shared" si="1949"/>
        <v>0</v>
      </c>
      <c r="P759" s="1239"/>
      <c r="Q759" s="1239"/>
      <c r="R759" s="1236" t="e">
        <f t="shared" si="1899"/>
        <v>#DIV/0!</v>
      </c>
      <c r="S759" s="1239"/>
      <c r="T759" s="1239"/>
      <c r="U759" s="1239"/>
      <c r="V759" s="1236" t="e">
        <f t="shared" si="1900"/>
        <v>#DIV/0!</v>
      </c>
      <c r="W759" s="1177" t="e">
        <f t="shared" si="1949"/>
        <v>#DIV/0!</v>
      </c>
      <c r="X759" s="1177">
        <f t="shared" si="1894"/>
        <v>0</v>
      </c>
      <c r="Y759" s="1177"/>
      <c r="Z759" s="1236" t="e">
        <f t="shared" si="1901"/>
        <v>#DIV/0!</v>
      </c>
      <c r="AA759" s="1198">
        <f t="shared" si="1891"/>
        <v>7.5432063401126717E-3</v>
      </c>
      <c r="AB759" s="1723" t="e">
        <f t="shared" si="1892"/>
        <v>#DIV/0!</v>
      </c>
      <c r="AC759" s="1198"/>
      <c r="AD759" t="s">
        <v>4337</v>
      </c>
    </row>
    <row r="760" spans="1:30" s="325" customFormat="1" ht="15.75" hidden="1" thickBot="1" x14ac:dyDescent="0.3">
      <c r="A760" s="3580"/>
      <c r="B760" s="2210" t="s">
        <v>4338</v>
      </c>
      <c r="C760" s="1238"/>
      <c r="D760" s="1238"/>
      <c r="E760" s="1238"/>
      <c r="F760" s="2309" t="e">
        <f t="shared" si="1895"/>
        <v>#DIV/0!</v>
      </c>
      <c r="G760" s="1238"/>
      <c r="H760" s="1238"/>
      <c r="I760" s="1238"/>
      <c r="J760" s="2309" t="e">
        <f t="shared" si="1896"/>
        <v>#DIV/0!</v>
      </c>
      <c r="K760" s="1206">
        <f t="shared" ref="K760:W760" si="1950">K718/K731</f>
        <v>1</v>
      </c>
      <c r="L760" s="1206"/>
      <c r="M760" s="1206"/>
      <c r="N760" s="2309" t="e">
        <f t="shared" si="1897"/>
        <v>#DIV/0!</v>
      </c>
      <c r="O760" s="1238"/>
      <c r="P760" s="1238"/>
      <c r="Q760" s="1238"/>
      <c r="R760" s="2309" t="e">
        <f t="shared" si="1899"/>
        <v>#DIV/0!</v>
      </c>
      <c r="S760" s="1238"/>
      <c r="T760" s="1238"/>
      <c r="U760" s="1238"/>
      <c r="V760" s="2309" t="e">
        <f t="shared" si="1900"/>
        <v>#DIV/0!</v>
      </c>
      <c r="W760" s="1206" t="e">
        <f t="shared" si="1950"/>
        <v>#DIV/0!</v>
      </c>
      <c r="X760" s="1206">
        <f t="shared" si="1894"/>
        <v>0</v>
      </c>
      <c r="Y760" s="1206"/>
      <c r="Z760" s="2309" t="e">
        <f t="shared" si="1901"/>
        <v>#DIV/0!</v>
      </c>
      <c r="AA760" s="1206">
        <f t="shared" si="1891"/>
        <v>1</v>
      </c>
      <c r="AB760" s="1718" t="e">
        <f t="shared" si="1892"/>
        <v>#DIV/0!</v>
      </c>
      <c r="AC760" s="1903"/>
      <c r="AD760" s="1220" t="s">
        <v>4339</v>
      </c>
    </row>
    <row r="761" spans="1:30" s="325" customFormat="1" ht="15.75" hidden="1" thickBot="1" x14ac:dyDescent="0.3">
      <c r="A761" s="3580"/>
      <c r="B761" s="2212" t="s">
        <v>4223</v>
      </c>
      <c r="C761" s="1239">
        <f>C760/317</f>
        <v>0</v>
      </c>
      <c r="D761" s="1239"/>
      <c r="E761" s="1239"/>
      <c r="F761" s="1236" t="e">
        <f t="shared" si="1895"/>
        <v>#DIV/0!</v>
      </c>
      <c r="G761" s="1239">
        <f t="shared" ref="G761:W761" si="1951">G760/317</f>
        <v>0</v>
      </c>
      <c r="H761" s="1239"/>
      <c r="I761" s="1239"/>
      <c r="J761" s="1236" t="e">
        <f t="shared" si="1896"/>
        <v>#DIV/0!</v>
      </c>
      <c r="K761" s="1209">
        <f>K760/K316</f>
        <v>0.17458866544789761</v>
      </c>
      <c r="L761" s="1209"/>
      <c r="M761" s="1209"/>
      <c r="N761" s="1236" t="e">
        <f t="shared" si="1897"/>
        <v>#DIV/0!</v>
      </c>
      <c r="O761" s="1239">
        <f t="shared" si="1951"/>
        <v>0</v>
      </c>
      <c r="P761" s="1239"/>
      <c r="Q761" s="1239"/>
      <c r="R761" s="1236" t="e">
        <f t="shared" si="1899"/>
        <v>#DIV/0!</v>
      </c>
      <c r="S761" s="1239"/>
      <c r="T761" s="1239"/>
      <c r="U761" s="1239"/>
      <c r="V761" s="1236" t="e">
        <f t="shared" si="1900"/>
        <v>#DIV/0!</v>
      </c>
      <c r="W761" s="1199" t="e">
        <f t="shared" si="1951"/>
        <v>#DIV/0!</v>
      </c>
      <c r="X761" s="1199">
        <f t="shared" si="1894"/>
        <v>0</v>
      </c>
      <c r="Y761" s="1199"/>
      <c r="Z761" s="1236" t="e">
        <f t="shared" si="1901"/>
        <v>#DIV/0!</v>
      </c>
      <c r="AA761" s="1198">
        <f t="shared" si="1891"/>
        <v>4.3647166361974403E-2</v>
      </c>
      <c r="AB761" s="1723" t="e">
        <f t="shared" si="1892"/>
        <v>#DIV/0!</v>
      </c>
      <c r="AC761" s="1198"/>
      <c r="AD761" s="325" t="s">
        <v>4340</v>
      </c>
    </row>
    <row r="762" spans="1:30" ht="15.75" hidden="1" thickBot="1" x14ac:dyDescent="0.3">
      <c r="A762" s="3580"/>
      <c r="B762" s="2212" t="s">
        <v>4224</v>
      </c>
      <c r="C762" s="1239">
        <f t="shared" ref="C762:W762" si="1952">C760/C333</f>
        <v>0</v>
      </c>
      <c r="D762" s="1239"/>
      <c r="E762" s="1239"/>
      <c r="F762" s="1236" t="e">
        <f t="shared" si="1895"/>
        <v>#DIV/0!</v>
      </c>
      <c r="G762" s="1239">
        <f t="shared" si="1952"/>
        <v>0</v>
      </c>
      <c r="H762" s="1239"/>
      <c r="I762" s="1239"/>
      <c r="J762" s="1236" t="e">
        <f t="shared" si="1896"/>
        <v>#DIV/0!</v>
      </c>
      <c r="K762" s="1209">
        <f t="shared" si="1952"/>
        <v>0.11271820448877806</v>
      </c>
      <c r="L762" s="1209"/>
      <c r="M762" s="1209"/>
      <c r="N762" s="1236" t="e">
        <f t="shared" si="1897"/>
        <v>#DIV/0!</v>
      </c>
      <c r="O762" s="1239">
        <f t="shared" si="1952"/>
        <v>0</v>
      </c>
      <c r="P762" s="1239"/>
      <c r="Q762" s="1239"/>
      <c r="R762" s="1236" t="e">
        <f t="shared" si="1899"/>
        <v>#DIV/0!</v>
      </c>
      <c r="S762" s="1239"/>
      <c r="T762" s="1239"/>
      <c r="U762" s="1239"/>
      <c r="V762" s="1236" t="e">
        <f t="shared" si="1900"/>
        <v>#DIV/0!</v>
      </c>
      <c r="W762" s="1200" t="e">
        <f t="shared" si="1952"/>
        <v>#DIV/0!</v>
      </c>
      <c r="X762" s="1200">
        <f t="shared" si="1894"/>
        <v>0</v>
      </c>
      <c r="Y762" s="1200"/>
      <c r="Z762" s="1236" t="e">
        <f t="shared" si="1901"/>
        <v>#DIV/0!</v>
      </c>
      <c r="AA762" s="1198">
        <f t="shared" si="1891"/>
        <v>2.8179551122194516E-2</v>
      </c>
      <c r="AB762" s="1723" t="e">
        <f t="shared" si="1892"/>
        <v>#DIV/0!</v>
      </c>
      <c r="AC762" s="1198"/>
      <c r="AD762" s="325" t="s">
        <v>4341</v>
      </c>
    </row>
    <row r="763" spans="1:30" ht="15.75" hidden="1" thickBot="1" x14ac:dyDescent="0.3">
      <c r="A763" s="3580"/>
      <c r="B763" s="2212" t="s">
        <v>4311</v>
      </c>
      <c r="C763" s="1239">
        <f t="shared" ref="C763:W763" si="1953">C760/C336</f>
        <v>0</v>
      </c>
      <c r="D763" s="1239"/>
      <c r="E763" s="1239"/>
      <c r="F763" s="1236" t="e">
        <f t="shared" si="1895"/>
        <v>#DIV/0!</v>
      </c>
      <c r="G763" s="1239">
        <f t="shared" si="1953"/>
        <v>0</v>
      </c>
      <c r="H763" s="1239"/>
      <c r="I763" s="1239"/>
      <c r="J763" s="1236" t="e">
        <f t="shared" si="1896"/>
        <v>#DIV/0!</v>
      </c>
      <c r="K763" s="1209">
        <f t="shared" si="1953"/>
        <v>0.11777860603801715</v>
      </c>
      <c r="L763" s="1209"/>
      <c r="M763" s="1209"/>
      <c r="N763" s="1236" t="e">
        <f t="shared" si="1897"/>
        <v>#DIV/0!</v>
      </c>
      <c r="O763" s="1239">
        <f t="shared" si="1953"/>
        <v>0</v>
      </c>
      <c r="P763" s="1239"/>
      <c r="Q763" s="1239"/>
      <c r="R763" s="1236" t="e">
        <f t="shared" si="1899"/>
        <v>#DIV/0!</v>
      </c>
      <c r="S763" s="1239"/>
      <c r="T763" s="1239"/>
      <c r="U763" s="1239"/>
      <c r="V763" s="1236" t="e">
        <f t="shared" si="1900"/>
        <v>#DIV/0!</v>
      </c>
      <c r="W763" s="1199" t="e">
        <f t="shared" si="1953"/>
        <v>#DIV/0!</v>
      </c>
      <c r="X763" s="1199">
        <f t="shared" si="1894"/>
        <v>0</v>
      </c>
      <c r="Y763" s="1199"/>
      <c r="Z763" s="1236" t="e">
        <f t="shared" si="1901"/>
        <v>#DIV/0!</v>
      </c>
      <c r="AA763" s="1198">
        <f t="shared" si="1891"/>
        <v>2.9444651509504288E-2</v>
      </c>
      <c r="AB763" s="1723" t="e">
        <f t="shared" si="1892"/>
        <v>#DIV/0!</v>
      </c>
      <c r="AC763" s="1198"/>
      <c r="AD763" s="325" t="s">
        <v>4342</v>
      </c>
    </row>
    <row r="764" spans="1:30" ht="15.75" hidden="1" thickBot="1" x14ac:dyDescent="0.3">
      <c r="A764" s="3580"/>
      <c r="B764" s="2210" t="s">
        <v>4343</v>
      </c>
      <c r="C764" s="1238"/>
      <c r="D764" s="1238"/>
      <c r="E764" s="1238"/>
      <c r="F764" s="2309" t="e">
        <f t="shared" si="1895"/>
        <v>#DIV/0!</v>
      </c>
      <c r="G764" s="1238"/>
      <c r="H764" s="1238"/>
      <c r="I764" s="1238"/>
      <c r="J764" s="2309" t="e">
        <f t="shared" si="1896"/>
        <v>#DIV/0!</v>
      </c>
      <c r="K764" s="1206" t="e">
        <f t="shared" ref="K764:W764" si="1954">K723/K728</f>
        <v>#DIV/0!</v>
      </c>
      <c r="L764" s="1206"/>
      <c r="M764" s="1206"/>
      <c r="N764" s="2309" t="e">
        <f t="shared" si="1897"/>
        <v>#DIV/0!</v>
      </c>
      <c r="O764" s="1238"/>
      <c r="P764" s="1238"/>
      <c r="Q764" s="1238"/>
      <c r="R764" s="2309" t="e">
        <f t="shared" si="1899"/>
        <v>#DIV/0!</v>
      </c>
      <c r="S764" s="1238"/>
      <c r="T764" s="1238"/>
      <c r="U764" s="1238"/>
      <c r="V764" s="2309" t="e">
        <f t="shared" si="1900"/>
        <v>#DIV/0!</v>
      </c>
      <c r="W764" s="1206" t="e">
        <f t="shared" si="1954"/>
        <v>#DIV/0!</v>
      </c>
      <c r="X764" s="1206">
        <f t="shared" si="1894"/>
        <v>0</v>
      </c>
      <c r="Y764" s="1206"/>
      <c r="Z764" s="2309" t="e">
        <f t="shared" si="1901"/>
        <v>#DIV/0!</v>
      </c>
      <c r="AA764" s="1206" t="e">
        <f t="shared" si="1891"/>
        <v>#DIV/0!</v>
      </c>
      <c r="AB764" s="1718" t="e">
        <f t="shared" si="1892"/>
        <v>#DIV/0!</v>
      </c>
      <c r="AC764" s="1903"/>
      <c r="AD764" s="1220" t="s">
        <v>4344</v>
      </c>
    </row>
    <row r="765" spans="1:30" ht="15.75" hidden="1" thickBot="1" x14ac:dyDescent="0.3">
      <c r="A765" s="3580"/>
      <c r="B765" s="2212" t="s">
        <v>4223</v>
      </c>
      <c r="C765" s="1239">
        <f t="shared" ref="C765:W765" si="1955">C764/C342</f>
        <v>0</v>
      </c>
      <c r="D765" s="1239"/>
      <c r="E765" s="1239"/>
      <c r="F765" s="1236" t="e">
        <f t="shared" si="1895"/>
        <v>#DIV/0!</v>
      </c>
      <c r="G765" s="1239">
        <f t="shared" si="1955"/>
        <v>0</v>
      </c>
      <c r="H765" s="1239"/>
      <c r="I765" s="1239"/>
      <c r="J765" s="1236" t="e">
        <f t="shared" si="1896"/>
        <v>#DIV/0!</v>
      </c>
      <c r="K765" s="1209" t="e">
        <f t="shared" si="1955"/>
        <v>#DIV/0!</v>
      </c>
      <c r="L765" s="1209"/>
      <c r="M765" s="1209"/>
      <c r="N765" s="1236" t="e">
        <f t="shared" si="1897"/>
        <v>#DIV/0!</v>
      </c>
      <c r="O765" s="1239">
        <f t="shared" si="1955"/>
        <v>0</v>
      </c>
      <c r="P765" s="1239"/>
      <c r="Q765" s="1239"/>
      <c r="R765" s="1236" t="e">
        <f t="shared" si="1899"/>
        <v>#DIV/0!</v>
      </c>
      <c r="S765" s="1239"/>
      <c r="T765" s="1239"/>
      <c r="U765" s="1239"/>
      <c r="V765" s="1236" t="e">
        <f t="shared" si="1900"/>
        <v>#DIV/0!</v>
      </c>
      <c r="W765" s="1199" t="e">
        <f t="shared" si="1955"/>
        <v>#DIV/0!</v>
      </c>
      <c r="X765" s="1199">
        <f t="shared" si="1894"/>
        <v>0</v>
      </c>
      <c r="Y765" s="1199"/>
      <c r="Z765" s="1236" t="e">
        <f t="shared" si="1901"/>
        <v>#DIV/0!</v>
      </c>
      <c r="AA765" s="1198" t="e">
        <f t="shared" si="1891"/>
        <v>#DIV/0!</v>
      </c>
      <c r="AB765" s="1723" t="e">
        <f t="shared" si="1892"/>
        <v>#DIV/0!</v>
      </c>
      <c r="AC765" s="1198"/>
      <c r="AD765" s="325" t="s">
        <v>4345</v>
      </c>
    </row>
    <row r="766" spans="1:30" ht="15.75" hidden="1" thickBot="1" x14ac:dyDescent="0.3">
      <c r="A766" s="3580"/>
      <c r="B766" s="2212" t="s">
        <v>4224</v>
      </c>
      <c r="C766" s="1239">
        <f t="shared" ref="C766:W766" si="1956">C764/C359</f>
        <v>0</v>
      </c>
      <c r="D766" s="1239"/>
      <c r="E766" s="1239"/>
      <c r="F766" s="1236" t="e">
        <f t="shared" si="1895"/>
        <v>#DIV/0!</v>
      </c>
      <c r="G766" s="1239">
        <f t="shared" si="1956"/>
        <v>0</v>
      </c>
      <c r="H766" s="1239"/>
      <c r="I766" s="1239"/>
      <c r="J766" s="1236" t="e">
        <f t="shared" si="1896"/>
        <v>#DIV/0!</v>
      </c>
      <c r="K766" s="1209" t="e">
        <f t="shared" si="1956"/>
        <v>#DIV/0!</v>
      </c>
      <c r="L766" s="1209"/>
      <c r="M766" s="1209"/>
      <c r="N766" s="1236" t="e">
        <f t="shared" si="1897"/>
        <v>#DIV/0!</v>
      </c>
      <c r="O766" s="1239">
        <f t="shared" si="1956"/>
        <v>0</v>
      </c>
      <c r="P766" s="1239"/>
      <c r="Q766" s="1239"/>
      <c r="R766" s="1236" t="e">
        <f t="shared" si="1899"/>
        <v>#DIV/0!</v>
      </c>
      <c r="S766" s="1239"/>
      <c r="T766" s="1239"/>
      <c r="U766" s="1239"/>
      <c r="V766" s="1236" t="e">
        <f t="shared" si="1900"/>
        <v>#DIV/0!</v>
      </c>
      <c r="W766" s="1199" t="e">
        <f t="shared" si="1956"/>
        <v>#DIV/0!</v>
      </c>
      <c r="X766" s="1199">
        <f t="shared" si="1894"/>
        <v>0</v>
      </c>
      <c r="Y766" s="1199"/>
      <c r="Z766" s="1236" t="e">
        <f t="shared" si="1901"/>
        <v>#DIV/0!</v>
      </c>
      <c r="AA766" s="1198" t="e">
        <f t="shared" si="1891"/>
        <v>#DIV/0!</v>
      </c>
      <c r="AB766" s="1723" t="e">
        <f t="shared" si="1892"/>
        <v>#DIV/0!</v>
      </c>
      <c r="AC766" s="1198"/>
      <c r="AD766" s="325" t="s">
        <v>4346</v>
      </c>
    </row>
    <row r="767" spans="1:30" ht="15.75" hidden="1" thickBot="1" x14ac:dyDescent="0.3">
      <c r="A767" s="3580"/>
      <c r="B767" s="2213" t="s">
        <v>4311</v>
      </c>
      <c r="C767" s="1242">
        <f t="shared" ref="C767:W767" si="1957">C764/C362</f>
        <v>0</v>
      </c>
      <c r="D767" s="1242"/>
      <c r="E767" s="1242"/>
      <c r="F767" s="2310" t="e">
        <f t="shared" si="1895"/>
        <v>#DIV/0!</v>
      </c>
      <c r="G767" s="1242">
        <f t="shared" si="1957"/>
        <v>0</v>
      </c>
      <c r="H767" s="1242"/>
      <c r="I767" s="1242"/>
      <c r="J767" s="2310" t="e">
        <f t="shared" si="1896"/>
        <v>#DIV/0!</v>
      </c>
      <c r="K767" s="1217" t="e">
        <f t="shared" si="1957"/>
        <v>#DIV/0!</v>
      </c>
      <c r="L767" s="1217"/>
      <c r="M767" s="1217"/>
      <c r="N767" s="2310" t="e">
        <f t="shared" si="1897"/>
        <v>#DIV/0!</v>
      </c>
      <c r="O767" s="1242">
        <f t="shared" si="1957"/>
        <v>0</v>
      </c>
      <c r="P767" s="1242"/>
      <c r="Q767" s="1242"/>
      <c r="R767" s="2310" t="e">
        <f t="shared" si="1899"/>
        <v>#DIV/0!</v>
      </c>
      <c r="S767" s="1242"/>
      <c r="T767" s="1242"/>
      <c r="U767" s="1242"/>
      <c r="V767" s="2310" t="e">
        <f t="shared" si="1900"/>
        <v>#DIV/0!</v>
      </c>
      <c r="W767" s="1201" t="e">
        <f t="shared" si="1957"/>
        <v>#DIV/0!</v>
      </c>
      <c r="X767" s="1201">
        <f t="shared" si="1894"/>
        <v>0</v>
      </c>
      <c r="Y767" s="1201"/>
      <c r="Z767" s="2310" t="e">
        <f t="shared" si="1901"/>
        <v>#DIV/0!</v>
      </c>
      <c r="AA767" s="1202" t="e">
        <f t="shared" ref="AA767:AA830" si="1958">AVERAGE(C767,G767,K767,O767,S767)</f>
        <v>#DIV/0!</v>
      </c>
      <c r="AB767" s="1723" t="e">
        <f t="shared" ref="AB767:AB830" si="1959">AVERAGE(D767,H767,L767,P767,T767)</f>
        <v>#DIV/0!</v>
      </c>
      <c r="AC767" s="1198"/>
      <c r="AD767" s="325" t="s">
        <v>4347</v>
      </c>
    </row>
    <row r="768" spans="1:30" customFormat="1" ht="15.75" thickBot="1" x14ac:dyDescent="0.3">
      <c r="A768" s="3580" t="s">
        <v>219</v>
      </c>
      <c r="B768" s="2207" t="s">
        <v>935</v>
      </c>
      <c r="C768" s="826">
        <f>'BNP avec amende'!B163</f>
        <v>31</v>
      </c>
      <c r="D768" s="1245">
        <f>'Données 2013 TJN'!C74</f>
        <v>34</v>
      </c>
      <c r="E768" s="826">
        <f>C768-D768</f>
        <v>-3</v>
      </c>
      <c r="F768" s="2278">
        <f t="shared" si="1895"/>
        <v>-8.8235294117647065E-2</v>
      </c>
      <c r="G768" s="826">
        <f>BPCE!B63</f>
        <v>10</v>
      </c>
      <c r="H768" s="1245">
        <f>'Données 2013 TJN'!D74</f>
        <v>14</v>
      </c>
      <c r="I768" s="826">
        <f>G768-H768</f>
        <v>-4</v>
      </c>
      <c r="J768" s="2278">
        <f t="shared" si="1896"/>
        <v>-0.2857142857142857</v>
      </c>
      <c r="K768" s="826">
        <f>SG!B117</f>
        <v>17</v>
      </c>
      <c r="L768" s="1245">
        <f>'Données 2013 TJN'!E74</f>
        <v>13</v>
      </c>
      <c r="M768" s="826">
        <f>K768-L768</f>
        <v>4</v>
      </c>
      <c r="N768" s="2278">
        <f t="shared" si="1897"/>
        <v>0.30769230769230771</v>
      </c>
      <c r="O768" s="826">
        <f>CA!B65</f>
        <v>40</v>
      </c>
      <c r="P768" s="1245">
        <f>'Données 2013 TJN'!F74</f>
        <v>37</v>
      </c>
      <c r="Q768" s="1245">
        <f>O768-P768</f>
        <v>3</v>
      </c>
      <c r="R768" s="2278">
        <f t="shared" si="1899"/>
        <v>8.1081081081081086E-2</v>
      </c>
      <c r="S768" s="826"/>
      <c r="T768" s="826"/>
      <c r="U768" s="826"/>
      <c r="V768" s="2278" t="e">
        <f t="shared" si="1900"/>
        <v>#DIV/0!</v>
      </c>
      <c r="W768" s="826">
        <f>SUM(C768+G768+K768+O768+S768)</f>
        <v>98</v>
      </c>
      <c r="X768" s="826">
        <f>SUM(D768+H768+L768+P768+T768)</f>
        <v>98</v>
      </c>
      <c r="Y768" s="826">
        <f>W768-X768</f>
        <v>0</v>
      </c>
      <c r="Z768" s="2278">
        <f t="shared" si="1901"/>
        <v>0</v>
      </c>
      <c r="AA768" s="1222">
        <f t="shared" si="1958"/>
        <v>24.5</v>
      </c>
      <c r="AB768" s="1715">
        <f t="shared" si="1959"/>
        <v>24.5</v>
      </c>
      <c r="AC768" s="1311">
        <f>AA768-AB768</f>
        <v>0</v>
      </c>
      <c r="AD768" s="27" t="s">
        <v>4264</v>
      </c>
    </row>
    <row r="769" spans="1:30" customFormat="1" ht="15.75" thickBot="1" x14ac:dyDescent="0.3">
      <c r="A769" s="3580"/>
      <c r="B769" s="1" t="s">
        <v>4265</v>
      </c>
      <c r="C769" s="1184">
        <f t="shared" ref="C769:O769" si="1960">C768/C4</f>
        <v>7.914624183006536E-4</v>
      </c>
      <c r="D769" s="1184">
        <f t="shared" ref="D769" si="1961">D768/D4</f>
        <v>8.757920766575653E-4</v>
      </c>
      <c r="E769" s="1184">
        <f t="shared" ref="E769:E814" si="1962">C769-D769</f>
        <v>-8.4329658356911696E-5</v>
      </c>
      <c r="F769" s="1184">
        <f t="shared" ref="F769:F832" si="1963">E769/D769</f>
        <v>-9.6289588139177235E-2</v>
      </c>
      <c r="G769" s="1185">
        <f t="shared" si="1960"/>
        <v>4.2997807111837299E-4</v>
      </c>
      <c r="H769" s="1185">
        <f t="shared" ref="H769" si="1964">H768/H4</f>
        <v>6.1336254107338445E-4</v>
      </c>
      <c r="I769" s="1185">
        <f t="shared" ref="I769:I814" si="1965">G769-H769</f>
        <v>-1.8338446995501146E-4</v>
      </c>
      <c r="J769" s="1184">
        <f t="shared" ref="J769:J832" si="1966">I769/H769</f>
        <v>-0.29898218048022407</v>
      </c>
      <c r="K769" s="1186">
        <f t="shared" si="1960"/>
        <v>7.2147010143020841E-4</v>
      </c>
      <c r="L769" s="1186">
        <f t="shared" ref="L769" si="1967">L768/L4</f>
        <v>5.6942619360490581E-4</v>
      </c>
      <c r="M769" s="1186">
        <f t="shared" ref="M769:M814" si="1968">K769-L769</f>
        <v>1.520439078253026E-4</v>
      </c>
      <c r="N769" s="1184">
        <f t="shared" ref="N769:N832" si="1969">M769/L769</f>
        <v>0.267012493511666</v>
      </c>
      <c r="O769" s="1187">
        <f t="shared" si="1960"/>
        <v>2.5231817321642591E-3</v>
      </c>
      <c r="P769" s="1187">
        <f t="shared" ref="P769" si="1970">P768/P4</f>
        <v>2.3103340618170465E-3</v>
      </c>
      <c r="Q769" s="1187">
        <f t="shared" ref="Q769:Q814" si="1971">O769-P769</f>
        <v>2.1284767034721258E-4</v>
      </c>
      <c r="R769" s="1184">
        <f t="shared" ref="R769:R832" si="1972">Q769/P769</f>
        <v>9.2128525421908372E-2</v>
      </c>
      <c r="S769" s="1236"/>
      <c r="T769" s="1236"/>
      <c r="U769" s="1236"/>
      <c r="V769" s="1184" t="e">
        <f t="shared" ref="V769:V832" si="1973">U769/T769</f>
        <v>#DIV/0!</v>
      </c>
      <c r="W769" s="1194">
        <f>W768/W$4</f>
        <v>8.3580663869273024E-4</v>
      </c>
      <c r="X769" s="1194">
        <f>X768/X$4</f>
        <v>8.4652062746182015E-4</v>
      </c>
      <c r="Y769" s="1194">
        <f t="shared" ref="Y769:Y814" si="1974">W769-X769</f>
        <v>-1.071398876908991E-5</v>
      </c>
      <c r="Z769" s="1184">
        <f t="shared" ref="Z769:Z832" si="1975">Y769/X769</f>
        <v>-1.2656500528775519E-2</v>
      </c>
      <c r="AA769" s="1189">
        <f t="shared" si="1958"/>
        <v>1.1165230807533735E-3</v>
      </c>
      <c r="AB769" s="1716">
        <f t="shared" si="1959"/>
        <v>1.0922287182882255E-3</v>
      </c>
      <c r="AC769" s="1189">
        <f t="shared" ref="AC769:AC814" si="1976">AA769-AB769</f>
        <v>2.4294362465147965E-5</v>
      </c>
      <c r="AD769" t="s">
        <v>4266</v>
      </c>
    </row>
    <row r="770" spans="1:30" customFormat="1" ht="15.75" thickBot="1" x14ac:dyDescent="0.3">
      <c r="A770" s="3580"/>
      <c r="B770" s="1" t="s">
        <v>4267</v>
      </c>
      <c r="C770" s="1184">
        <f t="shared" ref="C770:O770" si="1977">C768/C21</f>
        <v>1.2075883292431149E-3</v>
      </c>
      <c r="D770" s="1184">
        <f t="shared" ref="D770" si="1978">D768/D21</f>
        <v>1.3474952441344325E-3</v>
      </c>
      <c r="E770" s="1184">
        <f t="shared" si="1962"/>
        <v>-1.3990691489131762E-4</v>
      </c>
      <c r="F770" s="1184">
        <f t="shared" si="1963"/>
        <v>-0.10382739048640371</v>
      </c>
      <c r="G770" s="1185">
        <f t="shared" si="1977"/>
        <v>2.5726781579624388E-3</v>
      </c>
      <c r="H770" s="1185">
        <f t="shared" ref="H770" si="1979">H768/H21</f>
        <v>3.8802660753880268E-3</v>
      </c>
      <c r="I770" s="1185">
        <f t="shared" si="1965"/>
        <v>-1.307587917425588E-3</v>
      </c>
      <c r="J770" s="1184">
        <f t="shared" si="1966"/>
        <v>-0.33698408614796582</v>
      </c>
      <c r="K770" s="1186">
        <f t="shared" si="1977"/>
        <v>1.3223397635345364E-3</v>
      </c>
      <c r="L770" s="1186">
        <f t="shared" ref="L770" si="1980">L768/L21</f>
        <v>1.0128554733151538E-3</v>
      </c>
      <c r="M770" s="1186">
        <f t="shared" si="1968"/>
        <v>3.0948429021938266E-4</v>
      </c>
      <c r="N770" s="1184">
        <f t="shared" si="1969"/>
        <v>0.30555622038198282</v>
      </c>
      <c r="O770" s="1187">
        <f t="shared" si="1977"/>
        <v>4.8390999274135014E-3</v>
      </c>
      <c r="P770" s="1187">
        <f t="shared" ref="P770" si="1981">P768/P21</f>
        <v>4.608294930875576E-3</v>
      </c>
      <c r="Q770" s="1187">
        <f t="shared" si="1971"/>
        <v>2.3080499653792535E-4</v>
      </c>
      <c r="R770" s="1184">
        <f t="shared" si="1972"/>
        <v>5.0084684248729798E-2</v>
      </c>
      <c r="S770" s="1236"/>
      <c r="T770" s="1236"/>
      <c r="U770" s="1236"/>
      <c r="V770" s="1184" t="e">
        <f t="shared" si="1973"/>
        <v>#DIV/0!</v>
      </c>
      <c r="W770" s="1194">
        <f>W768/W$21</f>
        <v>1.8471745768462321E-3</v>
      </c>
      <c r="X770" s="1194">
        <f>X768/X$21</f>
        <v>1.878402208080963E-3</v>
      </c>
      <c r="Y770" s="1194">
        <f t="shared" si="1974"/>
        <v>-3.1227631234730926E-5</v>
      </c>
      <c r="Z770" s="1184">
        <f t="shared" si="1975"/>
        <v>-1.6624571191616141E-2</v>
      </c>
      <c r="AA770" s="1189">
        <f t="shared" si="1958"/>
        <v>2.4854265445383977E-3</v>
      </c>
      <c r="AB770" s="1716">
        <f t="shared" si="1959"/>
        <v>2.7122279309282973E-3</v>
      </c>
      <c r="AC770" s="1189">
        <f t="shared" si="1976"/>
        <v>-2.2680138638989968E-4</v>
      </c>
      <c r="AD770" t="s">
        <v>4268</v>
      </c>
    </row>
    <row r="771" spans="1:30" customFormat="1" ht="15.75" thickBot="1" x14ac:dyDescent="0.3">
      <c r="A771" s="3580"/>
      <c r="B771" s="1" t="s">
        <v>4269</v>
      </c>
      <c r="C771" s="1184">
        <f t="shared" ref="C771:O771" si="1982">C768/C9</f>
        <v>3.9013340045305814E-3</v>
      </c>
      <c r="D771" s="1184">
        <f t="shared" ref="D771" si="1983">D768/D9</f>
        <v>4.245754245754246E-3</v>
      </c>
      <c r="E771" s="1184">
        <f t="shared" si="1962"/>
        <v>-3.4442024122366454E-4</v>
      </c>
      <c r="F771" s="1184">
        <f t="shared" si="1963"/>
        <v>-8.1121096815267801E-2</v>
      </c>
      <c r="G771" s="1185">
        <f t="shared" si="1982"/>
        <v>1.8281535648994516E-2</v>
      </c>
      <c r="H771" s="1185">
        <f t="shared" ref="H771" si="1984">H768/H9</f>
        <v>2.8282828282828285E-2</v>
      </c>
      <c r="I771" s="1185">
        <f t="shared" si="1965"/>
        <v>-1.0001292633833769E-2</v>
      </c>
      <c r="J771" s="1184">
        <f t="shared" si="1966"/>
        <v>-0.35361713241055109</v>
      </c>
      <c r="K771" s="1186">
        <f t="shared" si="1982"/>
        <v>7.1338648762064626E-3</v>
      </c>
      <c r="L771" s="1186">
        <f t="shared" ref="L771" si="1985">L768/L9</f>
        <v>5.3256861941827121E-3</v>
      </c>
      <c r="M771" s="1186">
        <f t="shared" si="1968"/>
        <v>1.8081786820237505E-3</v>
      </c>
      <c r="N771" s="1184">
        <f t="shared" si="1969"/>
        <v>0.33952032021692113</v>
      </c>
      <c r="O771" s="1187">
        <f t="shared" si="1982"/>
        <v>2.2497187851518559E-2</v>
      </c>
      <c r="P771" s="1187">
        <f t="shared" ref="P771" si="1986">P768/P9</f>
        <v>1.9903173749327596E-2</v>
      </c>
      <c r="Q771" s="1187">
        <f t="shared" si="1971"/>
        <v>2.5940141021909627E-3</v>
      </c>
      <c r="R771" s="1184">
        <f t="shared" si="1972"/>
        <v>0.13033168151278376</v>
      </c>
      <c r="S771" s="1236"/>
      <c r="T771" s="1236"/>
      <c r="U771" s="1236"/>
      <c r="V771" s="1184" t="e">
        <f t="shared" si="1973"/>
        <v>#DIV/0!</v>
      </c>
      <c r="W771" s="1194">
        <f>W768/W$9</f>
        <v>7.2378138847858202E-3</v>
      </c>
      <c r="X771" s="1194">
        <f>X768/X$9</f>
        <v>7.1642663937422323E-3</v>
      </c>
      <c r="Y771" s="1194">
        <f t="shared" si="1974"/>
        <v>7.3547491043587931E-5</v>
      </c>
      <c r="Z771" s="1184">
        <f t="shared" si="1975"/>
        <v>1.0265878877400401E-2</v>
      </c>
      <c r="AA771" s="1189">
        <f t="shared" si="1958"/>
        <v>1.2953480595312528E-2</v>
      </c>
      <c r="AB771" s="1716">
        <f t="shared" si="1959"/>
        <v>1.4439360618023211E-2</v>
      </c>
      <c r="AC771" s="1189">
        <f t="shared" si="1976"/>
        <v>-1.4858800227106825E-3</v>
      </c>
      <c r="AD771" t="s">
        <v>4270</v>
      </c>
    </row>
    <row r="772" spans="1:30" customFormat="1" ht="15.75" hidden="1" thickBot="1" x14ac:dyDescent="0.3">
      <c r="A772" s="3580"/>
      <c r="B772" s="1" t="s">
        <v>4271</v>
      </c>
      <c r="C772" s="1184">
        <f t="shared" ref="C772:O772" si="1987">C768/C15</f>
        <v>1.2311358220810167E-2</v>
      </c>
      <c r="D772" s="1184"/>
      <c r="E772" s="1184">
        <f t="shared" si="1962"/>
        <v>1.2311358220810167E-2</v>
      </c>
      <c r="F772" s="1184" t="e">
        <f t="shared" si="1963"/>
        <v>#DIV/0!</v>
      </c>
      <c r="G772" s="1185">
        <f t="shared" si="1987"/>
        <v>2.564102564102564E-2</v>
      </c>
      <c r="H772" s="1185"/>
      <c r="I772" s="1185">
        <f t="shared" si="1965"/>
        <v>2.564102564102564E-2</v>
      </c>
      <c r="J772" s="1184" t="e">
        <f t="shared" si="1966"/>
        <v>#DIV/0!</v>
      </c>
      <c r="K772" s="1186">
        <f t="shared" si="1987"/>
        <v>7.9812206572769957E-3</v>
      </c>
      <c r="L772" s="1186"/>
      <c r="M772" s="1186">
        <f t="shared" si="1968"/>
        <v>7.9812206572769957E-3</v>
      </c>
      <c r="N772" s="1184" t="e">
        <f t="shared" si="1969"/>
        <v>#DIV/0!</v>
      </c>
      <c r="O772" s="1187">
        <f t="shared" si="1987"/>
        <v>2.53324889170361E-2</v>
      </c>
      <c r="P772" s="1187"/>
      <c r="Q772" s="1187">
        <f t="shared" si="1971"/>
        <v>2.53324889170361E-2</v>
      </c>
      <c r="R772" s="1184" t="e">
        <f t="shared" si="1972"/>
        <v>#DIV/0!</v>
      </c>
      <c r="S772" s="1236"/>
      <c r="T772" s="1236"/>
      <c r="U772" s="1236"/>
      <c r="V772" s="1184" t="e">
        <f t="shared" si="1973"/>
        <v>#DIV/0!</v>
      </c>
      <c r="W772" s="1205">
        <f t="shared" ref="W772" si="1988">W768/W400</f>
        <v>78368.224242424243</v>
      </c>
      <c r="X772" s="1205">
        <f t="shared" ref="X772:X783" si="1989">SUM(D772+H772+L772+P772+T772)</f>
        <v>0</v>
      </c>
      <c r="Y772" s="1205">
        <f t="shared" si="1974"/>
        <v>78368.224242424243</v>
      </c>
      <c r="Z772" s="1184" t="e">
        <f t="shared" si="1975"/>
        <v>#DIV/0!</v>
      </c>
      <c r="AA772" s="1193">
        <f t="shared" si="1958"/>
        <v>1.7816523359037224E-2</v>
      </c>
      <c r="AB772" s="1717" t="e">
        <f t="shared" si="1959"/>
        <v>#DIV/0!</v>
      </c>
      <c r="AC772" s="1193" t="e">
        <f t="shared" si="1976"/>
        <v>#DIV/0!</v>
      </c>
      <c r="AD772" t="s">
        <v>4272</v>
      </c>
    </row>
    <row r="773" spans="1:30" customFormat="1" ht="15.75" hidden="1" thickBot="1" x14ac:dyDescent="0.3">
      <c r="A773" s="3580"/>
      <c r="B773" s="2210" t="s">
        <v>4273</v>
      </c>
      <c r="C773" s="1204">
        <f>'BNP avec amende'!C163</f>
        <v>16</v>
      </c>
      <c r="D773" s="1204"/>
      <c r="E773" s="1204">
        <f t="shared" si="1962"/>
        <v>16</v>
      </c>
      <c r="F773" s="2307" t="e">
        <f t="shared" si="1963"/>
        <v>#DIV/0!</v>
      </c>
      <c r="G773" s="1204">
        <f>BPCE!C63</f>
        <v>1</v>
      </c>
      <c r="H773" s="1204"/>
      <c r="I773" s="1204">
        <f t="shared" si="1965"/>
        <v>1</v>
      </c>
      <c r="J773" s="2307" t="e">
        <f t="shared" si="1966"/>
        <v>#DIV/0!</v>
      </c>
      <c r="K773" s="1204">
        <f>SG!C117</f>
        <v>4</v>
      </c>
      <c r="L773" s="1204"/>
      <c r="M773" s="1204">
        <f t="shared" si="1968"/>
        <v>4</v>
      </c>
      <c r="N773" s="2307" t="e">
        <f t="shared" si="1969"/>
        <v>#DIV/0!</v>
      </c>
      <c r="O773" s="1204">
        <f>CA!C65</f>
        <v>14</v>
      </c>
      <c r="P773" s="1204"/>
      <c r="Q773" s="1204">
        <f t="shared" si="1971"/>
        <v>14</v>
      </c>
      <c r="R773" s="2307" t="e">
        <f t="shared" si="1972"/>
        <v>#DIV/0!</v>
      </c>
      <c r="S773" s="1237"/>
      <c r="T773" s="1237"/>
      <c r="U773" s="1237"/>
      <c r="V773" s="2307" t="e">
        <f t="shared" si="1973"/>
        <v>#DIV/0!</v>
      </c>
      <c r="W773" s="1204" t="e">
        <f>SUM(C773:S773)</f>
        <v>#DIV/0!</v>
      </c>
      <c r="X773" s="1204">
        <f t="shared" si="1989"/>
        <v>0</v>
      </c>
      <c r="Y773" s="1204" t="e">
        <f t="shared" si="1974"/>
        <v>#DIV/0!</v>
      </c>
      <c r="Z773" s="2307" t="e">
        <f t="shared" si="1975"/>
        <v>#DIV/0!</v>
      </c>
      <c r="AA773" s="1206">
        <f t="shared" si="1958"/>
        <v>8.75</v>
      </c>
      <c r="AB773" s="1718" t="e">
        <f t="shared" si="1959"/>
        <v>#DIV/0!</v>
      </c>
      <c r="AC773" s="1903" t="e">
        <f t="shared" si="1976"/>
        <v>#DIV/0!</v>
      </c>
      <c r="AD773" s="27" t="s">
        <v>4274</v>
      </c>
    </row>
    <row r="774" spans="1:30" customFormat="1" ht="15.75" hidden="1" thickBot="1" x14ac:dyDescent="0.3">
      <c r="A774" s="3580"/>
      <c r="B774" s="1" t="s">
        <v>4275</v>
      </c>
      <c r="C774" s="1184">
        <f t="shared" ref="C774:O774" si="1990">C773/C30</f>
        <v>5.8372856621670922E-3</v>
      </c>
      <c r="D774" s="1184"/>
      <c r="E774" s="1184">
        <f t="shared" si="1962"/>
        <v>5.8372856621670922E-3</v>
      </c>
      <c r="F774" s="1184" t="e">
        <f t="shared" si="1963"/>
        <v>#DIV/0!</v>
      </c>
      <c r="G774" s="1185">
        <f t="shared" si="1990"/>
        <v>1.6877637130801687E-4</v>
      </c>
      <c r="H774" s="1185"/>
      <c r="I774" s="1185">
        <f t="shared" si="1965"/>
        <v>1.6877637130801687E-4</v>
      </c>
      <c r="J774" s="1184" t="e">
        <f t="shared" si="1966"/>
        <v>#DIV/0!</v>
      </c>
      <c r="K774" s="1186">
        <f t="shared" si="1990"/>
        <v>9.1407678244972577E-4</v>
      </c>
      <c r="L774" s="1186"/>
      <c r="M774" s="1186">
        <f t="shared" si="1968"/>
        <v>9.1407678244972577E-4</v>
      </c>
      <c r="N774" s="1184" t="e">
        <f t="shared" si="1969"/>
        <v>#DIV/0!</v>
      </c>
      <c r="O774" s="1187">
        <f t="shared" si="1990"/>
        <v>5.3742802303262957E-3</v>
      </c>
      <c r="P774" s="1187"/>
      <c r="Q774" s="1187">
        <f t="shared" si="1971"/>
        <v>5.3742802303262957E-3</v>
      </c>
      <c r="R774" s="1184" t="e">
        <f t="shared" si="1972"/>
        <v>#DIV/0!</v>
      </c>
      <c r="S774" s="1236"/>
      <c r="T774" s="1236"/>
      <c r="U774" s="1236"/>
      <c r="V774" s="1184" t="e">
        <f t="shared" si="1973"/>
        <v>#DIV/0!</v>
      </c>
      <c r="W774" s="1192" t="e">
        <f t="shared" ref="W774" si="1991">W773/W415</f>
        <v>#DIV/0!</v>
      </c>
      <c r="X774" s="1192">
        <f t="shared" si="1989"/>
        <v>0</v>
      </c>
      <c r="Y774" s="1192" t="e">
        <f t="shared" si="1974"/>
        <v>#DIV/0!</v>
      </c>
      <c r="Z774" s="1184" t="e">
        <f t="shared" si="1975"/>
        <v>#DIV/0!</v>
      </c>
      <c r="AA774" s="1193">
        <f t="shared" si="1958"/>
        <v>3.0736047615627826E-3</v>
      </c>
      <c r="AB774" s="1717" t="e">
        <f t="shared" si="1959"/>
        <v>#DIV/0!</v>
      </c>
      <c r="AC774" s="1193" t="e">
        <f t="shared" si="1976"/>
        <v>#DIV/0!</v>
      </c>
      <c r="AD774" t="s">
        <v>4276</v>
      </c>
    </row>
    <row r="775" spans="1:30" customFormat="1" ht="15.75" hidden="1" thickBot="1" x14ac:dyDescent="0.3">
      <c r="A775" s="3580"/>
      <c r="B775" s="1" t="s">
        <v>4277</v>
      </c>
      <c r="C775" s="1184">
        <f t="shared" ref="C775:O775" si="1992">C773/C47</f>
        <v>3.963339113202873E-3</v>
      </c>
      <c r="D775" s="1184"/>
      <c r="E775" s="1184">
        <f t="shared" si="1962"/>
        <v>3.963339113202873E-3</v>
      </c>
      <c r="F775" s="1184" t="e">
        <f t="shared" si="1963"/>
        <v>#DIV/0!</v>
      </c>
      <c r="G775" s="1185">
        <f t="shared" si="1992"/>
        <v>7.4404761904761901E-4</v>
      </c>
      <c r="H775" s="1185"/>
      <c r="I775" s="1185">
        <f t="shared" si="1965"/>
        <v>7.4404761904761901E-4</v>
      </c>
      <c r="J775" s="1184" t="e">
        <f t="shared" si="1966"/>
        <v>#DIV/0!</v>
      </c>
      <c r="K775" s="1186">
        <f t="shared" si="1992"/>
        <v>9.9750623441396502E-4</v>
      </c>
      <c r="L775" s="1186"/>
      <c r="M775" s="1186">
        <f t="shared" si="1968"/>
        <v>9.9750623441396502E-4</v>
      </c>
      <c r="N775" s="1184" t="e">
        <f t="shared" si="1969"/>
        <v>#DIV/0!</v>
      </c>
      <c r="O775" s="1187">
        <f t="shared" si="1992"/>
        <v>5.7119543043655649E-3</v>
      </c>
      <c r="P775" s="1187"/>
      <c r="Q775" s="1187">
        <f t="shared" si="1971"/>
        <v>5.7119543043655649E-3</v>
      </c>
      <c r="R775" s="1184" t="e">
        <f t="shared" si="1972"/>
        <v>#DIV/0!</v>
      </c>
      <c r="S775" s="1236"/>
      <c r="T775" s="1236"/>
      <c r="U775" s="1236"/>
      <c r="V775" s="1184" t="e">
        <f t="shared" si="1973"/>
        <v>#DIV/0!</v>
      </c>
      <c r="W775" s="1192" t="e">
        <f t="shared" ref="W775" si="1993">W773/W432</f>
        <v>#DIV/0!</v>
      </c>
      <c r="X775" s="1192">
        <f t="shared" si="1989"/>
        <v>0</v>
      </c>
      <c r="Y775" s="1192" t="e">
        <f t="shared" si="1974"/>
        <v>#DIV/0!</v>
      </c>
      <c r="Z775" s="1184" t="e">
        <f t="shared" si="1975"/>
        <v>#DIV/0!</v>
      </c>
      <c r="AA775" s="1193">
        <f t="shared" si="1958"/>
        <v>2.8542118177575055E-3</v>
      </c>
      <c r="AB775" s="1717" t="e">
        <f t="shared" si="1959"/>
        <v>#DIV/0!</v>
      </c>
      <c r="AC775" s="1193" t="e">
        <f t="shared" si="1976"/>
        <v>#DIV/0!</v>
      </c>
      <c r="AD775" t="s">
        <v>4278</v>
      </c>
    </row>
    <row r="776" spans="1:30" customFormat="1" ht="15.75" hidden="1" thickBot="1" x14ac:dyDescent="0.3">
      <c r="A776" s="3580"/>
      <c r="B776" s="1" t="s">
        <v>4279</v>
      </c>
      <c r="C776" s="1184">
        <f t="shared" ref="C776:O776" si="1994">C773/C35</f>
        <v>-3.7825059101654845E-2</v>
      </c>
      <c r="D776" s="1184"/>
      <c r="E776" s="1184">
        <f t="shared" si="1962"/>
        <v>-3.7825059101654845E-2</v>
      </c>
      <c r="F776" s="1184" t="e">
        <f t="shared" si="1963"/>
        <v>#DIV/0!</v>
      </c>
      <c r="G776" s="1185">
        <f t="shared" si="1994"/>
        <v>6.2500000000000003E-3</v>
      </c>
      <c r="H776" s="1185"/>
      <c r="I776" s="1185">
        <f t="shared" si="1965"/>
        <v>6.2500000000000003E-3</v>
      </c>
      <c r="J776" s="1184" t="e">
        <f t="shared" si="1966"/>
        <v>#DIV/0!</v>
      </c>
      <c r="K776" s="1186">
        <f t="shared" si="1994"/>
        <v>3.0143180105501131E-3</v>
      </c>
      <c r="L776" s="1186"/>
      <c r="M776" s="1186">
        <f t="shared" si="1968"/>
        <v>3.0143180105501131E-3</v>
      </c>
      <c r="N776" s="1184" t="e">
        <f t="shared" si="1969"/>
        <v>#DIV/0!</v>
      </c>
      <c r="O776" s="1187">
        <f t="shared" si="1994"/>
        <v>1.9971469329529243E-2</v>
      </c>
      <c r="P776" s="1187"/>
      <c r="Q776" s="1187">
        <f t="shared" si="1971"/>
        <v>1.9971469329529243E-2</v>
      </c>
      <c r="R776" s="1184" t="e">
        <f t="shared" si="1972"/>
        <v>#DIV/0!</v>
      </c>
      <c r="S776" s="1236"/>
      <c r="T776" s="1236"/>
      <c r="U776" s="1236"/>
      <c r="V776" s="1184" t="e">
        <f t="shared" si="1973"/>
        <v>#DIV/0!</v>
      </c>
      <c r="W776" s="1192" t="e">
        <f t="shared" ref="W776" si="1995">W773/W420</f>
        <v>#DIV/0!</v>
      </c>
      <c r="X776" s="1192">
        <f t="shared" si="1989"/>
        <v>0</v>
      </c>
      <c r="Y776" s="1192" t="e">
        <f t="shared" si="1974"/>
        <v>#DIV/0!</v>
      </c>
      <c r="Z776" s="1184" t="e">
        <f t="shared" si="1975"/>
        <v>#DIV/0!</v>
      </c>
      <c r="AA776" s="1193">
        <f t="shared" si="1958"/>
        <v>-2.1473179403938732E-3</v>
      </c>
      <c r="AB776" s="1717" t="e">
        <f t="shared" si="1959"/>
        <v>#DIV/0!</v>
      </c>
      <c r="AC776" s="1193" t="e">
        <f t="shared" si="1976"/>
        <v>#DIV/0!</v>
      </c>
      <c r="AD776" t="s">
        <v>4280</v>
      </c>
    </row>
    <row r="777" spans="1:30" customFormat="1" ht="15.75" hidden="1" thickBot="1" x14ac:dyDescent="0.3">
      <c r="A777" s="3580"/>
      <c r="B777" s="1" t="s">
        <v>4281</v>
      </c>
      <c r="C777" s="1184">
        <f t="shared" ref="C777:O777" si="1996">C773/C41</f>
        <v>-7.5436115040075436E-3</v>
      </c>
      <c r="D777" s="1184"/>
      <c r="E777" s="1184">
        <f t="shared" si="1962"/>
        <v>-7.5436115040075436E-3</v>
      </c>
      <c r="F777" s="1184" t="e">
        <f t="shared" si="1963"/>
        <v>#DIV/0!</v>
      </c>
      <c r="G777" s="1185">
        <f t="shared" si="1996"/>
        <v>6.0975609756097563E-3</v>
      </c>
      <c r="H777" s="1185"/>
      <c r="I777" s="1185">
        <f t="shared" si="1965"/>
        <v>6.0975609756097563E-3</v>
      </c>
      <c r="J777" s="1184" t="e">
        <f t="shared" si="1966"/>
        <v>#DIV/0!</v>
      </c>
      <c r="K777" s="1186">
        <f t="shared" si="1996"/>
        <v>3.3140016570008283E-3</v>
      </c>
      <c r="L777" s="1186"/>
      <c r="M777" s="1186">
        <f t="shared" si="1968"/>
        <v>3.3140016570008283E-3</v>
      </c>
      <c r="N777" s="1184" t="e">
        <f t="shared" si="1969"/>
        <v>#DIV/0!</v>
      </c>
      <c r="O777" s="1187">
        <f t="shared" si="1996"/>
        <v>2.20125786163522E-2</v>
      </c>
      <c r="P777" s="1187"/>
      <c r="Q777" s="1187">
        <f t="shared" si="1971"/>
        <v>2.20125786163522E-2</v>
      </c>
      <c r="R777" s="1184" t="e">
        <f t="shared" si="1972"/>
        <v>#DIV/0!</v>
      </c>
      <c r="S777" s="1236"/>
      <c r="T777" s="1236"/>
      <c r="U777" s="1236"/>
      <c r="V777" s="1184" t="e">
        <f t="shared" si="1973"/>
        <v>#DIV/0!</v>
      </c>
      <c r="W777" s="1192" t="e">
        <f t="shared" ref="W777" si="1997">W773/W426</f>
        <v>#DIV/0!</v>
      </c>
      <c r="X777" s="1192">
        <f t="shared" si="1989"/>
        <v>0</v>
      </c>
      <c r="Y777" s="1192" t="e">
        <f t="shared" si="1974"/>
        <v>#DIV/0!</v>
      </c>
      <c r="Z777" s="1184" t="e">
        <f t="shared" si="1975"/>
        <v>#DIV/0!</v>
      </c>
      <c r="AA777" s="1193">
        <f t="shared" si="1958"/>
        <v>5.9701324362388102E-3</v>
      </c>
      <c r="AB777" s="1717" t="e">
        <f t="shared" si="1959"/>
        <v>#DIV/0!</v>
      </c>
      <c r="AC777" s="1193" t="e">
        <f t="shared" si="1976"/>
        <v>#DIV/0!</v>
      </c>
      <c r="AD777" t="s">
        <v>4282</v>
      </c>
    </row>
    <row r="778" spans="1:30" customFormat="1" ht="15.75" hidden="1" thickBot="1" x14ac:dyDescent="0.3">
      <c r="A778" s="3580"/>
      <c r="B778" s="2210" t="s">
        <v>4283</v>
      </c>
      <c r="C778" s="1204">
        <f>'BNP avec amende'!F163</f>
        <v>-6</v>
      </c>
      <c r="D778" s="1204"/>
      <c r="E778" s="1204">
        <f t="shared" si="1962"/>
        <v>-6</v>
      </c>
      <c r="F778" s="2307" t="e">
        <f t="shared" si="1963"/>
        <v>#DIV/0!</v>
      </c>
      <c r="G778" s="1264"/>
      <c r="H778" s="1264"/>
      <c r="I778" s="1264">
        <f t="shared" si="1965"/>
        <v>0</v>
      </c>
      <c r="J778" s="2307" t="e">
        <f t="shared" si="1966"/>
        <v>#DIV/0!</v>
      </c>
      <c r="K778" s="1204">
        <f>SG!F117</f>
        <v>0</v>
      </c>
      <c r="L778" s="1204"/>
      <c r="M778" s="1204">
        <f t="shared" si="1968"/>
        <v>0</v>
      </c>
      <c r="N778" s="2307" t="e">
        <f t="shared" si="1969"/>
        <v>#DIV/0!</v>
      </c>
      <c r="O778" s="1204">
        <f>CA!F65</f>
        <v>-1</v>
      </c>
      <c r="P778" s="1204"/>
      <c r="Q778" s="1204">
        <f t="shared" si="1971"/>
        <v>-1</v>
      </c>
      <c r="R778" s="2307" t="e">
        <f t="shared" si="1972"/>
        <v>#DIV/0!</v>
      </c>
      <c r="S778" s="1237"/>
      <c r="T778" s="1237"/>
      <c r="U778" s="1237"/>
      <c r="V778" s="2307" t="e">
        <f t="shared" si="1973"/>
        <v>#DIV/0!</v>
      </c>
      <c r="W778" s="1204" t="e">
        <f>SUM(C778:S778)</f>
        <v>#DIV/0!</v>
      </c>
      <c r="X778" s="1204">
        <f t="shared" si="1989"/>
        <v>0</v>
      </c>
      <c r="Y778" s="1204" t="e">
        <f t="shared" si="1974"/>
        <v>#DIV/0!</v>
      </c>
      <c r="Z778" s="2307" t="e">
        <f t="shared" si="1975"/>
        <v>#DIV/0!</v>
      </c>
      <c r="AA778" s="1206">
        <f t="shared" si="1958"/>
        <v>-2.3333333333333335</v>
      </c>
      <c r="AB778" s="1719" t="e">
        <f t="shared" si="1959"/>
        <v>#DIV/0!</v>
      </c>
      <c r="AC778" s="1206" t="e">
        <f t="shared" si="1976"/>
        <v>#DIV/0!</v>
      </c>
      <c r="AD778" s="1178" t="s">
        <v>4284</v>
      </c>
    </row>
    <row r="779" spans="1:30" customFormat="1" ht="15.75" hidden="1" thickBot="1" x14ac:dyDescent="0.3">
      <c r="A779" s="3580"/>
      <c r="B779" s="1" t="s">
        <v>4285</v>
      </c>
      <c r="C779" s="1184">
        <f t="shared" ref="C779:O779" si="1998">C778/C56</f>
        <v>2.2710068130204391E-3</v>
      </c>
      <c r="D779" s="1184"/>
      <c r="E779" s="1184">
        <f t="shared" si="1962"/>
        <v>2.2710068130204391E-3</v>
      </c>
      <c r="F779" s="1184" t="e">
        <f t="shared" si="1963"/>
        <v>#DIV/0!</v>
      </c>
      <c r="G779" s="1263">
        <f t="shared" si="1998"/>
        <v>0</v>
      </c>
      <c r="H779" s="1263"/>
      <c r="I779" s="1263">
        <f t="shared" si="1965"/>
        <v>0</v>
      </c>
      <c r="J779" s="1184" t="e">
        <f t="shared" si="1966"/>
        <v>#DIV/0!</v>
      </c>
      <c r="K779" s="1186">
        <f t="shared" si="1998"/>
        <v>0</v>
      </c>
      <c r="L779" s="1186"/>
      <c r="M779" s="1186">
        <f t="shared" si="1968"/>
        <v>0</v>
      </c>
      <c r="N779" s="1184" t="e">
        <f t="shared" si="1969"/>
        <v>#DIV/0!</v>
      </c>
      <c r="O779" s="1187">
        <f t="shared" si="1998"/>
        <v>2.1321961620469083E-3</v>
      </c>
      <c r="P779" s="1187"/>
      <c r="Q779" s="1187">
        <f t="shared" si="1971"/>
        <v>2.1321961620469083E-3</v>
      </c>
      <c r="R779" s="1184" t="e">
        <f t="shared" si="1972"/>
        <v>#DIV/0!</v>
      </c>
      <c r="S779" s="1236"/>
      <c r="T779" s="1236"/>
      <c r="U779" s="1236"/>
      <c r="V779" s="1184" t="e">
        <f t="shared" si="1973"/>
        <v>#DIV/0!</v>
      </c>
      <c r="W779" s="1194" t="e">
        <f t="shared" ref="W779" si="1999">W778/W441</f>
        <v>#DIV/0!</v>
      </c>
      <c r="X779" s="1194">
        <f t="shared" si="1989"/>
        <v>0</v>
      </c>
      <c r="Y779" s="1194" t="e">
        <f t="shared" si="1974"/>
        <v>#DIV/0!</v>
      </c>
      <c r="Z779" s="1184" t="e">
        <f t="shared" si="1975"/>
        <v>#DIV/0!</v>
      </c>
      <c r="AA779" s="1193">
        <f t="shared" si="1958"/>
        <v>1.1008007437668368E-3</v>
      </c>
      <c r="AB779" s="1717" t="e">
        <f t="shared" si="1959"/>
        <v>#DIV/0!</v>
      </c>
      <c r="AC779" s="1193" t="e">
        <f t="shared" si="1976"/>
        <v>#DIV/0!</v>
      </c>
      <c r="AD779" t="s">
        <v>4286</v>
      </c>
    </row>
    <row r="780" spans="1:30" customFormat="1" ht="15.75" hidden="1" thickBot="1" x14ac:dyDescent="0.3">
      <c r="A780" s="3580"/>
      <c r="B780" s="1" t="s">
        <v>4287</v>
      </c>
      <c r="C780" s="1184">
        <f t="shared" ref="C780:O780" si="2000">C778/C73</f>
        <v>3.4129692832764505E-3</v>
      </c>
      <c r="D780" s="1184"/>
      <c r="E780" s="1184">
        <f t="shared" si="1962"/>
        <v>3.4129692832764505E-3</v>
      </c>
      <c r="F780" s="1184" t="e">
        <f t="shared" si="1963"/>
        <v>#DIV/0!</v>
      </c>
      <c r="G780" s="1263">
        <f t="shared" si="2000"/>
        <v>0</v>
      </c>
      <c r="H780" s="1263"/>
      <c r="I780" s="1263">
        <f t="shared" si="1965"/>
        <v>0</v>
      </c>
      <c r="J780" s="1184" t="e">
        <f t="shared" si="1966"/>
        <v>#DIV/0!</v>
      </c>
      <c r="K780" s="1186">
        <f t="shared" si="2000"/>
        <v>0</v>
      </c>
      <c r="L780" s="1186"/>
      <c r="M780" s="1186">
        <f t="shared" si="1968"/>
        <v>0</v>
      </c>
      <c r="N780" s="1184" t="e">
        <f t="shared" si="1969"/>
        <v>#DIV/0!</v>
      </c>
      <c r="O780" s="1187">
        <f t="shared" si="2000"/>
        <v>1.4925373134328358E-3</v>
      </c>
      <c r="P780" s="1187"/>
      <c r="Q780" s="1187">
        <f t="shared" si="1971"/>
        <v>1.4925373134328358E-3</v>
      </c>
      <c r="R780" s="1184" t="e">
        <f t="shared" si="1972"/>
        <v>#DIV/0!</v>
      </c>
      <c r="S780" s="1236"/>
      <c r="T780" s="1236"/>
      <c r="U780" s="1236"/>
      <c r="V780" s="1184" t="e">
        <f t="shared" si="1973"/>
        <v>#DIV/0!</v>
      </c>
      <c r="W780" s="1194" t="e">
        <f t="shared" ref="W780" si="2001">W778/W458</f>
        <v>#DIV/0!</v>
      </c>
      <c r="X780" s="1194">
        <f t="shared" si="1989"/>
        <v>0</v>
      </c>
      <c r="Y780" s="1194" t="e">
        <f t="shared" si="1974"/>
        <v>#DIV/0!</v>
      </c>
      <c r="Z780" s="1184" t="e">
        <f t="shared" si="1975"/>
        <v>#DIV/0!</v>
      </c>
      <c r="AA780" s="1193">
        <f t="shared" si="1958"/>
        <v>1.2263766491773216E-3</v>
      </c>
      <c r="AB780" s="1717" t="e">
        <f t="shared" si="1959"/>
        <v>#DIV/0!</v>
      </c>
      <c r="AC780" s="1193" t="e">
        <f t="shared" si="1976"/>
        <v>#DIV/0!</v>
      </c>
      <c r="AD780" t="s">
        <v>4288</v>
      </c>
    </row>
    <row r="781" spans="1:30" customFormat="1" ht="15.75" hidden="1" thickBot="1" x14ac:dyDescent="0.3">
      <c r="A781" s="3580"/>
      <c r="B781" s="1" t="s">
        <v>4289</v>
      </c>
      <c r="C781" s="1195">
        <v>0</v>
      </c>
      <c r="D781" s="1195"/>
      <c r="E781" s="1195">
        <f t="shared" si="1962"/>
        <v>0</v>
      </c>
      <c r="F781" s="1184" t="e">
        <f t="shared" si="1963"/>
        <v>#DIV/0!</v>
      </c>
      <c r="G781" s="1275">
        <v>0</v>
      </c>
      <c r="H781" s="1275"/>
      <c r="I781" s="1275">
        <f t="shared" si="1965"/>
        <v>0</v>
      </c>
      <c r="J781" s="1184" t="e">
        <f t="shared" si="1966"/>
        <v>#DIV/0!</v>
      </c>
      <c r="K781" s="1197">
        <v>0</v>
      </c>
      <c r="L781" s="1197"/>
      <c r="M781" s="1197">
        <f t="shared" si="1968"/>
        <v>0</v>
      </c>
      <c r="N781" s="1184" t="e">
        <f t="shared" si="1969"/>
        <v>#DIV/0!</v>
      </c>
      <c r="O781" s="1187">
        <v>0</v>
      </c>
      <c r="P781" s="1187"/>
      <c r="Q781" s="1187">
        <f t="shared" si="1971"/>
        <v>0</v>
      </c>
      <c r="R781" s="1184" t="e">
        <f t="shared" si="1972"/>
        <v>#DIV/0!</v>
      </c>
      <c r="S781" s="1236"/>
      <c r="T781" s="1236"/>
      <c r="U781" s="1236"/>
      <c r="V781" s="1184" t="e">
        <f t="shared" si="1973"/>
        <v>#DIV/0!</v>
      </c>
      <c r="W781" s="1190">
        <f>K781</f>
        <v>0</v>
      </c>
      <c r="X781" s="1190">
        <f t="shared" si="1989"/>
        <v>0</v>
      </c>
      <c r="Y781" s="1190">
        <f t="shared" si="1974"/>
        <v>0</v>
      </c>
      <c r="Z781" s="1184" t="e">
        <f t="shared" si="1975"/>
        <v>#DIV/0!</v>
      </c>
      <c r="AA781" s="1191">
        <f t="shared" si="1958"/>
        <v>0</v>
      </c>
      <c r="AB781" s="1720" t="e">
        <f t="shared" si="1959"/>
        <v>#DIV/0!</v>
      </c>
      <c r="AC781" s="1191" t="e">
        <f t="shared" si="1976"/>
        <v>#DIV/0!</v>
      </c>
      <c r="AD781" t="s">
        <v>4290</v>
      </c>
    </row>
    <row r="782" spans="1:30" customFormat="1" ht="15.75" hidden="1" thickBot="1" x14ac:dyDescent="0.3">
      <c r="A782" s="3580"/>
      <c r="B782" s="1" t="s">
        <v>4291</v>
      </c>
      <c r="C782" s="1184">
        <f>C778/C773</f>
        <v>-0.375</v>
      </c>
      <c r="D782" s="1184"/>
      <c r="E782" s="1184">
        <f t="shared" si="1962"/>
        <v>-0.375</v>
      </c>
      <c r="F782" s="1184" t="e">
        <f t="shared" si="1963"/>
        <v>#DIV/0!</v>
      </c>
      <c r="G782" s="1263">
        <f t="shared" ref="G782:O782" si="2002">G778/G773</f>
        <v>0</v>
      </c>
      <c r="H782" s="1263"/>
      <c r="I782" s="1263">
        <f t="shared" si="1965"/>
        <v>0</v>
      </c>
      <c r="J782" s="1184" t="e">
        <f t="shared" si="1966"/>
        <v>#DIV/0!</v>
      </c>
      <c r="K782" s="1186">
        <f t="shared" si="2002"/>
        <v>0</v>
      </c>
      <c r="L782" s="1186"/>
      <c r="M782" s="1186">
        <f t="shared" si="1968"/>
        <v>0</v>
      </c>
      <c r="N782" s="1184" t="e">
        <f t="shared" si="1969"/>
        <v>#DIV/0!</v>
      </c>
      <c r="O782" s="1187">
        <f t="shared" si="2002"/>
        <v>-7.1428571428571425E-2</v>
      </c>
      <c r="P782" s="1187"/>
      <c r="Q782" s="1187">
        <f t="shared" si="1971"/>
        <v>-7.1428571428571425E-2</v>
      </c>
      <c r="R782" s="1184" t="e">
        <f t="shared" si="1972"/>
        <v>#DIV/0!</v>
      </c>
      <c r="S782" s="1236"/>
      <c r="T782" s="1236"/>
      <c r="U782" s="1236"/>
      <c r="V782" s="1184" t="e">
        <f t="shared" si="1973"/>
        <v>#DIV/0!</v>
      </c>
      <c r="W782" s="1205" t="e">
        <f t="shared" ref="W782" si="2003">W778/W773</f>
        <v>#DIV/0!</v>
      </c>
      <c r="X782" s="1205">
        <f t="shared" si="1989"/>
        <v>0</v>
      </c>
      <c r="Y782" s="1205" t="e">
        <f t="shared" si="1974"/>
        <v>#DIV/0!</v>
      </c>
      <c r="Z782" s="1184" t="e">
        <f t="shared" si="1975"/>
        <v>#DIV/0!</v>
      </c>
      <c r="AA782" s="1191">
        <f t="shared" si="1958"/>
        <v>-0.11160714285714285</v>
      </c>
      <c r="AB782" s="1720" t="e">
        <f t="shared" si="1959"/>
        <v>#DIV/0!</v>
      </c>
      <c r="AC782" s="1191" t="e">
        <f t="shared" si="1976"/>
        <v>#DIV/0!</v>
      </c>
      <c r="AD782" t="s">
        <v>4292</v>
      </c>
    </row>
    <row r="783" spans="1:30" customFormat="1" ht="15.75" thickBot="1" x14ac:dyDescent="0.3">
      <c r="A783" s="3580"/>
      <c r="B783" s="2210" t="s">
        <v>10</v>
      </c>
      <c r="C783" s="1204">
        <f>'BNP avec amende'!G163</f>
        <v>100</v>
      </c>
      <c r="D783" s="1246">
        <f>'Données 2013 TJN'!C78</f>
        <v>97</v>
      </c>
      <c r="E783" s="1204">
        <f t="shared" si="1962"/>
        <v>3</v>
      </c>
      <c r="F783" s="2307">
        <f t="shared" si="1963"/>
        <v>3.0927835051546393E-2</v>
      </c>
      <c r="G783" s="1204">
        <f>BPCE!G63</f>
        <v>40</v>
      </c>
      <c r="H783" s="1246">
        <f>'Données 2013 TJN'!D78</f>
        <v>36</v>
      </c>
      <c r="I783" s="1204">
        <f t="shared" si="1965"/>
        <v>4</v>
      </c>
      <c r="J783" s="2307">
        <f t="shared" si="1966"/>
        <v>0.1111111111111111</v>
      </c>
      <c r="K783" s="1204">
        <f>SG!G117</f>
        <v>79</v>
      </c>
      <c r="L783" s="1246">
        <f>'Données 2013 TJN'!E78</f>
        <v>78</v>
      </c>
      <c r="M783" s="1204">
        <f t="shared" si="1968"/>
        <v>1</v>
      </c>
      <c r="N783" s="2307">
        <f t="shared" si="1969"/>
        <v>1.282051282051282E-2</v>
      </c>
      <c r="O783" s="1204">
        <f>CA!G65</f>
        <v>82</v>
      </c>
      <c r="P783" s="1246">
        <f>'Données 2013 TJN'!F78</f>
        <v>85</v>
      </c>
      <c r="Q783" s="1204">
        <f t="shared" si="1971"/>
        <v>-3</v>
      </c>
      <c r="R783" s="2307">
        <f t="shared" si="1972"/>
        <v>-3.5294117647058823E-2</v>
      </c>
      <c r="S783" s="1213"/>
      <c r="T783" s="1213"/>
      <c r="U783" s="1213"/>
      <c r="V783" s="2307" t="e">
        <f t="shared" si="1973"/>
        <v>#DIV/0!</v>
      </c>
      <c r="W783" s="1204">
        <f>SUM(C783+G783+K783+O783+S783)</f>
        <v>301</v>
      </c>
      <c r="X783" s="1204">
        <f t="shared" si="1989"/>
        <v>296</v>
      </c>
      <c r="Y783" s="1204">
        <f t="shared" si="1974"/>
        <v>5</v>
      </c>
      <c r="Z783" s="2307">
        <f t="shared" si="1975"/>
        <v>1.6891891891891893E-2</v>
      </c>
      <c r="AA783" s="1204">
        <f t="shared" si="1958"/>
        <v>75.25</v>
      </c>
      <c r="AB783" s="1721">
        <f t="shared" si="1959"/>
        <v>74</v>
      </c>
      <c r="AC783" s="1309">
        <f t="shared" si="1976"/>
        <v>1.25</v>
      </c>
      <c r="AD783" s="27" t="s">
        <v>4293</v>
      </c>
    </row>
    <row r="784" spans="1:30" customFormat="1" ht="15.75" thickBot="1" x14ac:dyDescent="0.3">
      <c r="A784" s="3580"/>
      <c r="B784" s="1" t="s">
        <v>4294</v>
      </c>
      <c r="C784" s="1184">
        <f t="shared" ref="C784:O784" si="2004">C783/C82</f>
        <v>5.5678357265747226E-4</v>
      </c>
      <c r="D784" s="1184">
        <f t="shared" ref="D784" si="2005">D783/D82</f>
        <v>5.5961323225679901E-4</v>
      </c>
      <c r="E784" s="1184">
        <f t="shared" si="1962"/>
        <v>-2.8296595993267462E-6</v>
      </c>
      <c r="F784" s="1184">
        <f t="shared" si="1963"/>
        <v>-5.0564558452546619E-3</v>
      </c>
      <c r="G784" s="1185">
        <f t="shared" si="2004"/>
        <v>3.8760065504510701E-4</v>
      </c>
      <c r="H784" s="1185">
        <f t="shared" ref="H784" si="2006">H783/H82</f>
        <v>3.2612535896437079E-4</v>
      </c>
      <c r="I784" s="1185">
        <f t="shared" si="1965"/>
        <v>6.1475296080736226E-5</v>
      </c>
      <c r="J784" s="1184">
        <f t="shared" si="1966"/>
        <v>0.18850204190178418</v>
      </c>
      <c r="K784" s="1186">
        <f t="shared" si="2004"/>
        <v>5.799271787643881E-4</v>
      </c>
      <c r="L784" s="1186">
        <f t="shared" ref="L784" si="2007">L783/L82</f>
        <v>5.7825323043391233E-4</v>
      </c>
      <c r="M784" s="1186">
        <f t="shared" si="1968"/>
        <v>1.673948330475775E-6</v>
      </c>
      <c r="N784" s="1184">
        <f t="shared" si="1969"/>
        <v>2.8948361070454719E-3</v>
      </c>
      <c r="O784" s="1187">
        <f t="shared" si="2004"/>
        <v>1.1299902159383742E-3</v>
      </c>
      <c r="P784" s="1187">
        <f t="shared" ref="P784" si="2008">P783/P82</f>
        <v>1.1253955434336481E-3</v>
      </c>
      <c r="Q784" s="1187">
        <f t="shared" si="1971"/>
        <v>4.5946725047260779E-6</v>
      </c>
      <c r="R784" s="1184">
        <f t="shared" si="1972"/>
        <v>4.0827178777583049E-3</v>
      </c>
      <c r="S784" s="1236"/>
      <c r="T784" s="1236"/>
      <c r="U784" s="1236"/>
      <c r="V784" s="1184" t="e">
        <f t="shared" si="1973"/>
        <v>#DIV/0!</v>
      </c>
      <c r="W784" s="1194">
        <f>W783/W$82</f>
        <v>5.2823513307664503E-4</v>
      </c>
      <c r="X784" s="1194">
        <f>X783/X$82</f>
        <v>5.1692131444707758E-4</v>
      </c>
      <c r="Y784" s="1194">
        <f t="shared" si="1974"/>
        <v>1.1313818629567446E-5</v>
      </c>
      <c r="Z784" s="1184">
        <f t="shared" si="1975"/>
        <v>2.1886926140140338E-2</v>
      </c>
      <c r="AA784" s="1189">
        <f t="shared" si="1958"/>
        <v>6.635754056013353E-4</v>
      </c>
      <c r="AB784" s="1716">
        <f t="shared" si="1959"/>
        <v>6.4734684127218259E-4</v>
      </c>
      <c r="AC784" s="1189">
        <f t="shared" si="1976"/>
        <v>1.6228564329152711E-5</v>
      </c>
      <c r="AD784" t="s">
        <v>4295</v>
      </c>
    </row>
    <row r="785" spans="1:30" customFormat="1" ht="15.75" thickBot="1" x14ac:dyDescent="0.3">
      <c r="A785" s="3580"/>
      <c r="B785" s="1" t="s">
        <v>4296</v>
      </c>
      <c r="C785" s="1184">
        <f t="shared" ref="C785:O785" si="2009">C783/C99</f>
        <v>8.1532816958825927E-4</v>
      </c>
      <c r="D785" s="1184">
        <f t="shared" ref="D785" si="2010">D783/D99</f>
        <v>8.3084223419472539E-4</v>
      </c>
      <c r="E785" s="1184">
        <f t="shared" si="1962"/>
        <v>-1.551406460646612E-5</v>
      </c>
      <c r="F785" s="1184">
        <f t="shared" si="1963"/>
        <v>-1.8672696172580546E-2</v>
      </c>
      <c r="G785" s="1185">
        <f t="shared" si="2009"/>
        <v>3.8113387327298712E-3</v>
      </c>
      <c r="H785" s="1185">
        <f t="shared" ref="H785" si="2011">H783/H99</f>
        <v>3.2873710163455394E-3</v>
      </c>
      <c r="I785" s="1185">
        <f t="shared" si="1965"/>
        <v>5.2396771638433181E-4</v>
      </c>
      <c r="J785" s="1184">
        <f t="shared" si="1966"/>
        <v>0.15938806839235603</v>
      </c>
      <c r="K785" s="1186">
        <f t="shared" si="2009"/>
        <v>9.423271903143079E-4</v>
      </c>
      <c r="L785" s="1186">
        <f t="shared" ref="L785" si="2012">L783/L99</f>
        <v>9.36858162076462E-4</v>
      </c>
      <c r="M785" s="1186">
        <f t="shared" si="1968"/>
        <v>5.4690282378458974E-6</v>
      </c>
      <c r="N785" s="1184">
        <f t="shared" si="1969"/>
        <v>5.8376267179273836E-3</v>
      </c>
      <c r="O785" s="1187">
        <f t="shared" si="2009"/>
        <v>2.3758474821811439E-3</v>
      </c>
      <c r="P785" s="1187">
        <f t="shared" ref="P785" si="2013">P783/P99</f>
        <v>2.3446335475684772E-3</v>
      </c>
      <c r="Q785" s="1187">
        <f t="shared" si="1971"/>
        <v>3.121393461266676E-5</v>
      </c>
      <c r="R785" s="1184">
        <f t="shared" si="1972"/>
        <v>1.3312926723682447E-2</v>
      </c>
      <c r="S785" s="1236"/>
      <c r="T785" s="1236"/>
      <c r="U785" s="1236"/>
      <c r="V785" s="1184" t="e">
        <f t="shared" si="1973"/>
        <v>#DIV/0!</v>
      </c>
      <c r="W785" s="1194">
        <f>W783/W$99</f>
        <v>1.1406138093848644E-3</v>
      </c>
      <c r="X785" s="1194">
        <f>X783/X$99</f>
        <v>1.1403431045841023E-3</v>
      </c>
      <c r="Y785" s="1194">
        <f t="shared" si="1974"/>
        <v>2.7070480076215458E-7</v>
      </c>
      <c r="Z785" s="1184">
        <f t="shared" si="1975"/>
        <v>2.3738890486024738E-4</v>
      </c>
      <c r="AA785" s="1189">
        <f t="shared" si="1958"/>
        <v>1.9862103937033958E-3</v>
      </c>
      <c r="AB785" s="1716">
        <f t="shared" si="1959"/>
        <v>1.849926240046301E-3</v>
      </c>
      <c r="AC785" s="1189">
        <f t="shared" si="1976"/>
        <v>1.3628415365709483E-4</v>
      </c>
      <c r="AD785" t="s">
        <v>4297</v>
      </c>
    </row>
    <row r="786" spans="1:30" customFormat="1" ht="15.75" thickBot="1" x14ac:dyDescent="0.3">
      <c r="A786" s="3580"/>
      <c r="B786" s="2210" t="s">
        <v>14</v>
      </c>
      <c r="C786" s="1204">
        <f>'BNP avec amende'!J163</f>
        <v>2</v>
      </c>
      <c r="D786" s="1246">
        <f>'Données 2013 TJN'!C80</f>
        <v>2</v>
      </c>
      <c r="E786" s="1204">
        <f t="shared" si="1962"/>
        <v>0</v>
      </c>
      <c r="F786" s="2307">
        <f t="shared" si="1963"/>
        <v>0</v>
      </c>
      <c r="G786" s="1204">
        <f>BPCE!J63</f>
        <v>2</v>
      </c>
      <c r="H786" s="1246">
        <f>'Données 2013 TJN'!D80</f>
        <v>2</v>
      </c>
      <c r="I786" s="1204">
        <f t="shared" si="1965"/>
        <v>0</v>
      </c>
      <c r="J786" s="2307">
        <f t="shared" si="1966"/>
        <v>0</v>
      </c>
      <c r="K786" s="1204">
        <f>SG!J117</f>
        <v>3</v>
      </c>
      <c r="L786" s="1246">
        <f>'Données 2013 TJN'!E80</f>
        <v>3</v>
      </c>
      <c r="M786" s="1204">
        <f t="shared" si="1968"/>
        <v>0</v>
      </c>
      <c r="N786" s="2307">
        <f t="shared" si="1969"/>
        <v>0</v>
      </c>
      <c r="O786" s="1204">
        <f>CA!J65</f>
        <v>4</v>
      </c>
      <c r="P786" s="1246">
        <f>'Données 2013 TJN'!F80</f>
        <v>2</v>
      </c>
      <c r="Q786" s="1204">
        <f t="shared" si="1971"/>
        <v>2</v>
      </c>
      <c r="R786" s="2307">
        <f t="shared" si="1972"/>
        <v>1</v>
      </c>
      <c r="S786" s="1213"/>
      <c r="T786" s="1213"/>
      <c r="U786" s="1213"/>
      <c r="V786" s="2307" t="e">
        <f t="shared" si="1973"/>
        <v>#DIV/0!</v>
      </c>
      <c r="W786" s="1204">
        <f>SUM(C786+G786+K786+O786+S786)</f>
        <v>11</v>
      </c>
      <c r="X786" s="1204">
        <f t="shared" ref="X786" si="2014">SUM(D786+H786+L786+P786+T786)</f>
        <v>9</v>
      </c>
      <c r="Y786" s="1204">
        <f t="shared" si="1974"/>
        <v>2</v>
      </c>
      <c r="Z786" s="2307">
        <f t="shared" si="1975"/>
        <v>0.22222222222222221</v>
      </c>
      <c r="AA786" s="1221">
        <f t="shared" si="1958"/>
        <v>2.75</v>
      </c>
      <c r="AB786" s="1722">
        <f t="shared" si="1959"/>
        <v>2.25</v>
      </c>
      <c r="AC786" s="1904">
        <f t="shared" si="1976"/>
        <v>0.5</v>
      </c>
      <c r="AD786" s="27" t="s">
        <v>4298</v>
      </c>
    </row>
    <row r="787" spans="1:30" customFormat="1" ht="15.75" thickBot="1" x14ac:dyDescent="0.3">
      <c r="A787" s="3580"/>
      <c r="B787" s="1" t="s">
        <v>4299</v>
      </c>
      <c r="C787" s="1184">
        <f t="shared" ref="C787:O787" si="2015">C786/C108</f>
        <v>2.4154589371980675E-3</v>
      </c>
      <c r="D787" s="1184">
        <f t="shared" ref="D787" si="2016">D786/D108</f>
        <v>3.0487804878048782E-3</v>
      </c>
      <c r="E787" s="1184">
        <f t="shared" si="1962"/>
        <v>-6.3332155060681064E-4</v>
      </c>
      <c r="F787" s="1184">
        <f t="shared" si="1963"/>
        <v>-0.20772946859903388</v>
      </c>
      <c r="G787" s="1185">
        <f t="shared" si="2015"/>
        <v>2.8050490883590462E-3</v>
      </c>
      <c r="H787" s="1185">
        <f t="shared" ref="H787" si="2017">H786/H108</f>
        <v>3.2573289902280132E-3</v>
      </c>
      <c r="I787" s="1185">
        <f t="shared" si="1965"/>
        <v>-4.5227990186896697E-4</v>
      </c>
      <c r="J787" s="1184">
        <f t="shared" si="1966"/>
        <v>-0.13884992987377284</v>
      </c>
      <c r="K787" s="1186">
        <f t="shared" si="2015"/>
        <v>3.9267015706806281E-3</v>
      </c>
      <c r="L787" s="1186">
        <f t="shared" ref="L787" si="2018">L786/L108</f>
        <v>3.8119440914866584E-3</v>
      </c>
      <c r="M787" s="1186">
        <f t="shared" si="1968"/>
        <v>1.1475747919396971E-4</v>
      </c>
      <c r="N787" s="1184">
        <f t="shared" si="1969"/>
        <v>3.010471204188472E-2</v>
      </c>
      <c r="O787" s="1187">
        <f t="shared" si="2015"/>
        <v>4.2105263157894736E-3</v>
      </c>
      <c r="P787" s="1187">
        <f t="shared" ref="P787" si="2019">P786/P108</f>
        <v>3.0395136778115501E-3</v>
      </c>
      <c r="Q787" s="1187">
        <f t="shared" si="1971"/>
        <v>1.1710126379779234E-3</v>
      </c>
      <c r="R787" s="1184">
        <f t="shared" si="1972"/>
        <v>0.38526315789473681</v>
      </c>
      <c r="S787" s="1236"/>
      <c r="T787" s="1236"/>
      <c r="U787" s="1236"/>
      <c r="V787" s="1184" t="e">
        <f t="shared" si="1973"/>
        <v>#DIV/0!</v>
      </c>
      <c r="W787" s="1194">
        <f>W786/W$108</f>
        <v>2.9569892473118278E-3</v>
      </c>
      <c r="X787" s="1194">
        <f>X786/X$108</f>
        <v>2.9605263157894738E-3</v>
      </c>
      <c r="Y787" s="1194">
        <f t="shared" si="1974"/>
        <v>-3.5370684776459341E-6</v>
      </c>
      <c r="Z787" s="1184">
        <f t="shared" si="1975"/>
        <v>-1.1947431302270709E-3</v>
      </c>
      <c r="AA787" s="1189">
        <f t="shared" si="1958"/>
        <v>3.3394339780068042E-3</v>
      </c>
      <c r="AB787" s="1716">
        <f t="shared" si="1959"/>
        <v>3.2893918118327751E-3</v>
      </c>
      <c r="AC787" s="1189">
        <f t="shared" si="1976"/>
        <v>5.0042166174029106E-5</v>
      </c>
      <c r="AD787" t="s">
        <v>4300</v>
      </c>
    </row>
    <row r="788" spans="1:30" customFormat="1" ht="15.75" thickBot="1" x14ac:dyDescent="0.3">
      <c r="A788" s="3580"/>
      <c r="B788" s="1" t="s">
        <v>4301</v>
      </c>
      <c r="C788" s="1184">
        <f t="shared" ref="C788:O788" si="2020">C786/C125</f>
        <v>2.9850746268656717E-3</v>
      </c>
      <c r="D788" s="1184">
        <f t="shared" ref="D788" si="2021">D786/D125</f>
        <v>3.7037037037037038E-3</v>
      </c>
      <c r="E788" s="1184">
        <f t="shared" si="1962"/>
        <v>-7.1862907683803217E-4</v>
      </c>
      <c r="F788" s="1184">
        <f t="shared" si="1963"/>
        <v>-0.19402985074626869</v>
      </c>
      <c r="G788" s="1185">
        <f t="shared" si="2020"/>
        <v>6.8259385665529011E-3</v>
      </c>
      <c r="H788" s="1185">
        <f t="shared" ref="H788" si="2022">H786/H125</f>
        <v>4.2194092827004216E-3</v>
      </c>
      <c r="I788" s="1185">
        <f t="shared" si="1965"/>
        <v>2.6065292838524795E-3</v>
      </c>
      <c r="J788" s="1184">
        <f t="shared" si="1966"/>
        <v>0.61774744027303774</v>
      </c>
      <c r="K788" s="1186">
        <f t="shared" si="2020"/>
        <v>6.6371681415929203E-3</v>
      </c>
      <c r="L788" s="1186">
        <f t="shared" ref="L788" si="2023">L786/L125</f>
        <v>6.3291139240506328E-3</v>
      </c>
      <c r="M788" s="1186">
        <f t="shared" si="1968"/>
        <v>3.0805421754228745E-4</v>
      </c>
      <c r="N788" s="1184">
        <f t="shared" si="1969"/>
        <v>4.8672566371681415E-2</v>
      </c>
      <c r="O788" s="1187">
        <f t="shared" si="2020"/>
        <v>1.2195121951219513E-2</v>
      </c>
      <c r="P788" s="1187">
        <f t="shared" ref="P788" si="2024">P786/P125</f>
        <v>6.920415224913495E-3</v>
      </c>
      <c r="Q788" s="1187">
        <f t="shared" si="1971"/>
        <v>5.2747067263060176E-3</v>
      </c>
      <c r="R788" s="1184">
        <f t="shared" si="1972"/>
        <v>0.76219512195121952</v>
      </c>
      <c r="S788" s="1236"/>
      <c r="T788" s="1236"/>
      <c r="U788" s="1236"/>
      <c r="V788" s="1184" t="e">
        <f t="shared" si="1973"/>
        <v>#DIV/0!</v>
      </c>
      <c r="W788" s="1194">
        <f>W786/W$111</f>
        <v>5.9331175836030208E-3</v>
      </c>
      <c r="X788" s="1194">
        <f>X786/X$111</f>
        <v>5.3003533568904597E-3</v>
      </c>
      <c r="Y788" s="1194">
        <f t="shared" si="1974"/>
        <v>6.3276422671256112E-4</v>
      </c>
      <c r="Z788" s="1184">
        <f t="shared" si="1975"/>
        <v>0.11938151743976985</v>
      </c>
      <c r="AA788" s="1189">
        <f t="shared" si="1958"/>
        <v>7.1608258215577515E-3</v>
      </c>
      <c r="AB788" s="1716">
        <f t="shared" si="1959"/>
        <v>5.2931605338420624E-3</v>
      </c>
      <c r="AC788" s="1189">
        <f t="shared" si="1976"/>
        <v>1.8676652877156891E-3</v>
      </c>
      <c r="AD788" t="s">
        <v>4302</v>
      </c>
    </row>
    <row r="789" spans="1:30" customFormat="1" ht="15.75" thickBot="1" x14ac:dyDescent="0.3">
      <c r="A789" s="3580"/>
      <c r="B789" s="1" t="s">
        <v>4303</v>
      </c>
      <c r="C789" s="1184">
        <f t="shared" ref="C789:O789" si="2025">C786/C113</f>
        <v>0.01</v>
      </c>
      <c r="D789" s="1184">
        <f t="shared" ref="D789" si="2026">D786/D113</f>
        <v>1.1764705882352941E-2</v>
      </c>
      <c r="E789" s="1184">
        <f t="shared" si="1962"/>
        <v>-1.7647058823529408E-3</v>
      </c>
      <c r="F789" s="1184">
        <f t="shared" si="1963"/>
        <v>-0.14999999999999997</v>
      </c>
      <c r="G789" s="1185">
        <f t="shared" si="2025"/>
        <v>2.4691358024691357E-2</v>
      </c>
      <c r="H789" s="1185">
        <f t="shared" ref="H789" si="2027">H786/H113</f>
        <v>2.197802197802198E-2</v>
      </c>
      <c r="I789" s="1185">
        <f t="shared" si="1965"/>
        <v>2.7133360466693769E-3</v>
      </c>
      <c r="J789" s="1184">
        <f t="shared" si="1966"/>
        <v>0.12345679012345664</v>
      </c>
      <c r="K789" s="1186">
        <f t="shared" si="2025"/>
        <v>2.2058823529411766E-2</v>
      </c>
      <c r="L789" s="1186">
        <f t="shared" ref="L789" si="2028">L786/L113</f>
        <v>2.1582733812949641E-2</v>
      </c>
      <c r="M789" s="1186">
        <f t="shared" si="1968"/>
        <v>4.7608971646212472E-4</v>
      </c>
      <c r="N789" s="1184">
        <f t="shared" si="1969"/>
        <v>2.2058823529411777E-2</v>
      </c>
      <c r="O789" s="1187">
        <f t="shared" si="2025"/>
        <v>2.5157232704402517E-2</v>
      </c>
      <c r="P789" s="1187">
        <f t="shared" ref="P789" si="2029">P786/P113</f>
        <v>1.5037593984962405E-2</v>
      </c>
      <c r="Q789" s="1187">
        <f t="shared" si="1971"/>
        <v>1.0119638719440112E-2</v>
      </c>
      <c r="R789" s="1184">
        <f t="shared" si="1972"/>
        <v>0.67295597484276748</v>
      </c>
      <c r="S789" s="1236"/>
      <c r="T789" s="1236"/>
      <c r="U789" s="1236"/>
      <c r="V789" s="1184" t="e">
        <f t="shared" si="1973"/>
        <v>#DIV/0!</v>
      </c>
      <c r="W789" s="1194">
        <f>W786/W$113</f>
        <v>1.7160686427457099E-2</v>
      </c>
      <c r="X789" s="1194">
        <f>X786/X$113</f>
        <v>1.5597920277296361E-2</v>
      </c>
      <c r="Y789" s="1194">
        <f t="shared" si="1974"/>
        <v>1.5627661501607382E-3</v>
      </c>
      <c r="Z789" s="1184">
        <f t="shared" si="1975"/>
        <v>0.10019067429363844</v>
      </c>
      <c r="AA789" s="1189">
        <f t="shared" si="1958"/>
        <v>2.0476853564626411E-2</v>
      </c>
      <c r="AB789" s="1716">
        <f t="shared" si="1959"/>
        <v>1.7590763914571744E-2</v>
      </c>
      <c r="AC789" s="1189">
        <f t="shared" si="1976"/>
        <v>2.8860896500546677E-3</v>
      </c>
      <c r="AD789" t="s">
        <v>4304</v>
      </c>
    </row>
    <row r="790" spans="1:30" customFormat="1" ht="15.75" hidden="1" thickBot="1" x14ac:dyDescent="0.3">
      <c r="A790" s="3580"/>
      <c r="B790" s="1" t="s">
        <v>4305</v>
      </c>
      <c r="C790" s="1184">
        <f t="shared" ref="C790:O790" si="2030">C786/C119</f>
        <v>2.1505376344086023E-2</v>
      </c>
      <c r="D790" s="1184"/>
      <c r="E790" s="1184">
        <f t="shared" si="1962"/>
        <v>2.1505376344086023E-2</v>
      </c>
      <c r="F790" s="1184" t="e">
        <f t="shared" si="1963"/>
        <v>#DIV/0!</v>
      </c>
      <c r="G790" s="1185">
        <f t="shared" si="2030"/>
        <v>4.2553191489361701E-2</v>
      </c>
      <c r="H790" s="1185"/>
      <c r="I790" s="1185">
        <f t="shared" si="1965"/>
        <v>4.2553191489361701E-2</v>
      </c>
      <c r="J790" s="1184" t="e">
        <f t="shared" si="1966"/>
        <v>#DIV/0!</v>
      </c>
      <c r="K790" s="1186">
        <f t="shared" si="2030"/>
        <v>2.8571428571428571E-2</v>
      </c>
      <c r="L790" s="1186"/>
      <c r="M790" s="1186">
        <f t="shared" si="1968"/>
        <v>2.8571428571428571E-2</v>
      </c>
      <c r="N790" s="1184" t="e">
        <f t="shared" si="1969"/>
        <v>#DIV/0!</v>
      </c>
      <c r="O790" s="1187">
        <f t="shared" si="2030"/>
        <v>4.0404040404040407E-2</v>
      </c>
      <c r="P790" s="1187"/>
      <c r="Q790" s="1187">
        <f t="shared" si="1971"/>
        <v>4.0404040404040407E-2</v>
      </c>
      <c r="R790" s="1184" t="e">
        <f t="shared" si="1972"/>
        <v>#DIV/0!</v>
      </c>
      <c r="S790" s="1236"/>
      <c r="T790" s="1236"/>
      <c r="U790" s="1236"/>
      <c r="V790" s="1184" t="e">
        <f t="shared" si="1973"/>
        <v>#DIV/0!</v>
      </c>
      <c r="W790" s="1205" t="e">
        <f t="shared" ref="W790" si="2031">W786/W504</f>
        <v>#DIV/0!</v>
      </c>
      <c r="X790" s="1205">
        <f t="shared" ref="X790" si="2032">SUM(D790+H790+L790+P790+T790)</f>
        <v>0</v>
      </c>
      <c r="Y790" s="1205" t="e">
        <f t="shared" si="1974"/>
        <v>#DIV/0!</v>
      </c>
      <c r="Z790" s="1184" t="e">
        <f t="shared" si="1975"/>
        <v>#DIV/0!</v>
      </c>
      <c r="AA790" s="1193">
        <f t="shared" si="1958"/>
        <v>3.3258509202229176E-2</v>
      </c>
      <c r="AB790" s="1717" t="e">
        <f t="shared" si="1959"/>
        <v>#DIV/0!</v>
      </c>
      <c r="AC790" s="1193" t="e">
        <f t="shared" si="1976"/>
        <v>#DIV/0!</v>
      </c>
      <c r="AD790" t="s">
        <v>4306</v>
      </c>
    </row>
    <row r="791" spans="1:30" customFormat="1" ht="15.75" thickBot="1" x14ac:dyDescent="0.3">
      <c r="A791" s="3580"/>
      <c r="B791" s="2210" t="s">
        <v>4307</v>
      </c>
      <c r="C791" s="1206">
        <f>C768/C783</f>
        <v>0.31</v>
      </c>
      <c r="D791" s="1206">
        <f>D768/D783</f>
        <v>0.35051546391752575</v>
      </c>
      <c r="E791" s="1206">
        <f t="shared" si="1962"/>
        <v>-4.0515463917525751E-2</v>
      </c>
      <c r="F791" s="2307">
        <f t="shared" si="1963"/>
        <v>-0.11558823529411759</v>
      </c>
      <c r="G791" s="1206">
        <f t="shared" ref="G791:K791" si="2033">G768/G783</f>
        <v>0.25</v>
      </c>
      <c r="H791" s="1206">
        <f t="shared" ref="H791" si="2034">H768/H783</f>
        <v>0.3888888888888889</v>
      </c>
      <c r="I791" s="1206">
        <f t="shared" si="1965"/>
        <v>-0.1388888888888889</v>
      </c>
      <c r="J791" s="2307">
        <f t="shared" si="1966"/>
        <v>-0.35714285714285715</v>
      </c>
      <c r="K791" s="1206">
        <f t="shared" si="2033"/>
        <v>0.21518987341772153</v>
      </c>
      <c r="L791" s="1206">
        <f t="shared" ref="L791" si="2035">L768/L783</f>
        <v>0.16666666666666666</v>
      </c>
      <c r="M791" s="1206">
        <f t="shared" si="1968"/>
        <v>4.852320675105487E-2</v>
      </c>
      <c r="N791" s="2307">
        <f t="shared" si="1969"/>
        <v>0.29113924050632922</v>
      </c>
      <c r="O791" s="1206">
        <f>O768/O783</f>
        <v>0.48780487804878048</v>
      </c>
      <c r="P791" s="1206">
        <f>P768/P783</f>
        <v>0.43529411764705883</v>
      </c>
      <c r="Q791" s="1206">
        <f t="shared" si="1971"/>
        <v>5.2510760401721646E-2</v>
      </c>
      <c r="R791" s="2307">
        <f t="shared" si="1972"/>
        <v>0.12063282794990107</v>
      </c>
      <c r="S791" s="1213"/>
      <c r="T791" s="1213"/>
      <c r="U791" s="1213"/>
      <c r="V791" s="2307" t="e">
        <f t="shared" si="1973"/>
        <v>#DIV/0!</v>
      </c>
      <c r="W791" s="1206">
        <f>W768/W783</f>
        <v>0.32558139534883723</v>
      </c>
      <c r="X791" s="1206">
        <f>X768/X783</f>
        <v>0.33108108108108109</v>
      </c>
      <c r="Y791" s="1206">
        <f t="shared" si="1974"/>
        <v>-5.499685732243853E-3</v>
      </c>
      <c r="Z791" s="2307">
        <f t="shared" si="1975"/>
        <v>-1.6611295681063065E-2</v>
      </c>
      <c r="AA791" s="1206">
        <f t="shared" si="1958"/>
        <v>0.31574868786662552</v>
      </c>
      <c r="AB791" s="1718">
        <f t="shared" si="1959"/>
        <v>0.33534128428003507</v>
      </c>
      <c r="AC791" s="1903">
        <f t="shared" si="1976"/>
        <v>-1.9592596413409546E-2</v>
      </c>
      <c r="AD791" s="27" t="s">
        <v>4308</v>
      </c>
    </row>
    <row r="792" spans="1:30" customFormat="1" ht="15.75" thickBot="1" x14ac:dyDescent="0.3">
      <c r="A792" s="3580"/>
      <c r="B792" s="1" t="s">
        <v>4223</v>
      </c>
      <c r="C792" s="1207">
        <f t="shared" ref="C792:O792" si="2036">C791/C134</f>
        <v>1.4214902471405229</v>
      </c>
      <c r="D792" s="1207">
        <f t="shared" ref="D792" si="2037">D791/D134</f>
        <v>1.5649952970655918</v>
      </c>
      <c r="E792" s="1207">
        <f t="shared" si="1962"/>
        <v>-0.14350504992506896</v>
      </c>
      <c r="F792" s="1184">
        <f t="shared" si="1963"/>
        <v>-9.1696793079279401E-2</v>
      </c>
      <c r="G792" s="1208">
        <f t="shared" si="2036"/>
        <v>1.1093326740336242</v>
      </c>
      <c r="H792" s="1208">
        <f t="shared" ref="H792" si="2038">H791/H134</f>
        <v>1.8807569672629914</v>
      </c>
      <c r="I792" s="1208">
        <f t="shared" si="1965"/>
        <v>-0.77142429322936712</v>
      </c>
      <c r="J792" s="1184">
        <f t="shared" si="1966"/>
        <v>-0.41016692037142766</v>
      </c>
      <c r="K792" s="1209">
        <f t="shared" si="2036"/>
        <v>1.2440701657877051</v>
      </c>
      <c r="L792" s="1209">
        <f t="shared" ref="L792" si="2039">L791/L134</f>
        <v>0.98473499780989926</v>
      </c>
      <c r="M792" s="1209">
        <f t="shared" si="1968"/>
        <v>0.25933516797780587</v>
      </c>
      <c r="N792" s="1184">
        <f t="shared" si="1969"/>
        <v>0.26335528701080035</v>
      </c>
      <c r="O792" s="1210">
        <f t="shared" si="2036"/>
        <v>2.232923521438583</v>
      </c>
      <c r="P792" s="1210">
        <f t="shared" ref="P792" si="2040">P791/P134</f>
        <v>2.0529084865291729</v>
      </c>
      <c r="Q792" s="1210">
        <f t="shared" si="1971"/>
        <v>0.18001503490941007</v>
      </c>
      <c r="R792" s="1184">
        <f t="shared" si="1972"/>
        <v>8.7687802983249033E-2</v>
      </c>
      <c r="S792" s="1239"/>
      <c r="T792" s="1239"/>
      <c r="U792" s="1239"/>
      <c r="V792" s="1184" t="e">
        <f t="shared" si="1973"/>
        <v>#DIV/0!</v>
      </c>
      <c r="W792" s="1177">
        <f>W791/W$134</f>
        <v>1.5822624932663418</v>
      </c>
      <c r="X792" s="1177">
        <f>X791/X$134</f>
        <v>1.6376198926277532</v>
      </c>
      <c r="Y792" s="1177">
        <f t="shared" si="1974"/>
        <v>-5.5357399361411375E-2</v>
      </c>
      <c r="Z792" s="1184">
        <f t="shared" si="1975"/>
        <v>-3.3803570419863385E-2</v>
      </c>
      <c r="AA792" s="1198">
        <f t="shared" si="1958"/>
        <v>1.501954152100109</v>
      </c>
      <c r="AB792" s="1723">
        <f t="shared" si="1959"/>
        <v>1.6208489371669139</v>
      </c>
      <c r="AC792" s="1198">
        <f t="shared" si="1976"/>
        <v>-0.11889478506680495</v>
      </c>
      <c r="AD792" t="s">
        <v>4309</v>
      </c>
    </row>
    <row r="793" spans="1:30" customFormat="1" ht="15.75" thickBot="1" x14ac:dyDescent="0.3">
      <c r="A793" s="3580"/>
      <c r="B793" s="1" t="s">
        <v>4224</v>
      </c>
      <c r="C793" s="1207">
        <f t="shared" ref="C793:O793" si="2041">C791/C137</f>
        <v>1.4811070858166802</v>
      </c>
      <c r="D793" s="1207">
        <f t="shared" ref="D793" si="2042">D791/D137</f>
        <v>1.6218424974994932</v>
      </c>
      <c r="E793" s="1207">
        <f t="shared" si="1962"/>
        <v>-0.14073541168281301</v>
      </c>
      <c r="F793" s="1184">
        <f t="shared" si="1963"/>
        <v>-8.6775017857649267E-2</v>
      </c>
      <c r="G793" s="1208">
        <f t="shared" si="2041"/>
        <v>0.67500643169539498</v>
      </c>
      <c r="H793" s="1208">
        <f t="shared" ref="H793" si="2043">H791/H137</f>
        <v>1.1803553830992854</v>
      </c>
      <c r="I793" s="1208">
        <f t="shared" si="1965"/>
        <v>-0.50534895140389047</v>
      </c>
      <c r="J793" s="1184">
        <f t="shared" si="1966"/>
        <v>-0.4281328815369016</v>
      </c>
      <c r="K793" s="1209">
        <f t="shared" si="2041"/>
        <v>1.4032703047584538</v>
      </c>
      <c r="L793" s="1209">
        <f t="shared" ref="L793" si="2044">L791/L137</f>
        <v>1.0811193351512791</v>
      </c>
      <c r="M793" s="1209">
        <f t="shared" si="1968"/>
        <v>0.32215096960717471</v>
      </c>
      <c r="N793" s="1184">
        <f t="shared" si="1969"/>
        <v>0.29797910289163099</v>
      </c>
      <c r="O793" s="1210">
        <f t="shared" si="2041"/>
        <v>2.0367889621310922</v>
      </c>
      <c r="P793" s="1210">
        <f t="shared" ref="P793" si="2045">P791/P137</f>
        <v>1.9654648956356735</v>
      </c>
      <c r="Q793" s="1210">
        <f t="shared" si="1971"/>
        <v>7.132406649541867E-2</v>
      </c>
      <c r="R793" s="1184">
        <f t="shared" si="1972"/>
        <v>3.6288649394753465E-2</v>
      </c>
      <c r="S793" s="1239"/>
      <c r="T793" s="1239"/>
      <c r="U793" s="1239"/>
      <c r="V793" s="1184" t="e">
        <f t="shared" si="1973"/>
        <v>#DIV/0!</v>
      </c>
      <c r="W793" s="1177">
        <f>W791/W$137</f>
        <v>1.6194566133145607</v>
      </c>
      <c r="X793" s="1177">
        <f>X791/X$137</f>
        <v>1.6472254714654855</v>
      </c>
      <c r="Y793" s="1177">
        <f t="shared" si="1974"/>
        <v>-2.776885815092478E-2</v>
      </c>
      <c r="Z793" s="1184">
        <f t="shared" si="1975"/>
        <v>-1.6857958204240058E-2</v>
      </c>
      <c r="AA793" s="1198">
        <f t="shared" si="1958"/>
        <v>1.3990431961004055</v>
      </c>
      <c r="AB793" s="1723">
        <f t="shared" si="1959"/>
        <v>1.4621955278464327</v>
      </c>
      <c r="AC793" s="1198">
        <f t="shared" si="1976"/>
        <v>-6.315233174602719E-2</v>
      </c>
      <c r="AD793" t="s">
        <v>4310</v>
      </c>
    </row>
    <row r="794" spans="1:30" customFormat="1" ht="15.75" thickBot="1" x14ac:dyDescent="0.3">
      <c r="A794" s="3580"/>
      <c r="B794" s="1" t="s">
        <v>4311</v>
      </c>
      <c r="C794" s="1207">
        <f t="shared" ref="C794:O794" si="2046">C791/C154</f>
        <v>1.6501269393511988</v>
      </c>
      <c r="D794" s="1207">
        <f t="shared" ref="D794" si="2047">D791/D154</f>
        <v>1.7871933672028002</v>
      </c>
      <c r="E794" s="1207">
        <f t="shared" si="1962"/>
        <v>-0.13706642785160139</v>
      </c>
      <c r="F794" s="1184">
        <f t="shared" si="1963"/>
        <v>-7.6693675327437524E-2</v>
      </c>
      <c r="G794" s="1208">
        <f t="shared" si="2046"/>
        <v>0.66055389221556882</v>
      </c>
      <c r="H794" s="1208">
        <f t="shared" ref="H794" si="2048">H791/H154</f>
        <v>1.1679159081985937</v>
      </c>
      <c r="I794" s="1208">
        <f t="shared" si="1965"/>
        <v>-0.50736201598302488</v>
      </c>
      <c r="J794" s="1184">
        <f t="shared" si="1966"/>
        <v>-0.43441656408772239</v>
      </c>
      <c r="K794" s="1209">
        <f t="shared" si="2046"/>
        <v>1.6229750521836137</v>
      </c>
      <c r="L794" s="1209">
        <f t="shared" ref="L794" si="2049">L791/L154</f>
        <v>1.2593643768840996</v>
      </c>
      <c r="M794" s="1209">
        <f t="shared" si="1968"/>
        <v>0.36361067529951407</v>
      </c>
      <c r="N794" s="1184">
        <f t="shared" si="1969"/>
        <v>0.28872555232914726</v>
      </c>
      <c r="O794" s="1210">
        <f t="shared" si="2046"/>
        <v>2.2322636913175544</v>
      </c>
      <c r="P794" s="1210">
        <f t="shared" ref="P794" si="2050">P791/P154</f>
        <v>2.2199294498998952</v>
      </c>
      <c r="Q794" s="1210">
        <f t="shared" si="1971"/>
        <v>1.2334241417659264E-2</v>
      </c>
      <c r="R794" s="1184">
        <f t="shared" si="1972"/>
        <v>5.5561411729618078E-3</v>
      </c>
      <c r="S794" s="1239"/>
      <c r="T794" s="1239"/>
      <c r="U794" s="1239"/>
      <c r="V794" s="1184" t="e">
        <f t="shared" si="1973"/>
        <v>#DIV/0!</v>
      </c>
      <c r="W794" s="1177">
        <f>W791/W$154</f>
        <v>1.820343922848658</v>
      </c>
      <c r="X794" s="1177">
        <f>X791/X$154</f>
        <v>1.8600593228252804</v>
      </c>
      <c r="Y794" s="1177">
        <f t="shared" si="1974"/>
        <v>-3.9715399976622434E-2</v>
      </c>
      <c r="Z794" s="1184">
        <f t="shared" si="1975"/>
        <v>-2.1351684588369977E-2</v>
      </c>
      <c r="AA794" s="1198">
        <f t="shared" si="1958"/>
        <v>1.5414798937669838</v>
      </c>
      <c r="AB794" s="1723">
        <f t="shared" si="1959"/>
        <v>1.6086007755463472</v>
      </c>
      <c r="AC794" s="1198">
        <f t="shared" si="1976"/>
        <v>-6.7120881779363373E-2</v>
      </c>
      <c r="AD794" t="s">
        <v>4312</v>
      </c>
    </row>
    <row r="795" spans="1:30" customFormat="1" ht="15.75" hidden="1" thickBot="1" x14ac:dyDescent="0.3">
      <c r="A795" s="3580"/>
      <c r="B795" s="2210" t="s">
        <v>4313</v>
      </c>
      <c r="C795" s="1206">
        <f>C773/C783</f>
        <v>0.16</v>
      </c>
      <c r="D795" s="1206">
        <f>D773/D783</f>
        <v>0</v>
      </c>
      <c r="E795" s="1206">
        <f t="shared" si="1962"/>
        <v>0.16</v>
      </c>
      <c r="F795" s="2307" t="e">
        <f t="shared" si="1963"/>
        <v>#DIV/0!</v>
      </c>
      <c r="G795" s="1206">
        <f t="shared" ref="G795:K795" si="2051">G773/G783</f>
        <v>2.5000000000000001E-2</v>
      </c>
      <c r="H795" s="1206">
        <f t="shared" ref="H795" si="2052">H773/H783</f>
        <v>0</v>
      </c>
      <c r="I795" s="1206">
        <f t="shared" si="1965"/>
        <v>2.5000000000000001E-2</v>
      </c>
      <c r="J795" s="2307" t="e">
        <f t="shared" si="1966"/>
        <v>#DIV/0!</v>
      </c>
      <c r="K795" s="1206">
        <f t="shared" si="2051"/>
        <v>5.0632911392405063E-2</v>
      </c>
      <c r="L795" s="1206">
        <f t="shared" ref="L795" si="2053">L773/L783</f>
        <v>0</v>
      </c>
      <c r="M795" s="1206">
        <f t="shared" si="1968"/>
        <v>5.0632911392405063E-2</v>
      </c>
      <c r="N795" s="2307" t="e">
        <f t="shared" si="1969"/>
        <v>#DIV/0!</v>
      </c>
      <c r="O795" s="1206">
        <f>O773/O783</f>
        <v>0.17073170731707318</v>
      </c>
      <c r="P795" s="1206">
        <f>P773/P783</f>
        <v>0</v>
      </c>
      <c r="Q795" s="1206">
        <f t="shared" si="1971"/>
        <v>0.17073170731707318</v>
      </c>
      <c r="R795" s="2307" t="e">
        <f t="shared" si="1972"/>
        <v>#DIV/0!</v>
      </c>
      <c r="S795" s="1238"/>
      <c r="T795" s="1238"/>
      <c r="U795" s="1238"/>
      <c r="V795" s="2307" t="e">
        <f t="shared" si="1973"/>
        <v>#DIV/0!</v>
      </c>
      <c r="W795" s="1206" t="e">
        <f>W773/W783</f>
        <v>#DIV/0!</v>
      </c>
      <c r="X795" s="1206">
        <f t="shared" ref="X795:X806" si="2054">SUM(D795+H795+L795+P795+T795)</f>
        <v>0</v>
      </c>
      <c r="Y795" s="1206" t="e">
        <f t="shared" si="1974"/>
        <v>#DIV/0!</v>
      </c>
      <c r="Z795" s="2307" t="e">
        <f t="shared" si="1975"/>
        <v>#DIV/0!</v>
      </c>
      <c r="AA795" s="1206">
        <f t="shared" si="1958"/>
        <v>0.10159115467736957</v>
      </c>
      <c r="AB795" s="1718">
        <f t="shared" si="1959"/>
        <v>0</v>
      </c>
      <c r="AC795" s="1903">
        <f t="shared" si="1976"/>
        <v>0.10159115467736957</v>
      </c>
      <c r="AD795" s="27" t="s">
        <v>4314</v>
      </c>
    </row>
    <row r="796" spans="1:30" s="1" customFormat="1" ht="15.75" hidden="1" thickBot="1" x14ac:dyDescent="0.3">
      <c r="A796" s="3580"/>
      <c r="B796" s="1" t="s">
        <v>4223</v>
      </c>
      <c r="C796" s="1207">
        <f t="shared" ref="C796:O796" si="2055">C795/C160</f>
        <v>10.483940167821963</v>
      </c>
      <c r="D796" s="1207" t="e">
        <f t="shared" ref="D796" si="2056">D795/D160</f>
        <v>#DIV/0!</v>
      </c>
      <c r="E796" s="1207" t="e">
        <f t="shared" si="1962"/>
        <v>#DIV/0!</v>
      </c>
      <c r="F796" s="1184" t="e">
        <f t="shared" si="1963"/>
        <v>#DIV/0!</v>
      </c>
      <c r="G796" s="1208">
        <f t="shared" si="2055"/>
        <v>0.43543881856540084</v>
      </c>
      <c r="H796" s="1208" t="e">
        <f t="shared" ref="H796" si="2057">H795/H160</f>
        <v>#DIV/0!</v>
      </c>
      <c r="I796" s="1208" t="e">
        <f t="shared" si="1965"/>
        <v>#DIV/0!</v>
      </c>
      <c r="J796" s="1184" t="e">
        <f t="shared" si="1966"/>
        <v>#DIV/0!</v>
      </c>
      <c r="K796" s="1209">
        <f t="shared" si="2055"/>
        <v>1.5761923495244488</v>
      </c>
      <c r="L796" s="1209" t="e">
        <f t="shared" ref="L796" si="2058">L795/L160</f>
        <v>#DIV/0!</v>
      </c>
      <c r="M796" s="1209" t="e">
        <f t="shared" si="1968"/>
        <v>#DIV/0!</v>
      </c>
      <c r="N796" s="1184" t="e">
        <f t="shared" si="1969"/>
        <v>#DIV/0!</v>
      </c>
      <c r="O796" s="1210">
        <f t="shared" si="2055"/>
        <v>4.756041383830345</v>
      </c>
      <c r="P796" s="1210" t="e">
        <f t="shared" ref="P796" si="2059">P795/P160</f>
        <v>#DIV/0!</v>
      </c>
      <c r="Q796" s="1210" t="e">
        <f t="shared" si="1971"/>
        <v>#DIV/0!</v>
      </c>
      <c r="R796" s="1184" t="e">
        <f t="shared" si="1972"/>
        <v>#DIV/0!</v>
      </c>
      <c r="S796" s="1239"/>
      <c r="T796" s="1239"/>
      <c r="U796" s="1239"/>
      <c r="V796" s="1184" t="e">
        <f t="shared" si="1973"/>
        <v>#DIV/0!</v>
      </c>
      <c r="W796" s="1177" t="e">
        <f t="shared" ref="W796" si="2060">W795/W545</f>
        <v>#DIV/0!</v>
      </c>
      <c r="X796" s="1177" t="e">
        <f t="shared" si="2054"/>
        <v>#DIV/0!</v>
      </c>
      <c r="Y796" s="1177" t="e">
        <f t="shared" si="1974"/>
        <v>#DIV/0!</v>
      </c>
      <c r="Z796" s="1184" t="e">
        <f t="shared" si="1975"/>
        <v>#DIV/0!</v>
      </c>
      <c r="AA796" s="1198">
        <f t="shared" si="1958"/>
        <v>4.3129031799355397</v>
      </c>
      <c r="AB796" s="1723" t="e">
        <f t="shared" si="1959"/>
        <v>#DIV/0!</v>
      </c>
      <c r="AC796" s="1198" t="e">
        <f t="shared" si="1976"/>
        <v>#DIV/0!</v>
      </c>
      <c r="AD796" t="s">
        <v>4315</v>
      </c>
    </row>
    <row r="797" spans="1:30" s="1" customFormat="1" ht="15.75" hidden="1" thickBot="1" x14ac:dyDescent="0.3">
      <c r="A797" s="3580"/>
      <c r="B797" s="1" t="s">
        <v>4224</v>
      </c>
      <c r="C797" s="1207">
        <f t="shared" ref="C797:O797" si="2061">C795/C177</f>
        <v>4.861035422343325</v>
      </c>
      <c r="D797" s="1207" t="e">
        <f t="shared" ref="D797" si="2062">D795/D177</f>
        <v>#DIV/0!</v>
      </c>
      <c r="E797" s="1207" t="e">
        <f t="shared" si="1962"/>
        <v>#DIV/0!</v>
      </c>
      <c r="F797" s="1184" t="e">
        <f t="shared" si="1963"/>
        <v>#DIV/0!</v>
      </c>
      <c r="G797" s="1208">
        <f t="shared" si="2061"/>
        <v>0.19521949404761904</v>
      </c>
      <c r="H797" s="1208" t="e">
        <f t="shared" ref="H797" si="2063">H795/H177</f>
        <v>#DIV/0!</v>
      </c>
      <c r="I797" s="1208" t="e">
        <f t="shared" si="1965"/>
        <v>#DIV/0!</v>
      </c>
      <c r="J797" s="1184" t="e">
        <f t="shared" si="1966"/>
        <v>#DIV/0!</v>
      </c>
      <c r="K797" s="1209">
        <f t="shared" si="2061"/>
        <v>1.0585561412923388</v>
      </c>
      <c r="L797" s="1209" t="e">
        <f t="shared" ref="L797" si="2064">L795/L177</f>
        <v>#DIV/0!</v>
      </c>
      <c r="M797" s="1209" t="e">
        <f t="shared" si="1968"/>
        <v>#DIV/0!</v>
      </c>
      <c r="N797" s="1184" t="e">
        <f t="shared" si="1969"/>
        <v>#DIV/0!</v>
      </c>
      <c r="O797" s="1210">
        <f t="shared" si="2061"/>
        <v>2.404175498303331</v>
      </c>
      <c r="P797" s="1210" t="e">
        <f t="shared" ref="P797" si="2065">P795/P177</f>
        <v>#DIV/0!</v>
      </c>
      <c r="Q797" s="1210" t="e">
        <f t="shared" si="1971"/>
        <v>#DIV/0!</v>
      </c>
      <c r="R797" s="1184" t="e">
        <f t="shared" si="1972"/>
        <v>#DIV/0!</v>
      </c>
      <c r="S797" s="1239"/>
      <c r="T797" s="1239"/>
      <c r="U797" s="1239"/>
      <c r="V797" s="1184" t="e">
        <f t="shared" si="1973"/>
        <v>#DIV/0!</v>
      </c>
      <c r="W797" s="1177" t="e">
        <f t="shared" ref="W797" si="2066">W795/W562</f>
        <v>#DIV/0!</v>
      </c>
      <c r="X797" s="1177" t="e">
        <f t="shared" si="2054"/>
        <v>#DIV/0!</v>
      </c>
      <c r="Y797" s="1177" t="e">
        <f t="shared" si="1974"/>
        <v>#DIV/0!</v>
      </c>
      <c r="Z797" s="1184" t="e">
        <f t="shared" si="1975"/>
        <v>#DIV/0!</v>
      </c>
      <c r="AA797" s="1198">
        <f t="shared" si="1958"/>
        <v>2.1297466389966533</v>
      </c>
      <c r="AB797" s="1723" t="e">
        <f t="shared" si="1959"/>
        <v>#DIV/0!</v>
      </c>
      <c r="AC797" s="1198" t="e">
        <f t="shared" si="1976"/>
        <v>#DIV/0!</v>
      </c>
      <c r="AD797" t="s">
        <v>4316</v>
      </c>
    </row>
    <row r="798" spans="1:30" s="1" customFormat="1" ht="15.75" hidden="1" thickBot="1" x14ac:dyDescent="0.3">
      <c r="A798" s="3580"/>
      <c r="B798" s="1" t="s">
        <v>4311</v>
      </c>
      <c r="C798" s="1207">
        <f t="shared" ref="C798:O798" si="2067">C795/C180</f>
        <v>3.3847533632286999</v>
      </c>
      <c r="D798" s="1207" t="e">
        <f t="shared" ref="D798" si="2068">D795/D180</f>
        <v>#DIV/0!</v>
      </c>
      <c r="E798" s="1207" t="e">
        <f t="shared" si="1962"/>
        <v>#DIV/0!</v>
      </c>
      <c r="F798" s="1184" t="e">
        <f t="shared" si="1963"/>
        <v>#DIV/0!</v>
      </c>
      <c r="G798" s="1208">
        <f t="shared" si="2067"/>
        <v>0.18633868243243246</v>
      </c>
      <c r="H798" s="1208" t="e">
        <f t="shared" ref="H798" si="2069">H795/H180</f>
        <v>#DIV/0!</v>
      </c>
      <c r="I798" s="1208" t="e">
        <f t="shared" si="1965"/>
        <v>#DIV/0!</v>
      </c>
      <c r="J798" s="1184" t="e">
        <f t="shared" si="1966"/>
        <v>#DIV/0!</v>
      </c>
      <c r="K798" s="1209">
        <f t="shared" si="2067"/>
        <v>1.4906419698335038</v>
      </c>
      <c r="L798" s="1209" t="e">
        <f t="shared" ref="L798" si="2070">L795/L180</f>
        <v>#DIV/0!</v>
      </c>
      <c r="M798" s="1209" t="e">
        <f t="shared" si="1968"/>
        <v>#DIV/0!</v>
      </c>
      <c r="N798" s="1184" t="e">
        <f t="shared" si="1969"/>
        <v>#DIV/0!</v>
      </c>
      <c r="O798" s="1210">
        <f t="shared" si="2067"/>
        <v>2.8965853658536589</v>
      </c>
      <c r="P798" s="1210" t="e">
        <f t="shared" ref="P798" si="2071">P795/P180</f>
        <v>#DIV/0!</v>
      </c>
      <c r="Q798" s="1210" t="e">
        <f t="shared" si="1971"/>
        <v>#DIV/0!</v>
      </c>
      <c r="R798" s="1184" t="e">
        <f t="shared" si="1972"/>
        <v>#DIV/0!</v>
      </c>
      <c r="S798" s="1239"/>
      <c r="T798" s="1239"/>
      <c r="U798" s="1239"/>
      <c r="V798" s="1184" t="e">
        <f t="shared" si="1973"/>
        <v>#DIV/0!</v>
      </c>
      <c r="W798" s="1177" t="e">
        <f t="shared" ref="W798" si="2072">W795/W565</f>
        <v>#DIV/0!</v>
      </c>
      <c r="X798" s="1177" t="e">
        <f t="shared" si="2054"/>
        <v>#DIV/0!</v>
      </c>
      <c r="Y798" s="1177" t="e">
        <f t="shared" si="1974"/>
        <v>#DIV/0!</v>
      </c>
      <c r="Z798" s="1184" t="e">
        <f t="shared" si="1975"/>
        <v>#DIV/0!</v>
      </c>
      <c r="AA798" s="1198">
        <f t="shared" si="1958"/>
        <v>1.9895798453370737</v>
      </c>
      <c r="AB798" s="1723" t="e">
        <f t="shared" si="1959"/>
        <v>#DIV/0!</v>
      </c>
      <c r="AC798" s="1198" t="e">
        <f t="shared" si="1976"/>
        <v>#DIV/0!</v>
      </c>
      <c r="AD798" t="s">
        <v>4317</v>
      </c>
    </row>
    <row r="799" spans="1:30" customFormat="1" ht="15.75" hidden="1" thickBot="1" x14ac:dyDescent="0.3">
      <c r="A799" s="3580"/>
      <c r="B799" s="2210" t="s">
        <v>4318</v>
      </c>
      <c r="C799" s="1206">
        <f>C773/C768</f>
        <v>0.5161290322580645</v>
      </c>
      <c r="D799" s="1206">
        <f>D773/D768</f>
        <v>0</v>
      </c>
      <c r="E799" s="1206">
        <f t="shared" si="1962"/>
        <v>0.5161290322580645</v>
      </c>
      <c r="F799" s="2307" t="e">
        <f t="shared" si="1963"/>
        <v>#DIV/0!</v>
      </c>
      <c r="G799" s="1206">
        <f t="shared" ref="G799:K799" si="2073">G773/G768</f>
        <v>0.1</v>
      </c>
      <c r="H799" s="1206">
        <f t="shared" ref="H799" si="2074">H773/H768</f>
        <v>0</v>
      </c>
      <c r="I799" s="1206">
        <f t="shared" si="1965"/>
        <v>0.1</v>
      </c>
      <c r="J799" s="2307" t="e">
        <f t="shared" si="1966"/>
        <v>#DIV/0!</v>
      </c>
      <c r="K799" s="1206">
        <f t="shared" si="2073"/>
        <v>0.23529411764705882</v>
      </c>
      <c r="L799" s="1206">
        <f t="shared" ref="L799" si="2075">L773/L768</f>
        <v>0</v>
      </c>
      <c r="M799" s="1206">
        <f t="shared" si="1968"/>
        <v>0.23529411764705882</v>
      </c>
      <c r="N799" s="2307" t="e">
        <f t="shared" si="1969"/>
        <v>#DIV/0!</v>
      </c>
      <c r="O799" s="1206">
        <f>O773/O768</f>
        <v>0.35</v>
      </c>
      <c r="P799" s="1206">
        <f>P773/P768</f>
        <v>0</v>
      </c>
      <c r="Q799" s="1206">
        <f t="shared" si="1971"/>
        <v>0.35</v>
      </c>
      <c r="R799" s="2307" t="e">
        <f t="shared" si="1972"/>
        <v>#DIV/0!</v>
      </c>
      <c r="S799" s="1238"/>
      <c r="T799" s="1238"/>
      <c r="U799" s="1238"/>
      <c r="V799" s="2307" t="e">
        <f t="shared" si="1973"/>
        <v>#DIV/0!</v>
      </c>
      <c r="W799" s="1206" t="e">
        <f>W773/W768</f>
        <v>#DIV/0!</v>
      </c>
      <c r="X799" s="1206">
        <f t="shared" si="2054"/>
        <v>0</v>
      </c>
      <c r="Y799" s="1206" t="e">
        <f t="shared" si="1974"/>
        <v>#DIV/0!</v>
      </c>
      <c r="Z799" s="2307" t="e">
        <f t="shared" si="1975"/>
        <v>#DIV/0!</v>
      </c>
      <c r="AA799" s="1206">
        <f t="shared" si="1958"/>
        <v>0.30035578747628078</v>
      </c>
      <c r="AB799" s="1718">
        <f t="shared" si="1959"/>
        <v>0</v>
      </c>
      <c r="AC799" s="1903">
        <f t="shared" si="1976"/>
        <v>0.30035578747628078</v>
      </c>
      <c r="AD799" s="27" t="s">
        <v>4319</v>
      </c>
    </row>
    <row r="800" spans="1:30" customFormat="1" ht="15.75" hidden="1" thickBot="1" x14ac:dyDescent="0.3">
      <c r="A800" s="3580"/>
      <c r="B800" s="2211" t="s">
        <v>4223</v>
      </c>
      <c r="C800" s="1207">
        <f t="shared" ref="C800:O800" si="2076">C799/C212</f>
        <v>7.3753162843793758</v>
      </c>
      <c r="D800" s="1207" t="e">
        <f t="shared" ref="D800" si="2077">D799/D212</f>
        <v>#DIV/0!</v>
      </c>
      <c r="E800" s="1207" t="e">
        <f t="shared" si="1962"/>
        <v>#DIV/0!</v>
      </c>
      <c r="F800" s="1184" t="e">
        <f t="shared" si="1963"/>
        <v>#DIV/0!</v>
      </c>
      <c r="G800" s="1208">
        <f t="shared" si="2076"/>
        <v>0.3925232067510549</v>
      </c>
      <c r="H800" s="1208" t="e">
        <f t="shared" ref="H800" si="2078">H799/H212</f>
        <v>#DIV/0!</v>
      </c>
      <c r="I800" s="1208" t="e">
        <f t="shared" si="1965"/>
        <v>#DIV/0!</v>
      </c>
      <c r="J800" s="1184" t="e">
        <f t="shared" si="1966"/>
        <v>#DIV/0!</v>
      </c>
      <c r="K800" s="1209">
        <f t="shared" si="2076"/>
        <v>1.266964189697817</v>
      </c>
      <c r="L800" s="1209" t="e">
        <f t="shared" ref="L800" si="2079">L799/L212</f>
        <v>#DIV/0!</v>
      </c>
      <c r="M800" s="1209" t="e">
        <f t="shared" si="1968"/>
        <v>#DIV/0!</v>
      </c>
      <c r="N800" s="1184" t="e">
        <f t="shared" si="1969"/>
        <v>#DIV/0!</v>
      </c>
      <c r="O800" s="1210">
        <f t="shared" si="2076"/>
        <v>2.129961612284069</v>
      </c>
      <c r="P800" s="1210" t="e">
        <f t="shared" ref="P800" si="2080">P799/P212</f>
        <v>#DIV/0!</v>
      </c>
      <c r="Q800" s="1210" t="e">
        <f t="shared" si="1971"/>
        <v>#DIV/0!</v>
      </c>
      <c r="R800" s="1184" t="e">
        <f t="shared" si="1972"/>
        <v>#DIV/0!</v>
      </c>
      <c r="S800" s="1239"/>
      <c r="T800" s="1239"/>
      <c r="U800" s="1239"/>
      <c r="V800" s="1184" t="e">
        <f t="shared" si="1973"/>
        <v>#DIV/0!</v>
      </c>
      <c r="W800" s="1177" t="e">
        <f t="shared" ref="W800" si="2081">W799/W597</f>
        <v>#DIV/0!</v>
      </c>
      <c r="X800" s="1177" t="e">
        <f t="shared" si="2054"/>
        <v>#DIV/0!</v>
      </c>
      <c r="Y800" s="1177" t="e">
        <f t="shared" si="1974"/>
        <v>#DIV/0!</v>
      </c>
      <c r="Z800" s="1184" t="e">
        <f t="shared" si="1975"/>
        <v>#DIV/0!</v>
      </c>
      <c r="AA800" s="1198">
        <f t="shared" si="1958"/>
        <v>2.791191323278079</v>
      </c>
      <c r="AB800" s="1723" t="e">
        <f t="shared" si="1959"/>
        <v>#DIV/0!</v>
      </c>
      <c r="AC800" s="1198" t="e">
        <f t="shared" si="1976"/>
        <v>#DIV/0!</v>
      </c>
      <c r="AD800" t="s">
        <v>4320</v>
      </c>
    </row>
    <row r="801" spans="1:30" customFormat="1" ht="15.75" hidden="1" thickBot="1" x14ac:dyDescent="0.3">
      <c r="A801" s="3580"/>
      <c r="B801" s="2211" t="s">
        <v>4224</v>
      </c>
      <c r="C801" s="1207">
        <f t="shared" ref="C801:O801" si="2082">C799/C229</f>
        <v>3.2820283346784183</v>
      </c>
      <c r="D801" s="1207" t="e">
        <f t="shared" ref="D801" si="2083">D799/D229</f>
        <v>#DIV/0!</v>
      </c>
      <c r="E801" s="1207" t="e">
        <f t="shared" si="1962"/>
        <v>#DIV/0!</v>
      </c>
      <c r="F801" s="1184" t="e">
        <f t="shared" si="1963"/>
        <v>#DIV/0!</v>
      </c>
      <c r="G801" s="1208">
        <f t="shared" si="2082"/>
        <v>0.28921130952380952</v>
      </c>
      <c r="H801" s="1208" t="e">
        <f t="shared" ref="H801" si="2084">H799/H229</f>
        <v>#DIV/0!</v>
      </c>
      <c r="I801" s="1208" t="e">
        <f t="shared" si="1965"/>
        <v>#DIV/0!</v>
      </c>
      <c r="J801" s="1184" t="e">
        <f t="shared" si="1966"/>
        <v>#DIV/0!</v>
      </c>
      <c r="K801" s="1209">
        <f t="shared" si="2082"/>
        <v>0.75434942056623155</v>
      </c>
      <c r="L801" s="1209" t="e">
        <f t="shared" ref="L801" si="2085">L799/L229</f>
        <v>#DIV/0!</v>
      </c>
      <c r="M801" s="1209" t="e">
        <f t="shared" si="1968"/>
        <v>#DIV/0!</v>
      </c>
      <c r="N801" s="1184" t="e">
        <f t="shared" si="1969"/>
        <v>#DIV/0!</v>
      </c>
      <c r="O801" s="1210">
        <f t="shared" si="2082"/>
        <v>1.180375356997144</v>
      </c>
      <c r="P801" s="1210" t="e">
        <f t="shared" ref="P801" si="2086">P799/P229</f>
        <v>#DIV/0!</v>
      </c>
      <c r="Q801" s="1210" t="e">
        <f t="shared" si="1971"/>
        <v>#DIV/0!</v>
      </c>
      <c r="R801" s="1184" t="e">
        <f t="shared" si="1972"/>
        <v>#DIV/0!</v>
      </c>
      <c r="S801" s="1239"/>
      <c r="T801" s="1239"/>
      <c r="U801" s="1239"/>
      <c r="V801" s="1184" t="e">
        <f t="shared" si="1973"/>
        <v>#DIV/0!</v>
      </c>
      <c r="W801" s="1177" t="e">
        <f t="shared" ref="W801" si="2087">W799/W614</f>
        <v>#DIV/0!</v>
      </c>
      <c r="X801" s="1177" t="e">
        <f t="shared" si="2054"/>
        <v>#DIV/0!</v>
      </c>
      <c r="Y801" s="1177" t="e">
        <f t="shared" si="1974"/>
        <v>#DIV/0!</v>
      </c>
      <c r="Z801" s="1184" t="e">
        <f t="shared" si="1975"/>
        <v>#DIV/0!</v>
      </c>
      <c r="AA801" s="1198">
        <f t="shared" si="1958"/>
        <v>1.3764911054414011</v>
      </c>
      <c r="AB801" s="1723" t="e">
        <f t="shared" si="1959"/>
        <v>#DIV/0!</v>
      </c>
      <c r="AC801" s="1198" t="e">
        <f t="shared" si="1976"/>
        <v>#DIV/0!</v>
      </c>
      <c r="AD801" t="s">
        <v>4321</v>
      </c>
    </row>
    <row r="802" spans="1:30" customFormat="1" ht="15.75" hidden="1" thickBot="1" x14ac:dyDescent="0.3">
      <c r="A802" s="3580"/>
      <c r="B802" s="2211" t="s">
        <v>4311</v>
      </c>
      <c r="C802" s="1207">
        <f t="shared" ref="C802:O802" si="2088">C799/C232</f>
        <v>2.0512078692318818</v>
      </c>
      <c r="D802" s="1207" t="e">
        <f t="shared" ref="D802" si="2089">D799/D232</f>
        <v>#DIV/0!</v>
      </c>
      <c r="E802" s="1207" t="e">
        <f t="shared" si="1962"/>
        <v>#DIV/0!</v>
      </c>
      <c r="F802" s="1184" t="e">
        <f t="shared" si="1963"/>
        <v>#DIV/0!</v>
      </c>
      <c r="G802" s="1208">
        <f t="shared" si="2088"/>
        <v>0.28209459459459463</v>
      </c>
      <c r="H802" s="1208" t="e">
        <f t="shared" ref="H802" si="2090">H799/H232</f>
        <v>#DIV/0!</v>
      </c>
      <c r="I802" s="1208" t="e">
        <f t="shared" si="1965"/>
        <v>#DIV/0!</v>
      </c>
      <c r="J802" s="1184" t="e">
        <f t="shared" si="1966"/>
        <v>#DIV/0!</v>
      </c>
      <c r="K802" s="1209">
        <f t="shared" si="2088"/>
        <v>0.91846265155335327</v>
      </c>
      <c r="L802" s="1209" t="e">
        <f t="shared" ref="L802" si="2091">L799/L232</f>
        <v>#DIV/0!</v>
      </c>
      <c r="M802" s="1209" t="e">
        <f t="shared" si="1968"/>
        <v>#DIV/0!</v>
      </c>
      <c r="N802" s="1184" t="e">
        <f t="shared" si="1969"/>
        <v>#DIV/0!</v>
      </c>
      <c r="O802" s="1210">
        <f t="shared" si="2088"/>
        <v>1.2976000000000001</v>
      </c>
      <c r="P802" s="1210" t="e">
        <f t="shared" ref="P802" si="2092">P799/P232</f>
        <v>#DIV/0!</v>
      </c>
      <c r="Q802" s="1210" t="e">
        <f t="shared" si="1971"/>
        <v>#DIV/0!</v>
      </c>
      <c r="R802" s="1184" t="e">
        <f t="shared" si="1972"/>
        <v>#DIV/0!</v>
      </c>
      <c r="S802" s="1239"/>
      <c r="T802" s="1239"/>
      <c r="U802" s="1239"/>
      <c r="V802" s="1184" t="e">
        <f t="shared" si="1973"/>
        <v>#DIV/0!</v>
      </c>
      <c r="W802" s="1177" t="e">
        <f t="shared" ref="W802" si="2093">W799/W617</f>
        <v>#DIV/0!</v>
      </c>
      <c r="X802" s="1177" t="e">
        <f t="shared" si="2054"/>
        <v>#DIV/0!</v>
      </c>
      <c r="Y802" s="1177" t="e">
        <f t="shared" si="1974"/>
        <v>#DIV/0!</v>
      </c>
      <c r="Z802" s="1184" t="e">
        <f t="shared" si="1975"/>
        <v>#DIV/0!</v>
      </c>
      <c r="AA802" s="1198">
        <f t="shared" si="1958"/>
        <v>1.1373412788449575</v>
      </c>
      <c r="AB802" s="1723" t="e">
        <f t="shared" si="1959"/>
        <v>#DIV/0!</v>
      </c>
      <c r="AC802" s="1198" t="e">
        <f t="shared" si="1976"/>
        <v>#DIV/0!</v>
      </c>
      <c r="AD802" t="s">
        <v>4322</v>
      </c>
    </row>
    <row r="803" spans="1:30" customFormat="1" ht="15.75" hidden="1" thickBot="1" x14ac:dyDescent="0.3">
      <c r="A803" s="3580"/>
      <c r="B803" s="2210" t="s">
        <v>4323</v>
      </c>
      <c r="C803" s="1206">
        <f>C778/C768</f>
        <v>-0.19354838709677419</v>
      </c>
      <c r="D803" s="1206">
        <f>D778/D768</f>
        <v>0</v>
      </c>
      <c r="E803" s="1206">
        <f t="shared" si="1962"/>
        <v>-0.19354838709677419</v>
      </c>
      <c r="F803" s="2307" t="e">
        <f t="shared" si="1963"/>
        <v>#DIV/0!</v>
      </c>
      <c r="G803" s="1265"/>
      <c r="H803" s="1265"/>
      <c r="I803" s="1265">
        <f t="shared" si="1965"/>
        <v>0</v>
      </c>
      <c r="J803" s="2307" t="e">
        <f t="shared" si="1966"/>
        <v>#DIV/0!</v>
      </c>
      <c r="K803" s="1206">
        <f t="shared" ref="K803:L803" si="2094">K778/K768</f>
        <v>0</v>
      </c>
      <c r="L803" s="1206">
        <f t="shared" si="2094"/>
        <v>0</v>
      </c>
      <c r="M803" s="1206">
        <f t="shared" si="1968"/>
        <v>0</v>
      </c>
      <c r="N803" s="2307" t="e">
        <f t="shared" si="1969"/>
        <v>#DIV/0!</v>
      </c>
      <c r="O803" s="1206">
        <f>O778/O768</f>
        <v>-2.5000000000000001E-2</v>
      </c>
      <c r="P803" s="1206">
        <f>P778/P768</f>
        <v>0</v>
      </c>
      <c r="Q803" s="1206">
        <f t="shared" si="1971"/>
        <v>-2.5000000000000001E-2</v>
      </c>
      <c r="R803" s="2307" t="e">
        <f t="shared" si="1972"/>
        <v>#DIV/0!</v>
      </c>
      <c r="S803" s="1238"/>
      <c r="T803" s="1238"/>
      <c r="U803" s="1238"/>
      <c r="V803" s="2307" t="e">
        <f t="shared" si="1973"/>
        <v>#DIV/0!</v>
      </c>
      <c r="W803" s="1206" t="e">
        <f>W778/W768</f>
        <v>#DIV/0!</v>
      </c>
      <c r="X803" s="1206">
        <f t="shared" si="2054"/>
        <v>0</v>
      </c>
      <c r="Y803" s="1206" t="e">
        <f t="shared" si="1974"/>
        <v>#DIV/0!</v>
      </c>
      <c r="Z803" s="2307" t="e">
        <f t="shared" si="1975"/>
        <v>#DIV/0!</v>
      </c>
      <c r="AA803" s="1206">
        <f t="shared" si="1958"/>
        <v>-7.2849462365591394E-2</v>
      </c>
      <c r="AB803" s="1718">
        <f t="shared" si="1959"/>
        <v>0</v>
      </c>
      <c r="AC803" s="1903">
        <f t="shared" si="1976"/>
        <v>-7.2849462365591394E-2</v>
      </c>
      <c r="AD803" s="27" t="s">
        <v>4324</v>
      </c>
    </row>
    <row r="804" spans="1:30" customFormat="1" ht="15.75" hidden="1" thickBot="1" x14ac:dyDescent="0.3">
      <c r="A804" s="3580"/>
      <c r="B804" s="2211" t="s">
        <v>4223</v>
      </c>
      <c r="C804" s="1207">
        <f t="shared" ref="C804:O804" si="2095">C803/C238</f>
        <v>-1554.412258064516</v>
      </c>
      <c r="D804" s="1207" t="e">
        <f t="shared" ref="D804" si="2096">D803/D238</f>
        <v>#DIV/0!</v>
      </c>
      <c r="E804" s="1207" t="e">
        <f t="shared" si="1962"/>
        <v>#DIV/0!</v>
      </c>
      <c r="F804" s="1184" t="e">
        <f t="shared" si="1963"/>
        <v>#DIV/0!</v>
      </c>
      <c r="G804" s="1266">
        <f t="shared" si="2095"/>
        <v>0</v>
      </c>
      <c r="H804" s="1266" t="e">
        <f t="shared" ref="H804" si="2097">H803/H238</f>
        <v>#DIV/0!</v>
      </c>
      <c r="I804" s="1266" t="e">
        <f t="shared" si="1965"/>
        <v>#DIV/0!</v>
      </c>
      <c r="J804" s="1184" t="e">
        <f t="shared" si="1966"/>
        <v>#DIV/0!</v>
      </c>
      <c r="K804" s="1209">
        <f t="shared" si="2095"/>
        <v>0</v>
      </c>
      <c r="L804" s="1209" t="e">
        <f t="shared" ref="L804" si="2098">L803/L238</f>
        <v>#DIV/0!</v>
      </c>
      <c r="M804" s="1209" t="e">
        <f t="shared" si="1968"/>
        <v>#DIV/0!</v>
      </c>
      <c r="N804" s="1184" t="e">
        <f t="shared" si="1969"/>
        <v>#DIV/0!</v>
      </c>
      <c r="O804" s="1210">
        <f t="shared" si="2095"/>
        <v>-222.62117346938777</v>
      </c>
      <c r="P804" s="1210" t="e">
        <f t="shared" ref="P804" si="2099">P803/P238</f>
        <v>#DIV/0!</v>
      </c>
      <c r="Q804" s="1210" t="e">
        <f t="shared" si="1971"/>
        <v>#DIV/0!</v>
      </c>
      <c r="R804" s="1184" t="e">
        <f t="shared" si="1972"/>
        <v>#DIV/0!</v>
      </c>
      <c r="S804" s="1239"/>
      <c r="T804" s="1239"/>
      <c r="U804" s="1239"/>
      <c r="V804" s="1184" t="e">
        <f t="shared" si="1973"/>
        <v>#DIV/0!</v>
      </c>
      <c r="W804" s="1177" t="e">
        <f t="shared" ref="W804" si="2100">W803/W623</f>
        <v>#DIV/0!</v>
      </c>
      <c r="X804" s="1177" t="e">
        <f t="shared" si="2054"/>
        <v>#DIV/0!</v>
      </c>
      <c r="Y804" s="1177" t="e">
        <f t="shared" si="1974"/>
        <v>#DIV/0!</v>
      </c>
      <c r="Z804" s="1184" t="e">
        <f t="shared" si="1975"/>
        <v>#DIV/0!</v>
      </c>
      <c r="AA804" s="1198">
        <f t="shared" si="1958"/>
        <v>-444.25835788347592</v>
      </c>
      <c r="AB804" s="1723" t="e">
        <f t="shared" si="1959"/>
        <v>#DIV/0!</v>
      </c>
      <c r="AC804" s="1198" t="e">
        <f t="shared" si="1976"/>
        <v>#DIV/0!</v>
      </c>
      <c r="AD804" t="s">
        <v>4325</v>
      </c>
    </row>
    <row r="805" spans="1:30" customFormat="1" ht="15.75" hidden="1" thickBot="1" x14ac:dyDescent="0.3">
      <c r="A805" s="3580"/>
      <c r="B805" s="2211" t="s">
        <v>4224</v>
      </c>
      <c r="C805" s="1207">
        <f t="shared" ref="C805:O805" si="2101">C803/C255</f>
        <v>2.8262688539028953</v>
      </c>
      <c r="D805" s="1207" t="e">
        <f t="shared" ref="D805" si="2102">D803/D255</f>
        <v>#DIV/0!</v>
      </c>
      <c r="E805" s="1207" t="e">
        <f t="shared" si="1962"/>
        <v>#DIV/0!</v>
      </c>
      <c r="F805" s="1184" t="e">
        <f t="shared" si="1963"/>
        <v>#DIV/0!</v>
      </c>
      <c r="G805" s="1266">
        <f t="shared" si="2101"/>
        <v>0</v>
      </c>
      <c r="H805" s="1266" t="e">
        <f t="shared" ref="H805" si="2103">H803/H255</f>
        <v>#DIV/0!</v>
      </c>
      <c r="I805" s="1266" t="e">
        <f t="shared" si="1965"/>
        <v>#DIV/0!</v>
      </c>
      <c r="J805" s="1184" t="e">
        <f t="shared" si="1966"/>
        <v>#DIV/0!</v>
      </c>
      <c r="K805" s="1209">
        <f t="shared" si="2101"/>
        <v>0</v>
      </c>
      <c r="L805" s="1209" t="e">
        <f t="shared" ref="L805" si="2104">L803/L255</f>
        <v>#DIV/0!</v>
      </c>
      <c r="M805" s="1209" t="e">
        <f t="shared" si="1968"/>
        <v>#DIV/0!</v>
      </c>
      <c r="N805" s="1184" t="e">
        <f t="shared" si="1969"/>
        <v>#DIV/0!</v>
      </c>
      <c r="O805" s="1210">
        <f t="shared" si="2101"/>
        <v>0.30843283582089553</v>
      </c>
      <c r="P805" s="1210" t="e">
        <f t="shared" ref="P805" si="2105">P803/P255</f>
        <v>#DIV/0!</v>
      </c>
      <c r="Q805" s="1210" t="e">
        <f t="shared" si="1971"/>
        <v>#DIV/0!</v>
      </c>
      <c r="R805" s="1184" t="e">
        <f t="shared" si="1972"/>
        <v>#DIV/0!</v>
      </c>
      <c r="S805" s="1239"/>
      <c r="T805" s="1239"/>
      <c r="U805" s="1239"/>
      <c r="V805" s="1184" t="e">
        <f t="shared" si="1973"/>
        <v>#DIV/0!</v>
      </c>
      <c r="W805" s="1177" t="e">
        <f t="shared" ref="W805" si="2106">W803/W640</f>
        <v>#DIV/0!</v>
      </c>
      <c r="X805" s="1177" t="e">
        <f t="shared" si="2054"/>
        <v>#DIV/0!</v>
      </c>
      <c r="Y805" s="1177" t="e">
        <f t="shared" si="1974"/>
        <v>#DIV/0!</v>
      </c>
      <c r="Z805" s="1184" t="e">
        <f t="shared" si="1975"/>
        <v>#DIV/0!</v>
      </c>
      <c r="AA805" s="1198">
        <f t="shared" si="1958"/>
        <v>0.78367542243094768</v>
      </c>
      <c r="AB805" s="1723" t="e">
        <f t="shared" si="1959"/>
        <v>#DIV/0!</v>
      </c>
      <c r="AC805" s="1198" t="e">
        <f t="shared" si="1976"/>
        <v>#DIV/0!</v>
      </c>
      <c r="AD805" t="s">
        <v>4326</v>
      </c>
    </row>
    <row r="806" spans="1:30" customFormat="1" ht="15.75" hidden="1" thickBot="1" x14ac:dyDescent="0.3">
      <c r="A806" s="3580"/>
      <c r="B806" s="2211" t="s">
        <v>4311</v>
      </c>
      <c r="C806" s="1207">
        <f t="shared" ref="C806:O806" si="2107">C803/C258</f>
        <v>2.6614780149653394</v>
      </c>
      <c r="D806" s="1207" t="e">
        <f t="shared" ref="D806" si="2108">D803/D258</f>
        <v>#DIV/0!</v>
      </c>
      <c r="E806" s="1207" t="e">
        <f t="shared" si="1962"/>
        <v>#DIV/0!</v>
      </c>
      <c r="F806" s="1184" t="e">
        <f t="shared" si="1963"/>
        <v>#DIV/0!</v>
      </c>
      <c r="G806" s="1266">
        <f t="shared" si="2107"/>
        <v>0</v>
      </c>
      <c r="H806" s="1266" t="e">
        <f t="shared" ref="H806" si="2109">H803/H258</f>
        <v>#DIV/0!</v>
      </c>
      <c r="I806" s="1266" t="e">
        <f t="shared" si="1965"/>
        <v>#DIV/0!</v>
      </c>
      <c r="J806" s="1184" t="e">
        <f t="shared" si="1966"/>
        <v>#DIV/0!</v>
      </c>
      <c r="K806" s="1209">
        <f t="shared" si="2107"/>
        <v>0</v>
      </c>
      <c r="L806" s="1209" t="e">
        <f t="shared" ref="L806" si="2110">L803/L258</f>
        <v>#DIV/0!</v>
      </c>
      <c r="M806" s="1209" t="e">
        <f t="shared" si="1968"/>
        <v>#DIV/0!</v>
      </c>
      <c r="N806" s="1184" t="e">
        <f t="shared" si="1969"/>
        <v>#DIV/0!</v>
      </c>
      <c r="O806" s="1210">
        <f t="shared" si="2107"/>
        <v>0.29172661870503602</v>
      </c>
      <c r="P806" s="1210" t="e">
        <f t="shared" ref="P806" si="2111">P803/P258</f>
        <v>#DIV/0!</v>
      </c>
      <c r="Q806" s="1210" t="e">
        <f t="shared" si="1971"/>
        <v>#DIV/0!</v>
      </c>
      <c r="R806" s="1184" t="e">
        <f t="shared" si="1972"/>
        <v>#DIV/0!</v>
      </c>
      <c r="S806" s="1239"/>
      <c r="T806" s="1239"/>
      <c r="U806" s="1239"/>
      <c r="V806" s="1184" t="e">
        <f t="shared" si="1973"/>
        <v>#DIV/0!</v>
      </c>
      <c r="W806" s="1177" t="e">
        <f t="shared" ref="W806" si="2112">W803/W643</f>
        <v>#DIV/0!</v>
      </c>
      <c r="X806" s="1177" t="e">
        <f t="shared" si="2054"/>
        <v>#DIV/0!</v>
      </c>
      <c r="Y806" s="1177" t="e">
        <f t="shared" si="1974"/>
        <v>#DIV/0!</v>
      </c>
      <c r="Z806" s="1184" t="e">
        <f t="shared" si="1975"/>
        <v>#DIV/0!</v>
      </c>
      <c r="AA806" s="1198">
        <f t="shared" si="1958"/>
        <v>0.73830115841759381</v>
      </c>
      <c r="AB806" s="1723" t="e">
        <f t="shared" si="1959"/>
        <v>#DIV/0!</v>
      </c>
      <c r="AC806" s="1198" t="e">
        <f t="shared" si="1976"/>
        <v>#DIV/0!</v>
      </c>
      <c r="AD806" t="s">
        <v>4327</v>
      </c>
    </row>
    <row r="807" spans="1:30" customFormat="1" ht="15.75" hidden="1" thickBot="1" x14ac:dyDescent="0.3">
      <c r="A807" s="3580"/>
      <c r="B807" s="2210" t="s">
        <v>4328</v>
      </c>
      <c r="C807" s="1212">
        <f>C783/C786</f>
        <v>50</v>
      </c>
      <c r="D807" s="1212">
        <f>D783/D786</f>
        <v>48.5</v>
      </c>
      <c r="E807" s="1212">
        <f t="shared" si="1962"/>
        <v>1.5</v>
      </c>
      <c r="F807" s="2307">
        <f t="shared" si="1963"/>
        <v>3.0927835051546393E-2</v>
      </c>
      <c r="G807" s="1212">
        <f t="shared" ref="G807:K807" si="2113">G783/G786</f>
        <v>20</v>
      </c>
      <c r="H807" s="1212">
        <f t="shared" ref="H807" si="2114">H783/H786</f>
        <v>18</v>
      </c>
      <c r="I807" s="1212">
        <f t="shared" si="1965"/>
        <v>2</v>
      </c>
      <c r="J807" s="2307">
        <f t="shared" si="1966"/>
        <v>0.1111111111111111</v>
      </c>
      <c r="K807" s="1212">
        <f t="shared" si="2113"/>
        <v>26.333333333333332</v>
      </c>
      <c r="L807" s="1212">
        <f t="shared" ref="L807" si="2115">L783/L786</f>
        <v>26</v>
      </c>
      <c r="M807" s="1212">
        <f t="shared" si="1968"/>
        <v>0.33333333333333215</v>
      </c>
      <c r="N807" s="2307">
        <f t="shared" si="1969"/>
        <v>1.2820512820512775E-2</v>
      </c>
      <c r="O807" s="1212">
        <f>O783/O786</f>
        <v>20.5</v>
      </c>
      <c r="P807" s="1212">
        <f>P783/P786</f>
        <v>42.5</v>
      </c>
      <c r="Q807" s="1212">
        <f t="shared" si="1971"/>
        <v>-22</v>
      </c>
      <c r="R807" s="2307">
        <f t="shared" si="1972"/>
        <v>-0.51764705882352946</v>
      </c>
      <c r="S807" s="1213"/>
      <c r="T807" s="1213"/>
      <c r="U807" s="1213"/>
      <c r="V807" s="2307" t="e">
        <f t="shared" si="1973"/>
        <v>#DIV/0!</v>
      </c>
      <c r="W807" s="1212">
        <f>W783/W786</f>
        <v>27.363636363636363</v>
      </c>
      <c r="X807" s="1212">
        <f>X783/X786</f>
        <v>32.888888888888886</v>
      </c>
      <c r="Y807" s="1212">
        <f t="shared" si="1974"/>
        <v>-5.5252525252525224</v>
      </c>
      <c r="Z807" s="2307">
        <f t="shared" si="1975"/>
        <v>-0.16799754299754294</v>
      </c>
      <c r="AA807" s="1212">
        <f t="shared" si="1958"/>
        <v>29.208333333333332</v>
      </c>
      <c r="AB807" s="1724">
        <f t="shared" si="1959"/>
        <v>33.75</v>
      </c>
      <c r="AC807" s="1905">
        <f t="shared" si="1976"/>
        <v>-4.5416666666666679</v>
      </c>
      <c r="AD807" s="27" t="s">
        <v>4329</v>
      </c>
    </row>
    <row r="808" spans="1:30" customFormat="1" ht="15.75" hidden="1" thickBot="1" x14ac:dyDescent="0.3">
      <c r="A808" s="3580"/>
      <c r="B808" s="2211" t="s">
        <v>4223</v>
      </c>
      <c r="C808" s="1207">
        <f t="shared" ref="C808:O808" si="2116">C807/C264</f>
        <v>0.23050839908019355</v>
      </c>
      <c r="D808" s="1207">
        <f t="shared" ref="D808" si="2117">D807/D264</f>
        <v>0.18355314018023006</v>
      </c>
      <c r="E808" s="1207">
        <f t="shared" si="1962"/>
        <v>4.6955258899963492E-2</v>
      </c>
      <c r="F808" s="1184">
        <f t="shared" si="1963"/>
        <v>0.25581288804897767</v>
      </c>
      <c r="G808" s="1208">
        <f t="shared" si="2116"/>
        <v>0.13817963352358067</v>
      </c>
      <c r="H808" s="1208">
        <f t="shared" ref="H808" si="2118">H807/H264</f>
        <v>0.10012048520206183</v>
      </c>
      <c r="I808" s="1208">
        <f t="shared" si="1965"/>
        <v>3.805914832151884E-2</v>
      </c>
      <c r="J808" s="1184">
        <f t="shared" si="1966"/>
        <v>0.38013347862536195</v>
      </c>
      <c r="K808" s="1209">
        <f t="shared" si="2116"/>
        <v>0.14768812152533081</v>
      </c>
      <c r="L808" s="1209">
        <f t="shared" ref="L808" si="2119">L807/L264</f>
        <v>0.15169509745049634</v>
      </c>
      <c r="M808" s="1209">
        <f t="shared" si="1968"/>
        <v>-4.0069759251655235E-3</v>
      </c>
      <c r="N808" s="1184">
        <f t="shared" si="1969"/>
        <v>-2.6414669903706983E-2</v>
      </c>
      <c r="O808" s="1210">
        <f t="shared" si="2116"/>
        <v>0.26837267628536388</v>
      </c>
      <c r="P808" s="1210">
        <f t="shared" ref="P808" si="2120">P807/P264</f>
        <v>0.37025513378967018</v>
      </c>
      <c r="Q808" s="1210">
        <f t="shared" si="1971"/>
        <v>-0.1018824575043063</v>
      </c>
      <c r="R808" s="1184">
        <f t="shared" si="1972"/>
        <v>-0.27516825077213486</v>
      </c>
      <c r="S808" s="1239"/>
      <c r="T808" s="1239"/>
      <c r="U808" s="1239"/>
      <c r="V808" s="1184" t="e">
        <f t="shared" si="1973"/>
        <v>#DIV/0!</v>
      </c>
      <c r="W808" s="1177">
        <f>W807/W$264</f>
        <v>0.17863951773137449</v>
      </c>
      <c r="X808" s="1177">
        <f>X807/X$264</f>
        <v>0.17460453287990174</v>
      </c>
      <c r="Y808" s="1177">
        <f t="shared" si="1974"/>
        <v>4.0349848514727449E-3</v>
      </c>
      <c r="Z808" s="1184">
        <f t="shared" si="1975"/>
        <v>2.3109278922604656E-2</v>
      </c>
      <c r="AA808" s="1198">
        <f t="shared" si="1958"/>
        <v>0.19618720760361724</v>
      </c>
      <c r="AB808" s="1723">
        <f t="shared" si="1959"/>
        <v>0.20140596415561463</v>
      </c>
      <c r="AC808" s="1198">
        <f t="shared" si="1976"/>
        <v>-5.2187565519973833E-3</v>
      </c>
      <c r="AD808" t="s">
        <v>4330</v>
      </c>
    </row>
    <row r="809" spans="1:30" customFormat="1" ht="15.75" hidden="1" thickBot="1" x14ac:dyDescent="0.3">
      <c r="A809" s="3580"/>
      <c r="B809" s="2211" t="s">
        <v>4224</v>
      </c>
      <c r="C809" s="1207">
        <f t="shared" ref="C809:O809" si="2121">C807/C281</f>
        <v>0.27313493681206685</v>
      </c>
      <c r="D809" s="1207">
        <f t="shared" ref="D809" si="2122">D807/D281</f>
        <v>0.22432740323257588</v>
      </c>
      <c r="E809" s="1207">
        <f t="shared" si="1962"/>
        <v>4.8807533579490969E-2</v>
      </c>
      <c r="F809" s="1184">
        <f t="shared" si="1963"/>
        <v>0.2175727658599462</v>
      </c>
      <c r="G809" s="1208">
        <f t="shared" si="2121"/>
        <v>0.55836112434492613</v>
      </c>
      <c r="H809" s="1208">
        <f t="shared" ref="H809" si="2123">H807/H281</f>
        <v>0.51447356405807687</v>
      </c>
      <c r="I809" s="1208">
        <f t="shared" si="1965"/>
        <v>4.3887560286849259E-2</v>
      </c>
      <c r="J809" s="1184">
        <f t="shared" si="1966"/>
        <v>8.5305763702748713E-2</v>
      </c>
      <c r="K809" s="1209">
        <f t="shared" si="2121"/>
        <v>0.1419772966740224</v>
      </c>
      <c r="L809" s="1209">
        <f t="shared" ref="L809" si="2124">L807/L281</f>
        <v>0.14802358960808101</v>
      </c>
      <c r="M809" s="1209">
        <f t="shared" si="1968"/>
        <v>-6.0462929340586169E-3</v>
      </c>
      <c r="N809" s="1184">
        <f t="shared" si="1969"/>
        <v>-4.0846820091765518E-2</v>
      </c>
      <c r="O809" s="1210">
        <f t="shared" si="2121"/>
        <v>0.19481949353885381</v>
      </c>
      <c r="P809" s="1210">
        <f t="shared" ref="P809" si="2125">P807/P281</f>
        <v>0.33879954762364495</v>
      </c>
      <c r="Q809" s="1210">
        <f t="shared" si="1971"/>
        <v>-0.14398005408479114</v>
      </c>
      <c r="R809" s="1184">
        <f t="shared" si="1972"/>
        <v>-0.42497121113258157</v>
      </c>
      <c r="S809" s="1239"/>
      <c r="T809" s="1239"/>
      <c r="U809" s="1239"/>
      <c r="V809" s="1184" t="e">
        <f t="shared" si="1973"/>
        <v>#DIV/0!</v>
      </c>
      <c r="W809" s="1177">
        <f>W807/W$281</f>
        <v>0.19224527296359439</v>
      </c>
      <c r="X809" s="1177">
        <f>X807/X$281</f>
        <v>0.21514473239820062</v>
      </c>
      <c r="Y809" s="1177">
        <f t="shared" si="1974"/>
        <v>-2.2899459434606223E-2</v>
      </c>
      <c r="Z809" s="1184">
        <f t="shared" si="1975"/>
        <v>-0.10643746272264179</v>
      </c>
      <c r="AA809" s="1198">
        <f t="shared" si="1958"/>
        <v>0.29207321284246729</v>
      </c>
      <c r="AB809" s="1723">
        <f t="shared" si="1959"/>
        <v>0.3064060261305947</v>
      </c>
      <c r="AC809" s="1198">
        <f t="shared" si="1976"/>
        <v>-1.4332813288127411E-2</v>
      </c>
      <c r="AD809" t="s">
        <v>4331</v>
      </c>
    </row>
    <row r="810" spans="1:30" customFormat="1" ht="15.75" hidden="1" thickBot="1" x14ac:dyDescent="0.3">
      <c r="A810" s="3580"/>
      <c r="B810" s="2211" t="s">
        <v>4311</v>
      </c>
      <c r="C810" s="1207">
        <f t="shared" ref="C810:O810" si="2126">C807/C284</f>
        <v>0.24907260201377848</v>
      </c>
      <c r="D810" s="1207">
        <f t="shared" ref="D810" si="2127">D807/D284</f>
        <v>0.2043360927340841</v>
      </c>
      <c r="E810" s="1207">
        <f t="shared" si="1962"/>
        <v>4.4736509279694386E-2</v>
      </c>
      <c r="F810" s="1184">
        <f t="shared" si="1963"/>
        <v>0.21893591426313963</v>
      </c>
      <c r="G810" s="1208">
        <f t="shared" si="2126"/>
        <v>0.48045325779036824</v>
      </c>
      <c r="H810" s="1208">
        <f t="shared" ref="H810" si="2128">H807/H284</f>
        <v>0.42742539309017002</v>
      </c>
      <c r="I810" s="1208">
        <f t="shared" si="1965"/>
        <v>5.3027864700198213E-2</v>
      </c>
      <c r="J810" s="1184">
        <f t="shared" si="1966"/>
        <v>0.12406344021074904</v>
      </c>
      <c r="K810" s="1209">
        <f t="shared" si="2126"/>
        <v>0.1053493357640823</v>
      </c>
      <c r="L810" s="1209">
        <f t="shared" ref="L810" si="2129">L807/L284</f>
        <v>0.11090031703994195</v>
      </c>
      <c r="M810" s="1209">
        <f t="shared" si="1968"/>
        <v>-5.5509812758596511E-3</v>
      </c>
      <c r="N810" s="1184">
        <f t="shared" si="1969"/>
        <v>-5.0053790863919756E-2</v>
      </c>
      <c r="O810" s="1210">
        <f t="shared" si="2126"/>
        <v>0.11668912091613338</v>
      </c>
      <c r="P810" s="1210">
        <f t="shared" ref="P810" si="2130">P807/P284</f>
        <v>0.21070361660204665</v>
      </c>
      <c r="Q810" s="1210">
        <f t="shared" si="1971"/>
        <v>-9.401449568591326E-2</v>
      </c>
      <c r="R810" s="1184">
        <f t="shared" si="1972"/>
        <v>-0.44619308012864961</v>
      </c>
      <c r="S810" s="1239"/>
      <c r="T810" s="1239"/>
      <c r="U810" s="1239"/>
      <c r="V810" s="1184" t="e">
        <f t="shared" si="1973"/>
        <v>#DIV/0!</v>
      </c>
      <c r="W810" s="1177">
        <f>W807/W$284</f>
        <v>0.15024144351744215</v>
      </c>
      <c r="X810" s="1177">
        <f>X807/X$284</f>
        <v>0.17048282126729727</v>
      </c>
      <c r="Y810" s="1177">
        <f t="shared" si="1974"/>
        <v>-2.0241377749855127E-2</v>
      </c>
      <c r="Z810" s="1184">
        <f t="shared" si="1975"/>
        <v>-0.11872972068029657</v>
      </c>
      <c r="AA810" s="1198">
        <f t="shared" si="1958"/>
        <v>0.23789107912109062</v>
      </c>
      <c r="AB810" s="1723">
        <f t="shared" si="1959"/>
        <v>0.23834135486656069</v>
      </c>
      <c r="AC810" s="1198">
        <f t="shared" si="1976"/>
        <v>-4.5027574547007454E-4</v>
      </c>
      <c r="AD810" t="s">
        <v>4332</v>
      </c>
    </row>
    <row r="811" spans="1:30" customFormat="1" ht="15.75" hidden="1" thickBot="1" x14ac:dyDescent="0.3">
      <c r="A811" s="3580"/>
      <c r="B811" s="2210" t="s">
        <v>4333</v>
      </c>
      <c r="C811" s="1213">
        <f>C768/C786</f>
        <v>15.5</v>
      </c>
      <c r="D811" s="1213">
        <f>D768/D786</f>
        <v>17</v>
      </c>
      <c r="E811" s="1213">
        <f t="shared" si="1962"/>
        <v>-1.5</v>
      </c>
      <c r="F811" s="2307">
        <f t="shared" si="1963"/>
        <v>-8.8235294117647065E-2</v>
      </c>
      <c r="G811" s="1213">
        <f t="shared" ref="G811:K811" si="2131">G768/G786</f>
        <v>5</v>
      </c>
      <c r="H811" s="1213">
        <f t="shared" ref="H811" si="2132">H768/H786</f>
        <v>7</v>
      </c>
      <c r="I811" s="1213">
        <f t="shared" si="1965"/>
        <v>-2</v>
      </c>
      <c r="J811" s="2307">
        <f t="shared" si="1966"/>
        <v>-0.2857142857142857</v>
      </c>
      <c r="K811" s="1213">
        <f t="shared" si="2131"/>
        <v>5.666666666666667</v>
      </c>
      <c r="L811" s="1213">
        <f t="shared" ref="L811" si="2133">L768/L786</f>
        <v>4.333333333333333</v>
      </c>
      <c r="M811" s="1213">
        <f t="shared" si="1968"/>
        <v>1.3333333333333339</v>
      </c>
      <c r="N811" s="2307">
        <f t="shared" si="1969"/>
        <v>0.30769230769230788</v>
      </c>
      <c r="O811" s="1213">
        <f>O768/O786</f>
        <v>10</v>
      </c>
      <c r="P811" s="1213">
        <f>P768/P786</f>
        <v>18.5</v>
      </c>
      <c r="Q811" s="1213">
        <f t="shared" si="1971"/>
        <v>-8.5</v>
      </c>
      <c r="R811" s="2307">
        <f t="shared" si="1972"/>
        <v>-0.45945945945945948</v>
      </c>
      <c r="S811" s="1213"/>
      <c r="T811" s="1213"/>
      <c r="U811" s="1213"/>
      <c r="V811" s="2307" t="e">
        <f t="shared" si="1973"/>
        <v>#DIV/0!</v>
      </c>
      <c r="W811" s="1213">
        <f>W768/W786</f>
        <v>8.9090909090909083</v>
      </c>
      <c r="X811" s="1213">
        <f>X768/X786</f>
        <v>10.888888888888889</v>
      </c>
      <c r="Y811" s="1213">
        <f t="shared" si="1974"/>
        <v>-1.979797979797981</v>
      </c>
      <c r="Z811" s="2307">
        <f t="shared" si="1975"/>
        <v>-0.18181818181818193</v>
      </c>
      <c r="AA811" s="1213">
        <f t="shared" si="1958"/>
        <v>9.0416666666666679</v>
      </c>
      <c r="AB811" s="1725">
        <f t="shared" si="1959"/>
        <v>11.708333333333332</v>
      </c>
      <c r="AC811" s="1906">
        <f t="shared" si="1976"/>
        <v>-2.6666666666666643</v>
      </c>
      <c r="AD811" s="27" t="s">
        <v>4334</v>
      </c>
    </row>
    <row r="812" spans="1:30" customFormat="1" ht="15.75" hidden="1" thickBot="1" x14ac:dyDescent="0.3">
      <c r="A812" s="3580"/>
      <c r="B812" s="2211" t="s">
        <v>4223</v>
      </c>
      <c r="C812" s="1207">
        <f t="shared" ref="C812:O812" si="2134">C811/C290</f>
        <v>0.32766544117647062</v>
      </c>
      <c r="D812" s="1207">
        <f t="shared" ref="D812" si="2135">D811/D290</f>
        <v>0.28725980114368144</v>
      </c>
      <c r="E812" s="1207">
        <f t="shared" si="1962"/>
        <v>4.0405640032789181E-2</v>
      </c>
      <c r="F812" s="1184">
        <f t="shared" si="1963"/>
        <v>0.14065887350725803</v>
      </c>
      <c r="G812" s="1208">
        <f t="shared" si="2134"/>
        <v>0.15328718235369995</v>
      </c>
      <c r="H812" s="1208">
        <f t="shared" ref="H812" si="2136">H811/H290</f>
        <v>0.18830230010952903</v>
      </c>
      <c r="I812" s="1208">
        <f t="shared" si="1965"/>
        <v>-3.5015117755829078E-2</v>
      </c>
      <c r="J812" s="1184">
        <f t="shared" si="1966"/>
        <v>-0.1859516200039085</v>
      </c>
      <c r="K812" s="1209">
        <f t="shared" si="2134"/>
        <v>0.18373438583089308</v>
      </c>
      <c r="L812" s="1209">
        <f t="shared" ref="L812" si="2137">L811/L290</f>
        <v>0.14937947145568695</v>
      </c>
      <c r="M812" s="1209">
        <f t="shared" si="1968"/>
        <v>3.435491437520613E-2</v>
      </c>
      <c r="N812" s="1184">
        <f t="shared" si="1969"/>
        <v>0.22998417413330741</v>
      </c>
      <c r="O812" s="1210">
        <f t="shared" si="2134"/>
        <v>0.59925566138901154</v>
      </c>
      <c r="P812" s="1210">
        <f t="shared" ref="P812" si="2138">P811/P290</f>
        <v>0.76009990633780833</v>
      </c>
      <c r="Q812" s="1210">
        <f t="shared" si="1971"/>
        <v>-0.16084424494879679</v>
      </c>
      <c r="R812" s="1184">
        <f t="shared" si="1972"/>
        <v>-0.2116093471498382</v>
      </c>
      <c r="S812" s="1239"/>
      <c r="T812" s="1239"/>
      <c r="U812" s="1239"/>
      <c r="V812" s="1184" t="e">
        <f t="shared" si="1973"/>
        <v>#DIV/0!</v>
      </c>
      <c r="W812" s="1177">
        <f>W811/W$290</f>
        <v>0.28265460872154147</v>
      </c>
      <c r="X812" s="1177">
        <f>X811/X$290</f>
        <v>0.28593585638710373</v>
      </c>
      <c r="Y812" s="1177">
        <f t="shared" si="1974"/>
        <v>-3.2812476655622591E-3</v>
      </c>
      <c r="Z812" s="1184">
        <f t="shared" si="1975"/>
        <v>-1.1475467634671404E-2</v>
      </c>
      <c r="AA812" s="1198">
        <f t="shared" si="1958"/>
        <v>0.31598566768751879</v>
      </c>
      <c r="AB812" s="1723">
        <f t="shared" si="1959"/>
        <v>0.3462603697616764</v>
      </c>
      <c r="AC812" s="1198">
        <f t="shared" si="1976"/>
        <v>-3.0274702074157611E-2</v>
      </c>
      <c r="AD812" t="s">
        <v>4335</v>
      </c>
    </row>
    <row r="813" spans="1:30" customFormat="1" ht="15.75" hidden="1" thickBot="1" x14ac:dyDescent="0.3">
      <c r="A813" s="3580"/>
      <c r="B813" s="2211" t="s">
        <v>4224</v>
      </c>
      <c r="C813" s="1207">
        <f t="shared" ref="C813:O813" si="2139">C811/C307</f>
        <v>0.40454209029644345</v>
      </c>
      <c r="D813" s="1207">
        <f t="shared" ref="D813" si="2140">D811/D307</f>
        <v>0.36382371591629675</v>
      </c>
      <c r="E813" s="1207">
        <f t="shared" si="1962"/>
        <v>4.0718374380146694E-2</v>
      </c>
      <c r="F813" s="1184">
        <f t="shared" si="1963"/>
        <v>0.11191786735946203</v>
      </c>
      <c r="G813" s="1208">
        <f t="shared" si="2139"/>
        <v>0.37689735014149728</v>
      </c>
      <c r="H813" s="1208">
        <f t="shared" ref="H813" si="2141">H811/H307</f>
        <v>0.6072616407982262</v>
      </c>
      <c r="I813" s="1208">
        <f t="shared" si="1965"/>
        <v>-0.23036429065672892</v>
      </c>
      <c r="J813" s="1184">
        <f t="shared" si="1966"/>
        <v>-0.37934932025991691</v>
      </c>
      <c r="K813" s="1209">
        <f t="shared" si="2139"/>
        <v>0.19923252437253683</v>
      </c>
      <c r="L813" s="1209">
        <f t="shared" ref="L813" si="2142">L811/L307</f>
        <v>0.16003116478379431</v>
      </c>
      <c r="M813" s="1209">
        <f t="shared" si="1968"/>
        <v>3.9201359588742518E-2</v>
      </c>
      <c r="N813" s="1184">
        <f t="shared" si="1969"/>
        <v>0.24496078399294557</v>
      </c>
      <c r="O813" s="1210">
        <f t="shared" si="2139"/>
        <v>0.39680619404790707</v>
      </c>
      <c r="P813" s="1210">
        <f t="shared" ref="P813" si="2143">P811/P307</f>
        <v>0.6658986175115208</v>
      </c>
      <c r="Q813" s="1210">
        <f t="shared" si="1971"/>
        <v>-0.26909242346361373</v>
      </c>
      <c r="R813" s="1184">
        <f t="shared" si="1972"/>
        <v>-0.40410419302148215</v>
      </c>
      <c r="S813" s="1239"/>
      <c r="T813" s="1239"/>
      <c r="U813" s="1239"/>
      <c r="V813" s="1184" t="e">
        <f t="shared" si="1973"/>
        <v>#DIV/0!</v>
      </c>
      <c r="W813" s="1177">
        <f>W811/W$307</f>
        <v>0.31133287867935583</v>
      </c>
      <c r="X813" s="1177">
        <f>X811/X$307</f>
        <v>0.35439188325794169</v>
      </c>
      <c r="Y813" s="1177">
        <f t="shared" si="1974"/>
        <v>-4.3059004578585858E-2</v>
      </c>
      <c r="Z813" s="1184">
        <f t="shared" si="1975"/>
        <v>-0.12150110262893819</v>
      </c>
      <c r="AA813" s="1198">
        <f t="shared" si="1958"/>
        <v>0.34436953971459616</v>
      </c>
      <c r="AB813" s="1723">
        <f t="shared" si="1959"/>
        <v>0.44925378475245958</v>
      </c>
      <c r="AC813" s="1198">
        <f t="shared" si="1976"/>
        <v>-0.10488424503786342</v>
      </c>
      <c r="AD813" t="s">
        <v>4336</v>
      </c>
    </row>
    <row r="814" spans="1:30" customFormat="1" ht="15.75" hidden="1" thickBot="1" x14ac:dyDescent="0.3">
      <c r="A814" s="3580"/>
      <c r="B814" s="2211" t="s">
        <v>4311</v>
      </c>
      <c r="C814" s="1207">
        <f t="shared" ref="C814:O814" si="2144">C811/C310</f>
        <v>0.41100141043723559</v>
      </c>
      <c r="D814" s="1207">
        <f t="shared" ref="D814" si="2145">D811/D310</f>
        <v>0.36518810961449144</v>
      </c>
      <c r="E814" s="1207">
        <f t="shared" si="1962"/>
        <v>4.5813300822744152E-2</v>
      </c>
      <c r="F814" s="1184">
        <f t="shared" si="1963"/>
        <v>0.12545123900968921</v>
      </c>
      <c r="G814" s="1208">
        <f t="shared" si="2144"/>
        <v>0.31736526946107785</v>
      </c>
      <c r="H814" s="1208">
        <f t="shared" ref="H814" si="2146">H811/H310</f>
        <v>0.49919691615804684</v>
      </c>
      <c r="I814" s="1208">
        <f t="shared" si="1965"/>
        <v>-0.181831646696969</v>
      </c>
      <c r="J814" s="1184">
        <f t="shared" si="1966"/>
        <v>-0.36424833730222944</v>
      </c>
      <c r="K814" s="1209">
        <f t="shared" si="2144"/>
        <v>0.17097934370922055</v>
      </c>
      <c r="L814" s="1209">
        <f t="shared" ref="L814" si="2147">L811/L310</f>
        <v>0.1396639086652556</v>
      </c>
      <c r="M814" s="1209">
        <f t="shared" si="1968"/>
        <v>3.1315435043964945E-2</v>
      </c>
      <c r="N814" s="1184">
        <f t="shared" si="1969"/>
        <v>0.22421995305187484</v>
      </c>
      <c r="O814" s="1210">
        <f t="shared" si="2144"/>
        <v>0.26048088779284834</v>
      </c>
      <c r="P814" s="1210">
        <f t="shared" ref="P814" si="2148">P811/P310</f>
        <v>0.46774716369529984</v>
      </c>
      <c r="Q814" s="1210">
        <f t="shared" si="1971"/>
        <v>-0.2072662759024515</v>
      </c>
      <c r="R814" s="1184">
        <f t="shared" si="1972"/>
        <v>-0.44311605069928128</v>
      </c>
      <c r="S814" s="1239"/>
      <c r="T814" s="1239"/>
      <c r="U814" s="1239"/>
      <c r="V814" s="1184" t="e">
        <f t="shared" si="1973"/>
        <v>#DIV/0!</v>
      </c>
      <c r="W814" s="1177">
        <f>W811/W$310</f>
        <v>0.27349109866698568</v>
      </c>
      <c r="X814" s="1177">
        <f>X811/X$310</f>
        <v>0.31710816107979228</v>
      </c>
      <c r="Y814" s="1177">
        <f t="shared" si="1974"/>
        <v>-4.3617062412806606E-2</v>
      </c>
      <c r="Z814" s="1184">
        <f t="shared" si="1975"/>
        <v>-0.13754632572143569</v>
      </c>
      <c r="AA814" s="1198">
        <f t="shared" si="1958"/>
        <v>0.28995672785009557</v>
      </c>
      <c r="AB814" s="1723">
        <f t="shared" si="1959"/>
        <v>0.36794902453327344</v>
      </c>
      <c r="AC814" s="1198">
        <f t="shared" si="1976"/>
        <v>-7.7992296683177864E-2</v>
      </c>
      <c r="AD814" t="s">
        <v>4337</v>
      </c>
    </row>
    <row r="815" spans="1:30" s="325" customFormat="1" ht="15.75" hidden="1" thickBot="1" x14ac:dyDescent="0.3">
      <c r="A815" s="3580"/>
      <c r="B815" s="2210" t="s">
        <v>4338</v>
      </c>
      <c r="C815" s="1206">
        <f>C773/C786</f>
        <v>8</v>
      </c>
      <c r="D815" s="1206"/>
      <c r="E815" s="1206"/>
      <c r="F815" s="2307" t="e">
        <f t="shared" si="1963"/>
        <v>#DIV/0!</v>
      </c>
      <c r="G815" s="1206">
        <f t="shared" ref="G815:W815" si="2149">G773/G786</f>
        <v>0.5</v>
      </c>
      <c r="H815" s="1206"/>
      <c r="I815" s="1206"/>
      <c r="J815" s="2307" t="e">
        <f t="shared" si="1966"/>
        <v>#DIV/0!</v>
      </c>
      <c r="K815" s="1206">
        <f t="shared" si="2149"/>
        <v>1.3333333333333333</v>
      </c>
      <c r="L815" s="1206"/>
      <c r="M815" s="1206"/>
      <c r="N815" s="2307" t="e">
        <f t="shared" si="1969"/>
        <v>#DIV/0!</v>
      </c>
      <c r="O815" s="1206">
        <f t="shared" si="2149"/>
        <v>3.5</v>
      </c>
      <c r="P815" s="1206"/>
      <c r="Q815" s="1206"/>
      <c r="R815" s="2307" t="e">
        <f t="shared" si="1972"/>
        <v>#DIV/0!</v>
      </c>
      <c r="S815" s="1238"/>
      <c r="T815" s="1238"/>
      <c r="U815" s="1238"/>
      <c r="V815" s="2307" t="e">
        <f t="shared" si="1973"/>
        <v>#DIV/0!</v>
      </c>
      <c r="W815" s="1206" t="e">
        <f t="shared" si="2149"/>
        <v>#DIV/0!</v>
      </c>
      <c r="X815" s="1206">
        <f t="shared" ref="X815:X831" si="2150">SUM(D815+H815+L815+P815+T815)</f>
        <v>0</v>
      </c>
      <c r="Y815" s="1206"/>
      <c r="Z815" s="2307" t="e">
        <f t="shared" si="1975"/>
        <v>#DIV/0!</v>
      </c>
      <c r="AA815" s="1206">
        <f t="shared" si="1958"/>
        <v>3.3333333333333335</v>
      </c>
      <c r="AB815" s="1718" t="e">
        <f t="shared" si="1959"/>
        <v>#DIV/0!</v>
      </c>
      <c r="AC815" s="1903"/>
      <c r="AD815" s="1220" t="s">
        <v>4339</v>
      </c>
    </row>
    <row r="816" spans="1:30" s="325" customFormat="1" ht="15.75" hidden="1" thickBot="1" x14ac:dyDescent="0.3">
      <c r="A816" s="3580"/>
      <c r="B816" s="2212" t="s">
        <v>4223</v>
      </c>
      <c r="C816" s="1207">
        <f t="shared" ref="C816:W816" si="2151">C815/C316</f>
        <v>2.4166362641371761</v>
      </c>
      <c r="D816" s="1207"/>
      <c r="E816" s="1207"/>
      <c r="F816" s="1184" t="e">
        <f t="shared" si="1963"/>
        <v>#DIV/0!</v>
      </c>
      <c r="G816" s="1208">
        <f t="shared" si="2151"/>
        <v>6.0168776371308019E-2</v>
      </c>
      <c r="H816" s="1208"/>
      <c r="I816" s="1208"/>
      <c r="J816" s="1184" t="e">
        <f t="shared" si="1966"/>
        <v>#DIV/0!</v>
      </c>
      <c r="K816" s="1209">
        <f t="shared" si="2151"/>
        <v>0.23278488726386348</v>
      </c>
      <c r="L816" s="1209"/>
      <c r="M816" s="1209"/>
      <c r="N816" s="1184" t="e">
        <f t="shared" si="1969"/>
        <v>#DIV/0!</v>
      </c>
      <c r="O816" s="1210">
        <f t="shared" si="2151"/>
        <v>1.2763915547024953</v>
      </c>
      <c r="P816" s="1210"/>
      <c r="Q816" s="1210"/>
      <c r="R816" s="1184" t="e">
        <f t="shared" si="1972"/>
        <v>#DIV/0!</v>
      </c>
      <c r="S816" s="1239"/>
      <c r="T816" s="1239"/>
      <c r="U816" s="1239"/>
      <c r="V816" s="1184" t="e">
        <f t="shared" si="1973"/>
        <v>#DIV/0!</v>
      </c>
      <c r="W816" s="1199" t="e">
        <f t="shared" si="2151"/>
        <v>#DIV/0!</v>
      </c>
      <c r="X816" s="1199">
        <f t="shared" si="2150"/>
        <v>0</v>
      </c>
      <c r="Y816" s="1199"/>
      <c r="Z816" s="1184" t="e">
        <f t="shared" si="1975"/>
        <v>#DIV/0!</v>
      </c>
      <c r="AA816" s="1198">
        <f t="shared" si="1958"/>
        <v>0.99649537061871074</v>
      </c>
      <c r="AB816" s="1723" t="e">
        <f t="shared" si="1959"/>
        <v>#DIV/0!</v>
      </c>
      <c r="AC816" s="1198"/>
      <c r="AD816" s="325" t="s">
        <v>4340</v>
      </c>
    </row>
    <row r="817" spans="1:30" ht="15.75" hidden="1" thickBot="1" x14ac:dyDescent="0.3">
      <c r="A817" s="3580"/>
      <c r="B817" s="2212" t="s">
        <v>4224</v>
      </c>
      <c r="C817" s="1207">
        <f t="shared" ref="C817:W817" si="2152">C815/C333</f>
        <v>1.3277186029229626</v>
      </c>
      <c r="D817" s="1207"/>
      <c r="E817" s="1207"/>
      <c r="F817" s="1184" t="e">
        <f t="shared" si="1963"/>
        <v>#DIV/0!</v>
      </c>
      <c r="G817" s="1208">
        <f t="shared" si="2152"/>
        <v>0.10900297619047619</v>
      </c>
      <c r="H817" s="1208"/>
      <c r="I817" s="1208"/>
      <c r="J817" s="1184" t="e">
        <f t="shared" si="1966"/>
        <v>#DIV/0!</v>
      </c>
      <c r="K817" s="1209">
        <f t="shared" si="2152"/>
        <v>0.15029093931837073</v>
      </c>
      <c r="L817" s="1209"/>
      <c r="M817" s="1209"/>
      <c r="N817" s="1184" t="e">
        <f t="shared" si="1969"/>
        <v>#DIV/0!</v>
      </c>
      <c r="O817" s="1210">
        <f t="shared" si="2152"/>
        <v>0.46838025295797631</v>
      </c>
      <c r="P817" s="1210"/>
      <c r="Q817" s="1210"/>
      <c r="R817" s="1184" t="e">
        <f t="shared" si="1972"/>
        <v>#DIV/0!</v>
      </c>
      <c r="S817" s="1239"/>
      <c r="T817" s="1239"/>
      <c r="U817" s="1239"/>
      <c r="V817" s="1184" t="e">
        <f t="shared" si="1973"/>
        <v>#DIV/0!</v>
      </c>
      <c r="W817" s="1200" t="e">
        <f t="shared" si="2152"/>
        <v>#DIV/0!</v>
      </c>
      <c r="X817" s="1200">
        <f t="shared" si="2150"/>
        <v>0</v>
      </c>
      <c r="Y817" s="1200"/>
      <c r="Z817" s="1184" t="e">
        <f t="shared" si="1975"/>
        <v>#DIV/0!</v>
      </c>
      <c r="AA817" s="1198">
        <f t="shared" si="1958"/>
        <v>0.51384819284744643</v>
      </c>
      <c r="AB817" s="1723" t="e">
        <f t="shared" si="1959"/>
        <v>#DIV/0!</v>
      </c>
      <c r="AC817" s="1198"/>
      <c r="AD817" s="325" t="s">
        <v>4341</v>
      </c>
    </row>
    <row r="818" spans="1:30" ht="15.75" hidden="1" thickBot="1" x14ac:dyDescent="0.3">
      <c r="A818" s="3580"/>
      <c r="B818" s="2212" t="s">
        <v>4311</v>
      </c>
      <c r="C818" s="1207">
        <f t="shared" ref="C818:W818" si="2153">C815/C336</f>
        <v>0.84304932735426008</v>
      </c>
      <c r="D818" s="1207"/>
      <c r="E818" s="1207"/>
      <c r="F818" s="1184" t="e">
        <f t="shared" si="1963"/>
        <v>#DIV/0!</v>
      </c>
      <c r="G818" s="1208">
        <f t="shared" si="2153"/>
        <v>8.9527027027027029E-2</v>
      </c>
      <c r="H818" s="1208"/>
      <c r="I818" s="1208"/>
      <c r="J818" s="1184" t="e">
        <f t="shared" si="1966"/>
        <v>#DIV/0!</v>
      </c>
      <c r="K818" s="1209">
        <f t="shared" si="2153"/>
        <v>0.15703814138402286</v>
      </c>
      <c r="L818" s="1209"/>
      <c r="M818" s="1209"/>
      <c r="N818" s="1184" t="e">
        <f t="shared" si="1969"/>
        <v>#DIV/0!</v>
      </c>
      <c r="O818" s="1210">
        <f t="shared" si="2153"/>
        <v>0.33800000000000002</v>
      </c>
      <c r="P818" s="1210"/>
      <c r="Q818" s="1210"/>
      <c r="R818" s="1184" t="e">
        <f t="shared" si="1972"/>
        <v>#DIV/0!</v>
      </c>
      <c r="S818" s="1239"/>
      <c r="T818" s="1239"/>
      <c r="U818" s="1239"/>
      <c r="V818" s="1184" t="e">
        <f t="shared" si="1973"/>
        <v>#DIV/0!</v>
      </c>
      <c r="W818" s="1199" t="e">
        <f t="shared" si="2153"/>
        <v>#DIV/0!</v>
      </c>
      <c r="X818" s="1199">
        <f t="shared" si="2150"/>
        <v>0</v>
      </c>
      <c r="Y818" s="1199"/>
      <c r="Z818" s="1184" t="e">
        <f t="shared" si="1975"/>
        <v>#DIV/0!</v>
      </c>
      <c r="AA818" s="1198">
        <f t="shared" si="1958"/>
        <v>0.35690362394132752</v>
      </c>
      <c r="AB818" s="1723" t="e">
        <f t="shared" si="1959"/>
        <v>#DIV/0!</v>
      </c>
      <c r="AC818" s="1198"/>
      <c r="AD818" s="325" t="s">
        <v>4342</v>
      </c>
    </row>
    <row r="819" spans="1:30" ht="15.75" hidden="1" thickBot="1" x14ac:dyDescent="0.3">
      <c r="A819" s="3580"/>
      <c r="B819" s="2210" t="s">
        <v>4343</v>
      </c>
      <c r="C819" s="1206">
        <f>C778/C783</f>
        <v>-0.06</v>
      </c>
      <c r="D819" s="1206"/>
      <c r="E819" s="1206"/>
      <c r="F819" s="2307" t="e">
        <f t="shared" si="1963"/>
        <v>#DIV/0!</v>
      </c>
      <c r="G819" s="1265"/>
      <c r="H819" s="1265"/>
      <c r="I819" s="1265"/>
      <c r="J819" s="2307" t="e">
        <f t="shared" si="1966"/>
        <v>#DIV/0!</v>
      </c>
      <c r="K819" s="1206">
        <f t="shared" ref="K819:W819" si="2154">K778/K783</f>
        <v>0</v>
      </c>
      <c r="L819" s="1206"/>
      <c r="M819" s="1206"/>
      <c r="N819" s="2307" t="e">
        <f t="shared" si="1969"/>
        <v>#DIV/0!</v>
      </c>
      <c r="O819" s="1206">
        <f t="shared" si="2154"/>
        <v>-1.2195121951219513E-2</v>
      </c>
      <c r="P819" s="1206"/>
      <c r="Q819" s="1206"/>
      <c r="R819" s="2307" t="e">
        <f t="shared" si="1972"/>
        <v>#DIV/0!</v>
      </c>
      <c r="S819" s="1238"/>
      <c r="T819" s="1238"/>
      <c r="U819" s="1238"/>
      <c r="V819" s="2307" t="e">
        <f t="shared" si="1973"/>
        <v>#DIV/0!</v>
      </c>
      <c r="W819" s="1206" t="e">
        <f t="shared" si="2154"/>
        <v>#DIV/0!</v>
      </c>
      <c r="X819" s="1206">
        <f t="shared" si="2150"/>
        <v>0</v>
      </c>
      <c r="Y819" s="1206"/>
      <c r="Z819" s="2307" t="e">
        <f t="shared" si="1975"/>
        <v>#DIV/0!</v>
      </c>
      <c r="AA819" s="1206">
        <f t="shared" si="1958"/>
        <v>-2.4065040650406502E-2</v>
      </c>
      <c r="AB819" s="1718" t="e">
        <f t="shared" si="1959"/>
        <v>#DIV/0!</v>
      </c>
      <c r="AC819" s="1903"/>
      <c r="AD819" s="1220" t="s">
        <v>4344</v>
      </c>
    </row>
    <row r="820" spans="1:30" ht="15.75" hidden="1" thickBot="1" x14ac:dyDescent="0.3">
      <c r="A820" s="3580"/>
      <c r="B820" s="2212" t="s">
        <v>4223</v>
      </c>
      <c r="C820" s="1207">
        <f t="shared" ref="C820:W820" si="2155">C819/C342</f>
        <v>4.0787963663890991</v>
      </c>
      <c r="D820" s="1207"/>
      <c r="E820" s="1207"/>
      <c r="F820" s="1184" t="e">
        <f t="shared" si="1963"/>
        <v>#DIV/0!</v>
      </c>
      <c r="G820" s="1266">
        <f t="shared" si="2155"/>
        <v>0</v>
      </c>
      <c r="H820" s="1266"/>
      <c r="I820" s="1266"/>
      <c r="J820" s="1184" t="e">
        <f t="shared" si="1966"/>
        <v>#DIV/0!</v>
      </c>
      <c r="K820" s="1209">
        <f t="shared" si="2155"/>
        <v>0</v>
      </c>
      <c r="L820" s="1209"/>
      <c r="M820" s="1209"/>
      <c r="N820" s="1184" t="e">
        <f t="shared" si="1969"/>
        <v>#DIV/0!</v>
      </c>
      <c r="O820" s="1210">
        <f t="shared" si="2155"/>
        <v>1.8869155962348538</v>
      </c>
      <c r="P820" s="1210"/>
      <c r="Q820" s="1210"/>
      <c r="R820" s="1184" t="e">
        <f t="shared" si="1972"/>
        <v>#DIV/0!</v>
      </c>
      <c r="S820" s="1239"/>
      <c r="T820" s="1239"/>
      <c r="U820" s="1239"/>
      <c r="V820" s="1184" t="e">
        <f t="shared" si="1973"/>
        <v>#DIV/0!</v>
      </c>
      <c r="W820" s="1199" t="e">
        <f t="shared" si="2155"/>
        <v>#DIV/0!</v>
      </c>
      <c r="X820" s="1199">
        <f t="shared" si="2150"/>
        <v>0</v>
      </c>
      <c r="Y820" s="1199"/>
      <c r="Z820" s="1184" t="e">
        <f t="shared" si="1975"/>
        <v>#DIV/0!</v>
      </c>
      <c r="AA820" s="1198">
        <f t="shared" si="1958"/>
        <v>1.4914279906559882</v>
      </c>
      <c r="AB820" s="1723" t="e">
        <f t="shared" si="1959"/>
        <v>#DIV/0!</v>
      </c>
      <c r="AC820" s="1198"/>
      <c r="AD820" s="325" t="s">
        <v>4345</v>
      </c>
    </row>
    <row r="821" spans="1:30" ht="15.75" hidden="1" thickBot="1" x14ac:dyDescent="0.3">
      <c r="A821" s="3580"/>
      <c r="B821" s="2212" t="s">
        <v>4224</v>
      </c>
      <c r="C821" s="1207">
        <f t="shared" ref="C821:W821" si="2156">C819/C359</f>
        <v>4.1860068259385663</v>
      </c>
      <c r="D821" s="1207"/>
      <c r="E821" s="1207"/>
      <c r="F821" s="1184" t="e">
        <f t="shared" si="1963"/>
        <v>#DIV/0!</v>
      </c>
      <c r="G821" s="1266">
        <f t="shared" si="2156"/>
        <v>0</v>
      </c>
      <c r="H821" s="1266"/>
      <c r="I821" s="1266"/>
      <c r="J821" s="1184" t="e">
        <f t="shared" si="1966"/>
        <v>#DIV/0!</v>
      </c>
      <c r="K821" s="1209">
        <f t="shared" si="2156"/>
        <v>0</v>
      </c>
      <c r="L821" s="1209"/>
      <c r="M821" s="1209"/>
      <c r="N821" s="1184" t="e">
        <f t="shared" si="1969"/>
        <v>#DIV/0!</v>
      </c>
      <c r="O821" s="1210">
        <f t="shared" si="2156"/>
        <v>0.62821259555879139</v>
      </c>
      <c r="P821" s="1210"/>
      <c r="Q821" s="1210"/>
      <c r="R821" s="1184" t="e">
        <f t="shared" si="1972"/>
        <v>#DIV/0!</v>
      </c>
      <c r="S821" s="1239"/>
      <c r="T821" s="1239"/>
      <c r="U821" s="1239"/>
      <c r="V821" s="1184" t="e">
        <f t="shared" si="1973"/>
        <v>#DIV/0!</v>
      </c>
      <c r="W821" s="1199" t="e">
        <f t="shared" si="2156"/>
        <v>#DIV/0!</v>
      </c>
      <c r="X821" s="1199">
        <f t="shared" si="2150"/>
        <v>0</v>
      </c>
      <c r="Y821" s="1199"/>
      <c r="Z821" s="1184" t="e">
        <f t="shared" si="1975"/>
        <v>#DIV/0!</v>
      </c>
      <c r="AA821" s="1198">
        <f t="shared" si="1958"/>
        <v>1.2035548553743394</v>
      </c>
      <c r="AB821" s="1723" t="e">
        <f t="shared" si="1959"/>
        <v>#DIV/0!</v>
      </c>
      <c r="AC821" s="1198"/>
      <c r="AD821" s="325" t="s">
        <v>4346</v>
      </c>
    </row>
    <row r="822" spans="1:30" ht="15.75" hidden="1" thickBot="1" x14ac:dyDescent="0.3">
      <c r="A822" s="3580"/>
      <c r="B822" s="2213" t="s">
        <v>4311</v>
      </c>
      <c r="C822" s="1215">
        <f t="shared" ref="C822:W822" si="2157">C819/C362</f>
        <v>4.3917765709852601</v>
      </c>
      <c r="D822" s="1215"/>
      <c r="E822" s="1215"/>
      <c r="F822" s="2308" t="e">
        <f t="shared" si="1963"/>
        <v>#DIV/0!</v>
      </c>
      <c r="G822" s="1269">
        <f t="shared" si="2157"/>
        <v>0</v>
      </c>
      <c r="H822" s="1269"/>
      <c r="I822" s="1269"/>
      <c r="J822" s="2308" t="e">
        <f t="shared" si="1966"/>
        <v>#DIV/0!</v>
      </c>
      <c r="K822" s="1217">
        <f t="shared" si="2157"/>
        <v>0</v>
      </c>
      <c r="L822" s="1217"/>
      <c r="M822" s="1217"/>
      <c r="N822" s="2308" t="e">
        <f t="shared" si="1969"/>
        <v>#DIV/0!</v>
      </c>
      <c r="O822" s="1218">
        <f t="shared" si="2157"/>
        <v>0.65121073872609236</v>
      </c>
      <c r="P822" s="1218"/>
      <c r="Q822" s="1218"/>
      <c r="R822" s="2308" t="e">
        <f t="shared" si="1972"/>
        <v>#DIV/0!</v>
      </c>
      <c r="S822" s="1242"/>
      <c r="T822" s="1242"/>
      <c r="U822" s="1242"/>
      <c r="V822" s="2308" t="e">
        <f t="shared" si="1973"/>
        <v>#DIV/0!</v>
      </c>
      <c r="W822" s="1201" t="e">
        <f t="shared" si="2157"/>
        <v>#DIV/0!</v>
      </c>
      <c r="X822" s="1201">
        <f t="shared" si="2150"/>
        <v>0</v>
      </c>
      <c r="Y822" s="1201"/>
      <c r="Z822" s="2308" t="e">
        <f t="shared" si="1975"/>
        <v>#DIV/0!</v>
      </c>
      <c r="AA822" s="1202">
        <f t="shared" si="1958"/>
        <v>1.2607468274278382</v>
      </c>
      <c r="AB822" s="1723" t="e">
        <f t="shared" si="1959"/>
        <v>#DIV/0!</v>
      </c>
      <c r="AC822" s="1198"/>
      <c r="AD822" s="325" t="s">
        <v>4347</v>
      </c>
    </row>
    <row r="823" spans="1:30" customFormat="1" ht="15.75" hidden="1" thickBot="1" x14ac:dyDescent="0.3">
      <c r="A823" s="3580" t="s">
        <v>2271</v>
      </c>
      <c r="B823" s="2207" t="s">
        <v>935</v>
      </c>
      <c r="C823" s="1235"/>
      <c r="D823" s="1235"/>
      <c r="E823" s="1235"/>
      <c r="F823" s="2314" t="e">
        <f t="shared" si="1963"/>
        <v>#DIV/0!</v>
      </c>
      <c r="G823" s="1235"/>
      <c r="H823" s="1235"/>
      <c r="I823" s="1235"/>
      <c r="J823" s="2314" t="e">
        <f t="shared" si="1966"/>
        <v>#DIV/0!</v>
      </c>
      <c r="K823" s="1245">
        <f>SG!B475</f>
        <v>16</v>
      </c>
      <c r="L823" s="1245"/>
      <c r="M823" s="1245"/>
      <c r="N823" s="2314" t="e">
        <f t="shared" si="1969"/>
        <v>#DIV/0!</v>
      </c>
      <c r="O823" s="1235"/>
      <c r="P823" s="1235"/>
      <c r="Q823" s="1235"/>
      <c r="R823" s="2314" t="e">
        <f t="shared" si="1972"/>
        <v>#DIV/0!</v>
      </c>
      <c r="S823" s="1235"/>
      <c r="T823" s="1235"/>
      <c r="U823" s="1235"/>
      <c r="V823" s="2314" t="e">
        <f t="shared" si="1973"/>
        <v>#DIV/0!</v>
      </c>
      <c r="W823" s="826" t="e">
        <f>SUM(C823:S823)</f>
        <v>#DIV/0!</v>
      </c>
      <c r="X823" s="826">
        <f t="shared" si="2150"/>
        <v>0</v>
      </c>
      <c r="Y823" s="826"/>
      <c r="Z823" s="2314" t="e">
        <f t="shared" si="1975"/>
        <v>#DIV/0!</v>
      </c>
      <c r="AA823" s="1222">
        <f t="shared" si="1958"/>
        <v>16</v>
      </c>
      <c r="AB823" s="1715" t="e">
        <f t="shared" si="1959"/>
        <v>#DIV/0!</v>
      </c>
      <c r="AC823" s="1311"/>
      <c r="AD823" s="27" t="s">
        <v>4264</v>
      </c>
    </row>
    <row r="824" spans="1:30" customFormat="1" ht="15.75" hidden="1" thickBot="1" x14ac:dyDescent="0.3">
      <c r="A824" s="3580"/>
      <c r="B824" s="1" t="s">
        <v>4265</v>
      </c>
      <c r="C824" s="1236">
        <f t="shared" ref="C824:W824" si="2158">C823/C4</f>
        <v>0</v>
      </c>
      <c r="D824" s="1236"/>
      <c r="E824" s="1236"/>
      <c r="F824" s="1236" t="e">
        <f t="shared" si="1963"/>
        <v>#DIV/0!</v>
      </c>
      <c r="G824" s="1236">
        <f t="shared" si="2158"/>
        <v>0</v>
      </c>
      <c r="H824" s="1236"/>
      <c r="I824" s="1236"/>
      <c r="J824" s="1236" t="e">
        <f t="shared" si="1966"/>
        <v>#DIV/0!</v>
      </c>
      <c r="K824" s="1186">
        <f t="shared" si="2158"/>
        <v>6.7903068369901966E-4</v>
      </c>
      <c r="L824" s="1186"/>
      <c r="M824" s="1186"/>
      <c r="N824" s="1236" t="e">
        <f t="shared" si="1969"/>
        <v>#DIV/0!</v>
      </c>
      <c r="O824" s="1236">
        <f t="shared" si="2158"/>
        <v>0</v>
      </c>
      <c r="P824" s="1236"/>
      <c r="Q824" s="1236"/>
      <c r="R824" s="1236" t="e">
        <f t="shared" si="1972"/>
        <v>#DIV/0!</v>
      </c>
      <c r="S824" s="1236"/>
      <c r="T824" s="1236"/>
      <c r="U824" s="1236"/>
      <c r="V824" s="1236" t="e">
        <f t="shared" si="1973"/>
        <v>#DIV/0!</v>
      </c>
      <c r="W824" s="1194" t="e">
        <f t="shared" si="2158"/>
        <v>#DIV/0!</v>
      </c>
      <c r="X824" s="1194">
        <f t="shared" si="2150"/>
        <v>0</v>
      </c>
      <c r="Y824" s="1194"/>
      <c r="Z824" s="1236" t="e">
        <f t="shared" si="1975"/>
        <v>#DIV/0!</v>
      </c>
      <c r="AA824" s="1189">
        <f t="shared" si="1958"/>
        <v>1.6975767092475492E-4</v>
      </c>
      <c r="AB824" s="1716" t="e">
        <f t="shared" si="1959"/>
        <v>#DIV/0!</v>
      </c>
      <c r="AC824" s="1189"/>
      <c r="AD824" t="s">
        <v>4266</v>
      </c>
    </row>
    <row r="825" spans="1:30" customFormat="1" ht="15.75" hidden="1" thickBot="1" x14ac:dyDescent="0.3">
      <c r="A825" s="3580"/>
      <c r="B825" s="1" t="s">
        <v>4267</v>
      </c>
      <c r="C825" s="1236">
        <f t="shared" ref="C825:W825" si="2159">C823/C21</f>
        <v>0</v>
      </c>
      <c r="D825" s="1236"/>
      <c r="E825" s="1236"/>
      <c r="F825" s="1236" t="e">
        <f t="shared" si="1963"/>
        <v>#DIV/0!</v>
      </c>
      <c r="G825" s="1236">
        <f t="shared" si="2159"/>
        <v>0</v>
      </c>
      <c r="H825" s="1236"/>
      <c r="I825" s="1236"/>
      <c r="J825" s="1236" t="e">
        <f t="shared" si="1966"/>
        <v>#DIV/0!</v>
      </c>
      <c r="K825" s="1186">
        <f t="shared" si="2159"/>
        <v>1.2445550715619166E-3</v>
      </c>
      <c r="L825" s="1186"/>
      <c r="M825" s="1186"/>
      <c r="N825" s="1236" t="e">
        <f t="shared" si="1969"/>
        <v>#DIV/0!</v>
      </c>
      <c r="O825" s="1236">
        <f t="shared" si="2159"/>
        <v>0</v>
      </c>
      <c r="P825" s="1236"/>
      <c r="Q825" s="1236"/>
      <c r="R825" s="1236" t="e">
        <f t="shared" si="1972"/>
        <v>#DIV/0!</v>
      </c>
      <c r="S825" s="1236"/>
      <c r="T825" s="1236"/>
      <c r="U825" s="1236"/>
      <c r="V825" s="1236" t="e">
        <f t="shared" si="1973"/>
        <v>#DIV/0!</v>
      </c>
      <c r="W825" s="1194" t="e">
        <f t="shared" si="2159"/>
        <v>#DIV/0!</v>
      </c>
      <c r="X825" s="1194">
        <f t="shared" si="2150"/>
        <v>0</v>
      </c>
      <c r="Y825" s="1194"/>
      <c r="Z825" s="1236" t="e">
        <f t="shared" si="1975"/>
        <v>#DIV/0!</v>
      </c>
      <c r="AA825" s="1189">
        <f t="shared" si="1958"/>
        <v>3.1113876789047915E-4</v>
      </c>
      <c r="AB825" s="1716" t="e">
        <f t="shared" si="1959"/>
        <v>#DIV/0!</v>
      </c>
      <c r="AC825" s="1189"/>
      <c r="AD825" t="s">
        <v>4268</v>
      </c>
    </row>
    <row r="826" spans="1:30" customFormat="1" ht="15.75" hidden="1" thickBot="1" x14ac:dyDescent="0.3">
      <c r="A826" s="3580"/>
      <c r="B826" s="1" t="s">
        <v>4269</v>
      </c>
      <c r="C826" s="1236">
        <f t="shared" ref="C826:W826" si="2160">C823/C9</f>
        <v>0</v>
      </c>
      <c r="D826" s="1236"/>
      <c r="E826" s="1236"/>
      <c r="F826" s="1236" t="e">
        <f t="shared" si="1963"/>
        <v>#DIV/0!</v>
      </c>
      <c r="G826" s="1236">
        <f t="shared" si="2160"/>
        <v>0</v>
      </c>
      <c r="H826" s="1236"/>
      <c r="I826" s="1236"/>
      <c r="J826" s="1236" t="e">
        <f t="shared" si="1966"/>
        <v>#DIV/0!</v>
      </c>
      <c r="K826" s="1186">
        <f t="shared" si="2160"/>
        <v>6.7142257658413763E-3</v>
      </c>
      <c r="L826" s="1186"/>
      <c r="M826" s="1186"/>
      <c r="N826" s="1236" t="e">
        <f t="shared" si="1969"/>
        <v>#DIV/0!</v>
      </c>
      <c r="O826" s="1236">
        <f t="shared" si="2160"/>
        <v>0</v>
      </c>
      <c r="P826" s="1236"/>
      <c r="Q826" s="1236"/>
      <c r="R826" s="1236" t="e">
        <f t="shared" si="1972"/>
        <v>#DIV/0!</v>
      </c>
      <c r="S826" s="1236"/>
      <c r="T826" s="1236"/>
      <c r="U826" s="1236"/>
      <c r="V826" s="1236" t="e">
        <f t="shared" si="1973"/>
        <v>#DIV/0!</v>
      </c>
      <c r="W826" s="1194" t="e">
        <f t="shared" si="2160"/>
        <v>#DIV/0!</v>
      </c>
      <c r="X826" s="1194">
        <f t="shared" si="2150"/>
        <v>0</v>
      </c>
      <c r="Y826" s="1194"/>
      <c r="Z826" s="1236" t="e">
        <f t="shared" si="1975"/>
        <v>#DIV/0!</v>
      </c>
      <c r="AA826" s="1189">
        <f t="shared" si="1958"/>
        <v>1.6785564414603441E-3</v>
      </c>
      <c r="AB826" s="1716" t="e">
        <f t="shared" si="1959"/>
        <v>#DIV/0!</v>
      </c>
      <c r="AC826" s="1189"/>
      <c r="AD826" t="s">
        <v>4270</v>
      </c>
    </row>
    <row r="827" spans="1:30" customFormat="1" ht="15.75" hidden="1" thickBot="1" x14ac:dyDescent="0.3">
      <c r="A827" s="3580"/>
      <c r="B827" s="1" t="s">
        <v>4271</v>
      </c>
      <c r="C827" s="1236">
        <f t="shared" ref="C827:W827" si="2161">C823/C15</f>
        <v>0</v>
      </c>
      <c r="D827" s="1236"/>
      <c r="E827" s="1236"/>
      <c r="F827" s="1236" t="e">
        <f t="shared" si="1963"/>
        <v>#DIV/0!</v>
      </c>
      <c r="G827" s="1236">
        <f t="shared" si="2161"/>
        <v>0</v>
      </c>
      <c r="H827" s="1236"/>
      <c r="I827" s="1236"/>
      <c r="J827" s="1236" t="e">
        <f t="shared" si="1966"/>
        <v>#DIV/0!</v>
      </c>
      <c r="K827" s="1186">
        <f t="shared" si="2161"/>
        <v>7.5117370892018778E-3</v>
      </c>
      <c r="L827" s="1186"/>
      <c r="M827" s="1186"/>
      <c r="N827" s="1236" t="e">
        <f t="shared" si="1969"/>
        <v>#DIV/0!</v>
      </c>
      <c r="O827" s="1236">
        <f t="shared" si="2161"/>
        <v>0</v>
      </c>
      <c r="P827" s="1236"/>
      <c r="Q827" s="1236"/>
      <c r="R827" s="1236" t="e">
        <f t="shared" si="1972"/>
        <v>#DIV/0!</v>
      </c>
      <c r="S827" s="1236"/>
      <c r="T827" s="1236"/>
      <c r="U827" s="1236"/>
      <c r="V827" s="1236" t="e">
        <f t="shared" si="1973"/>
        <v>#DIV/0!</v>
      </c>
      <c r="W827" s="1205" t="e">
        <f t="shared" si="2161"/>
        <v>#DIV/0!</v>
      </c>
      <c r="X827" s="1205">
        <f t="shared" si="2150"/>
        <v>0</v>
      </c>
      <c r="Y827" s="1205"/>
      <c r="Z827" s="1236" t="e">
        <f t="shared" si="1975"/>
        <v>#DIV/0!</v>
      </c>
      <c r="AA827" s="1193">
        <f t="shared" si="1958"/>
        <v>1.8779342723004694E-3</v>
      </c>
      <c r="AB827" s="1717" t="e">
        <f t="shared" si="1959"/>
        <v>#DIV/0!</v>
      </c>
      <c r="AC827" s="1193"/>
      <c r="AD827" t="s">
        <v>4272</v>
      </c>
    </row>
    <row r="828" spans="1:30" customFormat="1" ht="15.75" hidden="1" thickBot="1" x14ac:dyDescent="0.3">
      <c r="A828" s="3580"/>
      <c r="B828" s="2210" t="s">
        <v>4273</v>
      </c>
      <c r="C828" s="1237"/>
      <c r="D828" s="1237"/>
      <c r="E828" s="1237"/>
      <c r="F828" s="2309" t="e">
        <f t="shared" si="1963"/>
        <v>#DIV/0!</v>
      </c>
      <c r="G828" s="1237"/>
      <c r="H828" s="1237"/>
      <c r="I828" s="1237"/>
      <c r="J828" s="2309" t="e">
        <f t="shared" si="1966"/>
        <v>#DIV/0!</v>
      </c>
      <c r="K828" s="1246">
        <f>SG!C475</f>
        <v>0</v>
      </c>
      <c r="L828" s="1246"/>
      <c r="M828" s="1246"/>
      <c r="N828" s="2309" t="e">
        <f t="shared" si="1969"/>
        <v>#DIV/0!</v>
      </c>
      <c r="O828" s="1237"/>
      <c r="P828" s="1237"/>
      <c r="Q828" s="1237"/>
      <c r="R828" s="2309" t="e">
        <f t="shared" si="1972"/>
        <v>#DIV/0!</v>
      </c>
      <c r="S828" s="1237"/>
      <c r="T828" s="1237"/>
      <c r="U828" s="1237"/>
      <c r="V828" s="2309" t="e">
        <f t="shared" si="1973"/>
        <v>#DIV/0!</v>
      </c>
      <c r="W828" s="1204" t="e">
        <f>SUM(C828:S828)</f>
        <v>#DIV/0!</v>
      </c>
      <c r="X828" s="1204">
        <f t="shared" si="2150"/>
        <v>0</v>
      </c>
      <c r="Y828" s="1204"/>
      <c r="Z828" s="2309" t="e">
        <f t="shared" si="1975"/>
        <v>#DIV/0!</v>
      </c>
      <c r="AA828" s="1206">
        <f t="shared" si="1958"/>
        <v>0</v>
      </c>
      <c r="AB828" s="1718" t="e">
        <f t="shared" si="1959"/>
        <v>#DIV/0!</v>
      </c>
      <c r="AC828" s="1903"/>
      <c r="AD828" s="27" t="s">
        <v>4274</v>
      </c>
    </row>
    <row r="829" spans="1:30" customFormat="1" ht="15.75" hidden="1" thickBot="1" x14ac:dyDescent="0.3">
      <c r="A829" s="3580"/>
      <c r="B829" s="1" t="s">
        <v>4275</v>
      </c>
      <c r="C829" s="1236">
        <f t="shared" ref="C829:W829" si="2162">C828/C30</f>
        <v>0</v>
      </c>
      <c r="D829" s="1236"/>
      <c r="E829" s="1236"/>
      <c r="F829" s="1236" t="e">
        <f t="shared" si="1963"/>
        <v>#DIV/0!</v>
      </c>
      <c r="G829" s="1236">
        <f t="shared" si="2162"/>
        <v>0</v>
      </c>
      <c r="H829" s="1236"/>
      <c r="I829" s="1236"/>
      <c r="J829" s="1236" t="e">
        <f t="shared" si="1966"/>
        <v>#DIV/0!</v>
      </c>
      <c r="K829" s="1186">
        <f t="shared" si="2162"/>
        <v>0</v>
      </c>
      <c r="L829" s="1186"/>
      <c r="M829" s="1186"/>
      <c r="N829" s="1236" t="e">
        <f t="shared" si="1969"/>
        <v>#DIV/0!</v>
      </c>
      <c r="O829" s="1236">
        <f t="shared" si="2162"/>
        <v>0</v>
      </c>
      <c r="P829" s="1236"/>
      <c r="Q829" s="1236"/>
      <c r="R829" s="1236" t="e">
        <f t="shared" si="1972"/>
        <v>#DIV/0!</v>
      </c>
      <c r="S829" s="1236"/>
      <c r="T829" s="1236"/>
      <c r="U829" s="1236"/>
      <c r="V829" s="1236" t="e">
        <f t="shared" si="1973"/>
        <v>#DIV/0!</v>
      </c>
      <c r="W829" s="1192" t="e">
        <f t="shared" si="2162"/>
        <v>#DIV/0!</v>
      </c>
      <c r="X829" s="1192">
        <f t="shared" si="2150"/>
        <v>0</v>
      </c>
      <c r="Y829" s="1192"/>
      <c r="Z829" s="1236" t="e">
        <f t="shared" si="1975"/>
        <v>#DIV/0!</v>
      </c>
      <c r="AA829" s="1193">
        <f t="shared" si="1958"/>
        <v>0</v>
      </c>
      <c r="AB829" s="1717" t="e">
        <f t="shared" si="1959"/>
        <v>#DIV/0!</v>
      </c>
      <c r="AC829" s="1193"/>
      <c r="AD829" t="s">
        <v>4276</v>
      </c>
    </row>
    <row r="830" spans="1:30" customFormat="1" ht="15.75" hidden="1" thickBot="1" x14ac:dyDescent="0.3">
      <c r="A830" s="3580"/>
      <c r="B830" s="1" t="s">
        <v>4277</v>
      </c>
      <c r="C830" s="1236">
        <f t="shared" ref="C830:W830" si="2163">C828/C47</f>
        <v>0</v>
      </c>
      <c r="D830" s="1236"/>
      <c r="E830" s="1236"/>
      <c r="F830" s="1236" t="e">
        <f t="shared" si="1963"/>
        <v>#DIV/0!</v>
      </c>
      <c r="G830" s="1236">
        <f t="shared" si="2163"/>
        <v>0</v>
      </c>
      <c r="H830" s="1236"/>
      <c r="I830" s="1236"/>
      <c r="J830" s="1236" t="e">
        <f t="shared" si="1966"/>
        <v>#DIV/0!</v>
      </c>
      <c r="K830" s="1186">
        <f t="shared" si="2163"/>
        <v>0</v>
      </c>
      <c r="L830" s="1186"/>
      <c r="M830" s="1186"/>
      <c r="N830" s="1236" t="e">
        <f t="shared" si="1969"/>
        <v>#DIV/0!</v>
      </c>
      <c r="O830" s="1236">
        <f t="shared" si="2163"/>
        <v>0</v>
      </c>
      <c r="P830" s="1236"/>
      <c r="Q830" s="1236"/>
      <c r="R830" s="1236" t="e">
        <f t="shared" si="1972"/>
        <v>#DIV/0!</v>
      </c>
      <c r="S830" s="1236"/>
      <c r="T830" s="1236"/>
      <c r="U830" s="1236"/>
      <c r="V830" s="1236" t="e">
        <f t="shared" si="1973"/>
        <v>#DIV/0!</v>
      </c>
      <c r="W830" s="1192" t="e">
        <f t="shared" si="2163"/>
        <v>#DIV/0!</v>
      </c>
      <c r="X830" s="1192">
        <f t="shared" si="2150"/>
        <v>0</v>
      </c>
      <c r="Y830" s="1192"/>
      <c r="Z830" s="1236" t="e">
        <f t="shared" si="1975"/>
        <v>#DIV/0!</v>
      </c>
      <c r="AA830" s="1193">
        <f t="shared" si="1958"/>
        <v>0</v>
      </c>
      <c r="AB830" s="1717" t="e">
        <f t="shared" si="1959"/>
        <v>#DIV/0!</v>
      </c>
      <c r="AC830" s="1193"/>
      <c r="AD830" t="s">
        <v>4278</v>
      </c>
    </row>
    <row r="831" spans="1:30" customFormat="1" ht="15.75" hidden="1" thickBot="1" x14ac:dyDescent="0.3">
      <c r="A831" s="3580"/>
      <c r="B831" s="1" t="s">
        <v>4279</v>
      </c>
      <c r="C831" s="1236">
        <f t="shared" ref="C831:W831" si="2164">C828/C35</f>
        <v>0</v>
      </c>
      <c r="D831" s="1236"/>
      <c r="E831" s="1236"/>
      <c r="F831" s="1236" t="e">
        <f t="shared" si="1963"/>
        <v>#DIV/0!</v>
      </c>
      <c r="G831" s="1236">
        <f t="shared" si="2164"/>
        <v>0</v>
      </c>
      <c r="H831" s="1236"/>
      <c r="I831" s="1236"/>
      <c r="J831" s="1236" t="e">
        <f t="shared" si="1966"/>
        <v>#DIV/0!</v>
      </c>
      <c r="K831" s="1186">
        <f t="shared" si="2164"/>
        <v>0</v>
      </c>
      <c r="L831" s="1186"/>
      <c r="M831" s="1186"/>
      <c r="N831" s="1236" t="e">
        <f t="shared" si="1969"/>
        <v>#DIV/0!</v>
      </c>
      <c r="O831" s="1236">
        <f t="shared" si="2164"/>
        <v>0</v>
      </c>
      <c r="P831" s="1236"/>
      <c r="Q831" s="1236"/>
      <c r="R831" s="1236" t="e">
        <f t="shared" si="1972"/>
        <v>#DIV/0!</v>
      </c>
      <c r="S831" s="1236"/>
      <c r="T831" s="1236"/>
      <c r="U831" s="1236"/>
      <c r="V831" s="1236" t="e">
        <f t="shared" si="1973"/>
        <v>#DIV/0!</v>
      </c>
      <c r="W831" s="1192" t="e">
        <f t="shared" si="2164"/>
        <v>#DIV/0!</v>
      </c>
      <c r="X831" s="1192">
        <f t="shared" si="2150"/>
        <v>0</v>
      </c>
      <c r="Y831" s="1192"/>
      <c r="Z831" s="1236" t="e">
        <f t="shared" si="1975"/>
        <v>#DIV/0!</v>
      </c>
      <c r="AA831" s="1193">
        <f t="shared" ref="AA831:AA894" si="2165">AVERAGE(C831,G831,K831,O831,S831)</f>
        <v>0</v>
      </c>
      <c r="AB831" s="1717" t="e">
        <f t="shared" ref="AB831:AB894" si="2166">AVERAGE(D831,H831,L831,P831,T831)</f>
        <v>#DIV/0!</v>
      </c>
      <c r="AC831" s="1193"/>
      <c r="AD831" t="s">
        <v>4280</v>
      </c>
    </row>
    <row r="832" spans="1:30" customFormat="1" ht="15.75" hidden="1" thickBot="1" x14ac:dyDescent="0.3">
      <c r="A832" s="3580"/>
      <c r="B832" s="1" t="s">
        <v>4281</v>
      </c>
      <c r="C832" s="1236">
        <f t="shared" ref="C832:W832" si="2167">C828/C41</f>
        <v>0</v>
      </c>
      <c r="D832" s="1236"/>
      <c r="E832" s="1236"/>
      <c r="F832" s="1236" t="e">
        <f t="shared" si="1963"/>
        <v>#DIV/0!</v>
      </c>
      <c r="G832" s="1236">
        <f t="shared" si="2167"/>
        <v>0</v>
      </c>
      <c r="H832" s="1236"/>
      <c r="I832" s="1236"/>
      <c r="J832" s="1236" t="e">
        <f t="shared" si="1966"/>
        <v>#DIV/0!</v>
      </c>
      <c r="K832" s="1186">
        <f t="shared" si="2167"/>
        <v>0</v>
      </c>
      <c r="L832" s="1186"/>
      <c r="M832" s="1186"/>
      <c r="N832" s="1236" t="e">
        <f t="shared" si="1969"/>
        <v>#DIV/0!</v>
      </c>
      <c r="O832" s="1236">
        <f t="shared" si="2167"/>
        <v>0</v>
      </c>
      <c r="P832" s="1236"/>
      <c r="Q832" s="1236"/>
      <c r="R832" s="1236" t="e">
        <f t="shared" si="1972"/>
        <v>#DIV/0!</v>
      </c>
      <c r="S832" s="1236"/>
      <c r="T832" s="1236"/>
      <c r="U832" s="1236"/>
      <c r="V832" s="1236" t="e">
        <f t="shared" si="1973"/>
        <v>#DIV/0!</v>
      </c>
      <c r="W832" s="1192" t="e">
        <f t="shared" si="2167"/>
        <v>#DIV/0!</v>
      </c>
      <c r="X832" s="1192">
        <f t="shared" ref="X832:X895" si="2168">SUM(D832+H832+L832+P832+T832)</f>
        <v>0</v>
      </c>
      <c r="Y832" s="1192"/>
      <c r="Z832" s="1236" t="e">
        <f t="shared" si="1975"/>
        <v>#DIV/0!</v>
      </c>
      <c r="AA832" s="1193">
        <f t="shared" si="2165"/>
        <v>0</v>
      </c>
      <c r="AB832" s="1717" t="e">
        <f t="shared" si="2166"/>
        <v>#DIV/0!</v>
      </c>
      <c r="AC832" s="1193"/>
      <c r="AD832" t="s">
        <v>4282</v>
      </c>
    </row>
    <row r="833" spans="1:30" customFormat="1" ht="15.75" hidden="1" thickBot="1" x14ac:dyDescent="0.3">
      <c r="A833" s="3580"/>
      <c r="B833" s="2210" t="s">
        <v>4283</v>
      </c>
      <c r="C833" s="1237"/>
      <c r="D833" s="1237"/>
      <c r="E833" s="1237"/>
      <c r="F833" s="2309" t="e">
        <f t="shared" ref="F833:F896" si="2169">E833/D833</f>
        <v>#DIV/0!</v>
      </c>
      <c r="G833" s="1237"/>
      <c r="H833" s="1237"/>
      <c r="I833" s="1237"/>
      <c r="J833" s="2309" t="e">
        <f t="shared" ref="J833:J896" si="2170">I833/H833</f>
        <v>#DIV/0!</v>
      </c>
      <c r="K833" s="1274"/>
      <c r="L833" s="1274"/>
      <c r="M833" s="1274"/>
      <c r="N833" s="2309" t="e">
        <f t="shared" ref="N833:N896" si="2171">M833/L833</f>
        <v>#DIV/0!</v>
      </c>
      <c r="O833" s="1237"/>
      <c r="P833" s="1237"/>
      <c r="Q833" s="1237"/>
      <c r="R833" s="2309" t="e">
        <f t="shared" ref="R833:R896" si="2172">Q833/P833</f>
        <v>#DIV/0!</v>
      </c>
      <c r="S833" s="1237"/>
      <c r="T833" s="1237"/>
      <c r="U833" s="1237"/>
      <c r="V833" s="2309" t="e">
        <f t="shared" ref="V833:V896" si="2173">U833/T833</f>
        <v>#DIV/0!</v>
      </c>
      <c r="W833" s="1204" t="e">
        <f>SUM(C833:S833)</f>
        <v>#DIV/0!</v>
      </c>
      <c r="X833" s="1204">
        <f t="shared" si="2168"/>
        <v>0</v>
      </c>
      <c r="Y833" s="1204"/>
      <c r="Z833" s="2309" t="e">
        <f t="shared" ref="Z833:Z896" si="2174">Y833/X833</f>
        <v>#DIV/0!</v>
      </c>
      <c r="AA833" s="1206" t="e">
        <f t="shared" si="2165"/>
        <v>#DIV/0!</v>
      </c>
      <c r="AB833" s="1719" t="e">
        <f t="shared" si="2166"/>
        <v>#DIV/0!</v>
      </c>
      <c r="AC833" s="1206"/>
      <c r="AD833" s="1178" t="s">
        <v>4284</v>
      </c>
    </row>
    <row r="834" spans="1:30" customFormat="1" ht="15.75" hidden="1" thickBot="1" x14ac:dyDescent="0.3">
      <c r="A834" s="3580"/>
      <c r="B834" s="1" t="s">
        <v>4285</v>
      </c>
      <c r="C834" s="1236">
        <f t="shared" ref="C834:W834" si="2175">C833/C56</f>
        <v>0</v>
      </c>
      <c r="D834" s="1236"/>
      <c r="E834" s="1236"/>
      <c r="F834" s="1236" t="e">
        <f t="shared" si="2169"/>
        <v>#DIV/0!</v>
      </c>
      <c r="G834" s="1236">
        <f t="shared" si="2175"/>
        <v>0</v>
      </c>
      <c r="H834" s="1236"/>
      <c r="I834" s="1236"/>
      <c r="J834" s="1236" t="e">
        <f t="shared" si="2170"/>
        <v>#DIV/0!</v>
      </c>
      <c r="K834" s="1263">
        <f t="shared" si="2175"/>
        <v>0</v>
      </c>
      <c r="L834" s="1263"/>
      <c r="M834" s="1263"/>
      <c r="N834" s="1236" t="e">
        <f t="shared" si="2171"/>
        <v>#DIV/0!</v>
      </c>
      <c r="O834" s="1236">
        <f t="shared" si="2175"/>
        <v>0</v>
      </c>
      <c r="P834" s="1236"/>
      <c r="Q834" s="1236"/>
      <c r="R834" s="1236" t="e">
        <f t="shared" si="2172"/>
        <v>#DIV/0!</v>
      </c>
      <c r="S834" s="1236"/>
      <c r="T834" s="1236"/>
      <c r="U834" s="1236"/>
      <c r="V834" s="1236" t="e">
        <f t="shared" si="2173"/>
        <v>#DIV/0!</v>
      </c>
      <c r="W834" s="1194" t="e">
        <f t="shared" si="2175"/>
        <v>#DIV/0!</v>
      </c>
      <c r="X834" s="1194">
        <f t="shared" si="2168"/>
        <v>0</v>
      </c>
      <c r="Y834" s="1194"/>
      <c r="Z834" s="1236" t="e">
        <f t="shared" si="2174"/>
        <v>#DIV/0!</v>
      </c>
      <c r="AA834" s="1193">
        <f t="shared" si="2165"/>
        <v>0</v>
      </c>
      <c r="AB834" s="1717" t="e">
        <f t="shared" si="2166"/>
        <v>#DIV/0!</v>
      </c>
      <c r="AC834" s="1193"/>
      <c r="AD834" t="s">
        <v>4286</v>
      </c>
    </row>
    <row r="835" spans="1:30" customFormat="1" ht="15.75" hidden="1" thickBot="1" x14ac:dyDescent="0.3">
      <c r="A835" s="3580"/>
      <c r="B835" s="1" t="s">
        <v>4287</v>
      </c>
      <c r="C835" s="1236">
        <f t="shared" ref="C835:W835" si="2176">C833/C73</f>
        <v>0</v>
      </c>
      <c r="D835" s="1236"/>
      <c r="E835" s="1236"/>
      <c r="F835" s="1236" t="e">
        <f t="shared" si="2169"/>
        <v>#DIV/0!</v>
      </c>
      <c r="G835" s="1236">
        <f t="shared" si="2176"/>
        <v>0</v>
      </c>
      <c r="H835" s="1236"/>
      <c r="I835" s="1236"/>
      <c r="J835" s="1236" t="e">
        <f t="shared" si="2170"/>
        <v>#DIV/0!</v>
      </c>
      <c r="K835" s="1263">
        <f t="shared" si="2176"/>
        <v>0</v>
      </c>
      <c r="L835" s="1263"/>
      <c r="M835" s="1263"/>
      <c r="N835" s="1236" t="e">
        <f t="shared" si="2171"/>
        <v>#DIV/0!</v>
      </c>
      <c r="O835" s="1236">
        <f t="shared" si="2176"/>
        <v>0</v>
      </c>
      <c r="P835" s="1236"/>
      <c r="Q835" s="1236"/>
      <c r="R835" s="1236" t="e">
        <f t="shared" si="2172"/>
        <v>#DIV/0!</v>
      </c>
      <c r="S835" s="1236"/>
      <c r="T835" s="1236"/>
      <c r="U835" s="1236"/>
      <c r="V835" s="1236" t="e">
        <f t="shared" si="2173"/>
        <v>#DIV/0!</v>
      </c>
      <c r="W835" s="1194" t="e">
        <f t="shared" si="2176"/>
        <v>#DIV/0!</v>
      </c>
      <c r="X835" s="1194">
        <f t="shared" si="2168"/>
        <v>0</v>
      </c>
      <c r="Y835" s="1194"/>
      <c r="Z835" s="1236" t="e">
        <f t="shared" si="2174"/>
        <v>#DIV/0!</v>
      </c>
      <c r="AA835" s="1193">
        <f t="shared" si="2165"/>
        <v>0</v>
      </c>
      <c r="AB835" s="1717" t="e">
        <f t="shared" si="2166"/>
        <v>#DIV/0!</v>
      </c>
      <c r="AC835" s="1193"/>
      <c r="AD835" t="s">
        <v>4288</v>
      </c>
    </row>
    <row r="836" spans="1:30" customFormat="1" ht="15.75" hidden="1" thickBot="1" x14ac:dyDescent="0.3">
      <c r="A836" s="3580"/>
      <c r="B836" s="1" t="s">
        <v>4289</v>
      </c>
      <c r="C836" s="1243">
        <v>0.1</v>
      </c>
      <c r="D836" s="1243"/>
      <c r="E836" s="1243"/>
      <c r="F836" s="1236" t="e">
        <f t="shared" si="2169"/>
        <v>#DIV/0!</v>
      </c>
      <c r="G836" s="1244">
        <v>0.1</v>
      </c>
      <c r="H836" s="1244"/>
      <c r="I836" s="1244"/>
      <c r="J836" s="1236" t="e">
        <f t="shared" si="2170"/>
        <v>#DIV/0!</v>
      </c>
      <c r="K836" s="1275">
        <v>0.1</v>
      </c>
      <c r="L836" s="1275"/>
      <c r="M836" s="1275"/>
      <c r="N836" s="1236" t="e">
        <f t="shared" si="2171"/>
        <v>#DIV/0!</v>
      </c>
      <c r="O836" s="1236">
        <v>0.1</v>
      </c>
      <c r="P836" s="1236"/>
      <c r="Q836" s="1236"/>
      <c r="R836" s="1236" t="e">
        <f t="shared" si="2172"/>
        <v>#DIV/0!</v>
      </c>
      <c r="S836" s="1236"/>
      <c r="T836" s="1236"/>
      <c r="U836" s="1236"/>
      <c r="V836" s="1236" t="e">
        <f t="shared" si="2173"/>
        <v>#DIV/0!</v>
      </c>
      <c r="W836" s="1190">
        <f>K836</f>
        <v>0.1</v>
      </c>
      <c r="X836" s="1190">
        <f t="shared" si="2168"/>
        <v>0</v>
      </c>
      <c r="Y836" s="1190"/>
      <c r="Z836" s="1236" t="e">
        <f t="shared" si="2174"/>
        <v>#DIV/0!</v>
      </c>
      <c r="AA836" s="1191">
        <f t="shared" si="2165"/>
        <v>0.1</v>
      </c>
      <c r="AB836" s="1720" t="e">
        <f t="shared" si="2166"/>
        <v>#DIV/0!</v>
      </c>
      <c r="AC836" s="1191"/>
      <c r="AD836" t="s">
        <v>4290</v>
      </c>
    </row>
    <row r="837" spans="1:30" customFormat="1" ht="15.75" hidden="1" thickBot="1" x14ac:dyDescent="0.3">
      <c r="A837" s="3580"/>
      <c r="B837" s="1" t="s">
        <v>4291</v>
      </c>
      <c r="C837" s="1236" t="e">
        <f>C833/C828</f>
        <v>#DIV/0!</v>
      </c>
      <c r="D837" s="1236"/>
      <c r="E837" s="1236"/>
      <c r="F837" s="1236" t="e">
        <f t="shared" si="2169"/>
        <v>#DIV/0!</v>
      </c>
      <c r="G837" s="1236" t="e">
        <f t="shared" ref="G837:W837" si="2177">G833/G828</f>
        <v>#DIV/0!</v>
      </c>
      <c r="H837" s="1236"/>
      <c r="I837" s="1236"/>
      <c r="J837" s="1236" t="e">
        <f t="shared" si="2170"/>
        <v>#DIV/0!</v>
      </c>
      <c r="K837" s="1263" t="e">
        <f t="shared" si="2177"/>
        <v>#DIV/0!</v>
      </c>
      <c r="L837" s="1263"/>
      <c r="M837" s="1263"/>
      <c r="N837" s="1236" t="e">
        <f t="shared" si="2171"/>
        <v>#DIV/0!</v>
      </c>
      <c r="O837" s="1236" t="e">
        <f t="shared" si="2177"/>
        <v>#DIV/0!</v>
      </c>
      <c r="P837" s="1236"/>
      <c r="Q837" s="1236"/>
      <c r="R837" s="1236" t="e">
        <f t="shared" si="2172"/>
        <v>#DIV/0!</v>
      </c>
      <c r="S837" s="1236"/>
      <c r="T837" s="1236"/>
      <c r="U837" s="1236"/>
      <c r="V837" s="1236" t="e">
        <f t="shared" si="2173"/>
        <v>#DIV/0!</v>
      </c>
      <c r="W837" s="1205" t="e">
        <f t="shared" si="2177"/>
        <v>#DIV/0!</v>
      </c>
      <c r="X837" s="1205">
        <f t="shared" si="2168"/>
        <v>0</v>
      </c>
      <c r="Y837" s="1205"/>
      <c r="Z837" s="1236" t="e">
        <f t="shared" si="2174"/>
        <v>#DIV/0!</v>
      </c>
      <c r="AA837" s="1191" t="e">
        <f t="shared" si="2165"/>
        <v>#DIV/0!</v>
      </c>
      <c r="AB837" s="1720" t="e">
        <f t="shared" si="2166"/>
        <v>#DIV/0!</v>
      </c>
      <c r="AC837" s="1191"/>
      <c r="AD837" t="s">
        <v>4292</v>
      </c>
    </row>
    <row r="838" spans="1:30" customFormat="1" ht="15.75" hidden="1" thickBot="1" x14ac:dyDescent="0.3">
      <c r="A838" s="3580"/>
      <c r="B838" s="2210" t="s">
        <v>10</v>
      </c>
      <c r="C838" s="1237"/>
      <c r="D838" s="1237"/>
      <c r="E838" s="1237"/>
      <c r="F838" s="2309" t="e">
        <f t="shared" si="2169"/>
        <v>#DIV/0!</v>
      </c>
      <c r="G838" s="1237"/>
      <c r="H838" s="1237"/>
      <c r="I838" s="1237"/>
      <c r="J838" s="2309" t="e">
        <f t="shared" si="2170"/>
        <v>#DIV/0!</v>
      </c>
      <c r="K838" s="1274"/>
      <c r="L838" s="1274"/>
      <c r="M838" s="1274"/>
      <c r="N838" s="2309" t="e">
        <f t="shared" si="2171"/>
        <v>#DIV/0!</v>
      </c>
      <c r="O838" s="1237"/>
      <c r="P838" s="1237"/>
      <c r="Q838" s="1237"/>
      <c r="R838" s="2309" t="e">
        <f t="shared" si="2172"/>
        <v>#DIV/0!</v>
      </c>
      <c r="S838" s="1237"/>
      <c r="T838" s="1237"/>
      <c r="U838" s="1237"/>
      <c r="V838" s="2309" t="e">
        <f t="shared" si="2173"/>
        <v>#DIV/0!</v>
      </c>
      <c r="W838" s="1204" t="e">
        <f>SUM(C838:S838)</f>
        <v>#DIV/0!</v>
      </c>
      <c r="X838" s="1204">
        <f t="shared" si="2168"/>
        <v>0</v>
      </c>
      <c r="Y838" s="1204"/>
      <c r="Z838" s="2309" t="e">
        <f t="shared" si="2174"/>
        <v>#DIV/0!</v>
      </c>
      <c r="AA838" s="1204" t="e">
        <f t="shared" si="2165"/>
        <v>#DIV/0!</v>
      </c>
      <c r="AB838" s="1721" t="e">
        <f t="shared" si="2166"/>
        <v>#DIV/0!</v>
      </c>
      <c r="AC838" s="1309"/>
      <c r="AD838" s="27" t="s">
        <v>4293</v>
      </c>
    </row>
    <row r="839" spans="1:30" customFormat="1" ht="15.75" hidden="1" thickBot="1" x14ac:dyDescent="0.3">
      <c r="A839" s="3580"/>
      <c r="B839" s="1" t="s">
        <v>4294</v>
      </c>
      <c r="C839" s="1236">
        <f t="shared" ref="C839:W839" si="2178">C838/C82</f>
        <v>0</v>
      </c>
      <c r="D839" s="1236"/>
      <c r="E839" s="1236"/>
      <c r="F839" s="1236" t="e">
        <f t="shared" si="2169"/>
        <v>#DIV/0!</v>
      </c>
      <c r="G839" s="1236">
        <f t="shared" si="2178"/>
        <v>0</v>
      </c>
      <c r="H839" s="1236"/>
      <c r="I839" s="1236"/>
      <c r="J839" s="1236" t="e">
        <f t="shared" si="2170"/>
        <v>#DIV/0!</v>
      </c>
      <c r="K839" s="1263">
        <f t="shared" si="2178"/>
        <v>0</v>
      </c>
      <c r="L839" s="1263"/>
      <c r="M839" s="1263"/>
      <c r="N839" s="1236" t="e">
        <f t="shared" si="2171"/>
        <v>#DIV/0!</v>
      </c>
      <c r="O839" s="1236">
        <f t="shared" si="2178"/>
        <v>0</v>
      </c>
      <c r="P839" s="1236"/>
      <c r="Q839" s="1236"/>
      <c r="R839" s="1236" t="e">
        <f t="shared" si="2172"/>
        <v>#DIV/0!</v>
      </c>
      <c r="S839" s="1236"/>
      <c r="T839" s="1236"/>
      <c r="U839" s="1236"/>
      <c r="V839" s="1236" t="e">
        <f t="shared" si="2173"/>
        <v>#DIV/0!</v>
      </c>
      <c r="W839" s="1194" t="e">
        <f t="shared" si="2178"/>
        <v>#DIV/0!</v>
      </c>
      <c r="X839" s="1194">
        <f t="shared" si="2168"/>
        <v>0</v>
      </c>
      <c r="Y839" s="1194"/>
      <c r="Z839" s="1236" t="e">
        <f t="shared" si="2174"/>
        <v>#DIV/0!</v>
      </c>
      <c r="AA839" s="1189">
        <f t="shared" si="2165"/>
        <v>0</v>
      </c>
      <c r="AB839" s="1716" t="e">
        <f t="shared" si="2166"/>
        <v>#DIV/0!</v>
      </c>
      <c r="AC839" s="1189"/>
      <c r="AD839" t="s">
        <v>4295</v>
      </c>
    </row>
    <row r="840" spans="1:30" customFormat="1" ht="15.75" hidden="1" thickBot="1" x14ac:dyDescent="0.3">
      <c r="A840" s="3580"/>
      <c r="B840" s="1" t="s">
        <v>4296</v>
      </c>
      <c r="C840" s="1236">
        <f t="shared" ref="C840:W840" si="2179">C838/C99</f>
        <v>0</v>
      </c>
      <c r="D840" s="1236"/>
      <c r="E840" s="1236"/>
      <c r="F840" s="1236" t="e">
        <f t="shared" si="2169"/>
        <v>#DIV/0!</v>
      </c>
      <c r="G840" s="1236">
        <f t="shared" si="2179"/>
        <v>0</v>
      </c>
      <c r="H840" s="1236"/>
      <c r="I840" s="1236"/>
      <c r="J840" s="1236" t="e">
        <f t="shared" si="2170"/>
        <v>#DIV/0!</v>
      </c>
      <c r="K840" s="1263">
        <f t="shared" si="2179"/>
        <v>0</v>
      </c>
      <c r="L840" s="1263"/>
      <c r="M840" s="1263"/>
      <c r="N840" s="1236" t="e">
        <f t="shared" si="2171"/>
        <v>#DIV/0!</v>
      </c>
      <c r="O840" s="1236">
        <f t="shared" si="2179"/>
        <v>0</v>
      </c>
      <c r="P840" s="1236"/>
      <c r="Q840" s="1236"/>
      <c r="R840" s="1236" t="e">
        <f t="shared" si="2172"/>
        <v>#DIV/0!</v>
      </c>
      <c r="S840" s="1236"/>
      <c r="T840" s="1236"/>
      <c r="U840" s="1236"/>
      <c r="V840" s="1236" t="e">
        <f t="shared" si="2173"/>
        <v>#DIV/0!</v>
      </c>
      <c r="W840" s="1194" t="e">
        <f t="shared" si="2179"/>
        <v>#DIV/0!</v>
      </c>
      <c r="X840" s="1194">
        <f t="shared" si="2168"/>
        <v>0</v>
      </c>
      <c r="Y840" s="1194"/>
      <c r="Z840" s="1236" t="e">
        <f t="shared" si="2174"/>
        <v>#DIV/0!</v>
      </c>
      <c r="AA840" s="1189">
        <f t="shared" si="2165"/>
        <v>0</v>
      </c>
      <c r="AB840" s="1716" t="e">
        <f t="shared" si="2166"/>
        <v>#DIV/0!</v>
      </c>
      <c r="AC840" s="1189"/>
      <c r="AD840" t="s">
        <v>4297</v>
      </c>
    </row>
    <row r="841" spans="1:30" customFormat="1" ht="15.75" hidden="1" thickBot="1" x14ac:dyDescent="0.3">
      <c r="A841" s="3580"/>
      <c r="B841" s="2210" t="s">
        <v>14</v>
      </c>
      <c r="C841" s="1237"/>
      <c r="D841" s="1237"/>
      <c r="E841" s="1237"/>
      <c r="F841" s="2309" t="e">
        <f t="shared" si="2169"/>
        <v>#DIV/0!</v>
      </c>
      <c r="G841" s="1237">
        <f>BPCE!J468</f>
        <v>0</v>
      </c>
      <c r="H841" s="1237"/>
      <c r="I841" s="1237"/>
      <c r="J841" s="2309" t="e">
        <f t="shared" si="2170"/>
        <v>#DIV/0!</v>
      </c>
      <c r="K841" s="1246">
        <f>SG!J475</f>
        <v>2</v>
      </c>
      <c r="L841" s="1246"/>
      <c r="M841" s="1246"/>
      <c r="N841" s="2309" t="e">
        <f t="shared" si="2171"/>
        <v>#DIV/0!</v>
      </c>
      <c r="O841" s="1237"/>
      <c r="P841" s="1237"/>
      <c r="Q841" s="1237"/>
      <c r="R841" s="2309" t="e">
        <f t="shared" si="2172"/>
        <v>#DIV/0!</v>
      </c>
      <c r="S841" s="1237"/>
      <c r="T841" s="1237"/>
      <c r="U841" s="1237"/>
      <c r="V841" s="2309" t="e">
        <f t="shared" si="2173"/>
        <v>#DIV/0!</v>
      </c>
      <c r="W841" s="1204" t="e">
        <f>SUM(C841:S841)</f>
        <v>#DIV/0!</v>
      </c>
      <c r="X841" s="1204">
        <f t="shared" si="2168"/>
        <v>0</v>
      </c>
      <c r="Y841" s="1204"/>
      <c r="Z841" s="2309" t="e">
        <f t="shared" si="2174"/>
        <v>#DIV/0!</v>
      </c>
      <c r="AA841" s="1221">
        <f t="shared" si="2165"/>
        <v>1</v>
      </c>
      <c r="AB841" s="1722" t="e">
        <f t="shared" si="2166"/>
        <v>#DIV/0!</v>
      </c>
      <c r="AC841" s="1904"/>
      <c r="AD841" s="27" t="s">
        <v>4298</v>
      </c>
    </row>
    <row r="842" spans="1:30" customFormat="1" ht="15.75" hidden="1" thickBot="1" x14ac:dyDescent="0.3">
      <c r="A842" s="3580"/>
      <c r="B842" s="1" t="s">
        <v>4299</v>
      </c>
      <c r="C842" s="1236">
        <f t="shared" ref="C842:W842" si="2180">C841/C108</f>
        <v>0</v>
      </c>
      <c r="D842" s="1236"/>
      <c r="E842" s="1236"/>
      <c r="F842" s="1236" t="e">
        <f t="shared" si="2169"/>
        <v>#DIV/0!</v>
      </c>
      <c r="G842" s="1236">
        <f t="shared" si="2180"/>
        <v>0</v>
      </c>
      <c r="H842" s="1236"/>
      <c r="I842" s="1236"/>
      <c r="J842" s="1236" t="e">
        <f t="shared" si="2170"/>
        <v>#DIV/0!</v>
      </c>
      <c r="K842" s="1186">
        <f t="shared" si="2180"/>
        <v>2.617801047120419E-3</v>
      </c>
      <c r="L842" s="1186"/>
      <c r="M842" s="1186"/>
      <c r="N842" s="1236" t="e">
        <f t="shared" si="2171"/>
        <v>#DIV/0!</v>
      </c>
      <c r="O842" s="1236">
        <f t="shared" si="2180"/>
        <v>0</v>
      </c>
      <c r="P842" s="1236"/>
      <c r="Q842" s="1236"/>
      <c r="R842" s="1236" t="e">
        <f t="shared" si="2172"/>
        <v>#DIV/0!</v>
      </c>
      <c r="S842" s="1236"/>
      <c r="T842" s="1236"/>
      <c r="U842" s="1236"/>
      <c r="V842" s="1236" t="e">
        <f t="shared" si="2173"/>
        <v>#DIV/0!</v>
      </c>
      <c r="W842" s="1194" t="e">
        <f t="shared" si="2180"/>
        <v>#DIV/0!</v>
      </c>
      <c r="X842" s="1194">
        <f t="shared" si="2168"/>
        <v>0</v>
      </c>
      <c r="Y842" s="1194"/>
      <c r="Z842" s="1236" t="e">
        <f t="shared" si="2174"/>
        <v>#DIV/0!</v>
      </c>
      <c r="AA842" s="1189">
        <f t="shared" si="2165"/>
        <v>6.5445026178010475E-4</v>
      </c>
      <c r="AB842" s="1716" t="e">
        <f t="shared" si="2166"/>
        <v>#DIV/0!</v>
      </c>
      <c r="AC842" s="1189"/>
      <c r="AD842" t="s">
        <v>4300</v>
      </c>
    </row>
    <row r="843" spans="1:30" customFormat="1" ht="15.75" hidden="1" thickBot="1" x14ac:dyDescent="0.3">
      <c r="A843" s="3580"/>
      <c r="B843" s="1" t="s">
        <v>4301</v>
      </c>
      <c r="C843" s="1236">
        <f t="shared" ref="C843:W843" si="2181">C841/C125</f>
        <v>0</v>
      </c>
      <c r="D843" s="1236"/>
      <c r="E843" s="1236"/>
      <c r="F843" s="1236" t="e">
        <f t="shared" si="2169"/>
        <v>#DIV/0!</v>
      </c>
      <c r="G843" s="1236">
        <f t="shared" si="2181"/>
        <v>0</v>
      </c>
      <c r="H843" s="1236"/>
      <c r="I843" s="1236"/>
      <c r="J843" s="1236" t="e">
        <f t="shared" si="2170"/>
        <v>#DIV/0!</v>
      </c>
      <c r="K843" s="1186">
        <f t="shared" si="2181"/>
        <v>4.4247787610619468E-3</v>
      </c>
      <c r="L843" s="1186"/>
      <c r="M843" s="1186"/>
      <c r="N843" s="1236" t="e">
        <f t="shared" si="2171"/>
        <v>#DIV/0!</v>
      </c>
      <c r="O843" s="1236">
        <f t="shared" si="2181"/>
        <v>0</v>
      </c>
      <c r="P843" s="1236"/>
      <c r="Q843" s="1236"/>
      <c r="R843" s="1236" t="e">
        <f t="shared" si="2172"/>
        <v>#DIV/0!</v>
      </c>
      <c r="S843" s="1236"/>
      <c r="T843" s="1236"/>
      <c r="U843" s="1236"/>
      <c r="V843" s="1236" t="e">
        <f t="shared" si="2173"/>
        <v>#DIV/0!</v>
      </c>
      <c r="W843" s="1194" t="e">
        <f t="shared" si="2181"/>
        <v>#DIV/0!</v>
      </c>
      <c r="X843" s="1194">
        <f t="shared" si="2168"/>
        <v>0</v>
      </c>
      <c r="Y843" s="1194"/>
      <c r="Z843" s="1236" t="e">
        <f t="shared" si="2174"/>
        <v>#DIV/0!</v>
      </c>
      <c r="AA843" s="1189">
        <f t="shared" si="2165"/>
        <v>1.1061946902654867E-3</v>
      </c>
      <c r="AB843" s="1716" t="e">
        <f t="shared" si="2166"/>
        <v>#DIV/0!</v>
      </c>
      <c r="AC843" s="1189"/>
      <c r="AD843" t="s">
        <v>4302</v>
      </c>
    </row>
    <row r="844" spans="1:30" customFormat="1" ht="15.75" hidden="1" thickBot="1" x14ac:dyDescent="0.3">
      <c r="A844" s="3580"/>
      <c r="B844" s="1" t="s">
        <v>4303</v>
      </c>
      <c r="C844" s="1236">
        <f t="shared" ref="C844:W844" si="2182">C841/C113</f>
        <v>0</v>
      </c>
      <c r="D844" s="1236"/>
      <c r="E844" s="1236"/>
      <c r="F844" s="1236" t="e">
        <f t="shared" si="2169"/>
        <v>#DIV/0!</v>
      </c>
      <c r="G844" s="1236">
        <f t="shared" si="2182"/>
        <v>0</v>
      </c>
      <c r="H844" s="1236"/>
      <c r="I844" s="1236"/>
      <c r="J844" s="1236" t="e">
        <f t="shared" si="2170"/>
        <v>#DIV/0!</v>
      </c>
      <c r="K844" s="1186">
        <f t="shared" si="2182"/>
        <v>1.4705882352941176E-2</v>
      </c>
      <c r="L844" s="1186"/>
      <c r="M844" s="1186"/>
      <c r="N844" s="1236" t="e">
        <f t="shared" si="2171"/>
        <v>#DIV/0!</v>
      </c>
      <c r="O844" s="1236">
        <f t="shared" si="2182"/>
        <v>0</v>
      </c>
      <c r="P844" s="1236"/>
      <c r="Q844" s="1236"/>
      <c r="R844" s="1236" t="e">
        <f t="shared" si="2172"/>
        <v>#DIV/0!</v>
      </c>
      <c r="S844" s="1236"/>
      <c r="T844" s="1236"/>
      <c r="U844" s="1236"/>
      <c r="V844" s="1236" t="e">
        <f t="shared" si="2173"/>
        <v>#DIV/0!</v>
      </c>
      <c r="W844" s="1194" t="e">
        <f t="shared" si="2182"/>
        <v>#DIV/0!</v>
      </c>
      <c r="X844" s="1194">
        <f t="shared" si="2168"/>
        <v>0</v>
      </c>
      <c r="Y844" s="1194"/>
      <c r="Z844" s="1236" t="e">
        <f t="shared" si="2174"/>
        <v>#DIV/0!</v>
      </c>
      <c r="AA844" s="1189">
        <f t="shared" si="2165"/>
        <v>3.6764705882352941E-3</v>
      </c>
      <c r="AB844" s="1716" t="e">
        <f t="shared" si="2166"/>
        <v>#DIV/0!</v>
      </c>
      <c r="AC844" s="1189"/>
      <c r="AD844" t="s">
        <v>4304</v>
      </c>
    </row>
    <row r="845" spans="1:30" customFormat="1" ht="15.75" hidden="1" thickBot="1" x14ac:dyDescent="0.3">
      <c r="A845" s="3580"/>
      <c r="B845" s="1" t="s">
        <v>4305</v>
      </c>
      <c r="C845" s="1236">
        <f t="shared" ref="C845:W845" si="2183">C841/C119</f>
        <v>0</v>
      </c>
      <c r="D845" s="1236"/>
      <c r="E845" s="1236"/>
      <c r="F845" s="1236" t="e">
        <f t="shared" si="2169"/>
        <v>#DIV/0!</v>
      </c>
      <c r="G845" s="1236">
        <f t="shared" si="2183"/>
        <v>0</v>
      </c>
      <c r="H845" s="1236"/>
      <c r="I845" s="1236"/>
      <c r="J845" s="1236" t="e">
        <f t="shared" si="2170"/>
        <v>#DIV/0!</v>
      </c>
      <c r="K845" s="1186">
        <f t="shared" si="2183"/>
        <v>1.9047619047619049E-2</v>
      </c>
      <c r="L845" s="1186"/>
      <c r="M845" s="1186"/>
      <c r="N845" s="1236" t="e">
        <f t="shared" si="2171"/>
        <v>#DIV/0!</v>
      </c>
      <c r="O845" s="1236">
        <f t="shared" si="2183"/>
        <v>0</v>
      </c>
      <c r="P845" s="1236"/>
      <c r="Q845" s="1236"/>
      <c r="R845" s="1236" t="e">
        <f t="shared" si="2172"/>
        <v>#DIV/0!</v>
      </c>
      <c r="S845" s="1236"/>
      <c r="T845" s="1236"/>
      <c r="U845" s="1236"/>
      <c r="V845" s="1236" t="e">
        <f t="shared" si="2173"/>
        <v>#DIV/0!</v>
      </c>
      <c r="W845" s="1205" t="e">
        <f t="shared" si="2183"/>
        <v>#DIV/0!</v>
      </c>
      <c r="X845" s="1205">
        <f t="shared" si="2168"/>
        <v>0</v>
      </c>
      <c r="Y845" s="1205"/>
      <c r="Z845" s="1236" t="e">
        <f t="shared" si="2174"/>
        <v>#DIV/0!</v>
      </c>
      <c r="AA845" s="1193">
        <f t="shared" si="2165"/>
        <v>4.7619047619047623E-3</v>
      </c>
      <c r="AB845" s="1717" t="e">
        <f t="shared" si="2166"/>
        <v>#DIV/0!</v>
      </c>
      <c r="AC845" s="1193"/>
      <c r="AD845" t="s">
        <v>4306</v>
      </c>
    </row>
    <row r="846" spans="1:30" customFormat="1" ht="15.75" hidden="1" thickBot="1" x14ac:dyDescent="0.3">
      <c r="A846" s="3580"/>
      <c r="B846" s="2210" t="s">
        <v>4307</v>
      </c>
      <c r="C846" s="1238"/>
      <c r="D846" s="1238"/>
      <c r="E846" s="1238"/>
      <c r="F846" s="2309" t="e">
        <f t="shared" si="2169"/>
        <v>#DIV/0!</v>
      </c>
      <c r="G846" s="1238"/>
      <c r="H846" s="1238"/>
      <c r="I846" s="1238"/>
      <c r="J846" s="2309" t="e">
        <f t="shared" si="2170"/>
        <v>#DIV/0!</v>
      </c>
      <c r="K846" s="1265"/>
      <c r="L846" s="1265"/>
      <c r="M846" s="1265"/>
      <c r="N846" s="2309" t="e">
        <f t="shared" si="2171"/>
        <v>#DIV/0!</v>
      </c>
      <c r="O846" s="1238"/>
      <c r="P846" s="1238"/>
      <c r="Q846" s="1238"/>
      <c r="R846" s="2309" t="e">
        <f t="shared" si="2172"/>
        <v>#DIV/0!</v>
      </c>
      <c r="S846" s="1238"/>
      <c r="T846" s="1238"/>
      <c r="U846" s="1238"/>
      <c r="V846" s="2309" t="e">
        <f t="shared" si="2173"/>
        <v>#DIV/0!</v>
      </c>
      <c r="W846" s="1206" t="e">
        <f>W823/W838</f>
        <v>#DIV/0!</v>
      </c>
      <c r="X846" s="1206">
        <f t="shared" si="2168"/>
        <v>0</v>
      </c>
      <c r="Y846" s="1206"/>
      <c r="Z846" s="2309" t="e">
        <f t="shared" si="2174"/>
        <v>#DIV/0!</v>
      </c>
      <c r="AA846" s="1206" t="e">
        <f t="shared" si="2165"/>
        <v>#DIV/0!</v>
      </c>
      <c r="AB846" s="1718" t="e">
        <f t="shared" si="2166"/>
        <v>#DIV/0!</v>
      </c>
      <c r="AC846" s="1903"/>
      <c r="AD846" s="27" t="s">
        <v>4308</v>
      </c>
    </row>
    <row r="847" spans="1:30" customFormat="1" ht="15.75" hidden="1" thickBot="1" x14ac:dyDescent="0.3">
      <c r="A847" s="3580"/>
      <c r="B847" s="1" t="s">
        <v>4223</v>
      </c>
      <c r="C847" s="1239">
        <f t="shared" ref="C847:W847" si="2184">C846/C134</f>
        <v>0</v>
      </c>
      <c r="D847" s="1239"/>
      <c r="E847" s="1239"/>
      <c r="F847" s="1236" t="e">
        <f t="shared" si="2169"/>
        <v>#DIV/0!</v>
      </c>
      <c r="G847" s="1239">
        <f t="shared" si="2184"/>
        <v>0</v>
      </c>
      <c r="H847" s="1239"/>
      <c r="I847" s="1239"/>
      <c r="J847" s="1236" t="e">
        <f t="shared" si="2170"/>
        <v>#DIV/0!</v>
      </c>
      <c r="K847" s="1266">
        <f t="shared" si="2184"/>
        <v>0</v>
      </c>
      <c r="L847" s="1266"/>
      <c r="M847" s="1266"/>
      <c r="N847" s="1236" t="e">
        <f t="shared" si="2171"/>
        <v>#DIV/0!</v>
      </c>
      <c r="O847" s="1239">
        <f t="shared" si="2184"/>
        <v>0</v>
      </c>
      <c r="P847" s="1239"/>
      <c r="Q847" s="1239"/>
      <c r="R847" s="1236" t="e">
        <f t="shared" si="2172"/>
        <v>#DIV/0!</v>
      </c>
      <c r="S847" s="1239"/>
      <c r="T847" s="1239"/>
      <c r="U847" s="1239"/>
      <c r="V847" s="1236" t="e">
        <f t="shared" si="2173"/>
        <v>#DIV/0!</v>
      </c>
      <c r="W847" s="1177" t="e">
        <f t="shared" si="2184"/>
        <v>#DIV/0!</v>
      </c>
      <c r="X847" s="1177">
        <f t="shared" si="2168"/>
        <v>0</v>
      </c>
      <c r="Y847" s="1177"/>
      <c r="Z847" s="1236" t="e">
        <f t="shared" si="2174"/>
        <v>#DIV/0!</v>
      </c>
      <c r="AA847" s="1198">
        <f t="shared" si="2165"/>
        <v>0</v>
      </c>
      <c r="AB847" s="1723" t="e">
        <f t="shared" si="2166"/>
        <v>#DIV/0!</v>
      </c>
      <c r="AC847" s="1198"/>
      <c r="AD847" t="s">
        <v>4309</v>
      </c>
    </row>
    <row r="848" spans="1:30" customFormat="1" ht="15.75" hidden="1" thickBot="1" x14ac:dyDescent="0.3">
      <c r="A848" s="3580"/>
      <c r="B848" s="1" t="s">
        <v>4224</v>
      </c>
      <c r="C848" s="1239">
        <f t="shared" ref="C848:W848" si="2185">C846/C137</f>
        <v>0</v>
      </c>
      <c r="D848" s="1239"/>
      <c r="E848" s="1239"/>
      <c r="F848" s="1236" t="e">
        <f t="shared" si="2169"/>
        <v>#DIV/0!</v>
      </c>
      <c r="G848" s="1239">
        <f t="shared" si="2185"/>
        <v>0</v>
      </c>
      <c r="H848" s="1239"/>
      <c r="I848" s="1239"/>
      <c r="J848" s="1236" t="e">
        <f t="shared" si="2170"/>
        <v>#DIV/0!</v>
      </c>
      <c r="K848" s="1266">
        <f t="shared" si="2185"/>
        <v>0</v>
      </c>
      <c r="L848" s="1266"/>
      <c r="M848" s="1266"/>
      <c r="N848" s="1236" t="e">
        <f t="shared" si="2171"/>
        <v>#DIV/0!</v>
      </c>
      <c r="O848" s="1239">
        <f t="shared" si="2185"/>
        <v>0</v>
      </c>
      <c r="P848" s="1239"/>
      <c r="Q848" s="1239"/>
      <c r="R848" s="1236" t="e">
        <f t="shared" si="2172"/>
        <v>#DIV/0!</v>
      </c>
      <c r="S848" s="1239"/>
      <c r="T848" s="1239"/>
      <c r="U848" s="1239"/>
      <c r="V848" s="1236" t="e">
        <f t="shared" si="2173"/>
        <v>#DIV/0!</v>
      </c>
      <c r="W848" s="1177" t="e">
        <f t="shared" si="2185"/>
        <v>#DIV/0!</v>
      </c>
      <c r="X848" s="1177">
        <f t="shared" si="2168"/>
        <v>0</v>
      </c>
      <c r="Y848" s="1177"/>
      <c r="Z848" s="1236" t="e">
        <f t="shared" si="2174"/>
        <v>#DIV/0!</v>
      </c>
      <c r="AA848" s="1198">
        <f t="shared" si="2165"/>
        <v>0</v>
      </c>
      <c r="AB848" s="1723" t="e">
        <f t="shared" si="2166"/>
        <v>#DIV/0!</v>
      </c>
      <c r="AC848" s="1198"/>
      <c r="AD848" t="s">
        <v>4310</v>
      </c>
    </row>
    <row r="849" spans="1:30" customFormat="1" ht="15.75" hidden="1" thickBot="1" x14ac:dyDescent="0.3">
      <c r="A849" s="3580"/>
      <c r="B849" s="1" t="s">
        <v>4311</v>
      </c>
      <c r="C849" s="1239">
        <f t="shared" ref="C849:W849" si="2186">C846/C154</f>
        <v>0</v>
      </c>
      <c r="D849" s="1239"/>
      <c r="E849" s="1239"/>
      <c r="F849" s="1236" t="e">
        <f t="shared" si="2169"/>
        <v>#DIV/0!</v>
      </c>
      <c r="G849" s="1239">
        <f t="shared" si="2186"/>
        <v>0</v>
      </c>
      <c r="H849" s="1239"/>
      <c r="I849" s="1239"/>
      <c r="J849" s="1236" t="e">
        <f t="shared" si="2170"/>
        <v>#DIV/0!</v>
      </c>
      <c r="K849" s="1266">
        <f t="shared" si="2186"/>
        <v>0</v>
      </c>
      <c r="L849" s="1266"/>
      <c r="M849" s="1266"/>
      <c r="N849" s="1236" t="e">
        <f t="shared" si="2171"/>
        <v>#DIV/0!</v>
      </c>
      <c r="O849" s="1239">
        <f t="shared" si="2186"/>
        <v>0</v>
      </c>
      <c r="P849" s="1239"/>
      <c r="Q849" s="1239"/>
      <c r="R849" s="1236" t="e">
        <f t="shared" si="2172"/>
        <v>#DIV/0!</v>
      </c>
      <c r="S849" s="1239"/>
      <c r="T849" s="1239"/>
      <c r="U849" s="1239"/>
      <c r="V849" s="1236" t="e">
        <f t="shared" si="2173"/>
        <v>#DIV/0!</v>
      </c>
      <c r="W849" s="1177" t="e">
        <f t="shared" si="2186"/>
        <v>#DIV/0!</v>
      </c>
      <c r="X849" s="1177">
        <f t="shared" si="2168"/>
        <v>0</v>
      </c>
      <c r="Y849" s="1177"/>
      <c r="Z849" s="1236" t="e">
        <f t="shared" si="2174"/>
        <v>#DIV/0!</v>
      </c>
      <c r="AA849" s="1198">
        <f t="shared" si="2165"/>
        <v>0</v>
      </c>
      <c r="AB849" s="1723" t="e">
        <f t="shared" si="2166"/>
        <v>#DIV/0!</v>
      </c>
      <c r="AC849" s="1198"/>
      <c r="AD849" t="s">
        <v>4312</v>
      </c>
    </row>
    <row r="850" spans="1:30" customFormat="1" ht="15.75" hidden="1" thickBot="1" x14ac:dyDescent="0.3">
      <c r="A850" s="3580"/>
      <c r="B850" s="2210" t="s">
        <v>4313</v>
      </c>
      <c r="C850" s="1238"/>
      <c r="D850" s="1238"/>
      <c r="E850" s="1238"/>
      <c r="F850" s="2309" t="e">
        <f t="shared" si="2169"/>
        <v>#DIV/0!</v>
      </c>
      <c r="G850" s="1238"/>
      <c r="H850" s="1238"/>
      <c r="I850" s="1238"/>
      <c r="J850" s="2309" t="e">
        <f t="shared" si="2170"/>
        <v>#DIV/0!</v>
      </c>
      <c r="K850" s="1265"/>
      <c r="L850" s="1265"/>
      <c r="M850" s="1265"/>
      <c r="N850" s="2309" t="e">
        <f t="shared" si="2171"/>
        <v>#DIV/0!</v>
      </c>
      <c r="O850" s="1238"/>
      <c r="P850" s="1238"/>
      <c r="Q850" s="1238"/>
      <c r="R850" s="2309" t="e">
        <f t="shared" si="2172"/>
        <v>#DIV/0!</v>
      </c>
      <c r="S850" s="1238"/>
      <c r="T850" s="1238"/>
      <c r="U850" s="1238"/>
      <c r="V850" s="2309" t="e">
        <f t="shared" si="2173"/>
        <v>#DIV/0!</v>
      </c>
      <c r="W850" s="1206" t="e">
        <f>W828/W838</f>
        <v>#DIV/0!</v>
      </c>
      <c r="X850" s="1206">
        <f t="shared" si="2168"/>
        <v>0</v>
      </c>
      <c r="Y850" s="1206"/>
      <c r="Z850" s="2309" t="e">
        <f t="shared" si="2174"/>
        <v>#DIV/0!</v>
      </c>
      <c r="AA850" s="1206" t="e">
        <f t="shared" si="2165"/>
        <v>#DIV/0!</v>
      </c>
      <c r="AB850" s="1718" t="e">
        <f t="shared" si="2166"/>
        <v>#DIV/0!</v>
      </c>
      <c r="AC850" s="1903"/>
      <c r="AD850" s="27" t="s">
        <v>4314</v>
      </c>
    </row>
    <row r="851" spans="1:30" s="1" customFormat="1" ht="15.75" hidden="1" thickBot="1" x14ac:dyDescent="0.3">
      <c r="A851" s="3580"/>
      <c r="B851" s="1" t="s">
        <v>4223</v>
      </c>
      <c r="C851" s="1239">
        <f t="shared" ref="C851:W851" si="2187">C850/C160</f>
        <v>0</v>
      </c>
      <c r="D851" s="1239"/>
      <c r="E851" s="1239"/>
      <c r="F851" s="1236" t="e">
        <f t="shared" si="2169"/>
        <v>#DIV/0!</v>
      </c>
      <c r="G851" s="1239">
        <f t="shared" si="2187"/>
        <v>0</v>
      </c>
      <c r="H851" s="1239"/>
      <c r="I851" s="1239"/>
      <c r="J851" s="1236" t="e">
        <f t="shared" si="2170"/>
        <v>#DIV/0!</v>
      </c>
      <c r="K851" s="1266">
        <f t="shared" si="2187"/>
        <v>0</v>
      </c>
      <c r="L851" s="1266"/>
      <c r="M851" s="1266"/>
      <c r="N851" s="1236" t="e">
        <f t="shared" si="2171"/>
        <v>#DIV/0!</v>
      </c>
      <c r="O851" s="1239">
        <f t="shared" si="2187"/>
        <v>0</v>
      </c>
      <c r="P851" s="1239"/>
      <c r="Q851" s="1239"/>
      <c r="R851" s="1236" t="e">
        <f t="shared" si="2172"/>
        <v>#DIV/0!</v>
      </c>
      <c r="S851" s="1239"/>
      <c r="T851" s="1239"/>
      <c r="U851" s="1239"/>
      <c r="V851" s="1236" t="e">
        <f t="shared" si="2173"/>
        <v>#DIV/0!</v>
      </c>
      <c r="W851" s="1177" t="e">
        <f t="shared" si="2187"/>
        <v>#DIV/0!</v>
      </c>
      <c r="X851" s="1177">
        <f t="shared" si="2168"/>
        <v>0</v>
      </c>
      <c r="Y851" s="1177"/>
      <c r="Z851" s="1236" t="e">
        <f t="shared" si="2174"/>
        <v>#DIV/0!</v>
      </c>
      <c r="AA851" s="1198">
        <f t="shared" si="2165"/>
        <v>0</v>
      </c>
      <c r="AB851" s="1723" t="e">
        <f t="shared" si="2166"/>
        <v>#DIV/0!</v>
      </c>
      <c r="AC851" s="1198"/>
      <c r="AD851" t="s">
        <v>4315</v>
      </c>
    </row>
    <row r="852" spans="1:30" s="1" customFormat="1" ht="15.75" hidden="1" thickBot="1" x14ac:dyDescent="0.3">
      <c r="A852" s="3580"/>
      <c r="B852" s="1" t="s">
        <v>4224</v>
      </c>
      <c r="C852" s="1239">
        <f t="shared" ref="C852:W852" si="2188">C850/C177</f>
        <v>0</v>
      </c>
      <c r="D852" s="1239"/>
      <c r="E852" s="1239"/>
      <c r="F852" s="1236" t="e">
        <f t="shared" si="2169"/>
        <v>#DIV/0!</v>
      </c>
      <c r="G852" s="1239">
        <f t="shared" si="2188"/>
        <v>0</v>
      </c>
      <c r="H852" s="1239"/>
      <c r="I852" s="1239"/>
      <c r="J852" s="1236" t="e">
        <f t="shared" si="2170"/>
        <v>#DIV/0!</v>
      </c>
      <c r="K852" s="1266">
        <f t="shared" si="2188"/>
        <v>0</v>
      </c>
      <c r="L852" s="1266"/>
      <c r="M852" s="1266"/>
      <c r="N852" s="1236" t="e">
        <f t="shared" si="2171"/>
        <v>#DIV/0!</v>
      </c>
      <c r="O852" s="1239">
        <f t="shared" si="2188"/>
        <v>0</v>
      </c>
      <c r="P852" s="1239"/>
      <c r="Q852" s="1239"/>
      <c r="R852" s="1236" t="e">
        <f t="shared" si="2172"/>
        <v>#DIV/0!</v>
      </c>
      <c r="S852" s="1239"/>
      <c r="T852" s="1239"/>
      <c r="U852" s="1239"/>
      <c r="V852" s="1236" t="e">
        <f t="shared" si="2173"/>
        <v>#DIV/0!</v>
      </c>
      <c r="W852" s="1177" t="e">
        <f t="shared" si="2188"/>
        <v>#DIV/0!</v>
      </c>
      <c r="X852" s="1177">
        <f t="shared" si="2168"/>
        <v>0</v>
      </c>
      <c r="Y852" s="1177"/>
      <c r="Z852" s="1236" t="e">
        <f t="shared" si="2174"/>
        <v>#DIV/0!</v>
      </c>
      <c r="AA852" s="1198">
        <f t="shared" si="2165"/>
        <v>0</v>
      </c>
      <c r="AB852" s="1723" t="e">
        <f t="shared" si="2166"/>
        <v>#DIV/0!</v>
      </c>
      <c r="AC852" s="1198"/>
      <c r="AD852" t="s">
        <v>4316</v>
      </c>
    </row>
    <row r="853" spans="1:30" s="1" customFormat="1" ht="15.75" hidden="1" thickBot="1" x14ac:dyDescent="0.3">
      <c r="A853" s="3580"/>
      <c r="B853" s="1" t="s">
        <v>4311</v>
      </c>
      <c r="C853" s="1239">
        <f t="shared" ref="C853:W853" si="2189">C850/C180</f>
        <v>0</v>
      </c>
      <c r="D853" s="1239"/>
      <c r="E853" s="1239"/>
      <c r="F853" s="1236" t="e">
        <f t="shared" si="2169"/>
        <v>#DIV/0!</v>
      </c>
      <c r="G853" s="1239">
        <f t="shared" si="2189"/>
        <v>0</v>
      </c>
      <c r="H853" s="1239"/>
      <c r="I853" s="1239"/>
      <c r="J853" s="1236" t="e">
        <f t="shared" si="2170"/>
        <v>#DIV/0!</v>
      </c>
      <c r="K853" s="1266">
        <f t="shared" si="2189"/>
        <v>0</v>
      </c>
      <c r="L853" s="1266"/>
      <c r="M853" s="1266"/>
      <c r="N853" s="1236" t="e">
        <f t="shared" si="2171"/>
        <v>#DIV/0!</v>
      </c>
      <c r="O853" s="1239">
        <f t="shared" si="2189"/>
        <v>0</v>
      </c>
      <c r="P853" s="1239"/>
      <c r="Q853" s="1239"/>
      <c r="R853" s="1236" t="e">
        <f t="shared" si="2172"/>
        <v>#DIV/0!</v>
      </c>
      <c r="S853" s="1239"/>
      <c r="T853" s="1239"/>
      <c r="U853" s="1239"/>
      <c r="V853" s="1236" t="e">
        <f t="shared" si="2173"/>
        <v>#DIV/0!</v>
      </c>
      <c r="W853" s="1177" t="e">
        <f t="shared" si="2189"/>
        <v>#DIV/0!</v>
      </c>
      <c r="X853" s="1177">
        <f t="shared" si="2168"/>
        <v>0</v>
      </c>
      <c r="Y853" s="1177"/>
      <c r="Z853" s="1236" t="e">
        <f t="shared" si="2174"/>
        <v>#DIV/0!</v>
      </c>
      <c r="AA853" s="1198">
        <f t="shared" si="2165"/>
        <v>0</v>
      </c>
      <c r="AB853" s="1723" t="e">
        <f t="shared" si="2166"/>
        <v>#DIV/0!</v>
      </c>
      <c r="AC853" s="1198"/>
      <c r="AD853" t="s">
        <v>4317</v>
      </c>
    </row>
    <row r="854" spans="1:30" customFormat="1" ht="15.75" hidden="1" thickBot="1" x14ac:dyDescent="0.3">
      <c r="A854" s="3580"/>
      <c r="B854" s="2210" t="s">
        <v>4318</v>
      </c>
      <c r="C854" s="1238"/>
      <c r="D854" s="1238"/>
      <c r="E854" s="1238"/>
      <c r="F854" s="2309" t="e">
        <f t="shared" si="2169"/>
        <v>#DIV/0!</v>
      </c>
      <c r="G854" s="1238"/>
      <c r="H854" s="1238"/>
      <c r="I854" s="1238"/>
      <c r="J854" s="2309" t="e">
        <f t="shared" si="2170"/>
        <v>#DIV/0!</v>
      </c>
      <c r="K854" s="1206">
        <f t="shared" ref="K854" si="2190">K828/K823</f>
        <v>0</v>
      </c>
      <c r="L854" s="1206"/>
      <c r="M854" s="1206"/>
      <c r="N854" s="2309" t="e">
        <f t="shared" si="2171"/>
        <v>#DIV/0!</v>
      </c>
      <c r="O854" s="1238"/>
      <c r="P854" s="1238"/>
      <c r="Q854" s="1238"/>
      <c r="R854" s="2309" t="e">
        <f t="shared" si="2172"/>
        <v>#DIV/0!</v>
      </c>
      <c r="S854" s="1238"/>
      <c r="T854" s="1238"/>
      <c r="U854" s="1238"/>
      <c r="V854" s="2309" t="e">
        <f t="shared" si="2173"/>
        <v>#DIV/0!</v>
      </c>
      <c r="W854" s="1206" t="e">
        <f>W828/W823</f>
        <v>#DIV/0!</v>
      </c>
      <c r="X854" s="1206">
        <f t="shared" si="2168"/>
        <v>0</v>
      </c>
      <c r="Y854" s="1206"/>
      <c r="Z854" s="2309" t="e">
        <f t="shared" si="2174"/>
        <v>#DIV/0!</v>
      </c>
      <c r="AA854" s="1206">
        <f t="shared" si="2165"/>
        <v>0</v>
      </c>
      <c r="AB854" s="1718" t="e">
        <f t="shared" si="2166"/>
        <v>#DIV/0!</v>
      </c>
      <c r="AC854" s="1903"/>
      <c r="AD854" s="27" t="s">
        <v>4319</v>
      </c>
    </row>
    <row r="855" spans="1:30" customFormat="1" ht="15.75" hidden="1" thickBot="1" x14ac:dyDescent="0.3">
      <c r="A855" s="3580"/>
      <c r="B855" s="2211" t="s">
        <v>4223</v>
      </c>
      <c r="C855" s="1239">
        <f t="shared" ref="C855:W855" si="2191">C854/C212</f>
        <v>0</v>
      </c>
      <c r="D855" s="1239"/>
      <c r="E855" s="1239"/>
      <c r="F855" s="1236" t="e">
        <f t="shared" si="2169"/>
        <v>#DIV/0!</v>
      </c>
      <c r="G855" s="1239">
        <f t="shared" si="2191"/>
        <v>0</v>
      </c>
      <c r="H855" s="1239"/>
      <c r="I855" s="1239"/>
      <c r="J855" s="1236" t="e">
        <f t="shared" si="2170"/>
        <v>#DIV/0!</v>
      </c>
      <c r="K855" s="1209">
        <f t="shared" si="2191"/>
        <v>0</v>
      </c>
      <c r="L855" s="1209"/>
      <c r="M855" s="1209"/>
      <c r="N855" s="1236" t="e">
        <f t="shared" si="2171"/>
        <v>#DIV/0!</v>
      </c>
      <c r="O855" s="1239">
        <f t="shared" si="2191"/>
        <v>0</v>
      </c>
      <c r="P855" s="1239"/>
      <c r="Q855" s="1239"/>
      <c r="R855" s="1236" t="e">
        <f t="shared" si="2172"/>
        <v>#DIV/0!</v>
      </c>
      <c r="S855" s="1239"/>
      <c r="T855" s="1239"/>
      <c r="U855" s="1239"/>
      <c r="V855" s="1236" t="e">
        <f t="shared" si="2173"/>
        <v>#DIV/0!</v>
      </c>
      <c r="W855" s="1177" t="e">
        <f t="shared" si="2191"/>
        <v>#DIV/0!</v>
      </c>
      <c r="X855" s="1177">
        <f t="shared" si="2168"/>
        <v>0</v>
      </c>
      <c r="Y855" s="1177"/>
      <c r="Z855" s="1236" t="e">
        <f t="shared" si="2174"/>
        <v>#DIV/0!</v>
      </c>
      <c r="AA855" s="1198">
        <f t="shared" si="2165"/>
        <v>0</v>
      </c>
      <c r="AB855" s="1723" t="e">
        <f t="shared" si="2166"/>
        <v>#DIV/0!</v>
      </c>
      <c r="AC855" s="1198"/>
      <c r="AD855" t="s">
        <v>4320</v>
      </c>
    </row>
    <row r="856" spans="1:30" customFormat="1" ht="15.75" hidden="1" thickBot="1" x14ac:dyDescent="0.3">
      <c r="A856" s="3580"/>
      <c r="B856" s="2211" t="s">
        <v>4224</v>
      </c>
      <c r="C856" s="1239">
        <f t="shared" ref="C856:W856" si="2192">C854/C229</f>
        <v>0</v>
      </c>
      <c r="D856" s="1239"/>
      <c r="E856" s="1239"/>
      <c r="F856" s="1236" t="e">
        <f t="shared" si="2169"/>
        <v>#DIV/0!</v>
      </c>
      <c r="G856" s="1239">
        <f t="shared" si="2192"/>
        <v>0</v>
      </c>
      <c r="H856" s="1239"/>
      <c r="I856" s="1239"/>
      <c r="J856" s="1236" t="e">
        <f t="shared" si="2170"/>
        <v>#DIV/0!</v>
      </c>
      <c r="K856" s="1209">
        <f t="shared" si="2192"/>
        <v>0</v>
      </c>
      <c r="L856" s="1209"/>
      <c r="M856" s="1209"/>
      <c r="N856" s="1236" t="e">
        <f t="shared" si="2171"/>
        <v>#DIV/0!</v>
      </c>
      <c r="O856" s="1239">
        <f t="shared" si="2192"/>
        <v>0</v>
      </c>
      <c r="P856" s="1239"/>
      <c r="Q856" s="1239"/>
      <c r="R856" s="1236" t="e">
        <f t="shared" si="2172"/>
        <v>#DIV/0!</v>
      </c>
      <c r="S856" s="1239"/>
      <c r="T856" s="1239"/>
      <c r="U856" s="1239"/>
      <c r="V856" s="1236" t="e">
        <f t="shared" si="2173"/>
        <v>#DIV/0!</v>
      </c>
      <c r="W856" s="1177" t="e">
        <f t="shared" si="2192"/>
        <v>#DIV/0!</v>
      </c>
      <c r="X856" s="1177">
        <f t="shared" si="2168"/>
        <v>0</v>
      </c>
      <c r="Y856" s="1177"/>
      <c r="Z856" s="1236" t="e">
        <f t="shared" si="2174"/>
        <v>#DIV/0!</v>
      </c>
      <c r="AA856" s="1198">
        <f t="shared" si="2165"/>
        <v>0</v>
      </c>
      <c r="AB856" s="1723" t="e">
        <f t="shared" si="2166"/>
        <v>#DIV/0!</v>
      </c>
      <c r="AC856" s="1198"/>
      <c r="AD856" t="s">
        <v>4321</v>
      </c>
    </row>
    <row r="857" spans="1:30" customFormat="1" ht="15.75" hidden="1" thickBot="1" x14ac:dyDescent="0.3">
      <c r="A857" s="3580"/>
      <c r="B857" s="2211" t="s">
        <v>4311</v>
      </c>
      <c r="C857" s="1239">
        <f t="shared" ref="C857:W857" si="2193">C854/C232</f>
        <v>0</v>
      </c>
      <c r="D857" s="1239"/>
      <c r="E857" s="1239"/>
      <c r="F857" s="1236" t="e">
        <f t="shared" si="2169"/>
        <v>#DIV/0!</v>
      </c>
      <c r="G857" s="1239">
        <f t="shared" si="2193"/>
        <v>0</v>
      </c>
      <c r="H857" s="1239"/>
      <c r="I857" s="1239"/>
      <c r="J857" s="1236" t="e">
        <f t="shared" si="2170"/>
        <v>#DIV/0!</v>
      </c>
      <c r="K857" s="1209">
        <f t="shared" si="2193"/>
        <v>0</v>
      </c>
      <c r="L857" s="1209"/>
      <c r="M857" s="1209"/>
      <c r="N857" s="1236" t="e">
        <f t="shared" si="2171"/>
        <v>#DIV/0!</v>
      </c>
      <c r="O857" s="1239">
        <f t="shared" si="2193"/>
        <v>0</v>
      </c>
      <c r="P857" s="1239"/>
      <c r="Q857" s="1239"/>
      <c r="R857" s="1236" t="e">
        <f t="shared" si="2172"/>
        <v>#DIV/0!</v>
      </c>
      <c r="S857" s="1239"/>
      <c r="T857" s="1239"/>
      <c r="U857" s="1239"/>
      <c r="V857" s="1236" t="e">
        <f t="shared" si="2173"/>
        <v>#DIV/0!</v>
      </c>
      <c r="W857" s="1177" t="e">
        <f t="shared" si="2193"/>
        <v>#DIV/0!</v>
      </c>
      <c r="X857" s="1177">
        <f t="shared" si="2168"/>
        <v>0</v>
      </c>
      <c r="Y857" s="1177"/>
      <c r="Z857" s="1236" t="e">
        <f t="shared" si="2174"/>
        <v>#DIV/0!</v>
      </c>
      <c r="AA857" s="1198">
        <f t="shared" si="2165"/>
        <v>0</v>
      </c>
      <c r="AB857" s="1723" t="e">
        <f t="shared" si="2166"/>
        <v>#DIV/0!</v>
      </c>
      <c r="AC857" s="1198"/>
      <c r="AD857" t="s">
        <v>4322</v>
      </c>
    </row>
    <row r="858" spans="1:30" customFormat="1" ht="15.75" hidden="1" thickBot="1" x14ac:dyDescent="0.3">
      <c r="A858" s="3580"/>
      <c r="B858" s="2210" t="s">
        <v>4323</v>
      </c>
      <c r="C858" s="1238"/>
      <c r="D858" s="1238"/>
      <c r="E858" s="1238"/>
      <c r="F858" s="2309" t="e">
        <f t="shared" si="2169"/>
        <v>#DIV/0!</v>
      </c>
      <c r="G858" s="1238"/>
      <c r="H858" s="1238"/>
      <c r="I858" s="1238"/>
      <c r="J858" s="2309" t="e">
        <f t="shared" si="2170"/>
        <v>#DIV/0!</v>
      </c>
      <c r="K858" s="1265"/>
      <c r="L858" s="1265"/>
      <c r="M858" s="1265"/>
      <c r="N858" s="2309" t="e">
        <f t="shared" si="2171"/>
        <v>#DIV/0!</v>
      </c>
      <c r="O858" s="1238"/>
      <c r="P858" s="1238"/>
      <c r="Q858" s="1238"/>
      <c r="R858" s="2309" t="e">
        <f t="shared" si="2172"/>
        <v>#DIV/0!</v>
      </c>
      <c r="S858" s="1238"/>
      <c r="T858" s="1238"/>
      <c r="U858" s="1238"/>
      <c r="V858" s="2309" t="e">
        <f t="shared" si="2173"/>
        <v>#DIV/0!</v>
      </c>
      <c r="W858" s="1206" t="e">
        <f>W833/W823</f>
        <v>#DIV/0!</v>
      </c>
      <c r="X858" s="1206">
        <f t="shared" si="2168"/>
        <v>0</v>
      </c>
      <c r="Y858" s="1206"/>
      <c r="Z858" s="2309" t="e">
        <f t="shared" si="2174"/>
        <v>#DIV/0!</v>
      </c>
      <c r="AA858" s="1206" t="e">
        <f t="shared" si="2165"/>
        <v>#DIV/0!</v>
      </c>
      <c r="AB858" s="1718" t="e">
        <f t="shared" si="2166"/>
        <v>#DIV/0!</v>
      </c>
      <c r="AC858" s="1903"/>
      <c r="AD858" s="27" t="s">
        <v>4324</v>
      </c>
    </row>
    <row r="859" spans="1:30" customFormat="1" ht="15.75" hidden="1" thickBot="1" x14ac:dyDescent="0.3">
      <c r="A859" s="3580"/>
      <c r="B859" s="2211" t="s">
        <v>4223</v>
      </c>
      <c r="C859" s="1239">
        <f t="shared" ref="C859:W859" si="2194">C858/C238</f>
        <v>0</v>
      </c>
      <c r="D859" s="1239"/>
      <c r="E859" s="1239"/>
      <c r="F859" s="1236" t="e">
        <f t="shared" si="2169"/>
        <v>#DIV/0!</v>
      </c>
      <c r="G859" s="1239">
        <f t="shared" si="2194"/>
        <v>0</v>
      </c>
      <c r="H859" s="1239"/>
      <c r="I859" s="1239"/>
      <c r="J859" s="1236" t="e">
        <f t="shared" si="2170"/>
        <v>#DIV/0!</v>
      </c>
      <c r="K859" s="1266">
        <f t="shared" si="2194"/>
        <v>0</v>
      </c>
      <c r="L859" s="1266"/>
      <c r="M859" s="1266"/>
      <c r="N859" s="1236" t="e">
        <f t="shared" si="2171"/>
        <v>#DIV/0!</v>
      </c>
      <c r="O859" s="1239">
        <f t="shared" si="2194"/>
        <v>0</v>
      </c>
      <c r="P859" s="1239"/>
      <c r="Q859" s="1239"/>
      <c r="R859" s="1236" t="e">
        <f t="shared" si="2172"/>
        <v>#DIV/0!</v>
      </c>
      <c r="S859" s="1239"/>
      <c r="T859" s="1239"/>
      <c r="U859" s="1239"/>
      <c r="V859" s="1236" t="e">
        <f t="shared" si="2173"/>
        <v>#DIV/0!</v>
      </c>
      <c r="W859" s="1177" t="e">
        <f t="shared" si="2194"/>
        <v>#DIV/0!</v>
      </c>
      <c r="X859" s="1177">
        <f t="shared" si="2168"/>
        <v>0</v>
      </c>
      <c r="Y859" s="1177"/>
      <c r="Z859" s="1236" t="e">
        <f t="shared" si="2174"/>
        <v>#DIV/0!</v>
      </c>
      <c r="AA859" s="1198">
        <f t="shared" si="2165"/>
        <v>0</v>
      </c>
      <c r="AB859" s="1723" t="e">
        <f t="shared" si="2166"/>
        <v>#DIV/0!</v>
      </c>
      <c r="AC859" s="1198"/>
      <c r="AD859" t="s">
        <v>4325</v>
      </c>
    </row>
    <row r="860" spans="1:30" customFormat="1" ht="15.75" hidden="1" thickBot="1" x14ac:dyDescent="0.3">
      <c r="A860" s="3580"/>
      <c r="B860" s="2211" t="s">
        <v>4224</v>
      </c>
      <c r="C860" s="1239">
        <f t="shared" ref="C860:W860" si="2195">C858/C255</f>
        <v>0</v>
      </c>
      <c r="D860" s="1239"/>
      <c r="E860" s="1239"/>
      <c r="F860" s="1236" t="e">
        <f t="shared" si="2169"/>
        <v>#DIV/0!</v>
      </c>
      <c r="G860" s="1239">
        <f t="shared" si="2195"/>
        <v>0</v>
      </c>
      <c r="H860" s="1239"/>
      <c r="I860" s="1239"/>
      <c r="J860" s="1236" t="e">
        <f t="shared" si="2170"/>
        <v>#DIV/0!</v>
      </c>
      <c r="K860" s="1266">
        <f t="shared" si="2195"/>
        <v>0</v>
      </c>
      <c r="L860" s="1266"/>
      <c r="M860" s="1266"/>
      <c r="N860" s="1236" t="e">
        <f t="shared" si="2171"/>
        <v>#DIV/0!</v>
      </c>
      <c r="O860" s="1239">
        <f t="shared" si="2195"/>
        <v>0</v>
      </c>
      <c r="P860" s="1239"/>
      <c r="Q860" s="1239"/>
      <c r="R860" s="1236" t="e">
        <f t="shared" si="2172"/>
        <v>#DIV/0!</v>
      </c>
      <c r="S860" s="1239"/>
      <c r="T860" s="1239"/>
      <c r="U860" s="1239"/>
      <c r="V860" s="1236" t="e">
        <f t="shared" si="2173"/>
        <v>#DIV/0!</v>
      </c>
      <c r="W860" s="1177" t="e">
        <f t="shared" si="2195"/>
        <v>#DIV/0!</v>
      </c>
      <c r="X860" s="1177">
        <f t="shared" si="2168"/>
        <v>0</v>
      </c>
      <c r="Y860" s="1177"/>
      <c r="Z860" s="1236" t="e">
        <f t="shared" si="2174"/>
        <v>#DIV/0!</v>
      </c>
      <c r="AA860" s="1198">
        <f t="shared" si="2165"/>
        <v>0</v>
      </c>
      <c r="AB860" s="1723" t="e">
        <f t="shared" si="2166"/>
        <v>#DIV/0!</v>
      </c>
      <c r="AC860" s="1198"/>
      <c r="AD860" t="s">
        <v>4326</v>
      </c>
    </row>
    <row r="861" spans="1:30" customFormat="1" ht="15.75" hidden="1" thickBot="1" x14ac:dyDescent="0.3">
      <c r="A861" s="3580"/>
      <c r="B861" s="2211" t="s">
        <v>4311</v>
      </c>
      <c r="C861" s="1239">
        <f t="shared" ref="C861:W861" si="2196">C858/C258</f>
        <v>0</v>
      </c>
      <c r="D861" s="1239"/>
      <c r="E861" s="1239"/>
      <c r="F861" s="1236" t="e">
        <f t="shared" si="2169"/>
        <v>#DIV/0!</v>
      </c>
      <c r="G861" s="1239">
        <f t="shared" si="2196"/>
        <v>0</v>
      </c>
      <c r="H861" s="1239"/>
      <c r="I861" s="1239"/>
      <c r="J861" s="1236" t="e">
        <f t="shared" si="2170"/>
        <v>#DIV/0!</v>
      </c>
      <c r="K861" s="1266">
        <f t="shared" si="2196"/>
        <v>0</v>
      </c>
      <c r="L861" s="1266"/>
      <c r="M861" s="1266"/>
      <c r="N861" s="1236" t="e">
        <f t="shared" si="2171"/>
        <v>#DIV/0!</v>
      </c>
      <c r="O861" s="1239">
        <f t="shared" si="2196"/>
        <v>0</v>
      </c>
      <c r="P861" s="1239"/>
      <c r="Q861" s="1239"/>
      <c r="R861" s="1236" t="e">
        <f t="shared" si="2172"/>
        <v>#DIV/0!</v>
      </c>
      <c r="S861" s="1239"/>
      <c r="T861" s="1239"/>
      <c r="U861" s="1239"/>
      <c r="V861" s="1236" t="e">
        <f t="shared" si="2173"/>
        <v>#DIV/0!</v>
      </c>
      <c r="W861" s="1177" t="e">
        <f t="shared" si="2196"/>
        <v>#DIV/0!</v>
      </c>
      <c r="X861" s="1177">
        <f t="shared" si="2168"/>
        <v>0</v>
      </c>
      <c r="Y861" s="1177"/>
      <c r="Z861" s="1236" t="e">
        <f t="shared" si="2174"/>
        <v>#DIV/0!</v>
      </c>
      <c r="AA861" s="1198">
        <f t="shared" si="2165"/>
        <v>0</v>
      </c>
      <c r="AB861" s="1723" t="e">
        <f t="shared" si="2166"/>
        <v>#DIV/0!</v>
      </c>
      <c r="AC861" s="1198"/>
      <c r="AD861" t="s">
        <v>4327</v>
      </c>
    </row>
    <row r="862" spans="1:30" customFormat="1" ht="15.75" hidden="1" thickBot="1" x14ac:dyDescent="0.3">
      <c r="A862" s="3580"/>
      <c r="B862" s="2210" t="s">
        <v>4328</v>
      </c>
      <c r="C862" s="1240"/>
      <c r="D862" s="1240"/>
      <c r="E862" s="1240"/>
      <c r="F862" s="2309" t="e">
        <f t="shared" si="2169"/>
        <v>#DIV/0!</v>
      </c>
      <c r="G862" s="1240"/>
      <c r="H862" s="1240"/>
      <c r="I862" s="1240"/>
      <c r="J862" s="2309" t="e">
        <f t="shared" si="2170"/>
        <v>#DIV/0!</v>
      </c>
      <c r="K862" s="1267"/>
      <c r="L862" s="1267"/>
      <c r="M862" s="1267"/>
      <c r="N862" s="2309" t="e">
        <f t="shared" si="2171"/>
        <v>#DIV/0!</v>
      </c>
      <c r="O862" s="1240"/>
      <c r="P862" s="1240"/>
      <c r="Q862" s="1240"/>
      <c r="R862" s="2309" t="e">
        <f t="shared" si="2172"/>
        <v>#DIV/0!</v>
      </c>
      <c r="S862" s="1240"/>
      <c r="T862" s="1240"/>
      <c r="U862" s="1240"/>
      <c r="V862" s="2309" t="e">
        <f t="shared" si="2173"/>
        <v>#DIV/0!</v>
      </c>
      <c r="W862" s="1212" t="e">
        <f>W838/W841</f>
        <v>#DIV/0!</v>
      </c>
      <c r="X862" s="1212">
        <f t="shared" si="2168"/>
        <v>0</v>
      </c>
      <c r="Y862" s="1212"/>
      <c r="Z862" s="2309" t="e">
        <f t="shared" si="2174"/>
        <v>#DIV/0!</v>
      </c>
      <c r="AA862" s="1212" t="e">
        <f t="shared" si="2165"/>
        <v>#DIV/0!</v>
      </c>
      <c r="AB862" s="1724" t="e">
        <f t="shared" si="2166"/>
        <v>#DIV/0!</v>
      </c>
      <c r="AC862" s="1905"/>
      <c r="AD862" s="27" t="s">
        <v>4329</v>
      </c>
    </row>
    <row r="863" spans="1:30" customFormat="1" ht="15.75" hidden="1" thickBot="1" x14ac:dyDescent="0.3">
      <c r="A863" s="3580"/>
      <c r="B863" s="2211" t="s">
        <v>4223</v>
      </c>
      <c r="C863" s="1239">
        <f t="shared" ref="C863:W863" si="2197">C862/C264</f>
        <v>0</v>
      </c>
      <c r="D863" s="1239"/>
      <c r="E863" s="1239"/>
      <c r="F863" s="1236" t="e">
        <f t="shared" si="2169"/>
        <v>#DIV/0!</v>
      </c>
      <c r="G863" s="1239">
        <f t="shared" si="2197"/>
        <v>0</v>
      </c>
      <c r="H863" s="1239"/>
      <c r="I863" s="1239"/>
      <c r="J863" s="1236" t="e">
        <f t="shared" si="2170"/>
        <v>#DIV/0!</v>
      </c>
      <c r="K863" s="1266">
        <f t="shared" si="2197"/>
        <v>0</v>
      </c>
      <c r="L863" s="1266"/>
      <c r="M863" s="1266"/>
      <c r="N863" s="1236" t="e">
        <f t="shared" si="2171"/>
        <v>#DIV/0!</v>
      </c>
      <c r="O863" s="1239">
        <f t="shared" si="2197"/>
        <v>0</v>
      </c>
      <c r="P863" s="1239"/>
      <c r="Q863" s="1239"/>
      <c r="R863" s="1236" t="e">
        <f t="shared" si="2172"/>
        <v>#DIV/0!</v>
      </c>
      <c r="S863" s="1239"/>
      <c r="T863" s="1239"/>
      <c r="U863" s="1239"/>
      <c r="V863" s="1236" t="e">
        <f t="shared" si="2173"/>
        <v>#DIV/0!</v>
      </c>
      <c r="W863" s="1177" t="e">
        <f t="shared" si="2197"/>
        <v>#DIV/0!</v>
      </c>
      <c r="X863" s="1177">
        <f t="shared" si="2168"/>
        <v>0</v>
      </c>
      <c r="Y863" s="1177"/>
      <c r="Z863" s="1236" t="e">
        <f t="shared" si="2174"/>
        <v>#DIV/0!</v>
      </c>
      <c r="AA863" s="1198">
        <f t="shared" si="2165"/>
        <v>0</v>
      </c>
      <c r="AB863" s="1723" t="e">
        <f t="shared" si="2166"/>
        <v>#DIV/0!</v>
      </c>
      <c r="AC863" s="1198"/>
      <c r="AD863" t="s">
        <v>4330</v>
      </c>
    </row>
    <row r="864" spans="1:30" customFormat="1" ht="15.75" hidden="1" thickBot="1" x14ac:dyDescent="0.3">
      <c r="A864" s="3580"/>
      <c r="B864" s="2211" t="s">
        <v>4224</v>
      </c>
      <c r="C864" s="1239">
        <f t="shared" ref="C864:W864" si="2198">C862/C281</f>
        <v>0</v>
      </c>
      <c r="D864" s="1239"/>
      <c r="E864" s="1239"/>
      <c r="F864" s="1236" t="e">
        <f t="shared" si="2169"/>
        <v>#DIV/0!</v>
      </c>
      <c r="G864" s="1239">
        <f t="shared" si="2198"/>
        <v>0</v>
      </c>
      <c r="H864" s="1239"/>
      <c r="I864" s="1239"/>
      <c r="J864" s="1236" t="e">
        <f t="shared" si="2170"/>
        <v>#DIV/0!</v>
      </c>
      <c r="K864" s="1266">
        <f t="shared" si="2198"/>
        <v>0</v>
      </c>
      <c r="L864" s="1266"/>
      <c r="M864" s="1266"/>
      <c r="N864" s="1236" t="e">
        <f t="shared" si="2171"/>
        <v>#DIV/0!</v>
      </c>
      <c r="O864" s="1239">
        <f t="shared" si="2198"/>
        <v>0</v>
      </c>
      <c r="P864" s="1239"/>
      <c r="Q864" s="1239"/>
      <c r="R864" s="1236" t="e">
        <f t="shared" si="2172"/>
        <v>#DIV/0!</v>
      </c>
      <c r="S864" s="1239"/>
      <c r="T864" s="1239"/>
      <c r="U864" s="1239"/>
      <c r="V864" s="1236" t="e">
        <f t="shared" si="2173"/>
        <v>#DIV/0!</v>
      </c>
      <c r="W864" s="1177" t="e">
        <f t="shared" si="2198"/>
        <v>#DIV/0!</v>
      </c>
      <c r="X864" s="1177">
        <f t="shared" si="2168"/>
        <v>0</v>
      </c>
      <c r="Y864" s="1177"/>
      <c r="Z864" s="1236" t="e">
        <f t="shared" si="2174"/>
        <v>#DIV/0!</v>
      </c>
      <c r="AA864" s="1198">
        <f t="shared" si="2165"/>
        <v>0</v>
      </c>
      <c r="AB864" s="1723" t="e">
        <f t="shared" si="2166"/>
        <v>#DIV/0!</v>
      </c>
      <c r="AC864" s="1198"/>
      <c r="AD864" t="s">
        <v>4331</v>
      </c>
    </row>
    <row r="865" spans="1:30" customFormat="1" ht="15.75" hidden="1" thickBot="1" x14ac:dyDescent="0.3">
      <c r="A865" s="3580"/>
      <c r="B865" s="2211" t="s">
        <v>4311</v>
      </c>
      <c r="C865" s="1239">
        <f t="shared" ref="C865:W865" si="2199">C862/C284</f>
        <v>0</v>
      </c>
      <c r="D865" s="1239"/>
      <c r="E865" s="1239"/>
      <c r="F865" s="1236" t="e">
        <f t="shared" si="2169"/>
        <v>#DIV/0!</v>
      </c>
      <c r="G865" s="1239">
        <f t="shared" si="2199"/>
        <v>0</v>
      </c>
      <c r="H865" s="1239"/>
      <c r="I865" s="1239"/>
      <c r="J865" s="1236" t="e">
        <f t="shared" si="2170"/>
        <v>#DIV/0!</v>
      </c>
      <c r="K865" s="1266">
        <f t="shared" si="2199"/>
        <v>0</v>
      </c>
      <c r="L865" s="1266"/>
      <c r="M865" s="1266"/>
      <c r="N865" s="1236" t="e">
        <f t="shared" si="2171"/>
        <v>#DIV/0!</v>
      </c>
      <c r="O865" s="1239">
        <f t="shared" si="2199"/>
        <v>0</v>
      </c>
      <c r="P865" s="1239"/>
      <c r="Q865" s="1239"/>
      <c r="R865" s="1236" t="e">
        <f t="shared" si="2172"/>
        <v>#DIV/0!</v>
      </c>
      <c r="S865" s="1239"/>
      <c r="T865" s="1239"/>
      <c r="U865" s="1239"/>
      <c r="V865" s="1236" t="e">
        <f t="shared" si="2173"/>
        <v>#DIV/0!</v>
      </c>
      <c r="W865" s="1177" t="e">
        <f t="shared" si="2199"/>
        <v>#DIV/0!</v>
      </c>
      <c r="X865" s="1177">
        <f t="shared" si="2168"/>
        <v>0</v>
      </c>
      <c r="Y865" s="1177"/>
      <c r="Z865" s="1236" t="e">
        <f t="shared" si="2174"/>
        <v>#DIV/0!</v>
      </c>
      <c r="AA865" s="1198">
        <f t="shared" si="2165"/>
        <v>0</v>
      </c>
      <c r="AB865" s="1723" t="e">
        <f t="shared" si="2166"/>
        <v>#DIV/0!</v>
      </c>
      <c r="AC865" s="1198"/>
      <c r="AD865" t="s">
        <v>4332</v>
      </c>
    </row>
    <row r="866" spans="1:30" customFormat="1" ht="15.75" hidden="1" thickBot="1" x14ac:dyDescent="0.3">
      <c r="A866" s="3580"/>
      <c r="B866" s="2210" t="s">
        <v>4333</v>
      </c>
      <c r="C866" s="1241"/>
      <c r="D866" s="1241"/>
      <c r="E866" s="1241"/>
      <c r="F866" s="2309" t="e">
        <f t="shared" si="2169"/>
        <v>#DIV/0!</v>
      </c>
      <c r="G866" s="1241"/>
      <c r="H866" s="1241"/>
      <c r="I866" s="1241"/>
      <c r="J866" s="2309" t="e">
        <f t="shared" si="2170"/>
        <v>#DIV/0!</v>
      </c>
      <c r="K866" s="1213">
        <f t="shared" ref="K866" si="2200">K823/K841</f>
        <v>8</v>
      </c>
      <c r="L866" s="1213"/>
      <c r="M866" s="1213"/>
      <c r="N866" s="2309" t="e">
        <f t="shared" si="2171"/>
        <v>#DIV/0!</v>
      </c>
      <c r="O866" s="1241"/>
      <c r="P866" s="1241"/>
      <c r="Q866" s="1241"/>
      <c r="R866" s="2309" t="e">
        <f t="shared" si="2172"/>
        <v>#DIV/0!</v>
      </c>
      <c r="S866" s="1241"/>
      <c r="T866" s="1241"/>
      <c r="U866" s="1241"/>
      <c r="V866" s="2309" t="e">
        <f t="shared" si="2173"/>
        <v>#DIV/0!</v>
      </c>
      <c r="W866" s="1213" t="e">
        <f>W823/W841</f>
        <v>#DIV/0!</v>
      </c>
      <c r="X866" s="1213">
        <f t="shared" si="2168"/>
        <v>0</v>
      </c>
      <c r="Y866" s="1213"/>
      <c r="Z866" s="2309" t="e">
        <f t="shared" si="2174"/>
        <v>#DIV/0!</v>
      </c>
      <c r="AA866" s="1213">
        <f t="shared" si="2165"/>
        <v>8</v>
      </c>
      <c r="AB866" s="1725" t="e">
        <f t="shared" si="2166"/>
        <v>#DIV/0!</v>
      </c>
      <c r="AC866" s="1906"/>
      <c r="AD866" s="27" t="s">
        <v>4334</v>
      </c>
    </row>
    <row r="867" spans="1:30" customFormat="1" ht="15.75" hidden="1" thickBot="1" x14ac:dyDescent="0.3">
      <c r="A867" s="3580"/>
      <c r="B867" s="2211" t="s">
        <v>4223</v>
      </c>
      <c r="C867" s="1239">
        <f t="shared" ref="C867:W867" si="2201">C866/C290</f>
        <v>0</v>
      </c>
      <c r="D867" s="1239"/>
      <c r="E867" s="1239"/>
      <c r="F867" s="1236" t="e">
        <f t="shared" si="2169"/>
        <v>#DIV/0!</v>
      </c>
      <c r="G867" s="1239">
        <f t="shared" si="2201"/>
        <v>0</v>
      </c>
      <c r="H867" s="1239"/>
      <c r="I867" s="1239"/>
      <c r="J867" s="1236" t="e">
        <f t="shared" si="2170"/>
        <v>#DIV/0!</v>
      </c>
      <c r="K867" s="1209">
        <f t="shared" si="2201"/>
        <v>0.2593897211730255</v>
      </c>
      <c r="L867" s="1209"/>
      <c r="M867" s="1209"/>
      <c r="N867" s="1236" t="e">
        <f t="shared" si="2171"/>
        <v>#DIV/0!</v>
      </c>
      <c r="O867" s="1239">
        <f t="shared" si="2201"/>
        <v>0</v>
      </c>
      <c r="P867" s="1239"/>
      <c r="Q867" s="1239"/>
      <c r="R867" s="1236" t="e">
        <f t="shared" si="2172"/>
        <v>#DIV/0!</v>
      </c>
      <c r="S867" s="1239"/>
      <c r="T867" s="1239"/>
      <c r="U867" s="1239"/>
      <c r="V867" s="1236" t="e">
        <f t="shared" si="2173"/>
        <v>#DIV/0!</v>
      </c>
      <c r="W867" s="1177" t="e">
        <f t="shared" si="2201"/>
        <v>#DIV/0!</v>
      </c>
      <c r="X867" s="1177">
        <f t="shared" si="2168"/>
        <v>0</v>
      </c>
      <c r="Y867" s="1177"/>
      <c r="Z867" s="1236" t="e">
        <f t="shared" si="2174"/>
        <v>#DIV/0!</v>
      </c>
      <c r="AA867" s="1198">
        <f t="shared" si="2165"/>
        <v>6.4847430293256375E-2</v>
      </c>
      <c r="AB867" s="1723" t="e">
        <f t="shared" si="2166"/>
        <v>#DIV/0!</v>
      </c>
      <c r="AC867" s="1198"/>
      <c r="AD867" t="s">
        <v>4335</v>
      </c>
    </row>
    <row r="868" spans="1:30" customFormat="1" ht="15.75" hidden="1" thickBot="1" x14ac:dyDescent="0.3">
      <c r="A868" s="3580"/>
      <c r="B868" s="2211" t="s">
        <v>4224</v>
      </c>
      <c r="C868" s="1239">
        <f t="shared" ref="C868:W868" si="2202">C866/C307</f>
        <v>0</v>
      </c>
      <c r="D868" s="1239"/>
      <c r="E868" s="1239"/>
      <c r="F868" s="1236" t="e">
        <f t="shared" si="2169"/>
        <v>#DIV/0!</v>
      </c>
      <c r="G868" s="1239">
        <f t="shared" si="2202"/>
        <v>0</v>
      </c>
      <c r="H868" s="1239"/>
      <c r="I868" s="1239"/>
      <c r="J868" s="1236" t="e">
        <f t="shared" si="2170"/>
        <v>#DIV/0!</v>
      </c>
      <c r="K868" s="1209">
        <f t="shared" si="2202"/>
        <v>0.28126944617299315</v>
      </c>
      <c r="L868" s="1209"/>
      <c r="M868" s="1209"/>
      <c r="N868" s="1236" t="e">
        <f t="shared" si="2171"/>
        <v>#DIV/0!</v>
      </c>
      <c r="O868" s="1239">
        <f t="shared" si="2202"/>
        <v>0</v>
      </c>
      <c r="P868" s="1239"/>
      <c r="Q868" s="1239"/>
      <c r="R868" s="1236" t="e">
        <f t="shared" si="2172"/>
        <v>#DIV/0!</v>
      </c>
      <c r="S868" s="1239"/>
      <c r="T868" s="1239"/>
      <c r="U868" s="1239"/>
      <c r="V868" s="1236" t="e">
        <f t="shared" si="2173"/>
        <v>#DIV/0!</v>
      </c>
      <c r="W868" s="1177" t="e">
        <f t="shared" si="2202"/>
        <v>#DIV/0!</v>
      </c>
      <c r="X868" s="1177">
        <f t="shared" si="2168"/>
        <v>0</v>
      </c>
      <c r="Y868" s="1177"/>
      <c r="Z868" s="1236" t="e">
        <f t="shared" si="2174"/>
        <v>#DIV/0!</v>
      </c>
      <c r="AA868" s="1198">
        <f t="shared" si="2165"/>
        <v>7.0317361543248288E-2</v>
      </c>
      <c r="AB868" s="1723" t="e">
        <f t="shared" si="2166"/>
        <v>#DIV/0!</v>
      </c>
      <c r="AC868" s="1198"/>
      <c r="AD868" t="s">
        <v>4336</v>
      </c>
    </row>
    <row r="869" spans="1:30" customFormat="1" ht="15.75" hidden="1" thickBot="1" x14ac:dyDescent="0.3">
      <c r="A869" s="3580"/>
      <c r="B869" s="2211" t="s">
        <v>4311</v>
      </c>
      <c r="C869" s="1239">
        <f t="shared" ref="C869:W869" si="2203">C866/C310</f>
        <v>0</v>
      </c>
      <c r="D869" s="1239"/>
      <c r="E869" s="1239"/>
      <c r="F869" s="1236" t="e">
        <f t="shared" si="2169"/>
        <v>#DIV/0!</v>
      </c>
      <c r="G869" s="1239">
        <f t="shared" si="2203"/>
        <v>0</v>
      </c>
      <c r="H869" s="1239"/>
      <c r="I869" s="1239"/>
      <c r="J869" s="1236" t="e">
        <f t="shared" si="2170"/>
        <v>#DIV/0!</v>
      </c>
      <c r="K869" s="1209">
        <f t="shared" si="2203"/>
        <v>0.2413826028836055</v>
      </c>
      <c r="L869" s="1209"/>
      <c r="M869" s="1209"/>
      <c r="N869" s="1236" t="e">
        <f t="shared" si="2171"/>
        <v>#DIV/0!</v>
      </c>
      <c r="O869" s="1239">
        <f t="shared" si="2203"/>
        <v>0</v>
      </c>
      <c r="P869" s="1239"/>
      <c r="Q869" s="1239"/>
      <c r="R869" s="1236" t="e">
        <f t="shared" si="2172"/>
        <v>#DIV/0!</v>
      </c>
      <c r="S869" s="1239"/>
      <c r="T869" s="1239"/>
      <c r="U869" s="1239"/>
      <c r="V869" s="1236" t="e">
        <f t="shared" si="2173"/>
        <v>#DIV/0!</v>
      </c>
      <c r="W869" s="1177" t="e">
        <f t="shared" si="2203"/>
        <v>#DIV/0!</v>
      </c>
      <c r="X869" s="1177">
        <f t="shared" si="2168"/>
        <v>0</v>
      </c>
      <c r="Y869" s="1177"/>
      <c r="Z869" s="1236" t="e">
        <f t="shared" si="2174"/>
        <v>#DIV/0!</v>
      </c>
      <c r="AA869" s="1198">
        <f t="shared" si="2165"/>
        <v>6.0345650720901374E-2</v>
      </c>
      <c r="AB869" s="1723" t="e">
        <f t="shared" si="2166"/>
        <v>#DIV/0!</v>
      </c>
      <c r="AC869" s="1198"/>
      <c r="AD869" t="s">
        <v>4337</v>
      </c>
    </row>
    <row r="870" spans="1:30" s="325" customFormat="1" ht="15.75" hidden="1" thickBot="1" x14ac:dyDescent="0.3">
      <c r="A870" s="3580"/>
      <c r="B870" s="2210" t="s">
        <v>4338</v>
      </c>
      <c r="C870" s="1238"/>
      <c r="D870" s="1238"/>
      <c r="E870" s="1238"/>
      <c r="F870" s="2309" t="e">
        <f t="shared" si="2169"/>
        <v>#DIV/0!</v>
      </c>
      <c r="G870" s="1238"/>
      <c r="H870" s="1238"/>
      <c r="I870" s="1238"/>
      <c r="J870" s="2309" t="e">
        <f t="shared" si="2170"/>
        <v>#DIV/0!</v>
      </c>
      <c r="K870" s="1206">
        <f>K828/K841</f>
        <v>0</v>
      </c>
      <c r="L870" s="1206"/>
      <c r="M870" s="1206"/>
      <c r="N870" s="2309" t="e">
        <f t="shared" si="2171"/>
        <v>#DIV/0!</v>
      </c>
      <c r="O870" s="1238"/>
      <c r="P870" s="1238"/>
      <c r="Q870" s="1238"/>
      <c r="R870" s="2309" t="e">
        <f t="shared" si="2172"/>
        <v>#DIV/0!</v>
      </c>
      <c r="S870" s="1238"/>
      <c r="T870" s="1238"/>
      <c r="U870" s="1238"/>
      <c r="V870" s="2309" t="e">
        <f t="shared" si="2173"/>
        <v>#DIV/0!</v>
      </c>
      <c r="W870" s="1206" t="e">
        <f t="shared" ref="W870" si="2204">W828/W841</f>
        <v>#DIV/0!</v>
      </c>
      <c r="X870" s="1206">
        <f t="shared" si="2168"/>
        <v>0</v>
      </c>
      <c r="Y870" s="1206"/>
      <c r="Z870" s="2309" t="e">
        <f t="shared" si="2174"/>
        <v>#DIV/0!</v>
      </c>
      <c r="AA870" s="1206">
        <f t="shared" si="2165"/>
        <v>0</v>
      </c>
      <c r="AB870" s="1718" t="e">
        <f t="shared" si="2166"/>
        <v>#DIV/0!</v>
      </c>
      <c r="AC870" s="1903"/>
      <c r="AD870" s="1220" t="s">
        <v>4339</v>
      </c>
    </row>
    <row r="871" spans="1:30" s="325" customFormat="1" ht="15.75" hidden="1" thickBot="1" x14ac:dyDescent="0.3">
      <c r="A871" s="3580"/>
      <c r="B871" s="2212" t="s">
        <v>4223</v>
      </c>
      <c r="C871" s="1239">
        <f t="shared" ref="C871:W871" si="2205">C870/C316</f>
        <v>0</v>
      </c>
      <c r="D871" s="1239"/>
      <c r="E871" s="1239"/>
      <c r="F871" s="1236" t="e">
        <f t="shared" si="2169"/>
        <v>#DIV/0!</v>
      </c>
      <c r="G871" s="1239">
        <f t="shared" si="2205"/>
        <v>0</v>
      </c>
      <c r="H871" s="1239"/>
      <c r="I871" s="1239"/>
      <c r="J871" s="1236" t="e">
        <f t="shared" si="2170"/>
        <v>#DIV/0!</v>
      </c>
      <c r="K871" s="1209">
        <f t="shared" si="2205"/>
        <v>0</v>
      </c>
      <c r="L871" s="1209"/>
      <c r="M871" s="1209"/>
      <c r="N871" s="1236" t="e">
        <f t="shared" si="2171"/>
        <v>#DIV/0!</v>
      </c>
      <c r="O871" s="1239">
        <f t="shared" si="2205"/>
        <v>0</v>
      </c>
      <c r="P871" s="1239"/>
      <c r="Q871" s="1239"/>
      <c r="R871" s="1236" t="e">
        <f t="shared" si="2172"/>
        <v>#DIV/0!</v>
      </c>
      <c r="S871" s="1239"/>
      <c r="T871" s="1239"/>
      <c r="U871" s="1239"/>
      <c r="V871" s="1236" t="e">
        <f t="shared" si="2173"/>
        <v>#DIV/0!</v>
      </c>
      <c r="W871" s="1199" t="e">
        <f t="shared" si="2205"/>
        <v>#DIV/0!</v>
      </c>
      <c r="X871" s="1199">
        <f t="shared" si="2168"/>
        <v>0</v>
      </c>
      <c r="Y871" s="1199"/>
      <c r="Z871" s="1236" t="e">
        <f t="shared" si="2174"/>
        <v>#DIV/0!</v>
      </c>
      <c r="AA871" s="1198">
        <f t="shared" si="2165"/>
        <v>0</v>
      </c>
      <c r="AB871" s="1723" t="e">
        <f t="shared" si="2166"/>
        <v>#DIV/0!</v>
      </c>
      <c r="AC871" s="1198"/>
      <c r="AD871" s="325" t="s">
        <v>4340</v>
      </c>
    </row>
    <row r="872" spans="1:30" ht="15.75" hidden="1" thickBot="1" x14ac:dyDescent="0.3">
      <c r="A872" s="3580"/>
      <c r="B872" s="2212" t="s">
        <v>4224</v>
      </c>
      <c r="C872" s="1239">
        <f t="shared" ref="C872:W872" si="2206">C870/C333</f>
        <v>0</v>
      </c>
      <c r="D872" s="1239"/>
      <c r="E872" s="1239"/>
      <c r="F872" s="1236" t="e">
        <f t="shared" si="2169"/>
        <v>#DIV/0!</v>
      </c>
      <c r="G872" s="1239">
        <f t="shared" si="2206"/>
        <v>0</v>
      </c>
      <c r="H872" s="1239"/>
      <c r="I872" s="1239"/>
      <c r="J872" s="1236" t="e">
        <f t="shared" si="2170"/>
        <v>#DIV/0!</v>
      </c>
      <c r="K872" s="1209">
        <f t="shared" si="2206"/>
        <v>0</v>
      </c>
      <c r="L872" s="1209"/>
      <c r="M872" s="1209"/>
      <c r="N872" s="1236" t="e">
        <f t="shared" si="2171"/>
        <v>#DIV/0!</v>
      </c>
      <c r="O872" s="1239">
        <f t="shared" si="2206"/>
        <v>0</v>
      </c>
      <c r="P872" s="1239"/>
      <c r="Q872" s="1239"/>
      <c r="R872" s="1236" t="e">
        <f t="shared" si="2172"/>
        <v>#DIV/0!</v>
      </c>
      <c r="S872" s="1239"/>
      <c r="T872" s="1239"/>
      <c r="U872" s="1239"/>
      <c r="V872" s="1236" t="e">
        <f t="shared" si="2173"/>
        <v>#DIV/0!</v>
      </c>
      <c r="W872" s="1200" t="e">
        <f t="shared" si="2206"/>
        <v>#DIV/0!</v>
      </c>
      <c r="X872" s="1200">
        <f t="shared" si="2168"/>
        <v>0</v>
      </c>
      <c r="Y872" s="1200"/>
      <c r="Z872" s="1236" t="e">
        <f t="shared" si="2174"/>
        <v>#DIV/0!</v>
      </c>
      <c r="AA872" s="1198">
        <f t="shared" si="2165"/>
        <v>0</v>
      </c>
      <c r="AB872" s="1723" t="e">
        <f t="shared" si="2166"/>
        <v>#DIV/0!</v>
      </c>
      <c r="AC872" s="1198"/>
      <c r="AD872" s="325" t="s">
        <v>4341</v>
      </c>
    </row>
    <row r="873" spans="1:30" ht="15.75" hidden="1" thickBot="1" x14ac:dyDescent="0.3">
      <c r="A873" s="3580"/>
      <c r="B873" s="2212" t="s">
        <v>4311</v>
      </c>
      <c r="C873" s="1239">
        <f t="shared" ref="C873:W873" si="2207">C870/C336</f>
        <v>0</v>
      </c>
      <c r="D873" s="1239"/>
      <c r="E873" s="1239"/>
      <c r="F873" s="1236" t="e">
        <f t="shared" si="2169"/>
        <v>#DIV/0!</v>
      </c>
      <c r="G873" s="1239">
        <f t="shared" si="2207"/>
        <v>0</v>
      </c>
      <c r="H873" s="1239"/>
      <c r="I873" s="1239"/>
      <c r="J873" s="1236" t="e">
        <f t="shared" si="2170"/>
        <v>#DIV/0!</v>
      </c>
      <c r="K873" s="1209">
        <f t="shared" si="2207"/>
        <v>0</v>
      </c>
      <c r="L873" s="1209"/>
      <c r="M873" s="1209"/>
      <c r="N873" s="1236" t="e">
        <f t="shared" si="2171"/>
        <v>#DIV/0!</v>
      </c>
      <c r="O873" s="1239">
        <f t="shared" si="2207"/>
        <v>0</v>
      </c>
      <c r="P873" s="1239"/>
      <c r="Q873" s="1239"/>
      <c r="R873" s="1236" t="e">
        <f t="shared" si="2172"/>
        <v>#DIV/0!</v>
      </c>
      <c r="S873" s="1239"/>
      <c r="T873" s="1239"/>
      <c r="U873" s="1239"/>
      <c r="V873" s="1236" t="e">
        <f t="shared" si="2173"/>
        <v>#DIV/0!</v>
      </c>
      <c r="W873" s="1199" t="e">
        <f t="shared" si="2207"/>
        <v>#DIV/0!</v>
      </c>
      <c r="X873" s="1199">
        <f t="shared" si="2168"/>
        <v>0</v>
      </c>
      <c r="Y873" s="1199"/>
      <c r="Z873" s="1236" t="e">
        <f t="shared" si="2174"/>
        <v>#DIV/0!</v>
      </c>
      <c r="AA873" s="1198">
        <f t="shared" si="2165"/>
        <v>0</v>
      </c>
      <c r="AB873" s="1723" t="e">
        <f t="shared" si="2166"/>
        <v>#DIV/0!</v>
      </c>
      <c r="AC873" s="1198"/>
      <c r="AD873" s="325" t="s">
        <v>4342</v>
      </c>
    </row>
    <row r="874" spans="1:30" ht="15.75" hidden="1" thickBot="1" x14ac:dyDescent="0.3">
      <c r="A874" s="3580"/>
      <c r="B874" s="2210" t="s">
        <v>4343</v>
      </c>
      <c r="C874" s="1238"/>
      <c r="D874" s="1238"/>
      <c r="E874" s="1238"/>
      <c r="F874" s="2309" t="e">
        <f t="shared" si="2169"/>
        <v>#DIV/0!</v>
      </c>
      <c r="G874" s="1238"/>
      <c r="H874" s="1238"/>
      <c r="I874" s="1238"/>
      <c r="J874" s="2309" t="e">
        <f t="shared" si="2170"/>
        <v>#DIV/0!</v>
      </c>
      <c r="K874" s="1265"/>
      <c r="L874" s="1265"/>
      <c r="M874" s="1265"/>
      <c r="N874" s="2309" t="e">
        <f t="shared" si="2171"/>
        <v>#DIV/0!</v>
      </c>
      <c r="O874" s="1238"/>
      <c r="P874" s="1238"/>
      <c r="Q874" s="1238"/>
      <c r="R874" s="2309" t="e">
        <f t="shared" si="2172"/>
        <v>#DIV/0!</v>
      </c>
      <c r="S874" s="1238"/>
      <c r="T874" s="1238"/>
      <c r="U874" s="1238"/>
      <c r="V874" s="2309" t="e">
        <f t="shared" si="2173"/>
        <v>#DIV/0!</v>
      </c>
      <c r="W874" s="1206" t="e">
        <f t="shared" ref="W874" si="2208">W833/W838</f>
        <v>#DIV/0!</v>
      </c>
      <c r="X874" s="1206">
        <f t="shared" si="2168"/>
        <v>0</v>
      </c>
      <c r="Y874" s="1206"/>
      <c r="Z874" s="2309" t="e">
        <f t="shared" si="2174"/>
        <v>#DIV/0!</v>
      </c>
      <c r="AA874" s="1206" t="e">
        <f t="shared" si="2165"/>
        <v>#DIV/0!</v>
      </c>
      <c r="AB874" s="1718" t="e">
        <f t="shared" si="2166"/>
        <v>#DIV/0!</v>
      </c>
      <c r="AC874" s="1903"/>
      <c r="AD874" s="1220" t="s">
        <v>4344</v>
      </c>
    </row>
    <row r="875" spans="1:30" ht="15.75" hidden="1" thickBot="1" x14ac:dyDescent="0.3">
      <c r="A875" s="3580"/>
      <c r="B875" s="2212" t="s">
        <v>4223</v>
      </c>
      <c r="C875" s="1239">
        <f t="shared" ref="C875:W875" si="2209">C874/C342</f>
        <v>0</v>
      </c>
      <c r="D875" s="1239"/>
      <c r="E875" s="1239"/>
      <c r="F875" s="1236" t="e">
        <f t="shared" si="2169"/>
        <v>#DIV/0!</v>
      </c>
      <c r="G875" s="1239">
        <f t="shared" si="2209"/>
        <v>0</v>
      </c>
      <c r="H875" s="1239"/>
      <c r="I875" s="1239"/>
      <c r="J875" s="1236" t="e">
        <f t="shared" si="2170"/>
        <v>#DIV/0!</v>
      </c>
      <c r="K875" s="1266">
        <f t="shared" si="2209"/>
        <v>0</v>
      </c>
      <c r="L875" s="1266"/>
      <c r="M875" s="1266"/>
      <c r="N875" s="1236" t="e">
        <f t="shared" si="2171"/>
        <v>#DIV/0!</v>
      </c>
      <c r="O875" s="1239">
        <f t="shared" si="2209"/>
        <v>0</v>
      </c>
      <c r="P875" s="1239"/>
      <c r="Q875" s="1239"/>
      <c r="R875" s="1236" t="e">
        <f t="shared" si="2172"/>
        <v>#DIV/0!</v>
      </c>
      <c r="S875" s="1239"/>
      <c r="T875" s="1239"/>
      <c r="U875" s="1239"/>
      <c r="V875" s="1236" t="e">
        <f t="shared" si="2173"/>
        <v>#DIV/0!</v>
      </c>
      <c r="W875" s="1199" t="e">
        <f t="shared" si="2209"/>
        <v>#DIV/0!</v>
      </c>
      <c r="X875" s="1199">
        <f t="shared" si="2168"/>
        <v>0</v>
      </c>
      <c r="Y875" s="1199"/>
      <c r="Z875" s="1236" t="e">
        <f t="shared" si="2174"/>
        <v>#DIV/0!</v>
      </c>
      <c r="AA875" s="1198">
        <f t="shared" si="2165"/>
        <v>0</v>
      </c>
      <c r="AB875" s="1723" t="e">
        <f t="shared" si="2166"/>
        <v>#DIV/0!</v>
      </c>
      <c r="AC875" s="1198"/>
      <c r="AD875" s="325" t="s">
        <v>4345</v>
      </c>
    </row>
    <row r="876" spans="1:30" ht="15.75" hidden="1" thickBot="1" x14ac:dyDescent="0.3">
      <c r="A876" s="3580"/>
      <c r="B876" s="2212" t="s">
        <v>4224</v>
      </c>
      <c r="C876" s="1239">
        <f t="shared" ref="C876:W876" si="2210">C874/C359</f>
        <v>0</v>
      </c>
      <c r="D876" s="1239"/>
      <c r="E876" s="1239"/>
      <c r="F876" s="1236" t="e">
        <f t="shared" si="2169"/>
        <v>#DIV/0!</v>
      </c>
      <c r="G876" s="1239">
        <f t="shared" si="2210"/>
        <v>0</v>
      </c>
      <c r="H876" s="1239"/>
      <c r="I876" s="1239"/>
      <c r="J876" s="1236" t="e">
        <f t="shared" si="2170"/>
        <v>#DIV/0!</v>
      </c>
      <c r="K876" s="1266">
        <f t="shared" si="2210"/>
        <v>0</v>
      </c>
      <c r="L876" s="1266"/>
      <c r="M876" s="1266"/>
      <c r="N876" s="1236" t="e">
        <f t="shared" si="2171"/>
        <v>#DIV/0!</v>
      </c>
      <c r="O876" s="1239">
        <f t="shared" si="2210"/>
        <v>0</v>
      </c>
      <c r="P876" s="1239"/>
      <c r="Q876" s="1239"/>
      <c r="R876" s="1236" t="e">
        <f t="shared" si="2172"/>
        <v>#DIV/0!</v>
      </c>
      <c r="S876" s="1239"/>
      <c r="T876" s="1239"/>
      <c r="U876" s="1239"/>
      <c r="V876" s="1236" t="e">
        <f t="shared" si="2173"/>
        <v>#DIV/0!</v>
      </c>
      <c r="W876" s="1199" t="e">
        <f t="shared" si="2210"/>
        <v>#DIV/0!</v>
      </c>
      <c r="X876" s="1199">
        <f t="shared" si="2168"/>
        <v>0</v>
      </c>
      <c r="Y876" s="1199"/>
      <c r="Z876" s="1236" t="e">
        <f t="shared" si="2174"/>
        <v>#DIV/0!</v>
      </c>
      <c r="AA876" s="1198">
        <f t="shared" si="2165"/>
        <v>0</v>
      </c>
      <c r="AB876" s="1723" t="e">
        <f t="shared" si="2166"/>
        <v>#DIV/0!</v>
      </c>
      <c r="AC876" s="1198"/>
      <c r="AD876" s="325" t="s">
        <v>4346</v>
      </c>
    </row>
    <row r="877" spans="1:30" ht="15.75" hidden="1" thickBot="1" x14ac:dyDescent="0.3">
      <c r="A877" s="3580"/>
      <c r="B877" s="2213" t="s">
        <v>4311</v>
      </c>
      <c r="C877" s="1242">
        <f t="shared" ref="C877:W877" si="2211">C874/C362</f>
        <v>0</v>
      </c>
      <c r="D877" s="1242"/>
      <c r="E877" s="1242"/>
      <c r="F877" s="2310" t="e">
        <f t="shared" si="2169"/>
        <v>#DIV/0!</v>
      </c>
      <c r="G877" s="1242">
        <f t="shared" si="2211"/>
        <v>0</v>
      </c>
      <c r="H877" s="1242"/>
      <c r="I877" s="1242"/>
      <c r="J877" s="2310" t="e">
        <f t="shared" si="2170"/>
        <v>#DIV/0!</v>
      </c>
      <c r="K877" s="1269">
        <f t="shared" si="2211"/>
        <v>0</v>
      </c>
      <c r="L877" s="1269"/>
      <c r="M877" s="1269"/>
      <c r="N877" s="2310" t="e">
        <f t="shared" si="2171"/>
        <v>#DIV/0!</v>
      </c>
      <c r="O877" s="1242">
        <f t="shared" si="2211"/>
        <v>0</v>
      </c>
      <c r="P877" s="1242"/>
      <c r="Q877" s="1242"/>
      <c r="R877" s="2310" t="e">
        <f t="shared" si="2172"/>
        <v>#DIV/0!</v>
      </c>
      <c r="S877" s="1242"/>
      <c r="T877" s="1242"/>
      <c r="U877" s="1242"/>
      <c r="V877" s="2310" t="e">
        <f t="shared" si="2173"/>
        <v>#DIV/0!</v>
      </c>
      <c r="W877" s="1201" t="e">
        <f t="shared" si="2211"/>
        <v>#DIV/0!</v>
      </c>
      <c r="X877" s="1201">
        <f t="shared" si="2168"/>
        <v>0</v>
      </c>
      <c r="Y877" s="1201"/>
      <c r="Z877" s="2310" t="e">
        <f t="shared" si="2174"/>
        <v>#DIV/0!</v>
      </c>
      <c r="AA877" s="1202">
        <f t="shared" si="2165"/>
        <v>0</v>
      </c>
      <c r="AB877" s="1723" t="e">
        <f t="shared" si="2166"/>
        <v>#DIV/0!</v>
      </c>
      <c r="AC877" s="1198"/>
      <c r="AD877" s="325" t="s">
        <v>4347</v>
      </c>
    </row>
    <row r="878" spans="1:30" customFormat="1" ht="15.75" hidden="1" thickBot="1" x14ac:dyDescent="0.3">
      <c r="A878" s="3580" t="s">
        <v>532</v>
      </c>
      <c r="B878" s="2207" t="s">
        <v>935</v>
      </c>
      <c r="C878" s="826">
        <f>'BNP avec amende'!B463</f>
        <v>7</v>
      </c>
      <c r="D878" s="826"/>
      <c r="E878" s="826"/>
      <c r="F878" s="2278" t="e">
        <f t="shared" si="2169"/>
        <v>#DIV/0!</v>
      </c>
      <c r="G878" s="1235"/>
      <c r="H878" s="1235"/>
      <c r="I878" s="1235"/>
      <c r="J878" s="2278" t="e">
        <f t="shared" si="2170"/>
        <v>#DIV/0!</v>
      </c>
      <c r="K878" s="1245">
        <f>SG!B480</f>
        <v>0</v>
      </c>
      <c r="L878" s="1245"/>
      <c r="M878" s="1245"/>
      <c r="N878" s="2278" t="e">
        <f t="shared" si="2171"/>
        <v>#DIV/0!</v>
      </c>
      <c r="O878" s="826">
        <f>CA!B735</f>
        <v>1</v>
      </c>
      <c r="P878" s="826"/>
      <c r="Q878" s="826"/>
      <c r="R878" s="2278" t="e">
        <f t="shared" si="2172"/>
        <v>#DIV/0!</v>
      </c>
      <c r="S878" s="1235"/>
      <c r="T878" s="1235"/>
      <c r="U878" s="1235"/>
      <c r="V878" s="2278" t="e">
        <f t="shared" si="2173"/>
        <v>#DIV/0!</v>
      </c>
      <c r="W878" s="826" t="e">
        <f>SUM(C878:S878)</f>
        <v>#DIV/0!</v>
      </c>
      <c r="X878" s="826">
        <f t="shared" si="2168"/>
        <v>0</v>
      </c>
      <c r="Y878" s="826"/>
      <c r="Z878" s="2278" t="e">
        <f t="shared" si="2174"/>
        <v>#DIV/0!</v>
      </c>
      <c r="AA878" s="1222">
        <f t="shared" si="2165"/>
        <v>2.6666666666666665</v>
      </c>
      <c r="AB878" s="1715" t="e">
        <f t="shared" si="2166"/>
        <v>#DIV/0!</v>
      </c>
      <c r="AC878" s="1311"/>
      <c r="AD878" s="27" t="s">
        <v>4264</v>
      </c>
    </row>
    <row r="879" spans="1:30" customFormat="1" ht="15.75" hidden="1" thickBot="1" x14ac:dyDescent="0.3">
      <c r="A879" s="3580"/>
      <c r="B879" s="1" t="s">
        <v>4265</v>
      </c>
      <c r="C879" s="1184">
        <f t="shared" ref="C879:W879" si="2212">C878/C4</f>
        <v>1.787173202614379E-4</v>
      </c>
      <c r="D879" s="1184"/>
      <c r="E879" s="1184"/>
      <c r="F879" s="1184" t="e">
        <f t="shared" si="2169"/>
        <v>#DIV/0!</v>
      </c>
      <c r="G879" s="1236">
        <f t="shared" si="2212"/>
        <v>0</v>
      </c>
      <c r="H879" s="1236"/>
      <c r="I879" s="1236"/>
      <c r="J879" s="1184" t="e">
        <f t="shared" si="2170"/>
        <v>#DIV/0!</v>
      </c>
      <c r="K879" s="1186">
        <f t="shared" si="2212"/>
        <v>0</v>
      </c>
      <c r="L879" s="1186"/>
      <c r="M879" s="1186"/>
      <c r="N879" s="1184" t="e">
        <f t="shared" si="2171"/>
        <v>#DIV/0!</v>
      </c>
      <c r="O879" s="1187">
        <f t="shared" si="2212"/>
        <v>6.3079543304106481E-5</v>
      </c>
      <c r="P879" s="1187"/>
      <c r="Q879" s="1187"/>
      <c r="R879" s="1184" t="e">
        <f t="shared" si="2172"/>
        <v>#DIV/0!</v>
      </c>
      <c r="S879" s="1236"/>
      <c r="T879" s="1236"/>
      <c r="U879" s="1236"/>
      <c r="V879" s="1184" t="e">
        <f t="shared" si="2173"/>
        <v>#DIV/0!</v>
      </c>
      <c r="W879" s="1194" t="e">
        <f t="shared" si="2212"/>
        <v>#DIV/0!</v>
      </c>
      <c r="X879" s="1194">
        <f t="shared" si="2168"/>
        <v>0</v>
      </c>
      <c r="Y879" s="1194"/>
      <c r="Z879" s="1184" t="e">
        <f t="shared" si="2174"/>
        <v>#DIV/0!</v>
      </c>
      <c r="AA879" s="1189">
        <f t="shared" si="2165"/>
        <v>6.0449215891386098E-5</v>
      </c>
      <c r="AB879" s="1716" t="e">
        <f t="shared" si="2166"/>
        <v>#DIV/0!</v>
      </c>
      <c r="AC879" s="1189"/>
      <c r="AD879" t="s">
        <v>4266</v>
      </c>
    </row>
    <row r="880" spans="1:30" customFormat="1" ht="15.75" hidden="1" thickBot="1" x14ac:dyDescent="0.3">
      <c r="A880" s="3580"/>
      <c r="B880" s="1" t="s">
        <v>4267</v>
      </c>
      <c r="C880" s="1184">
        <f t="shared" ref="C880:W880" si="2213">C878/C21</f>
        <v>2.7268123563554204E-4</v>
      </c>
      <c r="D880" s="1184"/>
      <c r="E880" s="1184"/>
      <c r="F880" s="1184" t="e">
        <f t="shared" si="2169"/>
        <v>#DIV/0!</v>
      </c>
      <c r="G880" s="1236">
        <f t="shared" si="2213"/>
        <v>0</v>
      </c>
      <c r="H880" s="1236"/>
      <c r="I880" s="1236"/>
      <c r="J880" s="1184" t="e">
        <f t="shared" si="2170"/>
        <v>#DIV/0!</v>
      </c>
      <c r="K880" s="1186">
        <f t="shared" si="2213"/>
        <v>0</v>
      </c>
      <c r="L880" s="1186"/>
      <c r="M880" s="1186"/>
      <c r="N880" s="1184" t="e">
        <f t="shared" si="2171"/>
        <v>#DIV/0!</v>
      </c>
      <c r="O880" s="1187">
        <f t="shared" si="2213"/>
        <v>1.2097749818533752E-4</v>
      </c>
      <c r="P880" s="1187"/>
      <c r="Q880" s="1187"/>
      <c r="R880" s="1184" t="e">
        <f t="shared" si="2172"/>
        <v>#DIV/0!</v>
      </c>
      <c r="S880" s="1236"/>
      <c r="T880" s="1236"/>
      <c r="U880" s="1236"/>
      <c r="V880" s="1184" t="e">
        <f t="shared" si="2173"/>
        <v>#DIV/0!</v>
      </c>
      <c r="W880" s="1194" t="e">
        <f t="shared" si="2213"/>
        <v>#DIV/0!</v>
      </c>
      <c r="X880" s="1194">
        <f t="shared" si="2168"/>
        <v>0</v>
      </c>
      <c r="Y880" s="1194"/>
      <c r="Z880" s="1184" t="e">
        <f t="shared" si="2174"/>
        <v>#DIV/0!</v>
      </c>
      <c r="AA880" s="1189">
        <f t="shared" si="2165"/>
        <v>9.8414683455219892E-5</v>
      </c>
      <c r="AB880" s="1716" t="e">
        <f t="shared" si="2166"/>
        <v>#DIV/0!</v>
      </c>
      <c r="AC880" s="1189"/>
      <c r="AD880" t="s">
        <v>4268</v>
      </c>
    </row>
    <row r="881" spans="1:30" customFormat="1" ht="15.75" hidden="1" thickBot="1" x14ac:dyDescent="0.3">
      <c r="A881" s="3580"/>
      <c r="B881" s="1" t="s">
        <v>4269</v>
      </c>
      <c r="C881" s="1184">
        <f t="shared" ref="C881:W881" si="2214">C878/C9</f>
        <v>8.8094638811980872E-4</v>
      </c>
      <c r="D881" s="1184"/>
      <c r="E881" s="1184"/>
      <c r="F881" s="1184" t="e">
        <f t="shared" si="2169"/>
        <v>#DIV/0!</v>
      </c>
      <c r="G881" s="1236">
        <f t="shared" si="2214"/>
        <v>0</v>
      </c>
      <c r="H881" s="1236"/>
      <c r="I881" s="1236"/>
      <c r="J881" s="1184" t="e">
        <f t="shared" si="2170"/>
        <v>#DIV/0!</v>
      </c>
      <c r="K881" s="1186">
        <f t="shared" si="2214"/>
        <v>0</v>
      </c>
      <c r="L881" s="1186"/>
      <c r="M881" s="1186"/>
      <c r="N881" s="1184" t="e">
        <f t="shared" si="2171"/>
        <v>#DIV/0!</v>
      </c>
      <c r="O881" s="1187">
        <f t="shared" si="2214"/>
        <v>5.6242969628796406E-4</v>
      </c>
      <c r="P881" s="1187"/>
      <c r="Q881" s="1187"/>
      <c r="R881" s="1184" t="e">
        <f t="shared" si="2172"/>
        <v>#DIV/0!</v>
      </c>
      <c r="S881" s="1236"/>
      <c r="T881" s="1236"/>
      <c r="U881" s="1236"/>
      <c r="V881" s="1184" t="e">
        <f t="shared" si="2173"/>
        <v>#DIV/0!</v>
      </c>
      <c r="W881" s="1194" t="e">
        <f t="shared" si="2214"/>
        <v>#DIV/0!</v>
      </c>
      <c r="X881" s="1194">
        <f t="shared" si="2168"/>
        <v>0</v>
      </c>
      <c r="Y881" s="1194"/>
      <c r="Z881" s="1184" t="e">
        <f t="shared" si="2174"/>
        <v>#DIV/0!</v>
      </c>
      <c r="AA881" s="1189">
        <f t="shared" si="2165"/>
        <v>3.6084402110194319E-4</v>
      </c>
      <c r="AB881" s="1716" t="e">
        <f t="shared" si="2166"/>
        <v>#DIV/0!</v>
      </c>
      <c r="AC881" s="1189"/>
      <c r="AD881" t="s">
        <v>4270</v>
      </c>
    </row>
    <row r="882" spans="1:30" customFormat="1" ht="15.75" hidden="1" thickBot="1" x14ac:dyDescent="0.3">
      <c r="A882" s="3580"/>
      <c r="B882" s="1" t="s">
        <v>4271</v>
      </c>
      <c r="C882" s="1184">
        <f t="shared" ref="C882:W882" si="2215">C878/C15</f>
        <v>2.7799841143764893E-3</v>
      </c>
      <c r="D882" s="1184"/>
      <c r="E882" s="1184"/>
      <c r="F882" s="1184" t="e">
        <f t="shared" si="2169"/>
        <v>#DIV/0!</v>
      </c>
      <c r="G882" s="1236">
        <f t="shared" si="2215"/>
        <v>0</v>
      </c>
      <c r="H882" s="1236"/>
      <c r="I882" s="1236"/>
      <c r="J882" s="1184" t="e">
        <f t="shared" si="2170"/>
        <v>#DIV/0!</v>
      </c>
      <c r="K882" s="1186">
        <f t="shared" si="2215"/>
        <v>0</v>
      </c>
      <c r="L882" s="1186"/>
      <c r="M882" s="1186"/>
      <c r="N882" s="1184" t="e">
        <f t="shared" si="2171"/>
        <v>#DIV/0!</v>
      </c>
      <c r="O882" s="1187">
        <f t="shared" si="2215"/>
        <v>6.3331222292590248E-4</v>
      </c>
      <c r="P882" s="1187"/>
      <c r="Q882" s="1187"/>
      <c r="R882" s="1184" t="e">
        <f t="shared" si="2172"/>
        <v>#DIV/0!</v>
      </c>
      <c r="S882" s="1236"/>
      <c r="T882" s="1236"/>
      <c r="U882" s="1236"/>
      <c r="V882" s="1184" t="e">
        <f t="shared" si="2173"/>
        <v>#DIV/0!</v>
      </c>
      <c r="W882" s="1205" t="e">
        <f t="shared" si="2215"/>
        <v>#DIV/0!</v>
      </c>
      <c r="X882" s="1205">
        <f t="shared" si="2168"/>
        <v>0</v>
      </c>
      <c r="Y882" s="1205"/>
      <c r="Z882" s="1184" t="e">
        <f t="shared" si="2174"/>
        <v>#DIV/0!</v>
      </c>
      <c r="AA882" s="1193">
        <f t="shared" si="2165"/>
        <v>8.5332408432559797E-4</v>
      </c>
      <c r="AB882" s="1717" t="e">
        <f t="shared" si="2166"/>
        <v>#DIV/0!</v>
      </c>
      <c r="AC882" s="1193"/>
      <c r="AD882" t="s">
        <v>4272</v>
      </c>
    </row>
    <row r="883" spans="1:30" customFormat="1" ht="15.75" hidden="1" thickBot="1" x14ac:dyDescent="0.3">
      <c r="A883" s="3580"/>
      <c r="B883" s="2210" t="s">
        <v>4273</v>
      </c>
      <c r="C883" s="1204">
        <f>'BNP avec amende'!C463</f>
        <v>1</v>
      </c>
      <c r="D883" s="1204"/>
      <c r="E883" s="1204"/>
      <c r="F883" s="2307" t="e">
        <f t="shared" si="2169"/>
        <v>#DIV/0!</v>
      </c>
      <c r="G883" s="1237"/>
      <c r="H883" s="1237"/>
      <c r="I883" s="1237"/>
      <c r="J883" s="2307" t="e">
        <f t="shared" si="2170"/>
        <v>#DIV/0!</v>
      </c>
      <c r="K883" s="1246">
        <f>SG!C480</f>
        <v>0</v>
      </c>
      <c r="L883" s="1246"/>
      <c r="M883" s="1246"/>
      <c r="N883" s="2307" t="e">
        <f t="shared" si="2171"/>
        <v>#DIV/0!</v>
      </c>
      <c r="O883" s="1204">
        <f>CA!C735</f>
        <v>0</v>
      </c>
      <c r="P883" s="1204"/>
      <c r="Q883" s="1204"/>
      <c r="R883" s="2307" t="e">
        <f t="shared" si="2172"/>
        <v>#DIV/0!</v>
      </c>
      <c r="S883" s="1237"/>
      <c r="T883" s="1237"/>
      <c r="U883" s="1237"/>
      <c r="V883" s="2307" t="e">
        <f t="shared" si="2173"/>
        <v>#DIV/0!</v>
      </c>
      <c r="W883" s="1204" t="e">
        <f>SUM(C883:S883)</f>
        <v>#DIV/0!</v>
      </c>
      <c r="X883" s="1204">
        <f t="shared" si="2168"/>
        <v>0</v>
      </c>
      <c r="Y883" s="1204"/>
      <c r="Z883" s="2307" t="e">
        <f t="shared" si="2174"/>
        <v>#DIV/0!</v>
      </c>
      <c r="AA883" s="1206">
        <f t="shared" si="2165"/>
        <v>0.33333333333333331</v>
      </c>
      <c r="AB883" s="1718" t="e">
        <f t="shared" si="2166"/>
        <v>#DIV/0!</v>
      </c>
      <c r="AC883" s="1903"/>
      <c r="AD883" s="27" t="s">
        <v>4274</v>
      </c>
    </row>
    <row r="884" spans="1:30" customFormat="1" ht="15.75" hidden="1" thickBot="1" x14ac:dyDescent="0.3">
      <c r="A884" s="3580"/>
      <c r="B884" s="1" t="s">
        <v>4275</v>
      </c>
      <c r="C884" s="1184">
        <f t="shared" ref="C884:W884" si="2216">C883/C30</f>
        <v>3.6483035388544326E-4</v>
      </c>
      <c r="D884" s="1184"/>
      <c r="E884" s="1184"/>
      <c r="F884" s="1184" t="e">
        <f t="shared" si="2169"/>
        <v>#DIV/0!</v>
      </c>
      <c r="G884" s="1236">
        <f t="shared" si="2216"/>
        <v>0</v>
      </c>
      <c r="H884" s="1236"/>
      <c r="I884" s="1236"/>
      <c r="J884" s="1184" t="e">
        <f t="shared" si="2170"/>
        <v>#DIV/0!</v>
      </c>
      <c r="K884" s="1186">
        <f t="shared" si="2216"/>
        <v>0</v>
      </c>
      <c r="L884" s="1186"/>
      <c r="M884" s="1186"/>
      <c r="N884" s="1184" t="e">
        <f t="shared" si="2171"/>
        <v>#DIV/0!</v>
      </c>
      <c r="O884" s="1187">
        <f t="shared" si="2216"/>
        <v>0</v>
      </c>
      <c r="P884" s="1187"/>
      <c r="Q884" s="1187"/>
      <c r="R884" s="1184" t="e">
        <f t="shared" si="2172"/>
        <v>#DIV/0!</v>
      </c>
      <c r="S884" s="1236"/>
      <c r="T884" s="1236"/>
      <c r="U884" s="1236"/>
      <c r="V884" s="1184" t="e">
        <f t="shared" si="2173"/>
        <v>#DIV/0!</v>
      </c>
      <c r="W884" s="1192" t="e">
        <f t="shared" si="2216"/>
        <v>#DIV/0!</v>
      </c>
      <c r="X884" s="1192">
        <f t="shared" si="2168"/>
        <v>0</v>
      </c>
      <c r="Y884" s="1192"/>
      <c r="Z884" s="1184" t="e">
        <f t="shared" si="2174"/>
        <v>#DIV/0!</v>
      </c>
      <c r="AA884" s="1193">
        <f t="shared" si="2165"/>
        <v>9.1207588471360816E-5</v>
      </c>
      <c r="AB884" s="1717" t="e">
        <f t="shared" si="2166"/>
        <v>#DIV/0!</v>
      </c>
      <c r="AC884" s="1193"/>
      <c r="AD884" t="s">
        <v>4276</v>
      </c>
    </row>
    <row r="885" spans="1:30" customFormat="1" ht="15.75" hidden="1" thickBot="1" x14ac:dyDescent="0.3">
      <c r="A885" s="3580"/>
      <c r="B885" s="1" t="s">
        <v>4277</v>
      </c>
      <c r="C885" s="1184">
        <f t="shared" ref="C885:W885" si="2217">C883/C47</f>
        <v>2.4770869457517957E-4</v>
      </c>
      <c r="D885" s="1184"/>
      <c r="E885" s="1184"/>
      <c r="F885" s="1184" t="e">
        <f t="shared" si="2169"/>
        <v>#DIV/0!</v>
      </c>
      <c r="G885" s="1236">
        <f t="shared" si="2217"/>
        <v>0</v>
      </c>
      <c r="H885" s="1236"/>
      <c r="I885" s="1236"/>
      <c r="J885" s="1184" t="e">
        <f t="shared" si="2170"/>
        <v>#DIV/0!</v>
      </c>
      <c r="K885" s="1186">
        <f t="shared" si="2217"/>
        <v>0</v>
      </c>
      <c r="L885" s="1186"/>
      <c r="M885" s="1186"/>
      <c r="N885" s="1184" t="e">
        <f t="shared" si="2171"/>
        <v>#DIV/0!</v>
      </c>
      <c r="O885" s="1187">
        <f t="shared" si="2217"/>
        <v>0</v>
      </c>
      <c r="P885" s="1187"/>
      <c r="Q885" s="1187"/>
      <c r="R885" s="1184" t="e">
        <f t="shared" si="2172"/>
        <v>#DIV/0!</v>
      </c>
      <c r="S885" s="1236"/>
      <c r="T885" s="1236"/>
      <c r="U885" s="1236"/>
      <c r="V885" s="1184" t="e">
        <f t="shared" si="2173"/>
        <v>#DIV/0!</v>
      </c>
      <c r="W885" s="1192" t="e">
        <f t="shared" si="2217"/>
        <v>#DIV/0!</v>
      </c>
      <c r="X885" s="1192">
        <f t="shared" si="2168"/>
        <v>0</v>
      </c>
      <c r="Y885" s="1192"/>
      <c r="Z885" s="1184" t="e">
        <f t="shared" si="2174"/>
        <v>#DIV/0!</v>
      </c>
      <c r="AA885" s="1193">
        <f t="shared" si="2165"/>
        <v>6.1927173643794891E-5</v>
      </c>
      <c r="AB885" s="1717" t="e">
        <f t="shared" si="2166"/>
        <v>#DIV/0!</v>
      </c>
      <c r="AC885" s="1193"/>
      <c r="AD885" t="s">
        <v>4278</v>
      </c>
    </row>
    <row r="886" spans="1:30" customFormat="1" ht="15.75" hidden="1" thickBot="1" x14ac:dyDescent="0.3">
      <c r="A886" s="3580"/>
      <c r="B886" s="1" t="s">
        <v>4279</v>
      </c>
      <c r="C886" s="1184">
        <f t="shared" ref="C886:W886" si="2218">C883/C35</f>
        <v>-2.3640661938534278E-3</v>
      </c>
      <c r="D886" s="1184"/>
      <c r="E886" s="1184"/>
      <c r="F886" s="1184" t="e">
        <f t="shared" si="2169"/>
        <v>#DIV/0!</v>
      </c>
      <c r="G886" s="1236">
        <f t="shared" si="2218"/>
        <v>0</v>
      </c>
      <c r="H886" s="1236"/>
      <c r="I886" s="1236"/>
      <c r="J886" s="1184" t="e">
        <f t="shared" si="2170"/>
        <v>#DIV/0!</v>
      </c>
      <c r="K886" s="1186">
        <f t="shared" si="2218"/>
        <v>0</v>
      </c>
      <c r="L886" s="1186"/>
      <c r="M886" s="1186"/>
      <c r="N886" s="1184" t="e">
        <f t="shared" si="2171"/>
        <v>#DIV/0!</v>
      </c>
      <c r="O886" s="1187">
        <f t="shared" si="2218"/>
        <v>0</v>
      </c>
      <c r="P886" s="1187"/>
      <c r="Q886" s="1187"/>
      <c r="R886" s="1184" t="e">
        <f t="shared" si="2172"/>
        <v>#DIV/0!</v>
      </c>
      <c r="S886" s="1236"/>
      <c r="T886" s="1236"/>
      <c r="U886" s="1236"/>
      <c r="V886" s="1184" t="e">
        <f t="shared" si="2173"/>
        <v>#DIV/0!</v>
      </c>
      <c r="W886" s="1192" t="e">
        <f t="shared" si="2218"/>
        <v>#DIV/0!</v>
      </c>
      <c r="X886" s="1192">
        <f t="shared" si="2168"/>
        <v>0</v>
      </c>
      <c r="Y886" s="1192"/>
      <c r="Z886" s="1184" t="e">
        <f t="shared" si="2174"/>
        <v>#DIV/0!</v>
      </c>
      <c r="AA886" s="1193">
        <f t="shared" si="2165"/>
        <v>-5.9101654846335696E-4</v>
      </c>
      <c r="AB886" s="1717" t="e">
        <f t="shared" si="2166"/>
        <v>#DIV/0!</v>
      </c>
      <c r="AC886" s="1193"/>
      <c r="AD886" t="s">
        <v>4280</v>
      </c>
    </row>
    <row r="887" spans="1:30" customFormat="1" ht="15.75" hidden="1" thickBot="1" x14ac:dyDescent="0.3">
      <c r="A887" s="3580"/>
      <c r="B887" s="1" t="s">
        <v>4281</v>
      </c>
      <c r="C887" s="1184">
        <f t="shared" ref="C887:W887" si="2219">C883/C41</f>
        <v>-4.7147571900047147E-4</v>
      </c>
      <c r="D887" s="1184"/>
      <c r="E887" s="1184"/>
      <c r="F887" s="1184" t="e">
        <f t="shared" si="2169"/>
        <v>#DIV/0!</v>
      </c>
      <c r="G887" s="1236">
        <f t="shared" si="2219"/>
        <v>0</v>
      </c>
      <c r="H887" s="1236"/>
      <c r="I887" s="1236"/>
      <c r="J887" s="1184" t="e">
        <f t="shared" si="2170"/>
        <v>#DIV/0!</v>
      </c>
      <c r="K887" s="1186">
        <f t="shared" si="2219"/>
        <v>0</v>
      </c>
      <c r="L887" s="1186"/>
      <c r="M887" s="1186"/>
      <c r="N887" s="1184" t="e">
        <f t="shared" si="2171"/>
        <v>#DIV/0!</v>
      </c>
      <c r="O887" s="1187">
        <f t="shared" si="2219"/>
        <v>0</v>
      </c>
      <c r="P887" s="1187"/>
      <c r="Q887" s="1187"/>
      <c r="R887" s="1184" t="e">
        <f t="shared" si="2172"/>
        <v>#DIV/0!</v>
      </c>
      <c r="S887" s="1236"/>
      <c r="T887" s="1236"/>
      <c r="U887" s="1236"/>
      <c r="V887" s="1184" t="e">
        <f t="shared" si="2173"/>
        <v>#DIV/0!</v>
      </c>
      <c r="W887" s="1192" t="e">
        <f t="shared" si="2219"/>
        <v>#DIV/0!</v>
      </c>
      <c r="X887" s="1192">
        <f t="shared" si="2168"/>
        <v>0</v>
      </c>
      <c r="Y887" s="1192"/>
      <c r="Z887" s="1184" t="e">
        <f t="shared" si="2174"/>
        <v>#DIV/0!</v>
      </c>
      <c r="AA887" s="1193">
        <f t="shared" si="2165"/>
        <v>-1.1786892975011787E-4</v>
      </c>
      <c r="AB887" s="1717" t="e">
        <f t="shared" si="2166"/>
        <v>#DIV/0!</v>
      </c>
      <c r="AC887" s="1193"/>
      <c r="AD887" t="s">
        <v>4282</v>
      </c>
    </row>
    <row r="888" spans="1:30" customFormat="1" ht="15.75" hidden="1" thickBot="1" x14ac:dyDescent="0.3">
      <c r="A888" s="3580"/>
      <c r="B888" s="2210" t="s">
        <v>4283</v>
      </c>
      <c r="C888" s="1204">
        <f>'BNP avec amende'!F463</f>
        <v>0</v>
      </c>
      <c r="D888" s="1204"/>
      <c r="E888" s="1204"/>
      <c r="F888" s="2307" t="e">
        <f t="shared" si="2169"/>
        <v>#DIV/0!</v>
      </c>
      <c r="G888" s="1237"/>
      <c r="H888" s="1237"/>
      <c r="I888" s="1237"/>
      <c r="J888" s="2307" t="e">
        <f t="shared" si="2170"/>
        <v>#DIV/0!</v>
      </c>
      <c r="K888" s="1246">
        <f>SG!F480</f>
        <v>0</v>
      </c>
      <c r="L888" s="1246"/>
      <c r="M888" s="1246"/>
      <c r="N888" s="2307" t="e">
        <f t="shared" si="2171"/>
        <v>#DIV/0!</v>
      </c>
      <c r="O888" s="1204">
        <f>CA!F735</f>
        <v>0</v>
      </c>
      <c r="P888" s="1204"/>
      <c r="Q888" s="1204"/>
      <c r="R888" s="2307" t="e">
        <f t="shared" si="2172"/>
        <v>#DIV/0!</v>
      </c>
      <c r="S888" s="1237"/>
      <c r="T888" s="1237"/>
      <c r="U888" s="1237"/>
      <c r="V888" s="2307" t="e">
        <f t="shared" si="2173"/>
        <v>#DIV/0!</v>
      </c>
      <c r="W888" s="1204" t="e">
        <f>SUM(C888:S888)</f>
        <v>#DIV/0!</v>
      </c>
      <c r="X888" s="1204">
        <f t="shared" si="2168"/>
        <v>0</v>
      </c>
      <c r="Y888" s="1204"/>
      <c r="Z888" s="2307" t="e">
        <f t="shared" si="2174"/>
        <v>#DIV/0!</v>
      </c>
      <c r="AA888" s="1206">
        <f t="shared" si="2165"/>
        <v>0</v>
      </c>
      <c r="AB888" s="1719" t="e">
        <f t="shared" si="2166"/>
        <v>#DIV/0!</v>
      </c>
      <c r="AC888" s="1206"/>
      <c r="AD888" s="1178" t="s">
        <v>4284</v>
      </c>
    </row>
    <row r="889" spans="1:30" customFormat="1" ht="15.75" hidden="1" thickBot="1" x14ac:dyDescent="0.3">
      <c r="A889" s="3580"/>
      <c r="B889" s="1" t="s">
        <v>4285</v>
      </c>
      <c r="C889" s="1184">
        <f t="shared" ref="C889:W889" si="2220">C888/C56</f>
        <v>0</v>
      </c>
      <c r="D889" s="1184"/>
      <c r="E889" s="1184"/>
      <c r="F889" s="1184" t="e">
        <f t="shared" si="2169"/>
        <v>#DIV/0!</v>
      </c>
      <c r="G889" s="1236">
        <f t="shared" si="2220"/>
        <v>0</v>
      </c>
      <c r="H889" s="1236"/>
      <c r="I889" s="1236"/>
      <c r="J889" s="1184" t="e">
        <f t="shared" si="2170"/>
        <v>#DIV/0!</v>
      </c>
      <c r="K889" s="1186">
        <f t="shared" si="2220"/>
        <v>0</v>
      </c>
      <c r="L889" s="1186"/>
      <c r="M889" s="1186"/>
      <c r="N889" s="1184" t="e">
        <f t="shared" si="2171"/>
        <v>#DIV/0!</v>
      </c>
      <c r="O889" s="1187">
        <f t="shared" si="2220"/>
        <v>0</v>
      </c>
      <c r="P889" s="1187"/>
      <c r="Q889" s="1187"/>
      <c r="R889" s="1184" t="e">
        <f t="shared" si="2172"/>
        <v>#DIV/0!</v>
      </c>
      <c r="S889" s="1236"/>
      <c r="T889" s="1236"/>
      <c r="U889" s="1236"/>
      <c r="V889" s="1184" t="e">
        <f t="shared" si="2173"/>
        <v>#DIV/0!</v>
      </c>
      <c r="W889" s="1194" t="e">
        <f t="shared" si="2220"/>
        <v>#DIV/0!</v>
      </c>
      <c r="X889" s="1194">
        <f t="shared" si="2168"/>
        <v>0</v>
      </c>
      <c r="Y889" s="1194"/>
      <c r="Z889" s="1184" t="e">
        <f t="shared" si="2174"/>
        <v>#DIV/0!</v>
      </c>
      <c r="AA889" s="1193">
        <f t="shared" si="2165"/>
        <v>0</v>
      </c>
      <c r="AB889" s="1717" t="e">
        <f t="shared" si="2166"/>
        <v>#DIV/0!</v>
      </c>
      <c r="AC889" s="1193"/>
      <c r="AD889" t="s">
        <v>4286</v>
      </c>
    </row>
    <row r="890" spans="1:30" customFormat="1" ht="15.75" hidden="1" thickBot="1" x14ac:dyDescent="0.3">
      <c r="A890" s="3580"/>
      <c r="B890" s="1" t="s">
        <v>4287</v>
      </c>
      <c r="C890" s="1184">
        <f t="shared" ref="C890:W890" si="2221">C888/C73</f>
        <v>0</v>
      </c>
      <c r="D890" s="1184"/>
      <c r="E890" s="1184"/>
      <c r="F890" s="1184" t="e">
        <f t="shared" si="2169"/>
        <v>#DIV/0!</v>
      </c>
      <c r="G890" s="1236">
        <f t="shared" si="2221"/>
        <v>0</v>
      </c>
      <c r="H890" s="1236"/>
      <c r="I890" s="1236"/>
      <c r="J890" s="1184" t="e">
        <f t="shared" si="2170"/>
        <v>#DIV/0!</v>
      </c>
      <c r="K890" s="1186">
        <f t="shared" si="2221"/>
        <v>0</v>
      </c>
      <c r="L890" s="1186"/>
      <c r="M890" s="1186"/>
      <c r="N890" s="1184" t="e">
        <f t="shared" si="2171"/>
        <v>#DIV/0!</v>
      </c>
      <c r="O890" s="1187">
        <f t="shared" si="2221"/>
        <v>0</v>
      </c>
      <c r="P890" s="1187"/>
      <c r="Q890" s="1187"/>
      <c r="R890" s="1184" t="e">
        <f t="shared" si="2172"/>
        <v>#DIV/0!</v>
      </c>
      <c r="S890" s="1236"/>
      <c r="T890" s="1236"/>
      <c r="U890" s="1236"/>
      <c r="V890" s="1184" t="e">
        <f t="shared" si="2173"/>
        <v>#DIV/0!</v>
      </c>
      <c r="W890" s="1194" t="e">
        <f t="shared" si="2221"/>
        <v>#DIV/0!</v>
      </c>
      <c r="X890" s="1194">
        <f t="shared" si="2168"/>
        <v>0</v>
      </c>
      <c r="Y890" s="1194"/>
      <c r="Z890" s="1184" t="e">
        <f t="shared" si="2174"/>
        <v>#DIV/0!</v>
      </c>
      <c r="AA890" s="1193">
        <f t="shared" si="2165"/>
        <v>0</v>
      </c>
      <c r="AB890" s="1717" t="e">
        <f t="shared" si="2166"/>
        <v>#DIV/0!</v>
      </c>
      <c r="AC890" s="1193"/>
      <c r="AD890" t="s">
        <v>4288</v>
      </c>
    </row>
    <row r="891" spans="1:30" customFormat="1" ht="15.75" hidden="1" thickBot="1" x14ac:dyDescent="0.3">
      <c r="A891" s="3580"/>
      <c r="B891" s="1" t="s">
        <v>4289</v>
      </c>
      <c r="C891" s="1195">
        <v>0</v>
      </c>
      <c r="D891" s="1195"/>
      <c r="E891" s="1195"/>
      <c r="F891" s="1184" t="e">
        <f t="shared" si="2169"/>
        <v>#DIV/0!</v>
      </c>
      <c r="G891" s="1244">
        <v>0</v>
      </c>
      <c r="H891" s="1244"/>
      <c r="I891" s="1244"/>
      <c r="J891" s="1184" t="e">
        <f t="shared" si="2170"/>
        <v>#DIV/0!</v>
      </c>
      <c r="K891" s="1197">
        <v>0</v>
      </c>
      <c r="L891" s="1197"/>
      <c r="M891" s="1197"/>
      <c r="N891" s="1184" t="e">
        <f t="shared" si="2171"/>
        <v>#DIV/0!</v>
      </c>
      <c r="O891" s="1187">
        <v>0</v>
      </c>
      <c r="P891" s="1187"/>
      <c r="Q891" s="1187"/>
      <c r="R891" s="1184" t="e">
        <f t="shared" si="2172"/>
        <v>#DIV/0!</v>
      </c>
      <c r="S891" s="1236"/>
      <c r="T891" s="1236"/>
      <c r="U891" s="1236"/>
      <c r="V891" s="1184" t="e">
        <f t="shared" si="2173"/>
        <v>#DIV/0!</v>
      </c>
      <c r="W891" s="1190">
        <f>K891</f>
        <v>0</v>
      </c>
      <c r="X891" s="1190">
        <f t="shared" si="2168"/>
        <v>0</v>
      </c>
      <c r="Y891" s="1190"/>
      <c r="Z891" s="1184" t="e">
        <f t="shared" si="2174"/>
        <v>#DIV/0!</v>
      </c>
      <c r="AA891" s="1191">
        <f t="shared" si="2165"/>
        <v>0</v>
      </c>
      <c r="AB891" s="1720" t="e">
        <f t="shared" si="2166"/>
        <v>#DIV/0!</v>
      </c>
      <c r="AC891" s="1191"/>
      <c r="AD891" t="s">
        <v>4290</v>
      </c>
    </row>
    <row r="892" spans="1:30" customFormat="1" ht="15.75" hidden="1" thickBot="1" x14ac:dyDescent="0.3">
      <c r="A892" s="3580"/>
      <c r="B892" s="1" t="s">
        <v>4291</v>
      </c>
      <c r="C892" s="1184">
        <f>C888/C883</f>
        <v>0</v>
      </c>
      <c r="D892" s="1184"/>
      <c r="E892" s="1184"/>
      <c r="F892" s="1184" t="e">
        <f t="shared" si="2169"/>
        <v>#DIV/0!</v>
      </c>
      <c r="G892" s="1236" t="e">
        <f t="shared" ref="G892:W892" si="2222">G888/G883</f>
        <v>#DIV/0!</v>
      </c>
      <c r="H892" s="1236"/>
      <c r="I892" s="1236"/>
      <c r="J892" s="1184" t="e">
        <f t="shared" si="2170"/>
        <v>#DIV/0!</v>
      </c>
      <c r="K892" s="1186" t="e">
        <f t="shared" si="2222"/>
        <v>#DIV/0!</v>
      </c>
      <c r="L892" s="1186"/>
      <c r="M892" s="1186"/>
      <c r="N892" s="1184" t="e">
        <f t="shared" si="2171"/>
        <v>#DIV/0!</v>
      </c>
      <c r="O892" s="1187" t="e">
        <f t="shared" si="2222"/>
        <v>#DIV/0!</v>
      </c>
      <c r="P892" s="1187"/>
      <c r="Q892" s="1187"/>
      <c r="R892" s="1184" t="e">
        <f t="shared" si="2172"/>
        <v>#DIV/0!</v>
      </c>
      <c r="S892" s="1236"/>
      <c r="T892" s="1236"/>
      <c r="U892" s="1236"/>
      <c r="V892" s="1184" t="e">
        <f t="shared" si="2173"/>
        <v>#DIV/0!</v>
      </c>
      <c r="W892" s="1205" t="e">
        <f t="shared" si="2222"/>
        <v>#DIV/0!</v>
      </c>
      <c r="X892" s="1205">
        <f t="shared" si="2168"/>
        <v>0</v>
      </c>
      <c r="Y892" s="1205"/>
      <c r="Z892" s="1184" t="e">
        <f t="shared" si="2174"/>
        <v>#DIV/0!</v>
      </c>
      <c r="AA892" s="1191" t="e">
        <f t="shared" si="2165"/>
        <v>#DIV/0!</v>
      </c>
      <c r="AB892" s="1720" t="e">
        <f t="shared" si="2166"/>
        <v>#DIV/0!</v>
      </c>
      <c r="AC892" s="1191"/>
      <c r="AD892" t="s">
        <v>4292</v>
      </c>
    </row>
    <row r="893" spans="1:30" customFormat="1" ht="15.75" hidden="1" thickBot="1" x14ac:dyDescent="0.3">
      <c r="A893" s="3580"/>
      <c r="B893" s="2210" t="s">
        <v>10</v>
      </c>
      <c r="C893" s="1204">
        <f>'BNP avec amende'!G463</f>
        <v>18</v>
      </c>
      <c r="D893" s="1204"/>
      <c r="E893" s="1204"/>
      <c r="F893" s="2307" t="e">
        <f t="shared" si="2169"/>
        <v>#DIV/0!</v>
      </c>
      <c r="G893" s="1237"/>
      <c r="H893" s="1237"/>
      <c r="I893" s="1237"/>
      <c r="J893" s="2307" t="e">
        <f t="shared" si="2170"/>
        <v>#DIV/0!</v>
      </c>
      <c r="K893" s="1246">
        <f>SG!G480</f>
        <v>0</v>
      </c>
      <c r="L893" s="1246"/>
      <c r="M893" s="1246"/>
      <c r="N893" s="2307" t="e">
        <f t="shared" si="2171"/>
        <v>#DIV/0!</v>
      </c>
      <c r="O893" s="1204">
        <f>CA!G735</f>
        <v>0</v>
      </c>
      <c r="P893" s="1204"/>
      <c r="Q893" s="1204"/>
      <c r="R893" s="2307" t="e">
        <f t="shared" si="2172"/>
        <v>#DIV/0!</v>
      </c>
      <c r="S893" s="1237"/>
      <c r="T893" s="1237"/>
      <c r="U893" s="1237"/>
      <c r="V893" s="2307" t="e">
        <f t="shared" si="2173"/>
        <v>#DIV/0!</v>
      </c>
      <c r="W893" s="1204" t="e">
        <f>SUM(C893:S893)</f>
        <v>#DIV/0!</v>
      </c>
      <c r="X893" s="1204">
        <f t="shared" si="2168"/>
        <v>0</v>
      </c>
      <c r="Y893" s="1204"/>
      <c r="Z893" s="2307" t="e">
        <f t="shared" si="2174"/>
        <v>#DIV/0!</v>
      </c>
      <c r="AA893" s="1204">
        <f t="shared" si="2165"/>
        <v>6</v>
      </c>
      <c r="AB893" s="1721" t="e">
        <f t="shared" si="2166"/>
        <v>#DIV/0!</v>
      </c>
      <c r="AC893" s="1309"/>
      <c r="AD893" s="27" t="s">
        <v>4293</v>
      </c>
    </row>
    <row r="894" spans="1:30" customFormat="1" ht="15.75" hidden="1" thickBot="1" x14ac:dyDescent="0.3">
      <c r="A894" s="3580"/>
      <c r="B894" s="1" t="s">
        <v>4294</v>
      </c>
      <c r="C894" s="1184">
        <f t="shared" ref="C894:W894" si="2223">C893/C82</f>
        <v>1.0022104307834501E-4</v>
      </c>
      <c r="D894" s="1184"/>
      <c r="E894" s="1184"/>
      <c r="F894" s="1184" t="e">
        <f t="shared" si="2169"/>
        <v>#DIV/0!</v>
      </c>
      <c r="G894" s="1236">
        <f t="shared" si="2223"/>
        <v>0</v>
      </c>
      <c r="H894" s="1236"/>
      <c r="I894" s="1236"/>
      <c r="J894" s="1184" t="e">
        <f t="shared" si="2170"/>
        <v>#DIV/0!</v>
      </c>
      <c r="K894" s="1186">
        <f t="shared" si="2223"/>
        <v>0</v>
      </c>
      <c r="L894" s="1186"/>
      <c r="M894" s="1186"/>
      <c r="N894" s="1184" t="e">
        <f t="shared" si="2171"/>
        <v>#DIV/0!</v>
      </c>
      <c r="O894" s="1187">
        <f t="shared" si="2223"/>
        <v>0</v>
      </c>
      <c r="P894" s="1187"/>
      <c r="Q894" s="1187"/>
      <c r="R894" s="1184" t="e">
        <f t="shared" si="2172"/>
        <v>#DIV/0!</v>
      </c>
      <c r="S894" s="1236"/>
      <c r="T894" s="1236"/>
      <c r="U894" s="1236"/>
      <c r="V894" s="1184" t="e">
        <f t="shared" si="2173"/>
        <v>#DIV/0!</v>
      </c>
      <c r="W894" s="1194" t="e">
        <f t="shared" si="2223"/>
        <v>#DIV/0!</v>
      </c>
      <c r="X894" s="1194">
        <f t="shared" si="2168"/>
        <v>0</v>
      </c>
      <c r="Y894" s="1194"/>
      <c r="Z894" s="1184" t="e">
        <f t="shared" si="2174"/>
        <v>#DIV/0!</v>
      </c>
      <c r="AA894" s="1189">
        <f t="shared" si="2165"/>
        <v>2.5055260769586253E-5</v>
      </c>
      <c r="AB894" s="1716" t="e">
        <f t="shared" si="2166"/>
        <v>#DIV/0!</v>
      </c>
      <c r="AC894" s="1189"/>
      <c r="AD894" t="s">
        <v>4295</v>
      </c>
    </row>
    <row r="895" spans="1:30" customFormat="1" ht="15.75" hidden="1" thickBot="1" x14ac:dyDescent="0.3">
      <c r="A895" s="3580"/>
      <c r="B895" s="1" t="s">
        <v>4296</v>
      </c>
      <c r="C895" s="1184">
        <f t="shared" ref="C895:W895" si="2224">C893/C99</f>
        <v>1.4675907052588667E-4</v>
      </c>
      <c r="D895" s="1184"/>
      <c r="E895" s="1184"/>
      <c r="F895" s="1184" t="e">
        <f t="shared" si="2169"/>
        <v>#DIV/0!</v>
      </c>
      <c r="G895" s="1236">
        <f t="shared" si="2224"/>
        <v>0</v>
      </c>
      <c r="H895" s="1236"/>
      <c r="I895" s="1236"/>
      <c r="J895" s="1184" t="e">
        <f t="shared" si="2170"/>
        <v>#DIV/0!</v>
      </c>
      <c r="K895" s="1186">
        <f t="shared" si="2224"/>
        <v>0</v>
      </c>
      <c r="L895" s="1186"/>
      <c r="M895" s="1186"/>
      <c r="N895" s="1184" t="e">
        <f t="shared" si="2171"/>
        <v>#DIV/0!</v>
      </c>
      <c r="O895" s="1187">
        <f t="shared" si="2224"/>
        <v>0</v>
      </c>
      <c r="P895" s="1187"/>
      <c r="Q895" s="1187"/>
      <c r="R895" s="1184" t="e">
        <f t="shared" si="2172"/>
        <v>#DIV/0!</v>
      </c>
      <c r="S895" s="1236"/>
      <c r="T895" s="1236"/>
      <c r="U895" s="1236"/>
      <c r="V895" s="1184" t="e">
        <f t="shared" si="2173"/>
        <v>#DIV/0!</v>
      </c>
      <c r="W895" s="1194" t="e">
        <f t="shared" si="2224"/>
        <v>#DIV/0!</v>
      </c>
      <c r="X895" s="1194">
        <f t="shared" si="2168"/>
        <v>0</v>
      </c>
      <c r="Y895" s="1194"/>
      <c r="Z895" s="1184" t="e">
        <f t="shared" si="2174"/>
        <v>#DIV/0!</v>
      </c>
      <c r="AA895" s="1189">
        <f t="shared" ref="AA895:AA958" si="2225">AVERAGE(C895,G895,K895,O895,S895)</f>
        <v>3.6689767631471667E-5</v>
      </c>
      <c r="AB895" s="1716" t="e">
        <f t="shared" ref="AB895:AB958" si="2226">AVERAGE(D895,H895,L895,P895,T895)</f>
        <v>#DIV/0!</v>
      </c>
      <c r="AC895" s="1189"/>
      <c r="AD895" t="s">
        <v>4297</v>
      </c>
    </row>
    <row r="896" spans="1:30" customFormat="1" ht="15.75" hidden="1" thickBot="1" x14ac:dyDescent="0.3">
      <c r="A896" s="3580"/>
      <c r="B896" s="2210" t="s">
        <v>14</v>
      </c>
      <c r="C896" s="1204">
        <f>'BNP avec amende'!J463</f>
        <v>2</v>
      </c>
      <c r="D896" s="1204"/>
      <c r="E896" s="1204"/>
      <c r="F896" s="2307" t="e">
        <f t="shared" si="2169"/>
        <v>#DIV/0!</v>
      </c>
      <c r="G896" s="1237"/>
      <c r="H896" s="1237"/>
      <c r="I896" s="1237"/>
      <c r="J896" s="2307" t="e">
        <f t="shared" si="2170"/>
        <v>#DIV/0!</v>
      </c>
      <c r="K896" s="1246">
        <f>SG!J480</f>
        <v>6</v>
      </c>
      <c r="L896" s="1246"/>
      <c r="M896" s="1246"/>
      <c r="N896" s="2307" t="e">
        <f t="shared" si="2171"/>
        <v>#DIV/0!</v>
      </c>
      <c r="O896" s="1204">
        <f>CA!J735</f>
        <v>2</v>
      </c>
      <c r="P896" s="1204"/>
      <c r="Q896" s="1204"/>
      <c r="R896" s="2307" t="e">
        <f t="shared" si="2172"/>
        <v>#DIV/0!</v>
      </c>
      <c r="S896" s="1237"/>
      <c r="T896" s="1237"/>
      <c r="U896" s="1237"/>
      <c r="V896" s="2307" t="e">
        <f t="shared" si="2173"/>
        <v>#DIV/0!</v>
      </c>
      <c r="W896" s="1204" t="e">
        <f>SUM(C896:S896)</f>
        <v>#DIV/0!</v>
      </c>
      <c r="X896" s="1204">
        <f t="shared" ref="X896:X932" si="2227">SUM(D896+H896+L896+P896+T896)</f>
        <v>0</v>
      </c>
      <c r="Y896" s="1204"/>
      <c r="Z896" s="2307" t="e">
        <f t="shared" si="2174"/>
        <v>#DIV/0!</v>
      </c>
      <c r="AA896" s="1221">
        <f t="shared" si="2225"/>
        <v>3.3333333333333335</v>
      </c>
      <c r="AB896" s="1722" t="e">
        <f t="shared" si="2226"/>
        <v>#DIV/0!</v>
      </c>
      <c r="AC896" s="1904"/>
      <c r="AD896" s="27" t="s">
        <v>4298</v>
      </c>
    </row>
    <row r="897" spans="1:30" customFormat="1" ht="15.75" hidden="1" thickBot="1" x14ac:dyDescent="0.3">
      <c r="A897" s="3580"/>
      <c r="B897" s="1" t="s">
        <v>4299</v>
      </c>
      <c r="C897" s="1184">
        <f t="shared" ref="C897:W897" si="2228">C896/C108</f>
        <v>2.4154589371980675E-3</v>
      </c>
      <c r="D897" s="1184"/>
      <c r="E897" s="1184"/>
      <c r="F897" s="1184" t="e">
        <f t="shared" ref="F897:F960" si="2229">E897/D897</f>
        <v>#DIV/0!</v>
      </c>
      <c r="G897" s="1236">
        <f t="shared" si="2228"/>
        <v>0</v>
      </c>
      <c r="H897" s="1236"/>
      <c r="I897" s="1236"/>
      <c r="J897" s="1184" t="e">
        <f t="shared" ref="J897:J960" si="2230">I897/H897</f>
        <v>#DIV/0!</v>
      </c>
      <c r="K897" s="1186">
        <f t="shared" si="2228"/>
        <v>7.8534031413612562E-3</v>
      </c>
      <c r="L897" s="1186"/>
      <c r="M897" s="1186"/>
      <c r="N897" s="1184" t="e">
        <f t="shared" ref="N897:N960" si="2231">M897/L897</f>
        <v>#DIV/0!</v>
      </c>
      <c r="O897" s="1187">
        <f t="shared" si="2228"/>
        <v>2.1052631578947368E-3</v>
      </c>
      <c r="P897" s="1187"/>
      <c r="Q897" s="1187"/>
      <c r="R897" s="1184" t="e">
        <f t="shared" ref="R897:R960" si="2232">Q897/P897</f>
        <v>#DIV/0!</v>
      </c>
      <c r="S897" s="1236"/>
      <c r="T897" s="1236"/>
      <c r="U897" s="1236"/>
      <c r="V897" s="1184" t="e">
        <f t="shared" ref="V897:V960" si="2233">U897/T897</f>
        <v>#DIV/0!</v>
      </c>
      <c r="W897" s="1194" t="e">
        <f t="shared" si="2228"/>
        <v>#DIV/0!</v>
      </c>
      <c r="X897" s="1194">
        <f t="shared" si="2227"/>
        <v>0</v>
      </c>
      <c r="Y897" s="1194"/>
      <c r="Z897" s="1184" t="e">
        <f t="shared" ref="Z897:Z960" si="2234">Y897/X897</f>
        <v>#DIV/0!</v>
      </c>
      <c r="AA897" s="1189">
        <f t="shared" si="2225"/>
        <v>3.0935313091135152E-3</v>
      </c>
      <c r="AB897" s="1716" t="e">
        <f t="shared" si="2226"/>
        <v>#DIV/0!</v>
      </c>
      <c r="AC897" s="1189"/>
      <c r="AD897" t="s">
        <v>4300</v>
      </c>
    </row>
    <row r="898" spans="1:30" customFormat="1" ht="15.75" hidden="1" thickBot="1" x14ac:dyDescent="0.3">
      <c r="A898" s="3580"/>
      <c r="B898" s="1" t="s">
        <v>4301</v>
      </c>
      <c r="C898" s="1184">
        <f t="shared" ref="C898:W898" si="2235">C896/C125</f>
        <v>2.9850746268656717E-3</v>
      </c>
      <c r="D898" s="1184"/>
      <c r="E898" s="1184"/>
      <c r="F898" s="1184" t="e">
        <f t="shared" si="2229"/>
        <v>#DIV/0!</v>
      </c>
      <c r="G898" s="1236">
        <f t="shared" si="2235"/>
        <v>0</v>
      </c>
      <c r="H898" s="1236"/>
      <c r="I898" s="1236"/>
      <c r="J898" s="1184" t="e">
        <f t="shared" si="2230"/>
        <v>#DIV/0!</v>
      </c>
      <c r="K898" s="1186">
        <f t="shared" si="2235"/>
        <v>1.3274336283185841E-2</v>
      </c>
      <c r="L898" s="1186"/>
      <c r="M898" s="1186"/>
      <c r="N898" s="1184" t="e">
        <f t="shared" si="2231"/>
        <v>#DIV/0!</v>
      </c>
      <c r="O898" s="1187">
        <f t="shared" si="2235"/>
        <v>6.0975609756097563E-3</v>
      </c>
      <c r="P898" s="1187"/>
      <c r="Q898" s="1187"/>
      <c r="R898" s="1184" t="e">
        <f t="shared" si="2232"/>
        <v>#DIV/0!</v>
      </c>
      <c r="S898" s="1236"/>
      <c r="T898" s="1236"/>
      <c r="U898" s="1236"/>
      <c r="V898" s="1184" t="e">
        <f t="shared" si="2233"/>
        <v>#DIV/0!</v>
      </c>
      <c r="W898" s="1194" t="e">
        <f t="shared" si="2235"/>
        <v>#DIV/0!</v>
      </c>
      <c r="X898" s="1194">
        <f t="shared" si="2227"/>
        <v>0</v>
      </c>
      <c r="Y898" s="1194"/>
      <c r="Z898" s="1184" t="e">
        <f t="shared" si="2234"/>
        <v>#DIV/0!</v>
      </c>
      <c r="AA898" s="1189">
        <f t="shared" si="2225"/>
        <v>5.5892429714153175E-3</v>
      </c>
      <c r="AB898" s="1716" t="e">
        <f t="shared" si="2226"/>
        <v>#DIV/0!</v>
      </c>
      <c r="AC898" s="1189"/>
      <c r="AD898" t="s">
        <v>4302</v>
      </c>
    </row>
    <row r="899" spans="1:30" customFormat="1" ht="15.75" hidden="1" thickBot="1" x14ac:dyDescent="0.3">
      <c r="A899" s="3580"/>
      <c r="B899" s="1" t="s">
        <v>4303</v>
      </c>
      <c r="C899" s="1184">
        <f t="shared" ref="C899:W899" si="2236">C896/C113</f>
        <v>0.01</v>
      </c>
      <c r="D899" s="1184"/>
      <c r="E899" s="1184"/>
      <c r="F899" s="1184" t="e">
        <f t="shared" si="2229"/>
        <v>#DIV/0!</v>
      </c>
      <c r="G899" s="1236">
        <f t="shared" si="2236"/>
        <v>0</v>
      </c>
      <c r="H899" s="1236"/>
      <c r="I899" s="1236"/>
      <c r="J899" s="1184" t="e">
        <f t="shared" si="2230"/>
        <v>#DIV/0!</v>
      </c>
      <c r="K899" s="1186">
        <f t="shared" si="2236"/>
        <v>4.4117647058823532E-2</v>
      </c>
      <c r="L899" s="1186"/>
      <c r="M899" s="1186"/>
      <c r="N899" s="1184" t="e">
        <f t="shared" si="2231"/>
        <v>#DIV/0!</v>
      </c>
      <c r="O899" s="1187">
        <f t="shared" si="2236"/>
        <v>1.2578616352201259E-2</v>
      </c>
      <c r="P899" s="1187"/>
      <c r="Q899" s="1187"/>
      <c r="R899" s="1184" t="e">
        <f t="shared" si="2232"/>
        <v>#DIV/0!</v>
      </c>
      <c r="S899" s="1236"/>
      <c r="T899" s="1236"/>
      <c r="U899" s="1236"/>
      <c r="V899" s="1184" t="e">
        <f t="shared" si="2233"/>
        <v>#DIV/0!</v>
      </c>
      <c r="W899" s="1194" t="e">
        <f t="shared" si="2236"/>
        <v>#DIV/0!</v>
      </c>
      <c r="X899" s="1194">
        <f t="shared" si="2227"/>
        <v>0</v>
      </c>
      <c r="Y899" s="1194"/>
      <c r="Z899" s="1184" t="e">
        <f t="shared" si="2234"/>
        <v>#DIV/0!</v>
      </c>
      <c r="AA899" s="1189">
        <f t="shared" si="2225"/>
        <v>1.6674065852756197E-2</v>
      </c>
      <c r="AB899" s="1716" t="e">
        <f t="shared" si="2226"/>
        <v>#DIV/0!</v>
      </c>
      <c r="AC899" s="1189"/>
      <c r="AD899" t="s">
        <v>4304</v>
      </c>
    </row>
    <row r="900" spans="1:30" customFormat="1" ht="15.75" hidden="1" thickBot="1" x14ac:dyDescent="0.3">
      <c r="A900" s="3580"/>
      <c r="B900" s="1" t="s">
        <v>4305</v>
      </c>
      <c r="C900" s="1184">
        <f t="shared" ref="C900:W900" si="2237">C896/C119</f>
        <v>2.1505376344086023E-2</v>
      </c>
      <c r="D900" s="1184"/>
      <c r="E900" s="1184"/>
      <c r="F900" s="1184" t="e">
        <f t="shared" si="2229"/>
        <v>#DIV/0!</v>
      </c>
      <c r="G900" s="1236">
        <f t="shared" si="2237"/>
        <v>0</v>
      </c>
      <c r="H900" s="1236"/>
      <c r="I900" s="1236"/>
      <c r="J900" s="1184" t="e">
        <f t="shared" si="2230"/>
        <v>#DIV/0!</v>
      </c>
      <c r="K900" s="1186">
        <f t="shared" si="2237"/>
        <v>5.7142857142857141E-2</v>
      </c>
      <c r="L900" s="1186"/>
      <c r="M900" s="1186"/>
      <c r="N900" s="1184" t="e">
        <f t="shared" si="2231"/>
        <v>#DIV/0!</v>
      </c>
      <c r="O900" s="1187">
        <f t="shared" si="2237"/>
        <v>2.0202020202020204E-2</v>
      </c>
      <c r="P900" s="1187"/>
      <c r="Q900" s="1187"/>
      <c r="R900" s="1184" t="e">
        <f t="shared" si="2232"/>
        <v>#DIV/0!</v>
      </c>
      <c r="S900" s="1236"/>
      <c r="T900" s="1236"/>
      <c r="U900" s="1236"/>
      <c r="V900" s="1184" t="e">
        <f t="shared" si="2233"/>
        <v>#DIV/0!</v>
      </c>
      <c r="W900" s="1205" t="e">
        <f t="shared" si="2237"/>
        <v>#DIV/0!</v>
      </c>
      <c r="X900" s="1205">
        <f t="shared" si="2227"/>
        <v>0</v>
      </c>
      <c r="Y900" s="1205"/>
      <c r="Z900" s="1184" t="e">
        <f t="shared" si="2234"/>
        <v>#DIV/0!</v>
      </c>
      <c r="AA900" s="1193">
        <f t="shared" si="2225"/>
        <v>2.4712563422240843E-2</v>
      </c>
      <c r="AB900" s="1717" t="e">
        <f t="shared" si="2226"/>
        <v>#DIV/0!</v>
      </c>
      <c r="AC900" s="1193"/>
      <c r="AD900" t="s">
        <v>4306</v>
      </c>
    </row>
    <row r="901" spans="1:30" customFormat="1" ht="15.75" hidden="1" thickBot="1" x14ac:dyDescent="0.3">
      <c r="A901" s="3580"/>
      <c r="B901" s="2210" t="s">
        <v>4307</v>
      </c>
      <c r="C901" s="1206">
        <f>C878/C893</f>
        <v>0.3888888888888889</v>
      </c>
      <c r="D901" s="1206"/>
      <c r="E901" s="1206"/>
      <c r="F901" s="2307" t="e">
        <f t="shared" si="2229"/>
        <v>#DIV/0!</v>
      </c>
      <c r="G901" s="1238"/>
      <c r="H901" s="1238"/>
      <c r="I901" s="1238"/>
      <c r="J901" s="2307" t="e">
        <f t="shared" si="2230"/>
        <v>#DIV/0!</v>
      </c>
      <c r="K901" s="1206" t="e">
        <f t="shared" ref="K901" si="2238">K878/K893</f>
        <v>#DIV/0!</v>
      </c>
      <c r="L901" s="1206"/>
      <c r="M901" s="1206"/>
      <c r="N901" s="2307" t="e">
        <f t="shared" si="2231"/>
        <v>#DIV/0!</v>
      </c>
      <c r="O901" s="1206" t="e">
        <f>O878/O893</f>
        <v>#DIV/0!</v>
      </c>
      <c r="P901" s="1206"/>
      <c r="Q901" s="1206"/>
      <c r="R901" s="2307" t="e">
        <f t="shared" si="2232"/>
        <v>#DIV/0!</v>
      </c>
      <c r="S901" s="1238"/>
      <c r="T901" s="1238"/>
      <c r="U901" s="1238"/>
      <c r="V901" s="2307" t="e">
        <f t="shared" si="2233"/>
        <v>#DIV/0!</v>
      </c>
      <c r="W901" s="1206" t="e">
        <f>W878/W893</f>
        <v>#DIV/0!</v>
      </c>
      <c r="X901" s="1206">
        <f t="shared" si="2227"/>
        <v>0</v>
      </c>
      <c r="Y901" s="1206"/>
      <c r="Z901" s="2307" t="e">
        <f t="shared" si="2234"/>
        <v>#DIV/0!</v>
      </c>
      <c r="AA901" s="1206" t="e">
        <f t="shared" si="2225"/>
        <v>#DIV/0!</v>
      </c>
      <c r="AB901" s="1718" t="e">
        <f t="shared" si="2226"/>
        <v>#DIV/0!</v>
      </c>
      <c r="AC901" s="1903"/>
      <c r="AD901" s="27" t="s">
        <v>4308</v>
      </c>
    </row>
    <row r="902" spans="1:30" customFormat="1" ht="15.75" hidden="1" thickBot="1" x14ac:dyDescent="0.3">
      <c r="A902" s="3580"/>
      <c r="B902" s="1" t="s">
        <v>4223</v>
      </c>
      <c r="C902" s="1207">
        <f t="shared" ref="C902:W902" si="2239">C901/C134</f>
        <v>1.783231492828613</v>
      </c>
      <c r="D902" s="1207"/>
      <c r="E902" s="1207"/>
      <c r="F902" s="1184" t="e">
        <f t="shared" si="2229"/>
        <v>#DIV/0!</v>
      </c>
      <c r="G902" s="1239">
        <f t="shared" si="2239"/>
        <v>0</v>
      </c>
      <c r="H902" s="1239"/>
      <c r="I902" s="1239"/>
      <c r="J902" s="1184" t="e">
        <f t="shared" si="2230"/>
        <v>#DIV/0!</v>
      </c>
      <c r="K902" s="1209" t="e">
        <f t="shared" si="2239"/>
        <v>#DIV/0!</v>
      </c>
      <c r="L902" s="1209"/>
      <c r="M902" s="1209"/>
      <c r="N902" s="1184" t="e">
        <f t="shared" si="2231"/>
        <v>#DIV/0!</v>
      </c>
      <c r="O902" s="1210" t="e">
        <f t="shared" si="2239"/>
        <v>#DIV/0!</v>
      </c>
      <c r="P902" s="1210"/>
      <c r="Q902" s="1210"/>
      <c r="R902" s="1184" t="e">
        <f t="shared" si="2232"/>
        <v>#DIV/0!</v>
      </c>
      <c r="S902" s="1239"/>
      <c r="T902" s="1239"/>
      <c r="U902" s="1239"/>
      <c r="V902" s="1184" t="e">
        <f t="shared" si="2233"/>
        <v>#DIV/0!</v>
      </c>
      <c r="W902" s="1177" t="e">
        <f t="shared" si="2239"/>
        <v>#DIV/0!</v>
      </c>
      <c r="X902" s="1177">
        <f t="shared" si="2227"/>
        <v>0</v>
      </c>
      <c r="Y902" s="1177"/>
      <c r="Z902" s="1184" t="e">
        <f t="shared" si="2234"/>
        <v>#DIV/0!</v>
      </c>
      <c r="AA902" s="1198" t="e">
        <f t="shared" si="2225"/>
        <v>#DIV/0!</v>
      </c>
      <c r="AB902" s="1723" t="e">
        <f t="shared" si="2226"/>
        <v>#DIV/0!</v>
      </c>
      <c r="AC902" s="1198"/>
      <c r="AD902" t="s">
        <v>4309</v>
      </c>
    </row>
    <row r="903" spans="1:30" customFormat="1" ht="15.75" hidden="1" thickBot="1" x14ac:dyDescent="0.3">
      <c r="A903" s="3580"/>
      <c r="B903" s="1" t="s">
        <v>4224</v>
      </c>
      <c r="C903" s="1207">
        <f t="shared" ref="C903:W903" si="2240">C901/C137</f>
        <v>1.8580196417055128</v>
      </c>
      <c r="D903" s="1207"/>
      <c r="E903" s="1207"/>
      <c r="F903" s="1184" t="e">
        <f t="shared" si="2229"/>
        <v>#DIV/0!</v>
      </c>
      <c r="G903" s="1239">
        <f t="shared" si="2240"/>
        <v>0</v>
      </c>
      <c r="H903" s="1239"/>
      <c r="I903" s="1239"/>
      <c r="J903" s="1184" t="e">
        <f t="shared" si="2230"/>
        <v>#DIV/0!</v>
      </c>
      <c r="K903" s="1209" t="e">
        <f t="shared" si="2240"/>
        <v>#DIV/0!</v>
      </c>
      <c r="L903" s="1209"/>
      <c r="M903" s="1209"/>
      <c r="N903" s="1184" t="e">
        <f t="shared" si="2231"/>
        <v>#DIV/0!</v>
      </c>
      <c r="O903" s="1210" t="e">
        <f t="shared" si="2240"/>
        <v>#DIV/0!</v>
      </c>
      <c r="P903" s="1210"/>
      <c r="Q903" s="1210"/>
      <c r="R903" s="1184" t="e">
        <f t="shared" si="2232"/>
        <v>#DIV/0!</v>
      </c>
      <c r="S903" s="1239"/>
      <c r="T903" s="1239"/>
      <c r="U903" s="1239"/>
      <c r="V903" s="1184" t="e">
        <f t="shared" si="2233"/>
        <v>#DIV/0!</v>
      </c>
      <c r="W903" s="1177" t="e">
        <f t="shared" si="2240"/>
        <v>#DIV/0!</v>
      </c>
      <c r="X903" s="1177">
        <f t="shared" si="2227"/>
        <v>0</v>
      </c>
      <c r="Y903" s="1177"/>
      <c r="Z903" s="1184" t="e">
        <f t="shared" si="2234"/>
        <v>#DIV/0!</v>
      </c>
      <c r="AA903" s="1198" t="e">
        <f t="shared" si="2225"/>
        <v>#DIV/0!</v>
      </c>
      <c r="AB903" s="1723" t="e">
        <f t="shared" si="2226"/>
        <v>#DIV/0!</v>
      </c>
      <c r="AC903" s="1198"/>
      <c r="AD903" t="s">
        <v>4310</v>
      </c>
    </row>
    <row r="904" spans="1:30" customFormat="1" ht="15.75" hidden="1" thickBot="1" x14ac:dyDescent="0.3">
      <c r="A904" s="3580"/>
      <c r="B904" s="1" t="s">
        <v>4311</v>
      </c>
      <c r="C904" s="1207">
        <f t="shared" ref="C904:W904" si="2241">C901/C154</f>
        <v>2.07005171603197</v>
      </c>
      <c r="D904" s="1207"/>
      <c r="E904" s="1207"/>
      <c r="F904" s="1184" t="e">
        <f t="shared" si="2229"/>
        <v>#DIV/0!</v>
      </c>
      <c r="G904" s="1239">
        <f t="shared" si="2241"/>
        <v>0</v>
      </c>
      <c r="H904" s="1239"/>
      <c r="I904" s="1239"/>
      <c r="J904" s="1184" t="e">
        <f t="shared" si="2230"/>
        <v>#DIV/0!</v>
      </c>
      <c r="K904" s="1209" t="e">
        <f t="shared" si="2241"/>
        <v>#DIV/0!</v>
      </c>
      <c r="L904" s="1209"/>
      <c r="M904" s="1209"/>
      <c r="N904" s="1184" t="e">
        <f t="shared" si="2231"/>
        <v>#DIV/0!</v>
      </c>
      <c r="O904" s="1210" t="e">
        <f t="shared" si="2241"/>
        <v>#DIV/0!</v>
      </c>
      <c r="P904" s="1210"/>
      <c r="Q904" s="1210"/>
      <c r="R904" s="1184" t="e">
        <f t="shared" si="2232"/>
        <v>#DIV/0!</v>
      </c>
      <c r="S904" s="1239"/>
      <c r="T904" s="1239"/>
      <c r="U904" s="1239"/>
      <c r="V904" s="1184" t="e">
        <f t="shared" si="2233"/>
        <v>#DIV/0!</v>
      </c>
      <c r="W904" s="1177" t="e">
        <f t="shared" si="2241"/>
        <v>#DIV/0!</v>
      </c>
      <c r="X904" s="1177">
        <f t="shared" si="2227"/>
        <v>0</v>
      </c>
      <c r="Y904" s="1177"/>
      <c r="Z904" s="1184" t="e">
        <f t="shared" si="2234"/>
        <v>#DIV/0!</v>
      </c>
      <c r="AA904" s="1198" t="e">
        <f t="shared" si="2225"/>
        <v>#DIV/0!</v>
      </c>
      <c r="AB904" s="1723" t="e">
        <f t="shared" si="2226"/>
        <v>#DIV/0!</v>
      </c>
      <c r="AC904" s="1198"/>
      <c r="AD904" t="s">
        <v>4312</v>
      </c>
    </row>
    <row r="905" spans="1:30" customFormat="1" ht="15.75" hidden="1" thickBot="1" x14ac:dyDescent="0.3">
      <c r="A905" s="3580"/>
      <c r="B905" s="2210" t="s">
        <v>4313</v>
      </c>
      <c r="C905" s="1206">
        <f>C883/C893</f>
        <v>5.5555555555555552E-2</v>
      </c>
      <c r="D905" s="1206"/>
      <c r="E905" s="1206"/>
      <c r="F905" s="2307" t="e">
        <f t="shared" si="2229"/>
        <v>#DIV/0!</v>
      </c>
      <c r="G905" s="1238"/>
      <c r="H905" s="1238"/>
      <c r="I905" s="1238"/>
      <c r="J905" s="2307" t="e">
        <f t="shared" si="2230"/>
        <v>#DIV/0!</v>
      </c>
      <c r="K905" s="1206" t="e">
        <f t="shared" ref="K905" si="2242">K883/K893</f>
        <v>#DIV/0!</v>
      </c>
      <c r="L905" s="1206"/>
      <c r="M905" s="1206"/>
      <c r="N905" s="2307" t="e">
        <f t="shared" si="2231"/>
        <v>#DIV/0!</v>
      </c>
      <c r="O905" s="1206" t="e">
        <f>O883/O893</f>
        <v>#DIV/0!</v>
      </c>
      <c r="P905" s="1206"/>
      <c r="Q905" s="1206"/>
      <c r="R905" s="2307" t="e">
        <f t="shared" si="2232"/>
        <v>#DIV/0!</v>
      </c>
      <c r="S905" s="1238"/>
      <c r="T905" s="1238"/>
      <c r="U905" s="1238"/>
      <c r="V905" s="2307" t="e">
        <f t="shared" si="2233"/>
        <v>#DIV/0!</v>
      </c>
      <c r="W905" s="1206" t="e">
        <f>W883/W893</f>
        <v>#DIV/0!</v>
      </c>
      <c r="X905" s="1206">
        <f t="shared" si="2227"/>
        <v>0</v>
      </c>
      <c r="Y905" s="1206"/>
      <c r="Z905" s="2307" t="e">
        <f t="shared" si="2234"/>
        <v>#DIV/0!</v>
      </c>
      <c r="AA905" s="1206" t="e">
        <f t="shared" si="2225"/>
        <v>#DIV/0!</v>
      </c>
      <c r="AB905" s="1718" t="e">
        <f t="shared" si="2226"/>
        <v>#DIV/0!</v>
      </c>
      <c r="AC905" s="1903"/>
      <c r="AD905" s="27" t="s">
        <v>4314</v>
      </c>
    </row>
    <row r="906" spans="1:30" s="1" customFormat="1" ht="15.75" hidden="1" thickBot="1" x14ac:dyDescent="0.3">
      <c r="A906" s="3580"/>
      <c r="B906" s="1" t="s">
        <v>4223</v>
      </c>
      <c r="C906" s="1207">
        <f t="shared" ref="C906:W906" si="2243">C905/C160</f>
        <v>3.6402570027159591</v>
      </c>
      <c r="D906" s="1207"/>
      <c r="E906" s="1207"/>
      <c r="F906" s="1184" t="e">
        <f t="shared" si="2229"/>
        <v>#DIV/0!</v>
      </c>
      <c r="G906" s="1239">
        <f t="shared" si="2243"/>
        <v>0</v>
      </c>
      <c r="H906" s="1239"/>
      <c r="I906" s="1239"/>
      <c r="J906" s="1184" t="e">
        <f t="shared" si="2230"/>
        <v>#DIV/0!</v>
      </c>
      <c r="K906" s="1209" t="e">
        <f t="shared" si="2243"/>
        <v>#DIV/0!</v>
      </c>
      <c r="L906" s="1209"/>
      <c r="M906" s="1209"/>
      <c r="N906" s="1184" t="e">
        <f t="shared" si="2231"/>
        <v>#DIV/0!</v>
      </c>
      <c r="O906" s="1210" t="e">
        <f t="shared" si="2243"/>
        <v>#DIV/0!</v>
      </c>
      <c r="P906" s="1210"/>
      <c r="Q906" s="1210"/>
      <c r="R906" s="1184" t="e">
        <f t="shared" si="2232"/>
        <v>#DIV/0!</v>
      </c>
      <c r="S906" s="1239"/>
      <c r="T906" s="1239"/>
      <c r="U906" s="1239"/>
      <c r="V906" s="1184" t="e">
        <f t="shared" si="2233"/>
        <v>#DIV/0!</v>
      </c>
      <c r="W906" s="1177" t="e">
        <f t="shared" si="2243"/>
        <v>#DIV/0!</v>
      </c>
      <c r="X906" s="1177">
        <f t="shared" si="2227"/>
        <v>0</v>
      </c>
      <c r="Y906" s="1177"/>
      <c r="Z906" s="1184" t="e">
        <f t="shared" si="2234"/>
        <v>#DIV/0!</v>
      </c>
      <c r="AA906" s="1198" t="e">
        <f t="shared" si="2225"/>
        <v>#DIV/0!</v>
      </c>
      <c r="AB906" s="1723" t="e">
        <f t="shared" si="2226"/>
        <v>#DIV/0!</v>
      </c>
      <c r="AC906" s="1198"/>
      <c r="AD906" t="s">
        <v>4315</v>
      </c>
    </row>
    <row r="907" spans="1:30" s="1" customFormat="1" ht="15.75" hidden="1" thickBot="1" x14ac:dyDescent="0.3">
      <c r="A907" s="3580"/>
      <c r="B907" s="1" t="s">
        <v>4224</v>
      </c>
      <c r="C907" s="1207">
        <f t="shared" ref="C907:W907" si="2244">C905/C177</f>
        <v>1.6878595216469876</v>
      </c>
      <c r="D907" s="1207"/>
      <c r="E907" s="1207"/>
      <c r="F907" s="1184" t="e">
        <f t="shared" si="2229"/>
        <v>#DIV/0!</v>
      </c>
      <c r="G907" s="1239">
        <f t="shared" si="2244"/>
        <v>0</v>
      </c>
      <c r="H907" s="1239"/>
      <c r="I907" s="1239"/>
      <c r="J907" s="1184" t="e">
        <f t="shared" si="2230"/>
        <v>#DIV/0!</v>
      </c>
      <c r="K907" s="1209" t="e">
        <f t="shared" si="2244"/>
        <v>#DIV/0!</v>
      </c>
      <c r="L907" s="1209"/>
      <c r="M907" s="1209"/>
      <c r="N907" s="1184" t="e">
        <f t="shared" si="2231"/>
        <v>#DIV/0!</v>
      </c>
      <c r="O907" s="1210" t="e">
        <f t="shared" si="2244"/>
        <v>#DIV/0!</v>
      </c>
      <c r="P907" s="1210"/>
      <c r="Q907" s="1210"/>
      <c r="R907" s="1184" t="e">
        <f t="shared" si="2232"/>
        <v>#DIV/0!</v>
      </c>
      <c r="S907" s="1239"/>
      <c r="T907" s="1239"/>
      <c r="U907" s="1239"/>
      <c r="V907" s="1184" t="e">
        <f t="shared" si="2233"/>
        <v>#DIV/0!</v>
      </c>
      <c r="W907" s="1177" t="e">
        <f t="shared" si="2244"/>
        <v>#DIV/0!</v>
      </c>
      <c r="X907" s="1177">
        <f t="shared" si="2227"/>
        <v>0</v>
      </c>
      <c r="Y907" s="1177"/>
      <c r="Z907" s="1184" t="e">
        <f t="shared" si="2234"/>
        <v>#DIV/0!</v>
      </c>
      <c r="AA907" s="1198" t="e">
        <f t="shared" si="2225"/>
        <v>#DIV/0!</v>
      </c>
      <c r="AB907" s="1723" t="e">
        <f t="shared" si="2226"/>
        <v>#DIV/0!</v>
      </c>
      <c r="AC907" s="1198"/>
      <c r="AD907" t="s">
        <v>4316</v>
      </c>
    </row>
    <row r="908" spans="1:30" s="1" customFormat="1" ht="15.75" hidden="1" thickBot="1" x14ac:dyDescent="0.3">
      <c r="A908" s="3580"/>
      <c r="B908" s="1" t="s">
        <v>4311</v>
      </c>
      <c r="C908" s="1207">
        <f t="shared" ref="C908:W908" si="2245">C905/C180</f>
        <v>1.1752615844544096</v>
      </c>
      <c r="D908" s="1207"/>
      <c r="E908" s="1207"/>
      <c r="F908" s="1184" t="e">
        <f t="shared" si="2229"/>
        <v>#DIV/0!</v>
      </c>
      <c r="G908" s="1239">
        <f t="shared" si="2245"/>
        <v>0</v>
      </c>
      <c r="H908" s="1239"/>
      <c r="I908" s="1239"/>
      <c r="J908" s="1184" t="e">
        <f t="shared" si="2230"/>
        <v>#DIV/0!</v>
      </c>
      <c r="K908" s="1209" t="e">
        <f t="shared" si="2245"/>
        <v>#DIV/0!</v>
      </c>
      <c r="L908" s="1209"/>
      <c r="M908" s="1209"/>
      <c r="N908" s="1184" t="e">
        <f t="shared" si="2231"/>
        <v>#DIV/0!</v>
      </c>
      <c r="O908" s="1210" t="e">
        <f t="shared" si="2245"/>
        <v>#DIV/0!</v>
      </c>
      <c r="P908" s="1210"/>
      <c r="Q908" s="1210"/>
      <c r="R908" s="1184" t="e">
        <f t="shared" si="2232"/>
        <v>#DIV/0!</v>
      </c>
      <c r="S908" s="1239"/>
      <c r="T908" s="1239"/>
      <c r="U908" s="1239"/>
      <c r="V908" s="1184" t="e">
        <f t="shared" si="2233"/>
        <v>#DIV/0!</v>
      </c>
      <c r="W908" s="1177" t="e">
        <f t="shared" si="2245"/>
        <v>#DIV/0!</v>
      </c>
      <c r="X908" s="1177">
        <f t="shared" si="2227"/>
        <v>0</v>
      </c>
      <c r="Y908" s="1177"/>
      <c r="Z908" s="1184" t="e">
        <f t="shared" si="2234"/>
        <v>#DIV/0!</v>
      </c>
      <c r="AA908" s="1198" t="e">
        <f t="shared" si="2225"/>
        <v>#DIV/0!</v>
      </c>
      <c r="AB908" s="1723" t="e">
        <f t="shared" si="2226"/>
        <v>#DIV/0!</v>
      </c>
      <c r="AC908" s="1198"/>
      <c r="AD908" t="s">
        <v>4317</v>
      </c>
    </row>
    <row r="909" spans="1:30" customFormat="1" ht="15.75" hidden="1" thickBot="1" x14ac:dyDescent="0.3">
      <c r="A909" s="3580"/>
      <c r="B909" s="2210" t="s">
        <v>4318</v>
      </c>
      <c r="C909" s="1206">
        <f>C883/C878</f>
        <v>0.14285714285714285</v>
      </c>
      <c r="D909" s="1206"/>
      <c r="E909" s="1206"/>
      <c r="F909" s="2307" t="e">
        <f t="shared" si="2229"/>
        <v>#DIV/0!</v>
      </c>
      <c r="G909" s="1238"/>
      <c r="H909" s="1238"/>
      <c r="I909" s="1238"/>
      <c r="J909" s="2307" t="e">
        <f t="shared" si="2230"/>
        <v>#DIV/0!</v>
      </c>
      <c r="K909" s="1206" t="e">
        <f t="shared" ref="K909" si="2246">K883/K878</f>
        <v>#DIV/0!</v>
      </c>
      <c r="L909" s="1206"/>
      <c r="M909" s="1206"/>
      <c r="N909" s="2307" t="e">
        <f t="shared" si="2231"/>
        <v>#DIV/0!</v>
      </c>
      <c r="O909" s="1206">
        <f>O883/O878</f>
        <v>0</v>
      </c>
      <c r="P909" s="1206"/>
      <c r="Q909" s="1206"/>
      <c r="R909" s="2307" t="e">
        <f t="shared" si="2232"/>
        <v>#DIV/0!</v>
      </c>
      <c r="S909" s="1238"/>
      <c r="T909" s="1238"/>
      <c r="U909" s="1238"/>
      <c r="V909" s="2307" t="e">
        <f t="shared" si="2233"/>
        <v>#DIV/0!</v>
      </c>
      <c r="W909" s="1206" t="e">
        <f>W883/W878</f>
        <v>#DIV/0!</v>
      </c>
      <c r="X909" s="1206">
        <f t="shared" si="2227"/>
        <v>0</v>
      </c>
      <c r="Y909" s="1206"/>
      <c r="Z909" s="2307" t="e">
        <f t="shared" si="2234"/>
        <v>#DIV/0!</v>
      </c>
      <c r="AA909" s="1206" t="e">
        <f t="shared" si="2225"/>
        <v>#DIV/0!</v>
      </c>
      <c r="AB909" s="1718" t="e">
        <f t="shared" si="2226"/>
        <v>#DIV/0!</v>
      </c>
      <c r="AC909" s="1903"/>
      <c r="AD909" s="27" t="s">
        <v>4319</v>
      </c>
    </row>
    <row r="910" spans="1:30" customFormat="1" ht="15.75" hidden="1" thickBot="1" x14ac:dyDescent="0.3">
      <c r="A910" s="3580"/>
      <c r="B910" s="2211" t="s">
        <v>4223</v>
      </c>
      <c r="C910" s="1207">
        <f t="shared" ref="C910:W910" si="2247">C909/C212</f>
        <v>2.0413821858550056</v>
      </c>
      <c r="D910" s="1207"/>
      <c r="E910" s="1207"/>
      <c r="F910" s="1184" t="e">
        <f t="shared" si="2229"/>
        <v>#DIV/0!</v>
      </c>
      <c r="G910" s="1239">
        <f t="shared" si="2247"/>
        <v>0</v>
      </c>
      <c r="H910" s="1239"/>
      <c r="I910" s="1239"/>
      <c r="J910" s="1184" t="e">
        <f t="shared" si="2230"/>
        <v>#DIV/0!</v>
      </c>
      <c r="K910" s="1209" t="e">
        <f t="shared" si="2247"/>
        <v>#DIV/0!</v>
      </c>
      <c r="L910" s="1209"/>
      <c r="M910" s="1209"/>
      <c r="N910" s="1184" t="e">
        <f t="shared" si="2231"/>
        <v>#DIV/0!</v>
      </c>
      <c r="O910" s="1210">
        <f t="shared" si="2247"/>
        <v>0</v>
      </c>
      <c r="P910" s="1210"/>
      <c r="Q910" s="1210"/>
      <c r="R910" s="1184" t="e">
        <f t="shared" si="2232"/>
        <v>#DIV/0!</v>
      </c>
      <c r="S910" s="1239"/>
      <c r="T910" s="1239"/>
      <c r="U910" s="1239"/>
      <c r="V910" s="1184" t="e">
        <f t="shared" si="2233"/>
        <v>#DIV/0!</v>
      </c>
      <c r="W910" s="1177" t="e">
        <f t="shared" si="2247"/>
        <v>#DIV/0!</v>
      </c>
      <c r="X910" s="1177">
        <f t="shared" si="2227"/>
        <v>0</v>
      </c>
      <c r="Y910" s="1177"/>
      <c r="Z910" s="1184" t="e">
        <f t="shared" si="2234"/>
        <v>#DIV/0!</v>
      </c>
      <c r="AA910" s="1198" t="e">
        <f t="shared" si="2225"/>
        <v>#DIV/0!</v>
      </c>
      <c r="AB910" s="1723" t="e">
        <f t="shared" si="2226"/>
        <v>#DIV/0!</v>
      </c>
      <c r="AC910" s="1198"/>
      <c r="AD910" t="s">
        <v>4320</v>
      </c>
    </row>
    <row r="911" spans="1:30" customFormat="1" ht="15.75" hidden="1" thickBot="1" x14ac:dyDescent="0.3">
      <c r="A911" s="3580"/>
      <c r="B911" s="2211" t="s">
        <v>4224</v>
      </c>
      <c r="C911" s="1207">
        <f t="shared" ref="C911:W911" si="2248">C909/C229</f>
        <v>0.90841855691991924</v>
      </c>
      <c r="D911" s="1207"/>
      <c r="E911" s="1207"/>
      <c r="F911" s="1184" t="e">
        <f t="shared" si="2229"/>
        <v>#DIV/0!</v>
      </c>
      <c r="G911" s="1239">
        <f t="shared" si="2248"/>
        <v>0</v>
      </c>
      <c r="H911" s="1239"/>
      <c r="I911" s="1239"/>
      <c r="J911" s="1184" t="e">
        <f t="shared" si="2230"/>
        <v>#DIV/0!</v>
      </c>
      <c r="K911" s="1209" t="e">
        <f t="shared" si="2248"/>
        <v>#DIV/0!</v>
      </c>
      <c r="L911" s="1209"/>
      <c r="M911" s="1209"/>
      <c r="N911" s="1184" t="e">
        <f t="shared" si="2231"/>
        <v>#DIV/0!</v>
      </c>
      <c r="O911" s="1210">
        <f t="shared" si="2248"/>
        <v>0</v>
      </c>
      <c r="P911" s="1210"/>
      <c r="Q911" s="1210"/>
      <c r="R911" s="1184" t="e">
        <f t="shared" si="2232"/>
        <v>#DIV/0!</v>
      </c>
      <c r="S911" s="1239"/>
      <c r="T911" s="1239"/>
      <c r="U911" s="1239"/>
      <c r="V911" s="1184" t="e">
        <f t="shared" si="2233"/>
        <v>#DIV/0!</v>
      </c>
      <c r="W911" s="1177" t="e">
        <f t="shared" si="2248"/>
        <v>#DIV/0!</v>
      </c>
      <c r="X911" s="1177">
        <f t="shared" si="2227"/>
        <v>0</v>
      </c>
      <c r="Y911" s="1177"/>
      <c r="Z911" s="1184" t="e">
        <f t="shared" si="2234"/>
        <v>#DIV/0!</v>
      </c>
      <c r="AA911" s="1198" t="e">
        <f t="shared" si="2225"/>
        <v>#DIV/0!</v>
      </c>
      <c r="AB911" s="1723" t="e">
        <f t="shared" si="2226"/>
        <v>#DIV/0!</v>
      </c>
      <c r="AC911" s="1198"/>
      <c r="AD911" t="s">
        <v>4321</v>
      </c>
    </row>
    <row r="912" spans="1:30" customFormat="1" ht="15.75" hidden="1" thickBot="1" x14ac:dyDescent="0.3">
      <c r="A912" s="3580"/>
      <c r="B912" s="2211" t="s">
        <v>4311</v>
      </c>
      <c r="C912" s="1207">
        <f t="shared" ref="C912:W912" si="2249">C909/C232</f>
        <v>0.56774503523382436</v>
      </c>
      <c r="D912" s="1207"/>
      <c r="E912" s="1207"/>
      <c r="F912" s="1184" t="e">
        <f t="shared" si="2229"/>
        <v>#DIV/0!</v>
      </c>
      <c r="G912" s="1239">
        <f t="shared" si="2249"/>
        <v>0</v>
      </c>
      <c r="H912" s="1239"/>
      <c r="I912" s="1239"/>
      <c r="J912" s="1184" t="e">
        <f t="shared" si="2230"/>
        <v>#DIV/0!</v>
      </c>
      <c r="K912" s="1209" t="e">
        <f t="shared" si="2249"/>
        <v>#DIV/0!</v>
      </c>
      <c r="L912" s="1209"/>
      <c r="M912" s="1209"/>
      <c r="N912" s="1184" t="e">
        <f t="shared" si="2231"/>
        <v>#DIV/0!</v>
      </c>
      <c r="O912" s="1210">
        <f t="shared" si="2249"/>
        <v>0</v>
      </c>
      <c r="P912" s="1210"/>
      <c r="Q912" s="1210"/>
      <c r="R912" s="1184" t="e">
        <f t="shared" si="2232"/>
        <v>#DIV/0!</v>
      </c>
      <c r="S912" s="1239"/>
      <c r="T912" s="1239"/>
      <c r="U912" s="1239"/>
      <c r="V912" s="1184" t="e">
        <f t="shared" si="2233"/>
        <v>#DIV/0!</v>
      </c>
      <c r="W912" s="1177" t="e">
        <f t="shared" si="2249"/>
        <v>#DIV/0!</v>
      </c>
      <c r="X912" s="1177">
        <f t="shared" si="2227"/>
        <v>0</v>
      </c>
      <c r="Y912" s="1177"/>
      <c r="Z912" s="1184" t="e">
        <f t="shared" si="2234"/>
        <v>#DIV/0!</v>
      </c>
      <c r="AA912" s="1198" t="e">
        <f t="shared" si="2225"/>
        <v>#DIV/0!</v>
      </c>
      <c r="AB912" s="1723" t="e">
        <f t="shared" si="2226"/>
        <v>#DIV/0!</v>
      </c>
      <c r="AC912" s="1198"/>
      <c r="AD912" t="s">
        <v>4322</v>
      </c>
    </row>
    <row r="913" spans="1:30" customFormat="1" ht="15.75" hidden="1" thickBot="1" x14ac:dyDescent="0.3">
      <c r="A913" s="3580"/>
      <c r="B913" s="2210" t="s">
        <v>4323</v>
      </c>
      <c r="C913" s="1206">
        <f>C888/C878</f>
        <v>0</v>
      </c>
      <c r="D913" s="1206"/>
      <c r="E913" s="1206"/>
      <c r="F913" s="2307" t="e">
        <f t="shared" si="2229"/>
        <v>#DIV/0!</v>
      </c>
      <c r="G913" s="1238"/>
      <c r="H913" s="1238"/>
      <c r="I913" s="1238"/>
      <c r="J913" s="2307" t="e">
        <f t="shared" si="2230"/>
        <v>#DIV/0!</v>
      </c>
      <c r="K913" s="1206" t="e">
        <f t="shared" ref="K913" si="2250">K888/K878</f>
        <v>#DIV/0!</v>
      </c>
      <c r="L913" s="1206"/>
      <c r="M913" s="1206"/>
      <c r="N913" s="2307" t="e">
        <f t="shared" si="2231"/>
        <v>#DIV/0!</v>
      </c>
      <c r="O913" s="1206">
        <f>O888/O878</f>
        <v>0</v>
      </c>
      <c r="P913" s="1206"/>
      <c r="Q913" s="1206"/>
      <c r="R913" s="2307" t="e">
        <f t="shared" si="2232"/>
        <v>#DIV/0!</v>
      </c>
      <c r="S913" s="1238"/>
      <c r="T913" s="1238"/>
      <c r="U913" s="1238"/>
      <c r="V913" s="2307" t="e">
        <f t="shared" si="2233"/>
        <v>#DIV/0!</v>
      </c>
      <c r="W913" s="1206" t="e">
        <f>W888/W878</f>
        <v>#DIV/0!</v>
      </c>
      <c r="X913" s="1206">
        <f t="shared" si="2227"/>
        <v>0</v>
      </c>
      <c r="Y913" s="1206"/>
      <c r="Z913" s="2307" t="e">
        <f t="shared" si="2234"/>
        <v>#DIV/0!</v>
      </c>
      <c r="AA913" s="1206" t="e">
        <f t="shared" si="2225"/>
        <v>#DIV/0!</v>
      </c>
      <c r="AB913" s="1718" t="e">
        <f t="shared" si="2226"/>
        <v>#DIV/0!</v>
      </c>
      <c r="AC913" s="1903"/>
      <c r="AD913" s="27" t="s">
        <v>4324</v>
      </c>
    </row>
    <row r="914" spans="1:30" customFormat="1" ht="15.75" hidden="1" thickBot="1" x14ac:dyDescent="0.3">
      <c r="A914" s="3580"/>
      <c r="B914" s="2211" t="s">
        <v>4223</v>
      </c>
      <c r="C914" s="1207">
        <f t="shared" ref="C914:W914" si="2251">C913/C238</f>
        <v>0</v>
      </c>
      <c r="D914" s="1207"/>
      <c r="E914" s="1207"/>
      <c r="F914" s="1184" t="e">
        <f t="shared" si="2229"/>
        <v>#DIV/0!</v>
      </c>
      <c r="G914" s="1239">
        <f t="shared" si="2251"/>
        <v>0</v>
      </c>
      <c r="H914" s="1239"/>
      <c r="I914" s="1239"/>
      <c r="J914" s="1184" t="e">
        <f t="shared" si="2230"/>
        <v>#DIV/0!</v>
      </c>
      <c r="K914" s="1209" t="e">
        <f t="shared" si="2251"/>
        <v>#DIV/0!</v>
      </c>
      <c r="L914" s="1209"/>
      <c r="M914" s="1209"/>
      <c r="N914" s="1184" t="e">
        <f t="shared" si="2231"/>
        <v>#DIV/0!</v>
      </c>
      <c r="O914" s="1210">
        <f t="shared" si="2251"/>
        <v>0</v>
      </c>
      <c r="P914" s="1210"/>
      <c r="Q914" s="1210"/>
      <c r="R914" s="1184" t="e">
        <f t="shared" si="2232"/>
        <v>#DIV/0!</v>
      </c>
      <c r="S914" s="1239"/>
      <c r="T914" s="1239"/>
      <c r="U914" s="1239"/>
      <c r="V914" s="1184" t="e">
        <f t="shared" si="2233"/>
        <v>#DIV/0!</v>
      </c>
      <c r="W914" s="1177" t="e">
        <f t="shared" si="2251"/>
        <v>#DIV/0!</v>
      </c>
      <c r="X914" s="1177">
        <f t="shared" si="2227"/>
        <v>0</v>
      </c>
      <c r="Y914" s="1177"/>
      <c r="Z914" s="1184" t="e">
        <f t="shared" si="2234"/>
        <v>#DIV/0!</v>
      </c>
      <c r="AA914" s="1198" t="e">
        <f t="shared" si="2225"/>
        <v>#DIV/0!</v>
      </c>
      <c r="AB914" s="1723" t="e">
        <f t="shared" si="2226"/>
        <v>#DIV/0!</v>
      </c>
      <c r="AC914" s="1198"/>
      <c r="AD914" t="s">
        <v>4325</v>
      </c>
    </row>
    <row r="915" spans="1:30" customFormat="1" ht="15.75" hidden="1" thickBot="1" x14ac:dyDescent="0.3">
      <c r="A915" s="3580"/>
      <c r="B915" s="2211" t="s">
        <v>4224</v>
      </c>
      <c r="C915" s="1207">
        <f t="shared" ref="C915:W915" si="2252">C913/C255</f>
        <v>0</v>
      </c>
      <c r="D915" s="1207"/>
      <c r="E915" s="1207"/>
      <c r="F915" s="1184" t="e">
        <f t="shared" si="2229"/>
        <v>#DIV/0!</v>
      </c>
      <c r="G915" s="1239">
        <f t="shared" si="2252"/>
        <v>0</v>
      </c>
      <c r="H915" s="1239"/>
      <c r="I915" s="1239"/>
      <c r="J915" s="1184" t="e">
        <f t="shared" si="2230"/>
        <v>#DIV/0!</v>
      </c>
      <c r="K915" s="1209" t="e">
        <f t="shared" si="2252"/>
        <v>#DIV/0!</v>
      </c>
      <c r="L915" s="1209"/>
      <c r="M915" s="1209"/>
      <c r="N915" s="1184" t="e">
        <f t="shared" si="2231"/>
        <v>#DIV/0!</v>
      </c>
      <c r="O915" s="1210">
        <f t="shared" si="2252"/>
        <v>0</v>
      </c>
      <c r="P915" s="1210"/>
      <c r="Q915" s="1210"/>
      <c r="R915" s="1184" t="e">
        <f t="shared" si="2232"/>
        <v>#DIV/0!</v>
      </c>
      <c r="S915" s="1239"/>
      <c r="T915" s="1239"/>
      <c r="U915" s="1239"/>
      <c r="V915" s="1184" t="e">
        <f t="shared" si="2233"/>
        <v>#DIV/0!</v>
      </c>
      <c r="W915" s="1177" t="e">
        <f t="shared" si="2252"/>
        <v>#DIV/0!</v>
      </c>
      <c r="X915" s="1177">
        <f t="shared" si="2227"/>
        <v>0</v>
      </c>
      <c r="Y915" s="1177"/>
      <c r="Z915" s="1184" t="e">
        <f t="shared" si="2234"/>
        <v>#DIV/0!</v>
      </c>
      <c r="AA915" s="1198" t="e">
        <f t="shared" si="2225"/>
        <v>#DIV/0!</v>
      </c>
      <c r="AB915" s="1723" t="e">
        <f t="shared" si="2226"/>
        <v>#DIV/0!</v>
      </c>
      <c r="AC915" s="1198"/>
      <c r="AD915" t="s">
        <v>4326</v>
      </c>
    </row>
    <row r="916" spans="1:30" customFormat="1" ht="15.75" hidden="1" thickBot="1" x14ac:dyDescent="0.3">
      <c r="A916" s="3580"/>
      <c r="B916" s="2211" t="s">
        <v>4311</v>
      </c>
      <c r="C916" s="1207">
        <f t="shared" ref="C916:W916" si="2253">C913/C258</f>
        <v>0</v>
      </c>
      <c r="D916" s="1207"/>
      <c r="E916" s="1207"/>
      <c r="F916" s="1184" t="e">
        <f t="shared" si="2229"/>
        <v>#DIV/0!</v>
      </c>
      <c r="G916" s="1239">
        <f t="shared" si="2253"/>
        <v>0</v>
      </c>
      <c r="H916" s="1239"/>
      <c r="I916" s="1239"/>
      <c r="J916" s="1184" t="e">
        <f t="shared" si="2230"/>
        <v>#DIV/0!</v>
      </c>
      <c r="K916" s="1209" t="e">
        <f t="shared" si="2253"/>
        <v>#DIV/0!</v>
      </c>
      <c r="L916" s="1209"/>
      <c r="M916" s="1209"/>
      <c r="N916" s="1184" t="e">
        <f t="shared" si="2231"/>
        <v>#DIV/0!</v>
      </c>
      <c r="O916" s="1210">
        <f t="shared" si="2253"/>
        <v>0</v>
      </c>
      <c r="P916" s="1210"/>
      <c r="Q916" s="1210"/>
      <c r="R916" s="1184" t="e">
        <f t="shared" si="2232"/>
        <v>#DIV/0!</v>
      </c>
      <c r="S916" s="1239"/>
      <c r="T916" s="1239"/>
      <c r="U916" s="1239"/>
      <c r="V916" s="1184" t="e">
        <f t="shared" si="2233"/>
        <v>#DIV/0!</v>
      </c>
      <c r="W916" s="1177" t="e">
        <f t="shared" si="2253"/>
        <v>#DIV/0!</v>
      </c>
      <c r="X916" s="1177">
        <f t="shared" si="2227"/>
        <v>0</v>
      </c>
      <c r="Y916" s="1177"/>
      <c r="Z916" s="1184" t="e">
        <f t="shared" si="2234"/>
        <v>#DIV/0!</v>
      </c>
      <c r="AA916" s="1198" t="e">
        <f t="shared" si="2225"/>
        <v>#DIV/0!</v>
      </c>
      <c r="AB916" s="1723" t="e">
        <f t="shared" si="2226"/>
        <v>#DIV/0!</v>
      </c>
      <c r="AC916" s="1198"/>
      <c r="AD916" t="s">
        <v>4327</v>
      </c>
    </row>
    <row r="917" spans="1:30" customFormat="1" ht="15.75" hidden="1" thickBot="1" x14ac:dyDescent="0.3">
      <c r="A917" s="3580"/>
      <c r="B917" s="2210" t="s">
        <v>4328</v>
      </c>
      <c r="C917" s="1212">
        <f>C893/C896</f>
        <v>9</v>
      </c>
      <c r="D917" s="1212"/>
      <c r="E917" s="1212"/>
      <c r="F917" s="2307" t="e">
        <f t="shared" si="2229"/>
        <v>#DIV/0!</v>
      </c>
      <c r="G917" s="1240"/>
      <c r="H917" s="1240"/>
      <c r="I917" s="1240"/>
      <c r="J917" s="2307" t="e">
        <f t="shared" si="2230"/>
        <v>#DIV/0!</v>
      </c>
      <c r="K917" s="1212">
        <f t="shared" ref="K917" si="2254">K893/K896</f>
        <v>0</v>
      </c>
      <c r="L917" s="1212"/>
      <c r="M917" s="1212"/>
      <c r="N917" s="2307" t="e">
        <f t="shared" si="2231"/>
        <v>#DIV/0!</v>
      </c>
      <c r="O917" s="1212">
        <f>O893/O896</f>
        <v>0</v>
      </c>
      <c r="P917" s="1212"/>
      <c r="Q917" s="1212"/>
      <c r="R917" s="2307" t="e">
        <f t="shared" si="2232"/>
        <v>#DIV/0!</v>
      </c>
      <c r="S917" s="1240"/>
      <c r="T917" s="1240"/>
      <c r="U917" s="1240"/>
      <c r="V917" s="2307" t="e">
        <f t="shared" si="2233"/>
        <v>#DIV/0!</v>
      </c>
      <c r="W917" s="1212" t="e">
        <f>W893/W896</f>
        <v>#DIV/0!</v>
      </c>
      <c r="X917" s="1212">
        <f t="shared" si="2227"/>
        <v>0</v>
      </c>
      <c r="Y917" s="1212"/>
      <c r="Z917" s="2307" t="e">
        <f t="shared" si="2234"/>
        <v>#DIV/0!</v>
      </c>
      <c r="AA917" s="1212">
        <f t="shared" si="2225"/>
        <v>3</v>
      </c>
      <c r="AB917" s="1724" t="e">
        <f t="shared" si="2226"/>
        <v>#DIV/0!</v>
      </c>
      <c r="AC917" s="1905"/>
      <c r="AD917" s="27" t="s">
        <v>4329</v>
      </c>
    </row>
    <row r="918" spans="1:30" customFormat="1" ht="15.75" hidden="1" thickBot="1" x14ac:dyDescent="0.3">
      <c r="A918" s="3580"/>
      <c r="B918" s="2211" t="s">
        <v>4223</v>
      </c>
      <c r="C918" s="1207">
        <f t="shared" ref="C918:W918" si="2255">C917/C264</f>
        <v>4.1491511834434835E-2</v>
      </c>
      <c r="D918" s="1207"/>
      <c r="E918" s="1207"/>
      <c r="F918" s="1184" t="e">
        <f t="shared" si="2229"/>
        <v>#DIV/0!</v>
      </c>
      <c r="G918" s="1239">
        <f t="shared" si="2255"/>
        <v>0</v>
      </c>
      <c r="H918" s="1239"/>
      <c r="I918" s="1239"/>
      <c r="J918" s="1184" t="e">
        <f t="shared" si="2230"/>
        <v>#DIV/0!</v>
      </c>
      <c r="K918" s="1209">
        <f t="shared" si="2255"/>
        <v>0</v>
      </c>
      <c r="L918" s="1209"/>
      <c r="M918" s="1209"/>
      <c r="N918" s="1184" t="e">
        <f t="shared" si="2231"/>
        <v>#DIV/0!</v>
      </c>
      <c r="O918" s="1210">
        <f t="shared" si="2255"/>
        <v>0</v>
      </c>
      <c r="P918" s="1210"/>
      <c r="Q918" s="1210"/>
      <c r="R918" s="1184" t="e">
        <f t="shared" si="2232"/>
        <v>#DIV/0!</v>
      </c>
      <c r="S918" s="1239"/>
      <c r="T918" s="1239"/>
      <c r="U918" s="1239"/>
      <c r="V918" s="1184" t="e">
        <f t="shared" si="2233"/>
        <v>#DIV/0!</v>
      </c>
      <c r="W918" s="1177" t="e">
        <f t="shared" si="2255"/>
        <v>#DIV/0!</v>
      </c>
      <c r="X918" s="1177">
        <f t="shared" si="2227"/>
        <v>0</v>
      </c>
      <c r="Y918" s="1177"/>
      <c r="Z918" s="1184" t="e">
        <f t="shared" si="2234"/>
        <v>#DIV/0!</v>
      </c>
      <c r="AA918" s="1198">
        <f t="shared" si="2225"/>
        <v>1.0372877958608709E-2</v>
      </c>
      <c r="AB918" s="1723" t="e">
        <f t="shared" si="2226"/>
        <v>#DIV/0!</v>
      </c>
      <c r="AC918" s="1198"/>
      <c r="AD918" t="s">
        <v>4330</v>
      </c>
    </row>
    <row r="919" spans="1:30" customFormat="1" ht="15.75" hidden="1" thickBot="1" x14ac:dyDescent="0.3">
      <c r="A919" s="3580"/>
      <c r="B919" s="2211" t="s">
        <v>4224</v>
      </c>
      <c r="C919" s="1207">
        <f t="shared" ref="C919:W919" si="2256">C917/C281</f>
        <v>4.9164288626172038E-2</v>
      </c>
      <c r="D919" s="1207"/>
      <c r="E919" s="1207"/>
      <c r="F919" s="1184" t="e">
        <f t="shared" si="2229"/>
        <v>#DIV/0!</v>
      </c>
      <c r="G919" s="1239">
        <f t="shared" si="2256"/>
        <v>0</v>
      </c>
      <c r="H919" s="1239"/>
      <c r="I919" s="1239"/>
      <c r="J919" s="1184" t="e">
        <f t="shared" si="2230"/>
        <v>#DIV/0!</v>
      </c>
      <c r="K919" s="1209">
        <f t="shared" si="2256"/>
        <v>0</v>
      </c>
      <c r="L919" s="1209"/>
      <c r="M919" s="1209"/>
      <c r="N919" s="1184" t="e">
        <f t="shared" si="2231"/>
        <v>#DIV/0!</v>
      </c>
      <c r="O919" s="1210">
        <f t="shared" si="2256"/>
        <v>0</v>
      </c>
      <c r="P919" s="1210"/>
      <c r="Q919" s="1210"/>
      <c r="R919" s="1184" t="e">
        <f t="shared" si="2232"/>
        <v>#DIV/0!</v>
      </c>
      <c r="S919" s="1239"/>
      <c r="T919" s="1239"/>
      <c r="U919" s="1239"/>
      <c r="V919" s="1184" t="e">
        <f t="shared" si="2233"/>
        <v>#DIV/0!</v>
      </c>
      <c r="W919" s="1177" t="e">
        <f t="shared" si="2256"/>
        <v>#DIV/0!</v>
      </c>
      <c r="X919" s="1177">
        <f t="shared" si="2227"/>
        <v>0</v>
      </c>
      <c r="Y919" s="1177"/>
      <c r="Z919" s="1184" t="e">
        <f t="shared" si="2234"/>
        <v>#DIV/0!</v>
      </c>
      <c r="AA919" s="1198">
        <f t="shared" si="2225"/>
        <v>1.229107215654301E-2</v>
      </c>
      <c r="AB919" s="1723" t="e">
        <f t="shared" si="2226"/>
        <v>#DIV/0!</v>
      </c>
      <c r="AC919" s="1198"/>
      <c r="AD919" t="s">
        <v>4331</v>
      </c>
    </row>
    <row r="920" spans="1:30" customFormat="1" ht="15.75" hidden="1" thickBot="1" x14ac:dyDescent="0.3">
      <c r="A920" s="3580"/>
      <c r="B920" s="2211" t="s">
        <v>4311</v>
      </c>
      <c r="C920" s="1207">
        <f t="shared" ref="C920:W920" si="2257">C917/C284</f>
        <v>4.4833068362480126E-2</v>
      </c>
      <c r="D920" s="1207"/>
      <c r="E920" s="1207"/>
      <c r="F920" s="1184" t="e">
        <f t="shared" si="2229"/>
        <v>#DIV/0!</v>
      </c>
      <c r="G920" s="1239">
        <f t="shared" si="2257"/>
        <v>0</v>
      </c>
      <c r="H920" s="1239"/>
      <c r="I920" s="1239"/>
      <c r="J920" s="1184" t="e">
        <f t="shared" si="2230"/>
        <v>#DIV/0!</v>
      </c>
      <c r="K920" s="1209">
        <f t="shared" si="2257"/>
        <v>0</v>
      </c>
      <c r="L920" s="1209"/>
      <c r="M920" s="1209"/>
      <c r="N920" s="1184" t="e">
        <f t="shared" si="2231"/>
        <v>#DIV/0!</v>
      </c>
      <c r="O920" s="1210">
        <f t="shared" si="2257"/>
        <v>0</v>
      </c>
      <c r="P920" s="1210"/>
      <c r="Q920" s="1210"/>
      <c r="R920" s="1184" t="e">
        <f t="shared" si="2232"/>
        <v>#DIV/0!</v>
      </c>
      <c r="S920" s="1239"/>
      <c r="T920" s="1239"/>
      <c r="U920" s="1239"/>
      <c r="V920" s="1184" t="e">
        <f t="shared" si="2233"/>
        <v>#DIV/0!</v>
      </c>
      <c r="W920" s="1177" t="e">
        <f t="shared" si="2257"/>
        <v>#DIV/0!</v>
      </c>
      <c r="X920" s="1177">
        <f t="shared" si="2227"/>
        <v>0</v>
      </c>
      <c r="Y920" s="1177"/>
      <c r="Z920" s="1184" t="e">
        <f t="shared" si="2234"/>
        <v>#DIV/0!</v>
      </c>
      <c r="AA920" s="1198">
        <f t="shared" si="2225"/>
        <v>1.1208267090620032E-2</v>
      </c>
      <c r="AB920" s="1723" t="e">
        <f t="shared" si="2226"/>
        <v>#DIV/0!</v>
      </c>
      <c r="AC920" s="1198"/>
      <c r="AD920" t="s">
        <v>4332</v>
      </c>
    </row>
    <row r="921" spans="1:30" customFormat="1" ht="15.75" hidden="1" thickBot="1" x14ac:dyDescent="0.3">
      <c r="A921" s="3580"/>
      <c r="B921" s="2210" t="s">
        <v>4333</v>
      </c>
      <c r="C921" s="1213">
        <f>C878/C896</f>
        <v>3.5</v>
      </c>
      <c r="D921" s="1213"/>
      <c r="E921" s="1213"/>
      <c r="F921" s="2307" t="e">
        <f t="shared" si="2229"/>
        <v>#DIV/0!</v>
      </c>
      <c r="G921" s="1241"/>
      <c r="H921" s="1241"/>
      <c r="I921" s="1241"/>
      <c r="J921" s="2307" t="e">
        <f t="shared" si="2230"/>
        <v>#DIV/0!</v>
      </c>
      <c r="K921" s="1213">
        <f t="shared" ref="K921" si="2258">K878/K896</f>
        <v>0</v>
      </c>
      <c r="L921" s="1213"/>
      <c r="M921" s="1213"/>
      <c r="N921" s="2307" t="e">
        <f t="shared" si="2231"/>
        <v>#DIV/0!</v>
      </c>
      <c r="O921" s="1213">
        <f>O878/O896</f>
        <v>0.5</v>
      </c>
      <c r="P921" s="1213"/>
      <c r="Q921" s="1213"/>
      <c r="R921" s="2307" t="e">
        <f t="shared" si="2232"/>
        <v>#DIV/0!</v>
      </c>
      <c r="S921" s="1241"/>
      <c r="T921" s="1241"/>
      <c r="U921" s="1241"/>
      <c r="V921" s="2307" t="e">
        <f t="shared" si="2233"/>
        <v>#DIV/0!</v>
      </c>
      <c r="W921" s="1213" t="e">
        <f>W878/W896</f>
        <v>#DIV/0!</v>
      </c>
      <c r="X921" s="1213">
        <f t="shared" si="2227"/>
        <v>0</v>
      </c>
      <c r="Y921" s="1213"/>
      <c r="Z921" s="2307" t="e">
        <f t="shared" si="2234"/>
        <v>#DIV/0!</v>
      </c>
      <c r="AA921" s="1213">
        <f t="shared" si="2225"/>
        <v>1.3333333333333333</v>
      </c>
      <c r="AB921" s="1725" t="e">
        <f t="shared" si="2226"/>
        <v>#DIV/0!</v>
      </c>
      <c r="AC921" s="1906"/>
      <c r="AD921" s="27" t="s">
        <v>4334</v>
      </c>
    </row>
    <row r="922" spans="1:30" customFormat="1" ht="15.75" hidden="1" thickBot="1" x14ac:dyDescent="0.3">
      <c r="A922" s="3580"/>
      <c r="B922" s="2211" t="s">
        <v>4223</v>
      </c>
      <c r="C922" s="1207">
        <f t="shared" ref="C922:W922" si="2259">C921/C290</f>
        <v>7.3988970588235295E-2</v>
      </c>
      <c r="D922" s="1207"/>
      <c r="E922" s="1207"/>
      <c r="F922" s="1184" t="e">
        <f t="shared" si="2229"/>
        <v>#DIV/0!</v>
      </c>
      <c r="G922" s="1239">
        <f t="shared" si="2259"/>
        <v>0</v>
      </c>
      <c r="H922" s="1239"/>
      <c r="I922" s="1239"/>
      <c r="J922" s="1184" t="e">
        <f t="shared" si="2230"/>
        <v>#DIV/0!</v>
      </c>
      <c r="K922" s="1209">
        <f t="shared" si="2259"/>
        <v>0</v>
      </c>
      <c r="L922" s="1209"/>
      <c r="M922" s="1209"/>
      <c r="N922" s="1184" t="e">
        <f t="shared" si="2231"/>
        <v>#DIV/0!</v>
      </c>
      <c r="O922" s="1210">
        <f t="shared" si="2259"/>
        <v>2.9962783069450577E-2</v>
      </c>
      <c r="P922" s="1210"/>
      <c r="Q922" s="1210"/>
      <c r="R922" s="1184" t="e">
        <f t="shared" si="2232"/>
        <v>#DIV/0!</v>
      </c>
      <c r="S922" s="1239"/>
      <c r="T922" s="1239"/>
      <c r="U922" s="1239"/>
      <c r="V922" s="1184" t="e">
        <f t="shared" si="2233"/>
        <v>#DIV/0!</v>
      </c>
      <c r="W922" s="1177" t="e">
        <f t="shared" si="2259"/>
        <v>#DIV/0!</v>
      </c>
      <c r="X922" s="1177">
        <f t="shared" si="2227"/>
        <v>0</v>
      </c>
      <c r="Y922" s="1177"/>
      <c r="Z922" s="1184" t="e">
        <f t="shared" si="2234"/>
        <v>#DIV/0!</v>
      </c>
      <c r="AA922" s="1198">
        <f t="shared" si="2225"/>
        <v>2.5987938414421468E-2</v>
      </c>
      <c r="AB922" s="1723" t="e">
        <f t="shared" si="2226"/>
        <v>#DIV/0!</v>
      </c>
      <c r="AC922" s="1198"/>
      <c r="AD922" t="s">
        <v>4335</v>
      </c>
    </row>
    <row r="923" spans="1:30" customFormat="1" ht="15.75" hidden="1" thickBot="1" x14ac:dyDescent="0.3">
      <c r="A923" s="3580"/>
      <c r="B923" s="2211" t="s">
        <v>4224</v>
      </c>
      <c r="C923" s="1207">
        <f t="shared" ref="C923:W923" si="2260">C921/C307</f>
        <v>9.1348213937906583E-2</v>
      </c>
      <c r="D923" s="1207"/>
      <c r="E923" s="1207"/>
      <c r="F923" s="1184" t="e">
        <f t="shared" si="2229"/>
        <v>#DIV/0!</v>
      </c>
      <c r="G923" s="1239">
        <f t="shared" si="2260"/>
        <v>0</v>
      </c>
      <c r="H923" s="1239"/>
      <c r="I923" s="1239"/>
      <c r="J923" s="1184" t="e">
        <f t="shared" si="2230"/>
        <v>#DIV/0!</v>
      </c>
      <c r="K923" s="1209">
        <f t="shared" si="2260"/>
        <v>0</v>
      </c>
      <c r="L923" s="1209"/>
      <c r="M923" s="1209"/>
      <c r="N923" s="1184" t="e">
        <f t="shared" si="2231"/>
        <v>#DIV/0!</v>
      </c>
      <c r="O923" s="1210">
        <f t="shared" si="2260"/>
        <v>1.9840309702395354E-2</v>
      </c>
      <c r="P923" s="1210"/>
      <c r="Q923" s="1210"/>
      <c r="R923" s="1184" t="e">
        <f t="shared" si="2232"/>
        <v>#DIV/0!</v>
      </c>
      <c r="S923" s="1239"/>
      <c r="T923" s="1239"/>
      <c r="U923" s="1239"/>
      <c r="V923" s="1184" t="e">
        <f t="shared" si="2233"/>
        <v>#DIV/0!</v>
      </c>
      <c r="W923" s="1177" t="e">
        <f t="shared" si="2260"/>
        <v>#DIV/0!</v>
      </c>
      <c r="X923" s="1177">
        <f t="shared" si="2227"/>
        <v>0</v>
      </c>
      <c r="Y923" s="1177"/>
      <c r="Z923" s="1184" t="e">
        <f t="shared" si="2234"/>
        <v>#DIV/0!</v>
      </c>
      <c r="AA923" s="1198">
        <f t="shared" si="2225"/>
        <v>2.7797130910075483E-2</v>
      </c>
      <c r="AB923" s="1723" t="e">
        <f t="shared" si="2226"/>
        <v>#DIV/0!</v>
      </c>
      <c r="AC923" s="1198"/>
      <c r="AD923" t="s">
        <v>4336</v>
      </c>
    </row>
    <row r="924" spans="1:30" customFormat="1" ht="15.75" hidden="1" thickBot="1" x14ac:dyDescent="0.3">
      <c r="A924" s="3580"/>
      <c r="B924" s="2211" t="s">
        <v>4311</v>
      </c>
      <c r="C924" s="1207">
        <f t="shared" ref="C924:W924" si="2261">C921/C310</f>
        <v>9.2806770098730618E-2</v>
      </c>
      <c r="D924" s="1207"/>
      <c r="E924" s="1207"/>
      <c r="F924" s="1184" t="e">
        <f t="shared" si="2229"/>
        <v>#DIV/0!</v>
      </c>
      <c r="G924" s="1239">
        <f t="shared" si="2261"/>
        <v>0</v>
      </c>
      <c r="H924" s="1239"/>
      <c r="I924" s="1239"/>
      <c r="J924" s="1184" t="e">
        <f t="shared" si="2230"/>
        <v>#DIV/0!</v>
      </c>
      <c r="K924" s="1209">
        <f t="shared" si="2261"/>
        <v>0</v>
      </c>
      <c r="L924" s="1209"/>
      <c r="M924" s="1209"/>
      <c r="N924" s="1184" t="e">
        <f t="shared" si="2231"/>
        <v>#DIV/0!</v>
      </c>
      <c r="O924" s="1210">
        <f t="shared" si="2261"/>
        <v>1.3024044389642416E-2</v>
      </c>
      <c r="P924" s="1210"/>
      <c r="Q924" s="1210"/>
      <c r="R924" s="1184" t="e">
        <f t="shared" si="2232"/>
        <v>#DIV/0!</v>
      </c>
      <c r="S924" s="1239"/>
      <c r="T924" s="1239"/>
      <c r="U924" s="1239"/>
      <c r="V924" s="1184" t="e">
        <f t="shared" si="2233"/>
        <v>#DIV/0!</v>
      </c>
      <c r="W924" s="1177" t="e">
        <f t="shared" si="2261"/>
        <v>#DIV/0!</v>
      </c>
      <c r="X924" s="1177">
        <f t="shared" si="2227"/>
        <v>0</v>
      </c>
      <c r="Y924" s="1177"/>
      <c r="Z924" s="1184" t="e">
        <f t="shared" si="2234"/>
        <v>#DIV/0!</v>
      </c>
      <c r="AA924" s="1198">
        <f t="shared" si="2225"/>
        <v>2.6457703622093258E-2</v>
      </c>
      <c r="AB924" s="1723" t="e">
        <f t="shared" si="2226"/>
        <v>#DIV/0!</v>
      </c>
      <c r="AC924" s="1198"/>
      <c r="AD924" t="s">
        <v>4337</v>
      </c>
    </row>
    <row r="925" spans="1:30" s="325" customFormat="1" ht="15.75" hidden="1" thickBot="1" x14ac:dyDescent="0.3">
      <c r="A925" s="3580"/>
      <c r="B925" s="2210" t="s">
        <v>4338</v>
      </c>
      <c r="C925" s="1206">
        <f>C883/C896</f>
        <v>0.5</v>
      </c>
      <c r="D925" s="1206"/>
      <c r="E925" s="1206"/>
      <c r="F925" s="2307" t="e">
        <f t="shared" si="2229"/>
        <v>#DIV/0!</v>
      </c>
      <c r="G925" s="1238"/>
      <c r="H925" s="1238"/>
      <c r="I925" s="1238"/>
      <c r="J925" s="2307" t="e">
        <f t="shared" si="2230"/>
        <v>#DIV/0!</v>
      </c>
      <c r="K925" s="1206">
        <f t="shared" ref="K925:W925" si="2262">K883/K896</f>
        <v>0</v>
      </c>
      <c r="L925" s="1206"/>
      <c r="M925" s="1206"/>
      <c r="N925" s="2307" t="e">
        <f t="shared" si="2231"/>
        <v>#DIV/0!</v>
      </c>
      <c r="O925" s="1206">
        <f t="shared" si="2262"/>
        <v>0</v>
      </c>
      <c r="P925" s="1206"/>
      <c r="Q925" s="1206"/>
      <c r="R925" s="2307" t="e">
        <f t="shared" si="2232"/>
        <v>#DIV/0!</v>
      </c>
      <c r="S925" s="1238"/>
      <c r="T925" s="1238"/>
      <c r="U925" s="1238"/>
      <c r="V925" s="2307" t="e">
        <f t="shared" si="2233"/>
        <v>#DIV/0!</v>
      </c>
      <c r="W925" s="1206" t="e">
        <f t="shared" si="2262"/>
        <v>#DIV/0!</v>
      </c>
      <c r="X925" s="1206">
        <f t="shared" si="2227"/>
        <v>0</v>
      </c>
      <c r="Y925" s="1206"/>
      <c r="Z925" s="2307" t="e">
        <f t="shared" si="2234"/>
        <v>#DIV/0!</v>
      </c>
      <c r="AA925" s="1206">
        <f t="shared" si="2225"/>
        <v>0.16666666666666666</v>
      </c>
      <c r="AB925" s="1718" t="e">
        <f t="shared" si="2226"/>
        <v>#DIV/0!</v>
      </c>
      <c r="AC925" s="1903"/>
      <c r="AD925" s="1220" t="s">
        <v>4339</v>
      </c>
    </row>
    <row r="926" spans="1:30" s="325" customFormat="1" ht="15.75" hidden="1" thickBot="1" x14ac:dyDescent="0.3">
      <c r="A926" s="3580"/>
      <c r="B926" s="2212" t="s">
        <v>4223</v>
      </c>
      <c r="C926" s="1207">
        <f t="shared" ref="C926:W926" si="2263">C925/C316</f>
        <v>0.15103976650857351</v>
      </c>
      <c r="D926" s="1207"/>
      <c r="E926" s="1207"/>
      <c r="F926" s="1184" t="e">
        <f t="shared" si="2229"/>
        <v>#DIV/0!</v>
      </c>
      <c r="G926" s="1239">
        <f t="shared" si="2263"/>
        <v>0</v>
      </c>
      <c r="H926" s="1239"/>
      <c r="I926" s="1239"/>
      <c r="J926" s="1184" t="e">
        <f t="shared" si="2230"/>
        <v>#DIV/0!</v>
      </c>
      <c r="K926" s="1209">
        <f t="shared" si="2263"/>
        <v>0</v>
      </c>
      <c r="L926" s="1209"/>
      <c r="M926" s="1209"/>
      <c r="N926" s="1184" t="e">
        <f t="shared" si="2231"/>
        <v>#DIV/0!</v>
      </c>
      <c r="O926" s="1210">
        <f t="shared" si="2263"/>
        <v>0</v>
      </c>
      <c r="P926" s="1210"/>
      <c r="Q926" s="1210"/>
      <c r="R926" s="1184" t="e">
        <f t="shared" si="2232"/>
        <v>#DIV/0!</v>
      </c>
      <c r="S926" s="1239"/>
      <c r="T926" s="1239"/>
      <c r="U926" s="1239"/>
      <c r="V926" s="1184" t="e">
        <f t="shared" si="2233"/>
        <v>#DIV/0!</v>
      </c>
      <c r="W926" s="1199" t="e">
        <f t="shared" si="2263"/>
        <v>#DIV/0!</v>
      </c>
      <c r="X926" s="1199">
        <f t="shared" si="2227"/>
        <v>0</v>
      </c>
      <c r="Y926" s="1199"/>
      <c r="Z926" s="1184" t="e">
        <f t="shared" si="2234"/>
        <v>#DIV/0!</v>
      </c>
      <c r="AA926" s="1198">
        <f t="shared" si="2225"/>
        <v>3.7759941627143377E-2</v>
      </c>
      <c r="AB926" s="1723" t="e">
        <f t="shared" si="2226"/>
        <v>#DIV/0!</v>
      </c>
      <c r="AC926" s="1198"/>
      <c r="AD926" s="325" t="s">
        <v>4340</v>
      </c>
    </row>
    <row r="927" spans="1:30" ht="15.75" hidden="1" thickBot="1" x14ac:dyDescent="0.3">
      <c r="A927" s="3580"/>
      <c r="B927" s="2212" t="s">
        <v>4224</v>
      </c>
      <c r="C927" s="1207">
        <f t="shared" ref="C927:W927" si="2264">C925/C333</f>
        <v>8.2982412682685164E-2</v>
      </c>
      <c r="D927" s="1207"/>
      <c r="E927" s="1207"/>
      <c r="F927" s="1184" t="e">
        <f t="shared" si="2229"/>
        <v>#DIV/0!</v>
      </c>
      <c r="G927" s="1239">
        <f t="shared" si="2264"/>
        <v>0</v>
      </c>
      <c r="H927" s="1239"/>
      <c r="I927" s="1239"/>
      <c r="J927" s="1184" t="e">
        <f t="shared" si="2230"/>
        <v>#DIV/0!</v>
      </c>
      <c r="K927" s="1209">
        <f t="shared" si="2264"/>
        <v>0</v>
      </c>
      <c r="L927" s="1209"/>
      <c r="M927" s="1209"/>
      <c r="N927" s="1184" t="e">
        <f t="shared" si="2231"/>
        <v>#DIV/0!</v>
      </c>
      <c r="O927" s="1210">
        <f t="shared" si="2264"/>
        <v>0</v>
      </c>
      <c r="P927" s="1210"/>
      <c r="Q927" s="1210"/>
      <c r="R927" s="1184" t="e">
        <f t="shared" si="2232"/>
        <v>#DIV/0!</v>
      </c>
      <c r="S927" s="1239"/>
      <c r="T927" s="1239"/>
      <c r="U927" s="1239"/>
      <c r="V927" s="1184" t="e">
        <f t="shared" si="2233"/>
        <v>#DIV/0!</v>
      </c>
      <c r="W927" s="1200" t="e">
        <f t="shared" si="2264"/>
        <v>#DIV/0!</v>
      </c>
      <c r="X927" s="1200">
        <f t="shared" si="2227"/>
        <v>0</v>
      </c>
      <c r="Y927" s="1200"/>
      <c r="Z927" s="1184" t="e">
        <f t="shared" si="2234"/>
        <v>#DIV/0!</v>
      </c>
      <c r="AA927" s="1198">
        <f t="shared" si="2225"/>
        <v>2.0745603170671291E-2</v>
      </c>
      <c r="AB927" s="1723" t="e">
        <f t="shared" si="2226"/>
        <v>#DIV/0!</v>
      </c>
      <c r="AC927" s="1198"/>
      <c r="AD927" s="325" t="s">
        <v>4341</v>
      </c>
    </row>
    <row r="928" spans="1:30" ht="15.75" hidden="1" thickBot="1" x14ac:dyDescent="0.3">
      <c r="A928" s="3580"/>
      <c r="B928" s="2212" t="s">
        <v>4311</v>
      </c>
      <c r="C928" s="1207">
        <f t="shared" ref="C928:W928" si="2265">C925/C336</f>
        <v>5.2690582959641255E-2</v>
      </c>
      <c r="D928" s="1207"/>
      <c r="E928" s="1207"/>
      <c r="F928" s="1184" t="e">
        <f t="shared" si="2229"/>
        <v>#DIV/0!</v>
      </c>
      <c r="G928" s="1239">
        <f t="shared" si="2265"/>
        <v>0</v>
      </c>
      <c r="H928" s="1239"/>
      <c r="I928" s="1239"/>
      <c r="J928" s="1184" t="e">
        <f t="shared" si="2230"/>
        <v>#DIV/0!</v>
      </c>
      <c r="K928" s="1209">
        <f t="shared" si="2265"/>
        <v>0</v>
      </c>
      <c r="L928" s="1209"/>
      <c r="M928" s="1209"/>
      <c r="N928" s="1184" t="e">
        <f t="shared" si="2231"/>
        <v>#DIV/0!</v>
      </c>
      <c r="O928" s="1210">
        <f t="shared" si="2265"/>
        <v>0</v>
      </c>
      <c r="P928" s="1210"/>
      <c r="Q928" s="1210"/>
      <c r="R928" s="1184" t="e">
        <f t="shared" si="2232"/>
        <v>#DIV/0!</v>
      </c>
      <c r="S928" s="1239"/>
      <c r="T928" s="1239"/>
      <c r="U928" s="1239"/>
      <c r="V928" s="1184" t="e">
        <f t="shared" si="2233"/>
        <v>#DIV/0!</v>
      </c>
      <c r="W928" s="1199" t="e">
        <f t="shared" si="2265"/>
        <v>#DIV/0!</v>
      </c>
      <c r="X928" s="1199">
        <f t="shared" si="2227"/>
        <v>0</v>
      </c>
      <c r="Y928" s="1199"/>
      <c r="Z928" s="1184" t="e">
        <f t="shared" si="2234"/>
        <v>#DIV/0!</v>
      </c>
      <c r="AA928" s="1198">
        <f t="shared" si="2225"/>
        <v>1.3172645739910314E-2</v>
      </c>
      <c r="AB928" s="1723" t="e">
        <f t="shared" si="2226"/>
        <v>#DIV/0!</v>
      </c>
      <c r="AC928" s="1198"/>
      <c r="AD928" s="325" t="s">
        <v>4342</v>
      </c>
    </row>
    <row r="929" spans="1:30" ht="15.75" hidden="1" thickBot="1" x14ac:dyDescent="0.3">
      <c r="A929" s="3580"/>
      <c r="B929" s="2210" t="s">
        <v>4343</v>
      </c>
      <c r="C929" s="1206">
        <f>C888/C893</f>
        <v>0</v>
      </c>
      <c r="D929" s="1206"/>
      <c r="E929" s="1206"/>
      <c r="F929" s="2307" t="e">
        <f t="shared" si="2229"/>
        <v>#DIV/0!</v>
      </c>
      <c r="G929" s="1238"/>
      <c r="H929" s="1238"/>
      <c r="I929" s="1238"/>
      <c r="J929" s="2307" t="e">
        <f t="shared" si="2230"/>
        <v>#DIV/0!</v>
      </c>
      <c r="K929" s="1206" t="e">
        <f t="shared" ref="K929:W929" si="2266">K888/K893</f>
        <v>#DIV/0!</v>
      </c>
      <c r="L929" s="1206"/>
      <c r="M929" s="1206"/>
      <c r="N929" s="2307" t="e">
        <f t="shared" si="2231"/>
        <v>#DIV/0!</v>
      </c>
      <c r="O929" s="1206" t="e">
        <f t="shared" si="2266"/>
        <v>#DIV/0!</v>
      </c>
      <c r="P929" s="1206"/>
      <c r="Q929" s="1206"/>
      <c r="R929" s="2307" t="e">
        <f t="shared" si="2232"/>
        <v>#DIV/0!</v>
      </c>
      <c r="S929" s="1238"/>
      <c r="T929" s="1238"/>
      <c r="U929" s="1238"/>
      <c r="V929" s="2307" t="e">
        <f t="shared" si="2233"/>
        <v>#DIV/0!</v>
      </c>
      <c r="W929" s="1206" t="e">
        <f t="shared" si="2266"/>
        <v>#DIV/0!</v>
      </c>
      <c r="X929" s="1206">
        <f t="shared" si="2227"/>
        <v>0</v>
      </c>
      <c r="Y929" s="1206"/>
      <c r="Z929" s="2307" t="e">
        <f t="shared" si="2234"/>
        <v>#DIV/0!</v>
      </c>
      <c r="AA929" s="1206" t="e">
        <f t="shared" si="2225"/>
        <v>#DIV/0!</v>
      </c>
      <c r="AB929" s="1718" t="e">
        <f t="shared" si="2226"/>
        <v>#DIV/0!</v>
      </c>
      <c r="AC929" s="1903"/>
      <c r="AD929" s="1220" t="s">
        <v>4344</v>
      </c>
    </row>
    <row r="930" spans="1:30" ht="15.75" hidden="1" thickBot="1" x14ac:dyDescent="0.3">
      <c r="A930" s="3580"/>
      <c r="B930" s="2212" t="s">
        <v>4223</v>
      </c>
      <c r="C930" s="1207">
        <f t="shared" ref="C930:W930" si="2267">C929/C342</f>
        <v>0</v>
      </c>
      <c r="D930" s="1207"/>
      <c r="E930" s="1207"/>
      <c r="F930" s="1184" t="e">
        <f t="shared" si="2229"/>
        <v>#DIV/0!</v>
      </c>
      <c r="G930" s="1239">
        <f t="shared" si="2267"/>
        <v>0</v>
      </c>
      <c r="H930" s="1239"/>
      <c r="I930" s="1239"/>
      <c r="J930" s="1184" t="e">
        <f t="shared" si="2230"/>
        <v>#DIV/0!</v>
      </c>
      <c r="K930" s="1209" t="e">
        <f t="shared" si="2267"/>
        <v>#DIV/0!</v>
      </c>
      <c r="L930" s="1209"/>
      <c r="M930" s="1209"/>
      <c r="N930" s="1184" t="e">
        <f t="shared" si="2231"/>
        <v>#DIV/0!</v>
      </c>
      <c r="O930" s="1210" t="e">
        <f t="shared" si="2267"/>
        <v>#DIV/0!</v>
      </c>
      <c r="P930" s="1210"/>
      <c r="Q930" s="1210"/>
      <c r="R930" s="1184" t="e">
        <f t="shared" si="2232"/>
        <v>#DIV/0!</v>
      </c>
      <c r="S930" s="1239"/>
      <c r="T930" s="1239"/>
      <c r="U930" s="1239"/>
      <c r="V930" s="1184" t="e">
        <f t="shared" si="2233"/>
        <v>#DIV/0!</v>
      </c>
      <c r="W930" s="1199" t="e">
        <f t="shared" si="2267"/>
        <v>#DIV/0!</v>
      </c>
      <c r="X930" s="1199">
        <f t="shared" si="2227"/>
        <v>0</v>
      </c>
      <c r="Y930" s="1199"/>
      <c r="Z930" s="1184" t="e">
        <f t="shared" si="2234"/>
        <v>#DIV/0!</v>
      </c>
      <c r="AA930" s="1198" t="e">
        <f t="shared" si="2225"/>
        <v>#DIV/0!</v>
      </c>
      <c r="AB930" s="1723" t="e">
        <f t="shared" si="2226"/>
        <v>#DIV/0!</v>
      </c>
      <c r="AC930" s="1198"/>
      <c r="AD930" s="325" t="s">
        <v>4345</v>
      </c>
    </row>
    <row r="931" spans="1:30" ht="15.75" hidden="1" thickBot="1" x14ac:dyDescent="0.3">
      <c r="A931" s="3580"/>
      <c r="B931" s="2212" t="s">
        <v>4224</v>
      </c>
      <c r="C931" s="1207">
        <f t="shared" ref="C931:W931" si="2268">C929/C359</f>
        <v>0</v>
      </c>
      <c r="D931" s="1207"/>
      <c r="E931" s="1207"/>
      <c r="F931" s="1184" t="e">
        <f t="shared" si="2229"/>
        <v>#DIV/0!</v>
      </c>
      <c r="G931" s="1239">
        <f t="shared" si="2268"/>
        <v>0</v>
      </c>
      <c r="H931" s="1239"/>
      <c r="I931" s="1239"/>
      <c r="J931" s="1184" t="e">
        <f t="shared" si="2230"/>
        <v>#DIV/0!</v>
      </c>
      <c r="K931" s="1209" t="e">
        <f t="shared" si="2268"/>
        <v>#DIV/0!</v>
      </c>
      <c r="L931" s="1209"/>
      <c r="M931" s="1209"/>
      <c r="N931" s="1184" t="e">
        <f t="shared" si="2231"/>
        <v>#DIV/0!</v>
      </c>
      <c r="O931" s="1210" t="e">
        <f t="shared" si="2268"/>
        <v>#DIV/0!</v>
      </c>
      <c r="P931" s="1210"/>
      <c r="Q931" s="1210"/>
      <c r="R931" s="1184" t="e">
        <f t="shared" si="2232"/>
        <v>#DIV/0!</v>
      </c>
      <c r="S931" s="1239"/>
      <c r="T931" s="1239"/>
      <c r="U931" s="1239"/>
      <c r="V931" s="1184" t="e">
        <f t="shared" si="2233"/>
        <v>#DIV/0!</v>
      </c>
      <c r="W931" s="1199" t="e">
        <f t="shared" si="2268"/>
        <v>#DIV/0!</v>
      </c>
      <c r="X931" s="1199">
        <f t="shared" si="2227"/>
        <v>0</v>
      </c>
      <c r="Y931" s="1199"/>
      <c r="Z931" s="1184" t="e">
        <f t="shared" si="2234"/>
        <v>#DIV/0!</v>
      </c>
      <c r="AA931" s="1198" t="e">
        <f t="shared" si="2225"/>
        <v>#DIV/0!</v>
      </c>
      <c r="AB931" s="1723" t="e">
        <f t="shared" si="2226"/>
        <v>#DIV/0!</v>
      </c>
      <c r="AC931" s="1198"/>
      <c r="AD931" s="325" t="s">
        <v>4346</v>
      </c>
    </row>
    <row r="932" spans="1:30" ht="15.75" hidden="1" thickBot="1" x14ac:dyDescent="0.3">
      <c r="A932" s="3580"/>
      <c r="B932" s="2213" t="s">
        <v>4311</v>
      </c>
      <c r="C932" s="1215">
        <f t="shared" ref="C932:W932" si="2269">C929/C362</f>
        <v>0</v>
      </c>
      <c r="D932" s="1215"/>
      <c r="E932" s="1215"/>
      <c r="F932" s="2308" t="e">
        <f t="shared" si="2229"/>
        <v>#DIV/0!</v>
      </c>
      <c r="G932" s="1242">
        <f t="shared" si="2269"/>
        <v>0</v>
      </c>
      <c r="H932" s="1242"/>
      <c r="I932" s="1242"/>
      <c r="J932" s="2308" t="e">
        <f t="shared" si="2230"/>
        <v>#DIV/0!</v>
      </c>
      <c r="K932" s="1217" t="e">
        <f t="shared" si="2269"/>
        <v>#DIV/0!</v>
      </c>
      <c r="L932" s="1217"/>
      <c r="M932" s="1217"/>
      <c r="N932" s="2308" t="e">
        <f t="shared" si="2231"/>
        <v>#DIV/0!</v>
      </c>
      <c r="O932" s="1218" t="e">
        <f t="shared" si="2269"/>
        <v>#DIV/0!</v>
      </c>
      <c r="P932" s="1218"/>
      <c r="Q932" s="1218"/>
      <c r="R932" s="2308" t="e">
        <f t="shared" si="2232"/>
        <v>#DIV/0!</v>
      </c>
      <c r="S932" s="1242"/>
      <c r="T932" s="1242"/>
      <c r="U932" s="1242"/>
      <c r="V932" s="2308" t="e">
        <f t="shared" si="2233"/>
        <v>#DIV/0!</v>
      </c>
      <c r="W932" s="1201" t="e">
        <f t="shared" si="2269"/>
        <v>#DIV/0!</v>
      </c>
      <c r="X932" s="1201">
        <f t="shared" si="2227"/>
        <v>0</v>
      </c>
      <c r="Y932" s="1201"/>
      <c r="Z932" s="2308" t="e">
        <f t="shared" si="2234"/>
        <v>#DIV/0!</v>
      </c>
      <c r="AA932" s="1202" t="e">
        <f t="shared" si="2225"/>
        <v>#DIV/0!</v>
      </c>
      <c r="AB932" s="1723" t="e">
        <f t="shared" si="2226"/>
        <v>#DIV/0!</v>
      </c>
      <c r="AC932" s="1198"/>
      <c r="AD932" s="325" t="s">
        <v>4347</v>
      </c>
    </row>
    <row r="933" spans="1:30" customFormat="1" ht="15.75" thickBot="1" x14ac:dyDescent="0.3">
      <c r="A933" s="3580" t="s">
        <v>538</v>
      </c>
      <c r="B933" s="2207" t="s">
        <v>935</v>
      </c>
      <c r="C933" s="826">
        <f>'BNP avec amende'!B466</f>
        <v>554</v>
      </c>
      <c r="D933" s="1245">
        <f>'Données 2013 TJN'!C126</f>
        <v>519</v>
      </c>
      <c r="E933" s="826">
        <f>C933-D933</f>
        <v>35</v>
      </c>
      <c r="F933" s="2278">
        <f t="shared" si="2229"/>
        <v>6.7437379576107903E-2</v>
      </c>
      <c r="G933" s="826">
        <f>BPCE!B594</f>
        <v>124</v>
      </c>
      <c r="H933" s="1245">
        <f>'Données 2013 TJN'!D126</f>
        <v>70</v>
      </c>
      <c r="I933" s="826">
        <f>G933-H933</f>
        <v>54</v>
      </c>
      <c r="J933" s="2278">
        <f t="shared" si="2230"/>
        <v>0.77142857142857146</v>
      </c>
      <c r="K933" s="1245">
        <f>'synthèse avc amende BNP'!E931</f>
        <v>673</v>
      </c>
      <c r="L933" s="1245">
        <f>'Données 2013 TJN'!E126</f>
        <v>759</v>
      </c>
      <c r="M933" s="1245">
        <f>K933-L933</f>
        <v>-86</v>
      </c>
      <c r="N933" s="2278">
        <f t="shared" si="2231"/>
        <v>-0.11330698287220026</v>
      </c>
      <c r="O933" s="826">
        <f>CA!B737</f>
        <v>189</v>
      </c>
      <c r="P933" s="1245">
        <f>'Données 2013 TJN'!F126</f>
        <v>181</v>
      </c>
      <c r="Q933" s="826">
        <f>O933-P933</f>
        <v>8</v>
      </c>
      <c r="R933" s="2278">
        <f t="shared" si="2232"/>
        <v>4.4198895027624308E-2</v>
      </c>
      <c r="S933" s="826"/>
      <c r="T933" s="1245"/>
      <c r="U933" s="826"/>
      <c r="V933" s="2278" t="e">
        <f t="shared" si="2233"/>
        <v>#DIV/0!</v>
      </c>
      <c r="W933" s="826">
        <f>SUM(C933+G933+K933+O933+S933)</f>
        <v>1540</v>
      </c>
      <c r="X933" s="826">
        <f>SUM(D933+H933+L933+P933+T933)</f>
        <v>1529</v>
      </c>
      <c r="Y933" s="826">
        <f>W933-X933</f>
        <v>11</v>
      </c>
      <c r="Z933" s="2278">
        <f t="shared" si="2234"/>
        <v>7.1942446043165471E-3</v>
      </c>
      <c r="AA933" s="1222">
        <f t="shared" si="2225"/>
        <v>385</v>
      </c>
      <c r="AB933" s="1715">
        <f t="shared" si="2226"/>
        <v>382.25</v>
      </c>
      <c r="AC933" s="1311">
        <f>AA933-AB933</f>
        <v>2.75</v>
      </c>
      <c r="AD933" s="27" t="s">
        <v>4264</v>
      </c>
    </row>
    <row r="934" spans="1:30" customFormat="1" ht="15.75" thickBot="1" x14ac:dyDescent="0.3">
      <c r="A934" s="3580"/>
      <c r="B934" s="1" t="s">
        <v>4265</v>
      </c>
      <c r="C934" s="1184">
        <f t="shared" ref="C934:O934" si="2270">C933/C4</f>
        <v>1.4144199346405229E-2</v>
      </c>
      <c r="D934" s="1184">
        <f t="shared" ref="D934" si="2271">D933/D4</f>
        <v>1.3368708464272835E-2</v>
      </c>
      <c r="E934" s="1184">
        <f t="shared" ref="E934:E979" si="2272">C934-D934</f>
        <v>7.7549088213239338E-4</v>
      </c>
      <c r="F934" s="1184">
        <f t="shared" si="2229"/>
        <v>5.8007913345171053E-2</v>
      </c>
      <c r="G934" s="1185">
        <f t="shared" si="2270"/>
        <v>5.331728081867825E-3</v>
      </c>
      <c r="H934" s="1185">
        <f t="shared" ref="H934" si="2273">H933/H4</f>
        <v>3.0668127053669223E-3</v>
      </c>
      <c r="I934" s="1185">
        <f t="shared" ref="I934:I979" si="2274">G934-H934</f>
        <v>2.2649153765009027E-3</v>
      </c>
      <c r="J934" s="1184">
        <f t="shared" si="2230"/>
        <v>0.73852419240904432</v>
      </c>
      <c r="K934" s="1186">
        <f t="shared" ref="K934:L934" si="2275">K933/K4</f>
        <v>2.8561728133090013E-2</v>
      </c>
      <c r="L934" s="1186">
        <f t="shared" si="2275"/>
        <v>3.3245729303547966E-2</v>
      </c>
      <c r="M934" s="2498">
        <f t="shared" ref="M934:M937" si="2276">K934-L934</f>
        <v>-4.6840011704579534E-3</v>
      </c>
      <c r="N934" s="1184">
        <f t="shared" si="2231"/>
        <v>-0.14089031188610682</v>
      </c>
      <c r="O934" s="1187">
        <f t="shared" si="2270"/>
        <v>1.1922033684476124E-2</v>
      </c>
      <c r="P934" s="1187">
        <f t="shared" ref="P934" si="2277">P933/P4</f>
        <v>1.130190446456447E-2</v>
      </c>
      <c r="Q934" s="1187">
        <f t="shared" ref="Q934:Q979" si="2278">O934-P934</f>
        <v>6.2012921991165364E-4</v>
      </c>
      <c r="R934" s="1184">
        <f t="shared" si="2232"/>
        <v>5.4869444513177532E-2</v>
      </c>
      <c r="S934" s="1263"/>
      <c r="T934" s="1263"/>
      <c r="U934" s="1263"/>
      <c r="V934" s="1184" t="e">
        <f t="shared" si="2233"/>
        <v>#DIV/0!</v>
      </c>
      <c r="W934" s="1194">
        <f>W933/W$4</f>
        <v>1.3134104322314332E-2</v>
      </c>
      <c r="X934" s="1194">
        <f>X933/X$4</f>
        <v>1.3207449381521665E-2</v>
      </c>
      <c r="Y934" s="1194">
        <f t="shared" ref="Y934:Y979" si="2279">W934-X934</f>
        <v>-7.3345059207332447E-5</v>
      </c>
      <c r="Z934" s="1184">
        <f t="shared" si="2234"/>
        <v>-5.5533098850977514E-3</v>
      </c>
      <c r="AA934" s="1189">
        <f t="shared" si="2225"/>
        <v>1.4989922311459798E-2</v>
      </c>
      <c r="AB934" s="1716">
        <f t="shared" si="2226"/>
        <v>1.5245788734438048E-2</v>
      </c>
      <c r="AC934" s="1189">
        <f t="shared" ref="AC934:AC979" si="2280">AA934-AB934</f>
        <v>-2.5586642297825007E-4</v>
      </c>
      <c r="AD934" t="s">
        <v>4266</v>
      </c>
    </row>
    <row r="935" spans="1:30" customFormat="1" ht="15.75" thickBot="1" x14ac:dyDescent="0.3">
      <c r="A935" s="3580"/>
      <c r="B935" s="1" t="s">
        <v>4267</v>
      </c>
      <c r="C935" s="1184">
        <f t="shared" ref="C935:O935" si="2281">C933/C21</f>
        <v>2.1580772077441471E-2</v>
      </c>
      <c r="D935" s="1184">
        <f t="shared" ref="D935" si="2282">D933/D21</f>
        <v>2.0569118579581484E-2</v>
      </c>
      <c r="E935" s="1184">
        <f t="shared" si="2272"/>
        <v>1.0116534978599871E-3</v>
      </c>
      <c r="F935" s="1184">
        <f t="shared" si="2229"/>
        <v>4.9183123425825037E-2</v>
      </c>
      <c r="G935" s="1185">
        <f t="shared" si="2281"/>
        <v>3.1901209158734241E-2</v>
      </c>
      <c r="H935" s="1185">
        <f t="shared" ref="H935" si="2283">H933/H21</f>
        <v>1.9401330376940133E-2</v>
      </c>
      <c r="I935" s="1185">
        <f t="shared" si="2274"/>
        <v>1.2499878781794108E-2</v>
      </c>
      <c r="J935" s="1184">
        <f t="shared" si="2230"/>
        <v>0.64427946635304489</v>
      </c>
      <c r="K935" s="1186">
        <f t="shared" ref="K935:L935" si="2284">K933/K21</f>
        <v>5.2349097697573115E-2</v>
      </c>
      <c r="L935" s="1186">
        <f t="shared" si="2284"/>
        <v>5.9135177249707828E-2</v>
      </c>
      <c r="M935" s="2498">
        <f t="shared" si="2276"/>
        <v>-6.7860795521347134E-3</v>
      </c>
      <c r="N935" s="1184">
        <f t="shared" si="2231"/>
        <v>-0.11475537687964302</v>
      </c>
      <c r="O935" s="1187">
        <f t="shared" si="2281"/>
        <v>2.2864747157028794E-2</v>
      </c>
      <c r="P935" s="1187">
        <f t="shared" ref="P935" si="2285">P933/P21</f>
        <v>2.2543280607796735E-2</v>
      </c>
      <c r="Q935" s="1187">
        <f t="shared" si="2278"/>
        <v>3.2146654923205856E-4</v>
      </c>
      <c r="R935" s="1184">
        <f t="shared" si="2232"/>
        <v>1.4259971954608831E-2</v>
      </c>
      <c r="S935" s="1263"/>
      <c r="T935" s="1263"/>
      <c r="U935" s="1263"/>
      <c r="V935" s="1184" t="e">
        <f t="shared" si="2233"/>
        <v>#DIV/0!</v>
      </c>
      <c r="W935" s="1194">
        <f>W933/W$21</f>
        <v>2.9027029064726505E-2</v>
      </c>
      <c r="X935" s="1194">
        <f>X933/X$21</f>
        <v>2.9306907919957065E-2</v>
      </c>
      <c r="Y935" s="1194">
        <f t="shared" si="2279"/>
        <v>-2.7987885523056075E-4</v>
      </c>
      <c r="Z935" s="1184">
        <f t="shared" si="2234"/>
        <v>-9.5499278188939281E-3</v>
      </c>
      <c r="AA935" s="1189">
        <f t="shared" si="2225"/>
        <v>3.2173956522694405E-2</v>
      </c>
      <c r="AB935" s="1716">
        <f t="shared" si="2226"/>
        <v>3.0412226703506545E-2</v>
      </c>
      <c r="AC935" s="1189">
        <f t="shared" si="2280"/>
        <v>1.76172981918786E-3</v>
      </c>
      <c r="AD935" t="s">
        <v>4268</v>
      </c>
    </row>
    <row r="936" spans="1:30" customFormat="1" ht="15.75" thickBot="1" x14ac:dyDescent="0.3">
      <c r="A936" s="3580"/>
      <c r="B936" s="1" t="s">
        <v>4269</v>
      </c>
      <c r="C936" s="1184">
        <f t="shared" ref="C936:O936" si="2286">C933/C9</f>
        <v>6.9720614145482002E-2</v>
      </c>
      <c r="D936" s="1184">
        <f t="shared" ref="D936" si="2287">D933/D9</f>
        <v>6.4810189810189808E-2</v>
      </c>
      <c r="E936" s="1184">
        <f t="shared" si="2272"/>
        <v>4.9104243352921934E-3</v>
      </c>
      <c r="F936" s="1184">
        <f t="shared" si="2229"/>
        <v>7.5766239069402483E-2</v>
      </c>
      <c r="G936" s="1185">
        <f t="shared" si="2286"/>
        <v>0.22669104204753199</v>
      </c>
      <c r="H936" s="1185">
        <f t="shared" ref="H936" si="2288">H933/H9</f>
        <v>0.14141414141414141</v>
      </c>
      <c r="I936" s="1185">
        <f t="shared" si="2274"/>
        <v>8.5276900633390579E-2</v>
      </c>
      <c r="J936" s="1184">
        <f t="shared" si="2230"/>
        <v>0.60302951162183338</v>
      </c>
      <c r="K936" s="1186">
        <f t="shared" ref="K936:L936" si="2289">K933/K9</f>
        <v>0.2824171212757029</v>
      </c>
      <c r="L936" s="1186">
        <f t="shared" si="2289"/>
        <v>0.31093814010651372</v>
      </c>
      <c r="M936" s="2498">
        <f t="shared" si="2276"/>
        <v>-2.8521018830810818E-2</v>
      </c>
      <c r="N936" s="1184">
        <f t="shared" si="2231"/>
        <v>-9.1725700877482483E-2</v>
      </c>
      <c r="O936" s="1187">
        <f t="shared" si="2286"/>
        <v>0.1062992125984252</v>
      </c>
      <c r="P936" s="1187">
        <f t="shared" ref="P936" si="2290">P933/P9</f>
        <v>9.7364174287251207E-2</v>
      </c>
      <c r="Q936" s="1187">
        <f t="shared" si="2278"/>
        <v>8.9350383111739956E-3</v>
      </c>
      <c r="R936" s="1184">
        <f t="shared" si="2232"/>
        <v>9.1769260886588169E-2</v>
      </c>
      <c r="S936" s="1263"/>
      <c r="T936" s="1263"/>
      <c r="U936" s="1263"/>
      <c r="V936" s="1184" t="e">
        <f t="shared" si="2233"/>
        <v>#DIV/0!</v>
      </c>
      <c r="W936" s="1194">
        <f>W933/W$9</f>
        <v>0.1137370753323486</v>
      </c>
      <c r="X936" s="1194">
        <f>X933/X$9</f>
        <v>0.1117771766942028</v>
      </c>
      <c r="Y936" s="1194">
        <f t="shared" si="2279"/>
        <v>1.9598986381458017E-3</v>
      </c>
      <c r="Z936" s="1184">
        <f t="shared" si="2234"/>
        <v>1.7533978725439124E-2</v>
      </c>
      <c r="AA936" s="1189">
        <f t="shared" si="2225"/>
        <v>0.17128199751678552</v>
      </c>
      <c r="AB936" s="1716">
        <f t="shared" si="2226"/>
        <v>0.15363166140452403</v>
      </c>
      <c r="AC936" s="1189">
        <f t="shared" si="2280"/>
        <v>1.7650336112261494E-2</v>
      </c>
      <c r="AD936" t="s">
        <v>4270</v>
      </c>
    </row>
    <row r="937" spans="1:30" customFormat="1" ht="15.75" hidden="1" thickBot="1" x14ac:dyDescent="0.3">
      <c r="A937" s="3580"/>
      <c r="B937" s="1" t="s">
        <v>4271</v>
      </c>
      <c r="C937" s="1184">
        <f t="shared" ref="C937:O937" si="2291">C933/C15</f>
        <v>0.22001588562351071</v>
      </c>
      <c r="D937" s="1184">
        <f t="shared" ref="D937" si="2292">D933/D15</f>
        <v>0.16497139224411952</v>
      </c>
      <c r="E937" s="1184">
        <f t="shared" si="2272"/>
        <v>5.5044493379391185E-2</v>
      </c>
      <c r="F937" s="1184">
        <f t="shared" si="2229"/>
        <v>0.33366084040763905</v>
      </c>
      <c r="G937" s="1185">
        <f t="shared" si="2291"/>
        <v>0.31794871794871793</v>
      </c>
      <c r="H937" s="1185">
        <f t="shared" ref="H937" si="2293">H933/H15</f>
        <v>0.19662921348314608</v>
      </c>
      <c r="I937" s="1185">
        <f t="shared" si="2274"/>
        <v>0.12131950446557185</v>
      </c>
      <c r="J937" s="1184">
        <f t="shared" si="2230"/>
        <v>0.61699633699633682</v>
      </c>
      <c r="K937" s="1186">
        <f t="shared" ref="K937:L937" si="2294">K933/K15</f>
        <v>0.31596244131455398</v>
      </c>
      <c r="L937" s="1186">
        <f t="shared" si="2294"/>
        <v>0.34235453315290931</v>
      </c>
      <c r="M937" s="2498">
        <f t="shared" si="2276"/>
        <v>-2.6392091838355336E-2</v>
      </c>
      <c r="N937" s="1184">
        <f t="shared" si="2231"/>
        <v>-7.7089944144445033E-2</v>
      </c>
      <c r="O937" s="1187">
        <f t="shared" si="2291"/>
        <v>0.11969601013299556</v>
      </c>
      <c r="P937" s="1187">
        <f t="shared" ref="P937" si="2295">P933/P15</f>
        <v>0.1124922311995028</v>
      </c>
      <c r="Q937" s="1187">
        <f t="shared" si="2278"/>
        <v>7.2037789334927632E-3</v>
      </c>
      <c r="R937" s="1184">
        <f t="shared" si="2232"/>
        <v>6.4038012729225727E-2</v>
      </c>
      <c r="S937" s="1263"/>
      <c r="T937" s="1263"/>
      <c r="U937" s="1263"/>
      <c r="V937" s="1184" t="e">
        <f t="shared" si="2233"/>
        <v>#DIV/0!</v>
      </c>
      <c r="W937" s="1205">
        <f>W933/W$15</f>
        <v>0.21794508915935465</v>
      </c>
      <c r="X937" s="1205">
        <f>X933/X$15</f>
        <v>0.19698531306364339</v>
      </c>
      <c r="Y937" s="1205">
        <f t="shared" si="2279"/>
        <v>2.0959776095711258E-2</v>
      </c>
      <c r="Z937" s="1184">
        <f t="shared" si="2234"/>
        <v>0.10640273515690699</v>
      </c>
      <c r="AA937" s="1193">
        <f t="shared" si="2225"/>
        <v>0.24340576375494455</v>
      </c>
      <c r="AB937" s="1717">
        <f t="shared" si="2226"/>
        <v>0.20411184251991943</v>
      </c>
      <c r="AC937" s="1193">
        <f t="shared" si="2280"/>
        <v>3.929392123502512E-2</v>
      </c>
      <c r="AD937" t="s">
        <v>4272</v>
      </c>
    </row>
    <row r="938" spans="1:30" customFormat="1" ht="15.75" hidden="1" thickBot="1" x14ac:dyDescent="0.3">
      <c r="A938" s="3580"/>
      <c r="B938" s="2210" t="s">
        <v>4273</v>
      </c>
      <c r="C938" s="1204">
        <f>'BNP avec amende'!C466</f>
        <v>31</v>
      </c>
      <c r="D938" s="1204"/>
      <c r="E938" s="1204">
        <f t="shared" si="2272"/>
        <v>31</v>
      </c>
      <c r="F938" s="2307" t="e">
        <f t="shared" si="2229"/>
        <v>#DIV/0!</v>
      </c>
      <c r="G938" s="1204">
        <f>BPCE!C594</f>
        <v>25</v>
      </c>
      <c r="H938" s="1204"/>
      <c r="I938" s="1204">
        <f t="shared" si="2274"/>
        <v>25</v>
      </c>
      <c r="J938" s="2307" t="e">
        <f t="shared" si="2230"/>
        <v>#DIV/0!</v>
      </c>
      <c r="K938" s="1246">
        <f>SG!C488</f>
        <v>342</v>
      </c>
      <c r="L938" s="1246"/>
      <c r="M938" s="1246"/>
      <c r="N938" s="2307" t="e">
        <f t="shared" si="2231"/>
        <v>#DIV/0!</v>
      </c>
      <c r="O938" s="1204">
        <f>CA!C737</f>
        <v>38</v>
      </c>
      <c r="P938" s="1204"/>
      <c r="Q938" s="1204">
        <f t="shared" si="2278"/>
        <v>38</v>
      </c>
      <c r="R938" s="2307" t="e">
        <f t="shared" si="2232"/>
        <v>#DIV/0!</v>
      </c>
      <c r="S938" s="1264"/>
      <c r="T938" s="1264"/>
      <c r="U938" s="1264"/>
      <c r="V938" s="2307" t="e">
        <f t="shared" si="2233"/>
        <v>#DIV/0!</v>
      </c>
      <c r="W938" s="1204" t="e">
        <f>SUM(C938:S938)</f>
        <v>#DIV/0!</v>
      </c>
      <c r="X938" s="1204">
        <f t="shared" ref="X938:X948" si="2296">SUM(D938+H938+L938+P938+T938)</f>
        <v>0</v>
      </c>
      <c r="Y938" s="1204" t="e">
        <f t="shared" si="2279"/>
        <v>#DIV/0!</v>
      </c>
      <c r="Z938" s="2307" t="e">
        <f t="shared" si="2234"/>
        <v>#DIV/0!</v>
      </c>
      <c r="AA938" s="1206">
        <f t="shared" si="2225"/>
        <v>109</v>
      </c>
      <c r="AB938" s="1718" t="e">
        <f t="shared" si="2226"/>
        <v>#DIV/0!</v>
      </c>
      <c r="AC938" s="1903" t="e">
        <f t="shared" si="2280"/>
        <v>#DIV/0!</v>
      </c>
      <c r="AD938" s="27" t="s">
        <v>4274</v>
      </c>
    </row>
    <row r="939" spans="1:30" customFormat="1" ht="15.75" hidden="1" thickBot="1" x14ac:dyDescent="0.3">
      <c r="A939" s="3580"/>
      <c r="B939" s="1" t="s">
        <v>4275</v>
      </c>
      <c r="C939" s="1184">
        <f t="shared" ref="C939:O939" si="2297">C938/C30</f>
        <v>1.1309740970448741E-2</v>
      </c>
      <c r="D939" s="1184"/>
      <c r="E939" s="1184">
        <f t="shared" si="2272"/>
        <v>1.1309740970448741E-2</v>
      </c>
      <c r="F939" s="1184" t="e">
        <f t="shared" si="2229"/>
        <v>#DIV/0!</v>
      </c>
      <c r="G939" s="1185">
        <f t="shared" si="2297"/>
        <v>4.2194092827004216E-3</v>
      </c>
      <c r="H939" s="1185"/>
      <c r="I939" s="1185">
        <f t="shared" si="2274"/>
        <v>4.2194092827004216E-3</v>
      </c>
      <c r="J939" s="1184" t="e">
        <f t="shared" si="2230"/>
        <v>#DIV/0!</v>
      </c>
      <c r="K939" s="1186">
        <f t="shared" si="2297"/>
        <v>7.815356489945155E-2</v>
      </c>
      <c r="L939" s="1186"/>
      <c r="M939" s="1186"/>
      <c r="N939" s="1184" t="e">
        <f t="shared" si="2231"/>
        <v>#DIV/0!</v>
      </c>
      <c r="O939" s="1187">
        <f t="shared" si="2297"/>
        <v>1.4587332053742802E-2</v>
      </c>
      <c r="P939" s="1187"/>
      <c r="Q939" s="1187">
        <f t="shared" si="2278"/>
        <v>1.4587332053742802E-2</v>
      </c>
      <c r="R939" s="1184" t="e">
        <f t="shared" si="2232"/>
        <v>#DIV/0!</v>
      </c>
      <c r="S939" s="1263"/>
      <c r="T939" s="1263"/>
      <c r="U939" s="1263"/>
      <c r="V939" s="1184" t="e">
        <f t="shared" si="2233"/>
        <v>#DIV/0!</v>
      </c>
      <c r="W939" s="1192" t="e">
        <f t="shared" ref="W939" si="2298">W938/W580</f>
        <v>#DIV/0!</v>
      </c>
      <c r="X939" s="1192">
        <f t="shared" si="2296"/>
        <v>0</v>
      </c>
      <c r="Y939" s="1192" t="e">
        <f t="shared" si="2279"/>
        <v>#DIV/0!</v>
      </c>
      <c r="Z939" s="1184" t="e">
        <f t="shared" si="2234"/>
        <v>#DIV/0!</v>
      </c>
      <c r="AA939" s="1193">
        <f t="shared" si="2225"/>
        <v>2.7067511801585876E-2</v>
      </c>
      <c r="AB939" s="1717" t="e">
        <f t="shared" si="2226"/>
        <v>#DIV/0!</v>
      </c>
      <c r="AC939" s="1193" t="e">
        <f t="shared" si="2280"/>
        <v>#DIV/0!</v>
      </c>
      <c r="AD939" t="s">
        <v>4276</v>
      </c>
    </row>
    <row r="940" spans="1:30" customFormat="1" ht="15.75" hidden="1" thickBot="1" x14ac:dyDescent="0.3">
      <c r="A940" s="3580"/>
      <c r="B940" s="1" t="s">
        <v>4277</v>
      </c>
      <c r="C940" s="1184">
        <f t="shared" ref="C940:O940" si="2299">C938/C47</f>
        <v>7.6789695318305673E-3</v>
      </c>
      <c r="D940" s="1184"/>
      <c r="E940" s="1184">
        <f t="shared" si="2272"/>
        <v>7.6789695318305673E-3</v>
      </c>
      <c r="F940" s="1184" t="e">
        <f t="shared" si="2229"/>
        <v>#DIV/0!</v>
      </c>
      <c r="G940" s="1185">
        <f t="shared" si="2299"/>
        <v>1.8601190476190476E-2</v>
      </c>
      <c r="H940" s="1185"/>
      <c r="I940" s="1185">
        <f t="shared" si="2274"/>
        <v>1.8601190476190476E-2</v>
      </c>
      <c r="J940" s="1184" t="e">
        <f t="shared" si="2230"/>
        <v>#DIV/0!</v>
      </c>
      <c r="K940" s="1186">
        <f t="shared" si="2299"/>
        <v>8.528678304239401E-2</v>
      </c>
      <c r="L940" s="1186"/>
      <c r="M940" s="1186"/>
      <c r="N940" s="1184" t="e">
        <f t="shared" si="2231"/>
        <v>#DIV/0!</v>
      </c>
      <c r="O940" s="1187">
        <f t="shared" si="2299"/>
        <v>1.5503875968992248E-2</v>
      </c>
      <c r="P940" s="1187"/>
      <c r="Q940" s="1187">
        <f t="shared" si="2278"/>
        <v>1.5503875968992248E-2</v>
      </c>
      <c r="R940" s="1184" t="e">
        <f t="shared" si="2232"/>
        <v>#DIV/0!</v>
      </c>
      <c r="S940" s="1263"/>
      <c r="T940" s="1263"/>
      <c r="U940" s="1263"/>
      <c r="V940" s="1184" t="e">
        <f t="shared" si="2233"/>
        <v>#DIV/0!</v>
      </c>
      <c r="W940" s="1192" t="e">
        <f t="shared" ref="W940" si="2300">W938/W597</f>
        <v>#DIV/0!</v>
      </c>
      <c r="X940" s="1192">
        <f t="shared" si="2296"/>
        <v>0</v>
      </c>
      <c r="Y940" s="1192" t="e">
        <f t="shared" si="2279"/>
        <v>#DIV/0!</v>
      </c>
      <c r="Z940" s="1184" t="e">
        <f t="shared" si="2234"/>
        <v>#DIV/0!</v>
      </c>
      <c r="AA940" s="1193">
        <f t="shared" si="2225"/>
        <v>3.1767704754851828E-2</v>
      </c>
      <c r="AB940" s="1717" t="e">
        <f t="shared" si="2226"/>
        <v>#DIV/0!</v>
      </c>
      <c r="AC940" s="1193" t="e">
        <f t="shared" si="2280"/>
        <v>#DIV/0!</v>
      </c>
      <c r="AD940" t="s">
        <v>4278</v>
      </c>
    </row>
    <row r="941" spans="1:30" customFormat="1" ht="15.75" hidden="1" thickBot="1" x14ac:dyDescent="0.3">
      <c r="A941" s="3580"/>
      <c r="B941" s="1" t="s">
        <v>4279</v>
      </c>
      <c r="C941" s="1184">
        <f t="shared" ref="C941:O941" si="2301">C938/C35</f>
        <v>-7.328605200945626E-2</v>
      </c>
      <c r="D941" s="1184"/>
      <c r="E941" s="1184">
        <f t="shared" si="2272"/>
        <v>-7.328605200945626E-2</v>
      </c>
      <c r="F941" s="1184" t="e">
        <f t="shared" si="2229"/>
        <v>#DIV/0!</v>
      </c>
      <c r="G941" s="1185">
        <f t="shared" si="2301"/>
        <v>0.15625</v>
      </c>
      <c r="H941" s="1185"/>
      <c r="I941" s="1185">
        <f t="shared" si="2274"/>
        <v>0.15625</v>
      </c>
      <c r="J941" s="1184" t="e">
        <f t="shared" si="2230"/>
        <v>#DIV/0!</v>
      </c>
      <c r="K941" s="1186">
        <f t="shared" si="2301"/>
        <v>0.25772418990203466</v>
      </c>
      <c r="L941" s="1186"/>
      <c r="M941" s="1186"/>
      <c r="N941" s="1184" t="e">
        <f t="shared" si="2231"/>
        <v>#DIV/0!</v>
      </c>
      <c r="O941" s="1187">
        <f t="shared" si="2301"/>
        <v>5.4208273894436519E-2</v>
      </c>
      <c r="P941" s="1187"/>
      <c r="Q941" s="1187">
        <f t="shared" si="2278"/>
        <v>5.4208273894436519E-2</v>
      </c>
      <c r="R941" s="1184" t="e">
        <f t="shared" si="2232"/>
        <v>#DIV/0!</v>
      </c>
      <c r="S941" s="1263"/>
      <c r="T941" s="1263"/>
      <c r="U941" s="1263"/>
      <c r="V941" s="1184" t="e">
        <f t="shared" si="2233"/>
        <v>#DIV/0!</v>
      </c>
      <c r="W941" s="1192" t="e">
        <f t="shared" ref="W941" si="2302">W938/W585</f>
        <v>#DIV/0!</v>
      </c>
      <c r="X941" s="1192">
        <f t="shared" si="2296"/>
        <v>0</v>
      </c>
      <c r="Y941" s="1192" t="e">
        <f t="shared" si="2279"/>
        <v>#DIV/0!</v>
      </c>
      <c r="Z941" s="1184" t="e">
        <f t="shared" si="2234"/>
        <v>#DIV/0!</v>
      </c>
      <c r="AA941" s="1193">
        <f t="shared" si="2225"/>
        <v>9.8724102946753725E-2</v>
      </c>
      <c r="AB941" s="1717" t="e">
        <f t="shared" si="2226"/>
        <v>#DIV/0!</v>
      </c>
      <c r="AC941" s="1193" t="e">
        <f t="shared" si="2280"/>
        <v>#DIV/0!</v>
      </c>
      <c r="AD941" t="s">
        <v>4280</v>
      </c>
    </row>
    <row r="942" spans="1:30" customFormat="1" ht="15.75" hidden="1" thickBot="1" x14ac:dyDescent="0.3">
      <c r="A942" s="3580"/>
      <c r="B942" s="1" t="s">
        <v>4281</v>
      </c>
      <c r="C942" s="1184">
        <f t="shared" ref="C942:O942" si="2303">C938/C41</f>
        <v>-1.4615747289014616E-2</v>
      </c>
      <c r="D942" s="1184"/>
      <c r="E942" s="1184">
        <f t="shared" si="2272"/>
        <v>-1.4615747289014616E-2</v>
      </c>
      <c r="F942" s="1184" t="e">
        <f t="shared" si="2229"/>
        <v>#DIV/0!</v>
      </c>
      <c r="G942" s="1185">
        <f t="shared" si="2303"/>
        <v>0.1524390243902439</v>
      </c>
      <c r="H942" s="1185"/>
      <c r="I942" s="1185">
        <f t="shared" si="2274"/>
        <v>0.1524390243902439</v>
      </c>
      <c r="J942" s="1184" t="e">
        <f t="shared" si="2230"/>
        <v>#DIV/0!</v>
      </c>
      <c r="K942" s="1186">
        <f t="shared" si="2303"/>
        <v>0.28334714167357083</v>
      </c>
      <c r="L942" s="1186"/>
      <c r="M942" s="1186"/>
      <c r="N942" s="1184" t="e">
        <f t="shared" si="2231"/>
        <v>#DIV/0!</v>
      </c>
      <c r="O942" s="1187">
        <f t="shared" si="2303"/>
        <v>5.9748427672955975E-2</v>
      </c>
      <c r="P942" s="1187"/>
      <c r="Q942" s="1187">
        <f t="shared" si="2278"/>
        <v>5.9748427672955975E-2</v>
      </c>
      <c r="R942" s="1184" t="e">
        <f t="shared" si="2232"/>
        <v>#DIV/0!</v>
      </c>
      <c r="S942" s="1263"/>
      <c r="T942" s="1263"/>
      <c r="U942" s="1263"/>
      <c r="V942" s="1184" t="e">
        <f t="shared" si="2233"/>
        <v>#DIV/0!</v>
      </c>
      <c r="W942" s="1192" t="e">
        <f t="shared" ref="W942" si="2304">W938/W591</f>
        <v>#DIV/0!</v>
      </c>
      <c r="X942" s="1192">
        <f t="shared" si="2296"/>
        <v>0</v>
      </c>
      <c r="Y942" s="1192" t="e">
        <f t="shared" si="2279"/>
        <v>#DIV/0!</v>
      </c>
      <c r="Z942" s="1184" t="e">
        <f t="shared" si="2234"/>
        <v>#DIV/0!</v>
      </c>
      <c r="AA942" s="1193">
        <f t="shared" si="2225"/>
        <v>0.12022971161193902</v>
      </c>
      <c r="AB942" s="1717" t="e">
        <f t="shared" si="2226"/>
        <v>#DIV/0!</v>
      </c>
      <c r="AC942" s="1193" t="e">
        <f t="shared" si="2280"/>
        <v>#DIV/0!</v>
      </c>
      <c r="AD942" t="s">
        <v>4282</v>
      </c>
    </row>
    <row r="943" spans="1:30" customFormat="1" ht="15.75" hidden="1" thickBot="1" x14ac:dyDescent="0.3">
      <c r="A943" s="3580"/>
      <c r="B943" s="2210" t="s">
        <v>4283</v>
      </c>
      <c r="C943" s="1204">
        <f>'BNP avec amende'!F466</f>
        <v>16</v>
      </c>
      <c r="D943" s="1204"/>
      <c r="E943" s="1204">
        <f t="shared" si="2272"/>
        <v>16</v>
      </c>
      <c r="F943" s="2307" t="e">
        <f t="shared" si="2229"/>
        <v>#DIV/0!</v>
      </c>
      <c r="G943" s="1204">
        <f>BPCE!F594</f>
        <v>-1</v>
      </c>
      <c r="H943" s="1204"/>
      <c r="I943" s="1204">
        <f t="shared" si="2274"/>
        <v>-1</v>
      </c>
      <c r="J943" s="2307" t="e">
        <f t="shared" si="2230"/>
        <v>#DIV/0!</v>
      </c>
      <c r="K943" s="1246">
        <f>SG!F488</f>
        <v>-28</v>
      </c>
      <c r="L943" s="1246"/>
      <c r="M943" s="1246"/>
      <c r="N943" s="2307" t="e">
        <f t="shared" si="2231"/>
        <v>#DIV/0!</v>
      </c>
      <c r="O943" s="1204">
        <f>CA!F737</f>
        <v>-6</v>
      </c>
      <c r="P943" s="1204"/>
      <c r="Q943" s="1204">
        <f t="shared" si="2278"/>
        <v>-6</v>
      </c>
      <c r="R943" s="2307" t="e">
        <f t="shared" si="2232"/>
        <v>#DIV/0!</v>
      </c>
      <c r="S943" s="1264"/>
      <c r="T943" s="1264"/>
      <c r="U943" s="1264"/>
      <c r="V943" s="2307" t="e">
        <f t="shared" si="2233"/>
        <v>#DIV/0!</v>
      </c>
      <c r="W943" s="1204" t="e">
        <f>SUM(C943:S943)</f>
        <v>#DIV/0!</v>
      </c>
      <c r="X943" s="1204">
        <f t="shared" si="2296"/>
        <v>0</v>
      </c>
      <c r="Y943" s="1204" t="e">
        <f t="shared" si="2279"/>
        <v>#DIV/0!</v>
      </c>
      <c r="Z943" s="2307" t="e">
        <f t="shared" si="2234"/>
        <v>#DIV/0!</v>
      </c>
      <c r="AA943" s="1206">
        <f t="shared" si="2225"/>
        <v>-4.75</v>
      </c>
      <c r="AB943" s="1719" t="e">
        <f t="shared" si="2226"/>
        <v>#DIV/0!</v>
      </c>
      <c r="AC943" s="1206" t="e">
        <f t="shared" si="2280"/>
        <v>#DIV/0!</v>
      </c>
      <c r="AD943" s="1178" t="s">
        <v>4284</v>
      </c>
    </row>
    <row r="944" spans="1:30" customFormat="1" ht="15.75" hidden="1" thickBot="1" x14ac:dyDescent="0.3">
      <c r="A944" s="3580"/>
      <c r="B944" s="1" t="s">
        <v>4285</v>
      </c>
      <c r="C944" s="1184">
        <f t="shared" ref="C944:O944" si="2305">C943/C56</f>
        <v>-6.0560181680545042E-3</v>
      </c>
      <c r="D944" s="1184"/>
      <c r="E944" s="1184">
        <f t="shared" si="2272"/>
        <v>-6.0560181680545042E-3</v>
      </c>
      <c r="F944" s="1184" t="e">
        <f t="shared" si="2229"/>
        <v>#DIV/0!</v>
      </c>
      <c r="G944" s="1185">
        <f t="shared" si="2305"/>
        <v>5.2273915316257186E-4</v>
      </c>
      <c r="H944" s="1185"/>
      <c r="I944" s="1185">
        <f t="shared" si="2274"/>
        <v>5.2273915316257186E-4</v>
      </c>
      <c r="J944" s="1184" t="e">
        <f t="shared" si="2230"/>
        <v>#DIV/0!</v>
      </c>
      <c r="K944" s="1186">
        <f t="shared" si="2305"/>
        <v>2.0275162925416364E-2</v>
      </c>
      <c r="L944" s="1186"/>
      <c r="M944" s="1186"/>
      <c r="N944" s="1184" t="e">
        <f t="shared" si="2231"/>
        <v>#DIV/0!</v>
      </c>
      <c r="O944" s="1187">
        <f t="shared" si="2305"/>
        <v>1.279317697228145E-2</v>
      </c>
      <c r="P944" s="1187"/>
      <c r="Q944" s="1187">
        <f t="shared" si="2278"/>
        <v>1.279317697228145E-2</v>
      </c>
      <c r="R944" s="1184" t="e">
        <f t="shared" si="2232"/>
        <v>#DIV/0!</v>
      </c>
      <c r="S944" s="1263"/>
      <c r="T944" s="1263"/>
      <c r="U944" s="1263"/>
      <c r="V944" s="1184" t="e">
        <f t="shared" si="2233"/>
        <v>#DIV/0!</v>
      </c>
      <c r="W944" s="1194" t="e">
        <f t="shared" ref="W944" si="2306">W943/W606</f>
        <v>#DIV/0!</v>
      </c>
      <c r="X944" s="1194">
        <f t="shared" si="2296"/>
        <v>0</v>
      </c>
      <c r="Y944" s="1194" t="e">
        <f t="shared" si="2279"/>
        <v>#DIV/0!</v>
      </c>
      <c r="Z944" s="1184" t="e">
        <f t="shared" si="2234"/>
        <v>#DIV/0!</v>
      </c>
      <c r="AA944" s="1193">
        <f t="shared" si="2225"/>
        <v>6.8837652207014701E-3</v>
      </c>
      <c r="AB944" s="1717" t="e">
        <f t="shared" si="2226"/>
        <v>#DIV/0!</v>
      </c>
      <c r="AC944" s="1193" t="e">
        <f t="shared" si="2280"/>
        <v>#DIV/0!</v>
      </c>
      <c r="AD944" t="s">
        <v>4286</v>
      </c>
    </row>
    <row r="945" spans="1:30" customFormat="1" ht="15.75" hidden="1" thickBot="1" x14ac:dyDescent="0.3">
      <c r="A945" s="3580"/>
      <c r="B945" s="1" t="s">
        <v>4287</v>
      </c>
      <c r="C945" s="1184">
        <f t="shared" ref="C945:O945" si="2307">C943/C73</f>
        <v>-9.1012514220705342E-3</v>
      </c>
      <c r="D945" s="1184"/>
      <c r="E945" s="1184">
        <f t="shared" si="2272"/>
        <v>-9.1012514220705342E-3</v>
      </c>
      <c r="F945" s="1184" t="e">
        <f t="shared" si="2229"/>
        <v>#DIV/0!</v>
      </c>
      <c r="G945" s="1185">
        <f t="shared" si="2307"/>
        <v>2.2471910112359553E-3</v>
      </c>
      <c r="H945" s="1185"/>
      <c r="I945" s="1185">
        <f t="shared" si="2274"/>
        <v>2.2471910112359553E-3</v>
      </c>
      <c r="J945" s="1184" t="e">
        <f t="shared" si="2230"/>
        <v>#DIV/0!</v>
      </c>
      <c r="K945" s="1186">
        <f t="shared" si="2307"/>
        <v>2.6692087702573881E-2</v>
      </c>
      <c r="L945" s="1186"/>
      <c r="M945" s="1186"/>
      <c r="N945" s="1184" t="e">
        <f t="shared" si="2231"/>
        <v>#DIV/0!</v>
      </c>
      <c r="O945" s="1187">
        <f t="shared" si="2307"/>
        <v>8.9552238805970154E-3</v>
      </c>
      <c r="P945" s="1187"/>
      <c r="Q945" s="1187">
        <f t="shared" si="2278"/>
        <v>8.9552238805970154E-3</v>
      </c>
      <c r="R945" s="1184" t="e">
        <f t="shared" si="2232"/>
        <v>#DIV/0!</v>
      </c>
      <c r="S945" s="1263"/>
      <c r="T945" s="1263"/>
      <c r="U945" s="1263"/>
      <c r="V945" s="1184" t="e">
        <f t="shared" si="2233"/>
        <v>#DIV/0!</v>
      </c>
      <c r="W945" s="1194" t="e">
        <f t="shared" ref="W945" si="2308">W943/W623</f>
        <v>#DIV/0!</v>
      </c>
      <c r="X945" s="1194">
        <f t="shared" si="2296"/>
        <v>0</v>
      </c>
      <c r="Y945" s="1194" t="e">
        <f t="shared" si="2279"/>
        <v>#DIV/0!</v>
      </c>
      <c r="Z945" s="1184" t="e">
        <f t="shared" si="2234"/>
        <v>#DIV/0!</v>
      </c>
      <c r="AA945" s="1193">
        <f t="shared" si="2225"/>
        <v>7.1983127930840794E-3</v>
      </c>
      <c r="AB945" s="1717" t="e">
        <f t="shared" si="2226"/>
        <v>#DIV/0!</v>
      </c>
      <c r="AC945" s="1193" t="e">
        <f t="shared" si="2280"/>
        <v>#DIV/0!</v>
      </c>
      <c r="AD945" t="s">
        <v>4288</v>
      </c>
    </row>
    <row r="946" spans="1:30" customFormat="1" ht="15.75" hidden="1" thickBot="1" x14ac:dyDescent="0.3">
      <c r="A946" s="3580"/>
      <c r="B946" s="1" t="s">
        <v>4289</v>
      </c>
      <c r="C946" s="1247">
        <v>0.16500000000000001</v>
      </c>
      <c r="D946" s="1247"/>
      <c r="E946" s="1247">
        <f t="shared" si="2272"/>
        <v>0.16500000000000001</v>
      </c>
      <c r="F946" s="1184" t="e">
        <f t="shared" si="2229"/>
        <v>#DIV/0!</v>
      </c>
      <c r="G946" s="1248">
        <v>0.16500000000000001</v>
      </c>
      <c r="H946" s="1248"/>
      <c r="I946" s="1248">
        <f t="shared" si="2274"/>
        <v>0.16500000000000001</v>
      </c>
      <c r="J946" s="1184" t="e">
        <f t="shared" si="2230"/>
        <v>#DIV/0!</v>
      </c>
      <c r="K946" s="1249">
        <v>0.16500000000000001</v>
      </c>
      <c r="L946" s="1249"/>
      <c r="M946" s="1249"/>
      <c r="N946" s="1184" t="e">
        <f t="shared" si="2231"/>
        <v>#DIV/0!</v>
      </c>
      <c r="O946" s="1250">
        <v>0.16500000000000001</v>
      </c>
      <c r="P946" s="1250"/>
      <c r="Q946" s="1250">
        <f t="shared" si="2278"/>
        <v>0.16500000000000001</v>
      </c>
      <c r="R946" s="1184" t="e">
        <f t="shared" si="2232"/>
        <v>#DIV/0!</v>
      </c>
      <c r="S946" s="1273"/>
      <c r="T946" s="1273"/>
      <c r="U946" s="1273"/>
      <c r="V946" s="1184" t="e">
        <f t="shared" si="2233"/>
        <v>#DIV/0!</v>
      </c>
      <c r="W946" s="1190">
        <f>K946</f>
        <v>0.16500000000000001</v>
      </c>
      <c r="X946" s="1190">
        <f t="shared" si="2296"/>
        <v>0</v>
      </c>
      <c r="Y946" s="1252">
        <f t="shared" si="2279"/>
        <v>0.16500000000000001</v>
      </c>
      <c r="Z946" s="1184" t="e">
        <f t="shared" si="2234"/>
        <v>#DIV/0!</v>
      </c>
      <c r="AA946" s="1253">
        <f t="shared" si="2225"/>
        <v>0.16500000000000001</v>
      </c>
      <c r="AB946" s="1726" t="e">
        <f t="shared" si="2226"/>
        <v>#DIV/0!</v>
      </c>
      <c r="AC946" s="1253" t="e">
        <f t="shared" si="2280"/>
        <v>#DIV/0!</v>
      </c>
      <c r="AD946" t="s">
        <v>4290</v>
      </c>
    </row>
    <row r="947" spans="1:30" customFormat="1" ht="15.75" hidden="1" thickBot="1" x14ac:dyDescent="0.3">
      <c r="A947" s="3580"/>
      <c r="B947" s="1" t="s">
        <v>4291</v>
      </c>
      <c r="C947" s="1184">
        <f>C943/C938</f>
        <v>0.5161290322580645</v>
      </c>
      <c r="D947" s="1184"/>
      <c r="E947" s="1184">
        <f t="shared" si="2272"/>
        <v>0.5161290322580645</v>
      </c>
      <c r="F947" s="1184" t="e">
        <f t="shared" si="2229"/>
        <v>#DIV/0!</v>
      </c>
      <c r="G947" s="1185">
        <f t="shared" ref="G947:O947" si="2309">G943/G938</f>
        <v>-0.04</v>
      </c>
      <c r="H947" s="1185"/>
      <c r="I947" s="1185">
        <f t="shared" si="2274"/>
        <v>-0.04</v>
      </c>
      <c r="J947" s="1184" t="e">
        <f t="shared" si="2230"/>
        <v>#DIV/0!</v>
      </c>
      <c r="K947" s="1186">
        <f t="shared" si="2309"/>
        <v>-8.1871345029239762E-2</v>
      </c>
      <c r="L947" s="1186"/>
      <c r="M947" s="1186"/>
      <c r="N947" s="1184" t="e">
        <f t="shared" si="2231"/>
        <v>#DIV/0!</v>
      </c>
      <c r="O947" s="1187">
        <f t="shared" si="2309"/>
        <v>-0.15789473684210525</v>
      </c>
      <c r="P947" s="1187"/>
      <c r="Q947" s="1187">
        <f t="shared" si="2278"/>
        <v>-0.15789473684210525</v>
      </c>
      <c r="R947" s="1184" t="e">
        <f t="shared" si="2232"/>
        <v>#DIV/0!</v>
      </c>
      <c r="S947" s="1263"/>
      <c r="T947" s="1263"/>
      <c r="U947" s="1263"/>
      <c r="V947" s="1184" t="e">
        <f t="shared" si="2233"/>
        <v>#DIV/0!</v>
      </c>
      <c r="W947" s="1205" t="e">
        <f t="shared" ref="W947" si="2310">W943/W938</f>
        <v>#DIV/0!</v>
      </c>
      <c r="X947" s="1205">
        <f t="shared" si="2296"/>
        <v>0</v>
      </c>
      <c r="Y947" s="1205" t="e">
        <f t="shared" si="2279"/>
        <v>#DIV/0!</v>
      </c>
      <c r="Z947" s="1184" t="e">
        <f t="shared" si="2234"/>
        <v>#DIV/0!</v>
      </c>
      <c r="AA947" s="1191">
        <f t="shared" si="2225"/>
        <v>5.9090737596679876E-2</v>
      </c>
      <c r="AB947" s="1720" t="e">
        <f t="shared" si="2226"/>
        <v>#DIV/0!</v>
      </c>
      <c r="AC947" s="1191" t="e">
        <f t="shared" si="2280"/>
        <v>#DIV/0!</v>
      </c>
      <c r="AD947" t="s">
        <v>4292</v>
      </c>
    </row>
    <row r="948" spans="1:30" customFormat="1" ht="15.75" thickBot="1" x14ac:dyDescent="0.3">
      <c r="A948" s="3580"/>
      <c r="B948" s="2210" t="s">
        <v>10</v>
      </c>
      <c r="C948" s="1204">
        <f>'BNP avec amende'!G466</f>
        <v>2164</v>
      </c>
      <c r="D948" s="1246">
        <f>'Données 2013 TJN'!C130</f>
        <v>2040</v>
      </c>
      <c r="E948" s="1204">
        <f t="shared" si="2272"/>
        <v>124</v>
      </c>
      <c r="F948" s="2307">
        <f t="shared" si="2229"/>
        <v>6.0784313725490195E-2</v>
      </c>
      <c r="G948" s="1204">
        <f>BPCE!G594</f>
        <v>298</v>
      </c>
      <c r="H948" s="1246">
        <f>'Données 2013 TJN'!D130</f>
        <v>341</v>
      </c>
      <c r="I948" s="1204">
        <f t="shared" si="2274"/>
        <v>-43</v>
      </c>
      <c r="J948" s="2307">
        <f t="shared" si="2230"/>
        <v>-0.12609970674486803</v>
      </c>
      <c r="K948" s="1246">
        <f>SG!G488</f>
        <v>1038</v>
      </c>
      <c r="L948" s="1246">
        <f>'Données 2013 TJN'!E130</f>
        <v>999</v>
      </c>
      <c r="M948" s="1246">
        <f>K948-L948</f>
        <v>39</v>
      </c>
      <c r="N948" s="2307">
        <f t="shared" si="2231"/>
        <v>3.903903903903904E-2</v>
      </c>
      <c r="O948" s="1204">
        <f>CA!G737</f>
        <v>595</v>
      </c>
      <c r="P948" s="1246">
        <f>'Données 2013 TJN'!F130</f>
        <v>595</v>
      </c>
      <c r="Q948" s="1204">
        <f t="shared" si="2278"/>
        <v>0</v>
      </c>
      <c r="R948" s="2307">
        <f t="shared" si="2232"/>
        <v>0</v>
      </c>
      <c r="S948" s="1213"/>
      <c r="T948" s="1213"/>
      <c r="U948" s="1213"/>
      <c r="V948" s="2307" t="e">
        <f t="shared" si="2233"/>
        <v>#DIV/0!</v>
      </c>
      <c r="W948" s="1204">
        <f>SUM(C948+G948+K948+O948+S948)</f>
        <v>4095</v>
      </c>
      <c r="X948" s="1204">
        <f t="shared" si="2296"/>
        <v>3975</v>
      </c>
      <c r="Y948" s="1204">
        <f t="shared" si="2279"/>
        <v>120</v>
      </c>
      <c r="Z948" s="2307">
        <f t="shared" si="2234"/>
        <v>3.0188679245283019E-2</v>
      </c>
      <c r="AA948" s="1204">
        <f t="shared" si="2225"/>
        <v>1023.75</v>
      </c>
      <c r="AB948" s="1721">
        <f t="shared" si="2226"/>
        <v>993.75</v>
      </c>
      <c r="AC948" s="1309">
        <f t="shared" si="2280"/>
        <v>30</v>
      </c>
      <c r="AD948" s="27" t="s">
        <v>4293</v>
      </c>
    </row>
    <row r="949" spans="1:30" customFormat="1" ht="15.75" thickBot="1" x14ac:dyDescent="0.3">
      <c r="A949" s="3580"/>
      <c r="B949" s="1" t="s">
        <v>4294</v>
      </c>
      <c r="C949" s="1184">
        <f t="shared" ref="C949:O949" si="2311">C948/C82</f>
        <v>1.20487965123077E-2</v>
      </c>
      <c r="D949" s="1184">
        <f t="shared" ref="D949" si="2312">D948/D82</f>
        <v>1.1769185503132681E-2</v>
      </c>
      <c r="E949" s="1184">
        <f t="shared" si="2272"/>
        <v>2.7961100917501917E-4</v>
      </c>
      <c r="F949" s="1184">
        <f t="shared" si="2229"/>
        <v>2.3757889541344494E-2</v>
      </c>
      <c r="G949" s="1185">
        <f t="shared" si="2311"/>
        <v>2.8876248800860475E-3</v>
      </c>
      <c r="H949" s="1185">
        <f t="shared" ref="H949" si="2313">H948/H82</f>
        <v>3.0891318724125122E-3</v>
      </c>
      <c r="I949" s="1185">
        <f t="shared" si="2274"/>
        <v>-2.0150699232646466E-4</v>
      </c>
      <c r="J949" s="1184">
        <f t="shared" si="2230"/>
        <v>-6.5230945342936816E-2</v>
      </c>
      <c r="K949" s="1186">
        <f t="shared" si="2311"/>
        <v>7.619802677942213E-3</v>
      </c>
      <c r="L949" s="1186">
        <f t="shared" ref="L949:M949" si="2314">L948/L82</f>
        <v>7.4060894513266464E-3</v>
      </c>
      <c r="M949" s="1186">
        <f t="shared" si="2314"/>
        <v>2.9213483146067417E-2</v>
      </c>
      <c r="N949" s="1184">
        <f t="shared" si="2231"/>
        <v>3.9445220501400278</v>
      </c>
      <c r="O949" s="1187">
        <f t="shared" si="2311"/>
        <v>8.1993192497967389E-3</v>
      </c>
      <c r="P949" s="1187">
        <f t="shared" ref="P949" si="2315">P948/P82</f>
        <v>7.8777688040355363E-3</v>
      </c>
      <c r="Q949" s="1187">
        <f t="shared" si="2278"/>
        <v>3.2155044576120256E-4</v>
      </c>
      <c r="R949" s="1184">
        <f t="shared" si="2232"/>
        <v>4.0817451458651878E-2</v>
      </c>
      <c r="S949" s="1263"/>
      <c r="T949" s="1263"/>
      <c r="U949" s="1263"/>
      <c r="V949" s="1184" t="e">
        <f t="shared" si="2233"/>
        <v>#DIV/0!</v>
      </c>
      <c r="W949" s="1194">
        <f>W948/W$82</f>
        <v>7.1864547174380769E-3</v>
      </c>
      <c r="X949" s="1194">
        <f>X948/X$82</f>
        <v>6.9417642734024773E-3</v>
      </c>
      <c r="Y949" s="1194">
        <f t="shared" si="2279"/>
        <v>2.4469044403559962E-4</v>
      </c>
      <c r="Z949" s="1184">
        <f t="shared" si="2234"/>
        <v>3.5249028114241278E-2</v>
      </c>
      <c r="AA949" s="1189">
        <f t="shared" si="2225"/>
        <v>7.6888858300331745E-3</v>
      </c>
      <c r="AB949" s="1716">
        <f t="shared" si="2226"/>
        <v>7.5355439077268438E-3</v>
      </c>
      <c r="AC949" s="1189">
        <f t="shared" si="2280"/>
        <v>1.5334192230633068E-4</v>
      </c>
      <c r="AD949" t="s">
        <v>4295</v>
      </c>
    </row>
    <row r="950" spans="1:30" customFormat="1" ht="15.75" thickBot="1" x14ac:dyDescent="0.3">
      <c r="A950" s="3580"/>
      <c r="B950" s="1" t="s">
        <v>4296</v>
      </c>
      <c r="C950" s="1184">
        <f t="shared" ref="C950:O950" si="2316">C948/C99</f>
        <v>1.764370158988993E-2</v>
      </c>
      <c r="D950" s="1184">
        <f t="shared" ref="D950" si="2317">D948/D99</f>
        <v>1.7473383069662268E-2</v>
      </c>
      <c r="E950" s="1184">
        <f t="shared" si="2272"/>
        <v>1.703185202276622E-4</v>
      </c>
      <c r="F950" s="1184">
        <f t="shared" si="2229"/>
        <v>9.747312214734967E-3</v>
      </c>
      <c r="G950" s="1185">
        <f t="shared" si="2316"/>
        <v>2.8394473558837542E-2</v>
      </c>
      <c r="H950" s="1185">
        <f t="shared" ref="H950" si="2318">H948/H99</f>
        <v>3.1138708793717468E-2</v>
      </c>
      <c r="I950" s="1185">
        <f t="shared" si="2274"/>
        <v>-2.7442352348799257E-3</v>
      </c>
      <c r="J950" s="1184">
        <f t="shared" si="2230"/>
        <v>-8.8129384331877031E-2</v>
      </c>
      <c r="K950" s="1186">
        <f t="shared" si="2316"/>
        <v>1.2381463589193058E-2</v>
      </c>
      <c r="L950" s="1186">
        <f t="shared" ref="L950:M950" si="2319">L948/L99</f>
        <v>1.1998991075825456E-2</v>
      </c>
      <c r="M950" s="1186">
        <f t="shared" si="2319"/>
        <v>6.7474048442906581E-2</v>
      </c>
      <c r="N950" s="1184">
        <f t="shared" si="2231"/>
        <v>5.6233101613724461</v>
      </c>
      <c r="O950" s="1187">
        <f t="shared" si="2316"/>
        <v>1.7239381120704642E-2</v>
      </c>
      <c r="P950" s="1187">
        <f t="shared" ref="P950" si="2320">P948/P99</f>
        <v>1.6412434832979338E-2</v>
      </c>
      <c r="Q950" s="1187">
        <f t="shared" si="2278"/>
        <v>8.2694628772530393E-4</v>
      </c>
      <c r="R950" s="1184">
        <f t="shared" si="2232"/>
        <v>5.0385350872109991E-2</v>
      </c>
      <c r="S950" s="1263"/>
      <c r="T950" s="1263"/>
      <c r="U950" s="1263"/>
      <c r="V950" s="1184" t="e">
        <f t="shared" si="2233"/>
        <v>#DIV/0!</v>
      </c>
      <c r="W950" s="1194">
        <f>W948/W$99</f>
        <v>1.5517652988142921E-2</v>
      </c>
      <c r="X950" s="1194">
        <f>X948/X$99</f>
        <v>1.5313729191627724E-2</v>
      </c>
      <c r="Y950" s="1194">
        <f t="shared" si="2279"/>
        <v>2.039237965151975E-4</v>
      </c>
      <c r="Z950" s="1184">
        <f t="shared" si="2234"/>
        <v>1.3316403467986498E-2</v>
      </c>
      <c r="AA950" s="1189">
        <f t="shared" si="2225"/>
        <v>1.8914754964656295E-2</v>
      </c>
      <c r="AB950" s="1716">
        <f t="shared" si="2226"/>
        <v>1.9255879443046135E-2</v>
      </c>
      <c r="AC950" s="1189">
        <f t="shared" si="2280"/>
        <v>-3.4112447838983984E-4</v>
      </c>
      <c r="AD950" t="s">
        <v>4297</v>
      </c>
    </row>
    <row r="951" spans="1:30" customFormat="1" ht="15.75" thickBot="1" x14ac:dyDescent="0.3">
      <c r="A951" s="3580"/>
      <c r="B951" s="2210" t="s">
        <v>14</v>
      </c>
      <c r="C951" s="1204">
        <f>'BNP avec amende'!J466</f>
        <v>10</v>
      </c>
      <c r="D951" s="1246">
        <f>'Données 2013 TJN'!C132</f>
        <v>10</v>
      </c>
      <c r="E951" s="1204">
        <f t="shared" si="2272"/>
        <v>0</v>
      </c>
      <c r="F951" s="2307">
        <f t="shared" si="2229"/>
        <v>0</v>
      </c>
      <c r="G951" s="1204">
        <f>BPCE!J594</f>
        <v>5</v>
      </c>
      <c r="H951" s="1246">
        <f>'Données 2013 TJN'!D132</f>
        <v>6</v>
      </c>
      <c r="I951" s="1204">
        <f t="shared" si="2274"/>
        <v>-1</v>
      </c>
      <c r="J951" s="2307">
        <f t="shared" si="2230"/>
        <v>-0.16666666666666666</v>
      </c>
      <c r="K951" s="1246">
        <f>SG!J488</f>
        <v>12</v>
      </c>
      <c r="L951" s="1246">
        <f>'Données 2013 TJN'!E132</f>
        <v>12</v>
      </c>
      <c r="M951" s="1246">
        <f>K951-L951</f>
        <v>0</v>
      </c>
      <c r="N951" s="2307">
        <f t="shared" si="2231"/>
        <v>0</v>
      </c>
      <c r="O951" s="1204">
        <f>CA!J737</f>
        <v>9</v>
      </c>
      <c r="P951" s="1246">
        <f>'Données 2013 TJN'!F132</f>
        <v>7</v>
      </c>
      <c r="Q951" s="1204">
        <f t="shared" si="2278"/>
        <v>2</v>
      </c>
      <c r="R951" s="2307">
        <f t="shared" si="2232"/>
        <v>0.2857142857142857</v>
      </c>
      <c r="S951" s="1204">
        <f>CM!K412</f>
        <v>1</v>
      </c>
      <c r="T951" s="1204">
        <f>CM!I412</f>
        <v>1</v>
      </c>
      <c r="U951" s="1204">
        <f>S951-T951</f>
        <v>0</v>
      </c>
      <c r="V951" s="2307">
        <f t="shared" si="2233"/>
        <v>0</v>
      </c>
      <c r="W951" s="1204">
        <f>SUM(C951+G951+K951+O951+S951)</f>
        <v>37</v>
      </c>
      <c r="X951" s="1204">
        <f t="shared" ref="X951" si="2321">SUM(D951+H951+L951+P951+T951)</f>
        <v>36</v>
      </c>
      <c r="Y951" s="1204">
        <f t="shared" si="2279"/>
        <v>1</v>
      </c>
      <c r="Z951" s="2307">
        <f t="shared" si="2234"/>
        <v>2.7777777777777776E-2</v>
      </c>
      <c r="AA951" s="1221">
        <f t="shared" si="2225"/>
        <v>7.4</v>
      </c>
      <c r="AB951" s="1722">
        <f t="shared" si="2226"/>
        <v>7.2</v>
      </c>
      <c r="AC951" s="1904">
        <f t="shared" si="2280"/>
        <v>0.20000000000000018</v>
      </c>
      <c r="AD951" s="27" t="s">
        <v>4298</v>
      </c>
    </row>
    <row r="952" spans="1:30" customFormat="1" ht="15.75" thickBot="1" x14ac:dyDescent="0.3">
      <c r="A952" s="3580"/>
      <c r="B952" s="1" t="s">
        <v>4299</v>
      </c>
      <c r="C952" s="1184">
        <f t="shared" ref="C952:S952" si="2322">C951/C108</f>
        <v>1.2077294685990338E-2</v>
      </c>
      <c r="D952" s="1184">
        <f t="shared" ref="D952" si="2323">D951/D108</f>
        <v>1.524390243902439E-2</v>
      </c>
      <c r="E952" s="1184">
        <f t="shared" si="2272"/>
        <v>-3.1666077530340519E-3</v>
      </c>
      <c r="F952" s="1184">
        <f t="shared" si="2229"/>
        <v>-0.2077294685990338</v>
      </c>
      <c r="G952" s="1185">
        <f t="shared" si="2322"/>
        <v>7.0126227208976155E-3</v>
      </c>
      <c r="H952" s="1185">
        <f t="shared" ref="H952" si="2324">H951/H108</f>
        <v>9.7719869706840382E-3</v>
      </c>
      <c r="I952" s="1185">
        <f t="shared" si="2274"/>
        <v>-2.7593642497864227E-3</v>
      </c>
      <c r="J952" s="1184">
        <f t="shared" si="2230"/>
        <v>-0.2823749415614773</v>
      </c>
      <c r="K952" s="1186">
        <f t="shared" si="2322"/>
        <v>1.5706806282722512E-2</v>
      </c>
      <c r="L952" s="1186">
        <f t="shared" ref="L952:M952" si="2325">L951/L108</f>
        <v>1.5247776365946633E-2</v>
      </c>
      <c r="M952" s="1186">
        <f t="shared" si="2325"/>
        <v>0</v>
      </c>
      <c r="N952" s="1184">
        <f t="shared" si="2231"/>
        <v>0</v>
      </c>
      <c r="O952" s="1187">
        <f t="shared" si="2322"/>
        <v>9.4736842105263164E-3</v>
      </c>
      <c r="P952" s="1187">
        <f t="shared" ref="P952" si="2326">P951/P108</f>
        <v>1.0638297872340425E-2</v>
      </c>
      <c r="Q952" s="1187">
        <f t="shared" si="2278"/>
        <v>-1.1646136618141088E-3</v>
      </c>
      <c r="R952" s="1184">
        <f t="shared" si="2232"/>
        <v>-0.10947368421052624</v>
      </c>
      <c r="S952" s="1188">
        <f t="shared" si="2322"/>
        <v>2.1505376344086021E-3</v>
      </c>
      <c r="T952" s="1188">
        <f t="shared" ref="T952" si="2327">T951/T108</f>
        <v>3.0769230769230769E-3</v>
      </c>
      <c r="U952" s="1188">
        <f t="shared" ref="U952:U955" si="2328">S952-T952</f>
        <v>-9.2638544251447477E-4</v>
      </c>
      <c r="V952" s="1184">
        <f t="shared" si="2233"/>
        <v>-0.30107526881720431</v>
      </c>
      <c r="W952" s="1194">
        <f>W951/W$108</f>
        <v>9.9462365591397855E-3</v>
      </c>
      <c r="X952" s="1194">
        <f>X951/X$108</f>
        <v>1.1842105263157895E-2</v>
      </c>
      <c r="Y952" s="1194">
        <f t="shared" si="2279"/>
        <v>-1.8958687040181096E-3</v>
      </c>
      <c r="Z952" s="1184">
        <f t="shared" si="2234"/>
        <v>-0.16009557945041814</v>
      </c>
      <c r="AA952" s="1189">
        <f t="shared" si="2225"/>
        <v>9.2841891069090771E-3</v>
      </c>
      <c r="AB952" s="1716">
        <f t="shared" si="2226"/>
        <v>1.0795777344983711E-2</v>
      </c>
      <c r="AC952" s="1189">
        <f t="shared" si="2280"/>
        <v>-1.5115882380746341E-3</v>
      </c>
      <c r="AD952" t="s">
        <v>4300</v>
      </c>
    </row>
    <row r="953" spans="1:30" customFormat="1" ht="15.75" thickBot="1" x14ac:dyDescent="0.3">
      <c r="A953" s="3580"/>
      <c r="B953" s="1" t="s">
        <v>4301</v>
      </c>
      <c r="C953" s="1184">
        <f t="shared" ref="C953:S953" si="2329">C951/C125</f>
        <v>1.4925373134328358E-2</v>
      </c>
      <c r="D953" s="1184">
        <f t="shared" ref="D953" si="2330">D951/D125</f>
        <v>1.8518518518518517E-2</v>
      </c>
      <c r="E953" s="1184">
        <f t="shared" si="2272"/>
        <v>-3.5931453841901596E-3</v>
      </c>
      <c r="F953" s="1184">
        <f t="shared" si="2229"/>
        <v>-0.19402985074626863</v>
      </c>
      <c r="G953" s="1185">
        <f t="shared" si="2329"/>
        <v>1.7064846416382253E-2</v>
      </c>
      <c r="H953" s="1185">
        <f t="shared" ref="H953" si="2331">H951/H125</f>
        <v>1.2658227848101266E-2</v>
      </c>
      <c r="I953" s="1185">
        <f t="shared" si="2274"/>
        <v>4.4066185682809875E-3</v>
      </c>
      <c r="J953" s="1184">
        <f t="shared" si="2230"/>
        <v>0.34812286689419802</v>
      </c>
      <c r="K953" s="1186">
        <f t="shared" si="2329"/>
        <v>2.6548672566371681E-2</v>
      </c>
      <c r="L953" s="1186">
        <f t="shared" ref="L953:M953" si="2332">L951/L125</f>
        <v>2.5316455696202531E-2</v>
      </c>
      <c r="M953" s="1186">
        <f t="shared" si="2332"/>
        <v>0</v>
      </c>
      <c r="N953" s="1184">
        <f t="shared" si="2231"/>
        <v>0</v>
      </c>
      <c r="O953" s="1187">
        <f t="shared" si="2329"/>
        <v>2.7439024390243903E-2</v>
      </c>
      <c r="P953" s="1187">
        <f t="shared" ref="P953" si="2333">P951/P125</f>
        <v>2.4221453287197232E-2</v>
      </c>
      <c r="Q953" s="1187">
        <f t="shared" si="2278"/>
        <v>3.2175711030466708E-3</v>
      </c>
      <c r="R953" s="1184">
        <f t="shared" si="2232"/>
        <v>0.13283972125435542</v>
      </c>
      <c r="S953" s="1188">
        <f t="shared" si="2329"/>
        <v>9.0090090090090089E-3</v>
      </c>
      <c r="T953" s="1188">
        <f t="shared" ref="T953" si="2334">T951/T125</f>
        <v>1.2195121951219513E-2</v>
      </c>
      <c r="U953" s="1188">
        <f t="shared" si="2328"/>
        <v>-3.1861129422105037E-3</v>
      </c>
      <c r="V953" s="1184">
        <f t="shared" si="2233"/>
        <v>-0.26126126126126131</v>
      </c>
      <c r="W953" s="1194">
        <f>W951/W$111</f>
        <v>1.9956850053937433E-2</v>
      </c>
      <c r="X953" s="1194">
        <f>X951/X$111</f>
        <v>2.1201413427561839E-2</v>
      </c>
      <c r="Y953" s="1194">
        <f t="shared" si="2279"/>
        <v>-1.2445633736244063E-3</v>
      </c>
      <c r="Z953" s="1184">
        <f t="shared" si="2234"/>
        <v>-5.8701905789284498E-2</v>
      </c>
      <c r="AA953" s="1189">
        <f t="shared" si="2225"/>
        <v>1.8997385103267043E-2</v>
      </c>
      <c r="AB953" s="1716">
        <f t="shared" si="2226"/>
        <v>1.8581955460247809E-2</v>
      </c>
      <c r="AC953" s="1189">
        <f t="shared" si="2280"/>
        <v>4.1542964301923349E-4</v>
      </c>
      <c r="AD953" t="s">
        <v>4302</v>
      </c>
    </row>
    <row r="954" spans="1:30" customFormat="1" ht="15.75" thickBot="1" x14ac:dyDescent="0.3">
      <c r="A954" s="3580"/>
      <c r="B954" s="1" t="s">
        <v>4303</v>
      </c>
      <c r="C954" s="1184">
        <f t="shared" ref="C954:S954" si="2335">C951/C113</f>
        <v>0.05</v>
      </c>
      <c r="D954" s="1184">
        <f t="shared" ref="D954" si="2336">D951/D113</f>
        <v>5.8823529411764705E-2</v>
      </c>
      <c r="E954" s="1184">
        <f t="shared" si="2272"/>
        <v>-8.8235294117647023E-3</v>
      </c>
      <c r="F954" s="1184">
        <f t="shared" si="2229"/>
        <v>-0.14999999999999994</v>
      </c>
      <c r="G954" s="1185">
        <f t="shared" si="2335"/>
        <v>6.1728395061728392E-2</v>
      </c>
      <c r="H954" s="1185">
        <f t="shared" ref="H954" si="2337">H951/H113</f>
        <v>6.5934065934065936E-2</v>
      </c>
      <c r="I954" s="1185">
        <f t="shared" si="2274"/>
        <v>-4.2056708723375441E-3</v>
      </c>
      <c r="J954" s="1184">
        <f t="shared" si="2230"/>
        <v>-6.3786008230452745E-2</v>
      </c>
      <c r="K954" s="1186">
        <f t="shared" si="2335"/>
        <v>8.8235294117647065E-2</v>
      </c>
      <c r="L954" s="1186">
        <f t="shared" ref="L954:M954" si="2338">L951/L113</f>
        <v>8.6330935251798566E-2</v>
      </c>
      <c r="M954" s="1186">
        <f t="shared" si="2338"/>
        <v>0</v>
      </c>
      <c r="N954" s="1184">
        <f t="shared" si="2231"/>
        <v>0</v>
      </c>
      <c r="O954" s="1187">
        <f t="shared" si="2335"/>
        <v>5.6603773584905662E-2</v>
      </c>
      <c r="P954" s="1187">
        <f t="shared" ref="P954" si="2339">P951/P113</f>
        <v>5.2631578947368418E-2</v>
      </c>
      <c r="Q954" s="1187">
        <f t="shared" si="2278"/>
        <v>3.9721946375372436E-3</v>
      </c>
      <c r="R954" s="1184">
        <f t="shared" si="2232"/>
        <v>7.5471698113207628E-2</v>
      </c>
      <c r="S954" s="1188">
        <f t="shared" si="2335"/>
        <v>1.5384615384615385E-2</v>
      </c>
      <c r="T954" s="1188">
        <f t="shared" ref="T954" si="2340">T951/T113</f>
        <v>2.2727272727272728E-2</v>
      </c>
      <c r="U954" s="1188">
        <f t="shared" si="2328"/>
        <v>-7.3426573426573424E-3</v>
      </c>
      <c r="V954" s="1184">
        <f t="shared" si="2233"/>
        <v>-0.32307692307692304</v>
      </c>
      <c r="W954" s="1194">
        <f>W951/W$113</f>
        <v>5.7722308892355696E-2</v>
      </c>
      <c r="X954" s="1194">
        <f>X951/X$113</f>
        <v>6.2391681109185443E-2</v>
      </c>
      <c r="Y954" s="1194">
        <f t="shared" si="2279"/>
        <v>-4.6693722168297466E-3</v>
      </c>
      <c r="Z954" s="1184">
        <f t="shared" si="2234"/>
        <v>-7.483966025307677E-2</v>
      </c>
      <c r="AA954" s="1189">
        <f t="shared" si="2225"/>
        <v>5.4390415629779296E-2</v>
      </c>
      <c r="AB954" s="1716">
        <f t="shared" si="2226"/>
        <v>5.728947645445407E-2</v>
      </c>
      <c r="AC954" s="1189">
        <f t="shared" si="2280"/>
        <v>-2.8990608246747748E-3</v>
      </c>
      <c r="AD954" t="s">
        <v>4304</v>
      </c>
    </row>
    <row r="955" spans="1:30" customFormat="1" ht="15.75" hidden="1" thickBot="1" x14ac:dyDescent="0.3">
      <c r="A955" s="3580"/>
      <c r="B955" s="1" t="s">
        <v>4305</v>
      </c>
      <c r="C955" s="1184">
        <f t="shared" ref="C955:S955" si="2341">C951/C119</f>
        <v>0.10752688172043011</v>
      </c>
      <c r="D955" s="1184">
        <f t="shared" ref="D955" si="2342">D951/D119</f>
        <v>0.12195121951219512</v>
      </c>
      <c r="E955" s="1184">
        <f t="shared" si="2272"/>
        <v>-1.442433779176501E-2</v>
      </c>
      <c r="F955" s="1184">
        <f t="shared" si="2229"/>
        <v>-0.11827956989247308</v>
      </c>
      <c r="G955" s="1185">
        <f t="shared" si="2341"/>
        <v>0.10638297872340426</v>
      </c>
      <c r="H955" s="1185">
        <f t="shared" ref="H955" si="2343">H951/H119</f>
        <v>0.10169491525423729</v>
      </c>
      <c r="I955" s="1185">
        <f t="shared" si="2274"/>
        <v>4.6880634691669615E-3</v>
      </c>
      <c r="J955" s="1184">
        <f t="shared" si="2230"/>
        <v>4.6099290780141786E-2</v>
      </c>
      <c r="K955" s="1186">
        <f t="shared" si="2341"/>
        <v>0.11428571428571428</v>
      </c>
      <c r="L955" s="1186">
        <f t="shared" ref="L955:M955" si="2344">L951/L119</f>
        <v>0.11009174311926606</v>
      </c>
      <c r="M955" s="1186">
        <f t="shared" si="2344"/>
        <v>0</v>
      </c>
      <c r="N955" s="1184">
        <f t="shared" si="2231"/>
        <v>0</v>
      </c>
      <c r="O955" s="1187">
        <f t="shared" si="2341"/>
        <v>9.0909090909090912E-2</v>
      </c>
      <c r="P955" s="1187">
        <f t="shared" ref="P955" si="2345">P951/P119</f>
        <v>8.8607594936708861E-2</v>
      </c>
      <c r="Q955" s="1187">
        <f t="shared" si="2278"/>
        <v>2.3014959723820505E-3</v>
      </c>
      <c r="R955" s="1184">
        <f t="shared" si="2232"/>
        <v>2.5974025974026E-2</v>
      </c>
      <c r="S955" s="1188">
        <f t="shared" si="2341"/>
        <v>2.1276595744680851E-2</v>
      </c>
      <c r="T955" s="1188">
        <f t="shared" ref="T955" si="2346">T951/T119</f>
        <v>3.4482758620689655E-2</v>
      </c>
      <c r="U955" s="1188">
        <f t="shared" si="2328"/>
        <v>-1.3206162876008804E-2</v>
      </c>
      <c r="V955" s="1184">
        <f t="shared" si="2233"/>
        <v>-0.38297872340425532</v>
      </c>
      <c r="W955" s="1205">
        <f>W951/W$119</f>
        <v>9.4629156010230184E-2</v>
      </c>
      <c r="X955" s="1205">
        <f>X951/X$119</f>
        <v>0.1005586592178771</v>
      </c>
      <c r="Y955" s="1205">
        <f t="shared" si="2279"/>
        <v>-5.9295032076469162E-3</v>
      </c>
      <c r="Z955" s="1184">
        <f t="shared" si="2234"/>
        <v>-5.8965615231599884E-2</v>
      </c>
      <c r="AA955" s="1193">
        <f t="shared" si="2225"/>
        <v>8.8076252276664074E-2</v>
      </c>
      <c r="AB955" s="1717">
        <f t="shared" si="2226"/>
        <v>9.1365646288619401E-2</v>
      </c>
      <c r="AC955" s="1193">
        <f t="shared" si="2280"/>
        <v>-3.2893940119553267E-3</v>
      </c>
      <c r="AD955" t="s">
        <v>4306</v>
      </c>
    </row>
    <row r="956" spans="1:30" customFormat="1" ht="15.75" thickBot="1" x14ac:dyDescent="0.3">
      <c r="A956" s="3580"/>
      <c r="B956" s="2210" t="s">
        <v>4307</v>
      </c>
      <c r="C956" s="1206">
        <f>C933/C948</f>
        <v>0.25600739371534198</v>
      </c>
      <c r="D956" s="1206">
        <f>D933/D948</f>
        <v>0.25441176470588234</v>
      </c>
      <c r="E956" s="1206">
        <f t="shared" si="2272"/>
        <v>1.5956290094596426E-3</v>
      </c>
      <c r="F956" s="2307">
        <f t="shared" si="2229"/>
        <v>6.2718365689743184E-3</v>
      </c>
      <c r="G956" s="1206">
        <f t="shared" ref="G956:H956" si="2347">G933/G948</f>
        <v>0.41610738255033558</v>
      </c>
      <c r="H956" s="1206">
        <f t="shared" si="2347"/>
        <v>0.20527859237536658</v>
      </c>
      <c r="I956" s="1206">
        <f t="shared" si="2274"/>
        <v>0.210828790174969</v>
      </c>
      <c r="J956" s="2307">
        <f t="shared" si="2230"/>
        <v>1.0270373921380631</v>
      </c>
      <c r="K956" s="1206">
        <f>K933/K948</f>
        <v>0.6483622350674374</v>
      </c>
      <c r="L956" s="1206">
        <f>L933/L948</f>
        <v>0.75975975975975973</v>
      </c>
      <c r="M956" s="1213">
        <f>K956-L956</f>
        <v>-0.11139752469232234</v>
      </c>
      <c r="N956" s="2307">
        <f t="shared" si="2231"/>
        <v>-0.14662203842902505</v>
      </c>
      <c r="O956" s="1206">
        <f>O933/O948</f>
        <v>0.31764705882352939</v>
      </c>
      <c r="P956" s="1206">
        <f>P933/P948</f>
        <v>0.30420168067226888</v>
      </c>
      <c r="Q956" s="1206">
        <f t="shared" si="2278"/>
        <v>1.3445378151260512E-2</v>
      </c>
      <c r="R956" s="2307">
        <f t="shared" si="2232"/>
        <v>4.4198895027624335E-2</v>
      </c>
      <c r="S956" s="1213"/>
      <c r="T956" s="1213"/>
      <c r="U956" s="1213"/>
      <c r="V956" s="2307" t="e">
        <f t="shared" si="2233"/>
        <v>#DIV/0!</v>
      </c>
      <c r="W956" s="1206">
        <f>W933/W948</f>
        <v>0.37606837606837606</v>
      </c>
      <c r="X956" s="1206">
        <f>X933/X948</f>
        <v>0.38465408805031448</v>
      </c>
      <c r="Y956" s="1206">
        <f t="shared" si="2279"/>
        <v>-8.5857119819384153E-3</v>
      </c>
      <c r="Z956" s="2307">
        <f t="shared" si="2234"/>
        <v>-2.232060505441805E-2</v>
      </c>
      <c r="AA956" s="1206">
        <f t="shared" si="2225"/>
        <v>0.4095310175391611</v>
      </c>
      <c r="AB956" s="1718">
        <f t="shared" si="2226"/>
        <v>0.38091294937831938</v>
      </c>
      <c r="AC956" s="1903">
        <f t="shared" si="2280"/>
        <v>2.8618068160841725E-2</v>
      </c>
      <c r="AD956" s="27" t="s">
        <v>4308</v>
      </c>
    </row>
    <row r="957" spans="1:30" customFormat="1" ht="15.75" thickBot="1" x14ac:dyDescent="0.3">
      <c r="A957" s="3580"/>
      <c r="B957" s="1" t="s">
        <v>4223</v>
      </c>
      <c r="C957" s="1207">
        <f t="shared" ref="C957:O957" si="2348">C956/C134</f>
        <v>1.1739097205232987</v>
      </c>
      <c r="D957" s="1207">
        <f t="shared" ref="D957" si="2349">D956/D134</f>
        <v>1.1359077024246409</v>
      </c>
      <c r="E957" s="1207">
        <f t="shared" si="2272"/>
        <v>3.8002018098657775E-2</v>
      </c>
      <c r="F957" s="1184">
        <f t="shared" si="2229"/>
        <v>3.3455198884153117E-2</v>
      </c>
      <c r="G957" s="1208">
        <f t="shared" si="2348"/>
        <v>1.8464060614787841</v>
      </c>
      <c r="H957" s="1208">
        <f t="shared" ref="H957" si="2350">H956/H134</f>
        <v>0.99277493873119782</v>
      </c>
      <c r="I957" s="1208">
        <f t="shared" si="2274"/>
        <v>0.85363112274758624</v>
      </c>
      <c r="J957" s="1184">
        <f t="shared" si="2230"/>
        <v>0.85984354504209948</v>
      </c>
      <c r="K957" s="1209">
        <f t="shared" si="2348"/>
        <v>3.7483553499056397</v>
      </c>
      <c r="L957" s="1209">
        <f t="shared" ref="L957" si="2351">L956/L134</f>
        <v>4.4889721521784596</v>
      </c>
      <c r="M957" s="1209">
        <f t="shared" ref="M957:M959" si="2352">K957-L957</f>
        <v>-0.7406168022728199</v>
      </c>
      <c r="N957" s="1184">
        <f t="shared" si="2231"/>
        <v>-0.16498583131405814</v>
      </c>
      <c r="O957" s="1210">
        <f t="shared" si="2348"/>
        <v>1.45402725778383</v>
      </c>
      <c r="P957" s="1210">
        <f t="shared" ref="P957" si="2353">P956/P134</f>
        <v>1.434658054292588</v>
      </c>
      <c r="Q957" s="1210">
        <f t="shared" si="2278"/>
        <v>1.9369203491242049E-2</v>
      </c>
      <c r="R957" s="1184">
        <f t="shared" si="2232"/>
        <v>1.3500919911395027E-2</v>
      </c>
      <c r="S957" s="1266"/>
      <c r="T957" s="1266"/>
      <c r="U957" s="1266"/>
      <c r="V957" s="1184" t="e">
        <f t="shared" si="2233"/>
        <v>#DIV/0!</v>
      </c>
      <c r="W957" s="1177">
        <f>W956/W$134</f>
        <v>1.827619436666617</v>
      </c>
      <c r="X957" s="1177">
        <f>X956/X$134</f>
        <v>1.9026070118984444</v>
      </c>
      <c r="Y957" s="1177">
        <f t="shared" si="2279"/>
        <v>-7.4987575231827419E-2</v>
      </c>
      <c r="Z957" s="1184">
        <f t="shared" si="2234"/>
        <v>-3.9413065737103486E-2</v>
      </c>
      <c r="AA957" s="1198">
        <f t="shared" si="2225"/>
        <v>2.0556745974228883</v>
      </c>
      <c r="AB957" s="1723">
        <f t="shared" si="2226"/>
        <v>2.0130782119067216</v>
      </c>
      <c r="AC957" s="1198">
        <f t="shared" si="2280"/>
        <v>4.2596385516166624E-2</v>
      </c>
      <c r="AD957" t="s">
        <v>4309</v>
      </c>
    </row>
    <row r="958" spans="1:30" customFormat="1" ht="15.75" thickBot="1" x14ac:dyDescent="0.3">
      <c r="A958" s="3580"/>
      <c r="B958" s="1" t="s">
        <v>4224</v>
      </c>
      <c r="C958" s="1207">
        <f t="shared" ref="C958:O958" si="2354">C956/C137</f>
        <v>1.2231431124298504</v>
      </c>
      <c r="D958" s="1207">
        <f t="shared" ref="D958" si="2355">D956/D137</f>
        <v>1.1771686397291954</v>
      </c>
      <c r="E958" s="1207">
        <f t="shared" si="2272"/>
        <v>4.5974472700655022E-2</v>
      </c>
      <c r="F958" s="1184">
        <f t="shared" si="2229"/>
        <v>3.9055128678276152E-2</v>
      </c>
      <c r="G958" s="1208">
        <f t="shared" si="2354"/>
        <v>1.1235006379896506</v>
      </c>
      <c r="H958" s="1208">
        <f t="shared" ref="H958" si="2356">H956/H137</f>
        <v>0.62306149254507737</v>
      </c>
      <c r="I958" s="1208">
        <f t="shared" si="2274"/>
        <v>0.50043914544457324</v>
      </c>
      <c r="J958" s="1184">
        <f t="shared" si="2230"/>
        <v>0.80319382826947439</v>
      </c>
      <c r="K958" s="1209">
        <f t="shared" si="2354"/>
        <v>4.228021777915262</v>
      </c>
      <c r="L958" s="1209">
        <f t="shared" ref="L958" si="2357">L956/L137</f>
        <v>4.928345798077002</v>
      </c>
      <c r="M958" s="1209">
        <f t="shared" si="2352"/>
        <v>-0.70032402016174</v>
      </c>
      <c r="N958" s="1184">
        <f t="shared" si="2231"/>
        <v>-0.14210123413722317</v>
      </c>
      <c r="O958" s="1210">
        <f t="shared" si="2354"/>
        <v>1.3263090476935995</v>
      </c>
      <c r="P958" s="1210">
        <f t="shared" ref="P958" si="2358">P956/P137</f>
        <v>1.3735488266797562</v>
      </c>
      <c r="Q958" s="1210">
        <f t="shared" si="2278"/>
        <v>-4.7239778986156722E-2</v>
      </c>
      <c r="R958" s="1184">
        <f t="shared" si="2232"/>
        <v>-3.4392500702248939E-2</v>
      </c>
      <c r="S958" s="1266"/>
      <c r="T958" s="1266"/>
      <c r="U958" s="1266"/>
      <c r="V958" s="1184" t="e">
        <f t="shared" si="2233"/>
        <v>#DIV/0!</v>
      </c>
      <c r="W958" s="1177">
        <f>W956/W$137</f>
        <v>1.8705811430959394</v>
      </c>
      <c r="X958" s="1177">
        <f>X956/X$137</f>
        <v>1.9137668919977802</v>
      </c>
      <c r="Y958" s="1177">
        <f t="shared" si="2279"/>
        <v>-4.3185748901840793E-2</v>
      </c>
      <c r="Z958" s="1184">
        <f t="shared" si="2234"/>
        <v>-2.2565835516549882E-2</v>
      </c>
      <c r="AA958" s="1198">
        <f t="shared" si="2225"/>
        <v>1.9752436440070906</v>
      </c>
      <c r="AB958" s="1723">
        <f t="shared" si="2226"/>
        <v>2.0255311892577579</v>
      </c>
      <c r="AC958" s="1198">
        <f t="shared" si="2280"/>
        <v>-5.0287545250667254E-2</v>
      </c>
      <c r="AD958" t="s">
        <v>4310</v>
      </c>
    </row>
    <row r="959" spans="1:30" customFormat="1" ht="15.75" thickBot="1" x14ac:dyDescent="0.3">
      <c r="A959" s="3580"/>
      <c r="B959" s="1" t="s">
        <v>4311</v>
      </c>
      <c r="C959" s="1207">
        <f t="shared" ref="C959:O959" si="2359">C956/C154</f>
        <v>1.3627248291702405</v>
      </c>
      <c r="D959" s="1207">
        <f t="shared" ref="D959" si="2360">D956/D154</f>
        <v>1.2971839054943854</v>
      </c>
      <c r="E959" s="1207">
        <f t="shared" si="2272"/>
        <v>6.5540923675855067E-2</v>
      </c>
      <c r="F959" s="1184">
        <f t="shared" si="2229"/>
        <v>5.0525544911749404E-2</v>
      </c>
      <c r="G959" s="1208">
        <f t="shared" si="2359"/>
        <v>1.0994454044930273</v>
      </c>
      <c r="H959" s="1208">
        <f t="shared" ref="H959" si="2361">H956/H154</f>
        <v>0.61649520080864184</v>
      </c>
      <c r="I959" s="1208">
        <f t="shared" si="2274"/>
        <v>0.48295020368438546</v>
      </c>
      <c r="J959" s="1184">
        <f t="shared" si="2230"/>
        <v>0.78338031350594672</v>
      </c>
      <c r="K959" s="1209">
        <f t="shared" si="2359"/>
        <v>4.8899872265355429</v>
      </c>
      <c r="L959" s="1209">
        <f t="shared" ref="L959" si="2362">L956/L154</f>
        <v>5.7408862585887785</v>
      </c>
      <c r="M959" s="1209">
        <f t="shared" si="2352"/>
        <v>-0.85089903205323569</v>
      </c>
      <c r="N959" s="1184">
        <f t="shared" si="2231"/>
        <v>-0.1482173646586761</v>
      </c>
      <c r="O959" s="1210">
        <f t="shared" si="2359"/>
        <v>1.4535975919344308</v>
      </c>
      <c r="P959" s="1210">
        <f t="shared" ref="P959" si="2363">P956/P154</f>
        <v>1.5513792680767606</v>
      </c>
      <c r="Q959" s="1210">
        <f t="shared" si="2278"/>
        <v>-9.7781676142329799E-2</v>
      </c>
      <c r="R959" s="1184">
        <f t="shared" si="2232"/>
        <v>-6.3028866089946789E-2</v>
      </c>
      <c r="S959" s="1266"/>
      <c r="T959" s="1266"/>
      <c r="U959" s="1266"/>
      <c r="V959" s="1184" t="e">
        <f t="shared" si="2233"/>
        <v>#DIV/0!</v>
      </c>
      <c r="W959" s="1177">
        <f>W956/W$154</f>
        <v>2.1026194762085839</v>
      </c>
      <c r="X959" s="1177">
        <f>X956/X$154</f>
        <v>2.1610398884907118</v>
      </c>
      <c r="Y959" s="1177">
        <f t="shared" si="2279"/>
        <v>-5.8420412282127909E-2</v>
      </c>
      <c r="Z959" s="1184">
        <f t="shared" si="2234"/>
        <v>-2.7033472446882603E-2</v>
      </c>
      <c r="AA959" s="1198">
        <f t="shared" ref="AA959:AA1022" si="2364">AVERAGE(C959,G959,K959,O959,S959)</f>
        <v>2.2014387630333103</v>
      </c>
      <c r="AB959" s="1723">
        <f t="shared" ref="AB959:AB1022" si="2365">AVERAGE(D959,H959,L959,P959,T959)</f>
        <v>2.3014861582421418</v>
      </c>
      <c r="AC959" s="1198">
        <f t="shared" si="2280"/>
        <v>-0.10004739520883144</v>
      </c>
      <c r="AD959" t="s">
        <v>4312</v>
      </c>
    </row>
    <row r="960" spans="1:30" customFormat="1" ht="15.75" hidden="1" thickBot="1" x14ac:dyDescent="0.3">
      <c r="A960" s="3580"/>
      <c r="B960" s="2210" t="s">
        <v>4313</v>
      </c>
      <c r="C960" s="1206">
        <f>C938/C160</f>
        <v>2031.2634075155054</v>
      </c>
      <c r="D960" s="1206" t="e">
        <f>D938/D160</f>
        <v>#DIV/0!</v>
      </c>
      <c r="E960" s="1206" t="e">
        <f t="shared" si="2272"/>
        <v>#DIV/0!</v>
      </c>
      <c r="F960" s="2307" t="e">
        <f t="shared" si="2229"/>
        <v>#DIV/0!</v>
      </c>
      <c r="G960" s="1206">
        <f t="shared" ref="G960:K960" si="2366">G938/G948</f>
        <v>8.3892617449664433E-2</v>
      </c>
      <c r="H960" s="1206">
        <f t="shared" ref="H960" si="2367">H938/H948</f>
        <v>0</v>
      </c>
      <c r="I960" s="1206">
        <f t="shared" si="2274"/>
        <v>8.3892617449664433E-2</v>
      </c>
      <c r="J960" s="2307" t="e">
        <f t="shared" si="2230"/>
        <v>#DIV/0!</v>
      </c>
      <c r="K960" s="1206">
        <f t="shared" si="2366"/>
        <v>0.32947976878612717</v>
      </c>
      <c r="L960" s="1206"/>
      <c r="M960" s="1206"/>
      <c r="N960" s="2307" t="e">
        <f t="shared" si="2231"/>
        <v>#DIV/0!</v>
      </c>
      <c r="O960" s="1206">
        <f>O938/O948</f>
        <v>6.386554621848739E-2</v>
      </c>
      <c r="P960" s="1206">
        <f>P938/P948</f>
        <v>0</v>
      </c>
      <c r="Q960" s="1206">
        <f t="shared" si="2278"/>
        <v>6.386554621848739E-2</v>
      </c>
      <c r="R960" s="2307" t="e">
        <f t="shared" si="2232"/>
        <v>#DIV/0!</v>
      </c>
      <c r="S960" s="1265"/>
      <c r="T960" s="1265"/>
      <c r="U960" s="1265"/>
      <c r="V960" s="2307" t="e">
        <f t="shared" si="2233"/>
        <v>#DIV/0!</v>
      </c>
      <c r="W960" s="1206" t="e">
        <f>W938/W948</f>
        <v>#DIV/0!</v>
      </c>
      <c r="X960" s="1206" t="e">
        <f t="shared" ref="X960:X971" si="2368">SUM(D960+H960+L960+P960+T960)</f>
        <v>#DIV/0!</v>
      </c>
      <c r="Y960" s="1206" t="e">
        <f t="shared" si="2279"/>
        <v>#DIV/0!</v>
      </c>
      <c r="Z960" s="2307" t="e">
        <f t="shared" si="2234"/>
        <v>#DIV/0!</v>
      </c>
      <c r="AA960" s="1206">
        <f t="shared" si="2364"/>
        <v>507.93516136198991</v>
      </c>
      <c r="AB960" s="1718" t="e">
        <f t="shared" si="2365"/>
        <v>#DIV/0!</v>
      </c>
      <c r="AC960" s="1903" t="e">
        <f t="shared" si="2280"/>
        <v>#DIV/0!</v>
      </c>
      <c r="AD960" s="27" t="s">
        <v>4314</v>
      </c>
    </row>
    <row r="961" spans="1:30" s="1" customFormat="1" ht="15.75" hidden="1" thickBot="1" x14ac:dyDescent="0.3">
      <c r="A961" s="3580"/>
      <c r="B961" s="1" t="s">
        <v>4223</v>
      </c>
      <c r="C961" s="1207">
        <f t="shared" ref="C961:O961" si="2369">C960/C160</f>
        <v>133097.775184242</v>
      </c>
      <c r="D961" s="1207" t="e">
        <f t="shared" ref="D961" si="2370">D960/D160</f>
        <v>#DIV/0!</v>
      </c>
      <c r="E961" s="1207" t="e">
        <f t="shared" si="2272"/>
        <v>#DIV/0!</v>
      </c>
      <c r="F961" s="1184" t="e">
        <f t="shared" ref="F961:F1024" si="2371">E961/D961</f>
        <v>#DIV/0!</v>
      </c>
      <c r="G961" s="1208">
        <f t="shared" si="2369"/>
        <v>1.4612040891456404</v>
      </c>
      <c r="H961" s="1208" t="e">
        <f t="shared" ref="H961" si="2372">H960/H160</f>
        <v>#DIV/0!</v>
      </c>
      <c r="I961" s="1208" t="e">
        <f t="shared" si="2274"/>
        <v>#DIV/0!</v>
      </c>
      <c r="J961" s="1184" t="e">
        <f t="shared" ref="J961:J1024" si="2373">I961/H961</f>
        <v>#DIV/0!</v>
      </c>
      <c r="K961" s="1209">
        <f t="shared" si="2369"/>
        <v>10.256638944954615</v>
      </c>
      <c r="L961" s="1209"/>
      <c r="M961" s="1209"/>
      <c r="N961" s="1184" t="e">
        <f t="shared" ref="N961:N1024" si="2374">M961/L961</f>
        <v>#DIV/0!</v>
      </c>
      <c r="O961" s="1210">
        <f t="shared" si="2369"/>
        <v>1.7790906304940399</v>
      </c>
      <c r="P961" s="1210" t="e">
        <f t="shared" ref="P961" si="2375">P960/P160</f>
        <v>#DIV/0!</v>
      </c>
      <c r="Q961" s="1210" t="e">
        <f t="shared" si="2278"/>
        <v>#DIV/0!</v>
      </c>
      <c r="R961" s="1184" t="e">
        <f t="shared" ref="R961:R1024" si="2376">Q961/P961</f>
        <v>#DIV/0!</v>
      </c>
      <c r="S961" s="1266"/>
      <c r="T961" s="1266"/>
      <c r="U961" s="1266"/>
      <c r="V961" s="1184" t="e">
        <f t="shared" ref="V961:V1024" si="2377">U961/T961</f>
        <v>#DIV/0!</v>
      </c>
      <c r="W961" s="1177" t="e">
        <f t="shared" ref="W961" si="2378">W960/W710</f>
        <v>#DIV/0!</v>
      </c>
      <c r="X961" s="1177" t="e">
        <f t="shared" si="2368"/>
        <v>#DIV/0!</v>
      </c>
      <c r="Y961" s="1177" t="e">
        <f t="shared" si="2279"/>
        <v>#DIV/0!</v>
      </c>
      <c r="Z961" s="1184" t="e">
        <f t="shared" ref="Z961:Z1024" si="2379">Y961/X961</f>
        <v>#DIV/0!</v>
      </c>
      <c r="AA961" s="1198">
        <f t="shared" si="2364"/>
        <v>33277.81802947665</v>
      </c>
      <c r="AB961" s="1723" t="e">
        <f t="shared" si="2365"/>
        <v>#DIV/0!</v>
      </c>
      <c r="AC961" s="1198" t="e">
        <f t="shared" si="2280"/>
        <v>#DIV/0!</v>
      </c>
      <c r="AD961" t="s">
        <v>4315</v>
      </c>
    </row>
    <row r="962" spans="1:30" s="1" customFormat="1" ht="15.75" hidden="1" thickBot="1" x14ac:dyDescent="0.3">
      <c r="A962" s="3580"/>
      <c r="B962" s="1" t="s">
        <v>4224</v>
      </c>
      <c r="C962" s="1207">
        <f t="shared" ref="C962:O962" si="2380">C960/C177</f>
        <v>61712.77110026672</v>
      </c>
      <c r="D962" s="1207" t="e">
        <f t="shared" ref="D962" si="2381">D960/D177</f>
        <v>#DIV/0!</v>
      </c>
      <c r="E962" s="1207" t="e">
        <f t="shared" si="2272"/>
        <v>#DIV/0!</v>
      </c>
      <c r="F962" s="1184" t="e">
        <f t="shared" si="2371"/>
        <v>#DIV/0!</v>
      </c>
      <c r="G962" s="1208">
        <f t="shared" si="2380"/>
        <v>0.6550989733141579</v>
      </c>
      <c r="H962" s="1208" t="e">
        <f t="shared" ref="H962" si="2382">H960/H177</f>
        <v>#DIV/0!</v>
      </c>
      <c r="I962" s="1208" t="e">
        <f t="shared" si="2274"/>
        <v>#DIV/0!</v>
      </c>
      <c r="J962" s="1184" t="e">
        <f t="shared" si="2373"/>
        <v>#DIV/0!</v>
      </c>
      <c r="K962" s="1209">
        <f t="shared" si="2380"/>
        <v>6.8882634454326608</v>
      </c>
      <c r="L962" s="1209"/>
      <c r="M962" s="1209"/>
      <c r="N962" s="1184" t="e">
        <f t="shared" si="2374"/>
        <v>#DIV/0!</v>
      </c>
      <c r="O962" s="1210">
        <f t="shared" si="2380"/>
        <v>0.89932903393915697</v>
      </c>
      <c r="P962" s="1210" t="e">
        <f t="shared" ref="P962" si="2383">P960/P177</f>
        <v>#DIV/0!</v>
      </c>
      <c r="Q962" s="1210" t="e">
        <f t="shared" si="2278"/>
        <v>#DIV/0!</v>
      </c>
      <c r="R962" s="1184" t="e">
        <f t="shared" si="2376"/>
        <v>#DIV/0!</v>
      </c>
      <c r="S962" s="1266"/>
      <c r="T962" s="1266"/>
      <c r="U962" s="1266"/>
      <c r="V962" s="1184" t="e">
        <f t="shared" si="2377"/>
        <v>#DIV/0!</v>
      </c>
      <c r="W962" s="1177" t="e">
        <f t="shared" ref="W962" si="2384">W960/W727</f>
        <v>#DIV/0!</v>
      </c>
      <c r="X962" s="1177" t="e">
        <f t="shared" si="2368"/>
        <v>#DIV/0!</v>
      </c>
      <c r="Y962" s="1177" t="e">
        <f t="shared" si="2279"/>
        <v>#DIV/0!</v>
      </c>
      <c r="Z962" s="1184" t="e">
        <f t="shared" si="2379"/>
        <v>#DIV/0!</v>
      </c>
      <c r="AA962" s="1198">
        <f t="shared" si="2364"/>
        <v>15430.303447929853</v>
      </c>
      <c r="AB962" s="1723" t="e">
        <f t="shared" si="2365"/>
        <v>#DIV/0!</v>
      </c>
      <c r="AC962" s="1198" t="e">
        <f t="shared" si="2280"/>
        <v>#DIV/0!</v>
      </c>
      <c r="AD962" t="s">
        <v>4316</v>
      </c>
    </row>
    <row r="963" spans="1:30" s="1" customFormat="1" ht="15.75" hidden="1" thickBot="1" x14ac:dyDescent="0.3">
      <c r="A963" s="3580"/>
      <c r="B963" s="1" t="s">
        <v>4311</v>
      </c>
      <c r="C963" s="1207">
        <f t="shared" ref="C963:O963" si="2385">C960/C180</f>
        <v>42970.785313696848</v>
      </c>
      <c r="D963" s="1207" t="e">
        <f t="shared" ref="D963" si="2386">D960/D180</f>
        <v>#DIV/0!</v>
      </c>
      <c r="E963" s="1207" t="e">
        <f t="shared" si="2272"/>
        <v>#DIV/0!</v>
      </c>
      <c r="F963" s="1184" t="e">
        <f t="shared" si="2371"/>
        <v>#DIV/0!</v>
      </c>
      <c r="G963" s="1208">
        <f t="shared" si="2385"/>
        <v>0.62529759205514246</v>
      </c>
      <c r="H963" s="1208" t="e">
        <f t="shared" ref="H963" si="2387">H960/H180</f>
        <v>#DIV/0!</v>
      </c>
      <c r="I963" s="1208" t="e">
        <f t="shared" si="2274"/>
        <v>#DIV/0!</v>
      </c>
      <c r="J963" s="1184" t="e">
        <f t="shared" si="2373"/>
        <v>#DIV/0!</v>
      </c>
      <c r="K963" s="1209">
        <f t="shared" si="2385"/>
        <v>9.6999433383818907</v>
      </c>
      <c r="L963" s="1209"/>
      <c r="M963" s="1209"/>
      <c r="N963" s="1184" t="e">
        <f t="shared" si="2374"/>
        <v>#DIV/0!</v>
      </c>
      <c r="O963" s="1210">
        <f t="shared" si="2385"/>
        <v>1.0835246098439375</v>
      </c>
      <c r="P963" s="1210" t="e">
        <f t="shared" ref="P963" si="2388">P960/P180</f>
        <v>#DIV/0!</v>
      </c>
      <c r="Q963" s="1210" t="e">
        <f t="shared" si="2278"/>
        <v>#DIV/0!</v>
      </c>
      <c r="R963" s="1184" t="e">
        <f t="shared" si="2376"/>
        <v>#DIV/0!</v>
      </c>
      <c r="S963" s="1266"/>
      <c r="T963" s="1266"/>
      <c r="U963" s="1266"/>
      <c r="V963" s="1184" t="e">
        <f t="shared" si="2377"/>
        <v>#DIV/0!</v>
      </c>
      <c r="W963" s="1177" t="e">
        <f t="shared" ref="W963" si="2389">W960/W730</f>
        <v>#DIV/0!</v>
      </c>
      <c r="X963" s="1177" t="e">
        <f t="shared" si="2368"/>
        <v>#DIV/0!</v>
      </c>
      <c r="Y963" s="1177" t="e">
        <f t="shared" si="2279"/>
        <v>#DIV/0!</v>
      </c>
      <c r="Z963" s="1184" t="e">
        <f t="shared" si="2379"/>
        <v>#DIV/0!</v>
      </c>
      <c r="AA963" s="1198">
        <f t="shared" si="2364"/>
        <v>10745.548519809283</v>
      </c>
      <c r="AB963" s="1723" t="e">
        <f t="shared" si="2365"/>
        <v>#DIV/0!</v>
      </c>
      <c r="AC963" s="1198" t="e">
        <f t="shared" si="2280"/>
        <v>#DIV/0!</v>
      </c>
      <c r="AD963" t="s">
        <v>4317</v>
      </c>
    </row>
    <row r="964" spans="1:30" customFormat="1" ht="15.75" hidden="1" thickBot="1" x14ac:dyDescent="0.3">
      <c r="A964" s="3580"/>
      <c r="B964" s="2210" t="s">
        <v>4318</v>
      </c>
      <c r="C964" s="1206">
        <f>C938/C933</f>
        <v>5.5956678700361008E-2</v>
      </c>
      <c r="D964" s="1206">
        <f>D938/D933</f>
        <v>0</v>
      </c>
      <c r="E964" s="1206">
        <f t="shared" si="2272"/>
        <v>5.5956678700361008E-2</v>
      </c>
      <c r="F964" s="2307" t="e">
        <f t="shared" si="2371"/>
        <v>#DIV/0!</v>
      </c>
      <c r="G964" s="1206">
        <f t="shared" ref="G964:H964" si="2390">G938/G933</f>
        <v>0.20161290322580644</v>
      </c>
      <c r="H964" s="1206">
        <f t="shared" si="2390"/>
        <v>0</v>
      </c>
      <c r="I964" s="1206">
        <f t="shared" si="2274"/>
        <v>0.20161290322580644</v>
      </c>
      <c r="J964" s="2307" t="e">
        <f t="shared" si="2373"/>
        <v>#DIV/0!</v>
      </c>
      <c r="K964" s="1265"/>
      <c r="L964" s="1265"/>
      <c r="M964" s="1265"/>
      <c r="N964" s="2307" t="e">
        <f t="shared" si="2374"/>
        <v>#DIV/0!</v>
      </c>
      <c r="O964" s="1206">
        <f>O938/O933</f>
        <v>0.20105820105820105</v>
      </c>
      <c r="P964" s="1206">
        <f>P938/P933</f>
        <v>0</v>
      </c>
      <c r="Q964" s="1206">
        <f t="shared" si="2278"/>
        <v>0.20105820105820105</v>
      </c>
      <c r="R964" s="2307" t="e">
        <f t="shared" si="2376"/>
        <v>#DIV/0!</v>
      </c>
      <c r="S964" s="1265"/>
      <c r="T964" s="1265"/>
      <c r="U964" s="1265"/>
      <c r="V964" s="2307" t="e">
        <f t="shared" si="2377"/>
        <v>#DIV/0!</v>
      </c>
      <c r="W964" s="1206" t="e">
        <f>W938/W933</f>
        <v>#DIV/0!</v>
      </c>
      <c r="X964" s="1206">
        <f t="shared" si="2368"/>
        <v>0</v>
      </c>
      <c r="Y964" s="1206" t="e">
        <f t="shared" si="2279"/>
        <v>#DIV/0!</v>
      </c>
      <c r="Z964" s="2307" t="e">
        <f t="shared" si="2379"/>
        <v>#DIV/0!</v>
      </c>
      <c r="AA964" s="1206">
        <f t="shared" si="2364"/>
        <v>0.15287592766145616</v>
      </c>
      <c r="AB964" s="1718">
        <f t="shared" si="2365"/>
        <v>0</v>
      </c>
      <c r="AC964" s="1903">
        <f t="shared" si="2280"/>
        <v>0.15287592766145616</v>
      </c>
      <c r="AD964" s="27" t="s">
        <v>4319</v>
      </c>
    </row>
    <row r="965" spans="1:30" customFormat="1" ht="15.75" hidden="1" thickBot="1" x14ac:dyDescent="0.3">
      <c r="A965" s="3580"/>
      <c r="B965" s="2211" t="s">
        <v>4223</v>
      </c>
      <c r="C965" s="1207">
        <f t="shared" ref="C965:O965" si="2391">C964/C212</f>
        <v>0.79960276954970444</v>
      </c>
      <c r="D965" s="1207" t="e">
        <f t="shared" ref="D965" si="2392">D964/D212</f>
        <v>#DIV/0!</v>
      </c>
      <c r="E965" s="1207" t="e">
        <f t="shared" si="2272"/>
        <v>#DIV/0!</v>
      </c>
      <c r="F965" s="1184" t="e">
        <f t="shared" si="2371"/>
        <v>#DIV/0!</v>
      </c>
      <c r="G965" s="1208">
        <f t="shared" si="2391"/>
        <v>0.7913774329658364</v>
      </c>
      <c r="H965" s="1208" t="e">
        <f t="shared" ref="H965" si="2393">H964/H212</f>
        <v>#DIV/0!</v>
      </c>
      <c r="I965" s="1208" t="e">
        <f t="shared" si="2274"/>
        <v>#DIV/0!</v>
      </c>
      <c r="J965" s="1184" t="e">
        <f t="shared" si="2373"/>
        <v>#DIV/0!</v>
      </c>
      <c r="K965" s="1266">
        <f t="shared" si="2391"/>
        <v>0</v>
      </c>
      <c r="L965" s="1266"/>
      <c r="M965" s="1266"/>
      <c r="N965" s="1184" t="e">
        <f t="shared" si="2374"/>
        <v>#DIV/0!</v>
      </c>
      <c r="O965" s="1210">
        <f t="shared" si="2391"/>
        <v>1.2235607145396012</v>
      </c>
      <c r="P965" s="1210" t="e">
        <f t="shared" ref="P965" si="2394">P964/P212</f>
        <v>#DIV/0!</v>
      </c>
      <c r="Q965" s="1210" t="e">
        <f t="shared" si="2278"/>
        <v>#DIV/0!</v>
      </c>
      <c r="R965" s="1184" t="e">
        <f t="shared" si="2376"/>
        <v>#DIV/0!</v>
      </c>
      <c r="S965" s="1266"/>
      <c r="T965" s="1266"/>
      <c r="U965" s="1266"/>
      <c r="V965" s="1184" t="e">
        <f t="shared" si="2377"/>
        <v>#DIV/0!</v>
      </c>
      <c r="W965" s="1177" t="e">
        <f t="shared" ref="W965" si="2395">W964/W762</f>
        <v>#DIV/0!</v>
      </c>
      <c r="X965" s="1177" t="e">
        <f t="shared" si="2368"/>
        <v>#DIV/0!</v>
      </c>
      <c r="Y965" s="1177" t="e">
        <f t="shared" si="2279"/>
        <v>#DIV/0!</v>
      </c>
      <c r="Z965" s="1184" t="e">
        <f t="shared" si="2379"/>
        <v>#DIV/0!</v>
      </c>
      <c r="AA965" s="1198">
        <f t="shared" si="2364"/>
        <v>0.70363522926378552</v>
      </c>
      <c r="AB965" s="1723" t="e">
        <f t="shared" si="2365"/>
        <v>#DIV/0!</v>
      </c>
      <c r="AC965" s="1198" t="e">
        <f t="shared" si="2280"/>
        <v>#DIV/0!</v>
      </c>
      <c r="AD965" t="s">
        <v>4320</v>
      </c>
    </row>
    <row r="966" spans="1:30" customFormat="1" ht="15.75" hidden="1" thickBot="1" x14ac:dyDescent="0.3">
      <c r="A966" s="3580"/>
      <c r="B966" s="2211" t="s">
        <v>4224</v>
      </c>
      <c r="C966" s="1207">
        <f t="shared" ref="C966:O966" si="2396">C964/C229</f>
        <v>0.35582459720509474</v>
      </c>
      <c r="D966" s="1207" t="e">
        <f t="shared" ref="D966" si="2397">D964/D229</f>
        <v>#DIV/0!</v>
      </c>
      <c r="E966" s="1207" t="e">
        <f t="shared" si="2272"/>
        <v>#DIV/0!</v>
      </c>
      <c r="F966" s="1184" t="e">
        <f t="shared" si="2371"/>
        <v>#DIV/0!</v>
      </c>
      <c r="G966" s="1208">
        <f t="shared" si="2396"/>
        <v>0.58308731758832555</v>
      </c>
      <c r="H966" s="1208" t="e">
        <f t="shared" ref="H966" si="2398">H964/H229</f>
        <v>#DIV/0!</v>
      </c>
      <c r="I966" s="1208" t="e">
        <f t="shared" si="2274"/>
        <v>#DIV/0!</v>
      </c>
      <c r="J966" s="1184" t="e">
        <f t="shared" si="2373"/>
        <v>#DIV/0!</v>
      </c>
      <c r="K966" s="1266">
        <f t="shared" si="2396"/>
        <v>0</v>
      </c>
      <c r="L966" s="1266"/>
      <c r="M966" s="1266"/>
      <c r="N966" s="1184" t="e">
        <f t="shared" si="2374"/>
        <v>#DIV/0!</v>
      </c>
      <c r="O966" s="1210">
        <f t="shared" si="2396"/>
        <v>0.67806898814650751</v>
      </c>
      <c r="P966" s="1210" t="e">
        <f t="shared" ref="P966" si="2399">P964/P229</f>
        <v>#DIV/0!</v>
      </c>
      <c r="Q966" s="1210" t="e">
        <f t="shared" si="2278"/>
        <v>#DIV/0!</v>
      </c>
      <c r="R966" s="1184" t="e">
        <f t="shared" si="2376"/>
        <v>#DIV/0!</v>
      </c>
      <c r="S966" s="1266"/>
      <c r="T966" s="1266"/>
      <c r="U966" s="1266"/>
      <c r="V966" s="1184" t="e">
        <f t="shared" si="2377"/>
        <v>#DIV/0!</v>
      </c>
      <c r="W966" s="1177" t="e">
        <f t="shared" ref="W966" si="2400">W964/W779</f>
        <v>#DIV/0!</v>
      </c>
      <c r="X966" s="1177" t="e">
        <f t="shared" si="2368"/>
        <v>#DIV/0!</v>
      </c>
      <c r="Y966" s="1177" t="e">
        <f t="shared" si="2279"/>
        <v>#DIV/0!</v>
      </c>
      <c r="Z966" s="1184" t="e">
        <f t="shared" si="2379"/>
        <v>#DIV/0!</v>
      </c>
      <c r="AA966" s="1198">
        <f t="shared" si="2364"/>
        <v>0.40424522573498195</v>
      </c>
      <c r="AB966" s="1723" t="e">
        <f t="shared" si="2365"/>
        <v>#DIV/0!</v>
      </c>
      <c r="AC966" s="1198" t="e">
        <f t="shared" si="2280"/>
        <v>#DIV/0!</v>
      </c>
      <c r="AD966" t="s">
        <v>4321</v>
      </c>
    </row>
    <row r="967" spans="1:30" customFormat="1" ht="15.75" hidden="1" thickBot="1" x14ac:dyDescent="0.3">
      <c r="A967" s="3580"/>
      <c r="B967" s="2211" t="s">
        <v>4311</v>
      </c>
      <c r="C967" s="1207">
        <f t="shared" ref="C967:O967" si="2401">C964/C232</f>
        <v>0.22238388564212977</v>
      </c>
      <c r="D967" s="1207" t="e">
        <f t="shared" ref="D967" si="2402">D964/D232</f>
        <v>#DIV/0!</v>
      </c>
      <c r="E967" s="1207" t="e">
        <f t="shared" si="2272"/>
        <v>#DIV/0!</v>
      </c>
      <c r="F967" s="1184" t="e">
        <f t="shared" si="2371"/>
        <v>#DIV/0!</v>
      </c>
      <c r="G967" s="1208">
        <f t="shared" si="2401"/>
        <v>0.56873910200523103</v>
      </c>
      <c r="H967" s="1208" t="e">
        <f t="shared" ref="H967" si="2403">H964/H232</f>
        <v>#DIV/0!</v>
      </c>
      <c r="I967" s="1208" t="e">
        <f t="shared" si="2274"/>
        <v>#DIV/0!</v>
      </c>
      <c r="J967" s="1184" t="e">
        <f t="shared" si="2373"/>
        <v>#DIV/0!</v>
      </c>
      <c r="K967" s="1266">
        <f t="shared" si="2401"/>
        <v>0</v>
      </c>
      <c r="L967" s="1266"/>
      <c r="M967" s="1266"/>
      <c r="N967" s="1184" t="e">
        <f t="shared" si="2374"/>
        <v>#DIV/0!</v>
      </c>
      <c r="O967" s="1210">
        <f t="shared" si="2401"/>
        <v>0.74540891912320484</v>
      </c>
      <c r="P967" s="1210" t="e">
        <f t="shared" ref="P967" si="2404">P964/P232</f>
        <v>#DIV/0!</v>
      </c>
      <c r="Q967" s="1210" t="e">
        <f t="shared" si="2278"/>
        <v>#DIV/0!</v>
      </c>
      <c r="R967" s="1184" t="e">
        <f t="shared" si="2376"/>
        <v>#DIV/0!</v>
      </c>
      <c r="S967" s="1266"/>
      <c r="T967" s="1266"/>
      <c r="U967" s="1266"/>
      <c r="V967" s="1184" t="e">
        <f t="shared" si="2377"/>
        <v>#DIV/0!</v>
      </c>
      <c r="W967" s="1177" t="e">
        <f t="shared" ref="W967" si="2405">W964/W782</f>
        <v>#DIV/0!</v>
      </c>
      <c r="X967" s="1177" t="e">
        <f t="shared" si="2368"/>
        <v>#DIV/0!</v>
      </c>
      <c r="Y967" s="1177" t="e">
        <f t="shared" si="2279"/>
        <v>#DIV/0!</v>
      </c>
      <c r="Z967" s="1184" t="e">
        <f t="shared" si="2379"/>
        <v>#DIV/0!</v>
      </c>
      <c r="AA967" s="1198">
        <f t="shared" si="2364"/>
        <v>0.3841329766926414</v>
      </c>
      <c r="AB967" s="1723" t="e">
        <f t="shared" si="2365"/>
        <v>#DIV/0!</v>
      </c>
      <c r="AC967" s="1198" t="e">
        <f t="shared" si="2280"/>
        <v>#DIV/0!</v>
      </c>
      <c r="AD967" t="s">
        <v>4322</v>
      </c>
    </row>
    <row r="968" spans="1:30" customFormat="1" ht="15.75" hidden="1" thickBot="1" x14ac:dyDescent="0.3">
      <c r="A968" s="3580"/>
      <c r="B968" s="2210" t="s">
        <v>4323</v>
      </c>
      <c r="C968" s="1206">
        <f>C943/C933</f>
        <v>2.8880866425992781E-2</v>
      </c>
      <c r="D968" s="1206">
        <f>D943/D933</f>
        <v>0</v>
      </c>
      <c r="E968" s="1206">
        <f t="shared" si="2272"/>
        <v>2.8880866425992781E-2</v>
      </c>
      <c r="F968" s="2307" t="e">
        <f t="shared" si="2371"/>
        <v>#DIV/0!</v>
      </c>
      <c r="G968" s="1206">
        <f t="shared" ref="G968:H968" si="2406">G943/G933</f>
        <v>-8.0645161290322578E-3</v>
      </c>
      <c r="H968" s="1206">
        <f t="shared" si="2406"/>
        <v>0</v>
      </c>
      <c r="I968" s="1206">
        <f t="shared" si="2274"/>
        <v>-8.0645161290322578E-3</v>
      </c>
      <c r="J968" s="2307" t="e">
        <f t="shared" si="2373"/>
        <v>#DIV/0!</v>
      </c>
      <c r="K968" s="1265"/>
      <c r="L968" s="1265"/>
      <c r="M968" s="1265"/>
      <c r="N968" s="2307" t="e">
        <f t="shared" si="2374"/>
        <v>#DIV/0!</v>
      </c>
      <c r="O968" s="1206">
        <f>O943/O933</f>
        <v>-3.1746031746031744E-2</v>
      </c>
      <c r="P968" s="1206">
        <f>P943/P933</f>
        <v>0</v>
      </c>
      <c r="Q968" s="1206">
        <f t="shared" si="2278"/>
        <v>-3.1746031746031744E-2</v>
      </c>
      <c r="R968" s="2307" t="e">
        <f t="shared" si="2376"/>
        <v>#DIV/0!</v>
      </c>
      <c r="S968" s="1265"/>
      <c r="T968" s="1265"/>
      <c r="U968" s="1265"/>
      <c r="V968" s="2307" t="e">
        <f t="shared" si="2377"/>
        <v>#DIV/0!</v>
      </c>
      <c r="W968" s="1206" t="e">
        <f>W943/W933</f>
        <v>#DIV/0!</v>
      </c>
      <c r="X968" s="1206">
        <f t="shared" si="2368"/>
        <v>0</v>
      </c>
      <c r="Y968" s="1206" t="e">
        <f t="shared" si="2279"/>
        <v>#DIV/0!</v>
      </c>
      <c r="Z968" s="2307" t="e">
        <f t="shared" si="2379"/>
        <v>#DIV/0!</v>
      </c>
      <c r="AA968" s="1206">
        <f t="shared" si="2364"/>
        <v>-3.643227149690407E-3</v>
      </c>
      <c r="AB968" s="1718">
        <f t="shared" si="2365"/>
        <v>0</v>
      </c>
      <c r="AC968" s="1903">
        <f t="shared" si="2280"/>
        <v>-3.643227149690407E-3</v>
      </c>
      <c r="AD968" s="27" t="s">
        <v>4324</v>
      </c>
    </row>
    <row r="969" spans="1:30" customFormat="1" ht="15.75" hidden="1" thickBot="1" x14ac:dyDescent="0.3">
      <c r="A969" s="3580"/>
      <c r="B969" s="2211" t="s">
        <v>4223</v>
      </c>
      <c r="C969" s="1207">
        <f t="shared" ref="C969:O969" si="2407">C968/C238</f>
        <v>231.94599277978341</v>
      </c>
      <c r="D969" s="1207" t="e">
        <f t="shared" ref="D969" si="2408">D968/D238</f>
        <v>#DIV/0!</v>
      </c>
      <c r="E969" s="1207" t="e">
        <f t="shared" si="2272"/>
        <v>#DIV/0!</v>
      </c>
      <c r="F969" s="1184" t="e">
        <f t="shared" si="2371"/>
        <v>#DIV/0!</v>
      </c>
      <c r="G969" s="1208">
        <f t="shared" si="2407"/>
        <v>-186.5184634974533</v>
      </c>
      <c r="H969" s="1208" t="e">
        <f t="shared" ref="H969" si="2409">H968/H238</f>
        <v>#DIV/0!</v>
      </c>
      <c r="I969" s="1208" t="e">
        <f t="shared" si="2274"/>
        <v>#DIV/0!</v>
      </c>
      <c r="J969" s="1184" t="e">
        <f t="shared" si="2373"/>
        <v>#DIV/0!</v>
      </c>
      <c r="K969" s="1266">
        <f t="shared" si="2407"/>
        <v>0</v>
      </c>
      <c r="L969" s="1266"/>
      <c r="M969" s="1266"/>
      <c r="N969" s="1184" t="e">
        <f t="shared" si="2374"/>
        <v>#DIV/0!</v>
      </c>
      <c r="O969" s="1210">
        <f t="shared" si="2407"/>
        <v>-282.69355361192095</v>
      </c>
      <c r="P969" s="1210" t="e">
        <f t="shared" ref="P969" si="2410">P968/P238</f>
        <v>#DIV/0!</v>
      </c>
      <c r="Q969" s="1210" t="e">
        <f t="shared" si="2278"/>
        <v>#DIV/0!</v>
      </c>
      <c r="R969" s="1184" t="e">
        <f t="shared" si="2376"/>
        <v>#DIV/0!</v>
      </c>
      <c r="S969" s="1266"/>
      <c r="T969" s="1266"/>
      <c r="U969" s="1266"/>
      <c r="V969" s="1184" t="e">
        <f t="shared" si="2377"/>
        <v>#DIV/0!</v>
      </c>
      <c r="W969" s="1177" t="e">
        <f t="shared" ref="W969" si="2411">W968/W788</f>
        <v>#DIV/0!</v>
      </c>
      <c r="X969" s="1177" t="e">
        <f t="shared" si="2368"/>
        <v>#DIV/0!</v>
      </c>
      <c r="Y969" s="1177" t="e">
        <f t="shared" si="2279"/>
        <v>#DIV/0!</v>
      </c>
      <c r="Z969" s="1184" t="e">
        <f t="shared" si="2379"/>
        <v>#DIV/0!</v>
      </c>
      <c r="AA969" s="1198">
        <f t="shared" si="2364"/>
        <v>-59.316506082397709</v>
      </c>
      <c r="AB969" s="1723" t="e">
        <f t="shared" si="2365"/>
        <v>#DIV/0!</v>
      </c>
      <c r="AC969" s="1198" t="e">
        <f t="shared" si="2280"/>
        <v>#DIV/0!</v>
      </c>
      <c r="AD969" t="s">
        <v>4325</v>
      </c>
    </row>
    <row r="970" spans="1:30" customFormat="1" ht="15.75" hidden="1" thickBot="1" x14ac:dyDescent="0.3">
      <c r="A970" s="3580"/>
      <c r="B970" s="2211" t="s">
        <v>4224</v>
      </c>
      <c r="C970" s="1207">
        <f t="shared" ref="C970:O970" si="2412">C968/C255</f>
        <v>-0.42172964847648503</v>
      </c>
      <c r="D970" s="1207" t="e">
        <f t="shared" ref="D970" si="2413">D968/D255</f>
        <v>#DIV/0!</v>
      </c>
      <c r="E970" s="1207" t="e">
        <f t="shared" si="2272"/>
        <v>#DIV/0!</v>
      </c>
      <c r="F970" s="1184" t="e">
        <f t="shared" si="2371"/>
        <v>#DIV/0!</v>
      </c>
      <c r="G970" s="1208">
        <f t="shared" si="2412"/>
        <v>7.0442189198985136E-2</v>
      </c>
      <c r="H970" s="1208" t="e">
        <f t="shared" ref="H970" si="2414">H968/H255</f>
        <v>#DIV/0!</v>
      </c>
      <c r="I970" s="1208" t="e">
        <f t="shared" si="2274"/>
        <v>#DIV/0!</v>
      </c>
      <c r="J970" s="1184" t="e">
        <f t="shared" si="2373"/>
        <v>#DIV/0!</v>
      </c>
      <c r="K970" s="1266">
        <f t="shared" si="2412"/>
        <v>0</v>
      </c>
      <c r="L970" s="1266"/>
      <c r="M970" s="1266"/>
      <c r="N970" s="1184" t="e">
        <f t="shared" si="2374"/>
        <v>#DIV/0!</v>
      </c>
      <c r="O970" s="1210">
        <f t="shared" si="2412"/>
        <v>0.39166074389954986</v>
      </c>
      <c r="P970" s="1210" t="e">
        <f t="shared" ref="P970" si="2415">P968/P255</f>
        <v>#DIV/0!</v>
      </c>
      <c r="Q970" s="1210" t="e">
        <f t="shared" si="2278"/>
        <v>#DIV/0!</v>
      </c>
      <c r="R970" s="1184" t="e">
        <f t="shared" si="2376"/>
        <v>#DIV/0!</v>
      </c>
      <c r="S970" s="1266"/>
      <c r="T970" s="1266"/>
      <c r="U970" s="1266"/>
      <c r="V970" s="1184" t="e">
        <f t="shared" si="2377"/>
        <v>#DIV/0!</v>
      </c>
      <c r="W970" s="1177" t="e">
        <f t="shared" ref="W970" si="2416">W968/W805</f>
        <v>#DIV/0!</v>
      </c>
      <c r="X970" s="1177" t="e">
        <f t="shared" si="2368"/>
        <v>#DIV/0!</v>
      </c>
      <c r="Y970" s="1177" t="e">
        <f t="shared" si="2279"/>
        <v>#DIV/0!</v>
      </c>
      <c r="Z970" s="1184" t="e">
        <f t="shared" si="2379"/>
        <v>#DIV/0!</v>
      </c>
      <c r="AA970" s="1198">
        <f t="shared" si="2364"/>
        <v>1.0093321155512494E-2</v>
      </c>
      <c r="AB970" s="1723" t="e">
        <f t="shared" si="2365"/>
        <v>#DIV/0!</v>
      </c>
      <c r="AC970" s="1198" t="e">
        <f t="shared" si="2280"/>
        <v>#DIV/0!</v>
      </c>
      <c r="AD970" t="s">
        <v>4326</v>
      </c>
    </row>
    <row r="971" spans="1:30" customFormat="1" ht="15.75" hidden="1" thickBot="1" x14ac:dyDescent="0.3">
      <c r="A971" s="3580"/>
      <c r="B971" s="2211" t="s">
        <v>4311</v>
      </c>
      <c r="C971" s="1207">
        <f t="shared" ref="C971:O971" si="2417">C968/C258</f>
        <v>-0.39713992040397367</v>
      </c>
      <c r="D971" s="1207" t="e">
        <f t="shared" ref="D971" si="2418">D968/D258</f>
        <v>#DIV/0!</v>
      </c>
      <c r="E971" s="1207" t="e">
        <f t="shared" si="2272"/>
        <v>#DIV/0!</v>
      </c>
      <c r="F971" s="1184" t="e">
        <f t="shared" si="2371"/>
        <v>#DIV/0!</v>
      </c>
      <c r="G971" s="1208">
        <f t="shared" si="2417"/>
        <v>6.3828160831677111E-2</v>
      </c>
      <c r="H971" s="1208" t="e">
        <f t="shared" ref="H971" si="2419">H968/H258</f>
        <v>#DIV/0!</v>
      </c>
      <c r="I971" s="1208" t="e">
        <f t="shared" si="2274"/>
        <v>#DIV/0!</v>
      </c>
      <c r="J971" s="1184" t="e">
        <f t="shared" si="2373"/>
        <v>#DIV/0!</v>
      </c>
      <c r="K971" s="1266">
        <f t="shared" si="2417"/>
        <v>0</v>
      </c>
      <c r="L971" s="1266"/>
      <c r="M971" s="1266"/>
      <c r="N971" s="1184" t="e">
        <f t="shared" si="2374"/>
        <v>#DIV/0!</v>
      </c>
      <c r="O971" s="1210">
        <f t="shared" si="2417"/>
        <v>0.3704464999429028</v>
      </c>
      <c r="P971" s="1210" t="e">
        <f t="shared" ref="P971" si="2420">P968/P258</f>
        <v>#DIV/0!</v>
      </c>
      <c r="Q971" s="1210" t="e">
        <f t="shared" si="2278"/>
        <v>#DIV/0!</v>
      </c>
      <c r="R971" s="1184" t="e">
        <f t="shared" si="2376"/>
        <v>#DIV/0!</v>
      </c>
      <c r="S971" s="1266"/>
      <c r="T971" s="1266"/>
      <c r="U971" s="1266"/>
      <c r="V971" s="1184" t="e">
        <f t="shared" si="2377"/>
        <v>#DIV/0!</v>
      </c>
      <c r="W971" s="1177" t="e">
        <f t="shared" ref="W971" si="2421">W968/W808</f>
        <v>#DIV/0!</v>
      </c>
      <c r="X971" s="1177" t="e">
        <f t="shared" si="2368"/>
        <v>#DIV/0!</v>
      </c>
      <c r="Y971" s="1177" t="e">
        <f t="shared" si="2279"/>
        <v>#DIV/0!</v>
      </c>
      <c r="Z971" s="1184" t="e">
        <f t="shared" si="2379"/>
        <v>#DIV/0!</v>
      </c>
      <c r="AA971" s="1198">
        <f t="shared" si="2364"/>
        <v>9.2836850926515668E-3</v>
      </c>
      <c r="AB971" s="1723" t="e">
        <f t="shared" si="2365"/>
        <v>#DIV/0!</v>
      </c>
      <c r="AC971" s="1198" t="e">
        <f t="shared" si="2280"/>
        <v>#DIV/0!</v>
      </c>
      <c r="AD971" t="s">
        <v>4327</v>
      </c>
    </row>
    <row r="972" spans="1:30" customFormat="1" ht="15.75" hidden="1" thickBot="1" x14ac:dyDescent="0.3">
      <c r="A972" s="3580"/>
      <c r="B972" s="2210" t="s">
        <v>4328</v>
      </c>
      <c r="C972" s="1212">
        <f>C948/C951</f>
        <v>216.4</v>
      </c>
      <c r="D972" s="1212">
        <f>D948/D951</f>
        <v>204</v>
      </c>
      <c r="E972" s="1212">
        <f t="shared" si="2272"/>
        <v>12.400000000000006</v>
      </c>
      <c r="F972" s="2307">
        <f t="shared" si="2371"/>
        <v>6.0784313725490223E-2</v>
      </c>
      <c r="G972" s="1212">
        <f t="shared" ref="G972:K972" si="2422">G948/G951</f>
        <v>59.6</v>
      </c>
      <c r="H972" s="1212">
        <f t="shared" ref="H972" si="2423">H948/H951</f>
        <v>56.833333333333336</v>
      </c>
      <c r="I972" s="1212">
        <f t="shared" si="2274"/>
        <v>2.7666666666666657</v>
      </c>
      <c r="J972" s="2307">
        <f t="shared" si="2373"/>
        <v>4.868035190615834E-2</v>
      </c>
      <c r="K972" s="1212">
        <f t="shared" si="2422"/>
        <v>86.5</v>
      </c>
      <c r="L972" s="1212">
        <f t="shared" ref="L972" si="2424">L948/L951</f>
        <v>83.25</v>
      </c>
      <c r="M972" s="1212">
        <f>K972-L972</f>
        <v>3.25</v>
      </c>
      <c r="N972" s="2307">
        <f t="shared" si="2374"/>
        <v>3.903903903903904E-2</v>
      </c>
      <c r="O972" s="1212">
        <f>O948/O951</f>
        <v>66.111111111111114</v>
      </c>
      <c r="P972" s="1212">
        <f>P948/P951</f>
        <v>85</v>
      </c>
      <c r="Q972" s="1212">
        <f t="shared" si="2278"/>
        <v>-18.888888888888886</v>
      </c>
      <c r="R972" s="2307">
        <f t="shared" si="2376"/>
        <v>-0.22222222222222218</v>
      </c>
      <c r="S972" s="1213"/>
      <c r="T972" s="1213"/>
      <c r="U972" s="1213"/>
      <c r="V972" s="2307" t="e">
        <f t="shared" si="2377"/>
        <v>#DIV/0!</v>
      </c>
      <c r="W972" s="1212">
        <f>W948/W951</f>
        <v>110.67567567567568</v>
      </c>
      <c r="X972" s="1212">
        <f>X948/X951</f>
        <v>110.41666666666667</v>
      </c>
      <c r="Y972" s="1212">
        <f t="shared" si="2279"/>
        <v>0.25900900900900581</v>
      </c>
      <c r="Z972" s="2307">
        <f t="shared" si="2379"/>
        <v>2.3457419683834487E-3</v>
      </c>
      <c r="AA972" s="1212">
        <f t="shared" si="2364"/>
        <v>107.15277777777777</v>
      </c>
      <c r="AB972" s="1724">
        <f t="shared" si="2365"/>
        <v>107.27083333333333</v>
      </c>
      <c r="AC972" s="1905">
        <f t="shared" si="2280"/>
        <v>-0.11805555555555713</v>
      </c>
      <c r="AD972" s="27" t="s">
        <v>4329</v>
      </c>
    </row>
    <row r="973" spans="1:30" customFormat="1" ht="15.75" hidden="1" thickBot="1" x14ac:dyDescent="0.3">
      <c r="A973" s="3580"/>
      <c r="B973" s="2211" t="s">
        <v>4223</v>
      </c>
      <c r="C973" s="1207">
        <f t="shared" ref="C973:O973" si="2425">C972/C264</f>
        <v>0.99764035121907768</v>
      </c>
      <c r="D973" s="1207">
        <f t="shared" ref="D973" si="2426">D972/D264</f>
        <v>0.77205856900550374</v>
      </c>
      <c r="E973" s="1207">
        <f t="shared" si="2272"/>
        <v>0.22558178221357394</v>
      </c>
      <c r="F973" s="1184">
        <f t="shared" si="2371"/>
        <v>0.29218221423816082</v>
      </c>
      <c r="G973" s="1208">
        <f t="shared" si="2425"/>
        <v>0.41177530790027039</v>
      </c>
      <c r="H973" s="1208">
        <f t="shared" ref="H973" si="2427">H972/H264</f>
        <v>0.31612116161021381</v>
      </c>
      <c r="I973" s="1208">
        <f t="shared" si="2274"/>
        <v>9.5654146290056585E-2</v>
      </c>
      <c r="J973" s="1184">
        <f t="shared" si="2373"/>
        <v>0.30258697583808331</v>
      </c>
      <c r="K973" s="1209">
        <f t="shared" si="2425"/>
        <v>0.48512743716232087</v>
      </c>
      <c r="L973" s="1209">
        <f t="shared" ref="L973" si="2428">L972/L264</f>
        <v>0.48571603318283924</v>
      </c>
      <c r="M973" s="1209">
        <f t="shared" ref="M973:M975" si="2429">K973-L973</f>
        <v>-5.8859602051836157E-4</v>
      </c>
      <c r="N973" s="1184">
        <f t="shared" si="2374"/>
        <v>-1.2118109765933854E-3</v>
      </c>
      <c r="O973" s="1210">
        <f t="shared" si="2425"/>
        <v>0.8654836985896559</v>
      </c>
      <c r="P973" s="1210">
        <f t="shared" ref="P973" si="2430">P972/P264</f>
        <v>0.74051026757934035</v>
      </c>
      <c r="Q973" s="1210">
        <f t="shared" si="2278"/>
        <v>0.12497343101031555</v>
      </c>
      <c r="R973" s="1184">
        <f t="shared" si="2376"/>
        <v>0.1687666417088883</v>
      </c>
      <c r="S973" s="1266"/>
      <c r="T973" s="1266"/>
      <c r="U973" s="1266"/>
      <c r="V973" s="1184" t="e">
        <f t="shared" si="2377"/>
        <v>#DIV/0!</v>
      </c>
      <c r="W973" s="1177">
        <f>W972/W$264</f>
        <v>0.72253004186134173</v>
      </c>
      <c r="X973" s="1177">
        <f>X972/X$264</f>
        <v>0.58619342753176484</v>
      </c>
      <c r="Y973" s="1177">
        <f t="shared" si="2279"/>
        <v>0.13633661432957689</v>
      </c>
      <c r="Z973" s="1184">
        <f t="shared" si="2379"/>
        <v>0.23257956832378343</v>
      </c>
      <c r="AA973" s="1198">
        <f t="shared" si="2364"/>
        <v>0.69000669871783127</v>
      </c>
      <c r="AB973" s="1723">
        <f t="shared" si="2365"/>
        <v>0.57860150784447428</v>
      </c>
      <c r="AC973" s="1198">
        <f t="shared" si="2280"/>
        <v>0.11140519087335699</v>
      </c>
      <c r="AD973" t="s">
        <v>4330</v>
      </c>
    </row>
    <row r="974" spans="1:30" customFormat="1" ht="15.75" hidden="1" thickBot="1" x14ac:dyDescent="0.3">
      <c r="A974" s="3580"/>
      <c r="B974" s="2211" t="s">
        <v>4224</v>
      </c>
      <c r="C974" s="1207">
        <f t="shared" ref="C974:O974" si="2431">C972/C281</f>
        <v>1.1821280065226254</v>
      </c>
      <c r="D974" s="1207">
        <f t="shared" ref="D974" si="2432">D972/D281</f>
        <v>0.9435626857617625</v>
      </c>
      <c r="E974" s="1207">
        <f t="shared" si="2272"/>
        <v>0.2385653207608629</v>
      </c>
      <c r="F974" s="1184">
        <f t="shared" si="2371"/>
        <v>0.25283462811828233</v>
      </c>
      <c r="G974" s="1208">
        <f t="shared" si="2431"/>
        <v>1.6639161505478799</v>
      </c>
      <c r="H974" s="1208">
        <f t="shared" ref="H974" si="2433">H972/H281</f>
        <v>1.6244026420722615</v>
      </c>
      <c r="I974" s="1208">
        <f t="shared" si="2274"/>
        <v>3.9513508475618409E-2</v>
      </c>
      <c r="J974" s="1184">
        <f t="shared" si="2373"/>
        <v>2.4324947185022278E-2</v>
      </c>
      <c r="K974" s="1209">
        <f t="shared" si="2431"/>
        <v>0.46636846185960518</v>
      </c>
      <c r="L974" s="1209">
        <f t="shared" ref="L974" si="2434">L972/L281</f>
        <v>0.47396014749510551</v>
      </c>
      <c r="M974" s="1209">
        <f t="shared" si="2429"/>
        <v>-7.5916856355003337E-3</v>
      </c>
      <c r="N974" s="1184">
        <f t="shared" si="2374"/>
        <v>-1.6017561129606856E-2</v>
      </c>
      <c r="O974" s="1210">
        <f t="shared" si="2431"/>
        <v>0.62827966751012476</v>
      </c>
      <c r="P974" s="1210">
        <f t="shared" ref="P974" si="2435">P972/P281</f>
        <v>0.6775990952472899</v>
      </c>
      <c r="Q974" s="1210">
        <f t="shared" si="2278"/>
        <v>-4.9319427737165134E-2</v>
      </c>
      <c r="R974" s="1184">
        <f t="shared" si="2376"/>
        <v>-7.2785557246303589E-2</v>
      </c>
      <c r="S974" s="1266"/>
      <c r="T974" s="1266"/>
      <c r="U974" s="1266"/>
      <c r="V974" s="1184" t="e">
        <f t="shared" si="2377"/>
        <v>#DIV/0!</v>
      </c>
      <c r="W974" s="1177">
        <f>W972/W$281</f>
        <v>0.77756023351397241</v>
      </c>
      <c r="X974" s="1177">
        <f>X972/X$281</f>
        <v>0.72229756020510771</v>
      </c>
      <c r="Y974" s="1177">
        <f t="shared" si="2279"/>
        <v>5.5262673308864696E-2</v>
      </c>
      <c r="Z974" s="1184">
        <f t="shared" si="2379"/>
        <v>7.6509566629536993E-2</v>
      </c>
      <c r="AA974" s="1198">
        <f t="shared" si="2364"/>
        <v>0.98517307161005885</v>
      </c>
      <c r="AB974" s="1723">
        <f t="shared" si="2365"/>
        <v>0.92988114264410482</v>
      </c>
      <c r="AC974" s="1198">
        <f t="shared" si="2280"/>
        <v>5.5291928965954029E-2</v>
      </c>
      <c r="AD974" t="s">
        <v>4331</v>
      </c>
    </row>
    <row r="975" spans="1:30" customFormat="1" ht="15.75" hidden="1" thickBot="1" x14ac:dyDescent="0.3">
      <c r="A975" s="3580"/>
      <c r="B975" s="2211" t="s">
        <v>4311</v>
      </c>
      <c r="C975" s="1207">
        <f t="shared" ref="C975:O975" si="2436">C972/C284</f>
        <v>1.0779862215156333</v>
      </c>
      <c r="D975" s="1207">
        <f t="shared" ref="D975" si="2437">D972/D284</f>
        <v>0.8594755240773847</v>
      </c>
      <c r="E975" s="1207">
        <f t="shared" si="2272"/>
        <v>0.21851069743824858</v>
      </c>
      <c r="F975" s="1184">
        <f t="shared" si="2371"/>
        <v>0.25423725436836814</v>
      </c>
      <c r="G975" s="1208">
        <f t="shared" si="2436"/>
        <v>1.4317507082152974</v>
      </c>
      <c r="H975" s="1208">
        <f t="shared" ref="H975" si="2438">H972/H284</f>
        <v>1.3495561022569258</v>
      </c>
      <c r="I975" s="1208">
        <f t="shared" si="2274"/>
        <v>8.219460595837158E-2</v>
      </c>
      <c r="J975" s="1184">
        <f t="shared" si="2373"/>
        <v>6.0904919640549733E-2</v>
      </c>
      <c r="K975" s="1209">
        <f t="shared" si="2436"/>
        <v>0.34605256494657416</v>
      </c>
      <c r="L975" s="1209">
        <f t="shared" ref="L975" si="2439">L972/L284</f>
        <v>0.35509428436827567</v>
      </c>
      <c r="M975" s="1209">
        <f t="shared" si="2429"/>
        <v>-9.0417194217015107E-3</v>
      </c>
      <c r="N975" s="1184">
        <f t="shared" si="2374"/>
        <v>-2.546286949615938E-2</v>
      </c>
      <c r="O975" s="1210">
        <f t="shared" si="2436"/>
        <v>0.37631450918753045</v>
      </c>
      <c r="P975" s="1210">
        <f t="shared" ref="P975" si="2440">P972/P284</f>
        <v>0.42140723320409329</v>
      </c>
      <c r="Q975" s="1210">
        <f t="shared" si="2278"/>
        <v>-4.5092724016562835E-2</v>
      </c>
      <c r="R975" s="1184">
        <f t="shared" si="2376"/>
        <v>-0.10700510210446201</v>
      </c>
      <c r="S975" s="1266"/>
      <c r="T975" s="1266"/>
      <c r="U975" s="1266"/>
      <c r="V975" s="1184" t="e">
        <f t="shared" si="2377"/>
        <v>#DIV/0!</v>
      </c>
      <c r="W975" s="1177">
        <f>W972/W$284</f>
        <v>0.60767045193886882</v>
      </c>
      <c r="X975" s="1177">
        <f>X972/X$284</f>
        <v>0.57235575552154283</v>
      </c>
      <c r="Y975" s="1177">
        <f t="shared" si="2279"/>
        <v>3.5314696417325986E-2</v>
      </c>
      <c r="Z975" s="1184">
        <f t="shared" si="2379"/>
        <v>6.1700605046150846E-2</v>
      </c>
      <c r="AA975" s="1198">
        <f t="shared" si="2364"/>
        <v>0.80802600096625887</v>
      </c>
      <c r="AB975" s="1723">
        <f t="shared" si="2365"/>
        <v>0.74638328597666992</v>
      </c>
      <c r="AC975" s="1198">
        <f t="shared" si="2280"/>
        <v>6.1642714989588954E-2</v>
      </c>
      <c r="AD975" t="s">
        <v>4332</v>
      </c>
    </row>
    <row r="976" spans="1:30" customFormat="1" ht="15.75" hidden="1" thickBot="1" x14ac:dyDescent="0.3">
      <c r="A976" s="3580"/>
      <c r="B976" s="2210" t="s">
        <v>4333</v>
      </c>
      <c r="C976" s="1213">
        <f>C933/C951</f>
        <v>55.4</v>
      </c>
      <c r="D976" s="1213">
        <f>D933/D951</f>
        <v>51.9</v>
      </c>
      <c r="E976" s="1213">
        <f t="shared" si="2272"/>
        <v>3.5</v>
      </c>
      <c r="F976" s="2307">
        <f t="shared" si="2371"/>
        <v>6.7437379576107903E-2</v>
      </c>
      <c r="G976" s="1213">
        <f t="shared" ref="G976:H976" si="2441">G933/G951</f>
        <v>24.8</v>
      </c>
      <c r="H976" s="1213">
        <f t="shared" si="2441"/>
        <v>11.666666666666666</v>
      </c>
      <c r="I976" s="1213">
        <f t="shared" si="2274"/>
        <v>13.133333333333335</v>
      </c>
      <c r="J976" s="2307">
        <f t="shared" si="2373"/>
        <v>1.1257142857142859</v>
      </c>
      <c r="K976" s="1246">
        <f>K933/K951</f>
        <v>56.083333333333336</v>
      </c>
      <c r="L976" s="1246">
        <f>L933/L951</f>
        <v>63.25</v>
      </c>
      <c r="M976" s="1246">
        <f>K976-L976</f>
        <v>-7.1666666666666643</v>
      </c>
      <c r="N976" s="2307">
        <f t="shared" si="2374"/>
        <v>-0.11330698287220023</v>
      </c>
      <c r="O976" s="1246">
        <f>O933/O951</f>
        <v>21</v>
      </c>
      <c r="P976" s="1246">
        <f>P933/P951</f>
        <v>25.857142857142858</v>
      </c>
      <c r="Q976" s="1213">
        <f t="shared" si="2278"/>
        <v>-4.8571428571428577</v>
      </c>
      <c r="R976" s="2307">
        <f t="shared" si="2376"/>
        <v>-0.18784530386740333</v>
      </c>
      <c r="S976" s="1213"/>
      <c r="T976" s="1213"/>
      <c r="U976" s="1213"/>
      <c r="V976" s="2307" t="e">
        <f t="shared" si="2377"/>
        <v>#DIV/0!</v>
      </c>
      <c r="W976" s="1213">
        <f>W933/W951</f>
        <v>41.621621621621621</v>
      </c>
      <c r="X976" s="1213">
        <f>X933/X951</f>
        <v>42.472222222222221</v>
      </c>
      <c r="Y976" s="1213">
        <f t="shared" si="2279"/>
        <v>-0.85060060060060039</v>
      </c>
      <c r="Z976" s="2307">
        <f t="shared" si="2379"/>
        <v>-2.0027221466070382E-2</v>
      </c>
      <c r="AA976" s="1213">
        <f t="shared" si="2364"/>
        <v>39.320833333333333</v>
      </c>
      <c r="AB976" s="1725">
        <f t="shared" si="2365"/>
        <v>38.168452380952381</v>
      </c>
      <c r="AC976" s="1906">
        <f t="shared" si="2280"/>
        <v>1.1523809523809518</v>
      </c>
      <c r="AD976" s="27" t="s">
        <v>4334</v>
      </c>
    </row>
    <row r="977" spans="1:30" customFormat="1" ht="15.75" hidden="1" thickBot="1" x14ac:dyDescent="0.3">
      <c r="A977" s="3580"/>
      <c r="B977" s="2211" t="s">
        <v>4223</v>
      </c>
      <c r="C977" s="1207">
        <f t="shared" ref="C977:O977" si="2442">C976/C290</f>
        <v>1.1711397058823529</v>
      </c>
      <c r="D977" s="1207">
        <f t="shared" ref="D977" si="2443">D976/D290</f>
        <v>0.87698727525629794</v>
      </c>
      <c r="E977" s="1207">
        <f t="shared" si="2272"/>
        <v>0.29415243062605501</v>
      </c>
      <c r="F977" s="1184">
        <f t="shared" si="2371"/>
        <v>0.33541242721006354</v>
      </c>
      <c r="G977" s="1208">
        <f t="shared" si="2442"/>
        <v>0.76030442447435176</v>
      </c>
      <c r="H977" s="1208">
        <f t="shared" ref="H977" si="2444">H976/H290</f>
        <v>0.31383716684921503</v>
      </c>
      <c r="I977" s="1208">
        <f t="shared" si="2274"/>
        <v>0.44646725762513673</v>
      </c>
      <c r="J977" s="1184">
        <f t="shared" si="2373"/>
        <v>1.4226079788683685</v>
      </c>
      <c r="K977" s="1209">
        <f t="shared" si="2442"/>
        <v>1.8184300244733977</v>
      </c>
      <c r="L977" s="1209">
        <f t="shared" ref="L977" si="2445">L976/L290</f>
        <v>2.180365746824354</v>
      </c>
      <c r="M977" s="1209">
        <f t="shared" ref="M977:M979" si="2446">K977-L977</f>
        <v>-0.36193572235095628</v>
      </c>
      <c r="N977" s="1184">
        <f t="shared" si="2374"/>
        <v>-0.1659977106492827</v>
      </c>
      <c r="O977" s="1210">
        <f t="shared" si="2442"/>
        <v>1.2584368889169242</v>
      </c>
      <c r="P977" s="1210">
        <f t="shared" ref="P977" si="2447">P976/P290</f>
        <v>1.0623790196690603</v>
      </c>
      <c r="Q977" s="1210">
        <f t="shared" si="2278"/>
        <v>0.19605786924786384</v>
      </c>
      <c r="R977" s="1184">
        <f t="shared" si="2376"/>
        <v>0.18454606653370983</v>
      </c>
      <c r="S977" s="1266"/>
      <c r="T977" s="1266"/>
      <c r="U977" s="1266"/>
      <c r="V977" s="1184" t="e">
        <f t="shared" si="2377"/>
        <v>#DIV/0!</v>
      </c>
      <c r="W977" s="1177">
        <f>W976/W$290</f>
        <v>1.3205099480813327</v>
      </c>
      <c r="X977" s="1177">
        <f>X976/X$290</f>
        <v>1.1152957255507183</v>
      </c>
      <c r="Y977" s="1177">
        <f t="shared" si="2279"/>
        <v>0.20521422253061439</v>
      </c>
      <c r="Z977" s="1184">
        <f t="shared" si="2379"/>
        <v>0.18399982877122775</v>
      </c>
      <c r="AA977" s="1198">
        <f t="shared" si="2364"/>
        <v>1.2520777609367566</v>
      </c>
      <c r="AB977" s="1723">
        <f t="shared" si="2365"/>
        <v>1.1083923021497317</v>
      </c>
      <c r="AC977" s="1198">
        <f t="shared" si="2280"/>
        <v>0.14368545878702488</v>
      </c>
      <c r="AD977" t="s">
        <v>4335</v>
      </c>
    </row>
    <row r="978" spans="1:30" customFormat="1" ht="15.75" hidden="1" thickBot="1" x14ac:dyDescent="0.3">
      <c r="A978" s="3580"/>
      <c r="B978" s="2211" t="s">
        <v>4224</v>
      </c>
      <c r="C978" s="1207">
        <f t="shared" ref="C978:O978" si="2448">C976/C307</f>
        <v>1.4459117291885786</v>
      </c>
      <c r="D978" s="1207">
        <f t="shared" ref="D978" si="2449">D976/D307</f>
        <v>1.1107324032974</v>
      </c>
      <c r="E978" s="1207">
        <f t="shared" si="2272"/>
        <v>0.3351793258911786</v>
      </c>
      <c r="F978" s="1184">
        <f t="shared" si="2371"/>
        <v>0.30176424573204236</v>
      </c>
      <c r="G978" s="1208">
        <f t="shared" si="2448"/>
        <v>1.8694108567018266</v>
      </c>
      <c r="H978" s="1208">
        <f t="shared" ref="H978" si="2450">H976/H307</f>
        <v>1.0121027346637101</v>
      </c>
      <c r="I978" s="1208">
        <f t="shared" si="2274"/>
        <v>0.85730812203811646</v>
      </c>
      <c r="J978" s="1184">
        <f t="shared" si="2373"/>
        <v>0.84705642290648775</v>
      </c>
      <c r="K978" s="1209">
        <f t="shared" si="2448"/>
        <v>1.971816013275254</v>
      </c>
      <c r="L978" s="1209">
        <f t="shared" ref="L978" si="2451">L976/L307</f>
        <v>2.3358395013634592</v>
      </c>
      <c r="M978" s="1209">
        <f t="shared" si="2446"/>
        <v>-0.36402348808820517</v>
      </c>
      <c r="N978" s="1184">
        <f t="shared" si="2374"/>
        <v>-0.15584268006244437</v>
      </c>
      <c r="O978" s="1210">
        <f t="shared" si="2448"/>
        <v>0.83329300750060487</v>
      </c>
      <c r="P978" s="1210">
        <f t="shared" ref="P978" si="2452">P976/P307</f>
        <v>0.93071544223617964</v>
      </c>
      <c r="Q978" s="1210">
        <f t="shared" si="2278"/>
        <v>-9.742243473557477E-2</v>
      </c>
      <c r="R978" s="1184">
        <f t="shared" si="2376"/>
        <v>-0.1046747806198457</v>
      </c>
      <c r="S978" s="1266"/>
      <c r="T978" s="1266"/>
      <c r="U978" s="1266"/>
      <c r="V978" s="1184" t="e">
        <f t="shared" si="2377"/>
        <v>#DIV/0!</v>
      </c>
      <c r="W978" s="1177">
        <f>W976/W$307</f>
        <v>1.4544895104325117</v>
      </c>
      <c r="X978" s="1177">
        <f>X976/X$307</f>
        <v>1.3823091568913082</v>
      </c>
      <c r="Y978" s="1177">
        <f t="shared" si="2279"/>
        <v>7.2180353541203557E-2</v>
      </c>
      <c r="Z978" s="1184">
        <f t="shared" si="2379"/>
        <v>5.2217228816982465E-2</v>
      </c>
      <c r="AA978" s="1198">
        <f t="shared" si="2364"/>
        <v>1.530107901666566</v>
      </c>
      <c r="AB978" s="1723">
        <f t="shared" si="2365"/>
        <v>1.3473475203901872</v>
      </c>
      <c r="AC978" s="1198">
        <f t="shared" si="2280"/>
        <v>0.18276038127637872</v>
      </c>
      <c r="AD978" t="s">
        <v>4336</v>
      </c>
    </row>
    <row r="979" spans="1:30" customFormat="1" ht="15.75" hidden="1" thickBot="1" x14ac:dyDescent="0.3">
      <c r="A979" s="3580"/>
      <c r="B979" s="2211" t="s">
        <v>4311</v>
      </c>
      <c r="C979" s="1207">
        <f t="shared" ref="C979:O979" si="2453">C976/C310</f>
        <v>1.4689985895627646</v>
      </c>
      <c r="D979" s="1207">
        <f t="shared" ref="D979" si="2454">D976/D310</f>
        <v>1.1148978169995356</v>
      </c>
      <c r="E979" s="1207">
        <f t="shared" si="2272"/>
        <v>0.35410077256322903</v>
      </c>
      <c r="F979" s="1184">
        <f t="shared" si="2371"/>
        <v>0.31760827509394657</v>
      </c>
      <c r="G979" s="1208">
        <f t="shared" si="2453"/>
        <v>1.5741317365269463</v>
      </c>
      <c r="H979" s="1208">
        <f t="shared" ref="H979" si="2455">H976/H310</f>
        <v>0.83199486026341141</v>
      </c>
      <c r="I979" s="1208">
        <f t="shared" si="2274"/>
        <v>0.74213687626353486</v>
      </c>
      <c r="J979" s="1184">
        <f t="shared" si="2373"/>
        <v>0.89199694818856534</v>
      </c>
      <c r="K979" s="1209">
        <f t="shared" si="2453"/>
        <v>1.6921926222986095</v>
      </c>
      <c r="L979" s="1209">
        <f t="shared" ref="L979" si="2456">L976/L310</f>
        <v>2.0385558976332501</v>
      </c>
      <c r="M979" s="1209">
        <f t="shared" si="2446"/>
        <v>-0.34636327533464062</v>
      </c>
      <c r="N979" s="1184">
        <f t="shared" si="2374"/>
        <v>-0.16990619474146679</v>
      </c>
      <c r="O979" s="1210">
        <f t="shared" si="2453"/>
        <v>0.54700986436498145</v>
      </c>
      <c r="P979" s="1210">
        <f t="shared" ref="P979" si="2457">P976/P310</f>
        <v>0.65376244501041914</v>
      </c>
      <c r="Q979" s="1210">
        <f t="shared" si="2278"/>
        <v>-0.10675258064543769</v>
      </c>
      <c r="R979" s="1184">
        <f t="shared" si="2376"/>
        <v>-0.16328955794292582</v>
      </c>
      <c r="S979" s="1266"/>
      <c r="T979" s="1266"/>
      <c r="U979" s="1266"/>
      <c r="V979" s="1184" t="e">
        <f t="shared" si="2377"/>
        <v>#DIV/0!</v>
      </c>
      <c r="W979" s="1177">
        <f>W976/W$310</f>
        <v>1.2776997273631379</v>
      </c>
      <c r="X979" s="1177">
        <f>X976/X$310</f>
        <v>1.2368836180892919</v>
      </c>
      <c r="Y979" s="1177">
        <f t="shared" si="2279"/>
        <v>4.0816109273845935E-2</v>
      </c>
      <c r="Z979" s="1184">
        <f t="shared" si="2379"/>
        <v>3.2999150992797266E-2</v>
      </c>
      <c r="AA979" s="1198">
        <f t="shared" si="2364"/>
        <v>1.3205832031883256</v>
      </c>
      <c r="AB979" s="1723">
        <f t="shared" si="2365"/>
        <v>1.1598027549766541</v>
      </c>
      <c r="AC979" s="1198">
        <f t="shared" si="2280"/>
        <v>0.16078044821167148</v>
      </c>
      <c r="AD979" t="s">
        <v>4337</v>
      </c>
    </row>
    <row r="980" spans="1:30" s="325" customFormat="1" ht="15.75" hidden="1" thickBot="1" x14ac:dyDescent="0.3">
      <c r="A980" s="3580"/>
      <c r="B980" s="2210" t="s">
        <v>4338</v>
      </c>
      <c r="C980" s="1206">
        <f>C938/C951</f>
        <v>3.1</v>
      </c>
      <c r="D980" s="1206"/>
      <c r="E980" s="1206"/>
      <c r="F980" s="2307" t="e">
        <f t="shared" si="2371"/>
        <v>#DIV/0!</v>
      </c>
      <c r="G980" s="1206">
        <f t="shared" ref="G980:W980" si="2458">G938/G951</f>
        <v>5</v>
      </c>
      <c r="H980" s="1206"/>
      <c r="I980" s="1206"/>
      <c r="J980" s="2307" t="e">
        <f t="shared" si="2373"/>
        <v>#DIV/0!</v>
      </c>
      <c r="K980" s="1206">
        <f t="shared" si="2458"/>
        <v>28.5</v>
      </c>
      <c r="L980" s="1206"/>
      <c r="M980" s="1206"/>
      <c r="N980" s="2307" t="e">
        <f t="shared" si="2374"/>
        <v>#DIV/0!</v>
      </c>
      <c r="O980" s="1206">
        <f t="shared" si="2458"/>
        <v>4.2222222222222223</v>
      </c>
      <c r="P980" s="1206"/>
      <c r="Q980" s="1206"/>
      <c r="R980" s="2307" t="e">
        <f t="shared" si="2376"/>
        <v>#DIV/0!</v>
      </c>
      <c r="S980" s="1265"/>
      <c r="T980" s="1265"/>
      <c r="U980" s="1265"/>
      <c r="V980" s="2307" t="e">
        <f t="shared" si="2377"/>
        <v>#DIV/0!</v>
      </c>
      <c r="W980" s="1206" t="e">
        <f t="shared" si="2458"/>
        <v>#DIV/0!</v>
      </c>
      <c r="X980" s="1206">
        <f t="shared" ref="X980:X1023" si="2459">SUM(D980+H980+L980+P980+T980)</f>
        <v>0</v>
      </c>
      <c r="Y980" s="1206"/>
      <c r="Z980" s="2307" t="e">
        <f t="shared" si="2379"/>
        <v>#DIV/0!</v>
      </c>
      <c r="AA980" s="1206">
        <f t="shared" si="2364"/>
        <v>10.205555555555556</v>
      </c>
      <c r="AB980" s="1718" t="e">
        <f t="shared" si="2365"/>
        <v>#DIV/0!</v>
      </c>
      <c r="AC980" s="1903"/>
      <c r="AD980" s="1220" t="s">
        <v>4339</v>
      </c>
    </row>
    <row r="981" spans="1:30" s="325" customFormat="1" ht="15.75" hidden="1" thickBot="1" x14ac:dyDescent="0.3">
      <c r="A981" s="3580"/>
      <c r="B981" s="2212" t="s">
        <v>4223</v>
      </c>
      <c r="C981" s="1207">
        <f t="shared" ref="C981:W981" si="2460">C980/C316</f>
        <v>0.93644655235315588</v>
      </c>
      <c r="D981" s="1207"/>
      <c r="E981" s="1207"/>
      <c r="F981" s="1184" t="e">
        <f t="shared" si="2371"/>
        <v>#DIV/0!</v>
      </c>
      <c r="G981" s="1208">
        <f t="shared" si="2460"/>
        <v>0.60168776371308019</v>
      </c>
      <c r="H981" s="1208"/>
      <c r="I981" s="1208"/>
      <c r="J981" s="1184" t="e">
        <f t="shared" si="2373"/>
        <v>#DIV/0!</v>
      </c>
      <c r="K981" s="1209">
        <f t="shared" si="2460"/>
        <v>4.9757769652650827</v>
      </c>
      <c r="L981" s="1209"/>
      <c r="M981" s="1209"/>
      <c r="N981" s="1184" t="e">
        <f t="shared" si="2374"/>
        <v>#DIV/0!</v>
      </c>
      <c r="O981" s="1210">
        <f t="shared" si="2460"/>
        <v>1.5397739390061849</v>
      </c>
      <c r="P981" s="1210"/>
      <c r="Q981" s="1210"/>
      <c r="R981" s="1184" t="e">
        <f t="shared" si="2376"/>
        <v>#DIV/0!</v>
      </c>
      <c r="S981" s="1266">
        <f t="shared" si="2460"/>
        <v>0</v>
      </c>
      <c r="T981" s="1266"/>
      <c r="U981" s="1266"/>
      <c r="V981" s="1184" t="e">
        <f t="shared" si="2377"/>
        <v>#DIV/0!</v>
      </c>
      <c r="W981" s="1199" t="e">
        <f t="shared" si="2460"/>
        <v>#DIV/0!</v>
      </c>
      <c r="X981" s="1199">
        <f t="shared" si="2459"/>
        <v>0</v>
      </c>
      <c r="Y981" s="1199"/>
      <c r="Z981" s="1184" t="e">
        <f t="shared" si="2379"/>
        <v>#DIV/0!</v>
      </c>
      <c r="AA981" s="1198">
        <f t="shared" si="2364"/>
        <v>1.6107370440675008</v>
      </c>
      <c r="AB981" s="1723" t="e">
        <f t="shared" si="2365"/>
        <v>#DIV/0!</v>
      </c>
      <c r="AC981" s="1198"/>
      <c r="AD981" s="325" t="s">
        <v>4340</v>
      </c>
    </row>
    <row r="982" spans="1:30" ht="15.75" hidden="1" thickBot="1" x14ac:dyDescent="0.3">
      <c r="A982" s="3580"/>
      <c r="B982" s="2212" t="s">
        <v>4224</v>
      </c>
      <c r="C982" s="1207">
        <f t="shared" ref="C982:W982" si="2461">C980/C333</f>
        <v>0.51449095863264804</v>
      </c>
      <c r="D982" s="1207"/>
      <c r="E982" s="1207"/>
      <c r="F982" s="1184" t="e">
        <f t="shared" si="2371"/>
        <v>#DIV/0!</v>
      </c>
      <c r="G982" s="1208">
        <f t="shared" si="2461"/>
        <v>1.0900297619047619</v>
      </c>
      <c r="H982" s="1208"/>
      <c r="I982" s="1208"/>
      <c r="J982" s="1184" t="e">
        <f t="shared" si="2373"/>
        <v>#DIV/0!</v>
      </c>
      <c r="K982" s="1209">
        <f t="shared" si="2461"/>
        <v>3.212468827930175</v>
      </c>
      <c r="L982" s="1209"/>
      <c r="M982" s="1209"/>
      <c r="N982" s="1184" t="e">
        <f t="shared" si="2374"/>
        <v>#DIV/0!</v>
      </c>
      <c r="O982" s="1210">
        <f t="shared" si="2461"/>
        <v>0.56503014642549532</v>
      </c>
      <c r="P982" s="1210"/>
      <c r="Q982" s="1210"/>
      <c r="R982" s="1184" t="e">
        <f t="shared" si="2376"/>
        <v>#DIV/0!</v>
      </c>
      <c r="S982" s="1266">
        <f t="shared" si="2461"/>
        <v>0</v>
      </c>
      <c r="T982" s="1266"/>
      <c r="U982" s="1266"/>
      <c r="V982" s="1184" t="e">
        <f t="shared" si="2377"/>
        <v>#DIV/0!</v>
      </c>
      <c r="W982" s="1200" t="e">
        <f t="shared" si="2461"/>
        <v>#DIV/0!</v>
      </c>
      <c r="X982" s="1200">
        <f t="shared" si="2459"/>
        <v>0</v>
      </c>
      <c r="Y982" s="1200"/>
      <c r="Z982" s="1184" t="e">
        <f t="shared" si="2379"/>
        <v>#DIV/0!</v>
      </c>
      <c r="AA982" s="1198">
        <f t="shared" si="2364"/>
        <v>1.076403938978616</v>
      </c>
      <c r="AB982" s="1723" t="e">
        <f t="shared" si="2365"/>
        <v>#DIV/0!</v>
      </c>
      <c r="AC982" s="1198"/>
      <c r="AD982" s="325" t="s">
        <v>4341</v>
      </c>
    </row>
    <row r="983" spans="1:30" ht="15.75" hidden="1" thickBot="1" x14ac:dyDescent="0.3">
      <c r="A983" s="3580"/>
      <c r="B983" s="2212" t="s">
        <v>4311</v>
      </c>
      <c r="C983" s="1207">
        <f t="shared" ref="C983:W983" si="2462">C980/C336</f>
        <v>0.32668161434977577</v>
      </c>
      <c r="D983" s="1207"/>
      <c r="E983" s="1207"/>
      <c r="F983" s="1184" t="e">
        <f t="shared" si="2371"/>
        <v>#DIV/0!</v>
      </c>
      <c r="G983" s="1208">
        <f t="shared" si="2462"/>
        <v>0.89527027027027029</v>
      </c>
      <c r="H983" s="1208"/>
      <c r="I983" s="1208"/>
      <c r="J983" s="1184" t="e">
        <f t="shared" si="2373"/>
        <v>#DIV/0!</v>
      </c>
      <c r="K983" s="1209">
        <f t="shared" si="2462"/>
        <v>3.356690272083489</v>
      </c>
      <c r="L983" s="1209"/>
      <c r="M983" s="1209"/>
      <c r="N983" s="1184" t="e">
        <f t="shared" si="2374"/>
        <v>#DIV/0!</v>
      </c>
      <c r="O983" s="1210">
        <f t="shared" si="2462"/>
        <v>0.4077460317460318</v>
      </c>
      <c r="P983" s="1210"/>
      <c r="Q983" s="1210"/>
      <c r="R983" s="1184" t="e">
        <f t="shared" si="2376"/>
        <v>#DIV/0!</v>
      </c>
      <c r="S983" s="1266">
        <f t="shared" si="2462"/>
        <v>0</v>
      </c>
      <c r="T983" s="1266"/>
      <c r="U983" s="1266"/>
      <c r="V983" s="1184" t="e">
        <f t="shared" si="2377"/>
        <v>#DIV/0!</v>
      </c>
      <c r="W983" s="1199" t="e">
        <f t="shared" si="2462"/>
        <v>#DIV/0!</v>
      </c>
      <c r="X983" s="1199">
        <f t="shared" si="2459"/>
        <v>0</v>
      </c>
      <c r="Y983" s="1199"/>
      <c r="Z983" s="1184" t="e">
        <f t="shared" si="2379"/>
        <v>#DIV/0!</v>
      </c>
      <c r="AA983" s="1198">
        <f t="shared" si="2364"/>
        <v>0.9972776376899134</v>
      </c>
      <c r="AB983" s="1723" t="e">
        <f t="shared" si="2365"/>
        <v>#DIV/0!</v>
      </c>
      <c r="AC983" s="1198"/>
      <c r="AD983" s="325" t="s">
        <v>4342</v>
      </c>
    </row>
    <row r="984" spans="1:30" ht="15.75" hidden="1" thickBot="1" x14ac:dyDescent="0.3">
      <c r="A984" s="3580"/>
      <c r="B984" s="2210" t="s">
        <v>4343</v>
      </c>
      <c r="C984" s="1206">
        <f>C943/C948</f>
        <v>7.3937153419593345E-3</v>
      </c>
      <c r="D984" s="1206"/>
      <c r="E984" s="1206"/>
      <c r="F984" s="2307" t="e">
        <f t="shared" si="2371"/>
        <v>#DIV/0!</v>
      </c>
      <c r="G984" s="1206">
        <f t="shared" ref="G984:W984" si="2463">G943/G948</f>
        <v>-3.3557046979865771E-3</v>
      </c>
      <c r="H984" s="1206"/>
      <c r="I984" s="1206"/>
      <c r="J984" s="2307" t="e">
        <f t="shared" si="2373"/>
        <v>#DIV/0!</v>
      </c>
      <c r="K984" s="1206">
        <f t="shared" si="2463"/>
        <v>-2.6974951830443159E-2</v>
      </c>
      <c r="L984" s="1206"/>
      <c r="M984" s="1206"/>
      <c r="N984" s="2307" t="e">
        <f t="shared" si="2374"/>
        <v>#DIV/0!</v>
      </c>
      <c r="O984" s="1206">
        <f t="shared" si="2463"/>
        <v>-1.0084033613445379E-2</v>
      </c>
      <c r="P984" s="1206"/>
      <c r="Q984" s="1206"/>
      <c r="R984" s="2307" t="e">
        <f t="shared" si="2376"/>
        <v>#DIV/0!</v>
      </c>
      <c r="S984" s="1265"/>
      <c r="T984" s="1265"/>
      <c r="U984" s="1265"/>
      <c r="V984" s="2307" t="e">
        <f t="shared" si="2377"/>
        <v>#DIV/0!</v>
      </c>
      <c r="W984" s="1206" t="e">
        <f t="shared" si="2463"/>
        <v>#DIV/0!</v>
      </c>
      <c r="X984" s="1206">
        <f t="shared" si="2459"/>
        <v>0</v>
      </c>
      <c r="Y984" s="1206"/>
      <c r="Z984" s="2307" t="e">
        <f t="shared" si="2379"/>
        <v>#DIV/0!</v>
      </c>
      <c r="AA984" s="1206">
        <f t="shared" si="2364"/>
        <v>-8.2552436999789452E-3</v>
      </c>
      <c r="AB984" s="1718" t="e">
        <f t="shared" si="2365"/>
        <v>#DIV/0!</v>
      </c>
      <c r="AC984" s="1903"/>
      <c r="AD984" s="1220" t="s">
        <v>4344</v>
      </c>
    </row>
    <row r="985" spans="1:30" ht="15.75" hidden="1" thickBot="1" x14ac:dyDescent="0.3">
      <c r="A985" s="3580"/>
      <c r="B985" s="2212" t="s">
        <v>4223</v>
      </c>
      <c r="C985" s="1207">
        <f t="shared" ref="C985:W985" si="2464">C984/C342</f>
        <v>-0.50262432118165112</v>
      </c>
      <c r="D985" s="1207"/>
      <c r="E985" s="1207"/>
      <c r="F985" s="1184" t="e">
        <f t="shared" si="2371"/>
        <v>#DIV/0!</v>
      </c>
      <c r="G985" s="1208">
        <f t="shared" si="2464"/>
        <v>0.18102737539336997</v>
      </c>
      <c r="H985" s="1208"/>
      <c r="I985" s="1208"/>
      <c r="J985" s="1184" t="e">
        <f t="shared" si="2373"/>
        <v>#DIV/0!</v>
      </c>
      <c r="K985" s="1209">
        <f t="shared" si="2464"/>
        <v>2.6608514396453939</v>
      </c>
      <c r="L985" s="1209"/>
      <c r="M985" s="1209"/>
      <c r="N985" s="1184" t="e">
        <f t="shared" si="2374"/>
        <v>#DIV/0!</v>
      </c>
      <c r="O985" s="1210">
        <f t="shared" si="2464"/>
        <v>1.5602730644496607</v>
      </c>
      <c r="P985" s="1210"/>
      <c r="Q985" s="1210"/>
      <c r="R985" s="1184" t="e">
        <f t="shared" si="2376"/>
        <v>#DIV/0!</v>
      </c>
      <c r="S985" s="1266">
        <f t="shared" si="2464"/>
        <v>0</v>
      </c>
      <c r="T985" s="1266"/>
      <c r="U985" s="1266"/>
      <c r="V985" s="1184" t="e">
        <f t="shared" si="2377"/>
        <v>#DIV/0!</v>
      </c>
      <c r="W985" s="1199" t="e">
        <f t="shared" si="2464"/>
        <v>#DIV/0!</v>
      </c>
      <c r="X985" s="1199">
        <f t="shared" si="2459"/>
        <v>0</v>
      </c>
      <c r="Y985" s="1199"/>
      <c r="Z985" s="1184" t="e">
        <f t="shared" si="2379"/>
        <v>#DIV/0!</v>
      </c>
      <c r="AA985" s="1198">
        <f t="shared" si="2364"/>
        <v>0.77990551166135469</v>
      </c>
      <c r="AB985" s="1723" t="e">
        <f t="shared" si="2365"/>
        <v>#DIV/0!</v>
      </c>
      <c r="AC985" s="1198"/>
      <c r="AD985" s="325" t="s">
        <v>4345</v>
      </c>
    </row>
    <row r="986" spans="1:30" ht="15.75" hidden="1" thickBot="1" x14ac:dyDescent="0.3">
      <c r="A986" s="3580"/>
      <c r="B986" s="2212" t="s">
        <v>4224</v>
      </c>
      <c r="C986" s="1207">
        <f t="shared" ref="C986:W986" si="2465">C984/C359</f>
        <v>-0.51583571484147461</v>
      </c>
      <c r="D986" s="1207"/>
      <c r="E986" s="1207"/>
      <c r="F986" s="1184" t="e">
        <f t="shared" si="2371"/>
        <v>#DIV/0!</v>
      </c>
      <c r="G986" s="1208">
        <f t="shared" si="2465"/>
        <v>7.9141844506447484E-2</v>
      </c>
      <c r="H986" s="1208"/>
      <c r="I986" s="1208"/>
      <c r="J986" s="1184" t="e">
        <f t="shared" si="2373"/>
        <v>#DIV/0!</v>
      </c>
      <c r="K986" s="1209">
        <f t="shared" si="2465"/>
        <v>2.1558103781746447</v>
      </c>
      <c r="L986" s="1209"/>
      <c r="M986" s="1209"/>
      <c r="N986" s="1184" t="e">
        <f t="shared" si="2374"/>
        <v>#DIV/0!</v>
      </c>
      <c r="O986" s="1210">
        <f t="shared" si="2465"/>
        <v>0.51946318826037885</v>
      </c>
      <c r="P986" s="1210"/>
      <c r="Q986" s="1210"/>
      <c r="R986" s="1184" t="e">
        <f t="shared" si="2376"/>
        <v>#DIV/0!</v>
      </c>
      <c r="S986" s="1266">
        <f t="shared" si="2465"/>
        <v>0</v>
      </c>
      <c r="T986" s="1266"/>
      <c r="U986" s="1266"/>
      <c r="V986" s="1184" t="e">
        <f t="shared" si="2377"/>
        <v>#DIV/0!</v>
      </c>
      <c r="W986" s="1199" t="e">
        <f t="shared" si="2465"/>
        <v>#DIV/0!</v>
      </c>
      <c r="X986" s="1199">
        <f t="shared" si="2459"/>
        <v>0</v>
      </c>
      <c r="Y986" s="1199"/>
      <c r="Z986" s="1184" t="e">
        <f t="shared" si="2379"/>
        <v>#DIV/0!</v>
      </c>
      <c r="AA986" s="1198">
        <f t="shared" si="2364"/>
        <v>0.4477159392199993</v>
      </c>
      <c r="AB986" s="1723" t="e">
        <f t="shared" si="2365"/>
        <v>#DIV/0!</v>
      </c>
      <c r="AC986" s="1198"/>
      <c r="AD986" s="325" t="s">
        <v>4346</v>
      </c>
    </row>
    <row r="987" spans="1:30" ht="15.75" hidden="1" thickBot="1" x14ac:dyDescent="0.3">
      <c r="A987" s="3580"/>
      <c r="B987" s="2213" t="s">
        <v>4311</v>
      </c>
      <c r="C987" s="1215">
        <f t="shared" ref="C987:W987" si="2466">C984/C362</f>
        <v>-0.54119243018918795</v>
      </c>
      <c r="D987" s="1215"/>
      <c r="E987" s="1215"/>
      <c r="F987" s="2308" t="e">
        <f t="shared" si="2371"/>
        <v>#DIV/0!</v>
      </c>
      <c r="G987" s="1216">
        <f t="shared" si="2466"/>
        <v>7.0175578103629246E-2</v>
      </c>
      <c r="H987" s="1216"/>
      <c r="I987" s="1216"/>
      <c r="J987" s="2308" t="e">
        <f t="shared" si="2373"/>
        <v>#DIV/0!</v>
      </c>
      <c r="K987" s="1217">
        <f t="shared" si="2466"/>
        <v>2.4518958517641476</v>
      </c>
      <c r="L987" s="1217"/>
      <c r="M987" s="1217"/>
      <c r="N987" s="2308" t="e">
        <f t="shared" si="2374"/>
        <v>#DIV/0!</v>
      </c>
      <c r="O987" s="1218">
        <f t="shared" si="2466"/>
        <v>0.53848014025754187</v>
      </c>
      <c r="P987" s="1218"/>
      <c r="Q987" s="1218"/>
      <c r="R987" s="2308" t="e">
        <f t="shared" si="2376"/>
        <v>#DIV/0!</v>
      </c>
      <c r="S987" s="1269">
        <f t="shared" si="2466"/>
        <v>0</v>
      </c>
      <c r="T987" s="1269"/>
      <c r="U987" s="1269"/>
      <c r="V987" s="2308" t="e">
        <f t="shared" si="2377"/>
        <v>#DIV/0!</v>
      </c>
      <c r="W987" s="1201" t="e">
        <f t="shared" si="2466"/>
        <v>#DIV/0!</v>
      </c>
      <c r="X987" s="1201">
        <f t="shared" si="2459"/>
        <v>0</v>
      </c>
      <c r="Y987" s="1201"/>
      <c r="Z987" s="2308" t="e">
        <f t="shared" si="2379"/>
        <v>#DIV/0!</v>
      </c>
      <c r="AA987" s="1202">
        <f t="shared" si="2364"/>
        <v>0.50387182798722618</v>
      </c>
      <c r="AB987" s="1723" t="e">
        <f t="shared" si="2365"/>
        <v>#DIV/0!</v>
      </c>
      <c r="AC987" s="1198"/>
      <c r="AD987" s="325" t="s">
        <v>4347</v>
      </c>
    </row>
    <row r="988" spans="1:30" customFormat="1" ht="15.75" hidden="1" thickBot="1" x14ac:dyDescent="0.3">
      <c r="A988" s="3580" t="s">
        <v>548</v>
      </c>
      <c r="B988" s="2207" t="s">
        <v>935</v>
      </c>
      <c r="C988" s="826">
        <f>'BNP avec amende'!B476</f>
        <v>80</v>
      </c>
      <c r="D988" s="826"/>
      <c r="E988" s="826"/>
      <c r="F988" s="2278" t="e">
        <f t="shared" si="2371"/>
        <v>#DIV/0!</v>
      </c>
      <c r="G988" s="826">
        <f>BPCE!B599</f>
        <v>2</v>
      </c>
      <c r="H988" s="826"/>
      <c r="I988" s="826"/>
      <c r="J988" s="2278" t="e">
        <f t="shared" si="2373"/>
        <v>#DIV/0!</v>
      </c>
      <c r="K988" s="1262"/>
      <c r="L988" s="1262"/>
      <c r="M988" s="1262"/>
      <c r="N988" s="2278" t="e">
        <f t="shared" si="2374"/>
        <v>#DIV/0!</v>
      </c>
      <c r="O988" s="1235"/>
      <c r="P988" s="1235"/>
      <c r="Q988" s="1235"/>
      <c r="R988" s="2278" t="e">
        <f t="shared" si="2376"/>
        <v>#DIV/0!</v>
      </c>
      <c r="S988" s="826">
        <f>CM!B413</f>
        <v>17</v>
      </c>
      <c r="T988" s="826"/>
      <c r="U988" s="826"/>
      <c r="V988" s="2278" t="e">
        <f t="shared" si="2377"/>
        <v>#DIV/0!</v>
      </c>
      <c r="W988" s="826" t="e">
        <f>SUM(C988:S988)</f>
        <v>#DIV/0!</v>
      </c>
      <c r="X988" s="826">
        <f t="shared" si="2459"/>
        <v>0</v>
      </c>
      <c r="Y988" s="826"/>
      <c r="Z988" s="2278" t="e">
        <f t="shared" si="2379"/>
        <v>#DIV/0!</v>
      </c>
      <c r="AA988" s="1222">
        <f t="shared" si="2364"/>
        <v>33</v>
      </c>
      <c r="AB988" s="1715" t="e">
        <f t="shared" si="2365"/>
        <v>#DIV/0!</v>
      </c>
      <c r="AC988" s="1311"/>
      <c r="AD988" s="27" t="s">
        <v>4264</v>
      </c>
    </row>
    <row r="989" spans="1:30" customFormat="1" ht="15.75" hidden="1" thickBot="1" x14ac:dyDescent="0.3">
      <c r="A989" s="3580"/>
      <c r="B989" s="1" t="s">
        <v>4265</v>
      </c>
      <c r="C989" s="1184">
        <f t="shared" ref="C989:W989" si="2467">C988/C4</f>
        <v>2.0424836601307191E-3</v>
      </c>
      <c r="D989" s="1184"/>
      <c r="E989" s="1184"/>
      <c r="F989" s="1184" t="e">
        <f t="shared" si="2371"/>
        <v>#DIV/0!</v>
      </c>
      <c r="G989" s="1185">
        <f t="shared" si="2467"/>
        <v>8.5995614223674586E-5</v>
      </c>
      <c r="H989" s="1185"/>
      <c r="I989" s="1185"/>
      <c r="J989" s="1184" t="e">
        <f t="shared" si="2373"/>
        <v>#DIV/0!</v>
      </c>
      <c r="K989" s="1263">
        <f t="shared" si="2467"/>
        <v>0</v>
      </c>
      <c r="L989" s="1263"/>
      <c r="M989" s="1263"/>
      <c r="N989" s="1184" t="e">
        <f t="shared" si="2374"/>
        <v>#DIV/0!</v>
      </c>
      <c r="O989" s="1236">
        <f t="shared" si="2467"/>
        <v>0</v>
      </c>
      <c r="P989" s="1236"/>
      <c r="Q989" s="1236"/>
      <c r="R989" s="1184" t="e">
        <f t="shared" si="2376"/>
        <v>#DIV/0!</v>
      </c>
      <c r="S989" s="1188">
        <f t="shared" si="2467"/>
        <v>1.1031081694893258E-3</v>
      </c>
      <c r="T989" s="1188"/>
      <c r="U989" s="1188"/>
      <c r="V989" s="1184" t="e">
        <f t="shared" si="2377"/>
        <v>#DIV/0!</v>
      </c>
      <c r="W989" s="1194" t="e">
        <f t="shared" si="2467"/>
        <v>#DIV/0!</v>
      </c>
      <c r="X989" s="1194">
        <f t="shared" si="2459"/>
        <v>0</v>
      </c>
      <c r="Y989" s="1194"/>
      <c r="Z989" s="1184" t="e">
        <f t="shared" si="2379"/>
        <v>#DIV/0!</v>
      </c>
      <c r="AA989" s="1189">
        <f t="shared" si="2364"/>
        <v>6.46317488768744E-4</v>
      </c>
      <c r="AB989" s="1716" t="e">
        <f t="shared" si="2365"/>
        <v>#DIV/0!</v>
      </c>
      <c r="AC989" s="1189"/>
      <c r="AD989" t="s">
        <v>4266</v>
      </c>
    </row>
    <row r="990" spans="1:30" customFormat="1" ht="15.75" hidden="1" thickBot="1" x14ac:dyDescent="0.3">
      <c r="A990" s="3580"/>
      <c r="B990" s="1" t="s">
        <v>4267</v>
      </c>
      <c r="C990" s="1184">
        <f t="shared" ref="C990:W990" si="2468">C988/C21</f>
        <v>3.116356978691909E-3</v>
      </c>
      <c r="D990" s="1184"/>
      <c r="E990" s="1184"/>
      <c r="F990" s="1184" t="e">
        <f t="shared" si="2371"/>
        <v>#DIV/0!</v>
      </c>
      <c r="G990" s="1185">
        <f t="shared" si="2468"/>
        <v>5.1453563159248783E-4</v>
      </c>
      <c r="H990" s="1185"/>
      <c r="I990" s="1185"/>
      <c r="J990" s="1184" t="e">
        <f t="shared" si="2373"/>
        <v>#DIV/0!</v>
      </c>
      <c r="K990" s="1263">
        <f t="shared" si="2468"/>
        <v>0</v>
      </c>
      <c r="L990" s="1263"/>
      <c r="M990" s="1263"/>
      <c r="N990" s="1184" t="e">
        <f t="shared" si="2374"/>
        <v>#DIV/0!</v>
      </c>
      <c r="O990" s="1236">
        <f t="shared" si="2468"/>
        <v>0</v>
      </c>
      <c r="P990" s="1236"/>
      <c r="Q990" s="1236"/>
      <c r="R990" s="1184" t="e">
        <f t="shared" si="2376"/>
        <v>#DIV/0!</v>
      </c>
      <c r="S990" s="1188">
        <f t="shared" si="2468"/>
        <v>7.1609098567818026E-3</v>
      </c>
      <c r="T990" s="1188"/>
      <c r="U990" s="1188"/>
      <c r="V990" s="1184" t="e">
        <f t="shared" si="2377"/>
        <v>#DIV/0!</v>
      </c>
      <c r="W990" s="1194" t="e">
        <f t="shared" si="2468"/>
        <v>#DIV/0!</v>
      </c>
      <c r="X990" s="1194">
        <f t="shared" si="2459"/>
        <v>0</v>
      </c>
      <c r="Y990" s="1194"/>
      <c r="Z990" s="1184" t="e">
        <f t="shared" si="2379"/>
        <v>#DIV/0!</v>
      </c>
      <c r="AA990" s="1189">
        <f t="shared" si="2364"/>
        <v>2.1583604934132397E-3</v>
      </c>
      <c r="AB990" s="1716" t="e">
        <f t="shared" si="2365"/>
        <v>#DIV/0!</v>
      </c>
      <c r="AC990" s="1189"/>
      <c r="AD990" t="s">
        <v>4268</v>
      </c>
    </row>
    <row r="991" spans="1:30" customFormat="1" ht="15.75" hidden="1" thickBot="1" x14ac:dyDescent="0.3">
      <c r="A991" s="3580"/>
      <c r="B991" s="1" t="s">
        <v>4269</v>
      </c>
      <c r="C991" s="1184">
        <f t="shared" ref="C991:W991" si="2469">C988/C9</f>
        <v>1.0067958721369242E-2</v>
      </c>
      <c r="D991" s="1184"/>
      <c r="E991" s="1184"/>
      <c r="F991" s="1184" t="e">
        <f t="shared" si="2371"/>
        <v>#DIV/0!</v>
      </c>
      <c r="G991" s="1185">
        <f t="shared" si="2469"/>
        <v>3.6563071297989031E-3</v>
      </c>
      <c r="H991" s="1185"/>
      <c r="I991" s="1185"/>
      <c r="J991" s="1184" t="e">
        <f t="shared" si="2373"/>
        <v>#DIV/0!</v>
      </c>
      <c r="K991" s="1263">
        <f t="shared" si="2469"/>
        <v>0</v>
      </c>
      <c r="L991" s="1263"/>
      <c r="M991" s="1263"/>
      <c r="N991" s="1184" t="e">
        <f t="shared" si="2374"/>
        <v>#DIV/0!</v>
      </c>
      <c r="O991" s="1236">
        <f t="shared" si="2469"/>
        <v>0</v>
      </c>
      <c r="P991" s="1236"/>
      <c r="Q991" s="1236"/>
      <c r="R991" s="1184" t="e">
        <f t="shared" si="2376"/>
        <v>#DIV/0!</v>
      </c>
      <c r="S991" s="1188">
        <f t="shared" si="2469"/>
        <v>1.9187358916478554E-2</v>
      </c>
      <c r="T991" s="1188"/>
      <c r="U991" s="1188"/>
      <c r="V991" s="1184" t="e">
        <f t="shared" si="2377"/>
        <v>#DIV/0!</v>
      </c>
      <c r="W991" s="1194" t="e">
        <f t="shared" si="2469"/>
        <v>#DIV/0!</v>
      </c>
      <c r="X991" s="1194">
        <f t="shared" si="2459"/>
        <v>0</v>
      </c>
      <c r="Y991" s="1194"/>
      <c r="Z991" s="1184" t="e">
        <f t="shared" si="2379"/>
        <v>#DIV/0!</v>
      </c>
      <c r="AA991" s="1189">
        <f t="shared" si="2364"/>
        <v>6.5823249535293393E-3</v>
      </c>
      <c r="AB991" s="1716" t="e">
        <f t="shared" si="2365"/>
        <v>#DIV/0!</v>
      </c>
      <c r="AC991" s="1189"/>
      <c r="AD991" t="s">
        <v>4270</v>
      </c>
    </row>
    <row r="992" spans="1:30" customFormat="1" ht="15.75" hidden="1" thickBot="1" x14ac:dyDescent="0.3">
      <c r="A992" s="3580"/>
      <c r="B992" s="1" t="s">
        <v>4271</v>
      </c>
      <c r="C992" s="1184">
        <f t="shared" ref="C992:W992" si="2470">C988/C15</f>
        <v>3.1771247021445591E-2</v>
      </c>
      <c r="D992" s="1184"/>
      <c r="E992" s="1184"/>
      <c r="F992" s="1184" t="e">
        <f t="shared" si="2371"/>
        <v>#DIV/0!</v>
      </c>
      <c r="G992" s="1185">
        <f t="shared" si="2470"/>
        <v>5.1282051282051282E-3</v>
      </c>
      <c r="H992" s="1185"/>
      <c r="I992" s="1185"/>
      <c r="J992" s="1184" t="e">
        <f t="shared" si="2373"/>
        <v>#DIV/0!</v>
      </c>
      <c r="K992" s="1186">
        <f t="shared" si="2470"/>
        <v>0</v>
      </c>
      <c r="L992" s="1186"/>
      <c r="M992" s="1186"/>
      <c r="N992" s="1184" t="e">
        <f t="shared" si="2374"/>
        <v>#DIV/0!</v>
      </c>
      <c r="O992" s="1236">
        <f t="shared" si="2470"/>
        <v>0</v>
      </c>
      <c r="P992" s="1236"/>
      <c r="Q992" s="1236"/>
      <c r="R992" s="1184" t="e">
        <f t="shared" si="2376"/>
        <v>#DIV/0!</v>
      </c>
      <c r="S992" s="1188">
        <f t="shared" si="2470"/>
        <v>3.7861915367483297E-2</v>
      </c>
      <c r="T992" s="1188"/>
      <c r="U992" s="1188"/>
      <c r="V992" s="1184" t="e">
        <f t="shared" si="2377"/>
        <v>#DIV/0!</v>
      </c>
      <c r="W992" s="1205" t="e">
        <f t="shared" si="2470"/>
        <v>#DIV/0!</v>
      </c>
      <c r="X992" s="1205">
        <f t="shared" si="2459"/>
        <v>0</v>
      </c>
      <c r="Y992" s="1205"/>
      <c r="Z992" s="1184" t="e">
        <f t="shared" si="2379"/>
        <v>#DIV/0!</v>
      </c>
      <c r="AA992" s="1193">
        <f t="shared" si="2364"/>
        <v>1.4952273503426806E-2</v>
      </c>
      <c r="AB992" s="1717" t="e">
        <f t="shared" si="2365"/>
        <v>#DIV/0!</v>
      </c>
      <c r="AC992" s="1193"/>
      <c r="AD992" t="s">
        <v>4272</v>
      </c>
    </row>
    <row r="993" spans="1:30" customFormat="1" ht="15.75" hidden="1" thickBot="1" x14ac:dyDescent="0.3">
      <c r="A993" s="3580"/>
      <c r="B993" s="2210" t="s">
        <v>4273</v>
      </c>
      <c r="C993" s="1204">
        <f>'BNP avec amende'!C476</f>
        <v>23</v>
      </c>
      <c r="D993" s="1204"/>
      <c r="E993" s="1204"/>
      <c r="F993" s="2307" t="e">
        <f t="shared" si="2371"/>
        <v>#DIV/0!</v>
      </c>
      <c r="G993" s="1204">
        <f>BPCE!C599</f>
        <v>1</v>
      </c>
      <c r="H993" s="1204"/>
      <c r="I993" s="1204"/>
      <c r="J993" s="2307" t="e">
        <f t="shared" si="2373"/>
        <v>#DIV/0!</v>
      </c>
      <c r="K993" s="1204">
        <f>SG!C500</f>
        <v>3</v>
      </c>
      <c r="L993" s="1204"/>
      <c r="M993" s="1204"/>
      <c r="N993" s="2307" t="e">
        <f t="shared" si="2374"/>
        <v>#DIV/0!</v>
      </c>
      <c r="O993" s="1237"/>
      <c r="P993" s="1237"/>
      <c r="Q993" s="1237"/>
      <c r="R993" s="2307" t="e">
        <f t="shared" si="2376"/>
        <v>#DIV/0!</v>
      </c>
      <c r="S993" s="1204">
        <f>CM!C413</f>
        <v>2</v>
      </c>
      <c r="T993" s="1204"/>
      <c r="U993" s="1204"/>
      <c r="V993" s="2307" t="e">
        <f t="shared" si="2377"/>
        <v>#DIV/0!</v>
      </c>
      <c r="W993" s="1204" t="e">
        <f>SUM(C993:S993)</f>
        <v>#DIV/0!</v>
      </c>
      <c r="X993" s="1204">
        <f t="shared" si="2459"/>
        <v>0</v>
      </c>
      <c r="Y993" s="1204"/>
      <c r="Z993" s="2307" t="e">
        <f t="shared" si="2379"/>
        <v>#DIV/0!</v>
      </c>
      <c r="AA993" s="1206">
        <f t="shared" si="2364"/>
        <v>7.25</v>
      </c>
      <c r="AB993" s="1718" t="e">
        <f t="shared" si="2365"/>
        <v>#DIV/0!</v>
      </c>
      <c r="AC993" s="1903"/>
      <c r="AD993" s="27" t="s">
        <v>4274</v>
      </c>
    </row>
    <row r="994" spans="1:30" customFormat="1" ht="15.75" hidden="1" thickBot="1" x14ac:dyDescent="0.3">
      <c r="A994" s="3580"/>
      <c r="B994" s="1" t="s">
        <v>4275</v>
      </c>
      <c r="C994" s="1184">
        <f t="shared" ref="C994:W994" si="2471">C993/C30</f>
        <v>8.3910981393651943E-3</v>
      </c>
      <c r="D994" s="1184"/>
      <c r="E994" s="1184"/>
      <c r="F994" s="1184" t="e">
        <f t="shared" si="2371"/>
        <v>#DIV/0!</v>
      </c>
      <c r="G994" s="1185">
        <f t="shared" si="2471"/>
        <v>1.6877637130801687E-4</v>
      </c>
      <c r="H994" s="1185"/>
      <c r="I994" s="1185"/>
      <c r="J994" s="1184" t="e">
        <f t="shared" si="2373"/>
        <v>#DIV/0!</v>
      </c>
      <c r="K994" s="1186">
        <f t="shared" si="2471"/>
        <v>6.855575868372943E-4</v>
      </c>
      <c r="L994" s="1186"/>
      <c r="M994" s="1186"/>
      <c r="N994" s="1184" t="e">
        <f t="shared" si="2374"/>
        <v>#DIV/0!</v>
      </c>
      <c r="O994" s="1236">
        <f t="shared" si="2471"/>
        <v>0</v>
      </c>
      <c r="P994" s="1236"/>
      <c r="Q994" s="1236"/>
      <c r="R994" s="1184" t="e">
        <f t="shared" si="2376"/>
        <v>#DIV/0!</v>
      </c>
      <c r="S994" s="1188">
        <f t="shared" si="2471"/>
        <v>2.918855808523059E-4</v>
      </c>
      <c r="T994" s="1188"/>
      <c r="U994" s="1188"/>
      <c r="V994" s="1184" t="e">
        <f t="shared" si="2377"/>
        <v>#DIV/0!</v>
      </c>
      <c r="W994" s="1192" t="e">
        <f t="shared" si="2471"/>
        <v>#DIV/0!</v>
      </c>
      <c r="X994" s="1192">
        <f t="shared" si="2459"/>
        <v>0</v>
      </c>
      <c r="Y994" s="1192"/>
      <c r="Z994" s="1184" t="e">
        <f t="shared" si="2379"/>
        <v>#DIV/0!</v>
      </c>
      <c r="AA994" s="1193">
        <f t="shared" si="2364"/>
        <v>1.9074635356725622E-3</v>
      </c>
      <c r="AB994" s="1717" t="e">
        <f t="shared" si="2365"/>
        <v>#DIV/0!</v>
      </c>
      <c r="AC994" s="1193"/>
      <c r="AD994" t="s">
        <v>4276</v>
      </c>
    </row>
    <row r="995" spans="1:30" customFormat="1" ht="15.75" hidden="1" thickBot="1" x14ac:dyDescent="0.3">
      <c r="A995" s="3580"/>
      <c r="B995" s="1" t="s">
        <v>4277</v>
      </c>
      <c r="C995" s="1184">
        <f t="shared" ref="C995:W995" si="2472">C993/C47</f>
        <v>5.6972999752291304E-3</v>
      </c>
      <c r="D995" s="1184"/>
      <c r="E995" s="1184"/>
      <c r="F995" s="1184" t="e">
        <f t="shared" si="2371"/>
        <v>#DIV/0!</v>
      </c>
      <c r="G995" s="1185">
        <f t="shared" si="2472"/>
        <v>7.4404761904761901E-4</v>
      </c>
      <c r="H995" s="1185"/>
      <c r="I995" s="1185"/>
      <c r="J995" s="1184" t="e">
        <f t="shared" si="2373"/>
        <v>#DIV/0!</v>
      </c>
      <c r="K995" s="1186">
        <f t="shared" si="2472"/>
        <v>7.4812967581047382E-4</v>
      </c>
      <c r="L995" s="1186"/>
      <c r="M995" s="1186"/>
      <c r="N995" s="1184" t="e">
        <f t="shared" si="2374"/>
        <v>#DIV/0!</v>
      </c>
      <c r="O995" s="1236">
        <f t="shared" si="2472"/>
        <v>0</v>
      </c>
      <c r="P995" s="1236"/>
      <c r="Q995" s="1236"/>
      <c r="R995" s="1184" t="e">
        <f t="shared" si="2376"/>
        <v>#DIV/0!</v>
      </c>
      <c r="S995" s="1188">
        <f t="shared" si="2472"/>
        <v>3.0674846625766872E-3</v>
      </c>
      <c r="T995" s="1188"/>
      <c r="U995" s="1188"/>
      <c r="V995" s="1184" t="e">
        <f t="shared" si="2377"/>
        <v>#DIV/0!</v>
      </c>
      <c r="W995" s="1192" t="e">
        <f t="shared" si="2472"/>
        <v>#DIV/0!</v>
      </c>
      <c r="X995" s="1192">
        <f t="shared" si="2459"/>
        <v>0</v>
      </c>
      <c r="Y995" s="1192"/>
      <c r="Z995" s="1184" t="e">
        <f t="shared" si="2379"/>
        <v>#DIV/0!</v>
      </c>
      <c r="AA995" s="1193">
        <f t="shared" si="2364"/>
        <v>2.0513923865327819E-3</v>
      </c>
      <c r="AB995" s="1717" t="e">
        <f t="shared" si="2365"/>
        <v>#DIV/0!</v>
      </c>
      <c r="AC995" s="1193"/>
      <c r="AD995" t="s">
        <v>4278</v>
      </c>
    </row>
    <row r="996" spans="1:30" customFormat="1" ht="15.75" hidden="1" thickBot="1" x14ac:dyDescent="0.3">
      <c r="A996" s="3580"/>
      <c r="B996" s="1" t="s">
        <v>4279</v>
      </c>
      <c r="C996" s="1184">
        <f t="shared" ref="C996:W996" si="2473">C993/C35</f>
        <v>-5.4373522458628844E-2</v>
      </c>
      <c r="D996" s="1184"/>
      <c r="E996" s="1184"/>
      <c r="F996" s="1184" t="e">
        <f t="shared" si="2371"/>
        <v>#DIV/0!</v>
      </c>
      <c r="G996" s="1185">
        <f t="shared" si="2473"/>
        <v>6.2500000000000003E-3</v>
      </c>
      <c r="H996" s="1185"/>
      <c r="I996" s="1185"/>
      <c r="J996" s="1184" t="e">
        <f t="shared" si="2373"/>
        <v>#DIV/0!</v>
      </c>
      <c r="K996" s="1186">
        <f t="shared" si="2473"/>
        <v>2.2607385079125848E-3</v>
      </c>
      <c r="L996" s="1186"/>
      <c r="M996" s="1186"/>
      <c r="N996" s="1184" t="e">
        <f t="shared" si="2374"/>
        <v>#DIV/0!</v>
      </c>
      <c r="O996" s="1236">
        <f t="shared" si="2473"/>
        <v>0</v>
      </c>
      <c r="P996" s="1236"/>
      <c r="Q996" s="1236"/>
      <c r="R996" s="1184" t="e">
        <f t="shared" si="2376"/>
        <v>#DIV/0!</v>
      </c>
      <c r="S996" s="1188">
        <f t="shared" si="2473"/>
        <v>6.9686411149825784E-3</v>
      </c>
      <c r="T996" s="1188"/>
      <c r="U996" s="1188"/>
      <c r="V996" s="1184" t="e">
        <f t="shared" si="2377"/>
        <v>#DIV/0!</v>
      </c>
      <c r="W996" s="1192" t="e">
        <f t="shared" si="2473"/>
        <v>#DIV/0!</v>
      </c>
      <c r="X996" s="1192">
        <f t="shared" si="2459"/>
        <v>0</v>
      </c>
      <c r="Y996" s="1192"/>
      <c r="Z996" s="1184" t="e">
        <f t="shared" si="2379"/>
        <v>#DIV/0!</v>
      </c>
      <c r="AA996" s="1193">
        <f t="shared" si="2364"/>
        <v>-7.7788285671467365E-3</v>
      </c>
      <c r="AB996" s="1717" t="e">
        <f t="shared" si="2365"/>
        <v>#DIV/0!</v>
      </c>
      <c r="AC996" s="1193"/>
      <c r="AD996" t="s">
        <v>4280</v>
      </c>
    </row>
    <row r="997" spans="1:30" customFormat="1" ht="15.75" hidden="1" thickBot="1" x14ac:dyDescent="0.3">
      <c r="A997" s="3580"/>
      <c r="B997" s="1" t="s">
        <v>4281</v>
      </c>
      <c r="C997" s="1184">
        <f t="shared" ref="C997:W997" si="2474">C993/C41</f>
        <v>-1.0843941537010843E-2</v>
      </c>
      <c r="D997" s="1184"/>
      <c r="E997" s="1184"/>
      <c r="F997" s="1184" t="e">
        <f t="shared" si="2371"/>
        <v>#DIV/0!</v>
      </c>
      <c r="G997" s="1185">
        <f t="shared" si="2474"/>
        <v>6.0975609756097563E-3</v>
      </c>
      <c r="H997" s="1185"/>
      <c r="I997" s="1185"/>
      <c r="J997" s="1184" t="e">
        <f t="shared" si="2373"/>
        <v>#DIV/0!</v>
      </c>
      <c r="K997" s="1186">
        <f t="shared" si="2474"/>
        <v>2.4855012427506215E-3</v>
      </c>
      <c r="L997" s="1186"/>
      <c r="M997" s="1186"/>
      <c r="N997" s="1184" t="e">
        <f t="shared" si="2374"/>
        <v>#DIV/0!</v>
      </c>
      <c r="O997" s="1236">
        <f t="shared" si="2474"/>
        <v>0</v>
      </c>
      <c r="P997" s="1236"/>
      <c r="Q997" s="1236"/>
      <c r="R997" s="1184" t="e">
        <f t="shared" si="2376"/>
        <v>#DIV/0!</v>
      </c>
      <c r="S997" s="1188">
        <f t="shared" si="2474"/>
        <v>1.3071895424836602E-2</v>
      </c>
      <c r="T997" s="1188"/>
      <c r="U997" s="1188"/>
      <c r="V997" s="1184" t="e">
        <f t="shared" si="2377"/>
        <v>#DIV/0!</v>
      </c>
      <c r="W997" s="1192" t="e">
        <f t="shared" si="2474"/>
        <v>#DIV/0!</v>
      </c>
      <c r="X997" s="1192">
        <f t="shared" si="2459"/>
        <v>0</v>
      </c>
      <c r="Y997" s="1192"/>
      <c r="Z997" s="1184" t="e">
        <f t="shared" si="2379"/>
        <v>#DIV/0!</v>
      </c>
      <c r="AA997" s="1193">
        <f t="shared" si="2364"/>
        <v>2.162203221237227E-3</v>
      </c>
      <c r="AB997" s="1717" t="e">
        <f t="shared" si="2365"/>
        <v>#DIV/0!</v>
      </c>
      <c r="AC997" s="1193"/>
      <c r="AD997" t="s">
        <v>4282</v>
      </c>
    </row>
    <row r="998" spans="1:30" customFormat="1" ht="15.75" hidden="1" thickBot="1" x14ac:dyDescent="0.3">
      <c r="A998" s="3580"/>
      <c r="B998" s="2210" t="s">
        <v>4283</v>
      </c>
      <c r="C998" s="1204">
        <f>'BNP avec amende'!F476</f>
        <v>-3</v>
      </c>
      <c r="D998" s="1204"/>
      <c r="E998" s="1204"/>
      <c r="F998" s="2307" t="e">
        <f t="shared" si="2371"/>
        <v>#DIV/0!</v>
      </c>
      <c r="G998" s="1264"/>
      <c r="H998" s="1264"/>
      <c r="I998" s="1264"/>
      <c r="J998" s="2307" t="e">
        <f t="shared" si="2373"/>
        <v>#DIV/0!</v>
      </c>
      <c r="K998" s="1264"/>
      <c r="L998" s="1264"/>
      <c r="M998" s="1264"/>
      <c r="N998" s="2307" t="e">
        <f t="shared" si="2374"/>
        <v>#DIV/0!</v>
      </c>
      <c r="O998" s="1237"/>
      <c r="P998" s="1237"/>
      <c r="Q998" s="1237"/>
      <c r="R998" s="2307" t="e">
        <f t="shared" si="2376"/>
        <v>#DIV/0!</v>
      </c>
      <c r="S998" s="1204">
        <f>CM!G413</f>
        <v>0</v>
      </c>
      <c r="T998" s="1204"/>
      <c r="U998" s="1204"/>
      <c r="V998" s="2307" t="e">
        <f t="shared" si="2377"/>
        <v>#DIV/0!</v>
      </c>
      <c r="W998" s="1204" t="e">
        <f>SUM(C998:S998)</f>
        <v>#DIV/0!</v>
      </c>
      <c r="X998" s="1204">
        <f t="shared" si="2459"/>
        <v>0</v>
      </c>
      <c r="Y998" s="1204"/>
      <c r="Z998" s="2307" t="e">
        <f t="shared" si="2379"/>
        <v>#DIV/0!</v>
      </c>
      <c r="AA998" s="1206">
        <f t="shared" si="2364"/>
        <v>-1.5</v>
      </c>
      <c r="AB998" s="1719" t="e">
        <f t="shared" si="2365"/>
        <v>#DIV/0!</v>
      </c>
      <c r="AC998" s="1206"/>
      <c r="AD998" s="1178" t="s">
        <v>4284</v>
      </c>
    </row>
    <row r="999" spans="1:30" customFormat="1" ht="15.75" hidden="1" thickBot="1" x14ac:dyDescent="0.3">
      <c r="A999" s="3580"/>
      <c r="B999" s="1" t="s">
        <v>4285</v>
      </c>
      <c r="C999" s="1184">
        <f t="shared" ref="C999:W999" si="2475">C998/C56</f>
        <v>1.1355034065102195E-3</v>
      </c>
      <c r="D999" s="1184"/>
      <c r="E999" s="1184"/>
      <c r="F999" s="1184" t="e">
        <f t="shared" si="2371"/>
        <v>#DIV/0!</v>
      </c>
      <c r="G999" s="1263">
        <f t="shared" si="2475"/>
        <v>0</v>
      </c>
      <c r="H999" s="1263"/>
      <c r="I999" s="1263"/>
      <c r="J999" s="1184" t="e">
        <f t="shared" si="2373"/>
        <v>#DIV/0!</v>
      </c>
      <c r="K999" s="1263">
        <f t="shared" si="2475"/>
        <v>0</v>
      </c>
      <c r="L999" s="1263"/>
      <c r="M999" s="1263"/>
      <c r="N999" s="1184" t="e">
        <f t="shared" si="2374"/>
        <v>#DIV/0!</v>
      </c>
      <c r="O999" s="1236">
        <f t="shared" si="2475"/>
        <v>0</v>
      </c>
      <c r="P999" s="1236"/>
      <c r="Q999" s="1236"/>
      <c r="R999" s="1184" t="e">
        <f t="shared" si="2376"/>
        <v>#DIV/0!</v>
      </c>
      <c r="S999" s="1188">
        <f t="shared" si="2475"/>
        <v>0</v>
      </c>
      <c r="T999" s="1188"/>
      <c r="U999" s="1188"/>
      <c r="V999" s="1184" t="e">
        <f t="shared" si="2377"/>
        <v>#DIV/0!</v>
      </c>
      <c r="W999" s="1194" t="e">
        <f t="shared" si="2475"/>
        <v>#DIV/0!</v>
      </c>
      <c r="X999" s="1194">
        <f t="shared" si="2459"/>
        <v>0</v>
      </c>
      <c r="Y999" s="1194"/>
      <c r="Z999" s="1184" t="e">
        <f t="shared" si="2379"/>
        <v>#DIV/0!</v>
      </c>
      <c r="AA999" s="1193">
        <f t="shared" si="2364"/>
        <v>2.2710068130204391E-4</v>
      </c>
      <c r="AB999" s="1717" t="e">
        <f t="shared" si="2365"/>
        <v>#DIV/0!</v>
      </c>
      <c r="AC999" s="1193"/>
      <c r="AD999" t="s">
        <v>4286</v>
      </c>
    </row>
    <row r="1000" spans="1:30" customFormat="1" ht="15.75" hidden="1" thickBot="1" x14ac:dyDescent="0.3">
      <c r="A1000" s="3580"/>
      <c r="B1000" s="1" t="s">
        <v>4287</v>
      </c>
      <c r="C1000" s="1184">
        <f t="shared" ref="C1000:W1000" si="2476">C998/C73</f>
        <v>1.7064846416382253E-3</v>
      </c>
      <c r="D1000" s="1184"/>
      <c r="E1000" s="1184"/>
      <c r="F1000" s="1184" t="e">
        <f t="shared" si="2371"/>
        <v>#DIV/0!</v>
      </c>
      <c r="G1000" s="1263">
        <f t="shared" si="2476"/>
        <v>0</v>
      </c>
      <c r="H1000" s="1263"/>
      <c r="I1000" s="1263"/>
      <c r="J1000" s="1184" t="e">
        <f t="shared" si="2373"/>
        <v>#DIV/0!</v>
      </c>
      <c r="K1000" s="1263">
        <f t="shared" si="2476"/>
        <v>0</v>
      </c>
      <c r="L1000" s="1263"/>
      <c r="M1000" s="1263"/>
      <c r="N1000" s="1184" t="e">
        <f t="shared" si="2374"/>
        <v>#DIV/0!</v>
      </c>
      <c r="O1000" s="1236">
        <f t="shared" si="2476"/>
        <v>0</v>
      </c>
      <c r="P1000" s="1236"/>
      <c r="Q1000" s="1236"/>
      <c r="R1000" s="1184" t="e">
        <f t="shared" si="2376"/>
        <v>#DIV/0!</v>
      </c>
      <c r="S1000" s="1188">
        <f t="shared" si="2476"/>
        <v>0</v>
      </c>
      <c r="T1000" s="1188"/>
      <c r="U1000" s="1188"/>
      <c r="V1000" s="1184" t="e">
        <f t="shared" si="2377"/>
        <v>#DIV/0!</v>
      </c>
      <c r="W1000" s="1194" t="e">
        <f t="shared" si="2476"/>
        <v>#DIV/0!</v>
      </c>
      <c r="X1000" s="1194">
        <f t="shared" si="2459"/>
        <v>0</v>
      </c>
      <c r="Y1000" s="1194"/>
      <c r="Z1000" s="1184" t="e">
        <f t="shared" si="2379"/>
        <v>#DIV/0!</v>
      </c>
      <c r="AA1000" s="1193">
        <f t="shared" si="2364"/>
        <v>3.4129692832764505E-4</v>
      </c>
      <c r="AB1000" s="1717" t="e">
        <f t="shared" si="2365"/>
        <v>#DIV/0!</v>
      </c>
      <c r="AC1000" s="1193"/>
      <c r="AD1000" t="s">
        <v>4288</v>
      </c>
    </row>
    <row r="1001" spans="1:30" customFormat="1" ht="15.75" hidden="1" thickBot="1" x14ac:dyDescent="0.3">
      <c r="A1001" s="3580"/>
      <c r="B1001" s="1" t="s">
        <v>4289</v>
      </c>
      <c r="C1001" s="1195">
        <v>0.1</v>
      </c>
      <c r="D1001" s="1195"/>
      <c r="E1001" s="1195"/>
      <c r="F1001" s="1184" t="e">
        <f t="shared" si="2371"/>
        <v>#DIV/0!</v>
      </c>
      <c r="G1001" s="1275">
        <v>0.1</v>
      </c>
      <c r="H1001" s="1275"/>
      <c r="I1001" s="1275"/>
      <c r="J1001" s="1184" t="e">
        <f t="shared" si="2373"/>
        <v>#DIV/0!</v>
      </c>
      <c r="K1001" s="1275">
        <v>0.1</v>
      </c>
      <c r="L1001" s="1275"/>
      <c r="M1001" s="1275"/>
      <c r="N1001" s="1184" t="e">
        <f t="shared" si="2374"/>
        <v>#DIV/0!</v>
      </c>
      <c r="O1001" s="1236">
        <v>0.1</v>
      </c>
      <c r="P1001" s="1236"/>
      <c r="Q1001" s="1236"/>
      <c r="R1001" s="1184" t="e">
        <f t="shared" si="2376"/>
        <v>#DIV/0!</v>
      </c>
      <c r="S1001" s="1188">
        <v>0.1</v>
      </c>
      <c r="T1001" s="1188"/>
      <c r="U1001" s="1188"/>
      <c r="V1001" s="1184" t="e">
        <f t="shared" si="2377"/>
        <v>#DIV/0!</v>
      </c>
      <c r="W1001" s="1190">
        <f>K1001</f>
        <v>0.1</v>
      </c>
      <c r="X1001" s="1190">
        <f t="shared" si="2459"/>
        <v>0</v>
      </c>
      <c r="Y1001" s="1190"/>
      <c r="Z1001" s="1184" t="e">
        <f t="shared" si="2379"/>
        <v>#DIV/0!</v>
      </c>
      <c r="AA1001" s="1191">
        <f t="shared" si="2364"/>
        <v>0.1</v>
      </c>
      <c r="AB1001" s="1720" t="e">
        <f t="shared" si="2365"/>
        <v>#DIV/0!</v>
      </c>
      <c r="AC1001" s="1191"/>
      <c r="AD1001" t="s">
        <v>4290</v>
      </c>
    </row>
    <row r="1002" spans="1:30" customFormat="1" ht="15.75" hidden="1" thickBot="1" x14ac:dyDescent="0.3">
      <c r="A1002" s="3580"/>
      <c r="B1002" s="1" t="s">
        <v>4291</v>
      </c>
      <c r="C1002" s="1184">
        <f>C998/C993</f>
        <v>-0.13043478260869565</v>
      </c>
      <c r="D1002" s="1184"/>
      <c r="E1002" s="1184"/>
      <c r="F1002" s="1184" t="e">
        <f t="shared" si="2371"/>
        <v>#DIV/0!</v>
      </c>
      <c r="G1002" s="1263">
        <f t="shared" ref="G1002:W1002" si="2477">G998/G993</f>
        <v>0</v>
      </c>
      <c r="H1002" s="1263"/>
      <c r="I1002" s="1263"/>
      <c r="J1002" s="1184" t="e">
        <f t="shared" si="2373"/>
        <v>#DIV/0!</v>
      </c>
      <c r="K1002" s="1263">
        <f t="shared" si="2477"/>
        <v>0</v>
      </c>
      <c r="L1002" s="1263"/>
      <c r="M1002" s="1263"/>
      <c r="N1002" s="1184" t="e">
        <f t="shared" si="2374"/>
        <v>#DIV/0!</v>
      </c>
      <c r="O1002" s="1236" t="e">
        <f t="shared" si="2477"/>
        <v>#DIV/0!</v>
      </c>
      <c r="P1002" s="1236"/>
      <c r="Q1002" s="1236"/>
      <c r="R1002" s="1184" t="e">
        <f t="shared" si="2376"/>
        <v>#DIV/0!</v>
      </c>
      <c r="S1002" s="1188">
        <f t="shared" si="2477"/>
        <v>0</v>
      </c>
      <c r="T1002" s="1188"/>
      <c r="U1002" s="1188"/>
      <c r="V1002" s="1184" t="e">
        <f t="shared" si="2377"/>
        <v>#DIV/0!</v>
      </c>
      <c r="W1002" s="1205" t="e">
        <f t="shared" si="2477"/>
        <v>#DIV/0!</v>
      </c>
      <c r="X1002" s="1205">
        <f t="shared" si="2459"/>
        <v>0</v>
      </c>
      <c r="Y1002" s="1205"/>
      <c r="Z1002" s="1184" t="e">
        <f t="shared" si="2379"/>
        <v>#DIV/0!</v>
      </c>
      <c r="AA1002" s="1191" t="e">
        <f t="shared" si="2364"/>
        <v>#DIV/0!</v>
      </c>
      <c r="AB1002" s="1720" t="e">
        <f t="shared" si="2365"/>
        <v>#DIV/0!</v>
      </c>
      <c r="AC1002" s="1191"/>
      <c r="AD1002" t="s">
        <v>4292</v>
      </c>
    </row>
    <row r="1003" spans="1:30" customFormat="1" ht="15.75" hidden="1" thickBot="1" x14ac:dyDescent="0.3">
      <c r="A1003" s="3580"/>
      <c r="B1003" s="2210" t="s">
        <v>10</v>
      </c>
      <c r="C1003" s="1204">
        <f>'BNP avec amende'!G476</f>
        <v>503</v>
      </c>
      <c r="D1003" s="1204"/>
      <c r="E1003" s="1204"/>
      <c r="F1003" s="2307" t="e">
        <f t="shared" si="2371"/>
        <v>#DIV/0!</v>
      </c>
      <c r="G1003" s="1204">
        <f>BPCE!G599</f>
        <v>37</v>
      </c>
      <c r="H1003" s="1204"/>
      <c r="I1003" s="1204"/>
      <c r="J1003" s="2307" t="e">
        <f t="shared" si="2373"/>
        <v>#DIV/0!</v>
      </c>
      <c r="K1003" s="1264"/>
      <c r="L1003" s="1264"/>
      <c r="M1003" s="1264"/>
      <c r="N1003" s="2307" t="e">
        <f t="shared" si="2374"/>
        <v>#DIV/0!</v>
      </c>
      <c r="O1003" s="1237"/>
      <c r="P1003" s="1237"/>
      <c r="Q1003" s="1237"/>
      <c r="R1003" s="2307" t="e">
        <f t="shared" si="2376"/>
        <v>#DIV/0!</v>
      </c>
      <c r="S1003" s="1204">
        <f>CM!H413</f>
        <v>153</v>
      </c>
      <c r="T1003" s="1204"/>
      <c r="U1003" s="1204"/>
      <c r="V1003" s="2307" t="e">
        <f t="shared" si="2377"/>
        <v>#DIV/0!</v>
      </c>
      <c r="W1003" s="1204" t="e">
        <f>SUM(C1003:S1003)</f>
        <v>#DIV/0!</v>
      </c>
      <c r="X1003" s="1204">
        <f t="shared" si="2459"/>
        <v>0</v>
      </c>
      <c r="Y1003" s="1204"/>
      <c r="Z1003" s="2307" t="e">
        <f t="shared" si="2379"/>
        <v>#DIV/0!</v>
      </c>
      <c r="AA1003" s="1204">
        <f t="shared" si="2364"/>
        <v>231</v>
      </c>
      <c r="AB1003" s="1721" t="e">
        <f t="shared" si="2365"/>
        <v>#DIV/0!</v>
      </c>
      <c r="AC1003" s="1309"/>
      <c r="AD1003" s="27" t="s">
        <v>4293</v>
      </c>
    </row>
    <row r="1004" spans="1:30" customFormat="1" ht="15.75" hidden="1" thickBot="1" x14ac:dyDescent="0.3">
      <c r="A1004" s="3580"/>
      <c r="B1004" s="1" t="s">
        <v>4294</v>
      </c>
      <c r="C1004" s="1184">
        <f t="shared" ref="C1004:W1004" si="2478">C1003/C82</f>
        <v>2.8006213704670859E-3</v>
      </c>
      <c r="D1004" s="1184"/>
      <c r="E1004" s="1184"/>
      <c r="F1004" s="1184" t="e">
        <f t="shared" si="2371"/>
        <v>#DIV/0!</v>
      </c>
      <c r="G1004" s="1185">
        <f t="shared" si="2478"/>
        <v>3.5853060591672399E-4</v>
      </c>
      <c r="H1004" s="1185"/>
      <c r="I1004" s="1185"/>
      <c r="J1004" s="1184" t="e">
        <f t="shared" si="2373"/>
        <v>#DIV/0!</v>
      </c>
      <c r="K1004" s="1263">
        <f t="shared" si="2478"/>
        <v>0</v>
      </c>
      <c r="L1004" s="1263"/>
      <c r="M1004" s="1263"/>
      <c r="N1004" s="1184" t="e">
        <f t="shared" si="2374"/>
        <v>#DIV/0!</v>
      </c>
      <c r="O1004" s="1236">
        <f t="shared" si="2478"/>
        <v>0</v>
      </c>
      <c r="P1004" s="1236"/>
      <c r="Q1004" s="1236"/>
      <c r="R1004" s="1184" t="e">
        <f t="shared" si="2376"/>
        <v>#DIV/0!</v>
      </c>
      <c r="S1004" s="1188">
        <f t="shared" si="2478"/>
        <v>1.955796443774048E-3</v>
      </c>
      <c r="T1004" s="1188"/>
      <c r="U1004" s="1188"/>
      <c r="V1004" s="1184" t="e">
        <f t="shared" si="2377"/>
        <v>#DIV/0!</v>
      </c>
      <c r="W1004" s="1194" t="e">
        <f t="shared" si="2478"/>
        <v>#DIV/0!</v>
      </c>
      <c r="X1004" s="1194">
        <f t="shared" si="2459"/>
        <v>0</v>
      </c>
      <c r="Y1004" s="1194"/>
      <c r="Z1004" s="1184" t="e">
        <f t="shared" si="2379"/>
        <v>#DIV/0!</v>
      </c>
      <c r="AA1004" s="1189">
        <f t="shared" si="2364"/>
        <v>1.0229896840315716E-3</v>
      </c>
      <c r="AB1004" s="1716" t="e">
        <f t="shared" si="2365"/>
        <v>#DIV/0!</v>
      </c>
      <c r="AC1004" s="1189"/>
      <c r="AD1004" t="s">
        <v>4295</v>
      </c>
    </row>
    <row r="1005" spans="1:30" customFormat="1" ht="15.75" hidden="1" thickBot="1" x14ac:dyDescent="0.3">
      <c r="A1005" s="3580"/>
      <c r="B1005" s="1" t="s">
        <v>4296</v>
      </c>
      <c r="C1005" s="1184">
        <f t="shared" ref="C1005:W1005" si="2479">C1003/C99</f>
        <v>4.101100693028944E-3</v>
      </c>
      <c r="D1005" s="1184"/>
      <c r="E1005" s="1184"/>
      <c r="F1005" s="1184" t="e">
        <f t="shared" si="2371"/>
        <v>#DIV/0!</v>
      </c>
      <c r="G1005" s="1185">
        <f t="shared" si="2479"/>
        <v>3.5254883277751311E-3</v>
      </c>
      <c r="H1005" s="1185"/>
      <c r="I1005" s="1185"/>
      <c r="J1005" s="1184" t="e">
        <f t="shared" si="2373"/>
        <v>#DIV/0!</v>
      </c>
      <c r="K1005" s="1263">
        <f t="shared" si="2479"/>
        <v>0</v>
      </c>
      <c r="L1005" s="1263"/>
      <c r="M1005" s="1263"/>
      <c r="N1005" s="1184" t="e">
        <f t="shared" si="2374"/>
        <v>#DIV/0!</v>
      </c>
      <c r="O1005" s="1236">
        <f t="shared" si="2479"/>
        <v>0</v>
      </c>
      <c r="P1005" s="1236"/>
      <c r="Q1005" s="1236"/>
      <c r="R1005" s="1184" t="e">
        <f t="shared" si="2376"/>
        <v>#DIV/0!</v>
      </c>
      <c r="S1005" s="1188">
        <f t="shared" si="2479"/>
        <v>1.2339704814904429E-2</v>
      </c>
      <c r="T1005" s="1188"/>
      <c r="U1005" s="1188"/>
      <c r="V1005" s="1184" t="e">
        <f t="shared" si="2377"/>
        <v>#DIV/0!</v>
      </c>
      <c r="W1005" s="1194" t="e">
        <f t="shared" si="2479"/>
        <v>#DIV/0!</v>
      </c>
      <c r="X1005" s="1194">
        <f t="shared" si="2459"/>
        <v>0</v>
      </c>
      <c r="Y1005" s="1194"/>
      <c r="Z1005" s="1184" t="e">
        <f t="shared" si="2379"/>
        <v>#DIV/0!</v>
      </c>
      <c r="AA1005" s="1189">
        <f t="shared" si="2364"/>
        <v>3.9932587671417013E-3</v>
      </c>
      <c r="AB1005" s="1716" t="e">
        <f t="shared" si="2365"/>
        <v>#DIV/0!</v>
      </c>
      <c r="AC1005" s="1189"/>
      <c r="AD1005" t="s">
        <v>4297</v>
      </c>
    </row>
    <row r="1006" spans="1:30" customFormat="1" ht="15.75" hidden="1" thickBot="1" x14ac:dyDescent="0.3">
      <c r="A1006" s="3580"/>
      <c r="B1006" s="2210" t="s">
        <v>14</v>
      </c>
      <c r="C1006" s="1204">
        <f>'BNP avec amende'!J476</f>
        <v>11</v>
      </c>
      <c r="D1006" s="1204"/>
      <c r="E1006" s="1204"/>
      <c r="F1006" s="2307" t="e">
        <f t="shared" si="2371"/>
        <v>#DIV/0!</v>
      </c>
      <c r="G1006" s="1204">
        <f>BPCE!J599</f>
        <v>2</v>
      </c>
      <c r="H1006" s="1204"/>
      <c r="I1006" s="1204"/>
      <c r="J1006" s="2307" t="e">
        <f t="shared" si="2373"/>
        <v>#DIV/0!</v>
      </c>
      <c r="K1006" s="1204">
        <f>SG!J500</f>
        <v>3</v>
      </c>
      <c r="L1006" s="1204"/>
      <c r="M1006" s="1204"/>
      <c r="N1006" s="2307" t="e">
        <f t="shared" si="2374"/>
        <v>#DIV/0!</v>
      </c>
      <c r="O1006" s="1237"/>
      <c r="P1006" s="1237"/>
      <c r="Q1006" s="1237"/>
      <c r="R1006" s="2307" t="e">
        <f t="shared" si="2376"/>
        <v>#DIV/0!</v>
      </c>
      <c r="S1006" s="1204">
        <f>CM!K413</f>
        <v>1</v>
      </c>
      <c r="T1006" s="1204"/>
      <c r="U1006" s="1204"/>
      <c r="V1006" s="2307" t="e">
        <f t="shared" si="2377"/>
        <v>#DIV/0!</v>
      </c>
      <c r="W1006" s="1204" t="e">
        <f>SUM(C1006:S1006)</f>
        <v>#DIV/0!</v>
      </c>
      <c r="X1006" s="1204">
        <f t="shared" si="2459"/>
        <v>0</v>
      </c>
      <c r="Y1006" s="1204"/>
      <c r="Z1006" s="2307" t="e">
        <f t="shared" si="2379"/>
        <v>#DIV/0!</v>
      </c>
      <c r="AA1006" s="1221">
        <f t="shared" si="2364"/>
        <v>4.25</v>
      </c>
      <c r="AB1006" s="1722" t="e">
        <f t="shared" si="2365"/>
        <v>#DIV/0!</v>
      </c>
      <c r="AC1006" s="1904"/>
      <c r="AD1006" s="27" t="s">
        <v>4298</v>
      </c>
    </row>
    <row r="1007" spans="1:30" customFormat="1" ht="15.75" hidden="1" thickBot="1" x14ac:dyDescent="0.3">
      <c r="A1007" s="3580"/>
      <c r="B1007" s="1" t="s">
        <v>4299</v>
      </c>
      <c r="C1007" s="1184">
        <f t="shared" ref="C1007:W1007" si="2480">C1006/C108</f>
        <v>1.3285024154589372E-2</v>
      </c>
      <c r="D1007" s="1184"/>
      <c r="E1007" s="1184"/>
      <c r="F1007" s="1184" t="e">
        <f t="shared" si="2371"/>
        <v>#DIV/0!</v>
      </c>
      <c r="G1007" s="1185">
        <f t="shared" si="2480"/>
        <v>2.8050490883590462E-3</v>
      </c>
      <c r="H1007" s="1185"/>
      <c r="I1007" s="1185"/>
      <c r="J1007" s="1184" t="e">
        <f t="shared" si="2373"/>
        <v>#DIV/0!</v>
      </c>
      <c r="K1007" s="1186">
        <f t="shared" si="2480"/>
        <v>3.9267015706806281E-3</v>
      </c>
      <c r="L1007" s="1186"/>
      <c r="M1007" s="1186"/>
      <c r="N1007" s="1184" t="e">
        <f t="shared" si="2374"/>
        <v>#DIV/0!</v>
      </c>
      <c r="O1007" s="1236">
        <f t="shared" si="2480"/>
        <v>0</v>
      </c>
      <c r="P1007" s="1236"/>
      <c r="Q1007" s="1236"/>
      <c r="R1007" s="1184" t="e">
        <f t="shared" si="2376"/>
        <v>#DIV/0!</v>
      </c>
      <c r="S1007" s="1188">
        <f t="shared" si="2480"/>
        <v>2.1505376344086021E-3</v>
      </c>
      <c r="T1007" s="1188"/>
      <c r="U1007" s="1188"/>
      <c r="V1007" s="1184" t="e">
        <f t="shared" si="2377"/>
        <v>#DIV/0!</v>
      </c>
      <c r="W1007" s="1194" t="e">
        <f t="shared" si="2480"/>
        <v>#DIV/0!</v>
      </c>
      <c r="X1007" s="1194">
        <f t="shared" si="2459"/>
        <v>0</v>
      </c>
      <c r="Y1007" s="1194"/>
      <c r="Z1007" s="1184" t="e">
        <f t="shared" si="2379"/>
        <v>#DIV/0!</v>
      </c>
      <c r="AA1007" s="1189">
        <f t="shared" si="2364"/>
        <v>4.4334624896075299E-3</v>
      </c>
      <c r="AB1007" s="1716" t="e">
        <f t="shared" si="2365"/>
        <v>#DIV/0!</v>
      </c>
      <c r="AC1007" s="1189"/>
      <c r="AD1007" t="s">
        <v>4300</v>
      </c>
    </row>
    <row r="1008" spans="1:30" customFormat="1" ht="15.75" hidden="1" thickBot="1" x14ac:dyDescent="0.3">
      <c r="A1008" s="3580"/>
      <c r="B1008" s="1" t="s">
        <v>4301</v>
      </c>
      <c r="C1008" s="1184">
        <f t="shared" ref="C1008:W1008" si="2481">C1006/C125</f>
        <v>1.6417910447761194E-2</v>
      </c>
      <c r="D1008" s="1184"/>
      <c r="E1008" s="1184"/>
      <c r="F1008" s="1184" t="e">
        <f t="shared" si="2371"/>
        <v>#DIV/0!</v>
      </c>
      <c r="G1008" s="1185">
        <f t="shared" si="2481"/>
        <v>6.8259385665529011E-3</v>
      </c>
      <c r="H1008" s="1185"/>
      <c r="I1008" s="1185"/>
      <c r="J1008" s="1184" t="e">
        <f t="shared" si="2373"/>
        <v>#DIV/0!</v>
      </c>
      <c r="K1008" s="1186">
        <f t="shared" si="2481"/>
        <v>6.6371681415929203E-3</v>
      </c>
      <c r="L1008" s="1186"/>
      <c r="M1008" s="1186"/>
      <c r="N1008" s="1184" t="e">
        <f t="shared" si="2374"/>
        <v>#DIV/0!</v>
      </c>
      <c r="O1008" s="1236">
        <f t="shared" si="2481"/>
        <v>0</v>
      </c>
      <c r="P1008" s="1236"/>
      <c r="Q1008" s="1236"/>
      <c r="R1008" s="1184" t="e">
        <f t="shared" si="2376"/>
        <v>#DIV/0!</v>
      </c>
      <c r="S1008" s="1188">
        <f t="shared" si="2481"/>
        <v>9.0090090090090089E-3</v>
      </c>
      <c r="T1008" s="1188"/>
      <c r="U1008" s="1188"/>
      <c r="V1008" s="1184" t="e">
        <f t="shared" si="2377"/>
        <v>#DIV/0!</v>
      </c>
      <c r="W1008" s="1194" t="e">
        <f t="shared" si="2481"/>
        <v>#DIV/0!</v>
      </c>
      <c r="X1008" s="1194">
        <f t="shared" si="2459"/>
        <v>0</v>
      </c>
      <c r="Y1008" s="1194"/>
      <c r="Z1008" s="1184" t="e">
        <f t="shared" si="2379"/>
        <v>#DIV/0!</v>
      </c>
      <c r="AA1008" s="1189">
        <f t="shared" si="2364"/>
        <v>7.7780052329832049E-3</v>
      </c>
      <c r="AB1008" s="1716" t="e">
        <f t="shared" si="2365"/>
        <v>#DIV/0!</v>
      </c>
      <c r="AC1008" s="1189"/>
      <c r="AD1008" t="s">
        <v>4302</v>
      </c>
    </row>
    <row r="1009" spans="1:30" customFormat="1" ht="15.75" hidden="1" thickBot="1" x14ac:dyDescent="0.3">
      <c r="A1009" s="3580"/>
      <c r="B1009" s="1" t="s">
        <v>4303</v>
      </c>
      <c r="C1009" s="1184">
        <f t="shared" ref="C1009:W1009" si="2482">C1006/C113</f>
        <v>5.5E-2</v>
      </c>
      <c r="D1009" s="1184"/>
      <c r="E1009" s="1184"/>
      <c r="F1009" s="1184" t="e">
        <f t="shared" si="2371"/>
        <v>#DIV/0!</v>
      </c>
      <c r="G1009" s="1185">
        <f t="shared" si="2482"/>
        <v>2.4691358024691357E-2</v>
      </c>
      <c r="H1009" s="1185"/>
      <c r="I1009" s="1185"/>
      <c r="J1009" s="1184" t="e">
        <f t="shared" si="2373"/>
        <v>#DIV/0!</v>
      </c>
      <c r="K1009" s="1186">
        <f t="shared" si="2482"/>
        <v>2.2058823529411766E-2</v>
      </c>
      <c r="L1009" s="1186"/>
      <c r="M1009" s="1186"/>
      <c r="N1009" s="1184" t="e">
        <f t="shared" si="2374"/>
        <v>#DIV/0!</v>
      </c>
      <c r="O1009" s="1236">
        <f t="shared" si="2482"/>
        <v>0</v>
      </c>
      <c r="P1009" s="1236"/>
      <c r="Q1009" s="1236"/>
      <c r="R1009" s="1184" t="e">
        <f t="shared" si="2376"/>
        <v>#DIV/0!</v>
      </c>
      <c r="S1009" s="1188">
        <f t="shared" si="2482"/>
        <v>1.5384615384615385E-2</v>
      </c>
      <c r="T1009" s="1188"/>
      <c r="U1009" s="1188"/>
      <c r="V1009" s="1184" t="e">
        <f t="shared" si="2377"/>
        <v>#DIV/0!</v>
      </c>
      <c r="W1009" s="1194" t="e">
        <f t="shared" si="2482"/>
        <v>#DIV/0!</v>
      </c>
      <c r="X1009" s="1194">
        <f t="shared" si="2459"/>
        <v>0</v>
      </c>
      <c r="Y1009" s="1194"/>
      <c r="Z1009" s="1184" t="e">
        <f t="shared" si="2379"/>
        <v>#DIV/0!</v>
      </c>
      <c r="AA1009" s="1189">
        <f t="shared" si="2364"/>
        <v>2.3426959387743702E-2</v>
      </c>
      <c r="AB1009" s="1716" t="e">
        <f t="shared" si="2365"/>
        <v>#DIV/0!</v>
      </c>
      <c r="AC1009" s="1189"/>
      <c r="AD1009" t="s">
        <v>4304</v>
      </c>
    </row>
    <row r="1010" spans="1:30" customFormat="1" ht="15.75" hidden="1" thickBot="1" x14ac:dyDescent="0.3">
      <c r="A1010" s="3580"/>
      <c r="B1010" s="1" t="s">
        <v>4305</v>
      </c>
      <c r="C1010" s="1184">
        <f t="shared" ref="C1010:W1010" si="2483">C1006/C119</f>
        <v>0.11827956989247312</v>
      </c>
      <c r="D1010" s="1184"/>
      <c r="E1010" s="1184"/>
      <c r="F1010" s="1184" t="e">
        <f t="shared" si="2371"/>
        <v>#DIV/0!</v>
      </c>
      <c r="G1010" s="1185">
        <f t="shared" si="2483"/>
        <v>4.2553191489361701E-2</v>
      </c>
      <c r="H1010" s="1185"/>
      <c r="I1010" s="1185"/>
      <c r="J1010" s="1184" t="e">
        <f t="shared" si="2373"/>
        <v>#DIV/0!</v>
      </c>
      <c r="K1010" s="1186">
        <f t="shared" si="2483"/>
        <v>2.8571428571428571E-2</v>
      </c>
      <c r="L1010" s="1186"/>
      <c r="M1010" s="1186"/>
      <c r="N1010" s="1184" t="e">
        <f t="shared" si="2374"/>
        <v>#DIV/0!</v>
      </c>
      <c r="O1010" s="1236">
        <f t="shared" si="2483"/>
        <v>0</v>
      </c>
      <c r="P1010" s="1236"/>
      <c r="Q1010" s="1236"/>
      <c r="R1010" s="1184" t="e">
        <f t="shared" si="2376"/>
        <v>#DIV/0!</v>
      </c>
      <c r="S1010" s="1188">
        <f t="shared" si="2483"/>
        <v>2.1276595744680851E-2</v>
      </c>
      <c r="T1010" s="1188"/>
      <c r="U1010" s="1188"/>
      <c r="V1010" s="1184" t="e">
        <f t="shared" si="2377"/>
        <v>#DIV/0!</v>
      </c>
      <c r="W1010" s="1205" t="e">
        <f t="shared" si="2483"/>
        <v>#DIV/0!</v>
      </c>
      <c r="X1010" s="1205">
        <f t="shared" si="2459"/>
        <v>0</v>
      </c>
      <c r="Y1010" s="1205"/>
      <c r="Z1010" s="1184" t="e">
        <f t="shared" si="2379"/>
        <v>#DIV/0!</v>
      </c>
      <c r="AA1010" s="1193">
        <f t="shared" si="2364"/>
        <v>4.2136157139588855E-2</v>
      </c>
      <c r="AB1010" s="1717" t="e">
        <f t="shared" si="2365"/>
        <v>#DIV/0!</v>
      </c>
      <c r="AC1010" s="1193"/>
      <c r="AD1010" t="s">
        <v>4306</v>
      </c>
    </row>
    <row r="1011" spans="1:30" customFormat="1" ht="15.75" hidden="1" thickBot="1" x14ac:dyDescent="0.3">
      <c r="A1011" s="3580"/>
      <c r="B1011" s="2210" t="s">
        <v>4307</v>
      </c>
      <c r="C1011" s="1206">
        <f>C988/C1003</f>
        <v>0.15904572564612326</v>
      </c>
      <c r="D1011" s="1206"/>
      <c r="E1011" s="1206"/>
      <c r="F1011" s="2307" t="e">
        <f t="shared" si="2371"/>
        <v>#DIV/0!</v>
      </c>
      <c r="G1011" s="1206">
        <f t="shared" ref="G1011" si="2484">G988/G1003</f>
        <v>5.4054054054054057E-2</v>
      </c>
      <c r="H1011" s="1206"/>
      <c r="I1011" s="1206"/>
      <c r="J1011" s="2307" t="e">
        <f t="shared" si="2373"/>
        <v>#DIV/0!</v>
      </c>
      <c r="K1011" s="1265"/>
      <c r="L1011" s="1265"/>
      <c r="M1011" s="1265"/>
      <c r="N1011" s="2307" t="e">
        <f t="shared" si="2374"/>
        <v>#DIV/0!</v>
      </c>
      <c r="O1011" s="1238"/>
      <c r="P1011" s="1238"/>
      <c r="Q1011" s="1238"/>
      <c r="R1011" s="2307" t="e">
        <f t="shared" si="2376"/>
        <v>#DIV/0!</v>
      </c>
      <c r="S1011" s="1206">
        <f t="shared" ref="S1011" si="2485">S988/S1003</f>
        <v>0.1111111111111111</v>
      </c>
      <c r="T1011" s="1206"/>
      <c r="U1011" s="1206"/>
      <c r="V1011" s="2307" t="e">
        <f t="shared" si="2377"/>
        <v>#DIV/0!</v>
      </c>
      <c r="W1011" s="1206" t="e">
        <f>W988/W1003</f>
        <v>#DIV/0!</v>
      </c>
      <c r="X1011" s="1206">
        <f t="shared" si="2459"/>
        <v>0</v>
      </c>
      <c r="Y1011" s="1206"/>
      <c r="Z1011" s="2307" t="e">
        <f t="shared" si="2379"/>
        <v>#DIV/0!</v>
      </c>
      <c r="AA1011" s="1206">
        <f t="shared" si="2364"/>
        <v>0.10807029693709613</v>
      </c>
      <c r="AB1011" s="1718" t="e">
        <f t="shared" si="2365"/>
        <v>#DIV/0!</v>
      </c>
      <c r="AC1011" s="1903"/>
      <c r="AD1011" s="27" t="s">
        <v>4308</v>
      </c>
    </row>
    <row r="1012" spans="1:30" customFormat="1" ht="15.75" hidden="1" thickBot="1" x14ac:dyDescent="0.3">
      <c r="A1012" s="3580"/>
      <c r="B1012" s="1" t="s">
        <v>4223</v>
      </c>
      <c r="C1012" s="1207">
        <f t="shared" ref="C1012:W1012" si="2486">C1011/C134</f>
        <v>0.72929660598500501</v>
      </c>
      <c r="D1012" s="1207"/>
      <c r="E1012" s="1207"/>
      <c r="F1012" s="1184" t="e">
        <f t="shared" si="2371"/>
        <v>#DIV/0!</v>
      </c>
      <c r="G1012" s="1208">
        <f t="shared" si="2486"/>
        <v>0.23985571330456743</v>
      </c>
      <c r="H1012" s="1208"/>
      <c r="I1012" s="1208"/>
      <c r="J1012" s="1184" t="e">
        <f t="shared" si="2373"/>
        <v>#DIV/0!</v>
      </c>
      <c r="K1012" s="1266">
        <f t="shared" si="2486"/>
        <v>0</v>
      </c>
      <c r="L1012" s="1266"/>
      <c r="M1012" s="1266"/>
      <c r="N1012" s="1184" t="e">
        <f t="shared" si="2374"/>
        <v>#DIV/0!</v>
      </c>
      <c r="O1012" s="1239">
        <f t="shared" si="2486"/>
        <v>0</v>
      </c>
      <c r="P1012" s="1239"/>
      <c r="Q1012" s="1239"/>
      <c r="R1012" s="1184" t="e">
        <f t="shared" si="2376"/>
        <v>#DIV/0!</v>
      </c>
      <c r="S1012" s="1211">
        <f t="shared" si="2486"/>
        <v>0.56401992804562395</v>
      </c>
      <c r="T1012" s="1211"/>
      <c r="U1012" s="1211"/>
      <c r="V1012" s="1184" t="e">
        <f t="shared" si="2377"/>
        <v>#DIV/0!</v>
      </c>
      <c r="W1012" s="1177" t="e">
        <f t="shared" si="2486"/>
        <v>#DIV/0!</v>
      </c>
      <c r="X1012" s="1177">
        <f t="shared" si="2459"/>
        <v>0</v>
      </c>
      <c r="Y1012" s="1177"/>
      <c r="Z1012" s="1184" t="e">
        <f t="shared" si="2379"/>
        <v>#DIV/0!</v>
      </c>
      <c r="AA1012" s="1198">
        <f t="shared" si="2364"/>
        <v>0.30663444946703927</v>
      </c>
      <c r="AB1012" s="1723" t="e">
        <f t="shared" si="2365"/>
        <v>#DIV/0!</v>
      </c>
      <c r="AC1012" s="1198"/>
      <c r="AD1012" t="s">
        <v>4309</v>
      </c>
    </row>
    <row r="1013" spans="1:30" customFormat="1" ht="15.75" hidden="1" thickBot="1" x14ac:dyDescent="0.3">
      <c r="A1013" s="3580"/>
      <c r="B1013" s="1" t="s">
        <v>4224</v>
      </c>
      <c r="C1013" s="1207">
        <f t="shared" ref="C1013:W1013" si="2487">C1011/C137</f>
        <v>0.75988306846235121</v>
      </c>
      <c r="D1013" s="1207"/>
      <c r="E1013" s="1207"/>
      <c r="F1013" s="1184" t="e">
        <f t="shared" si="2371"/>
        <v>#DIV/0!</v>
      </c>
      <c r="G1013" s="1208">
        <f t="shared" si="2487"/>
        <v>0.14594733658278811</v>
      </c>
      <c r="H1013" s="1208"/>
      <c r="I1013" s="1208"/>
      <c r="J1013" s="1184" t="e">
        <f t="shared" si="2373"/>
        <v>#DIV/0!</v>
      </c>
      <c r="K1013" s="1266">
        <f t="shared" si="2487"/>
        <v>0</v>
      </c>
      <c r="L1013" s="1266"/>
      <c r="M1013" s="1266"/>
      <c r="N1013" s="1184" t="e">
        <f t="shared" si="2374"/>
        <v>#DIV/0!</v>
      </c>
      <c r="O1013" s="1239">
        <f t="shared" si="2487"/>
        <v>0</v>
      </c>
      <c r="P1013" s="1239"/>
      <c r="Q1013" s="1239"/>
      <c r="R1013" s="1184" t="e">
        <f t="shared" si="2376"/>
        <v>#DIV/0!</v>
      </c>
      <c r="S1013" s="1211">
        <f t="shared" si="2487"/>
        <v>0.58031451839370962</v>
      </c>
      <c r="T1013" s="1211"/>
      <c r="U1013" s="1211"/>
      <c r="V1013" s="1184" t="e">
        <f t="shared" si="2377"/>
        <v>#DIV/0!</v>
      </c>
      <c r="W1013" s="1177" t="e">
        <f t="shared" si="2487"/>
        <v>#DIV/0!</v>
      </c>
      <c r="X1013" s="1177">
        <f t="shared" si="2459"/>
        <v>0</v>
      </c>
      <c r="Y1013" s="1177"/>
      <c r="Z1013" s="1184" t="e">
        <f t="shared" si="2379"/>
        <v>#DIV/0!</v>
      </c>
      <c r="AA1013" s="1198">
        <f t="shared" si="2364"/>
        <v>0.29722898468776976</v>
      </c>
      <c r="AB1013" s="1723" t="e">
        <f t="shared" si="2365"/>
        <v>#DIV/0!</v>
      </c>
      <c r="AC1013" s="1198"/>
      <c r="AD1013" t="s">
        <v>4310</v>
      </c>
    </row>
    <row r="1014" spans="1:30" customFormat="1" ht="15.75" hidden="1" thickBot="1" x14ac:dyDescent="0.3">
      <c r="A1014" s="3580"/>
      <c r="B1014" s="1" t="s">
        <v>4311</v>
      </c>
      <c r="C1014" s="1207">
        <f t="shared" ref="C1014:W1014" si="2488">C1011/C154</f>
        <v>0.84659882734621883</v>
      </c>
      <c r="D1014" s="1207"/>
      <c r="E1014" s="1207"/>
      <c r="F1014" s="1184" t="e">
        <f t="shared" si="2371"/>
        <v>#DIV/0!</v>
      </c>
      <c r="G1014" s="1208">
        <f t="shared" si="2488"/>
        <v>0.14282246318174463</v>
      </c>
      <c r="H1014" s="1208"/>
      <c r="I1014" s="1208"/>
      <c r="J1014" s="1184" t="e">
        <f t="shared" si="2373"/>
        <v>#DIV/0!</v>
      </c>
      <c r="K1014" s="1266">
        <f t="shared" si="2488"/>
        <v>0</v>
      </c>
      <c r="L1014" s="1266"/>
      <c r="M1014" s="1266"/>
      <c r="N1014" s="1184" t="e">
        <f t="shared" si="2374"/>
        <v>#DIV/0!</v>
      </c>
      <c r="O1014" s="1239">
        <f t="shared" si="2488"/>
        <v>0</v>
      </c>
      <c r="P1014" s="1239"/>
      <c r="Q1014" s="1239"/>
      <c r="R1014" s="1184" t="e">
        <f t="shared" si="2376"/>
        <v>#DIV/0!</v>
      </c>
      <c r="S1014" s="1211">
        <f t="shared" si="2488"/>
        <v>0.67741935483870963</v>
      </c>
      <c r="T1014" s="1211"/>
      <c r="U1014" s="1211"/>
      <c r="V1014" s="1184" t="e">
        <f t="shared" si="2377"/>
        <v>#DIV/0!</v>
      </c>
      <c r="W1014" s="1177" t="e">
        <f t="shared" si="2488"/>
        <v>#DIV/0!</v>
      </c>
      <c r="X1014" s="1177">
        <f t="shared" si="2459"/>
        <v>0</v>
      </c>
      <c r="Y1014" s="1177"/>
      <c r="Z1014" s="1184" t="e">
        <f t="shared" si="2379"/>
        <v>#DIV/0!</v>
      </c>
      <c r="AA1014" s="1198">
        <f t="shared" si="2364"/>
        <v>0.33336812907333463</v>
      </c>
      <c r="AB1014" s="1723" t="e">
        <f t="shared" si="2365"/>
        <v>#DIV/0!</v>
      </c>
      <c r="AC1014" s="1198"/>
      <c r="AD1014" t="s">
        <v>4312</v>
      </c>
    </row>
    <row r="1015" spans="1:30" customFormat="1" ht="15.75" hidden="1" thickBot="1" x14ac:dyDescent="0.3">
      <c r="A1015" s="3580"/>
      <c r="B1015" s="2210" t="s">
        <v>4313</v>
      </c>
      <c r="C1015" s="1206">
        <f>C993/C1003</f>
        <v>4.5725646123260438E-2</v>
      </c>
      <c r="D1015" s="1206"/>
      <c r="E1015" s="1206"/>
      <c r="F1015" s="2307" t="e">
        <f t="shared" si="2371"/>
        <v>#DIV/0!</v>
      </c>
      <c r="G1015" s="1206">
        <f t="shared" ref="G1015" si="2489">G993/G1003</f>
        <v>2.7027027027027029E-2</v>
      </c>
      <c r="H1015" s="1206"/>
      <c r="I1015" s="1206"/>
      <c r="J1015" s="2307" t="e">
        <f t="shared" si="2373"/>
        <v>#DIV/0!</v>
      </c>
      <c r="K1015" s="1265"/>
      <c r="L1015" s="1265"/>
      <c r="M1015" s="1265"/>
      <c r="N1015" s="2307" t="e">
        <f t="shared" si="2374"/>
        <v>#DIV/0!</v>
      </c>
      <c r="O1015" s="1238"/>
      <c r="P1015" s="1238"/>
      <c r="Q1015" s="1238"/>
      <c r="R1015" s="2307" t="e">
        <f t="shared" si="2376"/>
        <v>#DIV/0!</v>
      </c>
      <c r="S1015" s="1206">
        <f t="shared" ref="S1015" si="2490">S993/S1003</f>
        <v>1.3071895424836602E-2</v>
      </c>
      <c r="T1015" s="1206"/>
      <c r="U1015" s="1206"/>
      <c r="V1015" s="2307" t="e">
        <f t="shared" si="2377"/>
        <v>#DIV/0!</v>
      </c>
      <c r="W1015" s="1206" t="e">
        <f>W993/W1003</f>
        <v>#DIV/0!</v>
      </c>
      <c r="X1015" s="1206">
        <f t="shared" si="2459"/>
        <v>0</v>
      </c>
      <c r="Y1015" s="1206"/>
      <c r="Z1015" s="2307" t="e">
        <f t="shared" si="2379"/>
        <v>#DIV/0!</v>
      </c>
      <c r="AA1015" s="1206">
        <f t="shared" si="2364"/>
        <v>2.8608189525041353E-2</v>
      </c>
      <c r="AB1015" s="1718" t="e">
        <f t="shared" si="2365"/>
        <v>#DIV/0!</v>
      </c>
      <c r="AC1015" s="1903"/>
      <c r="AD1015" s="27" t="s">
        <v>4314</v>
      </c>
    </row>
    <row r="1016" spans="1:30" s="1" customFormat="1" ht="15.75" hidden="1" thickBot="1" x14ac:dyDescent="0.3">
      <c r="A1016" s="3580"/>
      <c r="B1016" s="1" t="s">
        <v>4223</v>
      </c>
      <c r="C1016" s="1207">
        <f t="shared" ref="C1016:W1016" si="2491">C1015/C160</f>
        <v>2.9961558630703919</v>
      </c>
      <c r="D1016" s="1207"/>
      <c r="E1016" s="1207"/>
      <c r="F1016" s="1184" t="e">
        <f t="shared" si="2371"/>
        <v>#DIV/0!</v>
      </c>
      <c r="G1016" s="1208">
        <f t="shared" si="2491"/>
        <v>0.47074466871935228</v>
      </c>
      <c r="H1016" s="1208"/>
      <c r="I1016" s="1208"/>
      <c r="J1016" s="1184" t="e">
        <f t="shared" si="2373"/>
        <v>#DIV/0!</v>
      </c>
      <c r="K1016" s="1266">
        <f t="shared" si="2491"/>
        <v>0</v>
      </c>
      <c r="L1016" s="1266"/>
      <c r="M1016" s="1266"/>
      <c r="N1016" s="1184" t="e">
        <f t="shared" si="2374"/>
        <v>#DIV/0!</v>
      </c>
      <c r="O1016" s="1239">
        <f t="shared" si="2491"/>
        <v>0</v>
      </c>
      <c r="P1016" s="1239"/>
      <c r="Q1016" s="1239"/>
      <c r="R1016" s="1184" t="e">
        <f t="shared" si="2376"/>
        <v>#DIV/0!</v>
      </c>
      <c r="S1016" s="1211">
        <f t="shared" si="2491"/>
        <v>0.14924128826467348</v>
      </c>
      <c r="T1016" s="1211"/>
      <c r="U1016" s="1211"/>
      <c r="V1016" s="1184" t="e">
        <f t="shared" si="2377"/>
        <v>#DIV/0!</v>
      </c>
      <c r="W1016" s="1177" t="e">
        <f t="shared" si="2491"/>
        <v>#DIV/0!</v>
      </c>
      <c r="X1016" s="1177">
        <f t="shared" si="2459"/>
        <v>0</v>
      </c>
      <c r="Y1016" s="1177"/>
      <c r="Z1016" s="1184" t="e">
        <f t="shared" si="2379"/>
        <v>#DIV/0!</v>
      </c>
      <c r="AA1016" s="1198">
        <f t="shared" si="2364"/>
        <v>0.72322836401088353</v>
      </c>
      <c r="AB1016" s="1723" t="e">
        <f t="shared" si="2365"/>
        <v>#DIV/0!</v>
      </c>
      <c r="AC1016" s="1198"/>
      <c r="AD1016" t="s">
        <v>4315</v>
      </c>
    </row>
    <row r="1017" spans="1:30" s="1" customFormat="1" ht="15.75" hidden="1" thickBot="1" x14ac:dyDescent="0.3">
      <c r="A1017" s="3580"/>
      <c r="B1017" s="1" t="s">
        <v>4224</v>
      </c>
      <c r="C1017" s="1207">
        <f t="shared" ref="C1017:W1017" si="2492">C1015/C177</f>
        <v>1.3892124094669045</v>
      </c>
      <c r="D1017" s="1207"/>
      <c r="E1017" s="1207"/>
      <c r="F1017" s="1184" t="e">
        <f t="shared" si="2371"/>
        <v>#DIV/0!</v>
      </c>
      <c r="G1017" s="1208">
        <f t="shared" si="2492"/>
        <v>0.21104810167310167</v>
      </c>
      <c r="H1017" s="1208"/>
      <c r="I1017" s="1208"/>
      <c r="J1017" s="1184" t="e">
        <f t="shared" si="2373"/>
        <v>#DIV/0!</v>
      </c>
      <c r="K1017" s="1266">
        <f t="shared" si="2492"/>
        <v>0</v>
      </c>
      <c r="L1017" s="1266"/>
      <c r="M1017" s="1266"/>
      <c r="N1017" s="1184" t="e">
        <f t="shared" si="2374"/>
        <v>#DIV/0!</v>
      </c>
      <c r="O1017" s="1239">
        <f t="shared" si="2492"/>
        <v>0</v>
      </c>
      <c r="P1017" s="1239"/>
      <c r="Q1017" s="1239"/>
      <c r="R1017" s="1184" t="e">
        <f t="shared" si="2376"/>
        <v>#DIV/0!</v>
      </c>
      <c r="S1017" s="1211">
        <f t="shared" si="2492"/>
        <v>0.24858655118489112</v>
      </c>
      <c r="T1017" s="1211"/>
      <c r="U1017" s="1211"/>
      <c r="V1017" s="1184" t="e">
        <f t="shared" si="2377"/>
        <v>#DIV/0!</v>
      </c>
      <c r="W1017" s="1177" t="e">
        <f t="shared" si="2492"/>
        <v>#DIV/0!</v>
      </c>
      <c r="X1017" s="1177">
        <f t="shared" si="2459"/>
        <v>0</v>
      </c>
      <c r="Y1017" s="1177"/>
      <c r="Z1017" s="1184" t="e">
        <f t="shared" si="2379"/>
        <v>#DIV/0!</v>
      </c>
      <c r="AA1017" s="1198">
        <f t="shared" si="2364"/>
        <v>0.36976941246497941</v>
      </c>
      <c r="AB1017" s="1723" t="e">
        <f t="shared" si="2365"/>
        <v>#DIV/0!</v>
      </c>
      <c r="AC1017" s="1198"/>
      <c r="AD1017" t="s">
        <v>4316</v>
      </c>
    </row>
    <row r="1018" spans="1:30" s="1" customFormat="1" ht="15.75" hidden="1" thickBot="1" x14ac:dyDescent="0.3">
      <c r="A1018" s="3580"/>
      <c r="B1018" s="1" t="s">
        <v>4311</v>
      </c>
      <c r="C1018" s="1207">
        <f t="shared" ref="C1018:W1018" si="2493">C1015/C180</f>
        <v>0.96731271563444454</v>
      </c>
      <c r="D1018" s="1207"/>
      <c r="E1018" s="1207"/>
      <c r="F1018" s="1184" t="e">
        <f t="shared" si="2371"/>
        <v>#DIV/0!</v>
      </c>
      <c r="G1018" s="1208">
        <f t="shared" si="2493"/>
        <v>0.20144722425127831</v>
      </c>
      <c r="H1018" s="1208"/>
      <c r="I1018" s="1208"/>
      <c r="J1018" s="1184" t="e">
        <f t="shared" si="2373"/>
        <v>#DIV/0!</v>
      </c>
      <c r="K1018" s="1266">
        <f t="shared" si="2493"/>
        <v>0</v>
      </c>
      <c r="L1018" s="1266"/>
      <c r="M1018" s="1266"/>
      <c r="N1018" s="1184" t="e">
        <f t="shared" si="2374"/>
        <v>#DIV/0!</v>
      </c>
      <c r="O1018" s="1239">
        <f t="shared" si="2493"/>
        <v>0</v>
      </c>
      <c r="P1018" s="1239"/>
      <c r="Q1018" s="1239"/>
      <c r="R1018" s="1184" t="e">
        <f t="shared" si="2376"/>
        <v>#DIV/0!</v>
      </c>
      <c r="S1018" s="1211">
        <f t="shared" si="2493"/>
        <v>0.32489927477840452</v>
      </c>
      <c r="T1018" s="1211"/>
      <c r="U1018" s="1211"/>
      <c r="V1018" s="1184" t="e">
        <f t="shared" si="2377"/>
        <v>#DIV/0!</v>
      </c>
      <c r="W1018" s="1177" t="e">
        <f t="shared" si="2493"/>
        <v>#DIV/0!</v>
      </c>
      <c r="X1018" s="1177">
        <f t="shared" si="2459"/>
        <v>0</v>
      </c>
      <c r="Y1018" s="1177"/>
      <c r="Z1018" s="1184" t="e">
        <f t="shared" si="2379"/>
        <v>#DIV/0!</v>
      </c>
      <c r="AA1018" s="1198">
        <f t="shared" si="2364"/>
        <v>0.29873184293282551</v>
      </c>
      <c r="AB1018" s="1723" t="e">
        <f t="shared" si="2365"/>
        <v>#DIV/0!</v>
      </c>
      <c r="AC1018" s="1198"/>
      <c r="AD1018" t="s">
        <v>4317</v>
      </c>
    </row>
    <row r="1019" spans="1:30" customFormat="1" ht="15.75" hidden="1" thickBot="1" x14ac:dyDescent="0.3">
      <c r="A1019" s="3580"/>
      <c r="B1019" s="2210" t="s">
        <v>4318</v>
      </c>
      <c r="C1019" s="1206">
        <f>C993/C988</f>
        <v>0.28749999999999998</v>
      </c>
      <c r="D1019" s="1206"/>
      <c r="E1019" s="1206"/>
      <c r="F1019" s="2307" t="e">
        <f t="shared" si="2371"/>
        <v>#DIV/0!</v>
      </c>
      <c r="G1019" s="1206">
        <f t="shared" ref="G1019" si="2494">G993/G988</f>
        <v>0.5</v>
      </c>
      <c r="H1019" s="1206"/>
      <c r="I1019" s="1206"/>
      <c r="J1019" s="2307" t="e">
        <f t="shared" si="2373"/>
        <v>#DIV/0!</v>
      </c>
      <c r="K1019" s="1265"/>
      <c r="L1019" s="1265"/>
      <c r="M1019" s="1265"/>
      <c r="N1019" s="2307" t="e">
        <f t="shared" si="2374"/>
        <v>#DIV/0!</v>
      </c>
      <c r="O1019" s="1238"/>
      <c r="P1019" s="1238"/>
      <c r="Q1019" s="1238"/>
      <c r="R1019" s="2307" t="e">
        <f t="shared" si="2376"/>
        <v>#DIV/0!</v>
      </c>
      <c r="S1019" s="1206">
        <f t="shared" ref="S1019" si="2495">S993/S988</f>
        <v>0.11764705882352941</v>
      </c>
      <c r="T1019" s="1206"/>
      <c r="U1019" s="1206"/>
      <c r="V1019" s="2307" t="e">
        <f t="shared" si="2377"/>
        <v>#DIV/0!</v>
      </c>
      <c r="W1019" s="1206" t="e">
        <f>W993/W988</f>
        <v>#DIV/0!</v>
      </c>
      <c r="X1019" s="1206">
        <f t="shared" si="2459"/>
        <v>0</v>
      </c>
      <c r="Y1019" s="1206"/>
      <c r="Z1019" s="2307" t="e">
        <f t="shared" si="2379"/>
        <v>#DIV/0!</v>
      </c>
      <c r="AA1019" s="1206">
        <f t="shared" si="2364"/>
        <v>0.30171568627450979</v>
      </c>
      <c r="AB1019" s="1718" t="e">
        <f t="shared" si="2365"/>
        <v>#DIV/0!</v>
      </c>
      <c r="AC1019" s="1903"/>
      <c r="AD1019" s="27" t="s">
        <v>4319</v>
      </c>
    </row>
    <row r="1020" spans="1:30" customFormat="1" ht="15.75" hidden="1" thickBot="1" x14ac:dyDescent="0.3">
      <c r="A1020" s="3580"/>
      <c r="B1020" s="2211" t="s">
        <v>4223</v>
      </c>
      <c r="C1020" s="1207">
        <f t="shared" ref="C1020:W1020" si="2496">C1019/C212</f>
        <v>4.1082816490331995</v>
      </c>
      <c r="D1020" s="1207"/>
      <c r="E1020" s="1207"/>
      <c r="F1020" s="1184" t="e">
        <f t="shared" si="2371"/>
        <v>#DIV/0!</v>
      </c>
      <c r="G1020" s="1208">
        <f t="shared" si="2496"/>
        <v>1.9626160337552743</v>
      </c>
      <c r="H1020" s="1208"/>
      <c r="I1020" s="1208"/>
      <c r="J1020" s="1184" t="e">
        <f t="shared" si="2373"/>
        <v>#DIV/0!</v>
      </c>
      <c r="K1020" s="1266">
        <f t="shared" si="2496"/>
        <v>0</v>
      </c>
      <c r="L1020" s="1266"/>
      <c r="M1020" s="1266"/>
      <c r="N1020" s="1184" t="e">
        <f t="shared" si="2374"/>
        <v>#DIV/0!</v>
      </c>
      <c r="O1020" s="1239">
        <f t="shared" si="2496"/>
        <v>0</v>
      </c>
      <c r="P1020" s="1239"/>
      <c r="Q1020" s="1239"/>
      <c r="R1020" s="1184" t="e">
        <f t="shared" si="2376"/>
        <v>#DIV/0!</v>
      </c>
      <c r="S1020" s="1211">
        <f t="shared" si="2496"/>
        <v>0.26460286391264037</v>
      </c>
      <c r="T1020" s="1211"/>
      <c r="U1020" s="1211"/>
      <c r="V1020" s="1184" t="e">
        <f t="shared" si="2377"/>
        <v>#DIV/0!</v>
      </c>
      <c r="W1020" s="1177" t="e">
        <f t="shared" si="2496"/>
        <v>#DIV/0!</v>
      </c>
      <c r="X1020" s="1177">
        <f t="shared" si="2459"/>
        <v>0</v>
      </c>
      <c r="Y1020" s="1177"/>
      <c r="Z1020" s="1184" t="e">
        <f t="shared" si="2379"/>
        <v>#DIV/0!</v>
      </c>
      <c r="AA1020" s="1198">
        <f t="shared" si="2364"/>
        <v>1.2671001093402228</v>
      </c>
      <c r="AB1020" s="1723" t="e">
        <f t="shared" si="2365"/>
        <v>#DIV/0!</v>
      </c>
      <c r="AC1020" s="1198"/>
      <c r="AD1020" t="s">
        <v>4320</v>
      </c>
    </row>
    <row r="1021" spans="1:30" customFormat="1" ht="15.75" hidden="1" thickBot="1" x14ac:dyDescent="0.3">
      <c r="A1021" s="3580"/>
      <c r="B1021" s="2211" t="s">
        <v>4224</v>
      </c>
      <c r="C1021" s="1207">
        <f t="shared" ref="C1021:W1021" si="2497">C1019/C229</f>
        <v>1.8281923458013374</v>
      </c>
      <c r="D1021" s="1207"/>
      <c r="E1021" s="1207"/>
      <c r="F1021" s="1184" t="e">
        <f t="shared" si="2371"/>
        <v>#DIV/0!</v>
      </c>
      <c r="G1021" s="1208">
        <f t="shared" si="2497"/>
        <v>1.4460565476190477</v>
      </c>
      <c r="H1021" s="1208"/>
      <c r="I1021" s="1208"/>
      <c r="J1021" s="1184" t="e">
        <f t="shared" si="2373"/>
        <v>#DIV/0!</v>
      </c>
      <c r="K1021" s="1266">
        <f t="shared" si="2497"/>
        <v>0</v>
      </c>
      <c r="L1021" s="1266"/>
      <c r="M1021" s="1266"/>
      <c r="N1021" s="1184" t="e">
        <f t="shared" si="2374"/>
        <v>#DIV/0!</v>
      </c>
      <c r="O1021" s="1239">
        <f t="shared" si="2497"/>
        <v>0</v>
      </c>
      <c r="P1021" s="1239"/>
      <c r="Q1021" s="1239"/>
      <c r="R1021" s="1184" t="e">
        <f t="shared" si="2376"/>
        <v>#DIV/0!</v>
      </c>
      <c r="S1021" s="1211">
        <f t="shared" si="2497"/>
        <v>0.42836521111512094</v>
      </c>
      <c r="T1021" s="1211"/>
      <c r="U1021" s="1211"/>
      <c r="V1021" s="1184" t="e">
        <f t="shared" si="2377"/>
        <v>#DIV/0!</v>
      </c>
      <c r="W1021" s="1177" t="e">
        <f t="shared" si="2497"/>
        <v>#DIV/0!</v>
      </c>
      <c r="X1021" s="1177">
        <f t="shared" si="2459"/>
        <v>0</v>
      </c>
      <c r="Y1021" s="1177"/>
      <c r="Z1021" s="1184" t="e">
        <f t="shared" si="2379"/>
        <v>#DIV/0!</v>
      </c>
      <c r="AA1021" s="1198">
        <f t="shared" si="2364"/>
        <v>0.74052282090710109</v>
      </c>
      <c r="AB1021" s="1723" t="e">
        <f t="shared" si="2365"/>
        <v>#DIV/0!</v>
      </c>
      <c r="AC1021" s="1198"/>
      <c r="AD1021" t="s">
        <v>4321</v>
      </c>
    </row>
    <row r="1022" spans="1:30" customFormat="1" ht="15.75" hidden="1" thickBot="1" x14ac:dyDescent="0.3">
      <c r="A1022" s="3580"/>
      <c r="B1022" s="2211" t="s">
        <v>4311</v>
      </c>
      <c r="C1022" s="1207">
        <f t="shared" ref="C1022:W1022" si="2498">C1019/C232</f>
        <v>1.1425868834080715</v>
      </c>
      <c r="D1022" s="1207"/>
      <c r="E1022" s="1207"/>
      <c r="F1022" s="1184" t="e">
        <f t="shared" si="2371"/>
        <v>#DIV/0!</v>
      </c>
      <c r="G1022" s="1208">
        <f t="shared" si="2498"/>
        <v>1.410472972972973</v>
      </c>
      <c r="H1022" s="1208"/>
      <c r="I1022" s="1208"/>
      <c r="J1022" s="1184" t="e">
        <f t="shared" si="2373"/>
        <v>#DIV/0!</v>
      </c>
      <c r="K1022" s="1266">
        <f t="shared" si="2498"/>
        <v>0</v>
      </c>
      <c r="L1022" s="1266"/>
      <c r="M1022" s="1266"/>
      <c r="N1022" s="1184" t="e">
        <f t="shared" si="2374"/>
        <v>#DIV/0!</v>
      </c>
      <c r="O1022" s="1239">
        <f t="shared" si="2498"/>
        <v>0</v>
      </c>
      <c r="P1022" s="1239"/>
      <c r="Q1022" s="1239"/>
      <c r="R1022" s="1184" t="e">
        <f t="shared" si="2376"/>
        <v>#DIV/0!</v>
      </c>
      <c r="S1022" s="1211">
        <f t="shared" si="2498"/>
        <v>0.47961321514907329</v>
      </c>
      <c r="T1022" s="1211"/>
      <c r="U1022" s="1211"/>
      <c r="V1022" s="1184" t="e">
        <f t="shared" si="2377"/>
        <v>#DIV/0!</v>
      </c>
      <c r="W1022" s="1177" t="e">
        <f t="shared" si="2498"/>
        <v>#DIV/0!</v>
      </c>
      <c r="X1022" s="1177">
        <f t="shared" si="2459"/>
        <v>0</v>
      </c>
      <c r="Y1022" s="1177"/>
      <c r="Z1022" s="1184" t="e">
        <f t="shared" si="2379"/>
        <v>#DIV/0!</v>
      </c>
      <c r="AA1022" s="1198">
        <f t="shared" si="2364"/>
        <v>0.60653461430602351</v>
      </c>
      <c r="AB1022" s="1723" t="e">
        <f t="shared" si="2365"/>
        <v>#DIV/0!</v>
      </c>
      <c r="AC1022" s="1198"/>
      <c r="AD1022" t="s">
        <v>4322</v>
      </c>
    </row>
    <row r="1023" spans="1:30" customFormat="1" ht="15.75" hidden="1" thickBot="1" x14ac:dyDescent="0.3">
      <c r="A1023" s="3580"/>
      <c r="B1023" s="2210" t="s">
        <v>4323</v>
      </c>
      <c r="C1023" s="1206">
        <f>C998/C988</f>
        <v>-3.7499999999999999E-2</v>
      </c>
      <c r="D1023" s="1206"/>
      <c r="E1023" s="1206"/>
      <c r="F1023" s="2307" t="e">
        <f t="shared" si="2371"/>
        <v>#DIV/0!</v>
      </c>
      <c r="G1023" s="1265"/>
      <c r="H1023" s="1265"/>
      <c r="I1023" s="1265"/>
      <c r="J1023" s="2307" t="e">
        <f t="shared" si="2373"/>
        <v>#DIV/0!</v>
      </c>
      <c r="K1023" s="1265"/>
      <c r="L1023" s="1265"/>
      <c r="M1023" s="1265"/>
      <c r="N1023" s="2307" t="e">
        <f t="shared" si="2374"/>
        <v>#DIV/0!</v>
      </c>
      <c r="O1023" s="1238"/>
      <c r="P1023" s="1238"/>
      <c r="Q1023" s="1238"/>
      <c r="R1023" s="2307" t="e">
        <f t="shared" si="2376"/>
        <v>#DIV/0!</v>
      </c>
      <c r="S1023" s="1206">
        <f t="shared" ref="S1023" si="2499">S998/S988</f>
        <v>0</v>
      </c>
      <c r="T1023" s="1206"/>
      <c r="U1023" s="1206"/>
      <c r="V1023" s="2307" t="e">
        <f t="shared" si="2377"/>
        <v>#DIV/0!</v>
      </c>
      <c r="W1023" s="1206" t="e">
        <f>W998/W988</f>
        <v>#DIV/0!</v>
      </c>
      <c r="X1023" s="1206">
        <f t="shared" si="2459"/>
        <v>0</v>
      </c>
      <c r="Y1023" s="1206"/>
      <c r="Z1023" s="2307" t="e">
        <f t="shared" si="2379"/>
        <v>#DIV/0!</v>
      </c>
      <c r="AA1023" s="1206">
        <f t="shared" ref="AA1023:AA1086" si="2500">AVERAGE(C1023,G1023,K1023,O1023,S1023)</f>
        <v>-1.8749999999999999E-2</v>
      </c>
      <c r="AB1023" s="1718" t="e">
        <f t="shared" ref="AB1023:AB1086" si="2501">AVERAGE(D1023,H1023,L1023,P1023,T1023)</f>
        <v>#DIV/0!</v>
      </c>
      <c r="AC1023" s="1903"/>
      <c r="AD1023" s="27" t="s">
        <v>4324</v>
      </c>
    </row>
    <row r="1024" spans="1:30" customFormat="1" ht="15.75" hidden="1" thickBot="1" x14ac:dyDescent="0.3">
      <c r="A1024" s="3580"/>
      <c r="B1024" s="2211" t="s">
        <v>4223</v>
      </c>
      <c r="C1024" s="1207">
        <f t="shared" ref="C1024:W1024" si="2502">C1023/C238</f>
        <v>-301.16737499999999</v>
      </c>
      <c r="D1024" s="1207"/>
      <c r="E1024" s="1207"/>
      <c r="F1024" s="1184" t="e">
        <f t="shared" si="2371"/>
        <v>#DIV/0!</v>
      </c>
      <c r="G1024" s="1266">
        <f t="shared" si="2502"/>
        <v>0</v>
      </c>
      <c r="H1024" s="1266"/>
      <c r="I1024" s="1266"/>
      <c r="J1024" s="1184" t="e">
        <f t="shared" si="2373"/>
        <v>#DIV/0!</v>
      </c>
      <c r="K1024" s="1266">
        <f t="shared" si="2502"/>
        <v>0</v>
      </c>
      <c r="L1024" s="1266"/>
      <c r="M1024" s="1266"/>
      <c r="N1024" s="1184" t="e">
        <f t="shared" si="2374"/>
        <v>#DIV/0!</v>
      </c>
      <c r="O1024" s="1239">
        <f t="shared" si="2502"/>
        <v>0</v>
      </c>
      <c r="P1024" s="1239"/>
      <c r="Q1024" s="1239"/>
      <c r="R1024" s="1184" t="e">
        <f t="shared" si="2376"/>
        <v>#DIV/0!</v>
      </c>
      <c r="S1024" s="1211">
        <f t="shared" si="2502"/>
        <v>0</v>
      </c>
      <c r="T1024" s="1211"/>
      <c r="U1024" s="1211"/>
      <c r="V1024" s="1184" t="e">
        <f t="shared" si="2377"/>
        <v>#DIV/0!</v>
      </c>
      <c r="W1024" s="1177" t="e">
        <f t="shared" si="2502"/>
        <v>#DIV/0!</v>
      </c>
      <c r="X1024" s="1177">
        <f t="shared" ref="X1024:X1042" si="2503">SUM(D1024+H1024+L1024+P1024+T1024)</f>
        <v>0</v>
      </c>
      <c r="Y1024" s="1177"/>
      <c r="Z1024" s="1184" t="e">
        <f t="shared" si="2379"/>
        <v>#DIV/0!</v>
      </c>
      <c r="AA1024" s="1198">
        <f t="shared" si="2500"/>
        <v>-60.233474999999999</v>
      </c>
      <c r="AB1024" s="1723" t="e">
        <f t="shared" si="2501"/>
        <v>#DIV/0!</v>
      </c>
      <c r="AC1024" s="1198"/>
      <c r="AD1024" t="s">
        <v>4325</v>
      </c>
    </row>
    <row r="1025" spans="1:30" customFormat="1" ht="15.75" hidden="1" thickBot="1" x14ac:dyDescent="0.3">
      <c r="A1025" s="3580"/>
      <c r="B1025" s="2211" t="s">
        <v>4224</v>
      </c>
      <c r="C1025" s="1207">
        <f t="shared" ref="C1025:W1025" si="2504">C1023/C255</f>
        <v>0.54758959044368594</v>
      </c>
      <c r="D1025" s="1207"/>
      <c r="E1025" s="1207"/>
      <c r="F1025" s="1184" t="e">
        <f t="shared" ref="F1025:F1088" si="2505">E1025/D1025</f>
        <v>#DIV/0!</v>
      </c>
      <c r="G1025" s="1266">
        <f t="shared" si="2504"/>
        <v>0</v>
      </c>
      <c r="H1025" s="1266"/>
      <c r="I1025" s="1266"/>
      <c r="J1025" s="1184" t="e">
        <f t="shared" ref="J1025:J1088" si="2506">I1025/H1025</f>
        <v>#DIV/0!</v>
      </c>
      <c r="K1025" s="1266">
        <f t="shared" si="2504"/>
        <v>0</v>
      </c>
      <c r="L1025" s="1266"/>
      <c r="M1025" s="1266"/>
      <c r="N1025" s="1184" t="e">
        <f t="shared" ref="N1025:N1088" si="2507">M1025/L1025</f>
        <v>#DIV/0!</v>
      </c>
      <c r="O1025" s="1239">
        <f t="shared" si="2504"/>
        <v>0</v>
      </c>
      <c r="P1025" s="1239"/>
      <c r="Q1025" s="1239"/>
      <c r="R1025" s="1184" t="e">
        <f t="shared" ref="R1025:R1088" si="2508">Q1025/P1025</f>
        <v>#DIV/0!</v>
      </c>
      <c r="S1025" s="1211">
        <f t="shared" si="2504"/>
        <v>0</v>
      </c>
      <c r="T1025" s="1211"/>
      <c r="U1025" s="1211"/>
      <c r="V1025" s="1184" t="e">
        <f t="shared" ref="V1025:V1088" si="2509">U1025/T1025</f>
        <v>#DIV/0!</v>
      </c>
      <c r="W1025" s="1177" t="e">
        <f t="shared" si="2504"/>
        <v>#DIV/0!</v>
      </c>
      <c r="X1025" s="1177">
        <f t="shared" si="2503"/>
        <v>0</v>
      </c>
      <c r="Y1025" s="1177"/>
      <c r="Z1025" s="1184" t="e">
        <f t="shared" ref="Z1025:Z1088" si="2510">Y1025/X1025</f>
        <v>#DIV/0!</v>
      </c>
      <c r="AA1025" s="1198">
        <f t="shared" si="2500"/>
        <v>0.10951791808873719</v>
      </c>
      <c r="AB1025" s="1723" t="e">
        <f t="shared" si="2501"/>
        <v>#DIV/0!</v>
      </c>
      <c r="AC1025" s="1198"/>
      <c r="AD1025" t="s">
        <v>4326</v>
      </c>
    </row>
    <row r="1026" spans="1:30" customFormat="1" ht="15.75" hidden="1" thickBot="1" x14ac:dyDescent="0.3">
      <c r="A1026" s="3580"/>
      <c r="B1026" s="2211" t="s">
        <v>4311</v>
      </c>
      <c r="C1026" s="1207">
        <f t="shared" ref="C1026:W1026" si="2511">C1023/C258</f>
        <v>0.51566136539953455</v>
      </c>
      <c r="D1026" s="1207"/>
      <c r="E1026" s="1207"/>
      <c r="F1026" s="1184" t="e">
        <f t="shared" si="2505"/>
        <v>#DIV/0!</v>
      </c>
      <c r="G1026" s="1266">
        <f t="shared" si="2511"/>
        <v>0</v>
      </c>
      <c r="H1026" s="1266"/>
      <c r="I1026" s="1266"/>
      <c r="J1026" s="1184" t="e">
        <f t="shared" si="2506"/>
        <v>#DIV/0!</v>
      </c>
      <c r="K1026" s="1266">
        <f t="shared" si="2511"/>
        <v>0</v>
      </c>
      <c r="L1026" s="1266"/>
      <c r="M1026" s="1266"/>
      <c r="N1026" s="1184" t="e">
        <f t="shared" si="2507"/>
        <v>#DIV/0!</v>
      </c>
      <c r="O1026" s="1239">
        <f t="shared" si="2511"/>
        <v>0</v>
      </c>
      <c r="P1026" s="1239"/>
      <c r="Q1026" s="1239"/>
      <c r="R1026" s="1184" t="e">
        <f t="shared" si="2508"/>
        <v>#DIV/0!</v>
      </c>
      <c r="S1026" s="1211">
        <f t="shared" si="2511"/>
        <v>0</v>
      </c>
      <c r="T1026" s="1211"/>
      <c r="U1026" s="1211"/>
      <c r="V1026" s="1184" t="e">
        <f t="shared" si="2509"/>
        <v>#DIV/0!</v>
      </c>
      <c r="W1026" s="1177" t="e">
        <f t="shared" si="2511"/>
        <v>#DIV/0!</v>
      </c>
      <c r="X1026" s="1177">
        <f t="shared" si="2503"/>
        <v>0</v>
      </c>
      <c r="Y1026" s="1177"/>
      <c r="Z1026" s="1184" t="e">
        <f t="shared" si="2510"/>
        <v>#DIV/0!</v>
      </c>
      <c r="AA1026" s="1198">
        <f t="shared" si="2500"/>
        <v>0.10313227307990691</v>
      </c>
      <c r="AB1026" s="1723" t="e">
        <f t="shared" si="2501"/>
        <v>#DIV/0!</v>
      </c>
      <c r="AC1026" s="1198"/>
      <c r="AD1026" t="s">
        <v>4327</v>
      </c>
    </row>
    <row r="1027" spans="1:30" customFormat="1" ht="15.75" hidden="1" thickBot="1" x14ac:dyDescent="0.3">
      <c r="A1027" s="3580"/>
      <c r="B1027" s="2210" t="s">
        <v>4328</v>
      </c>
      <c r="C1027" s="1212">
        <f>C1003/C1006</f>
        <v>45.727272727272727</v>
      </c>
      <c r="D1027" s="1212"/>
      <c r="E1027" s="1212"/>
      <c r="F1027" s="2307" t="e">
        <f t="shared" si="2505"/>
        <v>#DIV/0!</v>
      </c>
      <c r="G1027" s="1212">
        <f t="shared" ref="G1027" si="2512">G1003/G1006</f>
        <v>18.5</v>
      </c>
      <c r="H1027" s="1212"/>
      <c r="I1027" s="1212"/>
      <c r="J1027" s="2307" t="e">
        <f t="shared" si="2506"/>
        <v>#DIV/0!</v>
      </c>
      <c r="K1027" s="1267"/>
      <c r="L1027" s="1267"/>
      <c r="M1027" s="1267"/>
      <c r="N1027" s="2307" t="e">
        <f t="shared" si="2507"/>
        <v>#DIV/0!</v>
      </c>
      <c r="O1027" s="1240"/>
      <c r="P1027" s="1240"/>
      <c r="Q1027" s="1240"/>
      <c r="R1027" s="2307" t="e">
        <f t="shared" si="2508"/>
        <v>#DIV/0!</v>
      </c>
      <c r="S1027" s="1212">
        <f t="shared" ref="S1027" si="2513">S1003/S1006</f>
        <v>153</v>
      </c>
      <c r="T1027" s="1212"/>
      <c r="U1027" s="1212"/>
      <c r="V1027" s="2307" t="e">
        <f t="shared" si="2509"/>
        <v>#DIV/0!</v>
      </c>
      <c r="W1027" s="1212" t="e">
        <f>W1003/W1006</f>
        <v>#DIV/0!</v>
      </c>
      <c r="X1027" s="1212">
        <f t="shared" si="2503"/>
        <v>0</v>
      </c>
      <c r="Y1027" s="1212"/>
      <c r="Z1027" s="2307" t="e">
        <f t="shared" si="2510"/>
        <v>#DIV/0!</v>
      </c>
      <c r="AA1027" s="1212">
        <f t="shared" si="2500"/>
        <v>72.409090909090907</v>
      </c>
      <c r="AB1027" s="1724" t="e">
        <f t="shared" si="2501"/>
        <v>#DIV/0!</v>
      </c>
      <c r="AC1027" s="1905"/>
      <c r="AD1027" s="27" t="s">
        <v>4329</v>
      </c>
    </row>
    <row r="1028" spans="1:30" customFormat="1" ht="15.75" hidden="1" thickBot="1" x14ac:dyDescent="0.3">
      <c r="A1028" s="3580"/>
      <c r="B1028" s="2211" t="s">
        <v>4223</v>
      </c>
      <c r="C1028" s="1207">
        <f t="shared" ref="C1028:W1028" si="2514">C1027/C264</f>
        <v>0.21081040861334063</v>
      </c>
      <c r="D1028" s="1207"/>
      <c r="E1028" s="1207"/>
      <c r="F1028" s="1184" t="e">
        <f t="shared" si="2505"/>
        <v>#DIV/0!</v>
      </c>
      <c r="G1028" s="1208">
        <f t="shared" si="2514"/>
        <v>0.12781616100931212</v>
      </c>
      <c r="H1028" s="1208"/>
      <c r="I1028" s="1208"/>
      <c r="J1028" s="1184" t="e">
        <f t="shared" si="2506"/>
        <v>#DIV/0!</v>
      </c>
      <c r="K1028" s="1266">
        <f t="shared" si="2514"/>
        <v>0</v>
      </c>
      <c r="L1028" s="1266"/>
      <c r="M1028" s="1266"/>
      <c r="N1028" s="1184" t="e">
        <f t="shared" si="2507"/>
        <v>#DIV/0!</v>
      </c>
      <c r="O1028" s="1239">
        <f t="shared" si="2514"/>
        <v>0</v>
      </c>
      <c r="P1028" s="1239"/>
      <c r="Q1028" s="1239"/>
      <c r="R1028" s="1184" t="e">
        <f t="shared" si="2508"/>
        <v>#DIV/0!</v>
      </c>
      <c r="S1028" s="1211">
        <f t="shared" si="2514"/>
        <v>0.90944534635493224</v>
      </c>
      <c r="T1028" s="1211"/>
      <c r="U1028" s="1211"/>
      <c r="V1028" s="1184" t="e">
        <f t="shared" si="2509"/>
        <v>#DIV/0!</v>
      </c>
      <c r="W1028" s="1177" t="e">
        <f t="shared" si="2514"/>
        <v>#DIV/0!</v>
      </c>
      <c r="X1028" s="1177">
        <f t="shared" si="2503"/>
        <v>0</v>
      </c>
      <c r="Y1028" s="1177"/>
      <c r="Z1028" s="1184" t="e">
        <f t="shared" si="2510"/>
        <v>#DIV/0!</v>
      </c>
      <c r="AA1028" s="1198">
        <f t="shared" si="2500"/>
        <v>0.24961438319551701</v>
      </c>
      <c r="AB1028" s="1723" t="e">
        <f t="shared" si="2501"/>
        <v>#DIV/0!</v>
      </c>
      <c r="AC1028" s="1198"/>
      <c r="AD1028" t="s">
        <v>4330</v>
      </c>
    </row>
    <row r="1029" spans="1:30" customFormat="1" ht="15.75" hidden="1" thickBot="1" x14ac:dyDescent="0.3">
      <c r="A1029" s="3580"/>
      <c r="B1029" s="2211" t="s">
        <v>4224</v>
      </c>
      <c r="C1029" s="1207">
        <f t="shared" ref="C1029:W1029" si="2515">C1027/C281</f>
        <v>0.2497943149390357</v>
      </c>
      <c r="D1029" s="1207"/>
      <c r="E1029" s="1207"/>
      <c r="F1029" s="1184" t="e">
        <f t="shared" si="2505"/>
        <v>#DIV/0!</v>
      </c>
      <c r="G1029" s="1208">
        <f t="shared" si="2515"/>
        <v>0.51648404001905668</v>
      </c>
      <c r="H1029" s="1208"/>
      <c r="I1029" s="1208"/>
      <c r="J1029" s="1184" t="e">
        <f t="shared" si="2506"/>
        <v>#DIV/0!</v>
      </c>
      <c r="K1029" s="1266">
        <f t="shared" si="2515"/>
        <v>0</v>
      </c>
      <c r="L1029" s="1266"/>
      <c r="M1029" s="1266"/>
      <c r="N1029" s="1184" t="e">
        <f t="shared" si="2507"/>
        <v>#DIV/0!</v>
      </c>
      <c r="O1029" s="1239">
        <f t="shared" si="2515"/>
        <v>0</v>
      </c>
      <c r="P1029" s="1239"/>
      <c r="Q1029" s="1239"/>
      <c r="R1029" s="1184" t="e">
        <f t="shared" si="2508"/>
        <v>#DIV/0!</v>
      </c>
      <c r="S1029" s="1211">
        <f t="shared" si="2515"/>
        <v>1.3697072344543915</v>
      </c>
      <c r="T1029" s="1211"/>
      <c r="U1029" s="1211"/>
      <c r="V1029" s="1184" t="e">
        <f t="shared" si="2509"/>
        <v>#DIV/0!</v>
      </c>
      <c r="W1029" s="1177" t="e">
        <f t="shared" si="2515"/>
        <v>#DIV/0!</v>
      </c>
      <c r="X1029" s="1177">
        <f t="shared" si="2503"/>
        <v>0</v>
      </c>
      <c r="Y1029" s="1177"/>
      <c r="Z1029" s="1184" t="e">
        <f t="shared" si="2510"/>
        <v>#DIV/0!</v>
      </c>
      <c r="AA1029" s="1198">
        <f t="shared" si="2500"/>
        <v>0.42719711788249681</v>
      </c>
      <c r="AB1029" s="1723" t="e">
        <f t="shared" si="2501"/>
        <v>#DIV/0!</v>
      </c>
      <c r="AC1029" s="1198"/>
      <c r="AD1029" t="s">
        <v>4331</v>
      </c>
    </row>
    <row r="1030" spans="1:30" customFormat="1" ht="15.75" hidden="1" thickBot="1" x14ac:dyDescent="0.3">
      <c r="A1030" s="3580"/>
      <c r="B1030" s="2211" t="s">
        <v>4311</v>
      </c>
      <c r="C1030" s="1207">
        <f t="shared" ref="C1030:W1030" si="2516">C1027/C284</f>
        <v>0.22778821602351013</v>
      </c>
      <c r="D1030" s="1207"/>
      <c r="E1030" s="1207"/>
      <c r="F1030" s="1184" t="e">
        <f t="shared" si="2505"/>
        <v>#DIV/0!</v>
      </c>
      <c r="G1030" s="1208">
        <f t="shared" si="2516"/>
        <v>0.44441926345609062</v>
      </c>
      <c r="H1030" s="1208"/>
      <c r="I1030" s="1208"/>
      <c r="J1030" s="1184" t="e">
        <f t="shared" si="2506"/>
        <v>#DIV/0!</v>
      </c>
      <c r="K1030" s="1266">
        <f t="shared" si="2516"/>
        <v>0</v>
      </c>
      <c r="L1030" s="1266"/>
      <c r="M1030" s="1266"/>
      <c r="N1030" s="1184" t="e">
        <f t="shared" si="2507"/>
        <v>#DIV/0!</v>
      </c>
      <c r="O1030" s="1239">
        <f t="shared" si="2516"/>
        <v>0</v>
      </c>
      <c r="P1030" s="1239"/>
      <c r="Q1030" s="1239"/>
      <c r="R1030" s="1184" t="e">
        <f t="shared" si="2508"/>
        <v>#DIV/0!</v>
      </c>
      <c r="S1030" s="1211">
        <f t="shared" si="2516"/>
        <v>0.77579365079365081</v>
      </c>
      <c r="T1030" s="1211"/>
      <c r="U1030" s="1211"/>
      <c r="V1030" s="1184" t="e">
        <f t="shared" si="2509"/>
        <v>#DIV/0!</v>
      </c>
      <c r="W1030" s="1177" t="e">
        <f t="shared" si="2516"/>
        <v>#DIV/0!</v>
      </c>
      <c r="X1030" s="1177">
        <f t="shared" si="2503"/>
        <v>0</v>
      </c>
      <c r="Y1030" s="1177"/>
      <c r="Z1030" s="1184" t="e">
        <f t="shared" si="2510"/>
        <v>#DIV/0!</v>
      </c>
      <c r="AA1030" s="1198">
        <f t="shared" si="2500"/>
        <v>0.2896002260546503</v>
      </c>
      <c r="AB1030" s="1723" t="e">
        <f t="shared" si="2501"/>
        <v>#DIV/0!</v>
      </c>
      <c r="AC1030" s="1198"/>
      <c r="AD1030" t="s">
        <v>4332</v>
      </c>
    </row>
    <row r="1031" spans="1:30" customFormat="1" ht="15.75" hidden="1" thickBot="1" x14ac:dyDescent="0.3">
      <c r="A1031" s="3580"/>
      <c r="B1031" s="2210" t="s">
        <v>4333</v>
      </c>
      <c r="C1031" s="1213">
        <f>C988/C1006</f>
        <v>7.2727272727272725</v>
      </c>
      <c r="D1031" s="1213"/>
      <c r="E1031" s="1213"/>
      <c r="F1031" s="2307" t="e">
        <f t="shared" si="2505"/>
        <v>#DIV/0!</v>
      </c>
      <c r="G1031" s="1213">
        <f t="shared" ref="G1031" si="2517">G988/G1006</f>
        <v>1</v>
      </c>
      <c r="H1031" s="1213"/>
      <c r="I1031" s="1213"/>
      <c r="J1031" s="2307" t="e">
        <f t="shared" si="2506"/>
        <v>#DIV/0!</v>
      </c>
      <c r="K1031" s="1268"/>
      <c r="L1031" s="1268"/>
      <c r="M1031" s="1268"/>
      <c r="N1031" s="2307" t="e">
        <f t="shared" si="2507"/>
        <v>#DIV/0!</v>
      </c>
      <c r="O1031" s="1241"/>
      <c r="P1031" s="1241"/>
      <c r="Q1031" s="1241"/>
      <c r="R1031" s="2307" t="e">
        <f t="shared" si="2508"/>
        <v>#DIV/0!</v>
      </c>
      <c r="S1031" s="1213">
        <f t="shared" ref="S1031" si="2518">S988/S1006</f>
        <v>17</v>
      </c>
      <c r="T1031" s="1213"/>
      <c r="U1031" s="1213"/>
      <c r="V1031" s="2307" t="e">
        <f t="shared" si="2509"/>
        <v>#DIV/0!</v>
      </c>
      <c r="W1031" s="1213" t="e">
        <f>W988/W1006</f>
        <v>#DIV/0!</v>
      </c>
      <c r="X1031" s="1213">
        <f t="shared" si="2503"/>
        <v>0</v>
      </c>
      <c r="Y1031" s="1213"/>
      <c r="Z1031" s="2307" t="e">
        <f t="shared" si="2510"/>
        <v>#DIV/0!</v>
      </c>
      <c r="AA1031" s="1213">
        <f t="shared" si="2500"/>
        <v>8.4242424242424239</v>
      </c>
      <c r="AB1031" s="1725" t="e">
        <f t="shared" si="2501"/>
        <v>#DIV/0!</v>
      </c>
      <c r="AC1031" s="1906"/>
      <c r="AD1031" s="27" t="s">
        <v>4334</v>
      </c>
    </row>
    <row r="1032" spans="1:30" customFormat="1" ht="15.75" hidden="1" thickBot="1" x14ac:dyDescent="0.3">
      <c r="A1032" s="3580"/>
      <c r="B1032" s="2211" t="s">
        <v>4223</v>
      </c>
      <c r="C1032" s="1207">
        <f t="shared" ref="C1032:W1032" si="2519">C1031/C290</f>
        <v>0.15374331550802139</v>
      </c>
      <c r="D1032" s="1207"/>
      <c r="E1032" s="1207"/>
      <c r="F1032" s="1184" t="e">
        <f t="shared" si="2505"/>
        <v>#DIV/0!</v>
      </c>
      <c r="G1032" s="1208">
        <f t="shared" si="2519"/>
        <v>3.0657436470739988E-2</v>
      </c>
      <c r="H1032" s="1208"/>
      <c r="I1032" s="1208"/>
      <c r="J1032" s="1184" t="e">
        <f t="shared" si="2506"/>
        <v>#DIV/0!</v>
      </c>
      <c r="K1032" s="1266">
        <f t="shared" si="2519"/>
        <v>0</v>
      </c>
      <c r="L1032" s="1266"/>
      <c r="M1032" s="1266"/>
      <c r="N1032" s="1184" t="e">
        <f t="shared" si="2507"/>
        <v>#DIV/0!</v>
      </c>
      <c r="O1032" s="1239">
        <f t="shared" si="2519"/>
        <v>0</v>
      </c>
      <c r="P1032" s="1239"/>
      <c r="Q1032" s="1239"/>
      <c r="R1032" s="1184" t="e">
        <f t="shared" si="2508"/>
        <v>#DIV/0!</v>
      </c>
      <c r="S1032" s="1211">
        <f t="shared" si="2519"/>
        <v>0.51294529881253648</v>
      </c>
      <c r="T1032" s="1211"/>
      <c r="U1032" s="1211"/>
      <c r="V1032" s="1184" t="e">
        <f t="shared" si="2509"/>
        <v>#DIV/0!</v>
      </c>
      <c r="W1032" s="1177" t="e">
        <f t="shared" si="2519"/>
        <v>#DIV/0!</v>
      </c>
      <c r="X1032" s="1177">
        <f t="shared" si="2503"/>
        <v>0</v>
      </c>
      <c r="Y1032" s="1177"/>
      <c r="Z1032" s="1184" t="e">
        <f t="shared" si="2510"/>
        <v>#DIV/0!</v>
      </c>
      <c r="AA1032" s="1198">
        <f t="shared" si="2500"/>
        <v>0.13946921015825958</v>
      </c>
      <c r="AB1032" s="1723" t="e">
        <f t="shared" si="2501"/>
        <v>#DIV/0!</v>
      </c>
      <c r="AC1032" s="1198"/>
      <c r="AD1032" t="s">
        <v>4335</v>
      </c>
    </row>
    <row r="1033" spans="1:30" customFormat="1" ht="15.75" hidden="1" thickBot="1" x14ac:dyDescent="0.3">
      <c r="A1033" s="3580"/>
      <c r="B1033" s="2211" t="s">
        <v>4224</v>
      </c>
      <c r="C1033" s="1207">
        <f t="shared" ref="C1033:W1033" si="2520">C1031/C307</f>
        <v>0.18981447052032535</v>
      </c>
      <c r="D1033" s="1207"/>
      <c r="E1033" s="1207"/>
      <c r="F1033" s="1184" t="e">
        <f t="shared" si="2505"/>
        <v>#DIV/0!</v>
      </c>
      <c r="G1033" s="1208">
        <f t="shared" si="2520"/>
        <v>7.5379470028299464E-2</v>
      </c>
      <c r="H1033" s="1208"/>
      <c r="I1033" s="1208"/>
      <c r="J1033" s="1184" t="e">
        <f t="shared" si="2506"/>
        <v>#DIV/0!</v>
      </c>
      <c r="K1033" s="1266">
        <f t="shared" si="2520"/>
        <v>0</v>
      </c>
      <c r="L1033" s="1266"/>
      <c r="M1033" s="1266"/>
      <c r="N1033" s="1184" t="e">
        <f t="shared" si="2507"/>
        <v>#DIV/0!</v>
      </c>
      <c r="O1033" s="1239">
        <f t="shared" si="2520"/>
        <v>0</v>
      </c>
      <c r="P1033" s="1239"/>
      <c r="Q1033" s="1239"/>
      <c r="R1033" s="1184" t="e">
        <f t="shared" si="2508"/>
        <v>#DIV/0!</v>
      </c>
      <c r="S1033" s="1211">
        <f t="shared" si="2520"/>
        <v>0.79486099410278011</v>
      </c>
      <c r="T1033" s="1211"/>
      <c r="U1033" s="1211"/>
      <c r="V1033" s="1184" t="e">
        <f t="shared" si="2509"/>
        <v>#DIV/0!</v>
      </c>
      <c r="W1033" s="1177" t="e">
        <f t="shared" si="2520"/>
        <v>#DIV/0!</v>
      </c>
      <c r="X1033" s="1177">
        <f t="shared" si="2503"/>
        <v>0</v>
      </c>
      <c r="Y1033" s="1177"/>
      <c r="Z1033" s="1184" t="e">
        <f t="shared" si="2510"/>
        <v>#DIV/0!</v>
      </c>
      <c r="AA1033" s="1198">
        <f t="shared" si="2500"/>
        <v>0.212010986930281</v>
      </c>
      <c r="AB1033" s="1723" t="e">
        <f t="shared" si="2501"/>
        <v>#DIV/0!</v>
      </c>
      <c r="AC1033" s="1198"/>
      <c r="AD1033" t="s">
        <v>4336</v>
      </c>
    </row>
    <row r="1034" spans="1:30" customFormat="1" ht="15.75" hidden="1" thickBot="1" x14ac:dyDescent="0.3">
      <c r="A1034" s="3580"/>
      <c r="B1034" s="2211" t="s">
        <v>4311</v>
      </c>
      <c r="C1034" s="1207">
        <f t="shared" ref="C1034:W1034" si="2521">C1031/C310</f>
        <v>0.19284523656879088</v>
      </c>
      <c r="D1034" s="1207"/>
      <c r="E1034" s="1207"/>
      <c r="F1034" s="1184" t="e">
        <f t="shared" si="2505"/>
        <v>#DIV/0!</v>
      </c>
      <c r="G1034" s="1208">
        <f t="shared" si="2521"/>
        <v>6.3473053892215567E-2</v>
      </c>
      <c r="H1034" s="1208"/>
      <c r="I1034" s="1208"/>
      <c r="J1034" s="1184" t="e">
        <f t="shared" si="2506"/>
        <v>#DIV/0!</v>
      </c>
      <c r="K1034" s="1266">
        <f t="shared" si="2521"/>
        <v>0</v>
      </c>
      <c r="L1034" s="1266"/>
      <c r="M1034" s="1266"/>
      <c r="N1034" s="1184" t="e">
        <f t="shared" si="2507"/>
        <v>#DIV/0!</v>
      </c>
      <c r="O1034" s="1239">
        <f t="shared" si="2521"/>
        <v>0</v>
      </c>
      <c r="P1034" s="1239"/>
      <c r="Q1034" s="1239"/>
      <c r="R1034" s="1184" t="e">
        <f t="shared" si="2508"/>
        <v>#DIV/0!</v>
      </c>
      <c r="S1034" s="1211">
        <f t="shared" si="2521"/>
        <v>0.52553763440860213</v>
      </c>
      <c r="T1034" s="1211"/>
      <c r="U1034" s="1211"/>
      <c r="V1034" s="1184" t="e">
        <f t="shared" si="2509"/>
        <v>#DIV/0!</v>
      </c>
      <c r="W1034" s="1177" t="e">
        <f t="shared" si="2521"/>
        <v>#DIV/0!</v>
      </c>
      <c r="X1034" s="1177">
        <f t="shared" si="2503"/>
        <v>0</v>
      </c>
      <c r="Y1034" s="1177"/>
      <c r="Z1034" s="1184" t="e">
        <f t="shared" si="2510"/>
        <v>#DIV/0!</v>
      </c>
      <c r="AA1034" s="1198">
        <f t="shared" si="2500"/>
        <v>0.15637118497392172</v>
      </c>
      <c r="AB1034" s="1723" t="e">
        <f t="shared" si="2501"/>
        <v>#DIV/0!</v>
      </c>
      <c r="AC1034" s="1198"/>
      <c r="AD1034" t="s">
        <v>4337</v>
      </c>
    </row>
    <row r="1035" spans="1:30" s="325" customFormat="1" ht="15.75" hidden="1" thickBot="1" x14ac:dyDescent="0.3">
      <c r="A1035" s="3580"/>
      <c r="B1035" s="2210" t="s">
        <v>4338</v>
      </c>
      <c r="C1035" s="1206">
        <f>C993/C1006</f>
        <v>2.0909090909090908</v>
      </c>
      <c r="D1035" s="1206"/>
      <c r="E1035" s="1206"/>
      <c r="F1035" s="2307" t="e">
        <f t="shared" si="2505"/>
        <v>#DIV/0!</v>
      </c>
      <c r="G1035" s="1206">
        <f t="shared" ref="G1035:W1035" si="2522">G993/G1006</f>
        <v>0.5</v>
      </c>
      <c r="H1035" s="1206"/>
      <c r="I1035" s="1206"/>
      <c r="J1035" s="2307" t="e">
        <f t="shared" si="2506"/>
        <v>#DIV/0!</v>
      </c>
      <c r="K1035" s="1206">
        <f t="shared" si="2522"/>
        <v>1</v>
      </c>
      <c r="L1035" s="1206"/>
      <c r="M1035" s="1206"/>
      <c r="N1035" s="2307" t="e">
        <f t="shared" si="2507"/>
        <v>#DIV/0!</v>
      </c>
      <c r="O1035" s="1238"/>
      <c r="P1035" s="1238"/>
      <c r="Q1035" s="1238"/>
      <c r="R1035" s="2307" t="e">
        <f t="shared" si="2508"/>
        <v>#DIV/0!</v>
      </c>
      <c r="S1035" s="1206">
        <f t="shared" si="2522"/>
        <v>2</v>
      </c>
      <c r="T1035" s="1206"/>
      <c r="U1035" s="1206"/>
      <c r="V1035" s="2307" t="e">
        <f t="shared" si="2509"/>
        <v>#DIV/0!</v>
      </c>
      <c r="W1035" s="1206" t="e">
        <f t="shared" si="2522"/>
        <v>#DIV/0!</v>
      </c>
      <c r="X1035" s="1206">
        <f t="shared" si="2503"/>
        <v>0</v>
      </c>
      <c r="Y1035" s="1206"/>
      <c r="Z1035" s="2307" t="e">
        <f t="shared" si="2510"/>
        <v>#DIV/0!</v>
      </c>
      <c r="AA1035" s="1206">
        <f t="shared" si="2500"/>
        <v>1.3977272727272727</v>
      </c>
      <c r="AB1035" s="1718" t="e">
        <f t="shared" si="2501"/>
        <v>#DIV/0!</v>
      </c>
      <c r="AC1035" s="1903"/>
      <c r="AD1035" s="1220" t="s">
        <v>4339</v>
      </c>
    </row>
    <row r="1036" spans="1:30" s="325" customFormat="1" ht="15.75" hidden="1" thickBot="1" x14ac:dyDescent="0.3">
      <c r="A1036" s="3580"/>
      <c r="B1036" s="2212" t="s">
        <v>4223</v>
      </c>
      <c r="C1036" s="1207">
        <f t="shared" ref="C1036:W1036" si="2523">C1035/C316</f>
        <v>0.63162084176312561</v>
      </c>
      <c r="D1036" s="1207"/>
      <c r="E1036" s="1207"/>
      <c r="F1036" s="1184" t="e">
        <f t="shared" si="2505"/>
        <v>#DIV/0!</v>
      </c>
      <c r="G1036" s="1208">
        <f t="shared" si="2523"/>
        <v>6.0168776371308019E-2</v>
      </c>
      <c r="H1036" s="1208"/>
      <c r="I1036" s="1208"/>
      <c r="J1036" s="1184" t="e">
        <f t="shared" si="2506"/>
        <v>#DIV/0!</v>
      </c>
      <c r="K1036" s="1209">
        <f t="shared" si="2523"/>
        <v>0.17458866544789761</v>
      </c>
      <c r="L1036" s="1209"/>
      <c r="M1036" s="1209"/>
      <c r="N1036" s="1184" t="e">
        <f t="shared" si="2507"/>
        <v>#DIV/0!</v>
      </c>
      <c r="O1036" s="1239">
        <f t="shared" si="2523"/>
        <v>0</v>
      </c>
      <c r="P1036" s="1239"/>
      <c r="Q1036" s="1239"/>
      <c r="R1036" s="1184" t="e">
        <f t="shared" si="2508"/>
        <v>#DIV/0!</v>
      </c>
      <c r="S1036" s="1214">
        <f t="shared" si="2523"/>
        <v>0.13572679509632224</v>
      </c>
      <c r="T1036" s="1214"/>
      <c r="U1036" s="1214"/>
      <c r="V1036" s="1184" t="e">
        <f t="shared" si="2509"/>
        <v>#DIV/0!</v>
      </c>
      <c r="W1036" s="1199" t="e">
        <f t="shared" si="2523"/>
        <v>#DIV/0!</v>
      </c>
      <c r="X1036" s="1199">
        <f t="shared" si="2503"/>
        <v>0</v>
      </c>
      <c r="Y1036" s="1199"/>
      <c r="Z1036" s="1184" t="e">
        <f t="shared" si="2510"/>
        <v>#DIV/0!</v>
      </c>
      <c r="AA1036" s="1198">
        <f t="shared" si="2500"/>
        <v>0.20042101573573073</v>
      </c>
      <c r="AB1036" s="1723" t="e">
        <f t="shared" si="2501"/>
        <v>#DIV/0!</v>
      </c>
      <c r="AC1036" s="1198"/>
      <c r="AD1036" s="325" t="s">
        <v>4340</v>
      </c>
    </row>
    <row r="1037" spans="1:30" ht="15.75" hidden="1" thickBot="1" x14ac:dyDescent="0.3">
      <c r="A1037" s="3580"/>
      <c r="B1037" s="2212" t="s">
        <v>4224</v>
      </c>
      <c r="C1037" s="1207">
        <f t="shared" ref="C1037:W1037" si="2524">C1035/C333</f>
        <v>0.34701736212759249</v>
      </c>
      <c r="D1037" s="1207"/>
      <c r="E1037" s="1207"/>
      <c r="F1037" s="1184" t="e">
        <f t="shared" si="2505"/>
        <v>#DIV/0!</v>
      </c>
      <c r="G1037" s="1208">
        <f t="shared" si="2524"/>
        <v>0.10900297619047619</v>
      </c>
      <c r="H1037" s="1208"/>
      <c r="I1037" s="1208"/>
      <c r="J1037" s="1184" t="e">
        <f t="shared" si="2506"/>
        <v>#DIV/0!</v>
      </c>
      <c r="K1037" s="1209">
        <f t="shared" si="2524"/>
        <v>0.11271820448877806</v>
      </c>
      <c r="L1037" s="1209"/>
      <c r="M1037" s="1209"/>
      <c r="N1037" s="1184" t="e">
        <f t="shared" si="2507"/>
        <v>#DIV/0!</v>
      </c>
      <c r="O1037" s="1239">
        <f t="shared" si="2524"/>
        <v>0</v>
      </c>
      <c r="P1037" s="1239"/>
      <c r="Q1037" s="1239"/>
      <c r="R1037" s="1184" t="e">
        <f t="shared" si="2508"/>
        <v>#DIV/0!</v>
      </c>
      <c r="S1037" s="1214">
        <f t="shared" si="2524"/>
        <v>0.34049079754601225</v>
      </c>
      <c r="T1037" s="1214"/>
      <c r="U1037" s="1214"/>
      <c r="V1037" s="1184" t="e">
        <f t="shared" si="2509"/>
        <v>#DIV/0!</v>
      </c>
      <c r="W1037" s="1200" t="e">
        <f t="shared" si="2524"/>
        <v>#DIV/0!</v>
      </c>
      <c r="X1037" s="1200">
        <f t="shared" si="2503"/>
        <v>0</v>
      </c>
      <c r="Y1037" s="1200"/>
      <c r="Z1037" s="1184" t="e">
        <f t="shared" si="2510"/>
        <v>#DIV/0!</v>
      </c>
      <c r="AA1037" s="1198">
        <f t="shared" si="2500"/>
        <v>0.18184586807057182</v>
      </c>
      <c r="AB1037" s="1723" t="e">
        <f t="shared" si="2501"/>
        <v>#DIV/0!</v>
      </c>
      <c r="AC1037" s="1198"/>
      <c r="AD1037" s="325" t="s">
        <v>4341</v>
      </c>
    </row>
    <row r="1038" spans="1:30" ht="15.75" hidden="1" thickBot="1" x14ac:dyDescent="0.3">
      <c r="A1038" s="3580"/>
      <c r="B1038" s="2212" t="s">
        <v>4311</v>
      </c>
      <c r="C1038" s="1207">
        <f t="shared" ref="C1038:W1038" si="2525">C1035/C336</f>
        <v>0.22034243783122706</v>
      </c>
      <c r="D1038" s="1207"/>
      <c r="E1038" s="1207"/>
      <c r="F1038" s="1184" t="e">
        <f t="shared" si="2505"/>
        <v>#DIV/0!</v>
      </c>
      <c r="G1038" s="1208">
        <f t="shared" si="2525"/>
        <v>8.9527027027027029E-2</v>
      </c>
      <c r="H1038" s="1208"/>
      <c r="I1038" s="1208"/>
      <c r="J1038" s="1184" t="e">
        <f t="shared" si="2506"/>
        <v>#DIV/0!</v>
      </c>
      <c r="K1038" s="1209">
        <f t="shared" si="2525"/>
        <v>0.11777860603801715</v>
      </c>
      <c r="L1038" s="1209"/>
      <c r="M1038" s="1209"/>
      <c r="N1038" s="1184" t="e">
        <f t="shared" si="2507"/>
        <v>#DIV/0!</v>
      </c>
      <c r="O1038" s="1239">
        <f t="shared" si="2525"/>
        <v>0</v>
      </c>
      <c r="P1038" s="1239"/>
      <c r="Q1038" s="1239"/>
      <c r="R1038" s="1184" t="e">
        <f t="shared" si="2508"/>
        <v>#DIV/0!</v>
      </c>
      <c r="S1038" s="1214">
        <f t="shared" si="2525"/>
        <v>0.25205479452054796</v>
      </c>
      <c r="T1038" s="1214"/>
      <c r="U1038" s="1214"/>
      <c r="V1038" s="1184" t="e">
        <f t="shared" si="2509"/>
        <v>#DIV/0!</v>
      </c>
      <c r="W1038" s="1199" t="e">
        <f t="shared" si="2525"/>
        <v>#DIV/0!</v>
      </c>
      <c r="X1038" s="1199">
        <f t="shared" si="2503"/>
        <v>0</v>
      </c>
      <c r="Y1038" s="1199"/>
      <c r="Z1038" s="1184" t="e">
        <f t="shared" si="2510"/>
        <v>#DIV/0!</v>
      </c>
      <c r="AA1038" s="1198">
        <f t="shared" si="2500"/>
        <v>0.13594057308336382</v>
      </c>
      <c r="AB1038" s="1723" t="e">
        <f t="shared" si="2501"/>
        <v>#DIV/0!</v>
      </c>
      <c r="AC1038" s="1198"/>
      <c r="AD1038" s="325" t="s">
        <v>4342</v>
      </c>
    </row>
    <row r="1039" spans="1:30" ht="15.75" hidden="1" thickBot="1" x14ac:dyDescent="0.3">
      <c r="A1039" s="3580"/>
      <c r="B1039" s="2210" t="s">
        <v>4343</v>
      </c>
      <c r="C1039" s="1206">
        <f>C998/C1003</f>
        <v>-5.9642147117296221E-3</v>
      </c>
      <c r="D1039" s="1206"/>
      <c r="E1039" s="1206"/>
      <c r="F1039" s="2307" t="e">
        <f t="shared" si="2505"/>
        <v>#DIV/0!</v>
      </c>
      <c r="G1039" s="1265"/>
      <c r="H1039" s="1265"/>
      <c r="I1039" s="1265"/>
      <c r="J1039" s="2307" t="e">
        <f t="shared" si="2506"/>
        <v>#DIV/0!</v>
      </c>
      <c r="K1039" s="1265"/>
      <c r="L1039" s="1265"/>
      <c r="M1039" s="1265"/>
      <c r="N1039" s="2307" t="e">
        <f t="shared" si="2507"/>
        <v>#DIV/0!</v>
      </c>
      <c r="O1039" s="1238"/>
      <c r="P1039" s="1238"/>
      <c r="Q1039" s="1238"/>
      <c r="R1039" s="2307" t="e">
        <f t="shared" si="2508"/>
        <v>#DIV/0!</v>
      </c>
      <c r="S1039" s="1206">
        <f t="shared" ref="S1039:W1039" si="2526">S998/S1003</f>
        <v>0</v>
      </c>
      <c r="T1039" s="1206"/>
      <c r="U1039" s="1206"/>
      <c r="V1039" s="2307" t="e">
        <f t="shared" si="2509"/>
        <v>#DIV/0!</v>
      </c>
      <c r="W1039" s="1206" t="e">
        <f t="shared" si="2526"/>
        <v>#DIV/0!</v>
      </c>
      <c r="X1039" s="1206">
        <f t="shared" si="2503"/>
        <v>0</v>
      </c>
      <c r="Y1039" s="1206"/>
      <c r="Z1039" s="2307" t="e">
        <f t="shared" si="2510"/>
        <v>#DIV/0!</v>
      </c>
      <c r="AA1039" s="1206">
        <f t="shared" si="2500"/>
        <v>-2.982107355864811E-3</v>
      </c>
      <c r="AB1039" s="1718" t="e">
        <f t="shared" si="2501"/>
        <v>#DIV/0!</v>
      </c>
      <c r="AC1039" s="1903"/>
      <c r="AD1039" s="1220" t="s">
        <v>4344</v>
      </c>
    </row>
    <row r="1040" spans="1:30" ht="15.75" hidden="1" thickBot="1" x14ac:dyDescent="0.3">
      <c r="A1040" s="3580"/>
      <c r="B1040" s="2212" t="s">
        <v>4223</v>
      </c>
      <c r="C1040" s="1207">
        <f t="shared" ref="C1040:W1040" si="2527">C1039/C342</f>
        <v>0.40544695490945321</v>
      </c>
      <c r="D1040" s="1207"/>
      <c r="E1040" s="1207"/>
      <c r="F1040" s="1184" t="e">
        <f t="shared" si="2505"/>
        <v>#DIV/0!</v>
      </c>
      <c r="G1040" s="1266">
        <f t="shared" si="2527"/>
        <v>0</v>
      </c>
      <c r="H1040" s="1266"/>
      <c r="I1040" s="1266"/>
      <c r="J1040" s="1184" t="e">
        <f t="shared" si="2506"/>
        <v>#DIV/0!</v>
      </c>
      <c r="K1040" s="1266">
        <f t="shared" si="2527"/>
        <v>0</v>
      </c>
      <c r="L1040" s="1266"/>
      <c r="M1040" s="1266"/>
      <c r="N1040" s="1184" t="e">
        <f t="shared" si="2507"/>
        <v>#DIV/0!</v>
      </c>
      <c r="O1040" s="1239">
        <f t="shared" si="2527"/>
        <v>0</v>
      </c>
      <c r="P1040" s="1239"/>
      <c r="Q1040" s="1239"/>
      <c r="R1040" s="1184" t="e">
        <f t="shared" si="2508"/>
        <v>#DIV/0!</v>
      </c>
      <c r="S1040" s="1214">
        <f t="shared" si="2527"/>
        <v>0</v>
      </c>
      <c r="T1040" s="1214"/>
      <c r="U1040" s="1214"/>
      <c r="V1040" s="1184" t="e">
        <f t="shared" si="2509"/>
        <v>#DIV/0!</v>
      </c>
      <c r="W1040" s="1199" t="e">
        <f t="shared" si="2527"/>
        <v>#DIV/0!</v>
      </c>
      <c r="X1040" s="1199">
        <f t="shared" si="2503"/>
        <v>0</v>
      </c>
      <c r="Y1040" s="1199"/>
      <c r="Z1040" s="1184" t="e">
        <f t="shared" si="2510"/>
        <v>#DIV/0!</v>
      </c>
      <c r="AA1040" s="1198">
        <f t="shared" si="2500"/>
        <v>8.1089390981890636E-2</v>
      </c>
      <c r="AB1040" s="1723" t="e">
        <f t="shared" si="2501"/>
        <v>#DIV/0!</v>
      </c>
      <c r="AC1040" s="1198"/>
      <c r="AD1040" s="325" t="s">
        <v>4345</v>
      </c>
    </row>
    <row r="1041" spans="1:30" ht="15.75" hidden="1" thickBot="1" x14ac:dyDescent="0.3">
      <c r="A1041" s="3580"/>
      <c r="B1041" s="2212" t="s">
        <v>4224</v>
      </c>
      <c r="C1041" s="1207">
        <f t="shared" ref="C1041:W1041" si="2528">C1039/C359</f>
        <v>0.41610405824439034</v>
      </c>
      <c r="D1041" s="1207"/>
      <c r="E1041" s="1207"/>
      <c r="F1041" s="1184" t="e">
        <f t="shared" si="2505"/>
        <v>#DIV/0!</v>
      </c>
      <c r="G1041" s="1266">
        <f t="shared" si="2528"/>
        <v>0</v>
      </c>
      <c r="H1041" s="1266"/>
      <c r="I1041" s="1266"/>
      <c r="J1041" s="1184" t="e">
        <f t="shared" si="2506"/>
        <v>#DIV/0!</v>
      </c>
      <c r="K1041" s="1266">
        <f t="shared" si="2528"/>
        <v>0</v>
      </c>
      <c r="L1041" s="1266"/>
      <c r="M1041" s="1266"/>
      <c r="N1041" s="1184" t="e">
        <f t="shared" si="2507"/>
        <v>#DIV/0!</v>
      </c>
      <c r="O1041" s="1239">
        <f t="shared" si="2528"/>
        <v>0</v>
      </c>
      <c r="P1041" s="1239"/>
      <c r="Q1041" s="1239"/>
      <c r="R1041" s="1184" t="e">
        <f t="shared" si="2508"/>
        <v>#DIV/0!</v>
      </c>
      <c r="S1041" s="1214">
        <f t="shared" si="2528"/>
        <v>0</v>
      </c>
      <c r="T1041" s="1214"/>
      <c r="U1041" s="1214"/>
      <c r="V1041" s="1184" t="e">
        <f t="shared" si="2509"/>
        <v>#DIV/0!</v>
      </c>
      <c r="W1041" s="1199" t="e">
        <f t="shared" si="2528"/>
        <v>#DIV/0!</v>
      </c>
      <c r="X1041" s="1199">
        <f t="shared" si="2503"/>
        <v>0</v>
      </c>
      <c r="Y1041" s="1199"/>
      <c r="Z1041" s="1184" t="e">
        <f t="shared" si="2510"/>
        <v>#DIV/0!</v>
      </c>
      <c r="AA1041" s="1198">
        <f t="shared" si="2500"/>
        <v>8.3220811648878068E-2</v>
      </c>
      <c r="AB1041" s="1723" t="e">
        <f t="shared" si="2501"/>
        <v>#DIV/0!</v>
      </c>
      <c r="AC1041" s="1198"/>
      <c r="AD1041" s="325" t="s">
        <v>4346</v>
      </c>
    </row>
    <row r="1042" spans="1:30" ht="15.75" hidden="1" thickBot="1" x14ac:dyDescent="0.3">
      <c r="A1042" s="3580"/>
      <c r="B1042" s="2213" t="s">
        <v>4311</v>
      </c>
      <c r="C1042" s="1215">
        <f t="shared" ref="C1042:W1042" si="2529">C1039/C362</f>
        <v>0.436558307254996</v>
      </c>
      <c r="D1042" s="1215"/>
      <c r="E1042" s="1215"/>
      <c r="F1042" s="2308" t="e">
        <f t="shared" si="2505"/>
        <v>#DIV/0!</v>
      </c>
      <c r="G1042" s="1269">
        <f t="shared" si="2529"/>
        <v>0</v>
      </c>
      <c r="H1042" s="1269"/>
      <c r="I1042" s="1269"/>
      <c r="J1042" s="2308" t="e">
        <f t="shared" si="2506"/>
        <v>#DIV/0!</v>
      </c>
      <c r="K1042" s="1269">
        <f t="shared" si="2529"/>
        <v>0</v>
      </c>
      <c r="L1042" s="1269"/>
      <c r="M1042" s="1269"/>
      <c r="N1042" s="2308" t="e">
        <f t="shared" si="2507"/>
        <v>#DIV/0!</v>
      </c>
      <c r="O1042" s="1242">
        <f t="shared" si="2529"/>
        <v>0</v>
      </c>
      <c r="P1042" s="1242"/>
      <c r="Q1042" s="1242"/>
      <c r="R1042" s="2308" t="e">
        <f t="shared" si="2508"/>
        <v>#DIV/0!</v>
      </c>
      <c r="S1042" s="1219">
        <f t="shared" si="2529"/>
        <v>0</v>
      </c>
      <c r="T1042" s="1219"/>
      <c r="U1042" s="1219"/>
      <c r="V1042" s="2308" t="e">
        <f t="shared" si="2509"/>
        <v>#DIV/0!</v>
      </c>
      <c r="W1042" s="1201" t="e">
        <f t="shared" si="2529"/>
        <v>#DIV/0!</v>
      </c>
      <c r="X1042" s="1201">
        <f t="shared" si="2503"/>
        <v>0</v>
      </c>
      <c r="Y1042" s="1201"/>
      <c r="Z1042" s="2308" t="e">
        <f t="shared" si="2510"/>
        <v>#DIV/0!</v>
      </c>
      <c r="AA1042" s="1202">
        <f t="shared" si="2500"/>
        <v>8.7311661450999195E-2</v>
      </c>
      <c r="AB1042" s="1723" t="e">
        <f t="shared" si="2501"/>
        <v>#DIV/0!</v>
      </c>
      <c r="AC1042" s="1198"/>
      <c r="AD1042" s="325" t="s">
        <v>4347</v>
      </c>
    </row>
    <row r="1043" spans="1:30" customFormat="1" ht="15.75" thickBot="1" x14ac:dyDescent="0.3">
      <c r="A1043" s="3580" t="s">
        <v>563</v>
      </c>
      <c r="B1043" s="2207" t="s">
        <v>935</v>
      </c>
      <c r="C1043" s="826">
        <f>'BNP avec amende'!B488</f>
        <v>3</v>
      </c>
      <c r="D1043" s="1245">
        <f>'Données 2013 TJN'!C100</f>
        <v>28</v>
      </c>
      <c r="E1043" s="826">
        <f>C1043-D1043</f>
        <v>-25</v>
      </c>
      <c r="F1043" s="2278">
        <f t="shared" si="2505"/>
        <v>-0.8928571428571429</v>
      </c>
      <c r="G1043" s="826">
        <f>BPCE!B601</f>
        <v>5</v>
      </c>
      <c r="H1043" s="1245">
        <f>'Données 2013 TJN'!D100</f>
        <v>-9</v>
      </c>
      <c r="I1043" s="826">
        <f>G1043-H1043</f>
        <v>14</v>
      </c>
      <c r="J1043" s="2278">
        <f t="shared" si="2506"/>
        <v>-1.5555555555555556</v>
      </c>
      <c r="K1043" s="1245">
        <f>SG!B503</f>
        <v>0</v>
      </c>
      <c r="L1043" s="1245">
        <f>'Données 2013 TJN'!E100</f>
        <v>0</v>
      </c>
      <c r="M1043" s="1245">
        <f>K1043-L1043</f>
        <v>0</v>
      </c>
      <c r="N1043" s="2278" t="e">
        <f t="shared" si="2507"/>
        <v>#DIV/0!</v>
      </c>
      <c r="O1043" s="826">
        <f>CA!B746</f>
        <v>35</v>
      </c>
      <c r="P1043" s="1245">
        <f>'Données 2013 TJN'!F100</f>
        <v>13</v>
      </c>
      <c r="Q1043" s="826">
        <f>O1043-P1043</f>
        <v>22</v>
      </c>
      <c r="R1043" s="2278">
        <f t="shared" si="2508"/>
        <v>1.6923076923076923</v>
      </c>
      <c r="S1043" s="826">
        <f>CM!B414</f>
        <v>1</v>
      </c>
      <c r="T1043" s="1245">
        <f>'Données 2013 TJN'!G100</f>
        <v>-2</v>
      </c>
      <c r="U1043" s="826">
        <f>S1043-T1043</f>
        <v>3</v>
      </c>
      <c r="V1043" s="2278">
        <f t="shared" si="2509"/>
        <v>-1.5</v>
      </c>
      <c r="W1043" s="826">
        <f>SUM(C1043+G1043+K1043+O1043+S1043)</f>
        <v>44</v>
      </c>
      <c r="X1043" s="826">
        <f>SUM(D1043+H1043+L1043+P1043+T1043)</f>
        <v>30</v>
      </c>
      <c r="Y1043" s="826">
        <f>W1043-X1043</f>
        <v>14</v>
      </c>
      <c r="Z1043" s="2278">
        <f t="shared" si="2510"/>
        <v>0.46666666666666667</v>
      </c>
      <c r="AA1043" s="1222">
        <f t="shared" si="2500"/>
        <v>8.8000000000000007</v>
      </c>
      <c r="AB1043" s="1715">
        <f t="shared" si="2501"/>
        <v>6</v>
      </c>
      <c r="AC1043" s="1311">
        <f>AA1043-AB1043</f>
        <v>2.8000000000000007</v>
      </c>
      <c r="AD1043" s="27" t="s">
        <v>4264</v>
      </c>
    </row>
    <row r="1044" spans="1:30" customFormat="1" ht="15.75" thickBot="1" x14ac:dyDescent="0.3">
      <c r="A1044" s="3580"/>
      <c r="B1044" s="1" t="s">
        <v>4265</v>
      </c>
      <c r="C1044" s="1184">
        <f t="shared" ref="C1044:S1044" si="2530">C1043/C4</f>
        <v>7.659313725490196E-5</v>
      </c>
      <c r="D1044" s="1184">
        <f t="shared" ref="D1044" si="2531">D1043/D4</f>
        <v>7.2124053371799498E-4</v>
      </c>
      <c r="E1044" s="1184">
        <f t="shared" ref="E1044:E1089" si="2532">C1044-D1044</f>
        <v>-6.4464739646309297E-4</v>
      </c>
      <c r="F1044" s="1184">
        <f t="shared" si="2505"/>
        <v>-0.89380361519607832</v>
      </c>
      <c r="G1044" s="1185">
        <f t="shared" si="2530"/>
        <v>2.1498903555918649E-4</v>
      </c>
      <c r="H1044" s="1185">
        <f t="shared" ref="H1044" si="2533">H1043/H4</f>
        <v>-3.9430449069003287E-4</v>
      </c>
      <c r="I1044" s="1185">
        <f t="shared" ref="I1044:I1047" si="2534">G1044-H1044</f>
        <v>6.0929352624921934E-4</v>
      </c>
      <c r="J1044" s="1184">
        <f t="shared" si="2506"/>
        <v>-1.5452360818487145</v>
      </c>
      <c r="K1044" s="1186">
        <f t="shared" si="2530"/>
        <v>0</v>
      </c>
      <c r="L1044" s="1186">
        <f t="shared" ref="L1044" si="2535">L1043/L4</f>
        <v>0</v>
      </c>
      <c r="M1044" s="1186">
        <f t="shared" ref="M1044:M1089" si="2536">K1044-L1044</f>
        <v>0</v>
      </c>
      <c r="N1044" s="1184" t="e">
        <f t="shared" si="2507"/>
        <v>#DIV/0!</v>
      </c>
      <c r="O1044" s="1187">
        <f t="shared" si="2530"/>
        <v>2.2077840156437267E-3</v>
      </c>
      <c r="P1044" s="1187">
        <f t="shared" ref="P1044" si="2537">P1043/P4</f>
        <v>8.1173899469247585E-4</v>
      </c>
      <c r="Q1044" s="1187">
        <f t="shared" ref="Q1044:Q1089" si="2538">O1044-P1044</f>
        <v>1.396045020951251E-3</v>
      </c>
      <c r="R1044" s="1184">
        <f t="shared" si="2508"/>
        <v>1.7198200777334065</v>
      </c>
      <c r="S1044" s="1188">
        <f t="shared" si="2530"/>
        <v>6.4888715852313278E-5</v>
      </c>
      <c r="T1044" s="1188">
        <f t="shared" ref="T1044" si="2539">T1043/T4</f>
        <v>-1.3092432573972245E-4</v>
      </c>
      <c r="U1044" s="1188">
        <f t="shared" ref="U1044:U1089" si="2540">S1044-T1044</f>
        <v>1.9581304159203573E-4</v>
      </c>
      <c r="V1044" s="1184">
        <f t="shared" si="2509"/>
        <v>-1.4956200116799687</v>
      </c>
      <c r="W1044" s="1194">
        <f>W1043/W$4</f>
        <v>3.7526012349469519E-4</v>
      </c>
      <c r="X1044" s="1194">
        <f>X1043/X$4</f>
        <v>2.5913896759035312E-4</v>
      </c>
      <c r="Y1044" s="1194">
        <f t="shared" ref="Y1044:Y1089" si="2541">W1044-X1044</f>
        <v>1.1612115590434207E-4</v>
      </c>
      <c r="Z1044" s="1184">
        <f t="shared" si="2510"/>
        <v>0.44810379922446242</v>
      </c>
      <c r="AA1044" s="1189">
        <f t="shared" si="2500"/>
        <v>5.1285098086202563E-4</v>
      </c>
      <c r="AB1044" s="1716">
        <f t="shared" si="2501"/>
        <v>2.015501423961431E-4</v>
      </c>
      <c r="AC1044" s="1189">
        <f t="shared" ref="AC1044:AC1089" si="2542">AA1044-AB1044</f>
        <v>3.1130083846588253E-4</v>
      </c>
      <c r="AD1044" t="s">
        <v>4266</v>
      </c>
    </row>
    <row r="1045" spans="1:30" customFormat="1" ht="15.75" thickBot="1" x14ac:dyDescent="0.3">
      <c r="A1045" s="3580"/>
      <c r="B1045" s="1" t="s">
        <v>4267</v>
      </c>
      <c r="C1045" s="1184">
        <f t="shared" ref="C1045:S1045" si="2543">C1043/C21</f>
        <v>1.168633867009466E-4</v>
      </c>
      <c r="D1045" s="1184">
        <f t="shared" ref="D1045" si="2544">D1043/D21</f>
        <v>1.1097019657577679E-3</v>
      </c>
      <c r="E1045" s="1184">
        <f t="shared" si="2532"/>
        <v>-9.9283857905682117E-4</v>
      </c>
      <c r="F1045" s="1184">
        <f t="shared" si="2505"/>
        <v>-0.89468939381291834</v>
      </c>
      <c r="G1045" s="1185">
        <f t="shared" si="2543"/>
        <v>1.2863390789812194E-3</v>
      </c>
      <c r="H1045" s="1185">
        <f t="shared" ref="H1045" si="2545">H1043/H21</f>
        <v>-2.4944567627494456E-3</v>
      </c>
      <c r="I1045" s="1185">
        <f t="shared" si="2534"/>
        <v>3.7807958417306652E-3</v>
      </c>
      <c r="J1045" s="1184">
        <f t="shared" si="2506"/>
        <v>-1.5156790441071379</v>
      </c>
      <c r="K1045" s="1186">
        <f t="shared" si="2543"/>
        <v>0</v>
      </c>
      <c r="L1045" s="1186">
        <f t="shared" ref="L1045" si="2546">L1043/L21</f>
        <v>0</v>
      </c>
      <c r="M1045" s="1186">
        <f t="shared" si="2536"/>
        <v>0</v>
      </c>
      <c r="N1045" s="1184" t="e">
        <f t="shared" si="2507"/>
        <v>#DIV/0!</v>
      </c>
      <c r="O1045" s="1187">
        <f t="shared" si="2543"/>
        <v>4.2342124364868131E-3</v>
      </c>
      <c r="P1045" s="1187">
        <f t="shared" ref="P1045" si="2547">P1043/P21</f>
        <v>1.6191306513887158E-3</v>
      </c>
      <c r="Q1045" s="1187">
        <f t="shared" si="2538"/>
        <v>2.6150817850980972E-3</v>
      </c>
      <c r="R1045" s="1184">
        <f t="shared" si="2508"/>
        <v>1.615114742504048</v>
      </c>
      <c r="S1045" s="1188">
        <f t="shared" si="2543"/>
        <v>4.2122999157540015E-4</v>
      </c>
      <c r="T1045" s="1188">
        <f t="shared" ref="T1045" si="2548">T1043/T21</f>
        <v>-8.1037277147487841E-4</v>
      </c>
      <c r="U1045" s="1188">
        <f t="shared" si="2540"/>
        <v>1.2316027630502786E-3</v>
      </c>
      <c r="V1045" s="1184">
        <f t="shared" si="2509"/>
        <v>-1.5197978096040439</v>
      </c>
      <c r="W1045" s="1194">
        <f>W1043/W$21</f>
        <v>8.2934368756361441E-4</v>
      </c>
      <c r="X1045" s="1194">
        <f>X1043/X$21</f>
        <v>5.7502108410641725E-4</v>
      </c>
      <c r="Y1045" s="1194">
        <f t="shared" si="2541"/>
        <v>2.5432260345719716E-4</v>
      </c>
      <c r="Z1045" s="1184">
        <f t="shared" si="2510"/>
        <v>0.44228396225229633</v>
      </c>
      <c r="AA1045" s="1189">
        <f t="shared" si="2500"/>
        <v>1.2117289787488758E-3</v>
      </c>
      <c r="AB1045" s="1716">
        <f t="shared" si="2501"/>
        <v>-1.1519938341556806E-4</v>
      </c>
      <c r="AC1045" s="1189">
        <f t="shared" si="2542"/>
        <v>1.3269283621644438E-3</v>
      </c>
      <c r="AD1045" t="s">
        <v>4268</v>
      </c>
    </row>
    <row r="1046" spans="1:30" customFormat="1" ht="15.75" thickBot="1" x14ac:dyDescent="0.3">
      <c r="A1046" s="3580"/>
      <c r="B1046" s="1" t="s">
        <v>4269</v>
      </c>
      <c r="C1046" s="1184">
        <f t="shared" ref="C1046:S1046" si="2549">C1043/C9</f>
        <v>3.7754845205134662E-4</v>
      </c>
      <c r="D1046" s="1184">
        <f t="shared" ref="D1046" si="2550">D1043/D9</f>
        <v>3.4965034965034965E-3</v>
      </c>
      <c r="E1046" s="1184">
        <f t="shared" si="2532"/>
        <v>-3.1189550444521499E-3</v>
      </c>
      <c r="F1046" s="1184">
        <f t="shared" si="2505"/>
        <v>-0.8920211427133149</v>
      </c>
      <c r="G1046" s="1185">
        <f t="shared" si="2549"/>
        <v>9.140767824497258E-3</v>
      </c>
      <c r="H1046" s="1185">
        <f t="shared" ref="H1046" si="2551">H1043/H9</f>
        <v>-1.8181818181818181E-2</v>
      </c>
      <c r="I1046" s="1185">
        <f t="shared" si="2534"/>
        <v>2.7322586006315437E-2</v>
      </c>
      <c r="J1046" s="1184">
        <f t="shared" si="2506"/>
        <v>-1.5027422303473492</v>
      </c>
      <c r="K1046" s="1186">
        <f t="shared" si="2549"/>
        <v>0</v>
      </c>
      <c r="L1046" s="1186">
        <f t="shared" ref="L1046" si="2552">L1043/L9</f>
        <v>0</v>
      </c>
      <c r="M1046" s="1186">
        <f t="shared" si="2536"/>
        <v>0</v>
      </c>
      <c r="N1046" s="1184" t="e">
        <f t="shared" si="2507"/>
        <v>#DIV/0!</v>
      </c>
      <c r="O1046" s="1187">
        <f t="shared" si="2549"/>
        <v>1.968503937007874E-2</v>
      </c>
      <c r="P1046" s="1187">
        <f t="shared" ref="P1046" si="2553">P1043/P9</f>
        <v>6.993006993006993E-3</v>
      </c>
      <c r="Q1046" s="1187">
        <f t="shared" si="2538"/>
        <v>1.2692032377071748E-2</v>
      </c>
      <c r="R1046" s="1184">
        <f t="shared" si="2508"/>
        <v>1.8149606299212599</v>
      </c>
      <c r="S1046" s="1188">
        <f t="shared" si="2549"/>
        <v>1.128668171557562E-3</v>
      </c>
      <c r="T1046" s="1188">
        <f t="shared" ref="T1046" si="2554">T1043/T9</f>
        <v>-2.2831050228310501E-3</v>
      </c>
      <c r="U1046" s="1188">
        <f t="shared" si="2540"/>
        <v>3.4117731943886119E-3</v>
      </c>
      <c r="V1046" s="1184">
        <f t="shared" si="2509"/>
        <v>-1.4943566591422122</v>
      </c>
      <c r="W1046" s="1194">
        <f>W1043/W$9</f>
        <v>3.2496307237813884E-3</v>
      </c>
      <c r="X1046" s="1194">
        <f>X1043/X$9</f>
        <v>2.1931427735945612E-3</v>
      </c>
      <c r="Y1046" s="1194">
        <f t="shared" si="2541"/>
        <v>1.0564879501868273E-3</v>
      </c>
      <c r="Z1046" s="1184">
        <f t="shared" si="2510"/>
        <v>0.48172328902018696</v>
      </c>
      <c r="AA1046" s="1189">
        <f t="shared" si="2500"/>
        <v>6.066404763636981E-3</v>
      </c>
      <c r="AB1046" s="1716">
        <f t="shared" si="2501"/>
        <v>-1.9950825430277487E-3</v>
      </c>
      <c r="AC1046" s="1189">
        <f t="shared" si="2542"/>
        <v>8.0614873066647292E-3</v>
      </c>
      <c r="AD1046" t="s">
        <v>4270</v>
      </c>
    </row>
    <row r="1047" spans="1:30" customFormat="1" ht="15.75" hidden="1" thickBot="1" x14ac:dyDescent="0.3">
      <c r="A1047" s="3580"/>
      <c r="B1047" s="1" t="s">
        <v>4271</v>
      </c>
      <c r="C1047" s="1184">
        <f t="shared" ref="C1047:S1047" si="2555">C1043/C15</f>
        <v>1.1914217633042098E-3</v>
      </c>
      <c r="D1047" s="1184">
        <f t="shared" ref="D1047" si="2556">D1043/D15</f>
        <v>8.9001907183725373E-3</v>
      </c>
      <c r="E1047" s="1184">
        <f t="shared" si="2532"/>
        <v>-7.7087689550683278E-3</v>
      </c>
      <c r="F1047" s="1184">
        <f t="shared" si="2505"/>
        <v>-0.86613525473731989</v>
      </c>
      <c r="G1047" s="1185">
        <f t="shared" si="2555"/>
        <v>1.282051282051282E-2</v>
      </c>
      <c r="H1047" s="1185">
        <f t="shared" ref="H1047" si="2557">H1043/H15</f>
        <v>-2.5280898876404494E-2</v>
      </c>
      <c r="I1047" s="1185">
        <f t="shared" si="2534"/>
        <v>3.8101411696917317E-2</v>
      </c>
      <c r="J1047" s="1184">
        <f t="shared" si="2506"/>
        <v>-1.5071225071225072</v>
      </c>
      <c r="K1047" s="1186">
        <f t="shared" si="2555"/>
        <v>0</v>
      </c>
      <c r="L1047" s="1186">
        <f t="shared" ref="L1047" si="2558">L1043/L15</f>
        <v>0</v>
      </c>
      <c r="M1047" s="1186">
        <f t="shared" si="2536"/>
        <v>0</v>
      </c>
      <c r="N1047" s="1184" t="e">
        <f t="shared" si="2507"/>
        <v>#DIV/0!</v>
      </c>
      <c r="O1047" s="1187">
        <f t="shared" si="2555"/>
        <v>2.2165927802406588E-2</v>
      </c>
      <c r="P1047" s="1187">
        <f t="shared" ref="P1047" si="2559">P1043/P15</f>
        <v>8.0795525170913613E-3</v>
      </c>
      <c r="Q1047" s="1187">
        <f t="shared" si="2538"/>
        <v>1.4086375285315226E-2</v>
      </c>
      <c r="R1047" s="1184">
        <f t="shared" si="2508"/>
        <v>1.7434598333901692</v>
      </c>
      <c r="S1047" s="1188">
        <f t="shared" si="2555"/>
        <v>2.2271714922048997E-3</v>
      </c>
      <c r="T1047" s="1188">
        <f t="shared" ref="T1047" si="2560">T1043/T15</f>
        <v>-4.608294930875576E-3</v>
      </c>
      <c r="U1047" s="1188">
        <f t="shared" si="2540"/>
        <v>6.8354664230804753E-3</v>
      </c>
      <c r="V1047" s="1184">
        <f t="shared" si="2509"/>
        <v>-1.4832962138084631</v>
      </c>
      <c r="W1047" s="1205">
        <f>W1043/W$15</f>
        <v>6.2270025474101334E-3</v>
      </c>
      <c r="X1047" s="1205">
        <f>X1043/X$15</f>
        <v>3.8649832517392425E-3</v>
      </c>
      <c r="Y1047" s="1205">
        <f t="shared" si="2541"/>
        <v>2.3620192956708909E-3</v>
      </c>
      <c r="Z1047" s="1184">
        <f t="shared" si="2510"/>
        <v>0.61113312576658185</v>
      </c>
      <c r="AA1047" s="1193">
        <f t="shared" si="2500"/>
        <v>7.6810067756857029E-3</v>
      </c>
      <c r="AB1047" s="1717">
        <f t="shared" si="2501"/>
        <v>-2.581890114363234E-3</v>
      </c>
      <c r="AC1047" s="1193">
        <f t="shared" si="2542"/>
        <v>1.0262896890048938E-2</v>
      </c>
      <c r="AD1047" t="s">
        <v>4272</v>
      </c>
    </row>
    <row r="1048" spans="1:30" customFormat="1" ht="15.75" hidden="1" thickBot="1" x14ac:dyDescent="0.3">
      <c r="A1048" s="3580"/>
      <c r="B1048" s="2210" t="s">
        <v>4273</v>
      </c>
      <c r="C1048" s="1204">
        <f>'BNP avec amende'!C488</f>
        <v>4</v>
      </c>
      <c r="D1048" s="1204"/>
      <c r="E1048" s="1204">
        <f t="shared" si="2532"/>
        <v>4</v>
      </c>
      <c r="F1048" s="2307" t="e">
        <f t="shared" si="2505"/>
        <v>#DIV/0!</v>
      </c>
      <c r="G1048" s="1204">
        <f>BPCE!C601</f>
        <v>5</v>
      </c>
      <c r="H1048" s="1204"/>
      <c r="I1048" s="1204"/>
      <c r="J1048" s="2307" t="e">
        <f t="shared" si="2506"/>
        <v>#DIV/0!</v>
      </c>
      <c r="K1048" s="1246">
        <f>SG!C503</f>
        <v>0</v>
      </c>
      <c r="L1048" s="1246"/>
      <c r="M1048" s="1246">
        <f t="shared" si="2536"/>
        <v>0</v>
      </c>
      <c r="N1048" s="2307" t="e">
        <f t="shared" si="2507"/>
        <v>#DIV/0!</v>
      </c>
      <c r="O1048" s="1204">
        <f>CA!C746</f>
        <v>35</v>
      </c>
      <c r="P1048" s="1204"/>
      <c r="Q1048" s="1204">
        <f t="shared" si="2538"/>
        <v>35</v>
      </c>
      <c r="R1048" s="2307" t="e">
        <f t="shared" si="2508"/>
        <v>#DIV/0!</v>
      </c>
      <c r="S1048" s="1204">
        <f>CM!C414</f>
        <v>1</v>
      </c>
      <c r="T1048" s="1204"/>
      <c r="U1048" s="1204">
        <f t="shared" si="2540"/>
        <v>1</v>
      </c>
      <c r="V1048" s="2307" t="e">
        <f t="shared" si="2509"/>
        <v>#DIV/0!</v>
      </c>
      <c r="W1048" s="1204" t="e">
        <f>SUM(C1048:S1048)</f>
        <v>#DIV/0!</v>
      </c>
      <c r="X1048" s="1204">
        <f t="shared" ref="X1048:X1058" si="2561">SUM(D1048+H1048+L1048+P1048+T1048)</f>
        <v>0</v>
      </c>
      <c r="Y1048" s="1204" t="e">
        <f t="shared" si="2541"/>
        <v>#DIV/0!</v>
      </c>
      <c r="Z1048" s="2307" t="e">
        <f t="shared" si="2510"/>
        <v>#DIV/0!</v>
      </c>
      <c r="AA1048" s="1206">
        <f t="shared" si="2500"/>
        <v>9</v>
      </c>
      <c r="AB1048" s="1718" t="e">
        <f t="shared" si="2501"/>
        <v>#DIV/0!</v>
      </c>
      <c r="AC1048" s="1903" t="e">
        <f t="shared" si="2542"/>
        <v>#DIV/0!</v>
      </c>
      <c r="AD1048" s="27" t="s">
        <v>4274</v>
      </c>
    </row>
    <row r="1049" spans="1:30" customFormat="1" ht="15.75" hidden="1" thickBot="1" x14ac:dyDescent="0.3">
      <c r="A1049" s="3580"/>
      <c r="B1049" s="1" t="s">
        <v>4275</v>
      </c>
      <c r="C1049" s="1184">
        <f t="shared" ref="C1049:S1049" si="2562">C1048/C30</f>
        <v>1.4593214155417731E-3</v>
      </c>
      <c r="D1049" s="1184"/>
      <c r="E1049" s="1184">
        <f t="shared" si="2532"/>
        <v>1.4593214155417731E-3</v>
      </c>
      <c r="F1049" s="1184" t="e">
        <f t="shared" si="2505"/>
        <v>#DIV/0!</v>
      </c>
      <c r="G1049" s="1185">
        <f t="shared" si="2562"/>
        <v>8.438818565400844E-4</v>
      </c>
      <c r="H1049" s="1185"/>
      <c r="I1049" s="1185"/>
      <c r="J1049" s="1184" t="e">
        <f t="shared" si="2506"/>
        <v>#DIV/0!</v>
      </c>
      <c r="K1049" s="1186">
        <f t="shared" si="2562"/>
        <v>0</v>
      </c>
      <c r="L1049" s="1186"/>
      <c r="M1049" s="1186">
        <f t="shared" si="2536"/>
        <v>0</v>
      </c>
      <c r="N1049" s="1184" t="e">
        <f t="shared" si="2507"/>
        <v>#DIV/0!</v>
      </c>
      <c r="O1049" s="1187">
        <f t="shared" si="2562"/>
        <v>1.3435700575815739E-2</v>
      </c>
      <c r="P1049" s="1187"/>
      <c r="Q1049" s="1187">
        <f t="shared" si="2538"/>
        <v>1.3435700575815739E-2</v>
      </c>
      <c r="R1049" s="1184" t="e">
        <f t="shared" si="2508"/>
        <v>#DIV/0!</v>
      </c>
      <c r="S1049" s="1188">
        <f t="shared" si="2562"/>
        <v>1.4594279042615295E-4</v>
      </c>
      <c r="T1049" s="1188"/>
      <c r="U1049" s="1188">
        <f t="shared" si="2540"/>
        <v>1.4594279042615295E-4</v>
      </c>
      <c r="V1049" s="1184" t="e">
        <f t="shared" si="2509"/>
        <v>#DIV/0!</v>
      </c>
      <c r="W1049" s="1192" t="e">
        <f t="shared" ref="W1049" si="2563">W1048/W690</f>
        <v>#DIV/0!</v>
      </c>
      <c r="X1049" s="1192">
        <f t="shared" si="2561"/>
        <v>0</v>
      </c>
      <c r="Y1049" s="1192" t="e">
        <f t="shared" si="2541"/>
        <v>#DIV/0!</v>
      </c>
      <c r="Z1049" s="1184" t="e">
        <f t="shared" si="2510"/>
        <v>#DIV/0!</v>
      </c>
      <c r="AA1049" s="1193">
        <f t="shared" si="2500"/>
        <v>3.1769693276647499E-3</v>
      </c>
      <c r="AB1049" s="1717" t="e">
        <f t="shared" si="2501"/>
        <v>#DIV/0!</v>
      </c>
      <c r="AC1049" s="1193" t="e">
        <f t="shared" si="2542"/>
        <v>#DIV/0!</v>
      </c>
      <c r="AD1049" t="s">
        <v>4276</v>
      </c>
    </row>
    <row r="1050" spans="1:30" customFormat="1" ht="15.75" hidden="1" thickBot="1" x14ac:dyDescent="0.3">
      <c r="A1050" s="3580"/>
      <c r="B1050" s="1" t="s">
        <v>4277</v>
      </c>
      <c r="C1050" s="1184">
        <f t="shared" ref="C1050:S1050" si="2564">C1048/C47</f>
        <v>9.9083477830071826E-4</v>
      </c>
      <c r="D1050" s="1184"/>
      <c r="E1050" s="1184">
        <f t="shared" si="2532"/>
        <v>9.9083477830071826E-4</v>
      </c>
      <c r="F1050" s="1184" t="e">
        <f t="shared" si="2505"/>
        <v>#DIV/0!</v>
      </c>
      <c r="G1050" s="1185">
        <f t="shared" si="2564"/>
        <v>3.720238095238095E-3</v>
      </c>
      <c r="H1050" s="1185"/>
      <c r="I1050" s="1185"/>
      <c r="J1050" s="1184" t="e">
        <f t="shared" si="2506"/>
        <v>#DIV/0!</v>
      </c>
      <c r="K1050" s="1186">
        <f t="shared" si="2564"/>
        <v>0</v>
      </c>
      <c r="L1050" s="1186"/>
      <c r="M1050" s="1186">
        <f t="shared" si="2536"/>
        <v>0</v>
      </c>
      <c r="N1050" s="1184" t="e">
        <f t="shared" si="2507"/>
        <v>#DIV/0!</v>
      </c>
      <c r="O1050" s="1187">
        <f t="shared" si="2564"/>
        <v>1.4279885760913913E-2</v>
      </c>
      <c r="P1050" s="1187"/>
      <c r="Q1050" s="1187">
        <f t="shared" si="2538"/>
        <v>1.4279885760913913E-2</v>
      </c>
      <c r="R1050" s="1184" t="e">
        <f t="shared" si="2508"/>
        <v>#DIV/0!</v>
      </c>
      <c r="S1050" s="1188">
        <f t="shared" si="2564"/>
        <v>1.5337423312883436E-3</v>
      </c>
      <c r="T1050" s="1188"/>
      <c r="U1050" s="1188">
        <f t="shared" si="2540"/>
        <v>1.5337423312883436E-3</v>
      </c>
      <c r="V1050" s="1184" t="e">
        <f t="shared" si="2509"/>
        <v>#DIV/0!</v>
      </c>
      <c r="W1050" s="1192" t="e">
        <f t="shared" ref="W1050" si="2565">W1048/W707</f>
        <v>#DIV/0!</v>
      </c>
      <c r="X1050" s="1192">
        <f t="shared" si="2561"/>
        <v>0</v>
      </c>
      <c r="Y1050" s="1192" t="e">
        <f t="shared" si="2541"/>
        <v>#DIV/0!</v>
      </c>
      <c r="Z1050" s="1184" t="e">
        <f t="shared" si="2510"/>
        <v>#DIV/0!</v>
      </c>
      <c r="AA1050" s="1193">
        <f t="shared" si="2500"/>
        <v>4.1049401931482141E-3</v>
      </c>
      <c r="AB1050" s="1717" t="e">
        <f t="shared" si="2501"/>
        <v>#DIV/0!</v>
      </c>
      <c r="AC1050" s="1193" t="e">
        <f t="shared" si="2542"/>
        <v>#DIV/0!</v>
      </c>
      <c r="AD1050" t="s">
        <v>4278</v>
      </c>
    </row>
    <row r="1051" spans="1:30" customFormat="1" ht="15.75" hidden="1" thickBot="1" x14ac:dyDescent="0.3">
      <c r="A1051" s="3580"/>
      <c r="B1051" s="1" t="s">
        <v>4279</v>
      </c>
      <c r="C1051" s="1184">
        <f t="shared" ref="C1051:S1051" si="2566">C1048/C35</f>
        <v>-9.4562647754137114E-3</v>
      </c>
      <c r="D1051" s="1184"/>
      <c r="E1051" s="1184">
        <f t="shared" si="2532"/>
        <v>-9.4562647754137114E-3</v>
      </c>
      <c r="F1051" s="1184" t="e">
        <f t="shared" si="2505"/>
        <v>#DIV/0!</v>
      </c>
      <c r="G1051" s="1185">
        <f t="shared" si="2566"/>
        <v>3.125E-2</v>
      </c>
      <c r="H1051" s="1185"/>
      <c r="I1051" s="1185"/>
      <c r="J1051" s="1184" t="e">
        <f t="shared" si="2506"/>
        <v>#DIV/0!</v>
      </c>
      <c r="K1051" s="1186">
        <f t="shared" si="2566"/>
        <v>0</v>
      </c>
      <c r="L1051" s="1186"/>
      <c r="M1051" s="1186">
        <f t="shared" si="2536"/>
        <v>0</v>
      </c>
      <c r="N1051" s="1184" t="e">
        <f t="shared" si="2507"/>
        <v>#DIV/0!</v>
      </c>
      <c r="O1051" s="1187">
        <f t="shared" si="2566"/>
        <v>4.9928673323823107E-2</v>
      </c>
      <c r="P1051" s="1187"/>
      <c r="Q1051" s="1187">
        <f t="shared" si="2538"/>
        <v>4.9928673323823107E-2</v>
      </c>
      <c r="R1051" s="1184" t="e">
        <f t="shared" si="2508"/>
        <v>#DIV/0!</v>
      </c>
      <c r="S1051" s="1188">
        <f t="shared" si="2566"/>
        <v>3.4843205574912892E-3</v>
      </c>
      <c r="T1051" s="1188"/>
      <c r="U1051" s="1188">
        <f t="shared" si="2540"/>
        <v>3.4843205574912892E-3</v>
      </c>
      <c r="V1051" s="1184" t="e">
        <f t="shared" si="2509"/>
        <v>#DIV/0!</v>
      </c>
      <c r="W1051" s="1192" t="e">
        <f t="shared" ref="W1051" si="2567">W1048/W695</f>
        <v>#DIV/0!</v>
      </c>
      <c r="X1051" s="1192">
        <f t="shared" si="2561"/>
        <v>0</v>
      </c>
      <c r="Y1051" s="1192" t="e">
        <f t="shared" si="2541"/>
        <v>#DIV/0!</v>
      </c>
      <c r="Z1051" s="1184" t="e">
        <f t="shared" si="2510"/>
        <v>#DIV/0!</v>
      </c>
      <c r="AA1051" s="1193">
        <f t="shared" si="2500"/>
        <v>1.5041345821180135E-2</v>
      </c>
      <c r="AB1051" s="1717" t="e">
        <f t="shared" si="2501"/>
        <v>#DIV/0!</v>
      </c>
      <c r="AC1051" s="1193" t="e">
        <f t="shared" si="2542"/>
        <v>#DIV/0!</v>
      </c>
      <c r="AD1051" t="s">
        <v>4280</v>
      </c>
    </row>
    <row r="1052" spans="1:30" customFormat="1" ht="15.75" hidden="1" thickBot="1" x14ac:dyDescent="0.3">
      <c r="A1052" s="3580"/>
      <c r="B1052" s="1" t="s">
        <v>4281</v>
      </c>
      <c r="C1052" s="1184">
        <f t="shared" ref="C1052:S1052" si="2568">C1048/C41</f>
        <v>-1.8859028760018859E-3</v>
      </c>
      <c r="D1052" s="1184"/>
      <c r="E1052" s="1184">
        <f t="shared" si="2532"/>
        <v>-1.8859028760018859E-3</v>
      </c>
      <c r="F1052" s="1184" t="e">
        <f t="shared" si="2505"/>
        <v>#DIV/0!</v>
      </c>
      <c r="G1052" s="1185">
        <f t="shared" si="2568"/>
        <v>3.048780487804878E-2</v>
      </c>
      <c r="H1052" s="1185"/>
      <c r="I1052" s="1185"/>
      <c r="J1052" s="1184" t="e">
        <f t="shared" si="2506"/>
        <v>#DIV/0!</v>
      </c>
      <c r="K1052" s="1186">
        <f t="shared" si="2568"/>
        <v>0</v>
      </c>
      <c r="L1052" s="1186"/>
      <c r="M1052" s="1186">
        <f t="shared" si="2536"/>
        <v>0</v>
      </c>
      <c r="N1052" s="1184" t="e">
        <f t="shared" si="2507"/>
        <v>#DIV/0!</v>
      </c>
      <c r="O1052" s="1187">
        <f t="shared" si="2568"/>
        <v>5.5031446540880505E-2</v>
      </c>
      <c r="P1052" s="1187"/>
      <c r="Q1052" s="1187">
        <f t="shared" si="2538"/>
        <v>5.5031446540880505E-2</v>
      </c>
      <c r="R1052" s="1184" t="e">
        <f t="shared" si="2508"/>
        <v>#DIV/0!</v>
      </c>
      <c r="S1052" s="1188">
        <f t="shared" si="2568"/>
        <v>6.5359477124183009E-3</v>
      </c>
      <c r="T1052" s="1188"/>
      <c r="U1052" s="1188">
        <f t="shared" si="2540"/>
        <v>6.5359477124183009E-3</v>
      </c>
      <c r="V1052" s="1184" t="e">
        <f t="shared" si="2509"/>
        <v>#DIV/0!</v>
      </c>
      <c r="W1052" s="1192" t="e">
        <f t="shared" ref="W1052" si="2569">W1048/W701</f>
        <v>#DIV/0!</v>
      </c>
      <c r="X1052" s="1192">
        <f t="shared" si="2561"/>
        <v>0</v>
      </c>
      <c r="Y1052" s="1192" t="e">
        <f t="shared" si="2541"/>
        <v>#DIV/0!</v>
      </c>
      <c r="Z1052" s="1184" t="e">
        <f t="shared" si="2510"/>
        <v>#DIV/0!</v>
      </c>
      <c r="AA1052" s="1193">
        <f t="shared" si="2500"/>
        <v>1.803385925106914E-2</v>
      </c>
      <c r="AB1052" s="1717" t="e">
        <f t="shared" si="2501"/>
        <v>#DIV/0!</v>
      </c>
      <c r="AC1052" s="1193" t="e">
        <f t="shared" si="2542"/>
        <v>#DIV/0!</v>
      </c>
      <c r="AD1052" t="s">
        <v>4282</v>
      </c>
    </row>
    <row r="1053" spans="1:30" customFormat="1" ht="15.75" hidden="1" thickBot="1" x14ac:dyDescent="0.3">
      <c r="A1053" s="3580"/>
      <c r="B1053" s="2210" t="s">
        <v>4283</v>
      </c>
      <c r="C1053" s="1204">
        <f>'BNP avec amende'!F488</f>
        <v>0</v>
      </c>
      <c r="D1053" s="1204"/>
      <c r="E1053" s="1204">
        <f t="shared" si="2532"/>
        <v>0</v>
      </c>
      <c r="F1053" s="2307" t="e">
        <f t="shared" si="2505"/>
        <v>#DIV/0!</v>
      </c>
      <c r="G1053" s="1264"/>
      <c r="H1053" s="1264"/>
      <c r="I1053" s="1264"/>
      <c r="J1053" s="2307" t="e">
        <f t="shared" si="2506"/>
        <v>#DIV/0!</v>
      </c>
      <c r="K1053" s="1246">
        <f>SG!F503</f>
        <v>0</v>
      </c>
      <c r="L1053" s="1246"/>
      <c r="M1053" s="1246">
        <f t="shared" si="2536"/>
        <v>0</v>
      </c>
      <c r="N1053" s="2307" t="e">
        <f t="shared" si="2507"/>
        <v>#DIV/0!</v>
      </c>
      <c r="O1053" s="1204">
        <f>CA!F746</f>
        <v>0</v>
      </c>
      <c r="P1053" s="1204"/>
      <c r="Q1053" s="1204">
        <f t="shared" si="2538"/>
        <v>0</v>
      </c>
      <c r="R1053" s="2307" t="e">
        <f t="shared" si="2508"/>
        <v>#DIV/0!</v>
      </c>
      <c r="S1053" s="1204">
        <f>CM!G414</f>
        <v>0</v>
      </c>
      <c r="T1053" s="1204"/>
      <c r="U1053" s="1204">
        <f t="shared" si="2540"/>
        <v>0</v>
      </c>
      <c r="V1053" s="2307" t="e">
        <f t="shared" si="2509"/>
        <v>#DIV/0!</v>
      </c>
      <c r="W1053" s="1204" t="e">
        <f>SUM(C1053:S1053)</f>
        <v>#DIV/0!</v>
      </c>
      <c r="X1053" s="1204">
        <f t="shared" si="2561"/>
        <v>0</v>
      </c>
      <c r="Y1053" s="1204" t="e">
        <f t="shared" si="2541"/>
        <v>#DIV/0!</v>
      </c>
      <c r="Z1053" s="2307" t="e">
        <f t="shared" si="2510"/>
        <v>#DIV/0!</v>
      </c>
      <c r="AA1053" s="1206">
        <f t="shared" si="2500"/>
        <v>0</v>
      </c>
      <c r="AB1053" s="1719" t="e">
        <f t="shared" si="2501"/>
        <v>#DIV/0!</v>
      </c>
      <c r="AC1053" s="1206" t="e">
        <f t="shared" si="2542"/>
        <v>#DIV/0!</v>
      </c>
      <c r="AD1053" s="1178" t="s">
        <v>4284</v>
      </c>
    </row>
    <row r="1054" spans="1:30" customFormat="1" ht="15.75" hidden="1" thickBot="1" x14ac:dyDescent="0.3">
      <c r="A1054" s="3580"/>
      <c r="B1054" s="1" t="s">
        <v>4285</v>
      </c>
      <c r="C1054" s="1184">
        <f t="shared" ref="C1054:S1054" si="2570">C1053/C56</f>
        <v>0</v>
      </c>
      <c r="D1054" s="1184"/>
      <c r="E1054" s="1184">
        <f t="shared" si="2532"/>
        <v>0</v>
      </c>
      <c r="F1054" s="1184" t="e">
        <f t="shared" si="2505"/>
        <v>#DIV/0!</v>
      </c>
      <c r="G1054" s="1263">
        <f t="shared" si="2570"/>
        <v>0</v>
      </c>
      <c r="H1054" s="1263"/>
      <c r="I1054" s="1263"/>
      <c r="J1054" s="1184" t="e">
        <f t="shared" si="2506"/>
        <v>#DIV/0!</v>
      </c>
      <c r="K1054" s="1186">
        <f t="shared" si="2570"/>
        <v>0</v>
      </c>
      <c r="L1054" s="1186"/>
      <c r="M1054" s="1186">
        <f t="shared" si="2536"/>
        <v>0</v>
      </c>
      <c r="N1054" s="1184" t="e">
        <f t="shared" si="2507"/>
        <v>#DIV/0!</v>
      </c>
      <c r="O1054" s="1187">
        <f t="shared" si="2570"/>
        <v>0</v>
      </c>
      <c r="P1054" s="1187"/>
      <c r="Q1054" s="1187">
        <f t="shared" si="2538"/>
        <v>0</v>
      </c>
      <c r="R1054" s="1184" t="e">
        <f t="shared" si="2508"/>
        <v>#DIV/0!</v>
      </c>
      <c r="S1054" s="1188">
        <f t="shared" si="2570"/>
        <v>0</v>
      </c>
      <c r="T1054" s="1188"/>
      <c r="U1054" s="1188">
        <f t="shared" si="2540"/>
        <v>0</v>
      </c>
      <c r="V1054" s="1184" t="e">
        <f t="shared" si="2509"/>
        <v>#DIV/0!</v>
      </c>
      <c r="W1054" s="1194" t="e">
        <f t="shared" ref="W1054" si="2571">W1053/W716</f>
        <v>#DIV/0!</v>
      </c>
      <c r="X1054" s="1194">
        <f t="shared" si="2561"/>
        <v>0</v>
      </c>
      <c r="Y1054" s="1194" t="e">
        <f t="shared" si="2541"/>
        <v>#DIV/0!</v>
      </c>
      <c r="Z1054" s="1184" t="e">
        <f t="shared" si="2510"/>
        <v>#DIV/0!</v>
      </c>
      <c r="AA1054" s="1193">
        <f t="shared" si="2500"/>
        <v>0</v>
      </c>
      <c r="AB1054" s="1717" t="e">
        <f t="shared" si="2501"/>
        <v>#DIV/0!</v>
      </c>
      <c r="AC1054" s="1193" t="e">
        <f t="shared" si="2542"/>
        <v>#DIV/0!</v>
      </c>
      <c r="AD1054" t="s">
        <v>4286</v>
      </c>
    </row>
    <row r="1055" spans="1:30" customFormat="1" ht="15.75" hidden="1" thickBot="1" x14ac:dyDescent="0.3">
      <c r="A1055" s="3580"/>
      <c r="B1055" s="1" t="s">
        <v>4287</v>
      </c>
      <c r="C1055" s="1184">
        <f t="shared" ref="C1055:S1055" si="2572">C1053/C73</f>
        <v>0</v>
      </c>
      <c r="D1055" s="1184"/>
      <c r="E1055" s="1184">
        <f t="shared" si="2532"/>
        <v>0</v>
      </c>
      <c r="F1055" s="1184" t="e">
        <f t="shared" si="2505"/>
        <v>#DIV/0!</v>
      </c>
      <c r="G1055" s="1263">
        <f t="shared" si="2572"/>
        <v>0</v>
      </c>
      <c r="H1055" s="1263"/>
      <c r="I1055" s="1263"/>
      <c r="J1055" s="1184" t="e">
        <f t="shared" si="2506"/>
        <v>#DIV/0!</v>
      </c>
      <c r="K1055" s="1186">
        <f t="shared" si="2572"/>
        <v>0</v>
      </c>
      <c r="L1055" s="1186"/>
      <c r="M1055" s="1186">
        <f t="shared" si="2536"/>
        <v>0</v>
      </c>
      <c r="N1055" s="1184" t="e">
        <f t="shared" si="2507"/>
        <v>#DIV/0!</v>
      </c>
      <c r="O1055" s="1187">
        <f t="shared" si="2572"/>
        <v>0</v>
      </c>
      <c r="P1055" s="1187"/>
      <c r="Q1055" s="1187">
        <f t="shared" si="2538"/>
        <v>0</v>
      </c>
      <c r="R1055" s="1184" t="e">
        <f t="shared" si="2508"/>
        <v>#DIV/0!</v>
      </c>
      <c r="S1055" s="1188">
        <f t="shared" si="2572"/>
        <v>0</v>
      </c>
      <c r="T1055" s="1188"/>
      <c r="U1055" s="1188">
        <f t="shared" si="2540"/>
        <v>0</v>
      </c>
      <c r="V1055" s="1184" t="e">
        <f t="shared" si="2509"/>
        <v>#DIV/0!</v>
      </c>
      <c r="W1055" s="1194" t="e">
        <f t="shared" ref="W1055" si="2573">W1053/W733</f>
        <v>#DIV/0!</v>
      </c>
      <c r="X1055" s="1194">
        <f t="shared" si="2561"/>
        <v>0</v>
      </c>
      <c r="Y1055" s="1194" t="e">
        <f t="shared" si="2541"/>
        <v>#DIV/0!</v>
      </c>
      <c r="Z1055" s="1184" t="e">
        <f t="shared" si="2510"/>
        <v>#DIV/0!</v>
      </c>
      <c r="AA1055" s="1193">
        <f t="shared" si="2500"/>
        <v>0</v>
      </c>
      <c r="AB1055" s="1717" t="e">
        <f t="shared" si="2501"/>
        <v>#DIV/0!</v>
      </c>
      <c r="AC1055" s="1193" t="e">
        <f t="shared" si="2542"/>
        <v>#DIV/0!</v>
      </c>
      <c r="AD1055" t="s">
        <v>4288</v>
      </c>
    </row>
    <row r="1056" spans="1:30" customFormat="1" ht="15.75" hidden="1" thickBot="1" x14ac:dyDescent="0.3">
      <c r="A1056" s="3580"/>
      <c r="B1056" s="1" t="s">
        <v>4289</v>
      </c>
      <c r="C1056" s="1195">
        <v>0</v>
      </c>
      <c r="D1056" s="1195"/>
      <c r="E1056" s="1195">
        <f t="shared" si="2532"/>
        <v>0</v>
      </c>
      <c r="F1056" s="1184" t="e">
        <f t="shared" si="2505"/>
        <v>#DIV/0!</v>
      </c>
      <c r="G1056" s="1275">
        <v>0</v>
      </c>
      <c r="H1056" s="1275"/>
      <c r="I1056" s="1275"/>
      <c r="J1056" s="1184" t="e">
        <f t="shared" si="2506"/>
        <v>#DIV/0!</v>
      </c>
      <c r="K1056" s="1197">
        <v>0</v>
      </c>
      <c r="L1056" s="1197"/>
      <c r="M1056" s="1197">
        <f t="shared" si="2536"/>
        <v>0</v>
      </c>
      <c r="N1056" s="1184" t="e">
        <f t="shared" si="2507"/>
        <v>#DIV/0!</v>
      </c>
      <c r="O1056" s="1187">
        <v>0</v>
      </c>
      <c r="P1056" s="1187"/>
      <c r="Q1056" s="1187">
        <f t="shared" si="2538"/>
        <v>0</v>
      </c>
      <c r="R1056" s="1184" t="e">
        <f t="shared" si="2508"/>
        <v>#DIV/0!</v>
      </c>
      <c r="S1056" s="1188">
        <v>0</v>
      </c>
      <c r="T1056" s="1188"/>
      <c r="U1056" s="1188">
        <f t="shared" si="2540"/>
        <v>0</v>
      </c>
      <c r="V1056" s="1184" t="e">
        <f t="shared" si="2509"/>
        <v>#DIV/0!</v>
      </c>
      <c r="W1056" s="1190">
        <f>K1056</f>
        <v>0</v>
      </c>
      <c r="X1056" s="1190">
        <f t="shared" si="2561"/>
        <v>0</v>
      </c>
      <c r="Y1056" s="1190">
        <f t="shared" si="2541"/>
        <v>0</v>
      </c>
      <c r="Z1056" s="1184" t="e">
        <f t="shared" si="2510"/>
        <v>#DIV/0!</v>
      </c>
      <c r="AA1056" s="1191">
        <f t="shared" si="2500"/>
        <v>0</v>
      </c>
      <c r="AB1056" s="1720" t="e">
        <f t="shared" si="2501"/>
        <v>#DIV/0!</v>
      </c>
      <c r="AC1056" s="1191" t="e">
        <f t="shared" si="2542"/>
        <v>#DIV/0!</v>
      </c>
      <c r="AD1056" t="s">
        <v>4290</v>
      </c>
    </row>
    <row r="1057" spans="1:30" customFormat="1" ht="15.75" hidden="1" thickBot="1" x14ac:dyDescent="0.3">
      <c r="A1057" s="3580"/>
      <c r="B1057" s="1" t="s">
        <v>4291</v>
      </c>
      <c r="C1057" s="1184">
        <f>C1053/C1048</f>
        <v>0</v>
      </c>
      <c r="D1057" s="1184"/>
      <c r="E1057" s="1184">
        <f t="shared" si="2532"/>
        <v>0</v>
      </c>
      <c r="F1057" s="1184" t="e">
        <f t="shared" si="2505"/>
        <v>#DIV/0!</v>
      </c>
      <c r="G1057" s="1263">
        <f t="shared" ref="G1057:S1057" si="2574">G1053/G1048</f>
        <v>0</v>
      </c>
      <c r="H1057" s="1263"/>
      <c r="I1057" s="1263"/>
      <c r="J1057" s="1184" t="e">
        <f t="shared" si="2506"/>
        <v>#DIV/0!</v>
      </c>
      <c r="K1057" s="1186" t="e">
        <f t="shared" si="2574"/>
        <v>#DIV/0!</v>
      </c>
      <c r="L1057" s="1186"/>
      <c r="M1057" s="1186" t="e">
        <f t="shared" si="2536"/>
        <v>#DIV/0!</v>
      </c>
      <c r="N1057" s="1184" t="e">
        <f t="shared" si="2507"/>
        <v>#DIV/0!</v>
      </c>
      <c r="O1057" s="1187">
        <f t="shared" si="2574"/>
        <v>0</v>
      </c>
      <c r="P1057" s="1187"/>
      <c r="Q1057" s="1187">
        <f t="shared" si="2538"/>
        <v>0</v>
      </c>
      <c r="R1057" s="1184" t="e">
        <f t="shared" si="2508"/>
        <v>#DIV/0!</v>
      </c>
      <c r="S1057" s="1188">
        <f t="shared" si="2574"/>
        <v>0</v>
      </c>
      <c r="T1057" s="1188"/>
      <c r="U1057" s="1188">
        <f t="shared" si="2540"/>
        <v>0</v>
      </c>
      <c r="V1057" s="1184" t="e">
        <f t="shared" si="2509"/>
        <v>#DIV/0!</v>
      </c>
      <c r="W1057" s="1205" t="e">
        <f t="shared" ref="W1057" si="2575">W1053/W1048</f>
        <v>#DIV/0!</v>
      </c>
      <c r="X1057" s="1205">
        <f t="shared" si="2561"/>
        <v>0</v>
      </c>
      <c r="Y1057" s="1205" t="e">
        <f t="shared" si="2541"/>
        <v>#DIV/0!</v>
      </c>
      <c r="Z1057" s="1184" t="e">
        <f t="shared" si="2510"/>
        <v>#DIV/0!</v>
      </c>
      <c r="AA1057" s="1191" t="e">
        <f t="shared" si="2500"/>
        <v>#DIV/0!</v>
      </c>
      <c r="AB1057" s="1720" t="e">
        <f t="shared" si="2501"/>
        <v>#DIV/0!</v>
      </c>
      <c r="AC1057" s="1191" t="e">
        <f t="shared" si="2542"/>
        <v>#DIV/0!</v>
      </c>
      <c r="AD1057" t="s">
        <v>4292</v>
      </c>
    </row>
    <row r="1058" spans="1:30" customFormat="1" ht="15.75" thickBot="1" x14ac:dyDescent="0.3">
      <c r="A1058" s="3580"/>
      <c r="B1058" s="2210" t="s">
        <v>10</v>
      </c>
      <c r="C1058" s="1204">
        <f>'BNP avec amende'!G488</f>
        <v>0</v>
      </c>
      <c r="D1058" s="1246">
        <f>'Données 2013 TJN'!C104</f>
        <v>0</v>
      </c>
      <c r="E1058" s="1204">
        <f t="shared" si="2532"/>
        <v>0</v>
      </c>
      <c r="F1058" s="2307" t="e">
        <f t="shared" si="2505"/>
        <v>#DIV/0!</v>
      </c>
      <c r="G1058" s="1246"/>
      <c r="H1058" s="1246"/>
      <c r="I1058" s="1246"/>
      <c r="J1058" s="2307" t="e">
        <f t="shared" si="2506"/>
        <v>#DIV/0!</v>
      </c>
      <c r="K1058" s="1246">
        <f>SG!G503</f>
        <v>0</v>
      </c>
      <c r="L1058" s="1246"/>
      <c r="M1058" s="1246">
        <f t="shared" si="2536"/>
        <v>0</v>
      </c>
      <c r="N1058" s="2307" t="e">
        <f t="shared" si="2507"/>
        <v>#DIV/0!</v>
      </c>
      <c r="O1058" s="1204">
        <f>CA!G746</f>
        <v>0</v>
      </c>
      <c r="P1058" s="1246">
        <f>'Données 2013 TJN'!F104</f>
        <v>0</v>
      </c>
      <c r="Q1058" s="1204">
        <f t="shared" si="2538"/>
        <v>0</v>
      </c>
      <c r="R1058" s="2307" t="e">
        <f t="shared" si="2508"/>
        <v>#DIV/0!</v>
      </c>
      <c r="S1058" s="1204">
        <f>CM!H414</f>
        <v>0</v>
      </c>
      <c r="T1058" s="1246">
        <f>'Données 2013 TJN'!G104</f>
        <v>0</v>
      </c>
      <c r="U1058" s="1204">
        <f t="shared" si="2540"/>
        <v>0</v>
      </c>
      <c r="V1058" s="2307" t="e">
        <f t="shared" si="2509"/>
        <v>#DIV/0!</v>
      </c>
      <c r="W1058" s="1204">
        <f>SUM(C1058+G1058+K1058+O1058+S1058)</f>
        <v>0</v>
      </c>
      <c r="X1058" s="1204">
        <f t="shared" si="2561"/>
        <v>0</v>
      </c>
      <c r="Y1058" s="1204">
        <f t="shared" si="2541"/>
        <v>0</v>
      </c>
      <c r="Z1058" s="2307" t="e">
        <f t="shared" si="2510"/>
        <v>#DIV/0!</v>
      </c>
      <c r="AA1058" s="1204">
        <f t="shared" si="2500"/>
        <v>0</v>
      </c>
      <c r="AB1058" s="1721">
        <f t="shared" si="2501"/>
        <v>0</v>
      </c>
      <c r="AC1058" s="1309">
        <f t="shared" si="2542"/>
        <v>0</v>
      </c>
      <c r="AD1058" s="27" t="s">
        <v>4293</v>
      </c>
    </row>
    <row r="1059" spans="1:30" customFormat="1" ht="15.75" thickBot="1" x14ac:dyDescent="0.3">
      <c r="A1059" s="3580"/>
      <c r="B1059" s="1" t="s">
        <v>4294</v>
      </c>
      <c r="C1059" s="1184">
        <f t="shared" ref="C1059:S1059" si="2576">C1058/C82</f>
        <v>0</v>
      </c>
      <c r="D1059" s="1184">
        <f t="shared" ref="D1059" si="2577">D1058/D82</f>
        <v>0</v>
      </c>
      <c r="E1059" s="1184">
        <f t="shared" si="2532"/>
        <v>0</v>
      </c>
      <c r="F1059" s="1184" t="e">
        <f t="shared" si="2505"/>
        <v>#DIV/0!</v>
      </c>
      <c r="G1059" s="1263"/>
      <c r="H1059" s="1263"/>
      <c r="I1059" s="1263"/>
      <c r="J1059" s="1184" t="e">
        <f t="shared" si="2506"/>
        <v>#DIV/0!</v>
      </c>
      <c r="K1059" s="1186">
        <f t="shared" si="2576"/>
        <v>0</v>
      </c>
      <c r="L1059" s="1186">
        <f t="shared" ref="L1059" si="2578">L1058/L82</f>
        <v>0</v>
      </c>
      <c r="M1059" s="1186">
        <f t="shared" si="2536"/>
        <v>0</v>
      </c>
      <c r="N1059" s="1184" t="e">
        <f t="shared" si="2507"/>
        <v>#DIV/0!</v>
      </c>
      <c r="O1059" s="1187">
        <f t="shared" si="2576"/>
        <v>0</v>
      </c>
      <c r="P1059" s="1187">
        <f t="shared" ref="P1059" si="2579">P1058/P82</f>
        <v>0</v>
      </c>
      <c r="Q1059" s="1187">
        <f t="shared" si="2538"/>
        <v>0</v>
      </c>
      <c r="R1059" s="1184" t="e">
        <f t="shared" si="2508"/>
        <v>#DIV/0!</v>
      </c>
      <c r="S1059" s="1188">
        <f t="shared" si="2576"/>
        <v>0</v>
      </c>
      <c r="T1059" s="1188">
        <f t="shared" ref="T1059" si="2580">T1058/T82</f>
        <v>0</v>
      </c>
      <c r="U1059" s="1188">
        <f t="shared" si="2540"/>
        <v>0</v>
      </c>
      <c r="V1059" s="1184" t="e">
        <f t="shared" si="2509"/>
        <v>#DIV/0!</v>
      </c>
      <c r="W1059" s="1194">
        <f>W1058/W$82</f>
        <v>0</v>
      </c>
      <c r="X1059" s="1194">
        <f>X1058/X$82</f>
        <v>0</v>
      </c>
      <c r="Y1059" s="1194">
        <f t="shared" si="2541"/>
        <v>0</v>
      </c>
      <c r="Z1059" s="1184" t="e">
        <f t="shared" si="2510"/>
        <v>#DIV/0!</v>
      </c>
      <c r="AA1059" s="1189">
        <f t="shared" si="2500"/>
        <v>0</v>
      </c>
      <c r="AB1059" s="1716">
        <f t="shared" si="2501"/>
        <v>0</v>
      </c>
      <c r="AC1059" s="1189">
        <f t="shared" si="2542"/>
        <v>0</v>
      </c>
      <c r="AD1059" t="s">
        <v>4295</v>
      </c>
    </row>
    <row r="1060" spans="1:30" customFormat="1" ht="15.75" thickBot="1" x14ac:dyDescent="0.3">
      <c r="A1060" s="3580"/>
      <c r="B1060" s="1" t="s">
        <v>4296</v>
      </c>
      <c r="C1060" s="1184">
        <f t="shared" ref="C1060:S1060" si="2581">C1058/C99</f>
        <v>0</v>
      </c>
      <c r="D1060" s="1184">
        <f t="shared" ref="D1060" si="2582">D1058/D99</f>
        <v>0</v>
      </c>
      <c r="E1060" s="1184">
        <f t="shared" si="2532"/>
        <v>0</v>
      </c>
      <c r="F1060" s="1184" t="e">
        <f t="shared" si="2505"/>
        <v>#DIV/0!</v>
      </c>
      <c r="G1060" s="1263"/>
      <c r="H1060" s="1263"/>
      <c r="I1060" s="1263"/>
      <c r="J1060" s="1184" t="e">
        <f t="shared" si="2506"/>
        <v>#DIV/0!</v>
      </c>
      <c r="K1060" s="1186">
        <f t="shared" si="2581"/>
        <v>0</v>
      </c>
      <c r="L1060" s="1186">
        <f t="shared" ref="L1060" si="2583">L1058/L99</f>
        <v>0</v>
      </c>
      <c r="M1060" s="1186">
        <f t="shared" si="2536"/>
        <v>0</v>
      </c>
      <c r="N1060" s="1184" t="e">
        <f t="shared" si="2507"/>
        <v>#DIV/0!</v>
      </c>
      <c r="O1060" s="1187">
        <f t="shared" si="2581"/>
        <v>0</v>
      </c>
      <c r="P1060" s="1187">
        <f t="shared" ref="P1060" si="2584">P1058/P99</f>
        <v>0</v>
      </c>
      <c r="Q1060" s="1187">
        <f t="shared" si="2538"/>
        <v>0</v>
      </c>
      <c r="R1060" s="1184" t="e">
        <f t="shared" si="2508"/>
        <v>#DIV/0!</v>
      </c>
      <c r="S1060" s="1188">
        <f t="shared" si="2581"/>
        <v>0</v>
      </c>
      <c r="T1060" s="1188">
        <f t="shared" ref="T1060" si="2585">T1058/T99</f>
        <v>0</v>
      </c>
      <c r="U1060" s="1188">
        <f t="shared" si="2540"/>
        <v>0</v>
      </c>
      <c r="V1060" s="1184" t="e">
        <f t="shared" si="2509"/>
        <v>#DIV/0!</v>
      </c>
      <c r="W1060" s="1194">
        <f>W1058/W$99</f>
        <v>0</v>
      </c>
      <c r="X1060" s="1194">
        <f>X1058/X$99</f>
        <v>0</v>
      </c>
      <c r="Y1060" s="1194">
        <f t="shared" si="2541"/>
        <v>0</v>
      </c>
      <c r="Z1060" s="1184" t="e">
        <f t="shared" si="2510"/>
        <v>#DIV/0!</v>
      </c>
      <c r="AA1060" s="1189">
        <f t="shared" si="2500"/>
        <v>0</v>
      </c>
      <c r="AB1060" s="1716">
        <f t="shared" si="2501"/>
        <v>0</v>
      </c>
      <c r="AC1060" s="1189">
        <f t="shared" si="2542"/>
        <v>0</v>
      </c>
      <c r="AD1060" t="s">
        <v>4297</v>
      </c>
    </row>
    <row r="1061" spans="1:30" customFormat="1" ht="15.75" thickBot="1" x14ac:dyDescent="0.3">
      <c r="A1061" s="3580"/>
      <c r="B1061" s="2210" t="s">
        <v>14</v>
      </c>
      <c r="C1061" s="1204">
        <f>'BNP avec amende'!J488</f>
        <v>7</v>
      </c>
      <c r="D1061" s="1246">
        <f>'Données 2013 TJN'!C106</f>
        <v>6</v>
      </c>
      <c r="E1061" s="1204">
        <f t="shared" si="2532"/>
        <v>1</v>
      </c>
      <c r="F1061" s="2307">
        <f t="shared" si="2505"/>
        <v>0.16666666666666666</v>
      </c>
      <c r="G1061" s="1204">
        <f>BPCE!J601</f>
        <v>2</v>
      </c>
      <c r="H1061" s="1246">
        <f>'Données 2013 TJN'!D106</f>
        <v>5</v>
      </c>
      <c r="I1061" s="1204"/>
      <c r="J1061" s="2307">
        <f t="shared" si="2506"/>
        <v>0</v>
      </c>
      <c r="K1061" s="1246">
        <f>SG!J503</f>
        <v>3</v>
      </c>
      <c r="L1061" s="1246">
        <f>'Données 2013 TJN'!E106</f>
        <v>3</v>
      </c>
      <c r="M1061" s="1246">
        <f t="shared" si="2536"/>
        <v>0</v>
      </c>
      <c r="N1061" s="2307">
        <f t="shared" si="2507"/>
        <v>0</v>
      </c>
      <c r="O1061" s="1204">
        <f>CA!J746</f>
        <v>2</v>
      </c>
      <c r="P1061" s="1246">
        <f>'Données 2013 TJN'!F106</f>
        <v>1</v>
      </c>
      <c r="Q1061" s="1204">
        <f t="shared" si="2538"/>
        <v>1</v>
      </c>
      <c r="R1061" s="2307">
        <f t="shared" si="2508"/>
        <v>1</v>
      </c>
      <c r="S1061" s="1204">
        <f>CM!K414</f>
        <v>2</v>
      </c>
      <c r="T1061" s="1246">
        <f>'Données 2013 TJN'!G106</f>
        <v>2</v>
      </c>
      <c r="U1061" s="1204">
        <f t="shared" si="2540"/>
        <v>0</v>
      </c>
      <c r="V1061" s="2307">
        <f t="shared" si="2509"/>
        <v>0</v>
      </c>
      <c r="W1061" s="1204">
        <f>SUM(C1061+G1061+K1061+O1061+S1061)</f>
        <v>16</v>
      </c>
      <c r="X1061" s="1204">
        <f t="shared" ref="X1061" si="2586">SUM(D1061+H1061+L1061+P1061+T1061)</f>
        <v>17</v>
      </c>
      <c r="Y1061" s="1204">
        <f t="shared" si="2541"/>
        <v>-1</v>
      </c>
      <c r="Z1061" s="2307">
        <f t="shared" si="2510"/>
        <v>-5.8823529411764705E-2</v>
      </c>
      <c r="AA1061" s="1221">
        <f t="shared" si="2500"/>
        <v>3.2</v>
      </c>
      <c r="AB1061" s="1722">
        <f t="shared" si="2501"/>
        <v>3.4</v>
      </c>
      <c r="AC1061" s="1904">
        <f t="shared" si="2542"/>
        <v>-0.19999999999999973</v>
      </c>
      <c r="AD1061" s="27" t="s">
        <v>4298</v>
      </c>
    </row>
    <row r="1062" spans="1:30" customFormat="1" ht="15.75" thickBot="1" x14ac:dyDescent="0.3">
      <c r="A1062" s="3580"/>
      <c r="B1062" s="1" t="s">
        <v>4299</v>
      </c>
      <c r="C1062" s="1184">
        <f t="shared" ref="C1062:S1062" si="2587">C1061/C108</f>
        <v>8.4541062801932361E-3</v>
      </c>
      <c r="D1062" s="1184">
        <f t="shared" ref="D1062" si="2588">D1061/D108</f>
        <v>9.1463414634146336E-3</v>
      </c>
      <c r="E1062" s="1184">
        <f t="shared" si="2532"/>
        <v>-6.922351832213975E-4</v>
      </c>
      <c r="F1062" s="1184">
        <f t="shared" si="2505"/>
        <v>-7.5684380032206136E-2</v>
      </c>
      <c r="G1062" s="1185">
        <f t="shared" si="2587"/>
        <v>2.8050490883590462E-3</v>
      </c>
      <c r="H1062" s="1185">
        <f t="shared" ref="H1062" si="2589">H1061/H108</f>
        <v>8.1433224755700327E-3</v>
      </c>
      <c r="I1062" s="1185"/>
      <c r="J1062" s="1184">
        <f t="shared" si="2506"/>
        <v>0</v>
      </c>
      <c r="K1062" s="1186">
        <f t="shared" si="2587"/>
        <v>3.9267015706806281E-3</v>
      </c>
      <c r="L1062" s="1186">
        <f t="shared" ref="L1062" si="2590">L1061/L108</f>
        <v>3.8119440914866584E-3</v>
      </c>
      <c r="M1062" s="1186">
        <f t="shared" si="2536"/>
        <v>1.1475747919396971E-4</v>
      </c>
      <c r="N1062" s="1184">
        <f t="shared" si="2507"/>
        <v>3.010471204188472E-2</v>
      </c>
      <c r="O1062" s="1187">
        <f t="shared" si="2587"/>
        <v>2.1052631578947368E-3</v>
      </c>
      <c r="P1062" s="1187">
        <f t="shared" ref="P1062" si="2591">P1061/P108</f>
        <v>1.5197568389057751E-3</v>
      </c>
      <c r="Q1062" s="1187">
        <f t="shared" si="2538"/>
        <v>5.8550631898896172E-4</v>
      </c>
      <c r="R1062" s="1184">
        <f t="shared" si="2508"/>
        <v>0.38526315789473681</v>
      </c>
      <c r="S1062" s="1188">
        <f t="shared" si="2587"/>
        <v>4.3010752688172043E-3</v>
      </c>
      <c r="T1062" s="1188">
        <f t="shared" ref="T1062" si="2592">T1061/T108</f>
        <v>6.1538461538461538E-3</v>
      </c>
      <c r="U1062" s="1188">
        <f t="shared" si="2540"/>
        <v>-1.8527708850289495E-3</v>
      </c>
      <c r="V1062" s="1184">
        <f t="shared" si="2509"/>
        <v>-0.30107526881720431</v>
      </c>
      <c r="W1062" s="1194">
        <f>W1061/W$108</f>
        <v>4.3010752688172043E-3</v>
      </c>
      <c r="X1062" s="1194">
        <f>X1061/X$108</f>
        <v>5.5921052631578948E-3</v>
      </c>
      <c r="Y1062" s="1194">
        <f t="shared" si="2541"/>
        <v>-1.2910299943406905E-3</v>
      </c>
      <c r="Z1062" s="1184">
        <f t="shared" si="2510"/>
        <v>-0.23086654016445288</v>
      </c>
      <c r="AA1062" s="1189">
        <f t="shared" si="2500"/>
        <v>4.3184390731889708E-3</v>
      </c>
      <c r="AB1062" s="1716">
        <f t="shared" si="2501"/>
        <v>5.7550422046446503E-3</v>
      </c>
      <c r="AC1062" s="1189">
        <f t="shared" si="2542"/>
        <v>-1.4366031314556795E-3</v>
      </c>
      <c r="AD1062" t="s">
        <v>4300</v>
      </c>
    </row>
    <row r="1063" spans="1:30" customFormat="1" ht="15.75" thickBot="1" x14ac:dyDescent="0.3">
      <c r="A1063" s="3580"/>
      <c r="B1063" s="1" t="s">
        <v>4301</v>
      </c>
      <c r="C1063" s="1184">
        <f t="shared" ref="C1063:S1063" si="2593">C1061/C125</f>
        <v>1.0447761194029851E-2</v>
      </c>
      <c r="D1063" s="1184">
        <f t="shared" ref="D1063" si="2594">D1061/D125</f>
        <v>1.1111111111111112E-2</v>
      </c>
      <c r="E1063" s="1184">
        <f t="shared" si="2532"/>
        <v>-6.6334991708126047E-4</v>
      </c>
      <c r="F1063" s="1184">
        <f t="shared" si="2505"/>
        <v>-5.9701492537313439E-2</v>
      </c>
      <c r="G1063" s="1185">
        <f t="shared" si="2593"/>
        <v>6.8259385665529011E-3</v>
      </c>
      <c r="H1063" s="1185">
        <f t="shared" ref="H1063" si="2595">H1061/H125</f>
        <v>1.0548523206751054E-2</v>
      </c>
      <c r="I1063" s="1185"/>
      <c r="J1063" s="1184">
        <f t="shared" si="2506"/>
        <v>0</v>
      </c>
      <c r="K1063" s="1186">
        <f t="shared" si="2593"/>
        <v>6.6371681415929203E-3</v>
      </c>
      <c r="L1063" s="1186">
        <f t="shared" ref="L1063" si="2596">L1061/L125</f>
        <v>6.3291139240506328E-3</v>
      </c>
      <c r="M1063" s="1186">
        <f t="shared" si="2536"/>
        <v>3.0805421754228745E-4</v>
      </c>
      <c r="N1063" s="1184">
        <f t="shared" si="2507"/>
        <v>4.8672566371681415E-2</v>
      </c>
      <c r="O1063" s="1187">
        <f t="shared" si="2593"/>
        <v>6.0975609756097563E-3</v>
      </c>
      <c r="P1063" s="1187">
        <f t="shared" ref="P1063" si="2597">P1061/P125</f>
        <v>3.4602076124567475E-3</v>
      </c>
      <c r="Q1063" s="1187">
        <f t="shared" si="2538"/>
        <v>2.6373533631530088E-3</v>
      </c>
      <c r="R1063" s="1184">
        <f t="shared" si="2508"/>
        <v>0.76219512195121952</v>
      </c>
      <c r="S1063" s="1188">
        <f t="shared" si="2593"/>
        <v>1.8018018018018018E-2</v>
      </c>
      <c r="T1063" s="1188">
        <f t="shared" ref="T1063" si="2598">T1061/T125</f>
        <v>2.4390243902439025E-2</v>
      </c>
      <c r="U1063" s="1188">
        <f t="shared" si="2540"/>
        <v>-6.3722258844210074E-3</v>
      </c>
      <c r="V1063" s="1184">
        <f t="shared" si="2509"/>
        <v>-0.26126126126126131</v>
      </c>
      <c r="W1063" s="1194">
        <f>W1061/W$111</f>
        <v>8.6299892125134836E-3</v>
      </c>
      <c r="X1063" s="1194">
        <f>X1061/X$111</f>
        <v>1.0011778563015312E-2</v>
      </c>
      <c r="Y1063" s="1194">
        <f t="shared" si="2541"/>
        <v>-1.3817893505018285E-3</v>
      </c>
      <c r="Z1063" s="1184">
        <f t="shared" si="2510"/>
        <v>-0.13801637159718264</v>
      </c>
      <c r="AA1063" s="1189">
        <f t="shared" si="2500"/>
        <v>9.6052893791606885E-3</v>
      </c>
      <c r="AB1063" s="1716">
        <f t="shared" si="2501"/>
        <v>1.1167839951361714E-2</v>
      </c>
      <c r="AC1063" s="1189">
        <f t="shared" si="2542"/>
        <v>-1.5625505722010255E-3</v>
      </c>
      <c r="AD1063" t="s">
        <v>4302</v>
      </c>
    </row>
    <row r="1064" spans="1:30" customFormat="1" ht="15.75" thickBot="1" x14ac:dyDescent="0.3">
      <c r="A1064" s="3580"/>
      <c r="B1064" s="1" t="s">
        <v>4303</v>
      </c>
      <c r="C1064" s="1184">
        <f t="shared" ref="C1064:S1064" si="2599">C1061/C113</f>
        <v>3.5000000000000003E-2</v>
      </c>
      <c r="D1064" s="1184">
        <f t="shared" ref="D1064" si="2600">D1061/D113</f>
        <v>3.5294117647058823E-2</v>
      </c>
      <c r="E1064" s="1184">
        <f t="shared" si="2532"/>
        <v>-2.9411764705881971E-4</v>
      </c>
      <c r="F1064" s="1184">
        <f t="shared" si="2505"/>
        <v>-8.3333333333332257E-3</v>
      </c>
      <c r="G1064" s="1185">
        <f t="shared" si="2599"/>
        <v>2.4691358024691357E-2</v>
      </c>
      <c r="H1064" s="1185">
        <f t="shared" ref="H1064" si="2601">H1061/H113</f>
        <v>5.4945054945054944E-2</v>
      </c>
      <c r="I1064" s="1185"/>
      <c r="J1064" s="1184">
        <f t="shared" si="2506"/>
        <v>0</v>
      </c>
      <c r="K1064" s="1186">
        <f t="shared" si="2599"/>
        <v>2.2058823529411766E-2</v>
      </c>
      <c r="L1064" s="1186">
        <f t="shared" ref="L1064" si="2602">L1061/L113</f>
        <v>2.1582733812949641E-2</v>
      </c>
      <c r="M1064" s="1186">
        <f t="shared" si="2536"/>
        <v>4.7608971646212472E-4</v>
      </c>
      <c r="N1064" s="1184">
        <f t="shared" si="2507"/>
        <v>2.2058823529411777E-2</v>
      </c>
      <c r="O1064" s="1187">
        <f t="shared" si="2599"/>
        <v>1.2578616352201259E-2</v>
      </c>
      <c r="P1064" s="1187">
        <f t="shared" ref="P1064" si="2603">P1061/P113</f>
        <v>7.5187969924812026E-3</v>
      </c>
      <c r="Q1064" s="1187">
        <f t="shared" si="2538"/>
        <v>5.0598193597200559E-3</v>
      </c>
      <c r="R1064" s="1184">
        <f t="shared" si="2508"/>
        <v>0.67295597484276748</v>
      </c>
      <c r="S1064" s="1188">
        <f t="shared" si="2599"/>
        <v>3.0769230769230771E-2</v>
      </c>
      <c r="T1064" s="1188">
        <f t="shared" ref="T1064" si="2604">T1061/T113</f>
        <v>4.5454545454545456E-2</v>
      </c>
      <c r="U1064" s="1188">
        <f t="shared" si="2540"/>
        <v>-1.4685314685314685E-2</v>
      </c>
      <c r="V1064" s="1184">
        <f t="shared" si="2509"/>
        <v>-0.32307692307692304</v>
      </c>
      <c r="W1064" s="1194">
        <f>W1061/W$113</f>
        <v>2.4960998439937598E-2</v>
      </c>
      <c r="X1064" s="1194">
        <f>X1061/X$113</f>
        <v>2.9462738301559793E-2</v>
      </c>
      <c r="Y1064" s="1194">
        <f t="shared" si="2541"/>
        <v>-4.5017398616221949E-3</v>
      </c>
      <c r="Z1064" s="1184">
        <f t="shared" si="2510"/>
        <v>-0.15279434706800038</v>
      </c>
      <c r="AA1064" s="1189">
        <f t="shared" si="2500"/>
        <v>2.5019605735107031E-2</v>
      </c>
      <c r="AB1064" s="1716">
        <f t="shared" si="2501"/>
        <v>3.2959049770418011E-2</v>
      </c>
      <c r="AC1064" s="1189">
        <f t="shared" si="2542"/>
        <v>-7.9394440353109802E-3</v>
      </c>
      <c r="AD1064" t="s">
        <v>4304</v>
      </c>
    </row>
    <row r="1065" spans="1:30" customFormat="1" ht="15.75" hidden="1" thickBot="1" x14ac:dyDescent="0.3">
      <c r="A1065" s="3580"/>
      <c r="B1065" s="1" t="s">
        <v>4305</v>
      </c>
      <c r="C1065" s="1184">
        <f t="shared" ref="C1065:S1065" si="2605">C1061/C119</f>
        <v>7.5268817204301078E-2</v>
      </c>
      <c r="D1065" s="1184">
        <f t="shared" ref="D1065" si="2606">D1061/D119</f>
        <v>7.3170731707317069E-2</v>
      </c>
      <c r="E1065" s="1184">
        <f t="shared" si="2532"/>
        <v>2.098085496984009E-3</v>
      </c>
      <c r="F1065" s="1184">
        <f t="shared" si="2505"/>
        <v>2.8673835125448126E-2</v>
      </c>
      <c r="G1065" s="1185">
        <f t="shared" si="2605"/>
        <v>4.2553191489361701E-2</v>
      </c>
      <c r="H1065" s="1185">
        <f t="shared" ref="H1065" si="2607">H1061/H119</f>
        <v>8.4745762711864403E-2</v>
      </c>
      <c r="I1065" s="1185"/>
      <c r="J1065" s="1184">
        <f t="shared" si="2506"/>
        <v>0</v>
      </c>
      <c r="K1065" s="1186">
        <f t="shared" si="2605"/>
        <v>2.8571428571428571E-2</v>
      </c>
      <c r="L1065" s="1186">
        <f t="shared" ref="L1065" si="2608">L1061/L119</f>
        <v>2.7522935779816515E-2</v>
      </c>
      <c r="M1065" s="1186">
        <f t="shared" si="2536"/>
        <v>1.0484927916120552E-3</v>
      </c>
      <c r="N1065" s="1184">
        <f t="shared" si="2507"/>
        <v>3.8095238095238008E-2</v>
      </c>
      <c r="O1065" s="1187">
        <f t="shared" si="2605"/>
        <v>2.0202020202020204E-2</v>
      </c>
      <c r="P1065" s="1187">
        <f t="shared" ref="P1065" si="2609">P1061/P119</f>
        <v>1.2658227848101266E-2</v>
      </c>
      <c r="Q1065" s="1187">
        <f t="shared" si="2538"/>
        <v>7.5437923539189381E-3</v>
      </c>
      <c r="R1065" s="1184">
        <f t="shared" si="2508"/>
        <v>0.59595959595959613</v>
      </c>
      <c r="S1065" s="1188">
        <f t="shared" si="2605"/>
        <v>4.2553191489361701E-2</v>
      </c>
      <c r="T1065" s="1188">
        <f t="shared" ref="T1065" si="2610">T1061/T119</f>
        <v>6.8965517241379309E-2</v>
      </c>
      <c r="U1065" s="1188">
        <f t="shared" si="2540"/>
        <v>-2.6412325752017608E-2</v>
      </c>
      <c r="V1065" s="1184">
        <f t="shared" si="2509"/>
        <v>-0.38297872340425532</v>
      </c>
      <c r="W1065" s="1205">
        <f>W1061/W$119</f>
        <v>4.0920716112531973E-2</v>
      </c>
      <c r="X1065" s="1205">
        <f>X1061/X$119</f>
        <v>4.7486033519553071E-2</v>
      </c>
      <c r="Y1065" s="1205">
        <f t="shared" si="2541"/>
        <v>-6.5653174070210985E-3</v>
      </c>
      <c r="Z1065" s="1184">
        <f t="shared" si="2510"/>
        <v>-0.13825786068903254</v>
      </c>
      <c r="AA1065" s="1193">
        <f t="shared" si="2500"/>
        <v>4.1829729791294651E-2</v>
      </c>
      <c r="AB1065" s="1717">
        <f t="shared" si="2501"/>
        <v>5.3412635057695709E-2</v>
      </c>
      <c r="AC1065" s="1193">
        <f t="shared" si="2542"/>
        <v>-1.1582905266401058E-2</v>
      </c>
      <c r="AD1065" t="s">
        <v>4306</v>
      </c>
    </row>
    <row r="1066" spans="1:30" customFormat="1" ht="15.75" thickBot="1" x14ac:dyDescent="0.3">
      <c r="A1066" s="3580"/>
      <c r="B1066" s="2210" t="s">
        <v>4307</v>
      </c>
      <c r="C1066" s="1206" t="e">
        <f>C1043/C1058</f>
        <v>#DIV/0!</v>
      </c>
      <c r="D1066" s="1206" t="e">
        <f>D1043/D1058</f>
        <v>#DIV/0!</v>
      </c>
      <c r="E1066" s="1206" t="e">
        <f t="shared" si="2532"/>
        <v>#DIV/0!</v>
      </c>
      <c r="F1066" s="2307" t="e">
        <f t="shared" si="2505"/>
        <v>#DIV/0!</v>
      </c>
      <c r="G1066" s="1246"/>
      <c r="H1066" s="1246"/>
      <c r="I1066" s="1246"/>
      <c r="J1066" s="2307" t="e">
        <f t="shared" si="2506"/>
        <v>#DIV/0!</v>
      </c>
      <c r="K1066" s="1206" t="e">
        <f t="shared" ref="K1066:L1066" si="2611">K1043/K1058</f>
        <v>#DIV/0!</v>
      </c>
      <c r="L1066" s="1206" t="e">
        <f t="shared" si="2611"/>
        <v>#DIV/0!</v>
      </c>
      <c r="M1066" s="1206" t="e">
        <f t="shared" si="2536"/>
        <v>#DIV/0!</v>
      </c>
      <c r="N1066" s="2307" t="e">
        <f t="shared" si="2507"/>
        <v>#DIV/0!</v>
      </c>
      <c r="O1066" s="1206" t="e">
        <f>O1043/O1058</f>
        <v>#DIV/0!</v>
      </c>
      <c r="P1066" s="1206" t="e">
        <f>P1043/P1058</f>
        <v>#DIV/0!</v>
      </c>
      <c r="Q1066" s="1206" t="e">
        <f t="shared" si="2538"/>
        <v>#DIV/0!</v>
      </c>
      <c r="R1066" s="2307" t="e">
        <f t="shared" si="2508"/>
        <v>#DIV/0!</v>
      </c>
      <c r="S1066" s="1206" t="e">
        <f t="shared" ref="S1066:T1066" si="2612">S1043/S1058</f>
        <v>#DIV/0!</v>
      </c>
      <c r="T1066" s="1206" t="e">
        <f t="shared" si="2612"/>
        <v>#DIV/0!</v>
      </c>
      <c r="U1066" s="1206" t="e">
        <f t="shared" si="2540"/>
        <v>#DIV/0!</v>
      </c>
      <c r="V1066" s="2307" t="e">
        <f t="shared" si="2509"/>
        <v>#DIV/0!</v>
      </c>
      <c r="W1066" s="1206" t="e">
        <f>W1043/W1058</f>
        <v>#DIV/0!</v>
      </c>
      <c r="X1066" s="1206" t="e">
        <f>X1043/X1058</f>
        <v>#DIV/0!</v>
      </c>
      <c r="Y1066" s="1206" t="e">
        <f t="shared" si="2541"/>
        <v>#DIV/0!</v>
      </c>
      <c r="Z1066" s="2307" t="e">
        <f t="shared" si="2510"/>
        <v>#DIV/0!</v>
      </c>
      <c r="AA1066" s="1206" t="e">
        <f t="shared" si="2500"/>
        <v>#DIV/0!</v>
      </c>
      <c r="AB1066" s="1718" t="e">
        <f t="shared" si="2501"/>
        <v>#DIV/0!</v>
      </c>
      <c r="AC1066" s="1903" t="e">
        <f t="shared" si="2542"/>
        <v>#DIV/0!</v>
      </c>
      <c r="AD1066" s="27" t="s">
        <v>4308</v>
      </c>
    </row>
    <row r="1067" spans="1:30" customFormat="1" ht="15.75" thickBot="1" x14ac:dyDescent="0.3">
      <c r="A1067" s="3580"/>
      <c r="B1067" s="1" t="s">
        <v>4223</v>
      </c>
      <c r="C1067" s="1207" t="e">
        <f t="shared" ref="C1067:S1067" si="2613">C1066/C134</f>
        <v>#DIV/0!</v>
      </c>
      <c r="D1067" s="1207" t="e">
        <f t="shared" ref="D1067" si="2614">D1066/D134</f>
        <v>#DIV/0!</v>
      </c>
      <c r="E1067" s="1207" t="e">
        <f t="shared" si="2532"/>
        <v>#DIV/0!</v>
      </c>
      <c r="F1067" s="1184" t="e">
        <f t="shared" si="2505"/>
        <v>#DIV/0!</v>
      </c>
      <c r="G1067" s="1266"/>
      <c r="H1067" s="1266"/>
      <c r="I1067" s="1266"/>
      <c r="J1067" s="1184" t="e">
        <f t="shared" si="2506"/>
        <v>#DIV/0!</v>
      </c>
      <c r="K1067" s="1209" t="e">
        <f t="shared" si="2613"/>
        <v>#DIV/0!</v>
      </c>
      <c r="L1067" s="1209" t="e">
        <f t="shared" ref="L1067" si="2615">L1066/L134</f>
        <v>#DIV/0!</v>
      </c>
      <c r="M1067" s="1209" t="e">
        <f t="shared" si="2536"/>
        <v>#DIV/0!</v>
      </c>
      <c r="N1067" s="1184" t="e">
        <f t="shared" si="2507"/>
        <v>#DIV/0!</v>
      </c>
      <c r="O1067" s="1210" t="e">
        <f t="shared" si="2613"/>
        <v>#DIV/0!</v>
      </c>
      <c r="P1067" s="1210" t="e">
        <f t="shared" ref="P1067" si="2616">P1066/P134</f>
        <v>#DIV/0!</v>
      </c>
      <c r="Q1067" s="1210" t="e">
        <f t="shared" si="2538"/>
        <v>#DIV/0!</v>
      </c>
      <c r="R1067" s="1184" t="e">
        <f t="shared" si="2508"/>
        <v>#DIV/0!</v>
      </c>
      <c r="S1067" s="1211" t="e">
        <f t="shared" si="2613"/>
        <v>#DIV/0!</v>
      </c>
      <c r="T1067" s="1211" t="e">
        <f t="shared" ref="T1067" si="2617">T1066/T134</f>
        <v>#DIV/0!</v>
      </c>
      <c r="U1067" s="1211" t="e">
        <f t="shared" si="2540"/>
        <v>#DIV/0!</v>
      </c>
      <c r="V1067" s="1184" t="e">
        <f t="shared" si="2509"/>
        <v>#DIV/0!</v>
      </c>
      <c r="W1067" s="1177" t="e">
        <f>W1066/W$134</f>
        <v>#DIV/0!</v>
      </c>
      <c r="X1067" s="1177" t="e">
        <f>X1066/X$134</f>
        <v>#DIV/0!</v>
      </c>
      <c r="Y1067" s="1177" t="e">
        <f t="shared" si="2541"/>
        <v>#DIV/0!</v>
      </c>
      <c r="Z1067" s="1184" t="e">
        <f t="shared" si="2510"/>
        <v>#DIV/0!</v>
      </c>
      <c r="AA1067" s="1198" t="e">
        <f t="shared" si="2500"/>
        <v>#DIV/0!</v>
      </c>
      <c r="AB1067" s="1723" t="e">
        <f t="shared" si="2501"/>
        <v>#DIV/0!</v>
      </c>
      <c r="AC1067" s="1198" t="e">
        <f t="shared" si="2542"/>
        <v>#DIV/0!</v>
      </c>
      <c r="AD1067" t="s">
        <v>4309</v>
      </c>
    </row>
    <row r="1068" spans="1:30" customFormat="1" ht="15.75" thickBot="1" x14ac:dyDescent="0.3">
      <c r="A1068" s="3580"/>
      <c r="B1068" s="1" t="s">
        <v>4224</v>
      </c>
      <c r="C1068" s="1207" t="e">
        <f t="shared" ref="C1068:S1068" si="2618">C1066/C137</f>
        <v>#DIV/0!</v>
      </c>
      <c r="D1068" s="1207" t="e">
        <f t="shared" ref="D1068" si="2619">D1066/D137</f>
        <v>#DIV/0!</v>
      </c>
      <c r="E1068" s="1207" t="e">
        <f t="shared" si="2532"/>
        <v>#DIV/0!</v>
      </c>
      <c r="F1068" s="1184" t="e">
        <f t="shared" si="2505"/>
        <v>#DIV/0!</v>
      </c>
      <c r="G1068" s="1266"/>
      <c r="H1068" s="1266"/>
      <c r="I1068" s="1266"/>
      <c r="J1068" s="1184" t="e">
        <f t="shared" si="2506"/>
        <v>#DIV/0!</v>
      </c>
      <c r="K1068" s="1209" t="e">
        <f t="shared" si="2618"/>
        <v>#DIV/0!</v>
      </c>
      <c r="L1068" s="1209" t="e">
        <f t="shared" ref="L1068" si="2620">L1066/L137</f>
        <v>#DIV/0!</v>
      </c>
      <c r="M1068" s="1209" t="e">
        <f t="shared" si="2536"/>
        <v>#DIV/0!</v>
      </c>
      <c r="N1068" s="1184" t="e">
        <f t="shared" si="2507"/>
        <v>#DIV/0!</v>
      </c>
      <c r="O1068" s="1210" t="e">
        <f t="shared" si="2618"/>
        <v>#DIV/0!</v>
      </c>
      <c r="P1068" s="1210" t="e">
        <f t="shared" ref="P1068" si="2621">P1066/P137</f>
        <v>#DIV/0!</v>
      </c>
      <c r="Q1068" s="1210" t="e">
        <f t="shared" si="2538"/>
        <v>#DIV/0!</v>
      </c>
      <c r="R1068" s="1184" t="e">
        <f t="shared" si="2508"/>
        <v>#DIV/0!</v>
      </c>
      <c r="S1068" s="1211" t="e">
        <f t="shared" si="2618"/>
        <v>#DIV/0!</v>
      </c>
      <c r="T1068" s="1211" t="e">
        <f t="shared" ref="T1068" si="2622">T1066/T137</f>
        <v>#DIV/0!</v>
      </c>
      <c r="U1068" s="1211" t="e">
        <f t="shared" si="2540"/>
        <v>#DIV/0!</v>
      </c>
      <c r="V1068" s="1184" t="e">
        <f t="shared" si="2509"/>
        <v>#DIV/0!</v>
      </c>
      <c r="W1068" s="1177" t="e">
        <f>W1066/W$137</f>
        <v>#DIV/0!</v>
      </c>
      <c r="X1068" s="1177" t="e">
        <f>X1066/X$137</f>
        <v>#DIV/0!</v>
      </c>
      <c r="Y1068" s="1177" t="e">
        <f t="shared" si="2541"/>
        <v>#DIV/0!</v>
      </c>
      <c r="Z1068" s="1184" t="e">
        <f t="shared" si="2510"/>
        <v>#DIV/0!</v>
      </c>
      <c r="AA1068" s="1198" t="e">
        <f t="shared" si="2500"/>
        <v>#DIV/0!</v>
      </c>
      <c r="AB1068" s="1723" t="e">
        <f t="shared" si="2501"/>
        <v>#DIV/0!</v>
      </c>
      <c r="AC1068" s="1198" t="e">
        <f t="shared" si="2542"/>
        <v>#DIV/0!</v>
      </c>
      <c r="AD1068" t="s">
        <v>4310</v>
      </c>
    </row>
    <row r="1069" spans="1:30" customFormat="1" ht="15.75" thickBot="1" x14ac:dyDescent="0.3">
      <c r="A1069" s="3580"/>
      <c r="B1069" s="1" t="s">
        <v>4311</v>
      </c>
      <c r="C1069" s="1207" t="e">
        <f t="shared" ref="C1069:S1069" si="2623">C1066/C154</f>
        <v>#DIV/0!</v>
      </c>
      <c r="D1069" s="1207" t="e">
        <f t="shared" ref="D1069" si="2624">D1066/D154</f>
        <v>#DIV/0!</v>
      </c>
      <c r="E1069" s="1207" t="e">
        <f t="shared" si="2532"/>
        <v>#DIV/0!</v>
      </c>
      <c r="F1069" s="1184" t="e">
        <f t="shared" si="2505"/>
        <v>#DIV/0!</v>
      </c>
      <c r="G1069" s="1266"/>
      <c r="H1069" s="1266"/>
      <c r="I1069" s="1266"/>
      <c r="J1069" s="1184" t="e">
        <f t="shared" si="2506"/>
        <v>#DIV/0!</v>
      </c>
      <c r="K1069" s="1209" t="e">
        <f t="shared" si="2623"/>
        <v>#DIV/0!</v>
      </c>
      <c r="L1069" s="1209" t="e">
        <f t="shared" ref="L1069" si="2625">L1066/L154</f>
        <v>#DIV/0!</v>
      </c>
      <c r="M1069" s="1209" t="e">
        <f t="shared" si="2536"/>
        <v>#DIV/0!</v>
      </c>
      <c r="N1069" s="1184" t="e">
        <f t="shared" si="2507"/>
        <v>#DIV/0!</v>
      </c>
      <c r="O1069" s="1210" t="e">
        <f t="shared" si="2623"/>
        <v>#DIV/0!</v>
      </c>
      <c r="P1069" s="1210" t="e">
        <f t="shared" ref="P1069" si="2626">P1066/P154</f>
        <v>#DIV/0!</v>
      </c>
      <c r="Q1069" s="1210" t="e">
        <f t="shared" si="2538"/>
        <v>#DIV/0!</v>
      </c>
      <c r="R1069" s="1184" t="e">
        <f t="shared" si="2508"/>
        <v>#DIV/0!</v>
      </c>
      <c r="S1069" s="1211" t="e">
        <f t="shared" si="2623"/>
        <v>#DIV/0!</v>
      </c>
      <c r="T1069" s="1211" t="e">
        <f t="shared" ref="T1069" si="2627">T1066/T154</f>
        <v>#DIV/0!</v>
      </c>
      <c r="U1069" s="1211" t="e">
        <f t="shared" si="2540"/>
        <v>#DIV/0!</v>
      </c>
      <c r="V1069" s="1184" t="e">
        <f t="shared" si="2509"/>
        <v>#DIV/0!</v>
      </c>
      <c r="W1069" s="1177" t="e">
        <f>W1066/W$154</f>
        <v>#DIV/0!</v>
      </c>
      <c r="X1069" s="1177" t="e">
        <f>X1066/X$154</f>
        <v>#DIV/0!</v>
      </c>
      <c r="Y1069" s="1177" t="e">
        <f t="shared" si="2541"/>
        <v>#DIV/0!</v>
      </c>
      <c r="Z1069" s="1184" t="e">
        <f t="shared" si="2510"/>
        <v>#DIV/0!</v>
      </c>
      <c r="AA1069" s="1198" t="e">
        <f t="shared" si="2500"/>
        <v>#DIV/0!</v>
      </c>
      <c r="AB1069" s="1723" t="e">
        <f t="shared" si="2501"/>
        <v>#DIV/0!</v>
      </c>
      <c r="AC1069" s="1198" t="e">
        <f t="shared" si="2542"/>
        <v>#DIV/0!</v>
      </c>
      <c r="AD1069" t="s">
        <v>4312</v>
      </c>
    </row>
    <row r="1070" spans="1:30" customFormat="1" ht="15.75" hidden="1" thickBot="1" x14ac:dyDescent="0.3">
      <c r="A1070" s="3580"/>
      <c r="B1070" s="2210" t="s">
        <v>4313</v>
      </c>
      <c r="C1070" s="1206" t="e">
        <f>C1048/C1058</f>
        <v>#DIV/0!</v>
      </c>
      <c r="D1070" s="1206" t="e">
        <f>D1048/D1058</f>
        <v>#DIV/0!</v>
      </c>
      <c r="E1070" s="1206" t="e">
        <f t="shared" si="2532"/>
        <v>#DIV/0!</v>
      </c>
      <c r="F1070" s="2307" t="e">
        <f t="shared" si="2505"/>
        <v>#DIV/0!</v>
      </c>
      <c r="G1070" s="1265"/>
      <c r="H1070" s="1265"/>
      <c r="I1070" s="1265"/>
      <c r="J1070" s="2307" t="e">
        <f t="shared" si="2506"/>
        <v>#DIV/0!</v>
      </c>
      <c r="K1070" s="1206" t="e">
        <f t="shared" ref="K1070:L1070" si="2628">K1048/K1058</f>
        <v>#DIV/0!</v>
      </c>
      <c r="L1070" s="1206" t="e">
        <f t="shared" si="2628"/>
        <v>#DIV/0!</v>
      </c>
      <c r="M1070" s="1206" t="e">
        <f t="shared" si="2536"/>
        <v>#DIV/0!</v>
      </c>
      <c r="N1070" s="2307" t="e">
        <f t="shared" si="2507"/>
        <v>#DIV/0!</v>
      </c>
      <c r="O1070" s="1206" t="e">
        <f>O1048/O1058</f>
        <v>#DIV/0!</v>
      </c>
      <c r="P1070" s="1206" t="e">
        <f>P1048/P1058</f>
        <v>#DIV/0!</v>
      </c>
      <c r="Q1070" s="1206" t="e">
        <f t="shared" si="2538"/>
        <v>#DIV/0!</v>
      </c>
      <c r="R1070" s="2307" t="e">
        <f t="shared" si="2508"/>
        <v>#DIV/0!</v>
      </c>
      <c r="S1070" s="1206" t="e">
        <f t="shared" ref="S1070:T1070" si="2629">S1048/S1058</f>
        <v>#DIV/0!</v>
      </c>
      <c r="T1070" s="1206" t="e">
        <f t="shared" si="2629"/>
        <v>#DIV/0!</v>
      </c>
      <c r="U1070" s="1206" t="e">
        <f t="shared" si="2540"/>
        <v>#DIV/0!</v>
      </c>
      <c r="V1070" s="2307" t="e">
        <f t="shared" si="2509"/>
        <v>#DIV/0!</v>
      </c>
      <c r="W1070" s="1206" t="e">
        <f>W1048/W1058</f>
        <v>#DIV/0!</v>
      </c>
      <c r="X1070" s="1206" t="e">
        <f t="shared" ref="X1070:X1081" si="2630">SUM(D1070+H1070+L1070+P1070+T1070)</f>
        <v>#DIV/0!</v>
      </c>
      <c r="Y1070" s="1206" t="e">
        <f t="shared" si="2541"/>
        <v>#DIV/0!</v>
      </c>
      <c r="Z1070" s="2307" t="e">
        <f t="shared" si="2510"/>
        <v>#DIV/0!</v>
      </c>
      <c r="AA1070" s="1206" t="e">
        <f t="shared" si="2500"/>
        <v>#DIV/0!</v>
      </c>
      <c r="AB1070" s="1718" t="e">
        <f t="shared" si="2501"/>
        <v>#DIV/0!</v>
      </c>
      <c r="AC1070" s="1903" t="e">
        <f t="shared" si="2542"/>
        <v>#DIV/0!</v>
      </c>
      <c r="AD1070" s="27" t="s">
        <v>4314</v>
      </c>
    </row>
    <row r="1071" spans="1:30" s="1" customFormat="1" ht="15.75" hidden="1" thickBot="1" x14ac:dyDescent="0.3">
      <c r="A1071" s="3580"/>
      <c r="B1071" s="1" t="s">
        <v>4223</v>
      </c>
      <c r="C1071" s="1207" t="e">
        <f t="shared" ref="C1071:S1071" si="2631">C1070/C160</f>
        <v>#DIV/0!</v>
      </c>
      <c r="D1071" s="1207" t="e">
        <f t="shared" ref="D1071" si="2632">D1070/D160</f>
        <v>#DIV/0!</v>
      </c>
      <c r="E1071" s="1207" t="e">
        <f t="shared" si="2532"/>
        <v>#DIV/0!</v>
      </c>
      <c r="F1071" s="1184" t="e">
        <f t="shared" si="2505"/>
        <v>#DIV/0!</v>
      </c>
      <c r="G1071" s="1266"/>
      <c r="H1071" s="1266"/>
      <c r="I1071" s="1266"/>
      <c r="J1071" s="1184" t="e">
        <f t="shared" si="2506"/>
        <v>#DIV/0!</v>
      </c>
      <c r="K1071" s="1209" t="e">
        <f t="shared" si="2631"/>
        <v>#DIV/0!</v>
      </c>
      <c r="L1071" s="1209" t="e">
        <f t="shared" ref="L1071" si="2633">L1070/L160</f>
        <v>#DIV/0!</v>
      </c>
      <c r="M1071" s="1209" t="e">
        <f t="shared" si="2536"/>
        <v>#DIV/0!</v>
      </c>
      <c r="N1071" s="1184" t="e">
        <f t="shared" si="2507"/>
        <v>#DIV/0!</v>
      </c>
      <c r="O1071" s="1210" t="e">
        <f t="shared" si="2631"/>
        <v>#DIV/0!</v>
      </c>
      <c r="P1071" s="1210" t="e">
        <f t="shared" ref="P1071" si="2634">P1070/P160</f>
        <v>#DIV/0!</v>
      </c>
      <c r="Q1071" s="1210" t="e">
        <f t="shared" si="2538"/>
        <v>#DIV/0!</v>
      </c>
      <c r="R1071" s="1184" t="e">
        <f t="shared" si="2508"/>
        <v>#DIV/0!</v>
      </c>
      <c r="S1071" s="1211" t="e">
        <f t="shared" si="2631"/>
        <v>#DIV/0!</v>
      </c>
      <c r="T1071" s="1211" t="e">
        <f t="shared" ref="T1071" si="2635">T1070/T160</f>
        <v>#DIV/0!</v>
      </c>
      <c r="U1071" s="1211" t="e">
        <f t="shared" si="2540"/>
        <v>#DIV/0!</v>
      </c>
      <c r="V1071" s="1184" t="e">
        <f t="shared" si="2509"/>
        <v>#DIV/0!</v>
      </c>
      <c r="W1071" s="1177" t="e">
        <f t="shared" ref="W1071" si="2636">W1070/W820</f>
        <v>#DIV/0!</v>
      </c>
      <c r="X1071" s="1177" t="e">
        <f t="shared" si="2630"/>
        <v>#DIV/0!</v>
      </c>
      <c r="Y1071" s="1177" t="e">
        <f t="shared" si="2541"/>
        <v>#DIV/0!</v>
      </c>
      <c r="Z1071" s="1184" t="e">
        <f t="shared" si="2510"/>
        <v>#DIV/0!</v>
      </c>
      <c r="AA1071" s="1198" t="e">
        <f t="shared" si="2500"/>
        <v>#DIV/0!</v>
      </c>
      <c r="AB1071" s="1723" t="e">
        <f t="shared" si="2501"/>
        <v>#DIV/0!</v>
      </c>
      <c r="AC1071" s="1198" t="e">
        <f t="shared" si="2542"/>
        <v>#DIV/0!</v>
      </c>
      <c r="AD1071" t="s">
        <v>4315</v>
      </c>
    </row>
    <row r="1072" spans="1:30" s="1" customFormat="1" ht="15.75" hidden="1" thickBot="1" x14ac:dyDescent="0.3">
      <c r="A1072" s="3580"/>
      <c r="B1072" s="1" t="s">
        <v>4224</v>
      </c>
      <c r="C1072" s="1207" t="e">
        <f t="shared" ref="C1072:S1072" si="2637">C1070/C177</f>
        <v>#DIV/0!</v>
      </c>
      <c r="D1072" s="1207" t="e">
        <f t="shared" ref="D1072" si="2638">D1070/D177</f>
        <v>#DIV/0!</v>
      </c>
      <c r="E1072" s="1207" t="e">
        <f t="shared" si="2532"/>
        <v>#DIV/0!</v>
      </c>
      <c r="F1072" s="1184" t="e">
        <f t="shared" si="2505"/>
        <v>#DIV/0!</v>
      </c>
      <c r="G1072" s="1266"/>
      <c r="H1072" s="1266"/>
      <c r="I1072" s="1266"/>
      <c r="J1072" s="1184" t="e">
        <f t="shared" si="2506"/>
        <v>#DIV/0!</v>
      </c>
      <c r="K1072" s="1209" t="e">
        <f t="shared" si="2637"/>
        <v>#DIV/0!</v>
      </c>
      <c r="L1072" s="1209" t="e">
        <f t="shared" ref="L1072" si="2639">L1070/L177</f>
        <v>#DIV/0!</v>
      </c>
      <c r="M1072" s="1209" t="e">
        <f t="shared" si="2536"/>
        <v>#DIV/0!</v>
      </c>
      <c r="N1072" s="1184" t="e">
        <f t="shared" si="2507"/>
        <v>#DIV/0!</v>
      </c>
      <c r="O1072" s="1210" t="e">
        <f t="shared" si="2637"/>
        <v>#DIV/0!</v>
      </c>
      <c r="P1072" s="1210" t="e">
        <f t="shared" ref="P1072" si="2640">P1070/P177</f>
        <v>#DIV/0!</v>
      </c>
      <c r="Q1072" s="1210" t="e">
        <f t="shared" si="2538"/>
        <v>#DIV/0!</v>
      </c>
      <c r="R1072" s="1184" t="e">
        <f t="shared" si="2508"/>
        <v>#DIV/0!</v>
      </c>
      <c r="S1072" s="1211" t="e">
        <f t="shared" si="2637"/>
        <v>#DIV/0!</v>
      </c>
      <c r="T1072" s="1211" t="e">
        <f t="shared" ref="T1072" si="2641">T1070/T177</f>
        <v>#DIV/0!</v>
      </c>
      <c r="U1072" s="1211" t="e">
        <f t="shared" si="2540"/>
        <v>#DIV/0!</v>
      </c>
      <c r="V1072" s="1184" t="e">
        <f t="shared" si="2509"/>
        <v>#DIV/0!</v>
      </c>
      <c r="W1072" s="1177" t="e">
        <f t="shared" ref="W1072" si="2642">W1070/W837</f>
        <v>#DIV/0!</v>
      </c>
      <c r="X1072" s="1177" t="e">
        <f t="shared" si="2630"/>
        <v>#DIV/0!</v>
      </c>
      <c r="Y1072" s="1177" t="e">
        <f t="shared" si="2541"/>
        <v>#DIV/0!</v>
      </c>
      <c r="Z1072" s="1184" t="e">
        <f t="shared" si="2510"/>
        <v>#DIV/0!</v>
      </c>
      <c r="AA1072" s="1198" t="e">
        <f t="shared" si="2500"/>
        <v>#DIV/0!</v>
      </c>
      <c r="AB1072" s="1723" t="e">
        <f t="shared" si="2501"/>
        <v>#DIV/0!</v>
      </c>
      <c r="AC1072" s="1198" t="e">
        <f t="shared" si="2542"/>
        <v>#DIV/0!</v>
      </c>
      <c r="AD1072" t="s">
        <v>4316</v>
      </c>
    </row>
    <row r="1073" spans="1:30" s="1" customFormat="1" ht="15.75" hidden="1" thickBot="1" x14ac:dyDescent="0.3">
      <c r="A1073" s="3580"/>
      <c r="B1073" s="1" t="s">
        <v>4311</v>
      </c>
      <c r="C1073" s="1207" t="e">
        <f t="shared" ref="C1073:S1073" si="2643">C1070/C180</f>
        <v>#DIV/0!</v>
      </c>
      <c r="D1073" s="1207" t="e">
        <f t="shared" ref="D1073" si="2644">D1070/D180</f>
        <v>#DIV/0!</v>
      </c>
      <c r="E1073" s="1207" t="e">
        <f t="shared" si="2532"/>
        <v>#DIV/0!</v>
      </c>
      <c r="F1073" s="1184" t="e">
        <f t="shared" si="2505"/>
        <v>#DIV/0!</v>
      </c>
      <c r="G1073" s="1266"/>
      <c r="H1073" s="1266"/>
      <c r="I1073" s="1266"/>
      <c r="J1073" s="1184" t="e">
        <f t="shared" si="2506"/>
        <v>#DIV/0!</v>
      </c>
      <c r="K1073" s="1209" t="e">
        <f t="shared" si="2643"/>
        <v>#DIV/0!</v>
      </c>
      <c r="L1073" s="1209" t="e">
        <f t="shared" ref="L1073" si="2645">L1070/L180</f>
        <v>#DIV/0!</v>
      </c>
      <c r="M1073" s="1209" t="e">
        <f t="shared" si="2536"/>
        <v>#DIV/0!</v>
      </c>
      <c r="N1073" s="1184" t="e">
        <f t="shared" si="2507"/>
        <v>#DIV/0!</v>
      </c>
      <c r="O1073" s="1210" t="e">
        <f t="shared" si="2643"/>
        <v>#DIV/0!</v>
      </c>
      <c r="P1073" s="1210" t="e">
        <f t="shared" ref="P1073" si="2646">P1070/P180</f>
        <v>#DIV/0!</v>
      </c>
      <c r="Q1073" s="1210" t="e">
        <f t="shared" si="2538"/>
        <v>#DIV/0!</v>
      </c>
      <c r="R1073" s="1184" t="e">
        <f t="shared" si="2508"/>
        <v>#DIV/0!</v>
      </c>
      <c r="S1073" s="1211" t="e">
        <f t="shared" si="2643"/>
        <v>#DIV/0!</v>
      </c>
      <c r="T1073" s="1211" t="e">
        <f t="shared" ref="T1073" si="2647">T1070/T180</f>
        <v>#DIV/0!</v>
      </c>
      <c r="U1073" s="1211" t="e">
        <f t="shared" si="2540"/>
        <v>#DIV/0!</v>
      </c>
      <c r="V1073" s="1184" t="e">
        <f t="shared" si="2509"/>
        <v>#DIV/0!</v>
      </c>
      <c r="W1073" s="1177" t="e">
        <f t="shared" ref="W1073" si="2648">W1070/W840</f>
        <v>#DIV/0!</v>
      </c>
      <c r="X1073" s="1177" t="e">
        <f t="shared" si="2630"/>
        <v>#DIV/0!</v>
      </c>
      <c r="Y1073" s="1177" t="e">
        <f t="shared" si="2541"/>
        <v>#DIV/0!</v>
      </c>
      <c r="Z1073" s="1184" t="e">
        <f t="shared" si="2510"/>
        <v>#DIV/0!</v>
      </c>
      <c r="AA1073" s="1198" t="e">
        <f t="shared" si="2500"/>
        <v>#DIV/0!</v>
      </c>
      <c r="AB1073" s="1723" t="e">
        <f t="shared" si="2501"/>
        <v>#DIV/0!</v>
      </c>
      <c r="AC1073" s="1198" t="e">
        <f t="shared" si="2542"/>
        <v>#DIV/0!</v>
      </c>
      <c r="AD1073" t="s">
        <v>4317</v>
      </c>
    </row>
    <row r="1074" spans="1:30" customFormat="1" ht="15.75" hidden="1" thickBot="1" x14ac:dyDescent="0.3">
      <c r="A1074" s="3580"/>
      <c r="B1074" s="2210" t="s">
        <v>4318</v>
      </c>
      <c r="C1074" s="1206">
        <f>C1048/C1043</f>
        <v>1.3333333333333333</v>
      </c>
      <c r="D1074" s="1206">
        <f>D1048/D1043</f>
        <v>0</v>
      </c>
      <c r="E1074" s="1206">
        <f t="shared" si="2532"/>
        <v>1.3333333333333333</v>
      </c>
      <c r="F1074" s="2307" t="e">
        <f t="shared" si="2505"/>
        <v>#DIV/0!</v>
      </c>
      <c r="G1074" s="1206"/>
      <c r="H1074" s="1206"/>
      <c r="I1074" s="1206"/>
      <c r="J1074" s="2307" t="e">
        <f t="shared" si="2506"/>
        <v>#DIV/0!</v>
      </c>
      <c r="K1074" s="1206" t="e">
        <f t="shared" ref="K1074" si="2649">K1048/K1043</f>
        <v>#DIV/0!</v>
      </c>
      <c r="L1074" s="1206" t="e">
        <f t="shared" ref="L1074" si="2650">L1048/L1043</f>
        <v>#DIV/0!</v>
      </c>
      <c r="M1074" s="1206" t="e">
        <f t="shared" si="2536"/>
        <v>#DIV/0!</v>
      </c>
      <c r="N1074" s="2307" t="e">
        <f t="shared" si="2507"/>
        <v>#DIV/0!</v>
      </c>
      <c r="O1074" s="1206">
        <f>O1048/O1043</f>
        <v>1</v>
      </c>
      <c r="P1074" s="1206">
        <f>P1048/P1043</f>
        <v>0</v>
      </c>
      <c r="Q1074" s="1206">
        <f t="shared" si="2538"/>
        <v>1</v>
      </c>
      <c r="R1074" s="2307" t="e">
        <f t="shared" si="2508"/>
        <v>#DIV/0!</v>
      </c>
      <c r="S1074" s="1206">
        <f t="shared" ref="S1074:T1074" si="2651">S1048/S1043</f>
        <v>1</v>
      </c>
      <c r="T1074" s="1206">
        <f t="shared" si="2651"/>
        <v>0</v>
      </c>
      <c r="U1074" s="1206">
        <f t="shared" si="2540"/>
        <v>1</v>
      </c>
      <c r="V1074" s="2307" t="e">
        <f t="shared" si="2509"/>
        <v>#DIV/0!</v>
      </c>
      <c r="W1074" s="1206" t="e">
        <f>W1048/W1043</f>
        <v>#DIV/0!</v>
      </c>
      <c r="X1074" s="1206" t="e">
        <f t="shared" si="2630"/>
        <v>#DIV/0!</v>
      </c>
      <c r="Y1074" s="1206" t="e">
        <f t="shared" si="2541"/>
        <v>#DIV/0!</v>
      </c>
      <c r="Z1074" s="2307" t="e">
        <f t="shared" si="2510"/>
        <v>#DIV/0!</v>
      </c>
      <c r="AA1074" s="1206" t="e">
        <f t="shared" si="2500"/>
        <v>#DIV/0!</v>
      </c>
      <c r="AB1074" s="1718" t="e">
        <f t="shared" si="2501"/>
        <v>#DIV/0!</v>
      </c>
      <c r="AC1074" s="1903" t="e">
        <f t="shared" si="2542"/>
        <v>#DIV/0!</v>
      </c>
      <c r="AD1074" s="27" t="s">
        <v>4319</v>
      </c>
    </row>
    <row r="1075" spans="1:30" customFormat="1" ht="15.75" hidden="1" thickBot="1" x14ac:dyDescent="0.3">
      <c r="A1075" s="3580"/>
      <c r="B1075" s="2211" t="s">
        <v>4223</v>
      </c>
      <c r="C1075" s="1207">
        <f t="shared" ref="C1075:S1075" si="2652">C1074/C212</f>
        <v>19.052900401313387</v>
      </c>
      <c r="D1075" s="1207" t="e">
        <f t="shared" ref="D1075" si="2653">D1074/D212</f>
        <v>#DIV/0!</v>
      </c>
      <c r="E1075" s="1207" t="e">
        <f t="shared" si="2532"/>
        <v>#DIV/0!</v>
      </c>
      <c r="F1075" s="1184" t="e">
        <f t="shared" si="2505"/>
        <v>#DIV/0!</v>
      </c>
      <c r="G1075" s="1208"/>
      <c r="H1075" s="1208"/>
      <c r="I1075" s="1208"/>
      <c r="J1075" s="1184" t="e">
        <f t="shared" si="2506"/>
        <v>#DIV/0!</v>
      </c>
      <c r="K1075" s="1209" t="e">
        <f t="shared" si="2652"/>
        <v>#DIV/0!</v>
      </c>
      <c r="L1075" s="1209" t="e">
        <f t="shared" ref="L1075" si="2654">L1074/L212</f>
        <v>#DIV/0!</v>
      </c>
      <c r="M1075" s="1209" t="e">
        <f t="shared" si="2536"/>
        <v>#DIV/0!</v>
      </c>
      <c r="N1075" s="1184" t="e">
        <f t="shared" si="2507"/>
        <v>#DIV/0!</v>
      </c>
      <c r="O1075" s="1210">
        <f t="shared" si="2652"/>
        <v>6.0856046065259122</v>
      </c>
      <c r="P1075" s="1210" t="e">
        <f t="shared" ref="P1075" si="2655">P1074/P212</f>
        <v>#DIV/0!</v>
      </c>
      <c r="Q1075" s="1210" t="e">
        <f t="shared" si="2538"/>
        <v>#DIV/0!</v>
      </c>
      <c r="R1075" s="1184" t="e">
        <f t="shared" si="2508"/>
        <v>#DIV/0!</v>
      </c>
      <c r="S1075" s="1211">
        <f t="shared" si="2652"/>
        <v>2.249124343257443</v>
      </c>
      <c r="T1075" s="1211" t="e">
        <f t="shared" ref="T1075" si="2656">T1074/T212</f>
        <v>#DIV/0!</v>
      </c>
      <c r="U1075" s="1211" t="e">
        <f t="shared" si="2540"/>
        <v>#DIV/0!</v>
      </c>
      <c r="V1075" s="1184" t="e">
        <f t="shared" si="2509"/>
        <v>#DIV/0!</v>
      </c>
      <c r="W1075" s="1177" t="e">
        <f t="shared" ref="W1075" si="2657">W1074/W872</f>
        <v>#DIV/0!</v>
      </c>
      <c r="X1075" s="1177" t="e">
        <f t="shared" si="2630"/>
        <v>#DIV/0!</v>
      </c>
      <c r="Y1075" s="1177" t="e">
        <f t="shared" si="2541"/>
        <v>#DIV/0!</v>
      </c>
      <c r="Z1075" s="1184" t="e">
        <f t="shared" si="2510"/>
        <v>#DIV/0!</v>
      </c>
      <c r="AA1075" s="1198" t="e">
        <f t="shared" si="2500"/>
        <v>#DIV/0!</v>
      </c>
      <c r="AB1075" s="1723" t="e">
        <f t="shared" si="2501"/>
        <v>#DIV/0!</v>
      </c>
      <c r="AC1075" s="1198" t="e">
        <f t="shared" si="2542"/>
        <v>#DIV/0!</v>
      </c>
      <c r="AD1075" t="s">
        <v>4320</v>
      </c>
    </row>
    <row r="1076" spans="1:30" customFormat="1" ht="15.75" hidden="1" thickBot="1" x14ac:dyDescent="0.3">
      <c r="A1076" s="3580"/>
      <c r="B1076" s="2211" t="s">
        <v>4224</v>
      </c>
      <c r="C1076" s="1207">
        <f t="shared" ref="C1076:S1076" si="2658">C1074/C229</f>
        <v>8.4785731979192462</v>
      </c>
      <c r="D1076" s="1207" t="e">
        <f t="shared" ref="D1076" si="2659">D1074/D229</f>
        <v>#DIV/0!</v>
      </c>
      <c r="E1076" s="1207" t="e">
        <f t="shared" si="2532"/>
        <v>#DIV/0!</v>
      </c>
      <c r="F1076" s="1184" t="e">
        <f t="shared" si="2505"/>
        <v>#DIV/0!</v>
      </c>
      <c r="G1076" s="1208"/>
      <c r="H1076" s="1208"/>
      <c r="I1076" s="1208"/>
      <c r="J1076" s="1184" t="e">
        <f t="shared" si="2506"/>
        <v>#DIV/0!</v>
      </c>
      <c r="K1076" s="1209" t="e">
        <f t="shared" si="2658"/>
        <v>#DIV/0!</v>
      </c>
      <c r="L1076" s="1209" t="e">
        <f t="shared" ref="L1076" si="2660">L1074/L229</f>
        <v>#DIV/0!</v>
      </c>
      <c r="M1076" s="1209" t="e">
        <f t="shared" si="2536"/>
        <v>#DIV/0!</v>
      </c>
      <c r="N1076" s="1184" t="e">
        <f t="shared" si="2507"/>
        <v>#DIV/0!</v>
      </c>
      <c r="O1076" s="1210">
        <f t="shared" si="2658"/>
        <v>3.3725010199918399</v>
      </c>
      <c r="P1076" s="1210" t="e">
        <f t="shared" ref="P1076" si="2661">P1074/P229</f>
        <v>#DIV/0!</v>
      </c>
      <c r="Q1076" s="1210" t="e">
        <f t="shared" si="2538"/>
        <v>#DIV/0!</v>
      </c>
      <c r="R1076" s="1184" t="e">
        <f t="shared" si="2508"/>
        <v>#DIV/0!</v>
      </c>
      <c r="S1076" s="1211">
        <f t="shared" si="2658"/>
        <v>3.6411042944785277</v>
      </c>
      <c r="T1076" s="1211" t="e">
        <f t="shared" ref="T1076" si="2662">T1074/T229</f>
        <v>#DIV/0!</v>
      </c>
      <c r="U1076" s="1211" t="e">
        <f t="shared" si="2540"/>
        <v>#DIV/0!</v>
      </c>
      <c r="V1076" s="1184" t="e">
        <f t="shared" si="2509"/>
        <v>#DIV/0!</v>
      </c>
      <c r="W1076" s="1177" t="e">
        <f t="shared" ref="W1076" si="2663">W1074/W889</f>
        <v>#DIV/0!</v>
      </c>
      <c r="X1076" s="1177" t="e">
        <f t="shared" si="2630"/>
        <v>#DIV/0!</v>
      </c>
      <c r="Y1076" s="1177" t="e">
        <f t="shared" si="2541"/>
        <v>#DIV/0!</v>
      </c>
      <c r="Z1076" s="1184" t="e">
        <f t="shared" si="2510"/>
        <v>#DIV/0!</v>
      </c>
      <c r="AA1076" s="1198" t="e">
        <f t="shared" si="2500"/>
        <v>#DIV/0!</v>
      </c>
      <c r="AB1076" s="1723" t="e">
        <f t="shared" si="2501"/>
        <v>#DIV/0!</v>
      </c>
      <c r="AC1076" s="1198" t="e">
        <f t="shared" si="2542"/>
        <v>#DIV/0!</v>
      </c>
      <c r="AD1076" t="s">
        <v>4321</v>
      </c>
    </row>
    <row r="1077" spans="1:30" customFormat="1" ht="15.75" hidden="1" thickBot="1" x14ac:dyDescent="0.3">
      <c r="A1077" s="3580"/>
      <c r="B1077" s="2211" t="s">
        <v>4311</v>
      </c>
      <c r="C1077" s="1207">
        <f t="shared" ref="C1077:S1077" si="2664">C1074/C232</f>
        <v>5.2989536621823614</v>
      </c>
      <c r="D1077" s="1207" t="e">
        <f t="shared" ref="D1077" si="2665">D1074/D232</f>
        <v>#DIV/0!</v>
      </c>
      <c r="E1077" s="1207" t="e">
        <f t="shared" si="2532"/>
        <v>#DIV/0!</v>
      </c>
      <c r="F1077" s="1184" t="e">
        <f t="shared" si="2505"/>
        <v>#DIV/0!</v>
      </c>
      <c r="G1077" s="1208"/>
      <c r="H1077" s="1208"/>
      <c r="I1077" s="1208"/>
      <c r="J1077" s="1184" t="e">
        <f t="shared" si="2506"/>
        <v>#DIV/0!</v>
      </c>
      <c r="K1077" s="1209" t="e">
        <f t="shared" si="2664"/>
        <v>#DIV/0!</v>
      </c>
      <c r="L1077" s="1209" t="e">
        <f t="shared" ref="L1077" si="2666">L1074/L232</f>
        <v>#DIV/0!</v>
      </c>
      <c r="M1077" s="1209" t="e">
        <f t="shared" si="2536"/>
        <v>#DIV/0!</v>
      </c>
      <c r="N1077" s="1184" t="e">
        <f t="shared" si="2507"/>
        <v>#DIV/0!</v>
      </c>
      <c r="O1077" s="1210">
        <f t="shared" si="2664"/>
        <v>3.7074285714285717</v>
      </c>
      <c r="P1077" s="1210" t="e">
        <f t="shared" ref="P1077" si="2667">P1074/P232</f>
        <v>#DIV/0!</v>
      </c>
      <c r="Q1077" s="1210" t="e">
        <f t="shared" si="2538"/>
        <v>#DIV/0!</v>
      </c>
      <c r="R1077" s="1184" t="e">
        <f t="shared" si="2508"/>
        <v>#DIV/0!</v>
      </c>
      <c r="S1077" s="1211">
        <f t="shared" si="2664"/>
        <v>4.0767123287671234</v>
      </c>
      <c r="T1077" s="1211" t="e">
        <f t="shared" ref="T1077" si="2668">T1074/T232</f>
        <v>#DIV/0!</v>
      </c>
      <c r="U1077" s="1211" t="e">
        <f t="shared" si="2540"/>
        <v>#DIV/0!</v>
      </c>
      <c r="V1077" s="1184" t="e">
        <f t="shared" si="2509"/>
        <v>#DIV/0!</v>
      </c>
      <c r="W1077" s="1177" t="e">
        <f t="shared" ref="W1077" si="2669">W1074/W892</f>
        <v>#DIV/0!</v>
      </c>
      <c r="X1077" s="1177" t="e">
        <f t="shared" si="2630"/>
        <v>#DIV/0!</v>
      </c>
      <c r="Y1077" s="1177" t="e">
        <f t="shared" si="2541"/>
        <v>#DIV/0!</v>
      </c>
      <c r="Z1077" s="1184" t="e">
        <f t="shared" si="2510"/>
        <v>#DIV/0!</v>
      </c>
      <c r="AA1077" s="1198" t="e">
        <f t="shared" si="2500"/>
        <v>#DIV/0!</v>
      </c>
      <c r="AB1077" s="1723" t="e">
        <f t="shared" si="2501"/>
        <v>#DIV/0!</v>
      </c>
      <c r="AC1077" s="1198" t="e">
        <f t="shared" si="2542"/>
        <v>#DIV/0!</v>
      </c>
      <c r="AD1077" t="s">
        <v>4322</v>
      </c>
    </row>
    <row r="1078" spans="1:30" customFormat="1" ht="15.75" hidden="1" thickBot="1" x14ac:dyDescent="0.3">
      <c r="A1078" s="3580"/>
      <c r="B1078" s="2210" t="s">
        <v>4323</v>
      </c>
      <c r="C1078" s="1206">
        <f>C1053/C1043</f>
        <v>0</v>
      </c>
      <c r="D1078" s="1206">
        <f>D1053/D1043</f>
        <v>0</v>
      </c>
      <c r="E1078" s="1206">
        <f t="shared" si="2532"/>
        <v>0</v>
      </c>
      <c r="F1078" s="2307" t="e">
        <f t="shared" si="2505"/>
        <v>#DIV/0!</v>
      </c>
      <c r="G1078" s="1265"/>
      <c r="H1078" s="1265"/>
      <c r="I1078" s="1265"/>
      <c r="J1078" s="2307" t="e">
        <f t="shared" si="2506"/>
        <v>#DIV/0!</v>
      </c>
      <c r="K1078" s="1206" t="e">
        <f t="shared" ref="K1078:L1078" si="2670">K1053/K1043</f>
        <v>#DIV/0!</v>
      </c>
      <c r="L1078" s="1206" t="e">
        <f t="shared" si="2670"/>
        <v>#DIV/0!</v>
      </c>
      <c r="M1078" s="1206" t="e">
        <f t="shared" si="2536"/>
        <v>#DIV/0!</v>
      </c>
      <c r="N1078" s="2307" t="e">
        <f t="shared" si="2507"/>
        <v>#DIV/0!</v>
      </c>
      <c r="O1078" s="1206">
        <f>O1053/O1043</f>
        <v>0</v>
      </c>
      <c r="P1078" s="1206">
        <f>P1053/P1043</f>
        <v>0</v>
      </c>
      <c r="Q1078" s="1206">
        <f t="shared" si="2538"/>
        <v>0</v>
      </c>
      <c r="R1078" s="2307" t="e">
        <f t="shared" si="2508"/>
        <v>#DIV/0!</v>
      </c>
      <c r="S1078" s="1206">
        <f t="shared" ref="S1078:T1078" si="2671">S1053/S1043</f>
        <v>0</v>
      </c>
      <c r="T1078" s="1206">
        <f t="shared" si="2671"/>
        <v>0</v>
      </c>
      <c r="U1078" s="1206">
        <f t="shared" si="2540"/>
        <v>0</v>
      </c>
      <c r="V1078" s="2307" t="e">
        <f t="shared" si="2509"/>
        <v>#DIV/0!</v>
      </c>
      <c r="W1078" s="1206" t="e">
        <f>W1053/W1043</f>
        <v>#DIV/0!</v>
      </c>
      <c r="X1078" s="1206" t="e">
        <f t="shared" si="2630"/>
        <v>#DIV/0!</v>
      </c>
      <c r="Y1078" s="1206" t="e">
        <f t="shared" si="2541"/>
        <v>#DIV/0!</v>
      </c>
      <c r="Z1078" s="2307" t="e">
        <f t="shared" si="2510"/>
        <v>#DIV/0!</v>
      </c>
      <c r="AA1078" s="1206" t="e">
        <f t="shared" si="2500"/>
        <v>#DIV/0!</v>
      </c>
      <c r="AB1078" s="1718" t="e">
        <f t="shared" si="2501"/>
        <v>#DIV/0!</v>
      </c>
      <c r="AC1078" s="1903" t="e">
        <f t="shared" si="2542"/>
        <v>#DIV/0!</v>
      </c>
      <c r="AD1078" s="27" t="s">
        <v>4324</v>
      </c>
    </row>
    <row r="1079" spans="1:30" customFormat="1" ht="15.75" hidden="1" thickBot="1" x14ac:dyDescent="0.3">
      <c r="A1079" s="3580"/>
      <c r="B1079" s="2211" t="s">
        <v>4223</v>
      </c>
      <c r="C1079" s="1207">
        <f t="shared" ref="C1079:S1079" si="2672">C1078/C238</f>
        <v>0</v>
      </c>
      <c r="D1079" s="1207" t="e">
        <f t="shared" ref="D1079" si="2673">D1078/D238</f>
        <v>#DIV/0!</v>
      </c>
      <c r="E1079" s="1207" t="e">
        <f t="shared" si="2532"/>
        <v>#DIV/0!</v>
      </c>
      <c r="F1079" s="1184" t="e">
        <f t="shared" si="2505"/>
        <v>#DIV/0!</v>
      </c>
      <c r="G1079" s="1266"/>
      <c r="H1079" s="1266"/>
      <c r="I1079" s="1266"/>
      <c r="J1079" s="1184" t="e">
        <f t="shared" si="2506"/>
        <v>#DIV/0!</v>
      </c>
      <c r="K1079" s="1209" t="e">
        <f t="shared" si="2672"/>
        <v>#DIV/0!</v>
      </c>
      <c r="L1079" s="1209" t="e">
        <f t="shared" ref="L1079" si="2674">L1078/L238</f>
        <v>#DIV/0!</v>
      </c>
      <c r="M1079" s="1209" t="e">
        <f t="shared" si="2536"/>
        <v>#DIV/0!</v>
      </c>
      <c r="N1079" s="1184" t="e">
        <f t="shared" si="2507"/>
        <v>#DIV/0!</v>
      </c>
      <c r="O1079" s="1210">
        <f t="shared" si="2672"/>
        <v>0</v>
      </c>
      <c r="P1079" s="1210" t="e">
        <f t="shared" ref="P1079" si="2675">P1078/P238</f>
        <v>#DIV/0!</v>
      </c>
      <c r="Q1079" s="1210" t="e">
        <f t="shared" si="2538"/>
        <v>#DIV/0!</v>
      </c>
      <c r="R1079" s="1184" t="e">
        <f t="shared" si="2508"/>
        <v>#DIV/0!</v>
      </c>
      <c r="S1079" s="1211">
        <f t="shared" si="2672"/>
        <v>0</v>
      </c>
      <c r="T1079" s="1211" t="e">
        <f t="shared" ref="T1079" si="2676">T1078/T238</f>
        <v>#DIV/0!</v>
      </c>
      <c r="U1079" s="1211" t="e">
        <f t="shared" si="2540"/>
        <v>#DIV/0!</v>
      </c>
      <c r="V1079" s="1184" t="e">
        <f t="shared" si="2509"/>
        <v>#DIV/0!</v>
      </c>
      <c r="W1079" s="1177" t="e">
        <f t="shared" ref="W1079" si="2677">W1078/W898</f>
        <v>#DIV/0!</v>
      </c>
      <c r="X1079" s="1177" t="e">
        <f t="shared" si="2630"/>
        <v>#DIV/0!</v>
      </c>
      <c r="Y1079" s="1177" t="e">
        <f t="shared" si="2541"/>
        <v>#DIV/0!</v>
      </c>
      <c r="Z1079" s="1184" t="e">
        <f t="shared" si="2510"/>
        <v>#DIV/0!</v>
      </c>
      <c r="AA1079" s="1198" t="e">
        <f t="shared" si="2500"/>
        <v>#DIV/0!</v>
      </c>
      <c r="AB1079" s="1723" t="e">
        <f t="shared" si="2501"/>
        <v>#DIV/0!</v>
      </c>
      <c r="AC1079" s="1198" t="e">
        <f t="shared" si="2542"/>
        <v>#DIV/0!</v>
      </c>
      <c r="AD1079" t="s">
        <v>4325</v>
      </c>
    </row>
    <row r="1080" spans="1:30" customFormat="1" ht="15.75" hidden="1" thickBot="1" x14ac:dyDescent="0.3">
      <c r="A1080" s="3580"/>
      <c r="B1080" s="2211" t="s">
        <v>4224</v>
      </c>
      <c r="C1080" s="1207">
        <f t="shared" ref="C1080:S1080" si="2678">C1078/C255</f>
        <v>0</v>
      </c>
      <c r="D1080" s="1207" t="e">
        <f t="shared" ref="D1080" si="2679">D1078/D255</f>
        <v>#DIV/0!</v>
      </c>
      <c r="E1080" s="1207" t="e">
        <f t="shared" si="2532"/>
        <v>#DIV/0!</v>
      </c>
      <c r="F1080" s="1184" t="e">
        <f t="shared" si="2505"/>
        <v>#DIV/0!</v>
      </c>
      <c r="G1080" s="1266"/>
      <c r="H1080" s="1266"/>
      <c r="I1080" s="1266"/>
      <c r="J1080" s="1184" t="e">
        <f t="shared" si="2506"/>
        <v>#DIV/0!</v>
      </c>
      <c r="K1080" s="1209" t="e">
        <f t="shared" si="2678"/>
        <v>#DIV/0!</v>
      </c>
      <c r="L1080" s="1209" t="e">
        <f t="shared" ref="L1080" si="2680">L1078/L255</f>
        <v>#DIV/0!</v>
      </c>
      <c r="M1080" s="1209" t="e">
        <f t="shared" si="2536"/>
        <v>#DIV/0!</v>
      </c>
      <c r="N1080" s="1184" t="e">
        <f t="shared" si="2507"/>
        <v>#DIV/0!</v>
      </c>
      <c r="O1080" s="1210">
        <f t="shared" si="2678"/>
        <v>0</v>
      </c>
      <c r="P1080" s="1210" t="e">
        <f t="shared" ref="P1080" si="2681">P1078/P255</f>
        <v>#DIV/0!</v>
      </c>
      <c r="Q1080" s="1210" t="e">
        <f t="shared" si="2538"/>
        <v>#DIV/0!</v>
      </c>
      <c r="R1080" s="1184" t="e">
        <f t="shared" si="2508"/>
        <v>#DIV/0!</v>
      </c>
      <c r="S1080" s="1211">
        <f t="shared" si="2678"/>
        <v>0</v>
      </c>
      <c r="T1080" s="1211" t="e">
        <f t="shared" ref="T1080" si="2682">T1078/T255</f>
        <v>#DIV/0!</v>
      </c>
      <c r="U1080" s="1211" t="e">
        <f t="shared" si="2540"/>
        <v>#DIV/0!</v>
      </c>
      <c r="V1080" s="1184" t="e">
        <f t="shared" si="2509"/>
        <v>#DIV/0!</v>
      </c>
      <c r="W1080" s="1177" t="e">
        <f t="shared" ref="W1080" si="2683">W1078/W915</f>
        <v>#DIV/0!</v>
      </c>
      <c r="X1080" s="1177" t="e">
        <f t="shared" si="2630"/>
        <v>#DIV/0!</v>
      </c>
      <c r="Y1080" s="1177" t="e">
        <f t="shared" si="2541"/>
        <v>#DIV/0!</v>
      </c>
      <c r="Z1080" s="1184" t="e">
        <f t="shared" si="2510"/>
        <v>#DIV/0!</v>
      </c>
      <c r="AA1080" s="1198" t="e">
        <f t="shared" si="2500"/>
        <v>#DIV/0!</v>
      </c>
      <c r="AB1080" s="1723" t="e">
        <f t="shared" si="2501"/>
        <v>#DIV/0!</v>
      </c>
      <c r="AC1080" s="1198" t="e">
        <f t="shared" si="2542"/>
        <v>#DIV/0!</v>
      </c>
      <c r="AD1080" t="s">
        <v>4326</v>
      </c>
    </row>
    <row r="1081" spans="1:30" customFormat="1" ht="15.75" hidden="1" thickBot="1" x14ac:dyDescent="0.3">
      <c r="A1081" s="3580"/>
      <c r="B1081" s="2211" t="s">
        <v>4311</v>
      </c>
      <c r="C1081" s="1207">
        <f t="shared" ref="C1081:S1081" si="2684">C1078/C258</f>
        <v>0</v>
      </c>
      <c r="D1081" s="1207" t="e">
        <f t="shared" ref="D1081" si="2685">D1078/D258</f>
        <v>#DIV/0!</v>
      </c>
      <c r="E1081" s="1207" t="e">
        <f t="shared" si="2532"/>
        <v>#DIV/0!</v>
      </c>
      <c r="F1081" s="1184" t="e">
        <f t="shared" si="2505"/>
        <v>#DIV/0!</v>
      </c>
      <c r="G1081" s="1266"/>
      <c r="H1081" s="1266"/>
      <c r="I1081" s="1266"/>
      <c r="J1081" s="1184" t="e">
        <f t="shared" si="2506"/>
        <v>#DIV/0!</v>
      </c>
      <c r="K1081" s="1209" t="e">
        <f t="shared" si="2684"/>
        <v>#DIV/0!</v>
      </c>
      <c r="L1081" s="1209" t="e">
        <f t="shared" ref="L1081" si="2686">L1078/L258</f>
        <v>#DIV/0!</v>
      </c>
      <c r="M1081" s="1209" t="e">
        <f t="shared" si="2536"/>
        <v>#DIV/0!</v>
      </c>
      <c r="N1081" s="1184" t="e">
        <f t="shared" si="2507"/>
        <v>#DIV/0!</v>
      </c>
      <c r="O1081" s="1210">
        <f t="shared" si="2684"/>
        <v>0</v>
      </c>
      <c r="P1081" s="1210" t="e">
        <f t="shared" ref="P1081" si="2687">P1078/P258</f>
        <v>#DIV/0!</v>
      </c>
      <c r="Q1081" s="1210" t="e">
        <f t="shared" si="2538"/>
        <v>#DIV/0!</v>
      </c>
      <c r="R1081" s="1184" t="e">
        <f t="shared" si="2508"/>
        <v>#DIV/0!</v>
      </c>
      <c r="S1081" s="1211">
        <f t="shared" si="2684"/>
        <v>0</v>
      </c>
      <c r="T1081" s="1211" t="e">
        <f t="shared" ref="T1081" si="2688">T1078/T258</f>
        <v>#DIV/0!</v>
      </c>
      <c r="U1081" s="1211" t="e">
        <f t="shared" si="2540"/>
        <v>#DIV/0!</v>
      </c>
      <c r="V1081" s="1184" t="e">
        <f t="shared" si="2509"/>
        <v>#DIV/0!</v>
      </c>
      <c r="W1081" s="1177" t="e">
        <f t="shared" ref="W1081" si="2689">W1078/W918</f>
        <v>#DIV/0!</v>
      </c>
      <c r="X1081" s="1177" t="e">
        <f t="shared" si="2630"/>
        <v>#DIV/0!</v>
      </c>
      <c r="Y1081" s="1177" t="e">
        <f t="shared" si="2541"/>
        <v>#DIV/0!</v>
      </c>
      <c r="Z1081" s="1184" t="e">
        <f t="shared" si="2510"/>
        <v>#DIV/0!</v>
      </c>
      <c r="AA1081" s="1198" t="e">
        <f t="shared" si="2500"/>
        <v>#DIV/0!</v>
      </c>
      <c r="AB1081" s="1723" t="e">
        <f t="shared" si="2501"/>
        <v>#DIV/0!</v>
      </c>
      <c r="AC1081" s="1198" t="e">
        <f t="shared" si="2542"/>
        <v>#DIV/0!</v>
      </c>
      <c r="AD1081" t="s">
        <v>4327</v>
      </c>
    </row>
    <row r="1082" spans="1:30" customFormat="1" ht="15.75" hidden="1" thickBot="1" x14ac:dyDescent="0.3">
      <c r="A1082" s="3580"/>
      <c r="B1082" s="2210" t="s">
        <v>4328</v>
      </c>
      <c r="C1082" s="1212">
        <f>C1058/C1061</f>
        <v>0</v>
      </c>
      <c r="D1082" s="1212">
        <f>D1058/D1061</f>
        <v>0</v>
      </c>
      <c r="E1082" s="1212">
        <f t="shared" si="2532"/>
        <v>0</v>
      </c>
      <c r="F1082" s="2307" t="e">
        <f t="shared" si="2505"/>
        <v>#DIV/0!</v>
      </c>
      <c r="G1082" s="1246"/>
      <c r="H1082" s="1246"/>
      <c r="I1082" s="1246"/>
      <c r="J1082" s="2307" t="e">
        <f t="shared" si="2506"/>
        <v>#DIV/0!</v>
      </c>
      <c r="K1082" s="1212">
        <f t="shared" ref="K1082:L1082" si="2690">K1058/K1061</f>
        <v>0</v>
      </c>
      <c r="L1082" s="1212">
        <f t="shared" si="2690"/>
        <v>0</v>
      </c>
      <c r="M1082" s="1212">
        <f t="shared" si="2536"/>
        <v>0</v>
      </c>
      <c r="N1082" s="2307" t="e">
        <f t="shared" si="2507"/>
        <v>#DIV/0!</v>
      </c>
      <c r="O1082" s="1212">
        <f>O1058/O1061</f>
        <v>0</v>
      </c>
      <c r="P1082" s="1212">
        <f>P1058/P1061</f>
        <v>0</v>
      </c>
      <c r="Q1082" s="1212">
        <f t="shared" si="2538"/>
        <v>0</v>
      </c>
      <c r="R1082" s="2307" t="e">
        <f t="shared" si="2508"/>
        <v>#DIV/0!</v>
      </c>
      <c r="S1082" s="1212">
        <f t="shared" ref="S1082:T1082" si="2691">S1058/S1061</f>
        <v>0</v>
      </c>
      <c r="T1082" s="1212">
        <f t="shared" si="2691"/>
        <v>0</v>
      </c>
      <c r="U1082" s="1212">
        <f t="shared" si="2540"/>
        <v>0</v>
      </c>
      <c r="V1082" s="2307" t="e">
        <f t="shared" si="2509"/>
        <v>#DIV/0!</v>
      </c>
      <c r="W1082" s="1212">
        <f>W1058/W1061</f>
        <v>0</v>
      </c>
      <c r="X1082" s="1212">
        <f>X1058/X1061</f>
        <v>0</v>
      </c>
      <c r="Y1082" s="1212">
        <f t="shared" si="2541"/>
        <v>0</v>
      </c>
      <c r="Z1082" s="2307" t="e">
        <f t="shared" si="2510"/>
        <v>#DIV/0!</v>
      </c>
      <c r="AA1082" s="1212">
        <f t="shared" si="2500"/>
        <v>0</v>
      </c>
      <c r="AB1082" s="1724">
        <f t="shared" si="2501"/>
        <v>0</v>
      </c>
      <c r="AC1082" s="1905">
        <f t="shared" si="2542"/>
        <v>0</v>
      </c>
      <c r="AD1082" s="27" t="s">
        <v>4329</v>
      </c>
    </row>
    <row r="1083" spans="1:30" customFormat="1" ht="15.75" hidden="1" thickBot="1" x14ac:dyDescent="0.3">
      <c r="A1083" s="3580"/>
      <c r="B1083" s="2211" t="s">
        <v>4223</v>
      </c>
      <c r="C1083" s="1207">
        <f t="shared" ref="C1083:S1083" si="2692">C1082/C264</f>
        <v>0</v>
      </c>
      <c r="D1083" s="1207">
        <f t="shared" ref="D1083" si="2693">D1082/D264</f>
        <v>0</v>
      </c>
      <c r="E1083" s="1207">
        <f t="shared" si="2532"/>
        <v>0</v>
      </c>
      <c r="F1083" s="1184" t="e">
        <f t="shared" si="2505"/>
        <v>#DIV/0!</v>
      </c>
      <c r="G1083" s="1266"/>
      <c r="H1083" s="1266"/>
      <c r="I1083" s="1266"/>
      <c r="J1083" s="1184" t="e">
        <f t="shared" si="2506"/>
        <v>#DIV/0!</v>
      </c>
      <c r="K1083" s="1209">
        <f t="shared" si="2692"/>
        <v>0</v>
      </c>
      <c r="L1083" s="1209">
        <f t="shared" ref="L1083" si="2694">L1082/L264</f>
        <v>0</v>
      </c>
      <c r="M1083" s="1209">
        <f t="shared" si="2536"/>
        <v>0</v>
      </c>
      <c r="N1083" s="1184" t="e">
        <f t="shared" si="2507"/>
        <v>#DIV/0!</v>
      </c>
      <c r="O1083" s="1210">
        <f t="shared" si="2692"/>
        <v>0</v>
      </c>
      <c r="P1083" s="1210">
        <f t="shared" ref="P1083" si="2695">P1082/P264</f>
        <v>0</v>
      </c>
      <c r="Q1083" s="1210">
        <f t="shared" si="2538"/>
        <v>0</v>
      </c>
      <c r="R1083" s="1184" t="e">
        <f t="shared" si="2508"/>
        <v>#DIV/0!</v>
      </c>
      <c r="S1083" s="1211">
        <f t="shared" si="2692"/>
        <v>0</v>
      </c>
      <c r="T1083" s="1211">
        <f t="shared" ref="T1083" si="2696">T1082/T264</f>
        <v>0</v>
      </c>
      <c r="U1083" s="1211">
        <f t="shared" si="2540"/>
        <v>0</v>
      </c>
      <c r="V1083" s="1184" t="e">
        <f t="shared" si="2509"/>
        <v>#DIV/0!</v>
      </c>
      <c r="W1083" s="1177">
        <f>W1082/W$264</f>
        <v>0</v>
      </c>
      <c r="X1083" s="1177">
        <f>X1082/X$264</f>
        <v>0</v>
      </c>
      <c r="Y1083" s="1177">
        <f t="shared" si="2541"/>
        <v>0</v>
      </c>
      <c r="Z1083" s="1184" t="e">
        <f t="shared" si="2510"/>
        <v>#DIV/0!</v>
      </c>
      <c r="AA1083" s="1198">
        <f t="shared" si="2500"/>
        <v>0</v>
      </c>
      <c r="AB1083" s="1723">
        <f t="shared" si="2501"/>
        <v>0</v>
      </c>
      <c r="AC1083" s="1198">
        <f t="shared" si="2542"/>
        <v>0</v>
      </c>
      <c r="AD1083" t="s">
        <v>4330</v>
      </c>
    </row>
    <row r="1084" spans="1:30" customFormat="1" ht="15.75" hidden="1" thickBot="1" x14ac:dyDescent="0.3">
      <c r="A1084" s="3580"/>
      <c r="B1084" s="2211" t="s">
        <v>4224</v>
      </c>
      <c r="C1084" s="1207">
        <f t="shared" ref="C1084:S1084" si="2697">C1082/C281</f>
        <v>0</v>
      </c>
      <c r="D1084" s="1207">
        <f t="shared" ref="D1084" si="2698">D1082/D281</f>
        <v>0</v>
      </c>
      <c r="E1084" s="1207">
        <f t="shared" si="2532"/>
        <v>0</v>
      </c>
      <c r="F1084" s="1184" t="e">
        <f t="shared" si="2505"/>
        <v>#DIV/0!</v>
      </c>
      <c r="G1084" s="1266"/>
      <c r="H1084" s="1266"/>
      <c r="I1084" s="1266"/>
      <c r="J1084" s="1184" t="e">
        <f t="shared" si="2506"/>
        <v>#DIV/0!</v>
      </c>
      <c r="K1084" s="1209">
        <f t="shared" si="2697"/>
        <v>0</v>
      </c>
      <c r="L1084" s="1209">
        <f t="shared" ref="L1084" si="2699">L1082/L281</f>
        <v>0</v>
      </c>
      <c r="M1084" s="1209">
        <f t="shared" si="2536"/>
        <v>0</v>
      </c>
      <c r="N1084" s="1184" t="e">
        <f t="shared" si="2507"/>
        <v>#DIV/0!</v>
      </c>
      <c r="O1084" s="1210">
        <f t="shared" si="2697"/>
        <v>0</v>
      </c>
      <c r="P1084" s="1210">
        <f t="shared" ref="P1084" si="2700">P1082/P281</f>
        <v>0</v>
      </c>
      <c r="Q1084" s="1210">
        <f t="shared" si="2538"/>
        <v>0</v>
      </c>
      <c r="R1084" s="1184" t="e">
        <f t="shared" si="2508"/>
        <v>#DIV/0!</v>
      </c>
      <c r="S1084" s="1211">
        <f t="shared" si="2697"/>
        <v>0</v>
      </c>
      <c r="T1084" s="1211">
        <f t="shared" ref="T1084" si="2701">T1082/T281</f>
        <v>0</v>
      </c>
      <c r="U1084" s="1211">
        <f t="shared" si="2540"/>
        <v>0</v>
      </c>
      <c r="V1084" s="1184" t="e">
        <f t="shared" si="2509"/>
        <v>#DIV/0!</v>
      </c>
      <c r="W1084" s="1177">
        <f>W1082/W$281</f>
        <v>0</v>
      </c>
      <c r="X1084" s="1177">
        <f>X1082/X$281</f>
        <v>0</v>
      </c>
      <c r="Y1084" s="1177">
        <f t="shared" si="2541"/>
        <v>0</v>
      </c>
      <c r="Z1084" s="1184" t="e">
        <f t="shared" si="2510"/>
        <v>#DIV/0!</v>
      </c>
      <c r="AA1084" s="1198">
        <f t="shared" si="2500"/>
        <v>0</v>
      </c>
      <c r="AB1084" s="1723">
        <f t="shared" si="2501"/>
        <v>0</v>
      </c>
      <c r="AC1084" s="1198">
        <f t="shared" si="2542"/>
        <v>0</v>
      </c>
      <c r="AD1084" t="s">
        <v>4331</v>
      </c>
    </row>
    <row r="1085" spans="1:30" customFormat="1" ht="15.75" hidden="1" thickBot="1" x14ac:dyDescent="0.3">
      <c r="A1085" s="3580"/>
      <c r="B1085" s="2211" t="s">
        <v>4311</v>
      </c>
      <c r="C1085" s="1207">
        <f t="shared" ref="C1085:S1085" si="2702">C1082/C284</f>
        <v>0</v>
      </c>
      <c r="D1085" s="1207">
        <f t="shared" ref="D1085" si="2703">D1082/D284</f>
        <v>0</v>
      </c>
      <c r="E1085" s="1207">
        <f t="shared" si="2532"/>
        <v>0</v>
      </c>
      <c r="F1085" s="1184" t="e">
        <f t="shared" si="2505"/>
        <v>#DIV/0!</v>
      </c>
      <c r="G1085" s="1266"/>
      <c r="H1085" s="1266"/>
      <c r="I1085" s="1266"/>
      <c r="J1085" s="1184" t="e">
        <f t="shared" si="2506"/>
        <v>#DIV/0!</v>
      </c>
      <c r="K1085" s="1209">
        <f t="shared" si="2702"/>
        <v>0</v>
      </c>
      <c r="L1085" s="1209">
        <f t="shared" ref="L1085" si="2704">L1082/L284</f>
        <v>0</v>
      </c>
      <c r="M1085" s="1209">
        <f t="shared" si="2536"/>
        <v>0</v>
      </c>
      <c r="N1085" s="1184" t="e">
        <f t="shared" si="2507"/>
        <v>#DIV/0!</v>
      </c>
      <c r="O1085" s="1210">
        <f t="shared" si="2702"/>
        <v>0</v>
      </c>
      <c r="P1085" s="1210">
        <f t="shared" ref="P1085" si="2705">P1082/P284</f>
        <v>0</v>
      </c>
      <c r="Q1085" s="1210">
        <f t="shared" si="2538"/>
        <v>0</v>
      </c>
      <c r="R1085" s="1184" t="e">
        <f t="shared" si="2508"/>
        <v>#DIV/0!</v>
      </c>
      <c r="S1085" s="1211">
        <f t="shared" si="2702"/>
        <v>0</v>
      </c>
      <c r="T1085" s="1211">
        <f t="shared" ref="T1085" si="2706">T1082/T284</f>
        <v>0</v>
      </c>
      <c r="U1085" s="1211">
        <f t="shared" si="2540"/>
        <v>0</v>
      </c>
      <c r="V1085" s="1184" t="e">
        <f t="shared" si="2509"/>
        <v>#DIV/0!</v>
      </c>
      <c r="W1085" s="1177">
        <f>W1082/W$284</f>
        <v>0</v>
      </c>
      <c r="X1085" s="1177">
        <f>X1082/X$284</f>
        <v>0</v>
      </c>
      <c r="Y1085" s="1177">
        <f t="shared" si="2541"/>
        <v>0</v>
      </c>
      <c r="Z1085" s="1184" t="e">
        <f t="shared" si="2510"/>
        <v>#DIV/0!</v>
      </c>
      <c r="AA1085" s="1198">
        <f t="shared" si="2500"/>
        <v>0</v>
      </c>
      <c r="AB1085" s="1723">
        <f t="shared" si="2501"/>
        <v>0</v>
      </c>
      <c r="AC1085" s="1198">
        <f t="shared" si="2542"/>
        <v>0</v>
      </c>
      <c r="AD1085" t="s">
        <v>4332</v>
      </c>
    </row>
    <row r="1086" spans="1:30" customFormat="1" ht="15.75" hidden="1" thickBot="1" x14ac:dyDescent="0.3">
      <c r="A1086" s="3580"/>
      <c r="B1086" s="2210" t="s">
        <v>4333</v>
      </c>
      <c r="C1086" s="1213">
        <f>C1043/C1061</f>
        <v>0.42857142857142855</v>
      </c>
      <c r="D1086" s="1213">
        <f>D1043/D1061</f>
        <v>4.666666666666667</v>
      </c>
      <c r="E1086" s="1213">
        <f t="shared" si="2532"/>
        <v>-4.2380952380952381</v>
      </c>
      <c r="F1086" s="2307">
        <f t="shared" si="2505"/>
        <v>-0.90816326530612235</v>
      </c>
      <c r="G1086" s="1213">
        <f t="shared" ref="G1086:K1086" si="2707">G1043/G1061</f>
        <v>2.5</v>
      </c>
      <c r="H1086" s="1213">
        <f t="shared" ref="H1086" si="2708">H1043/H1061</f>
        <v>-1.8</v>
      </c>
      <c r="I1086" s="1213"/>
      <c r="J1086" s="2307">
        <f t="shared" si="2506"/>
        <v>0</v>
      </c>
      <c r="K1086" s="1213">
        <f t="shared" si="2707"/>
        <v>0</v>
      </c>
      <c r="L1086" s="1213">
        <f t="shared" ref="L1086" si="2709">L1043/L1061</f>
        <v>0</v>
      </c>
      <c r="M1086" s="1213">
        <f t="shared" si="2536"/>
        <v>0</v>
      </c>
      <c r="N1086" s="2307" t="e">
        <f t="shared" si="2507"/>
        <v>#DIV/0!</v>
      </c>
      <c r="O1086" s="1213">
        <f>O1043/O1061</f>
        <v>17.5</v>
      </c>
      <c r="P1086" s="1213">
        <f>P1043/P1061</f>
        <v>13</v>
      </c>
      <c r="Q1086" s="1213">
        <f t="shared" si="2538"/>
        <v>4.5</v>
      </c>
      <c r="R1086" s="2307">
        <f t="shared" si="2508"/>
        <v>0.34615384615384615</v>
      </c>
      <c r="S1086" s="1213">
        <f t="shared" ref="S1086:T1086" si="2710">S1043/S1061</f>
        <v>0.5</v>
      </c>
      <c r="T1086" s="1213">
        <f t="shared" si="2710"/>
        <v>-1</v>
      </c>
      <c r="U1086" s="1213">
        <f t="shared" si="2540"/>
        <v>1.5</v>
      </c>
      <c r="V1086" s="2307">
        <f t="shared" si="2509"/>
        <v>-1.5</v>
      </c>
      <c r="W1086" s="1213">
        <f>W1043/W1061</f>
        <v>2.75</v>
      </c>
      <c r="X1086" s="1213">
        <f>X1043/X1061</f>
        <v>1.7647058823529411</v>
      </c>
      <c r="Y1086" s="1213">
        <f t="shared" si="2541"/>
        <v>0.98529411764705888</v>
      </c>
      <c r="Z1086" s="2307">
        <f t="shared" si="2510"/>
        <v>0.55833333333333335</v>
      </c>
      <c r="AA1086" s="1213">
        <f t="shared" si="2500"/>
        <v>4.1857142857142851</v>
      </c>
      <c r="AB1086" s="1725">
        <f t="shared" si="2501"/>
        <v>2.9733333333333336</v>
      </c>
      <c r="AC1086" s="1906">
        <f t="shared" si="2542"/>
        <v>1.2123809523809514</v>
      </c>
      <c r="AD1086" s="27" t="s">
        <v>4334</v>
      </c>
    </row>
    <row r="1087" spans="1:30" customFormat="1" ht="15.75" hidden="1" thickBot="1" x14ac:dyDescent="0.3">
      <c r="A1087" s="3580"/>
      <c r="B1087" s="2211" t="s">
        <v>4223</v>
      </c>
      <c r="C1087" s="1207">
        <f t="shared" ref="C1087:S1087" si="2711">C1086/C290</f>
        <v>9.0598739495798327E-3</v>
      </c>
      <c r="D1087" s="1207">
        <f t="shared" ref="D1087" si="2712">D1086/D290</f>
        <v>7.8855631686500782E-2</v>
      </c>
      <c r="E1087" s="1207">
        <f t="shared" si="2532"/>
        <v>-6.9795757736920955E-2</v>
      </c>
      <c r="F1087" s="1184">
        <f t="shared" si="2505"/>
        <v>-0.88510809239854482</v>
      </c>
      <c r="G1087" s="1208">
        <f t="shared" si="2711"/>
        <v>7.6643591176849976E-2</v>
      </c>
      <c r="H1087" s="1208">
        <f t="shared" ref="H1087" si="2713">H1086/H290</f>
        <v>-4.8420591456736037E-2</v>
      </c>
      <c r="I1087" s="1208"/>
      <c r="J1087" s="1184">
        <f t="shared" si="2506"/>
        <v>0</v>
      </c>
      <c r="K1087" s="1209">
        <f t="shared" si="2711"/>
        <v>0</v>
      </c>
      <c r="L1087" s="1209">
        <f t="shared" ref="L1087" si="2714">L1086/L290</f>
        <v>0</v>
      </c>
      <c r="M1087" s="1209">
        <f t="shared" si="2536"/>
        <v>0</v>
      </c>
      <c r="N1087" s="1184" t="e">
        <f t="shared" si="2507"/>
        <v>#DIV/0!</v>
      </c>
      <c r="O1087" s="1210">
        <f t="shared" si="2711"/>
        <v>1.0486974074307702</v>
      </c>
      <c r="P1087" s="1210">
        <f t="shared" ref="P1087" si="2715">P1086/P290</f>
        <v>0.53412425850764911</v>
      </c>
      <c r="Q1087" s="1210">
        <f t="shared" si="2538"/>
        <v>0.51457314892312112</v>
      </c>
      <c r="R1087" s="1184">
        <f t="shared" si="2508"/>
        <v>0.96339595277107604</v>
      </c>
      <c r="S1087" s="1211">
        <f t="shared" si="2711"/>
        <v>1.5086626435662838E-2</v>
      </c>
      <c r="T1087" s="1211">
        <f t="shared" ref="T1087" si="2716">T1086/T290</f>
        <v>-2.1275202932704896E-2</v>
      </c>
      <c r="U1087" s="1211">
        <f t="shared" si="2540"/>
        <v>3.6361829368367737E-2</v>
      </c>
      <c r="V1087" s="1184">
        <f t="shared" si="2509"/>
        <v>-1.7091178628651864</v>
      </c>
      <c r="W1087" s="1177">
        <f>W1086/W$290</f>
        <v>8.7247978712516633E-2</v>
      </c>
      <c r="X1087" s="1177">
        <f>X1086/X$290</f>
        <v>4.6340144792627852E-2</v>
      </c>
      <c r="Y1087" s="1177">
        <f t="shared" si="2541"/>
        <v>4.0907833919888781E-2</v>
      </c>
      <c r="Z1087" s="1184">
        <f t="shared" si="2510"/>
        <v>0.88277311395877889</v>
      </c>
      <c r="AA1087" s="1198">
        <f t="shared" ref="AA1087:AA1150" si="2717">AVERAGE(C1087,G1087,K1087,O1087,S1087)</f>
        <v>0.2298974997985726</v>
      </c>
      <c r="AB1087" s="1723">
        <f t="shared" ref="AB1087:AB1150" si="2718">AVERAGE(D1087,H1087,L1087,P1087,T1087)</f>
        <v>0.10865681916094179</v>
      </c>
      <c r="AC1087" s="1198">
        <f t="shared" si="2542"/>
        <v>0.12124068063763081</v>
      </c>
      <c r="AD1087" t="s">
        <v>4335</v>
      </c>
    </row>
    <row r="1088" spans="1:30" customFormat="1" ht="15.75" hidden="1" thickBot="1" x14ac:dyDescent="0.3">
      <c r="A1088" s="3580"/>
      <c r="B1088" s="2211" t="s">
        <v>4224</v>
      </c>
      <c r="C1088" s="1207">
        <f t="shared" ref="C1088:S1088" si="2719">C1086/C307</f>
        <v>1.1185495584233459E-2</v>
      </c>
      <c r="D1088" s="1207">
        <f t="shared" ref="D1088" si="2720">D1086/D307</f>
        <v>9.9873176918199108E-2</v>
      </c>
      <c r="E1088" s="1207">
        <f t="shared" si="2532"/>
        <v>-8.8687681333965651E-2</v>
      </c>
      <c r="F1088" s="1184">
        <f t="shared" si="2505"/>
        <v>-0.88800300611850058</v>
      </c>
      <c r="G1088" s="1208">
        <f t="shared" si="2719"/>
        <v>0.18844867507074864</v>
      </c>
      <c r="H1088" s="1208">
        <f t="shared" ref="H1088" si="2721">H1086/H307</f>
        <v>-0.1561529933481153</v>
      </c>
      <c r="I1088" s="1208"/>
      <c r="J1088" s="1184">
        <f t="shared" si="2506"/>
        <v>0</v>
      </c>
      <c r="K1088" s="1209">
        <f t="shared" si="2719"/>
        <v>0</v>
      </c>
      <c r="L1088" s="1209">
        <f t="shared" ref="L1088" si="2722">L1086/L307</f>
        <v>0</v>
      </c>
      <c r="M1088" s="1209">
        <f t="shared" si="2536"/>
        <v>0</v>
      </c>
      <c r="N1088" s="1184" t="e">
        <f t="shared" si="2507"/>
        <v>#DIV/0!</v>
      </c>
      <c r="O1088" s="1210">
        <f t="shared" si="2719"/>
        <v>0.69441083958383731</v>
      </c>
      <c r="P1088" s="1210">
        <f t="shared" ref="P1088" si="2723">P1086/P307</f>
        <v>0.46792875825133889</v>
      </c>
      <c r="Q1088" s="1210">
        <f t="shared" si="2538"/>
        <v>0.22648208133249842</v>
      </c>
      <c r="R1088" s="1184">
        <f t="shared" si="2508"/>
        <v>0.48400975007150115</v>
      </c>
      <c r="S1088" s="1211">
        <f t="shared" si="2719"/>
        <v>2.3378264532434707E-2</v>
      </c>
      <c r="T1088" s="1211">
        <f t="shared" ref="T1088" si="2724">T1086/T307</f>
        <v>-3.3225283630470018E-2</v>
      </c>
      <c r="U1088" s="1211">
        <f t="shared" si="2540"/>
        <v>5.6603548162904721E-2</v>
      </c>
      <c r="V1088" s="1184">
        <f t="shared" si="2509"/>
        <v>-1.7036287422688883</v>
      </c>
      <c r="W1088" s="1177">
        <f>W1086/W$307</f>
        <v>9.6100199796433819E-2</v>
      </c>
      <c r="X1088" s="1177">
        <f>X1086/X$307</f>
        <v>5.7434458871335081E-2</v>
      </c>
      <c r="Y1088" s="1177">
        <f t="shared" si="2541"/>
        <v>3.8665740925098738E-2</v>
      </c>
      <c r="Z1088" s="1184">
        <f t="shared" si="2510"/>
        <v>0.67321502952988366</v>
      </c>
      <c r="AA1088" s="1198">
        <f t="shared" si="2717"/>
        <v>0.18348465495425084</v>
      </c>
      <c r="AB1088" s="1723">
        <f t="shared" si="2718"/>
        <v>7.5684731638190533E-2</v>
      </c>
      <c r="AC1088" s="1198">
        <f t="shared" si="2542"/>
        <v>0.10779992331606031</v>
      </c>
      <c r="AD1088" t="s">
        <v>4336</v>
      </c>
    </row>
    <row r="1089" spans="1:30" customFormat="1" ht="15.75" hidden="1" thickBot="1" x14ac:dyDescent="0.3">
      <c r="A1089" s="3580"/>
      <c r="B1089" s="2211" t="s">
        <v>4311</v>
      </c>
      <c r="C1089" s="1207">
        <f t="shared" ref="C1089:S1089" si="2725">C1086/C310</f>
        <v>1.1364094297803749E-2</v>
      </c>
      <c r="D1089" s="1207">
        <f t="shared" ref="D1089" si="2726">D1086/D310</f>
        <v>0.10024771636476236</v>
      </c>
      <c r="E1089" s="1207">
        <f t="shared" si="2532"/>
        <v>-8.8883622066958615E-2</v>
      </c>
      <c r="F1089" s="1184">
        <f t="shared" ref="F1089:F1152" si="2727">E1089/D1089</f>
        <v>-0.88663986861851063</v>
      </c>
      <c r="G1089" s="1208">
        <f t="shared" si="2725"/>
        <v>0.15868263473053892</v>
      </c>
      <c r="H1089" s="1208">
        <f t="shared" ref="H1089" si="2728">H1086/H310</f>
        <v>-0.12836492129778349</v>
      </c>
      <c r="I1089" s="1208"/>
      <c r="J1089" s="1184">
        <f t="shared" ref="J1089:J1152" si="2729">I1089/H1089</f>
        <v>0</v>
      </c>
      <c r="K1089" s="1209">
        <f t="shared" si="2725"/>
        <v>0</v>
      </c>
      <c r="L1089" s="1209">
        <f t="shared" ref="L1089" si="2730">L1086/L310</f>
        <v>0</v>
      </c>
      <c r="M1089" s="1209">
        <f t="shared" si="2536"/>
        <v>0</v>
      </c>
      <c r="N1089" s="1184" t="e">
        <f t="shared" ref="N1089:N1152" si="2731">M1089/L1089</f>
        <v>#DIV/0!</v>
      </c>
      <c r="O1089" s="1210">
        <f t="shared" si="2725"/>
        <v>0.45584155363748458</v>
      </c>
      <c r="P1089" s="1210">
        <f t="shared" ref="P1089" si="2732">P1086/P310</f>
        <v>0.32868719611021069</v>
      </c>
      <c r="Q1089" s="1210">
        <f t="shared" si="2538"/>
        <v>0.12715435752727389</v>
      </c>
      <c r="R1089" s="1184">
        <f t="shared" ref="R1089:R1152" si="2733">Q1089/P1089</f>
        <v>0.38685521989313604</v>
      </c>
      <c r="S1089" s="1211">
        <f t="shared" si="2725"/>
        <v>1.5456989247311826E-2</v>
      </c>
      <c r="T1089" s="1211">
        <f t="shared" ref="T1089" si="2734">T1086/T310</f>
        <v>-2.3869346733668344E-2</v>
      </c>
      <c r="U1089" s="1211">
        <f t="shared" si="2540"/>
        <v>3.9326335980980169E-2</v>
      </c>
      <c r="V1089" s="1184">
        <f t="shared" ref="V1089:V1152" si="2735">U1089/T1089</f>
        <v>-1.6475664968873796</v>
      </c>
      <c r="W1089" s="1177">
        <f>W1086/W$310</f>
        <v>8.4419446272207321E-2</v>
      </c>
      <c r="X1089" s="1177">
        <f>X1086/X$310</f>
        <v>5.1392078926496949E-2</v>
      </c>
      <c r="Y1089" s="1177">
        <f t="shared" si="2541"/>
        <v>3.3027367345710372E-2</v>
      </c>
      <c r="Z1089" s="1184">
        <f t="shared" ref="Z1089:Z1152" si="2736">Y1089/X1089</f>
        <v>0.64265482221389525</v>
      </c>
      <c r="AA1089" s="1198">
        <f t="shared" si="2717"/>
        <v>0.12826905438262781</v>
      </c>
      <c r="AB1089" s="1723">
        <f t="shared" si="2718"/>
        <v>5.5340128888704244E-2</v>
      </c>
      <c r="AC1089" s="1198">
        <f t="shared" si="2542"/>
        <v>7.2928925493923574E-2</v>
      </c>
      <c r="AD1089" t="s">
        <v>4337</v>
      </c>
    </row>
    <row r="1090" spans="1:30" s="325" customFormat="1" ht="15.75" hidden="1" thickBot="1" x14ac:dyDescent="0.3">
      <c r="A1090" s="3580"/>
      <c r="B1090" s="2210" t="s">
        <v>4338</v>
      </c>
      <c r="C1090" s="1206">
        <f>C1048/C1061</f>
        <v>0.5714285714285714</v>
      </c>
      <c r="D1090" s="1206"/>
      <c r="E1090" s="1206"/>
      <c r="F1090" s="2307" t="e">
        <f t="shared" si="2727"/>
        <v>#DIV/0!</v>
      </c>
      <c r="G1090" s="1206">
        <f t="shared" ref="G1090:W1090" si="2737">G1048/G1061</f>
        <v>2.5</v>
      </c>
      <c r="H1090" s="1206"/>
      <c r="I1090" s="1206"/>
      <c r="J1090" s="2307" t="e">
        <f t="shared" si="2729"/>
        <v>#DIV/0!</v>
      </c>
      <c r="K1090" s="1206">
        <f t="shared" si="2737"/>
        <v>0</v>
      </c>
      <c r="L1090" s="1206"/>
      <c r="M1090" s="1206"/>
      <c r="N1090" s="2307" t="e">
        <f t="shared" si="2731"/>
        <v>#DIV/0!</v>
      </c>
      <c r="O1090" s="1206">
        <f t="shared" si="2737"/>
        <v>17.5</v>
      </c>
      <c r="P1090" s="1206"/>
      <c r="Q1090" s="1206"/>
      <c r="R1090" s="2307" t="e">
        <f t="shared" si="2733"/>
        <v>#DIV/0!</v>
      </c>
      <c r="S1090" s="1206">
        <f t="shared" si="2737"/>
        <v>0.5</v>
      </c>
      <c r="T1090" s="1206"/>
      <c r="U1090" s="1206"/>
      <c r="V1090" s="2307" t="e">
        <f t="shared" si="2735"/>
        <v>#DIV/0!</v>
      </c>
      <c r="W1090" s="1206" t="e">
        <f t="shared" si="2737"/>
        <v>#DIV/0!</v>
      </c>
      <c r="X1090" s="1206">
        <f t="shared" ref="X1090:X1151" si="2738">SUM(D1090+H1090+L1090+P1090+T1090)</f>
        <v>0</v>
      </c>
      <c r="Y1090" s="1206"/>
      <c r="Z1090" s="2307" t="e">
        <f t="shared" si="2736"/>
        <v>#DIV/0!</v>
      </c>
      <c r="AA1090" s="1206">
        <f t="shared" si="2717"/>
        <v>4.2142857142857135</v>
      </c>
      <c r="AB1090" s="1718" t="e">
        <f t="shared" si="2718"/>
        <v>#DIV/0!</v>
      </c>
      <c r="AC1090" s="1903"/>
      <c r="AD1090" s="1220" t="s">
        <v>4339</v>
      </c>
    </row>
    <row r="1091" spans="1:30" s="325" customFormat="1" ht="15.75" hidden="1" thickBot="1" x14ac:dyDescent="0.3">
      <c r="A1091" s="3580"/>
      <c r="B1091" s="2212" t="s">
        <v>4223</v>
      </c>
      <c r="C1091" s="1207">
        <f t="shared" ref="C1091:W1091" si="2739">C1090/C316</f>
        <v>0.1726168760097983</v>
      </c>
      <c r="D1091" s="1207"/>
      <c r="E1091" s="1207"/>
      <c r="F1091" s="1184" t="e">
        <f t="shared" si="2727"/>
        <v>#DIV/0!</v>
      </c>
      <c r="G1091" s="1208">
        <f t="shared" si="2739"/>
        <v>0.3008438818565401</v>
      </c>
      <c r="H1091" s="1208"/>
      <c r="I1091" s="1208"/>
      <c r="J1091" s="1184" t="e">
        <f t="shared" si="2729"/>
        <v>#DIV/0!</v>
      </c>
      <c r="K1091" s="1209">
        <f t="shared" si="2739"/>
        <v>0</v>
      </c>
      <c r="L1091" s="1209"/>
      <c r="M1091" s="1209"/>
      <c r="N1091" s="1184" t="e">
        <f t="shared" si="2731"/>
        <v>#DIV/0!</v>
      </c>
      <c r="O1091" s="1210">
        <f t="shared" si="2739"/>
        <v>6.3819577735124762</v>
      </c>
      <c r="P1091" s="1210"/>
      <c r="Q1091" s="1210"/>
      <c r="R1091" s="1184" t="e">
        <f t="shared" si="2733"/>
        <v>#DIV/0!</v>
      </c>
      <c r="S1091" s="1214">
        <f t="shared" si="2739"/>
        <v>3.393169877408056E-2</v>
      </c>
      <c r="T1091" s="1214"/>
      <c r="U1091" s="1214"/>
      <c r="V1091" s="1184" t="e">
        <f t="shared" si="2735"/>
        <v>#DIV/0!</v>
      </c>
      <c r="W1091" s="1199" t="e">
        <f t="shared" si="2739"/>
        <v>#DIV/0!</v>
      </c>
      <c r="X1091" s="1199">
        <f t="shared" si="2738"/>
        <v>0</v>
      </c>
      <c r="Y1091" s="1199"/>
      <c r="Z1091" s="1184" t="e">
        <f t="shared" si="2736"/>
        <v>#DIV/0!</v>
      </c>
      <c r="AA1091" s="1198">
        <f t="shared" si="2717"/>
        <v>1.3778700460305791</v>
      </c>
      <c r="AB1091" s="1723" t="e">
        <f t="shared" si="2718"/>
        <v>#DIV/0!</v>
      </c>
      <c r="AC1091" s="1198"/>
      <c r="AD1091" s="325" t="s">
        <v>4340</v>
      </c>
    </row>
    <row r="1092" spans="1:30" ht="15.75" hidden="1" thickBot="1" x14ac:dyDescent="0.3">
      <c r="A1092" s="3580"/>
      <c r="B1092" s="2212" t="s">
        <v>4224</v>
      </c>
      <c r="C1092" s="1207">
        <f t="shared" ref="C1092:W1092" si="2740">C1090/C333</f>
        <v>9.4837043065925899E-2</v>
      </c>
      <c r="D1092" s="1207"/>
      <c r="E1092" s="1207"/>
      <c r="F1092" s="1184" t="e">
        <f t="shared" si="2727"/>
        <v>#DIV/0!</v>
      </c>
      <c r="G1092" s="1208">
        <f t="shared" si="2740"/>
        <v>0.54501488095238093</v>
      </c>
      <c r="H1092" s="1208"/>
      <c r="I1092" s="1208"/>
      <c r="J1092" s="1184" t="e">
        <f t="shared" si="2729"/>
        <v>#DIV/0!</v>
      </c>
      <c r="K1092" s="1209">
        <f t="shared" si="2740"/>
        <v>0</v>
      </c>
      <c r="L1092" s="1209"/>
      <c r="M1092" s="1209"/>
      <c r="N1092" s="1184" t="e">
        <f t="shared" si="2731"/>
        <v>#DIV/0!</v>
      </c>
      <c r="O1092" s="1210">
        <f t="shared" si="2740"/>
        <v>2.3419012647898816</v>
      </c>
      <c r="P1092" s="1210"/>
      <c r="Q1092" s="1210"/>
      <c r="R1092" s="1184" t="e">
        <f t="shared" si="2733"/>
        <v>#DIV/0!</v>
      </c>
      <c r="S1092" s="1214">
        <f t="shared" si="2740"/>
        <v>8.5122699386503062E-2</v>
      </c>
      <c r="T1092" s="1214"/>
      <c r="U1092" s="1214"/>
      <c r="V1092" s="1184" t="e">
        <f t="shared" si="2735"/>
        <v>#DIV/0!</v>
      </c>
      <c r="W1092" s="1200" t="e">
        <f t="shared" si="2740"/>
        <v>#DIV/0!</v>
      </c>
      <c r="X1092" s="1200">
        <f t="shared" si="2738"/>
        <v>0</v>
      </c>
      <c r="Y1092" s="1200"/>
      <c r="Z1092" s="1184" t="e">
        <f t="shared" si="2736"/>
        <v>#DIV/0!</v>
      </c>
      <c r="AA1092" s="1198">
        <f t="shared" si="2717"/>
        <v>0.61337517763893834</v>
      </c>
      <c r="AB1092" s="1723" t="e">
        <f t="shared" si="2718"/>
        <v>#DIV/0!</v>
      </c>
      <c r="AC1092" s="1198"/>
      <c r="AD1092" s="325" t="s">
        <v>4341</v>
      </c>
    </row>
    <row r="1093" spans="1:30" ht="15.75" hidden="1" thickBot="1" x14ac:dyDescent="0.3">
      <c r="A1093" s="3580"/>
      <c r="B1093" s="2212" t="s">
        <v>4311</v>
      </c>
      <c r="C1093" s="1207">
        <f t="shared" ref="C1093:W1093" si="2741">C1090/C336</f>
        <v>6.0217809096732862E-2</v>
      </c>
      <c r="D1093" s="1207"/>
      <c r="E1093" s="1207"/>
      <c r="F1093" s="1184" t="e">
        <f t="shared" si="2727"/>
        <v>#DIV/0!</v>
      </c>
      <c r="G1093" s="1208">
        <f t="shared" si="2741"/>
        <v>0.44763513513513514</v>
      </c>
      <c r="H1093" s="1208"/>
      <c r="I1093" s="1208"/>
      <c r="J1093" s="1184" t="e">
        <f t="shared" si="2729"/>
        <v>#DIV/0!</v>
      </c>
      <c r="K1093" s="1209">
        <f t="shared" si="2741"/>
        <v>0</v>
      </c>
      <c r="L1093" s="1209"/>
      <c r="M1093" s="1209"/>
      <c r="N1093" s="1184" t="e">
        <f t="shared" si="2731"/>
        <v>#DIV/0!</v>
      </c>
      <c r="O1093" s="1210">
        <f t="shared" si="2741"/>
        <v>1.6900000000000002</v>
      </c>
      <c r="P1093" s="1210"/>
      <c r="Q1093" s="1210"/>
      <c r="R1093" s="1184" t="e">
        <f t="shared" si="2733"/>
        <v>#DIV/0!</v>
      </c>
      <c r="S1093" s="1214">
        <f t="shared" si="2741"/>
        <v>6.3013698630136991E-2</v>
      </c>
      <c r="T1093" s="1214"/>
      <c r="U1093" s="1214"/>
      <c r="V1093" s="1184" t="e">
        <f t="shared" si="2735"/>
        <v>#DIV/0!</v>
      </c>
      <c r="W1093" s="1199" t="e">
        <f t="shared" si="2741"/>
        <v>#DIV/0!</v>
      </c>
      <c r="X1093" s="1199">
        <f t="shared" si="2738"/>
        <v>0</v>
      </c>
      <c r="Y1093" s="1199"/>
      <c r="Z1093" s="1184" t="e">
        <f t="shared" si="2736"/>
        <v>#DIV/0!</v>
      </c>
      <c r="AA1093" s="1198">
        <f t="shared" si="2717"/>
        <v>0.452173328572401</v>
      </c>
      <c r="AB1093" s="1723" t="e">
        <f t="shared" si="2718"/>
        <v>#DIV/0!</v>
      </c>
      <c r="AC1093" s="1198"/>
      <c r="AD1093" s="325" t="s">
        <v>4342</v>
      </c>
    </row>
    <row r="1094" spans="1:30" ht="15.75" hidden="1" thickBot="1" x14ac:dyDescent="0.3">
      <c r="A1094" s="3580"/>
      <c r="B1094" s="2210" t="s">
        <v>4343</v>
      </c>
      <c r="C1094" s="1206" t="e">
        <f>C1053/C1058</f>
        <v>#DIV/0!</v>
      </c>
      <c r="D1094" s="1206"/>
      <c r="E1094" s="1206"/>
      <c r="F1094" s="2307" t="e">
        <f t="shared" si="2727"/>
        <v>#DIV/0!</v>
      </c>
      <c r="G1094" s="1265"/>
      <c r="H1094" s="1265"/>
      <c r="I1094" s="1265"/>
      <c r="J1094" s="2307" t="e">
        <f t="shared" si="2729"/>
        <v>#DIV/0!</v>
      </c>
      <c r="K1094" s="1206" t="e">
        <f t="shared" ref="K1094:W1094" si="2742">K1053/K1058</f>
        <v>#DIV/0!</v>
      </c>
      <c r="L1094" s="1206"/>
      <c r="M1094" s="1206"/>
      <c r="N1094" s="2307" t="e">
        <f t="shared" si="2731"/>
        <v>#DIV/0!</v>
      </c>
      <c r="O1094" s="1206" t="e">
        <f t="shared" si="2742"/>
        <v>#DIV/0!</v>
      </c>
      <c r="P1094" s="1206"/>
      <c r="Q1094" s="1206"/>
      <c r="R1094" s="2307" t="e">
        <f t="shared" si="2733"/>
        <v>#DIV/0!</v>
      </c>
      <c r="S1094" s="1206" t="e">
        <f t="shared" si="2742"/>
        <v>#DIV/0!</v>
      </c>
      <c r="T1094" s="1206"/>
      <c r="U1094" s="1206"/>
      <c r="V1094" s="2307" t="e">
        <f t="shared" si="2735"/>
        <v>#DIV/0!</v>
      </c>
      <c r="W1094" s="1206" t="e">
        <f t="shared" si="2742"/>
        <v>#DIV/0!</v>
      </c>
      <c r="X1094" s="1206">
        <f t="shared" si="2738"/>
        <v>0</v>
      </c>
      <c r="Y1094" s="1206"/>
      <c r="Z1094" s="2307" t="e">
        <f t="shared" si="2736"/>
        <v>#DIV/0!</v>
      </c>
      <c r="AA1094" s="1206" t="e">
        <f t="shared" si="2717"/>
        <v>#DIV/0!</v>
      </c>
      <c r="AB1094" s="1718" t="e">
        <f t="shared" si="2718"/>
        <v>#DIV/0!</v>
      </c>
      <c r="AC1094" s="1903"/>
      <c r="AD1094" s="1220" t="s">
        <v>4344</v>
      </c>
    </row>
    <row r="1095" spans="1:30" ht="15.75" hidden="1" thickBot="1" x14ac:dyDescent="0.3">
      <c r="A1095" s="3580"/>
      <c r="B1095" s="2212" t="s">
        <v>4223</v>
      </c>
      <c r="C1095" s="1207" t="e">
        <f t="shared" ref="C1095:W1095" si="2743">C1094/C342</f>
        <v>#DIV/0!</v>
      </c>
      <c r="D1095" s="1207"/>
      <c r="E1095" s="1207"/>
      <c r="F1095" s="1184" t="e">
        <f t="shared" si="2727"/>
        <v>#DIV/0!</v>
      </c>
      <c r="G1095" s="1266">
        <f t="shared" si="2743"/>
        <v>0</v>
      </c>
      <c r="H1095" s="1266"/>
      <c r="I1095" s="1266"/>
      <c r="J1095" s="1184" t="e">
        <f t="shared" si="2729"/>
        <v>#DIV/0!</v>
      </c>
      <c r="K1095" s="1209" t="e">
        <f t="shared" si="2743"/>
        <v>#DIV/0!</v>
      </c>
      <c r="L1095" s="1209"/>
      <c r="M1095" s="1209"/>
      <c r="N1095" s="1184" t="e">
        <f t="shared" si="2731"/>
        <v>#DIV/0!</v>
      </c>
      <c r="O1095" s="1210" t="e">
        <f t="shared" si="2743"/>
        <v>#DIV/0!</v>
      </c>
      <c r="P1095" s="1210"/>
      <c r="Q1095" s="1210"/>
      <c r="R1095" s="1184" t="e">
        <f t="shared" si="2733"/>
        <v>#DIV/0!</v>
      </c>
      <c r="S1095" s="1214" t="e">
        <f t="shared" si="2743"/>
        <v>#DIV/0!</v>
      </c>
      <c r="T1095" s="1214"/>
      <c r="U1095" s="1214"/>
      <c r="V1095" s="1184" t="e">
        <f t="shared" si="2735"/>
        <v>#DIV/0!</v>
      </c>
      <c r="W1095" s="1199" t="e">
        <f t="shared" si="2743"/>
        <v>#DIV/0!</v>
      </c>
      <c r="X1095" s="1199">
        <f t="shared" si="2738"/>
        <v>0</v>
      </c>
      <c r="Y1095" s="1199"/>
      <c r="Z1095" s="1184" t="e">
        <f t="shared" si="2736"/>
        <v>#DIV/0!</v>
      </c>
      <c r="AA1095" s="1198" t="e">
        <f t="shared" si="2717"/>
        <v>#DIV/0!</v>
      </c>
      <c r="AB1095" s="1723" t="e">
        <f t="shared" si="2718"/>
        <v>#DIV/0!</v>
      </c>
      <c r="AC1095" s="1198"/>
      <c r="AD1095" s="325" t="s">
        <v>4345</v>
      </c>
    </row>
    <row r="1096" spans="1:30" ht="15.75" hidden="1" thickBot="1" x14ac:dyDescent="0.3">
      <c r="A1096" s="3580"/>
      <c r="B1096" s="2212" t="s">
        <v>4224</v>
      </c>
      <c r="C1096" s="1207" t="e">
        <f t="shared" ref="C1096:W1096" si="2744">C1094/C359</f>
        <v>#DIV/0!</v>
      </c>
      <c r="D1096" s="1207"/>
      <c r="E1096" s="1207"/>
      <c r="F1096" s="1184" t="e">
        <f t="shared" si="2727"/>
        <v>#DIV/0!</v>
      </c>
      <c r="G1096" s="1266">
        <f t="shared" si="2744"/>
        <v>0</v>
      </c>
      <c r="H1096" s="1266"/>
      <c r="I1096" s="1266"/>
      <c r="J1096" s="1184" t="e">
        <f t="shared" si="2729"/>
        <v>#DIV/0!</v>
      </c>
      <c r="K1096" s="1209" t="e">
        <f t="shared" si="2744"/>
        <v>#DIV/0!</v>
      </c>
      <c r="L1096" s="1209"/>
      <c r="M1096" s="1209"/>
      <c r="N1096" s="1184" t="e">
        <f t="shared" si="2731"/>
        <v>#DIV/0!</v>
      </c>
      <c r="O1096" s="1210" t="e">
        <f t="shared" si="2744"/>
        <v>#DIV/0!</v>
      </c>
      <c r="P1096" s="1210"/>
      <c r="Q1096" s="1210"/>
      <c r="R1096" s="1184" t="e">
        <f t="shared" si="2733"/>
        <v>#DIV/0!</v>
      </c>
      <c r="S1096" s="1214" t="e">
        <f t="shared" si="2744"/>
        <v>#DIV/0!</v>
      </c>
      <c r="T1096" s="1214"/>
      <c r="U1096" s="1214"/>
      <c r="V1096" s="1184" t="e">
        <f t="shared" si="2735"/>
        <v>#DIV/0!</v>
      </c>
      <c r="W1096" s="1199" t="e">
        <f t="shared" si="2744"/>
        <v>#DIV/0!</v>
      </c>
      <c r="X1096" s="1199">
        <f t="shared" si="2738"/>
        <v>0</v>
      </c>
      <c r="Y1096" s="1199"/>
      <c r="Z1096" s="1184" t="e">
        <f t="shared" si="2736"/>
        <v>#DIV/0!</v>
      </c>
      <c r="AA1096" s="1198" t="e">
        <f t="shared" si="2717"/>
        <v>#DIV/0!</v>
      </c>
      <c r="AB1096" s="1723" t="e">
        <f t="shared" si="2718"/>
        <v>#DIV/0!</v>
      </c>
      <c r="AC1096" s="1198"/>
      <c r="AD1096" s="325" t="s">
        <v>4346</v>
      </c>
    </row>
    <row r="1097" spans="1:30" ht="15.75" hidden="1" thickBot="1" x14ac:dyDescent="0.3">
      <c r="A1097" s="3580"/>
      <c r="B1097" s="2213" t="s">
        <v>4311</v>
      </c>
      <c r="C1097" s="1215" t="e">
        <f t="shared" ref="C1097:W1097" si="2745">C1094/C362</f>
        <v>#DIV/0!</v>
      </c>
      <c r="D1097" s="1215"/>
      <c r="E1097" s="1215"/>
      <c r="F1097" s="2308" t="e">
        <f t="shared" si="2727"/>
        <v>#DIV/0!</v>
      </c>
      <c r="G1097" s="1269">
        <f t="shared" si="2745"/>
        <v>0</v>
      </c>
      <c r="H1097" s="1269"/>
      <c r="I1097" s="1269"/>
      <c r="J1097" s="2308" t="e">
        <f t="shared" si="2729"/>
        <v>#DIV/0!</v>
      </c>
      <c r="K1097" s="1217" t="e">
        <f t="shared" si="2745"/>
        <v>#DIV/0!</v>
      </c>
      <c r="L1097" s="1217"/>
      <c r="M1097" s="1217"/>
      <c r="N1097" s="2308" t="e">
        <f t="shared" si="2731"/>
        <v>#DIV/0!</v>
      </c>
      <c r="O1097" s="1218" t="e">
        <f t="shared" si="2745"/>
        <v>#DIV/0!</v>
      </c>
      <c r="P1097" s="1218"/>
      <c r="Q1097" s="1218"/>
      <c r="R1097" s="2308" t="e">
        <f t="shared" si="2733"/>
        <v>#DIV/0!</v>
      </c>
      <c r="S1097" s="1219" t="e">
        <f t="shared" si="2745"/>
        <v>#DIV/0!</v>
      </c>
      <c r="T1097" s="1219"/>
      <c r="U1097" s="1219"/>
      <c r="V1097" s="2308" t="e">
        <f t="shared" si="2735"/>
        <v>#DIV/0!</v>
      </c>
      <c r="W1097" s="1201" t="e">
        <f t="shared" si="2745"/>
        <v>#DIV/0!</v>
      </c>
      <c r="X1097" s="1201">
        <f t="shared" si="2738"/>
        <v>0</v>
      </c>
      <c r="Y1097" s="1201"/>
      <c r="Z1097" s="2308" t="e">
        <f t="shared" si="2736"/>
        <v>#DIV/0!</v>
      </c>
      <c r="AA1097" s="1202" t="e">
        <f t="shared" si="2717"/>
        <v>#DIV/0!</v>
      </c>
      <c r="AB1097" s="1723" t="e">
        <f t="shared" si="2718"/>
        <v>#DIV/0!</v>
      </c>
      <c r="AC1097" s="1198"/>
      <c r="AD1097" s="325" t="s">
        <v>4347</v>
      </c>
    </row>
    <row r="1098" spans="1:30" customFormat="1" ht="15.75" hidden="1" thickBot="1" x14ac:dyDescent="0.3">
      <c r="A1098" s="3580" t="s">
        <v>560</v>
      </c>
      <c r="B1098" s="2207" t="s">
        <v>935</v>
      </c>
      <c r="C1098" s="826">
        <f>'BNP avec amende'!B487</f>
        <v>1</v>
      </c>
      <c r="D1098" s="826"/>
      <c r="E1098" s="826"/>
      <c r="F1098" s="2278" t="e">
        <f t="shared" si="2727"/>
        <v>#DIV/0!</v>
      </c>
      <c r="G1098" s="1235"/>
      <c r="H1098" s="1235"/>
      <c r="I1098" s="1235"/>
      <c r="J1098" s="2278" t="e">
        <f t="shared" si="2729"/>
        <v>#DIV/0!</v>
      </c>
      <c r="K1098" s="1235"/>
      <c r="L1098" s="1235"/>
      <c r="M1098" s="1235"/>
      <c r="N1098" s="2278" t="e">
        <f t="shared" si="2731"/>
        <v>#DIV/0!</v>
      </c>
      <c r="O1098" s="1235"/>
      <c r="P1098" s="1235"/>
      <c r="Q1098" s="1235"/>
      <c r="R1098" s="2278" t="e">
        <f t="shared" si="2733"/>
        <v>#DIV/0!</v>
      </c>
      <c r="S1098" s="1235"/>
      <c r="T1098" s="1235"/>
      <c r="U1098" s="1235"/>
      <c r="V1098" s="2278" t="e">
        <f t="shared" si="2735"/>
        <v>#DIV/0!</v>
      </c>
      <c r="W1098" s="826" t="e">
        <f>SUM(C1098:S1098)</f>
        <v>#DIV/0!</v>
      </c>
      <c r="X1098" s="826">
        <f t="shared" si="2738"/>
        <v>0</v>
      </c>
      <c r="Y1098" s="826"/>
      <c r="Z1098" s="2278" t="e">
        <f t="shared" si="2736"/>
        <v>#DIV/0!</v>
      </c>
      <c r="AA1098" s="1222">
        <f t="shared" si="2717"/>
        <v>1</v>
      </c>
      <c r="AB1098" s="1715" t="e">
        <f t="shared" si="2718"/>
        <v>#DIV/0!</v>
      </c>
      <c r="AC1098" s="1311"/>
      <c r="AD1098" s="27" t="s">
        <v>4264</v>
      </c>
    </row>
    <row r="1099" spans="1:30" customFormat="1" ht="15.75" hidden="1" thickBot="1" x14ac:dyDescent="0.3">
      <c r="A1099" s="3580"/>
      <c r="B1099" s="1" t="s">
        <v>4265</v>
      </c>
      <c r="C1099" s="1184">
        <f t="shared" ref="C1099:W1099" si="2746">C1098/C4</f>
        <v>2.5531045751633988E-5</v>
      </c>
      <c r="D1099" s="1184"/>
      <c r="E1099" s="1184"/>
      <c r="F1099" s="1184" t="e">
        <f t="shared" si="2727"/>
        <v>#DIV/0!</v>
      </c>
      <c r="G1099" s="1236">
        <f t="shared" si="2746"/>
        <v>0</v>
      </c>
      <c r="H1099" s="1236"/>
      <c r="I1099" s="1236"/>
      <c r="J1099" s="1184" t="e">
        <f t="shared" si="2729"/>
        <v>#DIV/0!</v>
      </c>
      <c r="K1099" s="1236">
        <f t="shared" si="2746"/>
        <v>0</v>
      </c>
      <c r="L1099" s="1236"/>
      <c r="M1099" s="1236"/>
      <c r="N1099" s="1184" t="e">
        <f t="shared" si="2731"/>
        <v>#DIV/0!</v>
      </c>
      <c r="O1099" s="1236">
        <f t="shared" si="2746"/>
        <v>0</v>
      </c>
      <c r="P1099" s="1236"/>
      <c r="Q1099" s="1236"/>
      <c r="R1099" s="1184" t="e">
        <f t="shared" si="2733"/>
        <v>#DIV/0!</v>
      </c>
      <c r="S1099" s="1236">
        <f t="shared" si="2746"/>
        <v>0</v>
      </c>
      <c r="T1099" s="1236"/>
      <c r="U1099" s="1236"/>
      <c r="V1099" s="1184" t="e">
        <f t="shared" si="2735"/>
        <v>#DIV/0!</v>
      </c>
      <c r="W1099" s="1194" t="e">
        <f t="shared" si="2746"/>
        <v>#DIV/0!</v>
      </c>
      <c r="X1099" s="1194">
        <f t="shared" si="2738"/>
        <v>0</v>
      </c>
      <c r="Y1099" s="1194"/>
      <c r="Z1099" s="1184" t="e">
        <f t="shared" si="2736"/>
        <v>#DIV/0!</v>
      </c>
      <c r="AA1099" s="1189">
        <f t="shared" si="2717"/>
        <v>5.1062091503267979E-6</v>
      </c>
      <c r="AB1099" s="1716" t="e">
        <f t="shared" si="2718"/>
        <v>#DIV/0!</v>
      </c>
      <c r="AC1099" s="1189"/>
      <c r="AD1099" t="s">
        <v>4266</v>
      </c>
    </row>
    <row r="1100" spans="1:30" customFormat="1" ht="15.75" hidden="1" thickBot="1" x14ac:dyDescent="0.3">
      <c r="A1100" s="3580"/>
      <c r="B1100" s="1" t="s">
        <v>4267</v>
      </c>
      <c r="C1100" s="1184">
        <f t="shared" ref="C1100:W1100" si="2747">C1098/C21</f>
        <v>3.8954462233648865E-5</v>
      </c>
      <c r="D1100" s="1184"/>
      <c r="E1100" s="1184"/>
      <c r="F1100" s="1184" t="e">
        <f t="shared" si="2727"/>
        <v>#DIV/0!</v>
      </c>
      <c r="G1100" s="1236">
        <f t="shared" si="2747"/>
        <v>0</v>
      </c>
      <c r="H1100" s="1236"/>
      <c r="I1100" s="1236"/>
      <c r="J1100" s="1184" t="e">
        <f t="shared" si="2729"/>
        <v>#DIV/0!</v>
      </c>
      <c r="K1100" s="1236">
        <f t="shared" si="2747"/>
        <v>0</v>
      </c>
      <c r="L1100" s="1236"/>
      <c r="M1100" s="1236"/>
      <c r="N1100" s="1184" t="e">
        <f t="shared" si="2731"/>
        <v>#DIV/0!</v>
      </c>
      <c r="O1100" s="1236">
        <f t="shared" si="2747"/>
        <v>0</v>
      </c>
      <c r="P1100" s="1236"/>
      <c r="Q1100" s="1236"/>
      <c r="R1100" s="1184" t="e">
        <f t="shared" si="2733"/>
        <v>#DIV/0!</v>
      </c>
      <c r="S1100" s="1236">
        <f t="shared" si="2747"/>
        <v>0</v>
      </c>
      <c r="T1100" s="1236"/>
      <c r="U1100" s="1236"/>
      <c r="V1100" s="1184" t="e">
        <f t="shared" si="2735"/>
        <v>#DIV/0!</v>
      </c>
      <c r="W1100" s="1194" t="e">
        <f t="shared" si="2747"/>
        <v>#DIV/0!</v>
      </c>
      <c r="X1100" s="1194">
        <f t="shared" si="2738"/>
        <v>0</v>
      </c>
      <c r="Y1100" s="1194"/>
      <c r="Z1100" s="1184" t="e">
        <f t="shared" si="2736"/>
        <v>#DIV/0!</v>
      </c>
      <c r="AA1100" s="1189">
        <f t="shared" si="2717"/>
        <v>7.7908924467297724E-6</v>
      </c>
      <c r="AB1100" s="1716" t="e">
        <f t="shared" si="2718"/>
        <v>#DIV/0!</v>
      </c>
      <c r="AC1100" s="1189"/>
      <c r="AD1100" t="s">
        <v>4268</v>
      </c>
    </row>
    <row r="1101" spans="1:30" customFormat="1" ht="15.75" hidden="1" thickBot="1" x14ac:dyDescent="0.3">
      <c r="A1101" s="3580"/>
      <c r="B1101" s="1" t="s">
        <v>4269</v>
      </c>
      <c r="C1101" s="1184">
        <f t="shared" ref="C1101:W1101" si="2748">C1098/C9</f>
        <v>1.2584948401711554E-4</v>
      </c>
      <c r="D1101" s="1184"/>
      <c r="E1101" s="1184"/>
      <c r="F1101" s="1184" t="e">
        <f t="shared" si="2727"/>
        <v>#DIV/0!</v>
      </c>
      <c r="G1101" s="1236">
        <f t="shared" si="2748"/>
        <v>0</v>
      </c>
      <c r="H1101" s="1236"/>
      <c r="I1101" s="1236"/>
      <c r="J1101" s="1184" t="e">
        <f t="shared" si="2729"/>
        <v>#DIV/0!</v>
      </c>
      <c r="K1101" s="1236">
        <f t="shared" si="2748"/>
        <v>0</v>
      </c>
      <c r="L1101" s="1236"/>
      <c r="M1101" s="1236"/>
      <c r="N1101" s="1184" t="e">
        <f t="shared" si="2731"/>
        <v>#DIV/0!</v>
      </c>
      <c r="O1101" s="1236">
        <f t="shared" si="2748"/>
        <v>0</v>
      </c>
      <c r="P1101" s="1236"/>
      <c r="Q1101" s="1236"/>
      <c r="R1101" s="1184" t="e">
        <f t="shared" si="2733"/>
        <v>#DIV/0!</v>
      </c>
      <c r="S1101" s="1236">
        <f t="shared" si="2748"/>
        <v>0</v>
      </c>
      <c r="T1101" s="1236"/>
      <c r="U1101" s="1236"/>
      <c r="V1101" s="1184" t="e">
        <f t="shared" si="2735"/>
        <v>#DIV/0!</v>
      </c>
      <c r="W1101" s="1194" t="e">
        <f t="shared" si="2748"/>
        <v>#DIV/0!</v>
      </c>
      <c r="X1101" s="1194">
        <f t="shared" si="2738"/>
        <v>0</v>
      </c>
      <c r="Y1101" s="1194"/>
      <c r="Z1101" s="1184" t="e">
        <f t="shared" si="2736"/>
        <v>#DIV/0!</v>
      </c>
      <c r="AA1101" s="1189">
        <f t="shared" si="2717"/>
        <v>2.5169896803423107E-5</v>
      </c>
      <c r="AB1101" s="1716" t="e">
        <f t="shared" si="2718"/>
        <v>#DIV/0!</v>
      </c>
      <c r="AC1101" s="1189"/>
      <c r="AD1101" t="s">
        <v>4270</v>
      </c>
    </row>
    <row r="1102" spans="1:30" customFormat="1" ht="15.75" hidden="1" thickBot="1" x14ac:dyDescent="0.3">
      <c r="A1102" s="3580"/>
      <c r="B1102" s="1" t="s">
        <v>4271</v>
      </c>
      <c r="C1102" s="1184">
        <f t="shared" ref="C1102:W1102" si="2749">C1098/C15</f>
        <v>3.9714058776806987E-4</v>
      </c>
      <c r="D1102" s="1184"/>
      <c r="E1102" s="1184"/>
      <c r="F1102" s="1184" t="e">
        <f t="shared" si="2727"/>
        <v>#DIV/0!</v>
      </c>
      <c r="G1102" s="1236">
        <f t="shared" si="2749"/>
        <v>0</v>
      </c>
      <c r="H1102" s="1236"/>
      <c r="I1102" s="1236"/>
      <c r="J1102" s="1184" t="e">
        <f t="shared" si="2729"/>
        <v>#DIV/0!</v>
      </c>
      <c r="K1102" s="1236">
        <f t="shared" si="2749"/>
        <v>0</v>
      </c>
      <c r="L1102" s="1236"/>
      <c r="M1102" s="1236"/>
      <c r="N1102" s="1184" t="e">
        <f t="shared" si="2731"/>
        <v>#DIV/0!</v>
      </c>
      <c r="O1102" s="1236">
        <f t="shared" si="2749"/>
        <v>0</v>
      </c>
      <c r="P1102" s="1236"/>
      <c r="Q1102" s="1236"/>
      <c r="R1102" s="1184" t="e">
        <f t="shared" si="2733"/>
        <v>#DIV/0!</v>
      </c>
      <c r="S1102" s="1236">
        <f t="shared" si="2749"/>
        <v>0</v>
      </c>
      <c r="T1102" s="1236"/>
      <c r="U1102" s="1236"/>
      <c r="V1102" s="1184" t="e">
        <f t="shared" si="2735"/>
        <v>#DIV/0!</v>
      </c>
      <c r="W1102" s="1205" t="e">
        <f t="shared" si="2749"/>
        <v>#DIV/0!</v>
      </c>
      <c r="X1102" s="1205">
        <f t="shared" si="2738"/>
        <v>0</v>
      </c>
      <c r="Y1102" s="1205"/>
      <c r="Z1102" s="1184" t="e">
        <f t="shared" si="2736"/>
        <v>#DIV/0!</v>
      </c>
      <c r="AA1102" s="1193">
        <f t="shared" si="2717"/>
        <v>7.9428117553613978E-5</v>
      </c>
      <c r="AB1102" s="1717" t="e">
        <f t="shared" si="2718"/>
        <v>#DIV/0!</v>
      </c>
      <c r="AC1102" s="1193"/>
      <c r="AD1102" t="s">
        <v>4272</v>
      </c>
    </row>
    <row r="1103" spans="1:30" customFormat="1" ht="15.75" hidden="1" thickBot="1" x14ac:dyDescent="0.3">
      <c r="A1103" s="3580"/>
      <c r="B1103" s="2210" t="s">
        <v>4273</v>
      </c>
      <c r="C1103" s="1204">
        <f>'BNP avec amende'!C487</f>
        <v>0</v>
      </c>
      <c r="D1103" s="1204"/>
      <c r="E1103" s="1204"/>
      <c r="F1103" s="2307" t="e">
        <f t="shared" si="2727"/>
        <v>#DIV/0!</v>
      </c>
      <c r="G1103" s="1237"/>
      <c r="H1103" s="1237"/>
      <c r="I1103" s="1237"/>
      <c r="J1103" s="2307" t="e">
        <f t="shared" si="2729"/>
        <v>#DIV/0!</v>
      </c>
      <c r="K1103" s="1237"/>
      <c r="L1103" s="1237"/>
      <c r="M1103" s="1237"/>
      <c r="N1103" s="2307" t="e">
        <f t="shared" si="2731"/>
        <v>#DIV/0!</v>
      </c>
      <c r="O1103" s="1237"/>
      <c r="P1103" s="1237"/>
      <c r="Q1103" s="1237"/>
      <c r="R1103" s="2307" t="e">
        <f t="shared" si="2733"/>
        <v>#DIV/0!</v>
      </c>
      <c r="S1103" s="1237"/>
      <c r="T1103" s="1237"/>
      <c r="U1103" s="1237"/>
      <c r="V1103" s="2307" t="e">
        <f t="shared" si="2735"/>
        <v>#DIV/0!</v>
      </c>
      <c r="W1103" s="1204" t="e">
        <f>SUM(C1103:S1103)</f>
        <v>#DIV/0!</v>
      </c>
      <c r="X1103" s="1204">
        <f t="shared" si="2738"/>
        <v>0</v>
      </c>
      <c r="Y1103" s="1204"/>
      <c r="Z1103" s="2307" t="e">
        <f t="shared" si="2736"/>
        <v>#DIV/0!</v>
      </c>
      <c r="AA1103" s="1206">
        <f t="shared" si="2717"/>
        <v>0</v>
      </c>
      <c r="AB1103" s="1718" t="e">
        <f t="shared" si="2718"/>
        <v>#DIV/0!</v>
      </c>
      <c r="AC1103" s="1903"/>
      <c r="AD1103" s="27" t="s">
        <v>4274</v>
      </c>
    </row>
    <row r="1104" spans="1:30" customFormat="1" ht="15.75" hidden="1" thickBot="1" x14ac:dyDescent="0.3">
      <c r="A1104" s="3580"/>
      <c r="B1104" s="1" t="s">
        <v>4275</v>
      </c>
      <c r="C1104" s="1184">
        <f t="shared" ref="C1104:W1104" si="2750">C1103/C30</f>
        <v>0</v>
      </c>
      <c r="D1104" s="1184"/>
      <c r="E1104" s="1184"/>
      <c r="F1104" s="1184" t="e">
        <f t="shared" si="2727"/>
        <v>#DIV/0!</v>
      </c>
      <c r="G1104" s="1236">
        <f t="shared" si="2750"/>
        <v>0</v>
      </c>
      <c r="H1104" s="1236"/>
      <c r="I1104" s="1236"/>
      <c r="J1104" s="1184" t="e">
        <f t="shared" si="2729"/>
        <v>#DIV/0!</v>
      </c>
      <c r="K1104" s="1236">
        <f t="shared" si="2750"/>
        <v>0</v>
      </c>
      <c r="L1104" s="1236"/>
      <c r="M1104" s="1236"/>
      <c r="N1104" s="1184" t="e">
        <f t="shared" si="2731"/>
        <v>#DIV/0!</v>
      </c>
      <c r="O1104" s="1236">
        <f t="shared" si="2750"/>
        <v>0</v>
      </c>
      <c r="P1104" s="1236"/>
      <c r="Q1104" s="1236"/>
      <c r="R1104" s="1184" t="e">
        <f t="shared" si="2733"/>
        <v>#DIV/0!</v>
      </c>
      <c r="S1104" s="1236">
        <f t="shared" si="2750"/>
        <v>0</v>
      </c>
      <c r="T1104" s="1236"/>
      <c r="U1104" s="1236"/>
      <c r="V1104" s="1184" t="e">
        <f t="shared" si="2735"/>
        <v>#DIV/0!</v>
      </c>
      <c r="W1104" s="1192" t="e">
        <f t="shared" si="2750"/>
        <v>#DIV/0!</v>
      </c>
      <c r="X1104" s="1192">
        <f t="shared" si="2738"/>
        <v>0</v>
      </c>
      <c r="Y1104" s="1192"/>
      <c r="Z1104" s="1184" t="e">
        <f t="shared" si="2736"/>
        <v>#DIV/0!</v>
      </c>
      <c r="AA1104" s="1193">
        <f t="shared" si="2717"/>
        <v>0</v>
      </c>
      <c r="AB1104" s="1717" t="e">
        <f t="shared" si="2718"/>
        <v>#DIV/0!</v>
      </c>
      <c r="AC1104" s="1193"/>
      <c r="AD1104" t="s">
        <v>4276</v>
      </c>
    </row>
    <row r="1105" spans="1:30" customFormat="1" ht="15.75" hidden="1" thickBot="1" x14ac:dyDescent="0.3">
      <c r="A1105" s="3580"/>
      <c r="B1105" s="1" t="s">
        <v>4277</v>
      </c>
      <c r="C1105" s="1184">
        <f t="shared" ref="C1105:W1105" si="2751">C1103/C47</f>
        <v>0</v>
      </c>
      <c r="D1105" s="1184"/>
      <c r="E1105" s="1184"/>
      <c r="F1105" s="1184" t="e">
        <f t="shared" si="2727"/>
        <v>#DIV/0!</v>
      </c>
      <c r="G1105" s="1236">
        <f t="shared" si="2751"/>
        <v>0</v>
      </c>
      <c r="H1105" s="1236"/>
      <c r="I1105" s="1236"/>
      <c r="J1105" s="1184" t="e">
        <f t="shared" si="2729"/>
        <v>#DIV/0!</v>
      </c>
      <c r="K1105" s="1236">
        <f t="shared" si="2751"/>
        <v>0</v>
      </c>
      <c r="L1105" s="1236"/>
      <c r="M1105" s="1236"/>
      <c r="N1105" s="1184" t="e">
        <f t="shared" si="2731"/>
        <v>#DIV/0!</v>
      </c>
      <c r="O1105" s="1236">
        <f t="shared" si="2751"/>
        <v>0</v>
      </c>
      <c r="P1105" s="1236"/>
      <c r="Q1105" s="1236"/>
      <c r="R1105" s="1184" t="e">
        <f t="shared" si="2733"/>
        <v>#DIV/0!</v>
      </c>
      <c r="S1105" s="1236">
        <f t="shared" si="2751"/>
        <v>0</v>
      </c>
      <c r="T1105" s="1236"/>
      <c r="U1105" s="1236"/>
      <c r="V1105" s="1184" t="e">
        <f t="shared" si="2735"/>
        <v>#DIV/0!</v>
      </c>
      <c r="W1105" s="1192" t="e">
        <f t="shared" si="2751"/>
        <v>#DIV/0!</v>
      </c>
      <c r="X1105" s="1192">
        <f t="shared" si="2738"/>
        <v>0</v>
      </c>
      <c r="Y1105" s="1192"/>
      <c r="Z1105" s="1184" t="e">
        <f t="shared" si="2736"/>
        <v>#DIV/0!</v>
      </c>
      <c r="AA1105" s="1193">
        <f t="shared" si="2717"/>
        <v>0</v>
      </c>
      <c r="AB1105" s="1717" t="e">
        <f t="shared" si="2718"/>
        <v>#DIV/0!</v>
      </c>
      <c r="AC1105" s="1193"/>
      <c r="AD1105" t="s">
        <v>4278</v>
      </c>
    </row>
    <row r="1106" spans="1:30" customFormat="1" ht="15.75" hidden="1" thickBot="1" x14ac:dyDescent="0.3">
      <c r="A1106" s="3580"/>
      <c r="B1106" s="1" t="s">
        <v>4279</v>
      </c>
      <c r="C1106" s="1184">
        <f t="shared" ref="C1106:W1106" si="2752">C1103/C35</f>
        <v>0</v>
      </c>
      <c r="D1106" s="1184"/>
      <c r="E1106" s="1184"/>
      <c r="F1106" s="1184" t="e">
        <f t="shared" si="2727"/>
        <v>#DIV/0!</v>
      </c>
      <c r="G1106" s="1236">
        <f t="shared" si="2752"/>
        <v>0</v>
      </c>
      <c r="H1106" s="1236"/>
      <c r="I1106" s="1236"/>
      <c r="J1106" s="1184" t="e">
        <f t="shared" si="2729"/>
        <v>#DIV/0!</v>
      </c>
      <c r="K1106" s="1236">
        <f t="shared" si="2752"/>
        <v>0</v>
      </c>
      <c r="L1106" s="1236"/>
      <c r="M1106" s="1236"/>
      <c r="N1106" s="1184" t="e">
        <f t="shared" si="2731"/>
        <v>#DIV/0!</v>
      </c>
      <c r="O1106" s="1236">
        <f t="shared" si="2752"/>
        <v>0</v>
      </c>
      <c r="P1106" s="1236"/>
      <c r="Q1106" s="1236"/>
      <c r="R1106" s="1184" t="e">
        <f t="shared" si="2733"/>
        <v>#DIV/0!</v>
      </c>
      <c r="S1106" s="1236">
        <f t="shared" si="2752"/>
        <v>0</v>
      </c>
      <c r="T1106" s="1236"/>
      <c r="U1106" s="1236"/>
      <c r="V1106" s="1184" t="e">
        <f t="shared" si="2735"/>
        <v>#DIV/0!</v>
      </c>
      <c r="W1106" s="1192" t="e">
        <f t="shared" si="2752"/>
        <v>#DIV/0!</v>
      </c>
      <c r="X1106" s="1192">
        <f t="shared" si="2738"/>
        <v>0</v>
      </c>
      <c r="Y1106" s="1192"/>
      <c r="Z1106" s="1184" t="e">
        <f t="shared" si="2736"/>
        <v>#DIV/0!</v>
      </c>
      <c r="AA1106" s="1193">
        <f t="shared" si="2717"/>
        <v>0</v>
      </c>
      <c r="AB1106" s="1717" t="e">
        <f t="shared" si="2718"/>
        <v>#DIV/0!</v>
      </c>
      <c r="AC1106" s="1193"/>
      <c r="AD1106" t="s">
        <v>4280</v>
      </c>
    </row>
    <row r="1107" spans="1:30" customFormat="1" ht="15.75" hidden="1" thickBot="1" x14ac:dyDescent="0.3">
      <c r="A1107" s="3580"/>
      <c r="B1107" s="1" t="s">
        <v>4281</v>
      </c>
      <c r="C1107" s="1184">
        <f t="shared" ref="C1107:W1107" si="2753">C1103/C41</f>
        <v>0</v>
      </c>
      <c r="D1107" s="1184"/>
      <c r="E1107" s="1184"/>
      <c r="F1107" s="1184" t="e">
        <f t="shared" si="2727"/>
        <v>#DIV/0!</v>
      </c>
      <c r="G1107" s="1236">
        <f t="shared" si="2753"/>
        <v>0</v>
      </c>
      <c r="H1107" s="1236"/>
      <c r="I1107" s="1236"/>
      <c r="J1107" s="1184" t="e">
        <f t="shared" si="2729"/>
        <v>#DIV/0!</v>
      </c>
      <c r="K1107" s="1236">
        <f t="shared" si="2753"/>
        <v>0</v>
      </c>
      <c r="L1107" s="1236"/>
      <c r="M1107" s="1236"/>
      <c r="N1107" s="1184" t="e">
        <f t="shared" si="2731"/>
        <v>#DIV/0!</v>
      </c>
      <c r="O1107" s="1236">
        <f t="shared" si="2753"/>
        <v>0</v>
      </c>
      <c r="P1107" s="1236"/>
      <c r="Q1107" s="1236"/>
      <c r="R1107" s="1184" t="e">
        <f t="shared" si="2733"/>
        <v>#DIV/0!</v>
      </c>
      <c r="S1107" s="1236">
        <f t="shared" si="2753"/>
        <v>0</v>
      </c>
      <c r="T1107" s="1236"/>
      <c r="U1107" s="1236"/>
      <c r="V1107" s="1184" t="e">
        <f t="shared" si="2735"/>
        <v>#DIV/0!</v>
      </c>
      <c r="W1107" s="1192" t="e">
        <f t="shared" si="2753"/>
        <v>#DIV/0!</v>
      </c>
      <c r="X1107" s="1192">
        <f t="shared" si="2738"/>
        <v>0</v>
      </c>
      <c r="Y1107" s="1192"/>
      <c r="Z1107" s="1184" t="e">
        <f t="shared" si="2736"/>
        <v>#DIV/0!</v>
      </c>
      <c r="AA1107" s="1193">
        <f t="shared" si="2717"/>
        <v>0</v>
      </c>
      <c r="AB1107" s="1717" t="e">
        <f t="shared" si="2718"/>
        <v>#DIV/0!</v>
      </c>
      <c r="AC1107" s="1193"/>
      <c r="AD1107" t="s">
        <v>4282</v>
      </c>
    </row>
    <row r="1108" spans="1:30" customFormat="1" ht="15.75" hidden="1" thickBot="1" x14ac:dyDescent="0.3">
      <c r="A1108" s="3580"/>
      <c r="B1108" s="2210" t="s">
        <v>4283</v>
      </c>
      <c r="C1108" s="1204">
        <f>'BNP avec amende'!F487</f>
        <v>0</v>
      </c>
      <c r="D1108" s="1204"/>
      <c r="E1108" s="1204"/>
      <c r="F1108" s="2307" t="e">
        <f t="shared" si="2727"/>
        <v>#DIV/0!</v>
      </c>
      <c r="G1108" s="1237"/>
      <c r="H1108" s="1237"/>
      <c r="I1108" s="1237"/>
      <c r="J1108" s="2307" t="e">
        <f t="shared" si="2729"/>
        <v>#DIV/0!</v>
      </c>
      <c r="K1108" s="1237"/>
      <c r="L1108" s="1237"/>
      <c r="M1108" s="1237"/>
      <c r="N1108" s="2307" t="e">
        <f t="shared" si="2731"/>
        <v>#DIV/0!</v>
      </c>
      <c r="O1108" s="1237"/>
      <c r="P1108" s="1237"/>
      <c r="Q1108" s="1237"/>
      <c r="R1108" s="2307" t="e">
        <f t="shared" si="2733"/>
        <v>#DIV/0!</v>
      </c>
      <c r="S1108" s="1237"/>
      <c r="T1108" s="1237"/>
      <c r="U1108" s="1237"/>
      <c r="V1108" s="2307" t="e">
        <f t="shared" si="2735"/>
        <v>#DIV/0!</v>
      </c>
      <c r="W1108" s="1204" t="e">
        <f>SUM(C1108:S1108)</f>
        <v>#DIV/0!</v>
      </c>
      <c r="X1108" s="1204">
        <f t="shared" si="2738"/>
        <v>0</v>
      </c>
      <c r="Y1108" s="1204"/>
      <c r="Z1108" s="2307" t="e">
        <f t="shared" si="2736"/>
        <v>#DIV/0!</v>
      </c>
      <c r="AA1108" s="1206">
        <f t="shared" si="2717"/>
        <v>0</v>
      </c>
      <c r="AB1108" s="1719" t="e">
        <f t="shared" si="2718"/>
        <v>#DIV/0!</v>
      </c>
      <c r="AC1108" s="1206"/>
      <c r="AD1108" s="1178" t="s">
        <v>4284</v>
      </c>
    </row>
    <row r="1109" spans="1:30" customFormat="1" ht="15.75" hidden="1" thickBot="1" x14ac:dyDescent="0.3">
      <c r="A1109" s="3580"/>
      <c r="B1109" s="1" t="s">
        <v>4285</v>
      </c>
      <c r="C1109" s="1184">
        <f t="shared" ref="C1109:W1109" si="2754">C1108/C56</f>
        <v>0</v>
      </c>
      <c r="D1109" s="1184"/>
      <c r="E1109" s="1184"/>
      <c r="F1109" s="1184" t="e">
        <f t="shared" si="2727"/>
        <v>#DIV/0!</v>
      </c>
      <c r="G1109" s="1236">
        <f t="shared" si="2754"/>
        <v>0</v>
      </c>
      <c r="H1109" s="1236"/>
      <c r="I1109" s="1236"/>
      <c r="J1109" s="1184" t="e">
        <f t="shared" si="2729"/>
        <v>#DIV/0!</v>
      </c>
      <c r="K1109" s="1236">
        <f t="shared" si="2754"/>
        <v>0</v>
      </c>
      <c r="L1109" s="1236"/>
      <c r="M1109" s="1236"/>
      <c r="N1109" s="1184" t="e">
        <f t="shared" si="2731"/>
        <v>#DIV/0!</v>
      </c>
      <c r="O1109" s="1236">
        <f t="shared" si="2754"/>
        <v>0</v>
      </c>
      <c r="P1109" s="1236"/>
      <c r="Q1109" s="1236"/>
      <c r="R1109" s="1184" t="e">
        <f t="shared" si="2733"/>
        <v>#DIV/0!</v>
      </c>
      <c r="S1109" s="1236">
        <f t="shared" si="2754"/>
        <v>0</v>
      </c>
      <c r="T1109" s="1236"/>
      <c r="U1109" s="1236"/>
      <c r="V1109" s="1184" t="e">
        <f t="shared" si="2735"/>
        <v>#DIV/0!</v>
      </c>
      <c r="W1109" s="1194" t="e">
        <f t="shared" si="2754"/>
        <v>#DIV/0!</v>
      </c>
      <c r="X1109" s="1194">
        <f t="shared" si="2738"/>
        <v>0</v>
      </c>
      <c r="Y1109" s="1194"/>
      <c r="Z1109" s="1184" t="e">
        <f t="shared" si="2736"/>
        <v>#DIV/0!</v>
      </c>
      <c r="AA1109" s="1193">
        <f t="shared" si="2717"/>
        <v>0</v>
      </c>
      <c r="AB1109" s="1717" t="e">
        <f t="shared" si="2718"/>
        <v>#DIV/0!</v>
      </c>
      <c r="AC1109" s="1193"/>
      <c r="AD1109" t="s">
        <v>4286</v>
      </c>
    </row>
    <row r="1110" spans="1:30" customFormat="1" ht="15.75" hidden="1" thickBot="1" x14ac:dyDescent="0.3">
      <c r="A1110" s="3580"/>
      <c r="B1110" s="1" t="s">
        <v>4287</v>
      </c>
      <c r="C1110" s="1184">
        <f t="shared" ref="C1110:W1110" si="2755">C1108/C73</f>
        <v>0</v>
      </c>
      <c r="D1110" s="1184"/>
      <c r="E1110" s="1184"/>
      <c r="F1110" s="1184" t="e">
        <f t="shared" si="2727"/>
        <v>#DIV/0!</v>
      </c>
      <c r="G1110" s="1236">
        <f t="shared" si="2755"/>
        <v>0</v>
      </c>
      <c r="H1110" s="1236"/>
      <c r="I1110" s="1236"/>
      <c r="J1110" s="1184" t="e">
        <f t="shared" si="2729"/>
        <v>#DIV/0!</v>
      </c>
      <c r="K1110" s="1236">
        <f t="shared" si="2755"/>
        <v>0</v>
      </c>
      <c r="L1110" s="1236"/>
      <c r="M1110" s="1236"/>
      <c r="N1110" s="1184" t="e">
        <f t="shared" si="2731"/>
        <v>#DIV/0!</v>
      </c>
      <c r="O1110" s="1236">
        <f t="shared" si="2755"/>
        <v>0</v>
      </c>
      <c r="P1110" s="1236"/>
      <c r="Q1110" s="1236"/>
      <c r="R1110" s="1184" t="e">
        <f t="shared" si="2733"/>
        <v>#DIV/0!</v>
      </c>
      <c r="S1110" s="1236">
        <f t="shared" si="2755"/>
        <v>0</v>
      </c>
      <c r="T1110" s="1236"/>
      <c r="U1110" s="1236"/>
      <c r="V1110" s="1184" t="e">
        <f t="shared" si="2735"/>
        <v>#DIV/0!</v>
      </c>
      <c r="W1110" s="1194" t="e">
        <f t="shared" si="2755"/>
        <v>#DIV/0!</v>
      </c>
      <c r="X1110" s="1194">
        <f t="shared" si="2738"/>
        <v>0</v>
      </c>
      <c r="Y1110" s="1194"/>
      <c r="Z1110" s="1184" t="e">
        <f t="shared" si="2736"/>
        <v>#DIV/0!</v>
      </c>
      <c r="AA1110" s="1193">
        <f t="shared" si="2717"/>
        <v>0</v>
      </c>
      <c r="AB1110" s="1717" t="e">
        <f t="shared" si="2718"/>
        <v>#DIV/0!</v>
      </c>
      <c r="AC1110" s="1193"/>
      <c r="AD1110" t="s">
        <v>4288</v>
      </c>
    </row>
    <row r="1111" spans="1:30" customFormat="1" ht="15.75" hidden="1" thickBot="1" x14ac:dyDescent="0.3">
      <c r="A1111" s="3580"/>
      <c r="B1111" s="1" t="s">
        <v>4289</v>
      </c>
      <c r="C1111" s="1195">
        <v>0</v>
      </c>
      <c r="D1111" s="1195"/>
      <c r="E1111" s="1195"/>
      <c r="F1111" s="1184" t="e">
        <f t="shared" si="2727"/>
        <v>#DIV/0!</v>
      </c>
      <c r="G1111" s="1244">
        <v>0</v>
      </c>
      <c r="H1111" s="1244"/>
      <c r="I1111" s="1244"/>
      <c r="J1111" s="1184" t="e">
        <f t="shared" si="2729"/>
        <v>#DIV/0!</v>
      </c>
      <c r="K1111" s="1244">
        <v>0</v>
      </c>
      <c r="L1111" s="1244"/>
      <c r="M1111" s="1244"/>
      <c r="N1111" s="1184" t="e">
        <f t="shared" si="2731"/>
        <v>#DIV/0!</v>
      </c>
      <c r="O1111" s="1236">
        <v>0</v>
      </c>
      <c r="P1111" s="1236"/>
      <c r="Q1111" s="1236"/>
      <c r="R1111" s="1184" t="e">
        <f t="shared" si="2733"/>
        <v>#DIV/0!</v>
      </c>
      <c r="S1111" s="1236">
        <v>0</v>
      </c>
      <c r="T1111" s="1236"/>
      <c r="U1111" s="1236"/>
      <c r="V1111" s="1184" t="e">
        <f t="shared" si="2735"/>
        <v>#DIV/0!</v>
      </c>
      <c r="W1111" s="1190">
        <f>K1111</f>
        <v>0</v>
      </c>
      <c r="X1111" s="1190">
        <f t="shared" si="2738"/>
        <v>0</v>
      </c>
      <c r="Y1111" s="1190"/>
      <c r="Z1111" s="1184" t="e">
        <f t="shared" si="2736"/>
        <v>#DIV/0!</v>
      </c>
      <c r="AA1111" s="1191">
        <f t="shared" si="2717"/>
        <v>0</v>
      </c>
      <c r="AB1111" s="1720" t="e">
        <f t="shared" si="2718"/>
        <v>#DIV/0!</v>
      </c>
      <c r="AC1111" s="1191"/>
      <c r="AD1111" t="s">
        <v>4290</v>
      </c>
    </row>
    <row r="1112" spans="1:30" customFormat="1" ht="15.75" hidden="1" thickBot="1" x14ac:dyDescent="0.3">
      <c r="A1112" s="3580"/>
      <c r="B1112" s="1" t="s">
        <v>4291</v>
      </c>
      <c r="C1112" s="1184" t="e">
        <f>C1108/C1103</f>
        <v>#DIV/0!</v>
      </c>
      <c r="D1112" s="1184"/>
      <c r="E1112" s="1184"/>
      <c r="F1112" s="1184" t="e">
        <f t="shared" si="2727"/>
        <v>#DIV/0!</v>
      </c>
      <c r="G1112" s="1236" t="e">
        <f t="shared" ref="G1112:W1112" si="2756">G1108/G1103</f>
        <v>#DIV/0!</v>
      </c>
      <c r="H1112" s="1236"/>
      <c r="I1112" s="1236"/>
      <c r="J1112" s="1184" t="e">
        <f t="shared" si="2729"/>
        <v>#DIV/0!</v>
      </c>
      <c r="K1112" s="1236" t="e">
        <f t="shared" si="2756"/>
        <v>#DIV/0!</v>
      </c>
      <c r="L1112" s="1236"/>
      <c r="M1112" s="1236"/>
      <c r="N1112" s="1184" t="e">
        <f t="shared" si="2731"/>
        <v>#DIV/0!</v>
      </c>
      <c r="O1112" s="1236" t="e">
        <f t="shared" si="2756"/>
        <v>#DIV/0!</v>
      </c>
      <c r="P1112" s="1236"/>
      <c r="Q1112" s="1236"/>
      <c r="R1112" s="1184" t="e">
        <f t="shared" si="2733"/>
        <v>#DIV/0!</v>
      </c>
      <c r="S1112" s="1236" t="e">
        <f t="shared" si="2756"/>
        <v>#DIV/0!</v>
      </c>
      <c r="T1112" s="1236"/>
      <c r="U1112" s="1236"/>
      <c r="V1112" s="1184" t="e">
        <f t="shared" si="2735"/>
        <v>#DIV/0!</v>
      </c>
      <c r="W1112" s="1205" t="e">
        <f t="shared" si="2756"/>
        <v>#DIV/0!</v>
      </c>
      <c r="X1112" s="1205">
        <f t="shared" si="2738"/>
        <v>0</v>
      </c>
      <c r="Y1112" s="1205"/>
      <c r="Z1112" s="1184" t="e">
        <f t="shared" si="2736"/>
        <v>#DIV/0!</v>
      </c>
      <c r="AA1112" s="1191" t="e">
        <f t="shared" si="2717"/>
        <v>#DIV/0!</v>
      </c>
      <c r="AB1112" s="1720" t="e">
        <f t="shared" si="2718"/>
        <v>#DIV/0!</v>
      </c>
      <c r="AC1112" s="1191"/>
      <c r="AD1112" t="s">
        <v>4292</v>
      </c>
    </row>
    <row r="1113" spans="1:30" customFormat="1" ht="15.75" hidden="1" thickBot="1" x14ac:dyDescent="0.3">
      <c r="A1113" s="3580"/>
      <c r="B1113" s="2210" t="s">
        <v>10</v>
      </c>
      <c r="C1113" s="1204">
        <f>'BNP avec amende'!G487</f>
        <v>0</v>
      </c>
      <c r="D1113" s="1204"/>
      <c r="E1113" s="1204"/>
      <c r="F1113" s="2307" t="e">
        <f t="shared" si="2727"/>
        <v>#DIV/0!</v>
      </c>
      <c r="G1113" s="1237"/>
      <c r="H1113" s="1237"/>
      <c r="I1113" s="1237"/>
      <c r="J1113" s="2307" t="e">
        <f t="shared" si="2729"/>
        <v>#DIV/0!</v>
      </c>
      <c r="K1113" s="1237"/>
      <c r="L1113" s="1237"/>
      <c r="M1113" s="1237"/>
      <c r="N1113" s="2307" t="e">
        <f t="shared" si="2731"/>
        <v>#DIV/0!</v>
      </c>
      <c r="O1113" s="1237"/>
      <c r="P1113" s="1237"/>
      <c r="Q1113" s="1237"/>
      <c r="R1113" s="2307" t="e">
        <f t="shared" si="2733"/>
        <v>#DIV/0!</v>
      </c>
      <c r="S1113" s="1237"/>
      <c r="T1113" s="1237"/>
      <c r="U1113" s="1237"/>
      <c r="V1113" s="2307" t="e">
        <f t="shared" si="2735"/>
        <v>#DIV/0!</v>
      </c>
      <c r="W1113" s="1204" t="e">
        <f>SUM(C1113:S1113)</f>
        <v>#DIV/0!</v>
      </c>
      <c r="X1113" s="1204">
        <f t="shared" si="2738"/>
        <v>0</v>
      </c>
      <c r="Y1113" s="1204"/>
      <c r="Z1113" s="2307" t="e">
        <f t="shared" si="2736"/>
        <v>#DIV/0!</v>
      </c>
      <c r="AA1113" s="1204">
        <f t="shared" si="2717"/>
        <v>0</v>
      </c>
      <c r="AB1113" s="1721" t="e">
        <f t="shared" si="2718"/>
        <v>#DIV/0!</v>
      </c>
      <c r="AC1113" s="1309"/>
      <c r="AD1113" s="27" t="s">
        <v>4293</v>
      </c>
    </row>
    <row r="1114" spans="1:30" customFormat="1" ht="15.75" hidden="1" thickBot="1" x14ac:dyDescent="0.3">
      <c r="A1114" s="3580"/>
      <c r="B1114" s="1" t="s">
        <v>4294</v>
      </c>
      <c r="C1114" s="1184">
        <f t="shared" ref="C1114:W1114" si="2757">C1113/C82</f>
        <v>0</v>
      </c>
      <c r="D1114" s="1184"/>
      <c r="E1114" s="1184"/>
      <c r="F1114" s="1184" t="e">
        <f t="shared" si="2727"/>
        <v>#DIV/0!</v>
      </c>
      <c r="G1114" s="1236">
        <f t="shared" si="2757"/>
        <v>0</v>
      </c>
      <c r="H1114" s="1236"/>
      <c r="I1114" s="1236"/>
      <c r="J1114" s="1184" t="e">
        <f t="shared" si="2729"/>
        <v>#DIV/0!</v>
      </c>
      <c r="K1114" s="1236">
        <f t="shared" si="2757"/>
        <v>0</v>
      </c>
      <c r="L1114" s="1236"/>
      <c r="M1114" s="1236"/>
      <c r="N1114" s="1184" t="e">
        <f t="shared" si="2731"/>
        <v>#DIV/0!</v>
      </c>
      <c r="O1114" s="1236">
        <f t="shared" si="2757"/>
        <v>0</v>
      </c>
      <c r="P1114" s="1236"/>
      <c r="Q1114" s="1236"/>
      <c r="R1114" s="1184" t="e">
        <f t="shared" si="2733"/>
        <v>#DIV/0!</v>
      </c>
      <c r="S1114" s="1236">
        <f t="shared" si="2757"/>
        <v>0</v>
      </c>
      <c r="T1114" s="1236"/>
      <c r="U1114" s="1236"/>
      <c r="V1114" s="1184" t="e">
        <f t="shared" si="2735"/>
        <v>#DIV/0!</v>
      </c>
      <c r="W1114" s="1194" t="e">
        <f t="shared" si="2757"/>
        <v>#DIV/0!</v>
      </c>
      <c r="X1114" s="1194">
        <f t="shared" si="2738"/>
        <v>0</v>
      </c>
      <c r="Y1114" s="1194"/>
      <c r="Z1114" s="1184" t="e">
        <f t="shared" si="2736"/>
        <v>#DIV/0!</v>
      </c>
      <c r="AA1114" s="1189">
        <f t="shared" si="2717"/>
        <v>0</v>
      </c>
      <c r="AB1114" s="1716" t="e">
        <f t="shared" si="2718"/>
        <v>#DIV/0!</v>
      </c>
      <c r="AC1114" s="1189"/>
      <c r="AD1114" t="s">
        <v>4295</v>
      </c>
    </row>
    <row r="1115" spans="1:30" customFormat="1" ht="15.75" hidden="1" thickBot="1" x14ac:dyDescent="0.3">
      <c r="A1115" s="3580"/>
      <c r="B1115" s="1" t="s">
        <v>4296</v>
      </c>
      <c r="C1115" s="1184">
        <f t="shared" ref="C1115:W1115" si="2758">C1113/C99</f>
        <v>0</v>
      </c>
      <c r="D1115" s="1184"/>
      <c r="E1115" s="1184"/>
      <c r="F1115" s="1184" t="e">
        <f t="shared" si="2727"/>
        <v>#DIV/0!</v>
      </c>
      <c r="G1115" s="1236">
        <f t="shared" si="2758"/>
        <v>0</v>
      </c>
      <c r="H1115" s="1236"/>
      <c r="I1115" s="1236"/>
      <c r="J1115" s="1184" t="e">
        <f t="shared" si="2729"/>
        <v>#DIV/0!</v>
      </c>
      <c r="K1115" s="1236">
        <f t="shared" si="2758"/>
        <v>0</v>
      </c>
      <c r="L1115" s="1236"/>
      <c r="M1115" s="1236"/>
      <c r="N1115" s="1184" t="e">
        <f t="shared" si="2731"/>
        <v>#DIV/0!</v>
      </c>
      <c r="O1115" s="1236">
        <f t="shared" si="2758"/>
        <v>0</v>
      </c>
      <c r="P1115" s="1236"/>
      <c r="Q1115" s="1236"/>
      <c r="R1115" s="1184" t="e">
        <f t="shared" si="2733"/>
        <v>#DIV/0!</v>
      </c>
      <c r="S1115" s="1236">
        <f t="shared" si="2758"/>
        <v>0</v>
      </c>
      <c r="T1115" s="1236"/>
      <c r="U1115" s="1236"/>
      <c r="V1115" s="1184" t="e">
        <f t="shared" si="2735"/>
        <v>#DIV/0!</v>
      </c>
      <c r="W1115" s="1194" t="e">
        <f t="shared" si="2758"/>
        <v>#DIV/0!</v>
      </c>
      <c r="X1115" s="1194">
        <f t="shared" si="2738"/>
        <v>0</v>
      </c>
      <c r="Y1115" s="1194"/>
      <c r="Z1115" s="1184" t="e">
        <f t="shared" si="2736"/>
        <v>#DIV/0!</v>
      </c>
      <c r="AA1115" s="1189">
        <f t="shared" si="2717"/>
        <v>0</v>
      </c>
      <c r="AB1115" s="1716" t="e">
        <f t="shared" si="2718"/>
        <v>#DIV/0!</v>
      </c>
      <c r="AC1115" s="1189"/>
      <c r="AD1115" t="s">
        <v>4297</v>
      </c>
    </row>
    <row r="1116" spans="1:30" customFormat="1" ht="15.75" hidden="1" thickBot="1" x14ac:dyDescent="0.3">
      <c r="A1116" s="3580"/>
      <c r="B1116" s="2210" t="s">
        <v>14</v>
      </c>
      <c r="C1116" s="1204">
        <f>'BNP avec amende'!J487</f>
        <v>1</v>
      </c>
      <c r="D1116" s="1204"/>
      <c r="E1116" s="1204"/>
      <c r="F1116" s="2307" t="e">
        <f t="shared" si="2727"/>
        <v>#DIV/0!</v>
      </c>
      <c r="G1116" s="1237"/>
      <c r="H1116" s="1237"/>
      <c r="I1116" s="1237"/>
      <c r="J1116" s="2307" t="e">
        <f t="shared" si="2729"/>
        <v>#DIV/0!</v>
      </c>
      <c r="K1116" s="1237"/>
      <c r="L1116" s="1237"/>
      <c r="M1116" s="1237"/>
      <c r="N1116" s="2307" t="e">
        <f t="shared" si="2731"/>
        <v>#DIV/0!</v>
      </c>
      <c r="O1116" s="1237"/>
      <c r="P1116" s="1237"/>
      <c r="Q1116" s="1237"/>
      <c r="R1116" s="2307" t="e">
        <f t="shared" si="2733"/>
        <v>#DIV/0!</v>
      </c>
      <c r="S1116" s="1237"/>
      <c r="T1116" s="1237"/>
      <c r="U1116" s="1237"/>
      <c r="V1116" s="2307" t="e">
        <f t="shared" si="2735"/>
        <v>#DIV/0!</v>
      </c>
      <c r="W1116" s="1204" t="e">
        <f>SUM(C1116:S1116)</f>
        <v>#DIV/0!</v>
      </c>
      <c r="X1116" s="1204">
        <f t="shared" si="2738"/>
        <v>0</v>
      </c>
      <c r="Y1116" s="1204"/>
      <c r="Z1116" s="2307" t="e">
        <f t="shared" si="2736"/>
        <v>#DIV/0!</v>
      </c>
      <c r="AA1116" s="1221">
        <f t="shared" si="2717"/>
        <v>1</v>
      </c>
      <c r="AB1116" s="1722" t="e">
        <f t="shared" si="2718"/>
        <v>#DIV/0!</v>
      </c>
      <c r="AC1116" s="1904"/>
      <c r="AD1116" s="27" t="s">
        <v>4298</v>
      </c>
    </row>
    <row r="1117" spans="1:30" customFormat="1" ht="15.75" hidden="1" thickBot="1" x14ac:dyDescent="0.3">
      <c r="A1117" s="3580"/>
      <c r="B1117" s="1" t="s">
        <v>4299</v>
      </c>
      <c r="C1117" s="1184">
        <f t="shared" ref="C1117:W1117" si="2759">C1116/C108</f>
        <v>1.2077294685990338E-3</v>
      </c>
      <c r="D1117" s="1184"/>
      <c r="E1117" s="1184"/>
      <c r="F1117" s="1184" t="e">
        <f t="shared" si="2727"/>
        <v>#DIV/0!</v>
      </c>
      <c r="G1117" s="1236">
        <f t="shared" si="2759"/>
        <v>0</v>
      </c>
      <c r="H1117" s="1236"/>
      <c r="I1117" s="1236"/>
      <c r="J1117" s="1184" t="e">
        <f t="shared" si="2729"/>
        <v>#DIV/0!</v>
      </c>
      <c r="K1117" s="1236">
        <f t="shared" si="2759"/>
        <v>0</v>
      </c>
      <c r="L1117" s="1236"/>
      <c r="M1117" s="1236"/>
      <c r="N1117" s="1184" t="e">
        <f t="shared" si="2731"/>
        <v>#DIV/0!</v>
      </c>
      <c r="O1117" s="1236">
        <f t="shared" si="2759"/>
        <v>0</v>
      </c>
      <c r="P1117" s="1236"/>
      <c r="Q1117" s="1236"/>
      <c r="R1117" s="1184" t="e">
        <f t="shared" si="2733"/>
        <v>#DIV/0!</v>
      </c>
      <c r="S1117" s="1236">
        <f t="shared" si="2759"/>
        <v>0</v>
      </c>
      <c r="T1117" s="1236"/>
      <c r="U1117" s="1236"/>
      <c r="V1117" s="1184" t="e">
        <f t="shared" si="2735"/>
        <v>#DIV/0!</v>
      </c>
      <c r="W1117" s="1194" t="e">
        <f t="shared" si="2759"/>
        <v>#DIV/0!</v>
      </c>
      <c r="X1117" s="1194">
        <f t="shared" si="2738"/>
        <v>0</v>
      </c>
      <c r="Y1117" s="1194"/>
      <c r="Z1117" s="1184" t="e">
        <f t="shared" si="2736"/>
        <v>#DIV/0!</v>
      </c>
      <c r="AA1117" s="1189">
        <f t="shared" si="2717"/>
        <v>2.4154589371980676E-4</v>
      </c>
      <c r="AB1117" s="1716" t="e">
        <f t="shared" si="2718"/>
        <v>#DIV/0!</v>
      </c>
      <c r="AC1117" s="1189"/>
      <c r="AD1117" t="s">
        <v>4300</v>
      </c>
    </row>
    <row r="1118" spans="1:30" customFormat="1" ht="15.75" hidden="1" thickBot="1" x14ac:dyDescent="0.3">
      <c r="A1118" s="3580"/>
      <c r="B1118" s="1" t="s">
        <v>4301</v>
      </c>
      <c r="C1118" s="1184">
        <f t="shared" ref="C1118:W1118" si="2760">C1116/C125</f>
        <v>1.4925373134328358E-3</v>
      </c>
      <c r="D1118" s="1184"/>
      <c r="E1118" s="1184"/>
      <c r="F1118" s="1184" t="e">
        <f t="shared" si="2727"/>
        <v>#DIV/0!</v>
      </c>
      <c r="G1118" s="1236">
        <f t="shared" si="2760"/>
        <v>0</v>
      </c>
      <c r="H1118" s="1236"/>
      <c r="I1118" s="1236"/>
      <c r="J1118" s="1184" t="e">
        <f t="shared" si="2729"/>
        <v>#DIV/0!</v>
      </c>
      <c r="K1118" s="1236">
        <f t="shared" si="2760"/>
        <v>0</v>
      </c>
      <c r="L1118" s="1236"/>
      <c r="M1118" s="1236"/>
      <c r="N1118" s="1184" t="e">
        <f t="shared" si="2731"/>
        <v>#DIV/0!</v>
      </c>
      <c r="O1118" s="1236">
        <f t="shared" si="2760"/>
        <v>0</v>
      </c>
      <c r="P1118" s="1236"/>
      <c r="Q1118" s="1236"/>
      <c r="R1118" s="1184" t="e">
        <f t="shared" si="2733"/>
        <v>#DIV/0!</v>
      </c>
      <c r="S1118" s="1236">
        <f t="shared" si="2760"/>
        <v>0</v>
      </c>
      <c r="T1118" s="1236"/>
      <c r="U1118" s="1236"/>
      <c r="V1118" s="1184" t="e">
        <f t="shared" si="2735"/>
        <v>#DIV/0!</v>
      </c>
      <c r="W1118" s="1194" t="e">
        <f t="shared" si="2760"/>
        <v>#DIV/0!</v>
      </c>
      <c r="X1118" s="1194">
        <f t="shared" si="2738"/>
        <v>0</v>
      </c>
      <c r="Y1118" s="1194"/>
      <c r="Z1118" s="1184" t="e">
        <f t="shared" si="2736"/>
        <v>#DIV/0!</v>
      </c>
      <c r="AA1118" s="1189">
        <f t="shared" si="2717"/>
        <v>2.9850746268656717E-4</v>
      </c>
      <c r="AB1118" s="1716" t="e">
        <f t="shared" si="2718"/>
        <v>#DIV/0!</v>
      </c>
      <c r="AC1118" s="1189"/>
      <c r="AD1118" t="s">
        <v>4302</v>
      </c>
    </row>
    <row r="1119" spans="1:30" customFormat="1" ht="15.75" hidden="1" thickBot="1" x14ac:dyDescent="0.3">
      <c r="A1119" s="3580"/>
      <c r="B1119" s="1" t="s">
        <v>4303</v>
      </c>
      <c r="C1119" s="1184">
        <f t="shared" ref="C1119:W1119" si="2761">C1116/C113</f>
        <v>5.0000000000000001E-3</v>
      </c>
      <c r="D1119" s="1184"/>
      <c r="E1119" s="1184"/>
      <c r="F1119" s="1184" t="e">
        <f t="shared" si="2727"/>
        <v>#DIV/0!</v>
      </c>
      <c r="G1119" s="1236">
        <f t="shared" si="2761"/>
        <v>0</v>
      </c>
      <c r="H1119" s="1236"/>
      <c r="I1119" s="1236"/>
      <c r="J1119" s="1184" t="e">
        <f t="shared" si="2729"/>
        <v>#DIV/0!</v>
      </c>
      <c r="K1119" s="1236">
        <f t="shared" si="2761"/>
        <v>0</v>
      </c>
      <c r="L1119" s="1236"/>
      <c r="M1119" s="1236"/>
      <c r="N1119" s="1184" t="e">
        <f t="shared" si="2731"/>
        <v>#DIV/0!</v>
      </c>
      <c r="O1119" s="1236">
        <f t="shared" si="2761"/>
        <v>0</v>
      </c>
      <c r="P1119" s="1236"/>
      <c r="Q1119" s="1236"/>
      <c r="R1119" s="1184" t="e">
        <f t="shared" si="2733"/>
        <v>#DIV/0!</v>
      </c>
      <c r="S1119" s="1236">
        <f t="shared" si="2761"/>
        <v>0</v>
      </c>
      <c r="T1119" s="1236"/>
      <c r="U1119" s="1236"/>
      <c r="V1119" s="1184" t="e">
        <f t="shared" si="2735"/>
        <v>#DIV/0!</v>
      </c>
      <c r="W1119" s="1194" t="e">
        <f t="shared" si="2761"/>
        <v>#DIV/0!</v>
      </c>
      <c r="X1119" s="1194">
        <f t="shared" si="2738"/>
        <v>0</v>
      </c>
      <c r="Y1119" s="1194"/>
      <c r="Z1119" s="1184" t="e">
        <f t="shared" si="2736"/>
        <v>#DIV/0!</v>
      </c>
      <c r="AA1119" s="1189">
        <f t="shared" si="2717"/>
        <v>1E-3</v>
      </c>
      <c r="AB1119" s="1716" t="e">
        <f t="shared" si="2718"/>
        <v>#DIV/0!</v>
      </c>
      <c r="AC1119" s="1189"/>
      <c r="AD1119" t="s">
        <v>4304</v>
      </c>
    </row>
    <row r="1120" spans="1:30" customFormat="1" ht="15.75" hidden="1" thickBot="1" x14ac:dyDescent="0.3">
      <c r="A1120" s="3580"/>
      <c r="B1120" s="1" t="s">
        <v>4305</v>
      </c>
      <c r="C1120" s="1184">
        <f t="shared" ref="C1120:W1120" si="2762">C1116/C119</f>
        <v>1.0752688172043012E-2</v>
      </c>
      <c r="D1120" s="1184"/>
      <c r="E1120" s="1184"/>
      <c r="F1120" s="1184" t="e">
        <f t="shared" si="2727"/>
        <v>#DIV/0!</v>
      </c>
      <c r="G1120" s="1236">
        <f t="shared" si="2762"/>
        <v>0</v>
      </c>
      <c r="H1120" s="1236"/>
      <c r="I1120" s="1236"/>
      <c r="J1120" s="1184" t="e">
        <f t="shared" si="2729"/>
        <v>#DIV/0!</v>
      </c>
      <c r="K1120" s="1236">
        <f t="shared" si="2762"/>
        <v>0</v>
      </c>
      <c r="L1120" s="1236"/>
      <c r="M1120" s="1236"/>
      <c r="N1120" s="1184" t="e">
        <f t="shared" si="2731"/>
        <v>#DIV/0!</v>
      </c>
      <c r="O1120" s="1236">
        <f t="shared" si="2762"/>
        <v>0</v>
      </c>
      <c r="P1120" s="1236"/>
      <c r="Q1120" s="1236"/>
      <c r="R1120" s="1184" t="e">
        <f t="shared" si="2733"/>
        <v>#DIV/0!</v>
      </c>
      <c r="S1120" s="1236">
        <f t="shared" si="2762"/>
        <v>0</v>
      </c>
      <c r="T1120" s="1236"/>
      <c r="U1120" s="1236"/>
      <c r="V1120" s="1184" t="e">
        <f t="shared" si="2735"/>
        <v>#DIV/0!</v>
      </c>
      <c r="W1120" s="1205" t="e">
        <f t="shared" si="2762"/>
        <v>#DIV/0!</v>
      </c>
      <c r="X1120" s="1205">
        <f t="shared" si="2738"/>
        <v>0</v>
      </c>
      <c r="Y1120" s="1205"/>
      <c r="Z1120" s="1184" t="e">
        <f t="shared" si="2736"/>
        <v>#DIV/0!</v>
      </c>
      <c r="AA1120" s="1193">
        <f t="shared" si="2717"/>
        <v>2.1505376344086021E-3</v>
      </c>
      <c r="AB1120" s="1717" t="e">
        <f t="shared" si="2718"/>
        <v>#DIV/0!</v>
      </c>
      <c r="AC1120" s="1193"/>
      <c r="AD1120" t="s">
        <v>4306</v>
      </c>
    </row>
    <row r="1121" spans="1:30" customFormat="1" ht="15.75" hidden="1" thickBot="1" x14ac:dyDescent="0.3">
      <c r="A1121" s="3580"/>
      <c r="B1121" s="2210" t="s">
        <v>4307</v>
      </c>
      <c r="C1121" s="1206" t="e">
        <f>C1098/C1113</f>
        <v>#DIV/0!</v>
      </c>
      <c r="D1121" s="1206"/>
      <c r="E1121" s="1206"/>
      <c r="F1121" s="2307" t="e">
        <f t="shared" si="2727"/>
        <v>#DIV/0!</v>
      </c>
      <c r="G1121" s="1238"/>
      <c r="H1121" s="1238"/>
      <c r="I1121" s="1238"/>
      <c r="J1121" s="2307" t="e">
        <f t="shared" si="2729"/>
        <v>#DIV/0!</v>
      </c>
      <c r="K1121" s="1238"/>
      <c r="L1121" s="1238"/>
      <c r="M1121" s="1238"/>
      <c r="N1121" s="2307" t="e">
        <f t="shared" si="2731"/>
        <v>#DIV/0!</v>
      </c>
      <c r="O1121" s="1238"/>
      <c r="P1121" s="1238"/>
      <c r="Q1121" s="1238"/>
      <c r="R1121" s="2307" t="e">
        <f t="shared" si="2733"/>
        <v>#DIV/0!</v>
      </c>
      <c r="S1121" s="1238"/>
      <c r="T1121" s="1238"/>
      <c r="U1121" s="1238"/>
      <c r="V1121" s="2307" t="e">
        <f t="shared" si="2735"/>
        <v>#DIV/0!</v>
      </c>
      <c r="W1121" s="1206" t="e">
        <f>W1098/W1113</f>
        <v>#DIV/0!</v>
      </c>
      <c r="X1121" s="1206">
        <f t="shared" si="2738"/>
        <v>0</v>
      </c>
      <c r="Y1121" s="1206"/>
      <c r="Z1121" s="2307" t="e">
        <f t="shared" si="2736"/>
        <v>#DIV/0!</v>
      </c>
      <c r="AA1121" s="1206" t="e">
        <f t="shared" si="2717"/>
        <v>#DIV/0!</v>
      </c>
      <c r="AB1121" s="1718" t="e">
        <f t="shared" si="2718"/>
        <v>#DIV/0!</v>
      </c>
      <c r="AC1121" s="1903"/>
      <c r="AD1121" s="27" t="s">
        <v>4308</v>
      </c>
    </row>
    <row r="1122" spans="1:30" customFormat="1" ht="15.75" hidden="1" thickBot="1" x14ac:dyDescent="0.3">
      <c r="A1122" s="3580"/>
      <c r="B1122" s="1" t="s">
        <v>4223</v>
      </c>
      <c r="C1122" s="1207" t="e">
        <f t="shared" ref="C1122:W1122" si="2763">C1121/C134</f>
        <v>#DIV/0!</v>
      </c>
      <c r="D1122" s="1207"/>
      <c r="E1122" s="1207"/>
      <c r="F1122" s="1184" t="e">
        <f t="shared" si="2727"/>
        <v>#DIV/0!</v>
      </c>
      <c r="G1122" s="1239">
        <f t="shared" si="2763"/>
        <v>0</v>
      </c>
      <c r="H1122" s="1239"/>
      <c r="I1122" s="1239"/>
      <c r="J1122" s="1184" t="e">
        <f t="shared" si="2729"/>
        <v>#DIV/0!</v>
      </c>
      <c r="K1122" s="1239">
        <f t="shared" si="2763"/>
        <v>0</v>
      </c>
      <c r="L1122" s="1239"/>
      <c r="M1122" s="1239"/>
      <c r="N1122" s="1184" t="e">
        <f t="shared" si="2731"/>
        <v>#DIV/0!</v>
      </c>
      <c r="O1122" s="1239">
        <f t="shared" si="2763"/>
        <v>0</v>
      </c>
      <c r="P1122" s="1239"/>
      <c r="Q1122" s="1239"/>
      <c r="R1122" s="1184" t="e">
        <f t="shared" si="2733"/>
        <v>#DIV/0!</v>
      </c>
      <c r="S1122" s="1239">
        <f t="shared" si="2763"/>
        <v>0</v>
      </c>
      <c r="T1122" s="1239"/>
      <c r="U1122" s="1239"/>
      <c r="V1122" s="1184" t="e">
        <f t="shared" si="2735"/>
        <v>#DIV/0!</v>
      </c>
      <c r="W1122" s="1177" t="e">
        <f t="shared" si="2763"/>
        <v>#DIV/0!</v>
      </c>
      <c r="X1122" s="1177">
        <f t="shared" si="2738"/>
        <v>0</v>
      </c>
      <c r="Y1122" s="1177"/>
      <c r="Z1122" s="1184" t="e">
        <f t="shared" si="2736"/>
        <v>#DIV/0!</v>
      </c>
      <c r="AA1122" s="1198" t="e">
        <f t="shared" si="2717"/>
        <v>#DIV/0!</v>
      </c>
      <c r="AB1122" s="1723" t="e">
        <f t="shared" si="2718"/>
        <v>#DIV/0!</v>
      </c>
      <c r="AC1122" s="1198"/>
      <c r="AD1122" t="s">
        <v>4309</v>
      </c>
    </row>
    <row r="1123" spans="1:30" customFormat="1" ht="15.75" hidden="1" thickBot="1" x14ac:dyDescent="0.3">
      <c r="A1123" s="3580"/>
      <c r="B1123" s="1" t="s">
        <v>4224</v>
      </c>
      <c r="C1123" s="1207" t="e">
        <f t="shared" ref="C1123:W1123" si="2764">C1121/C137</f>
        <v>#DIV/0!</v>
      </c>
      <c r="D1123" s="1207"/>
      <c r="E1123" s="1207"/>
      <c r="F1123" s="1184" t="e">
        <f t="shared" si="2727"/>
        <v>#DIV/0!</v>
      </c>
      <c r="G1123" s="1239">
        <f t="shared" si="2764"/>
        <v>0</v>
      </c>
      <c r="H1123" s="1239"/>
      <c r="I1123" s="1239"/>
      <c r="J1123" s="1184" t="e">
        <f t="shared" si="2729"/>
        <v>#DIV/0!</v>
      </c>
      <c r="K1123" s="1239">
        <f t="shared" si="2764"/>
        <v>0</v>
      </c>
      <c r="L1123" s="1239"/>
      <c r="M1123" s="1239"/>
      <c r="N1123" s="1184" t="e">
        <f t="shared" si="2731"/>
        <v>#DIV/0!</v>
      </c>
      <c r="O1123" s="1239">
        <f t="shared" si="2764"/>
        <v>0</v>
      </c>
      <c r="P1123" s="1239"/>
      <c r="Q1123" s="1239"/>
      <c r="R1123" s="1184" t="e">
        <f t="shared" si="2733"/>
        <v>#DIV/0!</v>
      </c>
      <c r="S1123" s="1239">
        <f t="shared" si="2764"/>
        <v>0</v>
      </c>
      <c r="T1123" s="1239"/>
      <c r="U1123" s="1239"/>
      <c r="V1123" s="1184" t="e">
        <f t="shared" si="2735"/>
        <v>#DIV/0!</v>
      </c>
      <c r="W1123" s="1177" t="e">
        <f t="shared" si="2764"/>
        <v>#DIV/0!</v>
      </c>
      <c r="X1123" s="1177">
        <f t="shared" si="2738"/>
        <v>0</v>
      </c>
      <c r="Y1123" s="1177"/>
      <c r="Z1123" s="1184" t="e">
        <f t="shared" si="2736"/>
        <v>#DIV/0!</v>
      </c>
      <c r="AA1123" s="1198" t="e">
        <f t="shared" si="2717"/>
        <v>#DIV/0!</v>
      </c>
      <c r="AB1123" s="1723" t="e">
        <f t="shared" si="2718"/>
        <v>#DIV/0!</v>
      </c>
      <c r="AC1123" s="1198"/>
      <c r="AD1123" t="s">
        <v>4310</v>
      </c>
    </row>
    <row r="1124" spans="1:30" customFormat="1" ht="15.75" hidden="1" thickBot="1" x14ac:dyDescent="0.3">
      <c r="A1124" s="3580"/>
      <c r="B1124" s="1" t="s">
        <v>4311</v>
      </c>
      <c r="C1124" s="1207" t="e">
        <f t="shared" ref="C1124:W1124" si="2765">C1121/C154</f>
        <v>#DIV/0!</v>
      </c>
      <c r="D1124" s="1207"/>
      <c r="E1124" s="1207"/>
      <c r="F1124" s="1184" t="e">
        <f t="shared" si="2727"/>
        <v>#DIV/0!</v>
      </c>
      <c r="G1124" s="1239">
        <f t="shared" si="2765"/>
        <v>0</v>
      </c>
      <c r="H1124" s="1239"/>
      <c r="I1124" s="1239"/>
      <c r="J1124" s="1184" t="e">
        <f t="shared" si="2729"/>
        <v>#DIV/0!</v>
      </c>
      <c r="K1124" s="1239">
        <f t="shared" si="2765"/>
        <v>0</v>
      </c>
      <c r="L1124" s="1239"/>
      <c r="M1124" s="1239"/>
      <c r="N1124" s="1184" t="e">
        <f t="shared" si="2731"/>
        <v>#DIV/0!</v>
      </c>
      <c r="O1124" s="1239">
        <f t="shared" si="2765"/>
        <v>0</v>
      </c>
      <c r="P1124" s="1239"/>
      <c r="Q1124" s="1239"/>
      <c r="R1124" s="1184" t="e">
        <f t="shared" si="2733"/>
        <v>#DIV/0!</v>
      </c>
      <c r="S1124" s="1239">
        <f t="shared" si="2765"/>
        <v>0</v>
      </c>
      <c r="T1124" s="1239"/>
      <c r="U1124" s="1239"/>
      <c r="V1124" s="1184" t="e">
        <f t="shared" si="2735"/>
        <v>#DIV/0!</v>
      </c>
      <c r="W1124" s="1177" t="e">
        <f t="shared" si="2765"/>
        <v>#DIV/0!</v>
      </c>
      <c r="X1124" s="1177">
        <f t="shared" si="2738"/>
        <v>0</v>
      </c>
      <c r="Y1124" s="1177"/>
      <c r="Z1124" s="1184" t="e">
        <f t="shared" si="2736"/>
        <v>#DIV/0!</v>
      </c>
      <c r="AA1124" s="1198" t="e">
        <f t="shared" si="2717"/>
        <v>#DIV/0!</v>
      </c>
      <c r="AB1124" s="1723" t="e">
        <f t="shared" si="2718"/>
        <v>#DIV/0!</v>
      </c>
      <c r="AC1124" s="1198"/>
      <c r="AD1124" t="s">
        <v>4312</v>
      </c>
    </row>
    <row r="1125" spans="1:30" customFormat="1" ht="15.75" hidden="1" thickBot="1" x14ac:dyDescent="0.3">
      <c r="A1125" s="3580"/>
      <c r="B1125" s="2210" t="s">
        <v>4313</v>
      </c>
      <c r="C1125" s="1206" t="e">
        <f>C1103/C1113</f>
        <v>#DIV/0!</v>
      </c>
      <c r="D1125" s="1206"/>
      <c r="E1125" s="1206"/>
      <c r="F1125" s="2307" t="e">
        <f t="shared" si="2727"/>
        <v>#DIV/0!</v>
      </c>
      <c r="G1125" s="1238"/>
      <c r="H1125" s="1238"/>
      <c r="I1125" s="1238"/>
      <c r="J1125" s="2307" t="e">
        <f t="shared" si="2729"/>
        <v>#DIV/0!</v>
      </c>
      <c r="K1125" s="1238"/>
      <c r="L1125" s="1238"/>
      <c r="M1125" s="1238"/>
      <c r="N1125" s="2307" t="e">
        <f t="shared" si="2731"/>
        <v>#DIV/0!</v>
      </c>
      <c r="O1125" s="1238"/>
      <c r="P1125" s="1238"/>
      <c r="Q1125" s="1238"/>
      <c r="R1125" s="2307" t="e">
        <f t="shared" si="2733"/>
        <v>#DIV/0!</v>
      </c>
      <c r="S1125" s="1238"/>
      <c r="T1125" s="1238"/>
      <c r="U1125" s="1238"/>
      <c r="V1125" s="2307" t="e">
        <f t="shared" si="2735"/>
        <v>#DIV/0!</v>
      </c>
      <c r="W1125" s="1206" t="e">
        <f>W1103/W1113</f>
        <v>#DIV/0!</v>
      </c>
      <c r="X1125" s="1206">
        <f t="shared" si="2738"/>
        <v>0</v>
      </c>
      <c r="Y1125" s="1206"/>
      <c r="Z1125" s="2307" t="e">
        <f t="shared" si="2736"/>
        <v>#DIV/0!</v>
      </c>
      <c r="AA1125" s="1206" t="e">
        <f t="shared" si="2717"/>
        <v>#DIV/0!</v>
      </c>
      <c r="AB1125" s="1718" t="e">
        <f t="shared" si="2718"/>
        <v>#DIV/0!</v>
      </c>
      <c r="AC1125" s="1903"/>
      <c r="AD1125" s="27" t="s">
        <v>4314</v>
      </c>
    </row>
    <row r="1126" spans="1:30" s="1" customFormat="1" ht="15.75" hidden="1" thickBot="1" x14ac:dyDescent="0.3">
      <c r="A1126" s="3580"/>
      <c r="B1126" s="1" t="s">
        <v>4223</v>
      </c>
      <c r="C1126" s="1207" t="e">
        <f t="shared" ref="C1126:W1126" si="2766">C1125/C160</f>
        <v>#DIV/0!</v>
      </c>
      <c r="D1126" s="1207"/>
      <c r="E1126" s="1207"/>
      <c r="F1126" s="1184" t="e">
        <f t="shared" si="2727"/>
        <v>#DIV/0!</v>
      </c>
      <c r="G1126" s="1239">
        <f t="shared" si="2766"/>
        <v>0</v>
      </c>
      <c r="H1126" s="1239"/>
      <c r="I1126" s="1239"/>
      <c r="J1126" s="1184" t="e">
        <f t="shared" si="2729"/>
        <v>#DIV/0!</v>
      </c>
      <c r="K1126" s="1239">
        <f t="shared" si="2766"/>
        <v>0</v>
      </c>
      <c r="L1126" s="1239"/>
      <c r="M1126" s="1239"/>
      <c r="N1126" s="1184" t="e">
        <f t="shared" si="2731"/>
        <v>#DIV/0!</v>
      </c>
      <c r="O1126" s="1239">
        <f t="shared" si="2766"/>
        <v>0</v>
      </c>
      <c r="P1126" s="1239"/>
      <c r="Q1126" s="1239"/>
      <c r="R1126" s="1184" t="e">
        <f t="shared" si="2733"/>
        <v>#DIV/0!</v>
      </c>
      <c r="S1126" s="1239">
        <f t="shared" si="2766"/>
        <v>0</v>
      </c>
      <c r="T1126" s="1239"/>
      <c r="U1126" s="1239"/>
      <c r="V1126" s="1184" t="e">
        <f t="shared" si="2735"/>
        <v>#DIV/0!</v>
      </c>
      <c r="W1126" s="1177" t="e">
        <f t="shared" si="2766"/>
        <v>#DIV/0!</v>
      </c>
      <c r="X1126" s="1177">
        <f t="shared" si="2738"/>
        <v>0</v>
      </c>
      <c r="Y1126" s="1177"/>
      <c r="Z1126" s="1184" t="e">
        <f t="shared" si="2736"/>
        <v>#DIV/0!</v>
      </c>
      <c r="AA1126" s="1198" t="e">
        <f t="shared" si="2717"/>
        <v>#DIV/0!</v>
      </c>
      <c r="AB1126" s="1723" t="e">
        <f t="shared" si="2718"/>
        <v>#DIV/0!</v>
      </c>
      <c r="AC1126" s="1198"/>
      <c r="AD1126" t="s">
        <v>4315</v>
      </c>
    </row>
    <row r="1127" spans="1:30" s="1" customFormat="1" ht="15.75" hidden="1" thickBot="1" x14ac:dyDescent="0.3">
      <c r="A1127" s="3580"/>
      <c r="B1127" s="1" t="s">
        <v>4224</v>
      </c>
      <c r="C1127" s="1207" t="e">
        <f t="shared" ref="C1127:W1127" si="2767">C1125/C177</f>
        <v>#DIV/0!</v>
      </c>
      <c r="D1127" s="1207"/>
      <c r="E1127" s="1207"/>
      <c r="F1127" s="1184" t="e">
        <f t="shared" si="2727"/>
        <v>#DIV/0!</v>
      </c>
      <c r="G1127" s="1239">
        <f t="shared" si="2767"/>
        <v>0</v>
      </c>
      <c r="H1127" s="1239"/>
      <c r="I1127" s="1239"/>
      <c r="J1127" s="1184" t="e">
        <f t="shared" si="2729"/>
        <v>#DIV/0!</v>
      </c>
      <c r="K1127" s="1239">
        <f t="shared" si="2767"/>
        <v>0</v>
      </c>
      <c r="L1127" s="1239"/>
      <c r="M1127" s="1239"/>
      <c r="N1127" s="1184" t="e">
        <f t="shared" si="2731"/>
        <v>#DIV/0!</v>
      </c>
      <c r="O1127" s="1239">
        <f t="shared" si="2767"/>
        <v>0</v>
      </c>
      <c r="P1127" s="1239"/>
      <c r="Q1127" s="1239"/>
      <c r="R1127" s="1184" t="e">
        <f t="shared" si="2733"/>
        <v>#DIV/0!</v>
      </c>
      <c r="S1127" s="1239">
        <f t="shared" si="2767"/>
        <v>0</v>
      </c>
      <c r="T1127" s="1239"/>
      <c r="U1127" s="1239"/>
      <c r="V1127" s="1184" t="e">
        <f t="shared" si="2735"/>
        <v>#DIV/0!</v>
      </c>
      <c r="W1127" s="1177" t="e">
        <f t="shared" si="2767"/>
        <v>#DIV/0!</v>
      </c>
      <c r="X1127" s="1177">
        <f t="shared" si="2738"/>
        <v>0</v>
      </c>
      <c r="Y1127" s="1177"/>
      <c r="Z1127" s="1184" t="e">
        <f t="shared" si="2736"/>
        <v>#DIV/0!</v>
      </c>
      <c r="AA1127" s="1198" t="e">
        <f t="shared" si="2717"/>
        <v>#DIV/0!</v>
      </c>
      <c r="AB1127" s="1723" t="e">
        <f t="shared" si="2718"/>
        <v>#DIV/0!</v>
      </c>
      <c r="AC1127" s="1198"/>
      <c r="AD1127" t="s">
        <v>4316</v>
      </c>
    </row>
    <row r="1128" spans="1:30" s="1" customFormat="1" ht="15.75" hidden="1" thickBot="1" x14ac:dyDescent="0.3">
      <c r="A1128" s="3580"/>
      <c r="B1128" s="1" t="s">
        <v>4311</v>
      </c>
      <c r="C1128" s="1207" t="e">
        <f t="shared" ref="C1128:W1128" si="2768">C1125/C180</f>
        <v>#DIV/0!</v>
      </c>
      <c r="D1128" s="1207"/>
      <c r="E1128" s="1207"/>
      <c r="F1128" s="1184" t="e">
        <f t="shared" si="2727"/>
        <v>#DIV/0!</v>
      </c>
      <c r="G1128" s="1239">
        <f t="shared" si="2768"/>
        <v>0</v>
      </c>
      <c r="H1128" s="1239"/>
      <c r="I1128" s="1239"/>
      <c r="J1128" s="1184" t="e">
        <f t="shared" si="2729"/>
        <v>#DIV/0!</v>
      </c>
      <c r="K1128" s="1239">
        <f t="shared" si="2768"/>
        <v>0</v>
      </c>
      <c r="L1128" s="1239"/>
      <c r="M1128" s="1239"/>
      <c r="N1128" s="1184" t="e">
        <f t="shared" si="2731"/>
        <v>#DIV/0!</v>
      </c>
      <c r="O1128" s="1239">
        <f t="shared" si="2768"/>
        <v>0</v>
      </c>
      <c r="P1128" s="1239"/>
      <c r="Q1128" s="1239"/>
      <c r="R1128" s="1184" t="e">
        <f t="shared" si="2733"/>
        <v>#DIV/0!</v>
      </c>
      <c r="S1128" s="1239">
        <f t="shared" si="2768"/>
        <v>0</v>
      </c>
      <c r="T1128" s="1239"/>
      <c r="U1128" s="1239"/>
      <c r="V1128" s="1184" t="e">
        <f t="shared" si="2735"/>
        <v>#DIV/0!</v>
      </c>
      <c r="W1128" s="1177" t="e">
        <f t="shared" si="2768"/>
        <v>#DIV/0!</v>
      </c>
      <c r="X1128" s="1177">
        <f t="shared" si="2738"/>
        <v>0</v>
      </c>
      <c r="Y1128" s="1177"/>
      <c r="Z1128" s="1184" t="e">
        <f t="shared" si="2736"/>
        <v>#DIV/0!</v>
      </c>
      <c r="AA1128" s="1198" t="e">
        <f t="shared" si="2717"/>
        <v>#DIV/0!</v>
      </c>
      <c r="AB1128" s="1723" t="e">
        <f t="shared" si="2718"/>
        <v>#DIV/0!</v>
      </c>
      <c r="AC1128" s="1198"/>
      <c r="AD1128" t="s">
        <v>4317</v>
      </c>
    </row>
    <row r="1129" spans="1:30" customFormat="1" ht="15.75" hidden="1" thickBot="1" x14ac:dyDescent="0.3">
      <c r="A1129" s="3580"/>
      <c r="B1129" s="2210" t="s">
        <v>4318</v>
      </c>
      <c r="C1129" s="1206">
        <f>C1103/C1098</f>
        <v>0</v>
      </c>
      <c r="D1129" s="1206"/>
      <c r="E1129" s="1206"/>
      <c r="F1129" s="2307" t="e">
        <f t="shared" si="2727"/>
        <v>#DIV/0!</v>
      </c>
      <c r="G1129" s="1238"/>
      <c r="H1129" s="1238"/>
      <c r="I1129" s="1238"/>
      <c r="J1129" s="2307" t="e">
        <f t="shared" si="2729"/>
        <v>#DIV/0!</v>
      </c>
      <c r="K1129" s="1238"/>
      <c r="L1129" s="1238"/>
      <c r="M1129" s="1238"/>
      <c r="N1129" s="2307" t="e">
        <f t="shared" si="2731"/>
        <v>#DIV/0!</v>
      </c>
      <c r="O1129" s="1238"/>
      <c r="P1129" s="1238"/>
      <c r="Q1129" s="1238"/>
      <c r="R1129" s="2307" t="e">
        <f t="shared" si="2733"/>
        <v>#DIV/0!</v>
      </c>
      <c r="S1129" s="1238"/>
      <c r="T1129" s="1238"/>
      <c r="U1129" s="1238"/>
      <c r="V1129" s="2307" t="e">
        <f t="shared" si="2735"/>
        <v>#DIV/0!</v>
      </c>
      <c r="W1129" s="1206" t="e">
        <f>W1103/W1098</f>
        <v>#DIV/0!</v>
      </c>
      <c r="X1129" s="1206">
        <f t="shared" si="2738"/>
        <v>0</v>
      </c>
      <c r="Y1129" s="1206"/>
      <c r="Z1129" s="2307" t="e">
        <f t="shared" si="2736"/>
        <v>#DIV/0!</v>
      </c>
      <c r="AA1129" s="1206">
        <f t="shared" si="2717"/>
        <v>0</v>
      </c>
      <c r="AB1129" s="1718" t="e">
        <f t="shared" si="2718"/>
        <v>#DIV/0!</v>
      </c>
      <c r="AC1129" s="1903"/>
      <c r="AD1129" s="27" t="s">
        <v>4319</v>
      </c>
    </row>
    <row r="1130" spans="1:30" customFormat="1" ht="15.75" hidden="1" thickBot="1" x14ac:dyDescent="0.3">
      <c r="A1130" s="3580"/>
      <c r="B1130" s="2211" t="s">
        <v>4223</v>
      </c>
      <c r="C1130" s="1207">
        <f t="shared" ref="C1130:W1130" si="2769">C1129/C212</f>
        <v>0</v>
      </c>
      <c r="D1130" s="1207"/>
      <c r="E1130" s="1207"/>
      <c r="F1130" s="1184" t="e">
        <f t="shared" si="2727"/>
        <v>#DIV/0!</v>
      </c>
      <c r="G1130" s="1239">
        <f t="shared" si="2769"/>
        <v>0</v>
      </c>
      <c r="H1130" s="1239"/>
      <c r="I1130" s="1239"/>
      <c r="J1130" s="1184" t="e">
        <f t="shared" si="2729"/>
        <v>#DIV/0!</v>
      </c>
      <c r="K1130" s="1239">
        <f t="shared" si="2769"/>
        <v>0</v>
      </c>
      <c r="L1130" s="1239"/>
      <c r="M1130" s="1239"/>
      <c r="N1130" s="1184" t="e">
        <f t="shared" si="2731"/>
        <v>#DIV/0!</v>
      </c>
      <c r="O1130" s="1239">
        <f t="shared" si="2769"/>
        <v>0</v>
      </c>
      <c r="P1130" s="1239"/>
      <c r="Q1130" s="1239"/>
      <c r="R1130" s="1184" t="e">
        <f t="shared" si="2733"/>
        <v>#DIV/0!</v>
      </c>
      <c r="S1130" s="1239">
        <f t="shared" si="2769"/>
        <v>0</v>
      </c>
      <c r="T1130" s="1239"/>
      <c r="U1130" s="1239"/>
      <c r="V1130" s="1184" t="e">
        <f t="shared" si="2735"/>
        <v>#DIV/0!</v>
      </c>
      <c r="W1130" s="1177" t="e">
        <f t="shared" si="2769"/>
        <v>#DIV/0!</v>
      </c>
      <c r="X1130" s="1177">
        <f t="shared" si="2738"/>
        <v>0</v>
      </c>
      <c r="Y1130" s="1177"/>
      <c r="Z1130" s="1184" t="e">
        <f t="shared" si="2736"/>
        <v>#DIV/0!</v>
      </c>
      <c r="AA1130" s="1198">
        <f t="shared" si="2717"/>
        <v>0</v>
      </c>
      <c r="AB1130" s="1723" t="e">
        <f t="shared" si="2718"/>
        <v>#DIV/0!</v>
      </c>
      <c r="AC1130" s="1198"/>
      <c r="AD1130" t="s">
        <v>4320</v>
      </c>
    </row>
    <row r="1131" spans="1:30" customFormat="1" ht="15.75" hidden="1" thickBot="1" x14ac:dyDescent="0.3">
      <c r="A1131" s="3580"/>
      <c r="B1131" s="2211" t="s">
        <v>4224</v>
      </c>
      <c r="C1131" s="1207">
        <f t="shared" ref="C1131:W1131" si="2770">C1129/C229</f>
        <v>0</v>
      </c>
      <c r="D1131" s="1207"/>
      <c r="E1131" s="1207"/>
      <c r="F1131" s="1184" t="e">
        <f t="shared" si="2727"/>
        <v>#DIV/0!</v>
      </c>
      <c r="G1131" s="1239">
        <f t="shared" si="2770"/>
        <v>0</v>
      </c>
      <c r="H1131" s="1239"/>
      <c r="I1131" s="1239"/>
      <c r="J1131" s="1184" t="e">
        <f t="shared" si="2729"/>
        <v>#DIV/0!</v>
      </c>
      <c r="K1131" s="1239">
        <f t="shared" si="2770"/>
        <v>0</v>
      </c>
      <c r="L1131" s="1239"/>
      <c r="M1131" s="1239"/>
      <c r="N1131" s="1184" t="e">
        <f t="shared" si="2731"/>
        <v>#DIV/0!</v>
      </c>
      <c r="O1131" s="1239">
        <f t="shared" si="2770"/>
        <v>0</v>
      </c>
      <c r="P1131" s="1239"/>
      <c r="Q1131" s="1239"/>
      <c r="R1131" s="1184" t="e">
        <f t="shared" si="2733"/>
        <v>#DIV/0!</v>
      </c>
      <c r="S1131" s="1239">
        <f t="shared" si="2770"/>
        <v>0</v>
      </c>
      <c r="T1131" s="1239"/>
      <c r="U1131" s="1239"/>
      <c r="V1131" s="1184" t="e">
        <f t="shared" si="2735"/>
        <v>#DIV/0!</v>
      </c>
      <c r="W1131" s="1177" t="e">
        <f t="shared" si="2770"/>
        <v>#DIV/0!</v>
      </c>
      <c r="X1131" s="1177">
        <f t="shared" si="2738"/>
        <v>0</v>
      </c>
      <c r="Y1131" s="1177"/>
      <c r="Z1131" s="1184" t="e">
        <f t="shared" si="2736"/>
        <v>#DIV/0!</v>
      </c>
      <c r="AA1131" s="1198">
        <f t="shared" si="2717"/>
        <v>0</v>
      </c>
      <c r="AB1131" s="1723" t="e">
        <f t="shared" si="2718"/>
        <v>#DIV/0!</v>
      </c>
      <c r="AC1131" s="1198"/>
      <c r="AD1131" t="s">
        <v>4321</v>
      </c>
    </row>
    <row r="1132" spans="1:30" customFormat="1" ht="15.75" hidden="1" thickBot="1" x14ac:dyDescent="0.3">
      <c r="A1132" s="3580"/>
      <c r="B1132" s="2211" t="s">
        <v>4311</v>
      </c>
      <c r="C1132" s="1207">
        <f t="shared" ref="C1132:W1132" si="2771">C1129/C232</f>
        <v>0</v>
      </c>
      <c r="D1132" s="1207"/>
      <c r="E1132" s="1207"/>
      <c r="F1132" s="1184" t="e">
        <f t="shared" si="2727"/>
        <v>#DIV/0!</v>
      </c>
      <c r="G1132" s="1239">
        <f t="shared" si="2771"/>
        <v>0</v>
      </c>
      <c r="H1132" s="1239"/>
      <c r="I1132" s="1239"/>
      <c r="J1132" s="1184" t="e">
        <f t="shared" si="2729"/>
        <v>#DIV/0!</v>
      </c>
      <c r="K1132" s="1239">
        <f t="shared" si="2771"/>
        <v>0</v>
      </c>
      <c r="L1132" s="1239"/>
      <c r="M1132" s="1239"/>
      <c r="N1132" s="1184" t="e">
        <f t="shared" si="2731"/>
        <v>#DIV/0!</v>
      </c>
      <c r="O1132" s="1239">
        <f t="shared" si="2771"/>
        <v>0</v>
      </c>
      <c r="P1132" s="1239"/>
      <c r="Q1132" s="1239"/>
      <c r="R1132" s="1184" t="e">
        <f t="shared" si="2733"/>
        <v>#DIV/0!</v>
      </c>
      <c r="S1132" s="1239">
        <f t="shared" si="2771"/>
        <v>0</v>
      </c>
      <c r="T1132" s="1239"/>
      <c r="U1132" s="1239"/>
      <c r="V1132" s="1184" t="e">
        <f t="shared" si="2735"/>
        <v>#DIV/0!</v>
      </c>
      <c r="W1132" s="1177" t="e">
        <f t="shared" si="2771"/>
        <v>#DIV/0!</v>
      </c>
      <c r="X1132" s="1177">
        <f t="shared" si="2738"/>
        <v>0</v>
      </c>
      <c r="Y1132" s="1177"/>
      <c r="Z1132" s="1184" t="e">
        <f t="shared" si="2736"/>
        <v>#DIV/0!</v>
      </c>
      <c r="AA1132" s="1198">
        <f t="shared" si="2717"/>
        <v>0</v>
      </c>
      <c r="AB1132" s="1723" t="e">
        <f t="shared" si="2718"/>
        <v>#DIV/0!</v>
      </c>
      <c r="AC1132" s="1198"/>
      <c r="AD1132" t="s">
        <v>4322</v>
      </c>
    </row>
    <row r="1133" spans="1:30" customFormat="1" ht="15.75" hidden="1" thickBot="1" x14ac:dyDescent="0.3">
      <c r="A1133" s="3580"/>
      <c r="B1133" s="2210" t="s">
        <v>4323</v>
      </c>
      <c r="C1133" s="1206">
        <f>C1108/C1098</f>
        <v>0</v>
      </c>
      <c r="D1133" s="1206"/>
      <c r="E1133" s="1206"/>
      <c r="F1133" s="2307" t="e">
        <f t="shared" si="2727"/>
        <v>#DIV/0!</v>
      </c>
      <c r="G1133" s="1238"/>
      <c r="H1133" s="1238"/>
      <c r="I1133" s="1238"/>
      <c r="J1133" s="2307" t="e">
        <f t="shared" si="2729"/>
        <v>#DIV/0!</v>
      </c>
      <c r="K1133" s="1238"/>
      <c r="L1133" s="1238"/>
      <c r="M1133" s="1238"/>
      <c r="N1133" s="2307" t="e">
        <f t="shared" si="2731"/>
        <v>#DIV/0!</v>
      </c>
      <c r="O1133" s="1238"/>
      <c r="P1133" s="1238"/>
      <c r="Q1133" s="1238"/>
      <c r="R1133" s="2307" t="e">
        <f t="shared" si="2733"/>
        <v>#DIV/0!</v>
      </c>
      <c r="S1133" s="1238"/>
      <c r="T1133" s="1238"/>
      <c r="U1133" s="1238"/>
      <c r="V1133" s="2307" t="e">
        <f t="shared" si="2735"/>
        <v>#DIV/0!</v>
      </c>
      <c r="W1133" s="1206" t="e">
        <f>W1108/W1098</f>
        <v>#DIV/0!</v>
      </c>
      <c r="X1133" s="1206">
        <f t="shared" si="2738"/>
        <v>0</v>
      </c>
      <c r="Y1133" s="1206"/>
      <c r="Z1133" s="2307" t="e">
        <f t="shared" si="2736"/>
        <v>#DIV/0!</v>
      </c>
      <c r="AA1133" s="1206">
        <f t="shared" si="2717"/>
        <v>0</v>
      </c>
      <c r="AB1133" s="1718" t="e">
        <f t="shared" si="2718"/>
        <v>#DIV/0!</v>
      </c>
      <c r="AC1133" s="1903"/>
      <c r="AD1133" s="27" t="s">
        <v>4324</v>
      </c>
    </row>
    <row r="1134" spans="1:30" customFormat="1" ht="15.75" hidden="1" thickBot="1" x14ac:dyDescent="0.3">
      <c r="A1134" s="3580"/>
      <c r="B1134" s="2211" t="s">
        <v>4223</v>
      </c>
      <c r="C1134" s="1207">
        <f t="shared" ref="C1134:W1134" si="2772">C1133/C238</f>
        <v>0</v>
      </c>
      <c r="D1134" s="1207"/>
      <c r="E1134" s="1207"/>
      <c r="F1134" s="1184" t="e">
        <f t="shared" si="2727"/>
        <v>#DIV/0!</v>
      </c>
      <c r="G1134" s="1239">
        <f t="shared" si="2772"/>
        <v>0</v>
      </c>
      <c r="H1134" s="1239"/>
      <c r="I1134" s="1239"/>
      <c r="J1134" s="1184" t="e">
        <f t="shared" si="2729"/>
        <v>#DIV/0!</v>
      </c>
      <c r="K1134" s="1239">
        <f t="shared" si="2772"/>
        <v>0</v>
      </c>
      <c r="L1134" s="1239"/>
      <c r="M1134" s="1239"/>
      <c r="N1134" s="1184" t="e">
        <f t="shared" si="2731"/>
        <v>#DIV/0!</v>
      </c>
      <c r="O1134" s="1239">
        <f t="shared" si="2772"/>
        <v>0</v>
      </c>
      <c r="P1134" s="1239"/>
      <c r="Q1134" s="1239"/>
      <c r="R1134" s="1184" t="e">
        <f t="shared" si="2733"/>
        <v>#DIV/0!</v>
      </c>
      <c r="S1134" s="1239">
        <f t="shared" si="2772"/>
        <v>0</v>
      </c>
      <c r="T1134" s="1239"/>
      <c r="U1134" s="1239"/>
      <c r="V1134" s="1184" t="e">
        <f t="shared" si="2735"/>
        <v>#DIV/0!</v>
      </c>
      <c r="W1134" s="1177" t="e">
        <f t="shared" si="2772"/>
        <v>#DIV/0!</v>
      </c>
      <c r="X1134" s="1177">
        <f t="shared" si="2738"/>
        <v>0</v>
      </c>
      <c r="Y1134" s="1177"/>
      <c r="Z1134" s="1184" t="e">
        <f t="shared" si="2736"/>
        <v>#DIV/0!</v>
      </c>
      <c r="AA1134" s="1198">
        <f t="shared" si="2717"/>
        <v>0</v>
      </c>
      <c r="AB1134" s="1723" t="e">
        <f t="shared" si="2718"/>
        <v>#DIV/0!</v>
      </c>
      <c r="AC1134" s="1198"/>
      <c r="AD1134" t="s">
        <v>4325</v>
      </c>
    </row>
    <row r="1135" spans="1:30" customFormat="1" ht="15.75" hidden="1" thickBot="1" x14ac:dyDescent="0.3">
      <c r="A1135" s="3580"/>
      <c r="B1135" s="2211" t="s">
        <v>4224</v>
      </c>
      <c r="C1135" s="1207">
        <f t="shared" ref="C1135:W1135" si="2773">C1133/C255</f>
        <v>0</v>
      </c>
      <c r="D1135" s="1207"/>
      <c r="E1135" s="1207"/>
      <c r="F1135" s="1184" t="e">
        <f t="shared" si="2727"/>
        <v>#DIV/0!</v>
      </c>
      <c r="G1135" s="1239">
        <f t="shared" si="2773"/>
        <v>0</v>
      </c>
      <c r="H1135" s="1239"/>
      <c r="I1135" s="1239"/>
      <c r="J1135" s="1184" t="e">
        <f t="shared" si="2729"/>
        <v>#DIV/0!</v>
      </c>
      <c r="K1135" s="1239">
        <f t="shared" si="2773"/>
        <v>0</v>
      </c>
      <c r="L1135" s="1239"/>
      <c r="M1135" s="1239"/>
      <c r="N1135" s="1184" t="e">
        <f t="shared" si="2731"/>
        <v>#DIV/0!</v>
      </c>
      <c r="O1135" s="1239">
        <f t="shared" si="2773"/>
        <v>0</v>
      </c>
      <c r="P1135" s="1239"/>
      <c r="Q1135" s="1239"/>
      <c r="R1135" s="1184" t="e">
        <f t="shared" si="2733"/>
        <v>#DIV/0!</v>
      </c>
      <c r="S1135" s="1239">
        <f t="shared" si="2773"/>
        <v>0</v>
      </c>
      <c r="T1135" s="1239"/>
      <c r="U1135" s="1239"/>
      <c r="V1135" s="1184" t="e">
        <f t="shared" si="2735"/>
        <v>#DIV/0!</v>
      </c>
      <c r="W1135" s="1177" t="e">
        <f t="shared" si="2773"/>
        <v>#DIV/0!</v>
      </c>
      <c r="X1135" s="1177">
        <f t="shared" si="2738"/>
        <v>0</v>
      </c>
      <c r="Y1135" s="1177"/>
      <c r="Z1135" s="1184" t="e">
        <f t="shared" si="2736"/>
        <v>#DIV/0!</v>
      </c>
      <c r="AA1135" s="1198">
        <f t="shared" si="2717"/>
        <v>0</v>
      </c>
      <c r="AB1135" s="1723" t="e">
        <f t="shared" si="2718"/>
        <v>#DIV/0!</v>
      </c>
      <c r="AC1135" s="1198"/>
      <c r="AD1135" t="s">
        <v>4326</v>
      </c>
    </row>
    <row r="1136" spans="1:30" customFormat="1" ht="15.75" hidden="1" thickBot="1" x14ac:dyDescent="0.3">
      <c r="A1136" s="3580"/>
      <c r="B1136" s="2211" t="s">
        <v>4311</v>
      </c>
      <c r="C1136" s="1207">
        <f t="shared" ref="C1136:W1136" si="2774">C1133/C258</f>
        <v>0</v>
      </c>
      <c r="D1136" s="1207"/>
      <c r="E1136" s="1207"/>
      <c r="F1136" s="1184" t="e">
        <f t="shared" si="2727"/>
        <v>#DIV/0!</v>
      </c>
      <c r="G1136" s="1239">
        <f t="shared" si="2774"/>
        <v>0</v>
      </c>
      <c r="H1136" s="1239"/>
      <c r="I1136" s="1239"/>
      <c r="J1136" s="1184" t="e">
        <f t="shared" si="2729"/>
        <v>#DIV/0!</v>
      </c>
      <c r="K1136" s="1239">
        <f t="shared" si="2774"/>
        <v>0</v>
      </c>
      <c r="L1136" s="1239"/>
      <c r="M1136" s="1239"/>
      <c r="N1136" s="1184" t="e">
        <f t="shared" si="2731"/>
        <v>#DIV/0!</v>
      </c>
      <c r="O1136" s="1239">
        <f t="shared" si="2774"/>
        <v>0</v>
      </c>
      <c r="P1136" s="1239"/>
      <c r="Q1136" s="1239"/>
      <c r="R1136" s="1184" t="e">
        <f t="shared" si="2733"/>
        <v>#DIV/0!</v>
      </c>
      <c r="S1136" s="1239">
        <f t="shared" si="2774"/>
        <v>0</v>
      </c>
      <c r="T1136" s="1239"/>
      <c r="U1136" s="1239"/>
      <c r="V1136" s="1184" t="e">
        <f t="shared" si="2735"/>
        <v>#DIV/0!</v>
      </c>
      <c r="W1136" s="1177" t="e">
        <f t="shared" si="2774"/>
        <v>#DIV/0!</v>
      </c>
      <c r="X1136" s="1177">
        <f t="shared" si="2738"/>
        <v>0</v>
      </c>
      <c r="Y1136" s="1177"/>
      <c r="Z1136" s="1184" t="e">
        <f t="shared" si="2736"/>
        <v>#DIV/0!</v>
      </c>
      <c r="AA1136" s="1198">
        <f t="shared" si="2717"/>
        <v>0</v>
      </c>
      <c r="AB1136" s="1723" t="e">
        <f t="shared" si="2718"/>
        <v>#DIV/0!</v>
      </c>
      <c r="AC1136" s="1198"/>
      <c r="AD1136" t="s">
        <v>4327</v>
      </c>
    </row>
    <row r="1137" spans="1:30" customFormat="1" ht="15.75" hidden="1" thickBot="1" x14ac:dyDescent="0.3">
      <c r="A1137" s="3580"/>
      <c r="B1137" s="2210" t="s">
        <v>4328</v>
      </c>
      <c r="C1137" s="1212">
        <f>C1113/C1116</f>
        <v>0</v>
      </c>
      <c r="D1137" s="1212"/>
      <c r="E1137" s="1212"/>
      <c r="F1137" s="2307" t="e">
        <f t="shared" si="2727"/>
        <v>#DIV/0!</v>
      </c>
      <c r="G1137" s="1240"/>
      <c r="H1137" s="1240"/>
      <c r="I1137" s="1240"/>
      <c r="J1137" s="2307" t="e">
        <f t="shared" si="2729"/>
        <v>#DIV/0!</v>
      </c>
      <c r="K1137" s="1240"/>
      <c r="L1137" s="1240"/>
      <c r="M1137" s="1240"/>
      <c r="N1137" s="2307" t="e">
        <f t="shared" si="2731"/>
        <v>#DIV/0!</v>
      </c>
      <c r="O1137" s="1240"/>
      <c r="P1137" s="1240"/>
      <c r="Q1137" s="1240"/>
      <c r="R1137" s="2307" t="e">
        <f t="shared" si="2733"/>
        <v>#DIV/0!</v>
      </c>
      <c r="S1137" s="1240"/>
      <c r="T1137" s="1240"/>
      <c r="U1137" s="1240"/>
      <c r="V1137" s="2307" t="e">
        <f t="shared" si="2735"/>
        <v>#DIV/0!</v>
      </c>
      <c r="W1137" s="1212" t="e">
        <f>W1113/W1116</f>
        <v>#DIV/0!</v>
      </c>
      <c r="X1137" s="1212">
        <f t="shared" si="2738"/>
        <v>0</v>
      </c>
      <c r="Y1137" s="1212"/>
      <c r="Z1137" s="2307" t="e">
        <f t="shared" si="2736"/>
        <v>#DIV/0!</v>
      </c>
      <c r="AA1137" s="1212">
        <f t="shared" si="2717"/>
        <v>0</v>
      </c>
      <c r="AB1137" s="1724" t="e">
        <f t="shared" si="2718"/>
        <v>#DIV/0!</v>
      </c>
      <c r="AC1137" s="1905"/>
      <c r="AD1137" s="27" t="s">
        <v>4329</v>
      </c>
    </row>
    <row r="1138" spans="1:30" customFormat="1" ht="15.75" hidden="1" thickBot="1" x14ac:dyDescent="0.3">
      <c r="A1138" s="3580"/>
      <c r="B1138" s="2211" t="s">
        <v>4223</v>
      </c>
      <c r="C1138" s="1207">
        <f t="shared" ref="C1138:W1138" si="2775">C1137/C264</f>
        <v>0</v>
      </c>
      <c r="D1138" s="1207"/>
      <c r="E1138" s="1207"/>
      <c r="F1138" s="1184" t="e">
        <f t="shared" si="2727"/>
        <v>#DIV/0!</v>
      </c>
      <c r="G1138" s="1239">
        <f t="shared" si="2775"/>
        <v>0</v>
      </c>
      <c r="H1138" s="1239"/>
      <c r="I1138" s="1239"/>
      <c r="J1138" s="1184" t="e">
        <f t="shared" si="2729"/>
        <v>#DIV/0!</v>
      </c>
      <c r="K1138" s="1239">
        <f t="shared" si="2775"/>
        <v>0</v>
      </c>
      <c r="L1138" s="1239"/>
      <c r="M1138" s="1239"/>
      <c r="N1138" s="1184" t="e">
        <f t="shared" si="2731"/>
        <v>#DIV/0!</v>
      </c>
      <c r="O1138" s="1239">
        <f t="shared" si="2775"/>
        <v>0</v>
      </c>
      <c r="P1138" s="1239"/>
      <c r="Q1138" s="1239"/>
      <c r="R1138" s="1184" t="e">
        <f t="shared" si="2733"/>
        <v>#DIV/0!</v>
      </c>
      <c r="S1138" s="1239">
        <f t="shared" si="2775"/>
        <v>0</v>
      </c>
      <c r="T1138" s="1239"/>
      <c r="U1138" s="1239"/>
      <c r="V1138" s="1184" t="e">
        <f t="shared" si="2735"/>
        <v>#DIV/0!</v>
      </c>
      <c r="W1138" s="1177" t="e">
        <f t="shared" si="2775"/>
        <v>#DIV/0!</v>
      </c>
      <c r="X1138" s="1177">
        <f t="shared" si="2738"/>
        <v>0</v>
      </c>
      <c r="Y1138" s="1177"/>
      <c r="Z1138" s="1184" t="e">
        <f t="shared" si="2736"/>
        <v>#DIV/0!</v>
      </c>
      <c r="AA1138" s="1198">
        <f t="shared" si="2717"/>
        <v>0</v>
      </c>
      <c r="AB1138" s="1723" t="e">
        <f t="shared" si="2718"/>
        <v>#DIV/0!</v>
      </c>
      <c r="AC1138" s="1198"/>
      <c r="AD1138" t="s">
        <v>4330</v>
      </c>
    </row>
    <row r="1139" spans="1:30" customFormat="1" ht="15.75" hidden="1" thickBot="1" x14ac:dyDescent="0.3">
      <c r="A1139" s="3580"/>
      <c r="B1139" s="2211" t="s">
        <v>4224</v>
      </c>
      <c r="C1139" s="1207">
        <f t="shared" ref="C1139:W1139" si="2776">C1137/C281</f>
        <v>0</v>
      </c>
      <c r="D1139" s="1207"/>
      <c r="E1139" s="1207"/>
      <c r="F1139" s="1184" t="e">
        <f t="shared" si="2727"/>
        <v>#DIV/0!</v>
      </c>
      <c r="G1139" s="1239">
        <f t="shared" si="2776"/>
        <v>0</v>
      </c>
      <c r="H1139" s="1239"/>
      <c r="I1139" s="1239"/>
      <c r="J1139" s="1184" t="e">
        <f t="shared" si="2729"/>
        <v>#DIV/0!</v>
      </c>
      <c r="K1139" s="1239">
        <f t="shared" si="2776"/>
        <v>0</v>
      </c>
      <c r="L1139" s="1239"/>
      <c r="M1139" s="1239"/>
      <c r="N1139" s="1184" t="e">
        <f t="shared" si="2731"/>
        <v>#DIV/0!</v>
      </c>
      <c r="O1139" s="1239">
        <f t="shared" si="2776"/>
        <v>0</v>
      </c>
      <c r="P1139" s="1239"/>
      <c r="Q1139" s="1239"/>
      <c r="R1139" s="1184" t="e">
        <f t="shared" si="2733"/>
        <v>#DIV/0!</v>
      </c>
      <c r="S1139" s="1239">
        <f t="shared" si="2776"/>
        <v>0</v>
      </c>
      <c r="T1139" s="1239"/>
      <c r="U1139" s="1239"/>
      <c r="V1139" s="1184" t="e">
        <f t="shared" si="2735"/>
        <v>#DIV/0!</v>
      </c>
      <c r="W1139" s="1177" t="e">
        <f t="shared" si="2776"/>
        <v>#DIV/0!</v>
      </c>
      <c r="X1139" s="1177">
        <f t="shared" si="2738"/>
        <v>0</v>
      </c>
      <c r="Y1139" s="1177"/>
      <c r="Z1139" s="1184" t="e">
        <f t="shared" si="2736"/>
        <v>#DIV/0!</v>
      </c>
      <c r="AA1139" s="1198">
        <f t="shared" si="2717"/>
        <v>0</v>
      </c>
      <c r="AB1139" s="1723" t="e">
        <f t="shared" si="2718"/>
        <v>#DIV/0!</v>
      </c>
      <c r="AC1139" s="1198"/>
      <c r="AD1139" t="s">
        <v>4331</v>
      </c>
    </row>
    <row r="1140" spans="1:30" customFormat="1" ht="15.75" hidden="1" thickBot="1" x14ac:dyDescent="0.3">
      <c r="A1140" s="3580"/>
      <c r="B1140" s="2211" t="s">
        <v>4311</v>
      </c>
      <c r="C1140" s="1207">
        <f t="shared" ref="C1140:W1140" si="2777">C1137/C284</f>
        <v>0</v>
      </c>
      <c r="D1140" s="1207"/>
      <c r="E1140" s="1207"/>
      <c r="F1140" s="1184" t="e">
        <f t="shared" si="2727"/>
        <v>#DIV/0!</v>
      </c>
      <c r="G1140" s="1239">
        <f t="shared" si="2777"/>
        <v>0</v>
      </c>
      <c r="H1140" s="1239"/>
      <c r="I1140" s="1239"/>
      <c r="J1140" s="1184" t="e">
        <f t="shared" si="2729"/>
        <v>#DIV/0!</v>
      </c>
      <c r="K1140" s="1239">
        <f t="shared" si="2777"/>
        <v>0</v>
      </c>
      <c r="L1140" s="1239"/>
      <c r="M1140" s="1239"/>
      <c r="N1140" s="1184" t="e">
        <f t="shared" si="2731"/>
        <v>#DIV/0!</v>
      </c>
      <c r="O1140" s="1239">
        <f t="shared" si="2777"/>
        <v>0</v>
      </c>
      <c r="P1140" s="1239"/>
      <c r="Q1140" s="1239"/>
      <c r="R1140" s="1184" t="e">
        <f t="shared" si="2733"/>
        <v>#DIV/0!</v>
      </c>
      <c r="S1140" s="1239">
        <f t="shared" si="2777"/>
        <v>0</v>
      </c>
      <c r="T1140" s="1239"/>
      <c r="U1140" s="1239"/>
      <c r="V1140" s="1184" t="e">
        <f t="shared" si="2735"/>
        <v>#DIV/0!</v>
      </c>
      <c r="W1140" s="1177" t="e">
        <f t="shared" si="2777"/>
        <v>#DIV/0!</v>
      </c>
      <c r="X1140" s="1177">
        <f t="shared" si="2738"/>
        <v>0</v>
      </c>
      <c r="Y1140" s="1177"/>
      <c r="Z1140" s="1184" t="e">
        <f t="shared" si="2736"/>
        <v>#DIV/0!</v>
      </c>
      <c r="AA1140" s="1198">
        <f t="shared" si="2717"/>
        <v>0</v>
      </c>
      <c r="AB1140" s="1723" t="e">
        <f t="shared" si="2718"/>
        <v>#DIV/0!</v>
      </c>
      <c r="AC1140" s="1198"/>
      <c r="AD1140" t="s">
        <v>4332</v>
      </c>
    </row>
    <row r="1141" spans="1:30" customFormat="1" ht="15.75" hidden="1" thickBot="1" x14ac:dyDescent="0.3">
      <c r="A1141" s="3580"/>
      <c r="B1141" s="2210" t="s">
        <v>4333</v>
      </c>
      <c r="C1141" s="1213">
        <f>C1098/C1116</f>
        <v>1</v>
      </c>
      <c r="D1141" s="1213"/>
      <c r="E1141" s="1213"/>
      <c r="F1141" s="2307" t="e">
        <f t="shared" si="2727"/>
        <v>#DIV/0!</v>
      </c>
      <c r="G1141" s="1241"/>
      <c r="H1141" s="1241"/>
      <c r="I1141" s="1241"/>
      <c r="J1141" s="2307" t="e">
        <f t="shared" si="2729"/>
        <v>#DIV/0!</v>
      </c>
      <c r="K1141" s="1241"/>
      <c r="L1141" s="1241"/>
      <c r="M1141" s="1241"/>
      <c r="N1141" s="2307" t="e">
        <f t="shared" si="2731"/>
        <v>#DIV/0!</v>
      </c>
      <c r="O1141" s="1241"/>
      <c r="P1141" s="1241"/>
      <c r="Q1141" s="1241"/>
      <c r="R1141" s="2307" t="e">
        <f t="shared" si="2733"/>
        <v>#DIV/0!</v>
      </c>
      <c r="S1141" s="1241"/>
      <c r="T1141" s="1241"/>
      <c r="U1141" s="1241"/>
      <c r="V1141" s="2307" t="e">
        <f t="shared" si="2735"/>
        <v>#DIV/0!</v>
      </c>
      <c r="W1141" s="1213" t="e">
        <f>W1098/W1116</f>
        <v>#DIV/0!</v>
      </c>
      <c r="X1141" s="1213">
        <f t="shared" si="2738"/>
        <v>0</v>
      </c>
      <c r="Y1141" s="1213"/>
      <c r="Z1141" s="2307" t="e">
        <f t="shared" si="2736"/>
        <v>#DIV/0!</v>
      </c>
      <c r="AA1141" s="1213">
        <f t="shared" si="2717"/>
        <v>1</v>
      </c>
      <c r="AB1141" s="1725" t="e">
        <f t="shared" si="2718"/>
        <v>#DIV/0!</v>
      </c>
      <c r="AC1141" s="1906"/>
      <c r="AD1141" s="27" t="s">
        <v>4334</v>
      </c>
    </row>
    <row r="1142" spans="1:30" customFormat="1" ht="15.75" hidden="1" thickBot="1" x14ac:dyDescent="0.3">
      <c r="A1142" s="3580"/>
      <c r="B1142" s="2211" t="s">
        <v>4223</v>
      </c>
      <c r="C1142" s="1207">
        <f t="shared" ref="C1142:W1142" si="2778">C1141/C290</f>
        <v>2.1139705882352942E-2</v>
      </c>
      <c r="D1142" s="1207"/>
      <c r="E1142" s="1207"/>
      <c r="F1142" s="1184" t="e">
        <f t="shared" si="2727"/>
        <v>#DIV/0!</v>
      </c>
      <c r="G1142" s="1239">
        <f t="shared" si="2778"/>
        <v>0</v>
      </c>
      <c r="H1142" s="1239"/>
      <c r="I1142" s="1239"/>
      <c r="J1142" s="1184" t="e">
        <f t="shared" si="2729"/>
        <v>#DIV/0!</v>
      </c>
      <c r="K1142" s="1239">
        <f t="shared" si="2778"/>
        <v>0</v>
      </c>
      <c r="L1142" s="1239"/>
      <c r="M1142" s="1239"/>
      <c r="N1142" s="1184" t="e">
        <f t="shared" si="2731"/>
        <v>#DIV/0!</v>
      </c>
      <c r="O1142" s="1239">
        <f t="shared" si="2778"/>
        <v>0</v>
      </c>
      <c r="P1142" s="1239"/>
      <c r="Q1142" s="1239"/>
      <c r="R1142" s="1184" t="e">
        <f t="shared" si="2733"/>
        <v>#DIV/0!</v>
      </c>
      <c r="S1142" s="1239">
        <f t="shared" si="2778"/>
        <v>0</v>
      </c>
      <c r="T1142" s="1239"/>
      <c r="U1142" s="1239"/>
      <c r="V1142" s="1184" t="e">
        <f t="shared" si="2735"/>
        <v>#DIV/0!</v>
      </c>
      <c r="W1142" s="1177" t="e">
        <f t="shared" si="2778"/>
        <v>#DIV/0!</v>
      </c>
      <c r="X1142" s="1177">
        <f t="shared" si="2738"/>
        <v>0</v>
      </c>
      <c r="Y1142" s="1177"/>
      <c r="Z1142" s="1184" t="e">
        <f t="shared" si="2736"/>
        <v>#DIV/0!</v>
      </c>
      <c r="AA1142" s="1198">
        <f t="shared" si="2717"/>
        <v>4.2279411764705888E-3</v>
      </c>
      <c r="AB1142" s="1723" t="e">
        <f t="shared" si="2718"/>
        <v>#DIV/0!</v>
      </c>
      <c r="AC1142" s="1198"/>
      <c r="AD1142" t="s">
        <v>4335</v>
      </c>
    </row>
    <row r="1143" spans="1:30" customFormat="1" ht="15.75" hidden="1" thickBot="1" x14ac:dyDescent="0.3">
      <c r="A1143" s="3580"/>
      <c r="B1143" s="2211" t="s">
        <v>4224</v>
      </c>
      <c r="C1143" s="1207">
        <f t="shared" ref="C1143:W1143" si="2779">C1141/C307</f>
        <v>2.6099489696544739E-2</v>
      </c>
      <c r="D1143" s="1207"/>
      <c r="E1143" s="1207"/>
      <c r="F1143" s="1184" t="e">
        <f t="shared" si="2727"/>
        <v>#DIV/0!</v>
      </c>
      <c r="G1143" s="1239">
        <f t="shared" si="2779"/>
        <v>0</v>
      </c>
      <c r="H1143" s="1239"/>
      <c r="I1143" s="1239"/>
      <c r="J1143" s="1184" t="e">
        <f t="shared" si="2729"/>
        <v>#DIV/0!</v>
      </c>
      <c r="K1143" s="1239">
        <f t="shared" si="2779"/>
        <v>0</v>
      </c>
      <c r="L1143" s="1239"/>
      <c r="M1143" s="1239"/>
      <c r="N1143" s="1184" t="e">
        <f t="shared" si="2731"/>
        <v>#DIV/0!</v>
      </c>
      <c r="O1143" s="1239">
        <f t="shared" si="2779"/>
        <v>0</v>
      </c>
      <c r="P1143" s="1239"/>
      <c r="Q1143" s="1239"/>
      <c r="R1143" s="1184" t="e">
        <f t="shared" si="2733"/>
        <v>#DIV/0!</v>
      </c>
      <c r="S1143" s="1239">
        <f t="shared" si="2779"/>
        <v>0</v>
      </c>
      <c r="T1143" s="1239"/>
      <c r="U1143" s="1239"/>
      <c r="V1143" s="1184" t="e">
        <f t="shared" si="2735"/>
        <v>#DIV/0!</v>
      </c>
      <c r="W1143" s="1177" t="e">
        <f t="shared" si="2779"/>
        <v>#DIV/0!</v>
      </c>
      <c r="X1143" s="1177">
        <f t="shared" si="2738"/>
        <v>0</v>
      </c>
      <c r="Y1143" s="1177"/>
      <c r="Z1143" s="1184" t="e">
        <f t="shared" si="2736"/>
        <v>#DIV/0!</v>
      </c>
      <c r="AA1143" s="1198">
        <f t="shared" si="2717"/>
        <v>5.2198979393089477E-3</v>
      </c>
      <c r="AB1143" s="1723" t="e">
        <f t="shared" si="2718"/>
        <v>#DIV/0!</v>
      </c>
      <c r="AC1143" s="1198"/>
      <c r="AD1143" t="s">
        <v>4336</v>
      </c>
    </row>
    <row r="1144" spans="1:30" customFormat="1" ht="15.75" hidden="1" thickBot="1" x14ac:dyDescent="0.3">
      <c r="A1144" s="3580"/>
      <c r="B1144" s="2211" t="s">
        <v>4311</v>
      </c>
      <c r="C1144" s="1207">
        <f t="shared" ref="C1144:W1144" si="2780">C1141/C310</f>
        <v>2.6516220028208748E-2</v>
      </c>
      <c r="D1144" s="1207"/>
      <c r="E1144" s="1207"/>
      <c r="F1144" s="1184" t="e">
        <f t="shared" si="2727"/>
        <v>#DIV/0!</v>
      </c>
      <c r="G1144" s="1239">
        <f t="shared" si="2780"/>
        <v>0</v>
      </c>
      <c r="H1144" s="1239"/>
      <c r="I1144" s="1239"/>
      <c r="J1144" s="1184" t="e">
        <f t="shared" si="2729"/>
        <v>#DIV/0!</v>
      </c>
      <c r="K1144" s="1239">
        <f t="shared" si="2780"/>
        <v>0</v>
      </c>
      <c r="L1144" s="1239"/>
      <c r="M1144" s="1239"/>
      <c r="N1144" s="1184" t="e">
        <f t="shared" si="2731"/>
        <v>#DIV/0!</v>
      </c>
      <c r="O1144" s="1239">
        <f t="shared" si="2780"/>
        <v>0</v>
      </c>
      <c r="P1144" s="1239"/>
      <c r="Q1144" s="1239"/>
      <c r="R1144" s="1184" t="e">
        <f t="shared" si="2733"/>
        <v>#DIV/0!</v>
      </c>
      <c r="S1144" s="1239">
        <f t="shared" si="2780"/>
        <v>0</v>
      </c>
      <c r="T1144" s="1239"/>
      <c r="U1144" s="1239"/>
      <c r="V1144" s="1184" t="e">
        <f t="shared" si="2735"/>
        <v>#DIV/0!</v>
      </c>
      <c r="W1144" s="1177" t="e">
        <f t="shared" si="2780"/>
        <v>#DIV/0!</v>
      </c>
      <c r="X1144" s="1177">
        <f t="shared" si="2738"/>
        <v>0</v>
      </c>
      <c r="Y1144" s="1177"/>
      <c r="Z1144" s="1184" t="e">
        <f t="shared" si="2736"/>
        <v>#DIV/0!</v>
      </c>
      <c r="AA1144" s="1198">
        <f t="shared" si="2717"/>
        <v>5.3032440056417496E-3</v>
      </c>
      <c r="AB1144" s="1723" t="e">
        <f t="shared" si="2718"/>
        <v>#DIV/0!</v>
      </c>
      <c r="AC1144" s="1198"/>
      <c r="AD1144" t="s">
        <v>4337</v>
      </c>
    </row>
    <row r="1145" spans="1:30" s="325" customFormat="1" ht="15.75" hidden="1" thickBot="1" x14ac:dyDescent="0.3">
      <c r="A1145" s="3580"/>
      <c r="B1145" s="2210" t="s">
        <v>4338</v>
      </c>
      <c r="C1145" s="1206">
        <f>C1103/C1116</f>
        <v>0</v>
      </c>
      <c r="D1145" s="1206"/>
      <c r="E1145" s="1206"/>
      <c r="F1145" s="2307" t="e">
        <f t="shared" si="2727"/>
        <v>#DIV/0!</v>
      </c>
      <c r="G1145" s="1238"/>
      <c r="H1145" s="1238"/>
      <c r="I1145" s="1238"/>
      <c r="J1145" s="2307" t="e">
        <f t="shared" si="2729"/>
        <v>#DIV/0!</v>
      </c>
      <c r="K1145" s="1238"/>
      <c r="L1145" s="1238"/>
      <c r="M1145" s="1238"/>
      <c r="N1145" s="2307" t="e">
        <f t="shared" si="2731"/>
        <v>#DIV/0!</v>
      </c>
      <c r="O1145" s="1238"/>
      <c r="P1145" s="1238"/>
      <c r="Q1145" s="1238"/>
      <c r="R1145" s="2307" t="e">
        <f t="shared" si="2733"/>
        <v>#DIV/0!</v>
      </c>
      <c r="S1145" s="1238"/>
      <c r="T1145" s="1238"/>
      <c r="U1145" s="1238"/>
      <c r="V1145" s="2307" t="e">
        <f t="shared" si="2735"/>
        <v>#DIV/0!</v>
      </c>
      <c r="W1145" s="1206" t="e">
        <f t="shared" ref="W1145" si="2781">W1103/W1116</f>
        <v>#DIV/0!</v>
      </c>
      <c r="X1145" s="1206">
        <f t="shared" si="2738"/>
        <v>0</v>
      </c>
      <c r="Y1145" s="1206"/>
      <c r="Z1145" s="2307" t="e">
        <f t="shared" si="2736"/>
        <v>#DIV/0!</v>
      </c>
      <c r="AA1145" s="1206">
        <f t="shared" si="2717"/>
        <v>0</v>
      </c>
      <c r="AB1145" s="1718" t="e">
        <f t="shared" si="2718"/>
        <v>#DIV/0!</v>
      </c>
      <c r="AC1145" s="1903"/>
      <c r="AD1145" s="1220" t="s">
        <v>4339</v>
      </c>
    </row>
    <row r="1146" spans="1:30" s="325" customFormat="1" ht="15.75" hidden="1" thickBot="1" x14ac:dyDescent="0.3">
      <c r="A1146" s="3580"/>
      <c r="B1146" s="2212" t="s">
        <v>4223</v>
      </c>
      <c r="C1146" s="1207">
        <f t="shared" ref="C1146:W1146" si="2782">C1145/C316</f>
        <v>0</v>
      </c>
      <c r="D1146" s="1207"/>
      <c r="E1146" s="1207"/>
      <c r="F1146" s="1184" t="e">
        <f t="shared" si="2727"/>
        <v>#DIV/0!</v>
      </c>
      <c r="G1146" s="1239">
        <f t="shared" si="2782"/>
        <v>0</v>
      </c>
      <c r="H1146" s="1239"/>
      <c r="I1146" s="1239"/>
      <c r="J1146" s="1184" t="e">
        <f t="shared" si="2729"/>
        <v>#DIV/0!</v>
      </c>
      <c r="K1146" s="1239">
        <f t="shared" si="2782"/>
        <v>0</v>
      </c>
      <c r="L1146" s="1239"/>
      <c r="M1146" s="1239"/>
      <c r="N1146" s="1184" t="e">
        <f t="shared" si="2731"/>
        <v>#DIV/0!</v>
      </c>
      <c r="O1146" s="1239">
        <f t="shared" si="2782"/>
        <v>0</v>
      </c>
      <c r="P1146" s="1239"/>
      <c r="Q1146" s="1239"/>
      <c r="R1146" s="1184" t="e">
        <f t="shared" si="2733"/>
        <v>#DIV/0!</v>
      </c>
      <c r="S1146" s="1239">
        <f t="shared" si="2782"/>
        <v>0</v>
      </c>
      <c r="T1146" s="1239"/>
      <c r="U1146" s="1239"/>
      <c r="V1146" s="1184" t="e">
        <f t="shared" si="2735"/>
        <v>#DIV/0!</v>
      </c>
      <c r="W1146" s="1199" t="e">
        <f t="shared" si="2782"/>
        <v>#DIV/0!</v>
      </c>
      <c r="X1146" s="1199">
        <f t="shared" si="2738"/>
        <v>0</v>
      </c>
      <c r="Y1146" s="1199"/>
      <c r="Z1146" s="1184" t="e">
        <f t="shared" si="2736"/>
        <v>#DIV/0!</v>
      </c>
      <c r="AA1146" s="1198">
        <f t="shared" si="2717"/>
        <v>0</v>
      </c>
      <c r="AB1146" s="1723" t="e">
        <f t="shared" si="2718"/>
        <v>#DIV/0!</v>
      </c>
      <c r="AC1146" s="1198"/>
      <c r="AD1146" s="325" t="s">
        <v>4340</v>
      </c>
    </row>
    <row r="1147" spans="1:30" ht="15.75" hidden="1" thickBot="1" x14ac:dyDescent="0.3">
      <c r="A1147" s="3580"/>
      <c r="B1147" s="2212" t="s">
        <v>4224</v>
      </c>
      <c r="C1147" s="1207">
        <f t="shared" ref="C1147:W1147" si="2783">C1145/C333</f>
        <v>0</v>
      </c>
      <c r="D1147" s="1207"/>
      <c r="E1147" s="1207"/>
      <c r="F1147" s="1184" t="e">
        <f t="shared" si="2727"/>
        <v>#DIV/0!</v>
      </c>
      <c r="G1147" s="1239">
        <f t="shared" si="2783"/>
        <v>0</v>
      </c>
      <c r="H1147" s="1239"/>
      <c r="I1147" s="1239"/>
      <c r="J1147" s="1184" t="e">
        <f t="shared" si="2729"/>
        <v>#DIV/0!</v>
      </c>
      <c r="K1147" s="1239">
        <f t="shared" si="2783"/>
        <v>0</v>
      </c>
      <c r="L1147" s="1239"/>
      <c r="M1147" s="1239"/>
      <c r="N1147" s="1184" t="e">
        <f t="shared" si="2731"/>
        <v>#DIV/0!</v>
      </c>
      <c r="O1147" s="1239">
        <f t="shared" si="2783"/>
        <v>0</v>
      </c>
      <c r="P1147" s="1239"/>
      <c r="Q1147" s="1239"/>
      <c r="R1147" s="1184" t="e">
        <f t="shared" si="2733"/>
        <v>#DIV/0!</v>
      </c>
      <c r="S1147" s="1239">
        <f t="shared" si="2783"/>
        <v>0</v>
      </c>
      <c r="T1147" s="1239"/>
      <c r="U1147" s="1239"/>
      <c r="V1147" s="1184" t="e">
        <f t="shared" si="2735"/>
        <v>#DIV/0!</v>
      </c>
      <c r="W1147" s="1200" t="e">
        <f t="shared" si="2783"/>
        <v>#DIV/0!</v>
      </c>
      <c r="X1147" s="1200">
        <f t="shared" si="2738"/>
        <v>0</v>
      </c>
      <c r="Y1147" s="1200"/>
      <c r="Z1147" s="1184" t="e">
        <f t="shared" si="2736"/>
        <v>#DIV/0!</v>
      </c>
      <c r="AA1147" s="1198">
        <f t="shared" si="2717"/>
        <v>0</v>
      </c>
      <c r="AB1147" s="1723" t="e">
        <f t="shared" si="2718"/>
        <v>#DIV/0!</v>
      </c>
      <c r="AC1147" s="1198"/>
      <c r="AD1147" s="325" t="s">
        <v>4341</v>
      </c>
    </row>
    <row r="1148" spans="1:30" ht="15.75" hidden="1" thickBot="1" x14ac:dyDescent="0.3">
      <c r="A1148" s="3580"/>
      <c r="B1148" s="2212" t="s">
        <v>4311</v>
      </c>
      <c r="C1148" s="1207">
        <f t="shared" ref="C1148:W1148" si="2784">C1145/C336</f>
        <v>0</v>
      </c>
      <c r="D1148" s="1207"/>
      <c r="E1148" s="1207"/>
      <c r="F1148" s="1184" t="e">
        <f t="shared" si="2727"/>
        <v>#DIV/0!</v>
      </c>
      <c r="G1148" s="1239">
        <f t="shared" si="2784"/>
        <v>0</v>
      </c>
      <c r="H1148" s="1239"/>
      <c r="I1148" s="1239"/>
      <c r="J1148" s="1184" t="e">
        <f t="shared" si="2729"/>
        <v>#DIV/0!</v>
      </c>
      <c r="K1148" s="1239">
        <f t="shared" si="2784"/>
        <v>0</v>
      </c>
      <c r="L1148" s="1239"/>
      <c r="M1148" s="1239"/>
      <c r="N1148" s="1184" t="e">
        <f t="shared" si="2731"/>
        <v>#DIV/0!</v>
      </c>
      <c r="O1148" s="1239">
        <f t="shared" si="2784"/>
        <v>0</v>
      </c>
      <c r="P1148" s="1239"/>
      <c r="Q1148" s="1239"/>
      <c r="R1148" s="1184" t="e">
        <f t="shared" si="2733"/>
        <v>#DIV/0!</v>
      </c>
      <c r="S1148" s="1239">
        <f t="shared" si="2784"/>
        <v>0</v>
      </c>
      <c r="T1148" s="1239"/>
      <c r="U1148" s="1239"/>
      <c r="V1148" s="1184" t="e">
        <f t="shared" si="2735"/>
        <v>#DIV/0!</v>
      </c>
      <c r="W1148" s="1199" t="e">
        <f t="shared" si="2784"/>
        <v>#DIV/0!</v>
      </c>
      <c r="X1148" s="1199">
        <f t="shared" si="2738"/>
        <v>0</v>
      </c>
      <c r="Y1148" s="1199"/>
      <c r="Z1148" s="1184" t="e">
        <f t="shared" si="2736"/>
        <v>#DIV/0!</v>
      </c>
      <c r="AA1148" s="1198">
        <f t="shared" si="2717"/>
        <v>0</v>
      </c>
      <c r="AB1148" s="1723" t="e">
        <f t="shared" si="2718"/>
        <v>#DIV/0!</v>
      </c>
      <c r="AC1148" s="1198"/>
      <c r="AD1148" s="325" t="s">
        <v>4342</v>
      </c>
    </row>
    <row r="1149" spans="1:30" ht="15.75" hidden="1" thickBot="1" x14ac:dyDescent="0.3">
      <c r="A1149" s="3580"/>
      <c r="B1149" s="2210" t="s">
        <v>4343</v>
      </c>
      <c r="C1149" s="1206" t="e">
        <f>C1108/C1113</f>
        <v>#DIV/0!</v>
      </c>
      <c r="D1149" s="1206"/>
      <c r="E1149" s="1206"/>
      <c r="F1149" s="2307" t="e">
        <f t="shared" si="2727"/>
        <v>#DIV/0!</v>
      </c>
      <c r="G1149" s="1238"/>
      <c r="H1149" s="1238"/>
      <c r="I1149" s="1238"/>
      <c r="J1149" s="2307" t="e">
        <f t="shared" si="2729"/>
        <v>#DIV/0!</v>
      </c>
      <c r="K1149" s="1238"/>
      <c r="L1149" s="1238"/>
      <c r="M1149" s="1238"/>
      <c r="N1149" s="2307" t="e">
        <f t="shared" si="2731"/>
        <v>#DIV/0!</v>
      </c>
      <c r="O1149" s="1238"/>
      <c r="P1149" s="1238"/>
      <c r="Q1149" s="1238"/>
      <c r="R1149" s="2307" t="e">
        <f t="shared" si="2733"/>
        <v>#DIV/0!</v>
      </c>
      <c r="S1149" s="1238"/>
      <c r="T1149" s="1238"/>
      <c r="U1149" s="1238"/>
      <c r="V1149" s="2307" t="e">
        <f t="shared" si="2735"/>
        <v>#DIV/0!</v>
      </c>
      <c r="W1149" s="1206" t="e">
        <f t="shared" ref="W1149" si="2785">W1108/W1113</f>
        <v>#DIV/0!</v>
      </c>
      <c r="X1149" s="1206">
        <f t="shared" si="2738"/>
        <v>0</v>
      </c>
      <c r="Y1149" s="1206"/>
      <c r="Z1149" s="2307" t="e">
        <f t="shared" si="2736"/>
        <v>#DIV/0!</v>
      </c>
      <c r="AA1149" s="1206" t="e">
        <f t="shared" si="2717"/>
        <v>#DIV/0!</v>
      </c>
      <c r="AB1149" s="1718" t="e">
        <f t="shared" si="2718"/>
        <v>#DIV/0!</v>
      </c>
      <c r="AC1149" s="1903"/>
      <c r="AD1149" s="1220" t="s">
        <v>4344</v>
      </c>
    </row>
    <row r="1150" spans="1:30" ht="15.75" hidden="1" thickBot="1" x14ac:dyDescent="0.3">
      <c r="A1150" s="3580"/>
      <c r="B1150" s="2212" t="s">
        <v>4223</v>
      </c>
      <c r="C1150" s="1207" t="e">
        <f t="shared" ref="C1150:W1150" si="2786">C1149/C342</f>
        <v>#DIV/0!</v>
      </c>
      <c r="D1150" s="1207"/>
      <c r="E1150" s="1207"/>
      <c r="F1150" s="1184" t="e">
        <f t="shared" si="2727"/>
        <v>#DIV/0!</v>
      </c>
      <c r="G1150" s="1239">
        <f t="shared" si="2786"/>
        <v>0</v>
      </c>
      <c r="H1150" s="1239"/>
      <c r="I1150" s="1239"/>
      <c r="J1150" s="1184" t="e">
        <f t="shared" si="2729"/>
        <v>#DIV/0!</v>
      </c>
      <c r="K1150" s="1239">
        <f t="shared" si="2786"/>
        <v>0</v>
      </c>
      <c r="L1150" s="1239"/>
      <c r="M1150" s="1239"/>
      <c r="N1150" s="1184" t="e">
        <f t="shared" si="2731"/>
        <v>#DIV/0!</v>
      </c>
      <c r="O1150" s="1239">
        <f t="shared" si="2786"/>
        <v>0</v>
      </c>
      <c r="P1150" s="1239"/>
      <c r="Q1150" s="1239"/>
      <c r="R1150" s="1184" t="e">
        <f t="shared" si="2733"/>
        <v>#DIV/0!</v>
      </c>
      <c r="S1150" s="1239">
        <f t="shared" si="2786"/>
        <v>0</v>
      </c>
      <c r="T1150" s="1239"/>
      <c r="U1150" s="1239"/>
      <c r="V1150" s="1184" t="e">
        <f t="shared" si="2735"/>
        <v>#DIV/0!</v>
      </c>
      <c r="W1150" s="1199" t="e">
        <f t="shared" si="2786"/>
        <v>#DIV/0!</v>
      </c>
      <c r="X1150" s="1199">
        <f t="shared" si="2738"/>
        <v>0</v>
      </c>
      <c r="Y1150" s="1199"/>
      <c r="Z1150" s="1184" t="e">
        <f t="shared" si="2736"/>
        <v>#DIV/0!</v>
      </c>
      <c r="AA1150" s="1198" t="e">
        <f t="shared" si="2717"/>
        <v>#DIV/0!</v>
      </c>
      <c r="AB1150" s="1723" t="e">
        <f t="shared" si="2718"/>
        <v>#DIV/0!</v>
      </c>
      <c r="AC1150" s="1198"/>
      <c r="AD1150" s="325" t="s">
        <v>4345</v>
      </c>
    </row>
    <row r="1151" spans="1:30" ht="15.75" hidden="1" thickBot="1" x14ac:dyDescent="0.3">
      <c r="A1151" s="3580"/>
      <c r="B1151" s="2212" t="s">
        <v>4224</v>
      </c>
      <c r="C1151" s="1207" t="e">
        <f t="shared" ref="C1151:W1151" si="2787">C1149/C359</f>
        <v>#DIV/0!</v>
      </c>
      <c r="D1151" s="1207"/>
      <c r="E1151" s="1207"/>
      <c r="F1151" s="1184" t="e">
        <f t="shared" si="2727"/>
        <v>#DIV/0!</v>
      </c>
      <c r="G1151" s="1239">
        <f t="shared" si="2787"/>
        <v>0</v>
      </c>
      <c r="H1151" s="1239"/>
      <c r="I1151" s="1239"/>
      <c r="J1151" s="1184" t="e">
        <f t="shared" si="2729"/>
        <v>#DIV/0!</v>
      </c>
      <c r="K1151" s="1239">
        <f t="shared" si="2787"/>
        <v>0</v>
      </c>
      <c r="L1151" s="1239"/>
      <c r="M1151" s="1239"/>
      <c r="N1151" s="1184" t="e">
        <f t="shared" si="2731"/>
        <v>#DIV/0!</v>
      </c>
      <c r="O1151" s="1239">
        <f t="shared" si="2787"/>
        <v>0</v>
      </c>
      <c r="P1151" s="1239"/>
      <c r="Q1151" s="1239"/>
      <c r="R1151" s="1184" t="e">
        <f t="shared" si="2733"/>
        <v>#DIV/0!</v>
      </c>
      <c r="S1151" s="1239">
        <f t="shared" si="2787"/>
        <v>0</v>
      </c>
      <c r="T1151" s="1239"/>
      <c r="U1151" s="1239"/>
      <c r="V1151" s="1184" t="e">
        <f t="shared" si="2735"/>
        <v>#DIV/0!</v>
      </c>
      <c r="W1151" s="1199" t="e">
        <f t="shared" si="2787"/>
        <v>#DIV/0!</v>
      </c>
      <c r="X1151" s="1199">
        <f t="shared" si="2738"/>
        <v>0</v>
      </c>
      <c r="Y1151" s="1199"/>
      <c r="Z1151" s="1184" t="e">
        <f t="shared" si="2736"/>
        <v>#DIV/0!</v>
      </c>
      <c r="AA1151" s="1198" t="e">
        <f t="shared" ref="AA1151:AA1214" si="2788">AVERAGE(C1151,G1151,K1151,O1151,S1151)</f>
        <v>#DIV/0!</v>
      </c>
      <c r="AB1151" s="1723" t="e">
        <f t="shared" ref="AB1151:AB1214" si="2789">AVERAGE(D1151,H1151,L1151,P1151,T1151)</f>
        <v>#DIV/0!</v>
      </c>
      <c r="AC1151" s="1198"/>
      <c r="AD1151" s="325" t="s">
        <v>4346</v>
      </c>
    </row>
    <row r="1152" spans="1:30" ht="15.75" hidden="1" thickBot="1" x14ac:dyDescent="0.3">
      <c r="A1152" s="3580"/>
      <c r="B1152" s="2213" t="s">
        <v>4311</v>
      </c>
      <c r="C1152" s="1215" t="e">
        <f t="shared" ref="C1152:W1152" si="2790">C1149/C362</f>
        <v>#DIV/0!</v>
      </c>
      <c r="D1152" s="1215"/>
      <c r="E1152" s="1215"/>
      <c r="F1152" s="2308" t="e">
        <f t="shared" si="2727"/>
        <v>#DIV/0!</v>
      </c>
      <c r="G1152" s="1242">
        <f t="shared" si="2790"/>
        <v>0</v>
      </c>
      <c r="H1152" s="1242"/>
      <c r="I1152" s="1242"/>
      <c r="J1152" s="2308" t="e">
        <f t="shared" si="2729"/>
        <v>#DIV/0!</v>
      </c>
      <c r="K1152" s="1242">
        <f t="shared" si="2790"/>
        <v>0</v>
      </c>
      <c r="L1152" s="1242"/>
      <c r="M1152" s="1242"/>
      <c r="N1152" s="2308" t="e">
        <f t="shared" si="2731"/>
        <v>#DIV/0!</v>
      </c>
      <c r="O1152" s="1242">
        <f t="shared" si="2790"/>
        <v>0</v>
      </c>
      <c r="P1152" s="1242"/>
      <c r="Q1152" s="1242"/>
      <c r="R1152" s="2308" t="e">
        <f t="shared" si="2733"/>
        <v>#DIV/0!</v>
      </c>
      <c r="S1152" s="1242">
        <f t="shared" si="2790"/>
        <v>0</v>
      </c>
      <c r="T1152" s="1242"/>
      <c r="U1152" s="1242"/>
      <c r="V1152" s="2308" t="e">
        <f t="shared" si="2735"/>
        <v>#DIV/0!</v>
      </c>
      <c r="W1152" s="1201" t="e">
        <f t="shared" si="2790"/>
        <v>#DIV/0!</v>
      </c>
      <c r="X1152" s="1201">
        <f t="shared" ref="X1152:X1207" si="2791">SUM(D1152+H1152+L1152+P1152+T1152)</f>
        <v>0</v>
      </c>
      <c r="Y1152" s="1201"/>
      <c r="Z1152" s="2308" t="e">
        <f t="shared" si="2736"/>
        <v>#DIV/0!</v>
      </c>
      <c r="AA1152" s="1202" t="e">
        <f t="shared" si="2788"/>
        <v>#DIV/0!</v>
      </c>
      <c r="AB1152" s="1723" t="e">
        <f t="shared" si="2789"/>
        <v>#DIV/0!</v>
      </c>
      <c r="AC1152" s="1198"/>
      <c r="AD1152" s="325" t="s">
        <v>4347</v>
      </c>
    </row>
    <row r="1153" spans="1:30" customFormat="1" ht="15.75" hidden="1" thickBot="1" x14ac:dyDescent="0.3">
      <c r="A1153" s="3580" t="s">
        <v>4349</v>
      </c>
      <c r="B1153" s="2207" t="s">
        <v>935</v>
      </c>
      <c r="C1153" s="1235"/>
      <c r="D1153" s="1235"/>
      <c r="E1153" s="1235"/>
      <c r="F1153" s="2314" t="e">
        <f t="shared" ref="F1153:F1216" si="2792">E1153/D1153</f>
        <v>#DIV/0!</v>
      </c>
      <c r="G1153" s="1235"/>
      <c r="H1153" s="1235"/>
      <c r="I1153" s="1235"/>
      <c r="J1153" s="2314" t="e">
        <f t="shared" ref="J1153:J1216" si="2793">I1153/H1153</f>
        <v>#DIV/0!</v>
      </c>
      <c r="K1153" s="1262"/>
      <c r="L1153" s="1262"/>
      <c r="M1153" s="1262"/>
      <c r="N1153" s="2314" t="e">
        <f t="shared" ref="N1153:N1216" si="2794">M1153/L1153</f>
        <v>#DIV/0!</v>
      </c>
      <c r="O1153" s="1235"/>
      <c r="P1153" s="1235"/>
      <c r="Q1153" s="1235"/>
      <c r="R1153" s="2314" t="e">
        <f t="shared" ref="R1153:R1216" si="2795">Q1153/P1153</f>
        <v>#DIV/0!</v>
      </c>
      <c r="S1153" s="1235"/>
      <c r="T1153" s="1235"/>
      <c r="U1153" s="1235"/>
      <c r="V1153" s="2314" t="e">
        <f t="shared" ref="V1153:V1216" si="2796">U1153/T1153</f>
        <v>#DIV/0!</v>
      </c>
      <c r="W1153" s="826" t="e">
        <f>SUM(C1153:S1153)</f>
        <v>#DIV/0!</v>
      </c>
      <c r="X1153" s="826">
        <f t="shared" si="2791"/>
        <v>0</v>
      </c>
      <c r="Y1153" s="826"/>
      <c r="Z1153" s="2314" t="e">
        <f t="shared" ref="Z1153:Z1216" si="2797">Y1153/X1153</f>
        <v>#DIV/0!</v>
      </c>
      <c r="AA1153" s="1222" t="e">
        <f t="shared" si="2788"/>
        <v>#DIV/0!</v>
      </c>
      <c r="AB1153" s="1715" t="e">
        <f t="shared" si="2789"/>
        <v>#DIV/0!</v>
      </c>
      <c r="AC1153" s="1311"/>
      <c r="AD1153" s="27" t="s">
        <v>4264</v>
      </c>
    </row>
    <row r="1154" spans="1:30" customFormat="1" ht="15.75" hidden="1" thickBot="1" x14ac:dyDescent="0.3">
      <c r="A1154" s="3580"/>
      <c r="B1154" s="1" t="s">
        <v>4265</v>
      </c>
      <c r="C1154" s="1236">
        <f t="shared" ref="C1154:W1154" si="2798">C1153/C4</f>
        <v>0</v>
      </c>
      <c r="D1154" s="1236"/>
      <c r="E1154" s="1236"/>
      <c r="F1154" s="1236" t="e">
        <f t="shared" si="2792"/>
        <v>#DIV/0!</v>
      </c>
      <c r="G1154" s="1236">
        <f t="shared" si="2798"/>
        <v>0</v>
      </c>
      <c r="H1154" s="1236"/>
      <c r="I1154" s="1236"/>
      <c r="J1154" s="1236" t="e">
        <f t="shared" si="2793"/>
        <v>#DIV/0!</v>
      </c>
      <c r="K1154" s="1263">
        <f t="shared" si="2798"/>
        <v>0</v>
      </c>
      <c r="L1154" s="1263"/>
      <c r="M1154" s="1263"/>
      <c r="N1154" s="1236" t="e">
        <f t="shared" si="2794"/>
        <v>#DIV/0!</v>
      </c>
      <c r="O1154" s="1236">
        <f t="shared" si="2798"/>
        <v>0</v>
      </c>
      <c r="P1154" s="1236"/>
      <c r="Q1154" s="1236"/>
      <c r="R1154" s="1236" t="e">
        <f t="shared" si="2795"/>
        <v>#DIV/0!</v>
      </c>
      <c r="S1154" s="1236">
        <f t="shared" si="2798"/>
        <v>0</v>
      </c>
      <c r="T1154" s="1236"/>
      <c r="U1154" s="1236"/>
      <c r="V1154" s="1236" t="e">
        <f t="shared" si="2796"/>
        <v>#DIV/0!</v>
      </c>
      <c r="W1154" s="1194" t="e">
        <f t="shared" si="2798"/>
        <v>#DIV/0!</v>
      </c>
      <c r="X1154" s="1194">
        <f t="shared" si="2791"/>
        <v>0</v>
      </c>
      <c r="Y1154" s="1194"/>
      <c r="Z1154" s="1236" t="e">
        <f t="shared" si="2797"/>
        <v>#DIV/0!</v>
      </c>
      <c r="AA1154" s="1189">
        <f t="shared" si="2788"/>
        <v>0</v>
      </c>
      <c r="AB1154" s="1716" t="e">
        <f t="shared" si="2789"/>
        <v>#DIV/0!</v>
      </c>
      <c r="AC1154" s="1189"/>
      <c r="AD1154" t="s">
        <v>4266</v>
      </c>
    </row>
    <row r="1155" spans="1:30" customFormat="1" ht="15.75" hidden="1" thickBot="1" x14ac:dyDescent="0.3">
      <c r="A1155" s="3580"/>
      <c r="B1155" s="1" t="s">
        <v>4267</v>
      </c>
      <c r="C1155" s="1236">
        <f t="shared" ref="C1155:W1155" si="2799">C1153/C21</f>
        <v>0</v>
      </c>
      <c r="D1155" s="1236"/>
      <c r="E1155" s="1236"/>
      <c r="F1155" s="1236" t="e">
        <f t="shared" si="2792"/>
        <v>#DIV/0!</v>
      </c>
      <c r="G1155" s="1236">
        <f t="shared" si="2799"/>
        <v>0</v>
      </c>
      <c r="H1155" s="1236"/>
      <c r="I1155" s="1236"/>
      <c r="J1155" s="1236" t="e">
        <f t="shared" si="2793"/>
        <v>#DIV/0!</v>
      </c>
      <c r="K1155" s="1263">
        <f t="shared" si="2799"/>
        <v>0</v>
      </c>
      <c r="L1155" s="1263"/>
      <c r="M1155" s="1263"/>
      <c r="N1155" s="1236" t="e">
        <f t="shared" si="2794"/>
        <v>#DIV/0!</v>
      </c>
      <c r="O1155" s="1236">
        <f t="shared" si="2799"/>
        <v>0</v>
      </c>
      <c r="P1155" s="1236"/>
      <c r="Q1155" s="1236"/>
      <c r="R1155" s="1236" t="e">
        <f t="shared" si="2795"/>
        <v>#DIV/0!</v>
      </c>
      <c r="S1155" s="1236">
        <f t="shared" si="2799"/>
        <v>0</v>
      </c>
      <c r="T1155" s="1236"/>
      <c r="U1155" s="1236"/>
      <c r="V1155" s="1236" t="e">
        <f t="shared" si="2796"/>
        <v>#DIV/0!</v>
      </c>
      <c r="W1155" s="1194" t="e">
        <f t="shared" si="2799"/>
        <v>#DIV/0!</v>
      </c>
      <c r="X1155" s="1194">
        <f t="shared" si="2791"/>
        <v>0</v>
      </c>
      <c r="Y1155" s="1194"/>
      <c r="Z1155" s="1236" t="e">
        <f t="shared" si="2797"/>
        <v>#DIV/0!</v>
      </c>
      <c r="AA1155" s="1189">
        <f t="shared" si="2788"/>
        <v>0</v>
      </c>
      <c r="AB1155" s="1716" t="e">
        <f t="shared" si="2789"/>
        <v>#DIV/0!</v>
      </c>
      <c r="AC1155" s="1189"/>
      <c r="AD1155" t="s">
        <v>4268</v>
      </c>
    </row>
    <row r="1156" spans="1:30" customFormat="1" ht="15.75" hidden="1" thickBot="1" x14ac:dyDescent="0.3">
      <c r="A1156" s="3580"/>
      <c r="B1156" s="1" t="s">
        <v>4269</v>
      </c>
      <c r="C1156" s="1236">
        <f t="shared" ref="C1156:W1156" si="2800">C1153/C9</f>
        <v>0</v>
      </c>
      <c r="D1156" s="1236"/>
      <c r="E1156" s="1236"/>
      <c r="F1156" s="1236" t="e">
        <f t="shared" si="2792"/>
        <v>#DIV/0!</v>
      </c>
      <c r="G1156" s="1236">
        <f t="shared" si="2800"/>
        <v>0</v>
      </c>
      <c r="H1156" s="1236"/>
      <c r="I1156" s="1236"/>
      <c r="J1156" s="1236" t="e">
        <f t="shared" si="2793"/>
        <v>#DIV/0!</v>
      </c>
      <c r="K1156" s="1263">
        <f t="shared" si="2800"/>
        <v>0</v>
      </c>
      <c r="L1156" s="1263"/>
      <c r="M1156" s="1263"/>
      <c r="N1156" s="1236" t="e">
        <f t="shared" si="2794"/>
        <v>#DIV/0!</v>
      </c>
      <c r="O1156" s="1236">
        <f t="shared" si="2800"/>
        <v>0</v>
      </c>
      <c r="P1156" s="1236"/>
      <c r="Q1156" s="1236"/>
      <c r="R1156" s="1236" t="e">
        <f t="shared" si="2795"/>
        <v>#DIV/0!</v>
      </c>
      <c r="S1156" s="1236">
        <f t="shared" si="2800"/>
        <v>0</v>
      </c>
      <c r="T1156" s="1236"/>
      <c r="U1156" s="1236"/>
      <c r="V1156" s="1236" t="e">
        <f t="shared" si="2796"/>
        <v>#DIV/0!</v>
      </c>
      <c r="W1156" s="1194" t="e">
        <f t="shared" si="2800"/>
        <v>#DIV/0!</v>
      </c>
      <c r="X1156" s="1194">
        <f t="shared" si="2791"/>
        <v>0</v>
      </c>
      <c r="Y1156" s="1194"/>
      <c r="Z1156" s="1236" t="e">
        <f t="shared" si="2797"/>
        <v>#DIV/0!</v>
      </c>
      <c r="AA1156" s="1189">
        <f t="shared" si="2788"/>
        <v>0</v>
      </c>
      <c r="AB1156" s="1716" t="e">
        <f t="shared" si="2789"/>
        <v>#DIV/0!</v>
      </c>
      <c r="AC1156" s="1189"/>
      <c r="AD1156" t="s">
        <v>4270</v>
      </c>
    </row>
    <row r="1157" spans="1:30" customFormat="1" ht="15.75" hidden="1" thickBot="1" x14ac:dyDescent="0.3">
      <c r="A1157" s="3580"/>
      <c r="B1157" s="1" t="s">
        <v>4271</v>
      </c>
      <c r="C1157" s="1236">
        <f t="shared" ref="C1157:W1157" si="2801">C1153/C15</f>
        <v>0</v>
      </c>
      <c r="D1157" s="1236"/>
      <c r="E1157" s="1236"/>
      <c r="F1157" s="1236" t="e">
        <f t="shared" si="2792"/>
        <v>#DIV/0!</v>
      </c>
      <c r="G1157" s="1236">
        <f t="shared" si="2801"/>
        <v>0</v>
      </c>
      <c r="H1157" s="1236"/>
      <c r="I1157" s="1236"/>
      <c r="J1157" s="1236" t="e">
        <f t="shared" si="2793"/>
        <v>#DIV/0!</v>
      </c>
      <c r="K1157" s="1263">
        <f t="shared" si="2801"/>
        <v>0</v>
      </c>
      <c r="L1157" s="1263"/>
      <c r="M1157" s="1263"/>
      <c r="N1157" s="1236" t="e">
        <f t="shared" si="2794"/>
        <v>#DIV/0!</v>
      </c>
      <c r="O1157" s="1236">
        <f t="shared" si="2801"/>
        <v>0</v>
      </c>
      <c r="P1157" s="1236"/>
      <c r="Q1157" s="1236"/>
      <c r="R1157" s="1236" t="e">
        <f t="shared" si="2795"/>
        <v>#DIV/0!</v>
      </c>
      <c r="S1157" s="1236">
        <f t="shared" si="2801"/>
        <v>0</v>
      </c>
      <c r="T1157" s="1236"/>
      <c r="U1157" s="1236"/>
      <c r="V1157" s="1236" t="e">
        <f t="shared" si="2796"/>
        <v>#DIV/0!</v>
      </c>
      <c r="W1157" s="1205" t="e">
        <f t="shared" si="2801"/>
        <v>#DIV/0!</v>
      </c>
      <c r="X1157" s="1205">
        <f t="shared" si="2791"/>
        <v>0</v>
      </c>
      <c r="Y1157" s="1205"/>
      <c r="Z1157" s="1236" t="e">
        <f t="shared" si="2797"/>
        <v>#DIV/0!</v>
      </c>
      <c r="AA1157" s="1193">
        <f t="shared" si="2788"/>
        <v>0</v>
      </c>
      <c r="AB1157" s="1717" t="e">
        <f t="shared" si="2789"/>
        <v>#DIV/0!</v>
      </c>
      <c r="AC1157" s="1193"/>
      <c r="AD1157" t="s">
        <v>4272</v>
      </c>
    </row>
    <row r="1158" spans="1:30" customFormat="1" ht="15.75" hidden="1" thickBot="1" x14ac:dyDescent="0.3">
      <c r="A1158" s="3580"/>
      <c r="B1158" s="2210" t="s">
        <v>4273</v>
      </c>
      <c r="C1158" s="1237"/>
      <c r="D1158" s="1237"/>
      <c r="E1158" s="1237"/>
      <c r="F1158" s="2309" t="e">
        <f t="shared" si="2792"/>
        <v>#DIV/0!</v>
      </c>
      <c r="G1158" s="1237"/>
      <c r="H1158" s="1237"/>
      <c r="I1158" s="1237"/>
      <c r="J1158" s="2309" t="e">
        <f t="shared" si="2793"/>
        <v>#DIV/0!</v>
      </c>
      <c r="K1158" s="1264"/>
      <c r="L1158" s="1264"/>
      <c r="M1158" s="1264"/>
      <c r="N1158" s="2309" t="e">
        <f t="shared" si="2794"/>
        <v>#DIV/0!</v>
      </c>
      <c r="O1158" s="1237"/>
      <c r="P1158" s="1237"/>
      <c r="Q1158" s="1237"/>
      <c r="R1158" s="2309" t="e">
        <f t="shared" si="2795"/>
        <v>#DIV/0!</v>
      </c>
      <c r="S1158" s="1237"/>
      <c r="T1158" s="1237"/>
      <c r="U1158" s="1237"/>
      <c r="V1158" s="2309" t="e">
        <f t="shared" si="2796"/>
        <v>#DIV/0!</v>
      </c>
      <c r="W1158" s="1204" t="e">
        <f>SUM(C1158:S1158)</f>
        <v>#DIV/0!</v>
      </c>
      <c r="X1158" s="1204">
        <f t="shared" si="2791"/>
        <v>0</v>
      </c>
      <c r="Y1158" s="1204"/>
      <c r="Z1158" s="2309" t="e">
        <f t="shared" si="2797"/>
        <v>#DIV/0!</v>
      </c>
      <c r="AA1158" s="1206" t="e">
        <f t="shared" si="2788"/>
        <v>#DIV/0!</v>
      </c>
      <c r="AB1158" s="1718" t="e">
        <f t="shared" si="2789"/>
        <v>#DIV/0!</v>
      </c>
      <c r="AC1158" s="1903"/>
      <c r="AD1158" s="27" t="s">
        <v>4274</v>
      </c>
    </row>
    <row r="1159" spans="1:30" customFormat="1" ht="15.75" hidden="1" thickBot="1" x14ac:dyDescent="0.3">
      <c r="A1159" s="3580"/>
      <c r="B1159" s="1" t="s">
        <v>4275</v>
      </c>
      <c r="C1159" s="1236">
        <f t="shared" ref="C1159:W1159" si="2802">C1158/C30</f>
        <v>0</v>
      </c>
      <c r="D1159" s="1236"/>
      <c r="E1159" s="1236"/>
      <c r="F1159" s="1236" t="e">
        <f t="shared" si="2792"/>
        <v>#DIV/0!</v>
      </c>
      <c r="G1159" s="1236">
        <f t="shared" si="2802"/>
        <v>0</v>
      </c>
      <c r="H1159" s="1236"/>
      <c r="I1159" s="1236"/>
      <c r="J1159" s="1236" t="e">
        <f t="shared" si="2793"/>
        <v>#DIV/0!</v>
      </c>
      <c r="K1159" s="1263">
        <f t="shared" si="2802"/>
        <v>0</v>
      </c>
      <c r="L1159" s="1263"/>
      <c r="M1159" s="1263"/>
      <c r="N1159" s="1236" t="e">
        <f t="shared" si="2794"/>
        <v>#DIV/0!</v>
      </c>
      <c r="O1159" s="1236">
        <f t="shared" si="2802"/>
        <v>0</v>
      </c>
      <c r="P1159" s="1236"/>
      <c r="Q1159" s="1236"/>
      <c r="R1159" s="1236" t="e">
        <f t="shared" si="2795"/>
        <v>#DIV/0!</v>
      </c>
      <c r="S1159" s="1236">
        <f t="shared" si="2802"/>
        <v>0</v>
      </c>
      <c r="T1159" s="1236"/>
      <c r="U1159" s="1236"/>
      <c r="V1159" s="1236" t="e">
        <f t="shared" si="2796"/>
        <v>#DIV/0!</v>
      </c>
      <c r="W1159" s="1192" t="e">
        <f t="shared" si="2802"/>
        <v>#DIV/0!</v>
      </c>
      <c r="X1159" s="1192">
        <f t="shared" si="2791"/>
        <v>0</v>
      </c>
      <c r="Y1159" s="1192"/>
      <c r="Z1159" s="1236" t="e">
        <f t="shared" si="2797"/>
        <v>#DIV/0!</v>
      </c>
      <c r="AA1159" s="1193">
        <f t="shared" si="2788"/>
        <v>0</v>
      </c>
      <c r="AB1159" s="1717" t="e">
        <f t="shared" si="2789"/>
        <v>#DIV/0!</v>
      </c>
      <c r="AC1159" s="1193"/>
      <c r="AD1159" t="s">
        <v>4276</v>
      </c>
    </row>
    <row r="1160" spans="1:30" customFormat="1" ht="15.75" hidden="1" thickBot="1" x14ac:dyDescent="0.3">
      <c r="A1160" s="3580"/>
      <c r="B1160" s="1" t="s">
        <v>4277</v>
      </c>
      <c r="C1160" s="1236">
        <f t="shared" ref="C1160:W1160" si="2803">C1158/C47</f>
        <v>0</v>
      </c>
      <c r="D1160" s="1236"/>
      <c r="E1160" s="1236"/>
      <c r="F1160" s="1236" t="e">
        <f t="shared" si="2792"/>
        <v>#DIV/0!</v>
      </c>
      <c r="G1160" s="1236">
        <f t="shared" si="2803"/>
        <v>0</v>
      </c>
      <c r="H1160" s="1236"/>
      <c r="I1160" s="1236"/>
      <c r="J1160" s="1236" t="e">
        <f t="shared" si="2793"/>
        <v>#DIV/0!</v>
      </c>
      <c r="K1160" s="1263">
        <f t="shared" si="2803"/>
        <v>0</v>
      </c>
      <c r="L1160" s="1263"/>
      <c r="M1160" s="1263"/>
      <c r="N1160" s="1236" t="e">
        <f t="shared" si="2794"/>
        <v>#DIV/0!</v>
      </c>
      <c r="O1160" s="1236">
        <f t="shared" si="2803"/>
        <v>0</v>
      </c>
      <c r="P1160" s="1236"/>
      <c r="Q1160" s="1236"/>
      <c r="R1160" s="1236" t="e">
        <f t="shared" si="2795"/>
        <v>#DIV/0!</v>
      </c>
      <c r="S1160" s="1236">
        <f t="shared" si="2803"/>
        <v>0</v>
      </c>
      <c r="T1160" s="1236"/>
      <c r="U1160" s="1236"/>
      <c r="V1160" s="1236" t="e">
        <f t="shared" si="2796"/>
        <v>#DIV/0!</v>
      </c>
      <c r="W1160" s="1192" t="e">
        <f t="shared" si="2803"/>
        <v>#DIV/0!</v>
      </c>
      <c r="X1160" s="1192">
        <f t="shared" si="2791"/>
        <v>0</v>
      </c>
      <c r="Y1160" s="1192"/>
      <c r="Z1160" s="1236" t="e">
        <f t="shared" si="2797"/>
        <v>#DIV/0!</v>
      </c>
      <c r="AA1160" s="1193">
        <f t="shared" si="2788"/>
        <v>0</v>
      </c>
      <c r="AB1160" s="1717" t="e">
        <f t="shared" si="2789"/>
        <v>#DIV/0!</v>
      </c>
      <c r="AC1160" s="1193"/>
      <c r="AD1160" t="s">
        <v>4278</v>
      </c>
    </row>
    <row r="1161" spans="1:30" customFormat="1" ht="15.75" hidden="1" thickBot="1" x14ac:dyDescent="0.3">
      <c r="A1161" s="3580"/>
      <c r="B1161" s="1" t="s">
        <v>4279</v>
      </c>
      <c r="C1161" s="1236">
        <f t="shared" ref="C1161:W1161" si="2804">C1158/C35</f>
        <v>0</v>
      </c>
      <c r="D1161" s="1236"/>
      <c r="E1161" s="1236"/>
      <c r="F1161" s="1236" t="e">
        <f t="shared" si="2792"/>
        <v>#DIV/0!</v>
      </c>
      <c r="G1161" s="1236">
        <f t="shared" si="2804"/>
        <v>0</v>
      </c>
      <c r="H1161" s="1236"/>
      <c r="I1161" s="1236"/>
      <c r="J1161" s="1236" t="e">
        <f t="shared" si="2793"/>
        <v>#DIV/0!</v>
      </c>
      <c r="K1161" s="1263">
        <f t="shared" si="2804"/>
        <v>0</v>
      </c>
      <c r="L1161" s="1263"/>
      <c r="M1161" s="1263"/>
      <c r="N1161" s="1236" t="e">
        <f t="shared" si="2794"/>
        <v>#DIV/0!</v>
      </c>
      <c r="O1161" s="1236">
        <f t="shared" si="2804"/>
        <v>0</v>
      </c>
      <c r="P1161" s="1236"/>
      <c r="Q1161" s="1236"/>
      <c r="R1161" s="1236" t="e">
        <f t="shared" si="2795"/>
        <v>#DIV/0!</v>
      </c>
      <c r="S1161" s="1236">
        <f t="shared" si="2804"/>
        <v>0</v>
      </c>
      <c r="T1161" s="1236"/>
      <c r="U1161" s="1236"/>
      <c r="V1161" s="1236" t="e">
        <f t="shared" si="2796"/>
        <v>#DIV/0!</v>
      </c>
      <c r="W1161" s="1192" t="e">
        <f t="shared" si="2804"/>
        <v>#DIV/0!</v>
      </c>
      <c r="X1161" s="1192">
        <f t="shared" si="2791"/>
        <v>0</v>
      </c>
      <c r="Y1161" s="1192"/>
      <c r="Z1161" s="1236" t="e">
        <f t="shared" si="2797"/>
        <v>#DIV/0!</v>
      </c>
      <c r="AA1161" s="1193">
        <f t="shared" si="2788"/>
        <v>0</v>
      </c>
      <c r="AB1161" s="1717" t="e">
        <f t="shared" si="2789"/>
        <v>#DIV/0!</v>
      </c>
      <c r="AC1161" s="1193"/>
      <c r="AD1161" t="s">
        <v>4280</v>
      </c>
    </row>
    <row r="1162" spans="1:30" customFormat="1" ht="15.75" hidden="1" thickBot="1" x14ac:dyDescent="0.3">
      <c r="A1162" s="3580"/>
      <c r="B1162" s="1" t="s">
        <v>4281</v>
      </c>
      <c r="C1162" s="1236">
        <f t="shared" ref="C1162:W1162" si="2805">C1158/C41</f>
        <v>0</v>
      </c>
      <c r="D1162" s="1236"/>
      <c r="E1162" s="1236"/>
      <c r="F1162" s="1236" t="e">
        <f t="shared" si="2792"/>
        <v>#DIV/0!</v>
      </c>
      <c r="G1162" s="1236">
        <f t="shared" si="2805"/>
        <v>0</v>
      </c>
      <c r="H1162" s="1236"/>
      <c r="I1162" s="1236"/>
      <c r="J1162" s="1236" t="e">
        <f t="shared" si="2793"/>
        <v>#DIV/0!</v>
      </c>
      <c r="K1162" s="1263">
        <f t="shared" si="2805"/>
        <v>0</v>
      </c>
      <c r="L1162" s="1263"/>
      <c r="M1162" s="1263"/>
      <c r="N1162" s="1236" t="e">
        <f t="shared" si="2794"/>
        <v>#DIV/0!</v>
      </c>
      <c r="O1162" s="1236">
        <f t="shared" si="2805"/>
        <v>0</v>
      </c>
      <c r="P1162" s="1236"/>
      <c r="Q1162" s="1236"/>
      <c r="R1162" s="1236" t="e">
        <f t="shared" si="2795"/>
        <v>#DIV/0!</v>
      </c>
      <c r="S1162" s="1236">
        <f t="shared" si="2805"/>
        <v>0</v>
      </c>
      <c r="T1162" s="1236"/>
      <c r="U1162" s="1236"/>
      <c r="V1162" s="1236" t="e">
        <f t="shared" si="2796"/>
        <v>#DIV/0!</v>
      </c>
      <c r="W1162" s="1192" t="e">
        <f t="shared" si="2805"/>
        <v>#DIV/0!</v>
      </c>
      <c r="X1162" s="1192">
        <f t="shared" si="2791"/>
        <v>0</v>
      </c>
      <c r="Y1162" s="1192"/>
      <c r="Z1162" s="1236" t="e">
        <f t="shared" si="2797"/>
        <v>#DIV/0!</v>
      </c>
      <c r="AA1162" s="1193">
        <f t="shared" si="2788"/>
        <v>0</v>
      </c>
      <c r="AB1162" s="1717" t="e">
        <f t="shared" si="2789"/>
        <v>#DIV/0!</v>
      </c>
      <c r="AC1162" s="1193"/>
      <c r="AD1162" t="s">
        <v>4282</v>
      </c>
    </row>
    <row r="1163" spans="1:30" customFormat="1" ht="15.75" hidden="1" thickBot="1" x14ac:dyDescent="0.3">
      <c r="A1163" s="3580"/>
      <c r="B1163" s="2210" t="s">
        <v>4283</v>
      </c>
      <c r="C1163" s="1237"/>
      <c r="D1163" s="1237"/>
      <c r="E1163" s="1237"/>
      <c r="F1163" s="2309" t="e">
        <f t="shared" si="2792"/>
        <v>#DIV/0!</v>
      </c>
      <c r="G1163" s="1237"/>
      <c r="H1163" s="1237"/>
      <c r="I1163" s="1237"/>
      <c r="J1163" s="2309" t="e">
        <f t="shared" si="2793"/>
        <v>#DIV/0!</v>
      </c>
      <c r="K1163" s="1264"/>
      <c r="L1163" s="1264"/>
      <c r="M1163" s="1264"/>
      <c r="N1163" s="2309" t="e">
        <f t="shared" si="2794"/>
        <v>#DIV/0!</v>
      </c>
      <c r="O1163" s="1237"/>
      <c r="P1163" s="1237"/>
      <c r="Q1163" s="1237"/>
      <c r="R1163" s="2309" t="e">
        <f t="shared" si="2795"/>
        <v>#DIV/0!</v>
      </c>
      <c r="S1163" s="1237"/>
      <c r="T1163" s="1237"/>
      <c r="U1163" s="1237"/>
      <c r="V1163" s="2309" t="e">
        <f t="shared" si="2796"/>
        <v>#DIV/0!</v>
      </c>
      <c r="W1163" s="1204" t="e">
        <f>SUM(C1163:S1163)</f>
        <v>#DIV/0!</v>
      </c>
      <c r="X1163" s="1204">
        <f t="shared" si="2791"/>
        <v>0</v>
      </c>
      <c r="Y1163" s="1204"/>
      <c r="Z1163" s="2309" t="e">
        <f t="shared" si="2797"/>
        <v>#DIV/0!</v>
      </c>
      <c r="AA1163" s="1206" t="e">
        <f t="shared" si="2788"/>
        <v>#DIV/0!</v>
      </c>
      <c r="AB1163" s="1719" t="e">
        <f t="shared" si="2789"/>
        <v>#DIV/0!</v>
      </c>
      <c r="AC1163" s="1206"/>
      <c r="AD1163" s="1178" t="s">
        <v>4284</v>
      </c>
    </row>
    <row r="1164" spans="1:30" customFormat="1" ht="15.75" hidden="1" thickBot="1" x14ac:dyDescent="0.3">
      <c r="A1164" s="3580"/>
      <c r="B1164" s="1" t="s">
        <v>4285</v>
      </c>
      <c r="C1164" s="1236">
        <f t="shared" ref="C1164:W1164" si="2806">C1163/C56</f>
        <v>0</v>
      </c>
      <c r="D1164" s="1236"/>
      <c r="E1164" s="1236"/>
      <c r="F1164" s="1236" t="e">
        <f t="shared" si="2792"/>
        <v>#DIV/0!</v>
      </c>
      <c r="G1164" s="1236">
        <f t="shared" si="2806"/>
        <v>0</v>
      </c>
      <c r="H1164" s="1236"/>
      <c r="I1164" s="1236"/>
      <c r="J1164" s="1236" t="e">
        <f t="shared" si="2793"/>
        <v>#DIV/0!</v>
      </c>
      <c r="K1164" s="1263">
        <f t="shared" si="2806"/>
        <v>0</v>
      </c>
      <c r="L1164" s="1263"/>
      <c r="M1164" s="1263"/>
      <c r="N1164" s="1236" t="e">
        <f t="shared" si="2794"/>
        <v>#DIV/0!</v>
      </c>
      <c r="O1164" s="1236">
        <f t="shared" si="2806"/>
        <v>0</v>
      </c>
      <c r="P1164" s="1236"/>
      <c r="Q1164" s="1236"/>
      <c r="R1164" s="1236" t="e">
        <f t="shared" si="2795"/>
        <v>#DIV/0!</v>
      </c>
      <c r="S1164" s="1236">
        <f t="shared" si="2806"/>
        <v>0</v>
      </c>
      <c r="T1164" s="1236"/>
      <c r="U1164" s="1236"/>
      <c r="V1164" s="1236" t="e">
        <f t="shared" si="2796"/>
        <v>#DIV/0!</v>
      </c>
      <c r="W1164" s="1194" t="e">
        <f t="shared" si="2806"/>
        <v>#DIV/0!</v>
      </c>
      <c r="X1164" s="1194">
        <f t="shared" si="2791"/>
        <v>0</v>
      </c>
      <c r="Y1164" s="1194"/>
      <c r="Z1164" s="1236" t="e">
        <f t="shared" si="2797"/>
        <v>#DIV/0!</v>
      </c>
      <c r="AA1164" s="1193">
        <f t="shared" si="2788"/>
        <v>0</v>
      </c>
      <c r="AB1164" s="1717" t="e">
        <f t="shared" si="2789"/>
        <v>#DIV/0!</v>
      </c>
      <c r="AC1164" s="1193"/>
      <c r="AD1164" t="s">
        <v>4286</v>
      </c>
    </row>
    <row r="1165" spans="1:30" customFormat="1" ht="15.75" hidden="1" thickBot="1" x14ac:dyDescent="0.3">
      <c r="A1165" s="3580"/>
      <c r="B1165" s="1" t="s">
        <v>4287</v>
      </c>
      <c r="C1165" s="1236">
        <f t="shared" ref="C1165:W1165" si="2807">C1163/C73</f>
        <v>0</v>
      </c>
      <c r="D1165" s="1236"/>
      <c r="E1165" s="1236"/>
      <c r="F1165" s="1236" t="e">
        <f t="shared" si="2792"/>
        <v>#DIV/0!</v>
      </c>
      <c r="G1165" s="1236">
        <f t="shared" si="2807"/>
        <v>0</v>
      </c>
      <c r="H1165" s="1236"/>
      <c r="I1165" s="1236"/>
      <c r="J1165" s="1236" t="e">
        <f t="shared" si="2793"/>
        <v>#DIV/0!</v>
      </c>
      <c r="K1165" s="1263">
        <f t="shared" si="2807"/>
        <v>0</v>
      </c>
      <c r="L1165" s="1263"/>
      <c r="M1165" s="1263"/>
      <c r="N1165" s="1236" t="e">
        <f t="shared" si="2794"/>
        <v>#DIV/0!</v>
      </c>
      <c r="O1165" s="1236">
        <f t="shared" si="2807"/>
        <v>0</v>
      </c>
      <c r="P1165" s="1236"/>
      <c r="Q1165" s="1236"/>
      <c r="R1165" s="1236" t="e">
        <f t="shared" si="2795"/>
        <v>#DIV/0!</v>
      </c>
      <c r="S1165" s="1236">
        <f t="shared" si="2807"/>
        <v>0</v>
      </c>
      <c r="T1165" s="1236"/>
      <c r="U1165" s="1236"/>
      <c r="V1165" s="1236" t="e">
        <f t="shared" si="2796"/>
        <v>#DIV/0!</v>
      </c>
      <c r="W1165" s="1194" t="e">
        <f t="shared" si="2807"/>
        <v>#DIV/0!</v>
      </c>
      <c r="X1165" s="1194">
        <f t="shared" si="2791"/>
        <v>0</v>
      </c>
      <c r="Y1165" s="1194"/>
      <c r="Z1165" s="1236" t="e">
        <f t="shared" si="2797"/>
        <v>#DIV/0!</v>
      </c>
      <c r="AA1165" s="1193">
        <f t="shared" si="2788"/>
        <v>0</v>
      </c>
      <c r="AB1165" s="1717" t="e">
        <f t="shared" si="2789"/>
        <v>#DIV/0!</v>
      </c>
      <c r="AC1165" s="1193"/>
      <c r="AD1165" t="s">
        <v>4288</v>
      </c>
    </row>
    <row r="1166" spans="1:30" customFormat="1" ht="15.75" hidden="1" thickBot="1" x14ac:dyDescent="0.3">
      <c r="A1166" s="3580"/>
      <c r="B1166" s="1" t="s">
        <v>4289</v>
      </c>
      <c r="C1166" s="1243">
        <v>0</v>
      </c>
      <c r="D1166" s="1243"/>
      <c r="E1166" s="1243"/>
      <c r="F1166" s="1236" t="e">
        <f t="shared" si="2792"/>
        <v>#DIV/0!</v>
      </c>
      <c r="G1166" s="1244">
        <v>0</v>
      </c>
      <c r="H1166" s="1244"/>
      <c r="I1166" s="1244"/>
      <c r="J1166" s="1236" t="e">
        <f t="shared" si="2793"/>
        <v>#DIV/0!</v>
      </c>
      <c r="K1166" s="1275">
        <v>0</v>
      </c>
      <c r="L1166" s="1275"/>
      <c r="M1166" s="1275"/>
      <c r="N1166" s="1236" t="e">
        <f t="shared" si="2794"/>
        <v>#DIV/0!</v>
      </c>
      <c r="O1166" s="1236">
        <v>0</v>
      </c>
      <c r="P1166" s="1236"/>
      <c r="Q1166" s="1236"/>
      <c r="R1166" s="1236" t="e">
        <f t="shared" si="2795"/>
        <v>#DIV/0!</v>
      </c>
      <c r="S1166" s="1236">
        <v>0</v>
      </c>
      <c r="T1166" s="1236"/>
      <c r="U1166" s="1236"/>
      <c r="V1166" s="1236" t="e">
        <f t="shared" si="2796"/>
        <v>#DIV/0!</v>
      </c>
      <c r="W1166" s="1190">
        <f>K1166</f>
        <v>0</v>
      </c>
      <c r="X1166" s="1190">
        <f t="shared" si="2791"/>
        <v>0</v>
      </c>
      <c r="Y1166" s="1190"/>
      <c r="Z1166" s="1236" t="e">
        <f t="shared" si="2797"/>
        <v>#DIV/0!</v>
      </c>
      <c r="AA1166" s="1191">
        <f t="shared" si="2788"/>
        <v>0</v>
      </c>
      <c r="AB1166" s="1720" t="e">
        <f t="shared" si="2789"/>
        <v>#DIV/0!</v>
      </c>
      <c r="AC1166" s="1191"/>
      <c r="AD1166" t="s">
        <v>4290</v>
      </c>
    </row>
    <row r="1167" spans="1:30" customFormat="1" ht="15.75" hidden="1" thickBot="1" x14ac:dyDescent="0.3">
      <c r="A1167" s="3580"/>
      <c r="B1167" s="1" t="s">
        <v>4291</v>
      </c>
      <c r="C1167" s="1236" t="e">
        <f>C1163/C1158</f>
        <v>#DIV/0!</v>
      </c>
      <c r="D1167" s="1236"/>
      <c r="E1167" s="1236"/>
      <c r="F1167" s="1236" t="e">
        <f t="shared" si="2792"/>
        <v>#DIV/0!</v>
      </c>
      <c r="G1167" s="1236" t="e">
        <f t="shared" ref="G1167:W1167" si="2808">G1163/G1158</f>
        <v>#DIV/0!</v>
      </c>
      <c r="H1167" s="1236"/>
      <c r="I1167" s="1236"/>
      <c r="J1167" s="1236" t="e">
        <f t="shared" si="2793"/>
        <v>#DIV/0!</v>
      </c>
      <c r="K1167" s="1263" t="e">
        <f t="shared" si="2808"/>
        <v>#DIV/0!</v>
      </c>
      <c r="L1167" s="1263"/>
      <c r="M1167" s="1263"/>
      <c r="N1167" s="1236" t="e">
        <f t="shared" si="2794"/>
        <v>#DIV/0!</v>
      </c>
      <c r="O1167" s="1236" t="e">
        <f t="shared" si="2808"/>
        <v>#DIV/0!</v>
      </c>
      <c r="P1167" s="1236"/>
      <c r="Q1167" s="1236"/>
      <c r="R1167" s="1236" t="e">
        <f t="shared" si="2795"/>
        <v>#DIV/0!</v>
      </c>
      <c r="S1167" s="1236" t="e">
        <f t="shared" si="2808"/>
        <v>#DIV/0!</v>
      </c>
      <c r="T1167" s="1236"/>
      <c r="U1167" s="1236"/>
      <c r="V1167" s="1236" t="e">
        <f t="shared" si="2796"/>
        <v>#DIV/0!</v>
      </c>
      <c r="W1167" s="1205" t="e">
        <f t="shared" si="2808"/>
        <v>#DIV/0!</v>
      </c>
      <c r="X1167" s="1205">
        <f t="shared" si="2791"/>
        <v>0</v>
      </c>
      <c r="Y1167" s="1205"/>
      <c r="Z1167" s="1236" t="e">
        <f t="shared" si="2797"/>
        <v>#DIV/0!</v>
      </c>
      <c r="AA1167" s="1191" t="e">
        <f t="shared" si="2788"/>
        <v>#DIV/0!</v>
      </c>
      <c r="AB1167" s="1720" t="e">
        <f t="shared" si="2789"/>
        <v>#DIV/0!</v>
      </c>
      <c r="AC1167" s="1191"/>
      <c r="AD1167" t="s">
        <v>4292</v>
      </c>
    </row>
    <row r="1168" spans="1:30" customFormat="1" ht="15.75" hidden="1" thickBot="1" x14ac:dyDescent="0.3">
      <c r="A1168" s="3580"/>
      <c r="B1168" s="2210" t="s">
        <v>10</v>
      </c>
      <c r="C1168" s="1237"/>
      <c r="D1168" s="1237"/>
      <c r="E1168" s="1237"/>
      <c r="F1168" s="2309" t="e">
        <f t="shared" si="2792"/>
        <v>#DIV/0!</v>
      </c>
      <c r="G1168" s="1237"/>
      <c r="H1168" s="1237"/>
      <c r="I1168" s="1237"/>
      <c r="J1168" s="2309" t="e">
        <f t="shared" si="2793"/>
        <v>#DIV/0!</v>
      </c>
      <c r="K1168" s="1264"/>
      <c r="L1168" s="1264"/>
      <c r="M1168" s="1264"/>
      <c r="N1168" s="2309" t="e">
        <f t="shared" si="2794"/>
        <v>#DIV/0!</v>
      </c>
      <c r="O1168" s="1237"/>
      <c r="P1168" s="1237"/>
      <c r="Q1168" s="1237"/>
      <c r="R1168" s="2309" t="e">
        <f t="shared" si="2795"/>
        <v>#DIV/0!</v>
      </c>
      <c r="S1168" s="1237"/>
      <c r="T1168" s="1237"/>
      <c r="U1168" s="1237"/>
      <c r="V1168" s="2309" t="e">
        <f t="shared" si="2796"/>
        <v>#DIV/0!</v>
      </c>
      <c r="W1168" s="1204" t="e">
        <f>SUM(C1168:S1168)</f>
        <v>#DIV/0!</v>
      </c>
      <c r="X1168" s="1204">
        <f t="shared" si="2791"/>
        <v>0</v>
      </c>
      <c r="Y1168" s="1204"/>
      <c r="Z1168" s="2309" t="e">
        <f t="shared" si="2797"/>
        <v>#DIV/0!</v>
      </c>
      <c r="AA1168" s="1204" t="e">
        <f t="shared" si="2788"/>
        <v>#DIV/0!</v>
      </c>
      <c r="AB1168" s="1721" t="e">
        <f t="shared" si="2789"/>
        <v>#DIV/0!</v>
      </c>
      <c r="AC1168" s="1309"/>
      <c r="AD1168" s="27" t="s">
        <v>4293</v>
      </c>
    </row>
    <row r="1169" spans="1:30" customFormat="1" ht="15.75" hidden="1" thickBot="1" x14ac:dyDescent="0.3">
      <c r="A1169" s="3580"/>
      <c r="B1169" s="1" t="s">
        <v>4294</v>
      </c>
      <c r="C1169" s="1236">
        <f t="shared" ref="C1169:W1169" si="2809">C1168/C82</f>
        <v>0</v>
      </c>
      <c r="D1169" s="1236"/>
      <c r="E1169" s="1236"/>
      <c r="F1169" s="1236" t="e">
        <f t="shared" si="2792"/>
        <v>#DIV/0!</v>
      </c>
      <c r="G1169" s="1236">
        <f t="shared" si="2809"/>
        <v>0</v>
      </c>
      <c r="H1169" s="1236"/>
      <c r="I1169" s="1236"/>
      <c r="J1169" s="1236" t="e">
        <f t="shared" si="2793"/>
        <v>#DIV/0!</v>
      </c>
      <c r="K1169" s="1263">
        <f t="shared" si="2809"/>
        <v>0</v>
      </c>
      <c r="L1169" s="1263"/>
      <c r="M1169" s="1263"/>
      <c r="N1169" s="1236" t="e">
        <f t="shared" si="2794"/>
        <v>#DIV/0!</v>
      </c>
      <c r="O1169" s="1236">
        <f t="shared" si="2809"/>
        <v>0</v>
      </c>
      <c r="P1169" s="1236"/>
      <c r="Q1169" s="1236"/>
      <c r="R1169" s="1236" t="e">
        <f t="shared" si="2795"/>
        <v>#DIV/0!</v>
      </c>
      <c r="S1169" s="1236">
        <f t="shared" si="2809"/>
        <v>0</v>
      </c>
      <c r="T1169" s="1236"/>
      <c r="U1169" s="1236"/>
      <c r="V1169" s="1236" t="e">
        <f t="shared" si="2796"/>
        <v>#DIV/0!</v>
      </c>
      <c r="W1169" s="1194" t="e">
        <f t="shared" si="2809"/>
        <v>#DIV/0!</v>
      </c>
      <c r="X1169" s="1194">
        <f t="shared" si="2791"/>
        <v>0</v>
      </c>
      <c r="Y1169" s="1194"/>
      <c r="Z1169" s="1236" t="e">
        <f t="shared" si="2797"/>
        <v>#DIV/0!</v>
      </c>
      <c r="AA1169" s="1189">
        <f t="shared" si="2788"/>
        <v>0</v>
      </c>
      <c r="AB1169" s="1716" t="e">
        <f t="shared" si="2789"/>
        <v>#DIV/0!</v>
      </c>
      <c r="AC1169" s="1189"/>
      <c r="AD1169" t="s">
        <v>4295</v>
      </c>
    </row>
    <row r="1170" spans="1:30" customFormat="1" ht="15.75" hidden="1" thickBot="1" x14ac:dyDescent="0.3">
      <c r="A1170" s="3580"/>
      <c r="B1170" s="1" t="s">
        <v>4296</v>
      </c>
      <c r="C1170" s="1236">
        <f t="shared" ref="C1170:W1170" si="2810">C1168/C99</f>
        <v>0</v>
      </c>
      <c r="D1170" s="1236"/>
      <c r="E1170" s="1236"/>
      <c r="F1170" s="1236" t="e">
        <f t="shared" si="2792"/>
        <v>#DIV/0!</v>
      </c>
      <c r="G1170" s="1236">
        <f t="shared" si="2810"/>
        <v>0</v>
      </c>
      <c r="H1170" s="1236"/>
      <c r="I1170" s="1236"/>
      <c r="J1170" s="1236" t="e">
        <f t="shared" si="2793"/>
        <v>#DIV/0!</v>
      </c>
      <c r="K1170" s="1263">
        <f t="shared" si="2810"/>
        <v>0</v>
      </c>
      <c r="L1170" s="1263"/>
      <c r="M1170" s="1263"/>
      <c r="N1170" s="1236" t="e">
        <f t="shared" si="2794"/>
        <v>#DIV/0!</v>
      </c>
      <c r="O1170" s="1236">
        <f t="shared" si="2810"/>
        <v>0</v>
      </c>
      <c r="P1170" s="1236"/>
      <c r="Q1170" s="1236"/>
      <c r="R1170" s="1236" t="e">
        <f t="shared" si="2795"/>
        <v>#DIV/0!</v>
      </c>
      <c r="S1170" s="1236">
        <f t="shared" si="2810"/>
        <v>0</v>
      </c>
      <c r="T1170" s="1236"/>
      <c r="U1170" s="1236"/>
      <c r="V1170" s="1236" t="e">
        <f t="shared" si="2796"/>
        <v>#DIV/0!</v>
      </c>
      <c r="W1170" s="1194" t="e">
        <f t="shared" si="2810"/>
        <v>#DIV/0!</v>
      </c>
      <c r="X1170" s="1194">
        <f t="shared" si="2791"/>
        <v>0</v>
      </c>
      <c r="Y1170" s="1194"/>
      <c r="Z1170" s="1236" t="e">
        <f t="shared" si="2797"/>
        <v>#DIV/0!</v>
      </c>
      <c r="AA1170" s="1189">
        <f t="shared" si="2788"/>
        <v>0</v>
      </c>
      <c r="AB1170" s="1716" t="e">
        <f t="shared" si="2789"/>
        <v>#DIV/0!</v>
      </c>
      <c r="AC1170" s="1189"/>
      <c r="AD1170" t="s">
        <v>4297</v>
      </c>
    </row>
    <row r="1171" spans="1:30" customFormat="1" ht="15.75" hidden="1" thickBot="1" x14ac:dyDescent="0.3">
      <c r="A1171" s="3580"/>
      <c r="B1171" s="2210" t="s">
        <v>14</v>
      </c>
      <c r="C1171" s="1237"/>
      <c r="D1171" s="1237"/>
      <c r="E1171" s="1237"/>
      <c r="F1171" s="2309" t="e">
        <f t="shared" si="2792"/>
        <v>#DIV/0!</v>
      </c>
      <c r="G1171" s="1237"/>
      <c r="H1171" s="1237"/>
      <c r="I1171" s="1237"/>
      <c r="J1171" s="2309" t="e">
        <f t="shared" si="2793"/>
        <v>#DIV/0!</v>
      </c>
      <c r="K1171" s="1246">
        <f>SG!J506</f>
        <v>1</v>
      </c>
      <c r="L1171" s="1246"/>
      <c r="M1171" s="1246"/>
      <c r="N1171" s="2309" t="e">
        <f t="shared" si="2794"/>
        <v>#DIV/0!</v>
      </c>
      <c r="O1171" s="1237"/>
      <c r="P1171" s="1237"/>
      <c r="Q1171" s="1237"/>
      <c r="R1171" s="2309" t="e">
        <f t="shared" si="2795"/>
        <v>#DIV/0!</v>
      </c>
      <c r="S1171" s="1237"/>
      <c r="T1171" s="1237"/>
      <c r="U1171" s="1237"/>
      <c r="V1171" s="2309" t="e">
        <f t="shared" si="2796"/>
        <v>#DIV/0!</v>
      </c>
      <c r="W1171" s="1204" t="e">
        <f>SUM(C1171:S1171)</f>
        <v>#DIV/0!</v>
      </c>
      <c r="X1171" s="1204">
        <f t="shared" si="2791"/>
        <v>0</v>
      </c>
      <c r="Y1171" s="1204"/>
      <c r="Z1171" s="2309" t="e">
        <f t="shared" si="2797"/>
        <v>#DIV/0!</v>
      </c>
      <c r="AA1171" s="1221">
        <f t="shared" si="2788"/>
        <v>1</v>
      </c>
      <c r="AB1171" s="1722" t="e">
        <f t="shared" si="2789"/>
        <v>#DIV/0!</v>
      </c>
      <c r="AC1171" s="1904"/>
      <c r="AD1171" s="27" t="s">
        <v>4298</v>
      </c>
    </row>
    <row r="1172" spans="1:30" customFormat="1" ht="15.75" hidden="1" thickBot="1" x14ac:dyDescent="0.3">
      <c r="A1172" s="3580"/>
      <c r="B1172" s="1" t="s">
        <v>4299</v>
      </c>
      <c r="C1172" s="1236">
        <f t="shared" ref="C1172:W1172" si="2811">C1171/C108</f>
        <v>0</v>
      </c>
      <c r="D1172" s="1236"/>
      <c r="E1172" s="1236"/>
      <c r="F1172" s="1236" t="e">
        <f t="shared" si="2792"/>
        <v>#DIV/0!</v>
      </c>
      <c r="G1172" s="1236">
        <f t="shared" si="2811"/>
        <v>0</v>
      </c>
      <c r="H1172" s="1236"/>
      <c r="I1172" s="1236"/>
      <c r="J1172" s="1236" t="e">
        <f t="shared" si="2793"/>
        <v>#DIV/0!</v>
      </c>
      <c r="K1172" s="1186">
        <f t="shared" si="2811"/>
        <v>1.3089005235602095E-3</v>
      </c>
      <c r="L1172" s="1186"/>
      <c r="M1172" s="1186"/>
      <c r="N1172" s="1236" t="e">
        <f t="shared" si="2794"/>
        <v>#DIV/0!</v>
      </c>
      <c r="O1172" s="1236">
        <f t="shared" si="2811"/>
        <v>0</v>
      </c>
      <c r="P1172" s="1236"/>
      <c r="Q1172" s="1236"/>
      <c r="R1172" s="1236" t="e">
        <f t="shared" si="2795"/>
        <v>#DIV/0!</v>
      </c>
      <c r="S1172" s="1236">
        <f t="shared" si="2811"/>
        <v>0</v>
      </c>
      <c r="T1172" s="1236"/>
      <c r="U1172" s="1236"/>
      <c r="V1172" s="1236" t="e">
        <f t="shared" si="2796"/>
        <v>#DIV/0!</v>
      </c>
      <c r="W1172" s="1194" t="e">
        <f t="shared" si="2811"/>
        <v>#DIV/0!</v>
      </c>
      <c r="X1172" s="1194">
        <f t="shared" si="2791"/>
        <v>0</v>
      </c>
      <c r="Y1172" s="1194"/>
      <c r="Z1172" s="1236" t="e">
        <f t="shared" si="2797"/>
        <v>#DIV/0!</v>
      </c>
      <c r="AA1172" s="1189">
        <f t="shared" si="2788"/>
        <v>2.6178010471204191E-4</v>
      </c>
      <c r="AB1172" s="1716" t="e">
        <f t="shared" si="2789"/>
        <v>#DIV/0!</v>
      </c>
      <c r="AC1172" s="1189"/>
      <c r="AD1172" t="s">
        <v>4300</v>
      </c>
    </row>
    <row r="1173" spans="1:30" customFormat="1" ht="15.75" hidden="1" thickBot="1" x14ac:dyDescent="0.3">
      <c r="A1173" s="3580"/>
      <c r="B1173" s="1" t="s">
        <v>4301</v>
      </c>
      <c r="C1173" s="1236">
        <f t="shared" ref="C1173:W1173" si="2812">C1171/C125</f>
        <v>0</v>
      </c>
      <c r="D1173" s="1236"/>
      <c r="E1173" s="1236"/>
      <c r="F1173" s="1236" t="e">
        <f t="shared" si="2792"/>
        <v>#DIV/0!</v>
      </c>
      <c r="G1173" s="1236">
        <f t="shared" si="2812"/>
        <v>0</v>
      </c>
      <c r="H1173" s="1236"/>
      <c r="I1173" s="1236"/>
      <c r="J1173" s="1236" t="e">
        <f t="shared" si="2793"/>
        <v>#DIV/0!</v>
      </c>
      <c r="K1173" s="1186">
        <f t="shared" si="2812"/>
        <v>2.2123893805309734E-3</v>
      </c>
      <c r="L1173" s="1186"/>
      <c r="M1173" s="1186"/>
      <c r="N1173" s="1236" t="e">
        <f t="shared" si="2794"/>
        <v>#DIV/0!</v>
      </c>
      <c r="O1173" s="1236">
        <f t="shared" si="2812"/>
        <v>0</v>
      </c>
      <c r="P1173" s="1236"/>
      <c r="Q1173" s="1236"/>
      <c r="R1173" s="1236" t="e">
        <f t="shared" si="2795"/>
        <v>#DIV/0!</v>
      </c>
      <c r="S1173" s="1236">
        <f t="shared" si="2812"/>
        <v>0</v>
      </c>
      <c r="T1173" s="1236"/>
      <c r="U1173" s="1236"/>
      <c r="V1173" s="1236" t="e">
        <f t="shared" si="2796"/>
        <v>#DIV/0!</v>
      </c>
      <c r="W1173" s="1194" t="e">
        <f t="shared" si="2812"/>
        <v>#DIV/0!</v>
      </c>
      <c r="X1173" s="1194">
        <f t="shared" si="2791"/>
        <v>0</v>
      </c>
      <c r="Y1173" s="1194"/>
      <c r="Z1173" s="1236" t="e">
        <f t="shared" si="2797"/>
        <v>#DIV/0!</v>
      </c>
      <c r="AA1173" s="1189">
        <f t="shared" si="2788"/>
        <v>4.4247787610619468E-4</v>
      </c>
      <c r="AB1173" s="1716" t="e">
        <f t="shared" si="2789"/>
        <v>#DIV/0!</v>
      </c>
      <c r="AC1173" s="1189"/>
      <c r="AD1173" t="s">
        <v>4302</v>
      </c>
    </row>
    <row r="1174" spans="1:30" customFormat="1" ht="15.75" hidden="1" thickBot="1" x14ac:dyDescent="0.3">
      <c r="A1174" s="3580"/>
      <c r="B1174" s="1" t="s">
        <v>4303</v>
      </c>
      <c r="C1174" s="1236">
        <f t="shared" ref="C1174:W1174" si="2813">C1171/C113</f>
        <v>0</v>
      </c>
      <c r="D1174" s="1236"/>
      <c r="E1174" s="1236"/>
      <c r="F1174" s="1236" t="e">
        <f t="shared" si="2792"/>
        <v>#DIV/0!</v>
      </c>
      <c r="G1174" s="1236">
        <f t="shared" si="2813"/>
        <v>0</v>
      </c>
      <c r="H1174" s="1236"/>
      <c r="I1174" s="1236"/>
      <c r="J1174" s="1236" t="e">
        <f t="shared" si="2793"/>
        <v>#DIV/0!</v>
      </c>
      <c r="K1174" s="1186">
        <f t="shared" si="2813"/>
        <v>7.3529411764705881E-3</v>
      </c>
      <c r="L1174" s="1186"/>
      <c r="M1174" s="1186"/>
      <c r="N1174" s="1236" t="e">
        <f t="shared" si="2794"/>
        <v>#DIV/0!</v>
      </c>
      <c r="O1174" s="1236">
        <f t="shared" si="2813"/>
        <v>0</v>
      </c>
      <c r="P1174" s="1236"/>
      <c r="Q1174" s="1236"/>
      <c r="R1174" s="1236" t="e">
        <f t="shared" si="2795"/>
        <v>#DIV/0!</v>
      </c>
      <c r="S1174" s="1236">
        <f t="shared" si="2813"/>
        <v>0</v>
      </c>
      <c r="T1174" s="1236"/>
      <c r="U1174" s="1236"/>
      <c r="V1174" s="1236" t="e">
        <f t="shared" si="2796"/>
        <v>#DIV/0!</v>
      </c>
      <c r="W1174" s="1194" t="e">
        <f t="shared" si="2813"/>
        <v>#DIV/0!</v>
      </c>
      <c r="X1174" s="1194">
        <f t="shared" si="2791"/>
        <v>0</v>
      </c>
      <c r="Y1174" s="1194"/>
      <c r="Z1174" s="1236" t="e">
        <f t="shared" si="2797"/>
        <v>#DIV/0!</v>
      </c>
      <c r="AA1174" s="1189">
        <f t="shared" si="2788"/>
        <v>1.4705882352941176E-3</v>
      </c>
      <c r="AB1174" s="1716" t="e">
        <f t="shared" si="2789"/>
        <v>#DIV/0!</v>
      </c>
      <c r="AC1174" s="1189"/>
      <c r="AD1174" t="s">
        <v>4304</v>
      </c>
    </row>
    <row r="1175" spans="1:30" customFormat="1" ht="15.75" hidden="1" thickBot="1" x14ac:dyDescent="0.3">
      <c r="A1175" s="3580"/>
      <c r="B1175" s="1" t="s">
        <v>4305</v>
      </c>
      <c r="C1175" s="1236">
        <f t="shared" ref="C1175:W1175" si="2814">C1171/C119</f>
        <v>0</v>
      </c>
      <c r="D1175" s="1236"/>
      <c r="E1175" s="1236"/>
      <c r="F1175" s="1236" t="e">
        <f t="shared" si="2792"/>
        <v>#DIV/0!</v>
      </c>
      <c r="G1175" s="1236">
        <f t="shared" si="2814"/>
        <v>0</v>
      </c>
      <c r="H1175" s="1236"/>
      <c r="I1175" s="1236"/>
      <c r="J1175" s="1236" t="e">
        <f t="shared" si="2793"/>
        <v>#DIV/0!</v>
      </c>
      <c r="K1175" s="1186">
        <f t="shared" si="2814"/>
        <v>9.5238095238095247E-3</v>
      </c>
      <c r="L1175" s="1186"/>
      <c r="M1175" s="1186"/>
      <c r="N1175" s="1236" t="e">
        <f t="shared" si="2794"/>
        <v>#DIV/0!</v>
      </c>
      <c r="O1175" s="1236">
        <f t="shared" si="2814"/>
        <v>0</v>
      </c>
      <c r="P1175" s="1236"/>
      <c r="Q1175" s="1236"/>
      <c r="R1175" s="1236" t="e">
        <f t="shared" si="2795"/>
        <v>#DIV/0!</v>
      </c>
      <c r="S1175" s="1236">
        <f t="shared" si="2814"/>
        <v>0</v>
      </c>
      <c r="T1175" s="1236"/>
      <c r="U1175" s="1236"/>
      <c r="V1175" s="1236" t="e">
        <f t="shared" si="2796"/>
        <v>#DIV/0!</v>
      </c>
      <c r="W1175" s="1205" t="e">
        <f t="shared" si="2814"/>
        <v>#DIV/0!</v>
      </c>
      <c r="X1175" s="1205">
        <f t="shared" si="2791"/>
        <v>0</v>
      </c>
      <c r="Y1175" s="1205"/>
      <c r="Z1175" s="1236" t="e">
        <f t="shared" si="2797"/>
        <v>#DIV/0!</v>
      </c>
      <c r="AA1175" s="1193">
        <f t="shared" si="2788"/>
        <v>1.904761904761905E-3</v>
      </c>
      <c r="AB1175" s="1717" t="e">
        <f t="shared" si="2789"/>
        <v>#DIV/0!</v>
      </c>
      <c r="AC1175" s="1193"/>
      <c r="AD1175" t="s">
        <v>4306</v>
      </c>
    </row>
    <row r="1176" spans="1:30" customFormat="1" ht="15.75" hidden="1" thickBot="1" x14ac:dyDescent="0.3">
      <c r="A1176" s="3580"/>
      <c r="B1176" s="2210" t="s">
        <v>4307</v>
      </c>
      <c r="C1176" s="1238"/>
      <c r="D1176" s="1238"/>
      <c r="E1176" s="1238"/>
      <c r="F1176" s="2309" t="e">
        <f t="shared" si="2792"/>
        <v>#DIV/0!</v>
      </c>
      <c r="G1176" s="1238"/>
      <c r="H1176" s="1238"/>
      <c r="I1176" s="1238"/>
      <c r="J1176" s="2309" t="e">
        <f t="shared" si="2793"/>
        <v>#DIV/0!</v>
      </c>
      <c r="K1176" s="1265"/>
      <c r="L1176" s="1265"/>
      <c r="M1176" s="1265"/>
      <c r="N1176" s="2309" t="e">
        <f t="shared" si="2794"/>
        <v>#DIV/0!</v>
      </c>
      <c r="O1176" s="1238"/>
      <c r="P1176" s="1238"/>
      <c r="Q1176" s="1238"/>
      <c r="R1176" s="2309" t="e">
        <f t="shared" si="2795"/>
        <v>#DIV/0!</v>
      </c>
      <c r="S1176" s="1238"/>
      <c r="T1176" s="1238"/>
      <c r="U1176" s="1238"/>
      <c r="V1176" s="2309" t="e">
        <f t="shared" si="2796"/>
        <v>#DIV/0!</v>
      </c>
      <c r="W1176" s="1206" t="e">
        <f>W1153/W1168</f>
        <v>#DIV/0!</v>
      </c>
      <c r="X1176" s="1206">
        <f t="shared" si="2791"/>
        <v>0</v>
      </c>
      <c r="Y1176" s="1206"/>
      <c r="Z1176" s="2309" t="e">
        <f t="shared" si="2797"/>
        <v>#DIV/0!</v>
      </c>
      <c r="AA1176" s="1206" t="e">
        <f t="shared" si="2788"/>
        <v>#DIV/0!</v>
      </c>
      <c r="AB1176" s="1718" t="e">
        <f t="shared" si="2789"/>
        <v>#DIV/0!</v>
      </c>
      <c r="AC1176" s="1903"/>
      <c r="AD1176" s="27" t="s">
        <v>4308</v>
      </c>
    </row>
    <row r="1177" spans="1:30" customFormat="1" ht="15.75" hidden="1" thickBot="1" x14ac:dyDescent="0.3">
      <c r="A1177" s="3580"/>
      <c r="B1177" s="1" t="s">
        <v>4223</v>
      </c>
      <c r="C1177" s="1239">
        <f t="shared" ref="C1177:W1177" si="2815">C1176/C134</f>
        <v>0</v>
      </c>
      <c r="D1177" s="1239"/>
      <c r="E1177" s="1239"/>
      <c r="F1177" s="1236" t="e">
        <f t="shared" si="2792"/>
        <v>#DIV/0!</v>
      </c>
      <c r="G1177" s="1239">
        <f t="shared" si="2815"/>
        <v>0</v>
      </c>
      <c r="H1177" s="1239"/>
      <c r="I1177" s="1239"/>
      <c r="J1177" s="1236" t="e">
        <f t="shared" si="2793"/>
        <v>#DIV/0!</v>
      </c>
      <c r="K1177" s="1266">
        <f t="shared" si="2815"/>
        <v>0</v>
      </c>
      <c r="L1177" s="1266"/>
      <c r="M1177" s="1266"/>
      <c r="N1177" s="1236" t="e">
        <f t="shared" si="2794"/>
        <v>#DIV/0!</v>
      </c>
      <c r="O1177" s="1239">
        <f t="shared" si="2815"/>
        <v>0</v>
      </c>
      <c r="P1177" s="1239"/>
      <c r="Q1177" s="1239"/>
      <c r="R1177" s="1236" t="e">
        <f t="shared" si="2795"/>
        <v>#DIV/0!</v>
      </c>
      <c r="S1177" s="1239">
        <f t="shared" si="2815"/>
        <v>0</v>
      </c>
      <c r="T1177" s="1239"/>
      <c r="U1177" s="1239"/>
      <c r="V1177" s="1236" t="e">
        <f t="shared" si="2796"/>
        <v>#DIV/0!</v>
      </c>
      <c r="W1177" s="1177" t="e">
        <f t="shared" si="2815"/>
        <v>#DIV/0!</v>
      </c>
      <c r="X1177" s="1177">
        <f t="shared" si="2791"/>
        <v>0</v>
      </c>
      <c r="Y1177" s="1177"/>
      <c r="Z1177" s="1236" t="e">
        <f t="shared" si="2797"/>
        <v>#DIV/0!</v>
      </c>
      <c r="AA1177" s="1198">
        <f t="shared" si="2788"/>
        <v>0</v>
      </c>
      <c r="AB1177" s="1723" t="e">
        <f t="shared" si="2789"/>
        <v>#DIV/0!</v>
      </c>
      <c r="AC1177" s="1198"/>
      <c r="AD1177" t="s">
        <v>4309</v>
      </c>
    </row>
    <row r="1178" spans="1:30" customFormat="1" ht="15.75" hidden="1" thickBot="1" x14ac:dyDescent="0.3">
      <c r="A1178" s="3580"/>
      <c r="B1178" s="1" t="s">
        <v>4224</v>
      </c>
      <c r="C1178" s="1239">
        <f t="shared" ref="C1178:W1178" si="2816">C1176/C137</f>
        <v>0</v>
      </c>
      <c r="D1178" s="1239"/>
      <c r="E1178" s="1239"/>
      <c r="F1178" s="1236" t="e">
        <f t="shared" si="2792"/>
        <v>#DIV/0!</v>
      </c>
      <c r="G1178" s="1239">
        <f t="shared" si="2816"/>
        <v>0</v>
      </c>
      <c r="H1178" s="1239"/>
      <c r="I1178" s="1239"/>
      <c r="J1178" s="1236" t="e">
        <f t="shared" si="2793"/>
        <v>#DIV/0!</v>
      </c>
      <c r="K1178" s="1266">
        <f t="shared" si="2816"/>
        <v>0</v>
      </c>
      <c r="L1178" s="1266"/>
      <c r="M1178" s="1266"/>
      <c r="N1178" s="1236" t="e">
        <f t="shared" si="2794"/>
        <v>#DIV/0!</v>
      </c>
      <c r="O1178" s="1239">
        <f t="shared" si="2816"/>
        <v>0</v>
      </c>
      <c r="P1178" s="1239"/>
      <c r="Q1178" s="1239"/>
      <c r="R1178" s="1236" t="e">
        <f t="shared" si="2795"/>
        <v>#DIV/0!</v>
      </c>
      <c r="S1178" s="1239">
        <f t="shared" si="2816"/>
        <v>0</v>
      </c>
      <c r="T1178" s="1239"/>
      <c r="U1178" s="1239"/>
      <c r="V1178" s="1236" t="e">
        <f t="shared" si="2796"/>
        <v>#DIV/0!</v>
      </c>
      <c r="W1178" s="1177" t="e">
        <f t="shared" si="2816"/>
        <v>#DIV/0!</v>
      </c>
      <c r="X1178" s="1177">
        <f t="shared" si="2791"/>
        <v>0</v>
      </c>
      <c r="Y1178" s="1177"/>
      <c r="Z1178" s="1236" t="e">
        <f t="shared" si="2797"/>
        <v>#DIV/0!</v>
      </c>
      <c r="AA1178" s="1198">
        <f t="shared" si="2788"/>
        <v>0</v>
      </c>
      <c r="AB1178" s="1723" t="e">
        <f t="shared" si="2789"/>
        <v>#DIV/0!</v>
      </c>
      <c r="AC1178" s="1198"/>
      <c r="AD1178" t="s">
        <v>4310</v>
      </c>
    </row>
    <row r="1179" spans="1:30" customFormat="1" ht="15.75" hidden="1" thickBot="1" x14ac:dyDescent="0.3">
      <c r="A1179" s="3580"/>
      <c r="B1179" s="1" t="s">
        <v>4311</v>
      </c>
      <c r="C1179" s="1239">
        <f t="shared" ref="C1179:W1179" si="2817">C1176/C154</f>
        <v>0</v>
      </c>
      <c r="D1179" s="1239"/>
      <c r="E1179" s="1239"/>
      <c r="F1179" s="1236" t="e">
        <f t="shared" si="2792"/>
        <v>#DIV/0!</v>
      </c>
      <c r="G1179" s="1239">
        <f t="shared" si="2817"/>
        <v>0</v>
      </c>
      <c r="H1179" s="1239"/>
      <c r="I1179" s="1239"/>
      <c r="J1179" s="1236" t="e">
        <f t="shared" si="2793"/>
        <v>#DIV/0!</v>
      </c>
      <c r="K1179" s="1266">
        <f t="shared" si="2817"/>
        <v>0</v>
      </c>
      <c r="L1179" s="1266"/>
      <c r="M1179" s="1266"/>
      <c r="N1179" s="1236" t="e">
        <f t="shared" si="2794"/>
        <v>#DIV/0!</v>
      </c>
      <c r="O1179" s="1239">
        <f t="shared" si="2817"/>
        <v>0</v>
      </c>
      <c r="P1179" s="1239"/>
      <c r="Q1179" s="1239"/>
      <c r="R1179" s="1236" t="e">
        <f t="shared" si="2795"/>
        <v>#DIV/0!</v>
      </c>
      <c r="S1179" s="1239">
        <f t="shared" si="2817"/>
        <v>0</v>
      </c>
      <c r="T1179" s="1239"/>
      <c r="U1179" s="1239"/>
      <c r="V1179" s="1236" t="e">
        <f t="shared" si="2796"/>
        <v>#DIV/0!</v>
      </c>
      <c r="W1179" s="1177" t="e">
        <f t="shared" si="2817"/>
        <v>#DIV/0!</v>
      </c>
      <c r="X1179" s="1177">
        <f t="shared" si="2791"/>
        <v>0</v>
      </c>
      <c r="Y1179" s="1177"/>
      <c r="Z1179" s="1236" t="e">
        <f t="shared" si="2797"/>
        <v>#DIV/0!</v>
      </c>
      <c r="AA1179" s="1198">
        <f t="shared" si="2788"/>
        <v>0</v>
      </c>
      <c r="AB1179" s="1723" t="e">
        <f t="shared" si="2789"/>
        <v>#DIV/0!</v>
      </c>
      <c r="AC1179" s="1198"/>
      <c r="AD1179" t="s">
        <v>4312</v>
      </c>
    </row>
    <row r="1180" spans="1:30" customFormat="1" ht="15.75" hidden="1" thickBot="1" x14ac:dyDescent="0.3">
      <c r="A1180" s="3580"/>
      <c r="B1180" s="2210" t="s">
        <v>4313</v>
      </c>
      <c r="C1180" s="1238"/>
      <c r="D1180" s="1238"/>
      <c r="E1180" s="1238"/>
      <c r="F1180" s="2309" t="e">
        <f t="shared" si="2792"/>
        <v>#DIV/0!</v>
      </c>
      <c r="G1180" s="1238"/>
      <c r="H1180" s="1238"/>
      <c r="I1180" s="1238"/>
      <c r="J1180" s="2309" t="e">
        <f t="shared" si="2793"/>
        <v>#DIV/0!</v>
      </c>
      <c r="K1180" s="1265"/>
      <c r="L1180" s="1265"/>
      <c r="M1180" s="1265"/>
      <c r="N1180" s="2309" t="e">
        <f t="shared" si="2794"/>
        <v>#DIV/0!</v>
      </c>
      <c r="O1180" s="1238"/>
      <c r="P1180" s="1238"/>
      <c r="Q1180" s="1238"/>
      <c r="R1180" s="2309" t="e">
        <f t="shared" si="2795"/>
        <v>#DIV/0!</v>
      </c>
      <c r="S1180" s="1238"/>
      <c r="T1180" s="1238"/>
      <c r="U1180" s="1238"/>
      <c r="V1180" s="2309" t="e">
        <f t="shared" si="2796"/>
        <v>#DIV/0!</v>
      </c>
      <c r="W1180" s="1206" t="e">
        <f>W1158/W1168</f>
        <v>#DIV/0!</v>
      </c>
      <c r="X1180" s="1206">
        <f t="shared" si="2791"/>
        <v>0</v>
      </c>
      <c r="Y1180" s="1206"/>
      <c r="Z1180" s="2309" t="e">
        <f t="shared" si="2797"/>
        <v>#DIV/0!</v>
      </c>
      <c r="AA1180" s="1206" t="e">
        <f t="shared" si="2788"/>
        <v>#DIV/0!</v>
      </c>
      <c r="AB1180" s="1718" t="e">
        <f t="shared" si="2789"/>
        <v>#DIV/0!</v>
      </c>
      <c r="AC1180" s="1903"/>
      <c r="AD1180" s="27" t="s">
        <v>4314</v>
      </c>
    </row>
    <row r="1181" spans="1:30" s="1" customFormat="1" ht="15.75" hidden="1" thickBot="1" x14ac:dyDescent="0.3">
      <c r="A1181" s="3580"/>
      <c r="B1181" s="1" t="s">
        <v>4223</v>
      </c>
      <c r="C1181" s="1239">
        <f t="shared" ref="C1181:W1181" si="2818">C1180/C160</f>
        <v>0</v>
      </c>
      <c r="D1181" s="1239"/>
      <c r="E1181" s="1239"/>
      <c r="F1181" s="1236" t="e">
        <f t="shared" si="2792"/>
        <v>#DIV/0!</v>
      </c>
      <c r="G1181" s="1239">
        <f t="shared" si="2818"/>
        <v>0</v>
      </c>
      <c r="H1181" s="1239"/>
      <c r="I1181" s="1239"/>
      <c r="J1181" s="1236" t="e">
        <f t="shared" si="2793"/>
        <v>#DIV/0!</v>
      </c>
      <c r="K1181" s="1266">
        <f t="shared" si="2818"/>
        <v>0</v>
      </c>
      <c r="L1181" s="1266"/>
      <c r="M1181" s="1266"/>
      <c r="N1181" s="1236" t="e">
        <f t="shared" si="2794"/>
        <v>#DIV/0!</v>
      </c>
      <c r="O1181" s="1239">
        <f t="shared" si="2818"/>
        <v>0</v>
      </c>
      <c r="P1181" s="1239"/>
      <c r="Q1181" s="1239"/>
      <c r="R1181" s="1236" t="e">
        <f t="shared" si="2795"/>
        <v>#DIV/0!</v>
      </c>
      <c r="S1181" s="1239">
        <f t="shared" si="2818"/>
        <v>0</v>
      </c>
      <c r="T1181" s="1239"/>
      <c r="U1181" s="1239"/>
      <c r="V1181" s="1236" t="e">
        <f t="shared" si="2796"/>
        <v>#DIV/0!</v>
      </c>
      <c r="W1181" s="1177" t="e">
        <f t="shared" si="2818"/>
        <v>#DIV/0!</v>
      </c>
      <c r="X1181" s="1177">
        <f t="shared" si="2791"/>
        <v>0</v>
      </c>
      <c r="Y1181" s="1177"/>
      <c r="Z1181" s="1236" t="e">
        <f t="shared" si="2797"/>
        <v>#DIV/0!</v>
      </c>
      <c r="AA1181" s="1198">
        <f t="shared" si="2788"/>
        <v>0</v>
      </c>
      <c r="AB1181" s="1723" t="e">
        <f t="shared" si="2789"/>
        <v>#DIV/0!</v>
      </c>
      <c r="AC1181" s="1198"/>
      <c r="AD1181" t="s">
        <v>4315</v>
      </c>
    </row>
    <row r="1182" spans="1:30" s="1" customFormat="1" ht="15.75" hidden="1" thickBot="1" x14ac:dyDescent="0.3">
      <c r="A1182" s="3580"/>
      <c r="B1182" s="1" t="s">
        <v>4224</v>
      </c>
      <c r="C1182" s="1239">
        <f t="shared" ref="C1182:W1182" si="2819">C1180/C177</f>
        <v>0</v>
      </c>
      <c r="D1182" s="1239"/>
      <c r="E1182" s="1239"/>
      <c r="F1182" s="1236" t="e">
        <f t="shared" si="2792"/>
        <v>#DIV/0!</v>
      </c>
      <c r="G1182" s="1239">
        <f t="shared" si="2819"/>
        <v>0</v>
      </c>
      <c r="H1182" s="1239"/>
      <c r="I1182" s="1239"/>
      <c r="J1182" s="1236" t="e">
        <f t="shared" si="2793"/>
        <v>#DIV/0!</v>
      </c>
      <c r="K1182" s="1266">
        <f t="shared" si="2819"/>
        <v>0</v>
      </c>
      <c r="L1182" s="1266"/>
      <c r="M1182" s="1266"/>
      <c r="N1182" s="1236" t="e">
        <f t="shared" si="2794"/>
        <v>#DIV/0!</v>
      </c>
      <c r="O1182" s="1239">
        <f t="shared" si="2819"/>
        <v>0</v>
      </c>
      <c r="P1182" s="1239"/>
      <c r="Q1182" s="1239"/>
      <c r="R1182" s="1236" t="e">
        <f t="shared" si="2795"/>
        <v>#DIV/0!</v>
      </c>
      <c r="S1182" s="1239">
        <f t="shared" si="2819"/>
        <v>0</v>
      </c>
      <c r="T1182" s="1239"/>
      <c r="U1182" s="1239"/>
      <c r="V1182" s="1236" t="e">
        <f t="shared" si="2796"/>
        <v>#DIV/0!</v>
      </c>
      <c r="W1182" s="1177" t="e">
        <f t="shared" si="2819"/>
        <v>#DIV/0!</v>
      </c>
      <c r="X1182" s="1177">
        <f t="shared" si="2791"/>
        <v>0</v>
      </c>
      <c r="Y1182" s="1177"/>
      <c r="Z1182" s="1236" t="e">
        <f t="shared" si="2797"/>
        <v>#DIV/0!</v>
      </c>
      <c r="AA1182" s="1198">
        <f t="shared" si="2788"/>
        <v>0</v>
      </c>
      <c r="AB1182" s="1723" t="e">
        <f t="shared" si="2789"/>
        <v>#DIV/0!</v>
      </c>
      <c r="AC1182" s="1198"/>
      <c r="AD1182" t="s">
        <v>4316</v>
      </c>
    </row>
    <row r="1183" spans="1:30" s="1" customFormat="1" ht="15.75" hidden="1" thickBot="1" x14ac:dyDescent="0.3">
      <c r="A1183" s="3580"/>
      <c r="B1183" s="1" t="s">
        <v>4311</v>
      </c>
      <c r="C1183" s="1239">
        <f t="shared" ref="C1183:W1183" si="2820">C1180/C180</f>
        <v>0</v>
      </c>
      <c r="D1183" s="1239"/>
      <c r="E1183" s="1239"/>
      <c r="F1183" s="1236" t="e">
        <f t="shared" si="2792"/>
        <v>#DIV/0!</v>
      </c>
      <c r="G1183" s="1239">
        <f t="shared" si="2820"/>
        <v>0</v>
      </c>
      <c r="H1183" s="1239"/>
      <c r="I1183" s="1239"/>
      <c r="J1183" s="1236" t="e">
        <f t="shared" si="2793"/>
        <v>#DIV/0!</v>
      </c>
      <c r="K1183" s="1266">
        <f t="shared" si="2820"/>
        <v>0</v>
      </c>
      <c r="L1183" s="1266"/>
      <c r="M1183" s="1266"/>
      <c r="N1183" s="1236" t="e">
        <f t="shared" si="2794"/>
        <v>#DIV/0!</v>
      </c>
      <c r="O1183" s="1239">
        <f t="shared" si="2820"/>
        <v>0</v>
      </c>
      <c r="P1183" s="1239"/>
      <c r="Q1183" s="1239"/>
      <c r="R1183" s="1236" t="e">
        <f t="shared" si="2795"/>
        <v>#DIV/0!</v>
      </c>
      <c r="S1183" s="1239">
        <f t="shared" si="2820"/>
        <v>0</v>
      </c>
      <c r="T1183" s="1239"/>
      <c r="U1183" s="1239"/>
      <c r="V1183" s="1236" t="e">
        <f t="shared" si="2796"/>
        <v>#DIV/0!</v>
      </c>
      <c r="W1183" s="1177" t="e">
        <f t="shared" si="2820"/>
        <v>#DIV/0!</v>
      </c>
      <c r="X1183" s="1177">
        <f t="shared" si="2791"/>
        <v>0</v>
      </c>
      <c r="Y1183" s="1177"/>
      <c r="Z1183" s="1236" t="e">
        <f t="shared" si="2797"/>
        <v>#DIV/0!</v>
      </c>
      <c r="AA1183" s="1198">
        <f t="shared" si="2788"/>
        <v>0</v>
      </c>
      <c r="AB1183" s="1723" t="e">
        <f t="shared" si="2789"/>
        <v>#DIV/0!</v>
      </c>
      <c r="AC1183" s="1198"/>
      <c r="AD1183" t="s">
        <v>4317</v>
      </c>
    </row>
    <row r="1184" spans="1:30" customFormat="1" ht="15.75" hidden="1" thickBot="1" x14ac:dyDescent="0.3">
      <c r="A1184" s="3580"/>
      <c r="B1184" s="2210" t="s">
        <v>4318</v>
      </c>
      <c r="C1184" s="1238"/>
      <c r="D1184" s="1238"/>
      <c r="E1184" s="1238"/>
      <c r="F1184" s="2309" t="e">
        <f t="shared" si="2792"/>
        <v>#DIV/0!</v>
      </c>
      <c r="G1184" s="1238"/>
      <c r="H1184" s="1238"/>
      <c r="I1184" s="1238"/>
      <c r="J1184" s="2309" t="e">
        <f t="shared" si="2793"/>
        <v>#DIV/0!</v>
      </c>
      <c r="K1184" s="1265"/>
      <c r="L1184" s="1265"/>
      <c r="M1184" s="1265"/>
      <c r="N1184" s="2309" t="e">
        <f t="shared" si="2794"/>
        <v>#DIV/0!</v>
      </c>
      <c r="O1184" s="1238"/>
      <c r="P1184" s="1238"/>
      <c r="Q1184" s="1238"/>
      <c r="R1184" s="2309" t="e">
        <f t="shared" si="2795"/>
        <v>#DIV/0!</v>
      </c>
      <c r="S1184" s="1238"/>
      <c r="T1184" s="1238"/>
      <c r="U1184" s="1238"/>
      <c r="V1184" s="2309" t="e">
        <f t="shared" si="2796"/>
        <v>#DIV/0!</v>
      </c>
      <c r="W1184" s="1206" t="e">
        <f>W1158/W1153</f>
        <v>#DIV/0!</v>
      </c>
      <c r="X1184" s="1206">
        <f t="shared" si="2791"/>
        <v>0</v>
      </c>
      <c r="Y1184" s="1206"/>
      <c r="Z1184" s="2309" t="e">
        <f t="shared" si="2797"/>
        <v>#DIV/0!</v>
      </c>
      <c r="AA1184" s="1206" t="e">
        <f t="shared" si="2788"/>
        <v>#DIV/0!</v>
      </c>
      <c r="AB1184" s="1718" t="e">
        <f t="shared" si="2789"/>
        <v>#DIV/0!</v>
      </c>
      <c r="AC1184" s="1903"/>
      <c r="AD1184" s="27" t="s">
        <v>4319</v>
      </c>
    </row>
    <row r="1185" spans="1:30" customFormat="1" ht="15.75" hidden="1" thickBot="1" x14ac:dyDescent="0.3">
      <c r="A1185" s="3580"/>
      <c r="B1185" s="2211" t="s">
        <v>4223</v>
      </c>
      <c r="C1185" s="1239">
        <f t="shared" ref="C1185:W1185" si="2821">C1184/C212</f>
        <v>0</v>
      </c>
      <c r="D1185" s="1239"/>
      <c r="E1185" s="1239"/>
      <c r="F1185" s="1236" t="e">
        <f t="shared" si="2792"/>
        <v>#DIV/0!</v>
      </c>
      <c r="G1185" s="1239">
        <f t="shared" si="2821"/>
        <v>0</v>
      </c>
      <c r="H1185" s="1239"/>
      <c r="I1185" s="1239"/>
      <c r="J1185" s="1236" t="e">
        <f t="shared" si="2793"/>
        <v>#DIV/0!</v>
      </c>
      <c r="K1185" s="1266">
        <f t="shared" si="2821"/>
        <v>0</v>
      </c>
      <c r="L1185" s="1266"/>
      <c r="M1185" s="1266"/>
      <c r="N1185" s="1236" t="e">
        <f t="shared" si="2794"/>
        <v>#DIV/0!</v>
      </c>
      <c r="O1185" s="1239">
        <f t="shared" si="2821"/>
        <v>0</v>
      </c>
      <c r="P1185" s="1239"/>
      <c r="Q1185" s="1239"/>
      <c r="R1185" s="1236" t="e">
        <f t="shared" si="2795"/>
        <v>#DIV/0!</v>
      </c>
      <c r="S1185" s="1239">
        <f t="shared" si="2821"/>
        <v>0</v>
      </c>
      <c r="T1185" s="1239"/>
      <c r="U1185" s="1239"/>
      <c r="V1185" s="1236" t="e">
        <f t="shared" si="2796"/>
        <v>#DIV/0!</v>
      </c>
      <c r="W1185" s="1177" t="e">
        <f t="shared" si="2821"/>
        <v>#DIV/0!</v>
      </c>
      <c r="X1185" s="1177">
        <f t="shared" si="2791"/>
        <v>0</v>
      </c>
      <c r="Y1185" s="1177"/>
      <c r="Z1185" s="1236" t="e">
        <f t="shared" si="2797"/>
        <v>#DIV/0!</v>
      </c>
      <c r="AA1185" s="1198">
        <f t="shared" si="2788"/>
        <v>0</v>
      </c>
      <c r="AB1185" s="1723" t="e">
        <f t="shared" si="2789"/>
        <v>#DIV/0!</v>
      </c>
      <c r="AC1185" s="1198"/>
      <c r="AD1185" t="s">
        <v>4320</v>
      </c>
    </row>
    <row r="1186" spans="1:30" customFormat="1" ht="15.75" hidden="1" thickBot="1" x14ac:dyDescent="0.3">
      <c r="A1186" s="3580"/>
      <c r="B1186" s="2211" t="s">
        <v>4224</v>
      </c>
      <c r="C1186" s="1239">
        <f t="shared" ref="C1186:W1186" si="2822">C1184/C229</f>
        <v>0</v>
      </c>
      <c r="D1186" s="1239"/>
      <c r="E1186" s="1239"/>
      <c r="F1186" s="1236" t="e">
        <f t="shared" si="2792"/>
        <v>#DIV/0!</v>
      </c>
      <c r="G1186" s="1239">
        <f t="shared" si="2822"/>
        <v>0</v>
      </c>
      <c r="H1186" s="1239"/>
      <c r="I1186" s="1239"/>
      <c r="J1186" s="1236" t="e">
        <f t="shared" si="2793"/>
        <v>#DIV/0!</v>
      </c>
      <c r="K1186" s="1266">
        <f t="shared" si="2822"/>
        <v>0</v>
      </c>
      <c r="L1186" s="1266"/>
      <c r="M1186" s="1266"/>
      <c r="N1186" s="1236" t="e">
        <f t="shared" si="2794"/>
        <v>#DIV/0!</v>
      </c>
      <c r="O1186" s="1239">
        <f t="shared" si="2822"/>
        <v>0</v>
      </c>
      <c r="P1186" s="1239"/>
      <c r="Q1186" s="1239"/>
      <c r="R1186" s="1236" t="e">
        <f t="shared" si="2795"/>
        <v>#DIV/0!</v>
      </c>
      <c r="S1186" s="1239">
        <f t="shared" si="2822"/>
        <v>0</v>
      </c>
      <c r="T1186" s="1239"/>
      <c r="U1186" s="1239"/>
      <c r="V1186" s="1236" t="e">
        <f t="shared" si="2796"/>
        <v>#DIV/0!</v>
      </c>
      <c r="W1186" s="1177" t="e">
        <f t="shared" si="2822"/>
        <v>#DIV/0!</v>
      </c>
      <c r="X1186" s="1177">
        <f t="shared" si="2791"/>
        <v>0</v>
      </c>
      <c r="Y1186" s="1177"/>
      <c r="Z1186" s="1236" t="e">
        <f t="shared" si="2797"/>
        <v>#DIV/0!</v>
      </c>
      <c r="AA1186" s="1198">
        <f t="shared" si="2788"/>
        <v>0</v>
      </c>
      <c r="AB1186" s="1723" t="e">
        <f t="shared" si="2789"/>
        <v>#DIV/0!</v>
      </c>
      <c r="AC1186" s="1198"/>
      <c r="AD1186" t="s">
        <v>4321</v>
      </c>
    </row>
    <row r="1187" spans="1:30" customFormat="1" ht="15.75" hidden="1" thickBot="1" x14ac:dyDescent="0.3">
      <c r="A1187" s="3580"/>
      <c r="B1187" s="2211" t="s">
        <v>4311</v>
      </c>
      <c r="C1187" s="1239">
        <f t="shared" ref="C1187:W1187" si="2823">C1184/C232</f>
        <v>0</v>
      </c>
      <c r="D1187" s="1239"/>
      <c r="E1187" s="1239"/>
      <c r="F1187" s="1236" t="e">
        <f t="shared" si="2792"/>
        <v>#DIV/0!</v>
      </c>
      <c r="G1187" s="1239">
        <f t="shared" si="2823"/>
        <v>0</v>
      </c>
      <c r="H1187" s="1239"/>
      <c r="I1187" s="1239"/>
      <c r="J1187" s="1236" t="e">
        <f t="shared" si="2793"/>
        <v>#DIV/0!</v>
      </c>
      <c r="K1187" s="1266">
        <f t="shared" si="2823"/>
        <v>0</v>
      </c>
      <c r="L1187" s="1266"/>
      <c r="M1187" s="1266"/>
      <c r="N1187" s="1236" t="e">
        <f t="shared" si="2794"/>
        <v>#DIV/0!</v>
      </c>
      <c r="O1187" s="1239">
        <f t="shared" si="2823"/>
        <v>0</v>
      </c>
      <c r="P1187" s="1239"/>
      <c r="Q1187" s="1239"/>
      <c r="R1187" s="1236" t="e">
        <f t="shared" si="2795"/>
        <v>#DIV/0!</v>
      </c>
      <c r="S1187" s="1239">
        <f t="shared" si="2823"/>
        <v>0</v>
      </c>
      <c r="T1187" s="1239"/>
      <c r="U1187" s="1239"/>
      <c r="V1187" s="1236" t="e">
        <f t="shared" si="2796"/>
        <v>#DIV/0!</v>
      </c>
      <c r="W1187" s="1177" t="e">
        <f t="shared" si="2823"/>
        <v>#DIV/0!</v>
      </c>
      <c r="X1187" s="1177">
        <f t="shared" si="2791"/>
        <v>0</v>
      </c>
      <c r="Y1187" s="1177"/>
      <c r="Z1187" s="1236" t="e">
        <f t="shared" si="2797"/>
        <v>#DIV/0!</v>
      </c>
      <c r="AA1187" s="1198">
        <f t="shared" si="2788"/>
        <v>0</v>
      </c>
      <c r="AB1187" s="1723" t="e">
        <f t="shared" si="2789"/>
        <v>#DIV/0!</v>
      </c>
      <c r="AC1187" s="1198"/>
      <c r="AD1187" t="s">
        <v>4322</v>
      </c>
    </row>
    <row r="1188" spans="1:30" customFormat="1" ht="15.75" hidden="1" thickBot="1" x14ac:dyDescent="0.3">
      <c r="A1188" s="3580"/>
      <c r="B1188" s="2210" t="s">
        <v>4323</v>
      </c>
      <c r="C1188" s="1238"/>
      <c r="D1188" s="1238"/>
      <c r="E1188" s="1238"/>
      <c r="F1188" s="2309" t="e">
        <f t="shared" si="2792"/>
        <v>#DIV/0!</v>
      </c>
      <c r="G1188" s="1238"/>
      <c r="H1188" s="1238"/>
      <c r="I1188" s="1238"/>
      <c r="J1188" s="2309" t="e">
        <f t="shared" si="2793"/>
        <v>#DIV/0!</v>
      </c>
      <c r="K1188" s="1265"/>
      <c r="L1188" s="1265"/>
      <c r="M1188" s="1265"/>
      <c r="N1188" s="2309" t="e">
        <f t="shared" si="2794"/>
        <v>#DIV/0!</v>
      </c>
      <c r="O1188" s="1238"/>
      <c r="P1188" s="1238"/>
      <c r="Q1188" s="1238"/>
      <c r="R1188" s="2309" t="e">
        <f t="shared" si="2795"/>
        <v>#DIV/0!</v>
      </c>
      <c r="S1188" s="1238"/>
      <c r="T1188" s="1238"/>
      <c r="U1188" s="1238"/>
      <c r="V1188" s="2309" t="e">
        <f t="shared" si="2796"/>
        <v>#DIV/0!</v>
      </c>
      <c r="W1188" s="1206" t="e">
        <f>W1163/W1153</f>
        <v>#DIV/0!</v>
      </c>
      <c r="X1188" s="1206">
        <f t="shared" si="2791"/>
        <v>0</v>
      </c>
      <c r="Y1188" s="1206"/>
      <c r="Z1188" s="2309" t="e">
        <f t="shared" si="2797"/>
        <v>#DIV/0!</v>
      </c>
      <c r="AA1188" s="1206" t="e">
        <f t="shared" si="2788"/>
        <v>#DIV/0!</v>
      </c>
      <c r="AB1188" s="1718" t="e">
        <f t="shared" si="2789"/>
        <v>#DIV/0!</v>
      </c>
      <c r="AC1188" s="1903"/>
      <c r="AD1188" s="27" t="s">
        <v>4324</v>
      </c>
    </row>
    <row r="1189" spans="1:30" customFormat="1" ht="15.75" hidden="1" thickBot="1" x14ac:dyDescent="0.3">
      <c r="A1189" s="3580"/>
      <c r="B1189" s="2211" t="s">
        <v>4223</v>
      </c>
      <c r="C1189" s="1239">
        <f t="shared" ref="C1189:W1189" si="2824">C1188/C238</f>
        <v>0</v>
      </c>
      <c r="D1189" s="1239"/>
      <c r="E1189" s="1239"/>
      <c r="F1189" s="1236" t="e">
        <f t="shared" si="2792"/>
        <v>#DIV/0!</v>
      </c>
      <c r="G1189" s="1239">
        <f t="shared" si="2824"/>
        <v>0</v>
      </c>
      <c r="H1189" s="1239"/>
      <c r="I1189" s="1239"/>
      <c r="J1189" s="1236" t="e">
        <f t="shared" si="2793"/>
        <v>#DIV/0!</v>
      </c>
      <c r="K1189" s="1266">
        <f t="shared" si="2824"/>
        <v>0</v>
      </c>
      <c r="L1189" s="1266"/>
      <c r="M1189" s="1266"/>
      <c r="N1189" s="1236" t="e">
        <f t="shared" si="2794"/>
        <v>#DIV/0!</v>
      </c>
      <c r="O1189" s="1239">
        <f t="shared" si="2824"/>
        <v>0</v>
      </c>
      <c r="P1189" s="1239"/>
      <c r="Q1189" s="1239"/>
      <c r="R1189" s="1236" t="e">
        <f t="shared" si="2795"/>
        <v>#DIV/0!</v>
      </c>
      <c r="S1189" s="1239">
        <f t="shared" si="2824"/>
        <v>0</v>
      </c>
      <c r="T1189" s="1239"/>
      <c r="U1189" s="1239"/>
      <c r="V1189" s="1236" t="e">
        <f t="shared" si="2796"/>
        <v>#DIV/0!</v>
      </c>
      <c r="W1189" s="1177" t="e">
        <f t="shared" si="2824"/>
        <v>#DIV/0!</v>
      </c>
      <c r="X1189" s="1177">
        <f t="shared" si="2791"/>
        <v>0</v>
      </c>
      <c r="Y1189" s="1177"/>
      <c r="Z1189" s="1236" t="e">
        <f t="shared" si="2797"/>
        <v>#DIV/0!</v>
      </c>
      <c r="AA1189" s="1198">
        <f t="shared" si="2788"/>
        <v>0</v>
      </c>
      <c r="AB1189" s="1723" t="e">
        <f t="shared" si="2789"/>
        <v>#DIV/0!</v>
      </c>
      <c r="AC1189" s="1198"/>
      <c r="AD1189" t="s">
        <v>4325</v>
      </c>
    </row>
    <row r="1190" spans="1:30" customFormat="1" ht="15.75" hidden="1" thickBot="1" x14ac:dyDescent="0.3">
      <c r="A1190" s="3580"/>
      <c r="B1190" s="2211" t="s">
        <v>4224</v>
      </c>
      <c r="C1190" s="1239">
        <f t="shared" ref="C1190:W1190" si="2825">C1188/C255</f>
        <v>0</v>
      </c>
      <c r="D1190" s="1239"/>
      <c r="E1190" s="1239"/>
      <c r="F1190" s="1236" t="e">
        <f t="shared" si="2792"/>
        <v>#DIV/0!</v>
      </c>
      <c r="G1190" s="1239">
        <f t="shared" si="2825"/>
        <v>0</v>
      </c>
      <c r="H1190" s="1239"/>
      <c r="I1190" s="1239"/>
      <c r="J1190" s="1236" t="e">
        <f t="shared" si="2793"/>
        <v>#DIV/0!</v>
      </c>
      <c r="K1190" s="1266">
        <f t="shared" si="2825"/>
        <v>0</v>
      </c>
      <c r="L1190" s="1266"/>
      <c r="M1190" s="1266"/>
      <c r="N1190" s="1236" t="e">
        <f t="shared" si="2794"/>
        <v>#DIV/0!</v>
      </c>
      <c r="O1190" s="1239">
        <f t="shared" si="2825"/>
        <v>0</v>
      </c>
      <c r="P1190" s="1239"/>
      <c r="Q1190" s="1239"/>
      <c r="R1190" s="1236" t="e">
        <f t="shared" si="2795"/>
        <v>#DIV/0!</v>
      </c>
      <c r="S1190" s="1239">
        <f t="shared" si="2825"/>
        <v>0</v>
      </c>
      <c r="T1190" s="1239"/>
      <c r="U1190" s="1239"/>
      <c r="V1190" s="1236" t="e">
        <f t="shared" si="2796"/>
        <v>#DIV/0!</v>
      </c>
      <c r="W1190" s="1177" t="e">
        <f t="shared" si="2825"/>
        <v>#DIV/0!</v>
      </c>
      <c r="X1190" s="1177">
        <f t="shared" si="2791"/>
        <v>0</v>
      </c>
      <c r="Y1190" s="1177"/>
      <c r="Z1190" s="1236" t="e">
        <f t="shared" si="2797"/>
        <v>#DIV/0!</v>
      </c>
      <c r="AA1190" s="1198">
        <f t="shared" si="2788"/>
        <v>0</v>
      </c>
      <c r="AB1190" s="1723" t="e">
        <f t="shared" si="2789"/>
        <v>#DIV/0!</v>
      </c>
      <c r="AC1190" s="1198"/>
      <c r="AD1190" t="s">
        <v>4326</v>
      </c>
    </row>
    <row r="1191" spans="1:30" customFormat="1" ht="15.75" hidden="1" thickBot="1" x14ac:dyDescent="0.3">
      <c r="A1191" s="3580"/>
      <c r="B1191" s="2211" t="s">
        <v>4311</v>
      </c>
      <c r="C1191" s="1239">
        <f t="shared" ref="C1191:W1191" si="2826">C1188/C258</f>
        <v>0</v>
      </c>
      <c r="D1191" s="1239"/>
      <c r="E1191" s="1239"/>
      <c r="F1191" s="1236" t="e">
        <f t="shared" si="2792"/>
        <v>#DIV/0!</v>
      </c>
      <c r="G1191" s="1239">
        <f t="shared" si="2826"/>
        <v>0</v>
      </c>
      <c r="H1191" s="1239"/>
      <c r="I1191" s="1239"/>
      <c r="J1191" s="1236" t="e">
        <f t="shared" si="2793"/>
        <v>#DIV/0!</v>
      </c>
      <c r="K1191" s="1266">
        <f t="shared" si="2826"/>
        <v>0</v>
      </c>
      <c r="L1191" s="1266"/>
      <c r="M1191" s="1266"/>
      <c r="N1191" s="1236" t="e">
        <f t="shared" si="2794"/>
        <v>#DIV/0!</v>
      </c>
      <c r="O1191" s="1239">
        <f t="shared" si="2826"/>
        <v>0</v>
      </c>
      <c r="P1191" s="1239"/>
      <c r="Q1191" s="1239"/>
      <c r="R1191" s="1236" t="e">
        <f t="shared" si="2795"/>
        <v>#DIV/0!</v>
      </c>
      <c r="S1191" s="1239">
        <f t="shared" si="2826"/>
        <v>0</v>
      </c>
      <c r="T1191" s="1239"/>
      <c r="U1191" s="1239"/>
      <c r="V1191" s="1236" t="e">
        <f t="shared" si="2796"/>
        <v>#DIV/0!</v>
      </c>
      <c r="W1191" s="1177" t="e">
        <f t="shared" si="2826"/>
        <v>#DIV/0!</v>
      </c>
      <c r="X1191" s="1177">
        <f t="shared" si="2791"/>
        <v>0</v>
      </c>
      <c r="Y1191" s="1177"/>
      <c r="Z1191" s="1236" t="e">
        <f t="shared" si="2797"/>
        <v>#DIV/0!</v>
      </c>
      <c r="AA1191" s="1198">
        <f t="shared" si="2788"/>
        <v>0</v>
      </c>
      <c r="AB1191" s="1723" t="e">
        <f t="shared" si="2789"/>
        <v>#DIV/0!</v>
      </c>
      <c r="AC1191" s="1198"/>
      <c r="AD1191" t="s">
        <v>4327</v>
      </c>
    </row>
    <row r="1192" spans="1:30" customFormat="1" ht="15.75" hidden="1" thickBot="1" x14ac:dyDescent="0.3">
      <c r="A1192" s="3580"/>
      <c r="B1192" s="2210" t="s">
        <v>4328</v>
      </c>
      <c r="C1192" s="1240"/>
      <c r="D1192" s="1240"/>
      <c r="E1192" s="1240"/>
      <c r="F1192" s="2309" t="e">
        <f t="shared" si="2792"/>
        <v>#DIV/0!</v>
      </c>
      <c r="G1192" s="1240"/>
      <c r="H1192" s="1240"/>
      <c r="I1192" s="1240"/>
      <c r="J1192" s="2309" t="e">
        <f t="shared" si="2793"/>
        <v>#DIV/0!</v>
      </c>
      <c r="K1192" s="1267"/>
      <c r="L1192" s="1267"/>
      <c r="M1192" s="1267"/>
      <c r="N1192" s="2309" t="e">
        <f t="shared" si="2794"/>
        <v>#DIV/0!</v>
      </c>
      <c r="O1192" s="1240"/>
      <c r="P1192" s="1240"/>
      <c r="Q1192" s="1240"/>
      <c r="R1192" s="2309" t="e">
        <f t="shared" si="2795"/>
        <v>#DIV/0!</v>
      </c>
      <c r="S1192" s="1240"/>
      <c r="T1192" s="1240"/>
      <c r="U1192" s="1240"/>
      <c r="V1192" s="2309" t="e">
        <f t="shared" si="2796"/>
        <v>#DIV/0!</v>
      </c>
      <c r="W1192" s="1212" t="e">
        <f>W1168/W1171</f>
        <v>#DIV/0!</v>
      </c>
      <c r="X1192" s="1212">
        <f t="shared" si="2791"/>
        <v>0</v>
      </c>
      <c r="Y1192" s="1212"/>
      <c r="Z1192" s="2309" t="e">
        <f t="shared" si="2797"/>
        <v>#DIV/0!</v>
      </c>
      <c r="AA1192" s="1212" t="e">
        <f t="shared" si="2788"/>
        <v>#DIV/0!</v>
      </c>
      <c r="AB1192" s="1724" t="e">
        <f t="shared" si="2789"/>
        <v>#DIV/0!</v>
      </c>
      <c r="AC1192" s="1905"/>
      <c r="AD1192" s="27" t="s">
        <v>4329</v>
      </c>
    </row>
    <row r="1193" spans="1:30" customFormat="1" ht="15.75" hidden="1" thickBot="1" x14ac:dyDescent="0.3">
      <c r="A1193" s="3580"/>
      <c r="B1193" s="2211" t="s">
        <v>4223</v>
      </c>
      <c r="C1193" s="1239">
        <f t="shared" ref="C1193:W1193" si="2827">C1192/C264</f>
        <v>0</v>
      </c>
      <c r="D1193" s="1239"/>
      <c r="E1193" s="1239"/>
      <c r="F1193" s="1236" t="e">
        <f t="shared" si="2792"/>
        <v>#DIV/0!</v>
      </c>
      <c r="G1193" s="1239">
        <f t="shared" si="2827"/>
        <v>0</v>
      </c>
      <c r="H1193" s="1239"/>
      <c r="I1193" s="1239"/>
      <c r="J1193" s="1236" t="e">
        <f t="shared" si="2793"/>
        <v>#DIV/0!</v>
      </c>
      <c r="K1193" s="1266">
        <f t="shared" si="2827"/>
        <v>0</v>
      </c>
      <c r="L1193" s="1266"/>
      <c r="M1193" s="1266"/>
      <c r="N1193" s="1236" t="e">
        <f t="shared" si="2794"/>
        <v>#DIV/0!</v>
      </c>
      <c r="O1193" s="1239">
        <f t="shared" si="2827"/>
        <v>0</v>
      </c>
      <c r="P1193" s="1239"/>
      <c r="Q1193" s="1239"/>
      <c r="R1193" s="1236" t="e">
        <f t="shared" si="2795"/>
        <v>#DIV/0!</v>
      </c>
      <c r="S1193" s="1239">
        <f t="shared" si="2827"/>
        <v>0</v>
      </c>
      <c r="T1193" s="1239"/>
      <c r="U1193" s="1239"/>
      <c r="V1193" s="1236" t="e">
        <f t="shared" si="2796"/>
        <v>#DIV/0!</v>
      </c>
      <c r="W1193" s="1177" t="e">
        <f t="shared" si="2827"/>
        <v>#DIV/0!</v>
      </c>
      <c r="X1193" s="1177">
        <f t="shared" si="2791"/>
        <v>0</v>
      </c>
      <c r="Y1193" s="1177"/>
      <c r="Z1193" s="1236" t="e">
        <f t="shared" si="2797"/>
        <v>#DIV/0!</v>
      </c>
      <c r="AA1193" s="1198">
        <f t="shared" si="2788"/>
        <v>0</v>
      </c>
      <c r="AB1193" s="1723" t="e">
        <f t="shared" si="2789"/>
        <v>#DIV/0!</v>
      </c>
      <c r="AC1193" s="1198"/>
      <c r="AD1193" t="s">
        <v>4330</v>
      </c>
    </row>
    <row r="1194" spans="1:30" customFormat="1" ht="15.75" hidden="1" thickBot="1" x14ac:dyDescent="0.3">
      <c r="A1194" s="3580"/>
      <c r="B1194" s="2211" t="s">
        <v>4224</v>
      </c>
      <c r="C1194" s="1239">
        <f t="shared" ref="C1194:W1194" si="2828">C1192/C281</f>
        <v>0</v>
      </c>
      <c r="D1194" s="1239"/>
      <c r="E1194" s="1239"/>
      <c r="F1194" s="1236" t="e">
        <f t="shared" si="2792"/>
        <v>#DIV/0!</v>
      </c>
      <c r="G1194" s="1239">
        <f t="shared" si="2828"/>
        <v>0</v>
      </c>
      <c r="H1194" s="1239"/>
      <c r="I1194" s="1239"/>
      <c r="J1194" s="1236" t="e">
        <f t="shared" si="2793"/>
        <v>#DIV/0!</v>
      </c>
      <c r="K1194" s="1266">
        <f t="shared" si="2828"/>
        <v>0</v>
      </c>
      <c r="L1194" s="1266"/>
      <c r="M1194" s="1266"/>
      <c r="N1194" s="1236" t="e">
        <f t="shared" si="2794"/>
        <v>#DIV/0!</v>
      </c>
      <c r="O1194" s="1239">
        <f t="shared" si="2828"/>
        <v>0</v>
      </c>
      <c r="P1194" s="1239"/>
      <c r="Q1194" s="1239"/>
      <c r="R1194" s="1236" t="e">
        <f t="shared" si="2795"/>
        <v>#DIV/0!</v>
      </c>
      <c r="S1194" s="1239">
        <f t="shared" si="2828"/>
        <v>0</v>
      </c>
      <c r="T1194" s="1239"/>
      <c r="U1194" s="1239"/>
      <c r="V1194" s="1236" t="e">
        <f t="shared" si="2796"/>
        <v>#DIV/0!</v>
      </c>
      <c r="W1194" s="1177" t="e">
        <f t="shared" si="2828"/>
        <v>#DIV/0!</v>
      </c>
      <c r="X1194" s="1177">
        <f t="shared" si="2791"/>
        <v>0</v>
      </c>
      <c r="Y1194" s="1177"/>
      <c r="Z1194" s="1236" t="e">
        <f t="shared" si="2797"/>
        <v>#DIV/0!</v>
      </c>
      <c r="AA1194" s="1198">
        <f t="shared" si="2788"/>
        <v>0</v>
      </c>
      <c r="AB1194" s="1723" t="e">
        <f t="shared" si="2789"/>
        <v>#DIV/0!</v>
      </c>
      <c r="AC1194" s="1198"/>
      <c r="AD1194" t="s">
        <v>4331</v>
      </c>
    </row>
    <row r="1195" spans="1:30" customFormat="1" ht="15.75" hidden="1" thickBot="1" x14ac:dyDescent="0.3">
      <c r="A1195" s="3580"/>
      <c r="B1195" s="2211" t="s">
        <v>4311</v>
      </c>
      <c r="C1195" s="1239">
        <f t="shared" ref="C1195:W1195" si="2829">C1192/C284</f>
        <v>0</v>
      </c>
      <c r="D1195" s="1239"/>
      <c r="E1195" s="1239"/>
      <c r="F1195" s="1236" t="e">
        <f t="shared" si="2792"/>
        <v>#DIV/0!</v>
      </c>
      <c r="G1195" s="1239">
        <f t="shared" si="2829"/>
        <v>0</v>
      </c>
      <c r="H1195" s="1239"/>
      <c r="I1195" s="1239"/>
      <c r="J1195" s="1236" t="e">
        <f t="shared" si="2793"/>
        <v>#DIV/0!</v>
      </c>
      <c r="K1195" s="1266">
        <f t="shared" si="2829"/>
        <v>0</v>
      </c>
      <c r="L1195" s="1266"/>
      <c r="M1195" s="1266"/>
      <c r="N1195" s="1236" t="e">
        <f t="shared" si="2794"/>
        <v>#DIV/0!</v>
      </c>
      <c r="O1195" s="1239">
        <f t="shared" si="2829"/>
        <v>0</v>
      </c>
      <c r="P1195" s="1239"/>
      <c r="Q1195" s="1239"/>
      <c r="R1195" s="1236" t="e">
        <f t="shared" si="2795"/>
        <v>#DIV/0!</v>
      </c>
      <c r="S1195" s="1239">
        <f t="shared" si="2829"/>
        <v>0</v>
      </c>
      <c r="T1195" s="1239"/>
      <c r="U1195" s="1239"/>
      <c r="V1195" s="1236" t="e">
        <f t="shared" si="2796"/>
        <v>#DIV/0!</v>
      </c>
      <c r="W1195" s="1177" t="e">
        <f t="shared" si="2829"/>
        <v>#DIV/0!</v>
      </c>
      <c r="X1195" s="1177">
        <f t="shared" si="2791"/>
        <v>0</v>
      </c>
      <c r="Y1195" s="1177"/>
      <c r="Z1195" s="1236" t="e">
        <f t="shared" si="2797"/>
        <v>#DIV/0!</v>
      </c>
      <c r="AA1195" s="1198">
        <f t="shared" si="2788"/>
        <v>0</v>
      </c>
      <c r="AB1195" s="1723" t="e">
        <f t="shared" si="2789"/>
        <v>#DIV/0!</v>
      </c>
      <c r="AC1195" s="1198"/>
      <c r="AD1195" t="s">
        <v>4332</v>
      </c>
    </row>
    <row r="1196" spans="1:30" customFormat="1" ht="15.75" hidden="1" thickBot="1" x14ac:dyDescent="0.3">
      <c r="A1196" s="3580"/>
      <c r="B1196" s="2210" t="s">
        <v>4333</v>
      </c>
      <c r="C1196" s="1241"/>
      <c r="D1196" s="1241"/>
      <c r="E1196" s="1241"/>
      <c r="F1196" s="2309" t="e">
        <f t="shared" si="2792"/>
        <v>#DIV/0!</v>
      </c>
      <c r="G1196" s="1241"/>
      <c r="H1196" s="1241"/>
      <c r="I1196" s="1241"/>
      <c r="J1196" s="2309" t="e">
        <f t="shared" si="2793"/>
        <v>#DIV/0!</v>
      </c>
      <c r="K1196" s="1268"/>
      <c r="L1196" s="1268"/>
      <c r="M1196" s="1268"/>
      <c r="N1196" s="2309" t="e">
        <f t="shared" si="2794"/>
        <v>#DIV/0!</v>
      </c>
      <c r="O1196" s="1241"/>
      <c r="P1196" s="1241"/>
      <c r="Q1196" s="1241"/>
      <c r="R1196" s="2309" t="e">
        <f t="shared" si="2795"/>
        <v>#DIV/0!</v>
      </c>
      <c r="S1196" s="1241"/>
      <c r="T1196" s="1241"/>
      <c r="U1196" s="1241"/>
      <c r="V1196" s="2309" t="e">
        <f t="shared" si="2796"/>
        <v>#DIV/0!</v>
      </c>
      <c r="W1196" s="1213" t="e">
        <f>W1153/W1171</f>
        <v>#DIV/0!</v>
      </c>
      <c r="X1196" s="1213">
        <f t="shared" si="2791"/>
        <v>0</v>
      </c>
      <c r="Y1196" s="1213"/>
      <c r="Z1196" s="2309" t="e">
        <f t="shared" si="2797"/>
        <v>#DIV/0!</v>
      </c>
      <c r="AA1196" s="1213" t="e">
        <f t="shared" si="2788"/>
        <v>#DIV/0!</v>
      </c>
      <c r="AB1196" s="1725" t="e">
        <f t="shared" si="2789"/>
        <v>#DIV/0!</v>
      </c>
      <c r="AC1196" s="1906"/>
      <c r="AD1196" s="27" t="s">
        <v>4334</v>
      </c>
    </row>
    <row r="1197" spans="1:30" customFormat="1" ht="15.75" hidden="1" thickBot="1" x14ac:dyDescent="0.3">
      <c r="A1197" s="3580"/>
      <c r="B1197" s="2211" t="s">
        <v>4223</v>
      </c>
      <c r="C1197" s="1239">
        <f t="shared" ref="C1197:W1197" si="2830">C1196/C290</f>
        <v>0</v>
      </c>
      <c r="D1197" s="1239"/>
      <c r="E1197" s="1239"/>
      <c r="F1197" s="1236" t="e">
        <f t="shared" si="2792"/>
        <v>#DIV/0!</v>
      </c>
      <c r="G1197" s="1239">
        <f t="shared" si="2830"/>
        <v>0</v>
      </c>
      <c r="H1197" s="1239"/>
      <c r="I1197" s="1239"/>
      <c r="J1197" s="1236" t="e">
        <f t="shared" si="2793"/>
        <v>#DIV/0!</v>
      </c>
      <c r="K1197" s="1266">
        <f t="shared" si="2830"/>
        <v>0</v>
      </c>
      <c r="L1197" s="1266"/>
      <c r="M1197" s="1266"/>
      <c r="N1197" s="1236" t="e">
        <f t="shared" si="2794"/>
        <v>#DIV/0!</v>
      </c>
      <c r="O1197" s="1239">
        <f t="shared" si="2830"/>
        <v>0</v>
      </c>
      <c r="P1197" s="1239"/>
      <c r="Q1197" s="1239"/>
      <c r="R1197" s="1236" t="e">
        <f t="shared" si="2795"/>
        <v>#DIV/0!</v>
      </c>
      <c r="S1197" s="1239">
        <f t="shared" si="2830"/>
        <v>0</v>
      </c>
      <c r="T1197" s="1239"/>
      <c r="U1197" s="1239"/>
      <c r="V1197" s="1236" t="e">
        <f t="shared" si="2796"/>
        <v>#DIV/0!</v>
      </c>
      <c r="W1197" s="1177" t="e">
        <f t="shared" si="2830"/>
        <v>#DIV/0!</v>
      </c>
      <c r="X1197" s="1177">
        <f t="shared" si="2791"/>
        <v>0</v>
      </c>
      <c r="Y1197" s="1177"/>
      <c r="Z1197" s="1236" t="e">
        <f t="shared" si="2797"/>
        <v>#DIV/0!</v>
      </c>
      <c r="AA1197" s="1198">
        <f t="shared" si="2788"/>
        <v>0</v>
      </c>
      <c r="AB1197" s="1723" t="e">
        <f t="shared" si="2789"/>
        <v>#DIV/0!</v>
      </c>
      <c r="AC1197" s="1198"/>
      <c r="AD1197" t="s">
        <v>4335</v>
      </c>
    </row>
    <row r="1198" spans="1:30" customFormat="1" ht="15.75" hidden="1" thickBot="1" x14ac:dyDescent="0.3">
      <c r="A1198" s="3580"/>
      <c r="B1198" s="2211" t="s">
        <v>4224</v>
      </c>
      <c r="C1198" s="1239">
        <f t="shared" ref="C1198:W1198" si="2831">C1196/C307</f>
        <v>0</v>
      </c>
      <c r="D1198" s="1239"/>
      <c r="E1198" s="1239"/>
      <c r="F1198" s="1236" t="e">
        <f t="shared" si="2792"/>
        <v>#DIV/0!</v>
      </c>
      <c r="G1198" s="1239">
        <f t="shared" si="2831"/>
        <v>0</v>
      </c>
      <c r="H1198" s="1239"/>
      <c r="I1198" s="1239"/>
      <c r="J1198" s="1236" t="e">
        <f t="shared" si="2793"/>
        <v>#DIV/0!</v>
      </c>
      <c r="K1198" s="1266">
        <f t="shared" si="2831"/>
        <v>0</v>
      </c>
      <c r="L1198" s="1266"/>
      <c r="M1198" s="1266"/>
      <c r="N1198" s="1236" t="e">
        <f t="shared" si="2794"/>
        <v>#DIV/0!</v>
      </c>
      <c r="O1198" s="1239">
        <f t="shared" si="2831"/>
        <v>0</v>
      </c>
      <c r="P1198" s="1239"/>
      <c r="Q1198" s="1239"/>
      <c r="R1198" s="1236" t="e">
        <f t="shared" si="2795"/>
        <v>#DIV/0!</v>
      </c>
      <c r="S1198" s="1239">
        <f t="shared" si="2831"/>
        <v>0</v>
      </c>
      <c r="T1198" s="1239"/>
      <c r="U1198" s="1239"/>
      <c r="V1198" s="1236" t="e">
        <f t="shared" si="2796"/>
        <v>#DIV/0!</v>
      </c>
      <c r="W1198" s="1177" t="e">
        <f t="shared" si="2831"/>
        <v>#DIV/0!</v>
      </c>
      <c r="X1198" s="1177">
        <f t="shared" si="2791"/>
        <v>0</v>
      </c>
      <c r="Y1198" s="1177"/>
      <c r="Z1198" s="1236" t="e">
        <f t="shared" si="2797"/>
        <v>#DIV/0!</v>
      </c>
      <c r="AA1198" s="1198">
        <f t="shared" si="2788"/>
        <v>0</v>
      </c>
      <c r="AB1198" s="1723" t="e">
        <f t="shared" si="2789"/>
        <v>#DIV/0!</v>
      </c>
      <c r="AC1198" s="1198"/>
      <c r="AD1198" t="s">
        <v>4336</v>
      </c>
    </row>
    <row r="1199" spans="1:30" customFormat="1" ht="15.75" hidden="1" thickBot="1" x14ac:dyDescent="0.3">
      <c r="A1199" s="3580"/>
      <c r="B1199" s="2211" t="s">
        <v>4311</v>
      </c>
      <c r="C1199" s="1239">
        <f t="shared" ref="C1199:W1199" si="2832">C1196/C310</f>
        <v>0</v>
      </c>
      <c r="D1199" s="1239"/>
      <c r="E1199" s="1239"/>
      <c r="F1199" s="1236" t="e">
        <f t="shared" si="2792"/>
        <v>#DIV/0!</v>
      </c>
      <c r="G1199" s="1239">
        <f t="shared" si="2832"/>
        <v>0</v>
      </c>
      <c r="H1199" s="1239"/>
      <c r="I1199" s="1239"/>
      <c r="J1199" s="1236" t="e">
        <f t="shared" si="2793"/>
        <v>#DIV/0!</v>
      </c>
      <c r="K1199" s="1266">
        <f t="shared" si="2832"/>
        <v>0</v>
      </c>
      <c r="L1199" s="1266"/>
      <c r="M1199" s="1266"/>
      <c r="N1199" s="1236" t="e">
        <f t="shared" si="2794"/>
        <v>#DIV/0!</v>
      </c>
      <c r="O1199" s="1239">
        <f t="shared" si="2832"/>
        <v>0</v>
      </c>
      <c r="P1199" s="1239"/>
      <c r="Q1199" s="1239"/>
      <c r="R1199" s="1236" t="e">
        <f t="shared" si="2795"/>
        <v>#DIV/0!</v>
      </c>
      <c r="S1199" s="1239">
        <f t="shared" si="2832"/>
        <v>0</v>
      </c>
      <c r="T1199" s="1239"/>
      <c r="U1199" s="1239"/>
      <c r="V1199" s="1236" t="e">
        <f t="shared" si="2796"/>
        <v>#DIV/0!</v>
      </c>
      <c r="W1199" s="1177" t="e">
        <f t="shared" si="2832"/>
        <v>#DIV/0!</v>
      </c>
      <c r="X1199" s="1177">
        <f t="shared" si="2791"/>
        <v>0</v>
      </c>
      <c r="Y1199" s="1177"/>
      <c r="Z1199" s="1236" t="e">
        <f t="shared" si="2797"/>
        <v>#DIV/0!</v>
      </c>
      <c r="AA1199" s="1198">
        <f t="shared" si="2788"/>
        <v>0</v>
      </c>
      <c r="AB1199" s="1723" t="e">
        <f t="shared" si="2789"/>
        <v>#DIV/0!</v>
      </c>
      <c r="AC1199" s="1198"/>
      <c r="AD1199" t="s">
        <v>4337</v>
      </c>
    </row>
    <row r="1200" spans="1:30" s="325" customFormat="1" ht="15.75" hidden="1" thickBot="1" x14ac:dyDescent="0.3">
      <c r="A1200" s="3580"/>
      <c r="B1200" s="2210" t="s">
        <v>4338</v>
      </c>
      <c r="C1200" s="1238"/>
      <c r="D1200" s="1238"/>
      <c r="E1200" s="1238"/>
      <c r="F1200" s="2309" t="e">
        <f t="shared" si="2792"/>
        <v>#DIV/0!</v>
      </c>
      <c r="G1200" s="1238"/>
      <c r="H1200" s="1238"/>
      <c r="I1200" s="1238"/>
      <c r="J1200" s="2309" t="e">
        <f t="shared" si="2793"/>
        <v>#DIV/0!</v>
      </c>
      <c r="K1200" s="1265"/>
      <c r="L1200" s="1265"/>
      <c r="M1200" s="1265"/>
      <c r="N1200" s="2309" t="e">
        <f t="shared" si="2794"/>
        <v>#DIV/0!</v>
      </c>
      <c r="O1200" s="1238"/>
      <c r="P1200" s="1238"/>
      <c r="Q1200" s="1238"/>
      <c r="R1200" s="2309" t="e">
        <f t="shared" si="2795"/>
        <v>#DIV/0!</v>
      </c>
      <c r="S1200" s="1238"/>
      <c r="T1200" s="1238"/>
      <c r="U1200" s="1238"/>
      <c r="V1200" s="2309" t="e">
        <f t="shared" si="2796"/>
        <v>#DIV/0!</v>
      </c>
      <c r="W1200" s="1206" t="e">
        <f t="shared" ref="W1200" si="2833">W1158/W1171</f>
        <v>#DIV/0!</v>
      </c>
      <c r="X1200" s="1206">
        <f t="shared" si="2791"/>
        <v>0</v>
      </c>
      <c r="Y1200" s="1206"/>
      <c r="Z1200" s="2309" t="e">
        <f t="shared" si="2797"/>
        <v>#DIV/0!</v>
      </c>
      <c r="AA1200" s="1206" t="e">
        <f t="shared" si="2788"/>
        <v>#DIV/0!</v>
      </c>
      <c r="AB1200" s="1718" t="e">
        <f t="shared" si="2789"/>
        <v>#DIV/0!</v>
      </c>
      <c r="AC1200" s="1903"/>
      <c r="AD1200" s="1220" t="s">
        <v>4339</v>
      </c>
    </row>
    <row r="1201" spans="1:30" s="325" customFormat="1" ht="15.75" hidden="1" thickBot="1" x14ac:dyDescent="0.3">
      <c r="A1201" s="3580"/>
      <c r="B1201" s="2212" t="s">
        <v>4223</v>
      </c>
      <c r="C1201" s="1239">
        <f t="shared" ref="C1201:W1201" si="2834">C1200/C316</f>
        <v>0</v>
      </c>
      <c r="D1201" s="1239"/>
      <c r="E1201" s="1239"/>
      <c r="F1201" s="1236" t="e">
        <f t="shared" si="2792"/>
        <v>#DIV/0!</v>
      </c>
      <c r="G1201" s="1239">
        <f t="shared" si="2834"/>
        <v>0</v>
      </c>
      <c r="H1201" s="1239"/>
      <c r="I1201" s="1239"/>
      <c r="J1201" s="1236" t="e">
        <f t="shared" si="2793"/>
        <v>#DIV/0!</v>
      </c>
      <c r="K1201" s="1266">
        <f t="shared" si="2834"/>
        <v>0</v>
      </c>
      <c r="L1201" s="1266"/>
      <c r="M1201" s="1266"/>
      <c r="N1201" s="1236" t="e">
        <f t="shared" si="2794"/>
        <v>#DIV/0!</v>
      </c>
      <c r="O1201" s="1239">
        <f t="shared" si="2834"/>
        <v>0</v>
      </c>
      <c r="P1201" s="1239"/>
      <c r="Q1201" s="1239"/>
      <c r="R1201" s="1236" t="e">
        <f t="shared" si="2795"/>
        <v>#DIV/0!</v>
      </c>
      <c r="S1201" s="1239">
        <f t="shared" si="2834"/>
        <v>0</v>
      </c>
      <c r="T1201" s="1239"/>
      <c r="U1201" s="1239"/>
      <c r="V1201" s="1236" t="e">
        <f t="shared" si="2796"/>
        <v>#DIV/0!</v>
      </c>
      <c r="W1201" s="1199" t="e">
        <f t="shared" si="2834"/>
        <v>#DIV/0!</v>
      </c>
      <c r="X1201" s="1199">
        <f t="shared" si="2791"/>
        <v>0</v>
      </c>
      <c r="Y1201" s="1199"/>
      <c r="Z1201" s="1236" t="e">
        <f t="shared" si="2797"/>
        <v>#DIV/0!</v>
      </c>
      <c r="AA1201" s="1198">
        <f t="shared" si="2788"/>
        <v>0</v>
      </c>
      <c r="AB1201" s="1723" t="e">
        <f t="shared" si="2789"/>
        <v>#DIV/0!</v>
      </c>
      <c r="AC1201" s="1198"/>
      <c r="AD1201" s="325" t="s">
        <v>4340</v>
      </c>
    </row>
    <row r="1202" spans="1:30" ht="15.75" hidden="1" thickBot="1" x14ac:dyDescent="0.3">
      <c r="A1202" s="3580"/>
      <c r="B1202" s="2212" t="s">
        <v>4224</v>
      </c>
      <c r="C1202" s="1239">
        <f t="shared" ref="C1202:W1202" si="2835">C1200/C333</f>
        <v>0</v>
      </c>
      <c r="D1202" s="1239"/>
      <c r="E1202" s="1239"/>
      <c r="F1202" s="1236" t="e">
        <f t="shared" si="2792"/>
        <v>#DIV/0!</v>
      </c>
      <c r="G1202" s="1239">
        <f t="shared" si="2835"/>
        <v>0</v>
      </c>
      <c r="H1202" s="1239"/>
      <c r="I1202" s="1239"/>
      <c r="J1202" s="1236" t="e">
        <f t="shared" si="2793"/>
        <v>#DIV/0!</v>
      </c>
      <c r="K1202" s="1266">
        <f t="shared" si="2835"/>
        <v>0</v>
      </c>
      <c r="L1202" s="1266"/>
      <c r="M1202" s="1266"/>
      <c r="N1202" s="1236" t="e">
        <f t="shared" si="2794"/>
        <v>#DIV/0!</v>
      </c>
      <c r="O1202" s="1239">
        <f t="shared" si="2835"/>
        <v>0</v>
      </c>
      <c r="P1202" s="1239"/>
      <c r="Q1202" s="1239"/>
      <c r="R1202" s="1236" t="e">
        <f t="shared" si="2795"/>
        <v>#DIV/0!</v>
      </c>
      <c r="S1202" s="1239">
        <f t="shared" si="2835"/>
        <v>0</v>
      </c>
      <c r="T1202" s="1239"/>
      <c r="U1202" s="1239"/>
      <c r="V1202" s="1236" t="e">
        <f t="shared" si="2796"/>
        <v>#DIV/0!</v>
      </c>
      <c r="W1202" s="1200" t="e">
        <f t="shared" si="2835"/>
        <v>#DIV/0!</v>
      </c>
      <c r="X1202" s="1200">
        <f t="shared" si="2791"/>
        <v>0</v>
      </c>
      <c r="Y1202" s="1200"/>
      <c r="Z1202" s="1236" t="e">
        <f t="shared" si="2797"/>
        <v>#DIV/0!</v>
      </c>
      <c r="AA1202" s="1198">
        <f t="shared" si="2788"/>
        <v>0</v>
      </c>
      <c r="AB1202" s="1723" t="e">
        <f t="shared" si="2789"/>
        <v>#DIV/0!</v>
      </c>
      <c r="AC1202" s="1198"/>
      <c r="AD1202" s="325" t="s">
        <v>4341</v>
      </c>
    </row>
    <row r="1203" spans="1:30" ht="15.75" hidden="1" thickBot="1" x14ac:dyDescent="0.3">
      <c r="A1203" s="3580"/>
      <c r="B1203" s="2212" t="s">
        <v>4311</v>
      </c>
      <c r="C1203" s="1239">
        <f t="shared" ref="C1203:W1203" si="2836">C1200/C336</f>
        <v>0</v>
      </c>
      <c r="D1203" s="1239"/>
      <c r="E1203" s="1239"/>
      <c r="F1203" s="1236" t="e">
        <f t="shared" si="2792"/>
        <v>#DIV/0!</v>
      </c>
      <c r="G1203" s="1239">
        <f t="shared" si="2836"/>
        <v>0</v>
      </c>
      <c r="H1203" s="1239"/>
      <c r="I1203" s="1239"/>
      <c r="J1203" s="1236" t="e">
        <f t="shared" si="2793"/>
        <v>#DIV/0!</v>
      </c>
      <c r="K1203" s="1266">
        <f t="shared" si="2836"/>
        <v>0</v>
      </c>
      <c r="L1203" s="1266"/>
      <c r="M1203" s="1266"/>
      <c r="N1203" s="1236" t="e">
        <f t="shared" si="2794"/>
        <v>#DIV/0!</v>
      </c>
      <c r="O1203" s="1239">
        <f t="shared" si="2836"/>
        <v>0</v>
      </c>
      <c r="P1203" s="1239"/>
      <c r="Q1203" s="1239"/>
      <c r="R1203" s="1236" t="e">
        <f t="shared" si="2795"/>
        <v>#DIV/0!</v>
      </c>
      <c r="S1203" s="1239">
        <f t="shared" si="2836"/>
        <v>0</v>
      </c>
      <c r="T1203" s="1239"/>
      <c r="U1203" s="1239"/>
      <c r="V1203" s="1236" t="e">
        <f t="shared" si="2796"/>
        <v>#DIV/0!</v>
      </c>
      <c r="W1203" s="1199" t="e">
        <f t="shared" si="2836"/>
        <v>#DIV/0!</v>
      </c>
      <c r="X1203" s="1199">
        <f t="shared" si="2791"/>
        <v>0</v>
      </c>
      <c r="Y1203" s="1199"/>
      <c r="Z1203" s="1236" t="e">
        <f t="shared" si="2797"/>
        <v>#DIV/0!</v>
      </c>
      <c r="AA1203" s="1198">
        <f t="shared" si="2788"/>
        <v>0</v>
      </c>
      <c r="AB1203" s="1723" t="e">
        <f t="shared" si="2789"/>
        <v>#DIV/0!</v>
      </c>
      <c r="AC1203" s="1198"/>
      <c r="AD1203" s="325" t="s">
        <v>4342</v>
      </c>
    </row>
    <row r="1204" spans="1:30" ht="15.75" hidden="1" thickBot="1" x14ac:dyDescent="0.3">
      <c r="A1204" s="3580"/>
      <c r="B1204" s="2210" t="s">
        <v>4343</v>
      </c>
      <c r="C1204" s="1238"/>
      <c r="D1204" s="1238"/>
      <c r="E1204" s="1238"/>
      <c r="F1204" s="2309" t="e">
        <f t="shared" si="2792"/>
        <v>#DIV/0!</v>
      </c>
      <c r="G1204" s="1238"/>
      <c r="H1204" s="1238"/>
      <c r="I1204" s="1238"/>
      <c r="J1204" s="2309" t="e">
        <f t="shared" si="2793"/>
        <v>#DIV/0!</v>
      </c>
      <c r="K1204" s="1265"/>
      <c r="L1204" s="1265"/>
      <c r="M1204" s="1265"/>
      <c r="N1204" s="2309" t="e">
        <f t="shared" si="2794"/>
        <v>#DIV/0!</v>
      </c>
      <c r="O1204" s="1238"/>
      <c r="P1204" s="1238"/>
      <c r="Q1204" s="1238"/>
      <c r="R1204" s="2309" t="e">
        <f t="shared" si="2795"/>
        <v>#DIV/0!</v>
      </c>
      <c r="S1204" s="1238"/>
      <c r="T1204" s="1238"/>
      <c r="U1204" s="1238"/>
      <c r="V1204" s="2309" t="e">
        <f t="shared" si="2796"/>
        <v>#DIV/0!</v>
      </c>
      <c r="W1204" s="1206" t="e">
        <f t="shared" ref="W1204" si="2837">W1163/W1168</f>
        <v>#DIV/0!</v>
      </c>
      <c r="X1204" s="1206">
        <f t="shared" si="2791"/>
        <v>0</v>
      </c>
      <c r="Y1204" s="1206"/>
      <c r="Z1204" s="2309" t="e">
        <f t="shared" si="2797"/>
        <v>#DIV/0!</v>
      </c>
      <c r="AA1204" s="1206" t="e">
        <f t="shared" si="2788"/>
        <v>#DIV/0!</v>
      </c>
      <c r="AB1204" s="1718" t="e">
        <f t="shared" si="2789"/>
        <v>#DIV/0!</v>
      </c>
      <c r="AC1204" s="1903"/>
      <c r="AD1204" s="1220" t="s">
        <v>4344</v>
      </c>
    </row>
    <row r="1205" spans="1:30" ht="15.75" hidden="1" thickBot="1" x14ac:dyDescent="0.3">
      <c r="A1205" s="3580"/>
      <c r="B1205" s="2212" t="s">
        <v>4223</v>
      </c>
      <c r="C1205" s="1239">
        <f t="shared" ref="C1205:W1205" si="2838">C1204/C342</f>
        <v>0</v>
      </c>
      <c r="D1205" s="1239"/>
      <c r="E1205" s="1239"/>
      <c r="F1205" s="1236" t="e">
        <f t="shared" si="2792"/>
        <v>#DIV/0!</v>
      </c>
      <c r="G1205" s="1239">
        <f t="shared" si="2838"/>
        <v>0</v>
      </c>
      <c r="H1205" s="1239"/>
      <c r="I1205" s="1239"/>
      <c r="J1205" s="1236" t="e">
        <f t="shared" si="2793"/>
        <v>#DIV/0!</v>
      </c>
      <c r="K1205" s="1266">
        <f t="shared" si="2838"/>
        <v>0</v>
      </c>
      <c r="L1205" s="1266"/>
      <c r="M1205" s="1266"/>
      <c r="N1205" s="1236" t="e">
        <f t="shared" si="2794"/>
        <v>#DIV/0!</v>
      </c>
      <c r="O1205" s="1239">
        <f t="shared" si="2838"/>
        <v>0</v>
      </c>
      <c r="P1205" s="1239"/>
      <c r="Q1205" s="1239"/>
      <c r="R1205" s="1236" t="e">
        <f t="shared" si="2795"/>
        <v>#DIV/0!</v>
      </c>
      <c r="S1205" s="1239">
        <f t="shared" si="2838"/>
        <v>0</v>
      </c>
      <c r="T1205" s="1239"/>
      <c r="U1205" s="1239"/>
      <c r="V1205" s="1236" t="e">
        <f t="shared" si="2796"/>
        <v>#DIV/0!</v>
      </c>
      <c r="W1205" s="1199" t="e">
        <f t="shared" si="2838"/>
        <v>#DIV/0!</v>
      </c>
      <c r="X1205" s="1199">
        <f t="shared" si="2791"/>
        <v>0</v>
      </c>
      <c r="Y1205" s="1199"/>
      <c r="Z1205" s="1236" t="e">
        <f t="shared" si="2797"/>
        <v>#DIV/0!</v>
      </c>
      <c r="AA1205" s="1198">
        <f t="shared" si="2788"/>
        <v>0</v>
      </c>
      <c r="AB1205" s="1723" t="e">
        <f t="shared" si="2789"/>
        <v>#DIV/0!</v>
      </c>
      <c r="AC1205" s="1198"/>
      <c r="AD1205" s="325" t="s">
        <v>4345</v>
      </c>
    </row>
    <row r="1206" spans="1:30" ht="15.75" hidden="1" thickBot="1" x14ac:dyDescent="0.3">
      <c r="A1206" s="3580"/>
      <c r="B1206" s="2212" t="s">
        <v>4224</v>
      </c>
      <c r="C1206" s="1239">
        <f t="shared" ref="C1206:W1206" si="2839">C1204/C359</f>
        <v>0</v>
      </c>
      <c r="D1206" s="1239"/>
      <c r="E1206" s="1239"/>
      <c r="F1206" s="1236" t="e">
        <f t="shared" si="2792"/>
        <v>#DIV/0!</v>
      </c>
      <c r="G1206" s="1239">
        <f t="shared" si="2839"/>
        <v>0</v>
      </c>
      <c r="H1206" s="1239"/>
      <c r="I1206" s="1239"/>
      <c r="J1206" s="1236" t="e">
        <f t="shared" si="2793"/>
        <v>#DIV/0!</v>
      </c>
      <c r="K1206" s="1266">
        <f t="shared" si="2839"/>
        <v>0</v>
      </c>
      <c r="L1206" s="1266"/>
      <c r="M1206" s="1266"/>
      <c r="N1206" s="1236" t="e">
        <f t="shared" si="2794"/>
        <v>#DIV/0!</v>
      </c>
      <c r="O1206" s="1239">
        <f t="shared" si="2839"/>
        <v>0</v>
      </c>
      <c r="P1206" s="1239"/>
      <c r="Q1206" s="1239"/>
      <c r="R1206" s="1236" t="e">
        <f t="shared" si="2795"/>
        <v>#DIV/0!</v>
      </c>
      <c r="S1206" s="1239">
        <f t="shared" si="2839"/>
        <v>0</v>
      </c>
      <c r="T1206" s="1239"/>
      <c r="U1206" s="1239"/>
      <c r="V1206" s="1236" t="e">
        <f t="shared" si="2796"/>
        <v>#DIV/0!</v>
      </c>
      <c r="W1206" s="1199" t="e">
        <f t="shared" si="2839"/>
        <v>#DIV/0!</v>
      </c>
      <c r="X1206" s="1199">
        <f t="shared" si="2791"/>
        <v>0</v>
      </c>
      <c r="Y1206" s="1199"/>
      <c r="Z1206" s="1236" t="e">
        <f t="shared" si="2797"/>
        <v>#DIV/0!</v>
      </c>
      <c r="AA1206" s="1198">
        <f t="shared" si="2788"/>
        <v>0</v>
      </c>
      <c r="AB1206" s="1723" t="e">
        <f t="shared" si="2789"/>
        <v>#DIV/0!</v>
      </c>
      <c r="AC1206" s="1198"/>
      <c r="AD1206" s="325" t="s">
        <v>4346</v>
      </c>
    </row>
    <row r="1207" spans="1:30" ht="15.75" hidden="1" thickBot="1" x14ac:dyDescent="0.3">
      <c r="A1207" s="3580"/>
      <c r="B1207" s="2213" t="s">
        <v>4311</v>
      </c>
      <c r="C1207" s="1242">
        <f t="shared" ref="C1207:W1207" si="2840">C1204/C362</f>
        <v>0</v>
      </c>
      <c r="D1207" s="1242"/>
      <c r="E1207" s="1242"/>
      <c r="F1207" s="2310" t="e">
        <f t="shared" si="2792"/>
        <v>#DIV/0!</v>
      </c>
      <c r="G1207" s="1242">
        <f t="shared" si="2840"/>
        <v>0</v>
      </c>
      <c r="H1207" s="1242"/>
      <c r="I1207" s="1242"/>
      <c r="J1207" s="2310" t="e">
        <f t="shared" si="2793"/>
        <v>#DIV/0!</v>
      </c>
      <c r="K1207" s="1269">
        <f t="shared" si="2840"/>
        <v>0</v>
      </c>
      <c r="L1207" s="1269"/>
      <c r="M1207" s="1269"/>
      <c r="N1207" s="2310" t="e">
        <f t="shared" si="2794"/>
        <v>#DIV/0!</v>
      </c>
      <c r="O1207" s="1242">
        <f t="shared" si="2840"/>
        <v>0</v>
      </c>
      <c r="P1207" s="1242"/>
      <c r="Q1207" s="1242"/>
      <c r="R1207" s="2310" t="e">
        <f t="shared" si="2795"/>
        <v>#DIV/0!</v>
      </c>
      <c r="S1207" s="1242">
        <f t="shared" si="2840"/>
        <v>0</v>
      </c>
      <c r="T1207" s="1242"/>
      <c r="U1207" s="1242"/>
      <c r="V1207" s="2310" t="e">
        <f t="shared" si="2796"/>
        <v>#DIV/0!</v>
      </c>
      <c r="W1207" s="1201" t="e">
        <f t="shared" si="2840"/>
        <v>#DIV/0!</v>
      </c>
      <c r="X1207" s="1201">
        <f t="shared" si="2791"/>
        <v>0</v>
      </c>
      <c r="Y1207" s="1201"/>
      <c r="Z1207" s="2310" t="e">
        <f t="shared" si="2797"/>
        <v>#DIV/0!</v>
      </c>
      <c r="AA1207" s="1202">
        <f t="shared" si="2788"/>
        <v>0</v>
      </c>
      <c r="AB1207" s="1723" t="e">
        <f t="shared" si="2789"/>
        <v>#DIV/0!</v>
      </c>
      <c r="AC1207" s="1198"/>
      <c r="AD1207" s="325" t="s">
        <v>4347</v>
      </c>
    </row>
    <row r="1208" spans="1:30" customFormat="1" ht="15.75" thickBot="1" x14ac:dyDescent="0.3">
      <c r="A1208" s="3580" t="s">
        <v>584</v>
      </c>
      <c r="B1208" s="2207" t="s">
        <v>935</v>
      </c>
      <c r="C1208" s="826">
        <f>'BNP avec amende'!B510</f>
        <v>179</v>
      </c>
      <c r="D1208" s="1245">
        <f>'Données 2013 TJN'!C113</f>
        <v>135</v>
      </c>
      <c r="E1208" s="826">
        <f>C1208-D1208</f>
        <v>44</v>
      </c>
      <c r="F1208" s="2278">
        <f t="shared" si="2792"/>
        <v>0.32592592592592595</v>
      </c>
      <c r="G1208" s="826">
        <f>BPCE!B605</f>
        <v>20</v>
      </c>
      <c r="H1208" s="1245">
        <f>'Données 2013 TJN'!D113</f>
        <v>19</v>
      </c>
      <c r="I1208" s="826">
        <f>G1208-H1208</f>
        <v>1</v>
      </c>
      <c r="J1208" s="2278">
        <f t="shared" si="2793"/>
        <v>5.2631578947368418E-2</v>
      </c>
      <c r="K1208" s="1245">
        <f>SG!B512</f>
        <v>5</v>
      </c>
      <c r="L1208" s="1245">
        <f>'Données 2013 TJN'!E113</f>
        <v>9</v>
      </c>
      <c r="M1208" s="1245">
        <f>K1208-L1208</f>
        <v>-4</v>
      </c>
      <c r="N1208" s="2278">
        <f t="shared" si="2794"/>
        <v>-0.44444444444444442</v>
      </c>
      <c r="O1208" s="826">
        <f>CA!B752</f>
        <v>132</v>
      </c>
      <c r="P1208" s="1245">
        <f>'Données 2013 TJN'!F113</f>
        <v>187</v>
      </c>
      <c r="Q1208" s="826">
        <f>O1208-P1208</f>
        <v>-55</v>
      </c>
      <c r="R1208" s="2278">
        <f t="shared" si="2795"/>
        <v>-0.29411764705882354</v>
      </c>
      <c r="S1208" s="826"/>
      <c r="T1208" s="826"/>
      <c r="U1208" s="826"/>
      <c r="V1208" s="2278" t="e">
        <f t="shared" si="2796"/>
        <v>#DIV/0!</v>
      </c>
      <c r="W1208" s="826">
        <f>SUM(C1208+G1208+K1208+O1208+S1208)</f>
        <v>336</v>
      </c>
      <c r="X1208" s="826">
        <f>SUM(D1208+H1208+L1208+P1208+T1208)</f>
        <v>350</v>
      </c>
      <c r="Y1208" s="826">
        <f>W1208-X1208</f>
        <v>-14</v>
      </c>
      <c r="Z1208" s="2278">
        <f t="shared" si="2797"/>
        <v>-0.04</v>
      </c>
      <c r="AA1208" s="1222">
        <f t="shared" si="2788"/>
        <v>84</v>
      </c>
      <c r="AB1208" s="1715">
        <f t="shared" si="2789"/>
        <v>87.5</v>
      </c>
      <c r="AC1208" s="1311">
        <f>AA1208-AB1208</f>
        <v>-3.5</v>
      </c>
      <c r="AD1208" s="27" t="s">
        <v>4264</v>
      </c>
    </row>
    <row r="1209" spans="1:30" customFormat="1" ht="15.75" thickBot="1" x14ac:dyDescent="0.3">
      <c r="A1209" s="3580"/>
      <c r="B1209" s="1" t="s">
        <v>4265</v>
      </c>
      <c r="C1209" s="1184">
        <f t="shared" ref="C1209:O1209" si="2841">C1208/C4</f>
        <v>4.5700571895424839E-3</v>
      </c>
      <c r="D1209" s="1184">
        <f t="shared" ref="D1209" si="2842">D1208/D4</f>
        <v>3.4774097161403327E-3</v>
      </c>
      <c r="E1209" s="1184">
        <f t="shared" ref="E1209:E1254" si="2843">C1209-D1209</f>
        <v>1.0926474734021512E-3</v>
      </c>
      <c r="F1209" s="1184">
        <f t="shared" si="2792"/>
        <v>0.31421303861050603</v>
      </c>
      <c r="G1209" s="1185">
        <f t="shared" si="2841"/>
        <v>8.5995614223674597E-4</v>
      </c>
      <c r="H1209" s="1185">
        <f t="shared" ref="H1209" si="2844">H1208/H4</f>
        <v>8.3242059145673607E-4</v>
      </c>
      <c r="I1209" s="1185">
        <f t="shared" ref="I1209:I1254" si="2845">G1209-H1209</f>
        <v>2.7535550780009898E-5</v>
      </c>
      <c r="J1209" s="1184">
        <f t="shared" si="2793"/>
        <v>3.3078891923880312E-2</v>
      </c>
      <c r="K1209" s="1186">
        <f t="shared" si="2841"/>
        <v>2.1219708865594363E-4</v>
      </c>
      <c r="L1209" s="1186">
        <f t="shared" ref="L1209" si="2846">L1208/L4</f>
        <v>3.9421813403416555E-4</v>
      </c>
      <c r="M1209" s="1186">
        <f t="shared" ref="M1209:M1254" si="2847">K1209-L1209</f>
        <v>-1.8202104537822192E-4</v>
      </c>
      <c r="N1209" s="1184">
        <f t="shared" si="2794"/>
        <v>-0.46172671844275631</v>
      </c>
      <c r="O1209" s="1187">
        <f t="shared" si="2841"/>
        <v>8.3264997161420547E-3</v>
      </c>
      <c r="P1209" s="1187">
        <f t="shared" ref="P1209" si="2848">P1208/P4</f>
        <v>1.1676553231345614E-2</v>
      </c>
      <c r="Q1209" s="1187">
        <f t="shared" ref="Q1209:Q1254" si="2849">O1209-P1209</f>
        <v>-3.350053515203559E-3</v>
      </c>
      <c r="R1209" s="1184">
        <f t="shared" si="2795"/>
        <v>-0.28690431575393044</v>
      </c>
      <c r="S1209" s="1236"/>
      <c r="T1209" s="1236"/>
      <c r="U1209" s="1236"/>
      <c r="V1209" s="1184" t="e">
        <f t="shared" si="2796"/>
        <v>#DIV/0!</v>
      </c>
      <c r="W1209" s="1194">
        <f>W1208/W$4</f>
        <v>2.8656227612322178E-3</v>
      </c>
      <c r="X1209" s="1194">
        <f>X1208/X$4</f>
        <v>3.0232879552207865E-3</v>
      </c>
      <c r="Y1209" s="1194">
        <f t="shared" ref="Y1209:Y1254" si="2850">W1209-X1209</f>
        <v>-1.5766519398856867E-4</v>
      </c>
      <c r="Z1209" s="1184">
        <f t="shared" si="2797"/>
        <v>-5.2150240507624623E-2</v>
      </c>
      <c r="AA1209" s="1189">
        <f t="shared" si="2788"/>
        <v>3.4921775341443069E-3</v>
      </c>
      <c r="AB1209" s="1716">
        <f t="shared" si="2789"/>
        <v>4.0951504182442124E-3</v>
      </c>
      <c r="AC1209" s="1189">
        <f t="shared" ref="AC1209:AC1254" si="2851">AA1209-AB1209</f>
        <v>-6.0297288409990549E-4</v>
      </c>
      <c r="AD1209" t="s">
        <v>4266</v>
      </c>
    </row>
    <row r="1210" spans="1:30" customFormat="1" ht="15.75" thickBot="1" x14ac:dyDescent="0.3">
      <c r="A1210" s="3580"/>
      <c r="B1210" s="1" t="s">
        <v>4267</v>
      </c>
      <c r="C1210" s="1184">
        <f t="shared" ref="C1210:O1210" si="2852">C1208/C21</f>
        <v>6.9728487398231466E-3</v>
      </c>
      <c r="D1210" s="1184">
        <f t="shared" ref="D1210" si="2853">D1208/D21</f>
        <v>5.3503487634749521E-3</v>
      </c>
      <c r="E1210" s="1184">
        <f t="shared" si="2843"/>
        <v>1.6224999763481945E-3</v>
      </c>
      <c r="F1210" s="1184">
        <f t="shared" si="2792"/>
        <v>0.30325125483864923</v>
      </c>
      <c r="G1210" s="1185">
        <f t="shared" si="2852"/>
        <v>5.1453563159248776E-3</v>
      </c>
      <c r="H1210" s="1185">
        <f t="shared" ref="H1210" si="2854">H1208/H21</f>
        <v>5.2660753880266076E-3</v>
      </c>
      <c r="I1210" s="1185">
        <f t="shared" si="2845"/>
        <v>-1.2071907210173E-4</v>
      </c>
      <c r="J1210" s="1184">
        <f t="shared" si="2793"/>
        <v>-2.2923916428581149E-2</v>
      </c>
      <c r="K1210" s="1186">
        <f t="shared" si="2852"/>
        <v>3.8892345986309894E-4</v>
      </c>
      <c r="L1210" s="1186">
        <f t="shared" ref="L1210" si="2855">L1208/L21</f>
        <v>7.0120763537202964E-4</v>
      </c>
      <c r="M1210" s="1186">
        <f t="shared" si="2847"/>
        <v>-3.1228417550893071E-4</v>
      </c>
      <c r="N1210" s="1184">
        <f t="shared" si="2794"/>
        <v>-0.44535193251745836</v>
      </c>
      <c r="O1210" s="1187">
        <f t="shared" si="2852"/>
        <v>1.5969029760464555E-2</v>
      </c>
      <c r="P1210" s="1187">
        <f t="shared" ref="P1210" si="2856">P1208/P21</f>
        <v>2.3290571677668452E-2</v>
      </c>
      <c r="Q1210" s="1187">
        <f t="shared" si="2849"/>
        <v>-7.321541917203897E-3</v>
      </c>
      <c r="R1210" s="1184">
        <f t="shared" si="2795"/>
        <v>-0.31435647087288815</v>
      </c>
      <c r="S1210" s="1236"/>
      <c r="T1210" s="1236"/>
      <c r="U1210" s="1236"/>
      <c r="V1210" s="1184" t="e">
        <f t="shared" si="2796"/>
        <v>#DIV/0!</v>
      </c>
      <c r="W1210" s="1194">
        <f>W1208/W$21</f>
        <v>6.33316997775851E-3</v>
      </c>
      <c r="X1210" s="1194">
        <f>X1208/X$21</f>
        <v>6.708579314574868E-3</v>
      </c>
      <c r="Y1210" s="1194">
        <f t="shared" si="2850"/>
        <v>-3.7540933681635795E-4</v>
      </c>
      <c r="Z1210" s="1184">
        <f t="shared" si="2797"/>
        <v>-5.5959588343951504E-2</v>
      </c>
      <c r="AA1210" s="1189">
        <f t="shared" si="2788"/>
        <v>7.1190395690189194E-3</v>
      </c>
      <c r="AB1210" s="1716">
        <f t="shared" si="2789"/>
        <v>8.6520508661355102E-3</v>
      </c>
      <c r="AC1210" s="1189">
        <f t="shared" si="2851"/>
        <v>-1.5330112971165908E-3</v>
      </c>
      <c r="AD1210" t="s">
        <v>4268</v>
      </c>
    </row>
    <row r="1211" spans="1:30" customFormat="1" ht="15.75" thickBot="1" x14ac:dyDescent="0.3">
      <c r="A1211" s="3580"/>
      <c r="B1211" s="1" t="s">
        <v>4269</v>
      </c>
      <c r="C1211" s="1184">
        <f t="shared" ref="C1211:O1211" si="2857">C1208/C9</f>
        <v>2.252705763906368E-2</v>
      </c>
      <c r="D1211" s="1184">
        <f t="shared" ref="D1211" si="2858">D1208/D9</f>
        <v>1.685814185814186E-2</v>
      </c>
      <c r="E1211" s="1184">
        <f t="shared" si="2843"/>
        <v>5.6689157809218203E-3</v>
      </c>
      <c r="F1211" s="1184">
        <f t="shared" si="2792"/>
        <v>0.33627168573053284</v>
      </c>
      <c r="G1211" s="1185">
        <f t="shared" si="2857"/>
        <v>3.6563071297989032E-2</v>
      </c>
      <c r="H1211" s="1185">
        <f t="shared" ref="H1211" si="2859">H1208/H9</f>
        <v>3.8383838383838381E-2</v>
      </c>
      <c r="I1211" s="1185">
        <f t="shared" si="2845"/>
        <v>-1.8207670858493494E-3</v>
      </c>
      <c r="J1211" s="1184">
        <f t="shared" si="2793"/>
        <v>-4.7435774078706736E-2</v>
      </c>
      <c r="K1211" s="1186">
        <f t="shared" si="2857"/>
        <v>2.0981955518254302E-3</v>
      </c>
      <c r="L1211" s="1186">
        <f t="shared" ref="L1211" si="2860">L1208/L9</f>
        <v>3.6870135190495697E-3</v>
      </c>
      <c r="M1211" s="1186">
        <f t="shared" si="2847"/>
        <v>-1.5888179672241395E-3</v>
      </c>
      <c r="N1211" s="1184">
        <f t="shared" si="2794"/>
        <v>-0.43092273977712497</v>
      </c>
      <c r="O1211" s="1187">
        <f t="shared" si="2857"/>
        <v>7.4240719910011244E-2</v>
      </c>
      <c r="P1211" s="1187">
        <f t="shared" ref="P1211" si="2861">P1208/P9</f>
        <v>0.10059171597633136</v>
      </c>
      <c r="Q1211" s="1187">
        <f t="shared" si="2849"/>
        <v>-2.6350996066320118E-2</v>
      </c>
      <c r="R1211" s="1184">
        <f t="shared" si="2795"/>
        <v>-0.26195990207106468</v>
      </c>
      <c r="S1211" s="1236"/>
      <c r="T1211" s="1236"/>
      <c r="U1211" s="1236"/>
      <c r="V1211" s="1184" t="e">
        <f t="shared" si="2796"/>
        <v>#DIV/0!</v>
      </c>
      <c r="W1211" s="1194">
        <f>W1208/W$9</f>
        <v>2.4815361890694238E-2</v>
      </c>
      <c r="X1211" s="1194">
        <f>X1208/X$9</f>
        <v>2.5586665691936544E-2</v>
      </c>
      <c r="Y1211" s="1194">
        <f t="shared" si="2850"/>
        <v>-7.713038012423061E-4</v>
      </c>
      <c r="Z1211" s="1184">
        <f t="shared" si="2797"/>
        <v>-3.0144756277695729E-2</v>
      </c>
      <c r="AA1211" s="1189">
        <f t="shared" si="2788"/>
        <v>3.3857261099722348E-2</v>
      </c>
      <c r="AB1211" s="1716">
        <f t="shared" si="2789"/>
        <v>3.9880177434340289E-2</v>
      </c>
      <c r="AC1211" s="1189">
        <f t="shared" si="2851"/>
        <v>-6.0229163346179407E-3</v>
      </c>
      <c r="AD1211" t="s">
        <v>4270</v>
      </c>
    </row>
    <row r="1212" spans="1:30" customFormat="1" ht="15.75" hidden="1" thickBot="1" x14ac:dyDescent="0.3">
      <c r="A1212" s="3580"/>
      <c r="B1212" s="1" t="s">
        <v>4271</v>
      </c>
      <c r="C1212" s="1184">
        <f t="shared" ref="C1212:O1212" si="2862">C1208/C15</f>
        <v>7.1088165210484514E-2</v>
      </c>
      <c r="D1212" s="1184">
        <f t="shared" ref="D1212" si="2863">D1208/D15</f>
        <v>4.2911633820724729E-2</v>
      </c>
      <c r="E1212" s="1184">
        <f t="shared" si="2843"/>
        <v>2.8176531389759785E-2</v>
      </c>
      <c r="F1212" s="1184">
        <f t="shared" si="2792"/>
        <v>0.6566175389050688</v>
      </c>
      <c r="G1212" s="1185">
        <f t="shared" si="2862"/>
        <v>5.128205128205128E-2</v>
      </c>
      <c r="H1212" s="1185">
        <f t="shared" ref="H1212" si="2864">H1208/H15</f>
        <v>5.3370786516853931E-2</v>
      </c>
      <c r="I1212" s="1185">
        <f t="shared" si="2845"/>
        <v>-2.0887352348026508E-3</v>
      </c>
      <c r="J1212" s="1184">
        <f t="shared" si="2793"/>
        <v>-3.913630229419704E-2</v>
      </c>
      <c r="K1212" s="1186">
        <f t="shared" si="2862"/>
        <v>2.3474178403755869E-3</v>
      </c>
      <c r="L1212" s="1186">
        <f t="shared" ref="L1212" si="2865">L1208/L15</f>
        <v>4.0595399188092015E-3</v>
      </c>
      <c r="M1212" s="1186">
        <f t="shared" si="2847"/>
        <v>-1.7121220784336146E-3</v>
      </c>
      <c r="N1212" s="1184">
        <f t="shared" si="2794"/>
        <v>-0.42175273865414709</v>
      </c>
      <c r="O1212" s="1187">
        <f t="shared" si="2862"/>
        <v>8.3597213426219119E-2</v>
      </c>
      <c r="P1212" s="1187">
        <f t="shared" ref="P1212" si="2866">P1208/P15</f>
        <v>0.11622125543816035</v>
      </c>
      <c r="Q1212" s="1187">
        <f t="shared" si="2849"/>
        <v>-3.2624042011941232E-2</v>
      </c>
      <c r="R1212" s="1184">
        <f t="shared" si="2795"/>
        <v>-0.2807063293968633</v>
      </c>
      <c r="S1212" s="1236"/>
      <c r="T1212" s="1236"/>
      <c r="U1212" s="1236"/>
      <c r="V1212" s="1184" t="e">
        <f t="shared" si="2796"/>
        <v>#DIV/0!</v>
      </c>
      <c r="W1212" s="1205">
        <f>W1208/W$15</f>
        <v>4.755165581658647E-2</v>
      </c>
      <c r="X1212" s="1205">
        <f>X1208/X$15</f>
        <v>4.5091471270291165E-2</v>
      </c>
      <c r="Y1212" s="1205">
        <f t="shared" si="2850"/>
        <v>2.4601845462953048E-3</v>
      </c>
      <c r="Z1212" s="1184">
        <f t="shared" si="2797"/>
        <v>5.4559864138126156E-2</v>
      </c>
      <c r="AA1212" s="1193">
        <f t="shared" si="2788"/>
        <v>5.2078711939782626E-2</v>
      </c>
      <c r="AB1212" s="1717">
        <f t="shared" si="2789"/>
        <v>5.4140803923637057E-2</v>
      </c>
      <c r="AC1212" s="1193">
        <f t="shared" si="2851"/>
        <v>-2.0620919838544305E-3</v>
      </c>
      <c r="AD1212" t="s">
        <v>4272</v>
      </c>
    </row>
    <row r="1213" spans="1:30" customFormat="1" ht="15.75" hidden="1" thickBot="1" x14ac:dyDescent="0.3">
      <c r="A1213" s="3580"/>
      <c r="B1213" s="2210" t="s">
        <v>4273</v>
      </c>
      <c r="C1213" s="1204">
        <f>'BNP avec amende'!C510</f>
        <v>147</v>
      </c>
      <c r="D1213" s="1204"/>
      <c r="E1213" s="1204">
        <f t="shared" si="2843"/>
        <v>147</v>
      </c>
      <c r="F1213" s="2307" t="e">
        <f t="shared" si="2792"/>
        <v>#DIV/0!</v>
      </c>
      <c r="G1213" s="1204">
        <f>BPCE!C605</f>
        <v>16</v>
      </c>
      <c r="H1213" s="1204"/>
      <c r="I1213" s="1204">
        <f t="shared" si="2845"/>
        <v>16</v>
      </c>
      <c r="J1213" s="2307" t="e">
        <f t="shared" si="2793"/>
        <v>#DIV/0!</v>
      </c>
      <c r="K1213" s="1246">
        <f>SG!C512</f>
        <v>13</v>
      </c>
      <c r="L1213" s="1246"/>
      <c r="M1213" s="1246">
        <f t="shared" si="2847"/>
        <v>13</v>
      </c>
      <c r="N1213" s="2307" t="e">
        <f t="shared" si="2794"/>
        <v>#DIV/0!</v>
      </c>
      <c r="O1213" s="1204">
        <f>CA!C752</f>
        <v>96</v>
      </c>
      <c r="P1213" s="1204"/>
      <c r="Q1213" s="1204">
        <f t="shared" si="2849"/>
        <v>96</v>
      </c>
      <c r="R1213" s="2307" t="e">
        <f t="shared" si="2795"/>
        <v>#DIV/0!</v>
      </c>
      <c r="S1213" s="1237"/>
      <c r="T1213" s="1237"/>
      <c r="U1213" s="1237"/>
      <c r="V1213" s="2307" t="e">
        <f t="shared" si="2796"/>
        <v>#DIV/0!</v>
      </c>
      <c r="W1213" s="1204" t="e">
        <f>SUM(C1213:S1213)</f>
        <v>#DIV/0!</v>
      </c>
      <c r="X1213" s="1204">
        <f t="shared" ref="X1213:X1223" si="2867">SUM(D1213+H1213+L1213+P1213+T1213)</f>
        <v>0</v>
      </c>
      <c r="Y1213" s="1204" t="e">
        <f t="shared" si="2850"/>
        <v>#DIV/0!</v>
      </c>
      <c r="Z1213" s="2307" t="e">
        <f t="shared" si="2797"/>
        <v>#DIV/0!</v>
      </c>
      <c r="AA1213" s="1206">
        <f t="shared" si="2788"/>
        <v>68</v>
      </c>
      <c r="AB1213" s="1718" t="e">
        <f t="shared" si="2789"/>
        <v>#DIV/0!</v>
      </c>
      <c r="AC1213" s="1903" t="e">
        <f t="shared" si="2851"/>
        <v>#DIV/0!</v>
      </c>
      <c r="AD1213" s="27" t="s">
        <v>4274</v>
      </c>
    </row>
    <row r="1214" spans="1:30" customFormat="1" ht="15.75" hidden="1" thickBot="1" x14ac:dyDescent="0.3">
      <c r="A1214" s="3580"/>
      <c r="B1214" s="1" t="s">
        <v>4275</v>
      </c>
      <c r="C1214" s="1184">
        <f t="shared" ref="C1214:O1214" si="2868">C1213/C30</f>
        <v>5.3630062021160163E-2</v>
      </c>
      <c r="D1214" s="1184"/>
      <c r="E1214" s="1184">
        <f t="shared" si="2843"/>
        <v>5.3630062021160163E-2</v>
      </c>
      <c r="F1214" s="1184" t="e">
        <f t="shared" si="2792"/>
        <v>#DIV/0!</v>
      </c>
      <c r="G1214" s="1185">
        <f t="shared" si="2868"/>
        <v>2.7004219409282699E-3</v>
      </c>
      <c r="H1214" s="1185"/>
      <c r="I1214" s="1185">
        <f t="shared" si="2845"/>
        <v>2.7004219409282699E-3</v>
      </c>
      <c r="J1214" s="1184" t="e">
        <f t="shared" si="2793"/>
        <v>#DIV/0!</v>
      </c>
      <c r="K1214" s="1186">
        <f t="shared" si="2868"/>
        <v>2.9707495429616088E-3</v>
      </c>
      <c r="L1214" s="1186"/>
      <c r="M1214" s="1186">
        <f t="shared" si="2847"/>
        <v>2.9707495429616088E-3</v>
      </c>
      <c r="N1214" s="1184" t="e">
        <f t="shared" si="2794"/>
        <v>#DIV/0!</v>
      </c>
      <c r="O1214" s="1187">
        <f t="shared" si="2868"/>
        <v>3.6852207293666027E-2</v>
      </c>
      <c r="P1214" s="1187"/>
      <c r="Q1214" s="1187">
        <f t="shared" si="2849"/>
        <v>3.6852207293666027E-2</v>
      </c>
      <c r="R1214" s="1184" t="e">
        <f t="shared" si="2795"/>
        <v>#DIV/0!</v>
      </c>
      <c r="S1214" s="1236"/>
      <c r="T1214" s="1236"/>
      <c r="U1214" s="1236"/>
      <c r="V1214" s="1184" t="e">
        <f t="shared" si="2796"/>
        <v>#DIV/0!</v>
      </c>
      <c r="W1214" s="1192" t="e">
        <f t="shared" ref="W1214" si="2869">W1213/W855</f>
        <v>#DIV/0!</v>
      </c>
      <c r="X1214" s="1192">
        <f t="shared" si="2867"/>
        <v>0</v>
      </c>
      <c r="Y1214" s="1192" t="e">
        <f t="shared" si="2850"/>
        <v>#DIV/0!</v>
      </c>
      <c r="Z1214" s="1184" t="e">
        <f t="shared" si="2797"/>
        <v>#DIV/0!</v>
      </c>
      <c r="AA1214" s="1193">
        <f t="shared" si="2788"/>
        <v>2.4038360199679018E-2</v>
      </c>
      <c r="AB1214" s="1717" t="e">
        <f t="shared" si="2789"/>
        <v>#DIV/0!</v>
      </c>
      <c r="AC1214" s="1193" t="e">
        <f t="shared" si="2851"/>
        <v>#DIV/0!</v>
      </c>
      <c r="AD1214" t="s">
        <v>4276</v>
      </c>
    </row>
    <row r="1215" spans="1:30" customFormat="1" ht="15.75" hidden="1" thickBot="1" x14ac:dyDescent="0.3">
      <c r="A1215" s="3580"/>
      <c r="B1215" s="1" t="s">
        <v>4277</v>
      </c>
      <c r="C1215" s="1184">
        <f t="shared" ref="C1215:O1215" si="2870">C1213/C47</f>
        <v>3.6413178102551402E-2</v>
      </c>
      <c r="D1215" s="1184"/>
      <c r="E1215" s="1184">
        <f t="shared" si="2843"/>
        <v>3.6413178102551402E-2</v>
      </c>
      <c r="F1215" s="1184" t="e">
        <f t="shared" si="2792"/>
        <v>#DIV/0!</v>
      </c>
      <c r="G1215" s="1185">
        <f t="shared" si="2870"/>
        <v>1.1904761904761904E-2</v>
      </c>
      <c r="H1215" s="1185"/>
      <c r="I1215" s="1185">
        <f t="shared" si="2845"/>
        <v>1.1904761904761904E-2</v>
      </c>
      <c r="J1215" s="1184" t="e">
        <f t="shared" si="2793"/>
        <v>#DIV/0!</v>
      </c>
      <c r="K1215" s="1186">
        <f t="shared" si="2870"/>
        <v>3.2418952618453864E-3</v>
      </c>
      <c r="L1215" s="1186"/>
      <c r="M1215" s="1186">
        <f t="shared" si="2847"/>
        <v>3.2418952618453864E-3</v>
      </c>
      <c r="N1215" s="1184" t="e">
        <f t="shared" si="2794"/>
        <v>#DIV/0!</v>
      </c>
      <c r="O1215" s="1187">
        <f t="shared" si="2870"/>
        <v>3.9167686658506728E-2</v>
      </c>
      <c r="P1215" s="1187"/>
      <c r="Q1215" s="1187">
        <f t="shared" si="2849"/>
        <v>3.9167686658506728E-2</v>
      </c>
      <c r="R1215" s="1184" t="e">
        <f t="shared" si="2795"/>
        <v>#DIV/0!</v>
      </c>
      <c r="S1215" s="1236"/>
      <c r="T1215" s="1236"/>
      <c r="U1215" s="1236"/>
      <c r="V1215" s="1184" t="e">
        <f t="shared" si="2796"/>
        <v>#DIV/0!</v>
      </c>
      <c r="W1215" s="1192" t="e">
        <f t="shared" ref="W1215" si="2871">W1213/W872</f>
        <v>#DIV/0!</v>
      </c>
      <c r="X1215" s="1192">
        <f t="shared" si="2867"/>
        <v>0</v>
      </c>
      <c r="Y1215" s="1192" t="e">
        <f t="shared" si="2850"/>
        <v>#DIV/0!</v>
      </c>
      <c r="Z1215" s="1184" t="e">
        <f t="shared" si="2797"/>
        <v>#DIV/0!</v>
      </c>
      <c r="AA1215" s="1193">
        <f t="shared" ref="AA1215:AA1278" si="2872">AVERAGE(C1215,G1215,K1215,O1215,S1215)</f>
        <v>2.2681880481916356E-2</v>
      </c>
      <c r="AB1215" s="1717" t="e">
        <f t="shared" ref="AB1215:AB1278" si="2873">AVERAGE(D1215,H1215,L1215,P1215,T1215)</f>
        <v>#DIV/0!</v>
      </c>
      <c r="AC1215" s="1193" t="e">
        <f t="shared" si="2851"/>
        <v>#DIV/0!</v>
      </c>
      <c r="AD1215" t="s">
        <v>4278</v>
      </c>
    </row>
    <row r="1216" spans="1:30" customFormat="1" ht="15.75" hidden="1" thickBot="1" x14ac:dyDescent="0.3">
      <c r="A1216" s="3580"/>
      <c r="B1216" s="1" t="s">
        <v>4279</v>
      </c>
      <c r="C1216" s="1184">
        <f t="shared" ref="C1216:O1216" si="2874">C1213/C35</f>
        <v>-0.3475177304964539</v>
      </c>
      <c r="D1216" s="1184"/>
      <c r="E1216" s="1184">
        <f t="shared" si="2843"/>
        <v>-0.3475177304964539</v>
      </c>
      <c r="F1216" s="1184" t="e">
        <f t="shared" si="2792"/>
        <v>#DIV/0!</v>
      </c>
      <c r="G1216" s="1185">
        <f t="shared" si="2874"/>
        <v>0.1</v>
      </c>
      <c r="H1216" s="1185"/>
      <c r="I1216" s="1185">
        <f t="shared" si="2845"/>
        <v>0.1</v>
      </c>
      <c r="J1216" s="1184" t="e">
        <f t="shared" si="2793"/>
        <v>#DIV/0!</v>
      </c>
      <c r="K1216" s="1186">
        <f t="shared" si="2874"/>
        <v>9.7965335342878671E-3</v>
      </c>
      <c r="L1216" s="1186"/>
      <c r="M1216" s="1186">
        <f t="shared" si="2847"/>
        <v>9.7965335342878671E-3</v>
      </c>
      <c r="N1216" s="1184" t="e">
        <f t="shared" si="2794"/>
        <v>#DIV/0!</v>
      </c>
      <c r="O1216" s="1187">
        <f t="shared" si="2874"/>
        <v>0.13694721825962911</v>
      </c>
      <c r="P1216" s="1187"/>
      <c r="Q1216" s="1187">
        <f t="shared" si="2849"/>
        <v>0.13694721825962911</v>
      </c>
      <c r="R1216" s="1184" t="e">
        <f t="shared" si="2795"/>
        <v>#DIV/0!</v>
      </c>
      <c r="S1216" s="1236"/>
      <c r="T1216" s="1236"/>
      <c r="U1216" s="1236"/>
      <c r="V1216" s="1184" t="e">
        <f t="shared" si="2796"/>
        <v>#DIV/0!</v>
      </c>
      <c r="W1216" s="1192" t="e">
        <f t="shared" ref="W1216" si="2875">W1213/W860</f>
        <v>#DIV/0!</v>
      </c>
      <c r="X1216" s="1192">
        <f t="shared" si="2867"/>
        <v>0</v>
      </c>
      <c r="Y1216" s="1192" t="e">
        <f t="shared" si="2850"/>
        <v>#DIV/0!</v>
      </c>
      <c r="Z1216" s="1184" t="e">
        <f t="shared" si="2797"/>
        <v>#DIV/0!</v>
      </c>
      <c r="AA1216" s="1193">
        <f t="shared" si="2872"/>
        <v>-2.5193494675634233E-2</v>
      </c>
      <c r="AB1216" s="1717" t="e">
        <f t="shared" si="2873"/>
        <v>#DIV/0!</v>
      </c>
      <c r="AC1216" s="1193" t="e">
        <f t="shared" si="2851"/>
        <v>#DIV/0!</v>
      </c>
      <c r="AD1216" t="s">
        <v>4280</v>
      </c>
    </row>
    <row r="1217" spans="1:30" customFormat="1" ht="15.75" hidden="1" thickBot="1" x14ac:dyDescent="0.3">
      <c r="A1217" s="3580"/>
      <c r="B1217" s="1" t="s">
        <v>4281</v>
      </c>
      <c r="C1217" s="1184">
        <f t="shared" ref="C1217:O1217" si="2876">C1213/C41</f>
        <v>-6.9306930693069313E-2</v>
      </c>
      <c r="D1217" s="1184"/>
      <c r="E1217" s="1184">
        <f t="shared" si="2843"/>
        <v>-6.9306930693069313E-2</v>
      </c>
      <c r="F1217" s="1184" t="e">
        <f t="shared" ref="F1217:F1280" si="2877">E1217/D1217</f>
        <v>#DIV/0!</v>
      </c>
      <c r="G1217" s="1185">
        <f t="shared" si="2876"/>
        <v>9.7560975609756101E-2</v>
      </c>
      <c r="H1217" s="1185"/>
      <c r="I1217" s="1185">
        <f t="shared" si="2845"/>
        <v>9.7560975609756101E-2</v>
      </c>
      <c r="J1217" s="1184" t="e">
        <f t="shared" ref="J1217:J1280" si="2878">I1217/H1217</f>
        <v>#DIV/0!</v>
      </c>
      <c r="K1217" s="1186">
        <f t="shared" si="2876"/>
        <v>1.0770505385252692E-2</v>
      </c>
      <c r="L1217" s="1186"/>
      <c r="M1217" s="1186">
        <f t="shared" si="2847"/>
        <v>1.0770505385252692E-2</v>
      </c>
      <c r="N1217" s="1184" t="e">
        <f t="shared" ref="N1217:N1280" si="2879">M1217/L1217</f>
        <v>#DIV/0!</v>
      </c>
      <c r="O1217" s="1187">
        <f t="shared" si="2876"/>
        <v>0.15094339622641509</v>
      </c>
      <c r="P1217" s="1187"/>
      <c r="Q1217" s="1187">
        <f t="shared" si="2849"/>
        <v>0.15094339622641509</v>
      </c>
      <c r="R1217" s="1184" t="e">
        <f t="shared" ref="R1217:R1280" si="2880">Q1217/P1217</f>
        <v>#DIV/0!</v>
      </c>
      <c r="S1217" s="1236"/>
      <c r="T1217" s="1236"/>
      <c r="U1217" s="1236"/>
      <c r="V1217" s="1184" t="e">
        <f t="shared" ref="V1217:V1280" si="2881">U1217/T1217</f>
        <v>#DIV/0!</v>
      </c>
      <c r="W1217" s="1192" t="e">
        <f t="shared" ref="W1217" si="2882">W1213/W866</f>
        <v>#DIV/0!</v>
      </c>
      <c r="X1217" s="1192">
        <f t="shared" si="2867"/>
        <v>0</v>
      </c>
      <c r="Y1217" s="1192" t="e">
        <f t="shared" si="2850"/>
        <v>#DIV/0!</v>
      </c>
      <c r="Z1217" s="1184" t="e">
        <f t="shared" ref="Z1217:Z1280" si="2883">Y1217/X1217</f>
        <v>#DIV/0!</v>
      </c>
      <c r="AA1217" s="1193">
        <f t="shared" si="2872"/>
        <v>4.7491986632088645E-2</v>
      </c>
      <c r="AB1217" s="1717" t="e">
        <f t="shared" si="2873"/>
        <v>#DIV/0!</v>
      </c>
      <c r="AC1217" s="1193" t="e">
        <f t="shared" si="2851"/>
        <v>#DIV/0!</v>
      </c>
      <c r="AD1217" t="s">
        <v>4282</v>
      </c>
    </row>
    <row r="1218" spans="1:30" customFormat="1" ht="15.75" hidden="1" thickBot="1" x14ac:dyDescent="0.3">
      <c r="A1218" s="3580"/>
      <c r="B1218" s="2210" t="s">
        <v>4283</v>
      </c>
      <c r="C1218" s="1204">
        <f>'BNP avec amende'!F510</f>
        <v>-18</v>
      </c>
      <c r="D1218" s="1204"/>
      <c r="E1218" s="1204">
        <f t="shared" si="2843"/>
        <v>-18</v>
      </c>
      <c r="F1218" s="2307" t="e">
        <f t="shared" si="2877"/>
        <v>#DIV/0!</v>
      </c>
      <c r="G1218" s="1204">
        <f>BPCE!F605</f>
        <v>-1</v>
      </c>
      <c r="H1218" s="1204"/>
      <c r="I1218" s="1204">
        <f t="shared" si="2845"/>
        <v>-1</v>
      </c>
      <c r="J1218" s="2307" t="e">
        <f t="shared" si="2878"/>
        <v>#DIV/0!</v>
      </c>
      <c r="K1218" s="1246">
        <f>SG!F512</f>
        <v>0</v>
      </c>
      <c r="L1218" s="1246"/>
      <c r="M1218" s="1246">
        <f t="shared" si="2847"/>
        <v>0</v>
      </c>
      <c r="N1218" s="2307" t="e">
        <f t="shared" si="2879"/>
        <v>#DIV/0!</v>
      </c>
      <c r="O1218" s="1204">
        <f>CA!F752</f>
        <v>-4</v>
      </c>
      <c r="P1218" s="1204"/>
      <c r="Q1218" s="1204">
        <f t="shared" si="2849"/>
        <v>-4</v>
      </c>
      <c r="R1218" s="2307" t="e">
        <f t="shared" si="2880"/>
        <v>#DIV/0!</v>
      </c>
      <c r="S1218" s="1237"/>
      <c r="T1218" s="1237"/>
      <c r="U1218" s="1237"/>
      <c r="V1218" s="2307" t="e">
        <f t="shared" si="2881"/>
        <v>#DIV/0!</v>
      </c>
      <c r="W1218" s="1204" t="e">
        <f>SUM(C1218:S1218)</f>
        <v>#DIV/0!</v>
      </c>
      <c r="X1218" s="1204">
        <f t="shared" si="2867"/>
        <v>0</v>
      </c>
      <c r="Y1218" s="1204" t="e">
        <f t="shared" si="2850"/>
        <v>#DIV/0!</v>
      </c>
      <c r="Z1218" s="2307" t="e">
        <f t="shared" si="2883"/>
        <v>#DIV/0!</v>
      </c>
      <c r="AA1218" s="1206">
        <f t="shared" si="2872"/>
        <v>-5.75</v>
      </c>
      <c r="AB1218" s="1719" t="e">
        <f t="shared" si="2873"/>
        <v>#DIV/0!</v>
      </c>
      <c r="AC1218" s="1206" t="e">
        <f t="shared" si="2851"/>
        <v>#DIV/0!</v>
      </c>
      <c r="AD1218" s="1178" t="s">
        <v>4284</v>
      </c>
    </row>
    <row r="1219" spans="1:30" customFormat="1" ht="15.75" hidden="1" thickBot="1" x14ac:dyDescent="0.3">
      <c r="A1219" s="3580"/>
      <c r="B1219" s="1" t="s">
        <v>4285</v>
      </c>
      <c r="C1219" s="1184">
        <f t="shared" ref="C1219:O1219" si="2884">C1218/C56</f>
        <v>6.8130204390613172E-3</v>
      </c>
      <c r="D1219" s="1184"/>
      <c r="E1219" s="1184">
        <f t="shared" si="2843"/>
        <v>6.8130204390613172E-3</v>
      </c>
      <c r="F1219" s="1184" t="e">
        <f t="shared" si="2877"/>
        <v>#DIV/0!</v>
      </c>
      <c r="G1219" s="1185">
        <f t="shared" si="2884"/>
        <v>5.2273915316257186E-4</v>
      </c>
      <c r="H1219" s="1185"/>
      <c r="I1219" s="1185">
        <f t="shared" si="2845"/>
        <v>5.2273915316257186E-4</v>
      </c>
      <c r="J1219" s="1184" t="e">
        <f t="shared" si="2878"/>
        <v>#DIV/0!</v>
      </c>
      <c r="K1219" s="1186">
        <f t="shared" si="2884"/>
        <v>0</v>
      </c>
      <c r="L1219" s="1186"/>
      <c r="M1219" s="1186">
        <f t="shared" si="2847"/>
        <v>0</v>
      </c>
      <c r="N1219" s="1184" t="e">
        <f t="shared" si="2879"/>
        <v>#DIV/0!</v>
      </c>
      <c r="O1219" s="1187">
        <f t="shared" si="2884"/>
        <v>8.5287846481876331E-3</v>
      </c>
      <c r="P1219" s="1187"/>
      <c r="Q1219" s="1187">
        <f t="shared" si="2849"/>
        <v>8.5287846481876331E-3</v>
      </c>
      <c r="R1219" s="1184" t="e">
        <f t="shared" si="2880"/>
        <v>#DIV/0!</v>
      </c>
      <c r="S1219" s="1236"/>
      <c r="T1219" s="1236"/>
      <c r="U1219" s="1236"/>
      <c r="V1219" s="1184" t="e">
        <f t="shared" si="2881"/>
        <v>#DIV/0!</v>
      </c>
      <c r="W1219" s="1194" t="e">
        <f t="shared" ref="W1219" si="2885">W1218/W881</f>
        <v>#DIV/0!</v>
      </c>
      <c r="X1219" s="1194">
        <f t="shared" si="2867"/>
        <v>0</v>
      </c>
      <c r="Y1219" s="1194" t="e">
        <f t="shared" si="2850"/>
        <v>#DIV/0!</v>
      </c>
      <c r="Z1219" s="1184" t="e">
        <f t="shared" si="2883"/>
        <v>#DIV/0!</v>
      </c>
      <c r="AA1219" s="1193">
        <f t="shared" si="2872"/>
        <v>3.9661360601028805E-3</v>
      </c>
      <c r="AB1219" s="1717" t="e">
        <f t="shared" si="2873"/>
        <v>#DIV/0!</v>
      </c>
      <c r="AC1219" s="1193" t="e">
        <f t="shared" si="2851"/>
        <v>#DIV/0!</v>
      </c>
      <c r="AD1219" t="s">
        <v>4286</v>
      </c>
    </row>
    <row r="1220" spans="1:30" customFormat="1" ht="15.75" hidden="1" thickBot="1" x14ac:dyDescent="0.3">
      <c r="A1220" s="3580"/>
      <c r="B1220" s="1" t="s">
        <v>4287</v>
      </c>
      <c r="C1220" s="1184">
        <f t="shared" ref="C1220:O1220" si="2886">C1218/C73</f>
        <v>1.0238907849829351E-2</v>
      </c>
      <c r="D1220" s="1184"/>
      <c r="E1220" s="1184">
        <f t="shared" si="2843"/>
        <v>1.0238907849829351E-2</v>
      </c>
      <c r="F1220" s="1184" t="e">
        <f t="shared" si="2877"/>
        <v>#DIV/0!</v>
      </c>
      <c r="G1220" s="1185">
        <f t="shared" si="2886"/>
        <v>2.2471910112359553E-3</v>
      </c>
      <c r="H1220" s="1185"/>
      <c r="I1220" s="1185">
        <f t="shared" si="2845"/>
        <v>2.2471910112359553E-3</v>
      </c>
      <c r="J1220" s="1184" t="e">
        <f t="shared" si="2878"/>
        <v>#DIV/0!</v>
      </c>
      <c r="K1220" s="1186">
        <f t="shared" si="2886"/>
        <v>0</v>
      </c>
      <c r="L1220" s="1186"/>
      <c r="M1220" s="1186">
        <f t="shared" si="2847"/>
        <v>0</v>
      </c>
      <c r="N1220" s="1184" t="e">
        <f t="shared" si="2879"/>
        <v>#DIV/0!</v>
      </c>
      <c r="O1220" s="1187">
        <f t="shared" si="2886"/>
        <v>5.9701492537313433E-3</v>
      </c>
      <c r="P1220" s="1187"/>
      <c r="Q1220" s="1187">
        <f t="shared" si="2849"/>
        <v>5.9701492537313433E-3</v>
      </c>
      <c r="R1220" s="1184" t="e">
        <f t="shared" si="2880"/>
        <v>#DIV/0!</v>
      </c>
      <c r="S1220" s="1236"/>
      <c r="T1220" s="1236"/>
      <c r="U1220" s="1236"/>
      <c r="V1220" s="1184" t="e">
        <f t="shared" si="2881"/>
        <v>#DIV/0!</v>
      </c>
      <c r="W1220" s="1194" t="e">
        <f t="shared" ref="W1220" si="2887">W1218/W898</f>
        <v>#DIV/0!</v>
      </c>
      <c r="X1220" s="1194">
        <f t="shared" si="2867"/>
        <v>0</v>
      </c>
      <c r="Y1220" s="1194" t="e">
        <f t="shared" si="2850"/>
        <v>#DIV/0!</v>
      </c>
      <c r="Z1220" s="1184" t="e">
        <f t="shared" si="2883"/>
        <v>#DIV/0!</v>
      </c>
      <c r="AA1220" s="1193">
        <f t="shared" si="2872"/>
        <v>4.6140620286991623E-3</v>
      </c>
      <c r="AB1220" s="1717" t="e">
        <f t="shared" si="2873"/>
        <v>#DIV/0!</v>
      </c>
      <c r="AC1220" s="1193" t="e">
        <f t="shared" si="2851"/>
        <v>#DIV/0!</v>
      </c>
      <c r="AD1220" t="s">
        <v>4288</v>
      </c>
    </row>
    <row r="1221" spans="1:30" customFormat="1" ht="15.75" hidden="1" thickBot="1" x14ac:dyDescent="0.3">
      <c r="A1221" s="3580"/>
      <c r="B1221" s="1" t="s">
        <v>4289</v>
      </c>
      <c r="C1221" s="1247">
        <v>0.125</v>
      </c>
      <c r="D1221" s="1247"/>
      <c r="E1221" s="1247">
        <f t="shared" si="2843"/>
        <v>0.125</v>
      </c>
      <c r="F1221" s="1184" t="e">
        <f t="shared" si="2877"/>
        <v>#DIV/0!</v>
      </c>
      <c r="G1221" s="1248">
        <v>0.125</v>
      </c>
      <c r="H1221" s="1248"/>
      <c r="I1221" s="1248">
        <f t="shared" si="2845"/>
        <v>0.125</v>
      </c>
      <c r="J1221" s="1184" t="e">
        <f t="shared" si="2878"/>
        <v>#DIV/0!</v>
      </c>
      <c r="K1221" s="1249">
        <v>0.125</v>
      </c>
      <c r="L1221" s="1249"/>
      <c r="M1221" s="1249">
        <f t="shared" si="2847"/>
        <v>0.125</v>
      </c>
      <c r="N1221" s="1184" t="e">
        <f t="shared" si="2879"/>
        <v>#DIV/0!</v>
      </c>
      <c r="O1221" s="1250">
        <v>0.125</v>
      </c>
      <c r="P1221" s="1250"/>
      <c r="Q1221" s="1250">
        <f t="shared" si="2849"/>
        <v>0.125</v>
      </c>
      <c r="R1221" s="1184" t="e">
        <f t="shared" si="2880"/>
        <v>#DIV/0!</v>
      </c>
      <c r="S1221" s="1254"/>
      <c r="T1221" s="1254"/>
      <c r="U1221" s="1254"/>
      <c r="V1221" s="1184" t="e">
        <f t="shared" si="2881"/>
        <v>#DIV/0!</v>
      </c>
      <c r="W1221" s="1190">
        <f>K1221</f>
        <v>0.125</v>
      </c>
      <c r="X1221" s="1190">
        <f t="shared" si="2867"/>
        <v>0</v>
      </c>
      <c r="Y1221" s="1252">
        <f t="shared" si="2850"/>
        <v>0.125</v>
      </c>
      <c r="Z1221" s="1184" t="e">
        <f t="shared" si="2883"/>
        <v>#DIV/0!</v>
      </c>
      <c r="AA1221" s="1253">
        <f t="shared" si="2872"/>
        <v>0.125</v>
      </c>
      <c r="AB1221" s="1726" t="e">
        <f t="shared" si="2873"/>
        <v>#DIV/0!</v>
      </c>
      <c r="AC1221" s="1253" t="e">
        <f t="shared" si="2851"/>
        <v>#DIV/0!</v>
      </c>
      <c r="AD1221" t="s">
        <v>4290</v>
      </c>
    </row>
    <row r="1222" spans="1:30" customFormat="1" ht="15.75" hidden="1" thickBot="1" x14ac:dyDescent="0.3">
      <c r="A1222" s="3580"/>
      <c r="B1222" s="1" t="s">
        <v>4291</v>
      </c>
      <c r="C1222" s="1184">
        <f>C1218/C1213</f>
        <v>-0.12244897959183673</v>
      </c>
      <c r="D1222" s="1184"/>
      <c r="E1222" s="1184">
        <f t="shared" si="2843"/>
        <v>-0.12244897959183673</v>
      </c>
      <c r="F1222" s="1184" t="e">
        <f t="shared" si="2877"/>
        <v>#DIV/0!</v>
      </c>
      <c r="G1222" s="1185">
        <f t="shared" ref="G1222:O1222" si="2888">G1218/G1213</f>
        <v>-6.25E-2</v>
      </c>
      <c r="H1222" s="1185"/>
      <c r="I1222" s="1185">
        <f t="shared" si="2845"/>
        <v>-6.25E-2</v>
      </c>
      <c r="J1222" s="1184" t="e">
        <f t="shared" si="2878"/>
        <v>#DIV/0!</v>
      </c>
      <c r="K1222" s="1186">
        <f t="shared" si="2888"/>
        <v>0</v>
      </c>
      <c r="L1222" s="1186"/>
      <c r="M1222" s="1186">
        <f t="shared" si="2847"/>
        <v>0</v>
      </c>
      <c r="N1222" s="1184" t="e">
        <f t="shared" si="2879"/>
        <v>#DIV/0!</v>
      </c>
      <c r="O1222" s="1187">
        <f t="shared" si="2888"/>
        <v>-4.1666666666666664E-2</v>
      </c>
      <c r="P1222" s="1187"/>
      <c r="Q1222" s="1187">
        <f t="shared" si="2849"/>
        <v>-4.1666666666666664E-2</v>
      </c>
      <c r="R1222" s="1184" t="e">
        <f t="shared" si="2880"/>
        <v>#DIV/0!</v>
      </c>
      <c r="S1222" s="1236"/>
      <c r="T1222" s="1236"/>
      <c r="U1222" s="1236"/>
      <c r="V1222" s="1184" t="e">
        <f t="shared" si="2881"/>
        <v>#DIV/0!</v>
      </c>
      <c r="W1222" s="1205" t="e">
        <f t="shared" ref="W1222" si="2889">W1218/W1213</f>
        <v>#DIV/0!</v>
      </c>
      <c r="X1222" s="1205">
        <f t="shared" si="2867"/>
        <v>0</v>
      </c>
      <c r="Y1222" s="1205" t="e">
        <f t="shared" si="2850"/>
        <v>#DIV/0!</v>
      </c>
      <c r="Z1222" s="1184" t="e">
        <f t="shared" si="2883"/>
        <v>#DIV/0!</v>
      </c>
      <c r="AA1222" s="1191">
        <f t="shared" si="2872"/>
        <v>-5.6653911564625847E-2</v>
      </c>
      <c r="AB1222" s="1720" t="e">
        <f t="shared" si="2873"/>
        <v>#DIV/0!</v>
      </c>
      <c r="AC1222" s="1191" t="e">
        <f t="shared" si="2851"/>
        <v>#DIV/0!</v>
      </c>
      <c r="AD1222" t="s">
        <v>4292</v>
      </c>
    </row>
    <row r="1223" spans="1:30" customFormat="1" ht="15.75" thickBot="1" x14ac:dyDescent="0.3">
      <c r="A1223" s="3580"/>
      <c r="B1223" s="2210" t="s">
        <v>10</v>
      </c>
      <c r="C1223" s="1204">
        <f>'BNP avec amende'!G510</f>
        <v>174</v>
      </c>
      <c r="D1223" s="1246">
        <f>'Données 2013 TJN'!C117</f>
        <v>163</v>
      </c>
      <c r="E1223" s="1204">
        <f t="shared" si="2843"/>
        <v>11</v>
      </c>
      <c r="F1223" s="2307">
        <f t="shared" si="2877"/>
        <v>6.7484662576687116E-2</v>
      </c>
      <c r="G1223" s="1204">
        <f>BPCE!G605</f>
        <v>9</v>
      </c>
      <c r="H1223" s="1246">
        <f>'Données 2013 TJN'!D117</f>
        <v>7</v>
      </c>
      <c r="I1223" s="1204">
        <f t="shared" si="2845"/>
        <v>2</v>
      </c>
      <c r="J1223" s="2307">
        <f t="shared" si="2878"/>
        <v>0.2857142857142857</v>
      </c>
      <c r="K1223" s="1246">
        <f>SG!G512</f>
        <v>53</v>
      </c>
      <c r="L1223" s="1246">
        <f>'Données 2013 TJN'!E117</f>
        <v>38</v>
      </c>
      <c r="M1223" s="1246">
        <f t="shared" si="2847"/>
        <v>15</v>
      </c>
      <c r="N1223" s="2307">
        <f t="shared" si="2879"/>
        <v>0.39473684210526316</v>
      </c>
      <c r="O1223" s="1204">
        <f>CA!G752</f>
        <v>161</v>
      </c>
      <c r="P1223" s="1246">
        <f>'Données 2013 TJN'!F117</f>
        <v>182</v>
      </c>
      <c r="Q1223" s="1204">
        <f t="shared" si="2849"/>
        <v>-21</v>
      </c>
      <c r="R1223" s="2307">
        <f t="shared" si="2880"/>
        <v>-0.11538461538461539</v>
      </c>
      <c r="S1223" s="1246"/>
      <c r="T1223" s="1246"/>
      <c r="U1223" s="1246"/>
      <c r="V1223" s="2307" t="e">
        <f t="shared" si="2881"/>
        <v>#DIV/0!</v>
      </c>
      <c r="W1223" s="1204">
        <f>SUM(C1223+G1223+K1223+O1223+S1223)</f>
        <v>397</v>
      </c>
      <c r="X1223" s="1204">
        <f t="shared" si="2867"/>
        <v>390</v>
      </c>
      <c r="Y1223" s="1204">
        <f t="shared" si="2850"/>
        <v>7</v>
      </c>
      <c r="Z1223" s="2307">
        <f t="shared" si="2883"/>
        <v>1.7948717948717947E-2</v>
      </c>
      <c r="AA1223" s="1204">
        <f t="shared" si="2872"/>
        <v>99.25</v>
      </c>
      <c r="AB1223" s="1721">
        <f t="shared" si="2873"/>
        <v>97.5</v>
      </c>
      <c r="AC1223" s="1309">
        <f t="shared" si="2851"/>
        <v>1.75</v>
      </c>
      <c r="AD1223" s="27" t="s">
        <v>4293</v>
      </c>
    </row>
    <row r="1224" spans="1:30" customFormat="1" ht="15.75" thickBot="1" x14ac:dyDescent="0.3">
      <c r="A1224" s="3580"/>
      <c r="B1224" s="1" t="s">
        <v>4294</v>
      </c>
      <c r="C1224" s="1184">
        <f t="shared" ref="C1224:O1224" si="2890">C1223/C82</f>
        <v>9.688034164240018E-4</v>
      </c>
      <c r="D1224" s="1184">
        <f t="shared" ref="D1224" si="2891">D1223/D82</f>
        <v>9.4038099853462097E-4</v>
      </c>
      <c r="E1224" s="1184">
        <f t="shared" si="2843"/>
        <v>2.8422417889380821E-5</v>
      </c>
      <c r="F1224" s="1184">
        <f t="shared" si="2877"/>
        <v>3.0224364309435186E-2</v>
      </c>
      <c r="G1224" s="1185">
        <f t="shared" si="2890"/>
        <v>8.7210147385149075E-5</v>
      </c>
      <c r="H1224" s="1185">
        <f t="shared" ref="H1224" si="2892">H1223/H82</f>
        <v>6.3413264243072096E-5</v>
      </c>
      <c r="I1224" s="1185">
        <f t="shared" si="2845"/>
        <v>2.3796883142076979E-5</v>
      </c>
      <c r="J1224" s="1184">
        <f t="shared" si="2878"/>
        <v>0.37526664848635022</v>
      </c>
      <c r="K1224" s="1186">
        <f t="shared" si="2890"/>
        <v>3.8906506929762744E-4</v>
      </c>
      <c r="L1224" s="1186">
        <f t="shared" ref="L1224" si="2893">L1223/L82</f>
        <v>2.8171311226267523E-4</v>
      </c>
      <c r="M1224" s="1186">
        <f t="shared" si="2847"/>
        <v>1.0735195703495221E-4</v>
      </c>
      <c r="N1224" s="1184">
        <f t="shared" si="2879"/>
        <v>0.3810683719075702</v>
      </c>
      <c r="O1224" s="1187">
        <f t="shared" si="2890"/>
        <v>2.2186393264155882E-3</v>
      </c>
      <c r="P1224" s="1187">
        <f t="shared" ref="P1224" si="2894">P1223/P82</f>
        <v>2.4096704577049877E-3</v>
      </c>
      <c r="Q1224" s="1187">
        <f t="shared" si="2849"/>
        <v>-1.9103113128939942E-4</v>
      </c>
      <c r="R1224" s="1184">
        <f t="shared" si="2880"/>
        <v>-7.9276869863500257E-2</v>
      </c>
      <c r="S1224" s="1236"/>
      <c r="T1224" s="1236"/>
      <c r="U1224" s="1236"/>
      <c r="V1224" s="1184" t="e">
        <f t="shared" si="2881"/>
        <v>#DIV/0!</v>
      </c>
      <c r="W1224" s="1194">
        <f>W1223/W$82</f>
        <v>6.9670879678215304E-4</v>
      </c>
      <c r="X1224" s="1194">
        <f>X1223/X$82</f>
        <v>6.8107875889986569E-4</v>
      </c>
      <c r="Y1224" s="1194">
        <f t="shared" si="2850"/>
        <v>1.5630037882287352E-5</v>
      </c>
      <c r="Z1224" s="1184">
        <f t="shared" si="2883"/>
        <v>2.2948943390239143E-2</v>
      </c>
      <c r="AA1224" s="1189">
        <f t="shared" si="2872"/>
        <v>9.1592948988059161E-4</v>
      </c>
      <c r="AB1224" s="1716">
        <f t="shared" si="2873"/>
        <v>9.2379445818633894E-4</v>
      </c>
      <c r="AC1224" s="1189">
        <f t="shared" si="2851"/>
        <v>-7.8649683057473293E-6</v>
      </c>
      <c r="AD1224" t="s">
        <v>4295</v>
      </c>
    </row>
    <row r="1225" spans="1:30" customFormat="1" ht="15.75" thickBot="1" x14ac:dyDescent="0.3">
      <c r="A1225" s="3580"/>
      <c r="B1225" s="1" t="s">
        <v>4296</v>
      </c>
      <c r="C1225" s="1184">
        <f t="shared" ref="C1225:O1225" si="2895">C1223/C99</f>
        <v>1.4186710150835711E-3</v>
      </c>
      <c r="D1225" s="1184">
        <f t="shared" ref="D1225" si="2896">D1223/D99</f>
        <v>1.3961575688014459E-3</v>
      </c>
      <c r="E1225" s="1184">
        <f t="shared" si="2843"/>
        <v>2.2513446282125234E-5</v>
      </c>
      <c r="F1225" s="1184">
        <f t="shared" si="2877"/>
        <v>1.6125290429397785E-2</v>
      </c>
      <c r="G1225" s="1185">
        <f t="shared" si="2895"/>
        <v>8.5755121486422105E-4</v>
      </c>
      <c r="H1225" s="1185">
        <f t="shared" ref="H1225" si="2897">H1223/H99</f>
        <v>6.392110309560771E-4</v>
      </c>
      <c r="I1225" s="1185">
        <f t="shared" si="2845"/>
        <v>2.1834018390814395E-4</v>
      </c>
      <c r="J1225" s="1184">
        <f t="shared" si="2878"/>
        <v>0.3415776219968692</v>
      </c>
      <c r="K1225" s="1186">
        <f t="shared" si="2895"/>
        <v>6.3219419097035844E-4</v>
      </c>
      <c r="L1225" s="1186">
        <f t="shared" ref="L1225" si="2898">L1223/L99</f>
        <v>4.5641807896032764E-4</v>
      </c>
      <c r="M1225" s="1186">
        <f t="shared" si="2847"/>
        <v>1.757761120100308E-4</v>
      </c>
      <c r="N1225" s="1184">
        <f t="shared" si="2879"/>
        <v>0.38512083572681932</v>
      </c>
      <c r="O1225" s="1187">
        <f t="shared" si="2895"/>
        <v>4.6647737150141968E-3</v>
      </c>
      <c r="P1225" s="1187">
        <f t="shared" ref="P1225" si="2899">P1223/P99</f>
        <v>5.0202741842054451E-3</v>
      </c>
      <c r="Q1225" s="1187">
        <f t="shared" si="2849"/>
        <v>-3.5550046919124827E-4</v>
      </c>
      <c r="R1225" s="1184">
        <f t="shared" si="2880"/>
        <v>-7.0812958843902873E-2</v>
      </c>
      <c r="S1225" s="1236"/>
      <c r="T1225" s="1236"/>
      <c r="U1225" s="1236"/>
      <c r="V1225" s="1184" t="e">
        <f t="shared" si="2881"/>
        <v>#DIV/0!</v>
      </c>
      <c r="W1225" s="1194">
        <f>W1223/W$99</f>
        <v>1.5043976157003028E-3</v>
      </c>
      <c r="X1225" s="1194">
        <f>X1223/X$99</f>
        <v>1.5024790904993239E-3</v>
      </c>
      <c r="Y1225" s="1194">
        <f t="shared" si="2850"/>
        <v>1.9185252009789027E-6</v>
      </c>
      <c r="Z1225" s="1184">
        <f t="shared" si="2883"/>
        <v>1.276906422931525E-3</v>
      </c>
      <c r="AA1225" s="1189">
        <f t="shared" si="2872"/>
        <v>1.8932975339830869E-3</v>
      </c>
      <c r="AB1225" s="1716">
        <f t="shared" si="2873"/>
        <v>1.8780152157308241E-3</v>
      </c>
      <c r="AC1225" s="1189">
        <f t="shared" si="2851"/>
        <v>1.5282318252262794E-5</v>
      </c>
      <c r="AD1225" t="s">
        <v>4297</v>
      </c>
    </row>
    <row r="1226" spans="1:30" customFormat="1" ht="15.75" thickBot="1" x14ac:dyDescent="0.3">
      <c r="A1226" s="3580"/>
      <c r="B1226" s="2210" t="s">
        <v>14</v>
      </c>
      <c r="C1226" s="1204">
        <f>'BNP avec amende'!J510</f>
        <v>20</v>
      </c>
      <c r="D1226" s="1246">
        <f>'Données 2013 TJN'!C119</f>
        <v>11</v>
      </c>
      <c r="E1226" s="1204">
        <f t="shared" si="2843"/>
        <v>9</v>
      </c>
      <c r="F1226" s="2307">
        <f t="shared" si="2877"/>
        <v>0.81818181818181823</v>
      </c>
      <c r="G1226" s="1204">
        <f>BPCE!J605</f>
        <v>6</v>
      </c>
      <c r="H1226" s="1246">
        <f>'Données 2013 TJN'!D119</f>
        <v>8</v>
      </c>
      <c r="I1226" s="1204">
        <f t="shared" si="2845"/>
        <v>-2</v>
      </c>
      <c r="J1226" s="2307">
        <f t="shared" si="2878"/>
        <v>-0.25</v>
      </c>
      <c r="K1226" s="1246">
        <f>SG!J512</f>
        <v>13</v>
      </c>
      <c r="L1226" s="1246">
        <f>'Données 2013 TJN'!E119</f>
        <v>13</v>
      </c>
      <c r="M1226" s="1246">
        <f t="shared" si="2847"/>
        <v>0</v>
      </c>
      <c r="N1226" s="2307">
        <f t="shared" si="2879"/>
        <v>0</v>
      </c>
      <c r="O1226" s="1204">
        <f>CA!J752</f>
        <v>30</v>
      </c>
      <c r="P1226" s="1246">
        <f>'Données 2013 TJN'!F119</f>
        <v>26</v>
      </c>
      <c r="Q1226" s="1204">
        <f t="shared" si="2849"/>
        <v>4</v>
      </c>
      <c r="R1226" s="2307">
        <f t="shared" si="2880"/>
        <v>0.15384615384615385</v>
      </c>
      <c r="S1226" s="1246"/>
      <c r="T1226" s="1246"/>
      <c r="U1226" s="1246"/>
      <c r="V1226" s="2307" t="e">
        <f t="shared" si="2881"/>
        <v>#DIV/0!</v>
      </c>
      <c r="W1226" s="1204">
        <f>SUM(C1226+G1226+K1226+O1226+S1226)</f>
        <v>69</v>
      </c>
      <c r="X1226" s="1204">
        <f t="shared" ref="X1226" si="2900">SUM(D1226+H1226+L1226+P1226+T1226)</f>
        <v>58</v>
      </c>
      <c r="Y1226" s="1204">
        <f t="shared" si="2850"/>
        <v>11</v>
      </c>
      <c r="Z1226" s="2307">
        <f t="shared" si="2883"/>
        <v>0.18965517241379309</v>
      </c>
      <c r="AA1226" s="1221">
        <f t="shared" si="2872"/>
        <v>17.25</v>
      </c>
      <c r="AB1226" s="1722">
        <f t="shared" si="2873"/>
        <v>14.5</v>
      </c>
      <c r="AC1226" s="1904">
        <f t="shared" si="2851"/>
        <v>2.75</v>
      </c>
      <c r="AD1226" s="27" t="s">
        <v>4298</v>
      </c>
    </row>
    <row r="1227" spans="1:30" customFormat="1" ht="15.75" thickBot="1" x14ac:dyDescent="0.3">
      <c r="A1227" s="3580"/>
      <c r="B1227" s="1" t="s">
        <v>4299</v>
      </c>
      <c r="C1227" s="1184">
        <f t="shared" ref="C1227:O1227" si="2901">C1226/C108</f>
        <v>2.4154589371980676E-2</v>
      </c>
      <c r="D1227" s="1184">
        <f t="shared" ref="D1227" si="2902">D1226/D108</f>
        <v>1.676829268292683E-2</v>
      </c>
      <c r="E1227" s="1184">
        <f t="shared" si="2843"/>
        <v>7.3862966890538458E-3</v>
      </c>
      <c r="F1227" s="1184">
        <f t="shared" si="2877"/>
        <v>0.44049187527448386</v>
      </c>
      <c r="G1227" s="1185">
        <f t="shared" si="2901"/>
        <v>8.4151472650771386E-3</v>
      </c>
      <c r="H1227" s="1185">
        <f t="shared" ref="H1227" si="2903">H1226/H108</f>
        <v>1.3029315960912053E-2</v>
      </c>
      <c r="I1227" s="1185">
        <f t="shared" si="2845"/>
        <v>-4.6141686958349141E-3</v>
      </c>
      <c r="J1227" s="1184">
        <f t="shared" si="2878"/>
        <v>-0.35413744740532965</v>
      </c>
      <c r="K1227" s="1186">
        <f t="shared" si="2901"/>
        <v>1.7015706806282723E-2</v>
      </c>
      <c r="L1227" s="1186">
        <f t="shared" ref="L1227" si="2904">L1226/L108</f>
        <v>1.6518424396442185E-2</v>
      </c>
      <c r="M1227" s="1186">
        <f t="shared" si="2847"/>
        <v>4.9728240984053818E-4</v>
      </c>
      <c r="N1227" s="1184">
        <f t="shared" si="2879"/>
        <v>3.010471204188489E-2</v>
      </c>
      <c r="O1227" s="1187">
        <f t="shared" si="2901"/>
        <v>3.1578947368421054E-2</v>
      </c>
      <c r="P1227" s="1187">
        <f t="shared" ref="P1227" si="2905">P1226/P108</f>
        <v>3.9513677811550151E-2</v>
      </c>
      <c r="Q1227" s="1187">
        <f t="shared" si="2849"/>
        <v>-7.9347304431290969E-3</v>
      </c>
      <c r="R1227" s="1184">
        <f t="shared" si="2880"/>
        <v>-0.20080971659919022</v>
      </c>
      <c r="S1227" s="1236"/>
      <c r="T1227" s="1236"/>
      <c r="U1227" s="1236"/>
      <c r="V1227" s="1184" t="e">
        <f t="shared" si="2881"/>
        <v>#DIV/0!</v>
      </c>
      <c r="W1227" s="1194">
        <f>W1226/W$108</f>
        <v>1.8548387096774192E-2</v>
      </c>
      <c r="X1227" s="1194">
        <f>X1226/X$108</f>
        <v>1.9078947368421053E-2</v>
      </c>
      <c r="Y1227" s="1194">
        <f t="shared" si="2850"/>
        <v>-5.3056027164686062E-4</v>
      </c>
      <c r="Z1227" s="1184">
        <f t="shared" si="2883"/>
        <v>-2.7808676307007868E-2</v>
      </c>
      <c r="AA1227" s="1189">
        <f t="shared" si="2872"/>
        <v>2.0291097702940398E-2</v>
      </c>
      <c r="AB1227" s="1716">
        <f t="shared" si="2873"/>
        <v>2.1457427712957805E-2</v>
      </c>
      <c r="AC1227" s="1189">
        <f t="shared" si="2851"/>
        <v>-1.1663300100174072E-3</v>
      </c>
      <c r="AD1227" t="s">
        <v>4300</v>
      </c>
    </row>
    <row r="1228" spans="1:30" customFormat="1" ht="15.75" thickBot="1" x14ac:dyDescent="0.3">
      <c r="A1228" s="3580"/>
      <c r="B1228" s="1" t="s">
        <v>4301</v>
      </c>
      <c r="C1228" s="1184">
        <f t="shared" ref="C1228:O1228" si="2906">C1226/C125</f>
        <v>2.9850746268656716E-2</v>
      </c>
      <c r="D1228" s="1184">
        <f t="shared" ref="D1228" si="2907">D1226/D125</f>
        <v>2.0370370370370372E-2</v>
      </c>
      <c r="E1228" s="1184">
        <f t="shared" si="2843"/>
        <v>9.4803758982863438E-3</v>
      </c>
      <c r="F1228" s="1184">
        <f t="shared" si="2877"/>
        <v>0.4654002713704205</v>
      </c>
      <c r="G1228" s="1185">
        <f t="shared" si="2906"/>
        <v>2.0477815699658702E-2</v>
      </c>
      <c r="H1228" s="1185">
        <f t="shared" ref="H1228" si="2908">H1226/H125</f>
        <v>1.6877637130801686E-2</v>
      </c>
      <c r="I1228" s="1185">
        <f t="shared" si="2845"/>
        <v>3.6001785688570161E-3</v>
      </c>
      <c r="J1228" s="1184">
        <f t="shared" si="2878"/>
        <v>0.21331058020477822</v>
      </c>
      <c r="K1228" s="1186">
        <f t="shared" si="2906"/>
        <v>2.8761061946902654E-2</v>
      </c>
      <c r="L1228" s="1186">
        <f t="shared" ref="L1228" si="2909">L1226/L125</f>
        <v>2.7426160337552744E-2</v>
      </c>
      <c r="M1228" s="1186">
        <f t="shared" si="2847"/>
        <v>1.3349016093499103E-3</v>
      </c>
      <c r="N1228" s="1184">
        <f t="shared" si="2879"/>
        <v>4.8672566371681339E-2</v>
      </c>
      <c r="O1228" s="1187">
        <f t="shared" si="2906"/>
        <v>9.1463414634146339E-2</v>
      </c>
      <c r="P1228" s="1187">
        <f t="shared" ref="P1228" si="2910">P1226/P125</f>
        <v>8.9965397923875437E-2</v>
      </c>
      <c r="Q1228" s="1187">
        <f t="shared" si="2849"/>
        <v>1.4980167102709024E-3</v>
      </c>
      <c r="R1228" s="1184">
        <f t="shared" si="2880"/>
        <v>1.6651031894934262E-2</v>
      </c>
      <c r="S1228" s="1236"/>
      <c r="T1228" s="1236"/>
      <c r="U1228" s="1236"/>
      <c r="V1228" s="1184" t="e">
        <f t="shared" si="2881"/>
        <v>#DIV/0!</v>
      </c>
      <c r="W1228" s="1194">
        <f>W1226/W$111</f>
        <v>3.7216828478964403E-2</v>
      </c>
      <c r="X1228" s="1194">
        <f>X1226/X$111</f>
        <v>3.4157832744405182E-2</v>
      </c>
      <c r="Y1228" s="1194">
        <f t="shared" si="2850"/>
        <v>3.0589957345592209E-3</v>
      </c>
      <c r="Z1228" s="1184">
        <f t="shared" si="2883"/>
        <v>8.9554737194509598E-2</v>
      </c>
      <c r="AA1228" s="1189">
        <f t="shared" si="2872"/>
        <v>4.2638259637341108E-2</v>
      </c>
      <c r="AB1228" s="1716">
        <f t="shared" si="2873"/>
        <v>3.865989144065006E-2</v>
      </c>
      <c r="AC1228" s="1189">
        <f t="shared" si="2851"/>
        <v>3.9783681966910484E-3</v>
      </c>
      <c r="AD1228" t="s">
        <v>4302</v>
      </c>
    </row>
    <row r="1229" spans="1:30" customFormat="1" ht="15.75" thickBot="1" x14ac:dyDescent="0.3">
      <c r="A1229" s="3580"/>
      <c r="B1229" s="1" t="s">
        <v>4303</v>
      </c>
      <c r="C1229" s="1184">
        <f t="shared" ref="C1229:O1229" si="2911">C1226/C113</f>
        <v>0.1</v>
      </c>
      <c r="D1229" s="1184">
        <f t="shared" ref="D1229" si="2912">D1226/D113</f>
        <v>6.4705882352941183E-2</v>
      </c>
      <c r="E1229" s="1184">
        <f t="shared" si="2843"/>
        <v>3.5294117647058823E-2</v>
      </c>
      <c r="F1229" s="1184">
        <f t="shared" si="2877"/>
        <v>0.54545454545454541</v>
      </c>
      <c r="G1229" s="1185">
        <f t="shared" si="2911"/>
        <v>7.407407407407407E-2</v>
      </c>
      <c r="H1229" s="1185">
        <f t="shared" ref="H1229" si="2913">H1226/H113</f>
        <v>8.7912087912087919E-2</v>
      </c>
      <c r="I1229" s="1185">
        <f t="shared" si="2845"/>
        <v>-1.3838013838013849E-2</v>
      </c>
      <c r="J1229" s="1184">
        <f t="shared" si="2878"/>
        <v>-0.15740740740740752</v>
      </c>
      <c r="K1229" s="1186">
        <f t="shared" si="2911"/>
        <v>9.5588235294117641E-2</v>
      </c>
      <c r="L1229" s="1186">
        <f t="shared" ref="L1229" si="2914">L1226/L113</f>
        <v>9.3525179856115109E-2</v>
      </c>
      <c r="M1229" s="1186">
        <f t="shared" si="2847"/>
        <v>2.0630554380025312E-3</v>
      </c>
      <c r="N1229" s="1184">
        <f t="shared" si="2879"/>
        <v>2.2058823529411679E-2</v>
      </c>
      <c r="O1229" s="1187">
        <f t="shared" si="2911"/>
        <v>0.18867924528301888</v>
      </c>
      <c r="P1229" s="1187">
        <f t="shared" ref="P1229" si="2915">P1226/P113</f>
        <v>0.19548872180451127</v>
      </c>
      <c r="Q1229" s="1187">
        <f t="shared" si="2849"/>
        <v>-6.8094765214923858E-3</v>
      </c>
      <c r="R1229" s="1184">
        <f t="shared" si="2880"/>
        <v>-3.4833091436864902E-2</v>
      </c>
      <c r="S1229" s="1236"/>
      <c r="T1229" s="1236"/>
      <c r="U1229" s="1236"/>
      <c r="V1229" s="1184" t="e">
        <f t="shared" si="2881"/>
        <v>#DIV/0!</v>
      </c>
      <c r="W1229" s="1194">
        <f>W1226/W$113</f>
        <v>0.10764430577223089</v>
      </c>
      <c r="X1229" s="1194">
        <f>X1226/X$113</f>
        <v>0.10051993067590988</v>
      </c>
      <c r="Y1229" s="1194">
        <f t="shared" si="2850"/>
        <v>7.124375096321009E-3</v>
      </c>
      <c r="Z1229" s="1184">
        <f t="shared" si="2883"/>
        <v>7.0875248803055554E-2</v>
      </c>
      <c r="AA1229" s="1189">
        <f t="shared" si="2872"/>
        <v>0.11458538866280264</v>
      </c>
      <c r="AB1229" s="1716">
        <f t="shared" si="2873"/>
        <v>0.11040796798141386</v>
      </c>
      <c r="AC1229" s="1189">
        <f t="shared" si="2851"/>
        <v>4.1774206813887799E-3</v>
      </c>
      <c r="AD1229" t="s">
        <v>4304</v>
      </c>
    </row>
    <row r="1230" spans="1:30" customFormat="1" ht="15.75" hidden="1" thickBot="1" x14ac:dyDescent="0.3">
      <c r="A1230" s="3580"/>
      <c r="B1230" s="1" t="s">
        <v>4305</v>
      </c>
      <c r="C1230" s="1184">
        <f t="shared" ref="C1230:O1230" si="2916">C1226/C119</f>
        <v>0.21505376344086022</v>
      </c>
      <c r="D1230" s="1184">
        <f t="shared" ref="D1230" si="2917">D1226/D119</f>
        <v>0.13414634146341464</v>
      </c>
      <c r="E1230" s="1184">
        <f t="shared" si="2843"/>
        <v>8.0907421977445576E-2</v>
      </c>
      <c r="F1230" s="1184">
        <f t="shared" si="2877"/>
        <v>0.60312805474095788</v>
      </c>
      <c r="G1230" s="1185">
        <f t="shared" si="2916"/>
        <v>0.1276595744680851</v>
      </c>
      <c r="H1230" s="1185">
        <f t="shared" ref="H1230" si="2918">H1226/H119</f>
        <v>0.13559322033898305</v>
      </c>
      <c r="I1230" s="1185">
        <f t="shared" si="2845"/>
        <v>-7.933645870897954E-3</v>
      </c>
      <c r="J1230" s="1184">
        <f t="shared" si="2878"/>
        <v>-5.8510638297872411E-2</v>
      </c>
      <c r="K1230" s="1186">
        <f t="shared" si="2916"/>
        <v>0.12380952380952381</v>
      </c>
      <c r="L1230" s="1186">
        <f t="shared" ref="L1230" si="2919">L1226/L119</f>
        <v>0.11926605504587157</v>
      </c>
      <c r="M1230" s="1186">
        <f t="shared" si="2847"/>
        <v>4.5434687636522475E-3</v>
      </c>
      <c r="N1230" s="1184">
        <f t="shared" si="2879"/>
        <v>3.8095238095238071E-2</v>
      </c>
      <c r="O1230" s="1187">
        <f t="shared" si="2916"/>
        <v>0.30303030303030304</v>
      </c>
      <c r="P1230" s="1187">
        <f t="shared" ref="P1230" si="2920">P1226/P119</f>
        <v>0.32911392405063289</v>
      </c>
      <c r="Q1230" s="1187">
        <f t="shared" si="2849"/>
        <v>-2.608362102032985E-2</v>
      </c>
      <c r="R1230" s="1184">
        <f t="shared" si="2880"/>
        <v>-7.9254079254079166E-2</v>
      </c>
      <c r="S1230" s="1236"/>
      <c r="T1230" s="1236"/>
      <c r="U1230" s="1236"/>
      <c r="V1230" s="1184" t="e">
        <f t="shared" si="2881"/>
        <v>#DIV/0!</v>
      </c>
      <c r="W1230" s="1205">
        <f>W1226/W$119</f>
        <v>0.17647058823529413</v>
      </c>
      <c r="X1230" s="1205">
        <f>X1226/X$119</f>
        <v>0.16201117318435754</v>
      </c>
      <c r="Y1230" s="1205">
        <f t="shared" si="2850"/>
        <v>1.4459415050936592E-2</v>
      </c>
      <c r="Z1230" s="1184">
        <f t="shared" si="2883"/>
        <v>8.9249492900608615E-2</v>
      </c>
      <c r="AA1230" s="1193">
        <f t="shared" si="2872"/>
        <v>0.19238829118719303</v>
      </c>
      <c r="AB1230" s="1717">
        <f t="shared" si="2873"/>
        <v>0.17952988522472552</v>
      </c>
      <c r="AC1230" s="1193">
        <f t="shared" si="2851"/>
        <v>1.2858405962467512E-2</v>
      </c>
      <c r="AD1230" t="s">
        <v>4306</v>
      </c>
    </row>
    <row r="1231" spans="1:30" customFormat="1" ht="15.75" thickBot="1" x14ac:dyDescent="0.3">
      <c r="A1231" s="3580"/>
      <c r="B1231" s="2210" t="s">
        <v>4307</v>
      </c>
      <c r="C1231" s="1206">
        <f>C1208/C1223</f>
        <v>1.0287356321839081</v>
      </c>
      <c r="D1231" s="1206">
        <f>D1208/D1223</f>
        <v>0.82822085889570551</v>
      </c>
      <c r="E1231" s="1206">
        <f t="shared" si="2843"/>
        <v>0.20051477328820255</v>
      </c>
      <c r="F1231" s="2307">
        <f t="shared" si="2877"/>
        <v>0.2421030225627927</v>
      </c>
      <c r="G1231" s="1206">
        <f t="shared" ref="G1231:K1231" si="2921">G1208/G1223</f>
        <v>2.2222222222222223</v>
      </c>
      <c r="H1231" s="1206">
        <f t="shared" ref="H1231" si="2922">H1208/H1223</f>
        <v>2.7142857142857144</v>
      </c>
      <c r="I1231" s="1206">
        <f t="shared" si="2845"/>
        <v>-0.49206349206349209</v>
      </c>
      <c r="J1231" s="2307">
        <f t="shared" si="2878"/>
        <v>-0.18128654970760233</v>
      </c>
      <c r="K1231" s="1206">
        <f t="shared" si="2921"/>
        <v>9.4339622641509441E-2</v>
      </c>
      <c r="L1231" s="1206">
        <f t="shared" ref="L1231" si="2923">L1208/L1223</f>
        <v>0.23684210526315788</v>
      </c>
      <c r="M1231" s="1206">
        <f t="shared" si="2847"/>
        <v>-0.14250248262164844</v>
      </c>
      <c r="N1231" s="2307">
        <f t="shared" si="2879"/>
        <v>-0.60167714884696011</v>
      </c>
      <c r="O1231" s="1206">
        <f>O1208/O1223</f>
        <v>0.81987577639751552</v>
      </c>
      <c r="P1231" s="1206">
        <f>P1208/P1223</f>
        <v>1.0274725274725274</v>
      </c>
      <c r="Q1231" s="1206">
        <f t="shared" si="2849"/>
        <v>-0.20759675107501185</v>
      </c>
      <c r="R1231" s="2307">
        <f t="shared" si="2880"/>
        <v>-0.20204603580562652</v>
      </c>
      <c r="S1231" s="1246"/>
      <c r="T1231" s="1246"/>
      <c r="U1231" s="1246"/>
      <c r="V1231" s="2307" t="e">
        <f t="shared" si="2881"/>
        <v>#DIV/0!</v>
      </c>
      <c r="W1231" s="1206">
        <f>W1208/W1223</f>
        <v>0.84634760705289669</v>
      </c>
      <c r="X1231" s="1206">
        <f>X1208/X1223</f>
        <v>0.89743589743589747</v>
      </c>
      <c r="Y1231" s="1206">
        <f t="shared" si="2850"/>
        <v>-5.1088290383000778E-2</v>
      </c>
      <c r="Z1231" s="2307">
        <f t="shared" si="2883"/>
        <v>-5.6926952141058008E-2</v>
      </c>
      <c r="AA1231" s="1206">
        <f t="shared" si="2872"/>
        <v>1.0412933133612889</v>
      </c>
      <c r="AB1231" s="1718">
        <f t="shared" si="2873"/>
        <v>1.2017053014792762</v>
      </c>
      <c r="AC1231" s="1903">
        <f t="shared" si="2851"/>
        <v>-0.16041198811798729</v>
      </c>
      <c r="AD1231" s="27" t="s">
        <v>4308</v>
      </c>
    </row>
    <row r="1232" spans="1:30" customFormat="1" ht="15.75" thickBot="1" x14ac:dyDescent="0.3">
      <c r="A1232" s="3580"/>
      <c r="B1232" s="1" t="s">
        <v>4223</v>
      </c>
      <c r="C1232" s="1207">
        <f t="shared" ref="C1232:O1232" si="2924">C1231/C134</f>
        <v>4.7172182839850505</v>
      </c>
      <c r="D1232" s="1207">
        <f t="shared" ref="D1232" si="2925">D1231/D134</f>
        <v>3.6978732253832418</v>
      </c>
      <c r="E1232" s="1207">
        <f t="shared" si="2843"/>
        <v>1.0193450586018087</v>
      </c>
      <c r="F1232" s="1184">
        <f t="shared" si="2877"/>
        <v>0.27565711328466791</v>
      </c>
      <c r="G1232" s="1208">
        <f t="shared" si="2924"/>
        <v>9.8607348802988835</v>
      </c>
      <c r="H1232" s="1208">
        <f t="shared" ref="H1232" si="2926">H1231/H134</f>
        <v>13.126915975590675</v>
      </c>
      <c r="I1232" s="1208">
        <f t="shared" si="2845"/>
        <v>-3.2661810952917918</v>
      </c>
      <c r="J1232" s="1184">
        <f t="shared" si="2878"/>
        <v>-0.24881557110331259</v>
      </c>
      <c r="K1232" s="1209">
        <f t="shared" si="2924"/>
        <v>0.54540256990692959</v>
      </c>
      <c r="L1232" s="1209">
        <f t="shared" ref="L1232" si="2927">L1231/L134</f>
        <v>1.3993602600456463</v>
      </c>
      <c r="M1232" s="1209">
        <f t="shared" si="2847"/>
        <v>-0.8539576901387167</v>
      </c>
      <c r="N1232" s="1184">
        <f t="shared" si="2879"/>
        <v>-0.61024863612381064</v>
      </c>
      <c r="O1232" s="1210">
        <f t="shared" si="2924"/>
        <v>3.7529758068402517</v>
      </c>
      <c r="P1232" s="1210">
        <f t="shared" ref="P1232" si="2928">P1231/P134</f>
        <v>4.845705434122543</v>
      </c>
      <c r="Q1232" s="1210">
        <f t="shared" si="2849"/>
        <v>-1.0927296272822913</v>
      </c>
      <c r="R1232" s="1184">
        <f t="shared" si="2880"/>
        <v>-0.22550475717890228</v>
      </c>
      <c r="S1232" s="1239"/>
      <c r="T1232" s="1239"/>
      <c r="U1232" s="1239"/>
      <c r="V1232" s="1184" t="e">
        <f t="shared" si="2881"/>
        <v>#DIV/0!</v>
      </c>
      <c r="W1232" s="1177">
        <f>W1231/W$134</f>
        <v>4.1130853729240924</v>
      </c>
      <c r="X1232" s="1177">
        <f>X1231/X$134</f>
        <v>4.4389696723243128</v>
      </c>
      <c r="Y1232" s="1177">
        <f t="shared" si="2850"/>
        <v>-0.32588429940022046</v>
      </c>
      <c r="Z1232" s="1184">
        <f t="shared" si="2883"/>
        <v>-7.3414400966065274E-2</v>
      </c>
      <c r="AA1232" s="1198">
        <f t="shared" si="2872"/>
        <v>4.7190828852577784</v>
      </c>
      <c r="AB1232" s="1723">
        <f t="shared" si="2873"/>
        <v>5.7674637237855269</v>
      </c>
      <c r="AC1232" s="1198">
        <f t="shared" si="2851"/>
        <v>-1.0483808385277484</v>
      </c>
      <c r="AD1232" t="s">
        <v>4309</v>
      </c>
    </row>
    <row r="1233" spans="1:30" customFormat="1" ht="15.75" thickBot="1" x14ac:dyDescent="0.3">
      <c r="A1233" s="3580"/>
      <c r="B1233" s="1" t="s">
        <v>4224</v>
      </c>
      <c r="C1233" s="1207">
        <f t="shared" ref="C1233:O1233" si="2929">C1231/C137</f>
        <v>4.9150568847086715</v>
      </c>
      <c r="D1233" s="1207">
        <f t="shared" ref="D1233" si="2930">D1231/D137</f>
        <v>3.8321955078953205</v>
      </c>
      <c r="E1233" s="1207">
        <f t="shared" si="2843"/>
        <v>1.082861376813351</v>
      </c>
      <c r="F1233" s="1184">
        <f t="shared" si="2877"/>
        <v>0.28256944996213651</v>
      </c>
      <c r="G1233" s="1208">
        <f t="shared" si="2929"/>
        <v>6.0000571706257331</v>
      </c>
      <c r="H1233" s="1208">
        <f t="shared" ref="H1233" si="2931">H1231/H137</f>
        <v>8.238398796325626</v>
      </c>
      <c r="I1233" s="1208">
        <f t="shared" si="2845"/>
        <v>-2.2383416256998929</v>
      </c>
      <c r="J1233" s="1184">
        <f t="shared" si="2878"/>
        <v>-0.27169619740891959</v>
      </c>
      <c r="K1233" s="1209">
        <f t="shared" si="2929"/>
        <v>0.61519619354005473</v>
      </c>
      <c r="L1233" s="1209">
        <f t="shared" ref="L1233" si="2932">L1231/L137</f>
        <v>1.5363274762676071</v>
      </c>
      <c r="M1233" s="1209">
        <f t="shared" si="2847"/>
        <v>-0.9211312827275524</v>
      </c>
      <c r="N1233" s="1184">
        <f t="shared" si="2879"/>
        <v>-0.59956701742090301</v>
      </c>
      <c r="O1233" s="1210">
        <f t="shared" si="2929"/>
        <v>3.4233235599544942</v>
      </c>
      <c r="P1233" s="1210">
        <f t="shared" ref="P1233" si="2933">P1231/P137</f>
        <v>4.6393027199478807</v>
      </c>
      <c r="Q1233" s="1210">
        <f t="shared" si="2849"/>
        <v>-1.2159791599933865</v>
      </c>
      <c r="R1233" s="1184">
        <f t="shared" si="2880"/>
        <v>-0.26210386202326696</v>
      </c>
      <c r="S1233" s="1239"/>
      <c r="T1233" s="1239"/>
      <c r="U1233" s="1239"/>
      <c r="V1233" s="1184" t="e">
        <f t="shared" si="2881"/>
        <v>#DIV/0!</v>
      </c>
      <c r="W1233" s="1177">
        <f>W1231/W$137</f>
        <v>4.2097713474574974</v>
      </c>
      <c r="X1233" s="1177">
        <f>X1231/X$137</f>
        <v>4.4650067724705469</v>
      </c>
      <c r="Y1233" s="1177">
        <f t="shared" si="2850"/>
        <v>-0.25523542501304952</v>
      </c>
      <c r="Z1233" s="1184">
        <f t="shared" si="2883"/>
        <v>-5.7163502323608888E-2</v>
      </c>
      <c r="AA1233" s="1198">
        <f t="shared" si="2872"/>
        <v>3.7384084522072385</v>
      </c>
      <c r="AB1233" s="1723">
        <f t="shared" si="2873"/>
        <v>4.5615561251091084</v>
      </c>
      <c r="AC1233" s="1198">
        <f t="shared" si="2851"/>
        <v>-0.82314767290186985</v>
      </c>
      <c r="AD1233" t="s">
        <v>4310</v>
      </c>
    </row>
    <row r="1234" spans="1:30" customFormat="1" ht="15.75" thickBot="1" x14ac:dyDescent="0.3">
      <c r="A1234" s="3580"/>
      <c r="B1234" s="1" t="s">
        <v>4311</v>
      </c>
      <c r="C1234" s="1207">
        <f t="shared" ref="C1234:O1234" si="2934">C1231/C154</f>
        <v>5.4759496133456542</v>
      </c>
      <c r="D1234" s="1207">
        <f t="shared" ref="D1234" si="2935">D1231/D154</f>
        <v>4.2228973553808498</v>
      </c>
      <c r="E1234" s="1207">
        <f t="shared" si="2843"/>
        <v>1.2530522579648045</v>
      </c>
      <c r="F1234" s="1184">
        <f t="shared" si="2877"/>
        <v>0.29672808797214906</v>
      </c>
      <c r="G1234" s="1208">
        <f t="shared" si="2934"/>
        <v>5.8715901530272792</v>
      </c>
      <c r="H1234" s="1208">
        <f t="shared" ref="H1234" si="2936">H1231/H154</f>
        <v>8.1515763388554898</v>
      </c>
      <c r="I1234" s="1208">
        <f t="shared" si="2845"/>
        <v>-2.2799861858282107</v>
      </c>
      <c r="J1234" s="1184">
        <f t="shared" si="2878"/>
        <v>-0.27969880806493541</v>
      </c>
      <c r="K1234" s="1209">
        <f t="shared" si="2934"/>
        <v>0.71151514496395951</v>
      </c>
      <c r="L1234" s="1209">
        <f t="shared" ref="L1234" si="2937">L1231/L154</f>
        <v>1.7896230618879312</v>
      </c>
      <c r="M1234" s="1209">
        <f t="shared" si="2847"/>
        <v>-1.0781079169239716</v>
      </c>
      <c r="N1234" s="1184">
        <f t="shared" si="2879"/>
        <v>-0.60242178360544851</v>
      </c>
      <c r="O1234" s="1210">
        <f t="shared" si="2934"/>
        <v>3.751866800438076</v>
      </c>
      <c r="P1234" s="1210">
        <f t="shared" ref="P1234" si="2938">P1231/P154</f>
        <v>5.2399433629579493</v>
      </c>
      <c r="Q1234" s="1210">
        <f t="shared" si="2849"/>
        <v>-1.4880765625198733</v>
      </c>
      <c r="R1234" s="1184">
        <f t="shared" si="2880"/>
        <v>-0.28398714631904987</v>
      </c>
      <c r="S1234" s="1239"/>
      <c r="T1234" s="1239"/>
      <c r="U1234" s="1239"/>
      <c r="V1234" s="1184" t="e">
        <f t="shared" si="2881"/>
        <v>#DIV/0!</v>
      </c>
      <c r="W1234" s="1177">
        <f>W1231/W$154</f>
        <v>4.7319771495713221</v>
      </c>
      <c r="X1234" s="1177">
        <f>X1231/X$154</f>
        <v>5.0419190435557049</v>
      </c>
      <c r="Y1234" s="1177">
        <f t="shared" si="2850"/>
        <v>-0.30994189398438277</v>
      </c>
      <c r="Z1234" s="1184">
        <f t="shared" si="2883"/>
        <v>-6.1473000916294547E-2</v>
      </c>
      <c r="AA1234" s="1198">
        <f t="shared" si="2872"/>
        <v>3.9527304279437421</v>
      </c>
      <c r="AB1234" s="1723">
        <f t="shared" si="2873"/>
        <v>4.8510100297705554</v>
      </c>
      <c r="AC1234" s="1198">
        <f t="shared" si="2851"/>
        <v>-0.89827960182681332</v>
      </c>
      <c r="AD1234" t="s">
        <v>4312</v>
      </c>
    </row>
    <row r="1235" spans="1:30" customFormat="1" ht="15.75" hidden="1" thickBot="1" x14ac:dyDescent="0.3">
      <c r="A1235" s="3580"/>
      <c r="B1235" s="2210" t="s">
        <v>4313</v>
      </c>
      <c r="C1235" s="1206">
        <f>C1213/C1223</f>
        <v>0.84482758620689657</v>
      </c>
      <c r="D1235" s="1206">
        <f>D1213/D1223</f>
        <v>0</v>
      </c>
      <c r="E1235" s="1206">
        <f t="shared" si="2843"/>
        <v>0.84482758620689657</v>
      </c>
      <c r="F1235" s="2307" t="e">
        <f t="shared" si="2877"/>
        <v>#DIV/0!</v>
      </c>
      <c r="G1235" s="1206">
        <f t="shared" ref="G1235:K1235" si="2939">G1213/G1223</f>
        <v>1.7777777777777777</v>
      </c>
      <c r="H1235" s="1206">
        <f t="shared" ref="H1235" si="2940">H1213/H1223</f>
        <v>0</v>
      </c>
      <c r="I1235" s="1206">
        <f t="shared" si="2845"/>
        <v>1.7777777777777777</v>
      </c>
      <c r="J1235" s="2307" t="e">
        <f t="shared" si="2878"/>
        <v>#DIV/0!</v>
      </c>
      <c r="K1235" s="1206">
        <f t="shared" si="2939"/>
        <v>0.24528301886792453</v>
      </c>
      <c r="L1235" s="1206">
        <f t="shared" ref="L1235" si="2941">L1213/L1223</f>
        <v>0</v>
      </c>
      <c r="M1235" s="1206">
        <f t="shared" si="2847"/>
        <v>0.24528301886792453</v>
      </c>
      <c r="N1235" s="2307" t="e">
        <f t="shared" si="2879"/>
        <v>#DIV/0!</v>
      </c>
      <c r="O1235" s="1206">
        <f>O1213/O1223</f>
        <v>0.59627329192546585</v>
      </c>
      <c r="P1235" s="1206">
        <f>P1213/P1223</f>
        <v>0</v>
      </c>
      <c r="Q1235" s="1206">
        <f t="shared" si="2849"/>
        <v>0.59627329192546585</v>
      </c>
      <c r="R1235" s="2307" t="e">
        <f t="shared" si="2880"/>
        <v>#DIV/0!</v>
      </c>
      <c r="S1235" s="1238"/>
      <c r="T1235" s="1238"/>
      <c r="U1235" s="1238"/>
      <c r="V1235" s="2307" t="e">
        <f t="shared" si="2881"/>
        <v>#DIV/0!</v>
      </c>
      <c r="W1235" s="1206" t="e">
        <f>W1213/W1223</f>
        <v>#DIV/0!</v>
      </c>
      <c r="X1235" s="1206">
        <f t="shared" ref="X1235:X1247" si="2942">SUM(D1235+H1235+L1235+P1235+T1235)</f>
        <v>0</v>
      </c>
      <c r="Y1235" s="1206" t="e">
        <f t="shared" si="2850"/>
        <v>#DIV/0!</v>
      </c>
      <c r="Z1235" s="2307" t="e">
        <f t="shared" si="2883"/>
        <v>#DIV/0!</v>
      </c>
      <c r="AA1235" s="1206">
        <f t="shared" si="2872"/>
        <v>0.86604041869451631</v>
      </c>
      <c r="AB1235" s="1718">
        <f t="shared" si="2873"/>
        <v>0</v>
      </c>
      <c r="AC1235" s="1903">
        <f t="shared" si="2851"/>
        <v>0.86604041869451631</v>
      </c>
      <c r="AD1235" s="27" t="s">
        <v>4314</v>
      </c>
    </row>
    <row r="1236" spans="1:30" s="1" customFormat="1" ht="15.75" hidden="1" thickBot="1" x14ac:dyDescent="0.3">
      <c r="A1236" s="3580"/>
      <c r="B1236" s="1" t="s">
        <v>4223</v>
      </c>
      <c r="C1236" s="1207">
        <f t="shared" ref="C1236:O1236" si="2943">C1235/C160</f>
        <v>55.357011661990967</v>
      </c>
      <c r="D1236" s="1207" t="e">
        <f t="shared" ref="D1236" si="2944">D1235/D160</f>
        <v>#DIV/0!</v>
      </c>
      <c r="E1236" s="1207" t="e">
        <f t="shared" si="2843"/>
        <v>#DIV/0!</v>
      </c>
      <c r="F1236" s="1184" t="e">
        <f t="shared" si="2877"/>
        <v>#DIV/0!</v>
      </c>
      <c r="G1236" s="1208">
        <f t="shared" si="2943"/>
        <v>30.964538209095167</v>
      </c>
      <c r="H1236" s="1208" t="e">
        <f t="shared" ref="H1236" si="2945">H1235/H160</f>
        <v>#DIV/0!</v>
      </c>
      <c r="I1236" s="1208" t="e">
        <f t="shared" si="2845"/>
        <v>#DIV/0!</v>
      </c>
      <c r="J1236" s="1184" t="e">
        <f t="shared" si="2878"/>
        <v>#DIV/0!</v>
      </c>
      <c r="K1236" s="1209">
        <f t="shared" si="2943"/>
        <v>7.6356110517057028</v>
      </c>
      <c r="L1236" s="1209" t="e">
        <f t="shared" ref="L1236" si="2946">L1235/L160</f>
        <v>#DIV/0!</v>
      </c>
      <c r="M1236" s="1209" t="e">
        <f t="shared" si="2847"/>
        <v>#DIV/0!</v>
      </c>
      <c r="N1236" s="1184" t="e">
        <f t="shared" si="2879"/>
        <v>#DIV/0!</v>
      </c>
      <c r="O1236" s="1210">
        <f t="shared" si="2943"/>
        <v>16.610274078754426</v>
      </c>
      <c r="P1236" s="1210" t="e">
        <f t="shared" ref="P1236" si="2947">P1235/P160</f>
        <v>#DIV/0!</v>
      </c>
      <c r="Q1236" s="1210" t="e">
        <f t="shared" si="2849"/>
        <v>#DIV/0!</v>
      </c>
      <c r="R1236" s="1184" t="e">
        <f t="shared" si="2880"/>
        <v>#DIV/0!</v>
      </c>
      <c r="S1236" s="1239"/>
      <c r="T1236" s="1239"/>
      <c r="U1236" s="1239"/>
      <c r="V1236" s="1184" t="e">
        <f t="shared" si="2881"/>
        <v>#DIV/0!</v>
      </c>
      <c r="W1236" s="1177" t="e">
        <f t="shared" ref="W1236" si="2948">W1235/W985</f>
        <v>#DIV/0!</v>
      </c>
      <c r="X1236" s="1177" t="e">
        <f t="shared" si="2942"/>
        <v>#DIV/0!</v>
      </c>
      <c r="Y1236" s="1177" t="e">
        <f t="shared" si="2850"/>
        <v>#DIV/0!</v>
      </c>
      <c r="Z1236" s="1184" t="e">
        <f t="shared" si="2883"/>
        <v>#DIV/0!</v>
      </c>
      <c r="AA1236" s="1198">
        <f t="shared" si="2872"/>
        <v>27.641858750386568</v>
      </c>
      <c r="AB1236" s="1723" t="e">
        <f t="shared" si="2873"/>
        <v>#DIV/0!</v>
      </c>
      <c r="AC1236" s="1198" t="e">
        <f t="shared" si="2851"/>
        <v>#DIV/0!</v>
      </c>
      <c r="AD1236" t="s">
        <v>4315</v>
      </c>
    </row>
    <row r="1237" spans="1:30" s="1" customFormat="1" ht="15.75" hidden="1" thickBot="1" x14ac:dyDescent="0.3">
      <c r="A1237" s="3580"/>
      <c r="B1237" s="1" t="s">
        <v>4224</v>
      </c>
      <c r="C1237" s="1207">
        <f t="shared" ref="C1237:O1237" si="2949">C1235/C177</f>
        <v>25.667105139528331</v>
      </c>
      <c r="D1237" s="1207" t="e">
        <f t="shared" ref="D1237" si="2950">D1235/D177</f>
        <v>#DIV/0!</v>
      </c>
      <c r="E1237" s="1207" t="e">
        <f t="shared" si="2843"/>
        <v>#DIV/0!</v>
      </c>
      <c r="F1237" s="1184" t="e">
        <f t="shared" si="2877"/>
        <v>#DIV/0!</v>
      </c>
      <c r="G1237" s="1208">
        <f t="shared" si="2949"/>
        <v>13.882275132275129</v>
      </c>
      <c r="H1237" s="1208" t="e">
        <f t="shared" ref="H1237" si="2951">H1235/H177</f>
        <v>#DIV/0!</v>
      </c>
      <c r="I1237" s="1208" t="e">
        <f t="shared" si="2845"/>
        <v>#DIV/0!</v>
      </c>
      <c r="J1237" s="1184" t="e">
        <f t="shared" si="2878"/>
        <v>#DIV/0!</v>
      </c>
      <c r="K1237" s="1209">
        <f t="shared" si="2949"/>
        <v>5.1280054580529804</v>
      </c>
      <c r="L1237" s="1209" t="e">
        <f t="shared" ref="L1237" si="2952">L1235/L177</f>
        <v>#DIV/0!</v>
      </c>
      <c r="M1237" s="1209" t="e">
        <f t="shared" si="2847"/>
        <v>#DIV/0!</v>
      </c>
      <c r="N1237" s="1184" t="e">
        <f t="shared" si="2879"/>
        <v>#DIV/0!</v>
      </c>
      <c r="O1237" s="1210">
        <f t="shared" si="2949"/>
        <v>8.3964815983335495</v>
      </c>
      <c r="P1237" s="1210" t="e">
        <f t="shared" ref="P1237" si="2953">P1235/P177</f>
        <v>#DIV/0!</v>
      </c>
      <c r="Q1237" s="1210" t="e">
        <f t="shared" si="2849"/>
        <v>#DIV/0!</v>
      </c>
      <c r="R1237" s="1184" t="e">
        <f t="shared" si="2880"/>
        <v>#DIV/0!</v>
      </c>
      <c r="S1237" s="1239"/>
      <c r="T1237" s="1239"/>
      <c r="U1237" s="1239"/>
      <c r="V1237" s="1184" t="e">
        <f t="shared" si="2881"/>
        <v>#DIV/0!</v>
      </c>
      <c r="W1237" s="1177" t="e">
        <f t="shared" ref="W1237" si="2954">W1235/W1002</f>
        <v>#DIV/0!</v>
      </c>
      <c r="X1237" s="1177" t="e">
        <f t="shared" si="2942"/>
        <v>#DIV/0!</v>
      </c>
      <c r="Y1237" s="1177" t="e">
        <f t="shared" si="2850"/>
        <v>#DIV/0!</v>
      </c>
      <c r="Z1237" s="1184" t="e">
        <f t="shared" si="2883"/>
        <v>#DIV/0!</v>
      </c>
      <c r="AA1237" s="1198">
        <f t="shared" si="2872"/>
        <v>13.268466832047498</v>
      </c>
      <c r="AB1237" s="1723" t="e">
        <f t="shared" si="2873"/>
        <v>#DIV/0!</v>
      </c>
      <c r="AC1237" s="1198" t="e">
        <f t="shared" si="2851"/>
        <v>#DIV/0!</v>
      </c>
      <c r="AD1237" t="s">
        <v>4316</v>
      </c>
    </row>
    <row r="1238" spans="1:30" s="1" customFormat="1" ht="15.75" hidden="1" thickBot="1" x14ac:dyDescent="0.3">
      <c r="A1238" s="3580"/>
      <c r="B1238" s="1" t="s">
        <v>4311</v>
      </c>
      <c r="C1238" s="1207">
        <f t="shared" ref="C1238:O1238" si="2955">C1235/C180</f>
        <v>17.872081336013608</v>
      </c>
      <c r="D1238" s="1207" t="e">
        <f t="shared" ref="D1238" si="2956">D1235/D180</f>
        <v>#DIV/0!</v>
      </c>
      <c r="E1238" s="1207" t="e">
        <f t="shared" si="2843"/>
        <v>#DIV/0!</v>
      </c>
      <c r="F1238" s="1184" t="e">
        <f t="shared" si="2877"/>
        <v>#DIV/0!</v>
      </c>
      <c r="G1238" s="1208">
        <f t="shared" si="2955"/>
        <v>13.25075075075075</v>
      </c>
      <c r="H1238" s="1208" t="e">
        <f t="shared" ref="H1238" si="2957">H1235/H180</f>
        <v>#DIV/0!</v>
      </c>
      <c r="I1238" s="1208" t="e">
        <f t="shared" si="2845"/>
        <v>#DIV/0!</v>
      </c>
      <c r="J1238" s="1184" t="e">
        <f t="shared" si="2878"/>
        <v>#DIV/0!</v>
      </c>
      <c r="K1238" s="1209">
        <f t="shared" si="2955"/>
        <v>7.2211759576368326</v>
      </c>
      <c r="L1238" s="1209" t="e">
        <f t="shared" ref="L1238" si="2958">L1235/L180</f>
        <v>#DIV/0!</v>
      </c>
      <c r="M1238" s="1209" t="e">
        <f t="shared" si="2847"/>
        <v>#DIV/0!</v>
      </c>
      <c r="N1238" s="1184" t="e">
        <f t="shared" si="2879"/>
        <v>#DIV/0!</v>
      </c>
      <c r="O1238" s="1210">
        <f t="shared" si="2955"/>
        <v>10.116202307009761</v>
      </c>
      <c r="P1238" s="1210" t="e">
        <f t="shared" ref="P1238" si="2959">P1235/P180</f>
        <v>#DIV/0!</v>
      </c>
      <c r="Q1238" s="1210" t="e">
        <f t="shared" si="2849"/>
        <v>#DIV/0!</v>
      </c>
      <c r="R1238" s="1184" t="e">
        <f t="shared" si="2880"/>
        <v>#DIV/0!</v>
      </c>
      <c r="S1238" s="1239"/>
      <c r="T1238" s="1239"/>
      <c r="U1238" s="1239"/>
      <c r="V1238" s="1184" t="e">
        <f t="shared" si="2881"/>
        <v>#DIV/0!</v>
      </c>
      <c r="W1238" s="1177" t="e">
        <f t="shared" ref="W1238" si="2960">W1235/W1005</f>
        <v>#DIV/0!</v>
      </c>
      <c r="X1238" s="1177" t="e">
        <f t="shared" si="2942"/>
        <v>#DIV/0!</v>
      </c>
      <c r="Y1238" s="1177" t="e">
        <f t="shared" si="2850"/>
        <v>#DIV/0!</v>
      </c>
      <c r="Z1238" s="1184" t="e">
        <f t="shared" si="2883"/>
        <v>#DIV/0!</v>
      </c>
      <c r="AA1238" s="1198">
        <f t="shared" si="2872"/>
        <v>12.115052587852738</v>
      </c>
      <c r="AB1238" s="1723" t="e">
        <f t="shared" si="2873"/>
        <v>#DIV/0!</v>
      </c>
      <c r="AC1238" s="1198" t="e">
        <f t="shared" si="2851"/>
        <v>#DIV/0!</v>
      </c>
      <c r="AD1238" t="s">
        <v>4317</v>
      </c>
    </row>
    <row r="1239" spans="1:30" customFormat="1" ht="15.75" hidden="1" thickBot="1" x14ac:dyDescent="0.3">
      <c r="A1239" s="3580"/>
      <c r="B1239" s="2210" t="s">
        <v>4318</v>
      </c>
      <c r="C1239" s="1206">
        <f>C1213/C1208</f>
        <v>0.82122905027932958</v>
      </c>
      <c r="D1239" s="1206">
        <f>D1213/D1208</f>
        <v>0</v>
      </c>
      <c r="E1239" s="1206">
        <f t="shared" si="2843"/>
        <v>0.82122905027932958</v>
      </c>
      <c r="F1239" s="2307" t="e">
        <f t="shared" si="2877"/>
        <v>#DIV/0!</v>
      </c>
      <c r="G1239" s="1206">
        <f t="shared" ref="G1239:K1239" si="2961">G1213/G1208</f>
        <v>0.8</v>
      </c>
      <c r="H1239" s="1206">
        <f t="shared" ref="H1239" si="2962">H1213/H1208</f>
        <v>0</v>
      </c>
      <c r="I1239" s="1206">
        <f t="shared" si="2845"/>
        <v>0.8</v>
      </c>
      <c r="J1239" s="2307" t="e">
        <f t="shared" si="2878"/>
        <v>#DIV/0!</v>
      </c>
      <c r="K1239" s="1206">
        <f t="shared" si="2961"/>
        <v>2.6</v>
      </c>
      <c r="L1239" s="1206">
        <f t="shared" ref="L1239" si="2963">L1213/L1208</f>
        <v>0</v>
      </c>
      <c r="M1239" s="1206">
        <f t="shared" si="2847"/>
        <v>2.6</v>
      </c>
      <c r="N1239" s="2307" t="e">
        <f t="shared" si="2879"/>
        <v>#DIV/0!</v>
      </c>
      <c r="O1239" s="1206">
        <f>O1213/O1208</f>
        <v>0.72727272727272729</v>
      </c>
      <c r="P1239" s="1206">
        <f>P1213/P1208</f>
        <v>0</v>
      </c>
      <c r="Q1239" s="1206">
        <f t="shared" si="2849"/>
        <v>0.72727272727272729</v>
      </c>
      <c r="R1239" s="2307" t="e">
        <f t="shared" si="2880"/>
        <v>#DIV/0!</v>
      </c>
      <c r="S1239" s="1238"/>
      <c r="T1239" s="1238"/>
      <c r="U1239" s="1238"/>
      <c r="V1239" s="2307" t="e">
        <f t="shared" si="2881"/>
        <v>#DIV/0!</v>
      </c>
      <c r="W1239" s="1206" t="e">
        <f>W1213/W1208</f>
        <v>#DIV/0!</v>
      </c>
      <c r="X1239" s="1206">
        <f t="shared" si="2942"/>
        <v>0</v>
      </c>
      <c r="Y1239" s="1206" t="e">
        <f t="shared" si="2850"/>
        <v>#DIV/0!</v>
      </c>
      <c r="Z1239" s="2307" t="e">
        <f t="shared" si="2883"/>
        <v>#DIV/0!</v>
      </c>
      <c r="AA1239" s="1206">
        <f t="shared" si="2872"/>
        <v>1.2371254443880144</v>
      </c>
      <c r="AB1239" s="1718">
        <f t="shared" si="2873"/>
        <v>0</v>
      </c>
      <c r="AC1239" s="1903">
        <f t="shared" si="2851"/>
        <v>1.2371254443880144</v>
      </c>
      <c r="AD1239" s="27" t="s">
        <v>4319</v>
      </c>
    </row>
    <row r="1240" spans="1:30" customFormat="1" ht="15.75" hidden="1" thickBot="1" x14ac:dyDescent="0.3">
      <c r="A1240" s="3580"/>
      <c r="B1240" s="2211" t="s">
        <v>4223</v>
      </c>
      <c r="C1240" s="1207">
        <f t="shared" ref="C1240:O1240" si="2964">C1239/C212</f>
        <v>11.735096476227939</v>
      </c>
      <c r="D1240" s="1207" t="e">
        <f t="shared" ref="D1240" si="2965">D1239/D212</f>
        <v>#DIV/0!</v>
      </c>
      <c r="E1240" s="1207" t="e">
        <f t="shared" si="2843"/>
        <v>#DIV/0!</v>
      </c>
      <c r="F1240" s="1184" t="e">
        <f t="shared" si="2877"/>
        <v>#DIV/0!</v>
      </c>
      <c r="G1240" s="1208">
        <f t="shared" si="2964"/>
        <v>3.1401856540084392</v>
      </c>
      <c r="H1240" s="1208" t="e">
        <f t="shared" ref="H1240" si="2966">H1239/H212</f>
        <v>#DIV/0!</v>
      </c>
      <c r="I1240" s="1208" t="e">
        <f t="shared" si="2845"/>
        <v>#DIV/0!</v>
      </c>
      <c r="J1240" s="1184" t="e">
        <f t="shared" si="2878"/>
        <v>#DIV/0!</v>
      </c>
      <c r="K1240" s="1209">
        <f t="shared" si="2964"/>
        <v>13.999954296160878</v>
      </c>
      <c r="L1240" s="1209" t="e">
        <f t="shared" ref="L1240" si="2967">L1239/L212</f>
        <v>#DIV/0!</v>
      </c>
      <c r="M1240" s="1209" t="e">
        <f t="shared" si="2847"/>
        <v>#DIV/0!</v>
      </c>
      <c r="N1240" s="1184" t="e">
        <f t="shared" si="2879"/>
        <v>#DIV/0!</v>
      </c>
      <c r="O1240" s="1210">
        <f t="shared" si="2964"/>
        <v>4.4258942592915727</v>
      </c>
      <c r="P1240" s="1210" t="e">
        <f t="shared" ref="P1240" si="2968">P1239/P212</f>
        <v>#DIV/0!</v>
      </c>
      <c r="Q1240" s="1210" t="e">
        <f t="shared" si="2849"/>
        <v>#DIV/0!</v>
      </c>
      <c r="R1240" s="1184" t="e">
        <f t="shared" si="2880"/>
        <v>#DIV/0!</v>
      </c>
      <c r="S1240" s="1239"/>
      <c r="T1240" s="1239"/>
      <c r="U1240" s="1239"/>
      <c r="V1240" s="1184" t="e">
        <f t="shared" si="2881"/>
        <v>#DIV/0!</v>
      </c>
      <c r="W1240" s="1177" t="e">
        <f t="shared" ref="W1240" si="2969">W1239/W1037</f>
        <v>#DIV/0!</v>
      </c>
      <c r="X1240" s="1177" t="e">
        <f t="shared" si="2942"/>
        <v>#DIV/0!</v>
      </c>
      <c r="Y1240" s="1177" t="e">
        <f t="shared" si="2850"/>
        <v>#DIV/0!</v>
      </c>
      <c r="Z1240" s="1184" t="e">
        <f t="shared" si="2883"/>
        <v>#DIV/0!</v>
      </c>
      <c r="AA1240" s="1198">
        <f t="shared" si="2872"/>
        <v>8.3252826714222081</v>
      </c>
      <c r="AB1240" s="1723" t="e">
        <f t="shared" si="2873"/>
        <v>#DIV/0!</v>
      </c>
      <c r="AC1240" s="1198" t="e">
        <f t="shared" si="2851"/>
        <v>#DIV/0!</v>
      </c>
      <c r="AD1240" t="s">
        <v>4320</v>
      </c>
    </row>
    <row r="1241" spans="1:30" customFormat="1" ht="15.75" hidden="1" thickBot="1" x14ac:dyDescent="0.3">
      <c r="A1241" s="3580"/>
      <c r="B1241" s="2211" t="s">
        <v>4224</v>
      </c>
      <c r="C1241" s="1207">
        <f t="shared" ref="C1241:O1241" si="2970">C1239/C229</f>
        <v>5.2221379612882508</v>
      </c>
      <c r="D1241" s="1207" t="e">
        <f t="shared" ref="D1241" si="2971">D1239/D229</f>
        <v>#DIV/0!</v>
      </c>
      <c r="E1241" s="1207" t="e">
        <f t="shared" si="2843"/>
        <v>#DIV/0!</v>
      </c>
      <c r="F1241" s="1184" t="e">
        <f t="shared" si="2877"/>
        <v>#DIV/0!</v>
      </c>
      <c r="G1241" s="1208">
        <f t="shared" si="2970"/>
        <v>2.3136904761904762</v>
      </c>
      <c r="H1241" s="1208" t="e">
        <f t="shared" ref="H1241" si="2972">H1239/H229</f>
        <v>#DIV/0!</v>
      </c>
      <c r="I1241" s="1208" t="e">
        <f t="shared" si="2845"/>
        <v>#DIV/0!</v>
      </c>
      <c r="J1241" s="1184" t="e">
        <f t="shared" si="2878"/>
        <v>#DIV/0!</v>
      </c>
      <c r="K1241" s="1209">
        <f t="shared" si="2970"/>
        <v>8.3355610972568588</v>
      </c>
      <c r="L1241" s="1209" t="e">
        <f t="shared" ref="L1241" si="2973">L1239/L229</f>
        <v>#DIV/0!</v>
      </c>
      <c r="M1241" s="1209" t="e">
        <f t="shared" si="2847"/>
        <v>#DIV/0!</v>
      </c>
      <c r="N1241" s="1184" t="e">
        <f t="shared" si="2879"/>
        <v>#DIV/0!</v>
      </c>
      <c r="O1241" s="1210">
        <f t="shared" si="2970"/>
        <v>2.4527280145395203</v>
      </c>
      <c r="P1241" s="1210" t="e">
        <f t="shared" ref="P1241" si="2974">P1239/P229</f>
        <v>#DIV/0!</v>
      </c>
      <c r="Q1241" s="1210" t="e">
        <f t="shared" si="2849"/>
        <v>#DIV/0!</v>
      </c>
      <c r="R1241" s="1184" t="e">
        <f t="shared" si="2880"/>
        <v>#DIV/0!</v>
      </c>
      <c r="S1241" s="1239"/>
      <c r="T1241" s="1239"/>
      <c r="U1241" s="1239"/>
      <c r="V1241" s="1184" t="e">
        <f t="shared" si="2881"/>
        <v>#DIV/0!</v>
      </c>
      <c r="W1241" s="1177" t="e">
        <f t="shared" ref="W1241" si="2975">W1239/W1054</f>
        <v>#DIV/0!</v>
      </c>
      <c r="X1241" s="1177" t="e">
        <f t="shared" si="2942"/>
        <v>#DIV/0!</v>
      </c>
      <c r="Y1241" s="1177" t="e">
        <f t="shared" si="2850"/>
        <v>#DIV/0!</v>
      </c>
      <c r="Z1241" s="1184" t="e">
        <f t="shared" si="2883"/>
        <v>#DIV/0!</v>
      </c>
      <c r="AA1241" s="1198">
        <f t="shared" si="2872"/>
        <v>4.5810293873187771</v>
      </c>
      <c r="AB1241" s="1723" t="e">
        <f t="shared" si="2873"/>
        <v>#DIV/0!</v>
      </c>
      <c r="AC1241" s="1198" t="e">
        <f t="shared" si="2851"/>
        <v>#DIV/0!</v>
      </c>
      <c r="AD1241" t="s">
        <v>4321</v>
      </c>
    </row>
    <row r="1242" spans="1:30" customFormat="1" ht="15.75" hidden="1" thickBot="1" x14ac:dyDescent="0.3">
      <c r="A1242" s="3580"/>
      <c r="B1242" s="2211" t="s">
        <v>4311</v>
      </c>
      <c r="C1242" s="1207">
        <f t="shared" ref="C1242:O1242" si="2976">C1239/C232</f>
        <v>3.2637410126011468</v>
      </c>
      <c r="D1242" s="1207" t="e">
        <f t="shared" ref="D1242" si="2977">D1239/D232</f>
        <v>#DIV/0!</v>
      </c>
      <c r="E1242" s="1207" t="e">
        <f t="shared" si="2843"/>
        <v>#DIV/0!</v>
      </c>
      <c r="F1242" s="1184" t="e">
        <f t="shared" si="2877"/>
        <v>#DIV/0!</v>
      </c>
      <c r="G1242" s="1208">
        <f t="shared" si="2976"/>
        <v>2.256756756756757</v>
      </c>
      <c r="H1242" s="1208" t="e">
        <f t="shared" ref="H1242" si="2978">H1239/H232</f>
        <v>#DIV/0!</v>
      </c>
      <c r="I1242" s="1208" t="e">
        <f t="shared" si="2845"/>
        <v>#DIV/0!</v>
      </c>
      <c r="J1242" s="1184" t="e">
        <f t="shared" si="2878"/>
        <v>#DIV/0!</v>
      </c>
      <c r="K1242" s="1209">
        <f t="shared" si="2976"/>
        <v>10.149012299664554</v>
      </c>
      <c r="L1242" s="1209" t="e">
        <f t="shared" ref="L1242" si="2979">L1239/L232</f>
        <v>#DIV/0!</v>
      </c>
      <c r="M1242" s="1209" t="e">
        <f t="shared" si="2847"/>
        <v>#DIV/0!</v>
      </c>
      <c r="N1242" s="1184" t="e">
        <f t="shared" si="2879"/>
        <v>#DIV/0!</v>
      </c>
      <c r="O1242" s="1210">
        <f t="shared" si="2976"/>
        <v>2.6963116883116887</v>
      </c>
      <c r="P1242" s="1210" t="e">
        <f t="shared" ref="P1242" si="2980">P1239/P232</f>
        <v>#DIV/0!</v>
      </c>
      <c r="Q1242" s="1210" t="e">
        <f t="shared" si="2849"/>
        <v>#DIV/0!</v>
      </c>
      <c r="R1242" s="1184" t="e">
        <f t="shared" si="2880"/>
        <v>#DIV/0!</v>
      </c>
      <c r="S1242" s="1239"/>
      <c r="T1242" s="1239"/>
      <c r="U1242" s="1239"/>
      <c r="V1242" s="1184" t="e">
        <f t="shared" si="2881"/>
        <v>#DIV/0!</v>
      </c>
      <c r="W1242" s="1177" t="e">
        <f t="shared" ref="W1242" si="2981">W1239/W1057</f>
        <v>#DIV/0!</v>
      </c>
      <c r="X1242" s="1177" t="e">
        <f t="shared" si="2942"/>
        <v>#DIV/0!</v>
      </c>
      <c r="Y1242" s="1177" t="e">
        <f t="shared" si="2850"/>
        <v>#DIV/0!</v>
      </c>
      <c r="Z1242" s="1184" t="e">
        <f t="shared" si="2883"/>
        <v>#DIV/0!</v>
      </c>
      <c r="AA1242" s="1198">
        <f t="shared" si="2872"/>
        <v>4.5914554393335365</v>
      </c>
      <c r="AB1242" s="1723" t="e">
        <f t="shared" si="2873"/>
        <v>#DIV/0!</v>
      </c>
      <c r="AC1242" s="1198" t="e">
        <f t="shared" si="2851"/>
        <v>#DIV/0!</v>
      </c>
      <c r="AD1242" t="s">
        <v>4322</v>
      </c>
    </row>
    <row r="1243" spans="1:30" customFormat="1" ht="15.75" hidden="1" thickBot="1" x14ac:dyDescent="0.3">
      <c r="A1243" s="3580"/>
      <c r="B1243" s="2210" t="s">
        <v>4323</v>
      </c>
      <c r="C1243" s="1206">
        <f>C1218/C1208</f>
        <v>-0.1005586592178771</v>
      </c>
      <c r="D1243" s="1206">
        <f>D1218/D1208</f>
        <v>0</v>
      </c>
      <c r="E1243" s="1206">
        <f t="shared" si="2843"/>
        <v>-0.1005586592178771</v>
      </c>
      <c r="F1243" s="2307" t="e">
        <f t="shared" si="2877"/>
        <v>#DIV/0!</v>
      </c>
      <c r="G1243" s="1206">
        <f t="shared" ref="G1243:K1243" si="2982">G1218/G1208</f>
        <v>-0.05</v>
      </c>
      <c r="H1243" s="1206">
        <f t="shared" ref="H1243" si="2983">H1218/H1208</f>
        <v>0</v>
      </c>
      <c r="I1243" s="1206">
        <f t="shared" si="2845"/>
        <v>-0.05</v>
      </c>
      <c r="J1243" s="2307" t="e">
        <f t="shared" si="2878"/>
        <v>#DIV/0!</v>
      </c>
      <c r="K1243" s="1206">
        <f t="shared" si="2982"/>
        <v>0</v>
      </c>
      <c r="L1243" s="1206">
        <f t="shared" ref="L1243" si="2984">L1218/L1208</f>
        <v>0</v>
      </c>
      <c r="M1243" s="1206">
        <f t="shared" si="2847"/>
        <v>0</v>
      </c>
      <c r="N1243" s="2307" t="e">
        <f t="shared" si="2879"/>
        <v>#DIV/0!</v>
      </c>
      <c r="O1243" s="1206">
        <f>O1218/O1208</f>
        <v>-3.0303030303030304E-2</v>
      </c>
      <c r="P1243" s="1206">
        <f>P1218/P1208</f>
        <v>0</v>
      </c>
      <c r="Q1243" s="1206">
        <f t="shared" si="2849"/>
        <v>-3.0303030303030304E-2</v>
      </c>
      <c r="R1243" s="2307" t="e">
        <f t="shared" si="2880"/>
        <v>#DIV/0!</v>
      </c>
      <c r="S1243" s="1238"/>
      <c r="T1243" s="1238"/>
      <c r="U1243" s="1238"/>
      <c r="V1243" s="2307" t="e">
        <f t="shared" si="2881"/>
        <v>#DIV/0!</v>
      </c>
      <c r="W1243" s="1206" t="e">
        <f>W1218/W1208</f>
        <v>#DIV/0!</v>
      </c>
      <c r="X1243" s="1206">
        <f t="shared" si="2942"/>
        <v>0</v>
      </c>
      <c r="Y1243" s="1206" t="e">
        <f t="shared" si="2850"/>
        <v>#DIV/0!</v>
      </c>
      <c r="Z1243" s="2307" t="e">
        <f t="shared" si="2883"/>
        <v>#DIV/0!</v>
      </c>
      <c r="AA1243" s="1206">
        <f t="shared" si="2872"/>
        <v>-4.5215422380226848E-2</v>
      </c>
      <c r="AB1243" s="1718">
        <f t="shared" si="2873"/>
        <v>0</v>
      </c>
      <c r="AC1243" s="1903">
        <f t="shared" si="2851"/>
        <v>-4.5215422380226848E-2</v>
      </c>
      <c r="AD1243" s="27" t="s">
        <v>4324</v>
      </c>
    </row>
    <row r="1244" spans="1:30" customFormat="1" ht="15.75" hidden="1" thickBot="1" x14ac:dyDescent="0.3">
      <c r="A1244" s="3580"/>
      <c r="B1244" s="2211" t="s">
        <v>4223</v>
      </c>
      <c r="C1244" s="1207">
        <f t="shared" ref="C1244:O1244" si="2985">C1243/C238</f>
        <v>-807.59966480446928</v>
      </c>
      <c r="D1244" s="1207" t="e">
        <f t="shared" ref="D1244" si="2986">D1243/D238</f>
        <v>#DIV/0!</v>
      </c>
      <c r="E1244" s="1207" t="e">
        <f t="shared" si="2843"/>
        <v>#DIV/0!</v>
      </c>
      <c r="F1244" s="1184" t="e">
        <f t="shared" si="2877"/>
        <v>#DIV/0!</v>
      </c>
      <c r="G1244" s="1208">
        <f t="shared" si="2985"/>
        <v>-1156.4144736842106</v>
      </c>
      <c r="H1244" s="1208" t="e">
        <f t="shared" ref="H1244" si="2987">H1243/H238</f>
        <v>#DIV/0!</v>
      </c>
      <c r="I1244" s="1208" t="e">
        <f t="shared" si="2845"/>
        <v>#DIV/0!</v>
      </c>
      <c r="J1244" s="1184" t="e">
        <f t="shared" si="2878"/>
        <v>#DIV/0!</v>
      </c>
      <c r="K1244" s="1209">
        <f t="shared" si="2985"/>
        <v>0</v>
      </c>
      <c r="L1244" s="1209" t="e">
        <f t="shared" ref="L1244" si="2988">L1243/L238</f>
        <v>#DIV/0!</v>
      </c>
      <c r="M1244" s="1209" t="e">
        <f t="shared" si="2847"/>
        <v>#DIV/0!</v>
      </c>
      <c r="N1244" s="1184" t="e">
        <f t="shared" si="2879"/>
        <v>#DIV/0!</v>
      </c>
      <c r="O1244" s="1210">
        <f t="shared" si="2985"/>
        <v>-269.84384662956091</v>
      </c>
      <c r="P1244" s="1210" t="e">
        <f t="shared" ref="P1244" si="2989">P1243/P238</f>
        <v>#DIV/0!</v>
      </c>
      <c r="Q1244" s="1210" t="e">
        <f t="shared" si="2849"/>
        <v>#DIV/0!</v>
      </c>
      <c r="R1244" s="1184" t="e">
        <f t="shared" si="2880"/>
        <v>#DIV/0!</v>
      </c>
      <c r="S1244" s="1239"/>
      <c r="T1244" s="1239"/>
      <c r="U1244" s="1239"/>
      <c r="V1244" s="1184" t="e">
        <f t="shared" si="2881"/>
        <v>#DIV/0!</v>
      </c>
      <c r="W1244" s="1177" t="e">
        <f t="shared" ref="W1244" si="2990">W1243/W1063</f>
        <v>#DIV/0!</v>
      </c>
      <c r="X1244" s="1177" t="e">
        <f t="shared" si="2942"/>
        <v>#DIV/0!</v>
      </c>
      <c r="Y1244" s="1177" t="e">
        <f t="shared" si="2850"/>
        <v>#DIV/0!</v>
      </c>
      <c r="Z1244" s="1184" t="e">
        <f t="shared" si="2883"/>
        <v>#DIV/0!</v>
      </c>
      <c r="AA1244" s="1198">
        <f t="shared" si="2872"/>
        <v>-558.46449627956019</v>
      </c>
      <c r="AB1244" s="1723" t="e">
        <f t="shared" si="2873"/>
        <v>#DIV/0!</v>
      </c>
      <c r="AC1244" s="1198" t="e">
        <f t="shared" si="2851"/>
        <v>#DIV/0!</v>
      </c>
      <c r="AD1244" t="s">
        <v>4325</v>
      </c>
    </row>
    <row r="1245" spans="1:30" customFormat="1" ht="15.75" hidden="1" thickBot="1" x14ac:dyDescent="0.3">
      <c r="A1245" s="3580"/>
      <c r="B1245" s="2211" t="s">
        <v>4224</v>
      </c>
      <c r="C1245" s="1207">
        <f t="shared" ref="C1245:O1245" si="2991">C1243/C255</f>
        <v>1.4683966671115602</v>
      </c>
      <c r="D1245" s="1207" t="e">
        <f t="shared" ref="D1245" si="2992">D1243/D255</f>
        <v>#DIV/0!</v>
      </c>
      <c r="E1245" s="1207" t="e">
        <f t="shared" si="2843"/>
        <v>#DIV/0!</v>
      </c>
      <c r="F1245" s="1184" t="e">
        <f t="shared" si="2877"/>
        <v>#DIV/0!</v>
      </c>
      <c r="G1245" s="1208">
        <f t="shared" si="2991"/>
        <v>0.43674157303370786</v>
      </c>
      <c r="H1245" s="1208" t="e">
        <f t="shared" ref="H1245" si="2993">H1243/H255</f>
        <v>#DIV/0!</v>
      </c>
      <c r="I1245" s="1208" t="e">
        <f t="shared" si="2845"/>
        <v>#DIV/0!</v>
      </c>
      <c r="J1245" s="1184" t="e">
        <f t="shared" si="2878"/>
        <v>#DIV/0!</v>
      </c>
      <c r="K1245" s="1209">
        <f t="shared" si="2991"/>
        <v>0</v>
      </c>
      <c r="L1245" s="1209" t="e">
        <f t="shared" ref="L1245" si="2994">L1243/L255</f>
        <v>#DIV/0!</v>
      </c>
      <c r="M1245" s="1209" t="e">
        <f t="shared" si="2847"/>
        <v>#DIV/0!</v>
      </c>
      <c r="N1245" s="1184" t="e">
        <f t="shared" si="2879"/>
        <v>#DIV/0!</v>
      </c>
      <c r="O1245" s="1210">
        <f t="shared" si="2991"/>
        <v>0.3738579828132067</v>
      </c>
      <c r="P1245" s="1210" t="e">
        <f t="shared" ref="P1245" si="2995">P1243/P255</f>
        <v>#DIV/0!</v>
      </c>
      <c r="Q1245" s="1210" t="e">
        <f t="shared" si="2849"/>
        <v>#DIV/0!</v>
      </c>
      <c r="R1245" s="1184" t="e">
        <f t="shared" si="2880"/>
        <v>#DIV/0!</v>
      </c>
      <c r="S1245" s="1239"/>
      <c r="T1245" s="1239"/>
      <c r="U1245" s="1239"/>
      <c r="V1245" s="1184" t="e">
        <f t="shared" si="2881"/>
        <v>#DIV/0!</v>
      </c>
      <c r="W1245" s="1177" t="e">
        <f t="shared" ref="W1245" si="2996">W1243/W1080</f>
        <v>#DIV/0!</v>
      </c>
      <c r="X1245" s="1177" t="e">
        <f t="shared" si="2942"/>
        <v>#DIV/0!</v>
      </c>
      <c r="Y1245" s="1177" t="e">
        <f t="shared" si="2850"/>
        <v>#DIV/0!</v>
      </c>
      <c r="Z1245" s="1184" t="e">
        <f t="shared" si="2883"/>
        <v>#DIV/0!</v>
      </c>
      <c r="AA1245" s="1198">
        <f t="shared" si="2872"/>
        <v>0.56974905573961876</v>
      </c>
      <c r="AB1245" s="1723" t="e">
        <f t="shared" si="2873"/>
        <v>#DIV/0!</v>
      </c>
      <c r="AC1245" s="1198" t="e">
        <f t="shared" si="2851"/>
        <v>#DIV/0!</v>
      </c>
      <c r="AD1245" t="s">
        <v>4326</v>
      </c>
    </row>
    <row r="1246" spans="1:30" customFormat="1" ht="15.75" hidden="1" thickBot="1" x14ac:dyDescent="0.3">
      <c r="A1246" s="3580"/>
      <c r="B1246" s="2211" t="s">
        <v>4311</v>
      </c>
      <c r="C1246" s="1207">
        <f t="shared" ref="C1246:O1246" si="2997">C1243/C258</f>
        <v>1.3827790804009865</v>
      </c>
      <c r="D1246" s="1207" t="e">
        <f t="shared" ref="D1246" si="2998">D1243/D258</f>
        <v>#DIV/0!</v>
      </c>
      <c r="E1246" s="1207" t="e">
        <f t="shared" si="2843"/>
        <v>#DIV/0!</v>
      </c>
      <c r="F1246" s="1184" t="e">
        <f t="shared" si="2877"/>
        <v>#DIV/0!</v>
      </c>
      <c r="G1246" s="1208">
        <f t="shared" si="2997"/>
        <v>0.39573459715639808</v>
      </c>
      <c r="H1246" s="1208" t="e">
        <f t="shared" ref="H1246" si="2999">H1243/H258</f>
        <v>#DIV/0!</v>
      </c>
      <c r="I1246" s="1208" t="e">
        <f t="shared" si="2845"/>
        <v>#DIV/0!</v>
      </c>
      <c r="J1246" s="1184" t="e">
        <f t="shared" si="2878"/>
        <v>#DIV/0!</v>
      </c>
      <c r="K1246" s="1209">
        <f t="shared" si="2997"/>
        <v>0</v>
      </c>
      <c r="L1246" s="1209" t="e">
        <f t="shared" ref="L1246" si="3000">L1243/L258</f>
        <v>#DIV/0!</v>
      </c>
      <c r="M1246" s="1209" t="e">
        <f t="shared" si="2847"/>
        <v>#DIV/0!</v>
      </c>
      <c r="N1246" s="1184" t="e">
        <f t="shared" si="2879"/>
        <v>#DIV/0!</v>
      </c>
      <c r="O1246" s="1210">
        <f t="shared" si="2997"/>
        <v>0.35360802267277092</v>
      </c>
      <c r="P1246" s="1210" t="e">
        <f t="shared" ref="P1246" si="3001">P1243/P258</f>
        <v>#DIV/0!</v>
      </c>
      <c r="Q1246" s="1210" t="e">
        <f t="shared" si="2849"/>
        <v>#DIV/0!</v>
      </c>
      <c r="R1246" s="1184" t="e">
        <f t="shared" si="2880"/>
        <v>#DIV/0!</v>
      </c>
      <c r="S1246" s="1239"/>
      <c r="T1246" s="1239"/>
      <c r="U1246" s="1239"/>
      <c r="V1246" s="1184" t="e">
        <f t="shared" si="2881"/>
        <v>#DIV/0!</v>
      </c>
      <c r="W1246" s="1177" t="e">
        <f t="shared" ref="W1246" si="3002">W1243/W1083</f>
        <v>#DIV/0!</v>
      </c>
      <c r="X1246" s="1177" t="e">
        <f t="shared" si="2942"/>
        <v>#DIV/0!</v>
      </c>
      <c r="Y1246" s="1177" t="e">
        <f t="shared" si="2850"/>
        <v>#DIV/0!</v>
      </c>
      <c r="Z1246" s="1184" t="e">
        <f t="shared" si="2883"/>
        <v>#DIV/0!</v>
      </c>
      <c r="AA1246" s="1198">
        <f t="shared" si="2872"/>
        <v>0.53303042505753884</v>
      </c>
      <c r="AB1246" s="1723" t="e">
        <f t="shared" si="2873"/>
        <v>#DIV/0!</v>
      </c>
      <c r="AC1246" s="1198" t="e">
        <f t="shared" si="2851"/>
        <v>#DIV/0!</v>
      </c>
      <c r="AD1246" t="s">
        <v>4327</v>
      </c>
    </row>
    <row r="1247" spans="1:30" customFormat="1" ht="15.75" hidden="1" thickBot="1" x14ac:dyDescent="0.3">
      <c r="A1247" s="3580"/>
      <c r="B1247" s="2210" t="s">
        <v>4328</v>
      </c>
      <c r="C1247" s="1212">
        <f>C1223/C1226</f>
        <v>8.6999999999999993</v>
      </c>
      <c r="D1247" s="1212">
        <f>D1223/D1226</f>
        <v>14.818181818181818</v>
      </c>
      <c r="E1247" s="1212">
        <f t="shared" si="2843"/>
        <v>-6.1181818181818191</v>
      </c>
      <c r="F1247" s="2307">
        <f t="shared" si="2877"/>
        <v>-0.41288343558282214</v>
      </c>
      <c r="G1247" s="1212">
        <f t="shared" ref="G1247:K1247" si="3003">G1223/G1226</f>
        <v>1.5</v>
      </c>
      <c r="H1247" s="1212">
        <f t="shared" ref="H1247" si="3004">H1223/H1226</f>
        <v>0.875</v>
      </c>
      <c r="I1247" s="1212">
        <f t="shared" si="2845"/>
        <v>0.625</v>
      </c>
      <c r="J1247" s="2307">
        <f t="shared" si="2878"/>
        <v>0.7142857142857143</v>
      </c>
      <c r="K1247" s="1212">
        <f t="shared" si="3003"/>
        <v>4.0769230769230766</v>
      </c>
      <c r="L1247" s="1212">
        <f t="shared" ref="L1247" si="3005">L1223/L1226</f>
        <v>2.9230769230769229</v>
      </c>
      <c r="M1247" s="1212">
        <f t="shared" si="2847"/>
        <v>1.1538461538461537</v>
      </c>
      <c r="N1247" s="2307">
        <f t="shared" si="2879"/>
        <v>0.39473684210526316</v>
      </c>
      <c r="O1247" s="1212">
        <f>O1223/O1226</f>
        <v>5.3666666666666663</v>
      </c>
      <c r="P1247" s="1212">
        <f>P1223/P1226</f>
        <v>7</v>
      </c>
      <c r="Q1247" s="1212">
        <f t="shared" si="2849"/>
        <v>-1.6333333333333337</v>
      </c>
      <c r="R1247" s="2307">
        <f t="shared" si="2880"/>
        <v>-0.23333333333333339</v>
      </c>
      <c r="S1247" s="1240"/>
      <c r="T1247" s="1240"/>
      <c r="U1247" s="1240"/>
      <c r="V1247" s="2307" t="e">
        <f t="shared" si="2881"/>
        <v>#DIV/0!</v>
      </c>
      <c r="W1247" s="1212">
        <f>W1223/W1226</f>
        <v>5.7536231884057969</v>
      </c>
      <c r="X1247" s="1212">
        <f t="shared" si="2942"/>
        <v>25.61625874125874</v>
      </c>
      <c r="Y1247" s="1212">
        <f t="shared" si="2850"/>
        <v>-19.862635552852943</v>
      </c>
      <c r="Z1247" s="2307">
        <f t="shared" si="2883"/>
        <v>-0.77539174449628967</v>
      </c>
      <c r="AA1247" s="1212">
        <f t="shared" si="2872"/>
        <v>4.9108974358974358</v>
      </c>
      <c r="AB1247" s="1724">
        <f t="shared" si="2873"/>
        <v>6.404064685314685</v>
      </c>
      <c r="AC1247" s="1905">
        <f t="shared" si="2851"/>
        <v>-1.4931672494172492</v>
      </c>
      <c r="AD1247" s="27" t="s">
        <v>4329</v>
      </c>
    </row>
    <row r="1248" spans="1:30" customFormat="1" ht="15.75" hidden="1" thickBot="1" x14ac:dyDescent="0.3">
      <c r="A1248" s="3580"/>
      <c r="B1248" s="2211" t="s">
        <v>4223</v>
      </c>
      <c r="C1248" s="1207">
        <f t="shared" ref="C1248:O1248" si="3006">C1247/C264</f>
        <v>4.0108461439953676E-2</v>
      </c>
      <c r="D1248" s="1207">
        <f t="shared" ref="D1248" si="3007">D1247/D264</f>
        <v>5.6080903185337393E-2</v>
      </c>
      <c r="E1248" s="1207">
        <f t="shared" si="2843"/>
        <v>-1.5972441745383717E-2</v>
      </c>
      <c r="F1248" s="1184">
        <f t="shared" si="2877"/>
        <v>-0.28481070806933412</v>
      </c>
      <c r="G1248" s="1208">
        <f t="shared" si="3006"/>
        <v>1.036347251426855E-2</v>
      </c>
      <c r="H1248" s="1208">
        <f t="shared" ref="H1248" si="3008">H1247/H264</f>
        <v>4.8669680306557836E-3</v>
      </c>
      <c r="I1248" s="1208">
        <f t="shared" si="2845"/>
        <v>5.4965044836127663E-3</v>
      </c>
      <c r="J1248" s="1184">
        <f t="shared" si="2878"/>
        <v>1.1293487955934154</v>
      </c>
      <c r="K1248" s="1209">
        <f t="shared" si="3006"/>
        <v>2.2865054841799026E-2</v>
      </c>
      <c r="L1248" s="1209">
        <f t="shared" ref="L1248" si="3009">L1247/L264</f>
        <v>1.705447841159426E-2</v>
      </c>
      <c r="M1248" s="1209">
        <f t="shared" si="2847"/>
        <v>5.8105764302047655E-3</v>
      </c>
      <c r="N1248" s="1184">
        <f t="shared" si="2879"/>
        <v>0.34070678035245699</v>
      </c>
      <c r="O1248" s="1210">
        <f t="shared" si="3006"/>
        <v>7.0256912003160296E-2</v>
      </c>
      <c r="P1248" s="1210">
        <f t="shared" ref="P1248" si="3010">P1247/P264</f>
        <v>6.0983198506533907E-2</v>
      </c>
      <c r="Q1248" s="1210">
        <f t="shared" si="2849"/>
        <v>9.2737134966263887E-3</v>
      </c>
      <c r="R1248" s="1184">
        <f t="shared" si="2880"/>
        <v>0.1520699753987613</v>
      </c>
      <c r="S1248" s="1239"/>
      <c r="T1248" s="1239"/>
      <c r="U1248" s="1239"/>
      <c r="V1248" s="1184" t="e">
        <f t="shared" si="2881"/>
        <v>#DIV/0!</v>
      </c>
      <c r="W1248" s="1177">
        <f>W1247/W$264</f>
        <v>3.7561691652603028E-2</v>
      </c>
      <c r="X1248" s="1177">
        <f>X1247/X$264</f>
        <v>0.13599470954335691</v>
      </c>
      <c r="Y1248" s="1177">
        <f t="shared" si="2850"/>
        <v>-9.8433017890753871E-2</v>
      </c>
      <c r="Z1248" s="1184">
        <f t="shared" si="2883"/>
        <v>-0.72380034650812741</v>
      </c>
      <c r="AA1248" s="1198">
        <f t="shared" si="2872"/>
        <v>3.5898475199795388E-2</v>
      </c>
      <c r="AB1248" s="1723">
        <f t="shared" si="2873"/>
        <v>3.4746387033530335E-2</v>
      </c>
      <c r="AC1248" s="1198">
        <f t="shared" si="2851"/>
        <v>1.1520881662650528E-3</v>
      </c>
      <c r="AD1248" t="s">
        <v>4330</v>
      </c>
    </row>
    <row r="1249" spans="1:30" customFormat="1" ht="15.75" hidden="1" thickBot="1" x14ac:dyDescent="0.3">
      <c r="A1249" s="3580"/>
      <c r="B1249" s="2211" t="s">
        <v>4224</v>
      </c>
      <c r="C1249" s="1207">
        <f t="shared" ref="C1249:O1249" si="3011">C1247/C277</f>
        <v>8.3583959899749372E-2</v>
      </c>
      <c r="D1249" s="1207" t="e">
        <f t="shared" ref="D1249" si="3012">D1247/D277</f>
        <v>#DIV/0!</v>
      </c>
      <c r="E1249" s="1207" t="e">
        <f t="shared" si="2843"/>
        <v>#DIV/0!</v>
      </c>
      <c r="F1249" s="1184" t="e">
        <f t="shared" si="2877"/>
        <v>#DIV/0!</v>
      </c>
      <c r="G1249" s="1208">
        <f t="shared" si="3011"/>
        <v>2.2980501392757664E-2</v>
      </c>
      <c r="H1249" s="1208" t="e">
        <f t="shared" ref="H1249" si="3013">H1247/H277</f>
        <v>#DIV/0!</v>
      </c>
      <c r="I1249" s="1208" t="e">
        <f t="shared" si="2845"/>
        <v>#DIV/0!</v>
      </c>
      <c r="J1249" s="1184" t="e">
        <f t="shared" si="2878"/>
        <v>#DIV/0!</v>
      </c>
      <c r="K1249" s="1209">
        <f t="shared" si="3011"/>
        <v>8.7550245030559984E-2</v>
      </c>
      <c r="L1249" s="1209" t="e">
        <f t="shared" ref="L1249" si="3014">L1247/L277</f>
        <v>#DIV/0!</v>
      </c>
      <c r="M1249" s="1209" t="e">
        <f t="shared" si="2847"/>
        <v>#DIV/0!</v>
      </c>
      <c r="N1249" s="1184" t="e">
        <f t="shared" si="2879"/>
        <v>#DIV/0!</v>
      </c>
      <c r="O1249" s="1210">
        <f t="shared" si="3011"/>
        <v>8.5185185185185183E-2</v>
      </c>
      <c r="P1249" s="1210" t="e">
        <f t="shared" ref="P1249" si="3015">P1247/P277</f>
        <v>#DIV/0!</v>
      </c>
      <c r="Q1249" s="1210" t="e">
        <f t="shared" si="2849"/>
        <v>#DIV/0!</v>
      </c>
      <c r="R1249" s="1184" t="e">
        <f t="shared" si="2880"/>
        <v>#DIV/0!</v>
      </c>
      <c r="S1249" s="1239"/>
      <c r="T1249" s="1239"/>
      <c r="U1249" s="1239"/>
      <c r="V1249" s="1184" t="e">
        <f t="shared" si="2881"/>
        <v>#DIV/0!</v>
      </c>
      <c r="W1249" s="1177">
        <f>W1247/W$281</f>
        <v>4.0422509847947263E-2</v>
      </c>
      <c r="X1249" s="1177">
        <f>X1247/X$281</f>
        <v>0.16757036549790746</v>
      </c>
      <c r="Y1249" s="1177">
        <f t="shared" si="2850"/>
        <v>-0.1271478556499602</v>
      </c>
      <c r="Z1249" s="1184">
        <f t="shared" si="2883"/>
        <v>-0.75877292069013214</v>
      </c>
      <c r="AA1249" s="1198">
        <f t="shared" si="2872"/>
        <v>6.9824972877063046E-2</v>
      </c>
      <c r="AB1249" s="1723" t="e">
        <f t="shared" si="2873"/>
        <v>#DIV/0!</v>
      </c>
      <c r="AC1249" s="1198" t="e">
        <f t="shared" si="2851"/>
        <v>#DIV/0!</v>
      </c>
      <c r="AD1249" t="s">
        <v>4331</v>
      </c>
    </row>
    <row r="1250" spans="1:30" customFormat="1" ht="15.75" hidden="1" thickBot="1" x14ac:dyDescent="0.3">
      <c r="A1250" s="3580"/>
      <c r="B1250" s="2211" t="s">
        <v>4311</v>
      </c>
      <c r="C1250" s="1207">
        <f t="shared" ref="C1250:O1250" si="3016">C1247/C280</f>
        <v>14.566206465806548</v>
      </c>
      <c r="D1250" s="1207" t="e">
        <f t="shared" ref="D1250" si="3017">D1247/D280</f>
        <v>#DIV/0!</v>
      </c>
      <c r="E1250" s="1207" t="e">
        <f t="shared" si="2843"/>
        <v>#DIV/0!</v>
      </c>
      <c r="F1250" s="1184" t="e">
        <f t="shared" si="2877"/>
        <v>#DIV/0!</v>
      </c>
      <c r="G1250" s="1208">
        <f t="shared" si="3016"/>
        <v>8.2068579112505606</v>
      </c>
      <c r="H1250" s="1208" t="e">
        <f t="shared" ref="H1250" si="3018">H1247/H280</f>
        <v>#DIV/0!</v>
      </c>
      <c r="I1250" s="1208" t="e">
        <f t="shared" si="2845"/>
        <v>#DIV/0!</v>
      </c>
      <c r="J1250" s="1184" t="e">
        <f t="shared" si="2878"/>
        <v>#DIV/0!</v>
      </c>
      <c r="K1250" s="1209">
        <f t="shared" si="3016"/>
        <v>1.1692666003585916</v>
      </c>
      <c r="L1250" s="1209" t="e">
        <f t="shared" ref="L1250" si="3019">L1247/L280</f>
        <v>#DIV/0!</v>
      </c>
      <c r="M1250" s="1209" t="e">
        <f t="shared" si="2847"/>
        <v>#DIV/0!</v>
      </c>
      <c r="N1250" s="1184" t="e">
        <f t="shared" si="2879"/>
        <v>#DIV/0!</v>
      </c>
      <c r="O1250" s="1210">
        <f t="shared" si="3016"/>
        <v>10.055129493545184</v>
      </c>
      <c r="P1250" s="1210" t="e">
        <f t="shared" ref="P1250" si="3020">P1247/P280</f>
        <v>#DIV/0!</v>
      </c>
      <c r="Q1250" s="1210" t="e">
        <f t="shared" si="2849"/>
        <v>#DIV/0!</v>
      </c>
      <c r="R1250" s="1184" t="e">
        <f t="shared" si="2880"/>
        <v>#DIV/0!</v>
      </c>
      <c r="S1250" s="1239"/>
      <c r="T1250" s="1239"/>
      <c r="U1250" s="1239"/>
      <c r="V1250" s="1184" t="e">
        <f t="shared" si="2881"/>
        <v>#DIV/0!</v>
      </c>
      <c r="W1250" s="1177">
        <f>W1247/W$284</f>
        <v>3.1590562080055368E-2</v>
      </c>
      <c r="X1250" s="1177">
        <f>X1247/X$284</f>
        <v>0.13278442075914088</v>
      </c>
      <c r="Y1250" s="1177">
        <f t="shared" si="2850"/>
        <v>-0.10119385867908551</v>
      </c>
      <c r="Z1250" s="1184">
        <f t="shared" si="2883"/>
        <v>-0.76209135153469676</v>
      </c>
      <c r="AA1250" s="1198">
        <f t="shared" si="2872"/>
        <v>8.4993651177402221</v>
      </c>
      <c r="AB1250" s="1723" t="e">
        <f t="shared" si="2873"/>
        <v>#DIV/0!</v>
      </c>
      <c r="AC1250" s="1198" t="e">
        <f t="shared" si="2851"/>
        <v>#DIV/0!</v>
      </c>
      <c r="AD1250" t="s">
        <v>4332</v>
      </c>
    </row>
    <row r="1251" spans="1:30" customFormat="1" ht="15.75" hidden="1" thickBot="1" x14ac:dyDescent="0.3">
      <c r="A1251" s="3580"/>
      <c r="B1251" s="2210" t="s">
        <v>4333</v>
      </c>
      <c r="C1251" s="1213">
        <f>C1208/C1226</f>
        <v>8.9499999999999993</v>
      </c>
      <c r="D1251" s="1213">
        <f>D1208/D1226</f>
        <v>12.272727272727273</v>
      </c>
      <c r="E1251" s="1213">
        <f t="shared" si="2843"/>
        <v>-3.3227272727272741</v>
      </c>
      <c r="F1251" s="2307">
        <f t="shared" si="2877"/>
        <v>-0.27074074074074084</v>
      </c>
      <c r="G1251" s="1213">
        <f t="shared" ref="G1251:K1251" si="3021">G1208/G1226</f>
        <v>3.3333333333333335</v>
      </c>
      <c r="H1251" s="1213">
        <f t="shared" ref="H1251" si="3022">H1208/H1226</f>
        <v>2.375</v>
      </c>
      <c r="I1251" s="1213">
        <f t="shared" si="2845"/>
        <v>0.95833333333333348</v>
      </c>
      <c r="J1251" s="2307">
        <f t="shared" si="2878"/>
        <v>0.40350877192982465</v>
      </c>
      <c r="K1251" s="1213">
        <f t="shared" si="3021"/>
        <v>0.38461538461538464</v>
      </c>
      <c r="L1251" s="1213">
        <f t="shared" ref="L1251" si="3023">L1208/L1226</f>
        <v>0.69230769230769229</v>
      </c>
      <c r="M1251" s="1213">
        <f t="shared" si="2847"/>
        <v>-0.30769230769230765</v>
      </c>
      <c r="N1251" s="2307">
        <f t="shared" si="2879"/>
        <v>-0.44444444444444442</v>
      </c>
      <c r="O1251" s="1213">
        <f>O1208/O1226</f>
        <v>4.4000000000000004</v>
      </c>
      <c r="P1251" s="1213">
        <f>P1208/P1226</f>
        <v>7.1923076923076925</v>
      </c>
      <c r="Q1251" s="1213">
        <f t="shared" si="2849"/>
        <v>-2.7923076923076922</v>
      </c>
      <c r="R1251" s="2307">
        <f t="shared" si="2880"/>
        <v>-0.38823529411764701</v>
      </c>
      <c r="S1251" s="1246"/>
      <c r="T1251" s="1246"/>
      <c r="U1251" s="1246"/>
      <c r="V1251" s="2307" t="e">
        <f t="shared" si="2881"/>
        <v>#DIV/0!</v>
      </c>
      <c r="W1251" s="1213">
        <f>W1208/W1226</f>
        <v>4.8695652173913047</v>
      </c>
      <c r="X1251" s="1213">
        <f>X1208/X1226</f>
        <v>6.0344827586206895</v>
      </c>
      <c r="Y1251" s="1213">
        <f t="shared" si="2850"/>
        <v>-1.1649175412293848</v>
      </c>
      <c r="Z1251" s="2307">
        <f t="shared" si="2883"/>
        <v>-0.19304347826086948</v>
      </c>
      <c r="AA1251" s="1213">
        <f t="shared" si="2872"/>
        <v>4.2669871794871792</v>
      </c>
      <c r="AB1251" s="1725">
        <f t="shared" si="2873"/>
        <v>5.6330856643356642</v>
      </c>
      <c r="AC1251" s="1906">
        <f t="shared" si="2851"/>
        <v>-1.366098484848485</v>
      </c>
      <c r="AD1251" s="27" t="s">
        <v>4334</v>
      </c>
    </row>
    <row r="1252" spans="1:30" customFormat="1" ht="15.75" hidden="1" thickBot="1" x14ac:dyDescent="0.3">
      <c r="A1252" s="3580"/>
      <c r="B1252" s="2211" t="s">
        <v>4223</v>
      </c>
      <c r="C1252" s="1207">
        <f t="shared" ref="C1252:O1252" si="3024">C1251/C290</f>
        <v>0.18920036764705883</v>
      </c>
      <c r="D1252" s="1207">
        <f t="shared" ref="D1252" si="3025">D1251/D290</f>
        <v>0.20738007034436895</v>
      </c>
      <c r="E1252" s="1207">
        <f t="shared" si="2843"/>
        <v>-1.8179702697310118E-2</v>
      </c>
      <c r="F1252" s="1184">
        <f t="shared" si="2877"/>
        <v>-8.766369240362136E-2</v>
      </c>
      <c r="G1252" s="1208">
        <f t="shared" si="3024"/>
        <v>0.10219145490246663</v>
      </c>
      <c r="H1252" s="1208">
        <f t="shared" ref="H1252" si="3026">H1251/H290</f>
        <v>6.3888280394304497E-2</v>
      </c>
      <c r="I1252" s="1208">
        <f t="shared" si="2845"/>
        <v>3.8303174508162133E-2</v>
      </c>
      <c r="J1252" s="1184">
        <f t="shared" si="2878"/>
        <v>0.59953365893968835</v>
      </c>
      <c r="K1252" s="1209">
        <f t="shared" si="3024"/>
        <v>1.2470659671780073E-2</v>
      </c>
      <c r="L1252" s="1209">
        <f t="shared" ref="L1252" si="3027">L1251/L290</f>
        <v>2.386535934499141E-2</v>
      </c>
      <c r="M1252" s="1209">
        <f t="shared" si="2847"/>
        <v>-1.1394699673211337E-2</v>
      </c>
      <c r="N1252" s="1184">
        <f t="shared" si="2879"/>
        <v>-0.47745770379957536</v>
      </c>
      <c r="O1252" s="1210">
        <f t="shared" si="3024"/>
        <v>0.26367249101116508</v>
      </c>
      <c r="P1252" s="1210">
        <f t="shared" ref="P1252" si="3028">P1251/P290</f>
        <v>0.29550661639328518</v>
      </c>
      <c r="Q1252" s="1210">
        <f t="shared" si="2849"/>
        <v>-3.1834125382120104E-2</v>
      </c>
      <c r="R1252" s="1184">
        <f t="shared" si="2880"/>
        <v>-0.10772728465664051</v>
      </c>
      <c r="S1252" s="1239"/>
      <c r="T1252" s="1239"/>
      <c r="U1252" s="1239"/>
      <c r="V1252" s="1184" t="e">
        <f t="shared" si="2881"/>
        <v>#DIV/0!</v>
      </c>
      <c r="W1252" s="1177">
        <f>W1251/W$290</f>
        <v>0.15449444451860653</v>
      </c>
      <c r="X1252" s="1177">
        <f>X1251/X$290</f>
        <v>0.1584619893770895</v>
      </c>
      <c r="Y1252" s="1177">
        <f t="shared" si="2850"/>
        <v>-3.9675448584829687E-3</v>
      </c>
      <c r="Z1252" s="1184">
        <f t="shared" si="2883"/>
        <v>-2.5037833199490288E-2</v>
      </c>
      <c r="AA1252" s="1198">
        <f t="shared" si="2872"/>
        <v>0.14188374330811765</v>
      </c>
      <c r="AB1252" s="1723">
        <f t="shared" si="2873"/>
        <v>0.14766008161923749</v>
      </c>
      <c r="AC1252" s="1198">
        <f t="shared" si="2851"/>
        <v>-5.7763383111198441E-3</v>
      </c>
      <c r="AD1252" t="s">
        <v>4335</v>
      </c>
    </row>
    <row r="1253" spans="1:30" customFormat="1" ht="15.75" hidden="1" thickBot="1" x14ac:dyDescent="0.3">
      <c r="A1253" s="3580"/>
      <c r="B1253" s="2211" t="s">
        <v>4224</v>
      </c>
      <c r="C1253" s="1207">
        <f t="shared" ref="C1253:O1253" si="3029">C1251/C307</f>
        <v>0.2335904327840754</v>
      </c>
      <c r="D1253" s="1207">
        <f t="shared" ref="D1253" si="3030">D1251/D307</f>
        <v>0.26265348475240674</v>
      </c>
      <c r="E1253" s="1207">
        <f t="shared" si="2843"/>
        <v>-2.9063051968331338E-2</v>
      </c>
      <c r="F1253" s="1184">
        <f t="shared" si="2877"/>
        <v>-0.11065168998510699</v>
      </c>
      <c r="G1253" s="1208">
        <f t="shared" si="3029"/>
        <v>0.25126490009433156</v>
      </c>
      <c r="H1253" s="1208">
        <f t="shared" ref="H1253" si="3031">H1251/H307</f>
        <v>0.20603519955654104</v>
      </c>
      <c r="I1253" s="1208">
        <f t="shared" si="2845"/>
        <v>4.5229700537790518E-2</v>
      </c>
      <c r="J1253" s="1184">
        <f t="shared" si="2878"/>
        <v>0.21952414264718101</v>
      </c>
      <c r="K1253" s="1209">
        <f t="shared" si="3029"/>
        <v>1.3522569527547748E-2</v>
      </c>
      <c r="L1253" s="1209">
        <f t="shared" ref="L1253" si="3032">L1251/L307</f>
        <v>2.5567109166641695E-2</v>
      </c>
      <c r="M1253" s="1209">
        <f t="shared" si="2847"/>
        <v>-1.2044539639093946E-2</v>
      </c>
      <c r="N1253" s="1184">
        <f t="shared" si="2879"/>
        <v>-0.47109509176770287</v>
      </c>
      <c r="O1253" s="1210">
        <f t="shared" si="3029"/>
        <v>0.17459472538107912</v>
      </c>
      <c r="P1253" s="1210">
        <f t="shared" ref="P1253" si="3033">P1251/P307</f>
        <v>0.25888366210946856</v>
      </c>
      <c r="Q1253" s="1210">
        <f t="shared" si="2849"/>
        <v>-8.4288936728389441E-2</v>
      </c>
      <c r="R1253" s="1184">
        <f t="shared" si="2880"/>
        <v>-0.32558615727843032</v>
      </c>
      <c r="S1253" s="1239"/>
      <c r="T1253" s="1239"/>
      <c r="U1253" s="1239"/>
      <c r="V1253" s="1184" t="e">
        <f t="shared" si="2881"/>
        <v>#DIV/0!</v>
      </c>
      <c r="W1253" s="1177">
        <f>W1251/W$307</f>
        <v>0.17016952375020694</v>
      </c>
      <c r="X1253" s="1177">
        <f>X1251/X$307</f>
        <v>0.19639944269220905</v>
      </c>
      <c r="Y1253" s="1177">
        <f t="shared" si="2850"/>
        <v>-2.6229918942002106E-2</v>
      </c>
      <c r="Z1253" s="1184">
        <f t="shared" si="2883"/>
        <v>-0.13355393774262792</v>
      </c>
      <c r="AA1253" s="1198">
        <f t="shared" si="2872"/>
        <v>0.16824315694675845</v>
      </c>
      <c r="AB1253" s="1723">
        <f t="shared" si="2873"/>
        <v>0.1882848638962645</v>
      </c>
      <c r="AC1253" s="1198">
        <f t="shared" si="2851"/>
        <v>-2.004170694950605E-2</v>
      </c>
      <c r="AD1253" t="s">
        <v>4336</v>
      </c>
    </row>
    <row r="1254" spans="1:30" customFormat="1" ht="15.75" hidden="1" thickBot="1" x14ac:dyDescent="0.3">
      <c r="A1254" s="3580"/>
      <c r="B1254" s="2211" t="s">
        <v>4311</v>
      </c>
      <c r="C1254" s="1207">
        <f t="shared" ref="C1254:O1254" si="3034">C1251/C310</f>
        <v>0.23732016925246827</v>
      </c>
      <c r="D1254" s="1207">
        <f t="shared" ref="D1254" si="3035">D1251/D310</f>
        <v>0.2636384748553815</v>
      </c>
      <c r="E1254" s="1207">
        <f t="shared" si="2843"/>
        <v>-2.6318305602913233E-2</v>
      </c>
      <c r="F1254" s="1184">
        <f t="shared" si="2877"/>
        <v>-9.9827256311318377E-2</v>
      </c>
      <c r="G1254" s="1208">
        <f t="shared" si="3034"/>
        <v>0.21157684630738524</v>
      </c>
      <c r="H1254" s="1208">
        <f t="shared" ref="H1254" si="3036">H1251/H310</f>
        <v>0.16937038226790876</v>
      </c>
      <c r="I1254" s="1208">
        <f t="shared" si="2845"/>
        <v>4.2206464039476477E-2</v>
      </c>
      <c r="J1254" s="1184">
        <f t="shared" si="2878"/>
        <v>0.24919624951140878</v>
      </c>
      <c r="K1254" s="1209">
        <f t="shared" si="3034"/>
        <v>1.1604932830942572E-2</v>
      </c>
      <c r="L1254" s="1209">
        <f t="shared" ref="L1254" si="3037">L1251/L310</f>
        <v>2.2313168840011249E-2</v>
      </c>
      <c r="M1254" s="1209">
        <f t="shared" si="2847"/>
        <v>-1.0708236009068678E-2</v>
      </c>
      <c r="N1254" s="1184">
        <f t="shared" si="2879"/>
        <v>-0.4799065558929943</v>
      </c>
      <c r="O1254" s="1210">
        <f t="shared" si="3034"/>
        <v>0.11461159062885327</v>
      </c>
      <c r="P1254" s="1210">
        <f t="shared" ref="P1254" si="3038">P1251/P310</f>
        <v>0.18184764991896274</v>
      </c>
      <c r="Q1254" s="1210">
        <f t="shared" si="2849"/>
        <v>-6.7236059290109465E-2</v>
      </c>
      <c r="R1254" s="1184">
        <f t="shared" si="2880"/>
        <v>-0.36973840090906895</v>
      </c>
      <c r="S1254" s="1239"/>
      <c r="T1254" s="1239"/>
      <c r="U1254" s="1239"/>
      <c r="V1254" s="1184" t="e">
        <f t="shared" si="2881"/>
        <v>#DIV/0!</v>
      </c>
      <c r="W1254" s="1177">
        <f>W1251/W$310</f>
        <v>0.14948581790493631</v>
      </c>
      <c r="X1254" s="1177">
        <f>X1251/X$310</f>
        <v>0.1757372813865844</v>
      </c>
      <c r="Y1254" s="1177">
        <f t="shared" si="2850"/>
        <v>-2.6251463481648085E-2</v>
      </c>
      <c r="Z1254" s="1184">
        <f t="shared" si="2883"/>
        <v>-0.14937902347482254</v>
      </c>
      <c r="AA1254" s="1198">
        <f t="shared" si="2872"/>
        <v>0.14377838475491234</v>
      </c>
      <c r="AB1254" s="1723">
        <f t="shared" si="2873"/>
        <v>0.15929241897056606</v>
      </c>
      <c r="AC1254" s="1198">
        <f t="shared" si="2851"/>
        <v>-1.5514034215653727E-2</v>
      </c>
      <c r="AD1254" t="s">
        <v>4337</v>
      </c>
    </row>
    <row r="1255" spans="1:30" s="325" customFormat="1" ht="15.75" hidden="1" thickBot="1" x14ac:dyDescent="0.3">
      <c r="A1255" s="3580"/>
      <c r="B1255" s="2210" t="s">
        <v>4338</v>
      </c>
      <c r="C1255" s="1206">
        <f>C1213/C1226</f>
        <v>7.35</v>
      </c>
      <c r="D1255" s="1206"/>
      <c r="E1255" s="1206"/>
      <c r="F1255" s="2307" t="e">
        <f t="shared" si="2877"/>
        <v>#DIV/0!</v>
      </c>
      <c r="G1255" s="1206">
        <f t="shared" ref="G1255:W1255" si="3039">G1213/G1226</f>
        <v>2.6666666666666665</v>
      </c>
      <c r="H1255" s="1206"/>
      <c r="I1255" s="1206"/>
      <c r="J1255" s="2307" t="e">
        <f t="shared" si="2878"/>
        <v>#DIV/0!</v>
      </c>
      <c r="K1255" s="1206">
        <f t="shared" si="3039"/>
        <v>1</v>
      </c>
      <c r="L1255" s="1206"/>
      <c r="M1255" s="1206"/>
      <c r="N1255" s="2307" t="e">
        <f t="shared" si="2879"/>
        <v>#DIV/0!</v>
      </c>
      <c r="O1255" s="1206">
        <f t="shared" si="3039"/>
        <v>3.2</v>
      </c>
      <c r="P1255" s="1206"/>
      <c r="Q1255" s="1206"/>
      <c r="R1255" s="2307" t="e">
        <f t="shared" si="2880"/>
        <v>#DIV/0!</v>
      </c>
      <c r="S1255" s="1238"/>
      <c r="T1255" s="1238"/>
      <c r="U1255" s="1238"/>
      <c r="V1255" s="2307" t="e">
        <f t="shared" si="2881"/>
        <v>#DIV/0!</v>
      </c>
      <c r="W1255" s="1206" t="e">
        <f t="shared" si="3039"/>
        <v>#DIV/0!</v>
      </c>
      <c r="X1255" s="1206">
        <f t="shared" ref="X1255:X1279" si="3040">SUM(D1255+H1255+L1255+P1255+T1255)</f>
        <v>0</v>
      </c>
      <c r="Y1255" s="1206"/>
      <c r="Z1255" s="2307" t="e">
        <f t="shared" si="2883"/>
        <v>#DIV/0!</v>
      </c>
      <c r="AA1255" s="1206">
        <f t="shared" si="2872"/>
        <v>3.5541666666666663</v>
      </c>
      <c r="AB1255" s="1718" t="e">
        <f t="shared" si="2873"/>
        <v>#DIV/0!</v>
      </c>
      <c r="AC1255" s="1903"/>
      <c r="AD1255" s="1220" t="s">
        <v>4339</v>
      </c>
    </row>
    <row r="1256" spans="1:30" s="325" customFormat="1" ht="15.75" hidden="1" thickBot="1" x14ac:dyDescent="0.3">
      <c r="A1256" s="3580"/>
      <c r="B1256" s="2212" t="s">
        <v>4223</v>
      </c>
      <c r="C1256" s="1207">
        <f t="shared" ref="C1256:W1256" si="3041">C1255/C316</f>
        <v>2.2202845676760306</v>
      </c>
      <c r="D1256" s="1207"/>
      <c r="E1256" s="1207"/>
      <c r="F1256" s="1184" t="e">
        <f t="shared" si="2877"/>
        <v>#DIV/0!</v>
      </c>
      <c r="G1256" s="1208">
        <f t="shared" si="3041"/>
        <v>0.32090014064697608</v>
      </c>
      <c r="H1256" s="1208"/>
      <c r="I1256" s="1208"/>
      <c r="J1256" s="1184" t="e">
        <f t="shared" si="2878"/>
        <v>#DIV/0!</v>
      </c>
      <c r="K1256" s="1209">
        <f t="shared" si="3041"/>
        <v>0.17458866544789761</v>
      </c>
      <c r="L1256" s="1209"/>
      <c r="M1256" s="1209"/>
      <c r="N1256" s="1184" t="e">
        <f t="shared" si="2879"/>
        <v>#DIV/0!</v>
      </c>
      <c r="O1256" s="1210">
        <f t="shared" si="3041"/>
        <v>1.1669865642994244</v>
      </c>
      <c r="P1256" s="1210"/>
      <c r="Q1256" s="1210"/>
      <c r="R1256" s="1184" t="e">
        <f t="shared" si="2880"/>
        <v>#DIV/0!</v>
      </c>
      <c r="S1256" s="1239"/>
      <c r="T1256" s="1239"/>
      <c r="U1256" s="1239"/>
      <c r="V1256" s="1184" t="e">
        <f t="shared" si="2881"/>
        <v>#DIV/0!</v>
      </c>
      <c r="W1256" s="1199" t="e">
        <f t="shared" si="3041"/>
        <v>#DIV/0!</v>
      </c>
      <c r="X1256" s="1199">
        <f t="shared" si="3040"/>
        <v>0</v>
      </c>
      <c r="Y1256" s="1199"/>
      <c r="Z1256" s="1184" t="e">
        <f t="shared" si="2883"/>
        <v>#DIV/0!</v>
      </c>
      <c r="AA1256" s="1198">
        <f t="shared" si="2872"/>
        <v>0.97068998451758226</v>
      </c>
      <c r="AB1256" s="1723" t="e">
        <f t="shared" si="2873"/>
        <v>#DIV/0!</v>
      </c>
      <c r="AC1256" s="1198"/>
      <c r="AD1256" s="325" t="s">
        <v>4340</v>
      </c>
    </row>
    <row r="1257" spans="1:30" ht="15.75" hidden="1" thickBot="1" x14ac:dyDescent="0.3">
      <c r="A1257" s="3580"/>
      <c r="B1257" s="2212" t="s">
        <v>4224</v>
      </c>
      <c r="C1257" s="1207">
        <f t="shared" ref="C1257:W1257" si="3042">C1255/C333</f>
        <v>1.2198414664354718</v>
      </c>
      <c r="D1257" s="1207"/>
      <c r="E1257" s="1207"/>
      <c r="F1257" s="1184" t="e">
        <f t="shared" si="2877"/>
        <v>#DIV/0!</v>
      </c>
      <c r="G1257" s="1208">
        <f t="shared" si="3042"/>
        <v>0.58134920634920628</v>
      </c>
      <c r="H1257" s="1208"/>
      <c r="I1257" s="1208"/>
      <c r="J1257" s="1184" t="e">
        <f t="shared" si="2878"/>
        <v>#DIV/0!</v>
      </c>
      <c r="K1257" s="1209">
        <f t="shared" si="3042"/>
        <v>0.11271820448877806</v>
      </c>
      <c r="L1257" s="1209"/>
      <c r="M1257" s="1209"/>
      <c r="N1257" s="1184" t="e">
        <f t="shared" si="2879"/>
        <v>#DIV/0!</v>
      </c>
      <c r="O1257" s="1210">
        <f t="shared" si="3042"/>
        <v>0.42823337413300694</v>
      </c>
      <c r="P1257" s="1210"/>
      <c r="Q1257" s="1210"/>
      <c r="R1257" s="1184" t="e">
        <f t="shared" si="2880"/>
        <v>#DIV/0!</v>
      </c>
      <c r="S1257" s="1239"/>
      <c r="T1257" s="1239"/>
      <c r="U1257" s="1239"/>
      <c r="V1257" s="1184" t="e">
        <f t="shared" si="2881"/>
        <v>#DIV/0!</v>
      </c>
      <c r="W1257" s="1200" t="e">
        <f t="shared" si="3042"/>
        <v>#DIV/0!</v>
      </c>
      <c r="X1257" s="1200">
        <f t="shared" si="3040"/>
        <v>0</v>
      </c>
      <c r="Y1257" s="1200"/>
      <c r="Z1257" s="1184" t="e">
        <f t="shared" si="2883"/>
        <v>#DIV/0!</v>
      </c>
      <c r="AA1257" s="1198">
        <f t="shared" si="2872"/>
        <v>0.58553556285161579</v>
      </c>
      <c r="AB1257" s="1723" t="e">
        <f t="shared" si="2873"/>
        <v>#DIV/0!</v>
      </c>
      <c r="AC1257" s="1198"/>
      <c r="AD1257" s="325" t="s">
        <v>4341</v>
      </c>
    </row>
    <row r="1258" spans="1:30" ht="15.75" hidden="1" thickBot="1" x14ac:dyDescent="0.3">
      <c r="A1258" s="3580"/>
      <c r="B1258" s="2212" t="s">
        <v>4311</v>
      </c>
      <c r="C1258" s="1207">
        <f t="shared" ref="C1258:W1258" si="3043">C1255/C336</f>
        <v>0.77455156950672643</v>
      </c>
      <c r="D1258" s="1207"/>
      <c r="E1258" s="1207"/>
      <c r="F1258" s="1184" t="e">
        <f t="shared" si="2877"/>
        <v>#DIV/0!</v>
      </c>
      <c r="G1258" s="1208">
        <f t="shared" si="3043"/>
        <v>0.47747747747747749</v>
      </c>
      <c r="H1258" s="1208"/>
      <c r="I1258" s="1208"/>
      <c r="J1258" s="1184" t="e">
        <f t="shared" si="2878"/>
        <v>#DIV/0!</v>
      </c>
      <c r="K1258" s="1209">
        <f t="shared" si="3043"/>
        <v>0.11777860603801715</v>
      </c>
      <c r="L1258" s="1209"/>
      <c r="M1258" s="1209"/>
      <c r="N1258" s="1184" t="e">
        <f t="shared" si="2879"/>
        <v>#DIV/0!</v>
      </c>
      <c r="O1258" s="1210">
        <f t="shared" si="3043"/>
        <v>0.30902857142857149</v>
      </c>
      <c r="P1258" s="1210"/>
      <c r="Q1258" s="1210"/>
      <c r="R1258" s="1184" t="e">
        <f t="shared" si="2880"/>
        <v>#DIV/0!</v>
      </c>
      <c r="S1258" s="1239"/>
      <c r="T1258" s="1239"/>
      <c r="U1258" s="1239"/>
      <c r="V1258" s="1184" t="e">
        <f t="shared" si="2881"/>
        <v>#DIV/0!</v>
      </c>
      <c r="W1258" s="1199" t="e">
        <f t="shared" si="3043"/>
        <v>#DIV/0!</v>
      </c>
      <c r="X1258" s="1199">
        <f t="shared" si="3040"/>
        <v>0</v>
      </c>
      <c r="Y1258" s="1199"/>
      <c r="Z1258" s="1184" t="e">
        <f t="shared" si="2883"/>
        <v>#DIV/0!</v>
      </c>
      <c r="AA1258" s="1198">
        <f t="shared" si="2872"/>
        <v>0.4197090561126981</v>
      </c>
      <c r="AB1258" s="1723" t="e">
        <f t="shared" si="2873"/>
        <v>#DIV/0!</v>
      </c>
      <c r="AC1258" s="1198"/>
      <c r="AD1258" s="325" t="s">
        <v>4342</v>
      </c>
    </row>
    <row r="1259" spans="1:30" ht="15.75" hidden="1" thickBot="1" x14ac:dyDescent="0.3">
      <c r="A1259" s="3580"/>
      <c r="B1259" s="2210" t="s">
        <v>4343</v>
      </c>
      <c r="C1259" s="1206">
        <f>C1218/C1223</f>
        <v>-0.10344827586206896</v>
      </c>
      <c r="D1259" s="1206"/>
      <c r="E1259" s="1206"/>
      <c r="F1259" s="2307" t="e">
        <f t="shared" si="2877"/>
        <v>#DIV/0!</v>
      </c>
      <c r="G1259" s="1206">
        <f t="shared" ref="G1259:W1259" si="3044">G1218/G1223</f>
        <v>-0.1111111111111111</v>
      </c>
      <c r="H1259" s="1206"/>
      <c r="I1259" s="1206"/>
      <c r="J1259" s="2307" t="e">
        <f t="shared" si="2878"/>
        <v>#DIV/0!</v>
      </c>
      <c r="K1259" s="1206">
        <f t="shared" si="3044"/>
        <v>0</v>
      </c>
      <c r="L1259" s="1206"/>
      <c r="M1259" s="1206"/>
      <c r="N1259" s="2307" t="e">
        <f t="shared" si="2879"/>
        <v>#DIV/0!</v>
      </c>
      <c r="O1259" s="1206">
        <f t="shared" si="3044"/>
        <v>-2.4844720496894408E-2</v>
      </c>
      <c r="P1259" s="1206"/>
      <c r="Q1259" s="1206"/>
      <c r="R1259" s="2307" t="e">
        <f t="shared" si="2880"/>
        <v>#DIV/0!</v>
      </c>
      <c r="S1259" s="1238"/>
      <c r="T1259" s="1238"/>
      <c r="U1259" s="1238"/>
      <c r="V1259" s="2307" t="e">
        <f t="shared" si="2881"/>
        <v>#DIV/0!</v>
      </c>
      <c r="W1259" s="1206" t="e">
        <f t="shared" si="3044"/>
        <v>#DIV/0!</v>
      </c>
      <c r="X1259" s="1206">
        <f t="shared" si="3040"/>
        <v>0</v>
      </c>
      <c r="Y1259" s="1206"/>
      <c r="Z1259" s="2307" t="e">
        <f t="shared" si="2883"/>
        <v>#DIV/0!</v>
      </c>
      <c r="AA1259" s="1206">
        <f t="shared" si="2872"/>
        <v>-5.9851026867518614E-2</v>
      </c>
      <c r="AB1259" s="1718" t="e">
        <f t="shared" si="2873"/>
        <v>#DIV/0!</v>
      </c>
      <c r="AC1259" s="1903"/>
      <c r="AD1259" s="1220" t="s">
        <v>4344</v>
      </c>
    </row>
    <row r="1260" spans="1:30" ht="15.75" hidden="1" thickBot="1" x14ac:dyDescent="0.3">
      <c r="A1260" s="3580"/>
      <c r="B1260" s="672" t="s">
        <v>4223</v>
      </c>
      <c r="C1260" s="1207">
        <f t="shared" ref="C1260:W1260" si="3045">C1259/C342</f>
        <v>7.0324075282570675</v>
      </c>
      <c r="D1260" s="1207"/>
      <c r="E1260" s="1207"/>
      <c r="F1260" s="1184" t="e">
        <f t="shared" si="2877"/>
        <v>#DIV/0!</v>
      </c>
      <c r="G1260" s="1208">
        <f t="shared" si="3045"/>
        <v>5.9940175408026946</v>
      </c>
      <c r="H1260" s="1208"/>
      <c r="I1260" s="1208"/>
      <c r="J1260" s="1184" t="e">
        <f t="shared" si="2878"/>
        <v>#DIV/0!</v>
      </c>
      <c r="K1260" s="1209">
        <f t="shared" si="3045"/>
        <v>0</v>
      </c>
      <c r="L1260" s="1209"/>
      <c r="M1260" s="1209"/>
      <c r="N1260" s="1184" t="e">
        <f t="shared" si="2879"/>
        <v>#DIV/0!</v>
      </c>
      <c r="O1260" s="1210">
        <f t="shared" si="3045"/>
        <v>3.8441510283542359</v>
      </c>
      <c r="P1260" s="1210"/>
      <c r="Q1260" s="1210"/>
      <c r="R1260" s="1184" t="e">
        <f t="shared" si="2880"/>
        <v>#DIV/0!</v>
      </c>
      <c r="S1260" s="1239"/>
      <c r="T1260" s="1239"/>
      <c r="U1260" s="1239"/>
      <c r="V1260" s="1184" t="e">
        <f t="shared" si="2881"/>
        <v>#DIV/0!</v>
      </c>
      <c r="W1260" s="1199" t="e">
        <f t="shared" si="3045"/>
        <v>#DIV/0!</v>
      </c>
      <c r="X1260" s="1199">
        <f t="shared" si="3040"/>
        <v>0</v>
      </c>
      <c r="Y1260" s="1199"/>
      <c r="Z1260" s="1184" t="e">
        <f t="shared" si="2883"/>
        <v>#DIV/0!</v>
      </c>
      <c r="AA1260" s="1198">
        <f t="shared" si="2872"/>
        <v>4.2176440243534996</v>
      </c>
      <c r="AB1260" s="1723" t="e">
        <f t="shared" si="2873"/>
        <v>#DIV/0!</v>
      </c>
      <c r="AC1260" s="1198"/>
      <c r="AD1260" s="325" t="s">
        <v>4345</v>
      </c>
    </row>
    <row r="1261" spans="1:30" ht="15.75" hidden="1" thickBot="1" x14ac:dyDescent="0.3">
      <c r="A1261" s="3580"/>
      <c r="B1261" s="2212" t="s">
        <v>4224</v>
      </c>
      <c r="C1261" s="1207">
        <f t="shared" ref="C1261:W1261" si="3046">C1259/C359</f>
        <v>7.2172531481699425</v>
      </c>
      <c r="D1261" s="1207"/>
      <c r="E1261" s="1207"/>
      <c r="F1261" s="1184" t="e">
        <f t="shared" si="2877"/>
        <v>#DIV/0!</v>
      </c>
      <c r="G1261" s="1208">
        <f t="shared" si="3046"/>
        <v>2.6204744069912609</v>
      </c>
      <c r="H1261" s="1208"/>
      <c r="I1261" s="1208"/>
      <c r="J1261" s="1184" t="e">
        <f t="shared" si="2878"/>
        <v>#DIV/0!</v>
      </c>
      <c r="K1261" s="1209">
        <f t="shared" si="3046"/>
        <v>0</v>
      </c>
      <c r="L1261" s="1209"/>
      <c r="M1261" s="1209"/>
      <c r="N1261" s="1184" t="e">
        <f t="shared" si="2879"/>
        <v>#DIV/0!</v>
      </c>
      <c r="O1261" s="1210">
        <f t="shared" si="3046"/>
        <v>1.2798368406415128</v>
      </c>
      <c r="P1261" s="1210"/>
      <c r="Q1261" s="1210"/>
      <c r="R1261" s="1184" t="e">
        <f t="shared" si="2880"/>
        <v>#DIV/0!</v>
      </c>
      <c r="S1261" s="1239"/>
      <c r="T1261" s="1239"/>
      <c r="U1261" s="1239"/>
      <c r="V1261" s="1184" t="e">
        <f t="shared" si="2881"/>
        <v>#DIV/0!</v>
      </c>
      <c r="W1261" s="1199" t="e">
        <f t="shared" si="3046"/>
        <v>#DIV/0!</v>
      </c>
      <c r="X1261" s="1199">
        <f t="shared" si="3040"/>
        <v>0</v>
      </c>
      <c r="Y1261" s="1199"/>
      <c r="Z1261" s="1184" t="e">
        <f t="shared" si="2883"/>
        <v>#DIV/0!</v>
      </c>
      <c r="AA1261" s="1198">
        <f t="shared" si="2872"/>
        <v>2.7793910989506792</v>
      </c>
      <c r="AB1261" s="1723" t="e">
        <f t="shared" si="2873"/>
        <v>#DIV/0!</v>
      </c>
      <c r="AC1261" s="1198"/>
      <c r="AD1261" s="325" t="s">
        <v>4346</v>
      </c>
    </row>
    <row r="1262" spans="1:30" ht="15.75" hidden="1" thickBot="1" x14ac:dyDescent="0.3">
      <c r="A1262" s="3580"/>
      <c r="B1262" s="2213" t="s">
        <v>4311</v>
      </c>
      <c r="C1262" s="1215">
        <f t="shared" ref="C1262:W1262" si="3047">C1259/C362</f>
        <v>7.5720285706642416</v>
      </c>
      <c r="D1262" s="1215"/>
      <c r="E1262" s="1215"/>
      <c r="F1262" s="2308" t="e">
        <f t="shared" si="2877"/>
        <v>#DIV/0!</v>
      </c>
      <c r="G1262" s="1216">
        <f t="shared" si="3047"/>
        <v>2.3235913638757237</v>
      </c>
      <c r="H1262" s="1216"/>
      <c r="I1262" s="1216"/>
      <c r="J1262" s="2308" t="e">
        <f t="shared" si="2878"/>
        <v>#DIV/0!</v>
      </c>
      <c r="K1262" s="1217">
        <f t="shared" si="3047"/>
        <v>0</v>
      </c>
      <c r="L1262" s="1217"/>
      <c r="M1262" s="1217"/>
      <c r="N1262" s="2308" t="e">
        <f t="shared" si="2879"/>
        <v>#DIV/0!</v>
      </c>
      <c r="O1262" s="1218">
        <f t="shared" si="3047"/>
        <v>1.3266902006345234</v>
      </c>
      <c r="P1262" s="1218"/>
      <c r="Q1262" s="1218"/>
      <c r="R1262" s="2308" t="e">
        <f t="shared" si="2880"/>
        <v>#DIV/0!</v>
      </c>
      <c r="S1262" s="1242"/>
      <c r="T1262" s="1242"/>
      <c r="U1262" s="1242"/>
      <c r="V1262" s="2308" t="e">
        <f t="shared" si="2881"/>
        <v>#DIV/0!</v>
      </c>
      <c r="W1262" s="1201" t="e">
        <f t="shared" si="3047"/>
        <v>#DIV/0!</v>
      </c>
      <c r="X1262" s="1201">
        <f t="shared" si="3040"/>
        <v>0</v>
      </c>
      <c r="Y1262" s="1201"/>
      <c r="Z1262" s="2308" t="e">
        <f t="shared" si="2883"/>
        <v>#DIV/0!</v>
      </c>
      <c r="AA1262" s="1202">
        <f t="shared" si="2872"/>
        <v>2.8055775337936222</v>
      </c>
      <c r="AB1262" s="1723" t="e">
        <f t="shared" si="2873"/>
        <v>#DIV/0!</v>
      </c>
      <c r="AC1262" s="1198"/>
      <c r="AD1262" s="325" t="s">
        <v>4347</v>
      </c>
    </row>
    <row r="1263" spans="1:30" customFormat="1" ht="15.75" hidden="1" thickBot="1" x14ac:dyDescent="0.3">
      <c r="A1263" s="3580" t="s">
        <v>1685</v>
      </c>
      <c r="B1263" s="2207" t="s">
        <v>935</v>
      </c>
      <c r="C1263" s="1235"/>
      <c r="D1263" s="1235"/>
      <c r="E1263" s="1235"/>
      <c r="F1263" s="2314" t="e">
        <f t="shared" si="2877"/>
        <v>#DIV/0!</v>
      </c>
      <c r="G1263" s="826">
        <f>BPCE!B611</f>
        <v>8</v>
      </c>
      <c r="H1263" s="826"/>
      <c r="I1263" s="826"/>
      <c r="J1263" s="2314" t="e">
        <f t="shared" si="2878"/>
        <v>#DIV/0!</v>
      </c>
      <c r="K1263" s="1235"/>
      <c r="L1263" s="1235"/>
      <c r="M1263" s="1235"/>
      <c r="N1263" s="2314" t="e">
        <f t="shared" si="2879"/>
        <v>#DIV/0!</v>
      </c>
      <c r="O1263" s="1235"/>
      <c r="P1263" s="1235"/>
      <c r="Q1263" s="1235"/>
      <c r="R1263" s="2314" t="e">
        <f t="shared" si="2880"/>
        <v>#DIV/0!</v>
      </c>
      <c r="S1263" s="1235"/>
      <c r="T1263" s="1235"/>
      <c r="U1263" s="1235"/>
      <c r="V1263" s="2314" t="e">
        <f t="shared" si="2881"/>
        <v>#DIV/0!</v>
      </c>
      <c r="W1263" s="826" t="e">
        <f>SUM(C1263:S1263)</f>
        <v>#DIV/0!</v>
      </c>
      <c r="X1263" s="826">
        <f t="shared" si="3040"/>
        <v>0</v>
      </c>
      <c r="Y1263" s="826"/>
      <c r="Z1263" s="2314" t="e">
        <f t="shared" si="2883"/>
        <v>#DIV/0!</v>
      </c>
      <c r="AA1263" s="1222">
        <f t="shared" si="2872"/>
        <v>8</v>
      </c>
      <c r="AB1263" s="1715" t="e">
        <f t="shared" si="2873"/>
        <v>#DIV/0!</v>
      </c>
      <c r="AC1263" s="1311"/>
      <c r="AD1263" s="27" t="s">
        <v>4264</v>
      </c>
    </row>
    <row r="1264" spans="1:30" customFormat="1" ht="15.75" hidden="1" thickBot="1" x14ac:dyDescent="0.3">
      <c r="A1264" s="3580"/>
      <c r="B1264" s="1" t="s">
        <v>4265</v>
      </c>
      <c r="C1264" s="1236">
        <f t="shared" ref="C1264:W1264" si="3048">C1263/C4</f>
        <v>0</v>
      </c>
      <c r="D1264" s="1236"/>
      <c r="E1264" s="1236"/>
      <c r="F1264" s="1236" t="e">
        <f t="shared" si="2877"/>
        <v>#DIV/0!</v>
      </c>
      <c r="G1264" s="1185">
        <f t="shared" si="3048"/>
        <v>3.4398245689469835E-4</v>
      </c>
      <c r="H1264" s="1185"/>
      <c r="I1264" s="1185"/>
      <c r="J1264" s="1236" t="e">
        <f t="shared" si="2878"/>
        <v>#DIV/0!</v>
      </c>
      <c r="K1264" s="1236">
        <f t="shared" si="3048"/>
        <v>0</v>
      </c>
      <c r="L1264" s="1236"/>
      <c r="M1264" s="1236"/>
      <c r="N1264" s="1236" t="e">
        <f t="shared" si="2879"/>
        <v>#DIV/0!</v>
      </c>
      <c r="O1264" s="1236">
        <f t="shared" si="3048"/>
        <v>0</v>
      </c>
      <c r="P1264" s="1236"/>
      <c r="Q1264" s="1236"/>
      <c r="R1264" s="1236" t="e">
        <f t="shared" si="2880"/>
        <v>#DIV/0!</v>
      </c>
      <c r="S1264" s="1236"/>
      <c r="T1264" s="1236"/>
      <c r="U1264" s="1236"/>
      <c r="V1264" s="1236" t="e">
        <f t="shared" si="2881"/>
        <v>#DIV/0!</v>
      </c>
      <c r="W1264" s="1194" t="e">
        <f t="shared" si="3048"/>
        <v>#DIV/0!</v>
      </c>
      <c r="X1264" s="1194">
        <f t="shared" si="3040"/>
        <v>0</v>
      </c>
      <c r="Y1264" s="1194"/>
      <c r="Z1264" s="1236" t="e">
        <f t="shared" si="2883"/>
        <v>#DIV/0!</v>
      </c>
      <c r="AA1264" s="1189">
        <f t="shared" si="2872"/>
        <v>8.5995614223674586E-5</v>
      </c>
      <c r="AB1264" s="1716" t="e">
        <f t="shared" si="2873"/>
        <v>#DIV/0!</v>
      </c>
      <c r="AC1264" s="1189"/>
      <c r="AD1264" t="s">
        <v>4266</v>
      </c>
    </row>
    <row r="1265" spans="1:30" customFormat="1" ht="15.75" hidden="1" thickBot="1" x14ac:dyDescent="0.3">
      <c r="A1265" s="3580"/>
      <c r="B1265" s="1" t="s">
        <v>4267</v>
      </c>
      <c r="C1265" s="1236">
        <f t="shared" ref="C1265:W1265" si="3049">C1263/C21</f>
        <v>0</v>
      </c>
      <c r="D1265" s="1236"/>
      <c r="E1265" s="1236"/>
      <c r="F1265" s="1236" t="e">
        <f t="shared" si="2877"/>
        <v>#DIV/0!</v>
      </c>
      <c r="G1265" s="1185">
        <f t="shared" si="3049"/>
        <v>2.0581425263699513E-3</v>
      </c>
      <c r="H1265" s="1185"/>
      <c r="I1265" s="1185"/>
      <c r="J1265" s="1236" t="e">
        <f t="shared" si="2878"/>
        <v>#DIV/0!</v>
      </c>
      <c r="K1265" s="1236">
        <f t="shared" si="3049"/>
        <v>0</v>
      </c>
      <c r="L1265" s="1236"/>
      <c r="M1265" s="1236"/>
      <c r="N1265" s="1236" t="e">
        <f t="shared" si="2879"/>
        <v>#DIV/0!</v>
      </c>
      <c r="O1265" s="1236">
        <f t="shared" si="3049"/>
        <v>0</v>
      </c>
      <c r="P1265" s="1236"/>
      <c r="Q1265" s="1236"/>
      <c r="R1265" s="1236" t="e">
        <f t="shared" si="2880"/>
        <v>#DIV/0!</v>
      </c>
      <c r="S1265" s="1236"/>
      <c r="T1265" s="1236"/>
      <c r="U1265" s="1236"/>
      <c r="V1265" s="1236" t="e">
        <f t="shared" si="2881"/>
        <v>#DIV/0!</v>
      </c>
      <c r="W1265" s="1194" t="e">
        <f t="shared" si="3049"/>
        <v>#DIV/0!</v>
      </c>
      <c r="X1265" s="1194">
        <f t="shared" si="3040"/>
        <v>0</v>
      </c>
      <c r="Y1265" s="1194"/>
      <c r="Z1265" s="1236" t="e">
        <f t="shared" si="2883"/>
        <v>#DIV/0!</v>
      </c>
      <c r="AA1265" s="1189">
        <f t="shared" si="2872"/>
        <v>5.1453563159248783E-4</v>
      </c>
      <c r="AB1265" s="1716" t="e">
        <f t="shared" si="2873"/>
        <v>#DIV/0!</v>
      </c>
      <c r="AC1265" s="1189"/>
      <c r="AD1265" t="s">
        <v>4268</v>
      </c>
    </row>
    <row r="1266" spans="1:30" customFormat="1" ht="15.75" hidden="1" thickBot="1" x14ac:dyDescent="0.3">
      <c r="A1266" s="3580"/>
      <c r="B1266" s="1" t="s">
        <v>4269</v>
      </c>
      <c r="C1266" s="1236">
        <f t="shared" ref="C1266:W1266" si="3050">C1263/C9</f>
        <v>0</v>
      </c>
      <c r="D1266" s="1236"/>
      <c r="E1266" s="1236"/>
      <c r="F1266" s="1236" t="e">
        <f t="shared" si="2877"/>
        <v>#DIV/0!</v>
      </c>
      <c r="G1266" s="1185">
        <f t="shared" si="3050"/>
        <v>1.4625228519195612E-2</v>
      </c>
      <c r="H1266" s="1185"/>
      <c r="I1266" s="1185"/>
      <c r="J1266" s="1236" t="e">
        <f t="shared" si="2878"/>
        <v>#DIV/0!</v>
      </c>
      <c r="K1266" s="1236">
        <f t="shared" si="3050"/>
        <v>0</v>
      </c>
      <c r="L1266" s="1236"/>
      <c r="M1266" s="1236"/>
      <c r="N1266" s="1236" t="e">
        <f t="shared" si="2879"/>
        <v>#DIV/0!</v>
      </c>
      <c r="O1266" s="1236">
        <f t="shared" si="3050"/>
        <v>0</v>
      </c>
      <c r="P1266" s="1236"/>
      <c r="Q1266" s="1236"/>
      <c r="R1266" s="1236" t="e">
        <f t="shared" si="2880"/>
        <v>#DIV/0!</v>
      </c>
      <c r="S1266" s="1236"/>
      <c r="T1266" s="1236"/>
      <c r="U1266" s="1236"/>
      <c r="V1266" s="1236" t="e">
        <f t="shared" si="2881"/>
        <v>#DIV/0!</v>
      </c>
      <c r="W1266" s="1194" t="e">
        <f t="shared" si="3050"/>
        <v>#DIV/0!</v>
      </c>
      <c r="X1266" s="1194">
        <f t="shared" si="3040"/>
        <v>0</v>
      </c>
      <c r="Y1266" s="1194"/>
      <c r="Z1266" s="1236" t="e">
        <f t="shared" si="2883"/>
        <v>#DIV/0!</v>
      </c>
      <c r="AA1266" s="1189">
        <f t="shared" si="2872"/>
        <v>3.6563071297989031E-3</v>
      </c>
      <c r="AB1266" s="1716" t="e">
        <f t="shared" si="2873"/>
        <v>#DIV/0!</v>
      </c>
      <c r="AC1266" s="1189"/>
      <c r="AD1266" t="s">
        <v>4270</v>
      </c>
    </row>
    <row r="1267" spans="1:30" customFormat="1" ht="15.75" hidden="1" thickBot="1" x14ac:dyDescent="0.3">
      <c r="A1267" s="3580"/>
      <c r="B1267" s="1" t="s">
        <v>4271</v>
      </c>
      <c r="C1267" s="1236">
        <f t="shared" ref="C1267:W1267" si="3051">C1263/C15</f>
        <v>0</v>
      </c>
      <c r="D1267" s="1236"/>
      <c r="E1267" s="1236"/>
      <c r="F1267" s="1236" t="e">
        <f t="shared" si="2877"/>
        <v>#DIV/0!</v>
      </c>
      <c r="G1267" s="1185">
        <f t="shared" si="3051"/>
        <v>2.0512820512820513E-2</v>
      </c>
      <c r="H1267" s="1185"/>
      <c r="I1267" s="1185"/>
      <c r="J1267" s="1236" t="e">
        <f t="shared" si="2878"/>
        <v>#DIV/0!</v>
      </c>
      <c r="K1267" s="1236">
        <f t="shared" si="3051"/>
        <v>0</v>
      </c>
      <c r="L1267" s="1236"/>
      <c r="M1267" s="1236"/>
      <c r="N1267" s="1236" t="e">
        <f t="shared" si="2879"/>
        <v>#DIV/0!</v>
      </c>
      <c r="O1267" s="1236">
        <f t="shared" si="3051"/>
        <v>0</v>
      </c>
      <c r="P1267" s="1236"/>
      <c r="Q1267" s="1236"/>
      <c r="R1267" s="1236" t="e">
        <f t="shared" si="2880"/>
        <v>#DIV/0!</v>
      </c>
      <c r="S1267" s="1236"/>
      <c r="T1267" s="1236"/>
      <c r="U1267" s="1236"/>
      <c r="V1267" s="1236" t="e">
        <f t="shared" si="2881"/>
        <v>#DIV/0!</v>
      </c>
      <c r="W1267" s="1205" t="e">
        <f t="shared" si="3051"/>
        <v>#DIV/0!</v>
      </c>
      <c r="X1267" s="1205">
        <f t="shared" si="3040"/>
        <v>0</v>
      </c>
      <c r="Y1267" s="1205"/>
      <c r="Z1267" s="1236" t="e">
        <f t="shared" si="2883"/>
        <v>#DIV/0!</v>
      </c>
      <c r="AA1267" s="1193">
        <f t="shared" si="2872"/>
        <v>5.1282051282051282E-3</v>
      </c>
      <c r="AB1267" s="1717" t="e">
        <f t="shared" si="2873"/>
        <v>#DIV/0!</v>
      </c>
      <c r="AC1267" s="1193"/>
      <c r="AD1267" t="s">
        <v>4272</v>
      </c>
    </row>
    <row r="1268" spans="1:30" customFormat="1" ht="15.75" hidden="1" thickBot="1" x14ac:dyDescent="0.3">
      <c r="A1268" s="3580"/>
      <c r="B1268" s="2210" t="s">
        <v>4273</v>
      </c>
      <c r="C1268" s="1237"/>
      <c r="D1268" s="1237"/>
      <c r="E1268" s="1237"/>
      <c r="F1268" s="2309" t="e">
        <f t="shared" si="2877"/>
        <v>#DIV/0!</v>
      </c>
      <c r="G1268" s="1264"/>
      <c r="H1268" s="1264"/>
      <c r="I1268" s="1264"/>
      <c r="J1268" s="2309" t="e">
        <f t="shared" si="2878"/>
        <v>#DIV/0!</v>
      </c>
      <c r="K1268" s="1237"/>
      <c r="L1268" s="1237"/>
      <c r="M1268" s="1237"/>
      <c r="N1268" s="2309" t="e">
        <f t="shared" si="2879"/>
        <v>#DIV/0!</v>
      </c>
      <c r="O1268" s="1237"/>
      <c r="P1268" s="1237"/>
      <c r="Q1268" s="1237"/>
      <c r="R1268" s="2309" t="e">
        <f t="shared" si="2880"/>
        <v>#DIV/0!</v>
      </c>
      <c r="S1268" s="1237"/>
      <c r="T1268" s="1237"/>
      <c r="U1268" s="1237"/>
      <c r="V1268" s="2309" t="e">
        <f t="shared" si="2881"/>
        <v>#DIV/0!</v>
      </c>
      <c r="W1268" s="1204" t="e">
        <f>SUM(C1268:S1268)</f>
        <v>#DIV/0!</v>
      </c>
      <c r="X1268" s="1204">
        <f t="shared" si="3040"/>
        <v>0</v>
      </c>
      <c r="Y1268" s="1204"/>
      <c r="Z1268" s="2309" t="e">
        <f t="shared" si="2883"/>
        <v>#DIV/0!</v>
      </c>
      <c r="AA1268" s="1206" t="e">
        <f t="shared" si="2872"/>
        <v>#DIV/0!</v>
      </c>
      <c r="AB1268" s="1718" t="e">
        <f t="shared" si="2873"/>
        <v>#DIV/0!</v>
      </c>
      <c r="AC1268" s="1903"/>
      <c r="AD1268" s="27" t="s">
        <v>4274</v>
      </c>
    </row>
    <row r="1269" spans="1:30" customFormat="1" ht="15.75" hidden="1" thickBot="1" x14ac:dyDescent="0.3">
      <c r="A1269" s="3580"/>
      <c r="B1269" s="1" t="s">
        <v>4275</v>
      </c>
      <c r="C1269" s="1236">
        <f t="shared" ref="C1269:W1269" si="3052">C1268/C30</f>
        <v>0</v>
      </c>
      <c r="D1269" s="1236"/>
      <c r="E1269" s="1236"/>
      <c r="F1269" s="1236" t="e">
        <f t="shared" si="2877"/>
        <v>#DIV/0!</v>
      </c>
      <c r="G1269" s="1263">
        <f t="shared" si="3052"/>
        <v>0</v>
      </c>
      <c r="H1269" s="1263"/>
      <c r="I1269" s="1263"/>
      <c r="J1269" s="1236" t="e">
        <f t="shared" si="2878"/>
        <v>#DIV/0!</v>
      </c>
      <c r="K1269" s="1236">
        <f t="shared" si="3052"/>
        <v>0</v>
      </c>
      <c r="L1269" s="1236"/>
      <c r="M1269" s="1236"/>
      <c r="N1269" s="1236" t="e">
        <f t="shared" si="2879"/>
        <v>#DIV/0!</v>
      </c>
      <c r="O1269" s="1236">
        <f t="shared" si="3052"/>
        <v>0</v>
      </c>
      <c r="P1269" s="1236"/>
      <c r="Q1269" s="1236"/>
      <c r="R1269" s="1236" t="e">
        <f t="shared" si="2880"/>
        <v>#DIV/0!</v>
      </c>
      <c r="S1269" s="1236"/>
      <c r="T1269" s="1236"/>
      <c r="U1269" s="1236"/>
      <c r="V1269" s="1236" t="e">
        <f t="shared" si="2881"/>
        <v>#DIV/0!</v>
      </c>
      <c r="W1269" s="1192" t="e">
        <f t="shared" si="3052"/>
        <v>#DIV/0!</v>
      </c>
      <c r="X1269" s="1192">
        <f t="shared" si="3040"/>
        <v>0</v>
      </c>
      <c r="Y1269" s="1192"/>
      <c r="Z1269" s="1236" t="e">
        <f t="shared" si="2883"/>
        <v>#DIV/0!</v>
      </c>
      <c r="AA1269" s="1193">
        <f t="shared" si="2872"/>
        <v>0</v>
      </c>
      <c r="AB1269" s="1717" t="e">
        <f t="shared" si="2873"/>
        <v>#DIV/0!</v>
      </c>
      <c r="AC1269" s="1193"/>
      <c r="AD1269" t="s">
        <v>4276</v>
      </c>
    </row>
    <row r="1270" spans="1:30" customFormat="1" ht="15.75" hidden="1" thickBot="1" x14ac:dyDescent="0.3">
      <c r="A1270" s="3580"/>
      <c r="B1270" s="1" t="s">
        <v>4277</v>
      </c>
      <c r="C1270" s="1236">
        <f t="shared" ref="C1270:W1270" si="3053">C1268/C47</f>
        <v>0</v>
      </c>
      <c r="D1270" s="1236"/>
      <c r="E1270" s="1236"/>
      <c r="F1270" s="1236" t="e">
        <f t="shared" si="2877"/>
        <v>#DIV/0!</v>
      </c>
      <c r="G1270" s="1263">
        <f t="shared" si="3053"/>
        <v>0</v>
      </c>
      <c r="H1270" s="1263"/>
      <c r="I1270" s="1263"/>
      <c r="J1270" s="1236" t="e">
        <f t="shared" si="2878"/>
        <v>#DIV/0!</v>
      </c>
      <c r="K1270" s="1236">
        <f t="shared" si="3053"/>
        <v>0</v>
      </c>
      <c r="L1270" s="1236"/>
      <c r="M1270" s="1236"/>
      <c r="N1270" s="1236" t="e">
        <f t="shared" si="2879"/>
        <v>#DIV/0!</v>
      </c>
      <c r="O1270" s="1236">
        <f t="shared" si="3053"/>
        <v>0</v>
      </c>
      <c r="P1270" s="1236"/>
      <c r="Q1270" s="1236"/>
      <c r="R1270" s="1236" t="e">
        <f t="shared" si="2880"/>
        <v>#DIV/0!</v>
      </c>
      <c r="S1270" s="1236"/>
      <c r="T1270" s="1236"/>
      <c r="U1270" s="1236"/>
      <c r="V1270" s="1236" t="e">
        <f t="shared" si="2881"/>
        <v>#DIV/0!</v>
      </c>
      <c r="W1270" s="1192" t="e">
        <f t="shared" si="3053"/>
        <v>#DIV/0!</v>
      </c>
      <c r="X1270" s="1192">
        <f t="shared" si="3040"/>
        <v>0</v>
      </c>
      <c r="Y1270" s="1192"/>
      <c r="Z1270" s="1236" t="e">
        <f t="shared" si="2883"/>
        <v>#DIV/0!</v>
      </c>
      <c r="AA1270" s="1193">
        <f t="shared" si="2872"/>
        <v>0</v>
      </c>
      <c r="AB1270" s="1717" t="e">
        <f t="shared" si="2873"/>
        <v>#DIV/0!</v>
      </c>
      <c r="AC1270" s="1193"/>
      <c r="AD1270" t="s">
        <v>4278</v>
      </c>
    </row>
    <row r="1271" spans="1:30" customFormat="1" ht="15.75" hidden="1" thickBot="1" x14ac:dyDescent="0.3">
      <c r="A1271" s="3580"/>
      <c r="B1271" s="1" t="s">
        <v>4279</v>
      </c>
      <c r="C1271" s="1236">
        <f t="shared" ref="C1271:W1271" si="3054">C1268/C35</f>
        <v>0</v>
      </c>
      <c r="D1271" s="1236"/>
      <c r="E1271" s="1236"/>
      <c r="F1271" s="1236" t="e">
        <f t="shared" si="2877"/>
        <v>#DIV/0!</v>
      </c>
      <c r="G1271" s="1263">
        <f t="shared" si="3054"/>
        <v>0</v>
      </c>
      <c r="H1271" s="1263"/>
      <c r="I1271" s="1263"/>
      <c r="J1271" s="1236" t="e">
        <f t="shared" si="2878"/>
        <v>#DIV/0!</v>
      </c>
      <c r="K1271" s="1236">
        <f t="shared" si="3054"/>
        <v>0</v>
      </c>
      <c r="L1271" s="1236"/>
      <c r="M1271" s="1236"/>
      <c r="N1271" s="1236" t="e">
        <f t="shared" si="2879"/>
        <v>#DIV/0!</v>
      </c>
      <c r="O1271" s="1236">
        <f t="shared" si="3054"/>
        <v>0</v>
      </c>
      <c r="P1271" s="1236"/>
      <c r="Q1271" s="1236"/>
      <c r="R1271" s="1236" t="e">
        <f t="shared" si="2880"/>
        <v>#DIV/0!</v>
      </c>
      <c r="S1271" s="1236"/>
      <c r="T1271" s="1236"/>
      <c r="U1271" s="1236"/>
      <c r="V1271" s="1236" t="e">
        <f t="shared" si="2881"/>
        <v>#DIV/0!</v>
      </c>
      <c r="W1271" s="1192" t="e">
        <f t="shared" si="3054"/>
        <v>#DIV/0!</v>
      </c>
      <c r="X1271" s="1192">
        <f t="shared" si="3040"/>
        <v>0</v>
      </c>
      <c r="Y1271" s="1192"/>
      <c r="Z1271" s="1236" t="e">
        <f t="shared" si="2883"/>
        <v>#DIV/0!</v>
      </c>
      <c r="AA1271" s="1193">
        <f t="shared" si="2872"/>
        <v>0</v>
      </c>
      <c r="AB1271" s="1717" t="e">
        <f t="shared" si="2873"/>
        <v>#DIV/0!</v>
      </c>
      <c r="AC1271" s="1193"/>
      <c r="AD1271" t="s">
        <v>4280</v>
      </c>
    </row>
    <row r="1272" spans="1:30" customFormat="1" ht="15.75" hidden="1" thickBot="1" x14ac:dyDescent="0.3">
      <c r="A1272" s="3580"/>
      <c r="B1272" s="1" t="s">
        <v>4281</v>
      </c>
      <c r="C1272" s="1236">
        <f t="shared" ref="C1272:W1272" si="3055">C1268/C41</f>
        <v>0</v>
      </c>
      <c r="D1272" s="1236"/>
      <c r="E1272" s="1236"/>
      <c r="F1272" s="1236" t="e">
        <f t="shared" si="2877"/>
        <v>#DIV/0!</v>
      </c>
      <c r="G1272" s="1263">
        <f t="shared" si="3055"/>
        <v>0</v>
      </c>
      <c r="H1272" s="1263"/>
      <c r="I1272" s="1263"/>
      <c r="J1272" s="1236" t="e">
        <f t="shared" si="2878"/>
        <v>#DIV/0!</v>
      </c>
      <c r="K1272" s="1236">
        <f t="shared" si="3055"/>
        <v>0</v>
      </c>
      <c r="L1272" s="1236"/>
      <c r="M1272" s="1236"/>
      <c r="N1272" s="1236" t="e">
        <f t="shared" si="2879"/>
        <v>#DIV/0!</v>
      </c>
      <c r="O1272" s="1236">
        <f t="shared" si="3055"/>
        <v>0</v>
      </c>
      <c r="P1272" s="1236"/>
      <c r="Q1272" s="1236"/>
      <c r="R1272" s="1236" t="e">
        <f t="shared" si="2880"/>
        <v>#DIV/0!</v>
      </c>
      <c r="S1272" s="1236"/>
      <c r="T1272" s="1236"/>
      <c r="U1272" s="1236"/>
      <c r="V1272" s="1236" t="e">
        <f t="shared" si="2881"/>
        <v>#DIV/0!</v>
      </c>
      <c r="W1272" s="1192" t="e">
        <f t="shared" si="3055"/>
        <v>#DIV/0!</v>
      </c>
      <c r="X1272" s="1192">
        <f t="shared" si="3040"/>
        <v>0</v>
      </c>
      <c r="Y1272" s="1192"/>
      <c r="Z1272" s="1236" t="e">
        <f t="shared" si="2883"/>
        <v>#DIV/0!</v>
      </c>
      <c r="AA1272" s="1193">
        <f t="shared" si="2872"/>
        <v>0</v>
      </c>
      <c r="AB1272" s="1717" t="e">
        <f t="shared" si="2873"/>
        <v>#DIV/0!</v>
      </c>
      <c r="AC1272" s="1193"/>
      <c r="AD1272" t="s">
        <v>4282</v>
      </c>
    </row>
    <row r="1273" spans="1:30" customFormat="1" ht="15.75" hidden="1" thickBot="1" x14ac:dyDescent="0.3">
      <c r="A1273" s="3580"/>
      <c r="B1273" s="2210" t="s">
        <v>4283</v>
      </c>
      <c r="C1273" s="1237"/>
      <c r="D1273" s="1237"/>
      <c r="E1273" s="1237"/>
      <c r="F1273" s="2309" t="e">
        <f t="shared" si="2877"/>
        <v>#DIV/0!</v>
      </c>
      <c r="G1273" s="1264"/>
      <c r="H1273" s="1264"/>
      <c r="I1273" s="1264"/>
      <c r="J1273" s="2309" t="e">
        <f t="shared" si="2878"/>
        <v>#DIV/0!</v>
      </c>
      <c r="K1273" s="1237"/>
      <c r="L1273" s="1237"/>
      <c r="M1273" s="1237"/>
      <c r="N1273" s="2309" t="e">
        <f t="shared" si="2879"/>
        <v>#DIV/0!</v>
      </c>
      <c r="O1273" s="1237"/>
      <c r="P1273" s="1237"/>
      <c r="Q1273" s="1237"/>
      <c r="R1273" s="2309" t="e">
        <f t="shared" si="2880"/>
        <v>#DIV/0!</v>
      </c>
      <c r="S1273" s="1237"/>
      <c r="T1273" s="1237"/>
      <c r="U1273" s="1237"/>
      <c r="V1273" s="2309" t="e">
        <f t="shared" si="2881"/>
        <v>#DIV/0!</v>
      </c>
      <c r="W1273" s="1204" t="e">
        <f>SUM(C1273:S1273)</f>
        <v>#DIV/0!</v>
      </c>
      <c r="X1273" s="1204">
        <f t="shared" si="3040"/>
        <v>0</v>
      </c>
      <c r="Y1273" s="1204"/>
      <c r="Z1273" s="2309" t="e">
        <f t="shared" si="2883"/>
        <v>#DIV/0!</v>
      </c>
      <c r="AA1273" s="1206" t="e">
        <f t="shared" si="2872"/>
        <v>#DIV/0!</v>
      </c>
      <c r="AB1273" s="1719" t="e">
        <f t="shared" si="2873"/>
        <v>#DIV/0!</v>
      </c>
      <c r="AC1273" s="1206"/>
      <c r="AD1273" s="1178" t="s">
        <v>4284</v>
      </c>
    </row>
    <row r="1274" spans="1:30" customFormat="1" ht="15.75" hidden="1" thickBot="1" x14ac:dyDescent="0.3">
      <c r="A1274" s="3580"/>
      <c r="B1274" s="1" t="s">
        <v>4285</v>
      </c>
      <c r="C1274" s="1236">
        <f t="shared" ref="C1274:W1274" si="3056">C1273/C56</f>
        <v>0</v>
      </c>
      <c r="D1274" s="1236"/>
      <c r="E1274" s="1236"/>
      <c r="F1274" s="1236" t="e">
        <f t="shared" si="2877"/>
        <v>#DIV/0!</v>
      </c>
      <c r="G1274" s="1263">
        <f t="shared" si="3056"/>
        <v>0</v>
      </c>
      <c r="H1274" s="1263"/>
      <c r="I1274" s="1263"/>
      <c r="J1274" s="1236" t="e">
        <f t="shared" si="2878"/>
        <v>#DIV/0!</v>
      </c>
      <c r="K1274" s="1236">
        <f t="shared" si="3056"/>
        <v>0</v>
      </c>
      <c r="L1274" s="1236"/>
      <c r="M1274" s="1236"/>
      <c r="N1274" s="1236" t="e">
        <f t="shared" si="2879"/>
        <v>#DIV/0!</v>
      </c>
      <c r="O1274" s="1236">
        <f t="shared" si="3056"/>
        <v>0</v>
      </c>
      <c r="P1274" s="1236"/>
      <c r="Q1274" s="1236"/>
      <c r="R1274" s="1236" t="e">
        <f t="shared" si="2880"/>
        <v>#DIV/0!</v>
      </c>
      <c r="S1274" s="1236"/>
      <c r="T1274" s="1236"/>
      <c r="U1274" s="1236"/>
      <c r="V1274" s="1236" t="e">
        <f t="shared" si="2881"/>
        <v>#DIV/0!</v>
      </c>
      <c r="W1274" s="1194" t="e">
        <f t="shared" si="3056"/>
        <v>#DIV/0!</v>
      </c>
      <c r="X1274" s="1194">
        <f t="shared" si="3040"/>
        <v>0</v>
      </c>
      <c r="Y1274" s="1194"/>
      <c r="Z1274" s="1236" t="e">
        <f t="shared" si="2883"/>
        <v>#DIV/0!</v>
      </c>
      <c r="AA1274" s="1193">
        <f t="shared" si="2872"/>
        <v>0</v>
      </c>
      <c r="AB1274" s="1717" t="e">
        <f t="shared" si="2873"/>
        <v>#DIV/0!</v>
      </c>
      <c r="AC1274" s="1193"/>
      <c r="AD1274" t="s">
        <v>4286</v>
      </c>
    </row>
    <row r="1275" spans="1:30" customFormat="1" ht="15.75" hidden="1" thickBot="1" x14ac:dyDescent="0.3">
      <c r="A1275" s="3580"/>
      <c r="B1275" s="1" t="s">
        <v>4287</v>
      </c>
      <c r="C1275" s="1236">
        <f t="shared" ref="C1275:W1275" si="3057">C1273/C73</f>
        <v>0</v>
      </c>
      <c r="D1275" s="1236"/>
      <c r="E1275" s="1236"/>
      <c r="F1275" s="1236" t="e">
        <f t="shared" si="2877"/>
        <v>#DIV/0!</v>
      </c>
      <c r="G1275" s="1263">
        <f t="shared" si="3057"/>
        <v>0</v>
      </c>
      <c r="H1275" s="1263"/>
      <c r="I1275" s="1263"/>
      <c r="J1275" s="1236" t="e">
        <f t="shared" si="2878"/>
        <v>#DIV/0!</v>
      </c>
      <c r="K1275" s="1236">
        <f t="shared" si="3057"/>
        <v>0</v>
      </c>
      <c r="L1275" s="1236"/>
      <c r="M1275" s="1236"/>
      <c r="N1275" s="1236" t="e">
        <f t="shared" si="2879"/>
        <v>#DIV/0!</v>
      </c>
      <c r="O1275" s="1236">
        <f t="shared" si="3057"/>
        <v>0</v>
      </c>
      <c r="P1275" s="1236"/>
      <c r="Q1275" s="1236"/>
      <c r="R1275" s="1236" t="e">
        <f t="shared" si="2880"/>
        <v>#DIV/0!</v>
      </c>
      <c r="S1275" s="1236"/>
      <c r="T1275" s="1236"/>
      <c r="U1275" s="1236"/>
      <c r="V1275" s="1236" t="e">
        <f t="shared" si="2881"/>
        <v>#DIV/0!</v>
      </c>
      <c r="W1275" s="1194" t="e">
        <f t="shared" si="3057"/>
        <v>#DIV/0!</v>
      </c>
      <c r="X1275" s="1194">
        <f t="shared" si="3040"/>
        <v>0</v>
      </c>
      <c r="Y1275" s="1194"/>
      <c r="Z1275" s="1236" t="e">
        <f t="shared" si="2883"/>
        <v>#DIV/0!</v>
      </c>
      <c r="AA1275" s="1193">
        <f t="shared" si="2872"/>
        <v>0</v>
      </c>
      <c r="AB1275" s="1717" t="e">
        <f t="shared" si="2873"/>
        <v>#DIV/0!</v>
      </c>
      <c r="AC1275" s="1193"/>
      <c r="AD1275" t="s">
        <v>4288</v>
      </c>
    </row>
    <row r="1276" spans="1:30" customFormat="1" ht="15.75" hidden="1" thickBot="1" x14ac:dyDescent="0.3">
      <c r="A1276" s="3580"/>
      <c r="B1276" s="1" t="s">
        <v>4289</v>
      </c>
      <c r="C1276" s="1254">
        <v>0.26500000000000001</v>
      </c>
      <c r="D1276" s="1254"/>
      <c r="E1276" s="1254"/>
      <c r="F1276" s="1236" t="e">
        <f t="shared" si="2877"/>
        <v>#DIV/0!</v>
      </c>
      <c r="G1276" s="1273">
        <v>0.26500000000000001</v>
      </c>
      <c r="H1276" s="1273"/>
      <c r="I1276" s="1273"/>
      <c r="J1276" s="1236" t="e">
        <f t="shared" si="2878"/>
        <v>#DIV/0!</v>
      </c>
      <c r="K1276" s="1254">
        <v>0.26500000000000001</v>
      </c>
      <c r="L1276" s="1254"/>
      <c r="M1276" s="1254"/>
      <c r="N1276" s="1236" t="e">
        <f t="shared" si="2879"/>
        <v>#DIV/0!</v>
      </c>
      <c r="O1276" s="1254">
        <v>0.26500000000000001</v>
      </c>
      <c r="P1276" s="1254"/>
      <c r="Q1276" s="1254"/>
      <c r="R1276" s="1236" t="e">
        <f t="shared" si="2880"/>
        <v>#DIV/0!</v>
      </c>
      <c r="S1276" s="1254"/>
      <c r="T1276" s="1254"/>
      <c r="U1276" s="1254"/>
      <c r="V1276" s="1236" t="e">
        <f t="shared" si="2881"/>
        <v>#DIV/0!</v>
      </c>
      <c r="W1276" s="1252">
        <f>K1276</f>
        <v>0.26500000000000001</v>
      </c>
      <c r="X1276" s="1252">
        <f t="shared" si="3040"/>
        <v>0</v>
      </c>
      <c r="Y1276" s="1252"/>
      <c r="Z1276" s="1236" t="e">
        <f t="shared" si="2883"/>
        <v>#DIV/0!</v>
      </c>
      <c r="AA1276" s="1253">
        <f t="shared" si="2872"/>
        <v>0.26500000000000001</v>
      </c>
      <c r="AB1276" s="1726" t="e">
        <f t="shared" si="2873"/>
        <v>#DIV/0!</v>
      </c>
      <c r="AC1276" s="1253"/>
      <c r="AD1276" t="s">
        <v>4290</v>
      </c>
    </row>
    <row r="1277" spans="1:30" customFormat="1" ht="15.75" hidden="1" thickBot="1" x14ac:dyDescent="0.3">
      <c r="A1277" s="3580"/>
      <c r="B1277" s="1" t="s">
        <v>4291</v>
      </c>
      <c r="C1277" s="1236" t="e">
        <f>C1273/C1268</f>
        <v>#DIV/0!</v>
      </c>
      <c r="D1277" s="1236"/>
      <c r="E1277" s="1236"/>
      <c r="F1277" s="1236" t="e">
        <f t="shared" si="2877"/>
        <v>#DIV/0!</v>
      </c>
      <c r="G1277" s="1263" t="e">
        <f t="shared" ref="G1277:W1277" si="3058">G1273/G1268</f>
        <v>#DIV/0!</v>
      </c>
      <c r="H1277" s="1263"/>
      <c r="I1277" s="1263"/>
      <c r="J1277" s="1236" t="e">
        <f t="shared" si="2878"/>
        <v>#DIV/0!</v>
      </c>
      <c r="K1277" s="1236" t="e">
        <f t="shared" si="3058"/>
        <v>#DIV/0!</v>
      </c>
      <c r="L1277" s="1236"/>
      <c r="M1277" s="1236"/>
      <c r="N1277" s="1236" t="e">
        <f t="shared" si="2879"/>
        <v>#DIV/0!</v>
      </c>
      <c r="O1277" s="1236" t="e">
        <f t="shared" si="3058"/>
        <v>#DIV/0!</v>
      </c>
      <c r="P1277" s="1236"/>
      <c r="Q1277" s="1236"/>
      <c r="R1277" s="1236" t="e">
        <f t="shared" si="2880"/>
        <v>#DIV/0!</v>
      </c>
      <c r="S1277" s="1236"/>
      <c r="T1277" s="1236"/>
      <c r="U1277" s="1236"/>
      <c r="V1277" s="1236" t="e">
        <f t="shared" si="2881"/>
        <v>#DIV/0!</v>
      </c>
      <c r="W1277" s="1205" t="e">
        <f t="shared" si="3058"/>
        <v>#DIV/0!</v>
      </c>
      <c r="X1277" s="1205">
        <f t="shared" si="3040"/>
        <v>0</v>
      </c>
      <c r="Y1277" s="1205"/>
      <c r="Z1277" s="1236" t="e">
        <f t="shared" si="2883"/>
        <v>#DIV/0!</v>
      </c>
      <c r="AA1277" s="1191" t="e">
        <f t="shared" si="2872"/>
        <v>#DIV/0!</v>
      </c>
      <c r="AB1277" s="1720" t="e">
        <f t="shared" si="2873"/>
        <v>#DIV/0!</v>
      </c>
      <c r="AC1277" s="1191"/>
      <c r="AD1277" t="s">
        <v>4292</v>
      </c>
    </row>
    <row r="1278" spans="1:30" customFormat="1" ht="15.75" hidden="1" thickBot="1" x14ac:dyDescent="0.3">
      <c r="A1278" s="3580"/>
      <c r="B1278" s="2210" t="s">
        <v>10</v>
      </c>
      <c r="C1278" s="1237"/>
      <c r="D1278" s="1237"/>
      <c r="E1278" s="1237"/>
      <c r="F1278" s="2309" t="e">
        <f t="shared" si="2877"/>
        <v>#DIV/0!</v>
      </c>
      <c r="G1278" s="1204">
        <f>BPCE!G611</f>
        <v>101</v>
      </c>
      <c r="H1278" s="1204"/>
      <c r="I1278" s="1204"/>
      <c r="J1278" s="2309" t="e">
        <f t="shared" si="2878"/>
        <v>#DIV/0!</v>
      </c>
      <c r="K1278" s="1237"/>
      <c r="L1278" s="1237"/>
      <c r="M1278" s="1237"/>
      <c r="N1278" s="2309" t="e">
        <f t="shared" si="2879"/>
        <v>#DIV/0!</v>
      </c>
      <c r="O1278" s="1237"/>
      <c r="P1278" s="1237"/>
      <c r="Q1278" s="1237"/>
      <c r="R1278" s="2309" t="e">
        <f t="shared" si="2880"/>
        <v>#DIV/0!</v>
      </c>
      <c r="S1278" s="1237"/>
      <c r="T1278" s="1237"/>
      <c r="U1278" s="1237"/>
      <c r="V1278" s="2309" t="e">
        <f t="shared" si="2881"/>
        <v>#DIV/0!</v>
      </c>
      <c r="W1278" s="1204" t="e">
        <f>SUM(C1278:S1278)</f>
        <v>#DIV/0!</v>
      </c>
      <c r="X1278" s="1204">
        <f t="shared" si="3040"/>
        <v>0</v>
      </c>
      <c r="Y1278" s="1204"/>
      <c r="Z1278" s="2309" t="e">
        <f t="shared" si="2883"/>
        <v>#DIV/0!</v>
      </c>
      <c r="AA1278" s="1204">
        <f t="shared" si="2872"/>
        <v>101</v>
      </c>
      <c r="AB1278" s="1721" t="e">
        <f t="shared" si="2873"/>
        <v>#DIV/0!</v>
      </c>
      <c r="AC1278" s="1309"/>
      <c r="AD1278" s="27" t="s">
        <v>4293</v>
      </c>
    </row>
    <row r="1279" spans="1:30" customFormat="1" ht="15.75" hidden="1" thickBot="1" x14ac:dyDescent="0.3">
      <c r="A1279" s="3580"/>
      <c r="B1279" s="1" t="s">
        <v>4294</v>
      </c>
      <c r="C1279" s="1236">
        <f t="shared" ref="C1279:W1279" si="3059">C1278/C82</f>
        <v>0</v>
      </c>
      <c r="D1279" s="1236"/>
      <c r="E1279" s="1236"/>
      <c r="F1279" s="1236" t="e">
        <f t="shared" si="2877"/>
        <v>#DIV/0!</v>
      </c>
      <c r="G1279" s="1185">
        <f t="shared" si="3059"/>
        <v>9.7869165398889522E-4</v>
      </c>
      <c r="H1279" s="1185"/>
      <c r="I1279" s="1185"/>
      <c r="J1279" s="1236" t="e">
        <f t="shared" si="2878"/>
        <v>#DIV/0!</v>
      </c>
      <c r="K1279" s="1236">
        <f t="shared" si="3059"/>
        <v>0</v>
      </c>
      <c r="L1279" s="1236"/>
      <c r="M1279" s="1236"/>
      <c r="N1279" s="1236" t="e">
        <f t="shared" si="2879"/>
        <v>#DIV/0!</v>
      </c>
      <c r="O1279" s="1236">
        <f t="shared" si="3059"/>
        <v>0</v>
      </c>
      <c r="P1279" s="1236"/>
      <c r="Q1279" s="1236"/>
      <c r="R1279" s="1236" t="e">
        <f t="shared" si="2880"/>
        <v>#DIV/0!</v>
      </c>
      <c r="S1279" s="1236"/>
      <c r="T1279" s="1236"/>
      <c r="U1279" s="1236"/>
      <c r="V1279" s="1236" t="e">
        <f t="shared" si="2881"/>
        <v>#DIV/0!</v>
      </c>
      <c r="W1279" s="1194" t="e">
        <f t="shared" si="3059"/>
        <v>#DIV/0!</v>
      </c>
      <c r="X1279" s="1194">
        <f t="shared" si="3040"/>
        <v>0</v>
      </c>
      <c r="Y1279" s="1194"/>
      <c r="Z1279" s="1236" t="e">
        <f t="shared" si="2883"/>
        <v>#DIV/0!</v>
      </c>
      <c r="AA1279" s="1189">
        <f t="shared" ref="AA1279:AA1342" si="3060">AVERAGE(C1279,G1279,K1279,O1279,S1279)</f>
        <v>2.4467291349722381E-4</v>
      </c>
      <c r="AB1279" s="1716" t="e">
        <f t="shared" ref="AB1279:AB1342" si="3061">AVERAGE(D1279,H1279,L1279,P1279,T1279)</f>
        <v>#DIV/0!</v>
      </c>
      <c r="AC1279" s="1189"/>
      <c r="AD1279" t="s">
        <v>4295</v>
      </c>
    </row>
    <row r="1280" spans="1:30" customFormat="1" ht="15.75" hidden="1" thickBot="1" x14ac:dyDescent="0.3">
      <c r="A1280" s="3580"/>
      <c r="B1280" s="1" t="s">
        <v>4296</v>
      </c>
      <c r="C1280" s="1236">
        <f t="shared" ref="C1280:W1280" si="3062">C1278/C99</f>
        <v>0</v>
      </c>
      <c r="D1280" s="1236"/>
      <c r="E1280" s="1236"/>
      <c r="F1280" s="1236" t="e">
        <f t="shared" si="2877"/>
        <v>#DIV/0!</v>
      </c>
      <c r="G1280" s="1185">
        <f t="shared" si="3062"/>
        <v>9.6236303001429255E-3</v>
      </c>
      <c r="H1280" s="1185"/>
      <c r="I1280" s="1185"/>
      <c r="J1280" s="1236" t="e">
        <f t="shared" si="2878"/>
        <v>#DIV/0!</v>
      </c>
      <c r="K1280" s="1236">
        <f t="shared" si="3062"/>
        <v>0</v>
      </c>
      <c r="L1280" s="1236"/>
      <c r="M1280" s="1236"/>
      <c r="N1280" s="1236" t="e">
        <f t="shared" si="2879"/>
        <v>#DIV/0!</v>
      </c>
      <c r="O1280" s="1236">
        <f t="shared" si="3062"/>
        <v>0</v>
      </c>
      <c r="P1280" s="1236"/>
      <c r="Q1280" s="1236"/>
      <c r="R1280" s="1236" t="e">
        <f t="shared" si="2880"/>
        <v>#DIV/0!</v>
      </c>
      <c r="S1280" s="1236"/>
      <c r="T1280" s="1236"/>
      <c r="U1280" s="1236"/>
      <c r="V1280" s="1236" t="e">
        <f t="shared" si="2881"/>
        <v>#DIV/0!</v>
      </c>
      <c r="W1280" s="1194" t="e">
        <f t="shared" si="3062"/>
        <v>#DIV/0!</v>
      </c>
      <c r="X1280" s="1194">
        <f t="shared" ref="X1280:X1317" si="3063">SUM(D1280+H1280+L1280+P1280+T1280)</f>
        <v>0</v>
      </c>
      <c r="Y1280" s="1194"/>
      <c r="Z1280" s="1236" t="e">
        <f t="shared" si="2883"/>
        <v>#DIV/0!</v>
      </c>
      <c r="AA1280" s="1189">
        <f t="shared" si="3060"/>
        <v>2.4059075750357314E-3</v>
      </c>
      <c r="AB1280" s="1716" t="e">
        <f t="shared" si="3061"/>
        <v>#DIV/0!</v>
      </c>
      <c r="AC1280" s="1189"/>
      <c r="AD1280" t="s">
        <v>4297</v>
      </c>
    </row>
    <row r="1281" spans="1:30" customFormat="1" ht="15.75" hidden="1" thickBot="1" x14ac:dyDescent="0.3">
      <c r="A1281" s="3580"/>
      <c r="B1281" s="2210" t="s">
        <v>14</v>
      </c>
      <c r="C1281" s="1237"/>
      <c r="D1281" s="1237"/>
      <c r="E1281" s="1237"/>
      <c r="F1281" s="2309" t="e">
        <f t="shared" ref="F1281:F1344" si="3064">E1281/D1281</f>
        <v>#DIV/0!</v>
      </c>
      <c r="G1281" s="1204">
        <f>BPCE!J611</f>
        <v>3</v>
      </c>
      <c r="H1281" s="1204"/>
      <c r="I1281" s="1204"/>
      <c r="J1281" s="2309" t="e">
        <f t="shared" ref="J1281:J1344" si="3065">I1281/H1281</f>
        <v>#DIV/0!</v>
      </c>
      <c r="K1281" s="1237"/>
      <c r="L1281" s="1237"/>
      <c r="M1281" s="1237"/>
      <c r="N1281" s="2309" t="e">
        <f t="shared" ref="N1281:N1344" si="3066">M1281/L1281</f>
        <v>#DIV/0!</v>
      </c>
      <c r="O1281" s="1237"/>
      <c r="P1281" s="1237"/>
      <c r="Q1281" s="1237"/>
      <c r="R1281" s="2309" t="e">
        <f t="shared" ref="R1281:R1344" si="3067">Q1281/P1281</f>
        <v>#DIV/0!</v>
      </c>
      <c r="S1281" s="1237"/>
      <c r="T1281" s="1237"/>
      <c r="U1281" s="1237"/>
      <c r="V1281" s="2309" t="e">
        <f t="shared" ref="V1281:V1344" si="3068">U1281/T1281</f>
        <v>#DIV/0!</v>
      </c>
      <c r="W1281" s="1204" t="e">
        <f>SUM(C1281:S1281)</f>
        <v>#DIV/0!</v>
      </c>
      <c r="X1281" s="1204">
        <f t="shared" si="3063"/>
        <v>0</v>
      </c>
      <c r="Y1281" s="1204"/>
      <c r="Z1281" s="2309" t="e">
        <f t="shared" ref="Z1281:Z1344" si="3069">Y1281/X1281</f>
        <v>#DIV/0!</v>
      </c>
      <c r="AA1281" s="1221">
        <f t="shared" si="3060"/>
        <v>3</v>
      </c>
      <c r="AB1281" s="1722" t="e">
        <f t="shared" si="3061"/>
        <v>#DIV/0!</v>
      </c>
      <c r="AC1281" s="1904"/>
      <c r="AD1281" s="27" t="s">
        <v>4298</v>
      </c>
    </row>
    <row r="1282" spans="1:30" customFormat="1" ht="15.75" hidden="1" thickBot="1" x14ac:dyDescent="0.3">
      <c r="A1282" s="3580"/>
      <c r="B1282" s="1" t="s">
        <v>4299</v>
      </c>
      <c r="C1282" s="1236">
        <f t="shared" ref="C1282:W1282" si="3070">C1281/C108</f>
        <v>0</v>
      </c>
      <c r="D1282" s="1236"/>
      <c r="E1282" s="1236"/>
      <c r="F1282" s="1236" t="e">
        <f t="shared" si="3064"/>
        <v>#DIV/0!</v>
      </c>
      <c r="G1282" s="1185">
        <f t="shared" si="3070"/>
        <v>4.2075736325385693E-3</v>
      </c>
      <c r="H1282" s="1185"/>
      <c r="I1282" s="1185"/>
      <c r="J1282" s="1236" t="e">
        <f t="shared" si="3065"/>
        <v>#DIV/0!</v>
      </c>
      <c r="K1282" s="1236">
        <f t="shared" si="3070"/>
        <v>0</v>
      </c>
      <c r="L1282" s="1236"/>
      <c r="M1282" s="1236"/>
      <c r="N1282" s="1236" t="e">
        <f t="shared" si="3066"/>
        <v>#DIV/0!</v>
      </c>
      <c r="O1282" s="1236">
        <f t="shared" si="3070"/>
        <v>0</v>
      </c>
      <c r="P1282" s="1236"/>
      <c r="Q1282" s="1236"/>
      <c r="R1282" s="1236" t="e">
        <f t="shared" si="3067"/>
        <v>#DIV/0!</v>
      </c>
      <c r="S1282" s="1236"/>
      <c r="T1282" s="1236"/>
      <c r="U1282" s="1236"/>
      <c r="V1282" s="1236" t="e">
        <f t="shared" si="3068"/>
        <v>#DIV/0!</v>
      </c>
      <c r="W1282" s="1194" t="e">
        <f t="shared" si="3070"/>
        <v>#DIV/0!</v>
      </c>
      <c r="X1282" s="1194">
        <f t="shared" si="3063"/>
        <v>0</v>
      </c>
      <c r="Y1282" s="1194"/>
      <c r="Z1282" s="1236" t="e">
        <f t="shared" si="3069"/>
        <v>#DIV/0!</v>
      </c>
      <c r="AA1282" s="1189">
        <f t="shared" si="3060"/>
        <v>1.0518934081346423E-3</v>
      </c>
      <c r="AB1282" s="1716" t="e">
        <f t="shared" si="3061"/>
        <v>#DIV/0!</v>
      </c>
      <c r="AC1282" s="1189"/>
      <c r="AD1282" t="s">
        <v>4300</v>
      </c>
    </row>
    <row r="1283" spans="1:30" customFormat="1" ht="15.75" hidden="1" thickBot="1" x14ac:dyDescent="0.3">
      <c r="A1283" s="3580"/>
      <c r="B1283" s="1" t="s">
        <v>4301</v>
      </c>
      <c r="C1283" s="1236">
        <f t="shared" ref="C1283:W1283" si="3071">C1281/C125</f>
        <v>0</v>
      </c>
      <c r="D1283" s="1236"/>
      <c r="E1283" s="1236"/>
      <c r="F1283" s="1236" t="e">
        <f t="shared" si="3064"/>
        <v>#DIV/0!</v>
      </c>
      <c r="G1283" s="1185">
        <f t="shared" si="3071"/>
        <v>1.0238907849829351E-2</v>
      </c>
      <c r="H1283" s="1185"/>
      <c r="I1283" s="1185"/>
      <c r="J1283" s="1236" t="e">
        <f t="shared" si="3065"/>
        <v>#DIV/0!</v>
      </c>
      <c r="K1283" s="1236">
        <f t="shared" si="3071"/>
        <v>0</v>
      </c>
      <c r="L1283" s="1236"/>
      <c r="M1283" s="1236"/>
      <c r="N1283" s="1236" t="e">
        <f t="shared" si="3066"/>
        <v>#DIV/0!</v>
      </c>
      <c r="O1283" s="1236">
        <f t="shared" si="3071"/>
        <v>0</v>
      </c>
      <c r="P1283" s="1236"/>
      <c r="Q1283" s="1236"/>
      <c r="R1283" s="1236" t="e">
        <f t="shared" si="3067"/>
        <v>#DIV/0!</v>
      </c>
      <c r="S1283" s="1236"/>
      <c r="T1283" s="1236"/>
      <c r="U1283" s="1236"/>
      <c r="V1283" s="1236" t="e">
        <f t="shared" si="3068"/>
        <v>#DIV/0!</v>
      </c>
      <c r="W1283" s="1194" t="e">
        <f t="shared" si="3071"/>
        <v>#DIV/0!</v>
      </c>
      <c r="X1283" s="1194">
        <f t="shared" si="3063"/>
        <v>0</v>
      </c>
      <c r="Y1283" s="1194"/>
      <c r="Z1283" s="1236" t="e">
        <f t="shared" si="3069"/>
        <v>#DIV/0!</v>
      </c>
      <c r="AA1283" s="1189">
        <f t="shared" si="3060"/>
        <v>2.5597269624573378E-3</v>
      </c>
      <c r="AB1283" s="1716" t="e">
        <f t="shared" si="3061"/>
        <v>#DIV/0!</v>
      </c>
      <c r="AC1283" s="1189"/>
      <c r="AD1283" t="s">
        <v>4302</v>
      </c>
    </row>
    <row r="1284" spans="1:30" customFormat="1" ht="15.75" hidden="1" thickBot="1" x14ac:dyDescent="0.3">
      <c r="A1284" s="3580"/>
      <c r="B1284" s="1" t="s">
        <v>4303</v>
      </c>
      <c r="C1284" s="1236">
        <f t="shared" ref="C1284:W1284" si="3072">C1281/C113</f>
        <v>0</v>
      </c>
      <c r="D1284" s="1236"/>
      <c r="E1284" s="1236"/>
      <c r="F1284" s="1236" t="e">
        <f t="shared" si="3064"/>
        <v>#DIV/0!</v>
      </c>
      <c r="G1284" s="1185">
        <f t="shared" si="3072"/>
        <v>3.7037037037037035E-2</v>
      </c>
      <c r="H1284" s="1185"/>
      <c r="I1284" s="1185"/>
      <c r="J1284" s="1236" t="e">
        <f t="shared" si="3065"/>
        <v>#DIV/0!</v>
      </c>
      <c r="K1284" s="1236">
        <f t="shared" si="3072"/>
        <v>0</v>
      </c>
      <c r="L1284" s="1236"/>
      <c r="M1284" s="1236"/>
      <c r="N1284" s="1236" t="e">
        <f t="shared" si="3066"/>
        <v>#DIV/0!</v>
      </c>
      <c r="O1284" s="1236">
        <f t="shared" si="3072"/>
        <v>0</v>
      </c>
      <c r="P1284" s="1236"/>
      <c r="Q1284" s="1236"/>
      <c r="R1284" s="1236" t="e">
        <f t="shared" si="3067"/>
        <v>#DIV/0!</v>
      </c>
      <c r="S1284" s="1236"/>
      <c r="T1284" s="1236"/>
      <c r="U1284" s="1236"/>
      <c r="V1284" s="1236" t="e">
        <f t="shared" si="3068"/>
        <v>#DIV/0!</v>
      </c>
      <c r="W1284" s="1194" t="e">
        <f t="shared" si="3072"/>
        <v>#DIV/0!</v>
      </c>
      <c r="X1284" s="1194">
        <f t="shared" si="3063"/>
        <v>0</v>
      </c>
      <c r="Y1284" s="1194"/>
      <c r="Z1284" s="1236" t="e">
        <f t="shared" si="3069"/>
        <v>#DIV/0!</v>
      </c>
      <c r="AA1284" s="1189">
        <f t="shared" si="3060"/>
        <v>9.2592592592592587E-3</v>
      </c>
      <c r="AB1284" s="1716" t="e">
        <f t="shared" si="3061"/>
        <v>#DIV/0!</v>
      </c>
      <c r="AC1284" s="1189"/>
      <c r="AD1284" t="s">
        <v>4304</v>
      </c>
    </row>
    <row r="1285" spans="1:30" customFormat="1" ht="15.75" hidden="1" thickBot="1" x14ac:dyDescent="0.3">
      <c r="A1285" s="3580"/>
      <c r="B1285" s="1" t="s">
        <v>4305</v>
      </c>
      <c r="C1285" s="1236">
        <f t="shared" ref="C1285:W1285" si="3073">C1281/C119</f>
        <v>0</v>
      </c>
      <c r="D1285" s="1236"/>
      <c r="E1285" s="1236"/>
      <c r="F1285" s="1236" t="e">
        <f t="shared" si="3064"/>
        <v>#DIV/0!</v>
      </c>
      <c r="G1285" s="1185">
        <f t="shared" si="3073"/>
        <v>6.3829787234042548E-2</v>
      </c>
      <c r="H1285" s="1185"/>
      <c r="I1285" s="1185"/>
      <c r="J1285" s="1236" t="e">
        <f t="shared" si="3065"/>
        <v>#DIV/0!</v>
      </c>
      <c r="K1285" s="1236">
        <f t="shared" si="3073"/>
        <v>0</v>
      </c>
      <c r="L1285" s="1236"/>
      <c r="M1285" s="1236"/>
      <c r="N1285" s="1236" t="e">
        <f t="shared" si="3066"/>
        <v>#DIV/0!</v>
      </c>
      <c r="O1285" s="1236">
        <f t="shared" si="3073"/>
        <v>0</v>
      </c>
      <c r="P1285" s="1236"/>
      <c r="Q1285" s="1236"/>
      <c r="R1285" s="1236" t="e">
        <f t="shared" si="3067"/>
        <v>#DIV/0!</v>
      </c>
      <c r="S1285" s="1236"/>
      <c r="T1285" s="1236"/>
      <c r="U1285" s="1236"/>
      <c r="V1285" s="1236" t="e">
        <f t="shared" si="3068"/>
        <v>#DIV/0!</v>
      </c>
      <c r="W1285" s="1205" t="e">
        <f t="shared" si="3073"/>
        <v>#DIV/0!</v>
      </c>
      <c r="X1285" s="1205">
        <f t="shared" si="3063"/>
        <v>0</v>
      </c>
      <c r="Y1285" s="1205"/>
      <c r="Z1285" s="1236" t="e">
        <f t="shared" si="3069"/>
        <v>#DIV/0!</v>
      </c>
      <c r="AA1285" s="1193">
        <f t="shared" si="3060"/>
        <v>1.5957446808510637E-2</v>
      </c>
      <c r="AB1285" s="1717" t="e">
        <f t="shared" si="3061"/>
        <v>#DIV/0!</v>
      </c>
      <c r="AC1285" s="1193"/>
      <c r="AD1285" t="s">
        <v>4306</v>
      </c>
    </row>
    <row r="1286" spans="1:30" customFormat="1" ht="15.75" hidden="1" thickBot="1" x14ac:dyDescent="0.3">
      <c r="A1286" s="3580"/>
      <c r="B1286" s="2210" t="s">
        <v>4307</v>
      </c>
      <c r="C1286" s="1238"/>
      <c r="D1286" s="1238"/>
      <c r="E1286" s="1238"/>
      <c r="F1286" s="2309" t="e">
        <f t="shared" si="3064"/>
        <v>#DIV/0!</v>
      </c>
      <c r="G1286" s="1206">
        <f t="shared" ref="G1286" si="3074">G1263/G1278</f>
        <v>7.9207920792079209E-2</v>
      </c>
      <c r="H1286" s="1206"/>
      <c r="I1286" s="1206"/>
      <c r="J1286" s="2309" t="e">
        <f t="shared" si="3065"/>
        <v>#DIV/0!</v>
      </c>
      <c r="K1286" s="1238"/>
      <c r="L1286" s="1238"/>
      <c r="M1286" s="1238"/>
      <c r="N1286" s="2309" t="e">
        <f t="shared" si="3066"/>
        <v>#DIV/0!</v>
      </c>
      <c r="O1286" s="1238"/>
      <c r="P1286" s="1238"/>
      <c r="Q1286" s="1238"/>
      <c r="R1286" s="2309" t="e">
        <f t="shared" si="3067"/>
        <v>#DIV/0!</v>
      </c>
      <c r="S1286" s="1238"/>
      <c r="T1286" s="1238"/>
      <c r="U1286" s="1238"/>
      <c r="V1286" s="2309" t="e">
        <f t="shared" si="3068"/>
        <v>#DIV/0!</v>
      </c>
      <c r="W1286" s="1206" t="e">
        <f>W1263/W1278</f>
        <v>#DIV/0!</v>
      </c>
      <c r="X1286" s="1206">
        <f t="shared" si="3063"/>
        <v>0</v>
      </c>
      <c r="Y1286" s="1206"/>
      <c r="Z1286" s="2309" t="e">
        <f t="shared" si="3069"/>
        <v>#DIV/0!</v>
      </c>
      <c r="AA1286" s="1206">
        <f t="shared" si="3060"/>
        <v>7.9207920792079209E-2</v>
      </c>
      <c r="AB1286" s="1718" t="e">
        <f t="shared" si="3061"/>
        <v>#DIV/0!</v>
      </c>
      <c r="AC1286" s="1903"/>
      <c r="AD1286" s="27" t="s">
        <v>4308</v>
      </c>
    </row>
    <row r="1287" spans="1:30" customFormat="1" ht="15.75" hidden="1" thickBot="1" x14ac:dyDescent="0.3">
      <c r="A1287" s="3580"/>
      <c r="B1287" s="1" t="s">
        <v>4223</v>
      </c>
      <c r="C1287" s="1239">
        <f t="shared" ref="C1287:W1287" si="3075">C1286/C134</f>
        <v>0</v>
      </c>
      <c r="D1287" s="1239"/>
      <c r="E1287" s="1239"/>
      <c r="F1287" s="1236" t="e">
        <f t="shared" si="3064"/>
        <v>#DIV/0!</v>
      </c>
      <c r="G1287" s="1208">
        <f t="shared" si="3075"/>
        <v>0.35147173830768297</v>
      </c>
      <c r="H1287" s="1208"/>
      <c r="I1287" s="1208"/>
      <c r="J1287" s="1236" t="e">
        <f t="shared" si="3065"/>
        <v>#DIV/0!</v>
      </c>
      <c r="K1287" s="1239">
        <f t="shared" si="3075"/>
        <v>0</v>
      </c>
      <c r="L1287" s="1239"/>
      <c r="M1287" s="1239"/>
      <c r="N1287" s="1236" t="e">
        <f t="shared" si="3066"/>
        <v>#DIV/0!</v>
      </c>
      <c r="O1287" s="1239">
        <f t="shared" si="3075"/>
        <v>0</v>
      </c>
      <c r="P1287" s="1239"/>
      <c r="Q1287" s="1239"/>
      <c r="R1287" s="1236" t="e">
        <f t="shared" si="3067"/>
        <v>#DIV/0!</v>
      </c>
      <c r="S1287" s="1239"/>
      <c r="T1287" s="1239"/>
      <c r="U1287" s="1239"/>
      <c r="V1287" s="1236" t="e">
        <f t="shared" si="3068"/>
        <v>#DIV/0!</v>
      </c>
      <c r="W1287" s="1177" t="e">
        <f t="shared" si="3075"/>
        <v>#DIV/0!</v>
      </c>
      <c r="X1287" s="1177">
        <f t="shared" si="3063"/>
        <v>0</v>
      </c>
      <c r="Y1287" s="1177"/>
      <c r="Z1287" s="1236" t="e">
        <f t="shared" si="3069"/>
        <v>#DIV/0!</v>
      </c>
      <c r="AA1287" s="1198">
        <f t="shared" si="3060"/>
        <v>8.7867934576920742E-2</v>
      </c>
      <c r="AB1287" s="1723" t="e">
        <f t="shared" si="3061"/>
        <v>#DIV/0!</v>
      </c>
      <c r="AC1287" s="1198"/>
      <c r="AD1287" t="s">
        <v>4309</v>
      </c>
    </row>
    <row r="1288" spans="1:30" customFormat="1" ht="15.75" hidden="1" thickBot="1" x14ac:dyDescent="0.3">
      <c r="A1288" s="3580"/>
      <c r="B1288" s="1" t="s">
        <v>4224</v>
      </c>
      <c r="C1288" s="1239">
        <f t="shared" ref="C1288:W1288" si="3076">C1286/C137</f>
        <v>0</v>
      </c>
      <c r="D1288" s="1239"/>
      <c r="E1288" s="1239"/>
      <c r="F1288" s="1236" t="e">
        <f t="shared" si="3064"/>
        <v>#DIV/0!</v>
      </c>
      <c r="G1288" s="1208">
        <f t="shared" si="3076"/>
        <v>0.21386342390349147</v>
      </c>
      <c r="H1288" s="1208"/>
      <c r="I1288" s="1208"/>
      <c r="J1288" s="1236" t="e">
        <f t="shared" si="3065"/>
        <v>#DIV/0!</v>
      </c>
      <c r="K1288" s="1239">
        <f t="shared" si="3076"/>
        <v>0</v>
      </c>
      <c r="L1288" s="1239"/>
      <c r="M1288" s="1239"/>
      <c r="N1288" s="1236" t="e">
        <f t="shared" si="3066"/>
        <v>#DIV/0!</v>
      </c>
      <c r="O1288" s="1239">
        <f t="shared" si="3076"/>
        <v>0</v>
      </c>
      <c r="P1288" s="1239"/>
      <c r="Q1288" s="1239"/>
      <c r="R1288" s="1236" t="e">
        <f t="shared" si="3067"/>
        <v>#DIV/0!</v>
      </c>
      <c r="S1288" s="1239"/>
      <c r="T1288" s="1239"/>
      <c r="U1288" s="1239"/>
      <c r="V1288" s="1236" t="e">
        <f t="shared" si="3068"/>
        <v>#DIV/0!</v>
      </c>
      <c r="W1288" s="1177" t="e">
        <f t="shared" si="3076"/>
        <v>#DIV/0!</v>
      </c>
      <c r="X1288" s="1177">
        <f t="shared" si="3063"/>
        <v>0</v>
      </c>
      <c r="Y1288" s="1177"/>
      <c r="Z1288" s="1236" t="e">
        <f t="shared" si="3069"/>
        <v>#DIV/0!</v>
      </c>
      <c r="AA1288" s="1198">
        <f t="shared" si="3060"/>
        <v>5.3465855975872868E-2</v>
      </c>
      <c r="AB1288" s="1723" t="e">
        <f t="shared" si="3061"/>
        <v>#DIV/0!</v>
      </c>
      <c r="AC1288" s="1198"/>
      <c r="AD1288" t="s">
        <v>4310</v>
      </c>
    </row>
    <row r="1289" spans="1:30" customFormat="1" ht="15.75" hidden="1" thickBot="1" x14ac:dyDescent="0.3">
      <c r="A1289" s="3580"/>
      <c r="B1289" s="1" t="s">
        <v>4311</v>
      </c>
      <c r="C1289" s="1239">
        <f t="shared" ref="C1289:W1289" si="3077">C1286/C154</f>
        <v>0</v>
      </c>
      <c r="D1289" s="1239"/>
      <c r="E1289" s="1239"/>
      <c r="F1289" s="1236" t="e">
        <f t="shared" si="3064"/>
        <v>#DIV/0!</v>
      </c>
      <c r="G1289" s="1208">
        <f t="shared" si="3077"/>
        <v>0.20928440149404162</v>
      </c>
      <c r="H1289" s="1208"/>
      <c r="I1289" s="1208"/>
      <c r="J1289" s="1236" t="e">
        <f t="shared" si="3065"/>
        <v>#DIV/0!</v>
      </c>
      <c r="K1289" s="1239">
        <f t="shared" si="3077"/>
        <v>0</v>
      </c>
      <c r="L1289" s="1239"/>
      <c r="M1289" s="1239"/>
      <c r="N1289" s="1236" t="e">
        <f t="shared" si="3066"/>
        <v>#DIV/0!</v>
      </c>
      <c r="O1289" s="1239">
        <f t="shared" si="3077"/>
        <v>0</v>
      </c>
      <c r="P1289" s="1239"/>
      <c r="Q1289" s="1239"/>
      <c r="R1289" s="1236" t="e">
        <f t="shared" si="3067"/>
        <v>#DIV/0!</v>
      </c>
      <c r="S1289" s="1239"/>
      <c r="T1289" s="1239"/>
      <c r="U1289" s="1239"/>
      <c r="V1289" s="1236" t="e">
        <f t="shared" si="3068"/>
        <v>#DIV/0!</v>
      </c>
      <c r="W1289" s="1177" t="e">
        <f t="shared" si="3077"/>
        <v>#DIV/0!</v>
      </c>
      <c r="X1289" s="1177">
        <f t="shared" si="3063"/>
        <v>0</v>
      </c>
      <c r="Y1289" s="1177"/>
      <c r="Z1289" s="1236" t="e">
        <f t="shared" si="3069"/>
        <v>#DIV/0!</v>
      </c>
      <c r="AA1289" s="1198">
        <f t="shared" si="3060"/>
        <v>5.2321100373510405E-2</v>
      </c>
      <c r="AB1289" s="1723" t="e">
        <f t="shared" si="3061"/>
        <v>#DIV/0!</v>
      </c>
      <c r="AC1289" s="1198"/>
      <c r="AD1289" t="s">
        <v>4312</v>
      </c>
    </row>
    <row r="1290" spans="1:30" customFormat="1" ht="15.75" hidden="1" thickBot="1" x14ac:dyDescent="0.3">
      <c r="A1290" s="3580"/>
      <c r="B1290" s="2210" t="s">
        <v>4313</v>
      </c>
      <c r="C1290" s="1238"/>
      <c r="D1290" s="1238"/>
      <c r="E1290" s="1238"/>
      <c r="F1290" s="2309" t="e">
        <f t="shared" si="3064"/>
        <v>#DIV/0!</v>
      </c>
      <c r="G1290" s="1265"/>
      <c r="H1290" s="1265"/>
      <c r="I1290" s="1265"/>
      <c r="J1290" s="2309" t="e">
        <f t="shared" si="3065"/>
        <v>#DIV/0!</v>
      </c>
      <c r="K1290" s="1238"/>
      <c r="L1290" s="1238"/>
      <c r="M1290" s="1238"/>
      <c r="N1290" s="2309" t="e">
        <f t="shared" si="3066"/>
        <v>#DIV/0!</v>
      </c>
      <c r="O1290" s="1238"/>
      <c r="P1290" s="1238"/>
      <c r="Q1290" s="1238"/>
      <c r="R1290" s="2309" t="e">
        <f t="shared" si="3067"/>
        <v>#DIV/0!</v>
      </c>
      <c r="S1290" s="1238"/>
      <c r="T1290" s="1238"/>
      <c r="U1290" s="1238"/>
      <c r="V1290" s="2309" t="e">
        <f t="shared" si="3068"/>
        <v>#DIV/0!</v>
      </c>
      <c r="W1290" s="1206" t="e">
        <f>W1268/W1278</f>
        <v>#DIV/0!</v>
      </c>
      <c r="X1290" s="1206">
        <f t="shared" si="3063"/>
        <v>0</v>
      </c>
      <c r="Y1290" s="1206"/>
      <c r="Z1290" s="2309" t="e">
        <f t="shared" si="3069"/>
        <v>#DIV/0!</v>
      </c>
      <c r="AA1290" s="1206" t="e">
        <f t="shared" si="3060"/>
        <v>#DIV/0!</v>
      </c>
      <c r="AB1290" s="1718" t="e">
        <f t="shared" si="3061"/>
        <v>#DIV/0!</v>
      </c>
      <c r="AC1290" s="1903"/>
      <c r="AD1290" s="27" t="s">
        <v>4314</v>
      </c>
    </row>
    <row r="1291" spans="1:30" s="1" customFormat="1" ht="15.75" hidden="1" thickBot="1" x14ac:dyDescent="0.3">
      <c r="A1291" s="3580"/>
      <c r="B1291" s="1" t="s">
        <v>4223</v>
      </c>
      <c r="C1291" s="1239">
        <f t="shared" ref="C1291:W1291" si="3078">C1290/C160</f>
        <v>0</v>
      </c>
      <c r="D1291" s="1239"/>
      <c r="E1291" s="1239"/>
      <c r="F1291" s="1236" t="e">
        <f t="shared" si="3064"/>
        <v>#DIV/0!</v>
      </c>
      <c r="G1291" s="1266">
        <f t="shared" si="3078"/>
        <v>0</v>
      </c>
      <c r="H1291" s="1266"/>
      <c r="I1291" s="1266"/>
      <c r="J1291" s="1236" t="e">
        <f t="shared" si="3065"/>
        <v>#DIV/0!</v>
      </c>
      <c r="K1291" s="1239">
        <f t="shared" si="3078"/>
        <v>0</v>
      </c>
      <c r="L1291" s="1239"/>
      <c r="M1291" s="1239"/>
      <c r="N1291" s="1236" t="e">
        <f t="shared" si="3066"/>
        <v>#DIV/0!</v>
      </c>
      <c r="O1291" s="1239">
        <f t="shared" si="3078"/>
        <v>0</v>
      </c>
      <c r="P1291" s="1239"/>
      <c r="Q1291" s="1239"/>
      <c r="R1291" s="1236" t="e">
        <f t="shared" si="3067"/>
        <v>#DIV/0!</v>
      </c>
      <c r="S1291" s="1239"/>
      <c r="T1291" s="1239"/>
      <c r="U1291" s="1239"/>
      <c r="V1291" s="1236" t="e">
        <f t="shared" si="3068"/>
        <v>#DIV/0!</v>
      </c>
      <c r="W1291" s="1177" t="e">
        <f t="shared" si="3078"/>
        <v>#DIV/0!</v>
      </c>
      <c r="X1291" s="1177">
        <f t="shared" si="3063"/>
        <v>0</v>
      </c>
      <c r="Y1291" s="1177"/>
      <c r="Z1291" s="1236" t="e">
        <f t="shared" si="3069"/>
        <v>#DIV/0!</v>
      </c>
      <c r="AA1291" s="1198">
        <f t="shared" si="3060"/>
        <v>0</v>
      </c>
      <c r="AB1291" s="1723" t="e">
        <f t="shared" si="3061"/>
        <v>#DIV/0!</v>
      </c>
      <c r="AC1291" s="1198"/>
      <c r="AD1291" t="s">
        <v>4315</v>
      </c>
    </row>
    <row r="1292" spans="1:30" s="1" customFormat="1" ht="15.75" hidden="1" thickBot="1" x14ac:dyDescent="0.3">
      <c r="A1292" s="3580"/>
      <c r="B1292" s="1" t="s">
        <v>4224</v>
      </c>
      <c r="C1292" s="1239">
        <f t="shared" ref="C1292:W1292" si="3079">C1290/C177</f>
        <v>0</v>
      </c>
      <c r="D1292" s="1239"/>
      <c r="E1292" s="1239"/>
      <c r="F1292" s="1236" t="e">
        <f t="shared" si="3064"/>
        <v>#DIV/0!</v>
      </c>
      <c r="G1292" s="1266">
        <f t="shared" si="3079"/>
        <v>0</v>
      </c>
      <c r="H1292" s="1266"/>
      <c r="I1292" s="1266"/>
      <c r="J1292" s="1236" t="e">
        <f t="shared" si="3065"/>
        <v>#DIV/0!</v>
      </c>
      <c r="K1292" s="1239">
        <f t="shared" si="3079"/>
        <v>0</v>
      </c>
      <c r="L1292" s="1239"/>
      <c r="M1292" s="1239"/>
      <c r="N1292" s="1236" t="e">
        <f t="shared" si="3066"/>
        <v>#DIV/0!</v>
      </c>
      <c r="O1292" s="1239">
        <f t="shared" si="3079"/>
        <v>0</v>
      </c>
      <c r="P1292" s="1239"/>
      <c r="Q1292" s="1239"/>
      <c r="R1292" s="1236" t="e">
        <f t="shared" si="3067"/>
        <v>#DIV/0!</v>
      </c>
      <c r="S1292" s="1239"/>
      <c r="T1292" s="1239"/>
      <c r="U1292" s="1239"/>
      <c r="V1292" s="1236" t="e">
        <f t="shared" si="3068"/>
        <v>#DIV/0!</v>
      </c>
      <c r="W1292" s="1177" t="e">
        <f t="shared" si="3079"/>
        <v>#DIV/0!</v>
      </c>
      <c r="X1292" s="1177">
        <f t="shared" si="3063"/>
        <v>0</v>
      </c>
      <c r="Y1292" s="1177"/>
      <c r="Z1292" s="1236" t="e">
        <f t="shared" si="3069"/>
        <v>#DIV/0!</v>
      </c>
      <c r="AA1292" s="1198">
        <f t="shared" si="3060"/>
        <v>0</v>
      </c>
      <c r="AB1292" s="1723" t="e">
        <f t="shared" si="3061"/>
        <v>#DIV/0!</v>
      </c>
      <c r="AC1292" s="1198"/>
      <c r="AD1292" t="s">
        <v>4316</v>
      </c>
    </row>
    <row r="1293" spans="1:30" s="1" customFormat="1" ht="15.75" hidden="1" thickBot="1" x14ac:dyDescent="0.3">
      <c r="A1293" s="3580"/>
      <c r="B1293" s="1" t="s">
        <v>4311</v>
      </c>
      <c r="C1293" s="1239">
        <f t="shared" ref="C1293:W1293" si="3080">C1290/C180</f>
        <v>0</v>
      </c>
      <c r="D1293" s="1239"/>
      <c r="E1293" s="1239"/>
      <c r="F1293" s="1236" t="e">
        <f t="shared" si="3064"/>
        <v>#DIV/0!</v>
      </c>
      <c r="G1293" s="1266">
        <f t="shared" si="3080"/>
        <v>0</v>
      </c>
      <c r="H1293" s="1266"/>
      <c r="I1293" s="1266"/>
      <c r="J1293" s="1236" t="e">
        <f t="shared" si="3065"/>
        <v>#DIV/0!</v>
      </c>
      <c r="K1293" s="1239">
        <f t="shared" si="3080"/>
        <v>0</v>
      </c>
      <c r="L1293" s="1239"/>
      <c r="M1293" s="1239"/>
      <c r="N1293" s="1236" t="e">
        <f t="shared" si="3066"/>
        <v>#DIV/0!</v>
      </c>
      <c r="O1293" s="1239">
        <f t="shared" si="3080"/>
        <v>0</v>
      </c>
      <c r="P1293" s="1239"/>
      <c r="Q1293" s="1239"/>
      <c r="R1293" s="1236" t="e">
        <f t="shared" si="3067"/>
        <v>#DIV/0!</v>
      </c>
      <c r="S1293" s="1239"/>
      <c r="T1293" s="1239"/>
      <c r="U1293" s="1239"/>
      <c r="V1293" s="1236" t="e">
        <f t="shared" si="3068"/>
        <v>#DIV/0!</v>
      </c>
      <c r="W1293" s="1177" t="e">
        <f t="shared" si="3080"/>
        <v>#DIV/0!</v>
      </c>
      <c r="X1293" s="1177">
        <f t="shared" si="3063"/>
        <v>0</v>
      </c>
      <c r="Y1293" s="1177"/>
      <c r="Z1293" s="1236" t="e">
        <f t="shared" si="3069"/>
        <v>#DIV/0!</v>
      </c>
      <c r="AA1293" s="1198">
        <f t="shared" si="3060"/>
        <v>0</v>
      </c>
      <c r="AB1293" s="1723" t="e">
        <f t="shared" si="3061"/>
        <v>#DIV/0!</v>
      </c>
      <c r="AC1293" s="1198"/>
      <c r="AD1293" t="s">
        <v>4317</v>
      </c>
    </row>
    <row r="1294" spans="1:30" customFormat="1" ht="15.75" hidden="1" thickBot="1" x14ac:dyDescent="0.3">
      <c r="A1294" s="3580"/>
      <c r="B1294" s="2210" t="s">
        <v>4318</v>
      </c>
      <c r="C1294" s="1238"/>
      <c r="D1294" s="1238"/>
      <c r="E1294" s="1238"/>
      <c r="F1294" s="2309" t="e">
        <f t="shared" si="3064"/>
        <v>#DIV/0!</v>
      </c>
      <c r="G1294" s="1265"/>
      <c r="H1294" s="1265"/>
      <c r="I1294" s="1265"/>
      <c r="J1294" s="2309" t="e">
        <f t="shared" si="3065"/>
        <v>#DIV/0!</v>
      </c>
      <c r="K1294" s="1238"/>
      <c r="L1294" s="1238"/>
      <c r="M1294" s="1238"/>
      <c r="N1294" s="2309" t="e">
        <f t="shared" si="3066"/>
        <v>#DIV/0!</v>
      </c>
      <c r="O1294" s="1238"/>
      <c r="P1294" s="1238"/>
      <c r="Q1294" s="1238"/>
      <c r="R1294" s="2309" t="e">
        <f t="shared" si="3067"/>
        <v>#DIV/0!</v>
      </c>
      <c r="S1294" s="1238"/>
      <c r="T1294" s="1238"/>
      <c r="U1294" s="1238"/>
      <c r="V1294" s="2309" t="e">
        <f t="shared" si="3068"/>
        <v>#DIV/0!</v>
      </c>
      <c r="W1294" s="1206" t="e">
        <f>W1268/W1263</f>
        <v>#DIV/0!</v>
      </c>
      <c r="X1294" s="1206">
        <f t="shared" si="3063"/>
        <v>0</v>
      </c>
      <c r="Y1294" s="1206"/>
      <c r="Z1294" s="2309" t="e">
        <f t="shared" si="3069"/>
        <v>#DIV/0!</v>
      </c>
      <c r="AA1294" s="1206" t="e">
        <f t="shared" si="3060"/>
        <v>#DIV/0!</v>
      </c>
      <c r="AB1294" s="1718" t="e">
        <f t="shared" si="3061"/>
        <v>#DIV/0!</v>
      </c>
      <c r="AC1294" s="1903"/>
      <c r="AD1294" s="27" t="s">
        <v>4319</v>
      </c>
    </row>
    <row r="1295" spans="1:30" customFormat="1" ht="15.75" hidden="1" thickBot="1" x14ac:dyDescent="0.3">
      <c r="A1295" s="3580"/>
      <c r="B1295" s="2211" t="s">
        <v>4223</v>
      </c>
      <c r="C1295" s="1239">
        <f t="shared" ref="C1295:W1295" si="3081">C1294/C212</f>
        <v>0</v>
      </c>
      <c r="D1295" s="1239"/>
      <c r="E1295" s="1239"/>
      <c r="F1295" s="1236" t="e">
        <f t="shared" si="3064"/>
        <v>#DIV/0!</v>
      </c>
      <c r="G1295" s="1266">
        <f t="shared" si="3081"/>
        <v>0</v>
      </c>
      <c r="H1295" s="1266"/>
      <c r="I1295" s="1266"/>
      <c r="J1295" s="1236" t="e">
        <f t="shared" si="3065"/>
        <v>#DIV/0!</v>
      </c>
      <c r="K1295" s="1239">
        <f t="shared" si="3081"/>
        <v>0</v>
      </c>
      <c r="L1295" s="1239"/>
      <c r="M1295" s="1239"/>
      <c r="N1295" s="1236" t="e">
        <f t="shared" si="3066"/>
        <v>#DIV/0!</v>
      </c>
      <c r="O1295" s="1239">
        <f t="shared" si="3081"/>
        <v>0</v>
      </c>
      <c r="P1295" s="1239"/>
      <c r="Q1295" s="1239"/>
      <c r="R1295" s="1236" t="e">
        <f t="shared" si="3067"/>
        <v>#DIV/0!</v>
      </c>
      <c r="S1295" s="1239"/>
      <c r="T1295" s="1239"/>
      <c r="U1295" s="1239"/>
      <c r="V1295" s="1236" t="e">
        <f t="shared" si="3068"/>
        <v>#DIV/0!</v>
      </c>
      <c r="W1295" s="1177" t="e">
        <f t="shared" si="3081"/>
        <v>#DIV/0!</v>
      </c>
      <c r="X1295" s="1177">
        <f t="shared" si="3063"/>
        <v>0</v>
      </c>
      <c r="Y1295" s="1177"/>
      <c r="Z1295" s="1236" t="e">
        <f t="shared" si="3069"/>
        <v>#DIV/0!</v>
      </c>
      <c r="AA1295" s="1198">
        <f t="shared" si="3060"/>
        <v>0</v>
      </c>
      <c r="AB1295" s="1723" t="e">
        <f t="shared" si="3061"/>
        <v>#DIV/0!</v>
      </c>
      <c r="AC1295" s="1198"/>
      <c r="AD1295" t="s">
        <v>4320</v>
      </c>
    </row>
    <row r="1296" spans="1:30" customFormat="1" ht="15.75" hidden="1" thickBot="1" x14ac:dyDescent="0.3">
      <c r="A1296" s="3580"/>
      <c r="B1296" s="2211" t="s">
        <v>4224</v>
      </c>
      <c r="C1296" s="1239">
        <f t="shared" ref="C1296:W1296" si="3082">C1294/C229</f>
        <v>0</v>
      </c>
      <c r="D1296" s="1239"/>
      <c r="E1296" s="1239"/>
      <c r="F1296" s="1236" t="e">
        <f t="shared" si="3064"/>
        <v>#DIV/0!</v>
      </c>
      <c r="G1296" s="1266">
        <f t="shared" si="3082"/>
        <v>0</v>
      </c>
      <c r="H1296" s="1266"/>
      <c r="I1296" s="1266"/>
      <c r="J1296" s="1236" t="e">
        <f t="shared" si="3065"/>
        <v>#DIV/0!</v>
      </c>
      <c r="K1296" s="1239">
        <f t="shared" si="3082"/>
        <v>0</v>
      </c>
      <c r="L1296" s="1239"/>
      <c r="M1296" s="1239"/>
      <c r="N1296" s="1236" t="e">
        <f t="shared" si="3066"/>
        <v>#DIV/0!</v>
      </c>
      <c r="O1296" s="1239">
        <f t="shared" si="3082"/>
        <v>0</v>
      </c>
      <c r="P1296" s="1239"/>
      <c r="Q1296" s="1239"/>
      <c r="R1296" s="1236" t="e">
        <f t="shared" si="3067"/>
        <v>#DIV/0!</v>
      </c>
      <c r="S1296" s="1239"/>
      <c r="T1296" s="1239"/>
      <c r="U1296" s="1239"/>
      <c r="V1296" s="1236" t="e">
        <f t="shared" si="3068"/>
        <v>#DIV/0!</v>
      </c>
      <c r="W1296" s="1177" t="e">
        <f t="shared" si="3082"/>
        <v>#DIV/0!</v>
      </c>
      <c r="X1296" s="1177">
        <f t="shared" si="3063"/>
        <v>0</v>
      </c>
      <c r="Y1296" s="1177"/>
      <c r="Z1296" s="1236" t="e">
        <f t="shared" si="3069"/>
        <v>#DIV/0!</v>
      </c>
      <c r="AA1296" s="1198">
        <f t="shared" si="3060"/>
        <v>0</v>
      </c>
      <c r="AB1296" s="1723" t="e">
        <f t="shared" si="3061"/>
        <v>#DIV/0!</v>
      </c>
      <c r="AC1296" s="1198"/>
      <c r="AD1296" t="s">
        <v>4321</v>
      </c>
    </row>
    <row r="1297" spans="1:30" customFormat="1" ht="15.75" hidden="1" thickBot="1" x14ac:dyDescent="0.3">
      <c r="A1297" s="3580"/>
      <c r="B1297" s="2211" t="s">
        <v>4311</v>
      </c>
      <c r="C1297" s="1239">
        <f t="shared" ref="C1297:W1297" si="3083">C1294/C232</f>
        <v>0</v>
      </c>
      <c r="D1297" s="1239"/>
      <c r="E1297" s="1239"/>
      <c r="F1297" s="1236" t="e">
        <f t="shared" si="3064"/>
        <v>#DIV/0!</v>
      </c>
      <c r="G1297" s="1266">
        <f t="shared" si="3083"/>
        <v>0</v>
      </c>
      <c r="H1297" s="1266"/>
      <c r="I1297" s="1266"/>
      <c r="J1297" s="1236" t="e">
        <f t="shared" si="3065"/>
        <v>#DIV/0!</v>
      </c>
      <c r="K1297" s="1239">
        <f t="shared" si="3083"/>
        <v>0</v>
      </c>
      <c r="L1297" s="1239"/>
      <c r="M1297" s="1239"/>
      <c r="N1297" s="1236" t="e">
        <f t="shared" si="3066"/>
        <v>#DIV/0!</v>
      </c>
      <c r="O1297" s="1239">
        <f t="shared" si="3083"/>
        <v>0</v>
      </c>
      <c r="P1297" s="1239"/>
      <c r="Q1297" s="1239"/>
      <c r="R1297" s="1236" t="e">
        <f t="shared" si="3067"/>
        <v>#DIV/0!</v>
      </c>
      <c r="S1297" s="1239"/>
      <c r="T1297" s="1239"/>
      <c r="U1297" s="1239"/>
      <c r="V1297" s="1236" t="e">
        <f t="shared" si="3068"/>
        <v>#DIV/0!</v>
      </c>
      <c r="W1297" s="1177" t="e">
        <f t="shared" si="3083"/>
        <v>#DIV/0!</v>
      </c>
      <c r="X1297" s="1177">
        <f t="shared" si="3063"/>
        <v>0</v>
      </c>
      <c r="Y1297" s="1177"/>
      <c r="Z1297" s="1236" t="e">
        <f t="shared" si="3069"/>
        <v>#DIV/0!</v>
      </c>
      <c r="AA1297" s="1198">
        <f t="shared" si="3060"/>
        <v>0</v>
      </c>
      <c r="AB1297" s="1723" t="e">
        <f t="shared" si="3061"/>
        <v>#DIV/0!</v>
      </c>
      <c r="AC1297" s="1198"/>
      <c r="AD1297" t="s">
        <v>4322</v>
      </c>
    </row>
    <row r="1298" spans="1:30" customFormat="1" ht="15.75" hidden="1" thickBot="1" x14ac:dyDescent="0.3">
      <c r="A1298" s="3580"/>
      <c r="B1298" s="2210" t="s">
        <v>4323</v>
      </c>
      <c r="C1298" s="1238"/>
      <c r="D1298" s="1238"/>
      <c r="E1298" s="1238"/>
      <c r="F1298" s="2309" t="e">
        <f t="shared" si="3064"/>
        <v>#DIV/0!</v>
      </c>
      <c r="G1298" s="1265"/>
      <c r="H1298" s="1265"/>
      <c r="I1298" s="1265"/>
      <c r="J1298" s="2309" t="e">
        <f t="shared" si="3065"/>
        <v>#DIV/0!</v>
      </c>
      <c r="K1298" s="1238"/>
      <c r="L1298" s="1238"/>
      <c r="M1298" s="1238"/>
      <c r="N1298" s="2309" t="e">
        <f t="shared" si="3066"/>
        <v>#DIV/0!</v>
      </c>
      <c r="O1298" s="1238"/>
      <c r="P1298" s="1238"/>
      <c r="Q1298" s="1238"/>
      <c r="R1298" s="2309" t="e">
        <f t="shared" si="3067"/>
        <v>#DIV/0!</v>
      </c>
      <c r="S1298" s="1238"/>
      <c r="T1298" s="1238"/>
      <c r="U1298" s="1238"/>
      <c r="V1298" s="2309" t="e">
        <f t="shared" si="3068"/>
        <v>#DIV/0!</v>
      </c>
      <c r="W1298" s="1206" t="e">
        <f>W1273/W1263</f>
        <v>#DIV/0!</v>
      </c>
      <c r="X1298" s="1206">
        <f t="shared" si="3063"/>
        <v>0</v>
      </c>
      <c r="Y1298" s="1206"/>
      <c r="Z1298" s="2309" t="e">
        <f t="shared" si="3069"/>
        <v>#DIV/0!</v>
      </c>
      <c r="AA1298" s="1206" t="e">
        <f t="shared" si="3060"/>
        <v>#DIV/0!</v>
      </c>
      <c r="AB1298" s="1718" t="e">
        <f t="shared" si="3061"/>
        <v>#DIV/0!</v>
      </c>
      <c r="AC1298" s="1903"/>
      <c r="AD1298" s="27" t="s">
        <v>4324</v>
      </c>
    </row>
    <row r="1299" spans="1:30" customFormat="1" ht="15.75" hidden="1" thickBot="1" x14ac:dyDescent="0.3">
      <c r="A1299" s="3580"/>
      <c r="B1299" s="2211" t="s">
        <v>4223</v>
      </c>
      <c r="C1299" s="1239">
        <f t="shared" ref="C1299:W1299" si="3084">C1298/C238</f>
        <v>0</v>
      </c>
      <c r="D1299" s="1239"/>
      <c r="E1299" s="1239"/>
      <c r="F1299" s="1236" t="e">
        <f t="shared" si="3064"/>
        <v>#DIV/0!</v>
      </c>
      <c r="G1299" s="1266">
        <f t="shared" si="3084"/>
        <v>0</v>
      </c>
      <c r="H1299" s="1266"/>
      <c r="I1299" s="1266"/>
      <c r="J1299" s="1236" t="e">
        <f t="shared" si="3065"/>
        <v>#DIV/0!</v>
      </c>
      <c r="K1299" s="1239">
        <f t="shared" si="3084"/>
        <v>0</v>
      </c>
      <c r="L1299" s="1239"/>
      <c r="M1299" s="1239"/>
      <c r="N1299" s="1236" t="e">
        <f t="shared" si="3066"/>
        <v>#DIV/0!</v>
      </c>
      <c r="O1299" s="1239">
        <f t="shared" si="3084"/>
        <v>0</v>
      </c>
      <c r="P1299" s="1239"/>
      <c r="Q1299" s="1239"/>
      <c r="R1299" s="1236" t="e">
        <f t="shared" si="3067"/>
        <v>#DIV/0!</v>
      </c>
      <c r="S1299" s="1239"/>
      <c r="T1299" s="1239"/>
      <c r="U1299" s="1239"/>
      <c r="V1299" s="1236" t="e">
        <f t="shared" si="3068"/>
        <v>#DIV/0!</v>
      </c>
      <c r="W1299" s="1177" t="e">
        <f t="shared" si="3084"/>
        <v>#DIV/0!</v>
      </c>
      <c r="X1299" s="1177">
        <f t="shared" si="3063"/>
        <v>0</v>
      </c>
      <c r="Y1299" s="1177"/>
      <c r="Z1299" s="1236" t="e">
        <f t="shared" si="3069"/>
        <v>#DIV/0!</v>
      </c>
      <c r="AA1299" s="1198">
        <f t="shared" si="3060"/>
        <v>0</v>
      </c>
      <c r="AB1299" s="1723" t="e">
        <f t="shared" si="3061"/>
        <v>#DIV/0!</v>
      </c>
      <c r="AC1299" s="1198"/>
      <c r="AD1299" t="s">
        <v>4325</v>
      </c>
    </row>
    <row r="1300" spans="1:30" customFormat="1" ht="15.75" hidden="1" thickBot="1" x14ac:dyDescent="0.3">
      <c r="A1300" s="3580"/>
      <c r="B1300" s="2211" t="s">
        <v>4224</v>
      </c>
      <c r="C1300" s="1239">
        <f t="shared" ref="C1300:W1300" si="3085">C1298/C255</f>
        <v>0</v>
      </c>
      <c r="D1300" s="1239"/>
      <c r="E1300" s="1239"/>
      <c r="F1300" s="1236" t="e">
        <f t="shared" si="3064"/>
        <v>#DIV/0!</v>
      </c>
      <c r="G1300" s="1266">
        <f t="shared" si="3085"/>
        <v>0</v>
      </c>
      <c r="H1300" s="1266"/>
      <c r="I1300" s="1266"/>
      <c r="J1300" s="1236" t="e">
        <f t="shared" si="3065"/>
        <v>#DIV/0!</v>
      </c>
      <c r="K1300" s="1239">
        <f t="shared" si="3085"/>
        <v>0</v>
      </c>
      <c r="L1300" s="1239"/>
      <c r="M1300" s="1239"/>
      <c r="N1300" s="1236" t="e">
        <f t="shared" si="3066"/>
        <v>#DIV/0!</v>
      </c>
      <c r="O1300" s="1239">
        <f t="shared" si="3085"/>
        <v>0</v>
      </c>
      <c r="P1300" s="1239"/>
      <c r="Q1300" s="1239"/>
      <c r="R1300" s="1236" t="e">
        <f t="shared" si="3067"/>
        <v>#DIV/0!</v>
      </c>
      <c r="S1300" s="1239"/>
      <c r="T1300" s="1239"/>
      <c r="U1300" s="1239"/>
      <c r="V1300" s="1236" t="e">
        <f t="shared" si="3068"/>
        <v>#DIV/0!</v>
      </c>
      <c r="W1300" s="1177" t="e">
        <f t="shared" si="3085"/>
        <v>#DIV/0!</v>
      </c>
      <c r="X1300" s="1177">
        <f t="shared" si="3063"/>
        <v>0</v>
      </c>
      <c r="Y1300" s="1177"/>
      <c r="Z1300" s="1236" t="e">
        <f t="shared" si="3069"/>
        <v>#DIV/0!</v>
      </c>
      <c r="AA1300" s="1198">
        <f t="shared" si="3060"/>
        <v>0</v>
      </c>
      <c r="AB1300" s="1723" t="e">
        <f t="shared" si="3061"/>
        <v>#DIV/0!</v>
      </c>
      <c r="AC1300" s="1198"/>
      <c r="AD1300" t="s">
        <v>4326</v>
      </c>
    </row>
    <row r="1301" spans="1:30" customFormat="1" ht="15.75" hidden="1" thickBot="1" x14ac:dyDescent="0.3">
      <c r="A1301" s="3580"/>
      <c r="B1301" s="2211" t="s">
        <v>4311</v>
      </c>
      <c r="C1301" s="1239">
        <f t="shared" ref="C1301:W1301" si="3086">C1298/C258</f>
        <v>0</v>
      </c>
      <c r="D1301" s="1239"/>
      <c r="E1301" s="1239"/>
      <c r="F1301" s="1236" t="e">
        <f t="shared" si="3064"/>
        <v>#DIV/0!</v>
      </c>
      <c r="G1301" s="1266">
        <f t="shared" si="3086"/>
        <v>0</v>
      </c>
      <c r="H1301" s="1266"/>
      <c r="I1301" s="1266"/>
      <c r="J1301" s="1236" t="e">
        <f t="shared" si="3065"/>
        <v>#DIV/0!</v>
      </c>
      <c r="K1301" s="1239">
        <f t="shared" si="3086"/>
        <v>0</v>
      </c>
      <c r="L1301" s="1239"/>
      <c r="M1301" s="1239"/>
      <c r="N1301" s="1236" t="e">
        <f t="shared" si="3066"/>
        <v>#DIV/0!</v>
      </c>
      <c r="O1301" s="1239">
        <f t="shared" si="3086"/>
        <v>0</v>
      </c>
      <c r="P1301" s="1239"/>
      <c r="Q1301" s="1239"/>
      <c r="R1301" s="1236" t="e">
        <f t="shared" si="3067"/>
        <v>#DIV/0!</v>
      </c>
      <c r="S1301" s="1239"/>
      <c r="T1301" s="1239"/>
      <c r="U1301" s="1239"/>
      <c r="V1301" s="1236" t="e">
        <f t="shared" si="3068"/>
        <v>#DIV/0!</v>
      </c>
      <c r="W1301" s="1177" t="e">
        <f t="shared" si="3086"/>
        <v>#DIV/0!</v>
      </c>
      <c r="X1301" s="1177">
        <f t="shared" si="3063"/>
        <v>0</v>
      </c>
      <c r="Y1301" s="1177"/>
      <c r="Z1301" s="1236" t="e">
        <f t="shared" si="3069"/>
        <v>#DIV/0!</v>
      </c>
      <c r="AA1301" s="1198">
        <f t="shared" si="3060"/>
        <v>0</v>
      </c>
      <c r="AB1301" s="1723" t="e">
        <f t="shared" si="3061"/>
        <v>#DIV/0!</v>
      </c>
      <c r="AC1301" s="1198"/>
      <c r="AD1301" t="s">
        <v>4327</v>
      </c>
    </row>
    <row r="1302" spans="1:30" customFormat="1" ht="15.75" hidden="1" thickBot="1" x14ac:dyDescent="0.3">
      <c r="A1302" s="3580"/>
      <c r="B1302" s="2210" t="s">
        <v>4328</v>
      </c>
      <c r="C1302" s="1240"/>
      <c r="D1302" s="1240"/>
      <c r="E1302" s="1240"/>
      <c r="F1302" s="2309" t="e">
        <f t="shared" si="3064"/>
        <v>#DIV/0!</v>
      </c>
      <c r="G1302" s="1212">
        <f t="shared" ref="G1302" si="3087">G1278/G1281</f>
        <v>33.666666666666664</v>
      </c>
      <c r="H1302" s="1212"/>
      <c r="I1302" s="1212"/>
      <c r="J1302" s="2309" t="e">
        <f t="shared" si="3065"/>
        <v>#DIV/0!</v>
      </c>
      <c r="K1302" s="1240"/>
      <c r="L1302" s="1240"/>
      <c r="M1302" s="1240"/>
      <c r="N1302" s="2309" t="e">
        <f t="shared" si="3066"/>
        <v>#DIV/0!</v>
      </c>
      <c r="O1302" s="1240"/>
      <c r="P1302" s="1240"/>
      <c r="Q1302" s="1240"/>
      <c r="R1302" s="2309" t="e">
        <f t="shared" si="3067"/>
        <v>#DIV/0!</v>
      </c>
      <c r="S1302" s="1240"/>
      <c r="T1302" s="1240"/>
      <c r="U1302" s="1240"/>
      <c r="V1302" s="2309" t="e">
        <f t="shared" si="3068"/>
        <v>#DIV/0!</v>
      </c>
      <c r="W1302" s="1212" t="e">
        <f>W1278/W1281</f>
        <v>#DIV/0!</v>
      </c>
      <c r="X1302" s="1212">
        <f t="shared" si="3063"/>
        <v>0</v>
      </c>
      <c r="Y1302" s="1212"/>
      <c r="Z1302" s="2309" t="e">
        <f t="shared" si="3069"/>
        <v>#DIV/0!</v>
      </c>
      <c r="AA1302" s="1212">
        <f t="shared" si="3060"/>
        <v>33.666666666666664</v>
      </c>
      <c r="AB1302" s="1724" t="e">
        <f t="shared" si="3061"/>
        <v>#DIV/0!</v>
      </c>
      <c r="AC1302" s="1905"/>
      <c r="AD1302" s="27" t="s">
        <v>4329</v>
      </c>
    </row>
    <row r="1303" spans="1:30" customFormat="1" ht="15.75" hidden="1" thickBot="1" x14ac:dyDescent="0.3">
      <c r="A1303" s="3580"/>
      <c r="B1303" s="2211" t="s">
        <v>4223</v>
      </c>
      <c r="C1303" s="1239">
        <f t="shared" ref="C1303:W1303" si="3088">C1302/C264</f>
        <v>0</v>
      </c>
      <c r="D1303" s="1239"/>
      <c r="E1303" s="1239"/>
      <c r="F1303" s="1236" t="e">
        <f t="shared" si="3064"/>
        <v>#DIV/0!</v>
      </c>
      <c r="G1303" s="1208">
        <f t="shared" si="3088"/>
        <v>0.23260238309802744</v>
      </c>
      <c r="H1303" s="1208"/>
      <c r="I1303" s="1208"/>
      <c r="J1303" s="1236" t="e">
        <f t="shared" si="3065"/>
        <v>#DIV/0!</v>
      </c>
      <c r="K1303" s="1239">
        <f t="shared" si="3088"/>
        <v>0</v>
      </c>
      <c r="L1303" s="1239"/>
      <c r="M1303" s="1239"/>
      <c r="N1303" s="1236" t="e">
        <f t="shared" si="3066"/>
        <v>#DIV/0!</v>
      </c>
      <c r="O1303" s="1239">
        <f t="shared" si="3088"/>
        <v>0</v>
      </c>
      <c r="P1303" s="1239"/>
      <c r="Q1303" s="1239"/>
      <c r="R1303" s="1236" t="e">
        <f t="shared" si="3067"/>
        <v>#DIV/0!</v>
      </c>
      <c r="S1303" s="1239"/>
      <c r="T1303" s="1239"/>
      <c r="U1303" s="1239"/>
      <c r="V1303" s="1236" t="e">
        <f t="shared" si="3068"/>
        <v>#DIV/0!</v>
      </c>
      <c r="W1303" s="1177" t="e">
        <f t="shared" si="3088"/>
        <v>#DIV/0!</v>
      </c>
      <c r="X1303" s="1177">
        <f t="shared" si="3063"/>
        <v>0</v>
      </c>
      <c r="Y1303" s="1177"/>
      <c r="Z1303" s="1236" t="e">
        <f t="shared" si="3069"/>
        <v>#DIV/0!</v>
      </c>
      <c r="AA1303" s="1198">
        <f t="shared" si="3060"/>
        <v>5.8150595774506861E-2</v>
      </c>
      <c r="AB1303" s="1723" t="e">
        <f t="shared" si="3061"/>
        <v>#DIV/0!</v>
      </c>
      <c r="AC1303" s="1198"/>
      <c r="AD1303" t="s">
        <v>4330</v>
      </c>
    </row>
    <row r="1304" spans="1:30" customFormat="1" ht="15.75" hidden="1" thickBot="1" x14ac:dyDescent="0.3">
      <c r="A1304" s="3580"/>
      <c r="B1304" s="2211" t="s">
        <v>4224</v>
      </c>
      <c r="C1304" s="1239">
        <f t="shared" ref="C1304:W1304" si="3089">C1302/C281</f>
        <v>0</v>
      </c>
      <c r="D1304" s="1239"/>
      <c r="E1304" s="1239"/>
      <c r="F1304" s="1236" t="e">
        <f t="shared" si="3064"/>
        <v>#DIV/0!</v>
      </c>
      <c r="G1304" s="1208">
        <f t="shared" si="3089"/>
        <v>0.93990789264729224</v>
      </c>
      <c r="H1304" s="1208"/>
      <c r="I1304" s="1208"/>
      <c r="J1304" s="1236" t="e">
        <f t="shared" si="3065"/>
        <v>#DIV/0!</v>
      </c>
      <c r="K1304" s="1239">
        <f t="shared" si="3089"/>
        <v>0</v>
      </c>
      <c r="L1304" s="1239"/>
      <c r="M1304" s="1239"/>
      <c r="N1304" s="1236" t="e">
        <f t="shared" si="3066"/>
        <v>#DIV/0!</v>
      </c>
      <c r="O1304" s="1239">
        <f t="shared" si="3089"/>
        <v>0</v>
      </c>
      <c r="P1304" s="1239"/>
      <c r="Q1304" s="1239"/>
      <c r="R1304" s="1236" t="e">
        <f t="shared" si="3067"/>
        <v>#DIV/0!</v>
      </c>
      <c r="S1304" s="1239"/>
      <c r="T1304" s="1239"/>
      <c r="U1304" s="1239"/>
      <c r="V1304" s="1236" t="e">
        <f t="shared" si="3068"/>
        <v>#DIV/0!</v>
      </c>
      <c r="W1304" s="1177" t="e">
        <f t="shared" si="3089"/>
        <v>#DIV/0!</v>
      </c>
      <c r="X1304" s="1177">
        <f t="shared" si="3063"/>
        <v>0</v>
      </c>
      <c r="Y1304" s="1177"/>
      <c r="Z1304" s="1236" t="e">
        <f t="shared" si="3069"/>
        <v>#DIV/0!</v>
      </c>
      <c r="AA1304" s="1198">
        <f t="shared" si="3060"/>
        <v>0.23497697316182306</v>
      </c>
      <c r="AB1304" s="1723" t="e">
        <f t="shared" si="3061"/>
        <v>#DIV/0!</v>
      </c>
      <c r="AC1304" s="1198"/>
      <c r="AD1304" t="s">
        <v>4331</v>
      </c>
    </row>
    <row r="1305" spans="1:30" customFormat="1" ht="15.75" hidden="1" thickBot="1" x14ac:dyDescent="0.3">
      <c r="A1305" s="3580"/>
      <c r="B1305" s="2211" t="s">
        <v>4311</v>
      </c>
      <c r="C1305" s="1239">
        <f t="shared" ref="C1305:W1305" si="3090">C1302/C284</f>
        <v>0</v>
      </c>
      <c r="D1305" s="1239"/>
      <c r="E1305" s="1239"/>
      <c r="F1305" s="1236" t="e">
        <f t="shared" si="3064"/>
        <v>#DIV/0!</v>
      </c>
      <c r="G1305" s="1208">
        <f t="shared" si="3090"/>
        <v>0.80876298394711987</v>
      </c>
      <c r="H1305" s="1208"/>
      <c r="I1305" s="1208"/>
      <c r="J1305" s="1236" t="e">
        <f t="shared" si="3065"/>
        <v>#DIV/0!</v>
      </c>
      <c r="K1305" s="1239">
        <f t="shared" si="3090"/>
        <v>0</v>
      </c>
      <c r="L1305" s="1239"/>
      <c r="M1305" s="1239"/>
      <c r="N1305" s="1236" t="e">
        <f t="shared" si="3066"/>
        <v>#DIV/0!</v>
      </c>
      <c r="O1305" s="1239">
        <f t="shared" si="3090"/>
        <v>0</v>
      </c>
      <c r="P1305" s="1239"/>
      <c r="Q1305" s="1239"/>
      <c r="R1305" s="1236" t="e">
        <f t="shared" si="3067"/>
        <v>#DIV/0!</v>
      </c>
      <c r="S1305" s="1239"/>
      <c r="T1305" s="1239"/>
      <c r="U1305" s="1239"/>
      <c r="V1305" s="1236" t="e">
        <f t="shared" si="3068"/>
        <v>#DIV/0!</v>
      </c>
      <c r="W1305" s="1177" t="e">
        <f t="shared" si="3090"/>
        <v>#DIV/0!</v>
      </c>
      <c r="X1305" s="1177">
        <f t="shared" si="3063"/>
        <v>0</v>
      </c>
      <c r="Y1305" s="1177"/>
      <c r="Z1305" s="1236" t="e">
        <f t="shared" si="3069"/>
        <v>#DIV/0!</v>
      </c>
      <c r="AA1305" s="1198">
        <f t="shared" si="3060"/>
        <v>0.20219074598677997</v>
      </c>
      <c r="AB1305" s="1723" t="e">
        <f t="shared" si="3061"/>
        <v>#DIV/0!</v>
      </c>
      <c r="AC1305" s="1198"/>
      <c r="AD1305" t="s">
        <v>4332</v>
      </c>
    </row>
    <row r="1306" spans="1:30" customFormat="1" ht="15.75" hidden="1" thickBot="1" x14ac:dyDescent="0.3">
      <c r="A1306" s="3580"/>
      <c r="B1306" s="2210" t="s">
        <v>4333</v>
      </c>
      <c r="C1306" s="1241"/>
      <c r="D1306" s="1241"/>
      <c r="E1306" s="1241"/>
      <c r="F1306" s="2309" t="e">
        <f t="shared" si="3064"/>
        <v>#DIV/0!</v>
      </c>
      <c r="G1306" s="1213">
        <f t="shared" ref="G1306" si="3091">G1263/G1281</f>
        <v>2.6666666666666665</v>
      </c>
      <c r="H1306" s="1213"/>
      <c r="I1306" s="1213"/>
      <c r="J1306" s="2309" t="e">
        <f t="shared" si="3065"/>
        <v>#DIV/0!</v>
      </c>
      <c r="K1306" s="1241"/>
      <c r="L1306" s="1241"/>
      <c r="M1306" s="1241"/>
      <c r="N1306" s="2309" t="e">
        <f t="shared" si="3066"/>
        <v>#DIV/0!</v>
      </c>
      <c r="O1306" s="1241"/>
      <c r="P1306" s="1241"/>
      <c r="Q1306" s="1241"/>
      <c r="R1306" s="2309" t="e">
        <f t="shared" si="3067"/>
        <v>#DIV/0!</v>
      </c>
      <c r="S1306" s="1241"/>
      <c r="T1306" s="1241"/>
      <c r="U1306" s="1241"/>
      <c r="V1306" s="2309" t="e">
        <f t="shared" si="3068"/>
        <v>#DIV/0!</v>
      </c>
      <c r="W1306" s="1213" t="e">
        <f>W1263/W1281</f>
        <v>#DIV/0!</v>
      </c>
      <c r="X1306" s="1213">
        <f t="shared" si="3063"/>
        <v>0</v>
      </c>
      <c r="Y1306" s="1213"/>
      <c r="Z1306" s="2309" t="e">
        <f t="shared" si="3069"/>
        <v>#DIV/0!</v>
      </c>
      <c r="AA1306" s="1213">
        <f t="shared" si="3060"/>
        <v>2.6666666666666665</v>
      </c>
      <c r="AB1306" s="1725" t="e">
        <f t="shared" si="3061"/>
        <v>#DIV/0!</v>
      </c>
      <c r="AC1306" s="1906"/>
      <c r="AD1306" s="27" t="s">
        <v>4334</v>
      </c>
    </row>
    <row r="1307" spans="1:30" customFormat="1" ht="15.75" hidden="1" thickBot="1" x14ac:dyDescent="0.3">
      <c r="A1307" s="3580"/>
      <c r="B1307" s="2211" t="s">
        <v>4223</v>
      </c>
      <c r="C1307" s="1239">
        <f t="shared" ref="C1307:W1307" si="3092">C1306/C290</f>
        <v>0</v>
      </c>
      <c r="D1307" s="1239"/>
      <c r="E1307" s="1239"/>
      <c r="F1307" s="1236" t="e">
        <f t="shared" si="3064"/>
        <v>#DIV/0!</v>
      </c>
      <c r="G1307" s="1208">
        <f t="shared" si="3092"/>
        <v>8.1753163921973307E-2</v>
      </c>
      <c r="H1307" s="1208"/>
      <c r="I1307" s="1208"/>
      <c r="J1307" s="1236" t="e">
        <f t="shared" si="3065"/>
        <v>#DIV/0!</v>
      </c>
      <c r="K1307" s="1239">
        <f t="shared" si="3092"/>
        <v>0</v>
      </c>
      <c r="L1307" s="1239"/>
      <c r="M1307" s="1239"/>
      <c r="N1307" s="1236" t="e">
        <f t="shared" si="3066"/>
        <v>#DIV/0!</v>
      </c>
      <c r="O1307" s="1239">
        <f t="shared" si="3092"/>
        <v>0</v>
      </c>
      <c r="P1307" s="1239"/>
      <c r="Q1307" s="1239"/>
      <c r="R1307" s="1236" t="e">
        <f t="shared" si="3067"/>
        <v>#DIV/0!</v>
      </c>
      <c r="S1307" s="1239"/>
      <c r="T1307" s="1239"/>
      <c r="U1307" s="1239"/>
      <c r="V1307" s="1236" t="e">
        <f t="shared" si="3068"/>
        <v>#DIV/0!</v>
      </c>
      <c r="W1307" s="1177" t="e">
        <f t="shared" si="3092"/>
        <v>#DIV/0!</v>
      </c>
      <c r="X1307" s="1177">
        <f t="shared" si="3063"/>
        <v>0</v>
      </c>
      <c r="Y1307" s="1177"/>
      <c r="Z1307" s="1236" t="e">
        <f t="shared" si="3069"/>
        <v>#DIV/0!</v>
      </c>
      <c r="AA1307" s="1198">
        <f t="shared" si="3060"/>
        <v>2.0438290980493327E-2</v>
      </c>
      <c r="AB1307" s="1723" t="e">
        <f t="shared" si="3061"/>
        <v>#DIV/0!</v>
      </c>
      <c r="AC1307" s="1198"/>
      <c r="AD1307" t="s">
        <v>4335</v>
      </c>
    </row>
    <row r="1308" spans="1:30" customFormat="1" ht="15.75" hidden="1" thickBot="1" x14ac:dyDescent="0.3">
      <c r="A1308" s="3580"/>
      <c r="B1308" s="2211" t="s">
        <v>4224</v>
      </c>
      <c r="C1308" s="1239">
        <f t="shared" ref="C1308:W1308" si="3093">C1306/C307</f>
        <v>0</v>
      </c>
      <c r="D1308" s="1239"/>
      <c r="E1308" s="1239"/>
      <c r="F1308" s="1236" t="e">
        <f t="shared" si="3064"/>
        <v>#DIV/0!</v>
      </c>
      <c r="G1308" s="1208">
        <f t="shared" si="3093"/>
        <v>0.20101192007546523</v>
      </c>
      <c r="H1308" s="1208"/>
      <c r="I1308" s="1208"/>
      <c r="J1308" s="1236" t="e">
        <f t="shared" si="3065"/>
        <v>#DIV/0!</v>
      </c>
      <c r="K1308" s="1239">
        <f t="shared" si="3093"/>
        <v>0</v>
      </c>
      <c r="L1308" s="1239"/>
      <c r="M1308" s="1239"/>
      <c r="N1308" s="1236" t="e">
        <f t="shared" si="3066"/>
        <v>#DIV/0!</v>
      </c>
      <c r="O1308" s="1239">
        <f t="shared" si="3093"/>
        <v>0</v>
      </c>
      <c r="P1308" s="1239"/>
      <c r="Q1308" s="1239"/>
      <c r="R1308" s="1236" t="e">
        <f t="shared" si="3067"/>
        <v>#DIV/0!</v>
      </c>
      <c r="S1308" s="1239"/>
      <c r="T1308" s="1239"/>
      <c r="U1308" s="1239"/>
      <c r="V1308" s="1236" t="e">
        <f t="shared" si="3068"/>
        <v>#DIV/0!</v>
      </c>
      <c r="W1308" s="1177" t="e">
        <f t="shared" si="3093"/>
        <v>#DIV/0!</v>
      </c>
      <c r="X1308" s="1177">
        <f t="shared" si="3063"/>
        <v>0</v>
      </c>
      <c r="Y1308" s="1177"/>
      <c r="Z1308" s="1236" t="e">
        <f t="shared" si="3069"/>
        <v>#DIV/0!</v>
      </c>
      <c r="AA1308" s="1198">
        <f t="shared" si="3060"/>
        <v>5.0252980018866307E-2</v>
      </c>
      <c r="AB1308" s="1723" t="e">
        <f t="shared" si="3061"/>
        <v>#DIV/0!</v>
      </c>
      <c r="AC1308" s="1198"/>
      <c r="AD1308" t="s">
        <v>4336</v>
      </c>
    </row>
    <row r="1309" spans="1:30" customFormat="1" ht="15.75" hidden="1" thickBot="1" x14ac:dyDescent="0.3">
      <c r="A1309" s="3580"/>
      <c r="B1309" s="2211" t="s">
        <v>4311</v>
      </c>
      <c r="C1309" s="1239">
        <f t="shared" ref="C1309:W1309" si="3094">C1306/C310</f>
        <v>0</v>
      </c>
      <c r="D1309" s="1239"/>
      <c r="E1309" s="1239"/>
      <c r="F1309" s="1236" t="e">
        <f t="shared" si="3064"/>
        <v>#DIV/0!</v>
      </c>
      <c r="G1309" s="1208">
        <f t="shared" si="3094"/>
        <v>0.16926147704590819</v>
      </c>
      <c r="H1309" s="1208"/>
      <c r="I1309" s="1208"/>
      <c r="J1309" s="1236" t="e">
        <f t="shared" si="3065"/>
        <v>#DIV/0!</v>
      </c>
      <c r="K1309" s="1239">
        <f t="shared" si="3094"/>
        <v>0</v>
      </c>
      <c r="L1309" s="1239"/>
      <c r="M1309" s="1239"/>
      <c r="N1309" s="1236" t="e">
        <f t="shared" si="3066"/>
        <v>#DIV/0!</v>
      </c>
      <c r="O1309" s="1239">
        <f t="shared" si="3094"/>
        <v>0</v>
      </c>
      <c r="P1309" s="1239"/>
      <c r="Q1309" s="1239"/>
      <c r="R1309" s="1236" t="e">
        <f t="shared" si="3067"/>
        <v>#DIV/0!</v>
      </c>
      <c r="S1309" s="1239"/>
      <c r="T1309" s="1239"/>
      <c r="U1309" s="1239"/>
      <c r="V1309" s="1236" t="e">
        <f t="shared" si="3068"/>
        <v>#DIV/0!</v>
      </c>
      <c r="W1309" s="1177" t="e">
        <f t="shared" si="3094"/>
        <v>#DIV/0!</v>
      </c>
      <c r="X1309" s="1177">
        <f t="shared" si="3063"/>
        <v>0</v>
      </c>
      <c r="Y1309" s="1177"/>
      <c r="Z1309" s="1236" t="e">
        <f t="shared" si="3069"/>
        <v>#DIV/0!</v>
      </c>
      <c r="AA1309" s="1198">
        <f t="shared" si="3060"/>
        <v>4.2315369261477047E-2</v>
      </c>
      <c r="AB1309" s="1723" t="e">
        <f t="shared" si="3061"/>
        <v>#DIV/0!</v>
      </c>
      <c r="AC1309" s="1198"/>
      <c r="AD1309" t="s">
        <v>4337</v>
      </c>
    </row>
    <row r="1310" spans="1:30" s="325" customFormat="1" ht="15.75" hidden="1" thickBot="1" x14ac:dyDescent="0.3">
      <c r="A1310" s="3580"/>
      <c r="B1310" s="2210" t="s">
        <v>4338</v>
      </c>
      <c r="C1310" s="1238"/>
      <c r="D1310" s="1238"/>
      <c r="E1310" s="1238"/>
      <c r="F1310" s="2309" t="e">
        <f t="shared" si="3064"/>
        <v>#DIV/0!</v>
      </c>
      <c r="G1310" s="1265"/>
      <c r="H1310" s="1265"/>
      <c r="I1310" s="1265"/>
      <c r="J1310" s="2309" t="e">
        <f t="shared" si="3065"/>
        <v>#DIV/0!</v>
      </c>
      <c r="K1310" s="1238"/>
      <c r="L1310" s="1238"/>
      <c r="M1310" s="1238"/>
      <c r="N1310" s="2309" t="e">
        <f t="shared" si="3066"/>
        <v>#DIV/0!</v>
      </c>
      <c r="O1310" s="1238"/>
      <c r="P1310" s="1238"/>
      <c r="Q1310" s="1238"/>
      <c r="R1310" s="2309" t="e">
        <f t="shared" si="3067"/>
        <v>#DIV/0!</v>
      </c>
      <c r="S1310" s="1238"/>
      <c r="T1310" s="1238"/>
      <c r="U1310" s="1238"/>
      <c r="V1310" s="2309" t="e">
        <f t="shared" si="3068"/>
        <v>#DIV/0!</v>
      </c>
      <c r="W1310" s="1206" t="e">
        <f t="shared" ref="W1310" si="3095">W1268/W1281</f>
        <v>#DIV/0!</v>
      </c>
      <c r="X1310" s="1206">
        <f t="shared" si="3063"/>
        <v>0</v>
      </c>
      <c r="Y1310" s="1206"/>
      <c r="Z1310" s="2309" t="e">
        <f t="shared" si="3069"/>
        <v>#DIV/0!</v>
      </c>
      <c r="AA1310" s="1206" t="e">
        <f t="shared" si="3060"/>
        <v>#DIV/0!</v>
      </c>
      <c r="AB1310" s="1718" t="e">
        <f t="shared" si="3061"/>
        <v>#DIV/0!</v>
      </c>
      <c r="AC1310" s="1903"/>
      <c r="AD1310" s="1220" t="s">
        <v>4339</v>
      </c>
    </row>
    <row r="1311" spans="1:30" s="325" customFormat="1" ht="15.75" hidden="1" thickBot="1" x14ac:dyDescent="0.3">
      <c r="A1311" s="3580"/>
      <c r="B1311" s="2212" t="s">
        <v>4223</v>
      </c>
      <c r="C1311" s="1239">
        <f t="shared" ref="C1311:W1311" si="3096">C1310/C316</f>
        <v>0</v>
      </c>
      <c r="D1311" s="1239"/>
      <c r="E1311" s="1239"/>
      <c r="F1311" s="1236" t="e">
        <f t="shared" si="3064"/>
        <v>#DIV/0!</v>
      </c>
      <c r="G1311" s="1266">
        <f t="shared" si="3096"/>
        <v>0</v>
      </c>
      <c r="H1311" s="1266"/>
      <c r="I1311" s="1266"/>
      <c r="J1311" s="1236" t="e">
        <f t="shared" si="3065"/>
        <v>#DIV/0!</v>
      </c>
      <c r="K1311" s="1239">
        <f t="shared" si="3096"/>
        <v>0</v>
      </c>
      <c r="L1311" s="1239"/>
      <c r="M1311" s="1239"/>
      <c r="N1311" s="1236" t="e">
        <f t="shared" si="3066"/>
        <v>#DIV/0!</v>
      </c>
      <c r="O1311" s="1239">
        <f t="shared" si="3096"/>
        <v>0</v>
      </c>
      <c r="P1311" s="1239"/>
      <c r="Q1311" s="1239"/>
      <c r="R1311" s="1236" t="e">
        <f t="shared" si="3067"/>
        <v>#DIV/0!</v>
      </c>
      <c r="S1311" s="1239"/>
      <c r="T1311" s="1239"/>
      <c r="U1311" s="1239"/>
      <c r="V1311" s="1236" t="e">
        <f t="shared" si="3068"/>
        <v>#DIV/0!</v>
      </c>
      <c r="W1311" s="1199" t="e">
        <f t="shared" si="3096"/>
        <v>#DIV/0!</v>
      </c>
      <c r="X1311" s="1199">
        <f t="shared" si="3063"/>
        <v>0</v>
      </c>
      <c r="Y1311" s="1199"/>
      <c r="Z1311" s="1236" t="e">
        <f t="shared" si="3069"/>
        <v>#DIV/0!</v>
      </c>
      <c r="AA1311" s="1198">
        <f t="shared" si="3060"/>
        <v>0</v>
      </c>
      <c r="AB1311" s="1723" t="e">
        <f t="shared" si="3061"/>
        <v>#DIV/0!</v>
      </c>
      <c r="AC1311" s="1198"/>
      <c r="AD1311" s="325" t="s">
        <v>4340</v>
      </c>
    </row>
    <row r="1312" spans="1:30" ht="15.75" hidden="1" thickBot="1" x14ac:dyDescent="0.3">
      <c r="A1312" s="3580"/>
      <c r="B1312" s="2212" t="s">
        <v>4224</v>
      </c>
      <c r="C1312" s="1239">
        <f t="shared" ref="C1312:W1312" si="3097">C1310/C333</f>
        <v>0</v>
      </c>
      <c r="D1312" s="1239"/>
      <c r="E1312" s="1239"/>
      <c r="F1312" s="1236" t="e">
        <f t="shared" si="3064"/>
        <v>#DIV/0!</v>
      </c>
      <c r="G1312" s="1266">
        <f t="shared" si="3097"/>
        <v>0</v>
      </c>
      <c r="H1312" s="1266"/>
      <c r="I1312" s="1266"/>
      <c r="J1312" s="1236" t="e">
        <f t="shared" si="3065"/>
        <v>#DIV/0!</v>
      </c>
      <c r="K1312" s="1239">
        <f t="shared" si="3097"/>
        <v>0</v>
      </c>
      <c r="L1312" s="1239"/>
      <c r="M1312" s="1239"/>
      <c r="N1312" s="1236" t="e">
        <f t="shared" si="3066"/>
        <v>#DIV/0!</v>
      </c>
      <c r="O1312" s="1239">
        <f t="shared" si="3097"/>
        <v>0</v>
      </c>
      <c r="P1312" s="1239"/>
      <c r="Q1312" s="1239"/>
      <c r="R1312" s="1236" t="e">
        <f t="shared" si="3067"/>
        <v>#DIV/0!</v>
      </c>
      <c r="S1312" s="1239"/>
      <c r="T1312" s="1239"/>
      <c r="U1312" s="1239"/>
      <c r="V1312" s="1236" t="e">
        <f t="shared" si="3068"/>
        <v>#DIV/0!</v>
      </c>
      <c r="W1312" s="1200" t="e">
        <f t="shared" si="3097"/>
        <v>#DIV/0!</v>
      </c>
      <c r="X1312" s="1200">
        <f t="shared" si="3063"/>
        <v>0</v>
      </c>
      <c r="Y1312" s="1200"/>
      <c r="Z1312" s="1236" t="e">
        <f t="shared" si="3069"/>
        <v>#DIV/0!</v>
      </c>
      <c r="AA1312" s="1198">
        <f t="shared" si="3060"/>
        <v>0</v>
      </c>
      <c r="AB1312" s="1723" t="e">
        <f t="shared" si="3061"/>
        <v>#DIV/0!</v>
      </c>
      <c r="AC1312" s="1198"/>
      <c r="AD1312" s="325" t="s">
        <v>4341</v>
      </c>
    </row>
    <row r="1313" spans="1:30" ht="15.75" hidden="1" thickBot="1" x14ac:dyDescent="0.3">
      <c r="A1313" s="3580"/>
      <c r="B1313" s="2212" t="s">
        <v>4311</v>
      </c>
      <c r="C1313" s="1239">
        <f t="shared" ref="C1313:W1313" si="3098">C1310/C336</f>
        <v>0</v>
      </c>
      <c r="D1313" s="1239"/>
      <c r="E1313" s="1239"/>
      <c r="F1313" s="1236" t="e">
        <f t="shared" si="3064"/>
        <v>#DIV/0!</v>
      </c>
      <c r="G1313" s="1266">
        <f t="shared" si="3098"/>
        <v>0</v>
      </c>
      <c r="H1313" s="1266"/>
      <c r="I1313" s="1266"/>
      <c r="J1313" s="1236" t="e">
        <f t="shared" si="3065"/>
        <v>#DIV/0!</v>
      </c>
      <c r="K1313" s="1239">
        <f t="shared" si="3098"/>
        <v>0</v>
      </c>
      <c r="L1313" s="1239"/>
      <c r="M1313" s="1239"/>
      <c r="N1313" s="1236" t="e">
        <f t="shared" si="3066"/>
        <v>#DIV/0!</v>
      </c>
      <c r="O1313" s="1239">
        <f t="shared" si="3098"/>
        <v>0</v>
      </c>
      <c r="P1313" s="1239"/>
      <c r="Q1313" s="1239"/>
      <c r="R1313" s="1236" t="e">
        <f t="shared" si="3067"/>
        <v>#DIV/0!</v>
      </c>
      <c r="S1313" s="1239"/>
      <c r="T1313" s="1239"/>
      <c r="U1313" s="1239"/>
      <c r="V1313" s="1236" t="e">
        <f t="shared" si="3068"/>
        <v>#DIV/0!</v>
      </c>
      <c r="W1313" s="1199" t="e">
        <f t="shared" si="3098"/>
        <v>#DIV/0!</v>
      </c>
      <c r="X1313" s="1199">
        <f t="shared" si="3063"/>
        <v>0</v>
      </c>
      <c r="Y1313" s="1199"/>
      <c r="Z1313" s="1236" t="e">
        <f t="shared" si="3069"/>
        <v>#DIV/0!</v>
      </c>
      <c r="AA1313" s="1198">
        <f t="shared" si="3060"/>
        <v>0</v>
      </c>
      <c r="AB1313" s="1723" t="e">
        <f t="shared" si="3061"/>
        <v>#DIV/0!</v>
      </c>
      <c r="AC1313" s="1198"/>
      <c r="AD1313" s="325" t="s">
        <v>4342</v>
      </c>
    </row>
    <row r="1314" spans="1:30" ht="15.75" hidden="1" thickBot="1" x14ac:dyDescent="0.3">
      <c r="A1314" s="3580"/>
      <c r="B1314" s="2210" t="s">
        <v>4343</v>
      </c>
      <c r="C1314" s="1238"/>
      <c r="D1314" s="1238"/>
      <c r="E1314" s="1238"/>
      <c r="F1314" s="2309" t="e">
        <f t="shared" si="3064"/>
        <v>#DIV/0!</v>
      </c>
      <c r="G1314" s="1265"/>
      <c r="H1314" s="1265"/>
      <c r="I1314" s="1265"/>
      <c r="J1314" s="2309" t="e">
        <f t="shared" si="3065"/>
        <v>#DIV/0!</v>
      </c>
      <c r="K1314" s="1238"/>
      <c r="L1314" s="1238"/>
      <c r="M1314" s="1238"/>
      <c r="N1314" s="2309" t="e">
        <f t="shared" si="3066"/>
        <v>#DIV/0!</v>
      </c>
      <c r="O1314" s="1238"/>
      <c r="P1314" s="1238"/>
      <c r="Q1314" s="1238"/>
      <c r="R1314" s="2309" t="e">
        <f t="shared" si="3067"/>
        <v>#DIV/0!</v>
      </c>
      <c r="S1314" s="1238"/>
      <c r="T1314" s="1238"/>
      <c r="U1314" s="1238"/>
      <c r="V1314" s="2309" t="e">
        <f t="shared" si="3068"/>
        <v>#DIV/0!</v>
      </c>
      <c r="W1314" s="1206" t="e">
        <f t="shared" ref="W1314" si="3099">W1273/W1278</f>
        <v>#DIV/0!</v>
      </c>
      <c r="X1314" s="1206">
        <f t="shared" si="3063"/>
        <v>0</v>
      </c>
      <c r="Y1314" s="1206"/>
      <c r="Z1314" s="2309" t="e">
        <f t="shared" si="3069"/>
        <v>#DIV/0!</v>
      </c>
      <c r="AA1314" s="1206" t="e">
        <f t="shared" si="3060"/>
        <v>#DIV/0!</v>
      </c>
      <c r="AB1314" s="1718" t="e">
        <f t="shared" si="3061"/>
        <v>#DIV/0!</v>
      </c>
      <c r="AC1314" s="1903"/>
      <c r="AD1314" s="1220" t="s">
        <v>4344</v>
      </c>
    </row>
    <row r="1315" spans="1:30" ht="15.75" hidden="1" thickBot="1" x14ac:dyDescent="0.3">
      <c r="A1315" s="3580"/>
      <c r="B1315" s="2212" t="s">
        <v>4223</v>
      </c>
      <c r="C1315" s="1239">
        <f t="shared" ref="C1315:W1315" si="3100">C1314/C342</f>
        <v>0</v>
      </c>
      <c r="D1315" s="1239"/>
      <c r="E1315" s="1239"/>
      <c r="F1315" s="1236" t="e">
        <f t="shared" si="3064"/>
        <v>#DIV/0!</v>
      </c>
      <c r="G1315" s="1266">
        <f t="shared" si="3100"/>
        <v>0</v>
      </c>
      <c r="H1315" s="1266"/>
      <c r="I1315" s="1266"/>
      <c r="J1315" s="1236" t="e">
        <f t="shared" si="3065"/>
        <v>#DIV/0!</v>
      </c>
      <c r="K1315" s="1239">
        <f t="shared" si="3100"/>
        <v>0</v>
      </c>
      <c r="L1315" s="1239"/>
      <c r="M1315" s="1239"/>
      <c r="N1315" s="1236" t="e">
        <f t="shared" si="3066"/>
        <v>#DIV/0!</v>
      </c>
      <c r="O1315" s="1239">
        <f t="shared" si="3100"/>
        <v>0</v>
      </c>
      <c r="P1315" s="1239"/>
      <c r="Q1315" s="1239"/>
      <c r="R1315" s="1236" t="e">
        <f t="shared" si="3067"/>
        <v>#DIV/0!</v>
      </c>
      <c r="S1315" s="1239"/>
      <c r="T1315" s="1239"/>
      <c r="U1315" s="1239"/>
      <c r="V1315" s="1236" t="e">
        <f t="shared" si="3068"/>
        <v>#DIV/0!</v>
      </c>
      <c r="W1315" s="1199" t="e">
        <f t="shared" si="3100"/>
        <v>#DIV/0!</v>
      </c>
      <c r="X1315" s="1199">
        <f t="shared" si="3063"/>
        <v>0</v>
      </c>
      <c r="Y1315" s="1199"/>
      <c r="Z1315" s="1236" t="e">
        <f t="shared" si="3069"/>
        <v>#DIV/0!</v>
      </c>
      <c r="AA1315" s="1198">
        <f t="shared" si="3060"/>
        <v>0</v>
      </c>
      <c r="AB1315" s="1723" t="e">
        <f t="shared" si="3061"/>
        <v>#DIV/0!</v>
      </c>
      <c r="AC1315" s="1198"/>
      <c r="AD1315" s="325" t="s">
        <v>4345</v>
      </c>
    </row>
    <row r="1316" spans="1:30" ht="15.75" hidden="1" thickBot="1" x14ac:dyDescent="0.3">
      <c r="A1316" s="3580"/>
      <c r="B1316" s="2212" t="s">
        <v>4224</v>
      </c>
      <c r="C1316" s="1239">
        <f t="shared" ref="C1316:W1316" si="3101">C1314/C359</f>
        <v>0</v>
      </c>
      <c r="D1316" s="1239"/>
      <c r="E1316" s="1239"/>
      <c r="F1316" s="1236" t="e">
        <f t="shared" si="3064"/>
        <v>#DIV/0!</v>
      </c>
      <c r="G1316" s="1266">
        <f t="shared" si="3101"/>
        <v>0</v>
      </c>
      <c r="H1316" s="1266"/>
      <c r="I1316" s="1266"/>
      <c r="J1316" s="1236" t="e">
        <f t="shared" si="3065"/>
        <v>#DIV/0!</v>
      </c>
      <c r="K1316" s="1239">
        <f t="shared" si="3101"/>
        <v>0</v>
      </c>
      <c r="L1316" s="1239"/>
      <c r="M1316" s="1239"/>
      <c r="N1316" s="1236" t="e">
        <f t="shared" si="3066"/>
        <v>#DIV/0!</v>
      </c>
      <c r="O1316" s="1239">
        <f t="shared" si="3101"/>
        <v>0</v>
      </c>
      <c r="P1316" s="1239"/>
      <c r="Q1316" s="1239"/>
      <c r="R1316" s="1236" t="e">
        <f t="shared" si="3067"/>
        <v>#DIV/0!</v>
      </c>
      <c r="S1316" s="1239"/>
      <c r="T1316" s="1239"/>
      <c r="U1316" s="1239"/>
      <c r="V1316" s="1236" t="e">
        <f t="shared" si="3068"/>
        <v>#DIV/0!</v>
      </c>
      <c r="W1316" s="1199" t="e">
        <f t="shared" si="3101"/>
        <v>#DIV/0!</v>
      </c>
      <c r="X1316" s="1199">
        <f t="shared" si="3063"/>
        <v>0</v>
      </c>
      <c r="Y1316" s="1199"/>
      <c r="Z1316" s="1236" t="e">
        <f t="shared" si="3069"/>
        <v>#DIV/0!</v>
      </c>
      <c r="AA1316" s="1198">
        <f t="shared" si="3060"/>
        <v>0</v>
      </c>
      <c r="AB1316" s="1723" t="e">
        <f t="shared" si="3061"/>
        <v>#DIV/0!</v>
      </c>
      <c r="AC1316" s="1198"/>
      <c r="AD1316" s="325" t="s">
        <v>4346</v>
      </c>
    </row>
    <row r="1317" spans="1:30" ht="15.75" hidden="1" thickBot="1" x14ac:dyDescent="0.3">
      <c r="A1317" s="3580"/>
      <c r="B1317" s="2213" t="s">
        <v>4311</v>
      </c>
      <c r="C1317" s="1242">
        <f t="shared" ref="C1317:W1317" si="3102">C1314/C362</f>
        <v>0</v>
      </c>
      <c r="D1317" s="1242"/>
      <c r="E1317" s="1242"/>
      <c r="F1317" s="2310" t="e">
        <f t="shared" si="3064"/>
        <v>#DIV/0!</v>
      </c>
      <c r="G1317" s="1269">
        <f t="shared" si="3102"/>
        <v>0</v>
      </c>
      <c r="H1317" s="1269"/>
      <c r="I1317" s="1269"/>
      <c r="J1317" s="2310" t="e">
        <f t="shared" si="3065"/>
        <v>#DIV/0!</v>
      </c>
      <c r="K1317" s="1242">
        <f t="shared" si="3102"/>
        <v>0</v>
      </c>
      <c r="L1317" s="1242"/>
      <c r="M1317" s="1242"/>
      <c r="N1317" s="2310" t="e">
        <f t="shared" si="3066"/>
        <v>#DIV/0!</v>
      </c>
      <c r="O1317" s="1242">
        <f t="shared" si="3102"/>
        <v>0</v>
      </c>
      <c r="P1317" s="1242"/>
      <c r="Q1317" s="1242"/>
      <c r="R1317" s="2310" t="e">
        <f t="shared" si="3067"/>
        <v>#DIV/0!</v>
      </c>
      <c r="S1317" s="1242"/>
      <c r="T1317" s="1242"/>
      <c r="U1317" s="1242"/>
      <c r="V1317" s="2310" t="e">
        <f t="shared" si="3068"/>
        <v>#DIV/0!</v>
      </c>
      <c r="W1317" s="1201" t="e">
        <f t="shared" si="3102"/>
        <v>#DIV/0!</v>
      </c>
      <c r="X1317" s="1201">
        <f t="shared" si="3063"/>
        <v>0</v>
      </c>
      <c r="Y1317" s="1201"/>
      <c r="Z1317" s="2310" t="e">
        <f t="shared" si="3069"/>
        <v>#DIV/0!</v>
      </c>
      <c r="AA1317" s="1202">
        <f t="shared" si="3060"/>
        <v>0</v>
      </c>
      <c r="AB1317" s="1723" t="e">
        <f t="shared" si="3061"/>
        <v>#DIV/0!</v>
      </c>
      <c r="AC1317" s="1198"/>
      <c r="AD1317" s="325" t="s">
        <v>4347</v>
      </c>
    </row>
    <row r="1318" spans="1:30" customFormat="1" ht="15.75" thickBot="1" x14ac:dyDescent="0.3">
      <c r="A1318" s="3580" t="s">
        <v>653</v>
      </c>
      <c r="B1318" s="2207" t="s">
        <v>935</v>
      </c>
      <c r="C1318" s="826">
        <f>'BNP avec amende'!B579</f>
        <v>61</v>
      </c>
      <c r="D1318" s="1245">
        <f>'Données 2013 TJN'!C152</f>
        <v>78</v>
      </c>
      <c r="E1318" s="826">
        <f>C1318-D1318</f>
        <v>-17</v>
      </c>
      <c r="F1318" s="2278">
        <f t="shared" si="3064"/>
        <v>-0.21794871794871795</v>
      </c>
      <c r="G1318" s="826">
        <f>BPCE!B625</f>
        <v>1</v>
      </c>
      <c r="H1318" s="826"/>
      <c r="I1318" s="826"/>
      <c r="J1318" s="2278" t="e">
        <f t="shared" si="3065"/>
        <v>#DIV/0!</v>
      </c>
      <c r="K1318" s="1245">
        <f>SG!B542</f>
        <v>60</v>
      </c>
      <c r="L1318" s="1245">
        <f>'Données 2013 TJN'!E152</f>
        <v>54</v>
      </c>
      <c r="M1318" s="1245">
        <f>K1318-L1318</f>
        <v>6</v>
      </c>
      <c r="N1318" s="2278">
        <f t="shared" si="3066"/>
        <v>0.1111111111111111</v>
      </c>
      <c r="O1318" s="826"/>
      <c r="P1318" s="826"/>
      <c r="Q1318" s="826"/>
      <c r="R1318" s="2278" t="e">
        <f t="shared" si="3067"/>
        <v>#DIV/0!</v>
      </c>
      <c r="S1318" s="826"/>
      <c r="T1318" s="826"/>
      <c r="U1318" s="826"/>
      <c r="V1318" s="2278" t="e">
        <f t="shared" si="3068"/>
        <v>#DIV/0!</v>
      </c>
      <c r="W1318" s="826">
        <f>SUM(C1318+G1318+K1318+O1318+S1318)</f>
        <v>122</v>
      </c>
      <c r="X1318" s="826">
        <f>SUM(D1318+H1318+L1318+P1318+T1318)</f>
        <v>132</v>
      </c>
      <c r="Y1318" s="826">
        <f>W1318-X1318</f>
        <v>-10</v>
      </c>
      <c r="Z1318" s="2278">
        <f t="shared" si="3069"/>
        <v>-7.575757575757576E-2</v>
      </c>
      <c r="AA1318" s="1222">
        <f t="shared" si="3060"/>
        <v>40.666666666666664</v>
      </c>
      <c r="AB1318" s="1715">
        <f t="shared" si="3061"/>
        <v>66</v>
      </c>
      <c r="AC1318" s="1311">
        <f>AA1318-AB1318</f>
        <v>-25.333333333333336</v>
      </c>
      <c r="AD1318" s="27" t="s">
        <v>4264</v>
      </c>
    </row>
    <row r="1319" spans="1:30" customFormat="1" ht="15.75" thickBot="1" x14ac:dyDescent="0.3">
      <c r="A1319" s="3580"/>
      <c r="B1319" s="1" t="s">
        <v>4265</v>
      </c>
      <c r="C1319" s="1184">
        <f t="shared" ref="C1319:K1319" si="3103">C1318/C4</f>
        <v>1.5573937908496733E-3</v>
      </c>
      <c r="D1319" s="1184">
        <f t="shared" ref="D1319" si="3104">D1318/D4</f>
        <v>2.0091700582144144E-3</v>
      </c>
      <c r="E1319" s="1184">
        <f t="shared" ref="E1319:E1364" si="3105">C1319-D1319</f>
        <v>-4.5177626736474111E-4</v>
      </c>
      <c r="F1319" s="1184">
        <f t="shared" si="3064"/>
        <v>-0.22485715707223053</v>
      </c>
      <c r="G1319" s="1185">
        <f t="shared" si="3103"/>
        <v>4.2997807111837293E-5</v>
      </c>
      <c r="H1319" s="1185"/>
      <c r="I1319" s="1185"/>
      <c r="J1319" s="1184" t="e">
        <f t="shared" si="3065"/>
        <v>#DIV/0!</v>
      </c>
      <c r="K1319" s="1186">
        <f t="shared" si="3103"/>
        <v>2.5463650638713237E-3</v>
      </c>
      <c r="L1319" s="1186">
        <f t="shared" ref="L1319" si="3106">L1318/L4</f>
        <v>2.3653088042049934E-3</v>
      </c>
      <c r="M1319" s="1186">
        <f t="shared" ref="M1319:M1364" si="3107">K1319-L1319</f>
        <v>1.8105625966633029E-4</v>
      </c>
      <c r="N1319" s="1184">
        <f t="shared" si="3066"/>
        <v>7.6546563114487418E-2</v>
      </c>
      <c r="O1319" s="1236"/>
      <c r="P1319" s="1236"/>
      <c r="Q1319" s="1236"/>
      <c r="R1319" s="1184" t="e">
        <f t="shared" si="3067"/>
        <v>#DIV/0!</v>
      </c>
      <c r="S1319" s="1236"/>
      <c r="T1319" s="1236"/>
      <c r="U1319" s="1236"/>
      <c r="V1319" s="1184" t="e">
        <f t="shared" si="3068"/>
        <v>#DIV/0!</v>
      </c>
      <c r="W1319" s="1194">
        <f>W1318/W$4</f>
        <v>1.0404939787807457E-3</v>
      </c>
      <c r="X1319" s="1194">
        <f>X1318/X$4</f>
        <v>1.1402114573975538E-3</v>
      </c>
      <c r="Y1319" s="1194">
        <f t="shared" ref="Y1319:Y1364" si="3108">W1319-X1319</f>
        <v>-9.9717478616808113E-5</v>
      </c>
      <c r="Z1319" s="1184">
        <f t="shared" si="3069"/>
        <v>-8.7455250488716982E-2</v>
      </c>
      <c r="AA1319" s="1189">
        <f t="shared" si="3060"/>
        <v>1.3822522206109449E-3</v>
      </c>
      <c r="AB1319" s="1716">
        <f t="shared" si="3061"/>
        <v>2.1872394312097039E-3</v>
      </c>
      <c r="AC1319" s="1189">
        <f t="shared" ref="AC1319:AC1364" si="3109">AA1319-AB1319</f>
        <v>-8.0498721059875898E-4</v>
      </c>
      <c r="AD1319" t="s">
        <v>4266</v>
      </c>
    </row>
    <row r="1320" spans="1:30" customFormat="1" ht="15.75" thickBot="1" x14ac:dyDescent="0.3">
      <c r="A1320" s="3580"/>
      <c r="B1320" s="1" t="s">
        <v>4267</v>
      </c>
      <c r="C1320" s="1184">
        <f t="shared" ref="C1320:K1320" si="3110">C1318/C21</f>
        <v>2.3762221962525809E-3</v>
      </c>
      <c r="D1320" s="1184">
        <f t="shared" ref="D1320" si="3111">D1318/D21</f>
        <v>3.0913126188966394E-3</v>
      </c>
      <c r="E1320" s="1184">
        <f t="shared" si="3105"/>
        <v>-7.1509042264405846E-4</v>
      </c>
      <c r="F1320" s="1184">
        <f t="shared" si="3064"/>
        <v>-0.23132258389942156</v>
      </c>
      <c r="G1320" s="1185">
        <f t="shared" si="3110"/>
        <v>2.5726781579624391E-4</v>
      </c>
      <c r="H1320" s="1185"/>
      <c r="I1320" s="1185"/>
      <c r="J1320" s="1184" t="e">
        <f t="shared" si="3065"/>
        <v>#DIV/0!</v>
      </c>
      <c r="K1320" s="1186">
        <f t="shared" si="3110"/>
        <v>4.667081518357187E-3</v>
      </c>
      <c r="L1320" s="1186">
        <f t="shared" ref="L1320" si="3112">L1318/L21</f>
        <v>4.2072458122321774E-3</v>
      </c>
      <c r="M1320" s="1186">
        <f t="shared" si="3107"/>
        <v>4.5983570612500961E-4</v>
      </c>
      <c r="N1320" s="1184">
        <f t="shared" si="3066"/>
        <v>0.10929613496508331</v>
      </c>
      <c r="O1320" s="1236"/>
      <c r="P1320" s="1236"/>
      <c r="Q1320" s="1236"/>
      <c r="R1320" s="1184" t="e">
        <f t="shared" si="3067"/>
        <v>#DIV/0!</v>
      </c>
      <c r="S1320" s="1236"/>
      <c r="T1320" s="1236"/>
      <c r="U1320" s="1236"/>
      <c r="V1320" s="1184" t="e">
        <f t="shared" si="3068"/>
        <v>#DIV/0!</v>
      </c>
      <c r="W1320" s="1194">
        <f>W1318/W$21</f>
        <v>2.2995438609718401E-3</v>
      </c>
      <c r="X1320" s="1194">
        <f>X1318/X$21</f>
        <v>2.530092770068236E-3</v>
      </c>
      <c r="Y1320" s="1194">
        <f t="shared" si="3108"/>
        <v>-2.3054890909639594E-4</v>
      </c>
      <c r="Z1320" s="1184">
        <f t="shared" si="3069"/>
        <v>-9.1122709737705823E-2</v>
      </c>
      <c r="AA1320" s="1189">
        <f t="shared" si="3060"/>
        <v>2.4335238434686703E-3</v>
      </c>
      <c r="AB1320" s="1716">
        <f t="shared" si="3061"/>
        <v>3.6492792155644084E-3</v>
      </c>
      <c r="AC1320" s="1189">
        <f t="shared" si="3109"/>
        <v>-1.2157553720957381E-3</v>
      </c>
      <c r="AD1320" t="s">
        <v>4268</v>
      </c>
    </row>
    <row r="1321" spans="1:30" customFormat="1" ht="15.75" thickBot="1" x14ac:dyDescent="0.3">
      <c r="A1321" s="3580"/>
      <c r="B1321" s="1" t="s">
        <v>4269</v>
      </c>
      <c r="C1321" s="1184">
        <f t="shared" ref="C1321:K1321" si="3113">C1318/C9</f>
        <v>7.6768185250440475E-3</v>
      </c>
      <c r="D1321" s="1184">
        <f t="shared" ref="D1321" si="3114">D1318/D9</f>
        <v>9.74025974025974E-3</v>
      </c>
      <c r="E1321" s="1184">
        <f t="shared" si="3105"/>
        <v>-2.0634412152156925E-3</v>
      </c>
      <c r="F1321" s="1184">
        <f t="shared" si="3064"/>
        <v>-0.21184663142881111</v>
      </c>
      <c r="G1321" s="1185">
        <f t="shared" si="3113"/>
        <v>1.8281535648994515E-3</v>
      </c>
      <c r="H1321" s="1185"/>
      <c r="I1321" s="1185"/>
      <c r="J1321" s="1184" t="e">
        <f t="shared" si="3065"/>
        <v>#DIV/0!</v>
      </c>
      <c r="K1321" s="1186">
        <f t="shared" si="3113"/>
        <v>2.517834662190516E-2</v>
      </c>
      <c r="L1321" s="1186">
        <f t="shared" ref="L1321" si="3115">L1318/L9</f>
        <v>2.2122081114297421E-2</v>
      </c>
      <c r="M1321" s="1186">
        <f t="shared" si="3107"/>
        <v>3.0562655076077395E-3</v>
      </c>
      <c r="N1321" s="1184">
        <f t="shared" si="3066"/>
        <v>0.13815452044574986</v>
      </c>
      <c r="O1321" s="1236"/>
      <c r="P1321" s="1236"/>
      <c r="Q1321" s="1236"/>
      <c r="R1321" s="1184" t="e">
        <f t="shared" si="3067"/>
        <v>#DIV/0!</v>
      </c>
      <c r="S1321" s="1236"/>
      <c r="T1321" s="1236"/>
      <c r="U1321" s="1236"/>
      <c r="V1321" s="1184" t="e">
        <f t="shared" si="3068"/>
        <v>#DIV/0!</v>
      </c>
      <c r="W1321" s="1194">
        <f>W1318/W$9</f>
        <v>9.0103397341211224E-3</v>
      </c>
      <c r="X1321" s="1194">
        <f>X1318/X$9</f>
        <v>9.6498282038160691E-3</v>
      </c>
      <c r="Y1321" s="1194">
        <f t="shared" si="3108"/>
        <v>-6.3948846969494669E-4</v>
      </c>
      <c r="Z1321" s="1184">
        <f t="shared" si="3069"/>
        <v>-6.6269414976948299E-2</v>
      </c>
      <c r="AA1321" s="1189">
        <f t="shared" si="3060"/>
        <v>1.1561106237282888E-2</v>
      </c>
      <c r="AB1321" s="1716">
        <f t="shared" si="3061"/>
        <v>1.5931170427278582E-2</v>
      </c>
      <c r="AC1321" s="1189">
        <f t="shared" si="3109"/>
        <v>-4.3700641899956944E-3</v>
      </c>
      <c r="AD1321" t="s">
        <v>4270</v>
      </c>
    </row>
    <row r="1322" spans="1:30" customFormat="1" ht="15.75" hidden="1" thickBot="1" x14ac:dyDescent="0.3">
      <c r="A1322" s="3580"/>
      <c r="B1322" s="1" t="s">
        <v>4271</v>
      </c>
      <c r="C1322" s="1184">
        <f t="shared" ref="C1322:K1322" si="3116">C1318/C15</f>
        <v>2.4225575853852262E-2</v>
      </c>
      <c r="D1322" s="1184">
        <f t="shared" ref="D1322" si="3117">D1318/D15</f>
        <v>2.4793388429752067E-2</v>
      </c>
      <c r="E1322" s="1184">
        <f t="shared" si="3105"/>
        <v>-5.6781257589980441E-4</v>
      </c>
      <c r="F1322" s="1184">
        <f t="shared" si="3064"/>
        <v>-2.2901773894625443E-2</v>
      </c>
      <c r="G1322" s="1185">
        <f t="shared" si="3116"/>
        <v>2.5641025641025641E-3</v>
      </c>
      <c r="H1322" s="1185"/>
      <c r="I1322" s="1185"/>
      <c r="J1322" s="1184" t="e">
        <f t="shared" si="3065"/>
        <v>#DIV/0!</v>
      </c>
      <c r="K1322" s="1186">
        <f t="shared" si="3116"/>
        <v>2.8169014084507043E-2</v>
      </c>
      <c r="L1322" s="1186">
        <f t="shared" ref="L1322" si="3118">L1318/L15</f>
        <v>2.4357239512855209E-2</v>
      </c>
      <c r="M1322" s="1186">
        <f t="shared" si="3107"/>
        <v>3.8117745716518339E-3</v>
      </c>
      <c r="N1322" s="1184">
        <f t="shared" si="3066"/>
        <v>0.15649452269170586</v>
      </c>
      <c r="O1322" s="1236"/>
      <c r="P1322" s="1236"/>
      <c r="Q1322" s="1236"/>
      <c r="R1322" s="1184" t="e">
        <f t="shared" si="3067"/>
        <v>#DIV/0!</v>
      </c>
      <c r="S1322" s="1236"/>
      <c r="T1322" s="1236"/>
      <c r="U1322" s="1236"/>
      <c r="V1322" s="1184" t="e">
        <f t="shared" si="3068"/>
        <v>#DIV/0!</v>
      </c>
      <c r="W1322" s="1205">
        <f>W1318/W$15</f>
        <v>1.726577979054628E-2</v>
      </c>
      <c r="X1322" s="1205">
        <f>X1318/X$15</f>
        <v>1.7005926307652668E-2</v>
      </c>
      <c r="Y1322" s="1205">
        <f t="shared" si="3108"/>
        <v>2.5985348289361138E-4</v>
      </c>
      <c r="Z1322" s="1184">
        <f t="shared" si="3069"/>
        <v>1.5280172228940994E-2</v>
      </c>
      <c r="AA1322" s="1193">
        <f t="shared" si="3060"/>
        <v>1.8319564167487288E-2</v>
      </c>
      <c r="AB1322" s="1717">
        <f t="shared" si="3061"/>
        <v>2.4575313971303636E-2</v>
      </c>
      <c r="AC1322" s="1193">
        <f t="shared" si="3109"/>
        <v>-6.2557498038163482E-3</v>
      </c>
      <c r="AD1322" t="s">
        <v>4272</v>
      </c>
    </row>
    <row r="1323" spans="1:30" customFormat="1" ht="15.75" hidden="1" thickBot="1" x14ac:dyDescent="0.3">
      <c r="A1323" s="3580"/>
      <c r="B1323" s="2210" t="s">
        <v>4273</v>
      </c>
      <c r="C1323" s="1204">
        <f>'BNP avec amende'!C579</f>
        <v>39</v>
      </c>
      <c r="D1323" s="1204"/>
      <c r="E1323" s="1204">
        <f t="shared" si="3105"/>
        <v>39</v>
      </c>
      <c r="F1323" s="2307" t="e">
        <f t="shared" si="3064"/>
        <v>#DIV/0!</v>
      </c>
      <c r="G1323" s="1264"/>
      <c r="H1323" s="1264"/>
      <c r="I1323" s="1264"/>
      <c r="J1323" s="2307" t="e">
        <f t="shared" si="3065"/>
        <v>#DIV/0!</v>
      </c>
      <c r="K1323" s="1246">
        <f>SG!C542</f>
        <v>20</v>
      </c>
      <c r="L1323" s="1246"/>
      <c r="M1323" s="1246">
        <f t="shared" si="3107"/>
        <v>20</v>
      </c>
      <c r="N1323" s="2307" t="e">
        <f t="shared" si="3066"/>
        <v>#DIV/0!</v>
      </c>
      <c r="O1323" s="1237"/>
      <c r="P1323" s="1237"/>
      <c r="Q1323" s="1237"/>
      <c r="R1323" s="2307" t="e">
        <f t="shared" si="3067"/>
        <v>#DIV/0!</v>
      </c>
      <c r="S1323" s="1237"/>
      <c r="T1323" s="1237"/>
      <c r="U1323" s="1237"/>
      <c r="V1323" s="2307" t="e">
        <f t="shared" si="3068"/>
        <v>#DIV/0!</v>
      </c>
      <c r="W1323" s="1204" t="e">
        <f>SUM(C1323:S1323)</f>
        <v>#DIV/0!</v>
      </c>
      <c r="X1323" s="1204">
        <f t="shared" ref="X1323:X1333" si="3119">SUM(D1323+H1323+L1323+P1323+T1323)</f>
        <v>0</v>
      </c>
      <c r="Y1323" s="1204" t="e">
        <f t="shared" si="3108"/>
        <v>#DIV/0!</v>
      </c>
      <c r="Z1323" s="2307" t="e">
        <f t="shared" si="3069"/>
        <v>#DIV/0!</v>
      </c>
      <c r="AA1323" s="1206">
        <f t="shared" si="3060"/>
        <v>29.5</v>
      </c>
      <c r="AB1323" s="1718" t="e">
        <f t="shared" si="3061"/>
        <v>#DIV/0!</v>
      </c>
      <c r="AC1323" s="1903" t="e">
        <f t="shared" si="3109"/>
        <v>#DIV/0!</v>
      </c>
      <c r="AD1323" s="27" t="s">
        <v>4274</v>
      </c>
    </row>
    <row r="1324" spans="1:30" customFormat="1" ht="15.75" hidden="1" thickBot="1" x14ac:dyDescent="0.3">
      <c r="A1324" s="3580"/>
      <c r="B1324" s="1" t="s">
        <v>4275</v>
      </c>
      <c r="C1324" s="1184">
        <f t="shared" ref="C1324:K1324" si="3120">C1323/C30</f>
        <v>1.4228383801532287E-2</v>
      </c>
      <c r="D1324" s="1184"/>
      <c r="E1324" s="1184">
        <f t="shared" si="3105"/>
        <v>1.4228383801532287E-2</v>
      </c>
      <c r="F1324" s="1184" t="e">
        <f t="shared" si="3064"/>
        <v>#DIV/0!</v>
      </c>
      <c r="G1324" s="1263">
        <f t="shared" si="3120"/>
        <v>0</v>
      </c>
      <c r="H1324" s="1263"/>
      <c r="I1324" s="1263"/>
      <c r="J1324" s="1184" t="e">
        <f t="shared" si="3065"/>
        <v>#DIV/0!</v>
      </c>
      <c r="K1324" s="1186">
        <f t="shared" si="3120"/>
        <v>4.570383912248629E-3</v>
      </c>
      <c r="L1324" s="1186"/>
      <c r="M1324" s="1186">
        <f t="shared" si="3107"/>
        <v>4.570383912248629E-3</v>
      </c>
      <c r="N1324" s="1184" t="e">
        <f t="shared" si="3066"/>
        <v>#DIV/0!</v>
      </c>
      <c r="O1324" s="1236"/>
      <c r="P1324" s="1236"/>
      <c r="Q1324" s="1236"/>
      <c r="R1324" s="1184" t="e">
        <f t="shared" si="3067"/>
        <v>#DIV/0!</v>
      </c>
      <c r="S1324" s="1236"/>
      <c r="T1324" s="1236"/>
      <c r="U1324" s="1236"/>
      <c r="V1324" s="1184" t="e">
        <f t="shared" si="3068"/>
        <v>#DIV/0!</v>
      </c>
      <c r="W1324" s="1192" t="e">
        <f t="shared" ref="W1324" si="3121">W1323/W965</f>
        <v>#DIV/0!</v>
      </c>
      <c r="X1324" s="1192">
        <f t="shared" si="3119"/>
        <v>0</v>
      </c>
      <c r="Y1324" s="1192" t="e">
        <f t="shared" si="3108"/>
        <v>#DIV/0!</v>
      </c>
      <c r="Z1324" s="1184" t="e">
        <f t="shared" si="3069"/>
        <v>#DIV/0!</v>
      </c>
      <c r="AA1324" s="1193">
        <f t="shared" si="3060"/>
        <v>6.2662559045936388E-3</v>
      </c>
      <c r="AB1324" s="1717" t="e">
        <f t="shared" si="3061"/>
        <v>#DIV/0!</v>
      </c>
      <c r="AC1324" s="1193" t="e">
        <f t="shared" si="3109"/>
        <v>#DIV/0!</v>
      </c>
      <c r="AD1324" t="s">
        <v>4276</v>
      </c>
    </row>
    <row r="1325" spans="1:30" customFormat="1" ht="15.75" hidden="1" thickBot="1" x14ac:dyDescent="0.3">
      <c r="A1325" s="3580"/>
      <c r="B1325" s="1" t="s">
        <v>4277</v>
      </c>
      <c r="C1325" s="1184">
        <f t="shared" ref="C1325:K1325" si="3122">C1323/C47</f>
        <v>9.6606390884320034E-3</v>
      </c>
      <c r="D1325" s="1184"/>
      <c r="E1325" s="1184">
        <f t="shared" si="3105"/>
        <v>9.6606390884320034E-3</v>
      </c>
      <c r="F1325" s="1184" t="e">
        <f t="shared" si="3064"/>
        <v>#DIV/0!</v>
      </c>
      <c r="G1325" s="1263">
        <f t="shared" si="3122"/>
        <v>0</v>
      </c>
      <c r="H1325" s="1263"/>
      <c r="I1325" s="1263"/>
      <c r="J1325" s="1184" t="e">
        <f t="shared" si="3065"/>
        <v>#DIV/0!</v>
      </c>
      <c r="K1325" s="1186">
        <f t="shared" si="3122"/>
        <v>4.9875311720698253E-3</v>
      </c>
      <c r="L1325" s="1186"/>
      <c r="M1325" s="1186">
        <f t="shared" si="3107"/>
        <v>4.9875311720698253E-3</v>
      </c>
      <c r="N1325" s="1184" t="e">
        <f t="shared" si="3066"/>
        <v>#DIV/0!</v>
      </c>
      <c r="O1325" s="1236"/>
      <c r="P1325" s="1236"/>
      <c r="Q1325" s="1236"/>
      <c r="R1325" s="1184" t="e">
        <f t="shared" si="3067"/>
        <v>#DIV/0!</v>
      </c>
      <c r="S1325" s="1236"/>
      <c r="T1325" s="1236"/>
      <c r="U1325" s="1236"/>
      <c r="V1325" s="1184" t="e">
        <f t="shared" si="3068"/>
        <v>#DIV/0!</v>
      </c>
      <c r="W1325" s="1192" t="e">
        <f t="shared" ref="W1325" si="3123">W1323/W982</f>
        <v>#DIV/0!</v>
      </c>
      <c r="X1325" s="1192">
        <f t="shared" si="3119"/>
        <v>0</v>
      </c>
      <c r="Y1325" s="1192" t="e">
        <f t="shared" si="3108"/>
        <v>#DIV/0!</v>
      </c>
      <c r="Z1325" s="1184" t="e">
        <f t="shared" si="3069"/>
        <v>#DIV/0!</v>
      </c>
      <c r="AA1325" s="1193">
        <f t="shared" si="3060"/>
        <v>4.8827234201672762E-3</v>
      </c>
      <c r="AB1325" s="1717" t="e">
        <f t="shared" si="3061"/>
        <v>#DIV/0!</v>
      </c>
      <c r="AC1325" s="1193" t="e">
        <f t="shared" si="3109"/>
        <v>#DIV/0!</v>
      </c>
      <c r="AD1325" t="s">
        <v>4278</v>
      </c>
    </row>
    <row r="1326" spans="1:30" customFormat="1" ht="15.75" hidden="1" thickBot="1" x14ac:dyDescent="0.3">
      <c r="A1326" s="3580"/>
      <c r="B1326" s="1" t="s">
        <v>4279</v>
      </c>
      <c r="C1326" s="1184">
        <f t="shared" ref="C1326:K1326" si="3124">C1323/C35</f>
        <v>-9.2198581560283682E-2</v>
      </c>
      <c r="D1326" s="1184"/>
      <c r="E1326" s="1184">
        <f t="shared" si="3105"/>
        <v>-9.2198581560283682E-2</v>
      </c>
      <c r="F1326" s="1184" t="e">
        <f t="shared" si="3064"/>
        <v>#DIV/0!</v>
      </c>
      <c r="G1326" s="1263">
        <f t="shared" si="3124"/>
        <v>0</v>
      </c>
      <c r="H1326" s="1263"/>
      <c r="I1326" s="1263"/>
      <c r="J1326" s="1184" t="e">
        <f t="shared" si="3065"/>
        <v>#DIV/0!</v>
      </c>
      <c r="K1326" s="1186">
        <f t="shared" si="3124"/>
        <v>1.5071590052750565E-2</v>
      </c>
      <c r="L1326" s="1186"/>
      <c r="M1326" s="1186">
        <f t="shared" si="3107"/>
        <v>1.5071590052750565E-2</v>
      </c>
      <c r="N1326" s="1184" t="e">
        <f t="shared" si="3066"/>
        <v>#DIV/0!</v>
      </c>
      <c r="O1326" s="1236"/>
      <c r="P1326" s="1236"/>
      <c r="Q1326" s="1236"/>
      <c r="R1326" s="1184" t="e">
        <f t="shared" si="3067"/>
        <v>#DIV/0!</v>
      </c>
      <c r="S1326" s="1236"/>
      <c r="T1326" s="1236"/>
      <c r="U1326" s="1236"/>
      <c r="V1326" s="1184" t="e">
        <f t="shared" si="3068"/>
        <v>#DIV/0!</v>
      </c>
      <c r="W1326" s="1192" t="e">
        <f t="shared" ref="W1326" si="3125">W1323/W970</f>
        <v>#DIV/0!</v>
      </c>
      <c r="X1326" s="1192">
        <f t="shared" si="3119"/>
        <v>0</v>
      </c>
      <c r="Y1326" s="1192" t="e">
        <f t="shared" si="3108"/>
        <v>#DIV/0!</v>
      </c>
      <c r="Z1326" s="1184" t="e">
        <f t="shared" si="3069"/>
        <v>#DIV/0!</v>
      </c>
      <c r="AA1326" s="1193">
        <f t="shared" si="3060"/>
        <v>-2.5708997169177707E-2</v>
      </c>
      <c r="AB1326" s="1717" t="e">
        <f t="shared" si="3061"/>
        <v>#DIV/0!</v>
      </c>
      <c r="AC1326" s="1193" t="e">
        <f t="shared" si="3109"/>
        <v>#DIV/0!</v>
      </c>
      <c r="AD1326" t="s">
        <v>4280</v>
      </c>
    </row>
    <row r="1327" spans="1:30" customFormat="1" ht="15.75" hidden="1" thickBot="1" x14ac:dyDescent="0.3">
      <c r="A1327" s="3580"/>
      <c r="B1327" s="1" t="s">
        <v>4281</v>
      </c>
      <c r="C1327" s="1184">
        <f t="shared" ref="C1327:K1327" si="3126">C1323/C41</f>
        <v>-1.8387553041018388E-2</v>
      </c>
      <c r="D1327" s="1184"/>
      <c r="E1327" s="1184">
        <f t="shared" si="3105"/>
        <v>-1.8387553041018388E-2</v>
      </c>
      <c r="F1327" s="1184" t="e">
        <f t="shared" si="3064"/>
        <v>#DIV/0!</v>
      </c>
      <c r="G1327" s="1263">
        <f t="shared" si="3126"/>
        <v>0</v>
      </c>
      <c r="H1327" s="1263"/>
      <c r="I1327" s="1263"/>
      <c r="J1327" s="1184" t="e">
        <f t="shared" si="3065"/>
        <v>#DIV/0!</v>
      </c>
      <c r="K1327" s="1186">
        <f t="shared" si="3126"/>
        <v>1.6570008285004142E-2</v>
      </c>
      <c r="L1327" s="1186"/>
      <c r="M1327" s="1186">
        <f t="shared" si="3107"/>
        <v>1.6570008285004142E-2</v>
      </c>
      <c r="N1327" s="1184" t="e">
        <f t="shared" si="3066"/>
        <v>#DIV/0!</v>
      </c>
      <c r="O1327" s="1236"/>
      <c r="P1327" s="1236"/>
      <c r="Q1327" s="1236"/>
      <c r="R1327" s="1184" t="e">
        <f t="shared" si="3067"/>
        <v>#DIV/0!</v>
      </c>
      <c r="S1327" s="1236"/>
      <c r="T1327" s="1236"/>
      <c r="U1327" s="1236"/>
      <c r="V1327" s="1184" t="e">
        <f t="shared" si="3068"/>
        <v>#DIV/0!</v>
      </c>
      <c r="W1327" s="1192" t="e">
        <f t="shared" ref="W1327" si="3127">W1323/W976</f>
        <v>#DIV/0!</v>
      </c>
      <c r="X1327" s="1192">
        <f t="shared" si="3119"/>
        <v>0</v>
      </c>
      <c r="Y1327" s="1192" t="e">
        <f t="shared" si="3108"/>
        <v>#DIV/0!</v>
      </c>
      <c r="Z1327" s="1184" t="e">
        <f t="shared" si="3069"/>
        <v>#DIV/0!</v>
      </c>
      <c r="AA1327" s="1193">
        <f t="shared" si="3060"/>
        <v>-6.0584825200474832E-4</v>
      </c>
      <c r="AB1327" s="1717" t="e">
        <f t="shared" si="3061"/>
        <v>#DIV/0!</v>
      </c>
      <c r="AC1327" s="1193" t="e">
        <f t="shared" si="3109"/>
        <v>#DIV/0!</v>
      </c>
      <c r="AD1327" t="s">
        <v>4282</v>
      </c>
    </row>
    <row r="1328" spans="1:30" customFormat="1" ht="15.75" hidden="1" thickBot="1" x14ac:dyDescent="0.3">
      <c r="A1328" s="3580"/>
      <c r="B1328" s="2210" t="s">
        <v>4283</v>
      </c>
      <c r="C1328" s="1204">
        <f>'BNP avec amende'!F579</f>
        <v>0</v>
      </c>
      <c r="D1328" s="1204"/>
      <c r="E1328" s="1204">
        <f t="shared" si="3105"/>
        <v>0</v>
      </c>
      <c r="F1328" s="2307" t="e">
        <f t="shared" si="3064"/>
        <v>#DIV/0!</v>
      </c>
      <c r="G1328" s="1264"/>
      <c r="H1328" s="1264"/>
      <c r="I1328" s="1264"/>
      <c r="J1328" s="2307" t="e">
        <f t="shared" si="3065"/>
        <v>#DIV/0!</v>
      </c>
      <c r="K1328" s="1246">
        <f>SG!F542</f>
        <v>-2</v>
      </c>
      <c r="L1328" s="1246"/>
      <c r="M1328" s="1246">
        <f t="shared" si="3107"/>
        <v>-2</v>
      </c>
      <c r="N1328" s="2307" t="e">
        <f t="shared" si="3066"/>
        <v>#DIV/0!</v>
      </c>
      <c r="O1328" s="1237"/>
      <c r="P1328" s="1237"/>
      <c r="Q1328" s="1237"/>
      <c r="R1328" s="2307" t="e">
        <f t="shared" si="3067"/>
        <v>#DIV/0!</v>
      </c>
      <c r="S1328" s="1237"/>
      <c r="T1328" s="1237"/>
      <c r="U1328" s="1237"/>
      <c r="V1328" s="2307" t="e">
        <f t="shared" si="3068"/>
        <v>#DIV/0!</v>
      </c>
      <c r="W1328" s="1204" t="e">
        <f>SUM(C1328:S1328)</f>
        <v>#DIV/0!</v>
      </c>
      <c r="X1328" s="1204">
        <f t="shared" si="3119"/>
        <v>0</v>
      </c>
      <c r="Y1328" s="1204" t="e">
        <f t="shared" si="3108"/>
        <v>#DIV/0!</v>
      </c>
      <c r="Z1328" s="2307" t="e">
        <f t="shared" si="3069"/>
        <v>#DIV/0!</v>
      </c>
      <c r="AA1328" s="1206">
        <f t="shared" si="3060"/>
        <v>-1</v>
      </c>
      <c r="AB1328" s="1719" t="e">
        <f t="shared" si="3061"/>
        <v>#DIV/0!</v>
      </c>
      <c r="AC1328" s="1206" t="e">
        <f t="shared" si="3109"/>
        <v>#DIV/0!</v>
      </c>
      <c r="AD1328" s="1178" t="s">
        <v>4284</v>
      </c>
    </row>
    <row r="1329" spans="1:30" customFormat="1" ht="15.75" hidden="1" thickBot="1" x14ac:dyDescent="0.3">
      <c r="A1329" s="3580"/>
      <c r="B1329" s="1" t="s">
        <v>4285</v>
      </c>
      <c r="C1329" s="1184">
        <f t="shared" ref="C1329:K1329" si="3128">C1328/C56</f>
        <v>0</v>
      </c>
      <c r="D1329" s="1184"/>
      <c r="E1329" s="1184">
        <f t="shared" si="3105"/>
        <v>0</v>
      </c>
      <c r="F1329" s="1184" t="e">
        <f t="shared" si="3064"/>
        <v>#DIV/0!</v>
      </c>
      <c r="G1329" s="1263">
        <f t="shared" si="3128"/>
        <v>0</v>
      </c>
      <c r="H1329" s="1263"/>
      <c r="I1329" s="1263"/>
      <c r="J1329" s="1184" t="e">
        <f t="shared" si="3065"/>
        <v>#DIV/0!</v>
      </c>
      <c r="K1329" s="1186">
        <f t="shared" si="3128"/>
        <v>1.448225923244026E-3</v>
      </c>
      <c r="L1329" s="1186"/>
      <c r="M1329" s="1186">
        <f t="shared" si="3107"/>
        <v>1.448225923244026E-3</v>
      </c>
      <c r="N1329" s="1184" t="e">
        <f t="shared" si="3066"/>
        <v>#DIV/0!</v>
      </c>
      <c r="O1329" s="1236"/>
      <c r="P1329" s="1236"/>
      <c r="Q1329" s="1236"/>
      <c r="R1329" s="1184" t="e">
        <f t="shared" si="3067"/>
        <v>#DIV/0!</v>
      </c>
      <c r="S1329" s="1236"/>
      <c r="T1329" s="1236"/>
      <c r="U1329" s="1236"/>
      <c r="V1329" s="1184" t="e">
        <f t="shared" si="3068"/>
        <v>#DIV/0!</v>
      </c>
      <c r="W1329" s="1194" t="e">
        <f t="shared" ref="W1329" si="3129">W1328/W991</f>
        <v>#DIV/0!</v>
      </c>
      <c r="X1329" s="1194">
        <f t="shared" si="3119"/>
        <v>0</v>
      </c>
      <c r="Y1329" s="1194" t="e">
        <f t="shared" si="3108"/>
        <v>#DIV/0!</v>
      </c>
      <c r="Z1329" s="1184" t="e">
        <f t="shared" si="3069"/>
        <v>#DIV/0!</v>
      </c>
      <c r="AA1329" s="1193">
        <f t="shared" si="3060"/>
        <v>4.8274197441467532E-4</v>
      </c>
      <c r="AB1329" s="1717" t="e">
        <f t="shared" si="3061"/>
        <v>#DIV/0!</v>
      </c>
      <c r="AC1329" s="1193" t="e">
        <f t="shared" si="3109"/>
        <v>#DIV/0!</v>
      </c>
      <c r="AD1329" t="s">
        <v>4286</v>
      </c>
    </row>
    <row r="1330" spans="1:30" customFormat="1" ht="15.75" hidden="1" thickBot="1" x14ac:dyDescent="0.3">
      <c r="A1330" s="3580"/>
      <c r="B1330" s="1" t="s">
        <v>4287</v>
      </c>
      <c r="C1330" s="1184">
        <f t="shared" ref="C1330:K1330" si="3130">C1328/C73</f>
        <v>0</v>
      </c>
      <c r="D1330" s="1184"/>
      <c r="E1330" s="1184">
        <f t="shared" si="3105"/>
        <v>0</v>
      </c>
      <c r="F1330" s="1184" t="e">
        <f t="shared" si="3064"/>
        <v>#DIV/0!</v>
      </c>
      <c r="G1330" s="1263">
        <f t="shared" si="3130"/>
        <v>0</v>
      </c>
      <c r="H1330" s="1263"/>
      <c r="I1330" s="1263"/>
      <c r="J1330" s="1184" t="e">
        <f t="shared" si="3065"/>
        <v>#DIV/0!</v>
      </c>
      <c r="K1330" s="1186">
        <f t="shared" si="3130"/>
        <v>1.9065776930409914E-3</v>
      </c>
      <c r="L1330" s="1186"/>
      <c r="M1330" s="1186">
        <f t="shared" si="3107"/>
        <v>1.9065776930409914E-3</v>
      </c>
      <c r="N1330" s="1184" t="e">
        <f t="shared" si="3066"/>
        <v>#DIV/0!</v>
      </c>
      <c r="O1330" s="1236"/>
      <c r="P1330" s="1236"/>
      <c r="Q1330" s="1236"/>
      <c r="R1330" s="1184" t="e">
        <f t="shared" si="3067"/>
        <v>#DIV/0!</v>
      </c>
      <c r="S1330" s="1236"/>
      <c r="T1330" s="1236"/>
      <c r="U1330" s="1236"/>
      <c r="V1330" s="1184" t="e">
        <f t="shared" si="3068"/>
        <v>#DIV/0!</v>
      </c>
      <c r="W1330" s="1194" t="e">
        <f t="shared" ref="W1330" si="3131">W1328/W1008</f>
        <v>#DIV/0!</v>
      </c>
      <c r="X1330" s="1194">
        <f t="shared" si="3119"/>
        <v>0</v>
      </c>
      <c r="Y1330" s="1194" t="e">
        <f t="shared" si="3108"/>
        <v>#DIV/0!</v>
      </c>
      <c r="Z1330" s="1184" t="e">
        <f t="shared" si="3069"/>
        <v>#DIV/0!</v>
      </c>
      <c r="AA1330" s="1193">
        <f t="shared" si="3060"/>
        <v>6.3552589768033042E-4</v>
      </c>
      <c r="AB1330" s="1717" t="e">
        <f t="shared" si="3061"/>
        <v>#DIV/0!</v>
      </c>
      <c r="AC1330" s="1193" t="e">
        <f t="shared" si="3109"/>
        <v>#DIV/0!</v>
      </c>
      <c r="AD1330" t="s">
        <v>4288</v>
      </c>
    </row>
    <row r="1331" spans="1:30" customFormat="1" ht="15.75" hidden="1" thickBot="1" x14ac:dyDescent="0.3">
      <c r="A1331" s="3580"/>
      <c r="B1331" s="1" t="s">
        <v>4289</v>
      </c>
      <c r="C1331" s="1195">
        <v>0</v>
      </c>
      <c r="D1331" s="1195"/>
      <c r="E1331" s="1195">
        <f t="shared" si="3105"/>
        <v>0</v>
      </c>
      <c r="F1331" s="1184" t="e">
        <f t="shared" si="3064"/>
        <v>#DIV/0!</v>
      </c>
      <c r="G1331" s="1275">
        <v>0</v>
      </c>
      <c r="H1331" s="1275"/>
      <c r="I1331" s="1275"/>
      <c r="J1331" s="1184" t="e">
        <f t="shared" si="3065"/>
        <v>#DIV/0!</v>
      </c>
      <c r="K1331" s="1197">
        <v>0</v>
      </c>
      <c r="L1331" s="1197"/>
      <c r="M1331" s="1197">
        <f t="shared" si="3107"/>
        <v>0</v>
      </c>
      <c r="N1331" s="1184" t="e">
        <f t="shared" si="3066"/>
        <v>#DIV/0!</v>
      </c>
      <c r="O1331" s="1236"/>
      <c r="P1331" s="1236"/>
      <c r="Q1331" s="1236"/>
      <c r="R1331" s="1184" t="e">
        <f t="shared" si="3067"/>
        <v>#DIV/0!</v>
      </c>
      <c r="S1331" s="1236"/>
      <c r="T1331" s="1236"/>
      <c r="U1331" s="1236"/>
      <c r="V1331" s="1184" t="e">
        <f t="shared" si="3068"/>
        <v>#DIV/0!</v>
      </c>
      <c r="W1331" s="1190">
        <f>K1331</f>
        <v>0</v>
      </c>
      <c r="X1331" s="1190">
        <f t="shared" si="3119"/>
        <v>0</v>
      </c>
      <c r="Y1331" s="1190">
        <f t="shared" si="3108"/>
        <v>0</v>
      </c>
      <c r="Z1331" s="1184" t="e">
        <f t="shared" si="3069"/>
        <v>#DIV/0!</v>
      </c>
      <c r="AA1331" s="1191">
        <f t="shared" si="3060"/>
        <v>0</v>
      </c>
      <c r="AB1331" s="1720" t="e">
        <f t="shared" si="3061"/>
        <v>#DIV/0!</v>
      </c>
      <c r="AC1331" s="1191" t="e">
        <f t="shared" si="3109"/>
        <v>#DIV/0!</v>
      </c>
      <c r="AD1331" t="s">
        <v>4290</v>
      </c>
    </row>
    <row r="1332" spans="1:30" customFormat="1" ht="15.75" hidden="1" thickBot="1" x14ac:dyDescent="0.3">
      <c r="A1332" s="3580"/>
      <c r="B1332" s="1" t="s">
        <v>4291</v>
      </c>
      <c r="C1332" s="1184">
        <f>C1328/C1323</f>
        <v>0</v>
      </c>
      <c r="D1332" s="1184"/>
      <c r="E1332" s="1184">
        <f t="shared" si="3105"/>
        <v>0</v>
      </c>
      <c r="F1332" s="1184" t="e">
        <f t="shared" si="3064"/>
        <v>#DIV/0!</v>
      </c>
      <c r="G1332" s="1263" t="e">
        <f t="shared" ref="G1332:K1332" si="3132">G1328/G1323</f>
        <v>#DIV/0!</v>
      </c>
      <c r="H1332" s="1263"/>
      <c r="I1332" s="1263"/>
      <c r="J1332" s="1184" t="e">
        <f t="shared" si="3065"/>
        <v>#DIV/0!</v>
      </c>
      <c r="K1332" s="1186">
        <f t="shared" si="3132"/>
        <v>-0.1</v>
      </c>
      <c r="L1332" s="1186"/>
      <c r="M1332" s="1186">
        <f t="shared" si="3107"/>
        <v>-0.1</v>
      </c>
      <c r="N1332" s="1184" t="e">
        <f t="shared" si="3066"/>
        <v>#DIV/0!</v>
      </c>
      <c r="O1332" s="1236"/>
      <c r="P1332" s="1236"/>
      <c r="Q1332" s="1236"/>
      <c r="R1332" s="1184" t="e">
        <f t="shared" si="3067"/>
        <v>#DIV/0!</v>
      </c>
      <c r="S1332" s="1236"/>
      <c r="T1332" s="1236"/>
      <c r="U1332" s="1236"/>
      <c r="V1332" s="1184" t="e">
        <f t="shared" si="3068"/>
        <v>#DIV/0!</v>
      </c>
      <c r="W1332" s="1205" t="e">
        <f t="shared" ref="W1332" si="3133">W1328/W1323</f>
        <v>#DIV/0!</v>
      </c>
      <c r="X1332" s="1205">
        <f t="shared" si="3119"/>
        <v>0</v>
      </c>
      <c r="Y1332" s="1205" t="e">
        <f t="shared" si="3108"/>
        <v>#DIV/0!</v>
      </c>
      <c r="Z1332" s="1184" t="e">
        <f t="shared" si="3069"/>
        <v>#DIV/0!</v>
      </c>
      <c r="AA1332" s="1191" t="e">
        <f t="shared" si="3060"/>
        <v>#DIV/0!</v>
      </c>
      <c r="AB1332" s="1720" t="e">
        <f t="shared" si="3061"/>
        <v>#DIV/0!</v>
      </c>
      <c r="AC1332" s="1191" t="e">
        <f t="shared" si="3109"/>
        <v>#DIV/0!</v>
      </c>
      <c r="AD1332" t="s">
        <v>4292</v>
      </c>
    </row>
    <row r="1333" spans="1:30" customFormat="1" ht="15.75" thickBot="1" x14ac:dyDescent="0.3">
      <c r="A1333" s="3580"/>
      <c r="B1333" s="2210" t="s">
        <v>10</v>
      </c>
      <c r="C1333" s="1204">
        <f>'BNP avec amende'!G579</f>
        <v>212</v>
      </c>
      <c r="D1333" s="1246">
        <f>'Données 2013 TJN'!C156</f>
        <v>222</v>
      </c>
      <c r="E1333" s="1204">
        <f t="shared" si="3105"/>
        <v>-10</v>
      </c>
      <c r="F1333" s="2307">
        <f t="shared" si="3064"/>
        <v>-4.5045045045045043E-2</v>
      </c>
      <c r="G1333" s="1213"/>
      <c r="H1333" s="1213"/>
      <c r="I1333" s="1213"/>
      <c r="J1333" s="2307" t="e">
        <f t="shared" si="3065"/>
        <v>#DIV/0!</v>
      </c>
      <c r="K1333" s="1246">
        <f>SG!G542</f>
        <v>219</v>
      </c>
      <c r="L1333" s="1246">
        <f>'Données 2013 TJN'!E156</f>
        <v>220</v>
      </c>
      <c r="M1333" s="1246">
        <f t="shared" si="3107"/>
        <v>-1</v>
      </c>
      <c r="N1333" s="2307">
        <f t="shared" si="3066"/>
        <v>-4.5454545454545452E-3</v>
      </c>
      <c r="O1333" s="1246"/>
      <c r="P1333" s="1246"/>
      <c r="Q1333" s="1246"/>
      <c r="R1333" s="2307" t="e">
        <f t="shared" si="3067"/>
        <v>#DIV/0!</v>
      </c>
      <c r="S1333" s="1246"/>
      <c r="T1333" s="1246"/>
      <c r="U1333" s="1246"/>
      <c r="V1333" s="2307" t="e">
        <f t="shared" si="3068"/>
        <v>#DIV/0!</v>
      </c>
      <c r="W1333" s="1204">
        <f>SUM(C1333+G1333+K1333+O1333+S1333)</f>
        <v>431</v>
      </c>
      <c r="X1333" s="1204">
        <f t="shared" si="3119"/>
        <v>442</v>
      </c>
      <c r="Y1333" s="1204">
        <f t="shared" si="3108"/>
        <v>-11</v>
      </c>
      <c r="Z1333" s="2307">
        <f t="shared" si="3069"/>
        <v>-2.4886877828054297E-2</v>
      </c>
      <c r="AA1333" s="1204">
        <f t="shared" si="3060"/>
        <v>215.5</v>
      </c>
      <c r="AB1333" s="1721">
        <f t="shared" si="3061"/>
        <v>221</v>
      </c>
      <c r="AC1333" s="1309">
        <f t="shared" si="3109"/>
        <v>-5.5</v>
      </c>
      <c r="AD1333" s="27" t="s">
        <v>4293</v>
      </c>
    </row>
    <row r="1334" spans="1:30" customFormat="1" ht="15.75" thickBot="1" x14ac:dyDescent="0.3">
      <c r="A1334" s="3580"/>
      <c r="B1334" s="1" t="s">
        <v>4294</v>
      </c>
      <c r="C1334" s="1184">
        <f t="shared" ref="C1334:K1334" si="3134">C1333/C82</f>
        <v>1.1803811740338413E-3</v>
      </c>
      <c r="D1334" s="1184">
        <f t="shared" ref="D1334" si="3135">D1333/D82</f>
        <v>1.280764304752674E-3</v>
      </c>
      <c r="E1334" s="1184">
        <f t="shared" si="3105"/>
        <v>-1.0038313071883279E-4</v>
      </c>
      <c r="F1334" s="1184">
        <f t="shared" si="3064"/>
        <v>-7.8377520630712447E-2</v>
      </c>
      <c r="G1334" s="1263"/>
      <c r="H1334" s="1263"/>
      <c r="I1334" s="1263"/>
      <c r="J1334" s="1184" t="e">
        <f t="shared" si="3065"/>
        <v>#DIV/0!</v>
      </c>
      <c r="K1334" s="1186">
        <f t="shared" si="3134"/>
        <v>1.6076462297392529E-3</v>
      </c>
      <c r="L1334" s="1186">
        <f t="shared" ref="L1334" si="3136">L1333/L82</f>
        <v>1.630970649941804E-3</v>
      </c>
      <c r="M1334" s="1186">
        <f t="shared" si="3107"/>
        <v>-2.3324420202551054E-5</v>
      </c>
      <c r="N1334" s="1184">
        <f t="shared" si="3066"/>
        <v>-1.4300944166826861E-2</v>
      </c>
      <c r="O1334" s="1236"/>
      <c r="P1334" s="1236"/>
      <c r="Q1334" s="1236"/>
      <c r="R1334" s="1184" t="e">
        <f t="shared" si="3067"/>
        <v>#DIV/0!</v>
      </c>
      <c r="S1334" s="1236"/>
      <c r="T1334" s="1236"/>
      <c r="U1334" s="1236"/>
      <c r="V1334" s="1184" t="e">
        <f t="shared" si="3068"/>
        <v>#DIV/0!</v>
      </c>
      <c r="W1334" s="1194">
        <f>W1333/W$82</f>
        <v>7.563765526778538E-4</v>
      </c>
      <c r="X1334" s="1194">
        <f>X1333/X$82</f>
        <v>7.718892600865145E-4</v>
      </c>
      <c r="Y1334" s="1194">
        <f t="shared" si="3108"/>
        <v>-1.5512707408660699E-5</v>
      </c>
      <c r="Z1334" s="1184">
        <f t="shared" si="3069"/>
        <v>-2.0097063414150899E-2</v>
      </c>
      <c r="AA1334" s="1189">
        <f t="shared" si="3060"/>
        <v>1.3940137018865471E-3</v>
      </c>
      <c r="AB1334" s="1716">
        <f t="shared" si="3061"/>
        <v>1.455867477347239E-3</v>
      </c>
      <c r="AC1334" s="1189">
        <f t="shared" si="3109"/>
        <v>-6.1853775460691922E-5</v>
      </c>
      <c r="AD1334" t="s">
        <v>4295</v>
      </c>
    </row>
    <row r="1335" spans="1:30" customFormat="1" ht="15.75" thickBot="1" x14ac:dyDescent="0.3">
      <c r="A1335" s="3580"/>
      <c r="B1335" s="1" t="s">
        <v>4296</v>
      </c>
      <c r="C1335" s="1184">
        <f t="shared" ref="C1335:K1335" si="3137">C1333/C99</f>
        <v>1.7284957195271096E-3</v>
      </c>
      <c r="D1335" s="1184">
        <f t="shared" ref="D1335" si="3138">D1333/D99</f>
        <v>1.9015152164044231E-3</v>
      </c>
      <c r="E1335" s="1184">
        <f t="shared" si="3105"/>
        <v>-1.7301949687731355E-4</v>
      </c>
      <c r="F1335" s="1184">
        <f t="shared" si="3064"/>
        <v>-9.0990329914096751E-2</v>
      </c>
      <c r="G1335" s="1263"/>
      <c r="H1335" s="1263"/>
      <c r="I1335" s="1263"/>
      <c r="J1335" s="1184" t="e">
        <f t="shared" si="3065"/>
        <v>#DIV/0!</v>
      </c>
      <c r="K1335" s="1186">
        <f t="shared" si="3137"/>
        <v>2.6122741098586508E-3</v>
      </c>
      <c r="L1335" s="1186">
        <f t="shared" ref="L1335" si="3139">L1333/L99</f>
        <v>2.6424204571387391E-3</v>
      </c>
      <c r="M1335" s="1186">
        <f t="shared" si="3107"/>
        <v>-3.0146347280088359E-5</v>
      </c>
      <c r="N1335" s="1184">
        <f t="shared" si="3066"/>
        <v>-1.1408611070446894E-2</v>
      </c>
      <c r="O1335" s="1236"/>
      <c r="P1335" s="1236"/>
      <c r="Q1335" s="1236"/>
      <c r="R1335" s="1184" t="e">
        <f t="shared" si="3067"/>
        <v>#DIV/0!</v>
      </c>
      <c r="S1335" s="1236"/>
      <c r="T1335" s="1236"/>
      <c r="U1335" s="1236"/>
      <c r="V1335" s="1184" t="e">
        <f t="shared" si="3068"/>
        <v>#DIV/0!</v>
      </c>
      <c r="W1335" s="1194">
        <f>W1333/W$99</f>
        <v>1.6332377137703539E-3</v>
      </c>
      <c r="X1335" s="1194">
        <f>X1333/X$99</f>
        <v>1.7028096358992337E-3</v>
      </c>
      <c r="Y1335" s="1194">
        <f t="shared" si="3108"/>
        <v>-6.9571922128879807E-5</v>
      </c>
      <c r="Z1335" s="1184">
        <f t="shared" si="3069"/>
        <v>-4.0857134386686561E-2</v>
      </c>
      <c r="AA1335" s="1189">
        <f t="shared" si="3060"/>
        <v>2.1703849146928801E-3</v>
      </c>
      <c r="AB1335" s="1716">
        <f t="shared" si="3061"/>
        <v>2.271967836771581E-3</v>
      </c>
      <c r="AC1335" s="1189">
        <f t="shared" si="3109"/>
        <v>-1.0158292207870095E-4</v>
      </c>
      <c r="AD1335" t="s">
        <v>4297</v>
      </c>
    </row>
    <row r="1336" spans="1:30" customFormat="1" ht="15.75" thickBot="1" x14ac:dyDescent="0.3">
      <c r="A1336" s="3580"/>
      <c r="B1336" s="2210" t="s">
        <v>14</v>
      </c>
      <c r="C1336" s="1204">
        <f>'BNP avec amende'!J579</f>
        <v>5</v>
      </c>
      <c r="D1336" s="1246">
        <f>'Données 2013 TJN'!C158</f>
        <v>5</v>
      </c>
      <c r="E1336" s="1204">
        <f t="shared" si="3105"/>
        <v>0</v>
      </c>
      <c r="F1336" s="2307">
        <f t="shared" si="3064"/>
        <v>0</v>
      </c>
      <c r="G1336" s="1204">
        <f>BPCE!J625</f>
        <v>1</v>
      </c>
      <c r="H1336" s="1246">
        <f>'Données 2013 TJN'!D158</f>
        <v>1</v>
      </c>
      <c r="I1336" s="1204"/>
      <c r="J1336" s="2307">
        <f t="shared" si="3065"/>
        <v>0</v>
      </c>
      <c r="K1336" s="1246">
        <f>SG!J542</f>
        <v>16</v>
      </c>
      <c r="L1336" s="1246">
        <f>'Données 2013 TJN'!E158</f>
        <v>15</v>
      </c>
      <c r="M1336" s="1246">
        <f t="shared" si="3107"/>
        <v>1</v>
      </c>
      <c r="N1336" s="2307">
        <f t="shared" si="3066"/>
        <v>6.6666666666666666E-2</v>
      </c>
      <c r="O1336" s="1246"/>
      <c r="P1336" s="1246"/>
      <c r="Q1336" s="1246"/>
      <c r="R1336" s="2307" t="e">
        <f t="shared" si="3067"/>
        <v>#DIV/0!</v>
      </c>
      <c r="S1336" s="1246"/>
      <c r="T1336" s="1246"/>
      <c r="U1336" s="1246"/>
      <c r="V1336" s="2307" t="e">
        <f t="shared" si="3068"/>
        <v>#DIV/0!</v>
      </c>
      <c r="W1336" s="1204">
        <f>SUM(C1336+G1336+K1336+O1336+S1336)</f>
        <v>22</v>
      </c>
      <c r="X1336" s="1204">
        <f t="shared" ref="X1336" si="3140">SUM(D1336+H1336+L1336+P1336+T1336)</f>
        <v>21</v>
      </c>
      <c r="Y1336" s="1204">
        <f t="shared" si="3108"/>
        <v>1</v>
      </c>
      <c r="Z1336" s="2307">
        <f t="shared" si="3069"/>
        <v>4.7619047619047616E-2</v>
      </c>
      <c r="AA1336" s="1221">
        <f t="shared" si="3060"/>
        <v>7.333333333333333</v>
      </c>
      <c r="AB1336" s="1722">
        <f t="shared" si="3061"/>
        <v>7</v>
      </c>
      <c r="AC1336" s="1904">
        <f t="shared" si="3109"/>
        <v>0.33333333333333304</v>
      </c>
      <c r="AD1336" s="27" t="s">
        <v>4298</v>
      </c>
    </row>
    <row r="1337" spans="1:30" customFormat="1" ht="15.75" thickBot="1" x14ac:dyDescent="0.3">
      <c r="A1337" s="3580"/>
      <c r="B1337" s="1" t="s">
        <v>4299</v>
      </c>
      <c r="C1337" s="1184">
        <f t="shared" ref="C1337:K1337" si="3141">C1336/C108</f>
        <v>6.038647342995169E-3</v>
      </c>
      <c r="D1337" s="1184">
        <f t="shared" ref="D1337" si="3142">D1336/D108</f>
        <v>7.621951219512195E-3</v>
      </c>
      <c r="E1337" s="1184">
        <f t="shared" si="3105"/>
        <v>-1.5833038765170259E-3</v>
      </c>
      <c r="F1337" s="1184">
        <f t="shared" si="3064"/>
        <v>-0.2077294685990338</v>
      </c>
      <c r="G1337" s="1185">
        <f t="shared" si="3141"/>
        <v>1.4025245441795231E-3</v>
      </c>
      <c r="H1337" s="1185">
        <f t="shared" ref="H1337" si="3143">H1336/H108</f>
        <v>1.6286644951140066E-3</v>
      </c>
      <c r="I1337" s="1185"/>
      <c r="J1337" s="1184">
        <f t="shared" si="3065"/>
        <v>0</v>
      </c>
      <c r="K1337" s="1186">
        <f t="shared" si="3141"/>
        <v>2.0942408376963352E-2</v>
      </c>
      <c r="L1337" s="1186">
        <f t="shared" ref="L1337" si="3144">L1336/L108</f>
        <v>1.9059720457433291E-2</v>
      </c>
      <c r="M1337" s="1186">
        <f t="shared" si="3107"/>
        <v>1.8826879195300607E-3</v>
      </c>
      <c r="N1337" s="1184">
        <f t="shared" si="3066"/>
        <v>9.8778359511343852E-2</v>
      </c>
      <c r="O1337" s="1236"/>
      <c r="P1337" s="1236"/>
      <c r="Q1337" s="1236"/>
      <c r="R1337" s="1184" t="e">
        <f t="shared" si="3067"/>
        <v>#DIV/0!</v>
      </c>
      <c r="S1337" s="1236"/>
      <c r="T1337" s="1236"/>
      <c r="U1337" s="1236"/>
      <c r="V1337" s="1184" t="e">
        <f t="shared" si="3068"/>
        <v>#DIV/0!</v>
      </c>
      <c r="W1337" s="1194">
        <f>W1336/W$108</f>
        <v>5.9139784946236557E-3</v>
      </c>
      <c r="X1337" s="1194">
        <f>X1336/X$108</f>
        <v>6.9078947368421051E-3</v>
      </c>
      <c r="Y1337" s="1194">
        <f t="shared" si="3108"/>
        <v>-9.9391624221844936E-4</v>
      </c>
      <c r="Z1337" s="1184">
        <f t="shared" si="3069"/>
        <v>-0.14388120839733742</v>
      </c>
      <c r="AA1337" s="1189">
        <f t="shared" si="3060"/>
        <v>9.4611934213793478E-3</v>
      </c>
      <c r="AB1337" s="1716">
        <f t="shared" si="3061"/>
        <v>9.4367787240198318E-3</v>
      </c>
      <c r="AC1337" s="1189">
        <f t="shared" si="3109"/>
        <v>2.4414697359515999E-5</v>
      </c>
      <c r="AD1337" t="s">
        <v>4300</v>
      </c>
    </row>
    <row r="1338" spans="1:30" customFormat="1" ht="15.75" thickBot="1" x14ac:dyDescent="0.3">
      <c r="A1338" s="3580"/>
      <c r="B1338" s="1" t="s">
        <v>4301</v>
      </c>
      <c r="C1338" s="1184">
        <f t="shared" ref="C1338:K1338" si="3145">C1336/C125</f>
        <v>7.462686567164179E-3</v>
      </c>
      <c r="D1338" s="1184">
        <f t="shared" ref="D1338" si="3146">D1336/D125</f>
        <v>9.2592592592592587E-3</v>
      </c>
      <c r="E1338" s="1184">
        <f t="shared" si="3105"/>
        <v>-1.7965726920950798E-3</v>
      </c>
      <c r="F1338" s="1184">
        <f t="shared" si="3064"/>
        <v>-0.19402985074626863</v>
      </c>
      <c r="G1338" s="1185">
        <f t="shared" si="3145"/>
        <v>3.4129692832764505E-3</v>
      </c>
      <c r="H1338" s="1185">
        <f t="shared" ref="H1338" si="3147">H1336/H125</f>
        <v>2.1097046413502108E-3</v>
      </c>
      <c r="I1338" s="1185"/>
      <c r="J1338" s="1184">
        <f t="shared" si="3065"/>
        <v>0</v>
      </c>
      <c r="K1338" s="1186">
        <f t="shared" si="3145"/>
        <v>3.5398230088495575E-2</v>
      </c>
      <c r="L1338" s="1186">
        <f t="shared" ref="L1338" si="3148">L1336/L125</f>
        <v>3.1645569620253167E-2</v>
      </c>
      <c r="M1338" s="1186">
        <f t="shared" si="3107"/>
        <v>3.7526604682424081E-3</v>
      </c>
      <c r="N1338" s="1184">
        <f t="shared" si="3066"/>
        <v>0.11858407079646009</v>
      </c>
      <c r="O1338" s="1236"/>
      <c r="P1338" s="1236"/>
      <c r="Q1338" s="1236"/>
      <c r="R1338" s="1184" t="e">
        <f t="shared" si="3067"/>
        <v>#DIV/0!</v>
      </c>
      <c r="S1338" s="1236"/>
      <c r="T1338" s="1236"/>
      <c r="U1338" s="1236"/>
      <c r="V1338" s="1184" t="e">
        <f t="shared" si="3068"/>
        <v>#DIV/0!</v>
      </c>
      <c r="W1338" s="1194">
        <f>W1336/W$111</f>
        <v>1.1866235167206042E-2</v>
      </c>
      <c r="X1338" s="1194">
        <f>X1336/X$111</f>
        <v>1.2367491166077738E-2</v>
      </c>
      <c r="Y1338" s="1194">
        <f t="shared" si="3108"/>
        <v>-5.0125599887169622E-4</v>
      </c>
      <c r="Z1338" s="1184">
        <f t="shared" si="3069"/>
        <v>-4.053012790876858E-2</v>
      </c>
      <c r="AA1338" s="1189">
        <f t="shared" si="3060"/>
        <v>1.5424628646312069E-2</v>
      </c>
      <c r="AB1338" s="1716">
        <f t="shared" si="3061"/>
        <v>1.4338177840287547E-2</v>
      </c>
      <c r="AC1338" s="1189">
        <f t="shared" si="3109"/>
        <v>1.0864508060245224E-3</v>
      </c>
      <c r="AD1338" t="s">
        <v>4302</v>
      </c>
    </row>
    <row r="1339" spans="1:30" customFormat="1" ht="15.75" thickBot="1" x14ac:dyDescent="0.3">
      <c r="A1339" s="3580"/>
      <c r="B1339" s="1" t="s">
        <v>4303</v>
      </c>
      <c r="C1339" s="1184">
        <f t="shared" ref="C1339:K1339" si="3149">C1336/C113</f>
        <v>2.5000000000000001E-2</v>
      </c>
      <c r="D1339" s="1184">
        <f t="shared" ref="D1339" si="3150">D1336/D113</f>
        <v>2.9411764705882353E-2</v>
      </c>
      <c r="E1339" s="1184">
        <f t="shared" si="3105"/>
        <v>-4.4117647058823511E-3</v>
      </c>
      <c r="F1339" s="1184">
        <f t="shared" si="3064"/>
        <v>-0.14999999999999994</v>
      </c>
      <c r="G1339" s="1185">
        <f t="shared" si="3149"/>
        <v>1.2345679012345678E-2</v>
      </c>
      <c r="H1339" s="1185">
        <f t="shared" ref="H1339" si="3151">H1336/H113</f>
        <v>1.098901098901099E-2</v>
      </c>
      <c r="I1339" s="1185"/>
      <c r="J1339" s="1184">
        <f t="shared" si="3065"/>
        <v>0</v>
      </c>
      <c r="K1339" s="1186">
        <f t="shared" si="3149"/>
        <v>0.11764705882352941</v>
      </c>
      <c r="L1339" s="1186">
        <f t="shared" ref="L1339" si="3152">L1336/L113</f>
        <v>0.1079136690647482</v>
      </c>
      <c r="M1339" s="1186">
        <f t="shared" si="3107"/>
        <v>9.7333897587812135E-3</v>
      </c>
      <c r="N1339" s="1184">
        <f t="shared" si="3066"/>
        <v>9.0196078431372576E-2</v>
      </c>
      <c r="O1339" s="1236"/>
      <c r="P1339" s="1236"/>
      <c r="Q1339" s="1236"/>
      <c r="R1339" s="1184" t="e">
        <f t="shared" si="3067"/>
        <v>#DIV/0!</v>
      </c>
      <c r="S1339" s="1236"/>
      <c r="T1339" s="1236"/>
      <c r="U1339" s="1236"/>
      <c r="V1339" s="1184" t="e">
        <f t="shared" si="3068"/>
        <v>#DIV/0!</v>
      </c>
      <c r="W1339" s="1194">
        <f>W1336/W$113</f>
        <v>3.4321372854914198E-2</v>
      </c>
      <c r="X1339" s="1194">
        <f>X1336/X$113</f>
        <v>3.6395147313691506E-2</v>
      </c>
      <c r="Y1339" s="1194">
        <f t="shared" si="3108"/>
        <v>-2.0737744587773083E-3</v>
      </c>
      <c r="Z1339" s="1184">
        <f t="shared" si="3069"/>
        <v>-5.6979422034024139E-2</v>
      </c>
      <c r="AA1339" s="1189">
        <f t="shared" si="3060"/>
        <v>5.1664245945291697E-2</v>
      </c>
      <c r="AB1339" s="1716">
        <f t="shared" si="3061"/>
        <v>4.9438148253213847E-2</v>
      </c>
      <c r="AC1339" s="1189">
        <f t="shared" si="3109"/>
        <v>2.2260976920778497E-3</v>
      </c>
      <c r="AD1339" t="s">
        <v>4304</v>
      </c>
    </row>
    <row r="1340" spans="1:30" customFormat="1" ht="15.75" hidden="1" thickBot="1" x14ac:dyDescent="0.3">
      <c r="A1340" s="3580"/>
      <c r="B1340" s="1" t="s">
        <v>4305</v>
      </c>
      <c r="C1340" s="1184">
        <f t="shared" ref="C1340:K1340" si="3153">C1336/C119</f>
        <v>5.3763440860215055E-2</v>
      </c>
      <c r="D1340" s="1184">
        <f t="shared" ref="D1340" si="3154">D1336/D119</f>
        <v>6.097560975609756E-2</v>
      </c>
      <c r="E1340" s="1184">
        <f t="shared" si="3105"/>
        <v>-7.212168895882505E-3</v>
      </c>
      <c r="F1340" s="1184">
        <f t="shared" si="3064"/>
        <v>-0.11827956989247308</v>
      </c>
      <c r="G1340" s="1185">
        <f t="shared" si="3153"/>
        <v>2.1276595744680851E-2</v>
      </c>
      <c r="H1340" s="1185">
        <f t="shared" ref="H1340" si="3155">H1336/H119</f>
        <v>1.6949152542372881E-2</v>
      </c>
      <c r="I1340" s="1185"/>
      <c r="J1340" s="1184">
        <f t="shared" si="3065"/>
        <v>0</v>
      </c>
      <c r="K1340" s="1186">
        <f t="shared" si="3153"/>
        <v>0.15238095238095239</v>
      </c>
      <c r="L1340" s="1186">
        <f t="shared" ref="L1340" si="3156">L1336/L119</f>
        <v>0.13761467889908258</v>
      </c>
      <c r="M1340" s="1186">
        <f t="shared" si="3107"/>
        <v>1.4766273481869818E-2</v>
      </c>
      <c r="N1340" s="1184">
        <f t="shared" si="3066"/>
        <v>0.10730158730158734</v>
      </c>
      <c r="O1340" s="1236"/>
      <c r="P1340" s="1236"/>
      <c r="Q1340" s="1236"/>
      <c r="R1340" s="1184" t="e">
        <f t="shared" si="3067"/>
        <v>#DIV/0!</v>
      </c>
      <c r="S1340" s="1236"/>
      <c r="T1340" s="1236"/>
      <c r="U1340" s="1236"/>
      <c r="V1340" s="1184" t="e">
        <f t="shared" si="3068"/>
        <v>#DIV/0!</v>
      </c>
      <c r="W1340" s="1205">
        <f>W1336/W$119</f>
        <v>5.6265984654731455E-2</v>
      </c>
      <c r="X1340" s="1205">
        <f>X1336/X$119</f>
        <v>5.8659217877094973E-2</v>
      </c>
      <c r="Y1340" s="1205">
        <f t="shared" si="3108"/>
        <v>-2.393233222363518E-3</v>
      </c>
      <c r="Z1340" s="1184">
        <f t="shared" si="3069"/>
        <v>-4.0798928266959023E-2</v>
      </c>
      <c r="AA1340" s="1193">
        <f t="shared" si="3060"/>
        <v>7.5806996328616094E-2</v>
      </c>
      <c r="AB1340" s="1717">
        <f t="shared" si="3061"/>
        <v>7.1846480399184343E-2</v>
      </c>
      <c r="AC1340" s="1193">
        <f t="shared" si="3109"/>
        <v>3.9605159294317516E-3</v>
      </c>
      <c r="AD1340" t="s">
        <v>4306</v>
      </c>
    </row>
    <row r="1341" spans="1:30" customFormat="1" ht="15.75" thickBot="1" x14ac:dyDescent="0.3">
      <c r="A1341" s="3580"/>
      <c r="B1341" s="2210" t="s">
        <v>4307</v>
      </c>
      <c r="C1341" s="1206">
        <f>C1318/C1333</f>
        <v>0.28773584905660377</v>
      </c>
      <c r="D1341" s="1206">
        <f>D1318/D1333</f>
        <v>0.35135135135135137</v>
      </c>
      <c r="E1341" s="1206">
        <f t="shared" si="3105"/>
        <v>-6.3615502294747606E-2</v>
      </c>
      <c r="F1341" s="2307">
        <f t="shared" si="3064"/>
        <v>-0.1810595065312047</v>
      </c>
      <c r="G1341" s="1213"/>
      <c r="H1341" s="1213"/>
      <c r="I1341" s="1213"/>
      <c r="J1341" s="2307" t="e">
        <f t="shared" si="3065"/>
        <v>#DIV/0!</v>
      </c>
      <c r="K1341" s="1206">
        <f t="shared" ref="K1341:L1341" si="3157">K1318/K1333</f>
        <v>0.27397260273972601</v>
      </c>
      <c r="L1341" s="1206">
        <f t="shared" si="3157"/>
        <v>0.24545454545454545</v>
      </c>
      <c r="M1341" s="1206">
        <f t="shared" si="3107"/>
        <v>2.8518057285180559E-2</v>
      </c>
      <c r="N1341" s="2307">
        <f t="shared" si="3066"/>
        <v>0.11618467782851338</v>
      </c>
      <c r="O1341" s="1246"/>
      <c r="P1341" s="1246"/>
      <c r="Q1341" s="1246"/>
      <c r="R1341" s="2307" t="e">
        <f t="shared" si="3067"/>
        <v>#DIV/0!</v>
      </c>
      <c r="S1341" s="1246"/>
      <c r="T1341" s="1246"/>
      <c r="U1341" s="1246"/>
      <c r="V1341" s="2307" t="e">
        <f t="shared" si="3068"/>
        <v>#DIV/0!</v>
      </c>
      <c r="W1341" s="1206">
        <f>W1318/W1333</f>
        <v>0.28306264501160094</v>
      </c>
      <c r="X1341" s="1206">
        <f>X1318/X1333</f>
        <v>0.29864253393665158</v>
      </c>
      <c r="Y1341" s="1206">
        <f t="shared" si="3108"/>
        <v>-1.5579888925050633E-2</v>
      </c>
      <c r="Z1341" s="2307">
        <f t="shared" si="3069"/>
        <v>-5.2169022006608938E-2</v>
      </c>
      <c r="AA1341" s="1206">
        <f t="shared" si="3060"/>
        <v>0.28085422589816489</v>
      </c>
      <c r="AB1341" s="1718">
        <f t="shared" si="3061"/>
        <v>0.2984029484029484</v>
      </c>
      <c r="AC1341" s="1903">
        <f t="shared" si="3109"/>
        <v>-1.7548722504783509E-2</v>
      </c>
      <c r="AD1341" s="27" t="s">
        <v>4308</v>
      </c>
    </row>
    <row r="1342" spans="1:30" customFormat="1" ht="15.75" thickBot="1" x14ac:dyDescent="0.3">
      <c r="A1342" s="3580"/>
      <c r="B1342" s="1" t="s">
        <v>4223</v>
      </c>
      <c r="C1342" s="1207">
        <f t="shared" ref="C1342:K1342" si="3158">C1341/C134</f>
        <v>1.3193990425376125</v>
      </c>
      <c r="D1342" s="1207">
        <f t="shared" ref="D1342" si="3159">D1341/D134</f>
        <v>1.5687274003177358</v>
      </c>
      <c r="E1342" s="1207">
        <f t="shared" si="3105"/>
        <v>-0.2493283577801233</v>
      </c>
      <c r="F1342" s="1184">
        <f t="shared" si="3064"/>
        <v>-0.15893670100338875</v>
      </c>
      <c r="G1342" s="1266"/>
      <c r="H1342" s="1266"/>
      <c r="I1342" s="1266"/>
      <c r="J1342" s="1184" t="e">
        <f t="shared" si="3065"/>
        <v>#DIV/0!</v>
      </c>
      <c r="K1342" s="1209">
        <f t="shared" si="3158"/>
        <v>1.5839088331543707</v>
      </c>
      <c r="L1342" s="1209">
        <f t="shared" ref="L1342" si="3160">L1341/L134</f>
        <v>1.4502460876836698</v>
      </c>
      <c r="M1342" s="1209">
        <f t="shared" si="3107"/>
        <v>0.13366274547070089</v>
      </c>
      <c r="N1342" s="1184">
        <f t="shared" si="3066"/>
        <v>9.2165561835223953E-2</v>
      </c>
      <c r="O1342" s="1239"/>
      <c r="P1342" s="1239"/>
      <c r="Q1342" s="1239"/>
      <c r="R1342" s="1184" t="e">
        <f t="shared" si="3067"/>
        <v>#DIV/0!</v>
      </c>
      <c r="S1342" s="1239"/>
      <c r="T1342" s="1239"/>
      <c r="U1342" s="1239"/>
      <c r="V1342" s="1184" t="e">
        <f t="shared" si="3068"/>
        <v>#DIV/0!</v>
      </c>
      <c r="W1342" s="1177">
        <f>W1341/W$134</f>
        <v>1.375629605514622</v>
      </c>
      <c r="X1342" s="1177">
        <f>X1341/X$134</f>
        <v>1.4771697396978383</v>
      </c>
      <c r="Y1342" s="1177">
        <f t="shared" si="3108"/>
        <v>-0.10154013418321628</v>
      </c>
      <c r="Z1342" s="1184">
        <f t="shared" si="3069"/>
        <v>-6.873965222438605E-2</v>
      </c>
      <c r="AA1342" s="1198">
        <f t="shared" si="3060"/>
        <v>1.4516539378459916</v>
      </c>
      <c r="AB1342" s="1723">
        <f t="shared" si="3061"/>
        <v>1.5094867440007027</v>
      </c>
      <c r="AC1342" s="1198">
        <f t="shared" si="3109"/>
        <v>-5.7832806154711092E-2</v>
      </c>
      <c r="AD1342" t="s">
        <v>4309</v>
      </c>
    </row>
    <row r="1343" spans="1:30" customFormat="1" ht="15.75" thickBot="1" x14ac:dyDescent="0.3">
      <c r="A1343" s="3580"/>
      <c r="B1343" s="1" t="s">
        <v>4224</v>
      </c>
      <c r="C1343" s="1207">
        <f t="shared" ref="C1343:K1343" si="3161">C1341/C137</f>
        <v>1.3747342092942405</v>
      </c>
      <c r="D1343" s="1207">
        <f t="shared" ref="D1343" si="3162">D1341/D137</f>
        <v>1.6257101664124494</v>
      </c>
      <c r="E1343" s="1207">
        <f t="shared" si="3105"/>
        <v>-0.25097595711820886</v>
      </c>
      <c r="F1343" s="1184">
        <f t="shared" si="3064"/>
        <v>-0.1543792751644362</v>
      </c>
      <c r="G1343" s="1266"/>
      <c r="H1343" s="1266"/>
      <c r="I1343" s="1266"/>
      <c r="J1343" s="1184" t="e">
        <f t="shared" si="3065"/>
        <v>#DIV/0!</v>
      </c>
      <c r="K1343" s="1209">
        <f t="shared" si="3161"/>
        <v>1.7865971648012546</v>
      </c>
      <c r="L1343" s="1209">
        <f t="shared" ref="L1343" si="3163">L1341/L137</f>
        <v>1.5921939299500656</v>
      </c>
      <c r="M1343" s="1209">
        <f t="shared" si="3107"/>
        <v>0.19440323485118904</v>
      </c>
      <c r="N1343" s="1184">
        <f t="shared" si="3066"/>
        <v>0.12209771133676281</v>
      </c>
      <c r="O1343" s="1239"/>
      <c r="P1343" s="1239"/>
      <c r="Q1343" s="1239"/>
      <c r="R1343" s="1184" t="e">
        <f t="shared" si="3067"/>
        <v>#DIV/0!</v>
      </c>
      <c r="S1343" s="1239"/>
      <c r="T1343" s="1239"/>
      <c r="U1343" s="1239"/>
      <c r="V1343" s="1184" t="e">
        <f t="shared" si="3068"/>
        <v>#DIV/0!</v>
      </c>
      <c r="W1343" s="1177">
        <f>W1341/W$137</f>
        <v>1.407966422513786</v>
      </c>
      <c r="X1343" s="1177">
        <f>X1341/X$137</f>
        <v>1.4858341864691902</v>
      </c>
      <c r="Y1343" s="1177">
        <f t="shared" si="3108"/>
        <v>-7.7867763955404179E-2</v>
      </c>
      <c r="Z1343" s="1184">
        <f t="shared" si="3069"/>
        <v>-5.2406765616587747E-2</v>
      </c>
      <c r="AA1343" s="1198">
        <f t="shared" ref="AA1343:AA1406" si="3164">AVERAGE(C1343,G1343,K1343,O1343,S1343)</f>
        <v>1.5806656870477476</v>
      </c>
      <c r="AB1343" s="1723">
        <f t="shared" ref="AB1343:AB1406" si="3165">AVERAGE(D1343,H1343,L1343,P1343,T1343)</f>
        <v>1.6089520481812576</v>
      </c>
      <c r="AC1343" s="1198">
        <f t="shared" si="3109"/>
        <v>-2.8286361133510018E-2</v>
      </c>
      <c r="AD1343" t="s">
        <v>4310</v>
      </c>
    </row>
    <row r="1344" spans="1:30" customFormat="1" ht="15.75" thickBot="1" x14ac:dyDescent="0.3">
      <c r="A1344" s="3580"/>
      <c r="B1344" s="1" t="s">
        <v>4311</v>
      </c>
      <c r="C1344" s="1207">
        <f t="shared" ref="C1344:K1344" si="3166">C1341/C154</f>
        <v>1.5316150836948133</v>
      </c>
      <c r="D1344" s="1207">
        <f t="shared" ref="D1344" si="3167">D1341/D154</f>
        <v>1.7914553545649692</v>
      </c>
      <c r="E1344" s="1207">
        <f t="shared" si="3105"/>
        <v>-0.25984027087015593</v>
      </c>
      <c r="F1344" s="1184">
        <f t="shared" si="3064"/>
        <v>-0.14504423468217251</v>
      </c>
      <c r="G1344" s="1266"/>
      <c r="H1344" s="1266"/>
      <c r="I1344" s="1266"/>
      <c r="J1344" s="1184" t="e">
        <f t="shared" si="3065"/>
        <v>#DIV/0!</v>
      </c>
      <c r="K1344" s="1209">
        <f t="shared" si="3166"/>
        <v>2.0663179552377997</v>
      </c>
      <c r="L1344" s="1209">
        <f t="shared" ref="L1344" si="3168">L1341/L154</f>
        <v>1.8547002641384014</v>
      </c>
      <c r="M1344" s="1209">
        <f t="shared" si="3107"/>
        <v>0.21161769109939832</v>
      </c>
      <c r="N1344" s="1184">
        <f t="shared" si="3066"/>
        <v>0.11409805411210476</v>
      </c>
      <c r="O1344" s="1239"/>
      <c r="P1344" s="1239"/>
      <c r="Q1344" s="1239"/>
      <c r="R1344" s="1184" t="e">
        <f t="shared" si="3067"/>
        <v>#DIV/0!</v>
      </c>
      <c r="S1344" s="1239"/>
      <c r="T1344" s="1239"/>
      <c r="U1344" s="1239"/>
      <c r="V1344" s="1184" t="e">
        <f t="shared" si="3068"/>
        <v>#DIV/0!</v>
      </c>
      <c r="W1344" s="1177">
        <f>W1341/W$154</f>
        <v>1.582619194442171</v>
      </c>
      <c r="X1344" s="1177">
        <f>X1341/X$154</f>
        <v>1.6778150766790414</v>
      </c>
      <c r="Y1344" s="1177">
        <f t="shared" si="3108"/>
        <v>-9.5195882236870366E-2</v>
      </c>
      <c r="Z1344" s="1184">
        <f t="shared" si="3069"/>
        <v>-5.673800620822584E-2</v>
      </c>
      <c r="AA1344" s="1198">
        <f t="shared" si="3164"/>
        <v>1.7989665194663065</v>
      </c>
      <c r="AB1344" s="1723">
        <f t="shared" si="3165"/>
        <v>1.8230778093516853</v>
      </c>
      <c r="AC1344" s="1198">
        <f t="shared" si="3109"/>
        <v>-2.4111289885378806E-2</v>
      </c>
      <c r="AD1344" t="s">
        <v>4312</v>
      </c>
    </row>
    <row r="1345" spans="1:30" customFormat="1" ht="15.75" hidden="1" thickBot="1" x14ac:dyDescent="0.3">
      <c r="A1345" s="3580"/>
      <c r="B1345" s="2210" t="s">
        <v>4313</v>
      </c>
      <c r="C1345" s="1206">
        <f>C1323/C1333</f>
        <v>0.18396226415094338</v>
      </c>
      <c r="D1345" s="1206">
        <f>D1323/D1333</f>
        <v>0</v>
      </c>
      <c r="E1345" s="1206">
        <f t="shared" si="3105"/>
        <v>0.18396226415094338</v>
      </c>
      <c r="F1345" s="2307" t="e">
        <f t="shared" ref="F1345:F1408" si="3169">E1345/D1345</f>
        <v>#DIV/0!</v>
      </c>
      <c r="G1345" s="1265"/>
      <c r="H1345" s="1265"/>
      <c r="I1345" s="1265"/>
      <c r="J1345" s="2307" t="e">
        <f t="shared" ref="J1345:J1408" si="3170">I1345/H1345</f>
        <v>#DIV/0!</v>
      </c>
      <c r="K1345" s="1206">
        <f t="shared" ref="K1345:L1345" si="3171">K1323/K1333</f>
        <v>9.1324200913242004E-2</v>
      </c>
      <c r="L1345" s="1206">
        <f t="shared" si="3171"/>
        <v>0</v>
      </c>
      <c r="M1345" s="1206">
        <f t="shared" si="3107"/>
        <v>9.1324200913242004E-2</v>
      </c>
      <c r="N1345" s="2307" t="e">
        <f t="shared" ref="N1345:N1408" si="3172">M1345/L1345</f>
        <v>#DIV/0!</v>
      </c>
      <c r="O1345" s="1238"/>
      <c r="P1345" s="1238"/>
      <c r="Q1345" s="1238"/>
      <c r="R1345" s="2307" t="e">
        <f t="shared" ref="R1345:R1408" si="3173">Q1345/P1345</f>
        <v>#DIV/0!</v>
      </c>
      <c r="S1345" s="1238"/>
      <c r="T1345" s="1238"/>
      <c r="U1345" s="1238"/>
      <c r="V1345" s="2307" t="e">
        <f t="shared" ref="V1345:V1408" si="3174">U1345/T1345</f>
        <v>#DIV/0!</v>
      </c>
      <c r="W1345" s="1206" t="e">
        <f>W1323/W1333</f>
        <v>#DIV/0!</v>
      </c>
      <c r="X1345" s="1206">
        <f t="shared" ref="X1345:X1356" si="3175">SUM(D1345+H1345+L1345+P1345+T1345)</f>
        <v>0</v>
      </c>
      <c r="Y1345" s="1206" t="e">
        <f t="shared" si="3108"/>
        <v>#DIV/0!</v>
      </c>
      <c r="Z1345" s="2307" t="e">
        <f t="shared" ref="Z1345:Z1408" si="3176">Y1345/X1345</f>
        <v>#DIV/0!</v>
      </c>
      <c r="AA1345" s="1206">
        <f t="shared" si="3164"/>
        <v>0.13764323253209271</v>
      </c>
      <c r="AB1345" s="1718">
        <f t="shared" si="3165"/>
        <v>0</v>
      </c>
      <c r="AC1345" s="1903">
        <f t="shared" si="3109"/>
        <v>0.13764323253209271</v>
      </c>
      <c r="AD1345" s="27" t="s">
        <v>4314</v>
      </c>
    </row>
    <row r="1346" spans="1:30" s="1" customFormat="1" ht="15.75" hidden="1" thickBot="1" x14ac:dyDescent="0.3">
      <c r="A1346" s="3580"/>
      <c r="B1346" s="1" t="s">
        <v>4223</v>
      </c>
      <c r="C1346" s="1207">
        <f t="shared" ref="C1346:K1346" si="3177">C1345/C160</f>
        <v>12.054058565597185</v>
      </c>
      <c r="D1346" s="1207" t="e">
        <f t="shared" ref="D1346" si="3178">D1345/D160</f>
        <v>#DIV/0!</v>
      </c>
      <c r="E1346" s="1207" t="e">
        <f t="shared" si="3105"/>
        <v>#DIV/0!</v>
      </c>
      <c r="F1346" s="1184" t="e">
        <f t="shared" si="3169"/>
        <v>#DIV/0!</v>
      </c>
      <c r="G1346" s="1266"/>
      <c r="H1346" s="1266"/>
      <c r="I1346" s="1266"/>
      <c r="J1346" s="1184" t="e">
        <f t="shared" si="3170"/>
        <v>#DIV/0!</v>
      </c>
      <c r="K1346" s="1209">
        <f t="shared" si="3177"/>
        <v>2.8429040094162432</v>
      </c>
      <c r="L1346" s="1209" t="e">
        <f t="shared" ref="L1346" si="3179">L1345/L160</f>
        <v>#DIV/0!</v>
      </c>
      <c r="M1346" s="1209" t="e">
        <f t="shared" si="3107"/>
        <v>#DIV/0!</v>
      </c>
      <c r="N1346" s="1184" t="e">
        <f t="shared" si="3172"/>
        <v>#DIV/0!</v>
      </c>
      <c r="O1346" s="1239"/>
      <c r="P1346" s="1239"/>
      <c r="Q1346" s="1239"/>
      <c r="R1346" s="1184" t="e">
        <f t="shared" si="3173"/>
        <v>#DIV/0!</v>
      </c>
      <c r="S1346" s="1239"/>
      <c r="T1346" s="1239"/>
      <c r="U1346" s="1239"/>
      <c r="V1346" s="1184" t="e">
        <f t="shared" si="3174"/>
        <v>#DIV/0!</v>
      </c>
      <c r="W1346" s="1177" t="e">
        <f t="shared" ref="W1346" si="3180">W1345/W1095</f>
        <v>#DIV/0!</v>
      </c>
      <c r="X1346" s="1177" t="e">
        <f t="shared" si="3175"/>
        <v>#DIV/0!</v>
      </c>
      <c r="Y1346" s="1177" t="e">
        <f t="shared" si="3108"/>
        <v>#DIV/0!</v>
      </c>
      <c r="Z1346" s="1184" t="e">
        <f t="shared" si="3176"/>
        <v>#DIV/0!</v>
      </c>
      <c r="AA1346" s="1198">
        <f t="shared" si="3164"/>
        <v>7.4484812875067137</v>
      </c>
      <c r="AB1346" s="1723" t="e">
        <f t="shared" si="3165"/>
        <v>#DIV/0!</v>
      </c>
      <c r="AC1346" s="1198" t="e">
        <f t="shared" si="3109"/>
        <v>#DIV/0!</v>
      </c>
      <c r="AD1346" t="s">
        <v>4315</v>
      </c>
    </row>
    <row r="1347" spans="1:30" s="1" customFormat="1" ht="15.75" hidden="1" thickBot="1" x14ac:dyDescent="0.3">
      <c r="A1347" s="3580"/>
      <c r="B1347" s="1" t="s">
        <v>4224</v>
      </c>
      <c r="C1347" s="1207">
        <f t="shared" ref="C1347:K1347" si="3181">C1345/C177</f>
        <v>5.5890442650763461</v>
      </c>
      <c r="D1347" s="1207" t="e">
        <f t="shared" ref="D1347" si="3182">D1345/D177</f>
        <v>#DIV/0!</v>
      </c>
      <c r="E1347" s="1207" t="e">
        <f t="shared" si="3105"/>
        <v>#DIV/0!</v>
      </c>
      <c r="F1347" s="1184" t="e">
        <f t="shared" si="3169"/>
        <v>#DIV/0!</v>
      </c>
      <c r="G1347" s="1266"/>
      <c r="H1347" s="1266"/>
      <c r="I1347" s="1266"/>
      <c r="J1347" s="1184" t="e">
        <f t="shared" si="3170"/>
        <v>#DIV/0!</v>
      </c>
      <c r="K1347" s="1209">
        <f t="shared" si="3181"/>
        <v>1.9092679260752228</v>
      </c>
      <c r="L1347" s="1209" t="e">
        <f t="shared" ref="L1347" si="3183">L1345/L177</f>
        <v>#DIV/0!</v>
      </c>
      <c r="M1347" s="1209" t="e">
        <f t="shared" si="3107"/>
        <v>#DIV/0!</v>
      </c>
      <c r="N1347" s="1184" t="e">
        <f t="shared" si="3172"/>
        <v>#DIV/0!</v>
      </c>
      <c r="O1347" s="1239"/>
      <c r="P1347" s="1239"/>
      <c r="Q1347" s="1239"/>
      <c r="R1347" s="1184" t="e">
        <f t="shared" si="3173"/>
        <v>#DIV/0!</v>
      </c>
      <c r="S1347" s="1239"/>
      <c r="T1347" s="1239"/>
      <c r="U1347" s="1239"/>
      <c r="V1347" s="1184" t="e">
        <f t="shared" si="3174"/>
        <v>#DIV/0!</v>
      </c>
      <c r="W1347" s="1177" t="e">
        <f t="shared" ref="W1347" si="3184">W1345/W1112</f>
        <v>#DIV/0!</v>
      </c>
      <c r="X1347" s="1177" t="e">
        <f t="shared" si="3175"/>
        <v>#DIV/0!</v>
      </c>
      <c r="Y1347" s="1177" t="e">
        <f t="shared" si="3108"/>
        <v>#DIV/0!</v>
      </c>
      <c r="Z1347" s="1184" t="e">
        <f t="shared" si="3176"/>
        <v>#DIV/0!</v>
      </c>
      <c r="AA1347" s="1198">
        <f t="shared" si="3164"/>
        <v>3.7491560955757843</v>
      </c>
      <c r="AB1347" s="1723" t="e">
        <f t="shared" si="3165"/>
        <v>#DIV/0!</v>
      </c>
      <c r="AC1347" s="1198" t="e">
        <f t="shared" si="3109"/>
        <v>#DIV/0!</v>
      </c>
      <c r="AD1347" t="s">
        <v>4316</v>
      </c>
    </row>
    <row r="1348" spans="1:30" s="1" customFormat="1" ht="15.75" hidden="1" thickBot="1" x14ac:dyDescent="0.3">
      <c r="A1348" s="3580"/>
      <c r="B1348" s="1" t="s">
        <v>4311</v>
      </c>
      <c r="C1348" s="1207">
        <f t="shared" ref="C1348:K1348" si="3185">C1345/C180</f>
        <v>3.8916680768254506</v>
      </c>
      <c r="D1348" s="1207" t="e">
        <f t="shared" ref="D1348" si="3186">D1345/D180</f>
        <v>#DIV/0!</v>
      </c>
      <c r="E1348" s="1207" t="e">
        <f t="shared" si="3105"/>
        <v>#DIV/0!</v>
      </c>
      <c r="F1348" s="1184" t="e">
        <f t="shared" si="3169"/>
        <v>#DIV/0!</v>
      </c>
      <c r="G1348" s="1266"/>
      <c r="H1348" s="1266"/>
      <c r="I1348" s="1266"/>
      <c r="J1348" s="1184" t="e">
        <f t="shared" si="3170"/>
        <v>#DIV/0!</v>
      </c>
      <c r="K1348" s="1209">
        <f t="shared" si="3185"/>
        <v>2.6886008131700181</v>
      </c>
      <c r="L1348" s="1209" t="e">
        <f t="shared" ref="L1348" si="3187">L1345/L180</f>
        <v>#DIV/0!</v>
      </c>
      <c r="M1348" s="1209" t="e">
        <f t="shared" si="3107"/>
        <v>#DIV/0!</v>
      </c>
      <c r="N1348" s="1184" t="e">
        <f t="shared" si="3172"/>
        <v>#DIV/0!</v>
      </c>
      <c r="O1348" s="1239"/>
      <c r="P1348" s="1239"/>
      <c r="Q1348" s="1239"/>
      <c r="R1348" s="1184" t="e">
        <f t="shared" si="3173"/>
        <v>#DIV/0!</v>
      </c>
      <c r="S1348" s="1239"/>
      <c r="T1348" s="1239"/>
      <c r="U1348" s="1239"/>
      <c r="V1348" s="1184" t="e">
        <f t="shared" si="3174"/>
        <v>#DIV/0!</v>
      </c>
      <c r="W1348" s="1177" t="e">
        <f t="shared" ref="W1348" si="3188">W1345/W1115</f>
        <v>#DIV/0!</v>
      </c>
      <c r="X1348" s="1177" t="e">
        <f t="shared" si="3175"/>
        <v>#DIV/0!</v>
      </c>
      <c r="Y1348" s="1177" t="e">
        <f t="shared" si="3108"/>
        <v>#DIV/0!</v>
      </c>
      <c r="Z1348" s="1184" t="e">
        <f t="shared" si="3176"/>
        <v>#DIV/0!</v>
      </c>
      <c r="AA1348" s="1198">
        <f t="shared" si="3164"/>
        <v>3.2901344449977343</v>
      </c>
      <c r="AB1348" s="1723" t="e">
        <f t="shared" si="3165"/>
        <v>#DIV/0!</v>
      </c>
      <c r="AC1348" s="1198" t="e">
        <f t="shared" si="3109"/>
        <v>#DIV/0!</v>
      </c>
      <c r="AD1348" t="s">
        <v>4317</v>
      </c>
    </row>
    <row r="1349" spans="1:30" customFormat="1" ht="15.75" hidden="1" thickBot="1" x14ac:dyDescent="0.3">
      <c r="A1349" s="3580"/>
      <c r="B1349" s="2210" t="s">
        <v>4318</v>
      </c>
      <c r="C1349" s="1206">
        <f>C1323/C1318</f>
        <v>0.63934426229508201</v>
      </c>
      <c r="D1349" s="1206">
        <f>D1323/D1318</f>
        <v>0</v>
      </c>
      <c r="E1349" s="1206">
        <f t="shared" si="3105"/>
        <v>0.63934426229508201</v>
      </c>
      <c r="F1349" s="2307" t="e">
        <f t="shared" si="3169"/>
        <v>#DIV/0!</v>
      </c>
      <c r="G1349" s="1265"/>
      <c r="H1349" s="1265"/>
      <c r="I1349" s="1265"/>
      <c r="J1349" s="2307" t="e">
        <f t="shared" si="3170"/>
        <v>#DIV/0!</v>
      </c>
      <c r="K1349" s="1206">
        <f t="shared" ref="K1349:L1349" si="3189">K1323/K1318</f>
        <v>0.33333333333333331</v>
      </c>
      <c r="L1349" s="1206">
        <f t="shared" si="3189"/>
        <v>0</v>
      </c>
      <c r="M1349" s="1206">
        <f t="shared" si="3107"/>
        <v>0.33333333333333331</v>
      </c>
      <c r="N1349" s="2307" t="e">
        <f t="shared" si="3172"/>
        <v>#DIV/0!</v>
      </c>
      <c r="O1349" s="1238"/>
      <c r="P1349" s="1238"/>
      <c r="Q1349" s="1238"/>
      <c r="R1349" s="2307" t="e">
        <f t="shared" si="3173"/>
        <v>#DIV/0!</v>
      </c>
      <c r="S1349" s="1238"/>
      <c r="T1349" s="1238"/>
      <c r="U1349" s="1238"/>
      <c r="V1349" s="2307" t="e">
        <f t="shared" si="3174"/>
        <v>#DIV/0!</v>
      </c>
      <c r="W1349" s="1206" t="e">
        <f>W1323/W1318</f>
        <v>#DIV/0!</v>
      </c>
      <c r="X1349" s="1206">
        <f t="shared" si="3175"/>
        <v>0</v>
      </c>
      <c r="Y1349" s="1206" t="e">
        <f t="shared" si="3108"/>
        <v>#DIV/0!</v>
      </c>
      <c r="Z1349" s="2307" t="e">
        <f t="shared" si="3176"/>
        <v>#DIV/0!</v>
      </c>
      <c r="AA1349" s="1206">
        <f t="shared" si="3164"/>
        <v>0.48633879781420764</v>
      </c>
      <c r="AB1349" s="1718">
        <f t="shared" si="3165"/>
        <v>0</v>
      </c>
      <c r="AC1349" s="1903">
        <f t="shared" si="3109"/>
        <v>0.48633879781420764</v>
      </c>
      <c r="AD1349" s="27" t="s">
        <v>4319</v>
      </c>
    </row>
    <row r="1350" spans="1:30" customFormat="1" ht="15.75" hidden="1" thickBot="1" x14ac:dyDescent="0.3">
      <c r="A1350" s="3580"/>
      <c r="B1350" s="2211" t="s">
        <v>4223</v>
      </c>
      <c r="C1350" s="1207">
        <f t="shared" ref="C1350:K1350" si="3190">C1349/C212</f>
        <v>9.1360219137445355</v>
      </c>
      <c r="D1350" s="1207" t="e">
        <f t="shared" ref="D1350" si="3191">D1349/D212</f>
        <v>#DIV/0!</v>
      </c>
      <c r="E1350" s="1207" t="e">
        <f t="shared" si="3105"/>
        <v>#DIV/0!</v>
      </c>
      <c r="F1350" s="1184" t="e">
        <f t="shared" si="3169"/>
        <v>#DIV/0!</v>
      </c>
      <c r="G1350" s="1266"/>
      <c r="H1350" s="1266"/>
      <c r="I1350" s="1266"/>
      <c r="J1350" s="1184" t="e">
        <f t="shared" si="3170"/>
        <v>#DIV/0!</v>
      </c>
      <c r="K1350" s="1209">
        <f t="shared" si="3190"/>
        <v>1.7948659354052408</v>
      </c>
      <c r="L1350" s="1209" t="e">
        <f t="shared" ref="L1350" si="3192">L1349/L212</f>
        <v>#DIV/0!</v>
      </c>
      <c r="M1350" s="1209" t="e">
        <f t="shared" si="3107"/>
        <v>#DIV/0!</v>
      </c>
      <c r="N1350" s="1184" t="e">
        <f t="shared" si="3172"/>
        <v>#DIV/0!</v>
      </c>
      <c r="O1350" s="1239"/>
      <c r="P1350" s="1239"/>
      <c r="Q1350" s="1239"/>
      <c r="R1350" s="1184" t="e">
        <f t="shared" si="3173"/>
        <v>#DIV/0!</v>
      </c>
      <c r="S1350" s="1239"/>
      <c r="T1350" s="1239"/>
      <c r="U1350" s="1239"/>
      <c r="V1350" s="1184" t="e">
        <f t="shared" si="3174"/>
        <v>#DIV/0!</v>
      </c>
      <c r="W1350" s="1177" t="e">
        <f t="shared" ref="W1350" si="3193">W1349/W1147</f>
        <v>#DIV/0!</v>
      </c>
      <c r="X1350" s="1177" t="e">
        <f t="shared" si="3175"/>
        <v>#DIV/0!</v>
      </c>
      <c r="Y1350" s="1177" t="e">
        <f t="shared" si="3108"/>
        <v>#DIV/0!</v>
      </c>
      <c r="Z1350" s="1184" t="e">
        <f t="shared" si="3176"/>
        <v>#DIV/0!</v>
      </c>
      <c r="AA1350" s="1198">
        <f t="shared" si="3164"/>
        <v>5.4654439245748883</v>
      </c>
      <c r="AB1350" s="1723" t="e">
        <f t="shared" si="3165"/>
        <v>#DIV/0!</v>
      </c>
      <c r="AC1350" s="1198" t="e">
        <f t="shared" si="3109"/>
        <v>#DIV/0!</v>
      </c>
      <c r="AD1350" t="s">
        <v>4320</v>
      </c>
    </row>
    <row r="1351" spans="1:30" customFormat="1" ht="15.75" hidden="1" thickBot="1" x14ac:dyDescent="0.3">
      <c r="A1351" s="3580"/>
      <c r="B1351" s="2211" t="s">
        <v>4224</v>
      </c>
      <c r="C1351" s="1207">
        <f t="shared" ref="C1351:K1351" si="3194">C1349/C229</f>
        <v>4.0655453449039012</v>
      </c>
      <c r="D1351" s="1207" t="e">
        <f t="shared" ref="D1351" si="3195">D1349/D229</f>
        <v>#DIV/0!</v>
      </c>
      <c r="E1351" s="1207" t="e">
        <f t="shared" si="3105"/>
        <v>#DIV/0!</v>
      </c>
      <c r="F1351" s="1184" t="e">
        <f t="shared" si="3169"/>
        <v>#DIV/0!</v>
      </c>
      <c r="G1351" s="1266"/>
      <c r="H1351" s="1266"/>
      <c r="I1351" s="1266"/>
      <c r="J1351" s="1184" t="e">
        <f t="shared" si="3170"/>
        <v>#DIV/0!</v>
      </c>
      <c r="K1351" s="1209">
        <f t="shared" si="3194"/>
        <v>1.0686616791354946</v>
      </c>
      <c r="L1351" s="1209" t="e">
        <f t="shared" ref="L1351" si="3196">L1349/L229</f>
        <v>#DIV/0!</v>
      </c>
      <c r="M1351" s="1209" t="e">
        <f t="shared" si="3107"/>
        <v>#DIV/0!</v>
      </c>
      <c r="N1351" s="1184" t="e">
        <f t="shared" si="3172"/>
        <v>#DIV/0!</v>
      </c>
      <c r="O1351" s="1239"/>
      <c r="P1351" s="1239"/>
      <c r="Q1351" s="1239"/>
      <c r="R1351" s="1184" t="e">
        <f t="shared" si="3173"/>
        <v>#DIV/0!</v>
      </c>
      <c r="S1351" s="1239"/>
      <c r="T1351" s="1239"/>
      <c r="U1351" s="1239"/>
      <c r="V1351" s="1184" t="e">
        <f t="shared" si="3174"/>
        <v>#DIV/0!</v>
      </c>
      <c r="W1351" s="1177" t="e">
        <f t="shared" ref="W1351" si="3197">W1349/W1164</f>
        <v>#DIV/0!</v>
      </c>
      <c r="X1351" s="1177" t="e">
        <f t="shared" si="3175"/>
        <v>#DIV/0!</v>
      </c>
      <c r="Y1351" s="1177" t="e">
        <f t="shared" si="3108"/>
        <v>#DIV/0!</v>
      </c>
      <c r="Z1351" s="1184" t="e">
        <f t="shared" si="3176"/>
        <v>#DIV/0!</v>
      </c>
      <c r="AA1351" s="1198">
        <f t="shared" si="3164"/>
        <v>2.5671035120196981</v>
      </c>
      <c r="AB1351" s="1723" t="e">
        <f t="shared" si="3165"/>
        <v>#DIV/0!</v>
      </c>
      <c r="AC1351" s="1198" t="e">
        <f t="shared" si="3109"/>
        <v>#DIV/0!</v>
      </c>
      <c r="AD1351" t="s">
        <v>4321</v>
      </c>
    </row>
    <row r="1352" spans="1:30" customFormat="1" ht="15.75" hidden="1" thickBot="1" x14ac:dyDescent="0.3">
      <c r="A1352" s="3580"/>
      <c r="B1352" s="2211" t="s">
        <v>4311</v>
      </c>
      <c r="C1352" s="1207">
        <f t="shared" ref="C1352:K1352" si="3198">C1349/C232</f>
        <v>2.5408917150628536</v>
      </c>
      <c r="D1352" s="1207" t="e">
        <f t="shared" ref="D1352" si="3199">D1349/D232</f>
        <v>#DIV/0!</v>
      </c>
      <c r="E1352" s="1207" t="e">
        <f t="shared" si="3105"/>
        <v>#DIV/0!</v>
      </c>
      <c r="F1352" s="1184" t="e">
        <f t="shared" si="3169"/>
        <v>#DIV/0!</v>
      </c>
      <c r="G1352" s="1266"/>
      <c r="H1352" s="1266"/>
      <c r="I1352" s="1266"/>
      <c r="J1352" s="1184" t="e">
        <f t="shared" si="3170"/>
        <v>#DIV/0!</v>
      </c>
      <c r="K1352" s="1209">
        <f t="shared" si="3198"/>
        <v>1.3011554230339171</v>
      </c>
      <c r="L1352" s="1209" t="e">
        <f t="shared" ref="L1352" si="3200">L1349/L232</f>
        <v>#DIV/0!</v>
      </c>
      <c r="M1352" s="1209" t="e">
        <f t="shared" si="3107"/>
        <v>#DIV/0!</v>
      </c>
      <c r="N1352" s="1184" t="e">
        <f t="shared" si="3172"/>
        <v>#DIV/0!</v>
      </c>
      <c r="O1352" s="1239"/>
      <c r="P1352" s="1239"/>
      <c r="Q1352" s="1239"/>
      <c r="R1352" s="1184" t="e">
        <f t="shared" si="3173"/>
        <v>#DIV/0!</v>
      </c>
      <c r="S1352" s="1239"/>
      <c r="T1352" s="1239"/>
      <c r="U1352" s="1239"/>
      <c r="V1352" s="1184" t="e">
        <f t="shared" si="3174"/>
        <v>#DIV/0!</v>
      </c>
      <c r="W1352" s="1177" t="e">
        <f t="shared" ref="W1352" si="3201">W1349/W1167</f>
        <v>#DIV/0!</v>
      </c>
      <c r="X1352" s="1177" t="e">
        <f t="shared" si="3175"/>
        <v>#DIV/0!</v>
      </c>
      <c r="Y1352" s="1177" t="e">
        <f t="shared" si="3108"/>
        <v>#DIV/0!</v>
      </c>
      <c r="Z1352" s="1184" t="e">
        <f t="shared" si="3176"/>
        <v>#DIV/0!</v>
      </c>
      <c r="AA1352" s="1198">
        <f t="shared" si="3164"/>
        <v>1.9210235690483852</v>
      </c>
      <c r="AB1352" s="1723" t="e">
        <f t="shared" si="3165"/>
        <v>#DIV/0!</v>
      </c>
      <c r="AC1352" s="1198" t="e">
        <f t="shared" si="3109"/>
        <v>#DIV/0!</v>
      </c>
      <c r="AD1352" t="s">
        <v>4322</v>
      </c>
    </row>
    <row r="1353" spans="1:30" customFormat="1" ht="15.75" hidden="1" thickBot="1" x14ac:dyDescent="0.3">
      <c r="A1353" s="3580"/>
      <c r="B1353" s="2210" t="s">
        <v>4323</v>
      </c>
      <c r="C1353" s="1206">
        <f>C1328/C1318</f>
        <v>0</v>
      </c>
      <c r="D1353" s="1206">
        <f>D1328/D1318</f>
        <v>0</v>
      </c>
      <c r="E1353" s="1206">
        <f t="shared" si="3105"/>
        <v>0</v>
      </c>
      <c r="F1353" s="2307" t="e">
        <f t="shared" si="3169"/>
        <v>#DIV/0!</v>
      </c>
      <c r="G1353" s="1265"/>
      <c r="H1353" s="1265"/>
      <c r="I1353" s="1265"/>
      <c r="J1353" s="2307" t="e">
        <f t="shared" si="3170"/>
        <v>#DIV/0!</v>
      </c>
      <c r="K1353" s="1206">
        <f t="shared" ref="K1353:L1353" si="3202">K1328/K1318</f>
        <v>-3.3333333333333333E-2</v>
      </c>
      <c r="L1353" s="1206">
        <f t="shared" si="3202"/>
        <v>0</v>
      </c>
      <c r="M1353" s="1206">
        <f t="shared" si="3107"/>
        <v>-3.3333333333333333E-2</v>
      </c>
      <c r="N1353" s="2307" t="e">
        <f t="shared" si="3172"/>
        <v>#DIV/0!</v>
      </c>
      <c r="O1353" s="1238"/>
      <c r="P1353" s="1238"/>
      <c r="Q1353" s="1238"/>
      <c r="R1353" s="2307" t="e">
        <f t="shared" si="3173"/>
        <v>#DIV/0!</v>
      </c>
      <c r="S1353" s="1238"/>
      <c r="T1353" s="1238"/>
      <c r="U1353" s="1238"/>
      <c r="V1353" s="2307" t="e">
        <f t="shared" si="3174"/>
        <v>#DIV/0!</v>
      </c>
      <c r="W1353" s="1206" t="e">
        <f>W1328/W1318</f>
        <v>#DIV/0!</v>
      </c>
      <c r="X1353" s="1206">
        <f t="shared" si="3175"/>
        <v>0</v>
      </c>
      <c r="Y1353" s="1206" t="e">
        <f t="shared" si="3108"/>
        <v>#DIV/0!</v>
      </c>
      <c r="Z1353" s="2307" t="e">
        <f t="shared" si="3176"/>
        <v>#DIV/0!</v>
      </c>
      <c r="AA1353" s="1206">
        <f t="shared" si="3164"/>
        <v>-1.6666666666666666E-2</v>
      </c>
      <c r="AB1353" s="1718">
        <f t="shared" si="3165"/>
        <v>0</v>
      </c>
      <c r="AC1353" s="1903">
        <f t="shared" si="3109"/>
        <v>-1.6666666666666666E-2</v>
      </c>
      <c r="AD1353" s="27" t="s">
        <v>4324</v>
      </c>
    </row>
    <row r="1354" spans="1:30" customFormat="1" ht="15.75" hidden="1" thickBot="1" x14ac:dyDescent="0.3">
      <c r="A1354" s="3580"/>
      <c r="B1354" s="2211" t="s">
        <v>4223</v>
      </c>
      <c r="C1354" s="1207">
        <f t="shared" ref="C1354:K1354" si="3203">C1353/C238</f>
        <v>0</v>
      </c>
      <c r="D1354" s="1207" t="e">
        <f t="shared" ref="D1354" si="3204">D1353/D238</f>
        <v>#DIV/0!</v>
      </c>
      <c r="E1354" s="1207" t="e">
        <f t="shared" si="3105"/>
        <v>#DIV/0!</v>
      </c>
      <c r="F1354" s="1184" t="e">
        <f t="shared" si="3169"/>
        <v>#DIV/0!</v>
      </c>
      <c r="G1354" s="1266"/>
      <c r="H1354" s="1266"/>
      <c r="I1354" s="1266"/>
      <c r="J1354" s="1184" t="e">
        <f t="shared" si="3170"/>
        <v>#DIV/0!</v>
      </c>
      <c r="K1354" s="1209">
        <f t="shared" si="3203"/>
        <v>-556.41503030303033</v>
      </c>
      <c r="L1354" s="1209" t="e">
        <f t="shared" ref="L1354" si="3205">L1353/L238</f>
        <v>#DIV/0!</v>
      </c>
      <c r="M1354" s="1209" t="e">
        <f t="shared" si="3107"/>
        <v>#DIV/0!</v>
      </c>
      <c r="N1354" s="1184" t="e">
        <f t="shared" si="3172"/>
        <v>#DIV/0!</v>
      </c>
      <c r="O1354" s="1239"/>
      <c r="P1354" s="1239"/>
      <c r="Q1354" s="1239"/>
      <c r="R1354" s="1184" t="e">
        <f t="shared" si="3173"/>
        <v>#DIV/0!</v>
      </c>
      <c r="S1354" s="1239"/>
      <c r="T1354" s="1239"/>
      <c r="U1354" s="1239"/>
      <c r="V1354" s="1184" t="e">
        <f t="shared" si="3174"/>
        <v>#DIV/0!</v>
      </c>
      <c r="W1354" s="1177" t="e">
        <f t="shared" ref="W1354" si="3206">W1353/W1173</f>
        <v>#DIV/0!</v>
      </c>
      <c r="X1354" s="1177" t="e">
        <f t="shared" si="3175"/>
        <v>#DIV/0!</v>
      </c>
      <c r="Y1354" s="1177" t="e">
        <f t="shared" si="3108"/>
        <v>#DIV/0!</v>
      </c>
      <c r="Z1354" s="1184" t="e">
        <f t="shared" si="3176"/>
        <v>#DIV/0!</v>
      </c>
      <c r="AA1354" s="1198">
        <f t="shared" si="3164"/>
        <v>-278.20751515151517</v>
      </c>
      <c r="AB1354" s="1723" t="e">
        <f t="shared" si="3165"/>
        <v>#DIV/0!</v>
      </c>
      <c r="AC1354" s="1198" t="e">
        <f t="shared" si="3109"/>
        <v>#DIV/0!</v>
      </c>
      <c r="AD1354" t="s">
        <v>4325</v>
      </c>
    </row>
    <row r="1355" spans="1:30" customFormat="1" ht="15.75" hidden="1" thickBot="1" x14ac:dyDescent="0.3">
      <c r="A1355" s="3580"/>
      <c r="B1355" s="2211" t="s">
        <v>4224</v>
      </c>
      <c r="C1355" s="1207">
        <f t="shared" ref="C1355:K1355" si="3207">C1353/C255</f>
        <v>0</v>
      </c>
      <c r="D1355" s="1207" t="e">
        <f t="shared" ref="D1355" si="3208">D1353/D255</f>
        <v>#DIV/0!</v>
      </c>
      <c r="E1355" s="1207" t="e">
        <f t="shared" si="3105"/>
        <v>#DIV/0!</v>
      </c>
      <c r="F1355" s="1184" t="e">
        <f t="shared" si="3169"/>
        <v>#DIV/0!</v>
      </c>
      <c r="G1355" s="1266"/>
      <c r="H1355" s="1266"/>
      <c r="I1355" s="1266"/>
      <c r="J1355" s="1184" t="e">
        <f t="shared" si="3170"/>
        <v>#DIV/0!</v>
      </c>
      <c r="K1355" s="1209">
        <f t="shared" si="3207"/>
        <v>0.40851604702891642</v>
      </c>
      <c r="L1355" s="1209" t="e">
        <f t="shared" ref="L1355" si="3209">L1353/L255</f>
        <v>#DIV/0!</v>
      </c>
      <c r="M1355" s="1209" t="e">
        <f t="shared" si="3107"/>
        <v>#DIV/0!</v>
      </c>
      <c r="N1355" s="1184" t="e">
        <f t="shared" si="3172"/>
        <v>#DIV/0!</v>
      </c>
      <c r="O1355" s="1239"/>
      <c r="P1355" s="1239"/>
      <c r="Q1355" s="1239"/>
      <c r="R1355" s="1184" t="e">
        <f t="shared" si="3173"/>
        <v>#DIV/0!</v>
      </c>
      <c r="S1355" s="1239"/>
      <c r="T1355" s="1239"/>
      <c r="U1355" s="1239"/>
      <c r="V1355" s="1184" t="e">
        <f t="shared" si="3174"/>
        <v>#DIV/0!</v>
      </c>
      <c r="W1355" s="1177" t="e">
        <f t="shared" ref="W1355" si="3210">W1353/W1190</f>
        <v>#DIV/0!</v>
      </c>
      <c r="X1355" s="1177" t="e">
        <f t="shared" si="3175"/>
        <v>#DIV/0!</v>
      </c>
      <c r="Y1355" s="1177" t="e">
        <f t="shared" si="3108"/>
        <v>#DIV/0!</v>
      </c>
      <c r="Z1355" s="1184" t="e">
        <f t="shared" si="3176"/>
        <v>#DIV/0!</v>
      </c>
      <c r="AA1355" s="1198">
        <f t="shared" si="3164"/>
        <v>0.20425802351445821</v>
      </c>
      <c r="AB1355" s="1723" t="e">
        <f t="shared" si="3165"/>
        <v>#DIV/0!</v>
      </c>
      <c r="AC1355" s="1198" t="e">
        <f t="shared" si="3109"/>
        <v>#DIV/0!</v>
      </c>
      <c r="AD1355" t="s">
        <v>4326</v>
      </c>
    </row>
    <row r="1356" spans="1:30" customFormat="1" ht="15.75" hidden="1" thickBot="1" x14ac:dyDescent="0.3">
      <c r="A1356" s="3580"/>
      <c r="B1356" s="2211" t="s">
        <v>4311</v>
      </c>
      <c r="C1356" s="1207">
        <f t="shared" ref="C1356:K1356" si="3211">C1353/C258</f>
        <v>0</v>
      </c>
      <c r="D1356" s="1207" t="e">
        <f t="shared" ref="D1356" si="3212">D1353/D258</f>
        <v>#DIV/0!</v>
      </c>
      <c r="E1356" s="1207" t="e">
        <f t="shared" si="3105"/>
        <v>#DIV/0!</v>
      </c>
      <c r="F1356" s="1184" t="e">
        <f t="shared" si="3169"/>
        <v>#DIV/0!</v>
      </c>
      <c r="G1356" s="1266"/>
      <c r="H1356" s="1266"/>
      <c r="I1356" s="1266"/>
      <c r="J1356" s="1184" t="e">
        <f t="shared" si="3170"/>
        <v>#DIV/0!</v>
      </c>
      <c r="K1356" s="1209">
        <f t="shared" si="3211"/>
        <v>0.40172612197928653</v>
      </c>
      <c r="L1356" s="1209" t="e">
        <f t="shared" ref="L1356" si="3213">L1353/L258</f>
        <v>#DIV/0!</v>
      </c>
      <c r="M1356" s="1209" t="e">
        <f t="shared" si="3107"/>
        <v>#DIV/0!</v>
      </c>
      <c r="N1356" s="1184" t="e">
        <f t="shared" si="3172"/>
        <v>#DIV/0!</v>
      </c>
      <c r="O1356" s="1239"/>
      <c r="P1356" s="1239"/>
      <c r="Q1356" s="1239"/>
      <c r="R1356" s="1184" t="e">
        <f t="shared" si="3173"/>
        <v>#DIV/0!</v>
      </c>
      <c r="S1356" s="1239"/>
      <c r="T1356" s="1239"/>
      <c r="U1356" s="1239"/>
      <c r="V1356" s="1184" t="e">
        <f t="shared" si="3174"/>
        <v>#DIV/0!</v>
      </c>
      <c r="W1356" s="1177" t="e">
        <f t="shared" ref="W1356" si="3214">W1353/W1193</f>
        <v>#DIV/0!</v>
      </c>
      <c r="X1356" s="1177" t="e">
        <f t="shared" si="3175"/>
        <v>#DIV/0!</v>
      </c>
      <c r="Y1356" s="1177" t="e">
        <f t="shared" si="3108"/>
        <v>#DIV/0!</v>
      </c>
      <c r="Z1356" s="1184" t="e">
        <f t="shared" si="3176"/>
        <v>#DIV/0!</v>
      </c>
      <c r="AA1356" s="1198">
        <f t="shared" si="3164"/>
        <v>0.20086306098964327</v>
      </c>
      <c r="AB1356" s="1723" t="e">
        <f t="shared" si="3165"/>
        <v>#DIV/0!</v>
      </c>
      <c r="AC1356" s="1198" t="e">
        <f t="shared" si="3109"/>
        <v>#DIV/0!</v>
      </c>
      <c r="AD1356" t="s">
        <v>4327</v>
      </c>
    </row>
    <row r="1357" spans="1:30" customFormat="1" ht="15.75" hidden="1" thickBot="1" x14ac:dyDescent="0.3">
      <c r="A1357" s="3580"/>
      <c r="B1357" s="2210" t="s">
        <v>4328</v>
      </c>
      <c r="C1357" s="1212">
        <f>C1333/C1336</f>
        <v>42.4</v>
      </c>
      <c r="D1357" s="1212">
        <f>D1333/D1336</f>
        <v>44.4</v>
      </c>
      <c r="E1357" s="1212">
        <f t="shared" si="3105"/>
        <v>-2</v>
      </c>
      <c r="F1357" s="2307">
        <f t="shared" si="3169"/>
        <v>-4.504504504504505E-2</v>
      </c>
      <c r="G1357" s="1213"/>
      <c r="H1357" s="1213"/>
      <c r="I1357" s="1213"/>
      <c r="J1357" s="2307" t="e">
        <f t="shared" si="3170"/>
        <v>#DIV/0!</v>
      </c>
      <c r="K1357" s="1212">
        <f t="shared" ref="K1357:L1357" si="3215">K1333/K1336</f>
        <v>13.6875</v>
      </c>
      <c r="L1357" s="1212">
        <f t="shared" si="3215"/>
        <v>14.666666666666666</v>
      </c>
      <c r="M1357" s="1212">
        <f t="shared" si="3107"/>
        <v>-0.97916666666666607</v>
      </c>
      <c r="N1357" s="2307">
        <f t="shared" si="3172"/>
        <v>-6.6761363636363605E-2</v>
      </c>
      <c r="O1357" s="1246"/>
      <c r="P1357" s="1246"/>
      <c r="Q1357" s="1246"/>
      <c r="R1357" s="2307" t="e">
        <f t="shared" si="3173"/>
        <v>#DIV/0!</v>
      </c>
      <c r="S1357" s="1246"/>
      <c r="T1357" s="1246"/>
      <c r="U1357" s="1246"/>
      <c r="V1357" s="2307" t="e">
        <f t="shared" si="3174"/>
        <v>#DIV/0!</v>
      </c>
      <c r="W1357" s="1212">
        <f>W1333/W1336</f>
        <v>19.59090909090909</v>
      </c>
      <c r="X1357" s="1212">
        <f>X1333/X1336</f>
        <v>21.047619047619047</v>
      </c>
      <c r="Y1357" s="1212">
        <f t="shared" si="3108"/>
        <v>-1.4567099567099575</v>
      </c>
      <c r="Z1357" s="2307">
        <f t="shared" si="3176"/>
        <v>-6.9210201563142781E-2</v>
      </c>
      <c r="AA1357" s="1212">
        <f t="shared" si="3164"/>
        <v>28.043749999999999</v>
      </c>
      <c r="AB1357" s="1724">
        <f t="shared" si="3165"/>
        <v>29.533333333333331</v>
      </c>
      <c r="AC1357" s="1905">
        <f t="shared" si="3109"/>
        <v>-1.4895833333333321</v>
      </c>
      <c r="AD1357" s="27" t="s">
        <v>4329</v>
      </c>
    </row>
    <row r="1358" spans="1:30" customFormat="1" ht="15.75" hidden="1" thickBot="1" x14ac:dyDescent="0.3">
      <c r="A1358" s="3580"/>
      <c r="B1358" s="2211" t="s">
        <v>4223</v>
      </c>
      <c r="C1358" s="1207">
        <f t="shared" ref="C1358:K1358" si="3216">C1357/C264</f>
        <v>0.19547112242000411</v>
      </c>
      <c r="D1358" s="1207">
        <f t="shared" ref="D1358" si="3217">D1357/D264</f>
        <v>0.16803627678355082</v>
      </c>
      <c r="E1358" s="1207">
        <f t="shared" si="3105"/>
        <v>2.7434845636453292E-2</v>
      </c>
      <c r="F1358" s="1184">
        <f t="shared" si="3169"/>
        <v>0.16326739774050331</v>
      </c>
      <c r="G1358" s="1266"/>
      <c r="H1358" s="1266"/>
      <c r="I1358" s="1266"/>
      <c r="J1358" s="1184" t="e">
        <f t="shared" si="3170"/>
        <v>#DIV/0!</v>
      </c>
      <c r="K1358" s="1209">
        <f t="shared" si="3216"/>
        <v>7.6765107470049332E-2</v>
      </c>
      <c r="L1358" s="1209">
        <f t="shared" ref="L1358" si="3218">L1357/L264</f>
        <v>8.5571593433613313E-2</v>
      </c>
      <c r="M1358" s="1209">
        <f t="shared" si="3107"/>
        <v>-8.8064859635639814E-3</v>
      </c>
      <c r="N1358" s="1184">
        <f t="shared" si="3172"/>
        <v>-0.1029136610666959</v>
      </c>
      <c r="O1358" s="1239"/>
      <c r="P1358" s="1239"/>
      <c r="Q1358" s="1239"/>
      <c r="R1358" s="1184" t="e">
        <f t="shared" si="3173"/>
        <v>#DIV/0!</v>
      </c>
      <c r="S1358" s="1239"/>
      <c r="T1358" s="1239"/>
      <c r="U1358" s="1239"/>
      <c r="V1358" s="1184" t="e">
        <f t="shared" si="3174"/>
        <v>#DIV/0!</v>
      </c>
      <c r="W1358" s="1177">
        <f>W1357/W$264</f>
        <v>0.12789639890734616</v>
      </c>
      <c r="X1358" s="1177">
        <f>X1357/X$264</f>
        <v>0.11174015955538115</v>
      </c>
      <c r="Y1358" s="1177">
        <f t="shared" si="3108"/>
        <v>1.6156239351965015E-2</v>
      </c>
      <c r="Z1358" s="1184">
        <f t="shared" si="3176"/>
        <v>0.14458758083263332</v>
      </c>
      <c r="AA1358" s="1198">
        <f t="shared" si="3164"/>
        <v>0.13611811494502674</v>
      </c>
      <c r="AB1358" s="1723">
        <f t="shared" si="3165"/>
        <v>0.12680393510858207</v>
      </c>
      <c r="AC1358" s="1198">
        <f t="shared" si="3109"/>
        <v>9.3141798364446693E-3</v>
      </c>
      <c r="AD1358" t="s">
        <v>4330</v>
      </c>
    </row>
    <row r="1359" spans="1:30" customFormat="1" ht="15.75" hidden="1" thickBot="1" x14ac:dyDescent="0.3">
      <c r="A1359" s="3580"/>
      <c r="B1359" s="2211" t="s">
        <v>4224</v>
      </c>
      <c r="C1359" s="1207">
        <f t="shared" ref="C1359:K1359" si="3219">C1357/C281</f>
        <v>0.23161842641663272</v>
      </c>
      <c r="D1359" s="1207">
        <f t="shared" ref="D1359" si="3220">D1357/D281</f>
        <v>0.2053636433716777</v>
      </c>
      <c r="E1359" s="1207">
        <f t="shared" si="3105"/>
        <v>2.6254783044955016E-2</v>
      </c>
      <c r="F1359" s="1184">
        <f t="shared" si="3169"/>
        <v>0.1278453314028801</v>
      </c>
      <c r="G1359" s="1266"/>
      <c r="H1359" s="1266"/>
      <c r="I1359" s="1266"/>
      <c r="J1359" s="1184" t="e">
        <f t="shared" si="3170"/>
        <v>#DIV/0!</v>
      </c>
      <c r="K1359" s="1209">
        <f t="shared" si="3219"/>
        <v>7.3796743603506895E-2</v>
      </c>
      <c r="L1359" s="1209">
        <f t="shared" ref="L1359" si="3221">L1357/L281</f>
        <v>8.3500486445584152E-2</v>
      </c>
      <c r="M1359" s="1209">
        <f t="shared" si="3107"/>
        <v>-9.7037428420772565E-3</v>
      </c>
      <c r="N1359" s="1184">
        <f t="shared" si="3172"/>
        <v>-0.11621181211202908</v>
      </c>
      <c r="O1359" s="1239"/>
      <c r="P1359" s="1239"/>
      <c r="Q1359" s="1239"/>
      <c r="R1359" s="1184" t="e">
        <f t="shared" si="3173"/>
        <v>#DIV/0!</v>
      </c>
      <c r="S1359" s="1239"/>
      <c r="T1359" s="1239"/>
      <c r="U1359" s="1239"/>
      <c r="V1359" s="1184" t="e">
        <f t="shared" si="3174"/>
        <v>#DIV/0!</v>
      </c>
      <c r="W1359" s="1177">
        <f>W1357/W$281</f>
        <v>0.13763739642410164</v>
      </c>
      <c r="X1359" s="1177">
        <f>X1357/X$281</f>
        <v>0.13768432198842376</v>
      </c>
      <c r="Y1359" s="1177">
        <f t="shared" si="3108"/>
        <v>-4.6925564322120028E-5</v>
      </c>
      <c r="Z1359" s="1184">
        <f t="shared" si="3176"/>
        <v>-3.4081995425786708E-4</v>
      </c>
      <c r="AA1359" s="1198">
        <f t="shared" si="3164"/>
        <v>0.15270758501006981</v>
      </c>
      <c r="AB1359" s="1723">
        <f t="shared" si="3165"/>
        <v>0.14443206490863092</v>
      </c>
      <c r="AC1359" s="1198">
        <f t="shared" si="3109"/>
        <v>8.2755201014388935E-3</v>
      </c>
      <c r="AD1359" t="s">
        <v>4331</v>
      </c>
    </row>
    <row r="1360" spans="1:30" customFormat="1" ht="15.75" hidden="1" thickBot="1" x14ac:dyDescent="0.3">
      <c r="A1360" s="3580"/>
      <c r="B1360" s="2211" t="s">
        <v>4311</v>
      </c>
      <c r="C1360" s="1207">
        <f t="shared" ref="C1360:K1360" si="3222">C1357/C284</f>
        <v>0.21121356650768414</v>
      </c>
      <c r="D1360" s="1207">
        <f t="shared" ref="D1360" si="3223">D1357/D284</f>
        <v>0.1870623199462543</v>
      </c>
      <c r="E1360" s="1207">
        <f t="shared" si="3105"/>
        <v>2.4151246561429834E-2</v>
      </c>
      <c r="F1360" s="1184">
        <f t="shared" si="3169"/>
        <v>0.12910802436518928</v>
      </c>
      <c r="G1360" s="1266"/>
      <c r="H1360" s="1266"/>
      <c r="I1360" s="1266"/>
      <c r="J1360" s="1184" t="e">
        <f t="shared" si="3170"/>
        <v>#DIV/0!</v>
      </c>
      <c r="K1360" s="1209">
        <f t="shared" si="3222"/>
        <v>5.4758317719147208E-2</v>
      </c>
      <c r="L1360" s="1209">
        <f t="shared" ref="L1360" si="3224">L1357/L284</f>
        <v>6.2559153202018533E-2</v>
      </c>
      <c r="M1360" s="1209">
        <f t="shared" si="3107"/>
        <v>-7.8008354828713253E-3</v>
      </c>
      <c r="N1360" s="1184">
        <f t="shared" si="3172"/>
        <v>-0.12469534965859518</v>
      </c>
      <c r="O1360" s="1239"/>
      <c r="P1360" s="1239"/>
      <c r="Q1360" s="1239"/>
      <c r="R1360" s="1184" t="e">
        <f t="shared" si="3173"/>
        <v>#DIV/0!</v>
      </c>
      <c r="S1360" s="1239"/>
      <c r="T1360" s="1239"/>
      <c r="U1360" s="1239"/>
      <c r="V1360" s="1184" t="e">
        <f t="shared" si="3174"/>
        <v>#DIV/0!</v>
      </c>
      <c r="W1360" s="1177">
        <f>W1357/W$284</f>
        <v>0.10756488730235476</v>
      </c>
      <c r="X1360" s="1177">
        <f>X1357/X$284</f>
        <v>0.10910242326275878</v>
      </c>
      <c r="Y1360" s="1177">
        <f t="shared" si="3108"/>
        <v>-1.5375359604040129E-3</v>
      </c>
      <c r="Z1360" s="1184">
        <f t="shared" si="3176"/>
        <v>-1.4092592212191847E-2</v>
      </c>
      <c r="AA1360" s="1198">
        <f t="shared" si="3164"/>
        <v>0.13298594211341566</v>
      </c>
      <c r="AB1360" s="1723">
        <f t="shared" si="3165"/>
        <v>0.12481073657413641</v>
      </c>
      <c r="AC1360" s="1198">
        <f t="shared" si="3109"/>
        <v>8.1752055392792511E-3</v>
      </c>
      <c r="AD1360" t="s">
        <v>4332</v>
      </c>
    </row>
    <row r="1361" spans="1:30" customFormat="1" ht="15.75" hidden="1" thickBot="1" x14ac:dyDescent="0.3">
      <c r="A1361" s="3580"/>
      <c r="B1361" s="2210" t="s">
        <v>4333</v>
      </c>
      <c r="C1361" s="1213">
        <f>C1318/C1336</f>
        <v>12.2</v>
      </c>
      <c r="D1361" s="1213">
        <f>D1318/D1336</f>
        <v>15.6</v>
      </c>
      <c r="E1361" s="1213">
        <f t="shared" si="3105"/>
        <v>-3.4000000000000004</v>
      </c>
      <c r="F1361" s="2307">
        <f t="shared" si="3169"/>
        <v>-0.21794871794871798</v>
      </c>
      <c r="G1361" s="1213">
        <f t="shared" ref="G1361:K1361" si="3225">G1318/G1336</f>
        <v>1</v>
      </c>
      <c r="H1361" s="1213"/>
      <c r="I1361" s="1213"/>
      <c r="J1361" s="2307" t="e">
        <f t="shared" si="3170"/>
        <v>#DIV/0!</v>
      </c>
      <c r="K1361" s="1213">
        <f t="shared" si="3225"/>
        <v>3.75</v>
      </c>
      <c r="L1361" s="1213">
        <f t="shared" ref="L1361" si="3226">L1318/L1336</f>
        <v>3.6</v>
      </c>
      <c r="M1361" s="1213">
        <f t="shared" si="3107"/>
        <v>0.14999999999999991</v>
      </c>
      <c r="N1361" s="2307">
        <f t="shared" si="3172"/>
        <v>4.1666666666666644E-2</v>
      </c>
      <c r="O1361" s="1246"/>
      <c r="P1361" s="1246"/>
      <c r="Q1361" s="1246"/>
      <c r="R1361" s="2307" t="e">
        <f t="shared" si="3173"/>
        <v>#DIV/0!</v>
      </c>
      <c r="S1361" s="1246"/>
      <c r="T1361" s="1246"/>
      <c r="U1361" s="1246"/>
      <c r="V1361" s="2307" t="e">
        <f t="shared" si="3174"/>
        <v>#DIV/0!</v>
      </c>
      <c r="W1361" s="1213">
        <f>W1318/W1336</f>
        <v>5.5454545454545459</v>
      </c>
      <c r="X1361" s="1213">
        <f>X1318/X1336</f>
        <v>6.2857142857142856</v>
      </c>
      <c r="Y1361" s="1213">
        <f t="shared" si="3108"/>
        <v>-0.74025974025973973</v>
      </c>
      <c r="Z1361" s="2307">
        <f t="shared" si="3176"/>
        <v>-0.11776859504132223</v>
      </c>
      <c r="AA1361" s="1213">
        <f t="shared" si="3164"/>
        <v>5.6499999999999995</v>
      </c>
      <c r="AB1361" s="1725">
        <f t="shared" si="3165"/>
        <v>9.6</v>
      </c>
      <c r="AC1361" s="1906">
        <f t="shared" si="3109"/>
        <v>-3.95</v>
      </c>
      <c r="AD1361" s="27" t="s">
        <v>4334</v>
      </c>
    </row>
    <row r="1362" spans="1:30" customFormat="1" ht="15.75" hidden="1" thickBot="1" x14ac:dyDescent="0.3">
      <c r="A1362" s="3580"/>
      <c r="B1362" s="2211" t="s">
        <v>4223</v>
      </c>
      <c r="C1362" s="1207">
        <f t="shared" ref="C1362:K1362" si="3227">C1361/C290</f>
        <v>0.25790441176470591</v>
      </c>
      <c r="D1362" s="1207">
        <f t="shared" ref="D1362" si="3228">D1361/D290</f>
        <v>0.2636031116377312</v>
      </c>
      <c r="E1362" s="1207">
        <f t="shared" si="3105"/>
        <v>-5.6986998730252925E-3</v>
      </c>
      <c r="F1362" s="1184">
        <f t="shared" si="3169"/>
        <v>-2.1618484841169079E-2</v>
      </c>
      <c r="G1362" s="1276">
        <f t="shared" si="3227"/>
        <v>3.0657436470739988E-2</v>
      </c>
      <c r="H1362" s="1276"/>
      <c r="I1362" s="1276"/>
      <c r="J1362" s="1184" t="e">
        <f t="shared" si="3170"/>
        <v>#DIV/0!</v>
      </c>
      <c r="K1362" s="1209">
        <f t="shared" si="3227"/>
        <v>0.12158893179985571</v>
      </c>
      <c r="L1362" s="1209">
        <f t="shared" ref="L1362" si="3229">L1361/L290</f>
        <v>0.12409986859395533</v>
      </c>
      <c r="M1362" s="1209">
        <f t="shared" si="3107"/>
        <v>-2.5109367940996247E-3</v>
      </c>
      <c r="N1362" s="1184">
        <f t="shared" si="3172"/>
        <v>-2.0233194624203879E-2</v>
      </c>
      <c r="O1362" s="1239"/>
      <c r="P1362" s="1239"/>
      <c r="Q1362" s="1239"/>
      <c r="R1362" s="1184" t="e">
        <f t="shared" si="3173"/>
        <v>#DIV/0!</v>
      </c>
      <c r="S1362" s="1239"/>
      <c r="T1362" s="1239"/>
      <c r="U1362" s="1239"/>
      <c r="V1362" s="1184" t="e">
        <f t="shared" si="3174"/>
        <v>#DIV/0!</v>
      </c>
      <c r="W1362" s="1177">
        <f>W1361/W$290</f>
        <v>0.17593807277565338</v>
      </c>
      <c r="X1362" s="1177">
        <f>X1361/X$290</f>
        <v>0.1650591824042173</v>
      </c>
      <c r="Y1362" s="1177">
        <f t="shared" si="3108"/>
        <v>1.0878890371436079E-2</v>
      </c>
      <c r="Z1362" s="1184">
        <f t="shared" si="3176"/>
        <v>6.5909028585846921E-2</v>
      </c>
      <c r="AA1362" s="1198">
        <f t="shared" si="3164"/>
        <v>0.13671692667843385</v>
      </c>
      <c r="AB1362" s="1723">
        <f t="shared" si="3165"/>
        <v>0.19385149011584327</v>
      </c>
      <c r="AC1362" s="1198">
        <f t="shared" si="3109"/>
        <v>-5.7134563437409414E-2</v>
      </c>
      <c r="AD1362" t="s">
        <v>4335</v>
      </c>
    </row>
    <row r="1363" spans="1:30" customFormat="1" ht="15.75" hidden="1" thickBot="1" x14ac:dyDescent="0.3">
      <c r="A1363" s="3580"/>
      <c r="B1363" s="2211" t="s">
        <v>4224</v>
      </c>
      <c r="C1363" s="1207">
        <f t="shared" ref="C1363:K1363" si="3230">C1361/C307</f>
        <v>0.31841377429784579</v>
      </c>
      <c r="D1363" s="1207">
        <f t="shared" ref="D1363" si="3231">D1361/D307</f>
        <v>0.33386176284083702</v>
      </c>
      <c r="E1363" s="1207">
        <f t="shared" si="3105"/>
        <v>-1.5447988542991231E-2</v>
      </c>
      <c r="F1363" s="1184">
        <f t="shared" si="3169"/>
        <v>-4.6270613356689784E-2</v>
      </c>
      <c r="G1363" s="1276">
        <f t="shared" si="3230"/>
        <v>7.5379470028299464E-2</v>
      </c>
      <c r="H1363" s="1276"/>
      <c r="I1363" s="1276"/>
      <c r="J1363" s="1184" t="e">
        <f t="shared" si="3170"/>
        <v>#DIV/0!</v>
      </c>
      <c r="K1363" s="1209">
        <f t="shared" si="3230"/>
        <v>0.13184505289359053</v>
      </c>
      <c r="L1363" s="1209">
        <f t="shared" ref="L1363" si="3232">L1361/L307</f>
        <v>0.13294896766653683</v>
      </c>
      <c r="M1363" s="1209">
        <f t="shared" si="3107"/>
        <v>-1.1039147729463017E-3</v>
      </c>
      <c r="N1363" s="1184">
        <f t="shared" si="3172"/>
        <v>-8.3032970644431447E-3</v>
      </c>
      <c r="O1363" s="1239"/>
      <c r="P1363" s="1239"/>
      <c r="Q1363" s="1239"/>
      <c r="R1363" s="1184" t="e">
        <f t="shared" si="3173"/>
        <v>#DIV/0!</v>
      </c>
      <c r="S1363" s="1239"/>
      <c r="T1363" s="1239"/>
      <c r="U1363" s="1239"/>
      <c r="V1363" s="1184" t="e">
        <f t="shared" si="3174"/>
        <v>#DIV/0!</v>
      </c>
      <c r="W1363" s="1177">
        <f>W1361/W$307</f>
        <v>0.19378883264735416</v>
      </c>
      <c r="X1363" s="1177">
        <f>X1361/X$307</f>
        <v>0.20457607255123161</v>
      </c>
      <c r="Y1363" s="1177">
        <f t="shared" si="3108"/>
        <v>-1.0787239903877449E-2</v>
      </c>
      <c r="Z1363" s="1184">
        <f t="shared" si="3176"/>
        <v>-5.2729724299385113E-2</v>
      </c>
      <c r="AA1363" s="1198">
        <f t="shared" si="3164"/>
        <v>0.17521276573991193</v>
      </c>
      <c r="AB1363" s="1723">
        <f t="shared" si="3165"/>
        <v>0.23340536525368694</v>
      </c>
      <c r="AC1363" s="1198">
        <f t="shared" si="3109"/>
        <v>-5.8192599513775006E-2</v>
      </c>
      <c r="AD1363" t="s">
        <v>4336</v>
      </c>
    </row>
    <row r="1364" spans="1:30" customFormat="1" ht="15.75" hidden="1" thickBot="1" x14ac:dyDescent="0.3">
      <c r="A1364" s="3580"/>
      <c r="B1364" s="2211" t="s">
        <v>4311</v>
      </c>
      <c r="C1364" s="1207">
        <f t="shared" ref="C1364:K1364" si="3233">C1361/C310</f>
        <v>0.32349788434414667</v>
      </c>
      <c r="D1364" s="1207">
        <f t="shared" ref="D1364" si="3234">D1361/D310</f>
        <v>0.3351137947050627</v>
      </c>
      <c r="E1364" s="1207">
        <f t="shared" si="3105"/>
        <v>-1.1615910360916026E-2</v>
      </c>
      <c r="F1364" s="1184">
        <f t="shared" si="3169"/>
        <v>-3.466258490235926E-2</v>
      </c>
      <c r="G1364" s="1276">
        <f t="shared" si="3233"/>
        <v>6.3473053892215567E-2</v>
      </c>
      <c r="H1364" s="1276"/>
      <c r="I1364" s="1276"/>
      <c r="J1364" s="1184" t="e">
        <f t="shared" si="3170"/>
        <v>#DIV/0!</v>
      </c>
      <c r="K1364" s="1209">
        <f t="shared" si="3233"/>
        <v>0.11314809510169008</v>
      </c>
      <c r="L1364" s="1209">
        <f t="shared" ref="L1364" si="3235">L1361/L310</f>
        <v>0.1160284779680585</v>
      </c>
      <c r="M1364" s="1209">
        <f t="shared" si="3107"/>
        <v>-2.8803828663684222E-3</v>
      </c>
      <c r="N1364" s="1184">
        <f t="shared" si="3172"/>
        <v>-2.4824792299364327E-2</v>
      </c>
      <c r="O1364" s="1239"/>
      <c r="P1364" s="1239"/>
      <c r="Q1364" s="1239"/>
      <c r="R1364" s="1184" t="e">
        <f t="shared" si="3173"/>
        <v>#DIV/0!</v>
      </c>
      <c r="S1364" s="1239"/>
      <c r="T1364" s="1239"/>
      <c r="U1364" s="1239"/>
      <c r="V1364" s="1184" t="e">
        <f t="shared" si="3174"/>
        <v>#DIV/0!</v>
      </c>
      <c r="W1364" s="1177">
        <f>W1361/W$310</f>
        <v>0.1702342552927156</v>
      </c>
      <c r="X1364" s="1177">
        <f>X1361/X$310</f>
        <v>0.18305369065247484</v>
      </c>
      <c r="Y1364" s="1177">
        <f t="shared" si="3108"/>
        <v>-1.281943535975924E-2</v>
      </c>
      <c r="Z1364" s="1184">
        <f t="shared" si="3176"/>
        <v>-7.0031012835992362E-2</v>
      </c>
      <c r="AA1364" s="1198">
        <f t="shared" si="3164"/>
        <v>0.16670634444601742</v>
      </c>
      <c r="AB1364" s="1723">
        <f t="shared" si="3165"/>
        <v>0.22557113633656059</v>
      </c>
      <c r="AC1364" s="1198">
        <f t="shared" si="3109"/>
        <v>-5.8864791890543167E-2</v>
      </c>
      <c r="AD1364" t="s">
        <v>4337</v>
      </c>
    </row>
    <row r="1365" spans="1:30" s="325" customFormat="1" ht="15.75" hidden="1" thickBot="1" x14ac:dyDescent="0.3">
      <c r="A1365" s="3580"/>
      <c r="B1365" s="2210" t="s">
        <v>4338</v>
      </c>
      <c r="C1365" s="1206">
        <f>C1323/C1336</f>
        <v>7.8</v>
      </c>
      <c r="D1365" s="1206"/>
      <c r="E1365" s="1206"/>
      <c r="F1365" s="2307" t="e">
        <f t="shared" si="3169"/>
        <v>#DIV/0!</v>
      </c>
      <c r="G1365" s="1265"/>
      <c r="H1365" s="1265"/>
      <c r="I1365" s="1265"/>
      <c r="J1365" s="2307" t="e">
        <f t="shared" si="3170"/>
        <v>#DIV/0!</v>
      </c>
      <c r="K1365" s="1206">
        <f t="shared" ref="K1365:W1365" si="3236">K1323/K1336</f>
        <v>1.25</v>
      </c>
      <c r="L1365" s="1206"/>
      <c r="M1365" s="1206"/>
      <c r="N1365" s="2307" t="e">
        <f t="shared" si="3172"/>
        <v>#DIV/0!</v>
      </c>
      <c r="O1365" s="1238"/>
      <c r="P1365" s="1238"/>
      <c r="Q1365" s="1238"/>
      <c r="R1365" s="2307" t="e">
        <f t="shared" si="3173"/>
        <v>#DIV/0!</v>
      </c>
      <c r="S1365" s="1238"/>
      <c r="T1365" s="1238"/>
      <c r="U1365" s="1238"/>
      <c r="V1365" s="2307" t="e">
        <f t="shared" si="3174"/>
        <v>#DIV/0!</v>
      </c>
      <c r="W1365" s="1206" t="e">
        <f t="shared" si="3236"/>
        <v>#DIV/0!</v>
      </c>
      <c r="X1365" s="1206">
        <f t="shared" ref="X1365:X1407" si="3237">SUM(D1365+H1365+L1365+P1365+T1365)</f>
        <v>0</v>
      </c>
      <c r="Y1365" s="1206"/>
      <c r="Z1365" s="2307" t="e">
        <f t="shared" si="3176"/>
        <v>#DIV/0!</v>
      </c>
      <c r="AA1365" s="1206">
        <f t="shared" si="3164"/>
        <v>4.5250000000000004</v>
      </c>
      <c r="AB1365" s="1718" t="e">
        <f t="shared" si="3165"/>
        <v>#DIV/0!</v>
      </c>
      <c r="AC1365" s="1903"/>
      <c r="AD1365" s="1220" t="s">
        <v>4339</v>
      </c>
    </row>
    <row r="1366" spans="1:30" s="325" customFormat="1" ht="15.75" hidden="1" thickBot="1" x14ac:dyDescent="0.3">
      <c r="A1366" s="3580"/>
      <c r="B1366" s="2212" t="s">
        <v>4223</v>
      </c>
      <c r="C1366" s="1207">
        <f t="shared" ref="C1366:W1366" si="3238">C1365/C316</f>
        <v>2.356220357533747</v>
      </c>
      <c r="D1366" s="1207"/>
      <c r="E1366" s="1207"/>
      <c r="F1366" s="1184" t="e">
        <f t="shared" si="3169"/>
        <v>#DIV/0!</v>
      </c>
      <c r="G1366" s="1266">
        <f t="shared" si="3238"/>
        <v>0</v>
      </c>
      <c r="H1366" s="1266"/>
      <c r="I1366" s="1266"/>
      <c r="J1366" s="1184" t="e">
        <f t="shared" si="3170"/>
        <v>#DIV/0!</v>
      </c>
      <c r="K1366" s="1209">
        <f t="shared" si="3238"/>
        <v>0.21823583180987202</v>
      </c>
      <c r="L1366" s="1209"/>
      <c r="M1366" s="1209"/>
      <c r="N1366" s="1184" t="e">
        <f t="shared" si="3172"/>
        <v>#DIV/0!</v>
      </c>
      <c r="O1366" s="1239"/>
      <c r="P1366" s="1239"/>
      <c r="Q1366" s="1239"/>
      <c r="R1366" s="1184" t="e">
        <f t="shared" si="3173"/>
        <v>#DIV/0!</v>
      </c>
      <c r="S1366" s="1239">
        <f t="shared" si="3238"/>
        <v>0</v>
      </c>
      <c r="T1366" s="1239"/>
      <c r="U1366" s="1239"/>
      <c r="V1366" s="1184" t="e">
        <f t="shared" si="3174"/>
        <v>#DIV/0!</v>
      </c>
      <c r="W1366" s="1199" t="e">
        <f t="shared" si="3238"/>
        <v>#DIV/0!</v>
      </c>
      <c r="X1366" s="1199">
        <f t="shared" si="3237"/>
        <v>0</v>
      </c>
      <c r="Y1366" s="1199"/>
      <c r="Z1366" s="1184" t="e">
        <f t="shared" si="3176"/>
        <v>#DIV/0!</v>
      </c>
      <c r="AA1366" s="1198">
        <f t="shared" si="3164"/>
        <v>0.64361404733590477</v>
      </c>
      <c r="AB1366" s="1723" t="e">
        <f t="shared" si="3165"/>
        <v>#DIV/0!</v>
      </c>
      <c r="AC1366" s="1198"/>
      <c r="AD1366" s="325" t="s">
        <v>4340</v>
      </c>
    </row>
    <row r="1367" spans="1:30" ht="15.75" hidden="1" thickBot="1" x14ac:dyDescent="0.3">
      <c r="A1367" s="3580"/>
      <c r="B1367" s="2212" t="s">
        <v>4224</v>
      </c>
      <c r="C1367" s="1207">
        <f t="shared" ref="C1367:W1367" si="3239">C1365/C333</f>
        <v>1.2945256378498884</v>
      </c>
      <c r="D1367" s="1207"/>
      <c r="E1367" s="1207"/>
      <c r="F1367" s="1184" t="e">
        <f t="shared" si="3169"/>
        <v>#DIV/0!</v>
      </c>
      <c r="G1367" s="1266">
        <f t="shared" si="3239"/>
        <v>0</v>
      </c>
      <c r="H1367" s="1266"/>
      <c r="I1367" s="1266"/>
      <c r="J1367" s="1184" t="e">
        <f t="shared" si="3170"/>
        <v>#DIV/0!</v>
      </c>
      <c r="K1367" s="1209">
        <f t="shared" si="3239"/>
        <v>0.14089775561097259</v>
      </c>
      <c r="L1367" s="1209"/>
      <c r="M1367" s="1209"/>
      <c r="N1367" s="1184" t="e">
        <f t="shared" si="3172"/>
        <v>#DIV/0!</v>
      </c>
      <c r="O1367" s="1239"/>
      <c r="P1367" s="1239"/>
      <c r="Q1367" s="1239"/>
      <c r="R1367" s="1184" t="e">
        <f t="shared" si="3173"/>
        <v>#DIV/0!</v>
      </c>
      <c r="S1367" s="1239">
        <f t="shared" si="3239"/>
        <v>0</v>
      </c>
      <c r="T1367" s="1239"/>
      <c r="U1367" s="1239"/>
      <c r="V1367" s="1184" t="e">
        <f t="shared" si="3174"/>
        <v>#DIV/0!</v>
      </c>
      <c r="W1367" s="1200" t="e">
        <f t="shared" si="3239"/>
        <v>#DIV/0!</v>
      </c>
      <c r="X1367" s="1200">
        <f t="shared" si="3237"/>
        <v>0</v>
      </c>
      <c r="Y1367" s="1200"/>
      <c r="Z1367" s="1184" t="e">
        <f t="shared" si="3176"/>
        <v>#DIV/0!</v>
      </c>
      <c r="AA1367" s="1198">
        <f t="shared" si="3164"/>
        <v>0.35885584836521522</v>
      </c>
      <c r="AB1367" s="1723" t="e">
        <f t="shared" si="3165"/>
        <v>#DIV/0!</v>
      </c>
      <c r="AC1367" s="1198"/>
      <c r="AD1367" s="325" t="s">
        <v>4341</v>
      </c>
    </row>
    <row r="1368" spans="1:30" ht="15.75" hidden="1" thickBot="1" x14ac:dyDescent="0.3">
      <c r="A1368" s="3580"/>
      <c r="B1368" s="2212" t="s">
        <v>4311</v>
      </c>
      <c r="C1368" s="1207">
        <f t="shared" ref="C1368:W1368" si="3240">C1365/C336</f>
        <v>0.82197309417040354</v>
      </c>
      <c r="D1368" s="1207"/>
      <c r="E1368" s="1207"/>
      <c r="F1368" s="1184" t="e">
        <f t="shared" si="3169"/>
        <v>#DIV/0!</v>
      </c>
      <c r="G1368" s="1266">
        <f t="shared" si="3240"/>
        <v>0</v>
      </c>
      <c r="H1368" s="1266"/>
      <c r="I1368" s="1266"/>
      <c r="J1368" s="1184" t="e">
        <f t="shared" si="3170"/>
        <v>#DIV/0!</v>
      </c>
      <c r="K1368" s="1209">
        <f t="shared" si="3240"/>
        <v>0.14722325754752144</v>
      </c>
      <c r="L1368" s="1209"/>
      <c r="M1368" s="1209"/>
      <c r="N1368" s="1184" t="e">
        <f t="shared" si="3172"/>
        <v>#DIV/0!</v>
      </c>
      <c r="O1368" s="1239"/>
      <c r="P1368" s="1239"/>
      <c r="Q1368" s="1239"/>
      <c r="R1368" s="1184" t="e">
        <f t="shared" si="3173"/>
        <v>#DIV/0!</v>
      </c>
      <c r="S1368" s="1239">
        <f t="shared" si="3240"/>
        <v>0</v>
      </c>
      <c r="T1368" s="1239"/>
      <c r="U1368" s="1239"/>
      <c r="V1368" s="1184" t="e">
        <f t="shared" si="3174"/>
        <v>#DIV/0!</v>
      </c>
      <c r="W1368" s="1199" t="e">
        <f t="shared" si="3240"/>
        <v>#DIV/0!</v>
      </c>
      <c r="X1368" s="1199">
        <f t="shared" si="3237"/>
        <v>0</v>
      </c>
      <c r="Y1368" s="1199"/>
      <c r="Z1368" s="1184" t="e">
        <f t="shared" si="3176"/>
        <v>#DIV/0!</v>
      </c>
      <c r="AA1368" s="1198">
        <f t="shared" si="3164"/>
        <v>0.24229908792948124</v>
      </c>
      <c r="AB1368" s="1723" t="e">
        <f t="shared" si="3165"/>
        <v>#DIV/0!</v>
      </c>
      <c r="AC1368" s="1198"/>
      <c r="AD1368" s="325" t="s">
        <v>4342</v>
      </c>
    </row>
    <row r="1369" spans="1:30" ht="15.75" hidden="1" thickBot="1" x14ac:dyDescent="0.3">
      <c r="A1369" s="3580"/>
      <c r="B1369" s="2210" t="s">
        <v>4343</v>
      </c>
      <c r="C1369" s="1206">
        <f>C1328/C1333</f>
        <v>0</v>
      </c>
      <c r="D1369" s="1206"/>
      <c r="E1369" s="1206"/>
      <c r="F1369" s="2307" t="e">
        <f t="shared" si="3169"/>
        <v>#DIV/0!</v>
      </c>
      <c r="G1369" s="1265"/>
      <c r="H1369" s="1265"/>
      <c r="I1369" s="1265"/>
      <c r="J1369" s="2307" t="e">
        <f t="shared" si="3170"/>
        <v>#DIV/0!</v>
      </c>
      <c r="K1369" s="1206">
        <f t="shared" ref="K1369:W1369" si="3241">K1328/K1333</f>
        <v>-9.1324200913242004E-3</v>
      </c>
      <c r="L1369" s="1206"/>
      <c r="M1369" s="1206"/>
      <c r="N1369" s="2307" t="e">
        <f t="shared" si="3172"/>
        <v>#DIV/0!</v>
      </c>
      <c r="O1369" s="1238"/>
      <c r="P1369" s="1238"/>
      <c r="Q1369" s="1238"/>
      <c r="R1369" s="2307" t="e">
        <f t="shared" si="3173"/>
        <v>#DIV/0!</v>
      </c>
      <c r="S1369" s="1238"/>
      <c r="T1369" s="1238"/>
      <c r="U1369" s="1238"/>
      <c r="V1369" s="2307" t="e">
        <f t="shared" si="3174"/>
        <v>#DIV/0!</v>
      </c>
      <c r="W1369" s="1206" t="e">
        <f t="shared" si="3241"/>
        <v>#DIV/0!</v>
      </c>
      <c r="X1369" s="1206">
        <f t="shared" si="3237"/>
        <v>0</v>
      </c>
      <c r="Y1369" s="1206"/>
      <c r="Z1369" s="2307" t="e">
        <f t="shared" si="3176"/>
        <v>#DIV/0!</v>
      </c>
      <c r="AA1369" s="1206">
        <f t="shared" si="3164"/>
        <v>-4.5662100456621002E-3</v>
      </c>
      <c r="AB1369" s="1718" t="e">
        <f t="shared" si="3165"/>
        <v>#DIV/0!</v>
      </c>
      <c r="AC1369" s="1903"/>
      <c r="AD1369" s="1220" t="s">
        <v>4344</v>
      </c>
    </row>
    <row r="1370" spans="1:30" ht="15.75" hidden="1" thickBot="1" x14ac:dyDescent="0.3">
      <c r="A1370" s="3580"/>
      <c r="B1370" s="2212" t="s">
        <v>4223</v>
      </c>
      <c r="C1370" s="1207">
        <f t="shared" ref="C1370:W1370" si="3242">C1369/C342</f>
        <v>0</v>
      </c>
      <c r="D1370" s="1207"/>
      <c r="E1370" s="1207"/>
      <c r="F1370" s="1184" t="e">
        <f t="shared" si="3169"/>
        <v>#DIV/0!</v>
      </c>
      <c r="G1370" s="1266">
        <f t="shared" si="3242"/>
        <v>0</v>
      </c>
      <c r="H1370" s="1266"/>
      <c r="I1370" s="1266"/>
      <c r="J1370" s="1184" t="e">
        <f t="shared" si="3170"/>
        <v>#DIV/0!</v>
      </c>
      <c r="K1370" s="1209">
        <f t="shared" si="3242"/>
        <v>0.90083620168033884</v>
      </c>
      <c r="L1370" s="1209"/>
      <c r="M1370" s="1209"/>
      <c r="N1370" s="1184" t="e">
        <f t="shared" si="3172"/>
        <v>#DIV/0!</v>
      </c>
      <c r="O1370" s="1239"/>
      <c r="P1370" s="1239"/>
      <c r="Q1370" s="1239"/>
      <c r="R1370" s="1184" t="e">
        <f t="shared" si="3173"/>
        <v>#DIV/0!</v>
      </c>
      <c r="S1370" s="1239">
        <f t="shared" si="3242"/>
        <v>0</v>
      </c>
      <c r="T1370" s="1239"/>
      <c r="U1370" s="1239"/>
      <c r="V1370" s="1184" t="e">
        <f t="shared" si="3174"/>
        <v>#DIV/0!</v>
      </c>
      <c r="W1370" s="1199" t="e">
        <f t="shared" si="3242"/>
        <v>#DIV/0!</v>
      </c>
      <c r="X1370" s="1199">
        <f t="shared" si="3237"/>
        <v>0</v>
      </c>
      <c r="Y1370" s="1199"/>
      <c r="Z1370" s="1184" t="e">
        <f t="shared" si="3176"/>
        <v>#DIV/0!</v>
      </c>
      <c r="AA1370" s="1198">
        <f t="shared" si="3164"/>
        <v>0.22520905042008471</v>
      </c>
      <c r="AB1370" s="1723" t="e">
        <f t="shared" si="3165"/>
        <v>#DIV/0!</v>
      </c>
      <c r="AC1370" s="1198"/>
      <c r="AD1370" s="325" t="s">
        <v>4345</v>
      </c>
    </row>
    <row r="1371" spans="1:30" ht="15.75" hidden="1" thickBot="1" x14ac:dyDescent="0.3">
      <c r="A1371" s="3580"/>
      <c r="B1371" s="2212" t="s">
        <v>4224</v>
      </c>
      <c r="C1371" s="1207">
        <f t="shared" ref="C1371:W1371" si="3243">C1369/C359</f>
        <v>0</v>
      </c>
      <c r="D1371" s="1207"/>
      <c r="E1371" s="1207"/>
      <c r="F1371" s="1184" t="e">
        <f t="shared" si="3169"/>
        <v>#DIV/0!</v>
      </c>
      <c r="G1371" s="1266">
        <f t="shared" si="3243"/>
        <v>0</v>
      </c>
      <c r="H1371" s="1266"/>
      <c r="I1371" s="1266"/>
      <c r="J1371" s="1184" t="e">
        <f t="shared" si="3170"/>
        <v>#DIV/0!</v>
      </c>
      <c r="K1371" s="1209">
        <f t="shared" si="3243"/>
        <v>0.72985361139767813</v>
      </c>
      <c r="L1371" s="1209"/>
      <c r="M1371" s="1209"/>
      <c r="N1371" s="1184" t="e">
        <f t="shared" si="3172"/>
        <v>#DIV/0!</v>
      </c>
      <c r="O1371" s="1239"/>
      <c r="P1371" s="1239"/>
      <c r="Q1371" s="1239"/>
      <c r="R1371" s="1184" t="e">
        <f t="shared" si="3173"/>
        <v>#DIV/0!</v>
      </c>
      <c r="S1371" s="1239">
        <f t="shared" si="3243"/>
        <v>0</v>
      </c>
      <c r="T1371" s="1239"/>
      <c r="U1371" s="1239"/>
      <c r="V1371" s="1184" t="e">
        <f t="shared" si="3174"/>
        <v>#DIV/0!</v>
      </c>
      <c r="W1371" s="1199" t="e">
        <f t="shared" si="3243"/>
        <v>#DIV/0!</v>
      </c>
      <c r="X1371" s="1199">
        <f t="shared" si="3237"/>
        <v>0</v>
      </c>
      <c r="Y1371" s="1199"/>
      <c r="Z1371" s="1184" t="e">
        <f t="shared" si="3176"/>
        <v>#DIV/0!</v>
      </c>
      <c r="AA1371" s="1198">
        <f t="shared" si="3164"/>
        <v>0.18246340284941953</v>
      </c>
      <c r="AB1371" s="1723" t="e">
        <f t="shared" si="3165"/>
        <v>#DIV/0!</v>
      </c>
      <c r="AC1371" s="1198"/>
      <c r="AD1371" s="325" t="s">
        <v>4346</v>
      </c>
    </row>
    <row r="1372" spans="1:30" ht="15.75" hidden="1" thickBot="1" x14ac:dyDescent="0.3">
      <c r="A1372" s="3580"/>
      <c r="B1372" s="2213" t="s">
        <v>4311</v>
      </c>
      <c r="C1372" s="1215">
        <f t="shared" ref="C1372:W1372" si="3244">C1369/C362</f>
        <v>0</v>
      </c>
      <c r="D1372" s="1215"/>
      <c r="E1372" s="1215"/>
      <c r="F1372" s="2308" t="e">
        <f t="shared" si="3169"/>
        <v>#DIV/0!</v>
      </c>
      <c r="G1372" s="1269">
        <f t="shared" si="3244"/>
        <v>0</v>
      </c>
      <c r="H1372" s="1269"/>
      <c r="I1372" s="1269"/>
      <c r="J1372" s="2308" t="e">
        <f t="shared" si="3170"/>
        <v>#DIV/0!</v>
      </c>
      <c r="K1372" s="1217">
        <f t="shared" si="3244"/>
        <v>0.83009389893385033</v>
      </c>
      <c r="L1372" s="1217"/>
      <c r="M1372" s="1217"/>
      <c r="N1372" s="2308" t="e">
        <f t="shared" si="3172"/>
        <v>#DIV/0!</v>
      </c>
      <c r="O1372" s="1242"/>
      <c r="P1372" s="1242"/>
      <c r="Q1372" s="1242"/>
      <c r="R1372" s="2308" t="e">
        <f t="shared" si="3173"/>
        <v>#DIV/0!</v>
      </c>
      <c r="S1372" s="1242">
        <f t="shared" si="3244"/>
        <v>0</v>
      </c>
      <c r="T1372" s="1242"/>
      <c r="U1372" s="1242"/>
      <c r="V1372" s="2308" t="e">
        <f t="shared" si="3174"/>
        <v>#DIV/0!</v>
      </c>
      <c r="W1372" s="1201" t="e">
        <f t="shared" si="3244"/>
        <v>#DIV/0!</v>
      </c>
      <c r="X1372" s="1201">
        <f t="shared" si="3237"/>
        <v>0</v>
      </c>
      <c r="Y1372" s="1201"/>
      <c r="Z1372" s="2308" t="e">
        <f t="shared" si="3176"/>
        <v>#DIV/0!</v>
      </c>
      <c r="AA1372" s="1202">
        <f t="shared" si="3164"/>
        <v>0.20752347473346258</v>
      </c>
      <c r="AB1372" s="1723" t="e">
        <f t="shared" si="3165"/>
        <v>#DIV/0!</v>
      </c>
      <c r="AC1372" s="1198"/>
      <c r="AD1372" s="325" t="s">
        <v>4347</v>
      </c>
    </row>
    <row r="1373" spans="1:30" customFormat="1" ht="15.75" hidden="1" thickBot="1" x14ac:dyDescent="0.3">
      <c r="A1373" s="3580" t="s">
        <v>1705</v>
      </c>
      <c r="B1373" s="2207" t="s">
        <v>935</v>
      </c>
      <c r="C1373" s="1235"/>
      <c r="D1373" s="1235"/>
      <c r="E1373" s="1235"/>
      <c r="F1373" s="2314" t="e">
        <f t="shared" si="3169"/>
        <v>#DIV/0!</v>
      </c>
      <c r="G1373" s="826">
        <f>BPCE!B628</f>
        <v>1</v>
      </c>
      <c r="H1373" s="826"/>
      <c r="I1373" s="826"/>
      <c r="J1373" s="2314" t="e">
        <f t="shared" si="3170"/>
        <v>#DIV/0!</v>
      </c>
      <c r="K1373" s="1262"/>
      <c r="L1373" s="1262"/>
      <c r="M1373" s="1262"/>
      <c r="N1373" s="2314" t="e">
        <f t="shared" si="3172"/>
        <v>#DIV/0!</v>
      </c>
      <c r="O1373" s="1235"/>
      <c r="P1373" s="1235"/>
      <c r="Q1373" s="1235"/>
      <c r="R1373" s="2314" t="e">
        <f t="shared" si="3173"/>
        <v>#DIV/0!</v>
      </c>
      <c r="S1373" s="1235"/>
      <c r="T1373" s="1235"/>
      <c r="U1373" s="1235"/>
      <c r="V1373" s="2314" t="e">
        <f t="shared" si="3174"/>
        <v>#DIV/0!</v>
      </c>
      <c r="W1373" s="826" t="e">
        <f>SUM(C1373:S1373)</f>
        <v>#DIV/0!</v>
      </c>
      <c r="X1373" s="826">
        <f t="shared" si="3237"/>
        <v>0</v>
      </c>
      <c r="Y1373" s="826"/>
      <c r="Z1373" s="2314" t="e">
        <f t="shared" si="3176"/>
        <v>#DIV/0!</v>
      </c>
      <c r="AA1373" s="1222">
        <f t="shared" si="3164"/>
        <v>1</v>
      </c>
      <c r="AB1373" s="1715" t="e">
        <f t="shared" si="3165"/>
        <v>#DIV/0!</v>
      </c>
      <c r="AC1373" s="1311"/>
      <c r="AD1373" s="27" t="s">
        <v>4264</v>
      </c>
    </row>
    <row r="1374" spans="1:30" customFormat="1" ht="15.75" hidden="1" thickBot="1" x14ac:dyDescent="0.3">
      <c r="A1374" s="3580"/>
      <c r="B1374" s="1" t="s">
        <v>4265</v>
      </c>
      <c r="C1374" s="1236">
        <f t="shared" ref="C1374:W1374" si="3245">C1373/C4</f>
        <v>0</v>
      </c>
      <c r="D1374" s="1236"/>
      <c r="E1374" s="1236"/>
      <c r="F1374" s="1236" t="e">
        <f t="shared" si="3169"/>
        <v>#DIV/0!</v>
      </c>
      <c r="G1374" s="1185">
        <f t="shared" si="3245"/>
        <v>4.2997807111837293E-5</v>
      </c>
      <c r="H1374" s="1185"/>
      <c r="I1374" s="1185"/>
      <c r="J1374" s="1236" t="e">
        <f t="shared" si="3170"/>
        <v>#DIV/0!</v>
      </c>
      <c r="K1374" s="1263">
        <f t="shared" si="3245"/>
        <v>0</v>
      </c>
      <c r="L1374" s="1263"/>
      <c r="M1374" s="1263"/>
      <c r="N1374" s="1236" t="e">
        <f t="shared" si="3172"/>
        <v>#DIV/0!</v>
      </c>
      <c r="O1374" s="1236"/>
      <c r="P1374" s="1236"/>
      <c r="Q1374" s="1236"/>
      <c r="R1374" s="1236" t="e">
        <f t="shared" si="3173"/>
        <v>#DIV/0!</v>
      </c>
      <c r="S1374" s="1236">
        <f t="shared" si="3245"/>
        <v>0</v>
      </c>
      <c r="T1374" s="1236"/>
      <c r="U1374" s="1236"/>
      <c r="V1374" s="1236" t="e">
        <f t="shared" si="3174"/>
        <v>#DIV/0!</v>
      </c>
      <c r="W1374" s="1194" t="e">
        <f t="shared" si="3245"/>
        <v>#DIV/0!</v>
      </c>
      <c r="X1374" s="1194">
        <f t="shared" si="3237"/>
        <v>0</v>
      </c>
      <c r="Y1374" s="1194"/>
      <c r="Z1374" s="1236" t="e">
        <f t="shared" si="3176"/>
        <v>#DIV/0!</v>
      </c>
      <c r="AA1374" s="1189">
        <f t="shared" si="3164"/>
        <v>1.0749451777959323E-5</v>
      </c>
      <c r="AB1374" s="1716" t="e">
        <f t="shared" si="3165"/>
        <v>#DIV/0!</v>
      </c>
      <c r="AC1374" s="1189"/>
      <c r="AD1374" t="s">
        <v>4266</v>
      </c>
    </row>
    <row r="1375" spans="1:30" customFormat="1" ht="15.75" hidden="1" thickBot="1" x14ac:dyDescent="0.3">
      <c r="A1375" s="3580"/>
      <c r="B1375" s="1" t="s">
        <v>4267</v>
      </c>
      <c r="C1375" s="1236">
        <f t="shared" ref="C1375:W1375" si="3246">C1373/C21</f>
        <v>0</v>
      </c>
      <c r="D1375" s="1236"/>
      <c r="E1375" s="1236"/>
      <c r="F1375" s="1236" t="e">
        <f t="shared" si="3169"/>
        <v>#DIV/0!</v>
      </c>
      <c r="G1375" s="1185">
        <f t="shared" si="3246"/>
        <v>2.5726781579624391E-4</v>
      </c>
      <c r="H1375" s="1185"/>
      <c r="I1375" s="1185"/>
      <c r="J1375" s="1236" t="e">
        <f t="shared" si="3170"/>
        <v>#DIV/0!</v>
      </c>
      <c r="K1375" s="1263">
        <f t="shared" si="3246"/>
        <v>0</v>
      </c>
      <c r="L1375" s="1263"/>
      <c r="M1375" s="1263"/>
      <c r="N1375" s="1236" t="e">
        <f t="shared" si="3172"/>
        <v>#DIV/0!</v>
      </c>
      <c r="O1375" s="1236"/>
      <c r="P1375" s="1236"/>
      <c r="Q1375" s="1236"/>
      <c r="R1375" s="1236" t="e">
        <f t="shared" si="3173"/>
        <v>#DIV/0!</v>
      </c>
      <c r="S1375" s="1236">
        <f t="shared" si="3246"/>
        <v>0</v>
      </c>
      <c r="T1375" s="1236"/>
      <c r="U1375" s="1236"/>
      <c r="V1375" s="1236" t="e">
        <f t="shared" si="3174"/>
        <v>#DIV/0!</v>
      </c>
      <c r="W1375" s="1194" t="e">
        <f t="shared" si="3246"/>
        <v>#DIV/0!</v>
      </c>
      <c r="X1375" s="1194">
        <f t="shared" si="3237"/>
        <v>0</v>
      </c>
      <c r="Y1375" s="1194"/>
      <c r="Z1375" s="1236" t="e">
        <f t="shared" si="3176"/>
        <v>#DIV/0!</v>
      </c>
      <c r="AA1375" s="1189">
        <f t="shared" si="3164"/>
        <v>6.4316953949060979E-5</v>
      </c>
      <c r="AB1375" s="1716" t="e">
        <f t="shared" si="3165"/>
        <v>#DIV/0!</v>
      </c>
      <c r="AC1375" s="1189"/>
      <c r="AD1375" t="s">
        <v>4268</v>
      </c>
    </row>
    <row r="1376" spans="1:30" customFormat="1" ht="15.75" hidden="1" thickBot="1" x14ac:dyDescent="0.3">
      <c r="A1376" s="3580"/>
      <c r="B1376" s="1" t="s">
        <v>4269</v>
      </c>
      <c r="C1376" s="1236">
        <f t="shared" ref="C1376:W1376" si="3247">C1373/C9</f>
        <v>0</v>
      </c>
      <c r="D1376" s="1236"/>
      <c r="E1376" s="1236"/>
      <c r="F1376" s="1236" t="e">
        <f t="shared" si="3169"/>
        <v>#DIV/0!</v>
      </c>
      <c r="G1376" s="1185">
        <f t="shared" si="3247"/>
        <v>1.8281535648994515E-3</v>
      </c>
      <c r="H1376" s="1185"/>
      <c r="I1376" s="1185"/>
      <c r="J1376" s="1236" t="e">
        <f t="shared" si="3170"/>
        <v>#DIV/0!</v>
      </c>
      <c r="K1376" s="1263">
        <f t="shared" si="3247"/>
        <v>0</v>
      </c>
      <c r="L1376" s="1263"/>
      <c r="M1376" s="1263"/>
      <c r="N1376" s="1236" t="e">
        <f t="shared" si="3172"/>
        <v>#DIV/0!</v>
      </c>
      <c r="O1376" s="1236"/>
      <c r="P1376" s="1236"/>
      <c r="Q1376" s="1236"/>
      <c r="R1376" s="1236" t="e">
        <f t="shared" si="3173"/>
        <v>#DIV/0!</v>
      </c>
      <c r="S1376" s="1236">
        <f t="shared" si="3247"/>
        <v>0</v>
      </c>
      <c r="T1376" s="1236"/>
      <c r="U1376" s="1236"/>
      <c r="V1376" s="1236" t="e">
        <f t="shared" si="3174"/>
        <v>#DIV/0!</v>
      </c>
      <c r="W1376" s="1194" t="e">
        <f t="shared" si="3247"/>
        <v>#DIV/0!</v>
      </c>
      <c r="X1376" s="1194">
        <f t="shared" si="3237"/>
        <v>0</v>
      </c>
      <c r="Y1376" s="1194"/>
      <c r="Z1376" s="1236" t="e">
        <f t="shared" si="3176"/>
        <v>#DIV/0!</v>
      </c>
      <c r="AA1376" s="1189">
        <f t="shared" si="3164"/>
        <v>4.5703839122486289E-4</v>
      </c>
      <c r="AB1376" s="1716" t="e">
        <f t="shared" si="3165"/>
        <v>#DIV/0!</v>
      </c>
      <c r="AC1376" s="1189"/>
      <c r="AD1376" t="s">
        <v>4270</v>
      </c>
    </row>
    <row r="1377" spans="1:30" customFormat="1" ht="15.75" hidden="1" thickBot="1" x14ac:dyDescent="0.3">
      <c r="A1377" s="3580"/>
      <c r="B1377" s="1" t="s">
        <v>4271</v>
      </c>
      <c r="C1377" s="1236">
        <f t="shared" ref="C1377:W1377" si="3248">C1373/C15</f>
        <v>0</v>
      </c>
      <c r="D1377" s="1236"/>
      <c r="E1377" s="1236"/>
      <c r="F1377" s="1236" t="e">
        <f t="shared" si="3169"/>
        <v>#DIV/0!</v>
      </c>
      <c r="G1377" s="1185">
        <f t="shared" si="3248"/>
        <v>2.5641025641025641E-3</v>
      </c>
      <c r="H1377" s="1185"/>
      <c r="I1377" s="1185"/>
      <c r="J1377" s="1236" t="e">
        <f t="shared" si="3170"/>
        <v>#DIV/0!</v>
      </c>
      <c r="K1377" s="1263">
        <f t="shared" si="3248"/>
        <v>0</v>
      </c>
      <c r="L1377" s="1263"/>
      <c r="M1377" s="1263"/>
      <c r="N1377" s="1236" t="e">
        <f t="shared" si="3172"/>
        <v>#DIV/0!</v>
      </c>
      <c r="O1377" s="1236"/>
      <c r="P1377" s="1236"/>
      <c r="Q1377" s="1236"/>
      <c r="R1377" s="1236" t="e">
        <f t="shared" si="3173"/>
        <v>#DIV/0!</v>
      </c>
      <c r="S1377" s="1236">
        <f t="shared" si="3248"/>
        <v>0</v>
      </c>
      <c r="T1377" s="1236"/>
      <c r="U1377" s="1236"/>
      <c r="V1377" s="1236" t="e">
        <f t="shared" si="3174"/>
        <v>#DIV/0!</v>
      </c>
      <c r="W1377" s="1205" t="e">
        <f t="shared" si="3248"/>
        <v>#DIV/0!</v>
      </c>
      <c r="X1377" s="1205">
        <f t="shared" si="3237"/>
        <v>0</v>
      </c>
      <c r="Y1377" s="1205"/>
      <c r="Z1377" s="1236" t="e">
        <f t="shared" si="3176"/>
        <v>#DIV/0!</v>
      </c>
      <c r="AA1377" s="1193">
        <f t="shared" si="3164"/>
        <v>6.4102564102564103E-4</v>
      </c>
      <c r="AB1377" s="1717" t="e">
        <f t="shared" si="3165"/>
        <v>#DIV/0!</v>
      </c>
      <c r="AC1377" s="1193"/>
      <c r="AD1377" t="s">
        <v>4272</v>
      </c>
    </row>
    <row r="1378" spans="1:30" customFormat="1" ht="15.75" hidden="1" thickBot="1" x14ac:dyDescent="0.3">
      <c r="A1378" s="3580"/>
      <c r="B1378" s="2210" t="s">
        <v>4273</v>
      </c>
      <c r="C1378" s="1237"/>
      <c r="D1378" s="1237"/>
      <c r="E1378" s="1237"/>
      <c r="F1378" s="2309" t="e">
        <f t="shared" si="3169"/>
        <v>#DIV/0!</v>
      </c>
      <c r="G1378" s="1264"/>
      <c r="H1378" s="1264"/>
      <c r="I1378" s="1264"/>
      <c r="J1378" s="2309" t="e">
        <f t="shared" si="3170"/>
        <v>#DIV/0!</v>
      </c>
      <c r="K1378" s="1246">
        <f>SG!C558</f>
        <v>1</v>
      </c>
      <c r="L1378" s="1246"/>
      <c r="M1378" s="1246"/>
      <c r="N1378" s="2309" t="e">
        <f t="shared" si="3172"/>
        <v>#DIV/0!</v>
      </c>
      <c r="O1378" s="1237"/>
      <c r="P1378" s="1237"/>
      <c r="Q1378" s="1237"/>
      <c r="R1378" s="2309" t="e">
        <f t="shared" si="3173"/>
        <v>#DIV/0!</v>
      </c>
      <c r="S1378" s="1237"/>
      <c r="T1378" s="1237"/>
      <c r="U1378" s="1237"/>
      <c r="V1378" s="2309" t="e">
        <f t="shared" si="3174"/>
        <v>#DIV/0!</v>
      </c>
      <c r="W1378" s="1204" t="e">
        <f>SUM(C1378:S1378)</f>
        <v>#DIV/0!</v>
      </c>
      <c r="X1378" s="1204">
        <f t="shared" si="3237"/>
        <v>0</v>
      </c>
      <c r="Y1378" s="1204"/>
      <c r="Z1378" s="2309" t="e">
        <f t="shared" si="3176"/>
        <v>#DIV/0!</v>
      </c>
      <c r="AA1378" s="1206">
        <f t="shared" si="3164"/>
        <v>1</v>
      </c>
      <c r="AB1378" s="1718" t="e">
        <f t="shared" si="3165"/>
        <v>#DIV/0!</v>
      </c>
      <c r="AC1378" s="1903"/>
      <c r="AD1378" s="27" t="s">
        <v>4274</v>
      </c>
    </row>
    <row r="1379" spans="1:30" customFormat="1" ht="15.75" hidden="1" thickBot="1" x14ac:dyDescent="0.3">
      <c r="A1379" s="3580"/>
      <c r="B1379" s="1" t="s">
        <v>4275</v>
      </c>
      <c r="C1379" s="1236">
        <f t="shared" ref="C1379:W1379" si="3249">C1378/C30</f>
        <v>0</v>
      </c>
      <c r="D1379" s="1236"/>
      <c r="E1379" s="1236"/>
      <c r="F1379" s="1236" t="e">
        <f t="shared" si="3169"/>
        <v>#DIV/0!</v>
      </c>
      <c r="G1379" s="1263">
        <f t="shared" si="3249"/>
        <v>0</v>
      </c>
      <c r="H1379" s="1263"/>
      <c r="I1379" s="1263"/>
      <c r="J1379" s="1236" t="e">
        <f t="shared" si="3170"/>
        <v>#DIV/0!</v>
      </c>
      <c r="K1379" s="1186">
        <f t="shared" si="3249"/>
        <v>2.2851919561243144E-4</v>
      </c>
      <c r="L1379" s="1186"/>
      <c r="M1379" s="1186"/>
      <c r="N1379" s="1236" t="e">
        <f t="shared" si="3172"/>
        <v>#DIV/0!</v>
      </c>
      <c r="O1379" s="1236"/>
      <c r="P1379" s="1236"/>
      <c r="Q1379" s="1236"/>
      <c r="R1379" s="1236" t="e">
        <f t="shared" si="3173"/>
        <v>#DIV/0!</v>
      </c>
      <c r="S1379" s="1236">
        <f t="shared" si="3249"/>
        <v>0</v>
      </c>
      <c r="T1379" s="1236"/>
      <c r="U1379" s="1236"/>
      <c r="V1379" s="1236" t="e">
        <f t="shared" si="3174"/>
        <v>#DIV/0!</v>
      </c>
      <c r="W1379" s="1192" t="e">
        <f t="shared" si="3249"/>
        <v>#DIV/0!</v>
      </c>
      <c r="X1379" s="1192">
        <f t="shared" si="3237"/>
        <v>0</v>
      </c>
      <c r="Y1379" s="1192"/>
      <c r="Z1379" s="1236" t="e">
        <f t="shared" si="3176"/>
        <v>#DIV/0!</v>
      </c>
      <c r="AA1379" s="1193">
        <f t="shared" si="3164"/>
        <v>5.7129798903107861E-5</v>
      </c>
      <c r="AB1379" s="1717" t="e">
        <f t="shared" si="3165"/>
        <v>#DIV/0!</v>
      </c>
      <c r="AC1379" s="1193"/>
      <c r="AD1379" t="s">
        <v>4276</v>
      </c>
    </row>
    <row r="1380" spans="1:30" customFormat="1" ht="15.75" hidden="1" thickBot="1" x14ac:dyDescent="0.3">
      <c r="A1380" s="3580"/>
      <c r="B1380" s="1" t="s">
        <v>4277</v>
      </c>
      <c r="C1380" s="1236">
        <f t="shared" ref="C1380:W1380" si="3250">C1378/C47</f>
        <v>0</v>
      </c>
      <c r="D1380" s="1236"/>
      <c r="E1380" s="1236"/>
      <c r="F1380" s="1236" t="e">
        <f t="shared" si="3169"/>
        <v>#DIV/0!</v>
      </c>
      <c r="G1380" s="1263">
        <f t="shared" si="3250"/>
        <v>0</v>
      </c>
      <c r="H1380" s="1263"/>
      <c r="I1380" s="1263"/>
      <c r="J1380" s="1236" t="e">
        <f t="shared" si="3170"/>
        <v>#DIV/0!</v>
      </c>
      <c r="K1380" s="1186">
        <f t="shared" si="3250"/>
        <v>2.4937655860349125E-4</v>
      </c>
      <c r="L1380" s="1186"/>
      <c r="M1380" s="1186"/>
      <c r="N1380" s="1236" t="e">
        <f t="shared" si="3172"/>
        <v>#DIV/0!</v>
      </c>
      <c r="O1380" s="1236"/>
      <c r="P1380" s="1236"/>
      <c r="Q1380" s="1236"/>
      <c r="R1380" s="1236" t="e">
        <f t="shared" si="3173"/>
        <v>#DIV/0!</v>
      </c>
      <c r="S1380" s="1236">
        <f t="shared" si="3250"/>
        <v>0</v>
      </c>
      <c r="T1380" s="1236"/>
      <c r="U1380" s="1236"/>
      <c r="V1380" s="1236" t="e">
        <f t="shared" si="3174"/>
        <v>#DIV/0!</v>
      </c>
      <c r="W1380" s="1192" t="e">
        <f t="shared" si="3250"/>
        <v>#DIV/0!</v>
      </c>
      <c r="X1380" s="1192">
        <f t="shared" si="3237"/>
        <v>0</v>
      </c>
      <c r="Y1380" s="1192"/>
      <c r="Z1380" s="1236" t="e">
        <f t="shared" si="3176"/>
        <v>#DIV/0!</v>
      </c>
      <c r="AA1380" s="1193">
        <f t="shared" si="3164"/>
        <v>6.2344139650872814E-5</v>
      </c>
      <c r="AB1380" s="1717" t="e">
        <f t="shared" si="3165"/>
        <v>#DIV/0!</v>
      </c>
      <c r="AC1380" s="1193"/>
      <c r="AD1380" t="s">
        <v>4278</v>
      </c>
    </row>
    <row r="1381" spans="1:30" customFormat="1" ht="15.75" hidden="1" thickBot="1" x14ac:dyDescent="0.3">
      <c r="A1381" s="3580"/>
      <c r="B1381" s="1" t="s">
        <v>4279</v>
      </c>
      <c r="C1381" s="1236">
        <f t="shared" ref="C1381:W1381" si="3251">C1378/C35</f>
        <v>0</v>
      </c>
      <c r="D1381" s="1236"/>
      <c r="E1381" s="1236"/>
      <c r="F1381" s="1236" t="e">
        <f t="shared" si="3169"/>
        <v>#DIV/0!</v>
      </c>
      <c r="G1381" s="1263">
        <f t="shared" si="3251"/>
        <v>0</v>
      </c>
      <c r="H1381" s="1263"/>
      <c r="I1381" s="1263"/>
      <c r="J1381" s="1236" t="e">
        <f t="shared" si="3170"/>
        <v>#DIV/0!</v>
      </c>
      <c r="K1381" s="1186">
        <f t="shared" si="3251"/>
        <v>7.5357950263752827E-4</v>
      </c>
      <c r="L1381" s="1186"/>
      <c r="M1381" s="1186"/>
      <c r="N1381" s="1236" t="e">
        <f t="shared" si="3172"/>
        <v>#DIV/0!</v>
      </c>
      <c r="O1381" s="1236"/>
      <c r="P1381" s="1236"/>
      <c r="Q1381" s="1236"/>
      <c r="R1381" s="1236" t="e">
        <f t="shared" si="3173"/>
        <v>#DIV/0!</v>
      </c>
      <c r="S1381" s="1236">
        <f t="shared" si="3251"/>
        <v>0</v>
      </c>
      <c r="T1381" s="1236"/>
      <c r="U1381" s="1236"/>
      <c r="V1381" s="1236" t="e">
        <f t="shared" si="3174"/>
        <v>#DIV/0!</v>
      </c>
      <c r="W1381" s="1192" t="e">
        <f t="shared" si="3251"/>
        <v>#DIV/0!</v>
      </c>
      <c r="X1381" s="1192">
        <f t="shared" si="3237"/>
        <v>0</v>
      </c>
      <c r="Y1381" s="1192"/>
      <c r="Z1381" s="1236" t="e">
        <f t="shared" si="3176"/>
        <v>#DIV/0!</v>
      </c>
      <c r="AA1381" s="1193">
        <f t="shared" si="3164"/>
        <v>1.8839487565938207E-4</v>
      </c>
      <c r="AB1381" s="1717" t="e">
        <f t="shared" si="3165"/>
        <v>#DIV/0!</v>
      </c>
      <c r="AC1381" s="1193"/>
      <c r="AD1381" t="s">
        <v>4280</v>
      </c>
    </row>
    <row r="1382" spans="1:30" customFormat="1" ht="15.75" hidden="1" thickBot="1" x14ac:dyDescent="0.3">
      <c r="A1382" s="3580"/>
      <c r="B1382" s="1" t="s">
        <v>4281</v>
      </c>
      <c r="C1382" s="1236">
        <f t="shared" ref="C1382:W1382" si="3252">C1378/C41</f>
        <v>0</v>
      </c>
      <c r="D1382" s="1236"/>
      <c r="E1382" s="1236"/>
      <c r="F1382" s="1236" t="e">
        <f t="shared" si="3169"/>
        <v>#DIV/0!</v>
      </c>
      <c r="G1382" s="1263">
        <f t="shared" si="3252"/>
        <v>0</v>
      </c>
      <c r="H1382" s="1263"/>
      <c r="I1382" s="1263"/>
      <c r="J1382" s="1236" t="e">
        <f t="shared" si="3170"/>
        <v>#DIV/0!</v>
      </c>
      <c r="K1382" s="1186">
        <f t="shared" si="3252"/>
        <v>8.2850041425020708E-4</v>
      </c>
      <c r="L1382" s="1186"/>
      <c r="M1382" s="1186"/>
      <c r="N1382" s="1236" t="e">
        <f t="shared" si="3172"/>
        <v>#DIV/0!</v>
      </c>
      <c r="O1382" s="1236"/>
      <c r="P1382" s="1236"/>
      <c r="Q1382" s="1236"/>
      <c r="R1382" s="1236" t="e">
        <f t="shared" si="3173"/>
        <v>#DIV/0!</v>
      </c>
      <c r="S1382" s="1236">
        <f t="shared" si="3252"/>
        <v>0</v>
      </c>
      <c r="T1382" s="1236"/>
      <c r="U1382" s="1236"/>
      <c r="V1382" s="1236" t="e">
        <f t="shared" si="3174"/>
        <v>#DIV/0!</v>
      </c>
      <c r="W1382" s="1192" t="e">
        <f t="shared" si="3252"/>
        <v>#DIV/0!</v>
      </c>
      <c r="X1382" s="1192">
        <f t="shared" si="3237"/>
        <v>0</v>
      </c>
      <c r="Y1382" s="1192"/>
      <c r="Z1382" s="1236" t="e">
        <f t="shared" si="3176"/>
        <v>#DIV/0!</v>
      </c>
      <c r="AA1382" s="1193">
        <f t="shared" si="3164"/>
        <v>2.0712510356255177E-4</v>
      </c>
      <c r="AB1382" s="1717" t="e">
        <f t="shared" si="3165"/>
        <v>#DIV/0!</v>
      </c>
      <c r="AC1382" s="1193"/>
      <c r="AD1382" t="s">
        <v>4282</v>
      </c>
    </row>
    <row r="1383" spans="1:30" customFormat="1" ht="15.75" hidden="1" thickBot="1" x14ac:dyDescent="0.3">
      <c r="A1383" s="3580"/>
      <c r="B1383" s="2210" t="s">
        <v>4283</v>
      </c>
      <c r="C1383" s="1237"/>
      <c r="D1383" s="1237"/>
      <c r="E1383" s="1237"/>
      <c r="F1383" s="2309" t="e">
        <f t="shared" si="3169"/>
        <v>#DIV/0!</v>
      </c>
      <c r="G1383" s="1264"/>
      <c r="H1383" s="1264"/>
      <c r="I1383" s="1264"/>
      <c r="J1383" s="2309" t="e">
        <f t="shared" si="3170"/>
        <v>#DIV/0!</v>
      </c>
      <c r="K1383" s="1264"/>
      <c r="L1383" s="1264"/>
      <c r="M1383" s="1264"/>
      <c r="N1383" s="2309" t="e">
        <f t="shared" si="3172"/>
        <v>#DIV/0!</v>
      </c>
      <c r="O1383" s="1237"/>
      <c r="P1383" s="1237"/>
      <c r="Q1383" s="1237"/>
      <c r="R1383" s="2309" t="e">
        <f t="shared" si="3173"/>
        <v>#DIV/0!</v>
      </c>
      <c r="S1383" s="1237"/>
      <c r="T1383" s="1237"/>
      <c r="U1383" s="1237"/>
      <c r="V1383" s="2309" t="e">
        <f t="shared" si="3174"/>
        <v>#DIV/0!</v>
      </c>
      <c r="W1383" s="1204" t="e">
        <f>SUM(C1383:S1383)</f>
        <v>#DIV/0!</v>
      </c>
      <c r="X1383" s="1204">
        <f t="shared" si="3237"/>
        <v>0</v>
      </c>
      <c r="Y1383" s="1204"/>
      <c r="Z1383" s="2309" t="e">
        <f t="shared" si="3176"/>
        <v>#DIV/0!</v>
      </c>
      <c r="AA1383" s="1206" t="e">
        <f t="shared" si="3164"/>
        <v>#DIV/0!</v>
      </c>
      <c r="AB1383" s="1719" t="e">
        <f t="shared" si="3165"/>
        <v>#DIV/0!</v>
      </c>
      <c r="AC1383" s="1206"/>
      <c r="AD1383" s="1178" t="s">
        <v>4284</v>
      </c>
    </row>
    <row r="1384" spans="1:30" customFormat="1" ht="15.75" hidden="1" thickBot="1" x14ac:dyDescent="0.3">
      <c r="A1384" s="3580"/>
      <c r="B1384" s="1" t="s">
        <v>4285</v>
      </c>
      <c r="C1384" s="1236">
        <f t="shared" ref="C1384:W1384" si="3253">C1383/C56</f>
        <v>0</v>
      </c>
      <c r="D1384" s="1236"/>
      <c r="E1384" s="1236"/>
      <c r="F1384" s="1236" t="e">
        <f t="shared" si="3169"/>
        <v>#DIV/0!</v>
      </c>
      <c r="G1384" s="1263">
        <f t="shared" si="3253"/>
        <v>0</v>
      </c>
      <c r="H1384" s="1263"/>
      <c r="I1384" s="1263"/>
      <c r="J1384" s="1236" t="e">
        <f t="shared" si="3170"/>
        <v>#DIV/0!</v>
      </c>
      <c r="K1384" s="1263">
        <f t="shared" si="3253"/>
        <v>0</v>
      </c>
      <c r="L1384" s="1263"/>
      <c r="M1384" s="1263"/>
      <c r="N1384" s="1236" t="e">
        <f t="shared" si="3172"/>
        <v>#DIV/0!</v>
      </c>
      <c r="O1384" s="1236"/>
      <c r="P1384" s="1236"/>
      <c r="Q1384" s="1236"/>
      <c r="R1384" s="1236" t="e">
        <f t="shared" si="3173"/>
        <v>#DIV/0!</v>
      </c>
      <c r="S1384" s="1236">
        <f t="shared" si="3253"/>
        <v>0</v>
      </c>
      <c r="T1384" s="1236"/>
      <c r="U1384" s="1236"/>
      <c r="V1384" s="1236" t="e">
        <f t="shared" si="3174"/>
        <v>#DIV/0!</v>
      </c>
      <c r="W1384" s="1194" t="e">
        <f t="shared" si="3253"/>
        <v>#DIV/0!</v>
      </c>
      <c r="X1384" s="1194">
        <f t="shared" si="3237"/>
        <v>0</v>
      </c>
      <c r="Y1384" s="1194"/>
      <c r="Z1384" s="1236" t="e">
        <f t="shared" si="3176"/>
        <v>#DIV/0!</v>
      </c>
      <c r="AA1384" s="1193">
        <f t="shared" si="3164"/>
        <v>0</v>
      </c>
      <c r="AB1384" s="1717" t="e">
        <f t="shared" si="3165"/>
        <v>#DIV/0!</v>
      </c>
      <c r="AC1384" s="1193"/>
      <c r="AD1384" t="s">
        <v>4286</v>
      </c>
    </row>
    <row r="1385" spans="1:30" customFormat="1" ht="15.75" hidden="1" thickBot="1" x14ac:dyDescent="0.3">
      <c r="A1385" s="3580"/>
      <c r="B1385" s="1" t="s">
        <v>4287</v>
      </c>
      <c r="C1385" s="1236">
        <f t="shared" ref="C1385:W1385" si="3254">C1383/C73</f>
        <v>0</v>
      </c>
      <c r="D1385" s="1236"/>
      <c r="E1385" s="1236"/>
      <c r="F1385" s="1236" t="e">
        <f t="shared" si="3169"/>
        <v>#DIV/0!</v>
      </c>
      <c r="G1385" s="1263">
        <f t="shared" si="3254"/>
        <v>0</v>
      </c>
      <c r="H1385" s="1263"/>
      <c r="I1385" s="1263"/>
      <c r="J1385" s="1236" t="e">
        <f t="shared" si="3170"/>
        <v>#DIV/0!</v>
      </c>
      <c r="K1385" s="1263">
        <f t="shared" si="3254"/>
        <v>0</v>
      </c>
      <c r="L1385" s="1263"/>
      <c r="M1385" s="1263"/>
      <c r="N1385" s="1236" t="e">
        <f t="shared" si="3172"/>
        <v>#DIV/0!</v>
      </c>
      <c r="O1385" s="1236"/>
      <c r="P1385" s="1236"/>
      <c r="Q1385" s="1236"/>
      <c r="R1385" s="1236" t="e">
        <f t="shared" si="3173"/>
        <v>#DIV/0!</v>
      </c>
      <c r="S1385" s="1236">
        <f t="shared" si="3254"/>
        <v>0</v>
      </c>
      <c r="T1385" s="1236"/>
      <c r="U1385" s="1236"/>
      <c r="V1385" s="1236" t="e">
        <f t="shared" si="3174"/>
        <v>#DIV/0!</v>
      </c>
      <c r="W1385" s="1194" t="e">
        <f t="shared" si="3254"/>
        <v>#DIV/0!</v>
      </c>
      <c r="X1385" s="1194">
        <f t="shared" si="3237"/>
        <v>0</v>
      </c>
      <c r="Y1385" s="1194"/>
      <c r="Z1385" s="1236" t="e">
        <f t="shared" si="3176"/>
        <v>#DIV/0!</v>
      </c>
      <c r="AA1385" s="1193">
        <f t="shared" si="3164"/>
        <v>0</v>
      </c>
      <c r="AB1385" s="1717" t="e">
        <f t="shared" si="3165"/>
        <v>#DIV/0!</v>
      </c>
      <c r="AC1385" s="1193"/>
      <c r="AD1385" t="s">
        <v>4288</v>
      </c>
    </row>
    <row r="1386" spans="1:30" customFormat="1" ht="15.75" hidden="1" thickBot="1" x14ac:dyDescent="0.3">
      <c r="A1386" s="3580"/>
      <c r="B1386" s="1" t="s">
        <v>4289</v>
      </c>
      <c r="C1386" s="1243">
        <v>0.15</v>
      </c>
      <c r="D1386" s="1243"/>
      <c r="E1386" s="1243"/>
      <c r="F1386" s="1236" t="e">
        <f t="shared" si="3169"/>
        <v>#DIV/0!</v>
      </c>
      <c r="G1386" s="1275">
        <v>0.15</v>
      </c>
      <c r="H1386" s="1275"/>
      <c r="I1386" s="1275"/>
      <c r="J1386" s="1236" t="e">
        <f t="shared" si="3170"/>
        <v>#DIV/0!</v>
      </c>
      <c r="K1386" s="1275">
        <v>0.15</v>
      </c>
      <c r="L1386" s="1275"/>
      <c r="M1386" s="1275"/>
      <c r="N1386" s="1236" t="e">
        <f t="shared" si="3172"/>
        <v>#DIV/0!</v>
      </c>
      <c r="O1386" s="1236"/>
      <c r="P1386" s="1236"/>
      <c r="Q1386" s="1236"/>
      <c r="R1386" s="1236" t="e">
        <f t="shared" si="3173"/>
        <v>#DIV/0!</v>
      </c>
      <c r="S1386" s="1236">
        <v>0.15</v>
      </c>
      <c r="T1386" s="1236"/>
      <c r="U1386" s="1236"/>
      <c r="V1386" s="1236" t="e">
        <f t="shared" si="3174"/>
        <v>#DIV/0!</v>
      </c>
      <c r="W1386" s="1190">
        <f>K1386</f>
        <v>0.15</v>
      </c>
      <c r="X1386" s="1190">
        <f t="shared" si="3237"/>
        <v>0</v>
      </c>
      <c r="Y1386" s="1190"/>
      <c r="Z1386" s="1236" t="e">
        <f t="shared" si="3176"/>
        <v>#DIV/0!</v>
      </c>
      <c r="AA1386" s="1191">
        <f t="shared" si="3164"/>
        <v>0.15</v>
      </c>
      <c r="AB1386" s="1720" t="e">
        <f t="shared" si="3165"/>
        <v>#DIV/0!</v>
      </c>
      <c r="AC1386" s="1191"/>
      <c r="AD1386" t="s">
        <v>4290</v>
      </c>
    </row>
    <row r="1387" spans="1:30" customFormat="1" ht="15.75" hidden="1" thickBot="1" x14ac:dyDescent="0.3">
      <c r="A1387" s="3580"/>
      <c r="B1387" s="1" t="s">
        <v>4291</v>
      </c>
      <c r="C1387" s="1236" t="e">
        <f>C1383/C1378</f>
        <v>#DIV/0!</v>
      </c>
      <c r="D1387" s="1236"/>
      <c r="E1387" s="1236"/>
      <c r="F1387" s="1236" t="e">
        <f t="shared" si="3169"/>
        <v>#DIV/0!</v>
      </c>
      <c r="G1387" s="1263" t="e">
        <f t="shared" ref="G1387:W1387" si="3255">G1383/G1378</f>
        <v>#DIV/0!</v>
      </c>
      <c r="H1387" s="1263"/>
      <c r="I1387" s="1263"/>
      <c r="J1387" s="1236" t="e">
        <f t="shared" si="3170"/>
        <v>#DIV/0!</v>
      </c>
      <c r="K1387" s="1263">
        <f t="shared" si="3255"/>
        <v>0</v>
      </c>
      <c r="L1387" s="1263"/>
      <c r="M1387" s="1263"/>
      <c r="N1387" s="1236" t="e">
        <f t="shared" si="3172"/>
        <v>#DIV/0!</v>
      </c>
      <c r="O1387" s="1236"/>
      <c r="P1387" s="1236"/>
      <c r="Q1387" s="1236"/>
      <c r="R1387" s="1236" t="e">
        <f t="shared" si="3173"/>
        <v>#DIV/0!</v>
      </c>
      <c r="S1387" s="1236" t="e">
        <f t="shared" si="3255"/>
        <v>#DIV/0!</v>
      </c>
      <c r="T1387" s="1236"/>
      <c r="U1387" s="1236"/>
      <c r="V1387" s="1236" t="e">
        <f t="shared" si="3174"/>
        <v>#DIV/0!</v>
      </c>
      <c r="W1387" s="1205" t="e">
        <f t="shared" si="3255"/>
        <v>#DIV/0!</v>
      </c>
      <c r="X1387" s="1205">
        <f t="shared" si="3237"/>
        <v>0</v>
      </c>
      <c r="Y1387" s="1205"/>
      <c r="Z1387" s="1236" t="e">
        <f t="shared" si="3176"/>
        <v>#DIV/0!</v>
      </c>
      <c r="AA1387" s="1191" t="e">
        <f t="shared" si="3164"/>
        <v>#DIV/0!</v>
      </c>
      <c r="AB1387" s="1720" t="e">
        <f t="shared" si="3165"/>
        <v>#DIV/0!</v>
      </c>
      <c r="AC1387" s="1191"/>
      <c r="AD1387" t="s">
        <v>4292</v>
      </c>
    </row>
    <row r="1388" spans="1:30" customFormat="1" ht="15.75" hidden="1" thickBot="1" x14ac:dyDescent="0.3">
      <c r="A1388" s="3580"/>
      <c r="B1388" s="2210" t="s">
        <v>10</v>
      </c>
      <c r="C1388" s="1237"/>
      <c r="D1388" s="1237"/>
      <c r="E1388" s="1237"/>
      <c r="F1388" s="2309" t="e">
        <f t="shared" si="3169"/>
        <v>#DIV/0!</v>
      </c>
      <c r="G1388" s="1264"/>
      <c r="H1388" s="1264"/>
      <c r="I1388" s="1264"/>
      <c r="J1388" s="2309" t="e">
        <f t="shared" si="3170"/>
        <v>#DIV/0!</v>
      </c>
      <c r="K1388" s="1264"/>
      <c r="L1388" s="1264"/>
      <c r="M1388" s="1264"/>
      <c r="N1388" s="2309" t="e">
        <f t="shared" si="3172"/>
        <v>#DIV/0!</v>
      </c>
      <c r="O1388" s="1237"/>
      <c r="P1388" s="1237"/>
      <c r="Q1388" s="1237"/>
      <c r="R1388" s="2309" t="e">
        <f t="shared" si="3173"/>
        <v>#DIV/0!</v>
      </c>
      <c r="S1388" s="1237"/>
      <c r="T1388" s="1237"/>
      <c r="U1388" s="1237"/>
      <c r="V1388" s="2309" t="e">
        <f t="shared" si="3174"/>
        <v>#DIV/0!</v>
      </c>
      <c r="W1388" s="1204" t="e">
        <f>SUM(C1388:S1388)</f>
        <v>#DIV/0!</v>
      </c>
      <c r="X1388" s="1204">
        <f t="shared" si="3237"/>
        <v>0</v>
      </c>
      <c r="Y1388" s="1204"/>
      <c r="Z1388" s="2309" t="e">
        <f t="shared" si="3176"/>
        <v>#DIV/0!</v>
      </c>
      <c r="AA1388" s="1204" t="e">
        <f t="shared" si="3164"/>
        <v>#DIV/0!</v>
      </c>
      <c r="AB1388" s="1721" t="e">
        <f t="shared" si="3165"/>
        <v>#DIV/0!</v>
      </c>
      <c r="AC1388" s="1309"/>
      <c r="AD1388" s="27" t="s">
        <v>4293</v>
      </c>
    </row>
    <row r="1389" spans="1:30" customFormat="1" ht="15.75" hidden="1" thickBot="1" x14ac:dyDescent="0.3">
      <c r="A1389" s="3580"/>
      <c r="B1389" s="1" t="s">
        <v>4294</v>
      </c>
      <c r="C1389" s="1236">
        <f t="shared" ref="C1389:W1389" si="3256">C1388/C82</f>
        <v>0</v>
      </c>
      <c r="D1389" s="1236"/>
      <c r="E1389" s="1236"/>
      <c r="F1389" s="1236" t="e">
        <f t="shared" si="3169"/>
        <v>#DIV/0!</v>
      </c>
      <c r="G1389" s="1263">
        <f t="shared" si="3256"/>
        <v>0</v>
      </c>
      <c r="H1389" s="1263"/>
      <c r="I1389" s="1263"/>
      <c r="J1389" s="1236" t="e">
        <f t="shared" si="3170"/>
        <v>#DIV/0!</v>
      </c>
      <c r="K1389" s="1263">
        <f t="shared" si="3256"/>
        <v>0</v>
      </c>
      <c r="L1389" s="1263"/>
      <c r="M1389" s="1263"/>
      <c r="N1389" s="1236" t="e">
        <f t="shared" si="3172"/>
        <v>#DIV/0!</v>
      </c>
      <c r="O1389" s="1236"/>
      <c r="P1389" s="1236"/>
      <c r="Q1389" s="1236"/>
      <c r="R1389" s="1236" t="e">
        <f t="shared" si="3173"/>
        <v>#DIV/0!</v>
      </c>
      <c r="S1389" s="1236">
        <f t="shared" si="3256"/>
        <v>0</v>
      </c>
      <c r="T1389" s="1236"/>
      <c r="U1389" s="1236"/>
      <c r="V1389" s="1236" t="e">
        <f t="shared" si="3174"/>
        <v>#DIV/0!</v>
      </c>
      <c r="W1389" s="1194" t="e">
        <f t="shared" si="3256"/>
        <v>#DIV/0!</v>
      </c>
      <c r="X1389" s="1194">
        <f t="shared" si="3237"/>
        <v>0</v>
      </c>
      <c r="Y1389" s="1194"/>
      <c r="Z1389" s="1236" t="e">
        <f t="shared" si="3176"/>
        <v>#DIV/0!</v>
      </c>
      <c r="AA1389" s="1189">
        <f t="shared" si="3164"/>
        <v>0</v>
      </c>
      <c r="AB1389" s="1716" t="e">
        <f t="shared" si="3165"/>
        <v>#DIV/0!</v>
      </c>
      <c r="AC1389" s="1189"/>
      <c r="AD1389" t="s">
        <v>4295</v>
      </c>
    </row>
    <row r="1390" spans="1:30" customFormat="1" ht="15.75" hidden="1" thickBot="1" x14ac:dyDescent="0.3">
      <c r="A1390" s="3580"/>
      <c r="B1390" s="1" t="s">
        <v>4296</v>
      </c>
      <c r="C1390" s="1236">
        <f t="shared" ref="C1390:W1390" si="3257">C1388/C99</f>
        <v>0</v>
      </c>
      <c r="D1390" s="1236"/>
      <c r="E1390" s="1236"/>
      <c r="F1390" s="1236" t="e">
        <f t="shared" si="3169"/>
        <v>#DIV/0!</v>
      </c>
      <c r="G1390" s="1263">
        <f t="shared" si="3257"/>
        <v>0</v>
      </c>
      <c r="H1390" s="1263"/>
      <c r="I1390" s="1263"/>
      <c r="J1390" s="1236" t="e">
        <f t="shared" si="3170"/>
        <v>#DIV/0!</v>
      </c>
      <c r="K1390" s="1263">
        <f t="shared" si="3257"/>
        <v>0</v>
      </c>
      <c r="L1390" s="1263"/>
      <c r="M1390" s="1263"/>
      <c r="N1390" s="1236" t="e">
        <f t="shared" si="3172"/>
        <v>#DIV/0!</v>
      </c>
      <c r="O1390" s="1236"/>
      <c r="P1390" s="1236"/>
      <c r="Q1390" s="1236"/>
      <c r="R1390" s="1236" t="e">
        <f t="shared" si="3173"/>
        <v>#DIV/0!</v>
      </c>
      <c r="S1390" s="1236">
        <f t="shared" si="3257"/>
        <v>0</v>
      </c>
      <c r="T1390" s="1236"/>
      <c r="U1390" s="1236"/>
      <c r="V1390" s="1236" t="e">
        <f t="shared" si="3174"/>
        <v>#DIV/0!</v>
      </c>
      <c r="W1390" s="1194" t="e">
        <f t="shared" si="3257"/>
        <v>#DIV/0!</v>
      </c>
      <c r="X1390" s="1194">
        <f t="shared" si="3237"/>
        <v>0</v>
      </c>
      <c r="Y1390" s="1194"/>
      <c r="Z1390" s="1236" t="e">
        <f t="shared" si="3176"/>
        <v>#DIV/0!</v>
      </c>
      <c r="AA1390" s="1189">
        <f t="shared" si="3164"/>
        <v>0</v>
      </c>
      <c r="AB1390" s="1716" t="e">
        <f t="shared" si="3165"/>
        <v>#DIV/0!</v>
      </c>
      <c r="AC1390" s="1189"/>
      <c r="AD1390" t="s">
        <v>4297</v>
      </c>
    </row>
    <row r="1391" spans="1:30" customFormat="1" ht="15.75" hidden="1" thickBot="1" x14ac:dyDescent="0.3">
      <c r="A1391" s="3580"/>
      <c r="B1391" s="2210" t="s">
        <v>14</v>
      </c>
      <c r="C1391" s="1237"/>
      <c r="D1391" s="1237"/>
      <c r="E1391" s="1237"/>
      <c r="F1391" s="2309" t="e">
        <f t="shared" si="3169"/>
        <v>#DIV/0!</v>
      </c>
      <c r="G1391" s="1204">
        <f>BPCE!J628</f>
        <v>1</v>
      </c>
      <c r="H1391" s="1204"/>
      <c r="I1391" s="1204"/>
      <c r="J1391" s="2309" t="e">
        <f t="shared" si="3170"/>
        <v>#DIV/0!</v>
      </c>
      <c r="K1391" s="1246">
        <f>SG!J558</f>
        <v>1</v>
      </c>
      <c r="L1391" s="1246"/>
      <c r="M1391" s="1246"/>
      <c r="N1391" s="2309" t="e">
        <f t="shared" si="3172"/>
        <v>#DIV/0!</v>
      </c>
      <c r="O1391" s="1237"/>
      <c r="P1391" s="1237"/>
      <c r="Q1391" s="1237"/>
      <c r="R1391" s="2309" t="e">
        <f t="shared" si="3173"/>
        <v>#DIV/0!</v>
      </c>
      <c r="S1391" s="1237"/>
      <c r="T1391" s="1237"/>
      <c r="U1391" s="1237"/>
      <c r="V1391" s="2309" t="e">
        <f t="shared" si="3174"/>
        <v>#DIV/0!</v>
      </c>
      <c r="W1391" s="1204" t="e">
        <f>SUM(C1391:S1391)</f>
        <v>#DIV/0!</v>
      </c>
      <c r="X1391" s="1204">
        <f t="shared" si="3237"/>
        <v>0</v>
      </c>
      <c r="Y1391" s="1204"/>
      <c r="Z1391" s="2309" t="e">
        <f t="shared" si="3176"/>
        <v>#DIV/0!</v>
      </c>
      <c r="AA1391" s="1221">
        <f t="shared" si="3164"/>
        <v>1</v>
      </c>
      <c r="AB1391" s="1722" t="e">
        <f t="shared" si="3165"/>
        <v>#DIV/0!</v>
      </c>
      <c r="AC1391" s="1904"/>
      <c r="AD1391" s="27" t="s">
        <v>4298</v>
      </c>
    </row>
    <row r="1392" spans="1:30" customFormat="1" ht="15.75" hidden="1" thickBot="1" x14ac:dyDescent="0.3">
      <c r="A1392" s="3580"/>
      <c r="B1392" s="1" t="s">
        <v>4299</v>
      </c>
      <c r="C1392" s="1236">
        <f t="shared" ref="C1392:W1392" si="3258">C1391/C108</f>
        <v>0</v>
      </c>
      <c r="D1392" s="1236"/>
      <c r="E1392" s="1236"/>
      <c r="F1392" s="1236" t="e">
        <f t="shared" si="3169"/>
        <v>#DIV/0!</v>
      </c>
      <c r="G1392" s="1185">
        <f t="shared" si="3258"/>
        <v>1.4025245441795231E-3</v>
      </c>
      <c r="H1392" s="1185"/>
      <c r="I1392" s="1185"/>
      <c r="J1392" s="1236" t="e">
        <f t="shared" si="3170"/>
        <v>#DIV/0!</v>
      </c>
      <c r="K1392" s="1186">
        <f t="shared" si="3258"/>
        <v>1.3089005235602095E-3</v>
      </c>
      <c r="L1392" s="1186"/>
      <c r="M1392" s="1186"/>
      <c r="N1392" s="1236" t="e">
        <f t="shared" si="3172"/>
        <v>#DIV/0!</v>
      </c>
      <c r="O1392" s="1236"/>
      <c r="P1392" s="1236"/>
      <c r="Q1392" s="1236"/>
      <c r="R1392" s="1236" t="e">
        <f t="shared" si="3173"/>
        <v>#DIV/0!</v>
      </c>
      <c r="S1392" s="1236">
        <f t="shared" si="3258"/>
        <v>0</v>
      </c>
      <c r="T1392" s="1236"/>
      <c r="U1392" s="1236"/>
      <c r="V1392" s="1236" t="e">
        <f t="shared" si="3174"/>
        <v>#DIV/0!</v>
      </c>
      <c r="W1392" s="1194" t="e">
        <f t="shared" si="3258"/>
        <v>#DIV/0!</v>
      </c>
      <c r="X1392" s="1194">
        <f t="shared" si="3237"/>
        <v>0</v>
      </c>
      <c r="Y1392" s="1194"/>
      <c r="Z1392" s="1236" t="e">
        <f t="shared" si="3176"/>
        <v>#DIV/0!</v>
      </c>
      <c r="AA1392" s="1189">
        <f t="shared" si="3164"/>
        <v>6.7785626693493315E-4</v>
      </c>
      <c r="AB1392" s="1716" t="e">
        <f t="shared" si="3165"/>
        <v>#DIV/0!</v>
      </c>
      <c r="AC1392" s="1189"/>
      <c r="AD1392" t="s">
        <v>4300</v>
      </c>
    </row>
    <row r="1393" spans="1:30" customFormat="1" ht="15.75" hidden="1" thickBot="1" x14ac:dyDescent="0.3">
      <c r="A1393" s="3580"/>
      <c r="B1393" s="1" t="s">
        <v>4301</v>
      </c>
      <c r="C1393" s="1236">
        <f t="shared" ref="C1393:W1393" si="3259">C1391/C125</f>
        <v>0</v>
      </c>
      <c r="D1393" s="1236"/>
      <c r="E1393" s="1236"/>
      <c r="F1393" s="1236" t="e">
        <f t="shared" si="3169"/>
        <v>#DIV/0!</v>
      </c>
      <c r="G1393" s="1185">
        <f t="shared" si="3259"/>
        <v>3.4129692832764505E-3</v>
      </c>
      <c r="H1393" s="1185"/>
      <c r="I1393" s="1185"/>
      <c r="J1393" s="1236" t="e">
        <f t="shared" si="3170"/>
        <v>#DIV/0!</v>
      </c>
      <c r="K1393" s="1186">
        <f t="shared" si="3259"/>
        <v>2.2123893805309734E-3</v>
      </c>
      <c r="L1393" s="1186"/>
      <c r="M1393" s="1186"/>
      <c r="N1393" s="1236" t="e">
        <f t="shared" si="3172"/>
        <v>#DIV/0!</v>
      </c>
      <c r="O1393" s="1236"/>
      <c r="P1393" s="1236"/>
      <c r="Q1393" s="1236"/>
      <c r="R1393" s="1236" t="e">
        <f t="shared" si="3173"/>
        <v>#DIV/0!</v>
      </c>
      <c r="S1393" s="1236">
        <f t="shared" si="3259"/>
        <v>0</v>
      </c>
      <c r="T1393" s="1236"/>
      <c r="U1393" s="1236"/>
      <c r="V1393" s="1236" t="e">
        <f t="shared" si="3174"/>
        <v>#DIV/0!</v>
      </c>
      <c r="W1393" s="1194" t="e">
        <f t="shared" si="3259"/>
        <v>#DIV/0!</v>
      </c>
      <c r="X1393" s="1194">
        <f t="shared" si="3237"/>
        <v>0</v>
      </c>
      <c r="Y1393" s="1194"/>
      <c r="Z1393" s="1236" t="e">
        <f t="shared" si="3176"/>
        <v>#DIV/0!</v>
      </c>
      <c r="AA1393" s="1189">
        <f t="shared" si="3164"/>
        <v>1.4063396659518561E-3</v>
      </c>
      <c r="AB1393" s="1716" t="e">
        <f t="shared" si="3165"/>
        <v>#DIV/0!</v>
      </c>
      <c r="AC1393" s="1189"/>
      <c r="AD1393" t="s">
        <v>4302</v>
      </c>
    </row>
    <row r="1394" spans="1:30" customFormat="1" ht="15.75" hidden="1" thickBot="1" x14ac:dyDescent="0.3">
      <c r="A1394" s="3580"/>
      <c r="B1394" s="1" t="s">
        <v>4303</v>
      </c>
      <c r="C1394" s="1236">
        <f t="shared" ref="C1394:W1394" si="3260">C1391/C113</f>
        <v>0</v>
      </c>
      <c r="D1394" s="1236"/>
      <c r="E1394" s="1236"/>
      <c r="F1394" s="1236" t="e">
        <f t="shared" si="3169"/>
        <v>#DIV/0!</v>
      </c>
      <c r="G1394" s="1185">
        <f t="shared" si="3260"/>
        <v>1.2345679012345678E-2</v>
      </c>
      <c r="H1394" s="1185"/>
      <c r="I1394" s="1185"/>
      <c r="J1394" s="1236" t="e">
        <f t="shared" si="3170"/>
        <v>#DIV/0!</v>
      </c>
      <c r="K1394" s="1186">
        <f t="shared" si="3260"/>
        <v>7.3529411764705881E-3</v>
      </c>
      <c r="L1394" s="1186"/>
      <c r="M1394" s="1186"/>
      <c r="N1394" s="1236" t="e">
        <f t="shared" si="3172"/>
        <v>#DIV/0!</v>
      </c>
      <c r="O1394" s="1236"/>
      <c r="P1394" s="1236"/>
      <c r="Q1394" s="1236"/>
      <c r="R1394" s="1236" t="e">
        <f t="shared" si="3173"/>
        <v>#DIV/0!</v>
      </c>
      <c r="S1394" s="1236">
        <f t="shared" si="3260"/>
        <v>0</v>
      </c>
      <c r="T1394" s="1236"/>
      <c r="U1394" s="1236"/>
      <c r="V1394" s="1236" t="e">
        <f t="shared" si="3174"/>
        <v>#DIV/0!</v>
      </c>
      <c r="W1394" s="1194" t="e">
        <f t="shared" si="3260"/>
        <v>#DIV/0!</v>
      </c>
      <c r="X1394" s="1194">
        <f t="shared" si="3237"/>
        <v>0</v>
      </c>
      <c r="Y1394" s="1194"/>
      <c r="Z1394" s="1236" t="e">
        <f t="shared" si="3176"/>
        <v>#DIV/0!</v>
      </c>
      <c r="AA1394" s="1189">
        <f t="shared" si="3164"/>
        <v>4.924655047204067E-3</v>
      </c>
      <c r="AB1394" s="1716" t="e">
        <f t="shared" si="3165"/>
        <v>#DIV/0!</v>
      </c>
      <c r="AC1394" s="1189"/>
      <c r="AD1394" t="s">
        <v>4304</v>
      </c>
    </row>
    <row r="1395" spans="1:30" customFormat="1" ht="15.75" hidden="1" thickBot="1" x14ac:dyDescent="0.3">
      <c r="A1395" s="3580"/>
      <c r="B1395" s="1" t="s">
        <v>4305</v>
      </c>
      <c r="C1395" s="1236">
        <f t="shared" ref="C1395:W1395" si="3261">C1391/C119</f>
        <v>0</v>
      </c>
      <c r="D1395" s="1236"/>
      <c r="E1395" s="1236"/>
      <c r="F1395" s="1236" t="e">
        <f t="shared" si="3169"/>
        <v>#DIV/0!</v>
      </c>
      <c r="G1395" s="1185">
        <f t="shared" si="3261"/>
        <v>2.1276595744680851E-2</v>
      </c>
      <c r="H1395" s="1185"/>
      <c r="I1395" s="1185"/>
      <c r="J1395" s="1236" t="e">
        <f t="shared" si="3170"/>
        <v>#DIV/0!</v>
      </c>
      <c r="K1395" s="1186">
        <f t="shared" si="3261"/>
        <v>9.5238095238095247E-3</v>
      </c>
      <c r="L1395" s="1186"/>
      <c r="M1395" s="1186"/>
      <c r="N1395" s="1236" t="e">
        <f t="shared" si="3172"/>
        <v>#DIV/0!</v>
      </c>
      <c r="O1395" s="1236"/>
      <c r="P1395" s="1236"/>
      <c r="Q1395" s="1236"/>
      <c r="R1395" s="1236" t="e">
        <f t="shared" si="3173"/>
        <v>#DIV/0!</v>
      </c>
      <c r="S1395" s="1236">
        <f t="shared" si="3261"/>
        <v>0</v>
      </c>
      <c r="T1395" s="1236"/>
      <c r="U1395" s="1236"/>
      <c r="V1395" s="1236" t="e">
        <f t="shared" si="3174"/>
        <v>#DIV/0!</v>
      </c>
      <c r="W1395" s="1205" t="e">
        <f t="shared" si="3261"/>
        <v>#DIV/0!</v>
      </c>
      <c r="X1395" s="1205">
        <f t="shared" si="3237"/>
        <v>0</v>
      </c>
      <c r="Y1395" s="1205"/>
      <c r="Z1395" s="1236" t="e">
        <f t="shared" si="3176"/>
        <v>#DIV/0!</v>
      </c>
      <c r="AA1395" s="1193">
        <f t="shared" si="3164"/>
        <v>7.7001013171225938E-3</v>
      </c>
      <c r="AB1395" s="1717" t="e">
        <f t="shared" si="3165"/>
        <v>#DIV/0!</v>
      </c>
      <c r="AC1395" s="1193"/>
      <c r="AD1395" t="s">
        <v>4306</v>
      </c>
    </row>
    <row r="1396" spans="1:30" customFormat="1" ht="15.75" hidden="1" thickBot="1" x14ac:dyDescent="0.3">
      <c r="A1396" s="3580"/>
      <c r="B1396" s="2210" t="s">
        <v>4307</v>
      </c>
      <c r="C1396" s="1238"/>
      <c r="D1396" s="1238"/>
      <c r="E1396" s="1238"/>
      <c r="F1396" s="2309" t="e">
        <f t="shared" si="3169"/>
        <v>#DIV/0!</v>
      </c>
      <c r="G1396" s="1265"/>
      <c r="H1396" s="1265"/>
      <c r="I1396" s="1265"/>
      <c r="J1396" s="2309" t="e">
        <f t="shared" si="3170"/>
        <v>#DIV/0!</v>
      </c>
      <c r="K1396" s="1265"/>
      <c r="L1396" s="1265"/>
      <c r="M1396" s="1265"/>
      <c r="N1396" s="2309" t="e">
        <f t="shared" si="3172"/>
        <v>#DIV/0!</v>
      </c>
      <c r="O1396" s="1238"/>
      <c r="P1396" s="1238"/>
      <c r="Q1396" s="1238"/>
      <c r="R1396" s="2309" t="e">
        <f t="shared" si="3173"/>
        <v>#DIV/0!</v>
      </c>
      <c r="S1396" s="1238"/>
      <c r="T1396" s="1238"/>
      <c r="U1396" s="1238"/>
      <c r="V1396" s="2309" t="e">
        <f t="shared" si="3174"/>
        <v>#DIV/0!</v>
      </c>
      <c r="W1396" s="1206" t="e">
        <f>W1373/W1388</f>
        <v>#DIV/0!</v>
      </c>
      <c r="X1396" s="1206">
        <f t="shared" si="3237"/>
        <v>0</v>
      </c>
      <c r="Y1396" s="1206"/>
      <c r="Z1396" s="2309" t="e">
        <f t="shared" si="3176"/>
        <v>#DIV/0!</v>
      </c>
      <c r="AA1396" s="1206" t="e">
        <f t="shared" si="3164"/>
        <v>#DIV/0!</v>
      </c>
      <c r="AB1396" s="1718" t="e">
        <f t="shared" si="3165"/>
        <v>#DIV/0!</v>
      </c>
      <c r="AC1396" s="1903"/>
      <c r="AD1396" s="27" t="s">
        <v>4308</v>
      </c>
    </row>
    <row r="1397" spans="1:30" customFormat="1" ht="15.75" hidden="1" thickBot="1" x14ac:dyDescent="0.3">
      <c r="A1397" s="3580"/>
      <c r="B1397" s="1" t="s">
        <v>4223</v>
      </c>
      <c r="C1397" s="1239">
        <f t="shared" ref="C1397:W1397" si="3262">C1396/C134</f>
        <v>0</v>
      </c>
      <c r="D1397" s="1239"/>
      <c r="E1397" s="1239"/>
      <c r="F1397" s="1236" t="e">
        <f t="shared" si="3169"/>
        <v>#DIV/0!</v>
      </c>
      <c r="G1397" s="1266">
        <f t="shared" si="3262"/>
        <v>0</v>
      </c>
      <c r="H1397" s="1266"/>
      <c r="I1397" s="1266"/>
      <c r="J1397" s="1236" t="e">
        <f t="shared" si="3170"/>
        <v>#DIV/0!</v>
      </c>
      <c r="K1397" s="1266">
        <f t="shared" si="3262"/>
        <v>0</v>
      </c>
      <c r="L1397" s="1266"/>
      <c r="M1397" s="1266"/>
      <c r="N1397" s="1236" t="e">
        <f t="shared" si="3172"/>
        <v>#DIV/0!</v>
      </c>
      <c r="O1397" s="1239"/>
      <c r="P1397" s="1239"/>
      <c r="Q1397" s="1239"/>
      <c r="R1397" s="1236" t="e">
        <f t="shared" si="3173"/>
        <v>#DIV/0!</v>
      </c>
      <c r="S1397" s="1239">
        <f t="shared" si="3262"/>
        <v>0</v>
      </c>
      <c r="T1397" s="1239"/>
      <c r="U1397" s="1239"/>
      <c r="V1397" s="1236" t="e">
        <f t="shared" si="3174"/>
        <v>#DIV/0!</v>
      </c>
      <c r="W1397" s="1177" t="e">
        <f t="shared" si="3262"/>
        <v>#DIV/0!</v>
      </c>
      <c r="X1397" s="1177">
        <f t="shared" si="3237"/>
        <v>0</v>
      </c>
      <c r="Y1397" s="1177"/>
      <c r="Z1397" s="1236" t="e">
        <f t="shared" si="3176"/>
        <v>#DIV/0!</v>
      </c>
      <c r="AA1397" s="1198">
        <f t="shared" si="3164"/>
        <v>0</v>
      </c>
      <c r="AB1397" s="1723" t="e">
        <f t="shared" si="3165"/>
        <v>#DIV/0!</v>
      </c>
      <c r="AC1397" s="1198"/>
      <c r="AD1397" t="s">
        <v>4309</v>
      </c>
    </row>
    <row r="1398" spans="1:30" customFormat="1" ht="15.75" hidden="1" thickBot="1" x14ac:dyDescent="0.3">
      <c r="A1398" s="3580"/>
      <c r="B1398" s="1" t="s">
        <v>4224</v>
      </c>
      <c r="C1398" s="1239">
        <f t="shared" ref="C1398:W1398" si="3263">C1396/C137</f>
        <v>0</v>
      </c>
      <c r="D1398" s="1239"/>
      <c r="E1398" s="1239"/>
      <c r="F1398" s="1236" t="e">
        <f t="shared" si="3169"/>
        <v>#DIV/0!</v>
      </c>
      <c r="G1398" s="1266">
        <f t="shared" si="3263"/>
        <v>0</v>
      </c>
      <c r="H1398" s="1266"/>
      <c r="I1398" s="1266"/>
      <c r="J1398" s="1236" t="e">
        <f t="shared" si="3170"/>
        <v>#DIV/0!</v>
      </c>
      <c r="K1398" s="1266">
        <f t="shared" si="3263"/>
        <v>0</v>
      </c>
      <c r="L1398" s="1266"/>
      <c r="M1398" s="1266"/>
      <c r="N1398" s="1236" t="e">
        <f t="shared" si="3172"/>
        <v>#DIV/0!</v>
      </c>
      <c r="O1398" s="1239"/>
      <c r="P1398" s="1239"/>
      <c r="Q1398" s="1239"/>
      <c r="R1398" s="1236" t="e">
        <f t="shared" si="3173"/>
        <v>#DIV/0!</v>
      </c>
      <c r="S1398" s="1239">
        <f t="shared" si="3263"/>
        <v>0</v>
      </c>
      <c r="T1398" s="1239"/>
      <c r="U1398" s="1239"/>
      <c r="V1398" s="1236" t="e">
        <f t="shared" si="3174"/>
        <v>#DIV/0!</v>
      </c>
      <c r="W1398" s="1177" t="e">
        <f t="shared" si="3263"/>
        <v>#DIV/0!</v>
      </c>
      <c r="X1398" s="1177">
        <f t="shared" si="3237"/>
        <v>0</v>
      </c>
      <c r="Y1398" s="1177"/>
      <c r="Z1398" s="1236" t="e">
        <f t="shared" si="3176"/>
        <v>#DIV/0!</v>
      </c>
      <c r="AA1398" s="1198">
        <f t="shared" si="3164"/>
        <v>0</v>
      </c>
      <c r="AB1398" s="1723" t="e">
        <f t="shared" si="3165"/>
        <v>#DIV/0!</v>
      </c>
      <c r="AC1398" s="1198"/>
      <c r="AD1398" t="s">
        <v>4310</v>
      </c>
    </row>
    <row r="1399" spans="1:30" customFormat="1" ht="15.75" hidden="1" thickBot="1" x14ac:dyDescent="0.3">
      <c r="A1399" s="3580"/>
      <c r="B1399" s="1" t="s">
        <v>4311</v>
      </c>
      <c r="C1399" s="1239">
        <f t="shared" ref="C1399:W1399" si="3264">C1396/C154</f>
        <v>0</v>
      </c>
      <c r="D1399" s="1239"/>
      <c r="E1399" s="1239"/>
      <c r="F1399" s="1236" t="e">
        <f t="shared" si="3169"/>
        <v>#DIV/0!</v>
      </c>
      <c r="G1399" s="1266">
        <f t="shared" si="3264"/>
        <v>0</v>
      </c>
      <c r="H1399" s="1266"/>
      <c r="I1399" s="1266"/>
      <c r="J1399" s="1236" t="e">
        <f t="shared" si="3170"/>
        <v>#DIV/0!</v>
      </c>
      <c r="K1399" s="1266">
        <f t="shared" si="3264"/>
        <v>0</v>
      </c>
      <c r="L1399" s="1266"/>
      <c r="M1399" s="1266"/>
      <c r="N1399" s="1236" t="e">
        <f t="shared" si="3172"/>
        <v>#DIV/0!</v>
      </c>
      <c r="O1399" s="1239"/>
      <c r="P1399" s="1239"/>
      <c r="Q1399" s="1239"/>
      <c r="R1399" s="1236" t="e">
        <f t="shared" si="3173"/>
        <v>#DIV/0!</v>
      </c>
      <c r="S1399" s="1239">
        <f t="shared" si="3264"/>
        <v>0</v>
      </c>
      <c r="T1399" s="1239"/>
      <c r="U1399" s="1239"/>
      <c r="V1399" s="1236" t="e">
        <f t="shared" si="3174"/>
        <v>#DIV/0!</v>
      </c>
      <c r="W1399" s="1177" t="e">
        <f t="shared" si="3264"/>
        <v>#DIV/0!</v>
      </c>
      <c r="X1399" s="1177">
        <f t="shared" si="3237"/>
        <v>0</v>
      </c>
      <c r="Y1399" s="1177"/>
      <c r="Z1399" s="1236" t="e">
        <f t="shared" si="3176"/>
        <v>#DIV/0!</v>
      </c>
      <c r="AA1399" s="1198">
        <f t="shared" si="3164"/>
        <v>0</v>
      </c>
      <c r="AB1399" s="1723" t="e">
        <f t="shared" si="3165"/>
        <v>#DIV/0!</v>
      </c>
      <c r="AC1399" s="1198"/>
      <c r="AD1399" t="s">
        <v>4312</v>
      </c>
    </row>
    <row r="1400" spans="1:30" customFormat="1" ht="15.75" hidden="1" thickBot="1" x14ac:dyDescent="0.3">
      <c r="A1400" s="3580"/>
      <c r="B1400" s="2210" t="s">
        <v>4313</v>
      </c>
      <c r="C1400" s="1238"/>
      <c r="D1400" s="1238"/>
      <c r="E1400" s="1238"/>
      <c r="F1400" s="2309" t="e">
        <f t="shared" si="3169"/>
        <v>#DIV/0!</v>
      </c>
      <c r="G1400" s="1265"/>
      <c r="H1400" s="1265"/>
      <c r="I1400" s="1265"/>
      <c r="J1400" s="2309" t="e">
        <f t="shared" si="3170"/>
        <v>#DIV/0!</v>
      </c>
      <c r="K1400" s="1265"/>
      <c r="L1400" s="1265"/>
      <c r="M1400" s="1265"/>
      <c r="N1400" s="2309" t="e">
        <f t="shared" si="3172"/>
        <v>#DIV/0!</v>
      </c>
      <c r="O1400" s="1238"/>
      <c r="P1400" s="1238"/>
      <c r="Q1400" s="1238"/>
      <c r="R1400" s="2309" t="e">
        <f t="shared" si="3173"/>
        <v>#DIV/0!</v>
      </c>
      <c r="S1400" s="1238"/>
      <c r="T1400" s="1238"/>
      <c r="U1400" s="1238"/>
      <c r="V1400" s="2309" t="e">
        <f t="shared" si="3174"/>
        <v>#DIV/0!</v>
      </c>
      <c r="W1400" s="1206" t="e">
        <f>W1378/W1388</f>
        <v>#DIV/0!</v>
      </c>
      <c r="X1400" s="1206">
        <f t="shared" si="3237"/>
        <v>0</v>
      </c>
      <c r="Y1400" s="1206"/>
      <c r="Z1400" s="2309" t="e">
        <f t="shared" si="3176"/>
        <v>#DIV/0!</v>
      </c>
      <c r="AA1400" s="1206" t="e">
        <f t="shared" si="3164"/>
        <v>#DIV/0!</v>
      </c>
      <c r="AB1400" s="1718" t="e">
        <f t="shared" si="3165"/>
        <v>#DIV/0!</v>
      </c>
      <c r="AC1400" s="1903"/>
      <c r="AD1400" s="27" t="s">
        <v>4314</v>
      </c>
    </row>
    <row r="1401" spans="1:30" s="1" customFormat="1" ht="15.75" hidden="1" thickBot="1" x14ac:dyDescent="0.3">
      <c r="A1401" s="3580"/>
      <c r="B1401" s="1" t="s">
        <v>4223</v>
      </c>
      <c r="C1401" s="1239">
        <f t="shared" ref="C1401:W1401" si="3265">C1400/C160</f>
        <v>0</v>
      </c>
      <c r="D1401" s="1239"/>
      <c r="E1401" s="1239"/>
      <c r="F1401" s="1236" t="e">
        <f t="shared" si="3169"/>
        <v>#DIV/0!</v>
      </c>
      <c r="G1401" s="1266">
        <f t="shared" si="3265"/>
        <v>0</v>
      </c>
      <c r="H1401" s="1266"/>
      <c r="I1401" s="1266"/>
      <c r="J1401" s="1236" t="e">
        <f t="shared" si="3170"/>
        <v>#DIV/0!</v>
      </c>
      <c r="K1401" s="1266">
        <f t="shared" si="3265"/>
        <v>0</v>
      </c>
      <c r="L1401" s="1266"/>
      <c r="M1401" s="1266"/>
      <c r="N1401" s="1236" t="e">
        <f t="shared" si="3172"/>
        <v>#DIV/0!</v>
      </c>
      <c r="O1401" s="1239"/>
      <c r="P1401" s="1239"/>
      <c r="Q1401" s="1239"/>
      <c r="R1401" s="1236" t="e">
        <f t="shared" si="3173"/>
        <v>#DIV/0!</v>
      </c>
      <c r="S1401" s="1239">
        <f t="shared" si="3265"/>
        <v>0</v>
      </c>
      <c r="T1401" s="1239"/>
      <c r="U1401" s="1239"/>
      <c r="V1401" s="1236" t="e">
        <f t="shared" si="3174"/>
        <v>#DIV/0!</v>
      </c>
      <c r="W1401" s="1177" t="e">
        <f t="shared" si="3265"/>
        <v>#DIV/0!</v>
      </c>
      <c r="X1401" s="1177">
        <f t="shared" si="3237"/>
        <v>0</v>
      </c>
      <c r="Y1401" s="1177"/>
      <c r="Z1401" s="1236" t="e">
        <f t="shared" si="3176"/>
        <v>#DIV/0!</v>
      </c>
      <c r="AA1401" s="1198">
        <f t="shared" si="3164"/>
        <v>0</v>
      </c>
      <c r="AB1401" s="1723" t="e">
        <f t="shared" si="3165"/>
        <v>#DIV/0!</v>
      </c>
      <c r="AC1401" s="1198"/>
      <c r="AD1401" t="s">
        <v>4315</v>
      </c>
    </row>
    <row r="1402" spans="1:30" s="1" customFormat="1" ht="15.75" hidden="1" thickBot="1" x14ac:dyDescent="0.3">
      <c r="A1402" s="3580"/>
      <c r="B1402" s="1" t="s">
        <v>4224</v>
      </c>
      <c r="C1402" s="1239">
        <f t="shared" ref="C1402:W1402" si="3266">C1400/C177</f>
        <v>0</v>
      </c>
      <c r="D1402" s="1239"/>
      <c r="E1402" s="1239"/>
      <c r="F1402" s="1236" t="e">
        <f t="shared" si="3169"/>
        <v>#DIV/0!</v>
      </c>
      <c r="G1402" s="1266">
        <f t="shared" si="3266"/>
        <v>0</v>
      </c>
      <c r="H1402" s="1266"/>
      <c r="I1402" s="1266"/>
      <c r="J1402" s="1236" t="e">
        <f t="shared" si="3170"/>
        <v>#DIV/0!</v>
      </c>
      <c r="K1402" s="1266">
        <f t="shared" si="3266"/>
        <v>0</v>
      </c>
      <c r="L1402" s="1266"/>
      <c r="M1402" s="1266"/>
      <c r="N1402" s="1236" t="e">
        <f t="shared" si="3172"/>
        <v>#DIV/0!</v>
      </c>
      <c r="O1402" s="1239"/>
      <c r="P1402" s="1239"/>
      <c r="Q1402" s="1239"/>
      <c r="R1402" s="1236" t="e">
        <f t="shared" si="3173"/>
        <v>#DIV/0!</v>
      </c>
      <c r="S1402" s="1239">
        <f t="shared" si="3266"/>
        <v>0</v>
      </c>
      <c r="T1402" s="1239"/>
      <c r="U1402" s="1239"/>
      <c r="V1402" s="1236" t="e">
        <f t="shared" si="3174"/>
        <v>#DIV/0!</v>
      </c>
      <c r="W1402" s="1177" t="e">
        <f t="shared" si="3266"/>
        <v>#DIV/0!</v>
      </c>
      <c r="X1402" s="1177">
        <f t="shared" si="3237"/>
        <v>0</v>
      </c>
      <c r="Y1402" s="1177"/>
      <c r="Z1402" s="1236" t="e">
        <f t="shared" si="3176"/>
        <v>#DIV/0!</v>
      </c>
      <c r="AA1402" s="1198">
        <f t="shared" si="3164"/>
        <v>0</v>
      </c>
      <c r="AB1402" s="1723" t="e">
        <f t="shared" si="3165"/>
        <v>#DIV/0!</v>
      </c>
      <c r="AC1402" s="1198"/>
      <c r="AD1402" t="s">
        <v>4316</v>
      </c>
    </row>
    <row r="1403" spans="1:30" s="1" customFormat="1" ht="15.75" hidden="1" thickBot="1" x14ac:dyDescent="0.3">
      <c r="A1403" s="3580"/>
      <c r="B1403" s="1" t="s">
        <v>4311</v>
      </c>
      <c r="C1403" s="1239">
        <f t="shared" ref="C1403:W1403" si="3267">C1400/C180</f>
        <v>0</v>
      </c>
      <c r="D1403" s="1239"/>
      <c r="E1403" s="1239"/>
      <c r="F1403" s="1236" t="e">
        <f t="shared" si="3169"/>
        <v>#DIV/0!</v>
      </c>
      <c r="G1403" s="1266">
        <f t="shared" si="3267"/>
        <v>0</v>
      </c>
      <c r="H1403" s="1266"/>
      <c r="I1403" s="1266"/>
      <c r="J1403" s="1236" t="e">
        <f t="shared" si="3170"/>
        <v>#DIV/0!</v>
      </c>
      <c r="K1403" s="1266">
        <f t="shared" si="3267"/>
        <v>0</v>
      </c>
      <c r="L1403" s="1266"/>
      <c r="M1403" s="1266"/>
      <c r="N1403" s="1236" t="e">
        <f t="shared" si="3172"/>
        <v>#DIV/0!</v>
      </c>
      <c r="O1403" s="1239"/>
      <c r="P1403" s="1239"/>
      <c r="Q1403" s="1239"/>
      <c r="R1403" s="1236" t="e">
        <f t="shared" si="3173"/>
        <v>#DIV/0!</v>
      </c>
      <c r="S1403" s="1239">
        <f t="shared" si="3267"/>
        <v>0</v>
      </c>
      <c r="T1403" s="1239"/>
      <c r="U1403" s="1239"/>
      <c r="V1403" s="1236" t="e">
        <f t="shared" si="3174"/>
        <v>#DIV/0!</v>
      </c>
      <c r="W1403" s="1177" t="e">
        <f t="shared" si="3267"/>
        <v>#DIV/0!</v>
      </c>
      <c r="X1403" s="1177">
        <f t="shared" si="3237"/>
        <v>0</v>
      </c>
      <c r="Y1403" s="1177"/>
      <c r="Z1403" s="1236" t="e">
        <f t="shared" si="3176"/>
        <v>#DIV/0!</v>
      </c>
      <c r="AA1403" s="1198">
        <f t="shared" si="3164"/>
        <v>0</v>
      </c>
      <c r="AB1403" s="1723" t="e">
        <f t="shared" si="3165"/>
        <v>#DIV/0!</v>
      </c>
      <c r="AC1403" s="1198"/>
      <c r="AD1403" t="s">
        <v>4317</v>
      </c>
    </row>
    <row r="1404" spans="1:30" customFormat="1" ht="15.75" hidden="1" thickBot="1" x14ac:dyDescent="0.3">
      <c r="A1404" s="3580"/>
      <c r="B1404" s="2210" t="s">
        <v>4318</v>
      </c>
      <c r="C1404" s="1238"/>
      <c r="D1404" s="1238"/>
      <c r="E1404" s="1238"/>
      <c r="F1404" s="2309" t="e">
        <f t="shared" si="3169"/>
        <v>#DIV/0!</v>
      </c>
      <c r="G1404" s="1265"/>
      <c r="H1404" s="1265"/>
      <c r="I1404" s="1265"/>
      <c r="J1404" s="2309" t="e">
        <f t="shared" si="3170"/>
        <v>#DIV/0!</v>
      </c>
      <c r="K1404" s="1265"/>
      <c r="L1404" s="1265"/>
      <c r="M1404" s="1265"/>
      <c r="N1404" s="2309" t="e">
        <f t="shared" si="3172"/>
        <v>#DIV/0!</v>
      </c>
      <c r="O1404" s="1238"/>
      <c r="P1404" s="1238"/>
      <c r="Q1404" s="1238"/>
      <c r="R1404" s="2309" t="e">
        <f t="shared" si="3173"/>
        <v>#DIV/0!</v>
      </c>
      <c r="S1404" s="1238"/>
      <c r="T1404" s="1238"/>
      <c r="U1404" s="1238"/>
      <c r="V1404" s="2309" t="e">
        <f t="shared" si="3174"/>
        <v>#DIV/0!</v>
      </c>
      <c r="W1404" s="1206" t="e">
        <f>W1378/W1373</f>
        <v>#DIV/0!</v>
      </c>
      <c r="X1404" s="1206">
        <f t="shared" si="3237"/>
        <v>0</v>
      </c>
      <c r="Y1404" s="1206"/>
      <c r="Z1404" s="2309" t="e">
        <f t="shared" si="3176"/>
        <v>#DIV/0!</v>
      </c>
      <c r="AA1404" s="1206" t="e">
        <f t="shared" si="3164"/>
        <v>#DIV/0!</v>
      </c>
      <c r="AB1404" s="1718" t="e">
        <f t="shared" si="3165"/>
        <v>#DIV/0!</v>
      </c>
      <c r="AC1404" s="1903"/>
      <c r="AD1404" s="27" t="s">
        <v>4319</v>
      </c>
    </row>
    <row r="1405" spans="1:30" customFormat="1" ht="15.75" hidden="1" thickBot="1" x14ac:dyDescent="0.3">
      <c r="A1405" s="3580"/>
      <c r="B1405" s="2211" t="s">
        <v>4223</v>
      </c>
      <c r="C1405" s="1239">
        <f t="shared" ref="C1405:W1405" si="3268">C1404/C212</f>
        <v>0</v>
      </c>
      <c r="D1405" s="1239"/>
      <c r="E1405" s="1239"/>
      <c r="F1405" s="1236" t="e">
        <f t="shared" si="3169"/>
        <v>#DIV/0!</v>
      </c>
      <c r="G1405" s="1266">
        <f t="shared" si="3268"/>
        <v>0</v>
      </c>
      <c r="H1405" s="1266"/>
      <c r="I1405" s="1266"/>
      <c r="J1405" s="1236" t="e">
        <f t="shared" si="3170"/>
        <v>#DIV/0!</v>
      </c>
      <c r="K1405" s="1266">
        <f t="shared" si="3268"/>
        <v>0</v>
      </c>
      <c r="L1405" s="1266"/>
      <c r="M1405" s="1266"/>
      <c r="N1405" s="1236" t="e">
        <f t="shared" si="3172"/>
        <v>#DIV/0!</v>
      </c>
      <c r="O1405" s="1239"/>
      <c r="P1405" s="1239"/>
      <c r="Q1405" s="1239"/>
      <c r="R1405" s="1236" t="e">
        <f t="shared" si="3173"/>
        <v>#DIV/0!</v>
      </c>
      <c r="S1405" s="1239">
        <f t="shared" si="3268"/>
        <v>0</v>
      </c>
      <c r="T1405" s="1239"/>
      <c r="U1405" s="1239"/>
      <c r="V1405" s="1236" t="e">
        <f t="shared" si="3174"/>
        <v>#DIV/0!</v>
      </c>
      <c r="W1405" s="1177" t="e">
        <f t="shared" si="3268"/>
        <v>#DIV/0!</v>
      </c>
      <c r="X1405" s="1177">
        <f t="shared" si="3237"/>
        <v>0</v>
      </c>
      <c r="Y1405" s="1177"/>
      <c r="Z1405" s="1236" t="e">
        <f t="shared" si="3176"/>
        <v>#DIV/0!</v>
      </c>
      <c r="AA1405" s="1198">
        <f t="shared" si="3164"/>
        <v>0</v>
      </c>
      <c r="AB1405" s="1723" t="e">
        <f t="shared" si="3165"/>
        <v>#DIV/0!</v>
      </c>
      <c r="AC1405" s="1198"/>
      <c r="AD1405" t="s">
        <v>4320</v>
      </c>
    </row>
    <row r="1406" spans="1:30" customFormat="1" ht="15.75" hidden="1" thickBot="1" x14ac:dyDescent="0.3">
      <c r="A1406" s="3580"/>
      <c r="B1406" s="2211" t="s">
        <v>4224</v>
      </c>
      <c r="C1406" s="1239">
        <f t="shared" ref="C1406:W1406" si="3269">C1404/C229</f>
        <v>0</v>
      </c>
      <c r="D1406" s="1239"/>
      <c r="E1406" s="1239"/>
      <c r="F1406" s="1236" t="e">
        <f t="shared" si="3169"/>
        <v>#DIV/0!</v>
      </c>
      <c r="G1406" s="1266">
        <f t="shared" si="3269"/>
        <v>0</v>
      </c>
      <c r="H1406" s="1266"/>
      <c r="I1406" s="1266"/>
      <c r="J1406" s="1236" t="e">
        <f t="shared" si="3170"/>
        <v>#DIV/0!</v>
      </c>
      <c r="K1406" s="1266">
        <f t="shared" si="3269"/>
        <v>0</v>
      </c>
      <c r="L1406" s="1266"/>
      <c r="M1406" s="1266"/>
      <c r="N1406" s="1236" t="e">
        <f t="shared" si="3172"/>
        <v>#DIV/0!</v>
      </c>
      <c r="O1406" s="1239"/>
      <c r="P1406" s="1239"/>
      <c r="Q1406" s="1239"/>
      <c r="R1406" s="1236" t="e">
        <f t="shared" si="3173"/>
        <v>#DIV/0!</v>
      </c>
      <c r="S1406" s="1239">
        <f t="shared" si="3269"/>
        <v>0</v>
      </c>
      <c r="T1406" s="1239"/>
      <c r="U1406" s="1239"/>
      <c r="V1406" s="1236" t="e">
        <f t="shared" si="3174"/>
        <v>#DIV/0!</v>
      </c>
      <c r="W1406" s="1177" t="e">
        <f t="shared" si="3269"/>
        <v>#DIV/0!</v>
      </c>
      <c r="X1406" s="1177">
        <f t="shared" si="3237"/>
        <v>0</v>
      </c>
      <c r="Y1406" s="1177"/>
      <c r="Z1406" s="1236" t="e">
        <f t="shared" si="3176"/>
        <v>#DIV/0!</v>
      </c>
      <c r="AA1406" s="1198">
        <f t="shared" si="3164"/>
        <v>0</v>
      </c>
      <c r="AB1406" s="1723" t="e">
        <f t="shared" si="3165"/>
        <v>#DIV/0!</v>
      </c>
      <c r="AC1406" s="1198"/>
      <c r="AD1406" t="s">
        <v>4321</v>
      </c>
    </row>
    <row r="1407" spans="1:30" customFormat="1" ht="15.75" hidden="1" thickBot="1" x14ac:dyDescent="0.3">
      <c r="A1407" s="3580"/>
      <c r="B1407" s="2211" t="s">
        <v>4311</v>
      </c>
      <c r="C1407" s="1239">
        <f t="shared" ref="C1407:W1407" si="3270">C1404/C232</f>
        <v>0</v>
      </c>
      <c r="D1407" s="1239"/>
      <c r="E1407" s="1239"/>
      <c r="F1407" s="1236" t="e">
        <f t="shared" si="3169"/>
        <v>#DIV/0!</v>
      </c>
      <c r="G1407" s="1266">
        <f t="shared" si="3270"/>
        <v>0</v>
      </c>
      <c r="H1407" s="1266"/>
      <c r="I1407" s="1266"/>
      <c r="J1407" s="1236" t="e">
        <f t="shared" si="3170"/>
        <v>#DIV/0!</v>
      </c>
      <c r="K1407" s="1266">
        <f t="shared" si="3270"/>
        <v>0</v>
      </c>
      <c r="L1407" s="1266"/>
      <c r="M1407" s="1266"/>
      <c r="N1407" s="1236" t="e">
        <f t="shared" si="3172"/>
        <v>#DIV/0!</v>
      </c>
      <c r="O1407" s="1239"/>
      <c r="P1407" s="1239"/>
      <c r="Q1407" s="1239"/>
      <c r="R1407" s="1236" t="e">
        <f t="shared" si="3173"/>
        <v>#DIV/0!</v>
      </c>
      <c r="S1407" s="1239">
        <f t="shared" si="3270"/>
        <v>0</v>
      </c>
      <c r="T1407" s="1239"/>
      <c r="U1407" s="1239"/>
      <c r="V1407" s="1236" t="e">
        <f t="shared" si="3174"/>
        <v>#DIV/0!</v>
      </c>
      <c r="W1407" s="1177" t="e">
        <f t="shared" si="3270"/>
        <v>#DIV/0!</v>
      </c>
      <c r="X1407" s="1177">
        <f t="shared" si="3237"/>
        <v>0</v>
      </c>
      <c r="Y1407" s="1177"/>
      <c r="Z1407" s="1236" t="e">
        <f t="shared" si="3176"/>
        <v>#DIV/0!</v>
      </c>
      <c r="AA1407" s="1198">
        <f t="shared" ref="AA1407:AA1470" si="3271">AVERAGE(C1407,G1407,K1407,O1407,S1407)</f>
        <v>0</v>
      </c>
      <c r="AB1407" s="1723" t="e">
        <f t="shared" ref="AB1407:AB1470" si="3272">AVERAGE(D1407,H1407,L1407,P1407,T1407)</f>
        <v>#DIV/0!</v>
      </c>
      <c r="AC1407" s="1198"/>
      <c r="AD1407" t="s">
        <v>4322</v>
      </c>
    </row>
    <row r="1408" spans="1:30" customFormat="1" ht="15.75" hidden="1" thickBot="1" x14ac:dyDescent="0.3">
      <c r="A1408" s="3580"/>
      <c r="B1408" s="2210" t="s">
        <v>4323</v>
      </c>
      <c r="C1408" s="1238"/>
      <c r="D1408" s="1238"/>
      <c r="E1408" s="1238"/>
      <c r="F1408" s="2309" t="e">
        <f t="shared" si="3169"/>
        <v>#DIV/0!</v>
      </c>
      <c r="G1408" s="1265"/>
      <c r="H1408" s="1265"/>
      <c r="I1408" s="1265"/>
      <c r="J1408" s="2309" t="e">
        <f t="shared" si="3170"/>
        <v>#DIV/0!</v>
      </c>
      <c r="K1408" s="1265"/>
      <c r="L1408" s="1265"/>
      <c r="M1408" s="1265"/>
      <c r="N1408" s="2309" t="e">
        <f t="shared" si="3172"/>
        <v>#DIV/0!</v>
      </c>
      <c r="O1408" s="1238"/>
      <c r="P1408" s="1238"/>
      <c r="Q1408" s="1238"/>
      <c r="R1408" s="2309" t="e">
        <f t="shared" si="3173"/>
        <v>#DIV/0!</v>
      </c>
      <c r="S1408" s="1238"/>
      <c r="T1408" s="1238"/>
      <c r="U1408" s="1238"/>
      <c r="V1408" s="2309" t="e">
        <f t="shared" si="3174"/>
        <v>#DIV/0!</v>
      </c>
      <c r="W1408" s="1206" t="e">
        <f>W1383/W1373</f>
        <v>#DIV/0!</v>
      </c>
      <c r="X1408" s="1206">
        <f t="shared" ref="X1408:X1471" si="3273">SUM(D1408+H1408+L1408+P1408+T1408)</f>
        <v>0</v>
      </c>
      <c r="Y1408" s="1206"/>
      <c r="Z1408" s="2309" t="e">
        <f t="shared" si="3176"/>
        <v>#DIV/0!</v>
      </c>
      <c r="AA1408" s="1206" t="e">
        <f t="shared" si="3271"/>
        <v>#DIV/0!</v>
      </c>
      <c r="AB1408" s="1718" t="e">
        <f t="shared" si="3272"/>
        <v>#DIV/0!</v>
      </c>
      <c r="AC1408" s="1903"/>
      <c r="AD1408" s="27" t="s">
        <v>4324</v>
      </c>
    </row>
    <row r="1409" spans="1:30" customFormat="1" ht="15.75" hidden="1" thickBot="1" x14ac:dyDescent="0.3">
      <c r="A1409" s="3580"/>
      <c r="B1409" s="2211" t="s">
        <v>4223</v>
      </c>
      <c r="C1409" s="1239">
        <f t="shared" ref="C1409:W1409" si="3274">C1408/C238</f>
        <v>0</v>
      </c>
      <c r="D1409" s="1239"/>
      <c r="E1409" s="1239"/>
      <c r="F1409" s="1236" t="e">
        <f t="shared" ref="F1409:F1472" si="3275">E1409/D1409</f>
        <v>#DIV/0!</v>
      </c>
      <c r="G1409" s="1266">
        <f t="shared" si="3274"/>
        <v>0</v>
      </c>
      <c r="H1409" s="1266"/>
      <c r="I1409" s="1266"/>
      <c r="J1409" s="1236" t="e">
        <f t="shared" ref="J1409:J1472" si="3276">I1409/H1409</f>
        <v>#DIV/0!</v>
      </c>
      <c r="K1409" s="1266">
        <f t="shared" si="3274"/>
        <v>0</v>
      </c>
      <c r="L1409" s="1266"/>
      <c r="M1409" s="1266"/>
      <c r="N1409" s="1236" t="e">
        <f t="shared" ref="N1409:N1472" si="3277">M1409/L1409</f>
        <v>#DIV/0!</v>
      </c>
      <c r="O1409" s="1239"/>
      <c r="P1409" s="1239"/>
      <c r="Q1409" s="1239"/>
      <c r="R1409" s="1236" t="e">
        <f t="shared" ref="R1409:R1472" si="3278">Q1409/P1409</f>
        <v>#DIV/0!</v>
      </c>
      <c r="S1409" s="1239">
        <f t="shared" si="3274"/>
        <v>0</v>
      </c>
      <c r="T1409" s="1239"/>
      <c r="U1409" s="1239"/>
      <c r="V1409" s="1236" t="e">
        <f t="shared" ref="V1409:V1472" si="3279">U1409/T1409</f>
        <v>#DIV/0!</v>
      </c>
      <c r="W1409" s="1177" t="e">
        <f t="shared" si="3274"/>
        <v>#DIV/0!</v>
      </c>
      <c r="X1409" s="1177">
        <f t="shared" si="3273"/>
        <v>0</v>
      </c>
      <c r="Y1409" s="1177"/>
      <c r="Z1409" s="1236" t="e">
        <f t="shared" ref="Z1409:Z1472" si="3280">Y1409/X1409</f>
        <v>#DIV/0!</v>
      </c>
      <c r="AA1409" s="1198">
        <f t="shared" si="3271"/>
        <v>0</v>
      </c>
      <c r="AB1409" s="1723" t="e">
        <f t="shared" si="3272"/>
        <v>#DIV/0!</v>
      </c>
      <c r="AC1409" s="1198"/>
      <c r="AD1409" t="s">
        <v>4325</v>
      </c>
    </row>
    <row r="1410" spans="1:30" customFormat="1" ht="15.75" hidden="1" thickBot="1" x14ac:dyDescent="0.3">
      <c r="A1410" s="3580"/>
      <c r="B1410" s="2211" t="s">
        <v>4224</v>
      </c>
      <c r="C1410" s="1239">
        <f t="shared" ref="C1410:W1410" si="3281">C1408/C255</f>
        <v>0</v>
      </c>
      <c r="D1410" s="1239"/>
      <c r="E1410" s="1239"/>
      <c r="F1410" s="1236" t="e">
        <f t="shared" si="3275"/>
        <v>#DIV/0!</v>
      </c>
      <c r="G1410" s="1266">
        <f t="shared" si="3281"/>
        <v>0</v>
      </c>
      <c r="H1410" s="1266"/>
      <c r="I1410" s="1266"/>
      <c r="J1410" s="1236" t="e">
        <f t="shared" si="3276"/>
        <v>#DIV/0!</v>
      </c>
      <c r="K1410" s="1266">
        <f t="shared" si="3281"/>
        <v>0</v>
      </c>
      <c r="L1410" s="1266"/>
      <c r="M1410" s="1266"/>
      <c r="N1410" s="1236" t="e">
        <f t="shared" si="3277"/>
        <v>#DIV/0!</v>
      </c>
      <c r="O1410" s="1239"/>
      <c r="P1410" s="1239"/>
      <c r="Q1410" s="1239"/>
      <c r="R1410" s="1236" t="e">
        <f t="shared" si="3278"/>
        <v>#DIV/0!</v>
      </c>
      <c r="S1410" s="1239">
        <f t="shared" si="3281"/>
        <v>0</v>
      </c>
      <c r="T1410" s="1239"/>
      <c r="U1410" s="1239"/>
      <c r="V1410" s="1236" t="e">
        <f t="shared" si="3279"/>
        <v>#DIV/0!</v>
      </c>
      <c r="W1410" s="1177" t="e">
        <f t="shared" si="3281"/>
        <v>#DIV/0!</v>
      </c>
      <c r="X1410" s="1177">
        <f t="shared" si="3273"/>
        <v>0</v>
      </c>
      <c r="Y1410" s="1177"/>
      <c r="Z1410" s="1236" t="e">
        <f t="shared" si="3280"/>
        <v>#DIV/0!</v>
      </c>
      <c r="AA1410" s="1198">
        <f t="shared" si="3271"/>
        <v>0</v>
      </c>
      <c r="AB1410" s="1723" t="e">
        <f t="shared" si="3272"/>
        <v>#DIV/0!</v>
      </c>
      <c r="AC1410" s="1198"/>
      <c r="AD1410" t="s">
        <v>4326</v>
      </c>
    </row>
    <row r="1411" spans="1:30" customFormat="1" ht="15.75" hidden="1" thickBot="1" x14ac:dyDescent="0.3">
      <c r="A1411" s="3580"/>
      <c r="B1411" s="2211" t="s">
        <v>4311</v>
      </c>
      <c r="C1411" s="1239">
        <f t="shared" ref="C1411:W1411" si="3282">C1408/C258</f>
        <v>0</v>
      </c>
      <c r="D1411" s="1239"/>
      <c r="E1411" s="1239"/>
      <c r="F1411" s="1236" t="e">
        <f t="shared" si="3275"/>
        <v>#DIV/0!</v>
      </c>
      <c r="G1411" s="1266">
        <f t="shared" si="3282"/>
        <v>0</v>
      </c>
      <c r="H1411" s="1266"/>
      <c r="I1411" s="1266"/>
      <c r="J1411" s="1236" t="e">
        <f t="shared" si="3276"/>
        <v>#DIV/0!</v>
      </c>
      <c r="K1411" s="1266">
        <f t="shared" si="3282"/>
        <v>0</v>
      </c>
      <c r="L1411" s="1266"/>
      <c r="M1411" s="1266"/>
      <c r="N1411" s="1236" t="e">
        <f t="shared" si="3277"/>
        <v>#DIV/0!</v>
      </c>
      <c r="O1411" s="1239"/>
      <c r="P1411" s="1239"/>
      <c r="Q1411" s="1239"/>
      <c r="R1411" s="1236" t="e">
        <f t="shared" si="3278"/>
        <v>#DIV/0!</v>
      </c>
      <c r="S1411" s="1239">
        <f t="shared" si="3282"/>
        <v>0</v>
      </c>
      <c r="T1411" s="1239"/>
      <c r="U1411" s="1239"/>
      <c r="V1411" s="1236" t="e">
        <f t="shared" si="3279"/>
        <v>#DIV/0!</v>
      </c>
      <c r="W1411" s="1177" t="e">
        <f t="shared" si="3282"/>
        <v>#DIV/0!</v>
      </c>
      <c r="X1411" s="1177">
        <f t="shared" si="3273"/>
        <v>0</v>
      </c>
      <c r="Y1411" s="1177"/>
      <c r="Z1411" s="1236" t="e">
        <f t="shared" si="3280"/>
        <v>#DIV/0!</v>
      </c>
      <c r="AA1411" s="1198">
        <f t="shared" si="3271"/>
        <v>0</v>
      </c>
      <c r="AB1411" s="1723" t="e">
        <f t="shared" si="3272"/>
        <v>#DIV/0!</v>
      </c>
      <c r="AC1411" s="1198"/>
      <c r="AD1411" t="s">
        <v>4327</v>
      </c>
    </row>
    <row r="1412" spans="1:30" customFormat="1" ht="15.75" hidden="1" thickBot="1" x14ac:dyDescent="0.3">
      <c r="A1412" s="3580"/>
      <c r="B1412" s="2210" t="s">
        <v>4328</v>
      </c>
      <c r="C1412" s="1240"/>
      <c r="D1412" s="1240"/>
      <c r="E1412" s="1240"/>
      <c r="F1412" s="2309" t="e">
        <f t="shared" si="3275"/>
        <v>#DIV/0!</v>
      </c>
      <c r="G1412" s="1267"/>
      <c r="H1412" s="1267"/>
      <c r="I1412" s="1267"/>
      <c r="J1412" s="2309" t="e">
        <f t="shared" si="3276"/>
        <v>#DIV/0!</v>
      </c>
      <c r="K1412" s="1267"/>
      <c r="L1412" s="1267"/>
      <c r="M1412" s="1267"/>
      <c r="N1412" s="2309" t="e">
        <f t="shared" si="3277"/>
        <v>#DIV/0!</v>
      </c>
      <c r="O1412" s="1240"/>
      <c r="P1412" s="1240"/>
      <c r="Q1412" s="1240"/>
      <c r="R1412" s="2309" t="e">
        <f t="shared" si="3278"/>
        <v>#DIV/0!</v>
      </c>
      <c r="S1412" s="1240"/>
      <c r="T1412" s="1240"/>
      <c r="U1412" s="1240"/>
      <c r="V1412" s="2309" t="e">
        <f t="shared" si="3279"/>
        <v>#DIV/0!</v>
      </c>
      <c r="W1412" s="1212" t="e">
        <f>W1388/W1391</f>
        <v>#DIV/0!</v>
      </c>
      <c r="X1412" s="1212">
        <f t="shared" si="3273"/>
        <v>0</v>
      </c>
      <c r="Y1412" s="1212"/>
      <c r="Z1412" s="2309" t="e">
        <f t="shared" si="3280"/>
        <v>#DIV/0!</v>
      </c>
      <c r="AA1412" s="1212" t="e">
        <f t="shared" si="3271"/>
        <v>#DIV/0!</v>
      </c>
      <c r="AB1412" s="1724" t="e">
        <f t="shared" si="3272"/>
        <v>#DIV/0!</v>
      </c>
      <c r="AC1412" s="1905"/>
      <c r="AD1412" s="27" t="s">
        <v>4329</v>
      </c>
    </row>
    <row r="1413" spans="1:30" customFormat="1" ht="15.75" hidden="1" thickBot="1" x14ac:dyDescent="0.3">
      <c r="A1413" s="3580"/>
      <c r="B1413" s="2211" t="s">
        <v>4223</v>
      </c>
      <c r="C1413" s="1239">
        <f t="shared" ref="C1413:W1413" si="3283">C1412/C264</f>
        <v>0</v>
      </c>
      <c r="D1413" s="1239"/>
      <c r="E1413" s="1239"/>
      <c r="F1413" s="1236" t="e">
        <f t="shared" si="3275"/>
        <v>#DIV/0!</v>
      </c>
      <c r="G1413" s="1266">
        <f t="shared" si="3283"/>
        <v>0</v>
      </c>
      <c r="H1413" s="1266"/>
      <c r="I1413" s="1266"/>
      <c r="J1413" s="1236" t="e">
        <f t="shared" si="3276"/>
        <v>#DIV/0!</v>
      </c>
      <c r="K1413" s="1266">
        <f t="shared" si="3283"/>
        <v>0</v>
      </c>
      <c r="L1413" s="1266"/>
      <c r="M1413" s="1266"/>
      <c r="N1413" s="1236" t="e">
        <f t="shared" si="3277"/>
        <v>#DIV/0!</v>
      </c>
      <c r="O1413" s="1239"/>
      <c r="P1413" s="1239"/>
      <c r="Q1413" s="1239"/>
      <c r="R1413" s="1236" t="e">
        <f t="shared" si="3278"/>
        <v>#DIV/0!</v>
      </c>
      <c r="S1413" s="1239">
        <f t="shared" si="3283"/>
        <v>0</v>
      </c>
      <c r="T1413" s="1239"/>
      <c r="U1413" s="1239"/>
      <c r="V1413" s="1236" t="e">
        <f t="shared" si="3279"/>
        <v>#DIV/0!</v>
      </c>
      <c r="W1413" s="1177" t="e">
        <f t="shared" si="3283"/>
        <v>#DIV/0!</v>
      </c>
      <c r="X1413" s="1177">
        <f t="shared" si="3273"/>
        <v>0</v>
      </c>
      <c r="Y1413" s="1177"/>
      <c r="Z1413" s="1236" t="e">
        <f t="shared" si="3280"/>
        <v>#DIV/0!</v>
      </c>
      <c r="AA1413" s="1198">
        <f t="shared" si="3271"/>
        <v>0</v>
      </c>
      <c r="AB1413" s="1723" t="e">
        <f t="shared" si="3272"/>
        <v>#DIV/0!</v>
      </c>
      <c r="AC1413" s="1198"/>
      <c r="AD1413" t="s">
        <v>4330</v>
      </c>
    </row>
    <row r="1414" spans="1:30" customFormat="1" ht="15.75" hidden="1" thickBot="1" x14ac:dyDescent="0.3">
      <c r="A1414" s="3580"/>
      <c r="B1414" s="2211" t="s">
        <v>4224</v>
      </c>
      <c r="C1414" s="1239">
        <f t="shared" ref="C1414:W1414" si="3284">C1412/C281</f>
        <v>0</v>
      </c>
      <c r="D1414" s="1239"/>
      <c r="E1414" s="1239"/>
      <c r="F1414" s="1236" t="e">
        <f t="shared" si="3275"/>
        <v>#DIV/0!</v>
      </c>
      <c r="G1414" s="1266">
        <f t="shared" si="3284"/>
        <v>0</v>
      </c>
      <c r="H1414" s="1266"/>
      <c r="I1414" s="1266"/>
      <c r="J1414" s="1236" t="e">
        <f t="shared" si="3276"/>
        <v>#DIV/0!</v>
      </c>
      <c r="K1414" s="1266">
        <f t="shared" si="3284"/>
        <v>0</v>
      </c>
      <c r="L1414" s="1266"/>
      <c r="M1414" s="1266"/>
      <c r="N1414" s="1236" t="e">
        <f t="shared" si="3277"/>
        <v>#DIV/0!</v>
      </c>
      <c r="O1414" s="1239"/>
      <c r="P1414" s="1239"/>
      <c r="Q1414" s="1239"/>
      <c r="R1414" s="1236" t="e">
        <f t="shared" si="3278"/>
        <v>#DIV/0!</v>
      </c>
      <c r="S1414" s="1239">
        <f t="shared" si="3284"/>
        <v>0</v>
      </c>
      <c r="T1414" s="1239"/>
      <c r="U1414" s="1239"/>
      <c r="V1414" s="1236" t="e">
        <f t="shared" si="3279"/>
        <v>#DIV/0!</v>
      </c>
      <c r="W1414" s="1177" t="e">
        <f t="shared" si="3284"/>
        <v>#DIV/0!</v>
      </c>
      <c r="X1414" s="1177">
        <f t="shared" si="3273"/>
        <v>0</v>
      </c>
      <c r="Y1414" s="1177"/>
      <c r="Z1414" s="1236" t="e">
        <f t="shared" si="3280"/>
        <v>#DIV/0!</v>
      </c>
      <c r="AA1414" s="1198">
        <f t="shared" si="3271"/>
        <v>0</v>
      </c>
      <c r="AB1414" s="1723" t="e">
        <f t="shared" si="3272"/>
        <v>#DIV/0!</v>
      </c>
      <c r="AC1414" s="1198"/>
      <c r="AD1414" t="s">
        <v>4331</v>
      </c>
    </row>
    <row r="1415" spans="1:30" customFormat="1" ht="15.75" hidden="1" thickBot="1" x14ac:dyDescent="0.3">
      <c r="A1415" s="3580"/>
      <c r="B1415" s="2211" t="s">
        <v>4311</v>
      </c>
      <c r="C1415" s="1239">
        <f t="shared" ref="C1415:W1415" si="3285">C1412/C284</f>
        <v>0</v>
      </c>
      <c r="D1415" s="1239"/>
      <c r="E1415" s="1239"/>
      <c r="F1415" s="1236" t="e">
        <f t="shared" si="3275"/>
        <v>#DIV/0!</v>
      </c>
      <c r="G1415" s="1266">
        <f t="shared" si="3285"/>
        <v>0</v>
      </c>
      <c r="H1415" s="1266"/>
      <c r="I1415" s="1266"/>
      <c r="J1415" s="1236" t="e">
        <f t="shared" si="3276"/>
        <v>#DIV/0!</v>
      </c>
      <c r="K1415" s="1266">
        <f t="shared" si="3285"/>
        <v>0</v>
      </c>
      <c r="L1415" s="1266"/>
      <c r="M1415" s="1266"/>
      <c r="N1415" s="1236" t="e">
        <f t="shared" si="3277"/>
        <v>#DIV/0!</v>
      </c>
      <c r="O1415" s="1239"/>
      <c r="P1415" s="1239"/>
      <c r="Q1415" s="1239"/>
      <c r="R1415" s="1236" t="e">
        <f t="shared" si="3278"/>
        <v>#DIV/0!</v>
      </c>
      <c r="S1415" s="1239">
        <f t="shared" si="3285"/>
        <v>0</v>
      </c>
      <c r="T1415" s="1239"/>
      <c r="U1415" s="1239"/>
      <c r="V1415" s="1236" t="e">
        <f t="shared" si="3279"/>
        <v>#DIV/0!</v>
      </c>
      <c r="W1415" s="1177" t="e">
        <f t="shared" si="3285"/>
        <v>#DIV/0!</v>
      </c>
      <c r="X1415" s="1177">
        <f t="shared" si="3273"/>
        <v>0</v>
      </c>
      <c r="Y1415" s="1177"/>
      <c r="Z1415" s="1236" t="e">
        <f t="shared" si="3280"/>
        <v>#DIV/0!</v>
      </c>
      <c r="AA1415" s="1198">
        <f t="shared" si="3271"/>
        <v>0</v>
      </c>
      <c r="AB1415" s="1723" t="e">
        <f t="shared" si="3272"/>
        <v>#DIV/0!</v>
      </c>
      <c r="AC1415" s="1198"/>
      <c r="AD1415" t="s">
        <v>4332</v>
      </c>
    </row>
    <row r="1416" spans="1:30" customFormat="1" ht="15.75" hidden="1" thickBot="1" x14ac:dyDescent="0.3">
      <c r="A1416" s="3580"/>
      <c r="B1416" s="2210" t="s">
        <v>4333</v>
      </c>
      <c r="C1416" s="1241"/>
      <c r="D1416" s="1241"/>
      <c r="E1416" s="1241"/>
      <c r="F1416" s="2309" t="e">
        <f t="shared" si="3275"/>
        <v>#DIV/0!</v>
      </c>
      <c r="G1416" s="1213">
        <f t="shared" ref="G1416" si="3286">G1373/G1391</f>
        <v>1</v>
      </c>
      <c r="H1416" s="1213"/>
      <c r="I1416" s="1213"/>
      <c r="J1416" s="2309" t="e">
        <f t="shared" si="3276"/>
        <v>#DIV/0!</v>
      </c>
      <c r="K1416" s="1268"/>
      <c r="L1416" s="1268"/>
      <c r="M1416" s="1268"/>
      <c r="N1416" s="2309" t="e">
        <f t="shared" si="3277"/>
        <v>#DIV/0!</v>
      </c>
      <c r="O1416" s="1241"/>
      <c r="P1416" s="1241"/>
      <c r="Q1416" s="1241"/>
      <c r="R1416" s="2309" t="e">
        <f t="shared" si="3278"/>
        <v>#DIV/0!</v>
      </c>
      <c r="S1416" s="1241"/>
      <c r="T1416" s="1241"/>
      <c r="U1416" s="1241"/>
      <c r="V1416" s="2309" t="e">
        <f t="shared" si="3279"/>
        <v>#DIV/0!</v>
      </c>
      <c r="W1416" s="1213" t="e">
        <f>W1373/W1391</f>
        <v>#DIV/0!</v>
      </c>
      <c r="X1416" s="1213">
        <f t="shared" si="3273"/>
        <v>0</v>
      </c>
      <c r="Y1416" s="1213"/>
      <c r="Z1416" s="2309" t="e">
        <f t="shared" si="3280"/>
        <v>#DIV/0!</v>
      </c>
      <c r="AA1416" s="1213">
        <f t="shared" si="3271"/>
        <v>1</v>
      </c>
      <c r="AB1416" s="1725" t="e">
        <f t="shared" si="3272"/>
        <v>#DIV/0!</v>
      </c>
      <c r="AC1416" s="1906"/>
      <c r="AD1416" s="27" t="s">
        <v>4334</v>
      </c>
    </row>
    <row r="1417" spans="1:30" customFormat="1" ht="15.75" hidden="1" thickBot="1" x14ac:dyDescent="0.3">
      <c r="A1417" s="3580"/>
      <c r="B1417" s="2211" t="s">
        <v>4223</v>
      </c>
      <c r="C1417" s="1239">
        <f t="shared" ref="C1417:W1417" si="3287">C1416/C290</f>
        <v>0</v>
      </c>
      <c r="D1417" s="1239"/>
      <c r="E1417" s="1239"/>
      <c r="F1417" s="1236" t="e">
        <f t="shared" si="3275"/>
        <v>#DIV/0!</v>
      </c>
      <c r="G1417" s="1208">
        <f t="shared" si="3287"/>
        <v>3.0657436470739988E-2</v>
      </c>
      <c r="H1417" s="1208"/>
      <c r="I1417" s="1208"/>
      <c r="J1417" s="1236" t="e">
        <f t="shared" si="3276"/>
        <v>#DIV/0!</v>
      </c>
      <c r="K1417" s="1266">
        <f t="shared" si="3287"/>
        <v>0</v>
      </c>
      <c r="L1417" s="1266"/>
      <c r="M1417" s="1266"/>
      <c r="N1417" s="1236" t="e">
        <f t="shared" si="3277"/>
        <v>#DIV/0!</v>
      </c>
      <c r="O1417" s="1239"/>
      <c r="P1417" s="1239"/>
      <c r="Q1417" s="1239"/>
      <c r="R1417" s="1236" t="e">
        <f t="shared" si="3278"/>
        <v>#DIV/0!</v>
      </c>
      <c r="S1417" s="1239">
        <f t="shared" si="3287"/>
        <v>0</v>
      </c>
      <c r="T1417" s="1239"/>
      <c r="U1417" s="1239"/>
      <c r="V1417" s="1236" t="e">
        <f t="shared" si="3279"/>
        <v>#DIV/0!</v>
      </c>
      <c r="W1417" s="1177" t="e">
        <f t="shared" si="3287"/>
        <v>#DIV/0!</v>
      </c>
      <c r="X1417" s="1177">
        <f t="shared" si="3273"/>
        <v>0</v>
      </c>
      <c r="Y1417" s="1177"/>
      <c r="Z1417" s="1236" t="e">
        <f t="shared" si="3280"/>
        <v>#DIV/0!</v>
      </c>
      <c r="AA1417" s="1198">
        <f t="shared" si="3271"/>
        <v>7.6643591176849971E-3</v>
      </c>
      <c r="AB1417" s="1723" t="e">
        <f t="shared" si="3272"/>
        <v>#DIV/0!</v>
      </c>
      <c r="AC1417" s="1198"/>
      <c r="AD1417" t="s">
        <v>4335</v>
      </c>
    </row>
    <row r="1418" spans="1:30" customFormat="1" ht="15.75" hidden="1" thickBot="1" x14ac:dyDescent="0.3">
      <c r="A1418" s="3580"/>
      <c r="B1418" s="2211" t="s">
        <v>4224</v>
      </c>
      <c r="C1418" s="1239">
        <f t="shared" ref="C1418:W1418" si="3288">C1416/C307</f>
        <v>0</v>
      </c>
      <c r="D1418" s="1239"/>
      <c r="E1418" s="1239"/>
      <c r="F1418" s="1236" t="e">
        <f t="shared" si="3275"/>
        <v>#DIV/0!</v>
      </c>
      <c r="G1418" s="1208">
        <f t="shared" si="3288"/>
        <v>7.5379470028299464E-2</v>
      </c>
      <c r="H1418" s="1208"/>
      <c r="I1418" s="1208"/>
      <c r="J1418" s="1236" t="e">
        <f t="shared" si="3276"/>
        <v>#DIV/0!</v>
      </c>
      <c r="K1418" s="1266">
        <f t="shared" si="3288"/>
        <v>0</v>
      </c>
      <c r="L1418" s="1266"/>
      <c r="M1418" s="1266"/>
      <c r="N1418" s="1236" t="e">
        <f t="shared" si="3277"/>
        <v>#DIV/0!</v>
      </c>
      <c r="O1418" s="1239"/>
      <c r="P1418" s="1239"/>
      <c r="Q1418" s="1239"/>
      <c r="R1418" s="1236" t="e">
        <f t="shared" si="3278"/>
        <v>#DIV/0!</v>
      </c>
      <c r="S1418" s="1239">
        <f t="shared" si="3288"/>
        <v>0</v>
      </c>
      <c r="T1418" s="1239"/>
      <c r="U1418" s="1239"/>
      <c r="V1418" s="1236" t="e">
        <f t="shared" si="3279"/>
        <v>#DIV/0!</v>
      </c>
      <c r="W1418" s="1177" t="e">
        <f t="shared" si="3288"/>
        <v>#DIV/0!</v>
      </c>
      <c r="X1418" s="1177">
        <f t="shared" si="3273"/>
        <v>0</v>
      </c>
      <c r="Y1418" s="1177"/>
      <c r="Z1418" s="1236" t="e">
        <f t="shared" si="3280"/>
        <v>#DIV/0!</v>
      </c>
      <c r="AA1418" s="1198">
        <f t="shared" si="3271"/>
        <v>1.8844867507074866E-2</v>
      </c>
      <c r="AB1418" s="1723" t="e">
        <f t="shared" si="3272"/>
        <v>#DIV/0!</v>
      </c>
      <c r="AC1418" s="1198"/>
      <c r="AD1418" t="s">
        <v>4336</v>
      </c>
    </row>
    <row r="1419" spans="1:30" customFormat="1" ht="15.75" hidden="1" thickBot="1" x14ac:dyDescent="0.3">
      <c r="A1419" s="3580"/>
      <c r="B1419" s="2211" t="s">
        <v>4311</v>
      </c>
      <c r="C1419" s="1239">
        <f t="shared" ref="C1419:W1419" si="3289">C1416/C310</f>
        <v>0</v>
      </c>
      <c r="D1419" s="1239"/>
      <c r="E1419" s="1239"/>
      <c r="F1419" s="1236" t="e">
        <f t="shared" si="3275"/>
        <v>#DIV/0!</v>
      </c>
      <c r="G1419" s="1208">
        <f t="shared" si="3289"/>
        <v>6.3473053892215567E-2</v>
      </c>
      <c r="H1419" s="1208"/>
      <c r="I1419" s="1208"/>
      <c r="J1419" s="1236" t="e">
        <f t="shared" si="3276"/>
        <v>#DIV/0!</v>
      </c>
      <c r="K1419" s="1266">
        <f t="shared" si="3289"/>
        <v>0</v>
      </c>
      <c r="L1419" s="1266"/>
      <c r="M1419" s="1266"/>
      <c r="N1419" s="1236" t="e">
        <f t="shared" si="3277"/>
        <v>#DIV/0!</v>
      </c>
      <c r="O1419" s="1239"/>
      <c r="P1419" s="1239"/>
      <c r="Q1419" s="1239"/>
      <c r="R1419" s="1236" t="e">
        <f t="shared" si="3278"/>
        <v>#DIV/0!</v>
      </c>
      <c r="S1419" s="1239">
        <f t="shared" si="3289"/>
        <v>0</v>
      </c>
      <c r="T1419" s="1239"/>
      <c r="U1419" s="1239"/>
      <c r="V1419" s="1236" t="e">
        <f t="shared" si="3279"/>
        <v>#DIV/0!</v>
      </c>
      <c r="W1419" s="1177" t="e">
        <f t="shared" si="3289"/>
        <v>#DIV/0!</v>
      </c>
      <c r="X1419" s="1177">
        <f t="shared" si="3273"/>
        <v>0</v>
      </c>
      <c r="Y1419" s="1177"/>
      <c r="Z1419" s="1236" t="e">
        <f t="shared" si="3280"/>
        <v>#DIV/0!</v>
      </c>
      <c r="AA1419" s="1198">
        <f t="shared" si="3271"/>
        <v>1.5868263473053892E-2</v>
      </c>
      <c r="AB1419" s="1723" t="e">
        <f t="shared" si="3272"/>
        <v>#DIV/0!</v>
      </c>
      <c r="AC1419" s="1198"/>
      <c r="AD1419" t="s">
        <v>4337</v>
      </c>
    </row>
    <row r="1420" spans="1:30" s="325" customFormat="1" ht="15.75" hidden="1" thickBot="1" x14ac:dyDescent="0.3">
      <c r="A1420" s="3580"/>
      <c r="B1420" s="2210" t="s">
        <v>4338</v>
      </c>
      <c r="C1420" s="1238"/>
      <c r="D1420" s="1238"/>
      <c r="E1420" s="1238"/>
      <c r="F1420" s="2309" t="e">
        <f t="shared" si="3275"/>
        <v>#DIV/0!</v>
      </c>
      <c r="G1420" s="1265"/>
      <c r="H1420" s="1265"/>
      <c r="I1420" s="1265"/>
      <c r="J1420" s="2309" t="e">
        <f t="shared" si="3276"/>
        <v>#DIV/0!</v>
      </c>
      <c r="K1420" s="1206">
        <f t="shared" ref="K1420:W1420" si="3290">K1378/K1391</f>
        <v>1</v>
      </c>
      <c r="L1420" s="1206"/>
      <c r="M1420" s="1206"/>
      <c r="N1420" s="2309" t="e">
        <f t="shared" si="3277"/>
        <v>#DIV/0!</v>
      </c>
      <c r="O1420" s="1238"/>
      <c r="P1420" s="1238"/>
      <c r="Q1420" s="1238"/>
      <c r="R1420" s="2309" t="e">
        <f t="shared" si="3278"/>
        <v>#DIV/0!</v>
      </c>
      <c r="S1420" s="1238"/>
      <c r="T1420" s="1238"/>
      <c r="U1420" s="1238"/>
      <c r="V1420" s="2309" t="e">
        <f t="shared" si="3279"/>
        <v>#DIV/0!</v>
      </c>
      <c r="W1420" s="1206" t="e">
        <f t="shared" si="3290"/>
        <v>#DIV/0!</v>
      </c>
      <c r="X1420" s="1206">
        <f t="shared" si="3273"/>
        <v>0</v>
      </c>
      <c r="Y1420" s="1206"/>
      <c r="Z1420" s="2309" t="e">
        <f t="shared" si="3280"/>
        <v>#DIV/0!</v>
      </c>
      <c r="AA1420" s="1206">
        <f t="shared" si="3271"/>
        <v>1</v>
      </c>
      <c r="AB1420" s="1718" t="e">
        <f t="shared" si="3272"/>
        <v>#DIV/0!</v>
      </c>
      <c r="AC1420" s="1903"/>
      <c r="AD1420" s="1220" t="s">
        <v>4339</v>
      </c>
    </row>
    <row r="1421" spans="1:30" s="325" customFormat="1" ht="15.75" hidden="1" thickBot="1" x14ac:dyDescent="0.3">
      <c r="A1421" s="3580"/>
      <c r="B1421" s="2212" t="s">
        <v>4223</v>
      </c>
      <c r="C1421" s="1239">
        <f t="shared" ref="C1421:W1421" si="3291">C1420/C316</f>
        <v>0</v>
      </c>
      <c r="D1421" s="1239"/>
      <c r="E1421" s="1239"/>
      <c r="F1421" s="1236" t="e">
        <f t="shared" si="3275"/>
        <v>#DIV/0!</v>
      </c>
      <c r="G1421" s="1266">
        <f t="shared" si="3291"/>
        <v>0</v>
      </c>
      <c r="H1421" s="1266"/>
      <c r="I1421" s="1266"/>
      <c r="J1421" s="1236" t="e">
        <f t="shared" si="3276"/>
        <v>#DIV/0!</v>
      </c>
      <c r="K1421" s="1209">
        <f t="shared" si="3291"/>
        <v>0.17458866544789761</v>
      </c>
      <c r="L1421" s="1209"/>
      <c r="M1421" s="1209"/>
      <c r="N1421" s="1236" t="e">
        <f t="shared" si="3277"/>
        <v>#DIV/0!</v>
      </c>
      <c r="O1421" s="1239"/>
      <c r="P1421" s="1239"/>
      <c r="Q1421" s="1239"/>
      <c r="R1421" s="1236" t="e">
        <f t="shared" si="3278"/>
        <v>#DIV/0!</v>
      </c>
      <c r="S1421" s="1239">
        <f t="shared" si="3291"/>
        <v>0</v>
      </c>
      <c r="T1421" s="1239"/>
      <c r="U1421" s="1239"/>
      <c r="V1421" s="1236" t="e">
        <f t="shared" si="3279"/>
        <v>#DIV/0!</v>
      </c>
      <c r="W1421" s="1199" t="e">
        <f t="shared" si="3291"/>
        <v>#DIV/0!</v>
      </c>
      <c r="X1421" s="1199">
        <f t="shared" si="3273"/>
        <v>0</v>
      </c>
      <c r="Y1421" s="1199"/>
      <c r="Z1421" s="1236" t="e">
        <f t="shared" si="3280"/>
        <v>#DIV/0!</v>
      </c>
      <c r="AA1421" s="1198">
        <f t="shared" si="3271"/>
        <v>4.3647166361974403E-2</v>
      </c>
      <c r="AB1421" s="1723" t="e">
        <f t="shared" si="3272"/>
        <v>#DIV/0!</v>
      </c>
      <c r="AC1421" s="1198"/>
      <c r="AD1421" s="325" t="s">
        <v>4340</v>
      </c>
    </row>
    <row r="1422" spans="1:30" ht="15.75" hidden="1" thickBot="1" x14ac:dyDescent="0.3">
      <c r="A1422" s="3580"/>
      <c r="B1422" s="2212" t="s">
        <v>4224</v>
      </c>
      <c r="C1422" s="1239">
        <f t="shared" ref="C1422:W1422" si="3292">C1420/C333</f>
        <v>0</v>
      </c>
      <c r="D1422" s="1239"/>
      <c r="E1422" s="1239"/>
      <c r="F1422" s="1236" t="e">
        <f t="shared" si="3275"/>
        <v>#DIV/0!</v>
      </c>
      <c r="G1422" s="1266">
        <f t="shared" si="3292"/>
        <v>0</v>
      </c>
      <c r="H1422" s="1266"/>
      <c r="I1422" s="1266"/>
      <c r="J1422" s="1236" t="e">
        <f t="shared" si="3276"/>
        <v>#DIV/0!</v>
      </c>
      <c r="K1422" s="1209">
        <f t="shared" si="3292"/>
        <v>0.11271820448877806</v>
      </c>
      <c r="L1422" s="1209"/>
      <c r="M1422" s="1209"/>
      <c r="N1422" s="1236" t="e">
        <f t="shared" si="3277"/>
        <v>#DIV/0!</v>
      </c>
      <c r="O1422" s="1239"/>
      <c r="P1422" s="1239"/>
      <c r="Q1422" s="1239"/>
      <c r="R1422" s="1236" t="e">
        <f t="shared" si="3278"/>
        <v>#DIV/0!</v>
      </c>
      <c r="S1422" s="1239">
        <f t="shared" si="3292"/>
        <v>0</v>
      </c>
      <c r="T1422" s="1239"/>
      <c r="U1422" s="1239"/>
      <c r="V1422" s="1236" t="e">
        <f t="shared" si="3279"/>
        <v>#DIV/0!</v>
      </c>
      <c r="W1422" s="1200" t="e">
        <f t="shared" si="3292"/>
        <v>#DIV/0!</v>
      </c>
      <c r="X1422" s="1200">
        <f t="shared" si="3273"/>
        <v>0</v>
      </c>
      <c r="Y1422" s="1200"/>
      <c r="Z1422" s="1236" t="e">
        <f t="shared" si="3280"/>
        <v>#DIV/0!</v>
      </c>
      <c r="AA1422" s="1198">
        <f t="shared" si="3271"/>
        <v>2.8179551122194516E-2</v>
      </c>
      <c r="AB1422" s="1723" t="e">
        <f t="shared" si="3272"/>
        <v>#DIV/0!</v>
      </c>
      <c r="AC1422" s="1198"/>
      <c r="AD1422" s="325" t="s">
        <v>4341</v>
      </c>
    </row>
    <row r="1423" spans="1:30" ht="15.75" hidden="1" thickBot="1" x14ac:dyDescent="0.3">
      <c r="A1423" s="3580"/>
      <c r="B1423" s="2212" t="s">
        <v>4311</v>
      </c>
      <c r="C1423" s="1239">
        <f t="shared" ref="C1423:W1423" si="3293">C1420/C336</f>
        <v>0</v>
      </c>
      <c r="D1423" s="1239"/>
      <c r="E1423" s="1239"/>
      <c r="F1423" s="1236" t="e">
        <f t="shared" si="3275"/>
        <v>#DIV/0!</v>
      </c>
      <c r="G1423" s="1266">
        <f t="shared" si="3293"/>
        <v>0</v>
      </c>
      <c r="H1423" s="1266"/>
      <c r="I1423" s="1266"/>
      <c r="J1423" s="1236" t="e">
        <f t="shared" si="3276"/>
        <v>#DIV/0!</v>
      </c>
      <c r="K1423" s="1209">
        <f t="shared" si="3293"/>
        <v>0.11777860603801715</v>
      </c>
      <c r="L1423" s="1209"/>
      <c r="M1423" s="1209"/>
      <c r="N1423" s="1236" t="e">
        <f t="shared" si="3277"/>
        <v>#DIV/0!</v>
      </c>
      <c r="O1423" s="1239"/>
      <c r="P1423" s="1239"/>
      <c r="Q1423" s="1239"/>
      <c r="R1423" s="1236" t="e">
        <f t="shared" si="3278"/>
        <v>#DIV/0!</v>
      </c>
      <c r="S1423" s="1239">
        <f t="shared" si="3293"/>
        <v>0</v>
      </c>
      <c r="T1423" s="1239"/>
      <c r="U1423" s="1239"/>
      <c r="V1423" s="1236" t="e">
        <f t="shared" si="3279"/>
        <v>#DIV/0!</v>
      </c>
      <c r="W1423" s="1199" t="e">
        <f t="shared" si="3293"/>
        <v>#DIV/0!</v>
      </c>
      <c r="X1423" s="1199">
        <f t="shared" si="3273"/>
        <v>0</v>
      </c>
      <c r="Y1423" s="1199"/>
      <c r="Z1423" s="1236" t="e">
        <f t="shared" si="3280"/>
        <v>#DIV/0!</v>
      </c>
      <c r="AA1423" s="1198">
        <f t="shared" si="3271"/>
        <v>2.9444651509504288E-2</v>
      </c>
      <c r="AB1423" s="1723" t="e">
        <f t="shared" si="3272"/>
        <v>#DIV/0!</v>
      </c>
      <c r="AC1423" s="1198"/>
      <c r="AD1423" s="325" t="s">
        <v>4342</v>
      </c>
    </row>
    <row r="1424" spans="1:30" ht="15.75" hidden="1" thickBot="1" x14ac:dyDescent="0.3">
      <c r="A1424" s="3580"/>
      <c r="B1424" s="2210" t="s">
        <v>4343</v>
      </c>
      <c r="C1424" s="1238"/>
      <c r="D1424" s="1238"/>
      <c r="E1424" s="1238"/>
      <c r="F1424" s="2309" t="e">
        <f t="shared" si="3275"/>
        <v>#DIV/0!</v>
      </c>
      <c r="G1424" s="1265"/>
      <c r="H1424" s="1265"/>
      <c r="I1424" s="1265"/>
      <c r="J1424" s="2309" t="e">
        <f t="shared" si="3276"/>
        <v>#DIV/0!</v>
      </c>
      <c r="K1424" s="1265"/>
      <c r="L1424" s="1265"/>
      <c r="M1424" s="1265"/>
      <c r="N1424" s="2309" t="e">
        <f t="shared" si="3277"/>
        <v>#DIV/0!</v>
      </c>
      <c r="O1424" s="1238"/>
      <c r="P1424" s="1238"/>
      <c r="Q1424" s="1238"/>
      <c r="R1424" s="2309" t="e">
        <f t="shared" si="3278"/>
        <v>#DIV/0!</v>
      </c>
      <c r="S1424" s="1238"/>
      <c r="T1424" s="1238"/>
      <c r="U1424" s="1238"/>
      <c r="V1424" s="2309" t="e">
        <f t="shared" si="3279"/>
        <v>#DIV/0!</v>
      </c>
      <c r="W1424" s="1206" t="e">
        <f t="shared" ref="W1424" si="3294">W1383/W1388</f>
        <v>#DIV/0!</v>
      </c>
      <c r="X1424" s="1206">
        <f t="shared" si="3273"/>
        <v>0</v>
      </c>
      <c r="Y1424" s="1206"/>
      <c r="Z1424" s="2309" t="e">
        <f t="shared" si="3280"/>
        <v>#DIV/0!</v>
      </c>
      <c r="AA1424" s="1206" t="e">
        <f t="shared" si="3271"/>
        <v>#DIV/0!</v>
      </c>
      <c r="AB1424" s="1718" t="e">
        <f t="shared" si="3272"/>
        <v>#DIV/0!</v>
      </c>
      <c r="AC1424" s="1903"/>
      <c r="AD1424" s="1220" t="s">
        <v>4344</v>
      </c>
    </row>
    <row r="1425" spans="1:30" ht="15.75" hidden="1" thickBot="1" x14ac:dyDescent="0.3">
      <c r="A1425" s="3580"/>
      <c r="B1425" s="2212" t="s">
        <v>4223</v>
      </c>
      <c r="C1425" s="1239">
        <f t="shared" ref="C1425:W1425" si="3295">C1424/C342</f>
        <v>0</v>
      </c>
      <c r="D1425" s="1239"/>
      <c r="E1425" s="1239"/>
      <c r="F1425" s="1236" t="e">
        <f t="shared" si="3275"/>
        <v>#DIV/0!</v>
      </c>
      <c r="G1425" s="1266">
        <f t="shared" si="3295"/>
        <v>0</v>
      </c>
      <c r="H1425" s="1266"/>
      <c r="I1425" s="1266"/>
      <c r="J1425" s="1236" t="e">
        <f t="shared" si="3276"/>
        <v>#DIV/0!</v>
      </c>
      <c r="K1425" s="1266">
        <f t="shared" si="3295"/>
        <v>0</v>
      </c>
      <c r="L1425" s="1266"/>
      <c r="M1425" s="1266"/>
      <c r="N1425" s="1236" t="e">
        <f t="shared" si="3277"/>
        <v>#DIV/0!</v>
      </c>
      <c r="O1425" s="1239"/>
      <c r="P1425" s="1239"/>
      <c r="Q1425" s="1239"/>
      <c r="R1425" s="1236" t="e">
        <f t="shared" si="3278"/>
        <v>#DIV/0!</v>
      </c>
      <c r="S1425" s="1239">
        <f t="shared" si="3295"/>
        <v>0</v>
      </c>
      <c r="T1425" s="1239"/>
      <c r="U1425" s="1239"/>
      <c r="V1425" s="1236" t="e">
        <f t="shared" si="3279"/>
        <v>#DIV/0!</v>
      </c>
      <c r="W1425" s="1199" t="e">
        <f t="shared" si="3295"/>
        <v>#DIV/0!</v>
      </c>
      <c r="X1425" s="1199">
        <f t="shared" si="3273"/>
        <v>0</v>
      </c>
      <c r="Y1425" s="1199"/>
      <c r="Z1425" s="1236" t="e">
        <f t="shared" si="3280"/>
        <v>#DIV/0!</v>
      </c>
      <c r="AA1425" s="1198">
        <f t="shared" si="3271"/>
        <v>0</v>
      </c>
      <c r="AB1425" s="1723" t="e">
        <f t="shared" si="3272"/>
        <v>#DIV/0!</v>
      </c>
      <c r="AC1425" s="1198"/>
      <c r="AD1425" s="325" t="s">
        <v>4345</v>
      </c>
    </row>
    <row r="1426" spans="1:30" ht="15.75" hidden="1" thickBot="1" x14ac:dyDescent="0.3">
      <c r="A1426" s="3580"/>
      <c r="B1426" s="2212" t="s">
        <v>4224</v>
      </c>
      <c r="C1426" s="1239">
        <f t="shared" ref="C1426:W1426" si="3296">C1424/C359</f>
        <v>0</v>
      </c>
      <c r="D1426" s="1239"/>
      <c r="E1426" s="1239"/>
      <c r="F1426" s="1236" t="e">
        <f t="shared" si="3275"/>
        <v>#DIV/0!</v>
      </c>
      <c r="G1426" s="1266">
        <f t="shared" si="3296"/>
        <v>0</v>
      </c>
      <c r="H1426" s="1266"/>
      <c r="I1426" s="1266"/>
      <c r="J1426" s="1236" t="e">
        <f t="shared" si="3276"/>
        <v>#DIV/0!</v>
      </c>
      <c r="K1426" s="1266">
        <f t="shared" si="3296"/>
        <v>0</v>
      </c>
      <c r="L1426" s="1266"/>
      <c r="M1426" s="1266"/>
      <c r="N1426" s="1236" t="e">
        <f t="shared" si="3277"/>
        <v>#DIV/0!</v>
      </c>
      <c r="O1426" s="1239"/>
      <c r="P1426" s="1239"/>
      <c r="Q1426" s="1239"/>
      <c r="R1426" s="1236" t="e">
        <f t="shared" si="3278"/>
        <v>#DIV/0!</v>
      </c>
      <c r="S1426" s="1239">
        <f t="shared" si="3296"/>
        <v>0</v>
      </c>
      <c r="T1426" s="1239"/>
      <c r="U1426" s="1239"/>
      <c r="V1426" s="1236" t="e">
        <f t="shared" si="3279"/>
        <v>#DIV/0!</v>
      </c>
      <c r="W1426" s="1199" t="e">
        <f t="shared" si="3296"/>
        <v>#DIV/0!</v>
      </c>
      <c r="X1426" s="1199">
        <f t="shared" si="3273"/>
        <v>0</v>
      </c>
      <c r="Y1426" s="1199"/>
      <c r="Z1426" s="1236" t="e">
        <f t="shared" si="3280"/>
        <v>#DIV/0!</v>
      </c>
      <c r="AA1426" s="1198">
        <f t="shared" si="3271"/>
        <v>0</v>
      </c>
      <c r="AB1426" s="1723" t="e">
        <f t="shared" si="3272"/>
        <v>#DIV/0!</v>
      </c>
      <c r="AC1426" s="1198"/>
      <c r="AD1426" s="325" t="s">
        <v>4346</v>
      </c>
    </row>
    <row r="1427" spans="1:30" ht="15.75" hidden="1" thickBot="1" x14ac:dyDescent="0.3">
      <c r="A1427" s="3580"/>
      <c r="B1427" s="2213" t="s">
        <v>4311</v>
      </c>
      <c r="C1427" s="1242">
        <f t="shared" ref="C1427:W1427" si="3297">C1424/C362</f>
        <v>0</v>
      </c>
      <c r="D1427" s="1242"/>
      <c r="E1427" s="1242"/>
      <c r="F1427" s="2310" t="e">
        <f t="shared" si="3275"/>
        <v>#DIV/0!</v>
      </c>
      <c r="G1427" s="1269">
        <f t="shared" si="3297"/>
        <v>0</v>
      </c>
      <c r="H1427" s="1269"/>
      <c r="I1427" s="1269"/>
      <c r="J1427" s="2310" t="e">
        <f t="shared" si="3276"/>
        <v>#DIV/0!</v>
      </c>
      <c r="K1427" s="1269">
        <f t="shared" si="3297"/>
        <v>0</v>
      </c>
      <c r="L1427" s="1269"/>
      <c r="M1427" s="1269"/>
      <c r="N1427" s="2310" t="e">
        <f t="shared" si="3277"/>
        <v>#DIV/0!</v>
      </c>
      <c r="O1427" s="1242"/>
      <c r="P1427" s="1242"/>
      <c r="Q1427" s="1242"/>
      <c r="R1427" s="2310" t="e">
        <f t="shared" si="3278"/>
        <v>#DIV/0!</v>
      </c>
      <c r="S1427" s="1242">
        <f t="shared" si="3297"/>
        <v>0</v>
      </c>
      <c r="T1427" s="1242"/>
      <c r="U1427" s="1242"/>
      <c r="V1427" s="2310" t="e">
        <f t="shared" si="3279"/>
        <v>#DIV/0!</v>
      </c>
      <c r="W1427" s="1201" t="e">
        <f t="shared" si="3297"/>
        <v>#DIV/0!</v>
      </c>
      <c r="X1427" s="1201">
        <f t="shared" si="3273"/>
        <v>0</v>
      </c>
      <c r="Y1427" s="1201"/>
      <c r="Z1427" s="2310" t="e">
        <f t="shared" si="3280"/>
        <v>#DIV/0!</v>
      </c>
      <c r="AA1427" s="1202">
        <f t="shared" si="3271"/>
        <v>0</v>
      </c>
      <c r="AB1427" s="1723" t="e">
        <f t="shared" si="3272"/>
        <v>#DIV/0!</v>
      </c>
      <c r="AC1427" s="1198"/>
      <c r="AD1427" s="325" t="s">
        <v>4347</v>
      </c>
    </row>
    <row r="1428" spans="1:30" customFormat="1" ht="15.75" hidden="1" thickBot="1" x14ac:dyDescent="0.3">
      <c r="A1428" s="3580" t="s">
        <v>2354</v>
      </c>
      <c r="B1428" s="2207" t="s">
        <v>935</v>
      </c>
      <c r="C1428" s="1235"/>
      <c r="D1428" s="1235"/>
      <c r="E1428" s="1235"/>
      <c r="F1428" s="2314" t="e">
        <f t="shared" si="3275"/>
        <v>#DIV/0!</v>
      </c>
      <c r="G1428" s="1262"/>
      <c r="H1428" s="1262"/>
      <c r="I1428" s="1262"/>
      <c r="J1428" s="2314" t="e">
        <f t="shared" si="3276"/>
        <v>#DIV/0!</v>
      </c>
      <c r="K1428" s="1262"/>
      <c r="L1428" s="1262"/>
      <c r="M1428" s="1262"/>
      <c r="N1428" s="2314" t="e">
        <f t="shared" si="3277"/>
        <v>#DIV/0!</v>
      </c>
      <c r="O1428" s="1235"/>
      <c r="P1428" s="1235"/>
      <c r="Q1428" s="1235"/>
      <c r="R1428" s="2314" t="e">
        <f t="shared" si="3278"/>
        <v>#DIV/0!</v>
      </c>
      <c r="S1428" s="1235"/>
      <c r="T1428" s="1235"/>
      <c r="U1428" s="1235"/>
      <c r="V1428" s="2314" t="e">
        <f t="shared" si="3279"/>
        <v>#DIV/0!</v>
      </c>
      <c r="W1428" s="826" t="e">
        <f>SUM(C1428:S1428)</f>
        <v>#DIV/0!</v>
      </c>
      <c r="X1428" s="826">
        <f t="shared" si="3273"/>
        <v>0</v>
      </c>
      <c r="Y1428" s="826"/>
      <c r="Z1428" s="2314" t="e">
        <f t="shared" si="3280"/>
        <v>#DIV/0!</v>
      </c>
      <c r="AA1428" s="1222" t="e">
        <f t="shared" si="3271"/>
        <v>#DIV/0!</v>
      </c>
      <c r="AB1428" s="1715" t="e">
        <f t="shared" si="3272"/>
        <v>#DIV/0!</v>
      </c>
      <c r="AC1428" s="1311"/>
      <c r="AD1428" s="27" t="s">
        <v>4264</v>
      </c>
    </row>
    <row r="1429" spans="1:30" customFormat="1" ht="15.75" hidden="1" thickBot="1" x14ac:dyDescent="0.3">
      <c r="A1429" s="3580"/>
      <c r="B1429" s="1" t="s">
        <v>4265</v>
      </c>
      <c r="C1429" s="1236">
        <f t="shared" ref="C1429:W1429" si="3298">C1428/C4</f>
        <v>0</v>
      </c>
      <c r="D1429" s="1236"/>
      <c r="E1429" s="1236"/>
      <c r="F1429" s="1236" t="e">
        <f t="shared" si="3275"/>
        <v>#DIV/0!</v>
      </c>
      <c r="G1429" s="1263">
        <f t="shared" si="3298"/>
        <v>0</v>
      </c>
      <c r="H1429" s="1263"/>
      <c r="I1429" s="1263"/>
      <c r="J1429" s="1236" t="e">
        <f t="shared" si="3276"/>
        <v>#DIV/0!</v>
      </c>
      <c r="K1429" s="1263">
        <f t="shared" si="3298"/>
        <v>0</v>
      </c>
      <c r="L1429" s="1263"/>
      <c r="M1429" s="1263"/>
      <c r="N1429" s="1236" t="e">
        <f t="shared" si="3277"/>
        <v>#DIV/0!</v>
      </c>
      <c r="O1429" s="1236"/>
      <c r="P1429" s="1236"/>
      <c r="Q1429" s="1236"/>
      <c r="R1429" s="1236" t="e">
        <f t="shared" si="3278"/>
        <v>#DIV/0!</v>
      </c>
      <c r="S1429" s="1236">
        <f t="shared" si="3298"/>
        <v>0</v>
      </c>
      <c r="T1429" s="1236"/>
      <c r="U1429" s="1236"/>
      <c r="V1429" s="1236" t="e">
        <f t="shared" si="3279"/>
        <v>#DIV/0!</v>
      </c>
      <c r="W1429" s="1194" t="e">
        <f t="shared" si="3298"/>
        <v>#DIV/0!</v>
      </c>
      <c r="X1429" s="1194">
        <f t="shared" si="3273"/>
        <v>0</v>
      </c>
      <c r="Y1429" s="1194"/>
      <c r="Z1429" s="1236" t="e">
        <f t="shared" si="3280"/>
        <v>#DIV/0!</v>
      </c>
      <c r="AA1429" s="1189">
        <f t="shared" si="3271"/>
        <v>0</v>
      </c>
      <c r="AB1429" s="1716" t="e">
        <f t="shared" si="3272"/>
        <v>#DIV/0!</v>
      </c>
      <c r="AC1429" s="1189"/>
      <c r="AD1429" t="s">
        <v>4266</v>
      </c>
    </row>
    <row r="1430" spans="1:30" customFormat="1" ht="15.75" hidden="1" thickBot="1" x14ac:dyDescent="0.3">
      <c r="A1430" s="3580"/>
      <c r="B1430" s="1" t="s">
        <v>4267</v>
      </c>
      <c r="C1430" s="1236">
        <f t="shared" ref="C1430:W1430" si="3299">C1428/C21</f>
        <v>0</v>
      </c>
      <c r="D1430" s="1236"/>
      <c r="E1430" s="1236"/>
      <c r="F1430" s="1236" t="e">
        <f t="shared" si="3275"/>
        <v>#DIV/0!</v>
      </c>
      <c r="G1430" s="1263">
        <f t="shared" si="3299"/>
        <v>0</v>
      </c>
      <c r="H1430" s="1263"/>
      <c r="I1430" s="1263"/>
      <c r="J1430" s="1236" t="e">
        <f t="shared" si="3276"/>
        <v>#DIV/0!</v>
      </c>
      <c r="K1430" s="1263">
        <f t="shared" si="3299"/>
        <v>0</v>
      </c>
      <c r="L1430" s="1263"/>
      <c r="M1430" s="1263"/>
      <c r="N1430" s="1236" t="e">
        <f t="shared" si="3277"/>
        <v>#DIV/0!</v>
      </c>
      <c r="O1430" s="1236"/>
      <c r="P1430" s="1236"/>
      <c r="Q1430" s="1236"/>
      <c r="R1430" s="1236" t="e">
        <f t="shared" si="3278"/>
        <v>#DIV/0!</v>
      </c>
      <c r="S1430" s="1236">
        <f t="shared" si="3299"/>
        <v>0</v>
      </c>
      <c r="T1430" s="1236"/>
      <c r="U1430" s="1236"/>
      <c r="V1430" s="1236" t="e">
        <f t="shared" si="3279"/>
        <v>#DIV/0!</v>
      </c>
      <c r="W1430" s="1194" t="e">
        <f t="shared" si="3299"/>
        <v>#DIV/0!</v>
      </c>
      <c r="X1430" s="1194">
        <f t="shared" si="3273"/>
        <v>0</v>
      </c>
      <c r="Y1430" s="1194"/>
      <c r="Z1430" s="1236" t="e">
        <f t="shared" si="3280"/>
        <v>#DIV/0!</v>
      </c>
      <c r="AA1430" s="1189">
        <f t="shared" si="3271"/>
        <v>0</v>
      </c>
      <c r="AB1430" s="1716" t="e">
        <f t="shared" si="3272"/>
        <v>#DIV/0!</v>
      </c>
      <c r="AC1430" s="1189"/>
      <c r="AD1430" t="s">
        <v>4268</v>
      </c>
    </row>
    <row r="1431" spans="1:30" customFormat="1" ht="15.75" hidden="1" thickBot="1" x14ac:dyDescent="0.3">
      <c r="A1431" s="3580"/>
      <c r="B1431" s="1" t="s">
        <v>4269</v>
      </c>
      <c r="C1431" s="1236">
        <f t="shared" ref="C1431:W1431" si="3300">C1428/C9</f>
        <v>0</v>
      </c>
      <c r="D1431" s="1236"/>
      <c r="E1431" s="1236"/>
      <c r="F1431" s="1236" t="e">
        <f t="shared" si="3275"/>
        <v>#DIV/0!</v>
      </c>
      <c r="G1431" s="1263">
        <f t="shared" si="3300"/>
        <v>0</v>
      </c>
      <c r="H1431" s="1263"/>
      <c r="I1431" s="1263"/>
      <c r="J1431" s="1236" t="e">
        <f t="shared" si="3276"/>
        <v>#DIV/0!</v>
      </c>
      <c r="K1431" s="1263">
        <f t="shared" si="3300"/>
        <v>0</v>
      </c>
      <c r="L1431" s="1263"/>
      <c r="M1431" s="1263"/>
      <c r="N1431" s="1236" t="e">
        <f t="shared" si="3277"/>
        <v>#DIV/0!</v>
      </c>
      <c r="O1431" s="1236"/>
      <c r="P1431" s="1236"/>
      <c r="Q1431" s="1236"/>
      <c r="R1431" s="1236" t="e">
        <f t="shared" si="3278"/>
        <v>#DIV/0!</v>
      </c>
      <c r="S1431" s="1236">
        <f t="shared" si="3300"/>
        <v>0</v>
      </c>
      <c r="T1431" s="1236"/>
      <c r="U1431" s="1236"/>
      <c r="V1431" s="1236" t="e">
        <f t="shared" si="3279"/>
        <v>#DIV/0!</v>
      </c>
      <c r="W1431" s="1194" t="e">
        <f t="shared" si="3300"/>
        <v>#DIV/0!</v>
      </c>
      <c r="X1431" s="1194">
        <f t="shared" si="3273"/>
        <v>0</v>
      </c>
      <c r="Y1431" s="1194"/>
      <c r="Z1431" s="1236" t="e">
        <f t="shared" si="3280"/>
        <v>#DIV/0!</v>
      </c>
      <c r="AA1431" s="1189">
        <f t="shared" si="3271"/>
        <v>0</v>
      </c>
      <c r="AB1431" s="1716" t="e">
        <f t="shared" si="3272"/>
        <v>#DIV/0!</v>
      </c>
      <c r="AC1431" s="1189"/>
      <c r="AD1431" t="s">
        <v>4270</v>
      </c>
    </row>
    <row r="1432" spans="1:30" customFormat="1" ht="15.75" hidden="1" thickBot="1" x14ac:dyDescent="0.3">
      <c r="A1432" s="3580"/>
      <c r="B1432" s="1" t="s">
        <v>4271</v>
      </c>
      <c r="C1432" s="1236">
        <f t="shared" ref="C1432:W1432" si="3301">C1428/C15</f>
        <v>0</v>
      </c>
      <c r="D1432" s="1236"/>
      <c r="E1432" s="1236"/>
      <c r="F1432" s="1236" t="e">
        <f t="shared" si="3275"/>
        <v>#DIV/0!</v>
      </c>
      <c r="G1432" s="1263">
        <f t="shared" si="3301"/>
        <v>0</v>
      </c>
      <c r="H1432" s="1263"/>
      <c r="I1432" s="1263"/>
      <c r="J1432" s="1236" t="e">
        <f t="shared" si="3276"/>
        <v>#DIV/0!</v>
      </c>
      <c r="K1432" s="1263">
        <f t="shared" si="3301"/>
        <v>0</v>
      </c>
      <c r="L1432" s="1263"/>
      <c r="M1432" s="1263"/>
      <c r="N1432" s="1236" t="e">
        <f t="shared" si="3277"/>
        <v>#DIV/0!</v>
      </c>
      <c r="O1432" s="1236"/>
      <c r="P1432" s="1236"/>
      <c r="Q1432" s="1236"/>
      <c r="R1432" s="1236" t="e">
        <f t="shared" si="3278"/>
        <v>#DIV/0!</v>
      </c>
      <c r="S1432" s="1236">
        <f t="shared" si="3301"/>
        <v>0</v>
      </c>
      <c r="T1432" s="1236"/>
      <c r="U1432" s="1236"/>
      <c r="V1432" s="1236" t="e">
        <f t="shared" si="3279"/>
        <v>#DIV/0!</v>
      </c>
      <c r="W1432" s="1205" t="e">
        <f t="shared" si="3301"/>
        <v>#DIV/0!</v>
      </c>
      <c r="X1432" s="1205">
        <f t="shared" si="3273"/>
        <v>0</v>
      </c>
      <c r="Y1432" s="1205"/>
      <c r="Z1432" s="1236" t="e">
        <f t="shared" si="3280"/>
        <v>#DIV/0!</v>
      </c>
      <c r="AA1432" s="1193">
        <f t="shared" si="3271"/>
        <v>0</v>
      </c>
      <c r="AB1432" s="1717" t="e">
        <f t="shared" si="3272"/>
        <v>#DIV/0!</v>
      </c>
      <c r="AC1432" s="1193"/>
      <c r="AD1432" t="s">
        <v>4272</v>
      </c>
    </row>
    <row r="1433" spans="1:30" customFormat="1" ht="15.75" hidden="1" thickBot="1" x14ac:dyDescent="0.3">
      <c r="A1433" s="3580"/>
      <c r="B1433" s="2210" t="s">
        <v>4273</v>
      </c>
      <c r="C1433" s="1237"/>
      <c r="D1433" s="1237"/>
      <c r="E1433" s="1237"/>
      <c r="F1433" s="2309" t="e">
        <f t="shared" si="3275"/>
        <v>#DIV/0!</v>
      </c>
      <c r="G1433" s="1264"/>
      <c r="H1433" s="1264"/>
      <c r="I1433" s="1264"/>
      <c r="J1433" s="2309" t="e">
        <f t="shared" si="3276"/>
        <v>#DIV/0!</v>
      </c>
      <c r="K1433" s="1246">
        <f>SG!C559</f>
        <v>15</v>
      </c>
      <c r="L1433" s="1246"/>
      <c r="M1433" s="1246"/>
      <c r="N1433" s="2309" t="e">
        <f t="shared" si="3277"/>
        <v>#DIV/0!</v>
      </c>
      <c r="O1433" s="1237"/>
      <c r="P1433" s="1237"/>
      <c r="Q1433" s="1237"/>
      <c r="R1433" s="2309" t="e">
        <f t="shared" si="3278"/>
        <v>#DIV/0!</v>
      </c>
      <c r="S1433" s="1237"/>
      <c r="T1433" s="1237"/>
      <c r="U1433" s="1237"/>
      <c r="V1433" s="2309" t="e">
        <f t="shared" si="3279"/>
        <v>#DIV/0!</v>
      </c>
      <c r="W1433" s="1204" t="e">
        <f>SUM(C1433:S1433)</f>
        <v>#DIV/0!</v>
      </c>
      <c r="X1433" s="1204">
        <f t="shared" si="3273"/>
        <v>0</v>
      </c>
      <c r="Y1433" s="1204"/>
      <c r="Z1433" s="2309" t="e">
        <f t="shared" si="3280"/>
        <v>#DIV/0!</v>
      </c>
      <c r="AA1433" s="1206">
        <f t="shared" si="3271"/>
        <v>15</v>
      </c>
      <c r="AB1433" s="1718" t="e">
        <f t="shared" si="3272"/>
        <v>#DIV/0!</v>
      </c>
      <c r="AC1433" s="1903"/>
      <c r="AD1433" s="27" t="s">
        <v>4274</v>
      </c>
    </row>
    <row r="1434" spans="1:30" customFormat="1" ht="15.75" hidden="1" thickBot="1" x14ac:dyDescent="0.3">
      <c r="A1434" s="3580"/>
      <c r="B1434" s="1" t="s">
        <v>4275</v>
      </c>
      <c r="C1434" s="1236">
        <f t="shared" ref="C1434:W1434" si="3302">C1433/C30</f>
        <v>0</v>
      </c>
      <c r="D1434" s="1236"/>
      <c r="E1434" s="1236"/>
      <c r="F1434" s="1236" t="e">
        <f t="shared" si="3275"/>
        <v>#DIV/0!</v>
      </c>
      <c r="G1434" s="1263">
        <f t="shared" si="3302"/>
        <v>0</v>
      </c>
      <c r="H1434" s="1263"/>
      <c r="I1434" s="1263"/>
      <c r="J1434" s="1236" t="e">
        <f t="shared" si="3276"/>
        <v>#DIV/0!</v>
      </c>
      <c r="K1434" s="1186">
        <f t="shared" si="3302"/>
        <v>3.4277879341864715E-3</v>
      </c>
      <c r="L1434" s="1186"/>
      <c r="M1434" s="1186"/>
      <c r="N1434" s="1236" t="e">
        <f t="shared" si="3277"/>
        <v>#DIV/0!</v>
      </c>
      <c r="O1434" s="1236"/>
      <c r="P1434" s="1236"/>
      <c r="Q1434" s="1236"/>
      <c r="R1434" s="1236" t="e">
        <f t="shared" si="3278"/>
        <v>#DIV/0!</v>
      </c>
      <c r="S1434" s="1236">
        <f t="shared" si="3302"/>
        <v>0</v>
      </c>
      <c r="T1434" s="1236"/>
      <c r="U1434" s="1236"/>
      <c r="V1434" s="1236" t="e">
        <f t="shared" si="3279"/>
        <v>#DIV/0!</v>
      </c>
      <c r="W1434" s="1192" t="e">
        <f t="shared" si="3302"/>
        <v>#DIV/0!</v>
      </c>
      <c r="X1434" s="1192">
        <f t="shared" si="3273"/>
        <v>0</v>
      </c>
      <c r="Y1434" s="1192"/>
      <c r="Z1434" s="1236" t="e">
        <f t="shared" si="3280"/>
        <v>#DIV/0!</v>
      </c>
      <c r="AA1434" s="1193">
        <f t="shared" si="3271"/>
        <v>8.5694698354661788E-4</v>
      </c>
      <c r="AB1434" s="1717" t="e">
        <f t="shared" si="3272"/>
        <v>#DIV/0!</v>
      </c>
      <c r="AC1434" s="1193"/>
      <c r="AD1434" t="s">
        <v>4276</v>
      </c>
    </row>
    <row r="1435" spans="1:30" customFormat="1" ht="15.75" hidden="1" thickBot="1" x14ac:dyDescent="0.3">
      <c r="A1435" s="3580"/>
      <c r="B1435" s="1" t="s">
        <v>4277</v>
      </c>
      <c r="C1435" s="1236">
        <f t="shared" ref="C1435:W1435" si="3303">C1433/C47</f>
        <v>0</v>
      </c>
      <c r="D1435" s="1236"/>
      <c r="E1435" s="1236"/>
      <c r="F1435" s="1236" t="e">
        <f t="shared" si="3275"/>
        <v>#DIV/0!</v>
      </c>
      <c r="G1435" s="1263">
        <f t="shared" si="3303"/>
        <v>0</v>
      </c>
      <c r="H1435" s="1263"/>
      <c r="I1435" s="1263"/>
      <c r="J1435" s="1236" t="e">
        <f t="shared" si="3276"/>
        <v>#DIV/0!</v>
      </c>
      <c r="K1435" s="1186">
        <f t="shared" si="3303"/>
        <v>3.740648379052369E-3</v>
      </c>
      <c r="L1435" s="1186"/>
      <c r="M1435" s="1186"/>
      <c r="N1435" s="1236" t="e">
        <f t="shared" si="3277"/>
        <v>#DIV/0!</v>
      </c>
      <c r="O1435" s="1236"/>
      <c r="P1435" s="1236"/>
      <c r="Q1435" s="1236"/>
      <c r="R1435" s="1236" t="e">
        <f t="shared" si="3278"/>
        <v>#DIV/0!</v>
      </c>
      <c r="S1435" s="1236">
        <f t="shared" si="3303"/>
        <v>0</v>
      </c>
      <c r="T1435" s="1236"/>
      <c r="U1435" s="1236"/>
      <c r="V1435" s="1236" t="e">
        <f t="shared" si="3279"/>
        <v>#DIV/0!</v>
      </c>
      <c r="W1435" s="1192" t="e">
        <f t="shared" si="3303"/>
        <v>#DIV/0!</v>
      </c>
      <c r="X1435" s="1192">
        <f t="shared" si="3273"/>
        <v>0</v>
      </c>
      <c r="Y1435" s="1192"/>
      <c r="Z1435" s="1236" t="e">
        <f t="shared" si="3280"/>
        <v>#DIV/0!</v>
      </c>
      <c r="AA1435" s="1193">
        <f t="shared" si="3271"/>
        <v>9.3516209476309225E-4</v>
      </c>
      <c r="AB1435" s="1717" t="e">
        <f t="shared" si="3272"/>
        <v>#DIV/0!</v>
      </c>
      <c r="AC1435" s="1193"/>
      <c r="AD1435" t="s">
        <v>4278</v>
      </c>
    </row>
    <row r="1436" spans="1:30" customFormat="1" ht="15.75" hidden="1" thickBot="1" x14ac:dyDescent="0.3">
      <c r="A1436" s="3580"/>
      <c r="B1436" s="1" t="s">
        <v>4279</v>
      </c>
      <c r="C1436" s="1236">
        <f t="shared" ref="C1436:W1436" si="3304">C1433/C35</f>
        <v>0</v>
      </c>
      <c r="D1436" s="1236"/>
      <c r="E1436" s="1236"/>
      <c r="F1436" s="1236" t="e">
        <f t="shared" si="3275"/>
        <v>#DIV/0!</v>
      </c>
      <c r="G1436" s="1263">
        <f t="shared" si="3304"/>
        <v>0</v>
      </c>
      <c r="H1436" s="1263"/>
      <c r="I1436" s="1263"/>
      <c r="J1436" s="1236" t="e">
        <f t="shared" si="3276"/>
        <v>#DIV/0!</v>
      </c>
      <c r="K1436" s="1186">
        <f t="shared" si="3304"/>
        <v>1.1303692539562924E-2</v>
      </c>
      <c r="L1436" s="1186"/>
      <c r="M1436" s="1186"/>
      <c r="N1436" s="1236" t="e">
        <f t="shared" si="3277"/>
        <v>#DIV/0!</v>
      </c>
      <c r="O1436" s="1236"/>
      <c r="P1436" s="1236"/>
      <c r="Q1436" s="1236"/>
      <c r="R1436" s="1236" t="e">
        <f t="shared" si="3278"/>
        <v>#DIV/0!</v>
      </c>
      <c r="S1436" s="1236">
        <f t="shared" si="3304"/>
        <v>0</v>
      </c>
      <c r="T1436" s="1236"/>
      <c r="U1436" s="1236"/>
      <c r="V1436" s="1236" t="e">
        <f t="shared" si="3279"/>
        <v>#DIV/0!</v>
      </c>
      <c r="W1436" s="1192" t="e">
        <f t="shared" si="3304"/>
        <v>#DIV/0!</v>
      </c>
      <c r="X1436" s="1192">
        <f t="shared" si="3273"/>
        <v>0</v>
      </c>
      <c r="Y1436" s="1192"/>
      <c r="Z1436" s="1236" t="e">
        <f t="shared" si="3280"/>
        <v>#DIV/0!</v>
      </c>
      <c r="AA1436" s="1193">
        <f t="shared" si="3271"/>
        <v>2.8259231348907311E-3</v>
      </c>
      <c r="AB1436" s="1717" t="e">
        <f t="shared" si="3272"/>
        <v>#DIV/0!</v>
      </c>
      <c r="AC1436" s="1193"/>
      <c r="AD1436" t="s">
        <v>4280</v>
      </c>
    </row>
    <row r="1437" spans="1:30" customFormat="1" ht="15.75" hidden="1" thickBot="1" x14ac:dyDescent="0.3">
      <c r="A1437" s="3580"/>
      <c r="B1437" s="1" t="s">
        <v>4281</v>
      </c>
      <c r="C1437" s="1236">
        <f t="shared" ref="C1437:W1437" si="3305">C1433/C41</f>
        <v>0</v>
      </c>
      <c r="D1437" s="1236"/>
      <c r="E1437" s="1236"/>
      <c r="F1437" s="1236" t="e">
        <f t="shared" si="3275"/>
        <v>#DIV/0!</v>
      </c>
      <c r="G1437" s="1263">
        <f t="shared" si="3305"/>
        <v>0</v>
      </c>
      <c r="H1437" s="1263"/>
      <c r="I1437" s="1263"/>
      <c r="J1437" s="1236" t="e">
        <f t="shared" si="3276"/>
        <v>#DIV/0!</v>
      </c>
      <c r="K1437" s="1186">
        <f t="shared" si="3305"/>
        <v>1.2427506213753107E-2</v>
      </c>
      <c r="L1437" s="1186"/>
      <c r="M1437" s="1186"/>
      <c r="N1437" s="1236" t="e">
        <f t="shared" si="3277"/>
        <v>#DIV/0!</v>
      </c>
      <c r="O1437" s="1236"/>
      <c r="P1437" s="1236"/>
      <c r="Q1437" s="1236"/>
      <c r="R1437" s="1236" t="e">
        <f t="shared" si="3278"/>
        <v>#DIV/0!</v>
      </c>
      <c r="S1437" s="1236">
        <f t="shared" si="3305"/>
        <v>0</v>
      </c>
      <c r="T1437" s="1236"/>
      <c r="U1437" s="1236"/>
      <c r="V1437" s="1236" t="e">
        <f t="shared" si="3279"/>
        <v>#DIV/0!</v>
      </c>
      <c r="W1437" s="1192" t="e">
        <f t="shared" si="3305"/>
        <v>#DIV/0!</v>
      </c>
      <c r="X1437" s="1192">
        <f t="shared" si="3273"/>
        <v>0</v>
      </c>
      <c r="Y1437" s="1192"/>
      <c r="Z1437" s="1236" t="e">
        <f t="shared" si="3280"/>
        <v>#DIV/0!</v>
      </c>
      <c r="AA1437" s="1193">
        <f t="shared" si="3271"/>
        <v>3.1068765534382767E-3</v>
      </c>
      <c r="AB1437" s="1717" t="e">
        <f t="shared" si="3272"/>
        <v>#DIV/0!</v>
      </c>
      <c r="AC1437" s="1193"/>
      <c r="AD1437" t="s">
        <v>4282</v>
      </c>
    </row>
    <row r="1438" spans="1:30" customFormat="1" ht="15.75" hidden="1" thickBot="1" x14ac:dyDescent="0.3">
      <c r="A1438" s="3580"/>
      <c r="B1438" s="2210" t="s">
        <v>4283</v>
      </c>
      <c r="C1438" s="1237"/>
      <c r="D1438" s="1237"/>
      <c r="E1438" s="1237"/>
      <c r="F1438" s="2309" t="e">
        <f t="shared" si="3275"/>
        <v>#DIV/0!</v>
      </c>
      <c r="G1438" s="1264"/>
      <c r="H1438" s="1264"/>
      <c r="I1438" s="1264"/>
      <c r="J1438" s="2309" t="e">
        <f t="shared" si="3276"/>
        <v>#DIV/0!</v>
      </c>
      <c r="K1438" s="1264"/>
      <c r="L1438" s="1264"/>
      <c r="M1438" s="1264"/>
      <c r="N1438" s="2309" t="e">
        <f t="shared" si="3277"/>
        <v>#DIV/0!</v>
      </c>
      <c r="O1438" s="1237"/>
      <c r="P1438" s="1237"/>
      <c r="Q1438" s="1237"/>
      <c r="R1438" s="2309" t="e">
        <f t="shared" si="3278"/>
        <v>#DIV/0!</v>
      </c>
      <c r="S1438" s="1237"/>
      <c r="T1438" s="1237"/>
      <c r="U1438" s="1237"/>
      <c r="V1438" s="2309" t="e">
        <f t="shared" si="3279"/>
        <v>#DIV/0!</v>
      </c>
      <c r="W1438" s="1204" t="e">
        <f>SUM(C1438:S1438)</f>
        <v>#DIV/0!</v>
      </c>
      <c r="X1438" s="1204">
        <f t="shared" si="3273"/>
        <v>0</v>
      </c>
      <c r="Y1438" s="1204"/>
      <c r="Z1438" s="2309" t="e">
        <f t="shared" si="3280"/>
        <v>#DIV/0!</v>
      </c>
      <c r="AA1438" s="1206" t="e">
        <f t="shared" si="3271"/>
        <v>#DIV/0!</v>
      </c>
      <c r="AB1438" s="1719" t="e">
        <f t="shared" si="3272"/>
        <v>#DIV/0!</v>
      </c>
      <c r="AC1438" s="1206"/>
      <c r="AD1438" s="1178" t="s">
        <v>4284</v>
      </c>
    </row>
    <row r="1439" spans="1:30" customFormat="1" ht="15.75" hidden="1" thickBot="1" x14ac:dyDescent="0.3">
      <c r="A1439" s="3580"/>
      <c r="B1439" s="1" t="s">
        <v>4285</v>
      </c>
      <c r="C1439" s="1236">
        <f t="shared" ref="C1439:W1439" si="3306">C1438/C56</f>
        <v>0</v>
      </c>
      <c r="D1439" s="1236"/>
      <c r="E1439" s="1236"/>
      <c r="F1439" s="1236" t="e">
        <f t="shared" si="3275"/>
        <v>#DIV/0!</v>
      </c>
      <c r="G1439" s="1263">
        <f t="shared" si="3306"/>
        <v>0</v>
      </c>
      <c r="H1439" s="1263"/>
      <c r="I1439" s="1263"/>
      <c r="J1439" s="1236" t="e">
        <f t="shared" si="3276"/>
        <v>#DIV/0!</v>
      </c>
      <c r="K1439" s="1263">
        <f t="shared" si="3306"/>
        <v>0</v>
      </c>
      <c r="L1439" s="1263"/>
      <c r="M1439" s="1263"/>
      <c r="N1439" s="1236" t="e">
        <f t="shared" si="3277"/>
        <v>#DIV/0!</v>
      </c>
      <c r="O1439" s="1236"/>
      <c r="P1439" s="1236"/>
      <c r="Q1439" s="1236"/>
      <c r="R1439" s="1236" t="e">
        <f t="shared" si="3278"/>
        <v>#DIV/0!</v>
      </c>
      <c r="S1439" s="1236">
        <f t="shared" si="3306"/>
        <v>0</v>
      </c>
      <c r="T1439" s="1236"/>
      <c r="U1439" s="1236"/>
      <c r="V1439" s="1236" t="e">
        <f t="shared" si="3279"/>
        <v>#DIV/0!</v>
      </c>
      <c r="W1439" s="1194" t="e">
        <f t="shared" si="3306"/>
        <v>#DIV/0!</v>
      </c>
      <c r="X1439" s="1194">
        <f t="shared" si="3273"/>
        <v>0</v>
      </c>
      <c r="Y1439" s="1194"/>
      <c r="Z1439" s="1236" t="e">
        <f t="shared" si="3280"/>
        <v>#DIV/0!</v>
      </c>
      <c r="AA1439" s="1193">
        <f t="shared" si="3271"/>
        <v>0</v>
      </c>
      <c r="AB1439" s="1717" t="e">
        <f t="shared" si="3272"/>
        <v>#DIV/0!</v>
      </c>
      <c r="AC1439" s="1193"/>
      <c r="AD1439" t="s">
        <v>4286</v>
      </c>
    </row>
    <row r="1440" spans="1:30" customFormat="1" ht="15.75" hidden="1" thickBot="1" x14ac:dyDescent="0.3">
      <c r="A1440" s="3580"/>
      <c r="B1440" s="1" t="s">
        <v>4287</v>
      </c>
      <c r="C1440" s="1236">
        <f t="shared" ref="C1440:W1440" si="3307">C1438/C73</f>
        <v>0</v>
      </c>
      <c r="D1440" s="1236"/>
      <c r="E1440" s="1236"/>
      <c r="F1440" s="1236" t="e">
        <f t="shared" si="3275"/>
        <v>#DIV/0!</v>
      </c>
      <c r="G1440" s="1263">
        <f t="shared" si="3307"/>
        <v>0</v>
      </c>
      <c r="H1440" s="1263"/>
      <c r="I1440" s="1263"/>
      <c r="J1440" s="1236" t="e">
        <f t="shared" si="3276"/>
        <v>#DIV/0!</v>
      </c>
      <c r="K1440" s="1263">
        <f t="shared" si="3307"/>
        <v>0</v>
      </c>
      <c r="L1440" s="1263"/>
      <c r="M1440" s="1263"/>
      <c r="N1440" s="1236" t="e">
        <f t="shared" si="3277"/>
        <v>#DIV/0!</v>
      </c>
      <c r="O1440" s="1236"/>
      <c r="P1440" s="1236"/>
      <c r="Q1440" s="1236"/>
      <c r="R1440" s="1236" t="e">
        <f t="shared" si="3278"/>
        <v>#DIV/0!</v>
      </c>
      <c r="S1440" s="1236">
        <f t="shared" si="3307"/>
        <v>0</v>
      </c>
      <c r="T1440" s="1236"/>
      <c r="U1440" s="1236"/>
      <c r="V1440" s="1236" t="e">
        <f t="shared" si="3279"/>
        <v>#DIV/0!</v>
      </c>
      <c r="W1440" s="1194" t="e">
        <f t="shared" si="3307"/>
        <v>#DIV/0!</v>
      </c>
      <c r="X1440" s="1194">
        <f t="shared" si="3273"/>
        <v>0</v>
      </c>
      <c r="Y1440" s="1194"/>
      <c r="Z1440" s="1236" t="e">
        <f t="shared" si="3280"/>
        <v>#DIV/0!</v>
      </c>
      <c r="AA1440" s="1193">
        <f t="shared" si="3271"/>
        <v>0</v>
      </c>
      <c r="AB1440" s="1717" t="e">
        <f t="shared" si="3272"/>
        <v>#DIV/0!</v>
      </c>
      <c r="AC1440" s="1193"/>
      <c r="AD1440" t="s">
        <v>4288</v>
      </c>
    </row>
    <row r="1441" spans="1:30" customFormat="1" ht="15.75" hidden="1" thickBot="1" x14ac:dyDescent="0.3">
      <c r="A1441" s="3580"/>
      <c r="B1441" s="1" t="s">
        <v>4289</v>
      </c>
      <c r="C1441" s="1243">
        <v>0.15</v>
      </c>
      <c r="D1441" s="1243"/>
      <c r="E1441" s="1243"/>
      <c r="F1441" s="1236" t="e">
        <f t="shared" si="3275"/>
        <v>#DIV/0!</v>
      </c>
      <c r="G1441" s="1275">
        <v>0.15</v>
      </c>
      <c r="H1441" s="1275"/>
      <c r="I1441" s="1275"/>
      <c r="J1441" s="1236" t="e">
        <f t="shared" si="3276"/>
        <v>#DIV/0!</v>
      </c>
      <c r="K1441" s="1275">
        <v>0.15</v>
      </c>
      <c r="L1441" s="1275"/>
      <c r="M1441" s="1275"/>
      <c r="N1441" s="1236" t="e">
        <f t="shared" si="3277"/>
        <v>#DIV/0!</v>
      </c>
      <c r="O1441" s="1236"/>
      <c r="P1441" s="1236"/>
      <c r="Q1441" s="1236"/>
      <c r="R1441" s="1236" t="e">
        <f t="shared" si="3278"/>
        <v>#DIV/0!</v>
      </c>
      <c r="S1441" s="1236">
        <v>0.15</v>
      </c>
      <c r="T1441" s="1236"/>
      <c r="U1441" s="1236"/>
      <c r="V1441" s="1236" t="e">
        <f t="shared" si="3279"/>
        <v>#DIV/0!</v>
      </c>
      <c r="W1441" s="1190">
        <f>K1441</f>
        <v>0.15</v>
      </c>
      <c r="X1441" s="1190">
        <f t="shared" si="3273"/>
        <v>0</v>
      </c>
      <c r="Y1441" s="1190"/>
      <c r="Z1441" s="1236" t="e">
        <f t="shared" si="3280"/>
        <v>#DIV/0!</v>
      </c>
      <c r="AA1441" s="1191">
        <f t="shared" si="3271"/>
        <v>0.15</v>
      </c>
      <c r="AB1441" s="1720" t="e">
        <f t="shared" si="3272"/>
        <v>#DIV/0!</v>
      </c>
      <c r="AC1441" s="1191"/>
      <c r="AD1441" t="s">
        <v>4290</v>
      </c>
    </row>
    <row r="1442" spans="1:30" customFormat="1" ht="15.75" hidden="1" thickBot="1" x14ac:dyDescent="0.3">
      <c r="A1442" s="3580"/>
      <c r="B1442" s="1" t="s">
        <v>4291</v>
      </c>
      <c r="C1442" s="1236" t="e">
        <f>C1438/C1433</f>
        <v>#DIV/0!</v>
      </c>
      <c r="D1442" s="1236"/>
      <c r="E1442" s="1236"/>
      <c r="F1442" s="1236" t="e">
        <f t="shared" si="3275"/>
        <v>#DIV/0!</v>
      </c>
      <c r="G1442" s="1263" t="e">
        <f t="shared" ref="G1442:W1442" si="3308">G1438/G1433</f>
        <v>#DIV/0!</v>
      </c>
      <c r="H1442" s="1263"/>
      <c r="I1442" s="1263"/>
      <c r="J1442" s="1236" t="e">
        <f t="shared" si="3276"/>
        <v>#DIV/0!</v>
      </c>
      <c r="K1442" s="1263">
        <f t="shared" si="3308"/>
        <v>0</v>
      </c>
      <c r="L1442" s="1263"/>
      <c r="M1442" s="1263"/>
      <c r="N1442" s="1236" t="e">
        <f t="shared" si="3277"/>
        <v>#DIV/0!</v>
      </c>
      <c r="O1442" s="1236"/>
      <c r="P1442" s="1236"/>
      <c r="Q1442" s="1236"/>
      <c r="R1442" s="1236" t="e">
        <f t="shared" si="3278"/>
        <v>#DIV/0!</v>
      </c>
      <c r="S1442" s="1236" t="e">
        <f t="shared" si="3308"/>
        <v>#DIV/0!</v>
      </c>
      <c r="T1442" s="1236"/>
      <c r="U1442" s="1236"/>
      <c r="V1442" s="1236" t="e">
        <f t="shared" si="3279"/>
        <v>#DIV/0!</v>
      </c>
      <c r="W1442" s="1205" t="e">
        <f t="shared" si="3308"/>
        <v>#DIV/0!</v>
      </c>
      <c r="X1442" s="1205">
        <f t="shared" si="3273"/>
        <v>0</v>
      </c>
      <c r="Y1442" s="1205"/>
      <c r="Z1442" s="1236" t="e">
        <f t="shared" si="3280"/>
        <v>#DIV/0!</v>
      </c>
      <c r="AA1442" s="1191" t="e">
        <f t="shared" si="3271"/>
        <v>#DIV/0!</v>
      </c>
      <c r="AB1442" s="1720" t="e">
        <f t="shared" si="3272"/>
        <v>#DIV/0!</v>
      </c>
      <c r="AC1442" s="1191"/>
      <c r="AD1442" t="s">
        <v>4292</v>
      </c>
    </row>
    <row r="1443" spans="1:30" customFormat="1" ht="15.75" hidden="1" thickBot="1" x14ac:dyDescent="0.3">
      <c r="A1443" s="3580"/>
      <c r="B1443" s="2210" t="s">
        <v>10</v>
      </c>
      <c r="C1443" s="1237"/>
      <c r="D1443" s="1237"/>
      <c r="E1443" s="1237"/>
      <c r="F1443" s="2309" t="e">
        <f t="shared" si="3275"/>
        <v>#DIV/0!</v>
      </c>
      <c r="G1443" s="1264"/>
      <c r="H1443" s="1264"/>
      <c r="I1443" s="1264"/>
      <c r="J1443" s="2309" t="e">
        <f t="shared" si="3276"/>
        <v>#DIV/0!</v>
      </c>
      <c r="K1443" s="1264"/>
      <c r="L1443" s="1264"/>
      <c r="M1443" s="1264"/>
      <c r="N1443" s="2309" t="e">
        <f t="shared" si="3277"/>
        <v>#DIV/0!</v>
      </c>
      <c r="O1443" s="1237"/>
      <c r="P1443" s="1237"/>
      <c r="Q1443" s="1237"/>
      <c r="R1443" s="2309" t="e">
        <f t="shared" si="3278"/>
        <v>#DIV/0!</v>
      </c>
      <c r="S1443" s="1237"/>
      <c r="T1443" s="1237"/>
      <c r="U1443" s="1237"/>
      <c r="V1443" s="2309" t="e">
        <f t="shared" si="3279"/>
        <v>#DIV/0!</v>
      </c>
      <c r="W1443" s="1204" t="e">
        <f>SUM(C1443:S1443)</f>
        <v>#DIV/0!</v>
      </c>
      <c r="X1443" s="1204">
        <f t="shared" si="3273"/>
        <v>0</v>
      </c>
      <c r="Y1443" s="1204"/>
      <c r="Z1443" s="2309" t="e">
        <f t="shared" si="3280"/>
        <v>#DIV/0!</v>
      </c>
      <c r="AA1443" s="1204" t="e">
        <f t="shared" si="3271"/>
        <v>#DIV/0!</v>
      </c>
      <c r="AB1443" s="1721" t="e">
        <f t="shared" si="3272"/>
        <v>#DIV/0!</v>
      </c>
      <c r="AC1443" s="1309"/>
      <c r="AD1443" s="27" t="s">
        <v>4293</v>
      </c>
    </row>
    <row r="1444" spans="1:30" customFormat="1" ht="15.75" hidden="1" thickBot="1" x14ac:dyDescent="0.3">
      <c r="A1444" s="3580"/>
      <c r="B1444" s="1" t="s">
        <v>4294</v>
      </c>
      <c r="C1444" s="1236">
        <f t="shared" ref="C1444:W1444" si="3309">C1443/C82</f>
        <v>0</v>
      </c>
      <c r="D1444" s="1236"/>
      <c r="E1444" s="1236"/>
      <c r="F1444" s="1236" t="e">
        <f t="shared" si="3275"/>
        <v>#DIV/0!</v>
      </c>
      <c r="G1444" s="1263">
        <f t="shared" si="3309"/>
        <v>0</v>
      </c>
      <c r="H1444" s="1263"/>
      <c r="I1444" s="1263"/>
      <c r="J1444" s="1236" t="e">
        <f t="shared" si="3276"/>
        <v>#DIV/0!</v>
      </c>
      <c r="K1444" s="1263">
        <f t="shared" si="3309"/>
        <v>0</v>
      </c>
      <c r="L1444" s="1263"/>
      <c r="M1444" s="1263"/>
      <c r="N1444" s="1236" t="e">
        <f t="shared" si="3277"/>
        <v>#DIV/0!</v>
      </c>
      <c r="O1444" s="1236"/>
      <c r="P1444" s="1236"/>
      <c r="Q1444" s="1236"/>
      <c r="R1444" s="1236" t="e">
        <f t="shared" si="3278"/>
        <v>#DIV/0!</v>
      </c>
      <c r="S1444" s="1236">
        <f t="shared" si="3309"/>
        <v>0</v>
      </c>
      <c r="T1444" s="1236"/>
      <c r="U1444" s="1236"/>
      <c r="V1444" s="1236" t="e">
        <f t="shared" si="3279"/>
        <v>#DIV/0!</v>
      </c>
      <c r="W1444" s="1194" t="e">
        <f t="shared" si="3309"/>
        <v>#DIV/0!</v>
      </c>
      <c r="X1444" s="1194">
        <f t="shared" si="3273"/>
        <v>0</v>
      </c>
      <c r="Y1444" s="1194"/>
      <c r="Z1444" s="1236" t="e">
        <f t="shared" si="3280"/>
        <v>#DIV/0!</v>
      </c>
      <c r="AA1444" s="1189">
        <f t="shared" si="3271"/>
        <v>0</v>
      </c>
      <c r="AB1444" s="1716" t="e">
        <f t="shared" si="3272"/>
        <v>#DIV/0!</v>
      </c>
      <c r="AC1444" s="1189"/>
      <c r="AD1444" t="s">
        <v>4295</v>
      </c>
    </row>
    <row r="1445" spans="1:30" customFormat="1" ht="15.75" hidden="1" thickBot="1" x14ac:dyDescent="0.3">
      <c r="A1445" s="3580"/>
      <c r="B1445" s="1" t="s">
        <v>4296</v>
      </c>
      <c r="C1445" s="1236">
        <f t="shared" ref="C1445:W1445" si="3310">C1443/C99</f>
        <v>0</v>
      </c>
      <c r="D1445" s="1236"/>
      <c r="E1445" s="1236"/>
      <c r="F1445" s="1236" t="e">
        <f t="shared" si="3275"/>
        <v>#DIV/0!</v>
      </c>
      <c r="G1445" s="1263">
        <f t="shared" si="3310"/>
        <v>0</v>
      </c>
      <c r="H1445" s="1263"/>
      <c r="I1445" s="1263"/>
      <c r="J1445" s="1236" t="e">
        <f t="shared" si="3276"/>
        <v>#DIV/0!</v>
      </c>
      <c r="K1445" s="1263">
        <f t="shared" si="3310"/>
        <v>0</v>
      </c>
      <c r="L1445" s="1263"/>
      <c r="M1445" s="1263"/>
      <c r="N1445" s="1236" t="e">
        <f t="shared" si="3277"/>
        <v>#DIV/0!</v>
      </c>
      <c r="O1445" s="1236"/>
      <c r="P1445" s="1236"/>
      <c r="Q1445" s="1236"/>
      <c r="R1445" s="1236" t="e">
        <f t="shared" si="3278"/>
        <v>#DIV/0!</v>
      </c>
      <c r="S1445" s="1236">
        <f t="shared" si="3310"/>
        <v>0</v>
      </c>
      <c r="T1445" s="1236"/>
      <c r="U1445" s="1236"/>
      <c r="V1445" s="1236" t="e">
        <f t="shared" si="3279"/>
        <v>#DIV/0!</v>
      </c>
      <c r="W1445" s="1194" t="e">
        <f t="shared" si="3310"/>
        <v>#DIV/0!</v>
      </c>
      <c r="X1445" s="1194">
        <f t="shared" si="3273"/>
        <v>0</v>
      </c>
      <c r="Y1445" s="1194"/>
      <c r="Z1445" s="1236" t="e">
        <f t="shared" si="3280"/>
        <v>#DIV/0!</v>
      </c>
      <c r="AA1445" s="1189">
        <f t="shared" si="3271"/>
        <v>0</v>
      </c>
      <c r="AB1445" s="1716" t="e">
        <f t="shared" si="3272"/>
        <v>#DIV/0!</v>
      </c>
      <c r="AC1445" s="1189"/>
      <c r="AD1445" t="s">
        <v>4297</v>
      </c>
    </row>
    <row r="1446" spans="1:30" customFormat="1" ht="15.75" hidden="1" thickBot="1" x14ac:dyDescent="0.3">
      <c r="A1446" s="3580"/>
      <c r="B1446" s="2210" t="s">
        <v>14</v>
      </c>
      <c r="C1446" s="1237"/>
      <c r="D1446" s="1237"/>
      <c r="E1446" s="1237"/>
      <c r="F1446" s="2309" t="e">
        <f t="shared" si="3275"/>
        <v>#DIV/0!</v>
      </c>
      <c r="G1446" s="1204">
        <f>BPCE!J629</f>
        <v>1</v>
      </c>
      <c r="H1446" s="1204"/>
      <c r="I1446" s="1204"/>
      <c r="J1446" s="2309" t="e">
        <f t="shared" si="3276"/>
        <v>#DIV/0!</v>
      </c>
      <c r="K1446" s="1246">
        <f>SG!J559</f>
        <v>1</v>
      </c>
      <c r="L1446" s="1246"/>
      <c r="M1446" s="1246"/>
      <c r="N1446" s="2309" t="e">
        <f t="shared" si="3277"/>
        <v>#DIV/0!</v>
      </c>
      <c r="O1446" s="1237"/>
      <c r="P1446" s="1237"/>
      <c r="Q1446" s="1237"/>
      <c r="R1446" s="2309" t="e">
        <f t="shared" si="3278"/>
        <v>#DIV/0!</v>
      </c>
      <c r="S1446" s="1237"/>
      <c r="T1446" s="1237"/>
      <c r="U1446" s="1237"/>
      <c r="V1446" s="2309" t="e">
        <f t="shared" si="3279"/>
        <v>#DIV/0!</v>
      </c>
      <c r="W1446" s="1204" t="e">
        <f>SUM(C1446:S1446)</f>
        <v>#DIV/0!</v>
      </c>
      <c r="X1446" s="1204">
        <f t="shared" si="3273"/>
        <v>0</v>
      </c>
      <c r="Y1446" s="1204"/>
      <c r="Z1446" s="2309" t="e">
        <f t="shared" si="3280"/>
        <v>#DIV/0!</v>
      </c>
      <c r="AA1446" s="1221">
        <f t="shared" si="3271"/>
        <v>1</v>
      </c>
      <c r="AB1446" s="1722" t="e">
        <f t="shared" si="3272"/>
        <v>#DIV/0!</v>
      </c>
      <c r="AC1446" s="1904"/>
      <c r="AD1446" s="27" t="s">
        <v>4298</v>
      </c>
    </row>
    <row r="1447" spans="1:30" customFormat="1" ht="15.75" hidden="1" thickBot="1" x14ac:dyDescent="0.3">
      <c r="A1447" s="3580"/>
      <c r="B1447" s="1" t="s">
        <v>4299</v>
      </c>
      <c r="C1447" s="1236">
        <f t="shared" ref="C1447:W1447" si="3311">C1446/C108</f>
        <v>0</v>
      </c>
      <c r="D1447" s="1236"/>
      <c r="E1447" s="1236"/>
      <c r="F1447" s="1236" t="e">
        <f t="shared" si="3275"/>
        <v>#DIV/0!</v>
      </c>
      <c r="G1447" s="1185">
        <f t="shared" si="3311"/>
        <v>1.4025245441795231E-3</v>
      </c>
      <c r="H1447" s="1185"/>
      <c r="I1447" s="1185"/>
      <c r="J1447" s="1236" t="e">
        <f t="shared" si="3276"/>
        <v>#DIV/0!</v>
      </c>
      <c r="K1447" s="1186">
        <f t="shared" si="3311"/>
        <v>1.3089005235602095E-3</v>
      </c>
      <c r="L1447" s="1186"/>
      <c r="M1447" s="1186"/>
      <c r="N1447" s="1236" t="e">
        <f t="shared" si="3277"/>
        <v>#DIV/0!</v>
      </c>
      <c r="O1447" s="1236"/>
      <c r="P1447" s="1236"/>
      <c r="Q1447" s="1236"/>
      <c r="R1447" s="1236" t="e">
        <f t="shared" si="3278"/>
        <v>#DIV/0!</v>
      </c>
      <c r="S1447" s="1236">
        <f t="shared" si="3311"/>
        <v>0</v>
      </c>
      <c r="T1447" s="1236"/>
      <c r="U1447" s="1236"/>
      <c r="V1447" s="1236" t="e">
        <f t="shared" si="3279"/>
        <v>#DIV/0!</v>
      </c>
      <c r="W1447" s="1194" t="e">
        <f t="shared" si="3311"/>
        <v>#DIV/0!</v>
      </c>
      <c r="X1447" s="1194">
        <f t="shared" si="3273"/>
        <v>0</v>
      </c>
      <c r="Y1447" s="1194"/>
      <c r="Z1447" s="1236" t="e">
        <f t="shared" si="3280"/>
        <v>#DIV/0!</v>
      </c>
      <c r="AA1447" s="1189">
        <f t="shared" si="3271"/>
        <v>6.7785626693493315E-4</v>
      </c>
      <c r="AB1447" s="1716" t="e">
        <f t="shared" si="3272"/>
        <v>#DIV/0!</v>
      </c>
      <c r="AC1447" s="1189"/>
      <c r="AD1447" t="s">
        <v>4300</v>
      </c>
    </row>
    <row r="1448" spans="1:30" customFormat="1" ht="15.75" hidden="1" thickBot="1" x14ac:dyDescent="0.3">
      <c r="A1448" s="3580"/>
      <c r="B1448" s="1" t="s">
        <v>4301</v>
      </c>
      <c r="C1448" s="1236">
        <f t="shared" ref="C1448:W1448" si="3312">C1446/C125</f>
        <v>0</v>
      </c>
      <c r="D1448" s="1236"/>
      <c r="E1448" s="1236"/>
      <c r="F1448" s="1236" t="e">
        <f t="shared" si="3275"/>
        <v>#DIV/0!</v>
      </c>
      <c r="G1448" s="1185">
        <f t="shared" si="3312"/>
        <v>3.4129692832764505E-3</v>
      </c>
      <c r="H1448" s="1185"/>
      <c r="I1448" s="1185"/>
      <c r="J1448" s="1236" t="e">
        <f t="shared" si="3276"/>
        <v>#DIV/0!</v>
      </c>
      <c r="K1448" s="1186">
        <f t="shared" si="3312"/>
        <v>2.2123893805309734E-3</v>
      </c>
      <c r="L1448" s="1186"/>
      <c r="M1448" s="1186"/>
      <c r="N1448" s="1236" t="e">
        <f t="shared" si="3277"/>
        <v>#DIV/0!</v>
      </c>
      <c r="O1448" s="1236"/>
      <c r="P1448" s="1236"/>
      <c r="Q1448" s="1236"/>
      <c r="R1448" s="1236" t="e">
        <f t="shared" si="3278"/>
        <v>#DIV/0!</v>
      </c>
      <c r="S1448" s="1236">
        <f t="shared" si="3312"/>
        <v>0</v>
      </c>
      <c r="T1448" s="1236"/>
      <c r="U1448" s="1236"/>
      <c r="V1448" s="1236" t="e">
        <f t="shared" si="3279"/>
        <v>#DIV/0!</v>
      </c>
      <c r="W1448" s="1194" t="e">
        <f t="shared" si="3312"/>
        <v>#DIV/0!</v>
      </c>
      <c r="X1448" s="1194">
        <f t="shared" si="3273"/>
        <v>0</v>
      </c>
      <c r="Y1448" s="1194"/>
      <c r="Z1448" s="1236" t="e">
        <f t="shared" si="3280"/>
        <v>#DIV/0!</v>
      </c>
      <c r="AA1448" s="1189">
        <f t="shared" si="3271"/>
        <v>1.4063396659518561E-3</v>
      </c>
      <c r="AB1448" s="1716" t="e">
        <f t="shared" si="3272"/>
        <v>#DIV/0!</v>
      </c>
      <c r="AC1448" s="1189"/>
      <c r="AD1448" t="s">
        <v>4302</v>
      </c>
    </row>
    <row r="1449" spans="1:30" customFormat="1" ht="15.75" hidden="1" thickBot="1" x14ac:dyDescent="0.3">
      <c r="A1449" s="3580"/>
      <c r="B1449" s="1" t="s">
        <v>4303</v>
      </c>
      <c r="C1449" s="1236">
        <f t="shared" ref="C1449:W1449" si="3313">C1446/C113</f>
        <v>0</v>
      </c>
      <c r="D1449" s="1236"/>
      <c r="E1449" s="1236"/>
      <c r="F1449" s="1236" t="e">
        <f t="shared" si="3275"/>
        <v>#DIV/0!</v>
      </c>
      <c r="G1449" s="1185">
        <f t="shared" si="3313"/>
        <v>1.2345679012345678E-2</v>
      </c>
      <c r="H1449" s="1185"/>
      <c r="I1449" s="1185"/>
      <c r="J1449" s="1236" t="e">
        <f t="shared" si="3276"/>
        <v>#DIV/0!</v>
      </c>
      <c r="K1449" s="1186">
        <f t="shared" si="3313"/>
        <v>7.3529411764705881E-3</v>
      </c>
      <c r="L1449" s="1186"/>
      <c r="M1449" s="1186"/>
      <c r="N1449" s="1236" t="e">
        <f t="shared" si="3277"/>
        <v>#DIV/0!</v>
      </c>
      <c r="O1449" s="1236"/>
      <c r="P1449" s="1236"/>
      <c r="Q1449" s="1236"/>
      <c r="R1449" s="1236" t="e">
        <f t="shared" si="3278"/>
        <v>#DIV/0!</v>
      </c>
      <c r="S1449" s="1236">
        <f t="shared" si="3313"/>
        <v>0</v>
      </c>
      <c r="T1449" s="1236"/>
      <c r="U1449" s="1236"/>
      <c r="V1449" s="1236" t="e">
        <f t="shared" si="3279"/>
        <v>#DIV/0!</v>
      </c>
      <c r="W1449" s="1194" t="e">
        <f t="shared" si="3313"/>
        <v>#DIV/0!</v>
      </c>
      <c r="X1449" s="1194">
        <f t="shared" si="3273"/>
        <v>0</v>
      </c>
      <c r="Y1449" s="1194"/>
      <c r="Z1449" s="1236" t="e">
        <f t="shared" si="3280"/>
        <v>#DIV/0!</v>
      </c>
      <c r="AA1449" s="1189">
        <f t="shared" si="3271"/>
        <v>4.924655047204067E-3</v>
      </c>
      <c r="AB1449" s="1716" t="e">
        <f t="shared" si="3272"/>
        <v>#DIV/0!</v>
      </c>
      <c r="AC1449" s="1189"/>
      <c r="AD1449" t="s">
        <v>4304</v>
      </c>
    </row>
    <row r="1450" spans="1:30" customFormat="1" ht="15.75" hidden="1" thickBot="1" x14ac:dyDescent="0.3">
      <c r="A1450" s="3580"/>
      <c r="B1450" s="1" t="s">
        <v>4305</v>
      </c>
      <c r="C1450" s="1236">
        <f t="shared" ref="C1450:W1450" si="3314">C1446/C119</f>
        <v>0</v>
      </c>
      <c r="D1450" s="1236"/>
      <c r="E1450" s="1236"/>
      <c r="F1450" s="1236" t="e">
        <f t="shared" si="3275"/>
        <v>#DIV/0!</v>
      </c>
      <c r="G1450" s="1185">
        <f t="shared" si="3314"/>
        <v>2.1276595744680851E-2</v>
      </c>
      <c r="H1450" s="1185"/>
      <c r="I1450" s="1185"/>
      <c r="J1450" s="1236" t="e">
        <f t="shared" si="3276"/>
        <v>#DIV/0!</v>
      </c>
      <c r="K1450" s="1186">
        <f t="shared" si="3314"/>
        <v>9.5238095238095247E-3</v>
      </c>
      <c r="L1450" s="1186"/>
      <c r="M1450" s="1186"/>
      <c r="N1450" s="1236" t="e">
        <f t="shared" si="3277"/>
        <v>#DIV/0!</v>
      </c>
      <c r="O1450" s="1236"/>
      <c r="P1450" s="1236"/>
      <c r="Q1450" s="1236"/>
      <c r="R1450" s="1236" t="e">
        <f t="shared" si="3278"/>
        <v>#DIV/0!</v>
      </c>
      <c r="S1450" s="1236">
        <f t="shared" si="3314"/>
        <v>0</v>
      </c>
      <c r="T1450" s="1236"/>
      <c r="U1450" s="1236"/>
      <c r="V1450" s="1236" t="e">
        <f t="shared" si="3279"/>
        <v>#DIV/0!</v>
      </c>
      <c r="W1450" s="1205" t="e">
        <f t="shared" si="3314"/>
        <v>#DIV/0!</v>
      </c>
      <c r="X1450" s="1205">
        <f t="shared" si="3273"/>
        <v>0</v>
      </c>
      <c r="Y1450" s="1205"/>
      <c r="Z1450" s="1236" t="e">
        <f t="shared" si="3280"/>
        <v>#DIV/0!</v>
      </c>
      <c r="AA1450" s="1193">
        <f t="shared" si="3271"/>
        <v>7.7001013171225938E-3</v>
      </c>
      <c r="AB1450" s="1717" t="e">
        <f t="shared" si="3272"/>
        <v>#DIV/0!</v>
      </c>
      <c r="AC1450" s="1193"/>
      <c r="AD1450" t="s">
        <v>4306</v>
      </c>
    </row>
    <row r="1451" spans="1:30" customFormat="1" ht="15.75" hidden="1" thickBot="1" x14ac:dyDescent="0.3">
      <c r="A1451" s="3580"/>
      <c r="B1451" s="2210" t="s">
        <v>4307</v>
      </c>
      <c r="C1451" s="1238"/>
      <c r="D1451" s="1238"/>
      <c r="E1451" s="1238"/>
      <c r="F1451" s="2309" t="e">
        <f t="shared" si="3275"/>
        <v>#DIV/0!</v>
      </c>
      <c r="G1451" s="1265"/>
      <c r="H1451" s="1265"/>
      <c r="I1451" s="1265"/>
      <c r="J1451" s="2309" t="e">
        <f t="shared" si="3276"/>
        <v>#DIV/0!</v>
      </c>
      <c r="K1451" s="1265"/>
      <c r="L1451" s="1265"/>
      <c r="M1451" s="1265"/>
      <c r="N1451" s="2309" t="e">
        <f t="shared" si="3277"/>
        <v>#DIV/0!</v>
      </c>
      <c r="O1451" s="1238"/>
      <c r="P1451" s="1238"/>
      <c r="Q1451" s="1238"/>
      <c r="R1451" s="2309" t="e">
        <f t="shared" si="3278"/>
        <v>#DIV/0!</v>
      </c>
      <c r="S1451" s="1238"/>
      <c r="T1451" s="1238"/>
      <c r="U1451" s="1238"/>
      <c r="V1451" s="2309" t="e">
        <f t="shared" si="3279"/>
        <v>#DIV/0!</v>
      </c>
      <c r="W1451" s="1206" t="e">
        <f>W1428/W1443</f>
        <v>#DIV/0!</v>
      </c>
      <c r="X1451" s="1206">
        <f t="shared" si="3273"/>
        <v>0</v>
      </c>
      <c r="Y1451" s="1206"/>
      <c r="Z1451" s="2309" t="e">
        <f t="shared" si="3280"/>
        <v>#DIV/0!</v>
      </c>
      <c r="AA1451" s="1206" t="e">
        <f t="shared" si="3271"/>
        <v>#DIV/0!</v>
      </c>
      <c r="AB1451" s="1718" t="e">
        <f t="shared" si="3272"/>
        <v>#DIV/0!</v>
      </c>
      <c r="AC1451" s="1903"/>
      <c r="AD1451" s="27" t="s">
        <v>4308</v>
      </c>
    </row>
    <row r="1452" spans="1:30" customFormat="1" ht="15.75" hidden="1" thickBot="1" x14ac:dyDescent="0.3">
      <c r="A1452" s="3580"/>
      <c r="B1452" s="1" t="s">
        <v>4223</v>
      </c>
      <c r="C1452" s="1239">
        <f t="shared" ref="C1452:W1452" si="3315">C1451/C134</f>
        <v>0</v>
      </c>
      <c r="D1452" s="1239"/>
      <c r="E1452" s="1239"/>
      <c r="F1452" s="1236" t="e">
        <f t="shared" si="3275"/>
        <v>#DIV/0!</v>
      </c>
      <c r="G1452" s="1266">
        <f t="shared" si="3315"/>
        <v>0</v>
      </c>
      <c r="H1452" s="1266"/>
      <c r="I1452" s="1266"/>
      <c r="J1452" s="1236" t="e">
        <f t="shared" si="3276"/>
        <v>#DIV/0!</v>
      </c>
      <c r="K1452" s="1266">
        <f t="shared" si="3315"/>
        <v>0</v>
      </c>
      <c r="L1452" s="1266"/>
      <c r="M1452" s="1266"/>
      <c r="N1452" s="1236" t="e">
        <f t="shared" si="3277"/>
        <v>#DIV/0!</v>
      </c>
      <c r="O1452" s="1239"/>
      <c r="P1452" s="1239"/>
      <c r="Q1452" s="1239"/>
      <c r="R1452" s="1236" t="e">
        <f t="shared" si="3278"/>
        <v>#DIV/0!</v>
      </c>
      <c r="S1452" s="1239">
        <f t="shared" si="3315"/>
        <v>0</v>
      </c>
      <c r="T1452" s="1239"/>
      <c r="U1452" s="1239"/>
      <c r="V1452" s="1236" t="e">
        <f t="shared" si="3279"/>
        <v>#DIV/0!</v>
      </c>
      <c r="W1452" s="1177" t="e">
        <f t="shared" si="3315"/>
        <v>#DIV/0!</v>
      </c>
      <c r="X1452" s="1177">
        <f t="shared" si="3273"/>
        <v>0</v>
      </c>
      <c r="Y1452" s="1177"/>
      <c r="Z1452" s="1236" t="e">
        <f t="shared" si="3280"/>
        <v>#DIV/0!</v>
      </c>
      <c r="AA1452" s="1198">
        <f t="shared" si="3271"/>
        <v>0</v>
      </c>
      <c r="AB1452" s="1723" t="e">
        <f t="shared" si="3272"/>
        <v>#DIV/0!</v>
      </c>
      <c r="AC1452" s="1198"/>
      <c r="AD1452" t="s">
        <v>4309</v>
      </c>
    </row>
    <row r="1453" spans="1:30" customFormat="1" ht="15.75" hidden="1" thickBot="1" x14ac:dyDescent="0.3">
      <c r="A1453" s="3580"/>
      <c r="B1453" s="1" t="s">
        <v>4224</v>
      </c>
      <c r="C1453" s="1239">
        <f t="shared" ref="C1453:W1453" si="3316">C1451/C137</f>
        <v>0</v>
      </c>
      <c r="D1453" s="1239"/>
      <c r="E1453" s="1239"/>
      <c r="F1453" s="1236" t="e">
        <f t="shared" si="3275"/>
        <v>#DIV/0!</v>
      </c>
      <c r="G1453" s="1266">
        <f t="shared" si="3316"/>
        <v>0</v>
      </c>
      <c r="H1453" s="1266"/>
      <c r="I1453" s="1266"/>
      <c r="J1453" s="1236" t="e">
        <f t="shared" si="3276"/>
        <v>#DIV/0!</v>
      </c>
      <c r="K1453" s="1266">
        <f t="shared" si="3316"/>
        <v>0</v>
      </c>
      <c r="L1453" s="1266"/>
      <c r="M1453" s="1266"/>
      <c r="N1453" s="1236" t="e">
        <f t="shared" si="3277"/>
        <v>#DIV/0!</v>
      </c>
      <c r="O1453" s="1239"/>
      <c r="P1453" s="1239"/>
      <c r="Q1453" s="1239"/>
      <c r="R1453" s="1236" t="e">
        <f t="shared" si="3278"/>
        <v>#DIV/0!</v>
      </c>
      <c r="S1453" s="1239">
        <f t="shared" si="3316"/>
        <v>0</v>
      </c>
      <c r="T1453" s="1239"/>
      <c r="U1453" s="1239"/>
      <c r="V1453" s="1236" t="e">
        <f t="shared" si="3279"/>
        <v>#DIV/0!</v>
      </c>
      <c r="W1453" s="1177" t="e">
        <f t="shared" si="3316"/>
        <v>#DIV/0!</v>
      </c>
      <c r="X1453" s="1177">
        <f t="shared" si="3273"/>
        <v>0</v>
      </c>
      <c r="Y1453" s="1177"/>
      <c r="Z1453" s="1236" t="e">
        <f t="shared" si="3280"/>
        <v>#DIV/0!</v>
      </c>
      <c r="AA1453" s="1198">
        <f t="shared" si="3271"/>
        <v>0</v>
      </c>
      <c r="AB1453" s="1723" t="e">
        <f t="shared" si="3272"/>
        <v>#DIV/0!</v>
      </c>
      <c r="AC1453" s="1198"/>
      <c r="AD1453" t="s">
        <v>4310</v>
      </c>
    </row>
    <row r="1454" spans="1:30" customFormat="1" ht="15.75" hidden="1" thickBot="1" x14ac:dyDescent="0.3">
      <c r="A1454" s="3580"/>
      <c r="B1454" s="1" t="s">
        <v>4311</v>
      </c>
      <c r="C1454" s="1239">
        <f t="shared" ref="C1454:W1454" si="3317">C1451/C154</f>
        <v>0</v>
      </c>
      <c r="D1454" s="1239"/>
      <c r="E1454" s="1239"/>
      <c r="F1454" s="1236" t="e">
        <f t="shared" si="3275"/>
        <v>#DIV/0!</v>
      </c>
      <c r="G1454" s="1266">
        <f t="shared" si="3317"/>
        <v>0</v>
      </c>
      <c r="H1454" s="1266"/>
      <c r="I1454" s="1266"/>
      <c r="J1454" s="1236" t="e">
        <f t="shared" si="3276"/>
        <v>#DIV/0!</v>
      </c>
      <c r="K1454" s="1266">
        <f t="shared" si="3317"/>
        <v>0</v>
      </c>
      <c r="L1454" s="1266"/>
      <c r="M1454" s="1266"/>
      <c r="N1454" s="1236" t="e">
        <f t="shared" si="3277"/>
        <v>#DIV/0!</v>
      </c>
      <c r="O1454" s="1239"/>
      <c r="P1454" s="1239"/>
      <c r="Q1454" s="1239"/>
      <c r="R1454" s="1236" t="e">
        <f t="shared" si="3278"/>
        <v>#DIV/0!</v>
      </c>
      <c r="S1454" s="1239">
        <f t="shared" si="3317"/>
        <v>0</v>
      </c>
      <c r="T1454" s="1239"/>
      <c r="U1454" s="1239"/>
      <c r="V1454" s="1236" t="e">
        <f t="shared" si="3279"/>
        <v>#DIV/0!</v>
      </c>
      <c r="W1454" s="1177" t="e">
        <f t="shared" si="3317"/>
        <v>#DIV/0!</v>
      </c>
      <c r="X1454" s="1177">
        <f t="shared" si="3273"/>
        <v>0</v>
      </c>
      <c r="Y1454" s="1177"/>
      <c r="Z1454" s="1236" t="e">
        <f t="shared" si="3280"/>
        <v>#DIV/0!</v>
      </c>
      <c r="AA1454" s="1198">
        <f t="shared" si="3271"/>
        <v>0</v>
      </c>
      <c r="AB1454" s="1723" t="e">
        <f t="shared" si="3272"/>
        <v>#DIV/0!</v>
      </c>
      <c r="AC1454" s="1198"/>
      <c r="AD1454" t="s">
        <v>4312</v>
      </c>
    </row>
    <row r="1455" spans="1:30" customFormat="1" ht="15.75" hidden="1" thickBot="1" x14ac:dyDescent="0.3">
      <c r="A1455" s="3580"/>
      <c r="B1455" s="2210" t="s">
        <v>4313</v>
      </c>
      <c r="C1455" s="1238"/>
      <c r="D1455" s="1238"/>
      <c r="E1455" s="1238"/>
      <c r="F1455" s="2309" t="e">
        <f t="shared" si="3275"/>
        <v>#DIV/0!</v>
      </c>
      <c r="G1455" s="1265"/>
      <c r="H1455" s="1265"/>
      <c r="I1455" s="1265"/>
      <c r="J1455" s="2309" t="e">
        <f t="shared" si="3276"/>
        <v>#DIV/0!</v>
      </c>
      <c r="K1455" s="1265"/>
      <c r="L1455" s="1265"/>
      <c r="M1455" s="1265"/>
      <c r="N1455" s="2309" t="e">
        <f t="shared" si="3277"/>
        <v>#DIV/0!</v>
      </c>
      <c r="O1455" s="1238"/>
      <c r="P1455" s="1238"/>
      <c r="Q1455" s="1238"/>
      <c r="R1455" s="2309" t="e">
        <f t="shared" si="3278"/>
        <v>#DIV/0!</v>
      </c>
      <c r="S1455" s="1238"/>
      <c r="T1455" s="1238"/>
      <c r="U1455" s="1238"/>
      <c r="V1455" s="2309" t="e">
        <f t="shared" si="3279"/>
        <v>#DIV/0!</v>
      </c>
      <c r="W1455" s="1206" t="e">
        <f>W1433/W1443</f>
        <v>#DIV/0!</v>
      </c>
      <c r="X1455" s="1206">
        <f t="shared" si="3273"/>
        <v>0</v>
      </c>
      <c r="Y1455" s="1206"/>
      <c r="Z1455" s="2309" t="e">
        <f t="shared" si="3280"/>
        <v>#DIV/0!</v>
      </c>
      <c r="AA1455" s="1206" t="e">
        <f t="shared" si="3271"/>
        <v>#DIV/0!</v>
      </c>
      <c r="AB1455" s="1718" t="e">
        <f t="shared" si="3272"/>
        <v>#DIV/0!</v>
      </c>
      <c r="AC1455" s="1903"/>
      <c r="AD1455" s="27" t="s">
        <v>4314</v>
      </c>
    </row>
    <row r="1456" spans="1:30" s="1" customFormat="1" ht="15.75" hidden="1" thickBot="1" x14ac:dyDescent="0.3">
      <c r="A1456" s="3580"/>
      <c r="B1456" s="1" t="s">
        <v>4223</v>
      </c>
      <c r="C1456" s="1239">
        <f t="shared" ref="C1456:W1456" si="3318">C1455/C160</f>
        <v>0</v>
      </c>
      <c r="D1456" s="1239"/>
      <c r="E1456" s="1239"/>
      <c r="F1456" s="1236" t="e">
        <f t="shared" si="3275"/>
        <v>#DIV/0!</v>
      </c>
      <c r="G1456" s="1266">
        <f t="shared" si="3318"/>
        <v>0</v>
      </c>
      <c r="H1456" s="1266"/>
      <c r="I1456" s="1266"/>
      <c r="J1456" s="1236" t="e">
        <f t="shared" si="3276"/>
        <v>#DIV/0!</v>
      </c>
      <c r="K1456" s="1266">
        <f t="shared" si="3318"/>
        <v>0</v>
      </c>
      <c r="L1456" s="1266"/>
      <c r="M1456" s="1266"/>
      <c r="N1456" s="1236" t="e">
        <f t="shared" si="3277"/>
        <v>#DIV/0!</v>
      </c>
      <c r="O1456" s="1239"/>
      <c r="P1456" s="1239"/>
      <c r="Q1456" s="1239"/>
      <c r="R1456" s="1236" t="e">
        <f t="shared" si="3278"/>
        <v>#DIV/0!</v>
      </c>
      <c r="S1456" s="1239">
        <f t="shared" si="3318"/>
        <v>0</v>
      </c>
      <c r="T1456" s="1239"/>
      <c r="U1456" s="1239"/>
      <c r="V1456" s="1236" t="e">
        <f t="shared" si="3279"/>
        <v>#DIV/0!</v>
      </c>
      <c r="W1456" s="1177" t="e">
        <f t="shared" si="3318"/>
        <v>#DIV/0!</v>
      </c>
      <c r="X1456" s="1177">
        <f t="shared" si="3273"/>
        <v>0</v>
      </c>
      <c r="Y1456" s="1177"/>
      <c r="Z1456" s="1236" t="e">
        <f t="shared" si="3280"/>
        <v>#DIV/0!</v>
      </c>
      <c r="AA1456" s="1198">
        <f t="shared" si="3271"/>
        <v>0</v>
      </c>
      <c r="AB1456" s="1723" t="e">
        <f t="shared" si="3272"/>
        <v>#DIV/0!</v>
      </c>
      <c r="AC1456" s="1198"/>
      <c r="AD1456" t="s">
        <v>4315</v>
      </c>
    </row>
    <row r="1457" spans="1:30" s="1" customFormat="1" ht="15.75" hidden="1" thickBot="1" x14ac:dyDescent="0.3">
      <c r="A1457" s="3580"/>
      <c r="B1457" s="1" t="s">
        <v>4224</v>
      </c>
      <c r="C1457" s="1239">
        <f t="shared" ref="C1457:W1457" si="3319">C1455/C177</f>
        <v>0</v>
      </c>
      <c r="D1457" s="1239"/>
      <c r="E1457" s="1239"/>
      <c r="F1457" s="1236" t="e">
        <f t="shared" si="3275"/>
        <v>#DIV/0!</v>
      </c>
      <c r="G1457" s="1266">
        <f t="shared" si="3319"/>
        <v>0</v>
      </c>
      <c r="H1457" s="1266"/>
      <c r="I1457" s="1266"/>
      <c r="J1457" s="1236" t="e">
        <f t="shared" si="3276"/>
        <v>#DIV/0!</v>
      </c>
      <c r="K1457" s="1266">
        <f t="shared" si="3319"/>
        <v>0</v>
      </c>
      <c r="L1457" s="1266"/>
      <c r="M1457" s="1266"/>
      <c r="N1457" s="1236" t="e">
        <f t="shared" si="3277"/>
        <v>#DIV/0!</v>
      </c>
      <c r="O1457" s="1239"/>
      <c r="P1457" s="1239"/>
      <c r="Q1457" s="1239"/>
      <c r="R1457" s="1236" t="e">
        <f t="shared" si="3278"/>
        <v>#DIV/0!</v>
      </c>
      <c r="S1457" s="1239">
        <f t="shared" si="3319"/>
        <v>0</v>
      </c>
      <c r="T1457" s="1239"/>
      <c r="U1457" s="1239"/>
      <c r="V1457" s="1236" t="e">
        <f t="shared" si="3279"/>
        <v>#DIV/0!</v>
      </c>
      <c r="W1457" s="1177" t="e">
        <f t="shared" si="3319"/>
        <v>#DIV/0!</v>
      </c>
      <c r="X1457" s="1177">
        <f t="shared" si="3273"/>
        <v>0</v>
      </c>
      <c r="Y1457" s="1177"/>
      <c r="Z1457" s="1236" t="e">
        <f t="shared" si="3280"/>
        <v>#DIV/0!</v>
      </c>
      <c r="AA1457" s="1198">
        <f t="shared" si="3271"/>
        <v>0</v>
      </c>
      <c r="AB1457" s="1723" t="e">
        <f t="shared" si="3272"/>
        <v>#DIV/0!</v>
      </c>
      <c r="AC1457" s="1198"/>
      <c r="AD1457" t="s">
        <v>4316</v>
      </c>
    </row>
    <row r="1458" spans="1:30" s="1" customFormat="1" ht="15.75" hidden="1" thickBot="1" x14ac:dyDescent="0.3">
      <c r="A1458" s="3580"/>
      <c r="B1458" s="1" t="s">
        <v>4311</v>
      </c>
      <c r="C1458" s="1239">
        <f t="shared" ref="C1458:W1458" si="3320">C1455/C180</f>
        <v>0</v>
      </c>
      <c r="D1458" s="1239"/>
      <c r="E1458" s="1239"/>
      <c r="F1458" s="1236" t="e">
        <f t="shared" si="3275"/>
        <v>#DIV/0!</v>
      </c>
      <c r="G1458" s="1266">
        <f t="shared" si="3320"/>
        <v>0</v>
      </c>
      <c r="H1458" s="1266"/>
      <c r="I1458" s="1266"/>
      <c r="J1458" s="1236" t="e">
        <f t="shared" si="3276"/>
        <v>#DIV/0!</v>
      </c>
      <c r="K1458" s="1266">
        <f t="shared" si="3320"/>
        <v>0</v>
      </c>
      <c r="L1458" s="1266"/>
      <c r="M1458" s="1266"/>
      <c r="N1458" s="1236" t="e">
        <f t="shared" si="3277"/>
        <v>#DIV/0!</v>
      </c>
      <c r="O1458" s="1239"/>
      <c r="P1458" s="1239"/>
      <c r="Q1458" s="1239"/>
      <c r="R1458" s="1236" t="e">
        <f t="shared" si="3278"/>
        <v>#DIV/0!</v>
      </c>
      <c r="S1458" s="1239">
        <f t="shared" si="3320"/>
        <v>0</v>
      </c>
      <c r="T1458" s="1239"/>
      <c r="U1458" s="1239"/>
      <c r="V1458" s="1236" t="e">
        <f t="shared" si="3279"/>
        <v>#DIV/0!</v>
      </c>
      <c r="W1458" s="1177" t="e">
        <f t="shared" si="3320"/>
        <v>#DIV/0!</v>
      </c>
      <c r="X1458" s="1177">
        <f t="shared" si="3273"/>
        <v>0</v>
      </c>
      <c r="Y1458" s="1177"/>
      <c r="Z1458" s="1236" t="e">
        <f t="shared" si="3280"/>
        <v>#DIV/0!</v>
      </c>
      <c r="AA1458" s="1198">
        <f t="shared" si="3271"/>
        <v>0</v>
      </c>
      <c r="AB1458" s="1723" t="e">
        <f t="shared" si="3272"/>
        <v>#DIV/0!</v>
      </c>
      <c r="AC1458" s="1198"/>
      <c r="AD1458" t="s">
        <v>4317</v>
      </c>
    </row>
    <row r="1459" spans="1:30" customFormat="1" ht="15.75" hidden="1" thickBot="1" x14ac:dyDescent="0.3">
      <c r="A1459" s="3580"/>
      <c r="B1459" s="2210" t="s">
        <v>4318</v>
      </c>
      <c r="C1459" s="1238"/>
      <c r="D1459" s="1238"/>
      <c r="E1459" s="1238"/>
      <c r="F1459" s="2309" t="e">
        <f t="shared" si="3275"/>
        <v>#DIV/0!</v>
      </c>
      <c r="G1459" s="1265"/>
      <c r="H1459" s="1265"/>
      <c r="I1459" s="1265"/>
      <c r="J1459" s="2309" t="e">
        <f t="shared" si="3276"/>
        <v>#DIV/0!</v>
      </c>
      <c r="K1459" s="1265"/>
      <c r="L1459" s="1265"/>
      <c r="M1459" s="1265"/>
      <c r="N1459" s="2309" t="e">
        <f t="shared" si="3277"/>
        <v>#DIV/0!</v>
      </c>
      <c r="O1459" s="1238"/>
      <c r="P1459" s="1238"/>
      <c r="Q1459" s="1238"/>
      <c r="R1459" s="2309" t="e">
        <f t="shared" si="3278"/>
        <v>#DIV/0!</v>
      </c>
      <c r="S1459" s="1238"/>
      <c r="T1459" s="1238"/>
      <c r="U1459" s="1238"/>
      <c r="V1459" s="2309" t="e">
        <f t="shared" si="3279"/>
        <v>#DIV/0!</v>
      </c>
      <c r="W1459" s="1206" t="e">
        <f>W1433/W1428</f>
        <v>#DIV/0!</v>
      </c>
      <c r="X1459" s="1206">
        <f t="shared" si="3273"/>
        <v>0</v>
      </c>
      <c r="Y1459" s="1206"/>
      <c r="Z1459" s="2309" t="e">
        <f t="shared" si="3280"/>
        <v>#DIV/0!</v>
      </c>
      <c r="AA1459" s="1206" t="e">
        <f t="shared" si="3271"/>
        <v>#DIV/0!</v>
      </c>
      <c r="AB1459" s="1718" t="e">
        <f t="shared" si="3272"/>
        <v>#DIV/0!</v>
      </c>
      <c r="AC1459" s="1903"/>
      <c r="AD1459" s="27" t="s">
        <v>4319</v>
      </c>
    </row>
    <row r="1460" spans="1:30" customFormat="1" ht="15.75" hidden="1" thickBot="1" x14ac:dyDescent="0.3">
      <c r="A1460" s="3580"/>
      <c r="B1460" s="2211" t="s">
        <v>4223</v>
      </c>
      <c r="C1460" s="1239">
        <f t="shared" ref="C1460:W1460" si="3321">C1459/C212</f>
        <v>0</v>
      </c>
      <c r="D1460" s="1239"/>
      <c r="E1460" s="1239"/>
      <c r="F1460" s="1236" t="e">
        <f t="shared" si="3275"/>
        <v>#DIV/0!</v>
      </c>
      <c r="G1460" s="1266">
        <f t="shared" si="3321"/>
        <v>0</v>
      </c>
      <c r="H1460" s="1266"/>
      <c r="I1460" s="1266"/>
      <c r="J1460" s="1236" t="e">
        <f t="shared" si="3276"/>
        <v>#DIV/0!</v>
      </c>
      <c r="K1460" s="1266">
        <f t="shared" si="3321"/>
        <v>0</v>
      </c>
      <c r="L1460" s="1266"/>
      <c r="M1460" s="1266"/>
      <c r="N1460" s="1236" t="e">
        <f t="shared" si="3277"/>
        <v>#DIV/0!</v>
      </c>
      <c r="O1460" s="1239"/>
      <c r="P1460" s="1239"/>
      <c r="Q1460" s="1239"/>
      <c r="R1460" s="1236" t="e">
        <f t="shared" si="3278"/>
        <v>#DIV/0!</v>
      </c>
      <c r="S1460" s="1239">
        <f t="shared" si="3321"/>
        <v>0</v>
      </c>
      <c r="T1460" s="1239"/>
      <c r="U1460" s="1239"/>
      <c r="V1460" s="1236" t="e">
        <f t="shared" si="3279"/>
        <v>#DIV/0!</v>
      </c>
      <c r="W1460" s="1177" t="e">
        <f t="shared" si="3321"/>
        <v>#DIV/0!</v>
      </c>
      <c r="X1460" s="1177">
        <f t="shared" si="3273"/>
        <v>0</v>
      </c>
      <c r="Y1460" s="1177"/>
      <c r="Z1460" s="1236" t="e">
        <f t="shared" si="3280"/>
        <v>#DIV/0!</v>
      </c>
      <c r="AA1460" s="1198">
        <f t="shared" si="3271"/>
        <v>0</v>
      </c>
      <c r="AB1460" s="1723" t="e">
        <f t="shared" si="3272"/>
        <v>#DIV/0!</v>
      </c>
      <c r="AC1460" s="1198"/>
      <c r="AD1460" t="s">
        <v>4320</v>
      </c>
    </row>
    <row r="1461" spans="1:30" customFormat="1" ht="15.75" hidden="1" thickBot="1" x14ac:dyDescent="0.3">
      <c r="A1461" s="3580"/>
      <c r="B1461" s="2211" t="s">
        <v>4224</v>
      </c>
      <c r="C1461" s="1239">
        <f t="shared" ref="C1461:W1461" si="3322">C1459/C229</f>
        <v>0</v>
      </c>
      <c r="D1461" s="1239"/>
      <c r="E1461" s="1239"/>
      <c r="F1461" s="1236" t="e">
        <f t="shared" si="3275"/>
        <v>#DIV/0!</v>
      </c>
      <c r="G1461" s="1266">
        <f t="shared" si="3322"/>
        <v>0</v>
      </c>
      <c r="H1461" s="1266"/>
      <c r="I1461" s="1266"/>
      <c r="J1461" s="1236" t="e">
        <f t="shared" si="3276"/>
        <v>#DIV/0!</v>
      </c>
      <c r="K1461" s="1266">
        <f t="shared" si="3322"/>
        <v>0</v>
      </c>
      <c r="L1461" s="1266"/>
      <c r="M1461" s="1266"/>
      <c r="N1461" s="1236" t="e">
        <f t="shared" si="3277"/>
        <v>#DIV/0!</v>
      </c>
      <c r="O1461" s="1239"/>
      <c r="P1461" s="1239"/>
      <c r="Q1461" s="1239"/>
      <c r="R1461" s="1236" t="e">
        <f t="shared" si="3278"/>
        <v>#DIV/0!</v>
      </c>
      <c r="S1461" s="1239">
        <f t="shared" si="3322"/>
        <v>0</v>
      </c>
      <c r="T1461" s="1239"/>
      <c r="U1461" s="1239"/>
      <c r="V1461" s="1236" t="e">
        <f t="shared" si="3279"/>
        <v>#DIV/0!</v>
      </c>
      <c r="W1461" s="1177" t="e">
        <f t="shared" si="3322"/>
        <v>#DIV/0!</v>
      </c>
      <c r="X1461" s="1177">
        <f t="shared" si="3273"/>
        <v>0</v>
      </c>
      <c r="Y1461" s="1177"/>
      <c r="Z1461" s="1236" t="e">
        <f t="shared" si="3280"/>
        <v>#DIV/0!</v>
      </c>
      <c r="AA1461" s="1198">
        <f t="shared" si="3271"/>
        <v>0</v>
      </c>
      <c r="AB1461" s="1723" t="e">
        <f t="shared" si="3272"/>
        <v>#DIV/0!</v>
      </c>
      <c r="AC1461" s="1198"/>
      <c r="AD1461" t="s">
        <v>4321</v>
      </c>
    </row>
    <row r="1462" spans="1:30" customFormat="1" ht="15.75" hidden="1" thickBot="1" x14ac:dyDescent="0.3">
      <c r="A1462" s="3580"/>
      <c r="B1462" s="2211" t="s">
        <v>4311</v>
      </c>
      <c r="C1462" s="1239">
        <f t="shared" ref="C1462:W1462" si="3323">C1459/C232</f>
        <v>0</v>
      </c>
      <c r="D1462" s="1239"/>
      <c r="E1462" s="1239"/>
      <c r="F1462" s="1236" t="e">
        <f t="shared" si="3275"/>
        <v>#DIV/0!</v>
      </c>
      <c r="G1462" s="1266">
        <f t="shared" si="3323"/>
        <v>0</v>
      </c>
      <c r="H1462" s="1266"/>
      <c r="I1462" s="1266"/>
      <c r="J1462" s="1236" t="e">
        <f t="shared" si="3276"/>
        <v>#DIV/0!</v>
      </c>
      <c r="K1462" s="1266">
        <f t="shared" si="3323"/>
        <v>0</v>
      </c>
      <c r="L1462" s="1266"/>
      <c r="M1462" s="1266"/>
      <c r="N1462" s="1236" t="e">
        <f t="shared" si="3277"/>
        <v>#DIV/0!</v>
      </c>
      <c r="O1462" s="1239"/>
      <c r="P1462" s="1239"/>
      <c r="Q1462" s="1239"/>
      <c r="R1462" s="1236" t="e">
        <f t="shared" si="3278"/>
        <v>#DIV/0!</v>
      </c>
      <c r="S1462" s="1239">
        <f t="shared" si="3323"/>
        <v>0</v>
      </c>
      <c r="T1462" s="1239"/>
      <c r="U1462" s="1239"/>
      <c r="V1462" s="1236" t="e">
        <f t="shared" si="3279"/>
        <v>#DIV/0!</v>
      </c>
      <c r="W1462" s="1177" t="e">
        <f t="shared" si="3323"/>
        <v>#DIV/0!</v>
      </c>
      <c r="X1462" s="1177">
        <f t="shared" si="3273"/>
        <v>0</v>
      </c>
      <c r="Y1462" s="1177"/>
      <c r="Z1462" s="1236" t="e">
        <f t="shared" si="3280"/>
        <v>#DIV/0!</v>
      </c>
      <c r="AA1462" s="1198">
        <f t="shared" si="3271"/>
        <v>0</v>
      </c>
      <c r="AB1462" s="1723" t="e">
        <f t="shared" si="3272"/>
        <v>#DIV/0!</v>
      </c>
      <c r="AC1462" s="1198"/>
      <c r="AD1462" t="s">
        <v>4322</v>
      </c>
    </row>
    <row r="1463" spans="1:30" customFormat="1" ht="15.75" hidden="1" thickBot="1" x14ac:dyDescent="0.3">
      <c r="A1463" s="3580"/>
      <c r="B1463" s="2210" t="s">
        <v>4323</v>
      </c>
      <c r="C1463" s="1238"/>
      <c r="D1463" s="1238"/>
      <c r="E1463" s="1238"/>
      <c r="F1463" s="2309" t="e">
        <f t="shared" si="3275"/>
        <v>#DIV/0!</v>
      </c>
      <c r="G1463" s="1265"/>
      <c r="H1463" s="1265"/>
      <c r="I1463" s="1265"/>
      <c r="J1463" s="2309" t="e">
        <f t="shared" si="3276"/>
        <v>#DIV/0!</v>
      </c>
      <c r="K1463" s="1265"/>
      <c r="L1463" s="1265"/>
      <c r="M1463" s="1265"/>
      <c r="N1463" s="2309" t="e">
        <f t="shared" si="3277"/>
        <v>#DIV/0!</v>
      </c>
      <c r="O1463" s="1238"/>
      <c r="P1463" s="1238"/>
      <c r="Q1463" s="1238"/>
      <c r="R1463" s="2309" t="e">
        <f t="shared" si="3278"/>
        <v>#DIV/0!</v>
      </c>
      <c r="S1463" s="1238"/>
      <c r="T1463" s="1238"/>
      <c r="U1463" s="1238"/>
      <c r="V1463" s="2309" t="e">
        <f t="shared" si="3279"/>
        <v>#DIV/0!</v>
      </c>
      <c r="W1463" s="1206" t="e">
        <f>W1438/W1428</f>
        <v>#DIV/0!</v>
      </c>
      <c r="X1463" s="1206">
        <f t="shared" si="3273"/>
        <v>0</v>
      </c>
      <c r="Y1463" s="1206"/>
      <c r="Z1463" s="2309" t="e">
        <f t="shared" si="3280"/>
        <v>#DIV/0!</v>
      </c>
      <c r="AA1463" s="1206" t="e">
        <f t="shared" si="3271"/>
        <v>#DIV/0!</v>
      </c>
      <c r="AB1463" s="1718" t="e">
        <f t="shared" si="3272"/>
        <v>#DIV/0!</v>
      </c>
      <c r="AC1463" s="1903"/>
      <c r="AD1463" s="27" t="s">
        <v>4324</v>
      </c>
    </row>
    <row r="1464" spans="1:30" customFormat="1" ht="15.75" hidden="1" thickBot="1" x14ac:dyDescent="0.3">
      <c r="A1464" s="3580"/>
      <c r="B1464" s="2211" t="s">
        <v>4223</v>
      </c>
      <c r="C1464" s="1239">
        <f t="shared" ref="C1464:W1464" si="3324">C1463/C238</f>
        <v>0</v>
      </c>
      <c r="D1464" s="1239"/>
      <c r="E1464" s="1239"/>
      <c r="F1464" s="1236" t="e">
        <f t="shared" si="3275"/>
        <v>#DIV/0!</v>
      </c>
      <c r="G1464" s="1266">
        <f t="shared" si="3324"/>
        <v>0</v>
      </c>
      <c r="H1464" s="1266"/>
      <c r="I1464" s="1266"/>
      <c r="J1464" s="1236" t="e">
        <f t="shared" si="3276"/>
        <v>#DIV/0!</v>
      </c>
      <c r="K1464" s="1266">
        <f t="shared" si="3324"/>
        <v>0</v>
      </c>
      <c r="L1464" s="1266"/>
      <c r="M1464" s="1266"/>
      <c r="N1464" s="1236" t="e">
        <f t="shared" si="3277"/>
        <v>#DIV/0!</v>
      </c>
      <c r="O1464" s="1239"/>
      <c r="P1464" s="1239"/>
      <c r="Q1464" s="1239"/>
      <c r="R1464" s="1236" t="e">
        <f t="shared" si="3278"/>
        <v>#DIV/0!</v>
      </c>
      <c r="S1464" s="1239">
        <f t="shared" si="3324"/>
        <v>0</v>
      </c>
      <c r="T1464" s="1239"/>
      <c r="U1464" s="1239"/>
      <c r="V1464" s="1236" t="e">
        <f t="shared" si="3279"/>
        <v>#DIV/0!</v>
      </c>
      <c r="W1464" s="1177" t="e">
        <f t="shared" si="3324"/>
        <v>#DIV/0!</v>
      </c>
      <c r="X1464" s="1177">
        <f t="shared" si="3273"/>
        <v>0</v>
      </c>
      <c r="Y1464" s="1177"/>
      <c r="Z1464" s="1236" t="e">
        <f t="shared" si="3280"/>
        <v>#DIV/0!</v>
      </c>
      <c r="AA1464" s="1198">
        <f t="shared" si="3271"/>
        <v>0</v>
      </c>
      <c r="AB1464" s="1723" t="e">
        <f t="shared" si="3272"/>
        <v>#DIV/0!</v>
      </c>
      <c r="AC1464" s="1198"/>
      <c r="AD1464" t="s">
        <v>4325</v>
      </c>
    </row>
    <row r="1465" spans="1:30" customFormat="1" ht="15.75" hidden="1" thickBot="1" x14ac:dyDescent="0.3">
      <c r="A1465" s="3580"/>
      <c r="B1465" s="2211" t="s">
        <v>4224</v>
      </c>
      <c r="C1465" s="1239">
        <f t="shared" ref="C1465:W1465" si="3325">C1463/C255</f>
        <v>0</v>
      </c>
      <c r="D1465" s="1239"/>
      <c r="E1465" s="1239"/>
      <c r="F1465" s="1236" t="e">
        <f t="shared" si="3275"/>
        <v>#DIV/0!</v>
      </c>
      <c r="G1465" s="1266">
        <f t="shared" si="3325"/>
        <v>0</v>
      </c>
      <c r="H1465" s="1266"/>
      <c r="I1465" s="1266"/>
      <c r="J1465" s="1236" t="e">
        <f t="shared" si="3276"/>
        <v>#DIV/0!</v>
      </c>
      <c r="K1465" s="1266">
        <f t="shared" si="3325"/>
        <v>0</v>
      </c>
      <c r="L1465" s="1266"/>
      <c r="M1465" s="1266"/>
      <c r="N1465" s="1236" t="e">
        <f t="shared" si="3277"/>
        <v>#DIV/0!</v>
      </c>
      <c r="O1465" s="1239"/>
      <c r="P1465" s="1239"/>
      <c r="Q1465" s="1239"/>
      <c r="R1465" s="1236" t="e">
        <f t="shared" si="3278"/>
        <v>#DIV/0!</v>
      </c>
      <c r="S1465" s="1239">
        <f t="shared" si="3325"/>
        <v>0</v>
      </c>
      <c r="T1465" s="1239"/>
      <c r="U1465" s="1239"/>
      <c r="V1465" s="1236" t="e">
        <f t="shared" si="3279"/>
        <v>#DIV/0!</v>
      </c>
      <c r="W1465" s="1177" t="e">
        <f t="shared" si="3325"/>
        <v>#DIV/0!</v>
      </c>
      <c r="X1465" s="1177">
        <f t="shared" si="3273"/>
        <v>0</v>
      </c>
      <c r="Y1465" s="1177"/>
      <c r="Z1465" s="1236" t="e">
        <f t="shared" si="3280"/>
        <v>#DIV/0!</v>
      </c>
      <c r="AA1465" s="1198">
        <f t="shared" si="3271"/>
        <v>0</v>
      </c>
      <c r="AB1465" s="1723" t="e">
        <f t="shared" si="3272"/>
        <v>#DIV/0!</v>
      </c>
      <c r="AC1465" s="1198"/>
      <c r="AD1465" t="s">
        <v>4326</v>
      </c>
    </row>
    <row r="1466" spans="1:30" customFormat="1" ht="15.75" hidden="1" thickBot="1" x14ac:dyDescent="0.3">
      <c r="A1466" s="3580"/>
      <c r="B1466" s="2211" t="s">
        <v>4311</v>
      </c>
      <c r="C1466" s="1239">
        <f t="shared" ref="C1466:W1466" si="3326">C1463/C258</f>
        <v>0</v>
      </c>
      <c r="D1466" s="1239"/>
      <c r="E1466" s="1239"/>
      <c r="F1466" s="1236" t="e">
        <f t="shared" si="3275"/>
        <v>#DIV/0!</v>
      </c>
      <c r="G1466" s="1266">
        <f t="shared" si="3326"/>
        <v>0</v>
      </c>
      <c r="H1466" s="1266"/>
      <c r="I1466" s="1266"/>
      <c r="J1466" s="1236" t="e">
        <f t="shared" si="3276"/>
        <v>#DIV/0!</v>
      </c>
      <c r="K1466" s="1266">
        <f t="shared" si="3326"/>
        <v>0</v>
      </c>
      <c r="L1466" s="1266"/>
      <c r="M1466" s="1266"/>
      <c r="N1466" s="1236" t="e">
        <f t="shared" si="3277"/>
        <v>#DIV/0!</v>
      </c>
      <c r="O1466" s="1239"/>
      <c r="P1466" s="1239"/>
      <c r="Q1466" s="1239"/>
      <c r="R1466" s="1236" t="e">
        <f t="shared" si="3278"/>
        <v>#DIV/0!</v>
      </c>
      <c r="S1466" s="1239">
        <f t="shared" si="3326"/>
        <v>0</v>
      </c>
      <c r="T1466" s="1239"/>
      <c r="U1466" s="1239"/>
      <c r="V1466" s="1236" t="e">
        <f t="shared" si="3279"/>
        <v>#DIV/0!</v>
      </c>
      <c r="W1466" s="1177" t="e">
        <f t="shared" si="3326"/>
        <v>#DIV/0!</v>
      </c>
      <c r="X1466" s="1177">
        <f t="shared" si="3273"/>
        <v>0</v>
      </c>
      <c r="Y1466" s="1177"/>
      <c r="Z1466" s="1236" t="e">
        <f t="shared" si="3280"/>
        <v>#DIV/0!</v>
      </c>
      <c r="AA1466" s="1198">
        <f t="shared" si="3271"/>
        <v>0</v>
      </c>
      <c r="AB1466" s="1723" t="e">
        <f t="shared" si="3272"/>
        <v>#DIV/0!</v>
      </c>
      <c r="AC1466" s="1198"/>
      <c r="AD1466" t="s">
        <v>4327</v>
      </c>
    </row>
    <row r="1467" spans="1:30" customFormat="1" ht="15.75" hidden="1" thickBot="1" x14ac:dyDescent="0.3">
      <c r="A1467" s="3580"/>
      <c r="B1467" s="2210" t="s">
        <v>4328</v>
      </c>
      <c r="C1467" s="1240"/>
      <c r="D1467" s="1240"/>
      <c r="E1467" s="1240"/>
      <c r="F1467" s="2309" t="e">
        <f t="shared" si="3275"/>
        <v>#DIV/0!</v>
      </c>
      <c r="G1467" s="1267"/>
      <c r="H1467" s="1267"/>
      <c r="I1467" s="1267"/>
      <c r="J1467" s="2309" t="e">
        <f t="shared" si="3276"/>
        <v>#DIV/0!</v>
      </c>
      <c r="K1467" s="1267"/>
      <c r="L1467" s="1267"/>
      <c r="M1467" s="1267"/>
      <c r="N1467" s="2309" t="e">
        <f t="shared" si="3277"/>
        <v>#DIV/0!</v>
      </c>
      <c r="O1467" s="1240"/>
      <c r="P1467" s="1240"/>
      <c r="Q1467" s="1240"/>
      <c r="R1467" s="2309" t="e">
        <f t="shared" si="3278"/>
        <v>#DIV/0!</v>
      </c>
      <c r="S1467" s="1240"/>
      <c r="T1467" s="1240"/>
      <c r="U1467" s="1240"/>
      <c r="V1467" s="2309" t="e">
        <f t="shared" si="3279"/>
        <v>#DIV/0!</v>
      </c>
      <c r="W1467" s="1212" t="e">
        <f>W1443/W1446</f>
        <v>#DIV/0!</v>
      </c>
      <c r="X1467" s="1212">
        <f t="shared" si="3273"/>
        <v>0</v>
      </c>
      <c r="Y1467" s="1212"/>
      <c r="Z1467" s="2309" t="e">
        <f t="shared" si="3280"/>
        <v>#DIV/0!</v>
      </c>
      <c r="AA1467" s="1212" t="e">
        <f t="shared" si="3271"/>
        <v>#DIV/0!</v>
      </c>
      <c r="AB1467" s="1724" t="e">
        <f t="shared" si="3272"/>
        <v>#DIV/0!</v>
      </c>
      <c r="AC1467" s="1905"/>
      <c r="AD1467" s="27" t="s">
        <v>4329</v>
      </c>
    </row>
    <row r="1468" spans="1:30" customFormat="1" ht="15.75" hidden="1" thickBot="1" x14ac:dyDescent="0.3">
      <c r="A1468" s="3580"/>
      <c r="B1468" s="2211" t="s">
        <v>4223</v>
      </c>
      <c r="C1468" s="1239">
        <f t="shared" ref="C1468:W1468" si="3327">C1467/C264</f>
        <v>0</v>
      </c>
      <c r="D1468" s="1239"/>
      <c r="E1468" s="1239"/>
      <c r="F1468" s="1236" t="e">
        <f t="shared" si="3275"/>
        <v>#DIV/0!</v>
      </c>
      <c r="G1468" s="1266">
        <f t="shared" si="3327"/>
        <v>0</v>
      </c>
      <c r="H1468" s="1266"/>
      <c r="I1468" s="1266"/>
      <c r="J1468" s="1236" t="e">
        <f t="shared" si="3276"/>
        <v>#DIV/0!</v>
      </c>
      <c r="K1468" s="1266">
        <f t="shared" si="3327"/>
        <v>0</v>
      </c>
      <c r="L1468" s="1266"/>
      <c r="M1468" s="1266"/>
      <c r="N1468" s="1236" t="e">
        <f t="shared" si="3277"/>
        <v>#DIV/0!</v>
      </c>
      <c r="O1468" s="1239"/>
      <c r="P1468" s="1239"/>
      <c r="Q1468" s="1239"/>
      <c r="R1468" s="1236" t="e">
        <f t="shared" si="3278"/>
        <v>#DIV/0!</v>
      </c>
      <c r="S1468" s="1239">
        <f t="shared" si="3327"/>
        <v>0</v>
      </c>
      <c r="T1468" s="1239"/>
      <c r="U1468" s="1239"/>
      <c r="V1468" s="1236" t="e">
        <f t="shared" si="3279"/>
        <v>#DIV/0!</v>
      </c>
      <c r="W1468" s="1177" t="e">
        <f t="shared" si="3327"/>
        <v>#DIV/0!</v>
      </c>
      <c r="X1468" s="1177">
        <f t="shared" si="3273"/>
        <v>0</v>
      </c>
      <c r="Y1468" s="1177"/>
      <c r="Z1468" s="1236" t="e">
        <f t="shared" si="3280"/>
        <v>#DIV/0!</v>
      </c>
      <c r="AA1468" s="1198">
        <f t="shared" si="3271"/>
        <v>0</v>
      </c>
      <c r="AB1468" s="1723" t="e">
        <f t="shared" si="3272"/>
        <v>#DIV/0!</v>
      </c>
      <c r="AC1468" s="1198"/>
      <c r="AD1468" t="s">
        <v>4330</v>
      </c>
    </row>
    <row r="1469" spans="1:30" customFormat="1" ht="15.75" hidden="1" thickBot="1" x14ac:dyDescent="0.3">
      <c r="A1469" s="3580"/>
      <c r="B1469" s="2211" t="s">
        <v>4224</v>
      </c>
      <c r="C1469" s="1239">
        <f t="shared" ref="C1469:W1469" si="3328">C1467/C281</f>
        <v>0</v>
      </c>
      <c r="D1469" s="1239"/>
      <c r="E1469" s="1239"/>
      <c r="F1469" s="1236" t="e">
        <f t="shared" si="3275"/>
        <v>#DIV/0!</v>
      </c>
      <c r="G1469" s="1266">
        <f t="shared" si="3328"/>
        <v>0</v>
      </c>
      <c r="H1469" s="1266"/>
      <c r="I1469" s="1266"/>
      <c r="J1469" s="1236" t="e">
        <f t="shared" si="3276"/>
        <v>#DIV/0!</v>
      </c>
      <c r="K1469" s="1266">
        <f t="shared" si="3328"/>
        <v>0</v>
      </c>
      <c r="L1469" s="1266"/>
      <c r="M1469" s="1266"/>
      <c r="N1469" s="1236" t="e">
        <f t="shared" si="3277"/>
        <v>#DIV/0!</v>
      </c>
      <c r="O1469" s="1239"/>
      <c r="P1469" s="1239"/>
      <c r="Q1469" s="1239"/>
      <c r="R1469" s="1236" t="e">
        <f t="shared" si="3278"/>
        <v>#DIV/0!</v>
      </c>
      <c r="S1469" s="1239">
        <f t="shared" si="3328"/>
        <v>0</v>
      </c>
      <c r="T1469" s="1239"/>
      <c r="U1469" s="1239"/>
      <c r="V1469" s="1236" t="e">
        <f t="shared" si="3279"/>
        <v>#DIV/0!</v>
      </c>
      <c r="W1469" s="1177" t="e">
        <f t="shared" si="3328"/>
        <v>#DIV/0!</v>
      </c>
      <c r="X1469" s="1177">
        <f t="shared" si="3273"/>
        <v>0</v>
      </c>
      <c r="Y1469" s="1177"/>
      <c r="Z1469" s="1236" t="e">
        <f t="shared" si="3280"/>
        <v>#DIV/0!</v>
      </c>
      <c r="AA1469" s="1198">
        <f t="shared" si="3271"/>
        <v>0</v>
      </c>
      <c r="AB1469" s="1723" t="e">
        <f t="shared" si="3272"/>
        <v>#DIV/0!</v>
      </c>
      <c r="AC1469" s="1198"/>
      <c r="AD1469" t="s">
        <v>4331</v>
      </c>
    </row>
    <row r="1470" spans="1:30" customFormat="1" ht="15.75" hidden="1" thickBot="1" x14ac:dyDescent="0.3">
      <c r="A1470" s="3580"/>
      <c r="B1470" s="2211" t="s">
        <v>4311</v>
      </c>
      <c r="C1470" s="1239">
        <f t="shared" ref="C1470:W1470" si="3329">C1467/C284</f>
        <v>0</v>
      </c>
      <c r="D1470" s="1239"/>
      <c r="E1470" s="1239"/>
      <c r="F1470" s="1236" t="e">
        <f t="shared" si="3275"/>
        <v>#DIV/0!</v>
      </c>
      <c r="G1470" s="1266">
        <f t="shared" si="3329"/>
        <v>0</v>
      </c>
      <c r="H1470" s="1266"/>
      <c r="I1470" s="1266"/>
      <c r="J1470" s="1236" t="e">
        <f t="shared" si="3276"/>
        <v>#DIV/0!</v>
      </c>
      <c r="K1470" s="1266">
        <f t="shared" si="3329"/>
        <v>0</v>
      </c>
      <c r="L1470" s="1266"/>
      <c r="M1470" s="1266"/>
      <c r="N1470" s="1236" t="e">
        <f t="shared" si="3277"/>
        <v>#DIV/0!</v>
      </c>
      <c r="O1470" s="1239"/>
      <c r="P1470" s="1239"/>
      <c r="Q1470" s="1239"/>
      <c r="R1470" s="1236" t="e">
        <f t="shared" si="3278"/>
        <v>#DIV/0!</v>
      </c>
      <c r="S1470" s="1239">
        <f t="shared" si="3329"/>
        <v>0</v>
      </c>
      <c r="T1470" s="1239"/>
      <c r="U1470" s="1239"/>
      <c r="V1470" s="1236" t="e">
        <f t="shared" si="3279"/>
        <v>#DIV/0!</v>
      </c>
      <c r="W1470" s="1177" t="e">
        <f t="shared" si="3329"/>
        <v>#DIV/0!</v>
      </c>
      <c r="X1470" s="1177">
        <f t="shared" si="3273"/>
        <v>0</v>
      </c>
      <c r="Y1470" s="1177"/>
      <c r="Z1470" s="1236" t="e">
        <f t="shared" si="3280"/>
        <v>#DIV/0!</v>
      </c>
      <c r="AA1470" s="1198">
        <f t="shared" si="3271"/>
        <v>0</v>
      </c>
      <c r="AB1470" s="1723" t="e">
        <f t="shared" si="3272"/>
        <v>#DIV/0!</v>
      </c>
      <c r="AC1470" s="1198"/>
      <c r="AD1470" t="s">
        <v>4332</v>
      </c>
    </row>
    <row r="1471" spans="1:30" customFormat="1" ht="15.75" hidden="1" thickBot="1" x14ac:dyDescent="0.3">
      <c r="A1471" s="3580"/>
      <c r="B1471" s="2210" t="s">
        <v>4333</v>
      </c>
      <c r="C1471" s="1241"/>
      <c r="D1471" s="1241"/>
      <c r="E1471" s="1241"/>
      <c r="F1471" s="2309" t="e">
        <f t="shared" si="3275"/>
        <v>#DIV/0!</v>
      </c>
      <c r="G1471" s="1268"/>
      <c r="H1471" s="1268"/>
      <c r="I1471" s="1268"/>
      <c r="J1471" s="2309" t="e">
        <f t="shared" si="3276"/>
        <v>#DIV/0!</v>
      </c>
      <c r="K1471" s="1268"/>
      <c r="L1471" s="1268"/>
      <c r="M1471" s="1268"/>
      <c r="N1471" s="2309" t="e">
        <f t="shared" si="3277"/>
        <v>#DIV/0!</v>
      </c>
      <c r="O1471" s="1241"/>
      <c r="P1471" s="1241"/>
      <c r="Q1471" s="1241"/>
      <c r="R1471" s="2309" t="e">
        <f t="shared" si="3278"/>
        <v>#DIV/0!</v>
      </c>
      <c r="S1471" s="1241"/>
      <c r="T1471" s="1241"/>
      <c r="U1471" s="1241"/>
      <c r="V1471" s="2309" t="e">
        <f t="shared" si="3279"/>
        <v>#DIV/0!</v>
      </c>
      <c r="W1471" s="1213" t="e">
        <f>W1428/W1446</f>
        <v>#DIV/0!</v>
      </c>
      <c r="X1471" s="1213">
        <f t="shared" si="3273"/>
        <v>0</v>
      </c>
      <c r="Y1471" s="1213"/>
      <c r="Z1471" s="2309" t="e">
        <f t="shared" si="3280"/>
        <v>#DIV/0!</v>
      </c>
      <c r="AA1471" s="1213" t="e">
        <f t="shared" ref="AA1471:AA1534" si="3330">AVERAGE(C1471,G1471,K1471,O1471,S1471)</f>
        <v>#DIV/0!</v>
      </c>
      <c r="AB1471" s="1725" t="e">
        <f t="shared" ref="AB1471:AB1534" si="3331">AVERAGE(D1471,H1471,L1471,P1471,T1471)</f>
        <v>#DIV/0!</v>
      </c>
      <c r="AC1471" s="1906"/>
      <c r="AD1471" s="27" t="s">
        <v>4334</v>
      </c>
    </row>
    <row r="1472" spans="1:30" customFormat="1" ht="15.75" hidden="1" thickBot="1" x14ac:dyDescent="0.3">
      <c r="A1472" s="3580"/>
      <c r="B1472" s="2211" t="s">
        <v>4223</v>
      </c>
      <c r="C1472" s="1239">
        <f t="shared" ref="C1472:W1472" si="3332">C1471/C290</f>
        <v>0</v>
      </c>
      <c r="D1472" s="1239"/>
      <c r="E1472" s="1239"/>
      <c r="F1472" s="1236" t="e">
        <f t="shared" si="3275"/>
        <v>#DIV/0!</v>
      </c>
      <c r="G1472" s="1266">
        <f t="shared" si="3332"/>
        <v>0</v>
      </c>
      <c r="H1472" s="1266"/>
      <c r="I1472" s="1266"/>
      <c r="J1472" s="1236" t="e">
        <f t="shared" si="3276"/>
        <v>#DIV/0!</v>
      </c>
      <c r="K1472" s="1266">
        <f t="shared" si="3332"/>
        <v>0</v>
      </c>
      <c r="L1472" s="1266"/>
      <c r="M1472" s="1266"/>
      <c r="N1472" s="1236" t="e">
        <f t="shared" si="3277"/>
        <v>#DIV/0!</v>
      </c>
      <c r="O1472" s="1239"/>
      <c r="P1472" s="1239"/>
      <c r="Q1472" s="1239"/>
      <c r="R1472" s="1236" t="e">
        <f t="shared" si="3278"/>
        <v>#DIV/0!</v>
      </c>
      <c r="S1472" s="1239">
        <f t="shared" si="3332"/>
        <v>0</v>
      </c>
      <c r="T1472" s="1239"/>
      <c r="U1472" s="1239"/>
      <c r="V1472" s="1236" t="e">
        <f t="shared" si="3279"/>
        <v>#DIV/0!</v>
      </c>
      <c r="W1472" s="1177" t="e">
        <f t="shared" si="3332"/>
        <v>#DIV/0!</v>
      </c>
      <c r="X1472" s="1177">
        <f t="shared" ref="X1472:X1535" si="3333">SUM(D1472+H1472+L1472+P1472+T1472)</f>
        <v>0</v>
      </c>
      <c r="Y1472" s="1177"/>
      <c r="Z1472" s="1236" t="e">
        <f t="shared" si="3280"/>
        <v>#DIV/0!</v>
      </c>
      <c r="AA1472" s="1198">
        <f t="shared" si="3330"/>
        <v>0</v>
      </c>
      <c r="AB1472" s="1723" t="e">
        <f t="shared" si="3331"/>
        <v>#DIV/0!</v>
      </c>
      <c r="AC1472" s="1198"/>
      <c r="AD1472" t="s">
        <v>4335</v>
      </c>
    </row>
    <row r="1473" spans="1:30" customFormat="1" ht="15.75" hidden="1" thickBot="1" x14ac:dyDescent="0.3">
      <c r="A1473" s="3580"/>
      <c r="B1473" s="2211" t="s">
        <v>4224</v>
      </c>
      <c r="C1473" s="1239">
        <f t="shared" ref="C1473:W1473" si="3334">C1471/C307</f>
        <v>0</v>
      </c>
      <c r="D1473" s="1239"/>
      <c r="E1473" s="1239"/>
      <c r="F1473" s="1236" t="e">
        <f t="shared" ref="F1473:F1536" si="3335">E1473/D1473</f>
        <v>#DIV/0!</v>
      </c>
      <c r="G1473" s="1266">
        <f t="shared" si="3334"/>
        <v>0</v>
      </c>
      <c r="H1473" s="1266"/>
      <c r="I1473" s="1266"/>
      <c r="J1473" s="1236" t="e">
        <f t="shared" ref="J1473:J1536" si="3336">I1473/H1473</f>
        <v>#DIV/0!</v>
      </c>
      <c r="K1473" s="1266">
        <f t="shared" si="3334"/>
        <v>0</v>
      </c>
      <c r="L1473" s="1266"/>
      <c r="M1473" s="1266"/>
      <c r="N1473" s="1236" t="e">
        <f t="shared" ref="N1473:N1536" si="3337">M1473/L1473</f>
        <v>#DIV/0!</v>
      </c>
      <c r="O1473" s="1239"/>
      <c r="P1473" s="1239"/>
      <c r="Q1473" s="1239"/>
      <c r="R1473" s="1236" t="e">
        <f t="shared" ref="R1473:R1536" si="3338">Q1473/P1473</f>
        <v>#DIV/0!</v>
      </c>
      <c r="S1473" s="1239">
        <f t="shared" si="3334"/>
        <v>0</v>
      </c>
      <c r="T1473" s="1239"/>
      <c r="U1473" s="1239"/>
      <c r="V1473" s="1236" t="e">
        <f t="shared" ref="V1473:V1536" si="3339">U1473/T1473</f>
        <v>#DIV/0!</v>
      </c>
      <c r="W1473" s="1177" t="e">
        <f t="shared" si="3334"/>
        <v>#DIV/0!</v>
      </c>
      <c r="X1473" s="1177">
        <f t="shared" si="3333"/>
        <v>0</v>
      </c>
      <c r="Y1473" s="1177"/>
      <c r="Z1473" s="1236" t="e">
        <f t="shared" ref="Z1473:Z1536" si="3340">Y1473/X1473</f>
        <v>#DIV/0!</v>
      </c>
      <c r="AA1473" s="1198">
        <f t="shared" si="3330"/>
        <v>0</v>
      </c>
      <c r="AB1473" s="1723" t="e">
        <f t="shared" si="3331"/>
        <v>#DIV/0!</v>
      </c>
      <c r="AC1473" s="1198"/>
      <c r="AD1473" t="s">
        <v>4336</v>
      </c>
    </row>
    <row r="1474" spans="1:30" customFormat="1" ht="15.75" hidden="1" thickBot="1" x14ac:dyDescent="0.3">
      <c r="A1474" s="3580"/>
      <c r="B1474" s="2211" t="s">
        <v>4311</v>
      </c>
      <c r="C1474" s="1239">
        <f t="shared" ref="C1474:W1474" si="3341">C1471/C310</f>
        <v>0</v>
      </c>
      <c r="D1474" s="1239"/>
      <c r="E1474" s="1239"/>
      <c r="F1474" s="1236" t="e">
        <f t="shared" si="3335"/>
        <v>#DIV/0!</v>
      </c>
      <c r="G1474" s="1266">
        <f t="shared" si="3341"/>
        <v>0</v>
      </c>
      <c r="H1474" s="1266"/>
      <c r="I1474" s="1266"/>
      <c r="J1474" s="1236" t="e">
        <f t="shared" si="3336"/>
        <v>#DIV/0!</v>
      </c>
      <c r="K1474" s="1266">
        <f t="shared" si="3341"/>
        <v>0</v>
      </c>
      <c r="L1474" s="1266"/>
      <c r="M1474" s="1266"/>
      <c r="N1474" s="1236" t="e">
        <f t="shared" si="3337"/>
        <v>#DIV/0!</v>
      </c>
      <c r="O1474" s="1239"/>
      <c r="P1474" s="1239"/>
      <c r="Q1474" s="1239"/>
      <c r="R1474" s="1236" t="e">
        <f t="shared" si="3338"/>
        <v>#DIV/0!</v>
      </c>
      <c r="S1474" s="1239">
        <f t="shared" si="3341"/>
        <v>0</v>
      </c>
      <c r="T1474" s="1239"/>
      <c r="U1474" s="1239"/>
      <c r="V1474" s="1236" t="e">
        <f t="shared" si="3339"/>
        <v>#DIV/0!</v>
      </c>
      <c r="W1474" s="1177" t="e">
        <f t="shared" si="3341"/>
        <v>#DIV/0!</v>
      </c>
      <c r="X1474" s="1177">
        <f t="shared" si="3333"/>
        <v>0</v>
      </c>
      <c r="Y1474" s="1177"/>
      <c r="Z1474" s="1236" t="e">
        <f t="shared" si="3340"/>
        <v>#DIV/0!</v>
      </c>
      <c r="AA1474" s="1198">
        <f t="shared" si="3330"/>
        <v>0</v>
      </c>
      <c r="AB1474" s="1723" t="e">
        <f t="shared" si="3331"/>
        <v>#DIV/0!</v>
      </c>
      <c r="AC1474" s="1198"/>
      <c r="AD1474" t="s">
        <v>4337</v>
      </c>
    </row>
    <row r="1475" spans="1:30" s="325" customFormat="1" ht="15.75" hidden="1" thickBot="1" x14ac:dyDescent="0.3">
      <c r="A1475" s="3580"/>
      <c r="B1475" s="2210" t="s">
        <v>4338</v>
      </c>
      <c r="C1475" s="1238"/>
      <c r="D1475" s="1238"/>
      <c r="E1475" s="1238"/>
      <c r="F1475" s="2309" t="e">
        <f t="shared" si="3335"/>
        <v>#DIV/0!</v>
      </c>
      <c r="G1475" s="1265"/>
      <c r="H1475" s="1265"/>
      <c r="I1475" s="1265"/>
      <c r="J1475" s="2309" t="e">
        <f t="shared" si="3336"/>
        <v>#DIV/0!</v>
      </c>
      <c r="K1475" s="1206">
        <f t="shared" ref="K1475:W1475" si="3342">K1433/K1446</f>
        <v>15</v>
      </c>
      <c r="L1475" s="1206"/>
      <c r="M1475" s="1206"/>
      <c r="N1475" s="2309" t="e">
        <f t="shared" si="3337"/>
        <v>#DIV/0!</v>
      </c>
      <c r="O1475" s="1238"/>
      <c r="P1475" s="1238"/>
      <c r="Q1475" s="1238"/>
      <c r="R1475" s="2309" t="e">
        <f t="shared" si="3338"/>
        <v>#DIV/0!</v>
      </c>
      <c r="S1475" s="1238"/>
      <c r="T1475" s="1238"/>
      <c r="U1475" s="1238"/>
      <c r="V1475" s="2309" t="e">
        <f t="shared" si="3339"/>
        <v>#DIV/0!</v>
      </c>
      <c r="W1475" s="1206" t="e">
        <f t="shared" si="3342"/>
        <v>#DIV/0!</v>
      </c>
      <c r="X1475" s="1206">
        <f t="shared" si="3333"/>
        <v>0</v>
      </c>
      <c r="Y1475" s="1206"/>
      <c r="Z1475" s="2309" t="e">
        <f t="shared" si="3340"/>
        <v>#DIV/0!</v>
      </c>
      <c r="AA1475" s="1206">
        <f t="shared" si="3330"/>
        <v>15</v>
      </c>
      <c r="AB1475" s="1718" t="e">
        <f t="shared" si="3331"/>
        <v>#DIV/0!</v>
      </c>
      <c r="AC1475" s="1903"/>
      <c r="AD1475" s="1220" t="s">
        <v>4339</v>
      </c>
    </row>
    <row r="1476" spans="1:30" s="325" customFormat="1" ht="15.75" hidden="1" thickBot="1" x14ac:dyDescent="0.3">
      <c r="A1476" s="3580"/>
      <c r="B1476" s="2212" t="s">
        <v>4223</v>
      </c>
      <c r="C1476" s="1239">
        <f t="shared" ref="C1476:W1476" si="3343">C1475/C316</f>
        <v>0</v>
      </c>
      <c r="D1476" s="1239"/>
      <c r="E1476" s="1239"/>
      <c r="F1476" s="1236" t="e">
        <f t="shared" si="3335"/>
        <v>#DIV/0!</v>
      </c>
      <c r="G1476" s="1266">
        <f t="shared" si="3343"/>
        <v>0</v>
      </c>
      <c r="H1476" s="1266"/>
      <c r="I1476" s="1266"/>
      <c r="J1476" s="1236" t="e">
        <f t="shared" si="3336"/>
        <v>#DIV/0!</v>
      </c>
      <c r="K1476" s="1209">
        <f t="shared" si="3343"/>
        <v>2.6188299817184646</v>
      </c>
      <c r="L1476" s="1209"/>
      <c r="M1476" s="1209"/>
      <c r="N1476" s="1236" t="e">
        <f t="shared" si="3337"/>
        <v>#DIV/0!</v>
      </c>
      <c r="O1476" s="1239"/>
      <c r="P1476" s="1239"/>
      <c r="Q1476" s="1239"/>
      <c r="R1476" s="1236" t="e">
        <f t="shared" si="3338"/>
        <v>#DIV/0!</v>
      </c>
      <c r="S1476" s="1239">
        <f t="shared" si="3343"/>
        <v>0</v>
      </c>
      <c r="T1476" s="1239"/>
      <c r="U1476" s="1239"/>
      <c r="V1476" s="1236" t="e">
        <f t="shared" si="3339"/>
        <v>#DIV/0!</v>
      </c>
      <c r="W1476" s="1199" t="e">
        <f t="shared" si="3343"/>
        <v>#DIV/0!</v>
      </c>
      <c r="X1476" s="1199">
        <f t="shared" si="3333"/>
        <v>0</v>
      </c>
      <c r="Y1476" s="1199"/>
      <c r="Z1476" s="1236" t="e">
        <f t="shared" si="3340"/>
        <v>#DIV/0!</v>
      </c>
      <c r="AA1476" s="1198">
        <f t="shared" si="3330"/>
        <v>0.65470749542961615</v>
      </c>
      <c r="AB1476" s="1723" t="e">
        <f t="shared" si="3331"/>
        <v>#DIV/0!</v>
      </c>
      <c r="AC1476" s="1198"/>
      <c r="AD1476" s="325" t="s">
        <v>4340</v>
      </c>
    </row>
    <row r="1477" spans="1:30" ht="15.75" hidden="1" thickBot="1" x14ac:dyDescent="0.3">
      <c r="A1477" s="3580"/>
      <c r="B1477" s="2212" t="s">
        <v>4224</v>
      </c>
      <c r="C1477" s="1239">
        <f t="shared" ref="C1477:W1477" si="3344">C1475/C333</f>
        <v>0</v>
      </c>
      <c r="D1477" s="1239"/>
      <c r="E1477" s="1239"/>
      <c r="F1477" s="1236" t="e">
        <f t="shared" si="3335"/>
        <v>#DIV/0!</v>
      </c>
      <c r="G1477" s="1266">
        <f t="shared" si="3344"/>
        <v>0</v>
      </c>
      <c r="H1477" s="1266"/>
      <c r="I1477" s="1266"/>
      <c r="J1477" s="1236" t="e">
        <f t="shared" si="3336"/>
        <v>#DIV/0!</v>
      </c>
      <c r="K1477" s="1209">
        <f t="shared" si="3344"/>
        <v>1.690773067331671</v>
      </c>
      <c r="L1477" s="1209"/>
      <c r="M1477" s="1209"/>
      <c r="N1477" s="1236" t="e">
        <f t="shared" si="3337"/>
        <v>#DIV/0!</v>
      </c>
      <c r="O1477" s="1239"/>
      <c r="P1477" s="1239"/>
      <c r="Q1477" s="1239"/>
      <c r="R1477" s="1236" t="e">
        <f t="shared" si="3338"/>
        <v>#DIV/0!</v>
      </c>
      <c r="S1477" s="1239">
        <f t="shared" si="3344"/>
        <v>0</v>
      </c>
      <c r="T1477" s="1239"/>
      <c r="U1477" s="1239"/>
      <c r="V1477" s="1236" t="e">
        <f t="shared" si="3339"/>
        <v>#DIV/0!</v>
      </c>
      <c r="W1477" s="1200" t="e">
        <f t="shared" si="3344"/>
        <v>#DIV/0!</v>
      </c>
      <c r="X1477" s="1200">
        <f t="shared" si="3333"/>
        <v>0</v>
      </c>
      <c r="Y1477" s="1200"/>
      <c r="Z1477" s="1236" t="e">
        <f t="shared" si="3340"/>
        <v>#DIV/0!</v>
      </c>
      <c r="AA1477" s="1198">
        <f t="shared" si="3330"/>
        <v>0.42269326683291775</v>
      </c>
      <c r="AB1477" s="1723" t="e">
        <f t="shared" si="3331"/>
        <v>#DIV/0!</v>
      </c>
      <c r="AC1477" s="1198"/>
      <c r="AD1477" s="325" t="s">
        <v>4341</v>
      </c>
    </row>
    <row r="1478" spans="1:30" ht="15.75" hidden="1" thickBot="1" x14ac:dyDescent="0.3">
      <c r="A1478" s="3580"/>
      <c r="B1478" s="2212" t="s">
        <v>4311</v>
      </c>
      <c r="C1478" s="1239">
        <f t="shared" ref="C1478:W1478" si="3345">C1475/C336</f>
        <v>0</v>
      </c>
      <c r="D1478" s="1239"/>
      <c r="E1478" s="1239"/>
      <c r="F1478" s="1236" t="e">
        <f t="shared" si="3335"/>
        <v>#DIV/0!</v>
      </c>
      <c r="G1478" s="1266">
        <f t="shared" si="3345"/>
        <v>0</v>
      </c>
      <c r="H1478" s="1266"/>
      <c r="I1478" s="1266"/>
      <c r="J1478" s="1236" t="e">
        <f t="shared" si="3336"/>
        <v>#DIV/0!</v>
      </c>
      <c r="K1478" s="1209">
        <f t="shared" si="3345"/>
        <v>1.7666790905702572</v>
      </c>
      <c r="L1478" s="1209"/>
      <c r="M1478" s="1209"/>
      <c r="N1478" s="1236" t="e">
        <f t="shared" si="3337"/>
        <v>#DIV/0!</v>
      </c>
      <c r="O1478" s="1239"/>
      <c r="P1478" s="1239"/>
      <c r="Q1478" s="1239"/>
      <c r="R1478" s="1236" t="e">
        <f t="shared" si="3338"/>
        <v>#DIV/0!</v>
      </c>
      <c r="S1478" s="1239">
        <f t="shared" si="3345"/>
        <v>0</v>
      </c>
      <c r="T1478" s="1239"/>
      <c r="U1478" s="1239"/>
      <c r="V1478" s="1236" t="e">
        <f t="shared" si="3339"/>
        <v>#DIV/0!</v>
      </c>
      <c r="W1478" s="1199" t="e">
        <f t="shared" si="3345"/>
        <v>#DIV/0!</v>
      </c>
      <c r="X1478" s="1199">
        <f t="shared" si="3333"/>
        <v>0</v>
      </c>
      <c r="Y1478" s="1199"/>
      <c r="Z1478" s="1236" t="e">
        <f t="shared" si="3340"/>
        <v>#DIV/0!</v>
      </c>
      <c r="AA1478" s="1198">
        <f t="shared" si="3330"/>
        <v>0.4416697726425643</v>
      </c>
      <c r="AB1478" s="1723" t="e">
        <f t="shared" si="3331"/>
        <v>#DIV/0!</v>
      </c>
      <c r="AC1478" s="1198"/>
      <c r="AD1478" s="325" t="s">
        <v>4342</v>
      </c>
    </row>
    <row r="1479" spans="1:30" ht="15.75" hidden="1" thickBot="1" x14ac:dyDescent="0.3">
      <c r="A1479" s="3580"/>
      <c r="B1479" s="2210" t="s">
        <v>4343</v>
      </c>
      <c r="C1479" s="1238"/>
      <c r="D1479" s="1238"/>
      <c r="E1479" s="1238"/>
      <c r="F1479" s="2309" t="e">
        <f t="shared" si="3335"/>
        <v>#DIV/0!</v>
      </c>
      <c r="G1479" s="1265"/>
      <c r="H1479" s="1265"/>
      <c r="I1479" s="1265"/>
      <c r="J1479" s="2309" t="e">
        <f t="shared" si="3336"/>
        <v>#DIV/0!</v>
      </c>
      <c r="K1479" s="1265"/>
      <c r="L1479" s="1265"/>
      <c r="M1479" s="1265"/>
      <c r="N1479" s="2309" t="e">
        <f t="shared" si="3337"/>
        <v>#DIV/0!</v>
      </c>
      <c r="O1479" s="1238"/>
      <c r="P1479" s="1238"/>
      <c r="Q1479" s="1238"/>
      <c r="R1479" s="2309" t="e">
        <f t="shared" si="3338"/>
        <v>#DIV/0!</v>
      </c>
      <c r="S1479" s="1238"/>
      <c r="T1479" s="1238"/>
      <c r="U1479" s="1238"/>
      <c r="V1479" s="2309" t="e">
        <f t="shared" si="3339"/>
        <v>#DIV/0!</v>
      </c>
      <c r="W1479" s="1206" t="e">
        <f t="shared" ref="W1479" si="3346">W1438/W1443</f>
        <v>#DIV/0!</v>
      </c>
      <c r="X1479" s="1206">
        <f t="shared" si="3333"/>
        <v>0</v>
      </c>
      <c r="Y1479" s="1206"/>
      <c r="Z1479" s="2309" t="e">
        <f t="shared" si="3340"/>
        <v>#DIV/0!</v>
      </c>
      <c r="AA1479" s="1206" t="e">
        <f t="shared" si="3330"/>
        <v>#DIV/0!</v>
      </c>
      <c r="AB1479" s="1718" t="e">
        <f t="shared" si="3331"/>
        <v>#DIV/0!</v>
      </c>
      <c r="AC1479" s="1903"/>
      <c r="AD1479" s="1220" t="s">
        <v>4344</v>
      </c>
    </row>
    <row r="1480" spans="1:30" ht="15.75" hidden="1" thickBot="1" x14ac:dyDescent="0.3">
      <c r="A1480" s="3580"/>
      <c r="B1480" s="2212" t="s">
        <v>4223</v>
      </c>
      <c r="C1480" s="1239">
        <f t="shared" ref="C1480:W1480" si="3347">C1479/C342</f>
        <v>0</v>
      </c>
      <c r="D1480" s="1239"/>
      <c r="E1480" s="1239"/>
      <c r="F1480" s="1236" t="e">
        <f t="shared" si="3335"/>
        <v>#DIV/0!</v>
      </c>
      <c r="G1480" s="1266">
        <f t="shared" si="3347"/>
        <v>0</v>
      </c>
      <c r="H1480" s="1266"/>
      <c r="I1480" s="1266"/>
      <c r="J1480" s="1236" t="e">
        <f t="shared" si="3336"/>
        <v>#DIV/0!</v>
      </c>
      <c r="K1480" s="1266">
        <f t="shared" si="3347"/>
        <v>0</v>
      </c>
      <c r="L1480" s="1266"/>
      <c r="M1480" s="1266"/>
      <c r="N1480" s="1236" t="e">
        <f t="shared" si="3337"/>
        <v>#DIV/0!</v>
      </c>
      <c r="O1480" s="1239"/>
      <c r="P1480" s="1239"/>
      <c r="Q1480" s="1239"/>
      <c r="R1480" s="1236" t="e">
        <f t="shared" si="3338"/>
        <v>#DIV/0!</v>
      </c>
      <c r="S1480" s="1239">
        <f t="shared" si="3347"/>
        <v>0</v>
      </c>
      <c r="T1480" s="1239"/>
      <c r="U1480" s="1239"/>
      <c r="V1480" s="1236" t="e">
        <f t="shared" si="3339"/>
        <v>#DIV/0!</v>
      </c>
      <c r="W1480" s="1199" t="e">
        <f t="shared" si="3347"/>
        <v>#DIV/0!</v>
      </c>
      <c r="X1480" s="1199">
        <f t="shared" si="3333"/>
        <v>0</v>
      </c>
      <c r="Y1480" s="1199"/>
      <c r="Z1480" s="1236" t="e">
        <f t="shared" si="3340"/>
        <v>#DIV/0!</v>
      </c>
      <c r="AA1480" s="1198">
        <f t="shared" si="3330"/>
        <v>0</v>
      </c>
      <c r="AB1480" s="1723" t="e">
        <f t="shared" si="3331"/>
        <v>#DIV/0!</v>
      </c>
      <c r="AC1480" s="1198"/>
      <c r="AD1480" s="325" t="s">
        <v>4345</v>
      </c>
    </row>
    <row r="1481" spans="1:30" ht="15.75" hidden="1" thickBot="1" x14ac:dyDescent="0.3">
      <c r="A1481" s="3580"/>
      <c r="B1481" s="2212" t="s">
        <v>4224</v>
      </c>
      <c r="C1481" s="1239">
        <f t="shared" ref="C1481:W1481" si="3348">C1479/C359</f>
        <v>0</v>
      </c>
      <c r="D1481" s="1239"/>
      <c r="E1481" s="1239"/>
      <c r="F1481" s="1236" t="e">
        <f t="shared" si="3335"/>
        <v>#DIV/0!</v>
      </c>
      <c r="G1481" s="1266">
        <f t="shared" si="3348"/>
        <v>0</v>
      </c>
      <c r="H1481" s="1266"/>
      <c r="I1481" s="1266"/>
      <c r="J1481" s="1236" t="e">
        <f t="shared" si="3336"/>
        <v>#DIV/0!</v>
      </c>
      <c r="K1481" s="1266">
        <f t="shared" si="3348"/>
        <v>0</v>
      </c>
      <c r="L1481" s="1266"/>
      <c r="M1481" s="1266"/>
      <c r="N1481" s="1236" t="e">
        <f t="shared" si="3337"/>
        <v>#DIV/0!</v>
      </c>
      <c r="O1481" s="1239"/>
      <c r="P1481" s="1239"/>
      <c r="Q1481" s="1239"/>
      <c r="R1481" s="1236" t="e">
        <f t="shared" si="3338"/>
        <v>#DIV/0!</v>
      </c>
      <c r="S1481" s="1239">
        <f t="shared" si="3348"/>
        <v>0</v>
      </c>
      <c r="T1481" s="1239"/>
      <c r="U1481" s="1239"/>
      <c r="V1481" s="1236" t="e">
        <f t="shared" si="3339"/>
        <v>#DIV/0!</v>
      </c>
      <c r="W1481" s="1199" t="e">
        <f t="shared" si="3348"/>
        <v>#DIV/0!</v>
      </c>
      <c r="X1481" s="1199">
        <f t="shared" si="3333"/>
        <v>0</v>
      </c>
      <c r="Y1481" s="1199"/>
      <c r="Z1481" s="1236" t="e">
        <f t="shared" si="3340"/>
        <v>#DIV/0!</v>
      </c>
      <c r="AA1481" s="1198">
        <f t="shared" si="3330"/>
        <v>0</v>
      </c>
      <c r="AB1481" s="1723" t="e">
        <f t="shared" si="3331"/>
        <v>#DIV/0!</v>
      </c>
      <c r="AC1481" s="1198"/>
      <c r="AD1481" s="325" t="s">
        <v>4346</v>
      </c>
    </row>
    <row r="1482" spans="1:30" ht="15.75" hidden="1" thickBot="1" x14ac:dyDescent="0.3">
      <c r="A1482" s="3580"/>
      <c r="B1482" s="2213" t="s">
        <v>4311</v>
      </c>
      <c r="C1482" s="1242">
        <f t="shared" ref="C1482:W1482" si="3349">C1479/C362</f>
        <v>0</v>
      </c>
      <c r="D1482" s="1242"/>
      <c r="E1482" s="1242"/>
      <c r="F1482" s="2310" t="e">
        <f t="shared" si="3335"/>
        <v>#DIV/0!</v>
      </c>
      <c r="G1482" s="1269">
        <f t="shared" si="3349"/>
        <v>0</v>
      </c>
      <c r="H1482" s="1269"/>
      <c r="I1482" s="1269"/>
      <c r="J1482" s="2310" t="e">
        <f t="shared" si="3336"/>
        <v>#DIV/0!</v>
      </c>
      <c r="K1482" s="1269">
        <f t="shared" si="3349"/>
        <v>0</v>
      </c>
      <c r="L1482" s="1269"/>
      <c r="M1482" s="1269"/>
      <c r="N1482" s="2310" t="e">
        <f t="shared" si="3337"/>
        <v>#DIV/0!</v>
      </c>
      <c r="O1482" s="1242"/>
      <c r="P1482" s="1242"/>
      <c r="Q1482" s="1242"/>
      <c r="R1482" s="2310" t="e">
        <f t="shared" si="3338"/>
        <v>#DIV/0!</v>
      </c>
      <c r="S1482" s="1242">
        <f t="shared" si="3349"/>
        <v>0</v>
      </c>
      <c r="T1482" s="1242"/>
      <c r="U1482" s="1242"/>
      <c r="V1482" s="2310" t="e">
        <f t="shared" si="3339"/>
        <v>#DIV/0!</v>
      </c>
      <c r="W1482" s="1201" t="e">
        <f t="shared" si="3349"/>
        <v>#DIV/0!</v>
      </c>
      <c r="X1482" s="1201">
        <f t="shared" si="3333"/>
        <v>0</v>
      </c>
      <c r="Y1482" s="1201"/>
      <c r="Z1482" s="2310" t="e">
        <f t="shared" si="3340"/>
        <v>#DIV/0!</v>
      </c>
      <c r="AA1482" s="1202">
        <f t="shared" si="3330"/>
        <v>0</v>
      </c>
      <c r="AB1482" s="1723" t="e">
        <f t="shared" si="3331"/>
        <v>#DIV/0!</v>
      </c>
      <c r="AC1482" s="1198"/>
      <c r="AD1482" s="325" t="s">
        <v>4347</v>
      </c>
    </row>
    <row r="1483" spans="1:30" customFormat="1" ht="15.75" thickBot="1" x14ac:dyDescent="0.3">
      <c r="A1483" s="3580" t="s">
        <v>4350</v>
      </c>
      <c r="B1483" s="2207" t="s">
        <v>935</v>
      </c>
      <c r="C1483" s="826"/>
      <c r="D1483" s="826"/>
      <c r="E1483" s="826"/>
      <c r="F1483" s="2278" t="e">
        <f t="shared" si="3335"/>
        <v>#DIV/0!</v>
      </c>
      <c r="G1483" s="826"/>
      <c r="H1483" s="826"/>
      <c r="I1483" s="826"/>
      <c r="J1483" s="2278" t="e">
        <f t="shared" si="3336"/>
        <v>#DIV/0!</v>
      </c>
      <c r="K1483" s="826"/>
      <c r="L1483" s="826"/>
      <c r="M1483" s="826"/>
      <c r="N1483" s="2278" t="e">
        <f t="shared" si="3337"/>
        <v>#DIV/0!</v>
      </c>
      <c r="O1483" s="826"/>
      <c r="P1483" s="826"/>
      <c r="Q1483" s="826"/>
      <c r="R1483" s="2278" t="e">
        <f t="shared" si="3338"/>
        <v>#DIV/0!</v>
      </c>
      <c r="S1483" s="826">
        <f>CM!B418</f>
        <v>0</v>
      </c>
      <c r="T1483" s="1245">
        <f>'Données 2013 TJN'!G217</f>
        <v>5</v>
      </c>
      <c r="U1483" s="826">
        <f>S1483-T1483</f>
        <v>-5</v>
      </c>
      <c r="V1483" s="2278">
        <f t="shared" si="3339"/>
        <v>-1</v>
      </c>
      <c r="W1483" s="826">
        <f>SUM(C1483+G1483+K1483+O1483+S1483)</f>
        <v>0</v>
      </c>
      <c r="X1483" s="826">
        <f>SUM(D1483+H1483+L1483+P1483+T1483)</f>
        <v>5</v>
      </c>
      <c r="Y1483" s="826">
        <f>W1483-X1483</f>
        <v>-5</v>
      </c>
      <c r="Z1483" s="2278">
        <f t="shared" si="3340"/>
        <v>-1</v>
      </c>
      <c r="AA1483" s="1222">
        <f t="shared" si="3330"/>
        <v>0</v>
      </c>
      <c r="AB1483" s="1715">
        <f t="shared" si="3331"/>
        <v>5</v>
      </c>
      <c r="AC1483" s="1311">
        <f>AA1483-AB1483</f>
        <v>-5</v>
      </c>
      <c r="AD1483" s="27" t="s">
        <v>4264</v>
      </c>
    </row>
    <row r="1484" spans="1:30" customFormat="1" ht="15.75" thickBot="1" x14ac:dyDescent="0.3">
      <c r="A1484" s="3580"/>
      <c r="B1484" s="1" t="s">
        <v>4265</v>
      </c>
      <c r="C1484" s="1236"/>
      <c r="D1484" s="1236"/>
      <c r="E1484" s="1236"/>
      <c r="F1484" s="1236"/>
      <c r="G1484" s="1236"/>
      <c r="H1484" s="1236"/>
      <c r="I1484" s="1236"/>
      <c r="J1484" s="1236"/>
      <c r="K1484" s="1236"/>
      <c r="L1484" s="1236"/>
      <c r="M1484" s="1236"/>
      <c r="N1484" s="1236" t="e">
        <f t="shared" si="3337"/>
        <v>#DIV/0!</v>
      </c>
      <c r="O1484" s="1236"/>
      <c r="P1484" s="1236"/>
      <c r="Q1484" s="1236"/>
      <c r="R1484" s="1236" t="e">
        <f t="shared" si="3338"/>
        <v>#DIV/0!</v>
      </c>
      <c r="S1484" s="1188">
        <f t="shared" ref="S1484" si="3350">S1483/S4</f>
        <v>0</v>
      </c>
      <c r="T1484" s="1188">
        <f t="shared" ref="T1484" si="3351">T1483/T4</f>
        <v>3.2731081434930612E-4</v>
      </c>
      <c r="U1484" s="1188">
        <f t="shared" ref="U1484:U1529" si="3352">S1484-T1484</f>
        <v>-3.2731081434930612E-4</v>
      </c>
      <c r="V1484" s="1236">
        <f t="shared" si="3339"/>
        <v>-1</v>
      </c>
      <c r="W1484" s="1194">
        <f>W1483/W$4</f>
        <v>0</v>
      </c>
      <c r="X1484" s="1194">
        <f>X1483/X$4</f>
        <v>4.318982793172552E-5</v>
      </c>
      <c r="Y1484" s="1194">
        <f t="shared" ref="Y1484:Y1529" si="3353">W1484-X1484</f>
        <v>-4.318982793172552E-5</v>
      </c>
      <c r="Z1484" s="1236">
        <f t="shared" si="3340"/>
        <v>-1</v>
      </c>
      <c r="AA1484" s="1189">
        <f t="shared" si="3330"/>
        <v>0</v>
      </c>
      <c r="AB1484" s="1716">
        <f t="shared" si="3331"/>
        <v>3.2731081434930612E-4</v>
      </c>
      <c r="AC1484" s="1189">
        <f t="shared" ref="AC1484:AC1529" si="3354">AA1484-AB1484</f>
        <v>-3.2731081434930612E-4</v>
      </c>
      <c r="AD1484" t="s">
        <v>4266</v>
      </c>
    </row>
    <row r="1485" spans="1:30" customFormat="1" ht="15.75" thickBot="1" x14ac:dyDescent="0.3">
      <c r="A1485" s="3580"/>
      <c r="B1485" s="1" t="s">
        <v>4267</v>
      </c>
      <c r="C1485" s="1236"/>
      <c r="D1485" s="1236"/>
      <c r="E1485" s="1236"/>
      <c r="F1485" s="1236"/>
      <c r="G1485" s="1236"/>
      <c r="H1485" s="1236"/>
      <c r="I1485" s="1236"/>
      <c r="J1485" s="1236"/>
      <c r="K1485" s="1236"/>
      <c r="L1485" s="1236"/>
      <c r="M1485" s="1236"/>
      <c r="N1485" s="1236" t="e">
        <f t="shared" si="3337"/>
        <v>#DIV/0!</v>
      </c>
      <c r="O1485" s="1236"/>
      <c r="P1485" s="1236"/>
      <c r="Q1485" s="1236"/>
      <c r="R1485" s="1236" t="e">
        <f t="shared" si="3338"/>
        <v>#DIV/0!</v>
      </c>
      <c r="S1485" s="1188">
        <f t="shared" ref="S1485" si="3355">S1483/S21</f>
        <v>0</v>
      </c>
      <c r="T1485" s="1188">
        <f t="shared" ref="T1485" si="3356">T1483/T21</f>
        <v>2.0259319286871961E-3</v>
      </c>
      <c r="U1485" s="1188">
        <f t="shared" si="3352"/>
        <v>-2.0259319286871961E-3</v>
      </c>
      <c r="V1485" s="1236">
        <f t="shared" si="3339"/>
        <v>-1</v>
      </c>
      <c r="W1485" s="1194">
        <f>W1483/W$21</f>
        <v>0</v>
      </c>
      <c r="X1485" s="1194">
        <f>X1483/X$21</f>
        <v>9.5836847351069541E-5</v>
      </c>
      <c r="Y1485" s="1194">
        <f t="shared" si="3353"/>
        <v>-9.5836847351069541E-5</v>
      </c>
      <c r="Z1485" s="1236">
        <f t="shared" si="3340"/>
        <v>-1</v>
      </c>
      <c r="AA1485" s="1189">
        <f t="shared" si="3330"/>
        <v>0</v>
      </c>
      <c r="AB1485" s="1716">
        <f t="shared" si="3331"/>
        <v>2.0259319286871961E-3</v>
      </c>
      <c r="AC1485" s="1189">
        <f t="shared" si="3354"/>
        <v>-2.0259319286871961E-3</v>
      </c>
      <c r="AD1485" t="s">
        <v>4268</v>
      </c>
    </row>
    <row r="1486" spans="1:30" customFormat="1" ht="15.75" thickBot="1" x14ac:dyDescent="0.3">
      <c r="A1486" s="3580"/>
      <c r="B1486" s="1" t="s">
        <v>4269</v>
      </c>
      <c r="C1486" s="1236"/>
      <c r="D1486" s="1236"/>
      <c r="E1486" s="1236"/>
      <c r="F1486" s="1236"/>
      <c r="G1486" s="1236"/>
      <c r="H1486" s="1236"/>
      <c r="I1486" s="1236"/>
      <c r="J1486" s="1236"/>
      <c r="K1486" s="1236"/>
      <c r="L1486" s="1236"/>
      <c r="M1486" s="1236"/>
      <c r="N1486" s="1236" t="e">
        <f t="shared" si="3337"/>
        <v>#DIV/0!</v>
      </c>
      <c r="O1486" s="1236"/>
      <c r="P1486" s="1236"/>
      <c r="Q1486" s="1236"/>
      <c r="R1486" s="1236" t="e">
        <f t="shared" si="3338"/>
        <v>#DIV/0!</v>
      </c>
      <c r="S1486" s="1188">
        <f t="shared" ref="S1486" si="3357">S1483/S9</f>
        <v>0</v>
      </c>
      <c r="T1486" s="1188">
        <f t="shared" ref="T1486" si="3358">T1483/T9</f>
        <v>5.7077625570776253E-3</v>
      </c>
      <c r="U1486" s="1188">
        <f t="shared" si="3352"/>
        <v>-5.7077625570776253E-3</v>
      </c>
      <c r="V1486" s="1236">
        <f t="shared" si="3339"/>
        <v>-1</v>
      </c>
      <c r="W1486" s="1194">
        <f>W1483/W$9</f>
        <v>0</v>
      </c>
      <c r="X1486" s="1194">
        <f>X1483/X$9</f>
        <v>3.6552379559909353E-4</v>
      </c>
      <c r="Y1486" s="1194">
        <f t="shared" si="3353"/>
        <v>-3.6552379559909353E-4</v>
      </c>
      <c r="Z1486" s="1236">
        <f t="shared" si="3340"/>
        <v>-1</v>
      </c>
      <c r="AA1486" s="1189">
        <f t="shared" si="3330"/>
        <v>0</v>
      </c>
      <c r="AB1486" s="1716">
        <f t="shared" si="3331"/>
        <v>5.7077625570776253E-3</v>
      </c>
      <c r="AC1486" s="1189">
        <f t="shared" si="3354"/>
        <v>-5.7077625570776253E-3</v>
      </c>
      <c r="AD1486" t="s">
        <v>4270</v>
      </c>
    </row>
    <row r="1487" spans="1:30" customFormat="1" ht="15.75" hidden="1" thickBot="1" x14ac:dyDescent="0.3">
      <c r="A1487" s="3580"/>
      <c r="B1487" s="1" t="s">
        <v>4271</v>
      </c>
      <c r="C1487" s="1236"/>
      <c r="D1487" s="1236"/>
      <c r="E1487" s="1236"/>
      <c r="F1487" s="1236"/>
      <c r="G1487" s="1236"/>
      <c r="H1487" s="1236"/>
      <c r="I1487" s="1236"/>
      <c r="J1487" s="1236"/>
      <c r="K1487" s="1236"/>
      <c r="L1487" s="1236"/>
      <c r="M1487" s="1236"/>
      <c r="N1487" s="1236" t="e">
        <f t="shared" si="3337"/>
        <v>#DIV/0!</v>
      </c>
      <c r="O1487" s="1236"/>
      <c r="P1487" s="1236"/>
      <c r="Q1487" s="1236"/>
      <c r="R1487" s="1236" t="e">
        <f t="shared" si="3338"/>
        <v>#DIV/0!</v>
      </c>
      <c r="S1487" s="1188">
        <f t="shared" ref="S1487" si="3359">S1483/S15</f>
        <v>0</v>
      </c>
      <c r="T1487" s="1188">
        <f t="shared" ref="T1487" si="3360">T1483/T15</f>
        <v>1.1520737327188941E-2</v>
      </c>
      <c r="U1487" s="1188">
        <f t="shared" si="3352"/>
        <v>-1.1520737327188941E-2</v>
      </c>
      <c r="V1487" s="1236">
        <f t="shared" si="3339"/>
        <v>-1</v>
      </c>
      <c r="W1487" s="1205">
        <f>W1483/W$15</f>
        <v>0</v>
      </c>
      <c r="X1487" s="1205">
        <f>X1483/X$15</f>
        <v>6.4416387528987379E-4</v>
      </c>
      <c r="Y1487" s="1205">
        <f t="shared" si="3353"/>
        <v>-6.4416387528987379E-4</v>
      </c>
      <c r="Z1487" s="1236">
        <f t="shared" si="3340"/>
        <v>-1</v>
      </c>
      <c r="AA1487" s="1193">
        <f t="shared" si="3330"/>
        <v>0</v>
      </c>
      <c r="AB1487" s="1717">
        <f t="shared" si="3331"/>
        <v>1.1520737327188941E-2</v>
      </c>
      <c r="AC1487" s="1193">
        <f t="shared" si="3354"/>
        <v>-1.1520737327188941E-2</v>
      </c>
      <c r="AD1487" t="s">
        <v>4272</v>
      </c>
    </row>
    <row r="1488" spans="1:30" customFormat="1" ht="15.75" hidden="1" thickBot="1" x14ac:dyDescent="0.3">
      <c r="A1488" s="3580"/>
      <c r="B1488" s="2210" t="s">
        <v>4273</v>
      </c>
      <c r="C1488" s="1237"/>
      <c r="D1488" s="1237"/>
      <c r="E1488" s="1237"/>
      <c r="F1488" s="2309"/>
      <c r="G1488" s="1237"/>
      <c r="H1488" s="1237"/>
      <c r="I1488" s="1237"/>
      <c r="J1488" s="2309"/>
      <c r="K1488" s="1237"/>
      <c r="L1488" s="1237"/>
      <c r="M1488" s="1237"/>
      <c r="N1488" s="2309" t="e">
        <f t="shared" si="3337"/>
        <v>#DIV/0!</v>
      </c>
      <c r="O1488" s="1237"/>
      <c r="P1488" s="1237"/>
      <c r="Q1488" s="1237"/>
      <c r="R1488" s="2309" t="e">
        <f t="shared" si="3338"/>
        <v>#DIV/0!</v>
      </c>
      <c r="S1488" s="1204">
        <f>CM!C418</f>
        <v>0</v>
      </c>
      <c r="T1488" s="1204"/>
      <c r="U1488" s="1204">
        <f t="shared" si="3352"/>
        <v>0</v>
      </c>
      <c r="V1488" s="2309" t="e">
        <f t="shared" si="3339"/>
        <v>#DIV/0!</v>
      </c>
      <c r="W1488" s="1204" t="e">
        <f>SUM(C1488:S1488)</f>
        <v>#DIV/0!</v>
      </c>
      <c r="X1488" s="1204">
        <f t="shared" ref="X1488:X1498" si="3361">SUM(D1488+H1488+L1488+P1488+T1488)</f>
        <v>0</v>
      </c>
      <c r="Y1488" s="1204" t="e">
        <f t="shared" si="3353"/>
        <v>#DIV/0!</v>
      </c>
      <c r="Z1488" s="2309" t="e">
        <f t="shared" si="3340"/>
        <v>#DIV/0!</v>
      </c>
      <c r="AA1488" s="1206">
        <f t="shared" si="3330"/>
        <v>0</v>
      </c>
      <c r="AB1488" s="1718" t="e">
        <f t="shared" si="3331"/>
        <v>#DIV/0!</v>
      </c>
      <c r="AC1488" s="1903" t="e">
        <f t="shared" si="3354"/>
        <v>#DIV/0!</v>
      </c>
      <c r="AD1488" s="27" t="s">
        <v>4274</v>
      </c>
    </row>
    <row r="1489" spans="1:30" customFormat="1" ht="15.75" hidden="1" thickBot="1" x14ac:dyDescent="0.3">
      <c r="A1489" s="3580"/>
      <c r="B1489" s="1" t="s">
        <v>4275</v>
      </c>
      <c r="C1489" s="1236"/>
      <c r="D1489" s="1236"/>
      <c r="E1489" s="1236"/>
      <c r="F1489" s="1236"/>
      <c r="G1489" s="1236"/>
      <c r="H1489" s="1236"/>
      <c r="I1489" s="1236"/>
      <c r="J1489" s="1236"/>
      <c r="K1489" s="1236"/>
      <c r="L1489" s="1236"/>
      <c r="M1489" s="1236"/>
      <c r="N1489" s="1236" t="e">
        <f t="shared" si="3337"/>
        <v>#DIV/0!</v>
      </c>
      <c r="O1489" s="1236"/>
      <c r="P1489" s="1236"/>
      <c r="Q1489" s="1236"/>
      <c r="R1489" s="1236" t="e">
        <f t="shared" si="3338"/>
        <v>#DIV/0!</v>
      </c>
      <c r="S1489" s="1188">
        <f t="shared" ref="S1489" si="3362">S1488/S30</f>
        <v>0</v>
      </c>
      <c r="T1489" s="1188"/>
      <c r="U1489" s="1188">
        <f t="shared" si="3352"/>
        <v>0</v>
      </c>
      <c r="V1489" s="1236" t="e">
        <f t="shared" si="3339"/>
        <v>#DIV/0!</v>
      </c>
      <c r="W1489" s="1192" t="e">
        <f t="shared" ref="W1489" si="3363">W1488/W1130</f>
        <v>#DIV/0!</v>
      </c>
      <c r="X1489" s="1192">
        <f t="shared" si="3361"/>
        <v>0</v>
      </c>
      <c r="Y1489" s="1192" t="e">
        <f t="shared" si="3353"/>
        <v>#DIV/0!</v>
      </c>
      <c r="Z1489" s="1236" t="e">
        <f t="shared" si="3340"/>
        <v>#DIV/0!</v>
      </c>
      <c r="AA1489" s="1193">
        <f t="shared" si="3330"/>
        <v>0</v>
      </c>
      <c r="AB1489" s="1717" t="e">
        <f t="shared" si="3331"/>
        <v>#DIV/0!</v>
      </c>
      <c r="AC1489" s="1193" t="e">
        <f t="shared" si="3354"/>
        <v>#DIV/0!</v>
      </c>
      <c r="AD1489" t="s">
        <v>4276</v>
      </c>
    </row>
    <row r="1490" spans="1:30" customFormat="1" ht="15.75" hidden="1" thickBot="1" x14ac:dyDescent="0.3">
      <c r="A1490" s="3580"/>
      <c r="B1490" s="1" t="s">
        <v>4277</v>
      </c>
      <c r="C1490" s="1236"/>
      <c r="D1490" s="1236"/>
      <c r="E1490" s="1236"/>
      <c r="F1490" s="1236"/>
      <c r="G1490" s="1236"/>
      <c r="H1490" s="1236"/>
      <c r="I1490" s="1236"/>
      <c r="J1490" s="1236"/>
      <c r="K1490" s="1236"/>
      <c r="L1490" s="1236"/>
      <c r="M1490" s="1236"/>
      <c r="N1490" s="1236" t="e">
        <f t="shared" si="3337"/>
        <v>#DIV/0!</v>
      </c>
      <c r="O1490" s="1236"/>
      <c r="P1490" s="1236"/>
      <c r="Q1490" s="1236"/>
      <c r="R1490" s="1236" t="e">
        <f t="shared" si="3338"/>
        <v>#DIV/0!</v>
      </c>
      <c r="S1490" s="1188">
        <f t="shared" ref="S1490" si="3364">S1488/S47</f>
        <v>0</v>
      </c>
      <c r="T1490" s="1188"/>
      <c r="U1490" s="1188">
        <f t="shared" si="3352"/>
        <v>0</v>
      </c>
      <c r="V1490" s="1236" t="e">
        <f t="shared" si="3339"/>
        <v>#DIV/0!</v>
      </c>
      <c r="W1490" s="1192" t="e">
        <f t="shared" ref="W1490" si="3365">W1488/W1147</f>
        <v>#DIV/0!</v>
      </c>
      <c r="X1490" s="1192">
        <f t="shared" si="3361"/>
        <v>0</v>
      </c>
      <c r="Y1490" s="1192" t="e">
        <f t="shared" si="3353"/>
        <v>#DIV/0!</v>
      </c>
      <c r="Z1490" s="1236" t="e">
        <f t="shared" si="3340"/>
        <v>#DIV/0!</v>
      </c>
      <c r="AA1490" s="1193">
        <f t="shared" si="3330"/>
        <v>0</v>
      </c>
      <c r="AB1490" s="1717" t="e">
        <f t="shared" si="3331"/>
        <v>#DIV/0!</v>
      </c>
      <c r="AC1490" s="1193" t="e">
        <f t="shared" si="3354"/>
        <v>#DIV/0!</v>
      </c>
      <c r="AD1490" t="s">
        <v>4278</v>
      </c>
    </row>
    <row r="1491" spans="1:30" customFormat="1" ht="15.75" hidden="1" thickBot="1" x14ac:dyDescent="0.3">
      <c r="A1491" s="3580"/>
      <c r="B1491" s="1" t="s">
        <v>4279</v>
      </c>
      <c r="C1491" s="1236"/>
      <c r="D1491" s="1236"/>
      <c r="E1491" s="1236"/>
      <c r="F1491" s="1236"/>
      <c r="G1491" s="1236"/>
      <c r="H1491" s="1236"/>
      <c r="I1491" s="1236"/>
      <c r="J1491" s="1236"/>
      <c r="K1491" s="1236"/>
      <c r="L1491" s="1236"/>
      <c r="M1491" s="1236"/>
      <c r="N1491" s="1236" t="e">
        <f t="shared" si="3337"/>
        <v>#DIV/0!</v>
      </c>
      <c r="O1491" s="1236"/>
      <c r="P1491" s="1236"/>
      <c r="Q1491" s="1236"/>
      <c r="R1491" s="1236" t="e">
        <f t="shared" si="3338"/>
        <v>#DIV/0!</v>
      </c>
      <c r="S1491" s="1188">
        <f t="shared" ref="S1491" si="3366">S1488/S35</f>
        <v>0</v>
      </c>
      <c r="T1491" s="1188"/>
      <c r="U1491" s="1188">
        <f t="shared" si="3352"/>
        <v>0</v>
      </c>
      <c r="V1491" s="1236" t="e">
        <f t="shared" si="3339"/>
        <v>#DIV/0!</v>
      </c>
      <c r="W1491" s="1192" t="e">
        <f t="shared" ref="W1491" si="3367">W1488/W1135</f>
        <v>#DIV/0!</v>
      </c>
      <c r="X1491" s="1192">
        <f t="shared" si="3361"/>
        <v>0</v>
      </c>
      <c r="Y1491" s="1192" t="e">
        <f t="shared" si="3353"/>
        <v>#DIV/0!</v>
      </c>
      <c r="Z1491" s="1236" t="e">
        <f t="shared" si="3340"/>
        <v>#DIV/0!</v>
      </c>
      <c r="AA1491" s="1193">
        <f t="shared" si="3330"/>
        <v>0</v>
      </c>
      <c r="AB1491" s="1717" t="e">
        <f t="shared" si="3331"/>
        <v>#DIV/0!</v>
      </c>
      <c r="AC1491" s="1193" t="e">
        <f t="shared" si="3354"/>
        <v>#DIV/0!</v>
      </c>
      <c r="AD1491" t="s">
        <v>4280</v>
      </c>
    </row>
    <row r="1492" spans="1:30" customFormat="1" ht="15.75" hidden="1" thickBot="1" x14ac:dyDescent="0.3">
      <c r="A1492" s="3580"/>
      <c r="B1492" s="1" t="s">
        <v>4281</v>
      </c>
      <c r="C1492" s="1236"/>
      <c r="D1492" s="1236"/>
      <c r="E1492" s="1236"/>
      <c r="F1492" s="1236"/>
      <c r="G1492" s="1236"/>
      <c r="H1492" s="1236"/>
      <c r="I1492" s="1236"/>
      <c r="J1492" s="1236"/>
      <c r="K1492" s="1236"/>
      <c r="L1492" s="1236"/>
      <c r="M1492" s="1236"/>
      <c r="N1492" s="1236" t="e">
        <f t="shared" si="3337"/>
        <v>#DIV/0!</v>
      </c>
      <c r="O1492" s="1236"/>
      <c r="P1492" s="1236"/>
      <c r="Q1492" s="1236"/>
      <c r="R1492" s="1236" t="e">
        <f t="shared" si="3338"/>
        <v>#DIV/0!</v>
      </c>
      <c r="S1492" s="1188">
        <f t="shared" ref="S1492" si="3368">S1488/S41</f>
        <v>0</v>
      </c>
      <c r="T1492" s="1188"/>
      <c r="U1492" s="1188">
        <f t="shared" si="3352"/>
        <v>0</v>
      </c>
      <c r="V1492" s="1236" t="e">
        <f t="shared" si="3339"/>
        <v>#DIV/0!</v>
      </c>
      <c r="W1492" s="1192" t="e">
        <f t="shared" ref="W1492" si="3369">W1488/W1141</f>
        <v>#DIV/0!</v>
      </c>
      <c r="X1492" s="1192">
        <f t="shared" si="3361"/>
        <v>0</v>
      </c>
      <c r="Y1492" s="1192" t="e">
        <f t="shared" si="3353"/>
        <v>#DIV/0!</v>
      </c>
      <c r="Z1492" s="1236" t="e">
        <f t="shared" si="3340"/>
        <v>#DIV/0!</v>
      </c>
      <c r="AA1492" s="1193">
        <f t="shared" si="3330"/>
        <v>0</v>
      </c>
      <c r="AB1492" s="1717" t="e">
        <f t="shared" si="3331"/>
        <v>#DIV/0!</v>
      </c>
      <c r="AC1492" s="1193" t="e">
        <f t="shared" si="3354"/>
        <v>#DIV/0!</v>
      </c>
      <c r="AD1492" t="s">
        <v>4282</v>
      </c>
    </row>
    <row r="1493" spans="1:30" customFormat="1" ht="15.75" hidden="1" thickBot="1" x14ac:dyDescent="0.3">
      <c r="A1493" s="3580"/>
      <c r="B1493" s="2210" t="s">
        <v>4283</v>
      </c>
      <c r="C1493" s="1237"/>
      <c r="D1493" s="1237"/>
      <c r="E1493" s="1237"/>
      <c r="F1493" s="2309"/>
      <c r="G1493" s="1237"/>
      <c r="H1493" s="1237"/>
      <c r="I1493" s="1237"/>
      <c r="J1493" s="2309"/>
      <c r="K1493" s="1237"/>
      <c r="L1493" s="1237"/>
      <c r="M1493" s="1237"/>
      <c r="N1493" s="2309" t="e">
        <f t="shared" si="3337"/>
        <v>#DIV/0!</v>
      </c>
      <c r="O1493" s="1237"/>
      <c r="P1493" s="1237"/>
      <c r="Q1493" s="1237"/>
      <c r="R1493" s="2309" t="e">
        <f t="shared" si="3338"/>
        <v>#DIV/0!</v>
      </c>
      <c r="S1493" s="1204">
        <f>CM!G418</f>
        <v>0</v>
      </c>
      <c r="T1493" s="1204"/>
      <c r="U1493" s="1204">
        <f t="shared" si="3352"/>
        <v>0</v>
      </c>
      <c r="V1493" s="2309" t="e">
        <f t="shared" si="3339"/>
        <v>#DIV/0!</v>
      </c>
      <c r="W1493" s="1204" t="e">
        <f>SUM(C1493:S1493)</f>
        <v>#DIV/0!</v>
      </c>
      <c r="X1493" s="1204">
        <f t="shared" si="3361"/>
        <v>0</v>
      </c>
      <c r="Y1493" s="1204" t="e">
        <f t="shared" si="3353"/>
        <v>#DIV/0!</v>
      </c>
      <c r="Z1493" s="2309" t="e">
        <f t="shared" si="3340"/>
        <v>#DIV/0!</v>
      </c>
      <c r="AA1493" s="1206">
        <f t="shared" si="3330"/>
        <v>0</v>
      </c>
      <c r="AB1493" s="1719" t="e">
        <f t="shared" si="3331"/>
        <v>#DIV/0!</v>
      </c>
      <c r="AC1493" s="1206" t="e">
        <f t="shared" si="3354"/>
        <v>#DIV/0!</v>
      </c>
      <c r="AD1493" s="1178" t="s">
        <v>4284</v>
      </c>
    </row>
    <row r="1494" spans="1:30" customFormat="1" ht="15.75" hidden="1" thickBot="1" x14ac:dyDescent="0.3">
      <c r="A1494" s="3580"/>
      <c r="B1494" s="1" t="s">
        <v>4285</v>
      </c>
      <c r="C1494" s="1236"/>
      <c r="D1494" s="1236"/>
      <c r="E1494" s="1236"/>
      <c r="F1494" s="1236"/>
      <c r="G1494" s="1236"/>
      <c r="H1494" s="1236"/>
      <c r="I1494" s="1236"/>
      <c r="J1494" s="1236"/>
      <c r="K1494" s="1236"/>
      <c r="L1494" s="1236"/>
      <c r="M1494" s="1236"/>
      <c r="N1494" s="1236" t="e">
        <f t="shared" si="3337"/>
        <v>#DIV/0!</v>
      </c>
      <c r="O1494" s="1236"/>
      <c r="P1494" s="1236"/>
      <c r="Q1494" s="1236"/>
      <c r="R1494" s="1236" t="e">
        <f t="shared" si="3338"/>
        <v>#DIV/0!</v>
      </c>
      <c r="S1494" s="1188">
        <f t="shared" ref="S1494" si="3370">S1493/S56</f>
        <v>0</v>
      </c>
      <c r="T1494" s="1188"/>
      <c r="U1494" s="1188">
        <f t="shared" si="3352"/>
        <v>0</v>
      </c>
      <c r="V1494" s="1236" t="e">
        <f t="shared" si="3339"/>
        <v>#DIV/0!</v>
      </c>
      <c r="W1494" s="1194" t="e">
        <f t="shared" ref="W1494" si="3371">W1493/W1156</f>
        <v>#DIV/0!</v>
      </c>
      <c r="X1494" s="1194">
        <f t="shared" si="3361"/>
        <v>0</v>
      </c>
      <c r="Y1494" s="1194" t="e">
        <f t="shared" si="3353"/>
        <v>#DIV/0!</v>
      </c>
      <c r="Z1494" s="1236" t="e">
        <f t="shared" si="3340"/>
        <v>#DIV/0!</v>
      </c>
      <c r="AA1494" s="1193">
        <f t="shared" si="3330"/>
        <v>0</v>
      </c>
      <c r="AB1494" s="1717" t="e">
        <f t="shared" si="3331"/>
        <v>#DIV/0!</v>
      </c>
      <c r="AC1494" s="1193" t="e">
        <f t="shared" si="3354"/>
        <v>#DIV/0!</v>
      </c>
      <c r="AD1494" t="s">
        <v>4286</v>
      </c>
    </row>
    <row r="1495" spans="1:30" customFormat="1" ht="15.75" hidden="1" thickBot="1" x14ac:dyDescent="0.3">
      <c r="A1495" s="3580"/>
      <c r="B1495" s="1" t="s">
        <v>4287</v>
      </c>
      <c r="C1495" s="1236"/>
      <c r="D1495" s="1236"/>
      <c r="E1495" s="1236"/>
      <c r="F1495" s="1236"/>
      <c r="G1495" s="1236"/>
      <c r="H1495" s="1236"/>
      <c r="I1495" s="1236"/>
      <c r="J1495" s="1236"/>
      <c r="K1495" s="1236"/>
      <c r="L1495" s="1236"/>
      <c r="M1495" s="1236"/>
      <c r="N1495" s="1236" t="e">
        <f t="shared" si="3337"/>
        <v>#DIV/0!</v>
      </c>
      <c r="O1495" s="1236"/>
      <c r="P1495" s="1236"/>
      <c r="Q1495" s="1236"/>
      <c r="R1495" s="1236" t="e">
        <f t="shared" si="3338"/>
        <v>#DIV/0!</v>
      </c>
      <c r="S1495" s="1188">
        <f t="shared" ref="S1495" si="3372">S1493/S73</f>
        <v>0</v>
      </c>
      <c r="T1495" s="1188"/>
      <c r="U1495" s="1188">
        <f t="shared" si="3352"/>
        <v>0</v>
      </c>
      <c r="V1495" s="1236" t="e">
        <f t="shared" si="3339"/>
        <v>#DIV/0!</v>
      </c>
      <c r="W1495" s="1194" t="e">
        <f t="shared" ref="W1495" si="3373">W1493/W1173</f>
        <v>#DIV/0!</v>
      </c>
      <c r="X1495" s="1194">
        <f t="shared" si="3361"/>
        <v>0</v>
      </c>
      <c r="Y1495" s="1194" t="e">
        <f t="shared" si="3353"/>
        <v>#DIV/0!</v>
      </c>
      <c r="Z1495" s="1236" t="e">
        <f t="shared" si="3340"/>
        <v>#DIV/0!</v>
      </c>
      <c r="AA1495" s="1193">
        <f t="shared" si="3330"/>
        <v>0</v>
      </c>
      <c r="AB1495" s="1717" t="e">
        <f t="shared" si="3331"/>
        <v>#DIV/0!</v>
      </c>
      <c r="AC1495" s="1193" t="e">
        <f t="shared" si="3354"/>
        <v>#DIV/0!</v>
      </c>
      <c r="AD1495" t="s">
        <v>4288</v>
      </c>
    </row>
    <row r="1496" spans="1:30" customFormat="1" ht="15.75" hidden="1" thickBot="1" x14ac:dyDescent="0.3">
      <c r="A1496" s="3580"/>
      <c r="B1496" s="1" t="s">
        <v>4289</v>
      </c>
      <c r="C1496" s="1254"/>
      <c r="D1496" s="1254"/>
      <c r="E1496" s="1254"/>
      <c r="F1496" s="1236"/>
      <c r="G1496" s="1254"/>
      <c r="H1496" s="1254"/>
      <c r="I1496" s="1254"/>
      <c r="J1496" s="1236"/>
      <c r="K1496" s="1254"/>
      <c r="L1496" s="1254"/>
      <c r="M1496" s="1254"/>
      <c r="N1496" s="1236" t="e">
        <f t="shared" si="3337"/>
        <v>#DIV/0!</v>
      </c>
      <c r="O1496" s="1254"/>
      <c r="P1496" s="1254"/>
      <c r="Q1496" s="1254"/>
      <c r="R1496" s="1236" t="e">
        <f t="shared" si="3338"/>
        <v>#DIV/0!</v>
      </c>
      <c r="S1496" s="1251">
        <v>0.125</v>
      </c>
      <c r="T1496" s="1251"/>
      <c r="U1496" s="1251">
        <f t="shared" si="3352"/>
        <v>0.125</v>
      </c>
      <c r="V1496" s="1236" t="e">
        <f t="shared" si="3339"/>
        <v>#DIV/0!</v>
      </c>
      <c r="W1496" s="1190">
        <f>K1496</f>
        <v>0</v>
      </c>
      <c r="X1496" s="1190">
        <f t="shared" si="3361"/>
        <v>0</v>
      </c>
      <c r="Y1496" s="1252">
        <f t="shared" si="3353"/>
        <v>0</v>
      </c>
      <c r="Z1496" s="1236" t="e">
        <f t="shared" si="3340"/>
        <v>#DIV/0!</v>
      </c>
      <c r="AA1496" s="1253">
        <f t="shared" si="3330"/>
        <v>0.125</v>
      </c>
      <c r="AB1496" s="1726" t="e">
        <f t="shared" si="3331"/>
        <v>#DIV/0!</v>
      </c>
      <c r="AC1496" s="1253" t="e">
        <f t="shared" si="3354"/>
        <v>#DIV/0!</v>
      </c>
      <c r="AD1496" t="s">
        <v>4290</v>
      </c>
    </row>
    <row r="1497" spans="1:30" customFormat="1" ht="15.75" hidden="1" thickBot="1" x14ac:dyDescent="0.3">
      <c r="A1497" s="3580"/>
      <c r="B1497" s="1" t="s">
        <v>4291</v>
      </c>
      <c r="C1497" s="1236"/>
      <c r="D1497" s="1236"/>
      <c r="E1497" s="1236"/>
      <c r="F1497" s="1236"/>
      <c r="G1497" s="1236"/>
      <c r="H1497" s="1236"/>
      <c r="I1497" s="1236"/>
      <c r="J1497" s="1236"/>
      <c r="K1497" s="1236"/>
      <c r="L1497" s="1236"/>
      <c r="M1497" s="1236"/>
      <c r="N1497" s="1236" t="e">
        <f t="shared" si="3337"/>
        <v>#DIV/0!</v>
      </c>
      <c r="O1497" s="1236"/>
      <c r="P1497" s="1236"/>
      <c r="Q1497" s="1236"/>
      <c r="R1497" s="1236" t="e">
        <f t="shared" si="3338"/>
        <v>#DIV/0!</v>
      </c>
      <c r="S1497" s="1188" t="e">
        <f t="shared" ref="S1497" si="3374">S1493/S1488</f>
        <v>#DIV/0!</v>
      </c>
      <c r="T1497" s="1188"/>
      <c r="U1497" s="1188" t="e">
        <f t="shared" si="3352"/>
        <v>#DIV/0!</v>
      </c>
      <c r="V1497" s="1236" t="e">
        <f t="shared" si="3339"/>
        <v>#DIV/0!</v>
      </c>
      <c r="W1497" s="1205" t="e">
        <f t="shared" ref="W1497" si="3375">W1493/W1488</f>
        <v>#DIV/0!</v>
      </c>
      <c r="X1497" s="1205">
        <f t="shared" si="3361"/>
        <v>0</v>
      </c>
      <c r="Y1497" s="1205" t="e">
        <f t="shared" si="3353"/>
        <v>#DIV/0!</v>
      </c>
      <c r="Z1497" s="1236" t="e">
        <f t="shared" si="3340"/>
        <v>#DIV/0!</v>
      </c>
      <c r="AA1497" s="1191" t="e">
        <f t="shared" si="3330"/>
        <v>#DIV/0!</v>
      </c>
      <c r="AB1497" s="1720" t="e">
        <f t="shared" si="3331"/>
        <v>#DIV/0!</v>
      </c>
      <c r="AC1497" s="1191" t="e">
        <f t="shared" si="3354"/>
        <v>#DIV/0!</v>
      </c>
      <c r="AD1497" t="s">
        <v>4292</v>
      </c>
    </row>
    <row r="1498" spans="1:30" customFormat="1" ht="15.75" thickBot="1" x14ac:dyDescent="0.3">
      <c r="A1498" s="3580"/>
      <c r="B1498" s="2210" t="s">
        <v>10</v>
      </c>
      <c r="C1498" s="1246"/>
      <c r="D1498" s="1246"/>
      <c r="E1498" s="1246"/>
      <c r="F1498" s="2307"/>
      <c r="G1498" s="1246"/>
      <c r="H1498" s="1246"/>
      <c r="I1498" s="1246"/>
      <c r="J1498" s="2307"/>
      <c r="K1498" s="1246"/>
      <c r="L1498" s="1246"/>
      <c r="M1498" s="1246"/>
      <c r="N1498" s="2307" t="e">
        <f t="shared" si="3337"/>
        <v>#DIV/0!</v>
      </c>
      <c r="O1498" s="1246"/>
      <c r="P1498" s="1246"/>
      <c r="Q1498" s="1246"/>
      <c r="R1498" s="2307" t="e">
        <f t="shared" si="3338"/>
        <v>#DIV/0!</v>
      </c>
      <c r="S1498" s="1204">
        <f>CM!H418</f>
        <v>13</v>
      </c>
      <c r="T1498" s="1246">
        <f>'Données 2013 TJN'!G221</f>
        <v>22</v>
      </c>
      <c r="U1498" s="1204">
        <f t="shared" si="3352"/>
        <v>-9</v>
      </c>
      <c r="V1498" s="2307">
        <f t="shared" si="3339"/>
        <v>-0.40909090909090912</v>
      </c>
      <c r="W1498" s="1204">
        <f>SUM(C1498+G1498+K1498+O1498+S1498)</f>
        <v>13</v>
      </c>
      <c r="X1498" s="1204">
        <f t="shared" si="3361"/>
        <v>22</v>
      </c>
      <c r="Y1498" s="1204">
        <f t="shared" si="3353"/>
        <v>-9</v>
      </c>
      <c r="Z1498" s="2307">
        <f t="shared" si="3340"/>
        <v>-0.40909090909090912</v>
      </c>
      <c r="AA1498" s="1204">
        <f t="shared" si="3330"/>
        <v>13</v>
      </c>
      <c r="AB1498" s="1721">
        <f t="shared" si="3331"/>
        <v>22</v>
      </c>
      <c r="AC1498" s="1309">
        <f t="shared" si="3354"/>
        <v>-9</v>
      </c>
      <c r="AD1498" s="27" t="s">
        <v>4293</v>
      </c>
    </row>
    <row r="1499" spans="1:30" customFormat="1" ht="15.75" thickBot="1" x14ac:dyDescent="0.3">
      <c r="A1499" s="3580"/>
      <c r="B1499" s="1" t="s">
        <v>4294</v>
      </c>
      <c r="C1499" s="1236"/>
      <c r="D1499" s="1236"/>
      <c r="E1499" s="1236"/>
      <c r="F1499" s="1236"/>
      <c r="G1499" s="1236"/>
      <c r="H1499" s="1236"/>
      <c r="I1499" s="1236"/>
      <c r="J1499" s="1236"/>
      <c r="K1499" s="1236"/>
      <c r="L1499" s="1236"/>
      <c r="M1499" s="1236"/>
      <c r="N1499" s="1236" t="e">
        <f t="shared" si="3337"/>
        <v>#DIV/0!</v>
      </c>
      <c r="O1499" s="1236"/>
      <c r="P1499" s="1236"/>
      <c r="Q1499" s="1236"/>
      <c r="R1499" s="1236" t="e">
        <f t="shared" si="3338"/>
        <v>#DIV/0!</v>
      </c>
      <c r="S1499" s="1188">
        <f t="shared" ref="S1499" si="3376">S1498/S82</f>
        <v>1.6617878280433089E-4</v>
      </c>
      <c r="T1499" s="1188">
        <f t="shared" ref="T1499" si="3377">T1498/T82</f>
        <v>2.8031905405061035E-4</v>
      </c>
      <c r="U1499" s="1188">
        <f t="shared" si="3352"/>
        <v>-1.1414027124627947E-4</v>
      </c>
      <c r="V1499" s="1236">
        <f t="shared" si="3339"/>
        <v>-0.40717985308865928</v>
      </c>
      <c r="W1499" s="1194">
        <f>W1498/W$82</f>
        <v>2.281414196012088E-5</v>
      </c>
      <c r="X1499" s="1194">
        <f>X1498/X$82</f>
        <v>3.8419827425120627E-5</v>
      </c>
      <c r="Y1499" s="1194">
        <f t="shared" si="3353"/>
        <v>-1.5605685464999747E-5</v>
      </c>
      <c r="Z1499" s="1236">
        <f t="shared" si="3340"/>
        <v>-0.40618832802971006</v>
      </c>
      <c r="AA1499" s="1189">
        <f t="shared" si="3330"/>
        <v>1.6617878280433089E-4</v>
      </c>
      <c r="AB1499" s="1716">
        <f t="shared" si="3331"/>
        <v>2.8031905405061035E-4</v>
      </c>
      <c r="AC1499" s="1189">
        <f t="shared" si="3354"/>
        <v>-1.1414027124627947E-4</v>
      </c>
      <c r="AD1499" t="s">
        <v>4295</v>
      </c>
    </row>
    <row r="1500" spans="1:30" customFormat="1" ht="15.75" thickBot="1" x14ac:dyDescent="0.3">
      <c r="A1500" s="3580"/>
      <c r="B1500" s="1" t="s">
        <v>4296</v>
      </c>
      <c r="C1500" s="1236"/>
      <c r="D1500" s="1236"/>
      <c r="E1500" s="1236"/>
      <c r="F1500" s="1236"/>
      <c r="G1500" s="1236"/>
      <c r="H1500" s="1236"/>
      <c r="I1500" s="1236"/>
      <c r="J1500" s="1236"/>
      <c r="K1500" s="1236"/>
      <c r="L1500" s="1236"/>
      <c r="M1500" s="1236"/>
      <c r="N1500" s="1236" t="e">
        <f t="shared" si="3337"/>
        <v>#DIV/0!</v>
      </c>
      <c r="O1500" s="1236"/>
      <c r="P1500" s="1236"/>
      <c r="Q1500" s="1236"/>
      <c r="R1500" s="1236" t="e">
        <f t="shared" si="3338"/>
        <v>#DIV/0!</v>
      </c>
      <c r="S1500" s="1188">
        <f t="shared" ref="S1500" si="3378">S1498/S99</f>
        <v>1.048471650939592E-3</v>
      </c>
      <c r="T1500" s="1188">
        <f t="shared" ref="T1500" si="3379">T1498/T99</f>
        <v>1.7797912790227328E-3</v>
      </c>
      <c r="U1500" s="1188">
        <f t="shared" si="3352"/>
        <v>-7.3131962808314086E-4</v>
      </c>
      <c r="V1500" s="1236">
        <f t="shared" si="3339"/>
        <v>-0.41090190557889561</v>
      </c>
      <c r="W1500" s="1194">
        <f>W1498/W$99</f>
        <v>4.9262390438548954E-5</v>
      </c>
      <c r="X1500" s="1194">
        <f>X1498/X$99</f>
        <v>8.4755230746115707E-5</v>
      </c>
      <c r="Y1500" s="1194">
        <f t="shared" si="3353"/>
        <v>-3.5492840307566753E-5</v>
      </c>
      <c r="Z1500" s="1236">
        <f t="shared" si="3340"/>
        <v>-0.4187687296125186</v>
      </c>
      <c r="AA1500" s="1189">
        <f t="shared" si="3330"/>
        <v>1.048471650939592E-3</v>
      </c>
      <c r="AB1500" s="1716">
        <f t="shared" si="3331"/>
        <v>1.7797912790227328E-3</v>
      </c>
      <c r="AC1500" s="1189">
        <f t="shared" si="3354"/>
        <v>-7.3131962808314086E-4</v>
      </c>
      <c r="AD1500" t="s">
        <v>4297</v>
      </c>
    </row>
    <row r="1501" spans="1:30" customFormat="1" ht="15.75" thickBot="1" x14ac:dyDescent="0.3">
      <c r="A1501" s="3580"/>
      <c r="B1501" s="2210" t="s">
        <v>14</v>
      </c>
      <c r="C1501" s="1246"/>
      <c r="D1501" s="1246"/>
      <c r="E1501" s="1246"/>
      <c r="F1501" s="2307"/>
      <c r="G1501" s="1246"/>
      <c r="H1501" s="1246"/>
      <c r="I1501" s="1246"/>
      <c r="J1501" s="2307"/>
      <c r="K1501" s="1246"/>
      <c r="L1501" s="1246"/>
      <c r="M1501" s="1246"/>
      <c r="N1501" s="2307" t="e">
        <f t="shared" si="3337"/>
        <v>#DIV/0!</v>
      </c>
      <c r="O1501" s="1246"/>
      <c r="P1501" s="1246"/>
      <c r="Q1501" s="1246"/>
      <c r="R1501" s="2307" t="e">
        <f t="shared" si="3338"/>
        <v>#DIV/0!</v>
      </c>
      <c r="S1501" s="1246">
        <f>CM!J418</f>
        <v>1</v>
      </c>
      <c r="T1501" s="1246">
        <f>'Données 2013 TJN'!G223</f>
        <v>1</v>
      </c>
      <c r="U1501" s="1246">
        <f t="shared" si="3352"/>
        <v>0</v>
      </c>
      <c r="V1501" s="2307">
        <f t="shared" si="3339"/>
        <v>0</v>
      </c>
      <c r="W1501" s="1204">
        <f>SUM(C1501+G1501+K1501+O1501+S1501)</f>
        <v>1</v>
      </c>
      <c r="X1501" s="1204">
        <f t="shared" ref="X1501" si="3380">SUM(D1501+H1501+L1501+P1501+T1501)</f>
        <v>1</v>
      </c>
      <c r="Y1501" s="1204">
        <f t="shared" si="3353"/>
        <v>0</v>
      </c>
      <c r="Z1501" s="2307">
        <f t="shared" si="3340"/>
        <v>0</v>
      </c>
      <c r="AA1501" s="1221">
        <f t="shared" si="3330"/>
        <v>1</v>
      </c>
      <c r="AB1501" s="1722">
        <f t="shared" si="3331"/>
        <v>1</v>
      </c>
      <c r="AC1501" s="1904">
        <f t="shared" si="3354"/>
        <v>0</v>
      </c>
      <c r="AD1501" s="27" t="s">
        <v>4298</v>
      </c>
    </row>
    <row r="1502" spans="1:30" customFormat="1" ht="15.75" thickBot="1" x14ac:dyDescent="0.3">
      <c r="A1502" s="3580"/>
      <c r="B1502" s="1" t="s">
        <v>4299</v>
      </c>
      <c r="C1502" s="1236"/>
      <c r="D1502" s="1236"/>
      <c r="E1502" s="1236"/>
      <c r="F1502" s="1236"/>
      <c r="G1502" s="1236"/>
      <c r="H1502" s="1236"/>
      <c r="I1502" s="1236"/>
      <c r="J1502" s="1236"/>
      <c r="K1502" s="1236"/>
      <c r="L1502" s="1236"/>
      <c r="M1502" s="1236"/>
      <c r="N1502" s="1236" t="e">
        <f t="shared" si="3337"/>
        <v>#DIV/0!</v>
      </c>
      <c r="O1502" s="1236"/>
      <c r="P1502" s="1236"/>
      <c r="Q1502" s="1236"/>
      <c r="R1502" s="1236" t="e">
        <f t="shared" si="3338"/>
        <v>#DIV/0!</v>
      </c>
      <c r="S1502" s="1188">
        <f t="shared" ref="S1502" si="3381">S1501/S108</f>
        <v>2.1505376344086021E-3</v>
      </c>
      <c r="T1502" s="1188">
        <f t="shared" ref="T1502" si="3382">T1501/T108</f>
        <v>3.0769230769230769E-3</v>
      </c>
      <c r="U1502" s="1188">
        <f t="shared" si="3352"/>
        <v>-9.2638544251447477E-4</v>
      </c>
      <c r="V1502" s="1236">
        <f t="shared" si="3339"/>
        <v>-0.30107526881720431</v>
      </c>
      <c r="W1502" s="1194">
        <f>W1501/W$108</f>
        <v>2.6881720430107527E-4</v>
      </c>
      <c r="X1502" s="1194">
        <f>X1501/X$108</f>
        <v>3.2894736842105262E-4</v>
      </c>
      <c r="Y1502" s="1194">
        <f t="shared" si="3353"/>
        <v>-6.0130164119977356E-5</v>
      </c>
      <c r="Z1502" s="1236">
        <f t="shared" si="3340"/>
        <v>-0.18279569892473116</v>
      </c>
      <c r="AA1502" s="1189">
        <f t="shared" si="3330"/>
        <v>2.1505376344086021E-3</v>
      </c>
      <c r="AB1502" s="1716">
        <f t="shared" si="3331"/>
        <v>3.0769230769230769E-3</v>
      </c>
      <c r="AC1502" s="1189">
        <f t="shared" si="3354"/>
        <v>-9.2638544251447477E-4</v>
      </c>
      <c r="AD1502" t="s">
        <v>4300</v>
      </c>
    </row>
    <row r="1503" spans="1:30" customFormat="1" ht="15.75" thickBot="1" x14ac:dyDescent="0.3">
      <c r="A1503" s="3580"/>
      <c r="B1503" s="1" t="s">
        <v>4301</v>
      </c>
      <c r="C1503" s="1236"/>
      <c r="D1503" s="1236"/>
      <c r="E1503" s="1236"/>
      <c r="F1503" s="1236"/>
      <c r="G1503" s="1236"/>
      <c r="H1503" s="1236"/>
      <c r="I1503" s="1236"/>
      <c r="J1503" s="1236"/>
      <c r="K1503" s="1236"/>
      <c r="L1503" s="1236"/>
      <c r="M1503" s="1236"/>
      <c r="N1503" s="1236" t="e">
        <f t="shared" si="3337"/>
        <v>#DIV/0!</v>
      </c>
      <c r="O1503" s="1236"/>
      <c r="P1503" s="1236"/>
      <c r="Q1503" s="1236"/>
      <c r="R1503" s="1236" t="e">
        <f t="shared" si="3338"/>
        <v>#DIV/0!</v>
      </c>
      <c r="S1503" s="1188">
        <f t="shared" ref="S1503" si="3383">S1501/S125</f>
        <v>9.0090090090090089E-3</v>
      </c>
      <c r="T1503" s="1188">
        <f t="shared" ref="T1503" si="3384">T1501/T125</f>
        <v>1.2195121951219513E-2</v>
      </c>
      <c r="U1503" s="1188">
        <f t="shared" si="3352"/>
        <v>-3.1861129422105037E-3</v>
      </c>
      <c r="V1503" s="1236">
        <f t="shared" si="3339"/>
        <v>-0.26126126126126131</v>
      </c>
      <c r="W1503" s="1194">
        <f>W1501/W$111</f>
        <v>5.3937432578209273E-4</v>
      </c>
      <c r="X1503" s="1194">
        <f>X1501/X$111</f>
        <v>5.8892815076560655E-4</v>
      </c>
      <c r="Y1503" s="1194">
        <f t="shared" si="3353"/>
        <v>-4.9553824983513827E-5</v>
      </c>
      <c r="Z1503" s="1236">
        <f t="shared" si="3340"/>
        <v>-8.4142394822006486E-2</v>
      </c>
      <c r="AA1503" s="1189">
        <f t="shared" si="3330"/>
        <v>9.0090090090090089E-3</v>
      </c>
      <c r="AB1503" s="1716">
        <f t="shared" si="3331"/>
        <v>1.2195121951219513E-2</v>
      </c>
      <c r="AC1503" s="1189">
        <f t="shared" si="3354"/>
        <v>-3.1861129422105037E-3</v>
      </c>
      <c r="AD1503" t="s">
        <v>4302</v>
      </c>
    </row>
    <row r="1504" spans="1:30" customFormat="1" ht="15.75" thickBot="1" x14ac:dyDescent="0.3">
      <c r="A1504" s="3580"/>
      <c r="B1504" s="1" t="s">
        <v>4303</v>
      </c>
      <c r="C1504" s="1236"/>
      <c r="D1504" s="1236"/>
      <c r="E1504" s="1236"/>
      <c r="F1504" s="1236"/>
      <c r="G1504" s="1236"/>
      <c r="H1504" s="1236"/>
      <c r="I1504" s="1236"/>
      <c r="J1504" s="1236"/>
      <c r="K1504" s="1236"/>
      <c r="L1504" s="1236"/>
      <c r="M1504" s="1236"/>
      <c r="N1504" s="1236" t="e">
        <f t="shared" si="3337"/>
        <v>#DIV/0!</v>
      </c>
      <c r="O1504" s="1236"/>
      <c r="P1504" s="1236"/>
      <c r="Q1504" s="1236"/>
      <c r="R1504" s="1236" t="e">
        <f t="shared" si="3338"/>
        <v>#DIV/0!</v>
      </c>
      <c r="S1504" s="1188">
        <f t="shared" ref="S1504" si="3385">S1501/S113</f>
        <v>1.5384615384615385E-2</v>
      </c>
      <c r="T1504" s="1188">
        <f t="shared" ref="T1504" si="3386">T1501/T113</f>
        <v>2.2727272727272728E-2</v>
      </c>
      <c r="U1504" s="1188">
        <f t="shared" si="3352"/>
        <v>-7.3426573426573424E-3</v>
      </c>
      <c r="V1504" s="1236">
        <f t="shared" si="3339"/>
        <v>-0.32307692307692304</v>
      </c>
      <c r="W1504" s="1194">
        <f>W1501/W$113</f>
        <v>1.5600624024960999E-3</v>
      </c>
      <c r="X1504" s="1194">
        <f>X1501/X$113</f>
        <v>1.7331022530329288E-3</v>
      </c>
      <c r="Y1504" s="1194">
        <f t="shared" si="3353"/>
        <v>-1.7303985053682895E-4</v>
      </c>
      <c r="Z1504" s="1236">
        <f t="shared" si="3340"/>
        <v>-9.984399375975031E-2</v>
      </c>
      <c r="AA1504" s="1189">
        <f t="shared" si="3330"/>
        <v>1.5384615384615385E-2</v>
      </c>
      <c r="AB1504" s="1716">
        <f t="shared" si="3331"/>
        <v>2.2727272727272728E-2</v>
      </c>
      <c r="AC1504" s="1189">
        <f t="shared" si="3354"/>
        <v>-7.3426573426573424E-3</v>
      </c>
      <c r="AD1504" t="s">
        <v>4304</v>
      </c>
    </row>
    <row r="1505" spans="1:30" customFormat="1" ht="15.75" hidden="1" thickBot="1" x14ac:dyDescent="0.3">
      <c r="A1505" s="3580"/>
      <c r="B1505" s="1" t="s">
        <v>4305</v>
      </c>
      <c r="C1505" s="1236"/>
      <c r="D1505" s="1236"/>
      <c r="E1505" s="1236"/>
      <c r="F1505" s="1236"/>
      <c r="G1505" s="1236"/>
      <c r="H1505" s="1236"/>
      <c r="I1505" s="1236"/>
      <c r="J1505" s="1236"/>
      <c r="K1505" s="1236"/>
      <c r="L1505" s="1236"/>
      <c r="M1505" s="1236"/>
      <c r="N1505" s="1236" t="e">
        <f t="shared" si="3337"/>
        <v>#DIV/0!</v>
      </c>
      <c r="O1505" s="1236"/>
      <c r="P1505" s="1236"/>
      <c r="Q1505" s="1236"/>
      <c r="R1505" s="1236" t="e">
        <f t="shared" si="3338"/>
        <v>#DIV/0!</v>
      </c>
      <c r="S1505" s="1188">
        <f t="shared" ref="S1505" si="3387">S1501/S119</f>
        <v>2.1276595744680851E-2</v>
      </c>
      <c r="T1505" s="1188">
        <f t="shared" ref="T1505" si="3388">T1501/T119</f>
        <v>3.4482758620689655E-2</v>
      </c>
      <c r="U1505" s="1188">
        <f t="shared" si="3352"/>
        <v>-1.3206162876008804E-2</v>
      </c>
      <c r="V1505" s="1236">
        <f t="shared" si="3339"/>
        <v>-0.38297872340425532</v>
      </c>
      <c r="W1505" s="1205">
        <f>W1501/W$119</f>
        <v>2.5575447570332483E-3</v>
      </c>
      <c r="X1505" s="1205">
        <f>X1501/X$119</f>
        <v>2.7932960893854749E-3</v>
      </c>
      <c r="Y1505" s="1205">
        <f t="shared" si="3353"/>
        <v>-2.3575133235222666E-4</v>
      </c>
      <c r="Z1505" s="1236">
        <f t="shared" si="3340"/>
        <v>-8.439897698209714E-2</v>
      </c>
      <c r="AA1505" s="1193">
        <f t="shared" si="3330"/>
        <v>2.1276595744680851E-2</v>
      </c>
      <c r="AB1505" s="1717">
        <f t="shared" si="3331"/>
        <v>3.4482758620689655E-2</v>
      </c>
      <c r="AC1505" s="1193">
        <f t="shared" si="3354"/>
        <v>-1.3206162876008804E-2</v>
      </c>
      <c r="AD1505" t="s">
        <v>4306</v>
      </c>
    </row>
    <row r="1506" spans="1:30" customFormat="1" ht="15.75" thickBot="1" x14ac:dyDescent="0.3">
      <c r="A1506" s="3580"/>
      <c r="B1506" s="2210" t="s">
        <v>4307</v>
      </c>
      <c r="C1506" s="1246"/>
      <c r="D1506" s="1246"/>
      <c r="E1506" s="1246"/>
      <c r="F1506" s="2307"/>
      <c r="G1506" s="1246"/>
      <c r="H1506" s="1246"/>
      <c r="I1506" s="1246"/>
      <c r="J1506" s="2307"/>
      <c r="K1506" s="1246"/>
      <c r="L1506" s="1246"/>
      <c r="M1506" s="1246"/>
      <c r="N1506" s="2307" t="e">
        <f t="shared" si="3337"/>
        <v>#DIV/0!</v>
      </c>
      <c r="O1506" s="1246"/>
      <c r="P1506" s="1246"/>
      <c r="Q1506" s="1246"/>
      <c r="R1506" s="2307" t="e">
        <f t="shared" si="3338"/>
        <v>#DIV/0!</v>
      </c>
      <c r="S1506" s="1206">
        <f t="shared" ref="S1506:T1506" si="3389">S1483/S1498</f>
        <v>0</v>
      </c>
      <c r="T1506" s="1206">
        <f t="shared" si="3389"/>
        <v>0.22727272727272727</v>
      </c>
      <c r="U1506" s="1206">
        <f t="shared" si="3352"/>
        <v>-0.22727272727272727</v>
      </c>
      <c r="V1506" s="2307">
        <f t="shared" si="3339"/>
        <v>-1</v>
      </c>
      <c r="W1506" s="1206">
        <f>W1483/W1498</f>
        <v>0</v>
      </c>
      <c r="X1506" s="1206">
        <f>X1483/X1498</f>
        <v>0.22727272727272727</v>
      </c>
      <c r="Y1506" s="1206">
        <f t="shared" si="3353"/>
        <v>-0.22727272727272727</v>
      </c>
      <c r="Z1506" s="2307">
        <f t="shared" si="3340"/>
        <v>-1</v>
      </c>
      <c r="AA1506" s="1206">
        <f t="shared" si="3330"/>
        <v>0</v>
      </c>
      <c r="AB1506" s="1718">
        <f t="shared" si="3331"/>
        <v>0.22727272727272727</v>
      </c>
      <c r="AC1506" s="1903">
        <f t="shared" si="3354"/>
        <v>-0.22727272727272727</v>
      </c>
      <c r="AD1506" s="27" t="s">
        <v>4308</v>
      </c>
    </row>
    <row r="1507" spans="1:30" customFormat="1" ht="15.75" thickBot="1" x14ac:dyDescent="0.3">
      <c r="A1507" s="3580"/>
      <c r="B1507" s="1" t="s">
        <v>4223</v>
      </c>
      <c r="C1507" s="1239"/>
      <c r="D1507" s="1239"/>
      <c r="E1507" s="1239"/>
      <c r="F1507" s="1236"/>
      <c r="G1507" s="1239"/>
      <c r="H1507" s="1239"/>
      <c r="I1507" s="1239"/>
      <c r="J1507" s="1236"/>
      <c r="K1507" s="1239"/>
      <c r="L1507" s="1239"/>
      <c r="M1507" s="1239"/>
      <c r="N1507" s="1236" t="e">
        <f t="shared" si="3337"/>
        <v>#DIV/0!</v>
      </c>
      <c r="O1507" s="1239"/>
      <c r="P1507" s="1239"/>
      <c r="Q1507" s="1239"/>
      <c r="R1507" s="1236" t="e">
        <f t="shared" si="3338"/>
        <v>#DIV/0!</v>
      </c>
      <c r="S1507" s="1211">
        <f t="shared" ref="S1507" si="3390">S1506/S134</f>
        <v>0</v>
      </c>
      <c r="T1507" s="1211">
        <f t="shared" ref="T1507" si="3391">T1506/T134</f>
        <v>1.1676366968982836</v>
      </c>
      <c r="U1507" s="1211">
        <f t="shared" si="3352"/>
        <v>-1.1676366968982836</v>
      </c>
      <c r="V1507" s="1236">
        <f t="shared" si="3339"/>
        <v>-1</v>
      </c>
      <c r="W1507" s="1177">
        <f>W1506/W$134</f>
        <v>0</v>
      </c>
      <c r="X1507" s="1177">
        <f>X1506/X$134</f>
        <v>1.1241546572769363</v>
      </c>
      <c r="Y1507" s="1177">
        <f t="shared" si="3353"/>
        <v>-1.1241546572769363</v>
      </c>
      <c r="Z1507" s="1236">
        <f t="shared" si="3340"/>
        <v>-1</v>
      </c>
      <c r="AA1507" s="1198">
        <f t="shared" si="3330"/>
        <v>0</v>
      </c>
      <c r="AB1507" s="1723">
        <f t="shared" si="3331"/>
        <v>1.1676366968982836</v>
      </c>
      <c r="AC1507" s="1198">
        <f t="shared" si="3354"/>
        <v>-1.1676366968982836</v>
      </c>
      <c r="AD1507" t="s">
        <v>4309</v>
      </c>
    </row>
    <row r="1508" spans="1:30" customFormat="1" ht="15.75" thickBot="1" x14ac:dyDescent="0.3">
      <c r="A1508" s="3580"/>
      <c r="B1508" s="1" t="s">
        <v>4224</v>
      </c>
      <c r="C1508" s="1239"/>
      <c r="D1508" s="1239"/>
      <c r="E1508" s="1239"/>
      <c r="F1508" s="1236"/>
      <c r="G1508" s="1239"/>
      <c r="H1508" s="1239"/>
      <c r="I1508" s="1239"/>
      <c r="J1508" s="1236"/>
      <c r="K1508" s="1239"/>
      <c r="L1508" s="1239"/>
      <c r="M1508" s="1239"/>
      <c r="N1508" s="1236" t="e">
        <f t="shared" si="3337"/>
        <v>#DIV/0!</v>
      </c>
      <c r="O1508" s="1239"/>
      <c r="P1508" s="1239"/>
      <c r="Q1508" s="1239"/>
      <c r="R1508" s="1236" t="e">
        <f t="shared" si="3338"/>
        <v>#DIV/0!</v>
      </c>
      <c r="S1508" s="1211">
        <f t="shared" ref="S1508" si="3392">S1506/S137</f>
        <v>0</v>
      </c>
      <c r="T1508" s="1211">
        <f t="shared" ref="T1508" si="3393">T1506/T137</f>
        <v>1.1382974804773831</v>
      </c>
      <c r="U1508" s="1211">
        <f t="shared" si="3352"/>
        <v>-1.1382974804773831</v>
      </c>
      <c r="V1508" s="1236">
        <f t="shared" si="3339"/>
        <v>-1</v>
      </c>
      <c r="W1508" s="1177">
        <f>W1506/W$137</f>
        <v>0</v>
      </c>
      <c r="X1508" s="1177">
        <f>X1506/X$137</f>
        <v>1.1307484683529305</v>
      </c>
      <c r="Y1508" s="1177">
        <f t="shared" si="3353"/>
        <v>-1.1307484683529305</v>
      </c>
      <c r="Z1508" s="1236">
        <f t="shared" si="3340"/>
        <v>-1</v>
      </c>
      <c r="AA1508" s="1198">
        <f t="shared" si="3330"/>
        <v>0</v>
      </c>
      <c r="AB1508" s="1723">
        <f t="shared" si="3331"/>
        <v>1.1382974804773831</v>
      </c>
      <c r="AC1508" s="1198">
        <f t="shared" si="3354"/>
        <v>-1.1382974804773831</v>
      </c>
      <c r="AD1508" t="s">
        <v>4310</v>
      </c>
    </row>
    <row r="1509" spans="1:30" customFormat="1" ht="15.75" thickBot="1" x14ac:dyDescent="0.3">
      <c r="A1509" s="3580"/>
      <c r="B1509" s="1" t="s">
        <v>4311</v>
      </c>
      <c r="C1509" s="1239"/>
      <c r="D1509" s="1239"/>
      <c r="E1509" s="1239"/>
      <c r="F1509" s="1236"/>
      <c r="G1509" s="1239"/>
      <c r="H1509" s="1239"/>
      <c r="I1509" s="1239"/>
      <c r="J1509" s="1236"/>
      <c r="K1509" s="1239"/>
      <c r="L1509" s="1239"/>
      <c r="M1509" s="1239"/>
      <c r="N1509" s="1236" t="e">
        <f t="shared" si="3337"/>
        <v>#DIV/0!</v>
      </c>
      <c r="O1509" s="1239"/>
      <c r="P1509" s="1239"/>
      <c r="Q1509" s="1239"/>
      <c r="R1509" s="1236" t="e">
        <f t="shared" si="3338"/>
        <v>#DIV/0!</v>
      </c>
      <c r="S1509" s="1211">
        <f t="shared" ref="S1509" si="3394">S1506/S154</f>
        <v>0</v>
      </c>
      <c r="T1509" s="1211">
        <f t="shared" ref="T1509" si="3395">T1506/T154</f>
        <v>1.2968250342622201</v>
      </c>
      <c r="U1509" s="1211">
        <f t="shared" si="3352"/>
        <v>-1.2968250342622201</v>
      </c>
      <c r="V1509" s="1236">
        <f t="shared" si="3339"/>
        <v>-1</v>
      </c>
      <c r="W1509" s="1177">
        <f>W1506/W$154</f>
        <v>0</v>
      </c>
      <c r="X1509" s="1177">
        <f>X1506/X$154</f>
        <v>1.2768496279134578</v>
      </c>
      <c r="Y1509" s="1177">
        <f t="shared" si="3353"/>
        <v>-1.2768496279134578</v>
      </c>
      <c r="Z1509" s="1236">
        <f t="shared" si="3340"/>
        <v>-1</v>
      </c>
      <c r="AA1509" s="1198">
        <f t="shared" si="3330"/>
        <v>0</v>
      </c>
      <c r="AB1509" s="1723">
        <f t="shared" si="3331"/>
        <v>1.2968250342622201</v>
      </c>
      <c r="AC1509" s="1198">
        <f t="shared" si="3354"/>
        <v>-1.2968250342622201</v>
      </c>
      <c r="AD1509" t="s">
        <v>4312</v>
      </c>
    </row>
    <row r="1510" spans="1:30" customFormat="1" ht="15.75" hidden="1" thickBot="1" x14ac:dyDescent="0.3">
      <c r="A1510" s="3580"/>
      <c r="B1510" s="2210" t="s">
        <v>4313</v>
      </c>
      <c r="C1510" s="1238"/>
      <c r="D1510" s="1238"/>
      <c r="E1510" s="1238"/>
      <c r="F1510" s="2309"/>
      <c r="G1510" s="1238"/>
      <c r="H1510" s="1238"/>
      <c r="I1510" s="1238"/>
      <c r="J1510" s="2309"/>
      <c r="K1510" s="1238"/>
      <c r="L1510" s="1238"/>
      <c r="M1510" s="1238"/>
      <c r="N1510" s="2309" t="e">
        <f t="shared" si="3337"/>
        <v>#DIV/0!</v>
      </c>
      <c r="O1510" s="1238"/>
      <c r="P1510" s="1238"/>
      <c r="Q1510" s="1238"/>
      <c r="R1510" s="2309" t="e">
        <f t="shared" si="3338"/>
        <v>#DIV/0!</v>
      </c>
      <c r="S1510" s="1206">
        <f t="shared" ref="S1510:T1510" si="3396">S1488/S1498</f>
        <v>0</v>
      </c>
      <c r="T1510" s="1206">
        <f t="shared" si="3396"/>
        <v>0</v>
      </c>
      <c r="U1510" s="1206">
        <f t="shared" si="3352"/>
        <v>0</v>
      </c>
      <c r="V1510" s="2309" t="e">
        <f t="shared" si="3339"/>
        <v>#DIV/0!</v>
      </c>
      <c r="W1510" s="1206" t="e">
        <f>W1488/W1498</f>
        <v>#DIV/0!</v>
      </c>
      <c r="X1510" s="1206">
        <f t="shared" ref="X1510:X1521" si="3397">SUM(D1510+H1510+L1510+P1510+T1510)</f>
        <v>0</v>
      </c>
      <c r="Y1510" s="1206" t="e">
        <f t="shared" si="3353"/>
        <v>#DIV/0!</v>
      </c>
      <c r="Z1510" s="2309" t="e">
        <f t="shared" si="3340"/>
        <v>#DIV/0!</v>
      </c>
      <c r="AA1510" s="1206">
        <f t="shared" si="3330"/>
        <v>0</v>
      </c>
      <c r="AB1510" s="1718">
        <f t="shared" si="3331"/>
        <v>0</v>
      </c>
      <c r="AC1510" s="1903">
        <f t="shared" si="3354"/>
        <v>0</v>
      </c>
      <c r="AD1510" s="27" t="s">
        <v>4314</v>
      </c>
    </row>
    <row r="1511" spans="1:30" s="1" customFormat="1" ht="15.75" hidden="1" thickBot="1" x14ac:dyDescent="0.3">
      <c r="A1511" s="3580"/>
      <c r="B1511" s="1" t="s">
        <v>4223</v>
      </c>
      <c r="C1511" s="1239"/>
      <c r="D1511" s="1239"/>
      <c r="E1511" s="1239"/>
      <c r="F1511" s="1236"/>
      <c r="G1511" s="1239"/>
      <c r="H1511" s="1239"/>
      <c r="I1511" s="1239"/>
      <c r="J1511" s="1236"/>
      <c r="K1511" s="1239"/>
      <c r="L1511" s="1239"/>
      <c r="M1511" s="1239"/>
      <c r="N1511" s="1236" t="e">
        <f t="shared" si="3337"/>
        <v>#DIV/0!</v>
      </c>
      <c r="O1511" s="1239"/>
      <c r="P1511" s="1239"/>
      <c r="Q1511" s="1239"/>
      <c r="R1511" s="1236" t="e">
        <f t="shared" si="3338"/>
        <v>#DIV/0!</v>
      </c>
      <c r="S1511" s="1211">
        <f t="shared" ref="S1511" si="3398">S1510/S160</f>
        <v>0</v>
      </c>
      <c r="T1511" s="1211" t="e">
        <f t="shared" ref="T1511" si="3399">T1510/T160</f>
        <v>#DIV/0!</v>
      </c>
      <c r="U1511" s="1211" t="e">
        <f t="shared" si="3352"/>
        <v>#DIV/0!</v>
      </c>
      <c r="V1511" s="1236" t="e">
        <f t="shared" si="3339"/>
        <v>#DIV/0!</v>
      </c>
      <c r="W1511" s="1177" t="e">
        <f t="shared" ref="W1511" si="3400">W1510/W1260</f>
        <v>#DIV/0!</v>
      </c>
      <c r="X1511" s="1177" t="e">
        <f t="shared" si="3397"/>
        <v>#DIV/0!</v>
      </c>
      <c r="Y1511" s="1177" t="e">
        <f t="shared" si="3353"/>
        <v>#DIV/0!</v>
      </c>
      <c r="Z1511" s="1236" t="e">
        <f t="shared" si="3340"/>
        <v>#DIV/0!</v>
      </c>
      <c r="AA1511" s="1198">
        <f t="shared" si="3330"/>
        <v>0</v>
      </c>
      <c r="AB1511" s="1723" t="e">
        <f t="shared" si="3331"/>
        <v>#DIV/0!</v>
      </c>
      <c r="AC1511" s="1198" t="e">
        <f t="shared" si="3354"/>
        <v>#DIV/0!</v>
      </c>
      <c r="AD1511" t="s">
        <v>4315</v>
      </c>
    </row>
    <row r="1512" spans="1:30" s="1" customFormat="1" ht="15.75" hidden="1" thickBot="1" x14ac:dyDescent="0.3">
      <c r="A1512" s="3580"/>
      <c r="B1512" s="1" t="s">
        <v>4224</v>
      </c>
      <c r="C1512" s="1239"/>
      <c r="D1512" s="1239"/>
      <c r="E1512" s="1239"/>
      <c r="F1512" s="1236"/>
      <c r="G1512" s="1239"/>
      <c r="H1512" s="1239"/>
      <c r="I1512" s="1239"/>
      <c r="J1512" s="1236"/>
      <c r="K1512" s="1239"/>
      <c r="L1512" s="1239"/>
      <c r="M1512" s="1239"/>
      <c r="N1512" s="1236" t="e">
        <f t="shared" si="3337"/>
        <v>#DIV/0!</v>
      </c>
      <c r="O1512" s="1239"/>
      <c r="P1512" s="1239"/>
      <c r="Q1512" s="1239"/>
      <c r="R1512" s="1236" t="e">
        <f t="shared" si="3338"/>
        <v>#DIV/0!</v>
      </c>
      <c r="S1512" s="1211">
        <f t="shared" ref="S1512" si="3401">S1510/S177</f>
        <v>0</v>
      </c>
      <c r="T1512" s="1211" t="e">
        <f t="shared" ref="T1512" si="3402">T1510/T177</f>
        <v>#DIV/0!</v>
      </c>
      <c r="U1512" s="1211" t="e">
        <f t="shared" si="3352"/>
        <v>#DIV/0!</v>
      </c>
      <c r="V1512" s="1236" t="e">
        <f t="shared" si="3339"/>
        <v>#DIV/0!</v>
      </c>
      <c r="W1512" s="1177" t="e">
        <f t="shared" ref="W1512" si="3403">W1510/W1277</f>
        <v>#DIV/0!</v>
      </c>
      <c r="X1512" s="1177" t="e">
        <f t="shared" si="3397"/>
        <v>#DIV/0!</v>
      </c>
      <c r="Y1512" s="1177" t="e">
        <f t="shared" si="3353"/>
        <v>#DIV/0!</v>
      </c>
      <c r="Z1512" s="1236" t="e">
        <f t="shared" si="3340"/>
        <v>#DIV/0!</v>
      </c>
      <c r="AA1512" s="1198">
        <f t="shared" si="3330"/>
        <v>0</v>
      </c>
      <c r="AB1512" s="1723" t="e">
        <f t="shared" si="3331"/>
        <v>#DIV/0!</v>
      </c>
      <c r="AC1512" s="1198" t="e">
        <f t="shared" si="3354"/>
        <v>#DIV/0!</v>
      </c>
      <c r="AD1512" t="s">
        <v>4316</v>
      </c>
    </row>
    <row r="1513" spans="1:30" s="1" customFormat="1" ht="15.75" hidden="1" thickBot="1" x14ac:dyDescent="0.3">
      <c r="A1513" s="3580"/>
      <c r="B1513" s="1" t="s">
        <v>4311</v>
      </c>
      <c r="C1513" s="1239"/>
      <c r="D1513" s="1239"/>
      <c r="E1513" s="1239"/>
      <c r="F1513" s="1236"/>
      <c r="G1513" s="1239"/>
      <c r="H1513" s="1239"/>
      <c r="I1513" s="1239"/>
      <c r="J1513" s="1236"/>
      <c r="K1513" s="1239"/>
      <c r="L1513" s="1239"/>
      <c r="M1513" s="1239"/>
      <c r="N1513" s="1236" t="e">
        <f t="shared" si="3337"/>
        <v>#DIV/0!</v>
      </c>
      <c r="O1513" s="1239"/>
      <c r="P1513" s="1239"/>
      <c r="Q1513" s="1239"/>
      <c r="R1513" s="1236" t="e">
        <f t="shared" si="3338"/>
        <v>#DIV/0!</v>
      </c>
      <c r="S1513" s="1211">
        <f t="shared" ref="S1513" si="3404">S1510/S180</f>
        <v>0</v>
      </c>
      <c r="T1513" s="1211" t="e">
        <f t="shared" ref="T1513" si="3405">T1510/T180</f>
        <v>#DIV/0!</v>
      </c>
      <c r="U1513" s="1211" t="e">
        <f t="shared" si="3352"/>
        <v>#DIV/0!</v>
      </c>
      <c r="V1513" s="1236" t="e">
        <f t="shared" si="3339"/>
        <v>#DIV/0!</v>
      </c>
      <c r="W1513" s="1177" t="e">
        <f t="shared" ref="W1513" si="3406">W1510/W1280</f>
        <v>#DIV/0!</v>
      </c>
      <c r="X1513" s="1177" t="e">
        <f t="shared" si="3397"/>
        <v>#DIV/0!</v>
      </c>
      <c r="Y1513" s="1177" t="e">
        <f t="shared" si="3353"/>
        <v>#DIV/0!</v>
      </c>
      <c r="Z1513" s="1236" t="e">
        <f t="shared" si="3340"/>
        <v>#DIV/0!</v>
      </c>
      <c r="AA1513" s="1198">
        <f t="shared" si="3330"/>
        <v>0</v>
      </c>
      <c r="AB1513" s="1723" t="e">
        <f t="shared" si="3331"/>
        <v>#DIV/0!</v>
      </c>
      <c r="AC1513" s="1198" t="e">
        <f t="shared" si="3354"/>
        <v>#DIV/0!</v>
      </c>
      <c r="AD1513" t="s">
        <v>4317</v>
      </c>
    </row>
    <row r="1514" spans="1:30" customFormat="1" ht="15.75" hidden="1" thickBot="1" x14ac:dyDescent="0.3">
      <c r="A1514" s="3580"/>
      <c r="B1514" s="2210" t="s">
        <v>4318</v>
      </c>
      <c r="C1514" s="1238"/>
      <c r="D1514" s="1238"/>
      <c r="E1514" s="1238"/>
      <c r="F1514" s="2309"/>
      <c r="G1514" s="1238"/>
      <c r="H1514" s="1238"/>
      <c r="I1514" s="1238"/>
      <c r="J1514" s="2309"/>
      <c r="K1514" s="1238"/>
      <c r="L1514" s="1238"/>
      <c r="M1514" s="1238"/>
      <c r="N1514" s="2309" t="e">
        <f t="shared" si="3337"/>
        <v>#DIV/0!</v>
      </c>
      <c r="O1514" s="1238"/>
      <c r="P1514" s="1238"/>
      <c r="Q1514" s="1238"/>
      <c r="R1514" s="2309" t="e">
        <f t="shared" si="3338"/>
        <v>#DIV/0!</v>
      </c>
      <c r="S1514" s="1206" t="e">
        <f t="shared" ref="S1514:T1514" si="3407">S1488/S1483</f>
        <v>#DIV/0!</v>
      </c>
      <c r="T1514" s="1206">
        <f t="shared" si="3407"/>
        <v>0</v>
      </c>
      <c r="U1514" s="1206" t="e">
        <f t="shared" si="3352"/>
        <v>#DIV/0!</v>
      </c>
      <c r="V1514" s="2309" t="e">
        <f t="shared" si="3339"/>
        <v>#DIV/0!</v>
      </c>
      <c r="W1514" s="1206" t="e">
        <f>W1488/W1483</f>
        <v>#DIV/0!</v>
      </c>
      <c r="X1514" s="1206">
        <f t="shared" si="3397"/>
        <v>0</v>
      </c>
      <c r="Y1514" s="1206" t="e">
        <f t="shared" si="3353"/>
        <v>#DIV/0!</v>
      </c>
      <c r="Z1514" s="2309" t="e">
        <f t="shared" si="3340"/>
        <v>#DIV/0!</v>
      </c>
      <c r="AA1514" s="1206" t="e">
        <f t="shared" si="3330"/>
        <v>#DIV/0!</v>
      </c>
      <c r="AB1514" s="1718">
        <f t="shared" si="3331"/>
        <v>0</v>
      </c>
      <c r="AC1514" s="1903" t="e">
        <f t="shared" si="3354"/>
        <v>#DIV/0!</v>
      </c>
      <c r="AD1514" s="27" t="s">
        <v>4319</v>
      </c>
    </row>
    <row r="1515" spans="1:30" customFormat="1" ht="15.75" hidden="1" thickBot="1" x14ac:dyDescent="0.3">
      <c r="A1515" s="3580"/>
      <c r="B1515" s="2211" t="s">
        <v>4223</v>
      </c>
      <c r="C1515" s="1239"/>
      <c r="D1515" s="1239"/>
      <c r="E1515" s="1239"/>
      <c r="F1515" s="1236"/>
      <c r="G1515" s="1239"/>
      <c r="H1515" s="1239"/>
      <c r="I1515" s="1239"/>
      <c r="J1515" s="1236"/>
      <c r="K1515" s="1239"/>
      <c r="L1515" s="1239"/>
      <c r="M1515" s="1239"/>
      <c r="N1515" s="1236" t="e">
        <f t="shared" si="3337"/>
        <v>#DIV/0!</v>
      </c>
      <c r="O1515" s="1239"/>
      <c r="P1515" s="1239"/>
      <c r="Q1515" s="1239"/>
      <c r="R1515" s="1236" t="e">
        <f t="shared" si="3338"/>
        <v>#DIV/0!</v>
      </c>
      <c r="S1515" s="1211" t="e">
        <f t="shared" ref="S1515" si="3408">S1514/S212</f>
        <v>#DIV/0!</v>
      </c>
      <c r="T1515" s="1211" t="e">
        <f t="shared" ref="T1515" si="3409">T1514/T212</f>
        <v>#DIV/0!</v>
      </c>
      <c r="U1515" s="1211" t="e">
        <f t="shared" si="3352"/>
        <v>#DIV/0!</v>
      </c>
      <c r="V1515" s="1236" t="e">
        <f t="shared" si="3339"/>
        <v>#DIV/0!</v>
      </c>
      <c r="W1515" s="1177" t="e">
        <f t="shared" ref="W1515" si="3410">W1514/W1312</f>
        <v>#DIV/0!</v>
      </c>
      <c r="X1515" s="1177" t="e">
        <f t="shared" si="3397"/>
        <v>#DIV/0!</v>
      </c>
      <c r="Y1515" s="1177" t="e">
        <f t="shared" si="3353"/>
        <v>#DIV/0!</v>
      </c>
      <c r="Z1515" s="1236" t="e">
        <f t="shared" si="3340"/>
        <v>#DIV/0!</v>
      </c>
      <c r="AA1515" s="1198" t="e">
        <f t="shared" si="3330"/>
        <v>#DIV/0!</v>
      </c>
      <c r="AB1515" s="1723" t="e">
        <f t="shared" si="3331"/>
        <v>#DIV/0!</v>
      </c>
      <c r="AC1515" s="1198" t="e">
        <f t="shared" si="3354"/>
        <v>#DIV/0!</v>
      </c>
      <c r="AD1515" t="s">
        <v>4320</v>
      </c>
    </row>
    <row r="1516" spans="1:30" customFormat="1" ht="15.75" hidden="1" thickBot="1" x14ac:dyDescent="0.3">
      <c r="A1516" s="3580"/>
      <c r="B1516" s="2211" t="s">
        <v>4224</v>
      </c>
      <c r="C1516" s="1239"/>
      <c r="D1516" s="1239"/>
      <c r="E1516" s="1239"/>
      <c r="F1516" s="1236"/>
      <c r="G1516" s="1239"/>
      <c r="H1516" s="1239"/>
      <c r="I1516" s="1239"/>
      <c r="J1516" s="1236"/>
      <c r="K1516" s="1239"/>
      <c r="L1516" s="1239"/>
      <c r="M1516" s="1239"/>
      <c r="N1516" s="1236" t="e">
        <f t="shared" si="3337"/>
        <v>#DIV/0!</v>
      </c>
      <c r="O1516" s="1239"/>
      <c r="P1516" s="1239"/>
      <c r="Q1516" s="1239"/>
      <c r="R1516" s="1236" t="e">
        <f t="shared" si="3338"/>
        <v>#DIV/0!</v>
      </c>
      <c r="S1516" s="1211" t="e">
        <f t="shared" ref="S1516" si="3411">S1514/S229</f>
        <v>#DIV/0!</v>
      </c>
      <c r="T1516" s="1211" t="e">
        <f t="shared" ref="T1516" si="3412">T1514/T229</f>
        <v>#DIV/0!</v>
      </c>
      <c r="U1516" s="1211" t="e">
        <f t="shared" si="3352"/>
        <v>#DIV/0!</v>
      </c>
      <c r="V1516" s="1236" t="e">
        <f t="shared" si="3339"/>
        <v>#DIV/0!</v>
      </c>
      <c r="W1516" s="1177" t="e">
        <f t="shared" ref="W1516" si="3413">W1514/W1329</f>
        <v>#DIV/0!</v>
      </c>
      <c r="X1516" s="1177" t="e">
        <f t="shared" si="3397"/>
        <v>#DIV/0!</v>
      </c>
      <c r="Y1516" s="1177" t="e">
        <f t="shared" si="3353"/>
        <v>#DIV/0!</v>
      </c>
      <c r="Z1516" s="1236" t="e">
        <f t="shared" si="3340"/>
        <v>#DIV/0!</v>
      </c>
      <c r="AA1516" s="1198" t="e">
        <f t="shared" si="3330"/>
        <v>#DIV/0!</v>
      </c>
      <c r="AB1516" s="1723" t="e">
        <f t="shared" si="3331"/>
        <v>#DIV/0!</v>
      </c>
      <c r="AC1516" s="1198" t="e">
        <f t="shared" si="3354"/>
        <v>#DIV/0!</v>
      </c>
      <c r="AD1516" t="s">
        <v>4321</v>
      </c>
    </row>
    <row r="1517" spans="1:30" customFormat="1" ht="15.75" hidden="1" thickBot="1" x14ac:dyDescent="0.3">
      <c r="A1517" s="3580"/>
      <c r="B1517" s="2211" t="s">
        <v>4311</v>
      </c>
      <c r="C1517" s="1239"/>
      <c r="D1517" s="1239"/>
      <c r="E1517" s="1239"/>
      <c r="F1517" s="1236"/>
      <c r="G1517" s="1239"/>
      <c r="H1517" s="1239"/>
      <c r="I1517" s="1239"/>
      <c r="J1517" s="1236"/>
      <c r="K1517" s="1239"/>
      <c r="L1517" s="1239"/>
      <c r="M1517" s="1239"/>
      <c r="N1517" s="1236" t="e">
        <f t="shared" si="3337"/>
        <v>#DIV/0!</v>
      </c>
      <c r="O1517" s="1239"/>
      <c r="P1517" s="1239"/>
      <c r="Q1517" s="1239"/>
      <c r="R1517" s="1236" t="e">
        <f t="shared" si="3338"/>
        <v>#DIV/0!</v>
      </c>
      <c r="S1517" s="1211" t="e">
        <f t="shared" ref="S1517" si="3414">S1514/S232</f>
        <v>#DIV/0!</v>
      </c>
      <c r="T1517" s="1211" t="e">
        <f t="shared" ref="T1517" si="3415">T1514/T232</f>
        <v>#DIV/0!</v>
      </c>
      <c r="U1517" s="1211" t="e">
        <f t="shared" si="3352"/>
        <v>#DIV/0!</v>
      </c>
      <c r="V1517" s="1236" t="e">
        <f t="shared" si="3339"/>
        <v>#DIV/0!</v>
      </c>
      <c r="W1517" s="1177" t="e">
        <f t="shared" ref="W1517" si="3416">W1514/W1332</f>
        <v>#DIV/0!</v>
      </c>
      <c r="X1517" s="1177" t="e">
        <f t="shared" si="3397"/>
        <v>#DIV/0!</v>
      </c>
      <c r="Y1517" s="1177" t="e">
        <f t="shared" si="3353"/>
        <v>#DIV/0!</v>
      </c>
      <c r="Z1517" s="1236" t="e">
        <f t="shared" si="3340"/>
        <v>#DIV/0!</v>
      </c>
      <c r="AA1517" s="1198" t="e">
        <f t="shared" si="3330"/>
        <v>#DIV/0!</v>
      </c>
      <c r="AB1517" s="1723" t="e">
        <f t="shared" si="3331"/>
        <v>#DIV/0!</v>
      </c>
      <c r="AC1517" s="1198" t="e">
        <f t="shared" si="3354"/>
        <v>#DIV/0!</v>
      </c>
      <c r="AD1517" t="s">
        <v>4322</v>
      </c>
    </row>
    <row r="1518" spans="1:30" customFormat="1" ht="15.75" hidden="1" thickBot="1" x14ac:dyDescent="0.3">
      <c r="A1518" s="3580"/>
      <c r="B1518" s="2210" t="s">
        <v>4323</v>
      </c>
      <c r="C1518" s="1238"/>
      <c r="D1518" s="1238"/>
      <c r="E1518" s="1238"/>
      <c r="F1518" s="2309"/>
      <c r="G1518" s="1238"/>
      <c r="H1518" s="1238"/>
      <c r="I1518" s="1238"/>
      <c r="J1518" s="2309"/>
      <c r="K1518" s="1238"/>
      <c r="L1518" s="1238"/>
      <c r="M1518" s="1238"/>
      <c r="N1518" s="2309" t="e">
        <f t="shared" si="3337"/>
        <v>#DIV/0!</v>
      </c>
      <c r="O1518" s="1238"/>
      <c r="P1518" s="1238"/>
      <c r="Q1518" s="1238"/>
      <c r="R1518" s="2309" t="e">
        <f t="shared" si="3338"/>
        <v>#DIV/0!</v>
      </c>
      <c r="S1518" s="1206" t="e">
        <f t="shared" ref="S1518:T1518" si="3417">S1493/S1483</f>
        <v>#DIV/0!</v>
      </c>
      <c r="T1518" s="1206">
        <f t="shared" si="3417"/>
        <v>0</v>
      </c>
      <c r="U1518" s="1206" t="e">
        <f t="shared" si="3352"/>
        <v>#DIV/0!</v>
      </c>
      <c r="V1518" s="2309" t="e">
        <f t="shared" si="3339"/>
        <v>#DIV/0!</v>
      </c>
      <c r="W1518" s="1206" t="e">
        <f>W1493/W1483</f>
        <v>#DIV/0!</v>
      </c>
      <c r="X1518" s="1206">
        <f t="shared" si="3397"/>
        <v>0</v>
      </c>
      <c r="Y1518" s="1206" t="e">
        <f t="shared" si="3353"/>
        <v>#DIV/0!</v>
      </c>
      <c r="Z1518" s="2309" t="e">
        <f t="shared" si="3340"/>
        <v>#DIV/0!</v>
      </c>
      <c r="AA1518" s="1206" t="e">
        <f t="shared" si="3330"/>
        <v>#DIV/0!</v>
      </c>
      <c r="AB1518" s="1718">
        <f t="shared" si="3331"/>
        <v>0</v>
      </c>
      <c r="AC1518" s="1903" t="e">
        <f t="shared" si="3354"/>
        <v>#DIV/0!</v>
      </c>
      <c r="AD1518" s="27" t="s">
        <v>4324</v>
      </c>
    </row>
    <row r="1519" spans="1:30" customFormat="1" ht="15.75" hidden="1" thickBot="1" x14ac:dyDescent="0.3">
      <c r="A1519" s="3580"/>
      <c r="B1519" s="2211" t="s">
        <v>4223</v>
      </c>
      <c r="C1519" s="1239"/>
      <c r="D1519" s="1239"/>
      <c r="E1519" s="1239"/>
      <c r="F1519" s="1236"/>
      <c r="G1519" s="1239"/>
      <c r="H1519" s="1239"/>
      <c r="I1519" s="1239"/>
      <c r="J1519" s="1236"/>
      <c r="K1519" s="1239"/>
      <c r="L1519" s="1239"/>
      <c r="M1519" s="1239"/>
      <c r="N1519" s="1236" t="e">
        <f t="shared" si="3337"/>
        <v>#DIV/0!</v>
      </c>
      <c r="O1519" s="1239"/>
      <c r="P1519" s="1239"/>
      <c r="Q1519" s="1239"/>
      <c r="R1519" s="1236" t="e">
        <f t="shared" si="3338"/>
        <v>#DIV/0!</v>
      </c>
      <c r="S1519" s="1211" t="e">
        <f t="shared" ref="S1519" si="3418">S1518/S238</f>
        <v>#DIV/0!</v>
      </c>
      <c r="T1519" s="1211" t="e">
        <f t="shared" ref="T1519" si="3419">T1518/T238</f>
        <v>#DIV/0!</v>
      </c>
      <c r="U1519" s="1211" t="e">
        <f t="shared" si="3352"/>
        <v>#DIV/0!</v>
      </c>
      <c r="V1519" s="1236" t="e">
        <f t="shared" si="3339"/>
        <v>#DIV/0!</v>
      </c>
      <c r="W1519" s="1177" t="e">
        <f t="shared" ref="W1519" si="3420">W1518/W1338</f>
        <v>#DIV/0!</v>
      </c>
      <c r="X1519" s="1177" t="e">
        <f t="shared" si="3397"/>
        <v>#DIV/0!</v>
      </c>
      <c r="Y1519" s="1177" t="e">
        <f t="shared" si="3353"/>
        <v>#DIV/0!</v>
      </c>
      <c r="Z1519" s="1236" t="e">
        <f t="shared" si="3340"/>
        <v>#DIV/0!</v>
      </c>
      <c r="AA1519" s="1198" t="e">
        <f t="shared" si="3330"/>
        <v>#DIV/0!</v>
      </c>
      <c r="AB1519" s="1723" t="e">
        <f t="shared" si="3331"/>
        <v>#DIV/0!</v>
      </c>
      <c r="AC1519" s="1198" t="e">
        <f t="shared" si="3354"/>
        <v>#DIV/0!</v>
      </c>
      <c r="AD1519" t="s">
        <v>4325</v>
      </c>
    </row>
    <row r="1520" spans="1:30" customFormat="1" ht="15.75" hidden="1" thickBot="1" x14ac:dyDescent="0.3">
      <c r="A1520" s="3580"/>
      <c r="B1520" s="2211" t="s">
        <v>4224</v>
      </c>
      <c r="C1520" s="1239"/>
      <c r="D1520" s="1239"/>
      <c r="E1520" s="1239"/>
      <c r="F1520" s="1236"/>
      <c r="G1520" s="1239"/>
      <c r="H1520" s="1239"/>
      <c r="I1520" s="1239"/>
      <c r="J1520" s="1236"/>
      <c r="K1520" s="1239"/>
      <c r="L1520" s="1239"/>
      <c r="M1520" s="1239"/>
      <c r="N1520" s="1236" t="e">
        <f t="shared" si="3337"/>
        <v>#DIV/0!</v>
      </c>
      <c r="O1520" s="1239"/>
      <c r="P1520" s="1239"/>
      <c r="Q1520" s="1239"/>
      <c r="R1520" s="1236" t="e">
        <f t="shared" si="3338"/>
        <v>#DIV/0!</v>
      </c>
      <c r="S1520" s="1211" t="e">
        <f t="shared" ref="S1520" si="3421">S1518/S255</f>
        <v>#DIV/0!</v>
      </c>
      <c r="T1520" s="1211" t="e">
        <f t="shared" ref="T1520" si="3422">T1518/T255</f>
        <v>#DIV/0!</v>
      </c>
      <c r="U1520" s="1211" t="e">
        <f t="shared" si="3352"/>
        <v>#DIV/0!</v>
      </c>
      <c r="V1520" s="1236" t="e">
        <f t="shared" si="3339"/>
        <v>#DIV/0!</v>
      </c>
      <c r="W1520" s="1177" t="e">
        <f t="shared" ref="W1520" si="3423">W1518/W1355</f>
        <v>#DIV/0!</v>
      </c>
      <c r="X1520" s="1177" t="e">
        <f t="shared" si="3397"/>
        <v>#DIV/0!</v>
      </c>
      <c r="Y1520" s="1177" t="e">
        <f t="shared" si="3353"/>
        <v>#DIV/0!</v>
      </c>
      <c r="Z1520" s="1236" t="e">
        <f t="shared" si="3340"/>
        <v>#DIV/0!</v>
      </c>
      <c r="AA1520" s="1198" t="e">
        <f t="shared" si="3330"/>
        <v>#DIV/0!</v>
      </c>
      <c r="AB1520" s="1723" t="e">
        <f t="shared" si="3331"/>
        <v>#DIV/0!</v>
      </c>
      <c r="AC1520" s="1198" t="e">
        <f t="shared" si="3354"/>
        <v>#DIV/0!</v>
      </c>
      <c r="AD1520" t="s">
        <v>4326</v>
      </c>
    </row>
    <row r="1521" spans="1:30" customFormat="1" ht="15.75" hidden="1" thickBot="1" x14ac:dyDescent="0.3">
      <c r="A1521" s="3580"/>
      <c r="B1521" s="2211" t="s">
        <v>4311</v>
      </c>
      <c r="C1521" s="1239"/>
      <c r="D1521" s="1239"/>
      <c r="E1521" s="1239"/>
      <c r="F1521" s="1236"/>
      <c r="G1521" s="1239"/>
      <c r="H1521" s="1239"/>
      <c r="I1521" s="1239"/>
      <c r="J1521" s="1236"/>
      <c r="K1521" s="1239"/>
      <c r="L1521" s="1239"/>
      <c r="M1521" s="1239"/>
      <c r="N1521" s="1236" t="e">
        <f t="shared" si="3337"/>
        <v>#DIV/0!</v>
      </c>
      <c r="O1521" s="1239"/>
      <c r="P1521" s="1239"/>
      <c r="Q1521" s="1239"/>
      <c r="R1521" s="1236" t="e">
        <f t="shared" si="3338"/>
        <v>#DIV/0!</v>
      </c>
      <c r="S1521" s="1211" t="e">
        <f t="shared" ref="S1521" si="3424">S1518/S258</f>
        <v>#DIV/0!</v>
      </c>
      <c r="T1521" s="1211" t="e">
        <f t="shared" ref="T1521" si="3425">T1518/T258</f>
        <v>#DIV/0!</v>
      </c>
      <c r="U1521" s="1211" t="e">
        <f t="shared" si="3352"/>
        <v>#DIV/0!</v>
      </c>
      <c r="V1521" s="1236" t="e">
        <f t="shared" si="3339"/>
        <v>#DIV/0!</v>
      </c>
      <c r="W1521" s="1177" t="e">
        <f t="shared" ref="W1521" si="3426">W1518/W1358</f>
        <v>#DIV/0!</v>
      </c>
      <c r="X1521" s="1177" t="e">
        <f t="shared" si="3397"/>
        <v>#DIV/0!</v>
      </c>
      <c r="Y1521" s="1177" t="e">
        <f t="shared" si="3353"/>
        <v>#DIV/0!</v>
      </c>
      <c r="Z1521" s="1236" t="e">
        <f t="shared" si="3340"/>
        <v>#DIV/0!</v>
      </c>
      <c r="AA1521" s="1198" t="e">
        <f t="shared" si="3330"/>
        <v>#DIV/0!</v>
      </c>
      <c r="AB1521" s="1723" t="e">
        <f t="shared" si="3331"/>
        <v>#DIV/0!</v>
      </c>
      <c r="AC1521" s="1198" t="e">
        <f t="shared" si="3354"/>
        <v>#DIV/0!</v>
      </c>
      <c r="AD1521" t="s">
        <v>4327</v>
      </c>
    </row>
    <row r="1522" spans="1:30" customFormat="1" ht="15.75" hidden="1" thickBot="1" x14ac:dyDescent="0.3">
      <c r="A1522" s="3580"/>
      <c r="B1522" s="2210" t="s">
        <v>4328</v>
      </c>
      <c r="C1522" s="1246"/>
      <c r="D1522" s="1246"/>
      <c r="E1522" s="1246"/>
      <c r="F1522" s="2307"/>
      <c r="G1522" s="1246"/>
      <c r="H1522" s="1246"/>
      <c r="I1522" s="1246"/>
      <c r="J1522" s="2307"/>
      <c r="K1522" s="1246"/>
      <c r="L1522" s="1246"/>
      <c r="M1522" s="1246"/>
      <c r="N1522" s="2307" t="e">
        <f t="shared" si="3337"/>
        <v>#DIV/0!</v>
      </c>
      <c r="O1522" s="1246"/>
      <c r="P1522" s="1246"/>
      <c r="Q1522" s="1246"/>
      <c r="R1522" s="2307" t="e">
        <f t="shared" si="3338"/>
        <v>#DIV/0!</v>
      </c>
      <c r="S1522" s="1212">
        <f t="shared" ref="S1522:T1522" si="3427">S1498/S1501</f>
        <v>13</v>
      </c>
      <c r="T1522" s="1212">
        <f t="shared" si="3427"/>
        <v>22</v>
      </c>
      <c r="U1522" s="1212">
        <f t="shared" si="3352"/>
        <v>-9</v>
      </c>
      <c r="V1522" s="2307">
        <f t="shared" si="3339"/>
        <v>-0.40909090909090912</v>
      </c>
      <c r="W1522" s="1212">
        <f>W1498/W1501</f>
        <v>13</v>
      </c>
      <c r="X1522" s="1212">
        <f>X1498/X1501</f>
        <v>22</v>
      </c>
      <c r="Y1522" s="1212">
        <f t="shared" si="3353"/>
        <v>-9</v>
      </c>
      <c r="Z1522" s="2307">
        <f t="shared" si="3340"/>
        <v>-0.40909090909090912</v>
      </c>
      <c r="AA1522" s="1212">
        <f t="shared" si="3330"/>
        <v>13</v>
      </c>
      <c r="AB1522" s="1724">
        <f t="shared" si="3331"/>
        <v>22</v>
      </c>
      <c r="AC1522" s="1905">
        <f t="shared" si="3354"/>
        <v>-9</v>
      </c>
      <c r="AD1522" s="27" t="s">
        <v>4329</v>
      </c>
    </row>
    <row r="1523" spans="1:30" customFormat="1" ht="15.75" hidden="1" thickBot="1" x14ac:dyDescent="0.3">
      <c r="A1523" s="3580"/>
      <c r="B1523" s="2211" t="s">
        <v>4223</v>
      </c>
      <c r="C1523" s="1239"/>
      <c r="D1523" s="1239"/>
      <c r="E1523" s="1239"/>
      <c r="F1523" s="1236"/>
      <c r="G1523" s="1239"/>
      <c r="H1523" s="1239"/>
      <c r="I1523" s="1239"/>
      <c r="J1523" s="1236"/>
      <c r="K1523" s="1239"/>
      <c r="L1523" s="1239"/>
      <c r="M1523" s="1239"/>
      <c r="N1523" s="1236" t="e">
        <f t="shared" si="3337"/>
        <v>#DIV/0!</v>
      </c>
      <c r="O1523" s="1239"/>
      <c r="P1523" s="1239"/>
      <c r="Q1523" s="1239"/>
      <c r="R1523" s="1236" t="e">
        <f t="shared" si="3338"/>
        <v>#DIV/0!</v>
      </c>
      <c r="S1523" s="1211">
        <f t="shared" ref="S1523" si="3428">S1522/S264</f>
        <v>7.7273134004013852E-2</v>
      </c>
      <c r="T1523" s="1211">
        <f t="shared" ref="T1523" si="3429">T1522/T264</f>
        <v>9.1103692566448347E-2</v>
      </c>
      <c r="U1523" s="1211">
        <f t="shared" si="3352"/>
        <v>-1.3830558562434495E-2</v>
      </c>
      <c r="V1523" s="1236">
        <f t="shared" si="3339"/>
        <v>-0.15181117441915862</v>
      </c>
      <c r="W1523" s="1177">
        <f>W1522/W$264</f>
        <v>8.4868608091649672E-2</v>
      </c>
      <c r="X1523" s="1177">
        <f>X1522/X$264</f>
        <v>0.11679627537236673</v>
      </c>
      <c r="Y1523" s="1177">
        <f t="shared" si="3353"/>
        <v>-3.1927667280717054E-2</v>
      </c>
      <c r="Z1523" s="1236">
        <f t="shared" si="3340"/>
        <v>-0.27336203298372425</v>
      </c>
      <c r="AA1523" s="1198">
        <f t="shared" si="3330"/>
        <v>7.7273134004013852E-2</v>
      </c>
      <c r="AB1523" s="1723">
        <f t="shared" si="3331"/>
        <v>9.1103692566448347E-2</v>
      </c>
      <c r="AC1523" s="1198">
        <f t="shared" si="3354"/>
        <v>-1.3830558562434495E-2</v>
      </c>
      <c r="AD1523" t="s">
        <v>4330</v>
      </c>
    </row>
    <row r="1524" spans="1:30" customFormat="1" ht="15.75" hidden="1" thickBot="1" x14ac:dyDescent="0.3">
      <c r="A1524" s="3580"/>
      <c r="B1524" s="2211" t="s">
        <v>4224</v>
      </c>
      <c r="C1524" s="1239"/>
      <c r="D1524" s="1239"/>
      <c r="E1524" s="1239"/>
      <c r="F1524" s="1236"/>
      <c r="G1524" s="1239"/>
      <c r="H1524" s="1239"/>
      <c r="I1524" s="1239"/>
      <c r="J1524" s="1236"/>
      <c r="K1524" s="1239"/>
      <c r="L1524" s="1239"/>
      <c r="M1524" s="1239"/>
      <c r="N1524" s="1236" t="e">
        <f t="shared" si="3337"/>
        <v>#DIV/0!</v>
      </c>
      <c r="O1524" s="1239"/>
      <c r="P1524" s="1239"/>
      <c r="Q1524" s="1239"/>
      <c r="R1524" s="1236" t="e">
        <f t="shared" si="3338"/>
        <v>#DIV/0!</v>
      </c>
      <c r="S1524" s="1211">
        <f t="shared" ref="S1524" si="3430">S1522/S281</f>
        <v>0.11638035325429469</v>
      </c>
      <c r="T1524" s="1211">
        <f t="shared" ref="T1524" si="3431">T1522/T281</f>
        <v>0.14594288487986409</v>
      </c>
      <c r="U1524" s="1211">
        <f t="shared" si="3352"/>
        <v>-2.9562531625569405E-2</v>
      </c>
      <c r="V1524" s="1236">
        <f t="shared" si="3339"/>
        <v>-0.20256233560070033</v>
      </c>
      <c r="W1524" s="1177">
        <f>W1522/W$281</f>
        <v>9.1332471873069768E-2</v>
      </c>
      <c r="X1524" s="1177">
        <f>X1522/X$281</f>
        <v>0.14391438180690447</v>
      </c>
      <c r="Y1524" s="1177">
        <f t="shared" si="3353"/>
        <v>-5.25819099338347E-2</v>
      </c>
      <c r="Z1524" s="1236">
        <f t="shared" si="3340"/>
        <v>-0.36536939028363336</v>
      </c>
      <c r="AA1524" s="1198">
        <f t="shared" si="3330"/>
        <v>0.11638035325429469</v>
      </c>
      <c r="AB1524" s="1723">
        <f t="shared" si="3331"/>
        <v>0.14594288487986409</v>
      </c>
      <c r="AC1524" s="1198">
        <f t="shared" si="3354"/>
        <v>-2.9562531625569405E-2</v>
      </c>
      <c r="AD1524" t="s">
        <v>4331</v>
      </c>
    </row>
    <row r="1525" spans="1:30" customFormat="1" ht="15.75" hidden="1" thickBot="1" x14ac:dyDescent="0.3">
      <c r="A1525" s="3580"/>
      <c r="B1525" s="2211" t="s">
        <v>4311</v>
      </c>
      <c r="C1525" s="1239"/>
      <c r="D1525" s="1239"/>
      <c r="E1525" s="1239"/>
      <c r="F1525" s="1236"/>
      <c r="G1525" s="1239"/>
      <c r="H1525" s="1239"/>
      <c r="I1525" s="1239"/>
      <c r="J1525" s="1236"/>
      <c r="K1525" s="1239"/>
      <c r="L1525" s="1239"/>
      <c r="M1525" s="1239"/>
      <c r="N1525" s="1236" t="e">
        <f t="shared" si="3337"/>
        <v>#DIV/0!</v>
      </c>
      <c r="O1525" s="1239"/>
      <c r="P1525" s="1239"/>
      <c r="Q1525" s="1239"/>
      <c r="R1525" s="1236" t="e">
        <f t="shared" si="3338"/>
        <v>#DIV/0!</v>
      </c>
      <c r="S1525" s="1211">
        <f t="shared" ref="S1525" si="3432">S1522/S284</f>
        <v>6.5917107583774254E-2</v>
      </c>
      <c r="T1525" s="1211">
        <f t="shared" ref="T1525" si="3433">T1522/T284</f>
        <v>9.202994275649494E-2</v>
      </c>
      <c r="U1525" s="1211">
        <f t="shared" si="3352"/>
        <v>-2.6112835172720686E-2</v>
      </c>
      <c r="V1525" s="1236">
        <f t="shared" si="3339"/>
        <v>-0.28374281663755346</v>
      </c>
      <c r="W1525" s="1177">
        <f>W1522/W$284</f>
        <v>7.1377164195994117E-2</v>
      </c>
      <c r="X1525" s="1177">
        <f>X1522/X$284</f>
        <v>0.11403918449636777</v>
      </c>
      <c r="Y1525" s="1177">
        <f t="shared" si="3353"/>
        <v>-4.2662020300373651E-2</v>
      </c>
      <c r="Z1525" s="1236">
        <f t="shared" si="3340"/>
        <v>-0.37409966134695105</v>
      </c>
      <c r="AA1525" s="1198">
        <f t="shared" si="3330"/>
        <v>6.5917107583774254E-2</v>
      </c>
      <c r="AB1525" s="1723">
        <f t="shared" si="3331"/>
        <v>9.202994275649494E-2</v>
      </c>
      <c r="AC1525" s="1198">
        <f t="shared" si="3354"/>
        <v>-2.6112835172720686E-2</v>
      </c>
      <c r="AD1525" t="s">
        <v>4332</v>
      </c>
    </row>
    <row r="1526" spans="1:30" customFormat="1" ht="15.75" hidden="1" thickBot="1" x14ac:dyDescent="0.3">
      <c r="A1526" s="3580"/>
      <c r="B1526" s="2210" t="s">
        <v>4333</v>
      </c>
      <c r="C1526" s="1246"/>
      <c r="D1526" s="1246"/>
      <c r="E1526" s="1246"/>
      <c r="F1526" s="2307"/>
      <c r="G1526" s="1246"/>
      <c r="H1526" s="1246"/>
      <c r="I1526" s="1246"/>
      <c r="J1526" s="2307"/>
      <c r="K1526" s="1246"/>
      <c r="L1526" s="1246"/>
      <c r="M1526" s="1246"/>
      <c r="N1526" s="2307" t="e">
        <f t="shared" si="3337"/>
        <v>#DIV/0!</v>
      </c>
      <c r="O1526" s="1246"/>
      <c r="P1526" s="1246"/>
      <c r="Q1526" s="1246"/>
      <c r="R1526" s="2307" t="e">
        <f t="shared" si="3338"/>
        <v>#DIV/0!</v>
      </c>
      <c r="S1526" s="1213">
        <f t="shared" ref="S1526:T1526" si="3434">S1483/S1501</f>
        <v>0</v>
      </c>
      <c r="T1526" s="1213">
        <f t="shared" si="3434"/>
        <v>5</v>
      </c>
      <c r="U1526" s="1213">
        <f t="shared" si="3352"/>
        <v>-5</v>
      </c>
      <c r="V1526" s="2307">
        <f t="shared" si="3339"/>
        <v>-1</v>
      </c>
      <c r="W1526" s="1213">
        <f>W1483/W1501</f>
        <v>0</v>
      </c>
      <c r="X1526" s="1213">
        <f>X1483/X1501</f>
        <v>5</v>
      </c>
      <c r="Y1526" s="1213">
        <f t="shared" si="3353"/>
        <v>-5</v>
      </c>
      <c r="Z1526" s="2307">
        <f t="shared" si="3340"/>
        <v>-1</v>
      </c>
      <c r="AA1526" s="1213">
        <f t="shared" si="3330"/>
        <v>0</v>
      </c>
      <c r="AB1526" s="1725">
        <f t="shared" si="3331"/>
        <v>5</v>
      </c>
      <c r="AC1526" s="1906">
        <f t="shared" si="3354"/>
        <v>-5</v>
      </c>
      <c r="AD1526" s="27" t="s">
        <v>4334</v>
      </c>
    </row>
    <row r="1527" spans="1:30" customFormat="1" ht="15.75" hidden="1" thickBot="1" x14ac:dyDescent="0.3">
      <c r="A1527" s="3580"/>
      <c r="B1527" s="2211" t="s">
        <v>4223</v>
      </c>
      <c r="C1527" s="1239"/>
      <c r="D1527" s="1239"/>
      <c r="E1527" s="1239"/>
      <c r="F1527" s="1236"/>
      <c r="G1527" s="1239"/>
      <c r="H1527" s="1239"/>
      <c r="I1527" s="1239"/>
      <c r="J1527" s="1236"/>
      <c r="K1527" s="1239"/>
      <c r="L1527" s="1239"/>
      <c r="M1527" s="1239"/>
      <c r="N1527" s="1236" t="e">
        <f t="shared" si="3337"/>
        <v>#DIV/0!</v>
      </c>
      <c r="O1527" s="1239"/>
      <c r="P1527" s="1239"/>
      <c r="Q1527" s="1239"/>
      <c r="R1527" s="1236" t="e">
        <f t="shared" si="3338"/>
        <v>#DIV/0!</v>
      </c>
      <c r="S1527" s="1211">
        <f t="shared" ref="S1527" si="3435">S1526/S290</f>
        <v>0</v>
      </c>
      <c r="T1527" s="1211">
        <f t="shared" ref="T1527" si="3436">T1526/T290</f>
        <v>0.10637601466352448</v>
      </c>
      <c r="U1527" s="1211">
        <f t="shared" si="3352"/>
        <v>-0.10637601466352448</v>
      </c>
      <c r="V1527" s="1236">
        <f t="shared" si="3339"/>
        <v>-1</v>
      </c>
      <c r="W1527" s="1177">
        <f>W1526/W$290</f>
        <v>0</v>
      </c>
      <c r="X1527" s="1177">
        <f>X1526/X$290</f>
        <v>0.13129707691244558</v>
      </c>
      <c r="Y1527" s="1177">
        <f t="shared" si="3353"/>
        <v>-0.13129707691244558</v>
      </c>
      <c r="Z1527" s="1236">
        <f t="shared" si="3340"/>
        <v>-1</v>
      </c>
      <c r="AA1527" s="1198">
        <f t="shared" si="3330"/>
        <v>0</v>
      </c>
      <c r="AB1527" s="1723">
        <f t="shared" si="3331"/>
        <v>0.10637601466352448</v>
      </c>
      <c r="AC1527" s="1198">
        <f t="shared" si="3354"/>
        <v>-0.10637601466352448</v>
      </c>
      <c r="AD1527" t="s">
        <v>4335</v>
      </c>
    </row>
    <row r="1528" spans="1:30" customFormat="1" ht="15.75" hidden="1" thickBot="1" x14ac:dyDescent="0.3">
      <c r="A1528" s="3580"/>
      <c r="B1528" s="2211" t="s">
        <v>4224</v>
      </c>
      <c r="C1528" s="1239"/>
      <c r="D1528" s="1239"/>
      <c r="E1528" s="1239"/>
      <c r="F1528" s="1236"/>
      <c r="G1528" s="1239"/>
      <c r="H1528" s="1239"/>
      <c r="I1528" s="1239"/>
      <c r="J1528" s="1236"/>
      <c r="K1528" s="1239"/>
      <c r="L1528" s="1239"/>
      <c r="M1528" s="1239"/>
      <c r="N1528" s="1236" t="e">
        <f t="shared" si="3337"/>
        <v>#DIV/0!</v>
      </c>
      <c r="O1528" s="1239"/>
      <c r="P1528" s="1239"/>
      <c r="Q1528" s="1239"/>
      <c r="R1528" s="1236" t="e">
        <f t="shared" si="3338"/>
        <v>#DIV/0!</v>
      </c>
      <c r="S1528" s="1211">
        <f t="shared" ref="S1528" si="3437">S1526/S307</f>
        <v>0</v>
      </c>
      <c r="T1528" s="1211">
        <f t="shared" ref="T1528" si="3438">T1526/T307</f>
        <v>0.16612641815235007</v>
      </c>
      <c r="U1528" s="1211">
        <f t="shared" si="3352"/>
        <v>-0.16612641815235007</v>
      </c>
      <c r="V1528" s="1236">
        <f t="shared" si="3339"/>
        <v>-1</v>
      </c>
      <c r="W1528" s="1177">
        <f>W1526/W$307</f>
        <v>0</v>
      </c>
      <c r="X1528" s="1177">
        <f>X1526/X$307</f>
        <v>0.16273096680211607</v>
      </c>
      <c r="Y1528" s="1177">
        <f t="shared" si="3353"/>
        <v>-0.16273096680211607</v>
      </c>
      <c r="Z1528" s="1236">
        <f t="shared" si="3340"/>
        <v>-1</v>
      </c>
      <c r="AA1528" s="1198">
        <f t="shared" si="3330"/>
        <v>0</v>
      </c>
      <c r="AB1528" s="1723">
        <f t="shared" si="3331"/>
        <v>0.16612641815235007</v>
      </c>
      <c r="AC1528" s="1198">
        <f t="shared" si="3354"/>
        <v>-0.16612641815235007</v>
      </c>
      <c r="AD1528" t="s">
        <v>4336</v>
      </c>
    </row>
    <row r="1529" spans="1:30" customFormat="1" ht="15.75" hidden="1" thickBot="1" x14ac:dyDescent="0.3">
      <c r="A1529" s="3580"/>
      <c r="B1529" s="2211" t="s">
        <v>4311</v>
      </c>
      <c r="C1529" s="1239"/>
      <c r="D1529" s="1239"/>
      <c r="E1529" s="1239"/>
      <c r="F1529" s="1236"/>
      <c r="G1529" s="1239"/>
      <c r="H1529" s="1239"/>
      <c r="I1529" s="1239"/>
      <c r="J1529" s="1236"/>
      <c r="K1529" s="1239"/>
      <c r="L1529" s="1239"/>
      <c r="M1529" s="1239"/>
      <c r="N1529" s="1236" t="e">
        <f t="shared" si="3337"/>
        <v>#DIV/0!</v>
      </c>
      <c r="O1529" s="1239"/>
      <c r="P1529" s="1239"/>
      <c r="Q1529" s="1239"/>
      <c r="R1529" s="1236" t="e">
        <f t="shared" si="3338"/>
        <v>#DIV/0!</v>
      </c>
      <c r="S1529" s="1211">
        <f t="shared" ref="S1529" si="3439">S1526/S310</f>
        <v>0</v>
      </c>
      <c r="T1529" s="1211">
        <f t="shared" ref="T1529" si="3440">T1526/T310</f>
        <v>0.11934673366834171</v>
      </c>
      <c r="U1529" s="1211">
        <f t="shared" si="3352"/>
        <v>-0.11934673366834171</v>
      </c>
      <c r="V1529" s="1236">
        <f t="shared" si="3339"/>
        <v>-1</v>
      </c>
      <c r="W1529" s="1177">
        <f>W1526/W$310</f>
        <v>0</v>
      </c>
      <c r="X1529" s="1177">
        <f>X1526/X$310</f>
        <v>0.14561089029174135</v>
      </c>
      <c r="Y1529" s="1177">
        <f t="shared" si="3353"/>
        <v>-0.14561089029174135</v>
      </c>
      <c r="Z1529" s="1236">
        <f t="shared" si="3340"/>
        <v>-1</v>
      </c>
      <c r="AA1529" s="1198">
        <f t="shared" si="3330"/>
        <v>0</v>
      </c>
      <c r="AB1529" s="1723">
        <f t="shared" si="3331"/>
        <v>0.11934673366834171</v>
      </c>
      <c r="AC1529" s="1198">
        <f t="shared" si="3354"/>
        <v>-0.11934673366834171</v>
      </c>
      <c r="AD1529" t="s">
        <v>4337</v>
      </c>
    </row>
    <row r="1530" spans="1:30" s="325" customFormat="1" ht="15.75" hidden="1" thickBot="1" x14ac:dyDescent="0.3">
      <c r="A1530" s="3580"/>
      <c r="B1530" s="2210" t="s">
        <v>4338</v>
      </c>
      <c r="C1530" s="1238"/>
      <c r="D1530" s="1238"/>
      <c r="E1530" s="1238"/>
      <c r="F1530" s="2309" t="e">
        <f t="shared" si="3335"/>
        <v>#DIV/0!</v>
      </c>
      <c r="G1530" s="1238"/>
      <c r="H1530" s="1238"/>
      <c r="I1530" s="1238"/>
      <c r="J1530" s="2309" t="e">
        <f t="shared" si="3336"/>
        <v>#DIV/0!</v>
      </c>
      <c r="K1530" s="1238"/>
      <c r="L1530" s="1238"/>
      <c r="M1530" s="1238"/>
      <c r="N1530" s="2309" t="e">
        <f t="shared" si="3337"/>
        <v>#DIV/0!</v>
      </c>
      <c r="O1530" s="1238"/>
      <c r="P1530" s="1238"/>
      <c r="Q1530" s="1238"/>
      <c r="R1530" s="2309" t="e">
        <f t="shared" si="3338"/>
        <v>#DIV/0!</v>
      </c>
      <c r="S1530" s="1206">
        <f t="shared" ref="S1530:W1530" si="3441">S1488/S1501</f>
        <v>0</v>
      </c>
      <c r="T1530" s="1206"/>
      <c r="U1530" s="1206"/>
      <c r="V1530" s="2309" t="e">
        <f t="shared" si="3339"/>
        <v>#DIV/0!</v>
      </c>
      <c r="W1530" s="1206" t="e">
        <f t="shared" si="3441"/>
        <v>#DIV/0!</v>
      </c>
      <c r="X1530" s="1206">
        <f t="shared" si="3333"/>
        <v>0</v>
      </c>
      <c r="Y1530" s="1206"/>
      <c r="Z1530" s="2309" t="e">
        <f t="shared" si="3340"/>
        <v>#DIV/0!</v>
      </c>
      <c r="AA1530" s="1206">
        <f t="shared" si="3330"/>
        <v>0</v>
      </c>
      <c r="AB1530" s="1718" t="e">
        <f t="shared" si="3331"/>
        <v>#DIV/0!</v>
      </c>
      <c r="AC1530" s="1903"/>
      <c r="AD1530" s="1220" t="s">
        <v>4339</v>
      </c>
    </row>
    <row r="1531" spans="1:30" s="325" customFormat="1" ht="15.75" hidden="1" thickBot="1" x14ac:dyDescent="0.3">
      <c r="A1531" s="3580"/>
      <c r="B1531" s="2212" t="s">
        <v>4223</v>
      </c>
      <c r="C1531" s="1239">
        <f t="shared" ref="C1531:W1531" si="3442">C1530/C316</f>
        <v>0</v>
      </c>
      <c r="D1531" s="1239"/>
      <c r="E1531" s="1239"/>
      <c r="F1531" s="1236" t="e">
        <f t="shared" si="3335"/>
        <v>#DIV/0!</v>
      </c>
      <c r="G1531" s="1239">
        <f t="shared" si="3442"/>
        <v>0</v>
      </c>
      <c r="H1531" s="1239"/>
      <c r="I1531" s="1239"/>
      <c r="J1531" s="1236" t="e">
        <f t="shared" si="3336"/>
        <v>#DIV/0!</v>
      </c>
      <c r="K1531" s="1239">
        <f t="shared" si="3442"/>
        <v>0</v>
      </c>
      <c r="L1531" s="1239"/>
      <c r="M1531" s="1239"/>
      <c r="N1531" s="1236" t="e">
        <f t="shared" si="3337"/>
        <v>#DIV/0!</v>
      </c>
      <c r="O1531" s="1239">
        <f t="shared" si="3442"/>
        <v>0</v>
      </c>
      <c r="P1531" s="1239"/>
      <c r="Q1531" s="1239"/>
      <c r="R1531" s="1236" t="e">
        <f t="shared" si="3338"/>
        <v>#DIV/0!</v>
      </c>
      <c r="S1531" s="1214">
        <f t="shared" si="3442"/>
        <v>0</v>
      </c>
      <c r="T1531" s="1214"/>
      <c r="U1531" s="1214"/>
      <c r="V1531" s="1236" t="e">
        <f t="shared" si="3339"/>
        <v>#DIV/0!</v>
      </c>
      <c r="W1531" s="1199" t="e">
        <f t="shared" si="3442"/>
        <v>#DIV/0!</v>
      </c>
      <c r="X1531" s="1199">
        <f t="shared" si="3333"/>
        <v>0</v>
      </c>
      <c r="Y1531" s="1199"/>
      <c r="Z1531" s="1236" t="e">
        <f t="shared" si="3340"/>
        <v>#DIV/0!</v>
      </c>
      <c r="AA1531" s="1198">
        <f t="shared" si="3330"/>
        <v>0</v>
      </c>
      <c r="AB1531" s="1723" t="e">
        <f t="shared" si="3331"/>
        <v>#DIV/0!</v>
      </c>
      <c r="AC1531" s="1198"/>
      <c r="AD1531" s="325" t="s">
        <v>4340</v>
      </c>
    </row>
    <row r="1532" spans="1:30" ht="15.75" hidden="1" thickBot="1" x14ac:dyDescent="0.3">
      <c r="A1532" s="3580"/>
      <c r="B1532" s="2212" t="s">
        <v>4224</v>
      </c>
      <c r="C1532" s="1239">
        <f t="shared" ref="C1532:W1532" si="3443">C1530/C333</f>
        <v>0</v>
      </c>
      <c r="D1532" s="1239"/>
      <c r="E1532" s="1239"/>
      <c r="F1532" s="1236" t="e">
        <f t="shared" si="3335"/>
        <v>#DIV/0!</v>
      </c>
      <c r="G1532" s="1239">
        <f t="shared" si="3443"/>
        <v>0</v>
      </c>
      <c r="H1532" s="1239"/>
      <c r="I1532" s="1239"/>
      <c r="J1532" s="1236" t="e">
        <f t="shared" si="3336"/>
        <v>#DIV/0!</v>
      </c>
      <c r="K1532" s="1239">
        <f t="shared" si="3443"/>
        <v>0</v>
      </c>
      <c r="L1532" s="1239"/>
      <c r="M1532" s="1239"/>
      <c r="N1532" s="1236" t="e">
        <f t="shared" si="3337"/>
        <v>#DIV/0!</v>
      </c>
      <c r="O1532" s="1239">
        <f t="shared" si="3443"/>
        <v>0</v>
      </c>
      <c r="P1532" s="1239"/>
      <c r="Q1532" s="1239"/>
      <c r="R1532" s="1236" t="e">
        <f t="shared" si="3338"/>
        <v>#DIV/0!</v>
      </c>
      <c r="S1532" s="1214">
        <f t="shared" si="3443"/>
        <v>0</v>
      </c>
      <c r="T1532" s="1214"/>
      <c r="U1532" s="1214"/>
      <c r="V1532" s="1236" t="e">
        <f t="shared" si="3339"/>
        <v>#DIV/0!</v>
      </c>
      <c r="W1532" s="1200" t="e">
        <f t="shared" si="3443"/>
        <v>#DIV/0!</v>
      </c>
      <c r="X1532" s="1200">
        <f t="shared" si="3333"/>
        <v>0</v>
      </c>
      <c r="Y1532" s="1200"/>
      <c r="Z1532" s="1236" t="e">
        <f t="shared" si="3340"/>
        <v>#DIV/0!</v>
      </c>
      <c r="AA1532" s="1198">
        <f t="shared" si="3330"/>
        <v>0</v>
      </c>
      <c r="AB1532" s="1723" t="e">
        <f t="shared" si="3331"/>
        <v>#DIV/0!</v>
      </c>
      <c r="AC1532" s="1198"/>
      <c r="AD1532" s="325" t="s">
        <v>4341</v>
      </c>
    </row>
    <row r="1533" spans="1:30" ht="15.75" hidden="1" thickBot="1" x14ac:dyDescent="0.3">
      <c r="A1533" s="3580"/>
      <c r="B1533" s="2212" t="s">
        <v>4311</v>
      </c>
      <c r="C1533" s="1239">
        <f t="shared" ref="C1533:W1533" si="3444">C1530/C336</f>
        <v>0</v>
      </c>
      <c r="D1533" s="1239"/>
      <c r="E1533" s="1239"/>
      <c r="F1533" s="1236" t="e">
        <f t="shared" si="3335"/>
        <v>#DIV/0!</v>
      </c>
      <c r="G1533" s="1239">
        <f t="shared" si="3444"/>
        <v>0</v>
      </c>
      <c r="H1533" s="1239"/>
      <c r="I1533" s="1239"/>
      <c r="J1533" s="1236" t="e">
        <f t="shared" si="3336"/>
        <v>#DIV/0!</v>
      </c>
      <c r="K1533" s="1239">
        <f t="shared" si="3444"/>
        <v>0</v>
      </c>
      <c r="L1533" s="1239"/>
      <c r="M1533" s="1239"/>
      <c r="N1533" s="1236" t="e">
        <f t="shared" si="3337"/>
        <v>#DIV/0!</v>
      </c>
      <c r="O1533" s="1239">
        <f t="shared" si="3444"/>
        <v>0</v>
      </c>
      <c r="P1533" s="1239"/>
      <c r="Q1533" s="1239"/>
      <c r="R1533" s="1236" t="e">
        <f t="shared" si="3338"/>
        <v>#DIV/0!</v>
      </c>
      <c r="S1533" s="1214">
        <f t="shared" si="3444"/>
        <v>0</v>
      </c>
      <c r="T1533" s="1214"/>
      <c r="U1533" s="1214"/>
      <c r="V1533" s="1236" t="e">
        <f t="shared" si="3339"/>
        <v>#DIV/0!</v>
      </c>
      <c r="W1533" s="1199" t="e">
        <f t="shared" si="3444"/>
        <v>#DIV/0!</v>
      </c>
      <c r="X1533" s="1199">
        <f t="shared" si="3333"/>
        <v>0</v>
      </c>
      <c r="Y1533" s="1199"/>
      <c r="Z1533" s="1236" t="e">
        <f t="shared" si="3340"/>
        <v>#DIV/0!</v>
      </c>
      <c r="AA1533" s="1198">
        <f t="shared" si="3330"/>
        <v>0</v>
      </c>
      <c r="AB1533" s="1723" t="e">
        <f t="shared" si="3331"/>
        <v>#DIV/0!</v>
      </c>
      <c r="AC1533" s="1198"/>
      <c r="AD1533" s="325" t="s">
        <v>4342</v>
      </c>
    </row>
    <row r="1534" spans="1:30" ht="15.75" hidden="1" thickBot="1" x14ac:dyDescent="0.3">
      <c r="A1534" s="3580"/>
      <c r="B1534" s="2210" t="s">
        <v>4343</v>
      </c>
      <c r="C1534" s="1238"/>
      <c r="D1534" s="1238"/>
      <c r="E1534" s="1238"/>
      <c r="F1534" s="2309" t="e">
        <f t="shared" si="3335"/>
        <v>#DIV/0!</v>
      </c>
      <c r="G1534" s="1238"/>
      <c r="H1534" s="1238"/>
      <c r="I1534" s="1238"/>
      <c r="J1534" s="2309" t="e">
        <f t="shared" si="3336"/>
        <v>#DIV/0!</v>
      </c>
      <c r="K1534" s="1238"/>
      <c r="L1534" s="1238"/>
      <c r="M1534" s="1238"/>
      <c r="N1534" s="2309" t="e">
        <f t="shared" si="3337"/>
        <v>#DIV/0!</v>
      </c>
      <c r="O1534" s="1238"/>
      <c r="P1534" s="1238"/>
      <c r="Q1534" s="1238"/>
      <c r="R1534" s="2309" t="e">
        <f t="shared" si="3338"/>
        <v>#DIV/0!</v>
      </c>
      <c r="S1534" s="1206">
        <f t="shared" ref="S1534:W1534" si="3445">S1493/S1498</f>
        <v>0</v>
      </c>
      <c r="T1534" s="1206"/>
      <c r="U1534" s="1206"/>
      <c r="V1534" s="2309" t="e">
        <f t="shared" si="3339"/>
        <v>#DIV/0!</v>
      </c>
      <c r="W1534" s="1206" t="e">
        <f t="shared" si="3445"/>
        <v>#DIV/0!</v>
      </c>
      <c r="X1534" s="1206">
        <f t="shared" si="3333"/>
        <v>0</v>
      </c>
      <c r="Y1534" s="1206"/>
      <c r="Z1534" s="2309" t="e">
        <f t="shared" si="3340"/>
        <v>#DIV/0!</v>
      </c>
      <c r="AA1534" s="1206">
        <f t="shared" si="3330"/>
        <v>0</v>
      </c>
      <c r="AB1534" s="1718" t="e">
        <f t="shared" si="3331"/>
        <v>#DIV/0!</v>
      </c>
      <c r="AC1534" s="1903"/>
      <c r="AD1534" s="1220" t="s">
        <v>4344</v>
      </c>
    </row>
    <row r="1535" spans="1:30" ht="15.75" hidden="1" thickBot="1" x14ac:dyDescent="0.3">
      <c r="A1535" s="3580"/>
      <c r="B1535" s="2212" t="s">
        <v>4223</v>
      </c>
      <c r="C1535" s="1239">
        <f t="shared" ref="C1535:W1535" si="3446">C1534/C342</f>
        <v>0</v>
      </c>
      <c r="D1535" s="1239"/>
      <c r="E1535" s="1239"/>
      <c r="F1535" s="1236" t="e">
        <f t="shared" si="3335"/>
        <v>#DIV/0!</v>
      </c>
      <c r="G1535" s="1239">
        <f t="shared" si="3446"/>
        <v>0</v>
      </c>
      <c r="H1535" s="1239"/>
      <c r="I1535" s="1239"/>
      <c r="J1535" s="1236" t="e">
        <f t="shared" si="3336"/>
        <v>#DIV/0!</v>
      </c>
      <c r="K1535" s="1239">
        <f t="shared" si="3446"/>
        <v>0</v>
      </c>
      <c r="L1535" s="1239"/>
      <c r="M1535" s="1239"/>
      <c r="N1535" s="1236" t="e">
        <f t="shared" si="3337"/>
        <v>#DIV/0!</v>
      </c>
      <c r="O1535" s="1239">
        <f t="shared" si="3446"/>
        <v>0</v>
      </c>
      <c r="P1535" s="1239"/>
      <c r="Q1535" s="1239"/>
      <c r="R1535" s="1236" t="e">
        <f t="shared" si="3338"/>
        <v>#DIV/0!</v>
      </c>
      <c r="S1535" s="1214">
        <f t="shared" si="3446"/>
        <v>0</v>
      </c>
      <c r="T1535" s="1214"/>
      <c r="U1535" s="1214"/>
      <c r="V1535" s="1236" t="e">
        <f t="shared" si="3339"/>
        <v>#DIV/0!</v>
      </c>
      <c r="W1535" s="1199" t="e">
        <f t="shared" si="3446"/>
        <v>#DIV/0!</v>
      </c>
      <c r="X1535" s="1199">
        <f t="shared" si="3333"/>
        <v>0</v>
      </c>
      <c r="Y1535" s="1199"/>
      <c r="Z1535" s="1236" t="e">
        <f t="shared" si="3340"/>
        <v>#DIV/0!</v>
      </c>
      <c r="AA1535" s="1198">
        <f t="shared" ref="AA1535:AA1598" si="3447">AVERAGE(C1535,G1535,K1535,O1535,S1535)</f>
        <v>0</v>
      </c>
      <c r="AB1535" s="1723" t="e">
        <f t="shared" ref="AB1535:AB1598" si="3448">AVERAGE(D1535,H1535,L1535,P1535,T1535)</f>
        <v>#DIV/0!</v>
      </c>
      <c r="AC1535" s="1198"/>
      <c r="AD1535" s="325" t="s">
        <v>4345</v>
      </c>
    </row>
    <row r="1536" spans="1:30" ht="15.75" hidden="1" thickBot="1" x14ac:dyDescent="0.3">
      <c r="A1536" s="3580"/>
      <c r="B1536" s="2212" t="s">
        <v>4224</v>
      </c>
      <c r="C1536" s="1239">
        <f t="shared" ref="C1536:W1536" si="3449">C1534/C359</f>
        <v>0</v>
      </c>
      <c r="D1536" s="1239"/>
      <c r="E1536" s="1239"/>
      <c r="F1536" s="1236" t="e">
        <f t="shared" si="3335"/>
        <v>#DIV/0!</v>
      </c>
      <c r="G1536" s="1239">
        <f t="shared" si="3449"/>
        <v>0</v>
      </c>
      <c r="H1536" s="1239"/>
      <c r="I1536" s="1239"/>
      <c r="J1536" s="1236" t="e">
        <f t="shared" si="3336"/>
        <v>#DIV/0!</v>
      </c>
      <c r="K1536" s="1239">
        <f t="shared" si="3449"/>
        <v>0</v>
      </c>
      <c r="L1536" s="1239"/>
      <c r="M1536" s="1239"/>
      <c r="N1536" s="1236" t="e">
        <f t="shared" si="3337"/>
        <v>#DIV/0!</v>
      </c>
      <c r="O1536" s="1239">
        <f t="shared" si="3449"/>
        <v>0</v>
      </c>
      <c r="P1536" s="1239"/>
      <c r="Q1536" s="1239"/>
      <c r="R1536" s="1236" t="e">
        <f t="shared" si="3338"/>
        <v>#DIV/0!</v>
      </c>
      <c r="S1536" s="1214">
        <f t="shared" si="3449"/>
        <v>0</v>
      </c>
      <c r="T1536" s="1214"/>
      <c r="U1536" s="1214"/>
      <c r="V1536" s="1236" t="e">
        <f t="shared" si="3339"/>
        <v>#DIV/0!</v>
      </c>
      <c r="W1536" s="1199" t="e">
        <f t="shared" si="3449"/>
        <v>#DIV/0!</v>
      </c>
      <c r="X1536" s="1199">
        <f t="shared" ref="X1536:X1599" si="3450">SUM(D1536+H1536+L1536+P1536+T1536)</f>
        <v>0</v>
      </c>
      <c r="Y1536" s="1199"/>
      <c r="Z1536" s="1236" t="e">
        <f t="shared" si="3340"/>
        <v>#DIV/0!</v>
      </c>
      <c r="AA1536" s="1198">
        <f t="shared" si="3447"/>
        <v>0</v>
      </c>
      <c r="AB1536" s="1723" t="e">
        <f t="shared" si="3448"/>
        <v>#DIV/0!</v>
      </c>
      <c r="AC1536" s="1198"/>
      <c r="AD1536" s="325" t="s">
        <v>4346</v>
      </c>
    </row>
    <row r="1537" spans="1:30" ht="15.75" hidden="1" thickBot="1" x14ac:dyDescent="0.3">
      <c r="A1537" s="3580"/>
      <c r="B1537" s="2213" t="s">
        <v>4311</v>
      </c>
      <c r="C1537" s="1242">
        <f t="shared" ref="C1537:W1537" si="3451">C1534/C362</f>
        <v>0</v>
      </c>
      <c r="D1537" s="1242"/>
      <c r="E1537" s="1242"/>
      <c r="F1537" s="2310" t="e">
        <f t="shared" ref="F1537:F1600" si="3452">E1537/D1537</f>
        <v>#DIV/0!</v>
      </c>
      <c r="G1537" s="1242">
        <f t="shared" si="3451"/>
        <v>0</v>
      </c>
      <c r="H1537" s="1242"/>
      <c r="I1537" s="1242"/>
      <c r="J1537" s="2310" t="e">
        <f t="shared" ref="J1537:J1600" si="3453">I1537/H1537</f>
        <v>#DIV/0!</v>
      </c>
      <c r="K1537" s="1242">
        <f t="shared" si="3451"/>
        <v>0</v>
      </c>
      <c r="L1537" s="1242"/>
      <c r="M1537" s="1242"/>
      <c r="N1537" s="2310" t="e">
        <f t="shared" ref="N1537:N1600" si="3454">M1537/L1537</f>
        <v>#DIV/0!</v>
      </c>
      <c r="O1537" s="1242">
        <f t="shared" si="3451"/>
        <v>0</v>
      </c>
      <c r="P1537" s="1242"/>
      <c r="Q1537" s="1242"/>
      <c r="R1537" s="2310" t="e">
        <f t="shared" ref="R1537:R1600" si="3455">Q1537/P1537</f>
        <v>#DIV/0!</v>
      </c>
      <c r="S1537" s="1219">
        <f t="shared" si="3451"/>
        <v>0</v>
      </c>
      <c r="T1537" s="1219"/>
      <c r="U1537" s="1219"/>
      <c r="V1537" s="2310" t="e">
        <f t="shared" ref="V1537:V1600" si="3456">U1537/T1537</f>
        <v>#DIV/0!</v>
      </c>
      <c r="W1537" s="1201" t="e">
        <f t="shared" si="3451"/>
        <v>#DIV/0!</v>
      </c>
      <c r="X1537" s="1201">
        <f t="shared" si="3450"/>
        <v>0</v>
      </c>
      <c r="Y1537" s="1201"/>
      <c r="Z1537" s="2310" t="e">
        <f t="shared" ref="Z1537:Z1600" si="3457">Y1537/X1537</f>
        <v>#DIV/0!</v>
      </c>
      <c r="AA1537" s="1202">
        <f t="shared" si="3447"/>
        <v>0</v>
      </c>
      <c r="AB1537" s="1723" t="e">
        <f t="shared" si="3448"/>
        <v>#DIV/0!</v>
      </c>
      <c r="AC1537" s="1198"/>
      <c r="AD1537" s="325" t="s">
        <v>4347</v>
      </c>
    </row>
    <row r="1538" spans="1:30" customFormat="1" ht="15.75" thickBot="1" x14ac:dyDescent="0.3">
      <c r="A1538" s="3580" t="s">
        <v>661</v>
      </c>
      <c r="B1538" s="2207" t="s">
        <v>935</v>
      </c>
      <c r="C1538" s="826">
        <f>'BNP avec amende'!B585</f>
        <v>1186</v>
      </c>
      <c r="D1538" s="1245">
        <f>'Données 2013 TJN'!C139</f>
        <v>1308</v>
      </c>
      <c r="E1538" s="826">
        <f>C1538-D1538</f>
        <v>-122</v>
      </c>
      <c r="F1538" s="2278">
        <f t="shared" si="3452"/>
        <v>-9.3272171253822631E-2</v>
      </c>
      <c r="G1538" s="826">
        <f>BPCE!B631</f>
        <v>196</v>
      </c>
      <c r="H1538" s="1245">
        <f>'Données 2013 TJN'!D139</f>
        <v>188</v>
      </c>
      <c r="I1538" s="826">
        <f>G1538-H1538</f>
        <v>8</v>
      </c>
      <c r="J1538" s="2278">
        <f t="shared" si="3453"/>
        <v>4.2553191489361701E-2</v>
      </c>
      <c r="K1538" s="1245">
        <f>SG!B561</f>
        <v>834</v>
      </c>
      <c r="L1538" s="1245">
        <f>'Données 2013 TJN'!E139</f>
        <v>793</v>
      </c>
      <c r="M1538" s="1245">
        <f>K1538-L1538</f>
        <v>41</v>
      </c>
      <c r="N1538" s="2278">
        <f t="shared" si="3454"/>
        <v>5.1702395964691047E-2</v>
      </c>
      <c r="O1538" s="826">
        <f>CA!B813</f>
        <v>569</v>
      </c>
      <c r="P1538" s="1245">
        <f>'Données 2013 TJN'!F139</f>
        <v>561</v>
      </c>
      <c r="Q1538" s="826">
        <f>O1538-P1538</f>
        <v>8</v>
      </c>
      <c r="R1538" s="2278">
        <f t="shared" si="3455"/>
        <v>1.4260249554367201E-2</v>
      </c>
      <c r="S1538" s="826">
        <f>CM!B419</f>
        <v>292</v>
      </c>
      <c r="T1538" s="1245">
        <f>'Données 2013 TJN'!G139</f>
        <v>297</v>
      </c>
      <c r="U1538" s="826">
        <f>S1538-T1538</f>
        <v>-5</v>
      </c>
      <c r="V1538" s="2278">
        <f t="shared" si="3456"/>
        <v>-1.6835016835016835E-2</v>
      </c>
      <c r="W1538" s="826">
        <f>SUM(C1538+G1538+K1538+O1538+S1538)</f>
        <v>3077</v>
      </c>
      <c r="X1538" s="826">
        <f>SUM(D1538+H1538+L1538+P1538+T1538)</f>
        <v>3147</v>
      </c>
      <c r="Y1538" s="826">
        <f>W1538-X1538</f>
        <v>-70</v>
      </c>
      <c r="Z1538" s="2278">
        <f t="shared" si="3457"/>
        <v>-2.2243406418811566E-2</v>
      </c>
      <c r="AA1538" s="1222">
        <f t="shared" si="3447"/>
        <v>615.4</v>
      </c>
      <c r="AB1538" s="1715">
        <f t="shared" si="3448"/>
        <v>629.4</v>
      </c>
      <c r="AC1538" s="1311">
        <f>AA1538-AB1538</f>
        <v>-14</v>
      </c>
      <c r="AD1538" s="27" t="s">
        <v>4264</v>
      </c>
    </row>
    <row r="1539" spans="1:30" customFormat="1" ht="15.75" thickBot="1" x14ac:dyDescent="0.3">
      <c r="A1539" s="3580"/>
      <c r="B1539" s="1" t="s">
        <v>4265</v>
      </c>
      <c r="C1539" s="1184">
        <f t="shared" ref="C1539:S1539" si="3458">C1538/C4</f>
        <v>3.0279820261437908E-2</v>
      </c>
      <c r="D1539" s="1184">
        <f t="shared" ref="D1539" si="3459">D1538/D4</f>
        <v>3.3692236360826334E-2</v>
      </c>
      <c r="E1539" s="1184">
        <f t="shared" ref="E1539:E1584" si="3460">C1539-D1539</f>
        <v>-3.412416099388426E-3</v>
      </c>
      <c r="F1539" s="1184">
        <f t="shared" si="3452"/>
        <v>-0.10128197080310204</v>
      </c>
      <c r="G1539" s="1185">
        <f t="shared" si="3458"/>
        <v>8.4275701939201097E-3</v>
      </c>
      <c r="H1539" s="1185">
        <f t="shared" ref="H1539" si="3461">H1538/H4</f>
        <v>8.2365826944140203E-3</v>
      </c>
      <c r="I1539" s="1185">
        <f t="shared" ref="I1539:I1584" si="3462">G1539-H1539</f>
        <v>1.9098749950608937E-4</v>
      </c>
      <c r="J1539" s="1184">
        <f t="shared" si="3453"/>
        <v>2.3187711043757924E-2</v>
      </c>
      <c r="K1539" s="1186">
        <f t="shared" si="3458"/>
        <v>3.5394474387811396E-2</v>
      </c>
      <c r="L1539" s="1186">
        <f t="shared" ref="L1539" si="3463">L1538/L4</f>
        <v>3.4734997809899255E-2</v>
      </c>
      <c r="M1539" s="1186">
        <f t="shared" ref="M1539:M1584" si="3464">K1539-L1539</f>
        <v>6.5947657791214087E-4</v>
      </c>
      <c r="N1539" s="1184">
        <f t="shared" si="3454"/>
        <v>1.8985939815553816E-2</v>
      </c>
      <c r="O1539" s="1187">
        <f t="shared" si="3458"/>
        <v>3.5892260140036589E-2</v>
      </c>
      <c r="P1539" s="1187">
        <f t="shared" ref="P1539" si="3465">P1538/P4</f>
        <v>3.502965969403684E-2</v>
      </c>
      <c r="Q1539" s="1187">
        <f t="shared" ref="Q1539:Q1584" si="3466">O1539-P1539</f>
        <v>8.6260044599974911E-4</v>
      </c>
      <c r="R1539" s="1184">
        <f t="shared" si="3455"/>
        <v>2.4624859434377866E-2</v>
      </c>
      <c r="S1539" s="1188">
        <f t="shared" si="3458"/>
        <v>1.8947505028875478E-2</v>
      </c>
      <c r="T1539" s="1188">
        <f t="shared" ref="T1539" si="3467">T1538/T4</f>
        <v>1.9442262372348782E-2</v>
      </c>
      <c r="U1539" s="1188">
        <f t="shared" ref="U1539:U1584" si="3468">S1539-T1539</f>
        <v>-4.947573434733038E-4</v>
      </c>
      <c r="V1539" s="1184">
        <f t="shared" si="3456"/>
        <v>-2.5447519120869323E-2</v>
      </c>
      <c r="W1539" s="1194">
        <f>W1538/W$4</f>
        <v>2.6242622727117661E-2</v>
      </c>
      <c r="X1539" s="1194">
        <f>X1538/X$4</f>
        <v>2.7183677700228042E-2</v>
      </c>
      <c r="Y1539" s="1194">
        <f t="shared" ref="Y1539:Y1584" si="3469">W1539-X1539</f>
        <v>-9.4105497311038067E-4</v>
      </c>
      <c r="Z1539" s="1184">
        <f t="shared" si="3457"/>
        <v>-3.4618383262485716E-2</v>
      </c>
      <c r="AA1539" s="1189">
        <f t="shared" si="3447"/>
        <v>2.5788326002416297E-2</v>
      </c>
      <c r="AB1539" s="1716">
        <f t="shared" si="3448"/>
        <v>2.6227147786305045E-2</v>
      </c>
      <c r="AC1539" s="1189">
        <f t="shared" ref="AC1539:AC1584" si="3470">AA1539-AB1539</f>
        <v>-4.3882178388874801E-4</v>
      </c>
      <c r="AD1539" t="s">
        <v>4266</v>
      </c>
    </row>
    <row r="1540" spans="1:30" customFormat="1" ht="15.75" thickBot="1" x14ac:dyDescent="0.3">
      <c r="A1540" s="3580"/>
      <c r="B1540" s="1" t="s">
        <v>4267</v>
      </c>
      <c r="C1540" s="1184">
        <f t="shared" ref="C1540:S1540" si="3471">C1538/C21</f>
        <v>4.6199992209107553E-2</v>
      </c>
      <c r="D1540" s="1184">
        <f t="shared" ref="D1540" si="3472">D1538/D21</f>
        <v>5.1838934686112871E-2</v>
      </c>
      <c r="E1540" s="1184">
        <f t="shared" si="3460"/>
        <v>-5.6389424770053181E-3</v>
      </c>
      <c r="F1540" s="1184">
        <f t="shared" si="3452"/>
        <v>-0.10877813194174174</v>
      </c>
      <c r="G1540" s="1185">
        <f t="shared" si="3471"/>
        <v>5.0424491896063801E-2</v>
      </c>
      <c r="H1540" s="1185">
        <f t="shared" ref="H1540" si="3473">H1538/H21</f>
        <v>5.2106430155210645E-2</v>
      </c>
      <c r="I1540" s="1185">
        <f t="shared" si="3462"/>
        <v>-1.6819382591468438E-3</v>
      </c>
      <c r="J1540" s="1184">
        <f t="shared" si="3453"/>
        <v>-3.2278900207456447E-2</v>
      </c>
      <c r="K1540" s="1186">
        <f t="shared" si="3471"/>
        <v>6.4872433105164898E-2</v>
      </c>
      <c r="L1540" s="1186">
        <f t="shared" ref="L1540" si="3474">L1538/L21</f>
        <v>6.1784183872224389E-2</v>
      </c>
      <c r="M1540" s="1186">
        <f t="shared" si="3464"/>
        <v>3.0882492329405084E-3</v>
      </c>
      <c r="N1540" s="1184">
        <f t="shared" si="3454"/>
        <v>4.9984462679434329E-2</v>
      </c>
      <c r="O1540" s="1187">
        <f t="shared" si="3471"/>
        <v>6.8836196467457048E-2</v>
      </c>
      <c r="P1540" s="1187">
        <f t="shared" ref="P1540" si="3475">P1538/P21</f>
        <v>6.9871715033005349E-2</v>
      </c>
      <c r="Q1540" s="1187">
        <f t="shared" si="3466"/>
        <v>-1.0355185655483018E-3</v>
      </c>
      <c r="R1540" s="1184">
        <f t="shared" si="3455"/>
        <v>-1.4820282643114645E-2</v>
      </c>
      <c r="S1540" s="1188">
        <f t="shared" si="3471"/>
        <v>0.12299915754001685</v>
      </c>
      <c r="T1540" s="1188">
        <f t="shared" ref="T1540" si="3476">T1538/T21</f>
        <v>0.12034035656401945</v>
      </c>
      <c r="U1540" s="1188">
        <f t="shared" si="3468"/>
        <v>2.6588009759973968E-3</v>
      </c>
      <c r="V1540" s="1184">
        <f t="shared" si="3456"/>
        <v>2.2094009457109681E-2</v>
      </c>
      <c r="W1540" s="1194">
        <f>W1538/W$21</f>
        <v>5.7997511968937307E-2</v>
      </c>
      <c r="X1540" s="1194">
        <f>X1538/X$21</f>
        <v>6.0319711722763167E-2</v>
      </c>
      <c r="Y1540" s="1194">
        <f t="shared" si="3469"/>
        <v>-2.3221997538258599E-3</v>
      </c>
      <c r="Z1540" s="1184">
        <f t="shared" si="3457"/>
        <v>-3.8498190516874094E-2</v>
      </c>
      <c r="AA1540" s="1189">
        <f t="shared" si="3447"/>
        <v>7.0666454243562021E-2</v>
      </c>
      <c r="AB1540" s="1716">
        <f t="shared" si="3448"/>
        <v>7.1188324062114547E-2</v>
      </c>
      <c r="AC1540" s="1189">
        <f t="shared" si="3470"/>
        <v>-5.2186981855252557E-4</v>
      </c>
      <c r="AD1540" t="s">
        <v>4268</v>
      </c>
    </row>
    <row r="1541" spans="1:30" customFormat="1" ht="15.75" thickBot="1" x14ac:dyDescent="0.3">
      <c r="A1541" s="3580"/>
      <c r="B1541" s="1" t="s">
        <v>4269</v>
      </c>
      <c r="C1541" s="1184">
        <f t="shared" ref="C1541:S1541" si="3477">C1538/C9</f>
        <v>0.14925748804429903</v>
      </c>
      <c r="D1541" s="1184">
        <f t="shared" ref="D1541" si="3478">D1538/D9</f>
        <v>0.16333666333666333</v>
      </c>
      <c r="E1541" s="1184">
        <f t="shared" si="3460"/>
        <v>-1.4079175292364299E-2</v>
      </c>
      <c r="F1541" s="1184">
        <f t="shared" si="3452"/>
        <v>-8.6197275031539233E-2</v>
      </c>
      <c r="G1541" s="1185">
        <f t="shared" si="3477"/>
        <v>0.35831809872029252</v>
      </c>
      <c r="H1541" s="1185">
        <f t="shared" ref="H1541" si="3479">H1538/H9</f>
        <v>0.3797979797979798</v>
      </c>
      <c r="I1541" s="1185">
        <f t="shared" si="3462"/>
        <v>-2.147988107768728E-2</v>
      </c>
      <c r="J1541" s="1184">
        <f t="shared" si="3453"/>
        <v>-5.6556069858804271E-2</v>
      </c>
      <c r="K1541" s="1186">
        <f t="shared" si="3477"/>
        <v>0.34997901804448173</v>
      </c>
      <c r="L1541" s="1186">
        <f t="shared" ref="L1541" si="3480">L1538/L9</f>
        <v>0.32486685784514541</v>
      </c>
      <c r="M1541" s="1186">
        <f t="shared" si="3464"/>
        <v>2.511216019933632E-2</v>
      </c>
      <c r="N1541" s="1184">
        <f t="shared" si="3454"/>
        <v>7.7299852517755313E-2</v>
      </c>
      <c r="O1541" s="1187">
        <f t="shared" si="3477"/>
        <v>0.32002249718785153</v>
      </c>
      <c r="P1541" s="1187">
        <f t="shared" ref="P1541" si="3481">P1538/P9</f>
        <v>0.30177514792899407</v>
      </c>
      <c r="Q1541" s="1187">
        <f t="shared" si="3466"/>
        <v>1.8247349258857459E-2</v>
      </c>
      <c r="R1541" s="1184">
        <f t="shared" si="3455"/>
        <v>6.0466706367586484E-2</v>
      </c>
      <c r="S1541" s="1188">
        <f t="shared" si="3477"/>
        <v>0.32957110609480811</v>
      </c>
      <c r="T1541" s="1188">
        <f t="shared" ref="T1541" si="3482">T1538/T9</f>
        <v>0.33904109589041098</v>
      </c>
      <c r="U1541" s="1188">
        <f t="shared" si="3468"/>
        <v>-9.4699897956028734E-3</v>
      </c>
      <c r="V1541" s="1184">
        <f t="shared" si="3456"/>
        <v>-2.7931687073899383E-2</v>
      </c>
      <c r="W1541" s="1194">
        <f>W1538/W$9</f>
        <v>0.22725258493353029</v>
      </c>
      <c r="X1541" s="1194">
        <f>X1538/X$9</f>
        <v>0.23006067695006946</v>
      </c>
      <c r="Y1541" s="1194">
        <f t="shared" si="3469"/>
        <v>-2.808092016539171E-3</v>
      </c>
      <c r="Z1541" s="1184">
        <f t="shared" si="3457"/>
        <v>-1.2205875657527588E-2</v>
      </c>
      <c r="AA1541" s="1189">
        <f t="shared" si="3447"/>
        <v>0.30142964161834657</v>
      </c>
      <c r="AB1541" s="1716">
        <f t="shared" si="3448"/>
        <v>0.3017635489598387</v>
      </c>
      <c r="AC1541" s="1189">
        <f t="shared" si="3470"/>
        <v>-3.3390734149213452E-4</v>
      </c>
      <c r="AD1541" t="s">
        <v>4270</v>
      </c>
    </row>
    <row r="1542" spans="1:30" customFormat="1" ht="15.75" hidden="1" thickBot="1" x14ac:dyDescent="0.3">
      <c r="A1542" s="3580"/>
      <c r="B1542" s="1" t="s">
        <v>4271</v>
      </c>
      <c r="C1542" s="1184">
        <f t="shared" ref="C1542:S1542" si="3483">C1538/C15</f>
        <v>0.4710087370929309</v>
      </c>
      <c r="D1542" s="1184">
        <f t="shared" ref="D1542" si="3484">D1538/D15</f>
        <v>0.41576605212968848</v>
      </c>
      <c r="E1542" s="1184">
        <f t="shared" si="3460"/>
        <v>5.5242684963242417E-2</v>
      </c>
      <c r="F1542" s="1184">
        <f t="shared" si="3452"/>
        <v>0.13286963829844087</v>
      </c>
      <c r="G1542" s="1185">
        <f t="shared" si="3483"/>
        <v>0.50256410256410255</v>
      </c>
      <c r="H1542" s="1185">
        <f t="shared" ref="H1542" si="3485">H1538/H15</f>
        <v>0.5280898876404494</v>
      </c>
      <c r="I1542" s="1185">
        <f t="shared" si="3462"/>
        <v>-2.5525785076346841E-2</v>
      </c>
      <c r="J1542" s="1184">
        <f t="shared" si="3453"/>
        <v>-4.833606110201849E-2</v>
      </c>
      <c r="K1542" s="1186">
        <f t="shared" si="3483"/>
        <v>0.39154929577464787</v>
      </c>
      <c r="L1542" s="1186">
        <f t="shared" ref="L1542" si="3486">L1538/L15</f>
        <v>0.35769057284618855</v>
      </c>
      <c r="M1542" s="1186">
        <f t="shared" si="3464"/>
        <v>3.3858722928459317E-2</v>
      </c>
      <c r="N1542" s="1184">
        <f t="shared" si="3454"/>
        <v>9.4659254391417785E-2</v>
      </c>
      <c r="O1542" s="1187">
        <f t="shared" si="3483"/>
        <v>0.36035465484483853</v>
      </c>
      <c r="P1542" s="1187">
        <f t="shared" ref="P1542" si="3487">P1538/P15</f>
        <v>0.34866376631448104</v>
      </c>
      <c r="Q1542" s="1187">
        <f t="shared" si="3466"/>
        <v>1.1690888530357491E-2</v>
      </c>
      <c r="R1542" s="1184">
        <f t="shared" si="3455"/>
        <v>3.3530551952486991E-2</v>
      </c>
      <c r="S1542" s="1188">
        <f t="shared" si="3483"/>
        <v>0.65033407572383073</v>
      </c>
      <c r="T1542" s="1188">
        <f t="shared" ref="T1542" si="3488">T1538/T15</f>
        <v>0.68433179723502302</v>
      </c>
      <c r="U1542" s="1188">
        <f t="shared" si="3468"/>
        <v>-3.3997721511192291E-2</v>
      </c>
      <c r="V1542" s="1184">
        <f t="shared" si="3456"/>
        <v>-4.9680172174604229E-2</v>
      </c>
      <c r="W1542" s="1205">
        <f>W1538/W$15</f>
        <v>0.4354656099632041</v>
      </c>
      <c r="X1542" s="1205">
        <f>X1538/X$15</f>
        <v>0.40543674310744654</v>
      </c>
      <c r="Y1542" s="1205">
        <f t="shared" si="3469"/>
        <v>3.0028866855757563E-2</v>
      </c>
      <c r="Z1542" s="1184">
        <f t="shared" si="3457"/>
        <v>7.4065479674099211E-2</v>
      </c>
      <c r="AA1542" s="1193">
        <f t="shared" si="3447"/>
        <v>0.47516217320007009</v>
      </c>
      <c r="AB1542" s="1717">
        <f t="shared" si="3448"/>
        <v>0.46690841523316606</v>
      </c>
      <c r="AC1542" s="1193">
        <f t="shared" si="3470"/>
        <v>8.2537579669040295E-3</v>
      </c>
      <c r="AD1542" t="s">
        <v>4272</v>
      </c>
    </row>
    <row r="1543" spans="1:30" customFormat="1" ht="15.75" hidden="1" thickBot="1" x14ac:dyDescent="0.3">
      <c r="A1543" s="3580"/>
      <c r="B1543" s="2210" t="s">
        <v>4273</v>
      </c>
      <c r="C1543" s="1204">
        <f>'BNP avec amende'!C585</f>
        <v>566</v>
      </c>
      <c r="D1543" s="1204"/>
      <c r="E1543" s="1204">
        <f t="shared" si="3460"/>
        <v>566</v>
      </c>
      <c r="F1543" s="2307" t="e">
        <f t="shared" si="3452"/>
        <v>#DIV/0!</v>
      </c>
      <c r="G1543" s="1204">
        <f>BPCE!C631</f>
        <v>115</v>
      </c>
      <c r="H1543" s="1204"/>
      <c r="I1543" s="1204">
        <f t="shared" si="3462"/>
        <v>115</v>
      </c>
      <c r="J1543" s="2307" t="e">
        <f t="shared" si="3453"/>
        <v>#DIV/0!</v>
      </c>
      <c r="K1543" s="1246">
        <f>SG!C561</f>
        <v>590</v>
      </c>
      <c r="L1543" s="1246"/>
      <c r="M1543" s="1246">
        <f t="shared" si="3464"/>
        <v>590</v>
      </c>
      <c r="N1543" s="2307" t="e">
        <f t="shared" si="3454"/>
        <v>#DIV/0!</v>
      </c>
      <c r="O1543" s="1204">
        <f>CA!C813</f>
        <v>311</v>
      </c>
      <c r="P1543" s="1204"/>
      <c r="Q1543" s="1204">
        <f t="shared" si="3466"/>
        <v>311</v>
      </c>
      <c r="R1543" s="2307" t="e">
        <f t="shared" si="3455"/>
        <v>#DIV/0!</v>
      </c>
      <c r="S1543" s="1204">
        <f>CM!C419</f>
        <v>129</v>
      </c>
      <c r="T1543" s="1204"/>
      <c r="U1543" s="1204">
        <f t="shared" si="3468"/>
        <v>129</v>
      </c>
      <c r="V1543" s="2307" t="e">
        <f t="shared" si="3456"/>
        <v>#DIV/0!</v>
      </c>
      <c r="W1543" s="1204" t="e">
        <f>SUM(C1543:S1543)</f>
        <v>#DIV/0!</v>
      </c>
      <c r="X1543" s="1204">
        <f t="shared" ref="X1543:X1553" si="3489">SUM(D1543+H1543+L1543+P1543+T1543)</f>
        <v>0</v>
      </c>
      <c r="Y1543" s="1204" t="e">
        <f t="shared" si="3469"/>
        <v>#DIV/0!</v>
      </c>
      <c r="Z1543" s="2307" t="e">
        <f t="shared" si="3457"/>
        <v>#DIV/0!</v>
      </c>
      <c r="AA1543" s="1206">
        <f t="shared" si="3447"/>
        <v>342.2</v>
      </c>
      <c r="AB1543" s="1718" t="e">
        <f t="shared" si="3448"/>
        <v>#DIV/0!</v>
      </c>
      <c r="AC1543" s="1903" t="e">
        <f t="shared" si="3470"/>
        <v>#DIV/0!</v>
      </c>
      <c r="AD1543" s="27" t="s">
        <v>4274</v>
      </c>
    </row>
    <row r="1544" spans="1:30" customFormat="1" ht="15.75" hidden="1" thickBot="1" x14ac:dyDescent="0.3">
      <c r="A1544" s="3580"/>
      <c r="B1544" s="1" t="s">
        <v>4275</v>
      </c>
      <c r="C1544" s="1184">
        <f t="shared" ref="C1544:S1544" si="3490">C1543/C30</f>
        <v>0.20649398029916088</v>
      </c>
      <c r="D1544" s="1184"/>
      <c r="E1544" s="1184">
        <f t="shared" si="3460"/>
        <v>0.20649398029916088</v>
      </c>
      <c r="F1544" s="1184" t="e">
        <f t="shared" si="3452"/>
        <v>#DIV/0!</v>
      </c>
      <c r="G1544" s="1185">
        <f t="shared" si="3490"/>
        <v>1.9409282700421943E-2</v>
      </c>
      <c r="H1544" s="1185"/>
      <c r="I1544" s="1185">
        <f t="shared" si="3462"/>
        <v>1.9409282700421943E-2</v>
      </c>
      <c r="J1544" s="1184" t="e">
        <f t="shared" si="3453"/>
        <v>#DIV/0!</v>
      </c>
      <c r="K1544" s="1186">
        <f t="shared" si="3490"/>
        <v>0.13482632541133455</v>
      </c>
      <c r="L1544" s="1186"/>
      <c r="M1544" s="1186">
        <f t="shared" si="3464"/>
        <v>0.13482632541133455</v>
      </c>
      <c r="N1544" s="1184" t="e">
        <f t="shared" si="3454"/>
        <v>#DIV/0!</v>
      </c>
      <c r="O1544" s="1187">
        <f t="shared" si="3490"/>
        <v>0.11938579654510556</v>
      </c>
      <c r="P1544" s="1187"/>
      <c r="Q1544" s="1187">
        <f t="shared" si="3466"/>
        <v>0.11938579654510556</v>
      </c>
      <c r="R1544" s="1184" t="e">
        <f t="shared" si="3455"/>
        <v>#DIV/0!</v>
      </c>
      <c r="S1544" s="1188">
        <f t="shared" si="3490"/>
        <v>1.8826619964973729E-2</v>
      </c>
      <c r="T1544" s="1188"/>
      <c r="U1544" s="1188">
        <f t="shared" si="3468"/>
        <v>1.8826619964973729E-2</v>
      </c>
      <c r="V1544" s="1184" t="e">
        <f t="shared" si="3456"/>
        <v>#DIV/0!</v>
      </c>
      <c r="W1544" s="1192" t="e">
        <f t="shared" ref="W1544" si="3491">W1543/W1185</f>
        <v>#DIV/0!</v>
      </c>
      <c r="X1544" s="1192">
        <f t="shared" si="3489"/>
        <v>0</v>
      </c>
      <c r="Y1544" s="1192" t="e">
        <f t="shared" si="3469"/>
        <v>#DIV/0!</v>
      </c>
      <c r="Z1544" s="1184" t="e">
        <f t="shared" si="3457"/>
        <v>#DIV/0!</v>
      </c>
      <c r="AA1544" s="1193">
        <f t="shared" si="3447"/>
        <v>9.9788400984199346E-2</v>
      </c>
      <c r="AB1544" s="1717" t="e">
        <f t="shared" si="3448"/>
        <v>#DIV/0!</v>
      </c>
      <c r="AC1544" s="1193" t="e">
        <f t="shared" si="3470"/>
        <v>#DIV/0!</v>
      </c>
      <c r="AD1544" t="s">
        <v>4276</v>
      </c>
    </row>
    <row r="1545" spans="1:30" customFormat="1" ht="15.75" hidden="1" thickBot="1" x14ac:dyDescent="0.3">
      <c r="A1545" s="3580"/>
      <c r="B1545" s="1" t="s">
        <v>4277</v>
      </c>
      <c r="C1545" s="1184">
        <f t="shared" ref="C1545:S1545" si="3492">C1543/C47</f>
        <v>0.14020312112955166</v>
      </c>
      <c r="D1545" s="1184"/>
      <c r="E1545" s="1184">
        <f t="shared" si="3460"/>
        <v>0.14020312112955166</v>
      </c>
      <c r="F1545" s="1184" t="e">
        <f t="shared" si="3452"/>
        <v>#DIV/0!</v>
      </c>
      <c r="G1545" s="1185">
        <f t="shared" si="3492"/>
        <v>8.5565476190476192E-2</v>
      </c>
      <c r="H1545" s="1185"/>
      <c r="I1545" s="1185">
        <f t="shared" si="3462"/>
        <v>8.5565476190476192E-2</v>
      </c>
      <c r="J1545" s="1184" t="e">
        <f t="shared" si="3453"/>
        <v>#DIV/0!</v>
      </c>
      <c r="K1545" s="1186">
        <f t="shared" si="3492"/>
        <v>0.14713216957605985</v>
      </c>
      <c r="L1545" s="1186"/>
      <c r="M1545" s="1186">
        <f t="shared" si="3464"/>
        <v>0.14713216957605985</v>
      </c>
      <c r="N1545" s="1184" t="e">
        <f t="shared" si="3454"/>
        <v>#DIV/0!</v>
      </c>
      <c r="O1545" s="1187">
        <f t="shared" si="3492"/>
        <v>0.12688698490412076</v>
      </c>
      <c r="P1545" s="1187"/>
      <c r="Q1545" s="1187">
        <f t="shared" si="3466"/>
        <v>0.12688698490412076</v>
      </c>
      <c r="R1545" s="1184" t="e">
        <f t="shared" si="3455"/>
        <v>#DIV/0!</v>
      </c>
      <c r="S1545" s="1188">
        <f t="shared" si="3492"/>
        <v>0.19785276073619631</v>
      </c>
      <c r="T1545" s="1188"/>
      <c r="U1545" s="1188">
        <f t="shared" si="3468"/>
        <v>0.19785276073619631</v>
      </c>
      <c r="V1545" s="1184" t="e">
        <f t="shared" si="3456"/>
        <v>#DIV/0!</v>
      </c>
      <c r="W1545" s="1192" t="e">
        <f t="shared" ref="W1545" si="3493">W1543/W1202</f>
        <v>#DIV/0!</v>
      </c>
      <c r="X1545" s="1192">
        <f t="shared" si="3489"/>
        <v>0</v>
      </c>
      <c r="Y1545" s="1192" t="e">
        <f t="shared" si="3469"/>
        <v>#DIV/0!</v>
      </c>
      <c r="Z1545" s="1184" t="e">
        <f t="shared" si="3457"/>
        <v>#DIV/0!</v>
      </c>
      <c r="AA1545" s="1193">
        <f t="shared" si="3447"/>
        <v>0.13952810250728095</v>
      </c>
      <c r="AB1545" s="1717" t="e">
        <f t="shared" si="3448"/>
        <v>#DIV/0!</v>
      </c>
      <c r="AC1545" s="1193" t="e">
        <f t="shared" si="3470"/>
        <v>#DIV/0!</v>
      </c>
      <c r="AD1545" t="s">
        <v>4278</v>
      </c>
    </row>
    <row r="1546" spans="1:30" customFormat="1" ht="15.75" hidden="1" thickBot="1" x14ac:dyDescent="0.3">
      <c r="A1546" s="3580"/>
      <c r="B1546" s="1" t="s">
        <v>4279</v>
      </c>
      <c r="C1546" s="1184">
        <f t="shared" ref="C1546:S1546" si="3494">C1543/C35</f>
        <v>-1.3380614657210401</v>
      </c>
      <c r="D1546" s="1184"/>
      <c r="E1546" s="1184">
        <f t="shared" si="3460"/>
        <v>-1.3380614657210401</v>
      </c>
      <c r="F1546" s="1184" t="e">
        <f t="shared" si="3452"/>
        <v>#DIV/0!</v>
      </c>
      <c r="G1546" s="1185">
        <f t="shared" si="3494"/>
        <v>0.71875</v>
      </c>
      <c r="H1546" s="1185"/>
      <c r="I1546" s="1185">
        <f t="shared" si="3462"/>
        <v>0.71875</v>
      </c>
      <c r="J1546" s="1184" t="e">
        <f t="shared" si="3453"/>
        <v>#DIV/0!</v>
      </c>
      <c r="K1546" s="1186">
        <f t="shared" si="3494"/>
        <v>0.44461190655614169</v>
      </c>
      <c r="L1546" s="1186"/>
      <c r="M1546" s="1186">
        <f t="shared" si="3464"/>
        <v>0.44461190655614169</v>
      </c>
      <c r="N1546" s="1184" t="e">
        <f t="shared" si="3454"/>
        <v>#DIV/0!</v>
      </c>
      <c r="O1546" s="1187">
        <f t="shared" si="3494"/>
        <v>0.44365192582025675</v>
      </c>
      <c r="P1546" s="1187"/>
      <c r="Q1546" s="1187">
        <f t="shared" si="3466"/>
        <v>0.44365192582025675</v>
      </c>
      <c r="R1546" s="1184" t="e">
        <f t="shared" si="3455"/>
        <v>#DIV/0!</v>
      </c>
      <c r="S1546" s="1188">
        <f t="shared" si="3494"/>
        <v>0.44947735191637633</v>
      </c>
      <c r="T1546" s="1188"/>
      <c r="U1546" s="1188">
        <f t="shared" si="3468"/>
        <v>0.44947735191637633</v>
      </c>
      <c r="V1546" s="1184" t="e">
        <f t="shared" si="3456"/>
        <v>#DIV/0!</v>
      </c>
      <c r="W1546" s="1192" t="e">
        <f t="shared" ref="W1546" si="3495">W1543/W1190</f>
        <v>#DIV/0!</v>
      </c>
      <c r="X1546" s="1192">
        <f t="shared" si="3489"/>
        <v>0</v>
      </c>
      <c r="Y1546" s="1192" t="e">
        <f t="shared" si="3469"/>
        <v>#DIV/0!</v>
      </c>
      <c r="Z1546" s="1184" t="e">
        <f t="shared" si="3457"/>
        <v>#DIV/0!</v>
      </c>
      <c r="AA1546" s="1193">
        <f t="shared" si="3447"/>
        <v>0.14368594371434693</v>
      </c>
      <c r="AB1546" s="1717" t="e">
        <f t="shared" si="3448"/>
        <v>#DIV/0!</v>
      </c>
      <c r="AC1546" s="1193" t="e">
        <f t="shared" si="3470"/>
        <v>#DIV/0!</v>
      </c>
      <c r="AD1546" t="s">
        <v>4280</v>
      </c>
    </row>
    <row r="1547" spans="1:30" customFormat="1" ht="15.75" hidden="1" thickBot="1" x14ac:dyDescent="0.3">
      <c r="A1547" s="3580"/>
      <c r="B1547" s="1" t="s">
        <v>4281</v>
      </c>
      <c r="C1547" s="1184">
        <f t="shared" ref="C1547:S1547" si="3496">C1543/C41</f>
        <v>-0.26685525695426687</v>
      </c>
      <c r="D1547" s="1184"/>
      <c r="E1547" s="1184">
        <f t="shared" si="3460"/>
        <v>-0.26685525695426687</v>
      </c>
      <c r="F1547" s="1184" t="e">
        <f t="shared" si="3452"/>
        <v>#DIV/0!</v>
      </c>
      <c r="G1547" s="1185">
        <f t="shared" si="3496"/>
        <v>0.70121951219512191</v>
      </c>
      <c r="H1547" s="1185"/>
      <c r="I1547" s="1185">
        <f t="shared" si="3462"/>
        <v>0.70121951219512191</v>
      </c>
      <c r="J1547" s="1184" t="e">
        <f t="shared" si="3453"/>
        <v>#DIV/0!</v>
      </c>
      <c r="K1547" s="1186">
        <f t="shared" si="3496"/>
        <v>0.4888152444076222</v>
      </c>
      <c r="L1547" s="1186"/>
      <c r="M1547" s="1186">
        <f t="shared" si="3464"/>
        <v>0.4888152444076222</v>
      </c>
      <c r="N1547" s="1184" t="e">
        <f t="shared" si="3454"/>
        <v>#DIV/0!</v>
      </c>
      <c r="O1547" s="1187">
        <f t="shared" si="3496"/>
        <v>0.4889937106918239</v>
      </c>
      <c r="P1547" s="1187"/>
      <c r="Q1547" s="1187">
        <f t="shared" si="3466"/>
        <v>0.4889937106918239</v>
      </c>
      <c r="R1547" s="1184" t="e">
        <f t="shared" si="3455"/>
        <v>#DIV/0!</v>
      </c>
      <c r="S1547" s="1188">
        <f t="shared" si="3496"/>
        <v>0.84313725490196079</v>
      </c>
      <c r="T1547" s="1188"/>
      <c r="U1547" s="1188">
        <f t="shared" si="3468"/>
        <v>0.84313725490196079</v>
      </c>
      <c r="V1547" s="1184" t="e">
        <f t="shared" si="3456"/>
        <v>#DIV/0!</v>
      </c>
      <c r="W1547" s="1192" t="e">
        <f t="shared" ref="W1547" si="3497">W1543/W1196</f>
        <v>#DIV/0!</v>
      </c>
      <c r="X1547" s="1192">
        <f t="shared" si="3489"/>
        <v>0</v>
      </c>
      <c r="Y1547" s="1192" t="e">
        <f t="shared" si="3469"/>
        <v>#DIV/0!</v>
      </c>
      <c r="Z1547" s="1184" t="e">
        <f t="shared" si="3457"/>
        <v>#DIV/0!</v>
      </c>
      <c r="AA1547" s="1193">
        <f t="shared" si="3447"/>
        <v>0.45106209304845235</v>
      </c>
      <c r="AB1547" s="1717" t="e">
        <f t="shared" si="3448"/>
        <v>#DIV/0!</v>
      </c>
      <c r="AC1547" s="1193" t="e">
        <f t="shared" si="3470"/>
        <v>#DIV/0!</v>
      </c>
      <c r="AD1547" t="s">
        <v>4282</v>
      </c>
    </row>
    <row r="1548" spans="1:30" customFormat="1" ht="15.75" hidden="1" thickBot="1" x14ac:dyDescent="0.3">
      <c r="A1548" s="3580"/>
      <c r="B1548" s="2210" t="s">
        <v>4283</v>
      </c>
      <c r="C1548" s="1204">
        <f>'BNP avec amende'!F585</f>
        <v>-130</v>
      </c>
      <c r="D1548" s="1204"/>
      <c r="E1548" s="1204">
        <f t="shared" si="3460"/>
        <v>-130</v>
      </c>
      <c r="F1548" s="2307" t="e">
        <f t="shared" si="3452"/>
        <v>#DIV/0!</v>
      </c>
      <c r="G1548" s="1264"/>
      <c r="H1548" s="1264"/>
      <c r="I1548" s="1264">
        <f t="shared" si="3462"/>
        <v>0</v>
      </c>
      <c r="J1548" s="2307" t="e">
        <f t="shared" si="3453"/>
        <v>#DIV/0!</v>
      </c>
      <c r="K1548" s="1246">
        <f>SG!F561</f>
        <v>-122</v>
      </c>
      <c r="L1548" s="1246"/>
      <c r="M1548" s="1246">
        <f t="shared" si="3464"/>
        <v>-122</v>
      </c>
      <c r="N1548" s="2307" t="e">
        <f t="shared" si="3454"/>
        <v>#DIV/0!</v>
      </c>
      <c r="O1548" s="1204">
        <f>CA!F813</f>
        <v>-53</v>
      </c>
      <c r="P1548" s="1204"/>
      <c r="Q1548" s="1204">
        <f t="shared" si="3466"/>
        <v>-53</v>
      </c>
      <c r="R1548" s="2307" t="e">
        <f t="shared" si="3455"/>
        <v>#DIV/0!</v>
      </c>
      <c r="S1548" s="1204">
        <f>CM!G419</f>
        <v>-21</v>
      </c>
      <c r="T1548" s="1204"/>
      <c r="U1548" s="1204">
        <f t="shared" si="3468"/>
        <v>-21</v>
      </c>
      <c r="V1548" s="2307" t="e">
        <f t="shared" si="3456"/>
        <v>#DIV/0!</v>
      </c>
      <c r="W1548" s="1204" t="e">
        <f>SUM(C1548:S1548)</f>
        <v>#DIV/0!</v>
      </c>
      <c r="X1548" s="1204">
        <f t="shared" si="3489"/>
        <v>0</v>
      </c>
      <c r="Y1548" s="1204" t="e">
        <f t="shared" si="3469"/>
        <v>#DIV/0!</v>
      </c>
      <c r="Z1548" s="2307" t="e">
        <f t="shared" si="3457"/>
        <v>#DIV/0!</v>
      </c>
      <c r="AA1548" s="1206">
        <f t="shared" si="3447"/>
        <v>-81.5</v>
      </c>
      <c r="AB1548" s="1719" t="e">
        <f t="shared" si="3448"/>
        <v>#DIV/0!</v>
      </c>
      <c r="AC1548" s="1206" t="e">
        <f t="shared" si="3470"/>
        <v>#DIV/0!</v>
      </c>
      <c r="AD1548" s="1178" t="s">
        <v>4284</v>
      </c>
    </row>
    <row r="1549" spans="1:30" customFormat="1" ht="15.75" hidden="1" thickBot="1" x14ac:dyDescent="0.3">
      <c r="A1549" s="3580"/>
      <c r="B1549" s="1" t="s">
        <v>4285</v>
      </c>
      <c r="C1549" s="1184">
        <f t="shared" ref="C1549:S1549" si="3498">C1548/C56</f>
        <v>4.9205147615442847E-2</v>
      </c>
      <c r="D1549" s="1184"/>
      <c r="E1549" s="1184">
        <f t="shared" si="3460"/>
        <v>4.9205147615442847E-2</v>
      </c>
      <c r="F1549" s="1184" t="e">
        <f t="shared" si="3452"/>
        <v>#DIV/0!</v>
      </c>
      <c r="G1549" s="1263">
        <f t="shared" si="3498"/>
        <v>0</v>
      </c>
      <c r="H1549" s="1263"/>
      <c r="I1549" s="1263">
        <f t="shared" si="3462"/>
        <v>0</v>
      </c>
      <c r="J1549" s="1184" t="e">
        <f t="shared" si="3453"/>
        <v>#DIV/0!</v>
      </c>
      <c r="K1549" s="1186">
        <f t="shared" si="3498"/>
        <v>8.8341781317885587E-2</v>
      </c>
      <c r="L1549" s="1186"/>
      <c r="M1549" s="1186">
        <f t="shared" si="3464"/>
        <v>8.8341781317885587E-2</v>
      </c>
      <c r="N1549" s="1184" t="e">
        <f t="shared" si="3454"/>
        <v>#DIV/0!</v>
      </c>
      <c r="O1549" s="1187">
        <f t="shared" si="3498"/>
        <v>0.11300639658848614</v>
      </c>
      <c r="P1549" s="1187"/>
      <c r="Q1549" s="1187">
        <f t="shared" si="3466"/>
        <v>0.11300639658848614</v>
      </c>
      <c r="R1549" s="1184" t="e">
        <f t="shared" si="3455"/>
        <v>#DIV/0!</v>
      </c>
      <c r="S1549" s="1188">
        <f t="shared" si="3498"/>
        <v>1.3852242744063324E-2</v>
      </c>
      <c r="T1549" s="1188"/>
      <c r="U1549" s="1188">
        <f t="shared" si="3468"/>
        <v>1.3852242744063324E-2</v>
      </c>
      <c r="V1549" s="1184" t="e">
        <f t="shared" si="3456"/>
        <v>#DIV/0!</v>
      </c>
      <c r="W1549" s="1194" t="e">
        <f t="shared" ref="W1549" si="3499">W1548/W1211</f>
        <v>#DIV/0!</v>
      </c>
      <c r="X1549" s="1194">
        <f t="shared" si="3489"/>
        <v>0</v>
      </c>
      <c r="Y1549" s="1194" t="e">
        <f t="shared" si="3469"/>
        <v>#DIV/0!</v>
      </c>
      <c r="Z1549" s="1184" t="e">
        <f t="shared" si="3457"/>
        <v>#DIV/0!</v>
      </c>
      <c r="AA1549" s="1193">
        <f t="shared" si="3447"/>
        <v>5.2881113653175583E-2</v>
      </c>
      <c r="AB1549" s="1717" t="e">
        <f t="shared" si="3448"/>
        <v>#DIV/0!</v>
      </c>
      <c r="AC1549" s="1193" t="e">
        <f t="shared" si="3470"/>
        <v>#DIV/0!</v>
      </c>
      <c r="AD1549" t="s">
        <v>4286</v>
      </c>
    </row>
    <row r="1550" spans="1:30" customFormat="1" ht="15.75" hidden="1" thickBot="1" x14ac:dyDescent="0.3">
      <c r="A1550" s="3580"/>
      <c r="B1550" s="1" t="s">
        <v>4287</v>
      </c>
      <c r="C1550" s="1184">
        <f t="shared" ref="C1550:S1550" si="3500">C1548/C73</f>
        <v>7.3947667804323089E-2</v>
      </c>
      <c r="D1550" s="1184"/>
      <c r="E1550" s="1184">
        <f t="shared" si="3460"/>
        <v>7.3947667804323089E-2</v>
      </c>
      <c r="F1550" s="1184" t="e">
        <f t="shared" si="3452"/>
        <v>#DIV/0!</v>
      </c>
      <c r="G1550" s="1263">
        <f t="shared" si="3500"/>
        <v>0</v>
      </c>
      <c r="H1550" s="1263"/>
      <c r="I1550" s="1263">
        <f t="shared" si="3462"/>
        <v>0</v>
      </c>
      <c r="J1550" s="1184" t="e">
        <f t="shared" si="3453"/>
        <v>#DIV/0!</v>
      </c>
      <c r="K1550" s="1186">
        <f t="shared" si="3500"/>
        <v>0.11630123927550047</v>
      </c>
      <c r="L1550" s="1186"/>
      <c r="M1550" s="1186">
        <f t="shared" si="3464"/>
        <v>0.11630123927550047</v>
      </c>
      <c r="N1550" s="1184" t="e">
        <f t="shared" si="3454"/>
        <v>#DIV/0!</v>
      </c>
      <c r="O1550" s="1187">
        <f t="shared" si="3500"/>
        <v>7.9104477611940296E-2</v>
      </c>
      <c r="P1550" s="1187"/>
      <c r="Q1550" s="1187">
        <f t="shared" si="3466"/>
        <v>7.9104477611940296E-2</v>
      </c>
      <c r="R1550" s="1184" t="e">
        <f t="shared" si="3455"/>
        <v>#DIV/0!</v>
      </c>
      <c r="S1550" s="1188">
        <f t="shared" si="3500"/>
        <v>0.17355371900826447</v>
      </c>
      <c r="T1550" s="1188"/>
      <c r="U1550" s="1188">
        <f t="shared" si="3468"/>
        <v>0.17355371900826447</v>
      </c>
      <c r="V1550" s="1184" t="e">
        <f t="shared" si="3456"/>
        <v>#DIV/0!</v>
      </c>
      <c r="W1550" s="1194" t="e">
        <f t="shared" ref="W1550" si="3501">W1548/W1228</f>
        <v>#DIV/0!</v>
      </c>
      <c r="X1550" s="1194">
        <f t="shared" si="3489"/>
        <v>0</v>
      </c>
      <c r="Y1550" s="1194" t="e">
        <f t="shared" si="3469"/>
        <v>#DIV/0!</v>
      </c>
      <c r="Z1550" s="1184" t="e">
        <f t="shared" si="3457"/>
        <v>#DIV/0!</v>
      </c>
      <c r="AA1550" s="1193">
        <f t="shared" si="3447"/>
        <v>8.8581420740005662E-2</v>
      </c>
      <c r="AB1550" s="1717" t="e">
        <f t="shared" si="3448"/>
        <v>#DIV/0!</v>
      </c>
      <c r="AC1550" s="1193" t="e">
        <f t="shared" si="3470"/>
        <v>#DIV/0!</v>
      </c>
      <c r="AD1550" t="s">
        <v>4288</v>
      </c>
    </row>
    <row r="1551" spans="1:30" customFormat="1" ht="15.75" hidden="1" thickBot="1" x14ac:dyDescent="0.3">
      <c r="A1551" s="3580"/>
      <c r="B1551" s="1" t="s">
        <v>4289</v>
      </c>
      <c r="C1551" s="1195">
        <v>0.21</v>
      </c>
      <c r="D1551" s="1195"/>
      <c r="E1551" s="1195">
        <f t="shared" si="3460"/>
        <v>0.21</v>
      </c>
      <c r="F1551" s="1184" t="e">
        <f t="shared" si="3452"/>
        <v>#DIV/0!</v>
      </c>
      <c r="G1551" s="1275">
        <v>0.21</v>
      </c>
      <c r="H1551" s="1275"/>
      <c r="I1551" s="1275">
        <f t="shared" si="3462"/>
        <v>0.21</v>
      </c>
      <c r="J1551" s="1184" t="e">
        <f t="shared" si="3453"/>
        <v>#DIV/0!</v>
      </c>
      <c r="K1551" s="1197">
        <v>0.21</v>
      </c>
      <c r="L1551" s="1197"/>
      <c r="M1551" s="1197">
        <f t="shared" si="3464"/>
        <v>0.21</v>
      </c>
      <c r="N1551" s="1184" t="e">
        <f t="shared" si="3454"/>
        <v>#DIV/0!</v>
      </c>
      <c r="O1551" s="1187">
        <v>0.21</v>
      </c>
      <c r="P1551" s="1187"/>
      <c r="Q1551" s="1187">
        <f t="shared" si="3466"/>
        <v>0.21</v>
      </c>
      <c r="R1551" s="1184" t="e">
        <f t="shared" si="3455"/>
        <v>#DIV/0!</v>
      </c>
      <c r="S1551" s="1188">
        <v>0.21</v>
      </c>
      <c r="T1551" s="1188"/>
      <c r="U1551" s="1188">
        <f t="shared" si="3468"/>
        <v>0.21</v>
      </c>
      <c r="V1551" s="1184" t="e">
        <f t="shared" si="3456"/>
        <v>#DIV/0!</v>
      </c>
      <c r="W1551" s="1190">
        <f>K1551</f>
        <v>0.21</v>
      </c>
      <c r="X1551" s="1190">
        <f t="shared" si="3489"/>
        <v>0</v>
      </c>
      <c r="Y1551" s="1190">
        <f t="shared" si="3469"/>
        <v>0.21</v>
      </c>
      <c r="Z1551" s="1184" t="e">
        <f t="shared" si="3457"/>
        <v>#DIV/0!</v>
      </c>
      <c r="AA1551" s="1191">
        <f t="shared" si="3447"/>
        <v>0.21000000000000002</v>
      </c>
      <c r="AB1551" s="1720" t="e">
        <f t="shared" si="3448"/>
        <v>#DIV/0!</v>
      </c>
      <c r="AC1551" s="1191" t="e">
        <f t="shared" si="3470"/>
        <v>#DIV/0!</v>
      </c>
      <c r="AD1551" t="s">
        <v>4290</v>
      </c>
    </row>
    <row r="1552" spans="1:30" customFormat="1" ht="15.75" hidden="1" thickBot="1" x14ac:dyDescent="0.3">
      <c r="A1552" s="3580"/>
      <c r="B1552" s="1" t="s">
        <v>4291</v>
      </c>
      <c r="C1552" s="1184">
        <f>C1548/C1543</f>
        <v>-0.22968197879858657</v>
      </c>
      <c r="D1552" s="1184"/>
      <c r="E1552" s="1184">
        <f t="shared" si="3460"/>
        <v>-0.22968197879858657</v>
      </c>
      <c r="F1552" s="1184" t="e">
        <f t="shared" si="3452"/>
        <v>#DIV/0!</v>
      </c>
      <c r="G1552" s="1263">
        <f t="shared" ref="G1552:S1552" si="3502">G1548/G1543</f>
        <v>0</v>
      </c>
      <c r="H1552" s="1263"/>
      <c r="I1552" s="1263">
        <f t="shared" si="3462"/>
        <v>0</v>
      </c>
      <c r="J1552" s="1184" t="e">
        <f t="shared" si="3453"/>
        <v>#DIV/0!</v>
      </c>
      <c r="K1552" s="1186">
        <f t="shared" si="3502"/>
        <v>-0.20677966101694914</v>
      </c>
      <c r="L1552" s="1186"/>
      <c r="M1552" s="1186">
        <f t="shared" si="3464"/>
        <v>-0.20677966101694914</v>
      </c>
      <c r="N1552" s="1184" t="e">
        <f t="shared" si="3454"/>
        <v>#DIV/0!</v>
      </c>
      <c r="O1552" s="1187">
        <f t="shared" si="3502"/>
        <v>-0.17041800643086816</v>
      </c>
      <c r="P1552" s="1187"/>
      <c r="Q1552" s="1187">
        <f t="shared" si="3466"/>
        <v>-0.17041800643086816</v>
      </c>
      <c r="R1552" s="1184" t="e">
        <f t="shared" si="3455"/>
        <v>#DIV/0!</v>
      </c>
      <c r="S1552" s="1188">
        <f t="shared" si="3502"/>
        <v>-0.16279069767441862</v>
      </c>
      <c r="T1552" s="1188"/>
      <c r="U1552" s="1188">
        <f t="shared" si="3468"/>
        <v>-0.16279069767441862</v>
      </c>
      <c r="V1552" s="1184" t="e">
        <f t="shared" si="3456"/>
        <v>#DIV/0!</v>
      </c>
      <c r="W1552" s="1205" t="e">
        <f t="shared" ref="W1552" si="3503">W1548/W1543</f>
        <v>#DIV/0!</v>
      </c>
      <c r="X1552" s="1205">
        <f t="shared" si="3489"/>
        <v>0</v>
      </c>
      <c r="Y1552" s="1205" t="e">
        <f t="shared" si="3469"/>
        <v>#DIV/0!</v>
      </c>
      <c r="Z1552" s="1184" t="e">
        <f t="shared" si="3457"/>
        <v>#DIV/0!</v>
      </c>
      <c r="AA1552" s="1191">
        <f t="shared" si="3447"/>
        <v>-0.15393406878416452</v>
      </c>
      <c r="AB1552" s="1720" t="e">
        <f t="shared" si="3448"/>
        <v>#DIV/0!</v>
      </c>
      <c r="AC1552" s="1191" t="e">
        <f t="shared" si="3470"/>
        <v>#DIV/0!</v>
      </c>
      <c r="AD1552" t="s">
        <v>4292</v>
      </c>
    </row>
    <row r="1553" spans="1:30" customFormat="1" ht="15.75" thickBot="1" x14ac:dyDescent="0.3">
      <c r="A1553" s="3580"/>
      <c r="B1553" s="2210" t="s">
        <v>10</v>
      </c>
      <c r="C1553" s="1204">
        <f>'BNP avec amende'!G585</f>
        <v>3664</v>
      </c>
      <c r="D1553" s="1246">
        <f>'Données 2013 TJN'!C143</f>
        <v>3806</v>
      </c>
      <c r="E1553" s="1204">
        <f t="shared" si="3460"/>
        <v>-142</v>
      </c>
      <c r="F1553" s="2307">
        <f t="shared" si="3452"/>
        <v>-3.7309511297950605E-2</v>
      </c>
      <c r="G1553" s="1204">
        <f>BPCE!G631</f>
        <v>272</v>
      </c>
      <c r="H1553" s="1246">
        <f>'Données 2013 TJN'!D143</f>
        <v>245</v>
      </c>
      <c r="I1553" s="1204">
        <f t="shared" si="3462"/>
        <v>27</v>
      </c>
      <c r="J1553" s="2307">
        <f t="shared" si="3453"/>
        <v>0.11020408163265306</v>
      </c>
      <c r="K1553" s="1246">
        <f>SG!G561</f>
        <v>1275</v>
      </c>
      <c r="L1553" s="1246">
        <f>'Données 2013 TJN'!E143</f>
        <v>1176</v>
      </c>
      <c r="M1553" s="1246">
        <f t="shared" si="3464"/>
        <v>99</v>
      </c>
      <c r="N1553" s="2307">
        <f t="shared" si="3454"/>
        <v>8.4183673469387751E-2</v>
      </c>
      <c r="O1553" s="1204">
        <f>CA!G813</f>
        <v>1315</v>
      </c>
      <c r="P1553" s="1246">
        <f>'Données 2013 TJN'!F143</f>
        <v>1221</v>
      </c>
      <c r="Q1553" s="1204">
        <f t="shared" si="3466"/>
        <v>94</v>
      </c>
      <c r="R1553" s="2307">
        <f t="shared" si="3455"/>
        <v>7.6986076986076984E-2</v>
      </c>
      <c r="S1553" s="1204">
        <f>CM!H419</f>
        <v>831</v>
      </c>
      <c r="T1553" s="1246">
        <f>'Données 2013 TJN'!G143</f>
        <v>805</v>
      </c>
      <c r="U1553" s="1204">
        <f t="shared" si="3468"/>
        <v>26</v>
      </c>
      <c r="V1553" s="2307">
        <f t="shared" si="3456"/>
        <v>3.2298136645962733E-2</v>
      </c>
      <c r="W1553" s="1204">
        <f>SUM(C1553+G1553+K1553+O1553+S1553)</f>
        <v>7357</v>
      </c>
      <c r="X1553" s="1204">
        <f t="shared" si="3489"/>
        <v>7253</v>
      </c>
      <c r="Y1553" s="1204">
        <f t="shared" si="3469"/>
        <v>104</v>
      </c>
      <c r="Z1553" s="2307">
        <f t="shared" si="3457"/>
        <v>1.4338894250654901E-2</v>
      </c>
      <c r="AA1553" s="1204">
        <f t="shared" si="3447"/>
        <v>1471.4</v>
      </c>
      <c r="AB1553" s="1721">
        <f t="shared" si="3448"/>
        <v>1450.6</v>
      </c>
      <c r="AC1553" s="1309">
        <f t="shared" si="3470"/>
        <v>20.800000000000182</v>
      </c>
      <c r="AD1553" s="27" t="s">
        <v>4293</v>
      </c>
    </row>
    <row r="1554" spans="1:30" customFormat="1" ht="15.75" thickBot="1" x14ac:dyDescent="0.3">
      <c r="A1554" s="3580"/>
      <c r="B1554" s="1" t="s">
        <v>4294</v>
      </c>
      <c r="C1554" s="1184">
        <f t="shared" ref="C1554:S1554" si="3504">C1553/C82</f>
        <v>2.0400550102169786E-2</v>
      </c>
      <c r="D1554" s="1184">
        <f t="shared" ref="D1554" si="3505">D1553/D82</f>
        <v>2.1957607855354402E-2</v>
      </c>
      <c r="E1554" s="1184">
        <f t="shared" si="3460"/>
        <v>-1.557057753184616E-3</v>
      </c>
      <c r="F1554" s="1184">
        <f t="shared" si="3452"/>
        <v>-7.0911993849317456E-2</v>
      </c>
      <c r="G1554" s="1185">
        <f t="shared" si="3504"/>
        <v>2.6356844543067278E-3</v>
      </c>
      <c r="H1554" s="1185">
        <f t="shared" ref="H1554" si="3506">H1553/H82</f>
        <v>2.2194642485075236E-3</v>
      </c>
      <c r="I1554" s="1185">
        <f t="shared" si="3462"/>
        <v>4.162202057992042E-4</v>
      </c>
      <c r="J1554" s="1184">
        <f t="shared" si="3453"/>
        <v>0.18753183615329286</v>
      </c>
      <c r="K1554" s="1186">
        <f t="shared" si="3504"/>
        <v>9.3595842142353766E-3</v>
      </c>
      <c r="L1554" s="1186">
        <f t="shared" ref="L1554" si="3507">L1553/L82</f>
        <v>8.7182794742343712E-3</v>
      </c>
      <c r="M1554" s="1186">
        <f t="shared" si="3464"/>
        <v>6.4130474000100544E-4</v>
      </c>
      <c r="N1554" s="1184">
        <f t="shared" si="3454"/>
        <v>7.355863526700307E-2</v>
      </c>
      <c r="O1554" s="1187">
        <f t="shared" si="3504"/>
        <v>1.8121184560475147E-2</v>
      </c>
      <c r="P1554" s="1187">
        <f t="shared" ref="P1554" si="3508">P1553/P82</f>
        <v>1.6165975982735108E-2</v>
      </c>
      <c r="Q1554" s="1187">
        <f t="shared" si="3466"/>
        <v>1.9552085777400398E-3</v>
      </c>
      <c r="R1554" s="1184">
        <f t="shared" si="3455"/>
        <v>0.12094590390510031</v>
      </c>
      <c r="S1554" s="1188">
        <f t="shared" si="3504"/>
        <v>1.0622659116184536E-2</v>
      </c>
      <c r="T1554" s="1188">
        <f t="shared" ref="T1554" si="3509">T1553/T82</f>
        <v>1.0257129023215515E-2</v>
      </c>
      <c r="U1554" s="1188">
        <f t="shared" si="3468"/>
        <v>3.655300929690207E-4</v>
      </c>
      <c r="V1554" s="1184">
        <f t="shared" si="3456"/>
        <v>3.5636686653906437E-2</v>
      </c>
      <c r="W1554" s="1194">
        <f>W1553/W$82</f>
        <v>1.2911049415431485E-2</v>
      </c>
      <c r="X1554" s="1194">
        <f>X1553/X$82</f>
        <v>1.2666318559745451E-2</v>
      </c>
      <c r="Y1554" s="1194">
        <f t="shared" si="3469"/>
        <v>2.4473085568603448E-4</v>
      </c>
      <c r="Z1554" s="1184">
        <f t="shared" si="3457"/>
        <v>1.9321388020652523E-2</v>
      </c>
      <c r="AA1554" s="1189">
        <f t="shared" si="3447"/>
        <v>1.2227932489474316E-2</v>
      </c>
      <c r="AB1554" s="1716">
        <f t="shared" si="3448"/>
        <v>1.1863691316809383E-2</v>
      </c>
      <c r="AC1554" s="1189">
        <f t="shared" si="3470"/>
        <v>3.6424117266493222E-4</v>
      </c>
      <c r="AD1554" t="s">
        <v>4295</v>
      </c>
    </row>
    <row r="1555" spans="1:30" customFormat="1" ht="15.75" thickBot="1" x14ac:dyDescent="0.3">
      <c r="A1555" s="3580"/>
      <c r="B1555" s="1" t="s">
        <v>4296</v>
      </c>
      <c r="C1555" s="1184">
        <f t="shared" ref="C1555:S1555" si="3510">C1553/C99</f>
        <v>2.9873624133713819E-2</v>
      </c>
      <c r="D1555" s="1184">
        <f t="shared" ref="D1555" si="3511">D1553/D99</f>
        <v>3.2599850962320875E-2</v>
      </c>
      <c r="E1555" s="1184">
        <f t="shared" si="3460"/>
        <v>-2.7262268286070562E-3</v>
      </c>
      <c r="F1555" s="1184">
        <f t="shared" si="3452"/>
        <v>-8.3626972152665582E-2</v>
      </c>
      <c r="G1555" s="1185">
        <f t="shared" si="3510"/>
        <v>2.5917103382563124E-2</v>
      </c>
      <c r="H1555" s="1185">
        <f t="shared" ref="H1555" si="3512">H1553/H99</f>
        <v>2.2372386083462696E-2</v>
      </c>
      <c r="I1555" s="1185">
        <f t="shared" si="3462"/>
        <v>3.5447172991004278E-3</v>
      </c>
      <c r="J1555" s="1184">
        <f t="shared" si="3453"/>
        <v>0.1584416291528522</v>
      </c>
      <c r="K1555" s="1186">
        <f t="shared" si="3510"/>
        <v>1.5208445160135982E-2</v>
      </c>
      <c r="L1555" s="1186">
        <f t="shared" ref="L1555" si="3513">L1553/L99</f>
        <v>1.412493844361435E-2</v>
      </c>
      <c r="M1555" s="1186">
        <f t="shared" si="3464"/>
        <v>1.0835067165216317E-3</v>
      </c>
      <c r="N1555" s="1184">
        <f t="shared" si="3454"/>
        <v>7.6708774402586305E-2</v>
      </c>
      <c r="O1555" s="1187">
        <f t="shared" si="3510"/>
        <v>3.810048096424639E-2</v>
      </c>
      <c r="P1555" s="1187">
        <f t="shared" ref="P1555" si="3514">P1553/P99</f>
        <v>3.3679971312718944E-2</v>
      </c>
      <c r="Q1555" s="1187">
        <f t="shared" si="3466"/>
        <v>4.4205096515274461E-3</v>
      </c>
      <c r="R1555" s="1184">
        <f t="shared" si="3455"/>
        <v>0.13125039835939764</v>
      </c>
      <c r="S1555" s="1188">
        <f t="shared" si="3510"/>
        <v>6.7021533994676988E-2</v>
      </c>
      <c r="T1555" s="1188">
        <f t="shared" ref="T1555" si="3515">T1553/T99</f>
        <v>6.5124180891513631E-2</v>
      </c>
      <c r="U1555" s="1188">
        <f t="shared" si="3468"/>
        <v>1.8973531031633573E-3</v>
      </c>
      <c r="V1555" s="1184">
        <f t="shared" si="3456"/>
        <v>2.9134387215158087E-2</v>
      </c>
      <c r="W1555" s="1194">
        <f>W1553/W$99</f>
        <v>2.7878723573569592E-2</v>
      </c>
      <c r="X1555" s="1194">
        <f>X1553/X$99</f>
        <v>2.7942258572798966E-2</v>
      </c>
      <c r="Y1555" s="1194">
        <f t="shared" si="3469"/>
        <v>-6.3534999229373362E-5</v>
      </c>
      <c r="Z1555" s="1184">
        <f t="shared" si="3457"/>
        <v>-2.2737961236685058E-3</v>
      </c>
      <c r="AA1555" s="1189">
        <f t="shared" si="3447"/>
        <v>3.5224237527067256E-2</v>
      </c>
      <c r="AB1555" s="1716">
        <f t="shared" si="3448"/>
        <v>3.3580265538726096E-2</v>
      </c>
      <c r="AC1555" s="1189">
        <f t="shared" si="3470"/>
        <v>1.6439719883411599E-3</v>
      </c>
      <c r="AD1555" t="s">
        <v>4297</v>
      </c>
    </row>
    <row r="1556" spans="1:30" customFormat="1" ht="15.75" thickBot="1" x14ac:dyDescent="0.3">
      <c r="A1556" s="3580"/>
      <c r="B1556" s="2210" t="s">
        <v>14</v>
      </c>
      <c r="C1556" s="1204">
        <f>'BNP avec amende'!J585</f>
        <v>35</v>
      </c>
      <c r="D1556" s="1246">
        <f>'Données 2013 TJN'!C145</f>
        <v>33</v>
      </c>
      <c r="E1556" s="1204">
        <f t="shared" si="3460"/>
        <v>2</v>
      </c>
      <c r="F1556" s="2307">
        <f t="shared" si="3452"/>
        <v>6.0606060606060608E-2</v>
      </c>
      <c r="G1556" s="1204">
        <f>BPCE!J631</f>
        <v>21</v>
      </c>
      <c r="H1556" s="1246">
        <f>'Données 2013 TJN'!D145</f>
        <v>22</v>
      </c>
      <c r="I1556" s="1204">
        <f t="shared" si="3462"/>
        <v>-1</v>
      </c>
      <c r="J1556" s="2307">
        <f t="shared" si="3453"/>
        <v>-4.5454545454545456E-2</v>
      </c>
      <c r="K1556" s="1246">
        <f>SG!J561</f>
        <v>27</v>
      </c>
      <c r="L1556" s="1246">
        <f>'Données 2013 TJN'!E145</f>
        <v>29</v>
      </c>
      <c r="M1556" s="1246">
        <f t="shared" si="3464"/>
        <v>-2</v>
      </c>
      <c r="N1556" s="2307">
        <f t="shared" si="3454"/>
        <v>-6.8965517241379309E-2</v>
      </c>
      <c r="O1556" s="1204">
        <f>CA!J813</f>
        <v>37</v>
      </c>
      <c r="P1556" s="1246">
        <f>'Données 2013 TJN'!F145</f>
        <v>23</v>
      </c>
      <c r="Q1556" s="1204">
        <f t="shared" si="3466"/>
        <v>14</v>
      </c>
      <c r="R1556" s="2307">
        <f t="shared" si="3455"/>
        <v>0.60869565217391308</v>
      </c>
      <c r="S1556" s="1204">
        <f>CM!K419</f>
        <v>29</v>
      </c>
      <c r="T1556" s="1246">
        <f>'Données 2013 TJN'!G145</f>
        <v>11</v>
      </c>
      <c r="U1556" s="1204">
        <f t="shared" si="3468"/>
        <v>18</v>
      </c>
      <c r="V1556" s="2307">
        <f t="shared" si="3456"/>
        <v>1.6363636363636365</v>
      </c>
      <c r="W1556" s="1204">
        <f>SUM(C1556+G1556+K1556+O1556+S1556)</f>
        <v>149</v>
      </c>
      <c r="X1556" s="1204">
        <f t="shared" ref="X1556" si="3516">SUM(D1556+H1556+L1556+P1556+T1556)</f>
        <v>118</v>
      </c>
      <c r="Y1556" s="1204">
        <f t="shared" si="3469"/>
        <v>31</v>
      </c>
      <c r="Z1556" s="2307">
        <f t="shared" si="3457"/>
        <v>0.26271186440677968</v>
      </c>
      <c r="AA1556" s="1221">
        <f t="shared" si="3447"/>
        <v>29.8</v>
      </c>
      <c r="AB1556" s="1722">
        <f t="shared" si="3448"/>
        <v>23.6</v>
      </c>
      <c r="AC1556" s="1904">
        <f t="shared" si="3470"/>
        <v>6.1999999999999993</v>
      </c>
      <c r="AD1556" s="27" t="s">
        <v>4298</v>
      </c>
    </row>
    <row r="1557" spans="1:30" customFormat="1" ht="15.75" thickBot="1" x14ac:dyDescent="0.3">
      <c r="A1557" s="3580"/>
      <c r="B1557" s="1" t="s">
        <v>4299</v>
      </c>
      <c r="C1557" s="1184">
        <f t="shared" ref="C1557:S1557" si="3517">C1556/C108</f>
        <v>4.2270531400966184E-2</v>
      </c>
      <c r="D1557" s="1184">
        <f t="shared" ref="D1557" si="3518">D1556/D108</f>
        <v>5.0304878048780491E-2</v>
      </c>
      <c r="E1557" s="1184">
        <f t="shared" si="3460"/>
        <v>-8.0343466478143069E-3</v>
      </c>
      <c r="F1557" s="1184">
        <f t="shared" si="3452"/>
        <v>-0.15971307275655106</v>
      </c>
      <c r="G1557" s="1185">
        <f t="shared" si="3517"/>
        <v>2.9453015427769985E-2</v>
      </c>
      <c r="H1557" s="1185">
        <f t="shared" ref="H1557" si="3519">H1556/H108</f>
        <v>3.5830618892508145E-2</v>
      </c>
      <c r="I1557" s="1185">
        <f t="shared" si="3462"/>
        <v>-6.3776034647381602E-3</v>
      </c>
      <c r="J1557" s="1184">
        <f t="shared" si="3453"/>
        <v>-0.17799311487951047</v>
      </c>
      <c r="K1557" s="1186">
        <f t="shared" si="3517"/>
        <v>3.5340314136125657E-2</v>
      </c>
      <c r="L1557" s="1186">
        <f t="shared" ref="L1557" si="3520">L1556/L108</f>
        <v>3.6848792884371026E-2</v>
      </c>
      <c r="M1557" s="1186">
        <f t="shared" si="3464"/>
        <v>-1.508478748245369E-3</v>
      </c>
      <c r="N1557" s="1184">
        <f t="shared" si="3454"/>
        <v>-4.0936992236865706E-2</v>
      </c>
      <c r="O1557" s="1187">
        <f t="shared" si="3517"/>
        <v>3.8947368421052633E-2</v>
      </c>
      <c r="P1557" s="1187">
        <f t="shared" ref="P1557" si="3521">P1556/P108</f>
        <v>3.4954407294832825E-2</v>
      </c>
      <c r="Q1557" s="1187">
        <f t="shared" si="3466"/>
        <v>3.9929611262198086E-3</v>
      </c>
      <c r="R1557" s="1184">
        <f t="shared" si="3455"/>
        <v>0.11423340961098409</v>
      </c>
      <c r="S1557" s="1188">
        <f t="shared" si="3517"/>
        <v>6.236559139784946E-2</v>
      </c>
      <c r="T1557" s="1188">
        <f t="shared" ref="T1557" si="3522">T1556/T108</f>
        <v>3.3846153846153845E-2</v>
      </c>
      <c r="U1557" s="1188">
        <f t="shared" si="3468"/>
        <v>2.8519437551695614E-2</v>
      </c>
      <c r="V1557" s="1184">
        <f t="shared" si="3456"/>
        <v>0.84261974584555221</v>
      </c>
      <c r="W1557" s="1194">
        <f>W1556/W$108</f>
        <v>4.0053763440860216E-2</v>
      </c>
      <c r="X1557" s="1194">
        <f>X1556/X$108</f>
        <v>3.8815789473684213E-2</v>
      </c>
      <c r="Y1557" s="1194">
        <f t="shared" si="3469"/>
        <v>1.2379739671760023E-3</v>
      </c>
      <c r="Z1557" s="1184">
        <f t="shared" si="3457"/>
        <v>3.1893566611991921E-2</v>
      </c>
      <c r="AA1557" s="1189">
        <f t="shared" si="3447"/>
        <v>4.1675364156752784E-2</v>
      </c>
      <c r="AB1557" s="1716">
        <f t="shared" si="3448"/>
        <v>3.8356970193329266E-2</v>
      </c>
      <c r="AC1557" s="1189">
        <f t="shared" si="3470"/>
        <v>3.3183939634235174E-3</v>
      </c>
      <c r="AD1557" t="s">
        <v>4300</v>
      </c>
    </row>
    <row r="1558" spans="1:30" customFormat="1" ht="15.75" thickBot="1" x14ac:dyDescent="0.3">
      <c r="A1558" s="3580"/>
      <c r="B1558" s="1" t="s">
        <v>4301</v>
      </c>
      <c r="C1558" s="1184">
        <f t="shared" ref="C1558:S1558" si="3523">C1556/C125</f>
        <v>5.2238805970149252E-2</v>
      </c>
      <c r="D1558" s="1184">
        <f t="shared" ref="D1558" si="3524">D1556/D125</f>
        <v>6.1111111111111109E-2</v>
      </c>
      <c r="E1558" s="1184">
        <f t="shared" si="3460"/>
        <v>-8.8723051409618572E-3</v>
      </c>
      <c r="F1558" s="1184">
        <f t="shared" si="3452"/>
        <v>-0.14518317503392131</v>
      </c>
      <c r="G1558" s="1185">
        <f t="shared" si="3523"/>
        <v>7.1672354948805458E-2</v>
      </c>
      <c r="H1558" s="1185">
        <f t="shared" ref="H1558" si="3525">H1556/H125</f>
        <v>4.6413502109704644E-2</v>
      </c>
      <c r="I1558" s="1185">
        <f t="shared" si="3462"/>
        <v>2.5258852839100815E-2</v>
      </c>
      <c r="J1558" s="1184">
        <f t="shared" si="3453"/>
        <v>0.54421346571517204</v>
      </c>
      <c r="K1558" s="1186">
        <f t="shared" si="3523"/>
        <v>5.9734513274336286E-2</v>
      </c>
      <c r="L1558" s="1186">
        <f t="shared" ref="L1558" si="3526">L1556/L125</f>
        <v>6.118143459915612E-2</v>
      </c>
      <c r="M1558" s="1186">
        <f t="shared" si="3464"/>
        <v>-1.4469213248198345E-3</v>
      </c>
      <c r="N1558" s="1184">
        <f t="shared" si="3454"/>
        <v>-2.3649679584986261E-2</v>
      </c>
      <c r="O1558" s="1187">
        <f t="shared" si="3523"/>
        <v>0.11280487804878049</v>
      </c>
      <c r="P1558" s="1187">
        <f t="shared" ref="P1558" si="3527">P1556/P125</f>
        <v>7.9584775086505188E-2</v>
      </c>
      <c r="Q1558" s="1187">
        <f t="shared" si="3466"/>
        <v>3.3220102962275302E-2</v>
      </c>
      <c r="R1558" s="1184">
        <f t="shared" si="3455"/>
        <v>0.41741781548250273</v>
      </c>
      <c r="S1558" s="1188">
        <f t="shared" si="3523"/>
        <v>0.26126126126126126</v>
      </c>
      <c r="T1558" s="1188">
        <f t="shared" ref="T1558" si="3528">T1556/T125</f>
        <v>0.13414634146341464</v>
      </c>
      <c r="U1558" s="1188">
        <f t="shared" si="3468"/>
        <v>0.12711491979784661</v>
      </c>
      <c r="V1558" s="1184">
        <f t="shared" si="3456"/>
        <v>0.94758394758394748</v>
      </c>
      <c r="W1558" s="1194">
        <f>W1556/W$111</f>
        <v>8.0366774541531821E-2</v>
      </c>
      <c r="X1558" s="1194">
        <f>X1556/X$111</f>
        <v>6.9493521790341573E-2</v>
      </c>
      <c r="Y1558" s="1194">
        <f t="shared" si="3469"/>
        <v>1.0873252751190249E-2</v>
      </c>
      <c r="Z1558" s="1184">
        <f t="shared" si="3457"/>
        <v>0.15646426416543258</v>
      </c>
      <c r="AA1558" s="1189">
        <f t="shared" si="3447"/>
        <v>0.11154236270066656</v>
      </c>
      <c r="AB1558" s="1716">
        <f t="shared" si="3448"/>
        <v>7.6487432873978342E-2</v>
      </c>
      <c r="AC1558" s="1189">
        <f t="shared" si="3470"/>
        <v>3.5054929826688216E-2</v>
      </c>
      <c r="AD1558" t="s">
        <v>4302</v>
      </c>
    </row>
    <row r="1559" spans="1:30" customFormat="1" ht="15.75" thickBot="1" x14ac:dyDescent="0.3">
      <c r="A1559" s="3580"/>
      <c r="B1559" s="1" t="s">
        <v>4303</v>
      </c>
      <c r="C1559" s="1184">
        <f t="shared" ref="C1559:S1559" si="3529">C1556/C113</f>
        <v>0.17499999999999999</v>
      </c>
      <c r="D1559" s="1184">
        <f t="shared" ref="D1559" si="3530">D1556/D113</f>
        <v>0.19411764705882353</v>
      </c>
      <c r="E1559" s="1184">
        <f t="shared" si="3460"/>
        <v>-1.9117647058823545E-2</v>
      </c>
      <c r="F1559" s="1184">
        <f t="shared" si="3452"/>
        <v>-9.8484848484848564E-2</v>
      </c>
      <c r="G1559" s="1185">
        <f t="shared" si="3529"/>
        <v>0.25925925925925924</v>
      </c>
      <c r="H1559" s="1185">
        <f t="shared" ref="H1559" si="3531">H1556/H113</f>
        <v>0.24175824175824176</v>
      </c>
      <c r="I1559" s="1185">
        <f t="shared" si="3462"/>
        <v>1.7501017501017485E-2</v>
      </c>
      <c r="J1559" s="1184">
        <f t="shared" si="3453"/>
        <v>7.2390572390572325E-2</v>
      </c>
      <c r="K1559" s="1186">
        <f t="shared" si="3529"/>
        <v>0.19852941176470587</v>
      </c>
      <c r="L1559" s="1186">
        <f t="shared" ref="L1559" si="3532">L1556/L113</f>
        <v>0.20863309352517986</v>
      </c>
      <c r="M1559" s="1186">
        <f t="shared" si="3464"/>
        <v>-1.0103681760473993E-2</v>
      </c>
      <c r="N1559" s="1184">
        <f t="shared" si="3454"/>
        <v>-4.8427991886409824E-2</v>
      </c>
      <c r="O1559" s="1187">
        <f t="shared" si="3529"/>
        <v>0.23270440251572327</v>
      </c>
      <c r="P1559" s="1187">
        <f t="shared" ref="P1559" si="3533">P1556/P113</f>
        <v>0.17293233082706766</v>
      </c>
      <c r="Q1559" s="1187">
        <f t="shared" si="3466"/>
        <v>5.9772071688655615E-2</v>
      </c>
      <c r="R1559" s="1184">
        <f t="shared" si="3455"/>
        <v>0.34563850150396508</v>
      </c>
      <c r="S1559" s="1188">
        <f t="shared" si="3529"/>
        <v>0.44615384615384618</v>
      </c>
      <c r="T1559" s="1188">
        <f t="shared" ref="T1559" si="3534">T1556/T113</f>
        <v>0.25</v>
      </c>
      <c r="U1559" s="1188">
        <f t="shared" si="3468"/>
        <v>0.19615384615384618</v>
      </c>
      <c r="V1559" s="1184">
        <f t="shared" si="3456"/>
        <v>0.78461538461538471</v>
      </c>
      <c r="W1559" s="1194">
        <f>W1556/W$113</f>
        <v>0.23244929797191888</v>
      </c>
      <c r="X1559" s="1194">
        <f>X1556/X$113</f>
        <v>0.20450606585788561</v>
      </c>
      <c r="Y1559" s="1194">
        <f t="shared" si="3469"/>
        <v>2.7943232114033267E-2</v>
      </c>
      <c r="Z1559" s="1184">
        <f t="shared" si="3457"/>
        <v>0.13663766889658641</v>
      </c>
      <c r="AA1559" s="1189">
        <f t="shared" si="3447"/>
        <v>0.26232938393870692</v>
      </c>
      <c r="AB1559" s="1716">
        <f t="shared" si="3448"/>
        <v>0.21348826263386256</v>
      </c>
      <c r="AC1559" s="1189">
        <f t="shared" si="3470"/>
        <v>4.8841121304844359E-2</v>
      </c>
      <c r="AD1559" t="s">
        <v>4304</v>
      </c>
    </row>
    <row r="1560" spans="1:30" customFormat="1" ht="15.75" hidden="1" thickBot="1" x14ac:dyDescent="0.3">
      <c r="A1560" s="3580"/>
      <c r="B1560" s="1" t="s">
        <v>4305</v>
      </c>
      <c r="C1560" s="1184">
        <f t="shared" ref="C1560:S1560" si="3535">C1556/C119</f>
        <v>0.37634408602150538</v>
      </c>
      <c r="D1560" s="1184">
        <f t="shared" ref="D1560" si="3536">D1556/D119</f>
        <v>0.40243902439024393</v>
      </c>
      <c r="E1560" s="1184">
        <f t="shared" si="3460"/>
        <v>-2.6094938368738552E-2</v>
      </c>
      <c r="F1560" s="1184">
        <f t="shared" si="3452"/>
        <v>-6.4841968067774577E-2</v>
      </c>
      <c r="G1560" s="1185">
        <f t="shared" si="3535"/>
        <v>0.44680851063829785</v>
      </c>
      <c r="H1560" s="1185">
        <f t="shared" ref="H1560" si="3537">H1556/H119</f>
        <v>0.3728813559322034</v>
      </c>
      <c r="I1560" s="1185">
        <f t="shared" si="3462"/>
        <v>7.3927154706094456E-2</v>
      </c>
      <c r="J1560" s="1184">
        <f t="shared" si="3453"/>
        <v>0.19825918762088968</v>
      </c>
      <c r="K1560" s="1186">
        <f t="shared" si="3535"/>
        <v>0.25714285714285712</v>
      </c>
      <c r="L1560" s="1186">
        <f t="shared" ref="L1560" si="3538">L1556/L119</f>
        <v>0.26605504587155965</v>
      </c>
      <c r="M1560" s="1186">
        <f t="shared" si="3464"/>
        <v>-8.9121887287025303E-3</v>
      </c>
      <c r="N1560" s="1184">
        <f t="shared" si="3454"/>
        <v>-3.3497536945812957E-2</v>
      </c>
      <c r="O1560" s="1187">
        <f t="shared" si="3535"/>
        <v>0.37373737373737376</v>
      </c>
      <c r="P1560" s="1187">
        <f t="shared" ref="P1560" si="3539">P1556/P119</f>
        <v>0.29113924050632911</v>
      </c>
      <c r="Q1560" s="1187">
        <f t="shared" si="3466"/>
        <v>8.2598133231044646E-2</v>
      </c>
      <c r="R1560" s="1184">
        <f t="shared" si="3455"/>
        <v>0.28370663153271858</v>
      </c>
      <c r="S1560" s="1188">
        <f t="shared" si="3535"/>
        <v>0.61702127659574468</v>
      </c>
      <c r="T1560" s="1188">
        <f t="shared" ref="T1560" si="3540">T1556/T119</f>
        <v>0.37931034482758619</v>
      </c>
      <c r="U1560" s="1188">
        <f t="shared" si="3468"/>
        <v>0.2377109317681585</v>
      </c>
      <c r="V1560" s="1184">
        <f t="shared" si="3456"/>
        <v>0.62669245647969063</v>
      </c>
      <c r="W1560" s="1205">
        <f>W1556/W$119</f>
        <v>0.38107416879795397</v>
      </c>
      <c r="X1560" s="1205">
        <f>X1556/X$119</f>
        <v>0.32960893854748602</v>
      </c>
      <c r="Y1560" s="1205">
        <f t="shared" si="3469"/>
        <v>5.1465230250467953E-2</v>
      </c>
      <c r="Z1560" s="1184">
        <f t="shared" si="3457"/>
        <v>0.15614027482769091</v>
      </c>
      <c r="AA1560" s="1193">
        <f t="shared" si="3447"/>
        <v>0.41421082082715577</v>
      </c>
      <c r="AB1560" s="1717">
        <f t="shared" si="3448"/>
        <v>0.34236500230558448</v>
      </c>
      <c r="AC1560" s="1193">
        <f t="shared" si="3470"/>
        <v>7.1845818521571292E-2</v>
      </c>
      <c r="AD1560" t="s">
        <v>4306</v>
      </c>
    </row>
    <row r="1561" spans="1:30" customFormat="1" ht="15.75" thickBot="1" x14ac:dyDescent="0.3">
      <c r="A1561" s="3580"/>
      <c r="B1561" s="2210" t="s">
        <v>4307</v>
      </c>
      <c r="C1561" s="1206">
        <f>C1538/C1553</f>
        <v>0.32368995633187775</v>
      </c>
      <c r="D1561" s="1206">
        <f>D1538/D1553</f>
        <v>0.34366789280084076</v>
      </c>
      <c r="E1561" s="1206">
        <f t="shared" si="3460"/>
        <v>-1.9977936468963009E-2</v>
      </c>
      <c r="F1561" s="2307">
        <f t="shared" si="3452"/>
        <v>-5.8131518502196645E-2</v>
      </c>
      <c r="G1561" s="1206">
        <f t="shared" ref="G1561:K1561" si="3541">G1538/G1553</f>
        <v>0.72058823529411764</v>
      </c>
      <c r="H1561" s="1206">
        <f t="shared" ref="H1561" si="3542">H1538/H1553</f>
        <v>0.76734693877551019</v>
      </c>
      <c r="I1561" s="1206">
        <f t="shared" si="3462"/>
        <v>-4.675870348139255E-2</v>
      </c>
      <c r="J1561" s="2307">
        <f t="shared" si="3453"/>
        <v>-6.0935544430538162E-2</v>
      </c>
      <c r="K1561" s="1206">
        <f t="shared" si="3541"/>
        <v>0.65411764705882358</v>
      </c>
      <c r="L1561" s="1206">
        <f t="shared" ref="L1561" si="3543">L1538/L1553</f>
        <v>0.67431972789115646</v>
      </c>
      <c r="M1561" s="1206">
        <f t="shared" si="3464"/>
        <v>-2.020208083233288E-2</v>
      </c>
      <c r="N1561" s="2307">
        <f t="shared" si="3454"/>
        <v>-2.9959201839626061E-2</v>
      </c>
      <c r="O1561" s="1206">
        <f>O1538/O1553</f>
        <v>0.43269961977186311</v>
      </c>
      <c r="P1561" s="1206">
        <f>P1538/P1553</f>
        <v>0.45945945945945948</v>
      </c>
      <c r="Q1561" s="1206">
        <f t="shared" si="3466"/>
        <v>-2.6759839687596376E-2</v>
      </c>
      <c r="R1561" s="2307">
        <f t="shared" si="3455"/>
        <v>-5.8242004025945052E-2</v>
      </c>
      <c r="S1561" s="1206">
        <f t="shared" ref="S1561:T1561" si="3544">S1538/S1553</f>
        <v>0.35138387484957884</v>
      </c>
      <c r="T1561" s="1206">
        <f t="shared" si="3544"/>
        <v>0.36894409937888201</v>
      </c>
      <c r="U1561" s="1206">
        <f t="shared" si="3468"/>
        <v>-1.756022452930317E-2</v>
      </c>
      <c r="V1561" s="2307">
        <f t="shared" si="3456"/>
        <v>-4.7595894767976606E-2</v>
      </c>
      <c r="W1561" s="1206">
        <f>W1538/W1553</f>
        <v>0.41824113089574555</v>
      </c>
      <c r="X1561" s="1206">
        <f>X1538/X1553</f>
        <v>0.43388942506549016</v>
      </c>
      <c r="Y1561" s="1206">
        <f t="shared" si="3469"/>
        <v>-1.5648294169744614E-2</v>
      </c>
      <c r="Z1561" s="2307">
        <f t="shared" si="3457"/>
        <v>-3.6065166067098087E-2</v>
      </c>
      <c r="AA1561" s="1206">
        <f t="shared" si="3447"/>
        <v>0.49649586666125217</v>
      </c>
      <c r="AB1561" s="1718">
        <f t="shared" si="3448"/>
        <v>0.52274762366116978</v>
      </c>
      <c r="AC1561" s="1903">
        <f t="shared" si="3470"/>
        <v>-2.6251756999917608E-2</v>
      </c>
      <c r="AD1561" s="27" t="s">
        <v>4308</v>
      </c>
    </row>
    <row r="1562" spans="1:30" customFormat="1" ht="15.75" thickBot="1" x14ac:dyDescent="0.3">
      <c r="A1562" s="3580"/>
      <c r="B1562" s="1" t="s">
        <v>4223</v>
      </c>
      <c r="C1562" s="1207">
        <f t="shared" ref="C1562:S1562" si="3545">C1561/C134</f>
        <v>1.4842648903971161</v>
      </c>
      <c r="D1562" s="1207">
        <f t="shared" ref="D1562" si="3546">D1561/D134</f>
        <v>1.5344219909005443</v>
      </c>
      <c r="E1562" s="1207">
        <f t="shared" si="3460"/>
        <v>-5.0157100503428254E-2</v>
      </c>
      <c r="F1562" s="1184">
        <f t="shared" si="3452"/>
        <v>-3.2687944255798441E-2</v>
      </c>
      <c r="G1562" s="1208">
        <f t="shared" si="3545"/>
        <v>3.1974882957439759</v>
      </c>
      <c r="H1562" s="1208">
        <f t="shared" ref="H1562" si="3547">H1561/H134</f>
        <v>3.7110679750542057</v>
      </c>
      <c r="I1562" s="1208">
        <f t="shared" si="3462"/>
        <v>-0.51357967931022985</v>
      </c>
      <c r="J1562" s="1184">
        <f t="shared" si="3453"/>
        <v>-0.13839134253603325</v>
      </c>
      <c r="K1562" s="1209">
        <f t="shared" si="3545"/>
        <v>3.7816289247099766</v>
      </c>
      <c r="L1562" s="1209">
        <f t="shared" ref="L1562" si="3548">L1561/L134</f>
        <v>3.9841574146084193</v>
      </c>
      <c r="M1562" s="1209">
        <f t="shared" si="3464"/>
        <v>-0.20252848989844274</v>
      </c>
      <c r="N1562" s="1184">
        <f t="shared" si="3454"/>
        <v>-5.0833455815738178E-2</v>
      </c>
      <c r="O1562" s="1210">
        <f t="shared" si="3545"/>
        <v>1.980679575347555</v>
      </c>
      <c r="P1562" s="1210">
        <f t="shared" ref="P1562" si="3549">P1561/P134</f>
        <v>2.1668756486739631</v>
      </c>
      <c r="Q1562" s="1210">
        <f t="shared" si="3466"/>
        <v>-0.18619607332640808</v>
      </c>
      <c r="R1562" s="1184">
        <f t="shared" si="3455"/>
        <v>-8.5928361159235078E-2</v>
      </c>
      <c r="S1562" s="1211">
        <f t="shared" si="3545"/>
        <v>1.7836875702814681</v>
      </c>
      <c r="T1562" s="1211">
        <f t="shared" ref="T1562" si="3550">T1561/T134</f>
        <v>1.8954877459710275</v>
      </c>
      <c r="U1562" s="1211">
        <f t="shared" si="3468"/>
        <v>-0.11180017568955947</v>
      </c>
      <c r="V1562" s="1184">
        <f t="shared" si="3456"/>
        <v>-5.8982272993954941E-2</v>
      </c>
      <c r="W1562" s="1177">
        <f>W1561/W$134</f>
        <v>2.0325708532841702</v>
      </c>
      <c r="X1562" s="1177">
        <f>X1561/X$134</f>
        <v>2.1461387988945653</v>
      </c>
      <c r="Y1562" s="1177">
        <f t="shared" si="3469"/>
        <v>-0.11356794561039507</v>
      </c>
      <c r="Z1562" s="1184">
        <f t="shared" si="3457"/>
        <v>-5.291733492208972E-2</v>
      </c>
      <c r="AA1562" s="1198">
        <f t="shared" si="3447"/>
        <v>2.4455498512960183</v>
      </c>
      <c r="AB1562" s="1723">
        <f t="shared" si="3448"/>
        <v>2.6584021550416321</v>
      </c>
      <c r="AC1562" s="1198">
        <f t="shared" si="3470"/>
        <v>-0.21285230374561381</v>
      </c>
      <c r="AD1562" t="s">
        <v>4309</v>
      </c>
    </row>
    <row r="1563" spans="1:30" customFormat="1" ht="15.75" thickBot="1" x14ac:dyDescent="0.3">
      <c r="A1563" s="3580"/>
      <c r="B1563" s="1" t="s">
        <v>4224</v>
      </c>
      <c r="C1563" s="1207">
        <f t="shared" ref="C1563:S1563" si="3551">C1561/C137</f>
        <v>1.5465144771962449</v>
      </c>
      <c r="D1563" s="1207">
        <f t="shared" ref="D1563" si="3552">D1561/D137</f>
        <v>1.5901586404805548</v>
      </c>
      <c r="E1563" s="1207">
        <f t="shared" si="3460"/>
        <v>-4.3644163284309867E-2</v>
      </c>
      <c r="F1563" s="1184">
        <f t="shared" si="3452"/>
        <v>-2.7446420862210552E-2</v>
      </c>
      <c r="G1563" s="1208">
        <f t="shared" si="3551"/>
        <v>1.945606773710256</v>
      </c>
      <c r="H1563" s="1208">
        <f t="shared" ref="H1563" si="3553">H1561/H137</f>
        <v>2.3290510882845377</v>
      </c>
      <c r="I1563" s="1208">
        <f t="shared" si="3462"/>
        <v>-0.38344431457428163</v>
      </c>
      <c r="J1563" s="1184">
        <f t="shared" si="3453"/>
        <v>-0.1646354244881367</v>
      </c>
      <c r="K1563" s="1209">
        <f t="shared" si="3551"/>
        <v>4.2655532779384311</v>
      </c>
      <c r="L1563" s="1209">
        <f t="shared" ref="L1563" si="3554">L1561/L137</f>
        <v>4.374120575382471</v>
      </c>
      <c r="M1563" s="1209">
        <f t="shared" si="3464"/>
        <v>-0.10856729744403992</v>
      </c>
      <c r="N1563" s="1184">
        <f t="shared" si="3454"/>
        <v>-2.4820371449076218E-2</v>
      </c>
      <c r="O1563" s="1210">
        <f t="shared" si="3551"/>
        <v>1.8067015094127854</v>
      </c>
      <c r="P1563" s="1210">
        <f t="shared" ref="P1563" si="3555">P1561/P137</f>
        <v>2.074577629067603</v>
      </c>
      <c r="Q1563" s="1210">
        <f t="shared" si="3466"/>
        <v>-0.26787611965481761</v>
      </c>
      <c r="R1563" s="1184">
        <f t="shared" si="3455"/>
        <v>-0.12912320845530939</v>
      </c>
      <c r="S1563" s="1211">
        <f t="shared" si="3551"/>
        <v>1.8352184769418398</v>
      </c>
      <c r="T1563" s="1211">
        <f t="shared" ref="T1563" si="3556">T1561/T137</f>
        <v>1.8478598105439061</v>
      </c>
      <c r="U1563" s="1211">
        <f t="shared" si="3468"/>
        <v>-1.2641333602066318E-2</v>
      </c>
      <c r="V1563" s="1184">
        <f t="shared" si="3456"/>
        <v>-6.8410674499952565E-3</v>
      </c>
      <c r="W1563" s="1177">
        <f>W1561/W$137</f>
        <v>2.080350336552776</v>
      </c>
      <c r="X1563" s="1177">
        <f>X1561/X$137</f>
        <v>2.1587271324402812</v>
      </c>
      <c r="Y1563" s="1177">
        <f t="shared" si="3469"/>
        <v>-7.8376795887505235E-2</v>
      </c>
      <c r="Z1563" s="1184">
        <f t="shared" si="3457"/>
        <v>-3.6306948993088381E-2</v>
      </c>
      <c r="AA1563" s="1198">
        <f t="shared" si="3447"/>
        <v>2.2799189030399116</v>
      </c>
      <c r="AB1563" s="1723">
        <f t="shared" si="3448"/>
        <v>2.4431535487518143</v>
      </c>
      <c r="AC1563" s="1198">
        <f t="shared" si="3470"/>
        <v>-0.16323464571190271</v>
      </c>
      <c r="AD1563" t="s">
        <v>4310</v>
      </c>
    </row>
    <row r="1564" spans="1:30" customFormat="1" ht="15.75" thickBot="1" x14ac:dyDescent="0.3">
      <c r="A1564" s="3580"/>
      <c r="B1564" s="1" t="s">
        <v>4311</v>
      </c>
      <c r="C1564" s="1207">
        <f t="shared" ref="C1564:S1564" si="3557">C1561/C154</f>
        <v>1.722998441744015</v>
      </c>
      <c r="D1564" s="1207">
        <f t="shared" ref="D1564" si="3558">D1561/D154</f>
        <v>1.7522792622888201</v>
      </c>
      <c r="E1564" s="1207">
        <f t="shared" si="3460"/>
        <v>-2.9280820544805186E-2</v>
      </c>
      <c r="F1564" s="1184">
        <f t="shared" si="3452"/>
        <v>-1.6710133581423942E-2</v>
      </c>
      <c r="G1564" s="1208">
        <f t="shared" si="3557"/>
        <v>1.9039494540331103</v>
      </c>
      <c r="H1564" s="1208">
        <f t="shared" ref="H1564" si="3559">H1561/H154</f>
        <v>2.3045057920373417</v>
      </c>
      <c r="I1564" s="1208">
        <f t="shared" si="3462"/>
        <v>-0.4005563380042314</v>
      </c>
      <c r="J1564" s="1184">
        <f t="shared" si="3453"/>
        <v>-0.17381442016255991</v>
      </c>
      <c r="K1564" s="1209">
        <f t="shared" si="3557"/>
        <v>4.9333948921877546</v>
      </c>
      <c r="L1564" s="1209">
        <f t="shared" ref="L1564" si="3560">L1561/L154</f>
        <v>5.0952854636178113</v>
      </c>
      <c r="M1564" s="1209">
        <f t="shared" si="3464"/>
        <v>-0.1618905714300567</v>
      </c>
      <c r="N1564" s="1184">
        <f t="shared" si="3454"/>
        <v>-3.1772620510865227E-2</v>
      </c>
      <c r="O1564" s="1210">
        <f t="shared" si="3557"/>
        <v>1.9800942834504647</v>
      </c>
      <c r="P1564" s="1210">
        <f t="shared" ref="P1564" si="3561">P1561/P154</f>
        <v>2.3431687765561349</v>
      </c>
      <c r="Q1564" s="1210">
        <f t="shared" si="3466"/>
        <v>-0.36307449310567019</v>
      </c>
      <c r="R1564" s="1184">
        <f t="shared" si="3455"/>
        <v>-0.1549502096213905</v>
      </c>
      <c r="S1564" s="1211">
        <f t="shared" si="3557"/>
        <v>2.1423081402119486</v>
      </c>
      <c r="T1564" s="1211">
        <f t="shared" ref="T1564" si="3562">T1561/T154</f>
        <v>2.1052061549985952</v>
      </c>
      <c r="U1564" s="1211">
        <f t="shared" si="3468"/>
        <v>3.7101985213353394E-2</v>
      </c>
      <c r="V1564" s="1184">
        <f t="shared" si="3456"/>
        <v>1.7623920168226066E-2</v>
      </c>
      <c r="W1564" s="1177">
        <f>W1561/W$154</f>
        <v>2.338409724227934</v>
      </c>
      <c r="X1564" s="1177">
        <f>X1561/X$154</f>
        <v>2.4376508241820032</v>
      </c>
      <c r="Y1564" s="1177">
        <f t="shared" si="3469"/>
        <v>-9.9241099954069156E-2</v>
      </c>
      <c r="Z1564" s="1184">
        <f t="shared" si="3457"/>
        <v>-4.0711778311141533E-2</v>
      </c>
      <c r="AA1564" s="1198">
        <f t="shared" si="3447"/>
        <v>2.5365490423254586</v>
      </c>
      <c r="AB1564" s="1723">
        <f t="shared" si="3448"/>
        <v>2.7200890898997407</v>
      </c>
      <c r="AC1564" s="1198">
        <f t="shared" si="3470"/>
        <v>-0.18354004757428211</v>
      </c>
      <c r="AD1564" t="s">
        <v>4312</v>
      </c>
    </row>
    <row r="1565" spans="1:30" customFormat="1" ht="15.75" hidden="1" thickBot="1" x14ac:dyDescent="0.3">
      <c r="A1565" s="3580"/>
      <c r="B1565" s="2210" t="s">
        <v>4313</v>
      </c>
      <c r="C1565" s="1206">
        <f>C1543/C1553</f>
        <v>0.1544759825327511</v>
      </c>
      <c r="D1565" s="1206">
        <f>D1543/D1553</f>
        <v>0</v>
      </c>
      <c r="E1565" s="1206">
        <f t="shared" si="3460"/>
        <v>0.1544759825327511</v>
      </c>
      <c r="F1565" s="2307" t="e">
        <f t="shared" si="3452"/>
        <v>#DIV/0!</v>
      </c>
      <c r="G1565" s="1206">
        <f t="shared" ref="G1565:K1565" si="3563">G1543/G1553</f>
        <v>0.42279411764705882</v>
      </c>
      <c r="H1565" s="1206">
        <f t="shared" ref="H1565" si="3564">H1543/H1553</f>
        <v>0</v>
      </c>
      <c r="I1565" s="1206">
        <f t="shared" si="3462"/>
        <v>0.42279411764705882</v>
      </c>
      <c r="J1565" s="2307" t="e">
        <f t="shared" si="3453"/>
        <v>#DIV/0!</v>
      </c>
      <c r="K1565" s="1206">
        <f t="shared" si="3563"/>
        <v>0.46274509803921571</v>
      </c>
      <c r="L1565" s="1206">
        <f t="shared" ref="L1565" si="3565">L1543/L1553</f>
        <v>0</v>
      </c>
      <c r="M1565" s="1206">
        <f t="shared" si="3464"/>
        <v>0.46274509803921571</v>
      </c>
      <c r="N1565" s="2307" t="e">
        <f t="shared" si="3454"/>
        <v>#DIV/0!</v>
      </c>
      <c r="O1565" s="1206">
        <f>O1543/O1553</f>
        <v>0.23650190114068442</v>
      </c>
      <c r="P1565" s="1206">
        <f>P1543/P1553</f>
        <v>0</v>
      </c>
      <c r="Q1565" s="1206">
        <f t="shared" si="3466"/>
        <v>0.23650190114068442</v>
      </c>
      <c r="R1565" s="2307" t="e">
        <f t="shared" si="3455"/>
        <v>#DIV/0!</v>
      </c>
      <c r="S1565" s="1206">
        <f t="shared" ref="S1565:T1565" si="3566">S1543/S1553</f>
        <v>0.1552346570397112</v>
      </c>
      <c r="T1565" s="1206">
        <f t="shared" si="3566"/>
        <v>0</v>
      </c>
      <c r="U1565" s="1206">
        <f t="shared" si="3468"/>
        <v>0.1552346570397112</v>
      </c>
      <c r="V1565" s="2307" t="e">
        <f t="shared" si="3456"/>
        <v>#DIV/0!</v>
      </c>
      <c r="W1565" s="1206" t="e">
        <f>W1543/W1553</f>
        <v>#DIV/0!</v>
      </c>
      <c r="X1565" s="1206">
        <f t="shared" ref="X1565:X1576" si="3567">SUM(D1565+H1565+L1565+P1565+T1565)</f>
        <v>0</v>
      </c>
      <c r="Y1565" s="1206" t="e">
        <f t="shared" si="3469"/>
        <v>#DIV/0!</v>
      </c>
      <c r="Z1565" s="2307" t="e">
        <f t="shared" si="3457"/>
        <v>#DIV/0!</v>
      </c>
      <c r="AA1565" s="1206">
        <f t="shared" si="3447"/>
        <v>0.28635035127988423</v>
      </c>
      <c r="AB1565" s="1718">
        <f t="shared" si="3448"/>
        <v>0</v>
      </c>
      <c r="AC1565" s="1903">
        <f t="shared" si="3470"/>
        <v>0.28635035127988423</v>
      </c>
      <c r="AD1565" s="27" t="s">
        <v>4314</v>
      </c>
    </row>
    <row r="1566" spans="1:30" s="1" customFormat="1" ht="15.75" hidden="1" thickBot="1" x14ac:dyDescent="0.3">
      <c r="A1566" s="3580"/>
      <c r="B1566" s="1" t="s">
        <v>4223</v>
      </c>
      <c r="C1566" s="1207">
        <f t="shared" ref="C1566:S1566" si="3568">C1565/C160</f>
        <v>10.121980988992958</v>
      </c>
      <c r="D1566" s="1207" t="e">
        <f t="shared" ref="D1566" si="3569">D1565/D160</f>
        <v>#DIV/0!</v>
      </c>
      <c r="E1566" s="1207" t="e">
        <f t="shared" si="3460"/>
        <v>#DIV/0!</v>
      </c>
      <c r="F1566" s="1184" t="e">
        <f t="shared" si="3452"/>
        <v>#DIV/0!</v>
      </c>
      <c r="G1566" s="1208">
        <f t="shared" si="3568"/>
        <v>7.3640388433854556</v>
      </c>
      <c r="H1566" s="1208" t="e">
        <f t="shared" ref="H1566" si="3570">H1565/H160</f>
        <v>#DIV/0!</v>
      </c>
      <c r="I1566" s="1208" t="e">
        <f t="shared" si="3462"/>
        <v>#DIV/0!</v>
      </c>
      <c r="J1566" s="1184" t="e">
        <f t="shared" si="3453"/>
        <v>#DIV/0!</v>
      </c>
      <c r="K1566" s="1209">
        <f t="shared" si="3568"/>
        <v>14.405161845359718</v>
      </c>
      <c r="L1566" s="1209" t="e">
        <f t="shared" ref="L1566" si="3571">L1565/L160</f>
        <v>#DIV/0!</v>
      </c>
      <c r="M1566" s="1209" t="e">
        <f t="shared" si="3464"/>
        <v>#DIV/0!</v>
      </c>
      <c r="N1566" s="1184" t="e">
        <f t="shared" si="3454"/>
        <v>#DIV/0!</v>
      </c>
      <c r="O1566" s="1210">
        <f t="shared" si="3568"/>
        <v>6.5881894280522246</v>
      </c>
      <c r="P1566" s="1210" t="e">
        <f t="shared" ref="P1566" si="3572">P1565/P160</f>
        <v>#DIV/0!</v>
      </c>
      <c r="Q1566" s="1210" t="e">
        <f t="shared" si="3466"/>
        <v>#DIV/0!</v>
      </c>
      <c r="R1566" s="1184" t="e">
        <f t="shared" si="3455"/>
        <v>#DIV/0!</v>
      </c>
      <c r="S1566" s="1211">
        <f t="shared" si="3568"/>
        <v>1.7723076452947415</v>
      </c>
      <c r="T1566" s="1211" t="e">
        <f t="shared" ref="T1566" si="3573">T1565/T160</f>
        <v>#DIV/0!</v>
      </c>
      <c r="U1566" s="1211" t="e">
        <f t="shared" si="3468"/>
        <v>#DIV/0!</v>
      </c>
      <c r="V1566" s="1184" t="e">
        <f t="shared" si="3456"/>
        <v>#DIV/0!</v>
      </c>
      <c r="W1566" s="1177" t="e">
        <f t="shared" ref="W1566" si="3574">W1565/W1315</f>
        <v>#DIV/0!</v>
      </c>
      <c r="X1566" s="1177" t="e">
        <f t="shared" si="3567"/>
        <v>#DIV/0!</v>
      </c>
      <c r="Y1566" s="1177" t="e">
        <f t="shared" si="3469"/>
        <v>#DIV/0!</v>
      </c>
      <c r="Z1566" s="1184" t="e">
        <f t="shared" si="3457"/>
        <v>#DIV/0!</v>
      </c>
      <c r="AA1566" s="1198">
        <f t="shared" si="3447"/>
        <v>8.0503357502170196</v>
      </c>
      <c r="AB1566" s="1723" t="e">
        <f t="shared" si="3448"/>
        <v>#DIV/0!</v>
      </c>
      <c r="AC1566" s="1198" t="e">
        <f t="shared" si="3470"/>
        <v>#DIV/0!</v>
      </c>
      <c r="AD1566" t="s">
        <v>4315</v>
      </c>
    </row>
    <row r="1567" spans="1:30" s="1" customFormat="1" ht="15.75" hidden="1" thickBot="1" x14ac:dyDescent="0.3">
      <c r="A1567" s="3580"/>
      <c r="B1567" s="1" t="s">
        <v>4224</v>
      </c>
      <c r="C1567" s="1207">
        <f t="shared" ref="C1567:S1567" si="3575">C1565/C177</f>
        <v>4.6932076437061987</v>
      </c>
      <c r="D1567" s="1207" t="e">
        <f t="shared" ref="D1567" si="3576">D1565/D177</f>
        <v>#DIV/0!</v>
      </c>
      <c r="E1567" s="1207" t="e">
        <f t="shared" si="3460"/>
        <v>#DIV/0!</v>
      </c>
      <c r="F1567" s="1184" t="e">
        <f t="shared" si="3452"/>
        <v>#DIV/0!</v>
      </c>
      <c r="G1567" s="1208">
        <f t="shared" si="3575"/>
        <v>3.3015061493347337</v>
      </c>
      <c r="H1567" s="1208" t="e">
        <f t="shared" ref="H1567" si="3577">H1565/H177</f>
        <v>#DIV/0!</v>
      </c>
      <c r="I1567" s="1208" t="e">
        <f t="shared" si="3462"/>
        <v>#DIV/0!</v>
      </c>
      <c r="J1567" s="1184" t="e">
        <f t="shared" si="3453"/>
        <v>#DIV/0!</v>
      </c>
      <c r="K1567" s="1209">
        <f t="shared" si="3575"/>
        <v>9.6743728913011591</v>
      </c>
      <c r="L1567" s="1209" t="e">
        <f t="shared" ref="L1567" si="3578">L1565/L177</f>
        <v>#DIV/0!</v>
      </c>
      <c r="M1567" s="1209" t="e">
        <f t="shared" si="3464"/>
        <v>#DIV/0!</v>
      </c>
      <c r="N1567" s="1184" t="e">
        <f t="shared" si="3454"/>
        <v>#DIV/0!</v>
      </c>
      <c r="O1567" s="1210">
        <f t="shared" si="3575"/>
        <v>3.3303250167154559</v>
      </c>
      <c r="P1567" s="1210" t="e">
        <f t="shared" ref="P1567" si="3579">P1565/P177</f>
        <v>#DIV/0!</v>
      </c>
      <c r="Q1567" s="1210" t="e">
        <f t="shared" si="3466"/>
        <v>#DIV/0!</v>
      </c>
      <c r="R1567" s="1184" t="e">
        <f t="shared" si="3455"/>
        <v>#DIV/0!</v>
      </c>
      <c r="S1567" s="1211">
        <f t="shared" si="3575"/>
        <v>2.952077473367146</v>
      </c>
      <c r="T1567" s="1211" t="e">
        <f t="shared" ref="T1567" si="3580">T1565/T177</f>
        <v>#DIV/0!</v>
      </c>
      <c r="U1567" s="1211" t="e">
        <f t="shared" si="3468"/>
        <v>#DIV/0!</v>
      </c>
      <c r="V1567" s="1184" t="e">
        <f t="shared" si="3456"/>
        <v>#DIV/0!</v>
      </c>
      <c r="W1567" s="1177" t="e">
        <f t="shared" ref="W1567" si="3581">W1565/W1332</f>
        <v>#DIV/0!</v>
      </c>
      <c r="X1567" s="1177" t="e">
        <f t="shared" si="3567"/>
        <v>#DIV/0!</v>
      </c>
      <c r="Y1567" s="1177" t="e">
        <f t="shared" si="3469"/>
        <v>#DIV/0!</v>
      </c>
      <c r="Z1567" s="1184" t="e">
        <f t="shared" si="3457"/>
        <v>#DIV/0!</v>
      </c>
      <c r="AA1567" s="1198">
        <f t="shared" si="3447"/>
        <v>4.7902978348849388</v>
      </c>
      <c r="AB1567" s="1723" t="e">
        <f t="shared" si="3448"/>
        <v>#DIV/0!</v>
      </c>
      <c r="AC1567" s="1198" t="e">
        <f t="shared" si="3470"/>
        <v>#DIV/0!</v>
      </c>
      <c r="AD1567" t="s">
        <v>4316</v>
      </c>
    </row>
    <row r="1568" spans="1:30" s="1" customFormat="1" ht="15.75" hidden="1" thickBot="1" x14ac:dyDescent="0.3">
      <c r="A1568" s="3580"/>
      <c r="B1568" s="1" t="s">
        <v>4311</v>
      </c>
      <c r="C1568" s="1207">
        <f t="shared" ref="C1568:S1568" si="3582">C1565/C180</f>
        <v>3.2678943838486698</v>
      </c>
      <c r="D1568" s="1207" t="e">
        <f t="shared" ref="D1568" si="3583">D1565/D180</f>
        <v>#DIV/0!</v>
      </c>
      <c r="E1568" s="1207" t="e">
        <f t="shared" si="3460"/>
        <v>#DIV/0!</v>
      </c>
      <c r="F1568" s="1184" t="e">
        <f t="shared" si="3452"/>
        <v>#DIV/0!</v>
      </c>
      <c r="G1568" s="1208">
        <f t="shared" si="3582"/>
        <v>3.151315952901431</v>
      </c>
      <c r="H1568" s="1208" t="e">
        <f t="shared" ref="H1568" si="3584">H1565/H180</f>
        <v>#DIV/0!</v>
      </c>
      <c r="I1568" s="1208" t="e">
        <f t="shared" si="3462"/>
        <v>#DIV/0!</v>
      </c>
      <c r="J1568" s="1184" t="e">
        <f t="shared" si="3453"/>
        <v>#DIV/0!</v>
      </c>
      <c r="K1568" s="1209">
        <f t="shared" si="3582"/>
        <v>13.623298473321494</v>
      </c>
      <c r="L1568" s="1209" t="e">
        <f t="shared" ref="L1568" si="3585">L1565/L180</f>
        <v>#DIV/0!</v>
      </c>
      <c r="M1568" s="1209" t="e">
        <f t="shared" si="3464"/>
        <v>#DIV/0!</v>
      </c>
      <c r="N1568" s="1184" t="e">
        <f t="shared" si="3454"/>
        <v>#DIV/0!</v>
      </c>
      <c r="O1568" s="1210">
        <f t="shared" si="3582"/>
        <v>4.0124236827810975</v>
      </c>
      <c r="P1568" s="1210" t="e">
        <f t="shared" ref="P1568" si="3586">P1565/P180</f>
        <v>#DIV/0!</v>
      </c>
      <c r="Q1568" s="1210" t="e">
        <f t="shared" si="3466"/>
        <v>#DIV/0!</v>
      </c>
      <c r="R1568" s="1184" t="e">
        <f t="shared" si="3455"/>
        <v>#DIV/0!</v>
      </c>
      <c r="S1568" s="1211">
        <f t="shared" si="3582"/>
        <v>3.8583255031897536</v>
      </c>
      <c r="T1568" s="1211" t="e">
        <f t="shared" ref="T1568" si="3587">T1565/T180</f>
        <v>#DIV/0!</v>
      </c>
      <c r="U1568" s="1211" t="e">
        <f t="shared" si="3468"/>
        <v>#DIV/0!</v>
      </c>
      <c r="V1568" s="1184" t="e">
        <f t="shared" si="3456"/>
        <v>#DIV/0!</v>
      </c>
      <c r="W1568" s="1177" t="e">
        <f t="shared" ref="W1568" si="3588">W1565/W1335</f>
        <v>#DIV/0!</v>
      </c>
      <c r="X1568" s="1177" t="e">
        <f t="shared" si="3567"/>
        <v>#DIV/0!</v>
      </c>
      <c r="Y1568" s="1177" t="e">
        <f t="shared" si="3469"/>
        <v>#DIV/0!</v>
      </c>
      <c r="Z1568" s="1184" t="e">
        <f t="shared" si="3457"/>
        <v>#DIV/0!</v>
      </c>
      <c r="AA1568" s="1198">
        <f t="shared" si="3447"/>
        <v>5.5826515992084893</v>
      </c>
      <c r="AB1568" s="1723" t="e">
        <f t="shared" si="3448"/>
        <v>#DIV/0!</v>
      </c>
      <c r="AC1568" s="1198" t="e">
        <f t="shared" si="3470"/>
        <v>#DIV/0!</v>
      </c>
      <c r="AD1568" t="s">
        <v>4317</v>
      </c>
    </row>
    <row r="1569" spans="1:30" customFormat="1" ht="15.75" hidden="1" thickBot="1" x14ac:dyDescent="0.3">
      <c r="A1569" s="3580"/>
      <c r="B1569" s="2210" t="s">
        <v>4318</v>
      </c>
      <c r="C1569" s="1206">
        <f>C1543/C1538</f>
        <v>0.47723440134907252</v>
      </c>
      <c r="D1569" s="1206">
        <f>D1543/D1538</f>
        <v>0</v>
      </c>
      <c r="E1569" s="1206">
        <f t="shared" si="3460"/>
        <v>0.47723440134907252</v>
      </c>
      <c r="F1569" s="2307" t="e">
        <f t="shared" si="3452"/>
        <v>#DIV/0!</v>
      </c>
      <c r="G1569" s="1206">
        <f t="shared" ref="G1569:K1569" si="3589">G1543/G1538</f>
        <v>0.58673469387755106</v>
      </c>
      <c r="H1569" s="1206">
        <f t="shared" ref="H1569" si="3590">H1543/H1538</f>
        <v>0</v>
      </c>
      <c r="I1569" s="1206">
        <f t="shared" si="3462"/>
        <v>0.58673469387755106</v>
      </c>
      <c r="J1569" s="2307" t="e">
        <f t="shared" si="3453"/>
        <v>#DIV/0!</v>
      </c>
      <c r="K1569" s="1206">
        <f t="shared" si="3589"/>
        <v>0.70743405275779381</v>
      </c>
      <c r="L1569" s="1206">
        <f t="shared" ref="L1569" si="3591">L1543/L1538</f>
        <v>0</v>
      </c>
      <c r="M1569" s="1206">
        <f t="shared" si="3464"/>
        <v>0.70743405275779381</v>
      </c>
      <c r="N1569" s="2307" t="e">
        <f t="shared" si="3454"/>
        <v>#DIV/0!</v>
      </c>
      <c r="O1569" s="1206">
        <f>O1543/O1538</f>
        <v>0.54657293497363801</v>
      </c>
      <c r="P1569" s="1206">
        <f>P1543/P1538</f>
        <v>0</v>
      </c>
      <c r="Q1569" s="1206">
        <f t="shared" si="3466"/>
        <v>0.54657293497363801</v>
      </c>
      <c r="R1569" s="2307" t="e">
        <f t="shared" si="3455"/>
        <v>#DIV/0!</v>
      </c>
      <c r="S1569" s="1206">
        <f t="shared" ref="S1569:T1569" si="3592">S1543/S1538</f>
        <v>0.44178082191780821</v>
      </c>
      <c r="T1569" s="1206">
        <f t="shared" si="3592"/>
        <v>0</v>
      </c>
      <c r="U1569" s="1206">
        <f t="shared" si="3468"/>
        <v>0.44178082191780821</v>
      </c>
      <c r="V1569" s="2307" t="e">
        <f t="shared" si="3456"/>
        <v>#DIV/0!</v>
      </c>
      <c r="W1569" s="1206" t="e">
        <f>W1543/W1538</f>
        <v>#DIV/0!</v>
      </c>
      <c r="X1569" s="1206">
        <f t="shared" si="3567"/>
        <v>0</v>
      </c>
      <c r="Y1569" s="1206" t="e">
        <f t="shared" si="3469"/>
        <v>#DIV/0!</v>
      </c>
      <c r="Z1569" s="2307" t="e">
        <f t="shared" si="3457"/>
        <v>#DIV/0!</v>
      </c>
      <c r="AA1569" s="1206">
        <f t="shared" si="3447"/>
        <v>0.55195138097517271</v>
      </c>
      <c r="AB1569" s="1718">
        <f t="shared" si="3448"/>
        <v>0</v>
      </c>
      <c r="AC1569" s="1903">
        <f t="shared" si="3470"/>
        <v>0.55195138097517271</v>
      </c>
      <c r="AD1569" s="27" t="s">
        <v>4319</v>
      </c>
    </row>
    <row r="1570" spans="1:30" customFormat="1" ht="15.75" hidden="1" thickBot="1" x14ac:dyDescent="0.3">
      <c r="A1570" s="3580"/>
      <c r="B1570" s="2211" t="s">
        <v>4223</v>
      </c>
      <c r="C1570" s="1207">
        <f t="shared" ref="C1570:S1570" si="3593">C1569/C212</f>
        <v>6.8195246377382244</v>
      </c>
      <c r="D1570" s="1207" t="e">
        <f t="shared" ref="D1570" si="3594">D1569/D212</f>
        <v>#DIV/0!</v>
      </c>
      <c r="E1570" s="1207" t="e">
        <f t="shared" si="3460"/>
        <v>#DIV/0!</v>
      </c>
      <c r="F1570" s="1184" t="e">
        <f t="shared" si="3452"/>
        <v>#DIV/0!</v>
      </c>
      <c r="G1570" s="1208">
        <f t="shared" si="3593"/>
        <v>2.3030698355291488</v>
      </c>
      <c r="H1570" s="1208" t="e">
        <f t="shared" ref="H1570" si="3595">H1569/H212</f>
        <v>#DIV/0!</v>
      </c>
      <c r="I1570" s="1208" t="e">
        <f t="shared" si="3462"/>
        <v>#DIV/0!</v>
      </c>
      <c r="J1570" s="1184" t="e">
        <f t="shared" si="3453"/>
        <v>#DIV/0!</v>
      </c>
      <c r="K1570" s="1209">
        <f t="shared" si="3593"/>
        <v>3.8092478485219141</v>
      </c>
      <c r="L1570" s="1209" t="e">
        <f t="shared" ref="L1570" si="3596">L1569/L212</f>
        <v>#DIV/0!</v>
      </c>
      <c r="M1570" s="1209" t="e">
        <f t="shared" si="3464"/>
        <v>#DIV/0!</v>
      </c>
      <c r="N1570" s="1184" t="e">
        <f t="shared" si="3454"/>
        <v>#DIV/0!</v>
      </c>
      <c r="O1570" s="1210">
        <f t="shared" si="3593"/>
        <v>3.3262267708779589</v>
      </c>
      <c r="P1570" s="1210" t="e">
        <f t="shared" ref="P1570" si="3597">P1569/P212</f>
        <v>#DIV/0!</v>
      </c>
      <c r="Q1570" s="1210" t="e">
        <f t="shared" si="3466"/>
        <v>#DIV/0!</v>
      </c>
      <c r="R1570" s="1184" t="e">
        <f t="shared" si="3455"/>
        <v>#DIV/0!</v>
      </c>
      <c r="S1570" s="1211">
        <f t="shared" si="3593"/>
        <v>0.99362000095962377</v>
      </c>
      <c r="T1570" s="1211" t="e">
        <f t="shared" ref="T1570" si="3598">T1569/T212</f>
        <v>#DIV/0!</v>
      </c>
      <c r="U1570" s="1211" t="e">
        <f t="shared" si="3468"/>
        <v>#DIV/0!</v>
      </c>
      <c r="V1570" s="1184" t="e">
        <f t="shared" si="3456"/>
        <v>#DIV/0!</v>
      </c>
      <c r="W1570" s="1177" t="e">
        <f t="shared" ref="W1570" si="3599">W1569/W1367</f>
        <v>#DIV/0!</v>
      </c>
      <c r="X1570" s="1177" t="e">
        <f t="shared" si="3567"/>
        <v>#DIV/0!</v>
      </c>
      <c r="Y1570" s="1177" t="e">
        <f t="shared" si="3469"/>
        <v>#DIV/0!</v>
      </c>
      <c r="Z1570" s="1184" t="e">
        <f t="shared" si="3457"/>
        <v>#DIV/0!</v>
      </c>
      <c r="AA1570" s="1198">
        <f t="shared" si="3447"/>
        <v>3.4503378187253739</v>
      </c>
      <c r="AB1570" s="1723" t="e">
        <f t="shared" si="3448"/>
        <v>#DIV/0!</v>
      </c>
      <c r="AC1570" s="1198" t="e">
        <f t="shared" si="3470"/>
        <v>#DIV/0!</v>
      </c>
      <c r="AD1570" t="s">
        <v>4320</v>
      </c>
    </row>
    <row r="1571" spans="1:30" customFormat="1" ht="15.75" hidden="1" thickBot="1" x14ac:dyDescent="0.3">
      <c r="A1571" s="3580"/>
      <c r="B1571" s="2211" t="s">
        <v>4224</v>
      </c>
      <c r="C1571" s="1207">
        <f t="shared" ref="C1571:S1571" si="3600">C1569/C229</f>
        <v>3.0347001033024625</v>
      </c>
      <c r="D1571" s="1207" t="e">
        <f t="shared" ref="D1571" si="3601">D1569/D229</f>
        <v>#DIV/0!</v>
      </c>
      <c r="E1571" s="1207" t="e">
        <f t="shared" si="3460"/>
        <v>#DIV/0!</v>
      </c>
      <c r="F1571" s="1184" t="e">
        <f t="shared" si="3452"/>
        <v>#DIV/0!</v>
      </c>
      <c r="G1571" s="1208">
        <f t="shared" si="3600"/>
        <v>1.6969030915937804</v>
      </c>
      <c r="H1571" s="1208" t="e">
        <f t="shared" ref="H1571" si="3602">H1569/H229</f>
        <v>#DIV/0!</v>
      </c>
      <c r="I1571" s="1208" t="e">
        <f t="shared" si="3462"/>
        <v>#DIV/0!</v>
      </c>
      <c r="J1571" s="1184" t="e">
        <f t="shared" si="3453"/>
        <v>#DIV/0!</v>
      </c>
      <c r="K1571" s="1209">
        <f t="shared" si="3600"/>
        <v>2.2680229880933163</v>
      </c>
      <c r="L1571" s="1209" t="e">
        <f t="shared" ref="L1571" si="3603">L1569/L229</f>
        <v>#DIV/0!</v>
      </c>
      <c r="M1571" s="1209" t="e">
        <f t="shared" si="3464"/>
        <v>#DIV/0!</v>
      </c>
      <c r="N1571" s="1184" t="e">
        <f t="shared" si="3454"/>
        <v>#DIV/0!</v>
      </c>
      <c r="O1571" s="1210">
        <f t="shared" si="3600"/>
        <v>1.8433177806985279</v>
      </c>
      <c r="P1571" s="1210" t="e">
        <f t="shared" ref="P1571" si="3604">P1569/P229</f>
        <v>#DIV/0!</v>
      </c>
      <c r="Q1571" s="1210" t="e">
        <f t="shared" si="3466"/>
        <v>#DIV/0!</v>
      </c>
      <c r="R1571" s="1184" t="e">
        <f t="shared" si="3455"/>
        <v>#DIV/0!</v>
      </c>
      <c r="S1571" s="1211">
        <f t="shared" si="3600"/>
        <v>1.6085700479031853</v>
      </c>
      <c r="T1571" s="1211" t="e">
        <f t="shared" ref="T1571" si="3605">T1569/T229</f>
        <v>#DIV/0!</v>
      </c>
      <c r="U1571" s="1211" t="e">
        <f t="shared" si="3468"/>
        <v>#DIV/0!</v>
      </c>
      <c r="V1571" s="1184" t="e">
        <f t="shared" si="3456"/>
        <v>#DIV/0!</v>
      </c>
      <c r="W1571" s="1177" t="e">
        <f t="shared" ref="W1571" si="3606">W1569/W1384</f>
        <v>#DIV/0!</v>
      </c>
      <c r="X1571" s="1177" t="e">
        <f t="shared" si="3567"/>
        <v>#DIV/0!</v>
      </c>
      <c r="Y1571" s="1177" t="e">
        <f t="shared" si="3469"/>
        <v>#DIV/0!</v>
      </c>
      <c r="Z1571" s="1184" t="e">
        <f t="shared" si="3457"/>
        <v>#DIV/0!</v>
      </c>
      <c r="AA1571" s="1198">
        <f t="shared" si="3447"/>
        <v>2.0903028023182544</v>
      </c>
      <c r="AB1571" s="1723" t="e">
        <f t="shared" si="3448"/>
        <v>#DIV/0!</v>
      </c>
      <c r="AC1571" s="1198" t="e">
        <f t="shared" si="3470"/>
        <v>#DIV/0!</v>
      </c>
      <c r="AD1571" t="s">
        <v>4321</v>
      </c>
    </row>
    <row r="1572" spans="1:30" customFormat="1" ht="15.75" hidden="1" thickBot="1" x14ac:dyDescent="0.3">
      <c r="A1572" s="3580"/>
      <c r="B1572" s="2211" t="s">
        <v>4311</v>
      </c>
      <c r="C1572" s="1207">
        <f t="shared" ref="C1572:S1572" si="3607">C1569/C232</f>
        <v>1.896632234061056</v>
      </c>
      <c r="D1572" s="1207" t="e">
        <f t="shared" ref="D1572" si="3608">D1569/D232</f>
        <v>#DIV/0!</v>
      </c>
      <c r="E1572" s="1207" t="e">
        <f t="shared" si="3460"/>
        <v>#DIV/0!</v>
      </c>
      <c r="F1572" s="1184" t="e">
        <f t="shared" si="3452"/>
        <v>#DIV/0!</v>
      </c>
      <c r="G1572" s="1208">
        <f t="shared" si="3607"/>
        <v>1.6551468560397133</v>
      </c>
      <c r="H1572" s="1208" t="e">
        <f t="shared" ref="H1572" si="3609">H1569/H232</f>
        <v>#DIV/0!</v>
      </c>
      <c r="I1572" s="1208" t="e">
        <f t="shared" si="3462"/>
        <v>#DIV/0!</v>
      </c>
      <c r="J1572" s="1184" t="e">
        <f t="shared" si="3453"/>
        <v>#DIV/0!</v>
      </c>
      <c r="K1572" s="1209">
        <f t="shared" si="3607"/>
        <v>2.761444962553997</v>
      </c>
      <c r="L1572" s="1209" t="e">
        <f t="shared" ref="L1572" si="3610">L1569/L232</f>
        <v>#DIV/0!</v>
      </c>
      <c r="M1572" s="1209" t="e">
        <f t="shared" si="3464"/>
        <v>#DIV/0!</v>
      </c>
      <c r="N1572" s="1184" t="e">
        <f t="shared" si="3454"/>
        <v>#DIV/0!</v>
      </c>
      <c r="O1572" s="1210">
        <f t="shared" si="3607"/>
        <v>2.0263801154908365</v>
      </c>
      <c r="P1572" s="1210" t="e">
        <f t="shared" ref="P1572" si="3611">P1569/P232</f>
        <v>#DIV/0!</v>
      </c>
      <c r="Q1572" s="1210" t="e">
        <f t="shared" si="3466"/>
        <v>#DIV/0!</v>
      </c>
      <c r="R1572" s="1184" t="e">
        <f t="shared" si="3455"/>
        <v>#DIV/0!</v>
      </c>
      <c r="S1572" s="1211">
        <f t="shared" si="3607"/>
        <v>1.8010133233252017</v>
      </c>
      <c r="T1572" s="1211" t="e">
        <f t="shared" ref="T1572" si="3612">T1569/T232</f>
        <v>#DIV/0!</v>
      </c>
      <c r="U1572" s="1211" t="e">
        <f t="shared" si="3468"/>
        <v>#DIV/0!</v>
      </c>
      <c r="V1572" s="1184" t="e">
        <f t="shared" si="3456"/>
        <v>#DIV/0!</v>
      </c>
      <c r="W1572" s="1177" t="e">
        <f t="shared" ref="W1572" si="3613">W1569/W1387</f>
        <v>#DIV/0!</v>
      </c>
      <c r="X1572" s="1177" t="e">
        <f t="shared" si="3567"/>
        <v>#DIV/0!</v>
      </c>
      <c r="Y1572" s="1177" t="e">
        <f t="shared" si="3469"/>
        <v>#DIV/0!</v>
      </c>
      <c r="Z1572" s="1184" t="e">
        <f t="shared" si="3457"/>
        <v>#DIV/0!</v>
      </c>
      <c r="AA1572" s="1198">
        <f t="shared" si="3447"/>
        <v>2.0281234982941609</v>
      </c>
      <c r="AB1572" s="1723" t="e">
        <f t="shared" si="3448"/>
        <v>#DIV/0!</v>
      </c>
      <c r="AC1572" s="1198" t="e">
        <f t="shared" si="3470"/>
        <v>#DIV/0!</v>
      </c>
      <c r="AD1572" t="s">
        <v>4322</v>
      </c>
    </row>
    <row r="1573" spans="1:30" customFormat="1" ht="15.75" hidden="1" thickBot="1" x14ac:dyDescent="0.3">
      <c r="A1573" s="3580"/>
      <c r="B1573" s="2210" t="s">
        <v>4323</v>
      </c>
      <c r="C1573" s="1206">
        <f>C1548/C1538</f>
        <v>-0.10961214165261383</v>
      </c>
      <c r="D1573" s="1206">
        <f>D1548/D1538</f>
        <v>0</v>
      </c>
      <c r="E1573" s="1206">
        <f t="shared" si="3460"/>
        <v>-0.10961214165261383</v>
      </c>
      <c r="F1573" s="2307" t="e">
        <f t="shared" si="3452"/>
        <v>#DIV/0!</v>
      </c>
      <c r="G1573" s="1265"/>
      <c r="H1573" s="1265"/>
      <c r="I1573" s="1265">
        <f t="shared" si="3462"/>
        <v>0</v>
      </c>
      <c r="J1573" s="2307" t="e">
        <f t="shared" si="3453"/>
        <v>#DIV/0!</v>
      </c>
      <c r="K1573" s="1206">
        <f t="shared" ref="K1573:L1573" si="3614">K1548/K1538</f>
        <v>-0.14628297362110312</v>
      </c>
      <c r="L1573" s="1206">
        <f t="shared" si="3614"/>
        <v>0</v>
      </c>
      <c r="M1573" s="1206">
        <f t="shared" si="3464"/>
        <v>-0.14628297362110312</v>
      </c>
      <c r="N1573" s="2307" t="e">
        <f t="shared" si="3454"/>
        <v>#DIV/0!</v>
      </c>
      <c r="O1573" s="1206">
        <f>O1548/O1538</f>
        <v>-9.3145869947275917E-2</v>
      </c>
      <c r="P1573" s="1206">
        <f>P1548/P1538</f>
        <v>0</v>
      </c>
      <c r="Q1573" s="1206">
        <f t="shared" si="3466"/>
        <v>-9.3145869947275917E-2</v>
      </c>
      <c r="R1573" s="2307" t="e">
        <f t="shared" si="3455"/>
        <v>#DIV/0!</v>
      </c>
      <c r="S1573" s="1206">
        <f t="shared" ref="S1573:T1573" si="3615">S1548/S1538</f>
        <v>-7.1917808219178078E-2</v>
      </c>
      <c r="T1573" s="1206">
        <f t="shared" si="3615"/>
        <v>0</v>
      </c>
      <c r="U1573" s="1206">
        <f t="shared" si="3468"/>
        <v>-7.1917808219178078E-2</v>
      </c>
      <c r="V1573" s="2307" t="e">
        <f t="shared" si="3456"/>
        <v>#DIV/0!</v>
      </c>
      <c r="W1573" s="1206" t="e">
        <f>W1548/W1538</f>
        <v>#DIV/0!</v>
      </c>
      <c r="X1573" s="1206">
        <f t="shared" si="3567"/>
        <v>0</v>
      </c>
      <c r="Y1573" s="1206" t="e">
        <f t="shared" si="3469"/>
        <v>#DIV/0!</v>
      </c>
      <c r="Z1573" s="2307" t="e">
        <f t="shared" si="3457"/>
        <v>#DIV/0!</v>
      </c>
      <c r="AA1573" s="1206">
        <f t="shared" si="3447"/>
        <v>-0.10523969836004274</v>
      </c>
      <c r="AB1573" s="1718">
        <f t="shared" si="3448"/>
        <v>0</v>
      </c>
      <c r="AC1573" s="1903">
        <f t="shared" si="3470"/>
        <v>-0.10523969836004274</v>
      </c>
      <c r="AD1573" s="27" t="s">
        <v>4324</v>
      </c>
    </row>
    <row r="1574" spans="1:30" customFormat="1" ht="15.75" hidden="1" thickBot="1" x14ac:dyDescent="0.3">
      <c r="A1574" s="3580"/>
      <c r="B1574" s="2211" t="s">
        <v>4223</v>
      </c>
      <c r="C1574" s="1207">
        <f t="shared" ref="C1574:S1574" si="3616">C1573/C238</f>
        <v>-880.30935919055651</v>
      </c>
      <c r="D1574" s="1207" t="e">
        <f t="shared" ref="D1574" si="3617">D1573/D238</f>
        <v>#DIV/0!</v>
      </c>
      <c r="E1574" s="1207" t="e">
        <f t="shared" si="3460"/>
        <v>#DIV/0!</v>
      </c>
      <c r="F1574" s="1184" t="e">
        <f t="shared" si="3452"/>
        <v>#DIV/0!</v>
      </c>
      <c r="G1574" s="1266">
        <f t="shared" si="3616"/>
        <v>0</v>
      </c>
      <c r="H1574" s="1266" t="e">
        <f t="shared" ref="H1574" si="3618">H1573/H238</f>
        <v>#DIV/0!</v>
      </c>
      <c r="I1574" s="1266" t="e">
        <f t="shared" si="3462"/>
        <v>#DIV/0!</v>
      </c>
      <c r="J1574" s="1184" t="e">
        <f t="shared" si="3453"/>
        <v>#DIV/0!</v>
      </c>
      <c r="K1574" s="1209">
        <f t="shared" si="3616"/>
        <v>-2441.8213560061045</v>
      </c>
      <c r="L1574" s="1209" t="e">
        <f t="shared" ref="L1574" si="3619">L1573/L238</f>
        <v>#DIV/0!</v>
      </c>
      <c r="M1574" s="1209" t="e">
        <f t="shared" si="3464"/>
        <v>#DIV/0!</v>
      </c>
      <c r="N1574" s="1184" t="e">
        <f t="shared" si="3454"/>
        <v>#DIV/0!</v>
      </c>
      <c r="O1574" s="1210">
        <f t="shared" si="3616"/>
        <v>-829.44971485958172</v>
      </c>
      <c r="P1574" s="1210" t="e">
        <f t="shared" ref="P1574" si="3620">P1573/P238</f>
        <v>#DIV/0!</v>
      </c>
      <c r="Q1574" s="1210" t="e">
        <f t="shared" si="3466"/>
        <v>#DIV/0!</v>
      </c>
      <c r="R1574" s="1184" t="e">
        <f t="shared" si="3455"/>
        <v>#DIV/0!</v>
      </c>
      <c r="S1574" s="1211">
        <f t="shared" si="3616"/>
        <v>-1268.6484989798892</v>
      </c>
      <c r="T1574" s="1211" t="e">
        <f t="shared" ref="T1574" si="3621">T1573/T238</f>
        <v>#DIV/0!</v>
      </c>
      <c r="U1574" s="1211" t="e">
        <f t="shared" si="3468"/>
        <v>#DIV/0!</v>
      </c>
      <c r="V1574" s="1184" t="e">
        <f t="shared" si="3456"/>
        <v>#DIV/0!</v>
      </c>
      <c r="W1574" s="1177" t="e">
        <f t="shared" ref="W1574" si="3622">W1573/W1393</f>
        <v>#DIV/0!</v>
      </c>
      <c r="X1574" s="1177" t="e">
        <f t="shared" si="3567"/>
        <v>#DIV/0!</v>
      </c>
      <c r="Y1574" s="1177" t="e">
        <f t="shared" si="3469"/>
        <v>#DIV/0!</v>
      </c>
      <c r="Z1574" s="1184" t="e">
        <f t="shared" si="3457"/>
        <v>#DIV/0!</v>
      </c>
      <c r="AA1574" s="1198">
        <f t="shared" si="3447"/>
        <v>-1084.0457858072264</v>
      </c>
      <c r="AB1574" s="1723" t="e">
        <f t="shared" si="3448"/>
        <v>#DIV/0!</v>
      </c>
      <c r="AC1574" s="1198" t="e">
        <f t="shared" si="3470"/>
        <v>#DIV/0!</v>
      </c>
      <c r="AD1574" t="s">
        <v>4325</v>
      </c>
    </row>
    <row r="1575" spans="1:30" customFormat="1" ht="15.75" hidden="1" thickBot="1" x14ac:dyDescent="0.3">
      <c r="A1575" s="3580"/>
      <c r="B1575" s="2211" t="s">
        <v>4224</v>
      </c>
      <c r="C1575" s="1207">
        <f t="shared" ref="C1575:S1575" si="3623">C1573/C255</f>
        <v>1.6005991401389361</v>
      </c>
      <c r="D1575" s="1207" t="e">
        <f t="shared" ref="D1575" si="3624">D1573/D255</f>
        <v>#DIV/0!</v>
      </c>
      <c r="E1575" s="1207" t="e">
        <f t="shared" si="3460"/>
        <v>#DIV/0!</v>
      </c>
      <c r="F1575" s="1184" t="e">
        <f t="shared" si="3452"/>
        <v>#DIV/0!</v>
      </c>
      <c r="G1575" s="1266">
        <f t="shared" si="3623"/>
        <v>0</v>
      </c>
      <c r="H1575" s="1266" t="e">
        <f t="shared" ref="H1575" si="3625">H1573/H255</f>
        <v>#DIV/0!</v>
      </c>
      <c r="I1575" s="1266" t="e">
        <f t="shared" si="3462"/>
        <v>#DIV/0!</v>
      </c>
      <c r="J1575" s="1184" t="e">
        <f t="shared" si="3453"/>
        <v>#DIV/0!</v>
      </c>
      <c r="K1575" s="1209">
        <f t="shared" si="3623"/>
        <v>1.792768263939849</v>
      </c>
      <c r="L1575" s="1209" t="e">
        <f t="shared" ref="L1575" si="3626">L1573/L255</f>
        <v>#DIV/0!</v>
      </c>
      <c r="M1575" s="1209" t="e">
        <f t="shared" si="3464"/>
        <v>#DIV/0!</v>
      </c>
      <c r="N1575" s="1184" t="e">
        <f t="shared" si="3454"/>
        <v>#DIV/0!</v>
      </c>
      <c r="O1575" s="1210">
        <f t="shared" si="3623"/>
        <v>1.1491697925137057</v>
      </c>
      <c r="P1575" s="1210" t="e">
        <f t="shared" ref="P1575" si="3627">P1573/P255</f>
        <v>#DIV/0!</v>
      </c>
      <c r="Q1575" s="1210" t="e">
        <f t="shared" si="3466"/>
        <v>#DIV/0!</v>
      </c>
      <c r="R1575" s="1184" t="e">
        <f t="shared" si="3455"/>
        <v>#DIV/0!</v>
      </c>
      <c r="S1575" s="1211">
        <f t="shared" si="3623"/>
        <v>1.4110155100192459</v>
      </c>
      <c r="T1575" s="1211" t="e">
        <f t="shared" ref="T1575" si="3628">T1573/T255</f>
        <v>#DIV/0!</v>
      </c>
      <c r="U1575" s="1211" t="e">
        <f t="shared" si="3468"/>
        <v>#DIV/0!</v>
      </c>
      <c r="V1575" s="1184" t="e">
        <f t="shared" si="3456"/>
        <v>#DIV/0!</v>
      </c>
      <c r="W1575" s="1177" t="e">
        <f t="shared" ref="W1575" si="3629">W1573/W1410</f>
        <v>#DIV/0!</v>
      </c>
      <c r="X1575" s="1177" t="e">
        <f t="shared" si="3567"/>
        <v>#DIV/0!</v>
      </c>
      <c r="Y1575" s="1177" t="e">
        <f t="shared" si="3469"/>
        <v>#DIV/0!</v>
      </c>
      <c r="Z1575" s="1184" t="e">
        <f t="shared" si="3457"/>
        <v>#DIV/0!</v>
      </c>
      <c r="AA1575" s="1198">
        <f t="shared" si="3447"/>
        <v>1.1907105413223473</v>
      </c>
      <c r="AB1575" s="1723" t="e">
        <f t="shared" si="3448"/>
        <v>#DIV/0!</v>
      </c>
      <c r="AC1575" s="1198" t="e">
        <f t="shared" si="3470"/>
        <v>#DIV/0!</v>
      </c>
      <c r="AD1575" t="s">
        <v>4326</v>
      </c>
    </row>
    <row r="1576" spans="1:30" customFormat="1" ht="15.75" hidden="1" thickBot="1" x14ac:dyDescent="0.3">
      <c r="A1576" s="3580"/>
      <c r="B1576" s="2211" t="s">
        <v>4311</v>
      </c>
      <c r="C1576" s="1207">
        <f t="shared" ref="C1576:S1576" si="3630">C1573/C258</f>
        <v>1.5072732434387746</v>
      </c>
      <c r="D1576" s="1207" t="e">
        <f t="shared" ref="D1576" si="3631">D1573/D258</f>
        <v>#DIV/0!</v>
      </c>
      <c r="E1576" s="1207" t="e">
        <f t="shared" si="3460"/>
        <v>#DIV/0!</v>
      </c>
      <c r="F1576" s="1184" t="e">
        <f t="shared" si="3452"/>
        <v>#DIV/0!</v>
      </c>
      <c r="G1576" s="1266">
        <f t="shared" si="3630"/>
        <v>0</v>
      </c>
      <c r="H1576" s="1266" t="e">
        <f t="shared" ref="H1576" si="3632">H1573/H258</f>
        <v>#DIV/0!</v>
      </c>
      <c r="I1576" s="1266" t="e">
        <f t="shared" si="3462"/>
        <v>#DIV/0!</v>
      </c>
      <c r="J1576" s="1184" t="e">
        <f t="shared" si="3453"/>
        <v>#DIV/0!</v>
      </c>
      <c r="K1576" s="1209">
        <f t="shared" si="3630"/>
        <v>1.7629707511321209</v>
      </c>
      <c r="L1576" s="1209" t="e">
        <f t="shared" ref="L1576" si="3633">L1573/L258</f>
        <v>#DIV/0!</v>
      </c>
      <c r="M1576" s="1209" t="e">
        <f t="shared" si="3464"/>
        <v>#DIV/0!</v>
      </c>
      <c r="N1576" s="1184" t="e">
        <f t="shared" si="3454"/>
        <v>#DIV/0!</v>
      </c>
      <c r="O1576" s="1210">
        <f t="shared" si="3630"/>
        <v>1.0869251874423134</v>
      </c>
      <c r="P1576" s="1210" t="e">
        <f t="shared" ref="P1576" si="3634">P1573/P258</f>
        <v>#DIV/0!</v>
      </c>
      <c r="Q1576" s="1210" t="e">
        <f t="shared" si="3466"/>
        <v>#DIV/0!</v>
      </c>
      <c r="R1576" s="1184" t="e">
        <f t="shared" si="3455"/>
        <v>#DIV/0!</v>
      </c>
      <c r="S1576" s="1211">
        <f t="shared" si="3630"/>
        <v>1.3050451052455729</v>
      </c>
      <c r="T1576" s="1211" t="e">
        <f t="shared" ref="T1576" si="3635">T1573/T258</f>
        <v>#DIV/0!</v>
      </c>
      <c r="U1576" s="1211" t="e">
        <f t="shared" si="3468"/>
        <v>#DIV/0!</v>
      </c>
      <c r="V1576" s="1184" t="e">
        <f t="shared" si="3456"/>
        <v>#DIV/0!</v>
      </c>
      <c r="W1576" s="1177" t="e">
        <f t="shared" ref="W1576" si="3636">W1573/W1413</f>
        <v>#DIV/0!</v>
      </c>
      <c r="X1576" s="1177" t="e">
        <f t="shared" si="3567"/>
        <v>#DIV/0!</v>
      </c>
      <c r="Y1576" s="1177" t="e">
        <f t="shared" si="3469"/>
        <v>#DIV/0!</v>
      </c>
      <c r="Z1576" s="1184" t="e">
        <f t="shared" si="3457"/>
        <v>#DIV/0!</v>
      </c>
      <c r="AA1576" s="1198">
        <f t="shared" si="3447"/>
        <v>1.1324428574517564</v>
      </c>
      <c r="AB1576" s="1723" t="e">
        <f t="shared" si="3448"/>
        <v>#DIV/0!</v>
      </c>
      <c r="AC1576" s="1198" t="e">
        <f t="shared" si="3470"/>
        <v>#DIV/0!</v>
      </c>
      <c r="AD1576" t="s">
        <v>4327</v>
      </c>
    </row>
    <row r="1577" spans="1:30" customFormat="1" ht="15.75" hidden="1" thickBot="1" x14ac:dyDescent="0.3">
      <c r="A1577" s="3580"/>
      <c r="B1577" s="2210" t="s">
        <v>4328</v>
      </c>
      <c r="C1577" s="1212">
        <f>C1553/C1556</f>
        <v>104.68571428571428</v>
      </c>
      <c r="D1577" s="1212">
        <f>D1553/D1556</f>
        <v>115.33333333333333</v>
      </c>
      <c r="E1577" s="1212">
        <f t="shared" si="3460"/>
        <v>-10.647619047619045</v>
      </c>
      <c r="F1577" s="2307">
        <f t="shared" si="3452"/>
        <v>-9.2320396366639121E-2</v>
      </c>
      <c r="G1577" s="1212">
        <f t="shared" ref="G1577:K1577" si="3637">G1553/G1556</f>
        <v>12.952380952380953</v>
      </c>
      <c r="H1577" s="1212">
        <f t="shared" ref="H1577" si="3638">H1553/H1556</f>
        <v>11.136363636363637</v>
      </c>
      <c r="I1577" s="1212">
        <f t="shared" si="3462"/>
        <v>1.8160173160173159</v>
      </c>
      <c r="J1577" s="2307">
        <f t="shared" si="3453"/>
        <v>0.16307094266277938</v>
      </c>
      <c r="K1577" s="1212">
        <f t="shared" si="3637"/>
        <v>47.222222222222221</v>
      </c>
      <c r="L1577" s="1212">
        <f t="shared" ref="L1577" si="3639">L1553/L1556</f>
        <v>40.551724137931032</v>
      </c>
      <c r="M1577" s="1212">
        <f t="shared" si="3464"/>
        <v>6.6704980842911894</v>
      </c>
      <c r="N1577" s="2307">
        <f t="shared" si="3454"/>
        <v>0.16449357520786098</v>
      </c>
      <c r="O1577" s="1212">
        <f>O1553/O1556</f>
        <v>35.54054054054054</v>
      </c>
      <c r="P1577" s="1212">
        <f>P1553/P1556</f>
        <v>53.086956521739133</v>
      </c>
      <c r="Q1577" s="1212">
        <f t="shared" si="3466"/>
        <v>-17.546415981198592</v>
      </c>
      <c r="R1577" s="2307">
        <f t="shared" si="3455"/>
        <v>-0.33052216836000625</v>
      </c>
      <c r="S1577" s="1212">
        <f t="shared" ref="S1577:T1577" si="3640">S1553/S1556</f>
        <v>28.655172413793103</v>
      </c>
      <c r="T1577" s="1212">
        <f t="shared" si="3640"/>
        <v>73.181818181818187</v>
      </c>
      <c r="U1577" s="1212">
        <f t="shared" si="3468"/>
        <v>-44.526645768025084</v>
      </c>
      <c r="V1577" s="2307">
        <f t="shared" si="3456"/>
        <v>-0.60843863782394525</v>
      </c>
      <c r="W1577" s="1212">
        <f>W1553/W1556</f>
        <v>49.375838926174495</v>
      </c>
      <c r="X1577" s="1212">
        <f>X1553/X1556</f>
        <v>61.466101694915253</v>
      </c>
      <c r="Y1577" s="1212">
        <f t="shared" si="3469"/>
        <v>-12.090262768740757</v>
      </c>
      <c r="Z1577" s="2307">
        <f t="shared" si="3457"/>
        <v>-0.19669805690216591</v>
      </c>
      <c r="AA1577" s="1212">
        <f t="shared" si="3447"/>
        <v>45.811206082930219</v>
      </c>
      <c r="AB1577" s="1724">
        <f t="shared" si="3448"/>
        <v>58.65803916223706</v>
      </c>
      <c r="AC1577" s="1905">
        <f t="shared" si="3470"/>
        <v>-12.84683307930684</v>
      </c>
      <c r="AD1577" s="27" t="s">
        <v>4329</v>
      </c>
    </row>
    <row r="1578" spans="1:30" customFormat="1" ht="15.75" hidden="1" thickBot="1" x14ac:dyDescent="0.3">
      <c r="A1578" s="3580"/>
      <c r="B1578" s="2211" t="s">
        <v>4223</v>
      </c>
      <c r="C1578" s="1207">
        <f t="shared" ref="C1578:S1578" si="3641">C1577/C264</f>
        <v>0.48261872813133094</v>
      </c>
      <c r="D1578" s="1207">
        <f t="shared" ref="D1578" si="3642">D1577/D264</f>
        <v>0.43649062888219653</v>
      </c>
      <c r="E1578" s="1207">
        <f t="shared" si="3460"/>
        <v>4.6128099249134413E-2</v>
      </c>
      <c r="F1578" s="1184">
        <f t="shared" si="3452"/>
        <v>0.1056794721281034</v>
      </c>
      <c r="G1578" s="1208">
        <f t="shared" si="3641"/>
        <v>8.9487762662890338E-2</v>
      </c>
      <c r="H1578" s="1208">
        <f t="shared" ref="H1578" si="3643">H1577/H264</f>
        <v>6.1943229481073614E-2</v>
      </c>
      <c r="I1578" s="1208">
        <f t="shared" si="3462"/>
        <v>2.7544533181816724E-2</v>
      </c>
      <c r="J1578" s="1184">
        <f t="shared" si="3453"/>
        <v>0.44467383138673439</v>
      </c>
      <c r="K1578" s="1209">
        <f t="shared" si="3641"/>
        <v>0.26484156813614174</v>
      </c>
      <c r="L1578" s="1209">
        <f t="shared" ref="L1578" si="3644">L1577/L264</f>
        <v>0.23659606711111894</v>
      </c>
      <c r="M1578" s="1209">
        <f t="shared" si="3464"/>
        <v>2.8245501025022796E-2</v>
      </c>
      <c r="N1578" s="1184">
        <f t="shared" si="3454"/>
        <v>0.11938280027181139</v>
      </c>
      <c r="O1578" s="1210">
        <f t="shared" si="3641"/>
        <v>0.46527365763382134</v>
      </c>
      <c r="P1578" s="1210">
        <f t="shared" ref="P1578" si="3645">P1577/P264</f>
        <v>0.46248748681042179</v>
      </c>
      <c r="Q1578" s="1210">
        <f t="shared" si="3466"/>
        <v>2.7861708233995475E-3</v>
      </c>
      <c r="R1578" s="1184">
        <f t="shared" si="3455"/>
        <v>6.0243161228308575E-3</v>
      </c>
      <c r="S1578" s="1211">
        <f t="shared" si="3641"/>
        <v>0.17032884444916579</v>
      </c>
      <c r="T1578" s="1211">
        <f t="shared" ref="T1578" si="3646">T1577/T264</f>
        <v>0.30305153932227658</v>
      </c>
      <c r="U1578" s="1211">
        <f t="shared" si="3468"/>
        <v>-0.13272269487311078</v>
      </c>
      <c r="V1578" s="1184">
        <f t="shared" si="3456"/>
        <v>-0.43795420135440527</v>
      </c>
      <c r="W1578" s="1177">
        <f>W1577/W$264</f>
        <v>0.32234297869399409</v>
      </c>
      <c r="X1578" s="1177">
        <f>X1577/X$264</f>
        <v>0.32631871543750995</v>
      </c>
      <c r="Y1578" s="1177">
        <f t="shared" si="3469"/>
        <v>-3.9757367435158675E-3</v>
      </c>
      <c r="Z1578" s="1184">
        <f t="shared" si="3457"/>
        <v>-1.2183600129049973E-2</v>
      </c>
      <c r="AA1578" s="1198">
        <f t="shared" si="3447"/>
        <v>0.29451011220266998</v>
      </c>
      <c r="AB1578" s="1723">
        <f t="shared" si="3448"/>
        <v>0.3001137903214175</v>
      </c>
      <c r="AC1578" s="1198">
        <f t="shared" si="3470"/>
        <v>-5.6036781187475126E-3</v>
      </c>
      <c r="AD1578" t="s">
        <v>4330</v>
      </c>
    </row>
    <row r="1579" spans="1:30" customFormat="1" ht="15.75" hidden="1" thickBot="1" x14ac:dyDescent="0.3">
      <c r="A1579" s="3580"/>
      <c r="B1579" s="2211" t="s">
        <v>4224</v>
      </c>
      <c r="C1579" s="1207">
        <f t="shared" ref="C1579:S1579" si="3647">C1577/C281</f>
        <v>0.5718665191310931</v>
      </c>
      <c r="D1579" s="1207">
        <f t="shared" ref="D1579" si="3648">D1577/D281</f>
        <v>0.53345210665615983</v>
      </c>
      <c r="E1579" s="1207">
        <f t="shared" si="3460"/>
        <v>3.8414412474933268E-2</v>
      </c>
      <c r="F1579" s="1184">
        <f t="shared" si="3452"/>
        <v>7.20109865452149E-2</v>
      </c>
      <c r="G1579" s="1208">
        <f t="shared" si="3647"/>
        <v>0.36160529957576171</v>
      </c>
      <c r="H1579" s="1208">
        <f t="shared" ref="H1579" si="3649">H1577/H281</f>
        <v>0.31829803836926479</v>
      </c>
      <c r="I1579" s="1208">
        <f t="shared" si="3462"/>
        <v>4.3307261206496916E-2</v>
      </c>
      <c r="J1579" s="1184">
        <f t="shared" si="3453"/>
        <v>0.13605883790039314</v>
      </c>
      <c r="K1579" s="1209">
        <f t="shared" si="3647"/>
        <v>0.25460063749560974</v>
      </c>
      <c r="L1579" s="1209">
        <f t="shared" ref="L1579" si="3650">L1577/L281</f>
        <v>0.23086968352666215</v>
      </c>
      <c r="M1579" s="1209">
        <f t="shared" si="3464"/>
        <v>2.3730953968947588E-2</v>
      </c>
      <c r="N1579" s="1184">
        <f t="shared" si="3454"/>
        <v>0.10278939012885596</v>
      </c>
      <c r="O1579" s="1210">
        <f t="shared" si="3647"/>
        <v>0.33775561503440049</v>
      </c>
      <c r="P1579" s="1210">
        <f t="shared" ref="P1579" si="3651">P1577/P281</f>
        <v>0.42319616127720766</v>
      </c>
      <c r="Q1579" s="1210">
        <f t="shared" si="3466"/>
        <v>-8.5440546242807169E-2</v>
      </c>
      <c r="R1579" s="1184">
        <f t="shared" si="3455"/>
        <v>-0.20189348122853304</v>
      </c>
      <c r="S1579" s="1211">
        <f t="shared" si="3647"/>
        <v>0.25653069908307397</v>
      </c>
      <c r="T1579" s="1211">
        <f t="shared" ref="T1579" si="3652">T1577/T281</f>
        <v>0.4854711666458289</v>
      </c>
      <c r="U1579" s="1211">
        <f t="shared" si="3468"/>
        <v>-0.22894046756275493</v>
      </c>
      <c r="V1579" s="1184">
        <f t="shared" si="3456"/>
        <v>-0.47158406779238526</v>
      </c>
      <c r="W1579" s="1177">
        <f>W1577/W$281</f>
        <v>0.34689364768723502</v>
      </c>
      <c r="X1579" s="1177">
        <f>X1577/X$281</f>
        <v>0.40208436488654781</v>
      </c>
      <c r="Y1579" s="1177">
        <f t="shared" si="3469"/>
        <v>-5.5190717199312789E-2</v>
      </c>
      <c r="Z1579" s="1184">
        <f t="shared" si="3457"/>
        <v>-0.13726153518773457</v>
      </c>
      <c r="AA1579" s="1198">
        <f t="shared" si="3447"/>
        <v>0.35647175406398779</v>
      </c>
      <c r="AB1579" s="1723">
        <f t="shared" si="3448"/>
        <v>0.39825743129502467</v>
      </c>
      <c r="AC1579" s="1198">
        <f t="shared" si="3470"/>
        <v>-4.1785677231036877E-2</v>
      </c>
      <c r="AD1579" t="s">
        <v>4331</v>
      </c>
    </row>
    <row r="1580" spans="1:30" customFormat="1" ht="15.75" hidden="1" thickBot="1" x14ac:dyDescent="0.3">
      <c r="A1580" s="3580"/>
      <c r="B1580" s="2211" t="s">
        <v>4311</v>
      </c>
      <c r="C1580" s="1207">
        <f t="shared" ref="C1580:S1580" si="3653">C1577/C284</f>
        <v>0.52148686501627672</v>
      </c>
      <c r="D1580" s="1207">
        <f t="shared" ref="D1580" si="3654">D1577/D284</f>
        <v>0.48591263289342335</v>
      </c>
      <c r="E1580" s="1207">
        <f t="shared" si="3460"/>
        <v>3.5574232122853378E-2</v>
      </c>
      <c r="F1580" s="1184">
        <f t="shared" si="3452"/>
        <v>7.3211169487449768E-2</v>
      </c>
      <c r="G1580" s="1208">
        <f t="shared" si="3653"/>
        <v>0.31115068123566708</v>
      </c>
      <c r="H1580" s="1208">
        <f t="shared" ref="H1580" si="3655">H1577/H284</f>
        <v>0.26444247804821125</v>
      </c>
      <c r="I1580" s="1208">
        <f t="shared" si="3462"/>
        <v>4.6708203187455832E-2</v>
      </c>
      <c r="J1580" s="1184">
        <f t="shared" si="3453"/>
        <v>0.17662897251681453</v>
      </c>
      <c r="K1580" s="1209">
        <f t="shared" si="3653"/>
        <v>0.18891758523094929</v>
      </c>
      <c r="L1580" s="1209">
        <f t="shared" ref="L1580" si="3656">L1577/L284</f>
        <v>0.17296919474664685</v>
      </c>
      <c r="M1580" s="1209">
        <f t="shared" si="3464"/>
        <v>1.5948390484302438E-2</v>
      </c>
      <c r="N1580" s="1184">
        <f t="shared" si="3454"/>
        <v>9.2203646479724455E-2</v>
      </c>
      <c r="O1580" s="1210">
        <f t="shared" si="3653"/>
        <v>0.20230216744194515</v>
      </c>
      <c r="P1580" s="1210">
        <f t="shared" ref="P1580" si="3657">P1577/P284</f>
        <v>0.26319091137708334</v>
      </c>
      <c r="Q1580" s="1210">
        <f t="shared" si="3466"/>
        <v>-6.0888743935138184E-2</v>
      </c>
      <c r="R1580" s="1184">
        <f t="shared" si="3455"/>
        <v>-0.23134820126026553</v>
      </c>
      <c r="S1580" s="1211">
        <f t="shared" si="3653"/>
        <v>0.14529739098704617</v>
      </c>
      <c r="T1580" s="1211">
        <f t="shared" ref="T1580" si="3658">T1577/T284</f>
        <v>0.3061326608222249</v>
      </c>
      <c r="U1580" s="1211">
        <f t="shared" si="3468"/>
        <v>-0.16083526983517873</v>
      </c>
      <c r="V1580" s="1184">
        <f t="shared" si="3456"/>
        <v>-0.52537768888559655</v>
      </c>
      <c r="W1580" s="1177">
        <f>W1577/W$284</f>
        <v>0.27110056633450114</v>
      </c>
      <c r="X1580" s="1177">
        <f>X1577/X$284</f>
        <v>0.31861564142995202</v>
      </c>
      <c r="Y1580" s="1177">
        <f t="shared" si="3469"/>
        <v>-4.7515075095450887E-2</v>
      </c>
      <c r="Z1580" s="1184">
        <f t="shared" si="3457"/>
        <v>-0.14912976300285347</v>
      </c>
      <c r="AA1580" s="1198">
        <f t="shared" si="3447"/>
        <v>0.27383093798237684</v>
      </c>
      <c r="AB1580" s="1723">
        <f t="shared" si="3448"/>
        <v>0.29852957557751791</v>
      </c>
      <c r="AC1580" s="1198">
        <f t="shared" si="3470"/>
        <v>-2.4698637595141071E-2</v>
      </c>
      <c r="AD1580" t="s">
        <v>4332</v>
      </c>
    </row>
    <row r="1581" spans="1:30" customFormat="1" ht="15.75" hidden="1" thickBot="1" x14ac:dyDescent="0.3">
      <c r="A1581" s="3580"/>
      <c r="B1581" s="2210" t="s">
        <v>4333</v>
      </c>
      <c r="C1581" s="1213">
        <f>C1538/C1556</f>
        <v>33.885714285714286</v>
      </c>
      <c r="D1581" s="1213">
        <f>D1538/D1556</f>
        <v>39.636363636363633</v>
      </c>
      <c r="E1581" s="1213">
        <f t="shared" si="3460"/>
        <v>-5.750649350649347</v>
      </c>
      <c r="F1581" s="2307">
        <f t="shared" si="3452"/>
        <v>-0.14508519003931841</v>
      </c>
      <c r="G1581" s="1213">
        <f t="shared" ref="G1581:K1581" si="3659">G1538/G1556</f>
        <v>9.3333333333333339</v>
      </c>
      <c r="H1581" s="1213">
        <f t="shared" ref="H1581" si="3660">H1538/H1556</f>
        <v>8.545454545454545</v>
      </c>
      <c r="I1581" s="1213">
        <f t="shared" si="3462"/>
        <v>0.78787878787878896</v>
      </c>
      <c r="J1581" s="2307">
        <f t="shared" si="3453"/>
        <v>9.2198581560283821E-2</v>
      </c>
      <c r="K1581" s="1213">
        <f t="shared" si="3659"/>
        <v>30.888888888888889</v>
      </c>
      <c r="L1581" s="1213">
        <f t="shared" ref="L1581" si="3661">L1538/L1556</f>
        <v>27.344827586206897</v>
      </c>
      <c r="M1581" s="1213">
        <f t="shared" si="3464"/>
        <v>3.5440613026819925</v>
      </c>
      <c r="N1581" s="2307">
        <f t="shared" si="3454"/>
        <v>0.12960627714726075</v>
      </c>
      <c r="O1581" s="1213">
        <f>O1538/O1556</f>
        <v>15.378378378378379</v>
      </c>
      <c r="P1581" s="1213">
        <f>P1538/P1556</f>
        <v>24.391304347826086</v>
      </c>
      <c r="Q1581" s="1213">
        <f t="shared" si="3466"/>
        <v>-9.0129259694477071</v>
      </c>
      <c r="R1581" s="2307">
        <f t="shared" si="3455"/>
        <v>-0.36951389892566361</v>
      </c>
      <c r="S1581" s="1213">
        <f t="shared" ref="S1581:T1581" si="3662">S1538/S1556</f>
        <v>10.068965517241379</v>
      </c>
      <c r="T1581" s="1213">
        <f t="shared" si="3662"/>
        <v>27</v>
      </c>
      <c r="U1581" s="1213">
        <f t="shared" si="3468"/>
        <v>-16.931034482758619</v>
      </c>
      <c r="V1581" s="2307">
        <f t="shared" si="3456"/>
        <v>-0.62707535121328217</v>
      </c>
      <c r="W1581" s="1213">
        <f>W1538/W1556</f>
        <v>20.651006711409394</v>
      </c>
      <c r="X1581" s="1213">
        <f>X1538/X1556</f>
        <v>26.66949152542373</v>
      </c>
      <c r="Y1581" s="1213">
        <f t="shared" si="3469"/>
        <v>-6.0184848140143359</v>
      </c>
      <c r="Z1581" s="2307">
        <f t="shared" si="3457"/>
        <v>-0.22566927488201194</v>
      </c>
      <c r="AA1581" s="1213">
        <f t="shared" si="3447"/>
        <v>19.911056080711255</v>
      </c>
      <c r="AB1581" s="1725">
        <f t="shared" si="3448"/>
        <v>25.383590023170235</v>
      </c>
      <c r="AC1581" s="1906">
        <f t="shared" si="3470"/>
        <v>-5.4725339424589805</v>
      </c>
      <c r="AD1581" s="27" t="s">
        <v>4334</v>
      </c>
    </row>
    <row r="1582" spans="1:30" customFormat="1" ht="15.75" hidden="1" thickBot="1" x14ac:dyDescent="0.3">
      <c r="A1582" s="3580"/>
      <c r="B1582" s="2211" t="s">
        <v>4223</v>
      </c>
      <c r="C1582" s="1207">
        <f t="shared" ref="C1582:S1582" si="3663">C1581/C290</f>
        <v>0.71633403361344539</v>
      </c>
      <c r="D1582" s="1207">
        <f t="shared" ref="D1582" si="3664">D1581/D290</f>
        <v>0.66976081977885071</v>
      </c>
      <c r="E1582" s="1207">
        <f t="shared" si="3460"/>
        <v>4.6573213834594673E-2</v>
      </c>
      <c r="F1582" s="1184">
        <f t="shared" si="3452"/>
        <v>6.9537083178399045E-2</v>
      </c>
      <c r="G1582" s="1208">
        <f t="shared" si="3663"/>
        <v>0.28613607372690658</v>
      </c>
      <c r="H1582" s="1208">
        <f t="shared" ref="H1582" si="3665">H1581/H290</f>
        <v>0.22987553519864581</v>
      </c>
      <c r="I1582" s="1208">
        <f t="shared" si="3462"/>
        <v>5.6260538528260767E-2</v>
      </c>
      <c r="J1582" s="1184">
        <f t="shared" si="3453"/>
        <v>0.24474348033444926</v>
      </c>
      <c r="K1582" s="1209">
        <f t="shared" si="3663"/>
        <v>1.0015325345291819</v>
      </c>
      <c r="L1582" s="1209">
        <f t="shared" ref="L1582" si="3666">L1581/L290</f>
        <v>0.94263597504795571</v>
      </c>
      <c r="M1582" s="1209">
        <f t="shared" si="3464"/>
        <v>5.8896559481226185E-2</v>
      </c>
      <c r="N1582" s="1184">
        <f t="shared" si="3454"/>
        <v>6.2480704153297227E-2</v>
      </c>
      <c r="O1582" s="1210">
        <f t="shared" si="3663"/>
        <v>0.92155803062256103</v>
      </c>
      <c r="P1582" s="1210">
        <f t="shared" ref="P1582" si="3667">P1581/P290</f>
        <v>1.0021528729859235</v>
      </c>
      <c r="Q1582" s="1210">
        <f t="shared" si="3466"/>
        <v>-8.0594842363362451E-2</v>
      </c>
      <c r="R1582" s="1184">
        <f t="shared" si="3455"/>
        <v>-8.0421704647943973E-2</v>
      </c>
      <c r="S1582" s="1211">
        <f t="shared" si="3663"/>
        <v>0.30381344270438265</v>
      </c>
      <c r="T1582" s="1211">
        <f t="shared" ref="T1582" si="3668">T1581/T290</f>
        <v>0.57443047918303214</v>
      </c>
      <c r="U1582" s="1211">
        <f t="shared" si="3468"/>
        <v>-0.27061703647864949</v>
      </c>
      <c r="V1582" s="1184">
        <f t="shared" si="3456"/>
        <v>-0.47110494008522508</v>
      </c>
      <c r="W1582" s="1177">
        <f>W1581/W$290</f>
        <v>0.65518494325421273</v>
      </c>
      <c r="X1582" s="1177">
        <f>X1581/X$290</f>
        <v>0.70032525600587503</v>
      </c>
      <c r="Y1582" s="1177">
        <f t="shared" si="3469"/>
        <v>-4.5140312751662304E-2</v>
      </c>
      <c r="Z1582" s="1184">
        <f t="shared" si="3457"/>
        <v>-6.4456211402553823E-2</v>
      </c>
      <c r="AA1582" s="1198">
        <f t="shared" si="3447"/>
        <v>0.64587482303929555</v>
      </c>
      <c r="AB1582" s="1723">
        <f t="shared" si="3448"/>
        <v>0.68377113643888165</v>
      </c>
      <c r="AC1582" s="1198">
        <f t="shared" si="3470"/>
        <v>-3.7896313399586101E-2</v>
      </c>
      <c r="AD1582" t="s">
        <v>4335</v>
      </c>
    </row>
    <row r="1583" spans="1:30" customFormat="1" ht="15.75" hidden="1" thickBot="1" x14ac:dyDescent="0.3">
      <c r="A1583" s="3580"/>
      <c r="B1583" s="2211" t="s">
        <v>4224</v>
      </c>
      <c r="C1583" s="1207">
        <f t="shared" ref="C1583:S1583" si="3669">C1581/C307</f>
        <v>0.8843998508600589</v>
      </c>
      <c r="D1583" s="1207">
        <f t="shared" ref="D1583" si="3670">D1581/D307</f>
        <v>0.84827347668184694</v>
      </c>
      <c r="E1583" s="1207">
        <f t="shared" si="3460"/>
        <v>3.6126374178211962E-2</v>
      </c>
      <c r="F1583" s="1184">
        <f t="shared" si="3452"/>
        <v>4.2588121839581577E-2</v>
      </c>
      <c r="G1583" s="1208">
        <f t="shared" si="3669"/>
        <v>0.70354172026412831</v>
      </c>
      <c r="H1583" s="1208">
        <f t="shared" ref="H1583" si="3671">H1581/H307</f>
        <v>0.74133239266276962</v>
      </c>
      <c r="I1583" s="1208">
        <f t="shared" si="3462"/>
        <v>-3.7790672398641312E-2</v>
      </c>
      <c r="J1583" s="1184">
        <f t="shared" si="3453"/>
        <v>-5.0976691120837345E-2</v>
      </c>
      <c r="K1583" s="1209">
        <f t="shared" si="3669"/>
        <v>1.0860125838346124</v>
      </c>
      <c r="L1583" s="1209">
        <f t="shared" ref="L1583" si="3672">L1581/L307</f>
        <v>1.0098518329460124</v>
      </c>
      <c r="M1583" s="1209">
        <f t="shared" si="3464"/>
        <v>7.6160750888599971E-2</v>
      </c>
      <c r="N1583" s="1184">
        <f t="shared" si="3454"/>
        <v>7.5417747835757595E-2</v>
      </c>
      <c r="O1583" s="1210">
        <f t="shared" si="3669"/>
        <v>0.61022357949529493</v>
      </c>
      <c r="P1583" s="1210">
        <f t="shared" ref="P1583" si="3673">P1581/P307</f>
        <v>0.8779532888929803</v>
      </c>
      <c r="Q1583" s="1210">
        <f t="shared" si="3466"/>
        <v>-0.26772970939768537</v>
      </c>
      <c r="R1583" s="1184">
        <f t="shared" si="3455"/>
        <v>-0.30494755562140252</v>
      </c>
      <c r="S1583" s="1211">
        <f t="shared" si="3669"/>
        <v>0.47078987886006446</v>
      </c>
      <c r="T1583" s="1211">
        <f t="shared" ref="T1583" si="3674">T1581/T307</f>
        <v>0.89708265802269038</v>
      </c>
      <c r="U1583" s="1211">
        <f t="shared" si="3468"/>
        <v>-0.42629277916262592</v>
      </c>
      <c r="V1583" s="1184">
        <f t="shared" si="3456"/>
        <v>-0.47519899682626959</v>
      </c>
      <c r="W1583" s="1177">
        <f>W1581/W$307</f>
        <v>0.72166031671415942</v>
      </c>
      <c r="X1583" s="1177">
        <f>X1581/X$307</f>
        <v>0.86799042801060899</v>
      </c>
      <c r="Y1583" s="1177">
        <f t="shared" si="3469"/>
        <v>-0.14633011129644957</v>
      </c>
      <c r="Z1583" s="1184">
        <f t="shared" si="3457"/>
        <v>-0.16858493662404886</v>
      </c>
      <c r="AA1583" s="1198">
        <f t="shared" si="3447"/>
        <v>0.75099352266283181</v>
      </c>
      <c r="AB1583" s="1723">
        <f t="shared" si="3448"/>
        <v>0.87489872984125994</v>
      </c>
      <c r="AC1583" s="1198">
        <f t="shared" si="3470"/>
        <v>-0.12390520717842812</v>
      </c>
      <c r="AD1583" t="s">
        <v>4336</v>
      </c>
    </row>
    <row r="1584" spans="1:30" customFormat="1" ht="15.75" hidden="1" thickBot="1" x14ac:dyDescent="0.3">
      <c r="A1584" s="3580"/>
      <c r="B1584" s="2211" t="s">
        <v>4311</v>
      </c>
      <c r="C1584" s="1207">
        <f t="shared" ref="C1584:S1584" si="3675">C1581/C310</f>
        <v>0.89852105581301644</v>
      </c>
      <c r="D1584" s="1207">
        <f t="shared" ref="D1584" si="3676">D1581/D310</f>
        <v>0.85145462990330611</v>
      </c>
      <c r="E1584" s="1207">
        <f t="shared" si="3460"/>
        <v>4.706642590971033E-2</v>
      </c>
      <c r="F1584" s="1184">
        <f t="shared" si="3452"/>
        <v>5.527766748423852E-2</v>
      </c>
      <c r="G1584" s="1208">
        <f t="shared" si="3675"/>
        <v>0.59241516966067864</v>
      </c>
      <c r="H1584" s="1208">
        <f t="shared" ref="H1584" si="3677">H1581/H310</f>
        <v>0.60940922232281047</v>
      </c>
      <c r="I1584" s="1208">
        <f t="shared" si="3462"/>
        <v>-1.6994052662131831E-2</v>
      </c>
      <c r="J1584" s="1184">
        <f t="shared" si="3453"/>
        <v>-2.7886110087664381E-2</v>
      </c>
      <c r="K1584" s="1209">
        <f t="shared" si="3675"/>
        <v>0.93200505002281009</v>
      </c>
      <c r="L1584" s="1209">
        <f t="shared" ref="L1584" si="3678">L1581/L310</f>
        <v>0.88132742364626815</v>
      </c>
      <c r="M1584" s="1209">
        <f t="shared" si="3464"/>
        <v>5.067762637654194E-2</v>
      </c>
      <c r="N1584" s="1184">
        <f t="shared" si="3454"/>
        <v>5.7501474499540871E-2</v>
      </c>
      <c r="O1584" s="1210">
        <f t="shared" si="3675"/>
        <v>0.40057736528143434</v>
      </c>
      <c r="P1584" s="1210">
        <f t="shared" ref="P1584" si="3679">P1581/P310</f>
        <v>0.61670072581213442</v>
      </c>
      <c r="Q1584" s="1210">
        <f t="shared" si="3466"/>
        <v>-0.21612336053070008</v>
      </c>
      <c r="R1584" s="1184">
        <f t="shared" si="3455"/>
        <v>-0.35045095860084613</v>
      </c>
      <c r="S1584" s="1211">
        <f t="shared" si="3675"/>
        <v>0.31127178346310713</v>
      </c>
      <c r="T1584" s="1211">
        <f t="shared" ref="T1584" si="3680">T1581/T310</f>
        <v>0.64447236180904532</v>
      </c>
      <c r="U1584" s="1211">
        <f t="shared" si="3468"/>
        <v>-0.33320057834593819</v>
      </c>
      <c r="V1584" s="1184">
        <f t="shared" si="3456"/>
        <v>-0.51701298316445765</v>
      </c>
      <c r="W1584" s="1177">
        <f>W1581/W$310</f>
        <v>0.63394420056029754</v>
      </c>
      <c r="X1584" s="1177">
        <f>X1581/X$310</f>
        <v>0.77667368092900013</v>
      </c>
      <c r="Y1584" s="1177">
        <f t="shared" si="3469"/>
        <v>-0.14272948036870259</v>
      </c>
      <c r="Z1584" s="1184">
        <f t="shared" si="3457"/>
        <v>-0.18377020346302972</v>
      </c>
      <c r="AA1584" s="1198">
        <f t="shared" si="3447"/>
        <v>0.62695808484820925</v>
      </c>
      <c r="AB1584" s="1723">
        <f t="shared" si="3448"/>
        <v>0.72067287269871283</v>
      </c>
      <c r="AC1584" s="1198">
        <f t="shared" si="3470"/>
        <v>-9.3714787850503578E-2</v>
      </c>
      <c r="AD1584" t="s">
        <v>4337</v>
      </c>
    </row>
    <row r="1585" spans="1:30" s="325" customFormat="1" ht="15.75" hidden="1" thickBot="1" x14ac:dyDescent="0.3">
      <c r="A1585" s="3580"/>
      <c r="B1585" s="2210" t="s">
        <v>4338</v>
      </c>
      <c r="C1585" s="1206">
        <f>C1543/C1556</f>
        <v>16.171428571428571</v>
      </c>
      <c r="D1585" s="1206"/>
      <c r="E1585" s="1206"/>
      <c r="F1585" s="2307" t="e">
        <f t="shared" si="3452"/>
        <v>#DIV/0!</v>
      </c>
      <c r="G1585" s="1206">
        <f t="shared" ref="G1585:W1585" si="3681">G1543/G1556</f>
        <v>5.4761904761904763</v>
      </c>
      <c r="H1585" s="1206"/>
      <c r="I1585" s="1206"/>
      <c r="J1585" s="2307" t="e">
        <f t="shared" si="3453"/>
        <v>#DIV/0!</v>
      </c>
      <c r="K1585" s="1206">
        <f t="shared" si="3681"/>
        <v>21.851851851851851</v>
      </c>
      <c r="L1585" s="1206"/>
      <c r="M1585" s="1206"/>
      <c r="N1585" s="2307" t="e">
        <f t="shared" si="3454"/>
        <v>#DIV/0!</v>
      </c>
      <c r="O1585" s="1206">
        <f t="shared" si="3681"/>
        <v>8.4054054054054053</v>
      </c>
      <c r="P1585" s="1206"/>
      <c r="Q1585" s="1206"/>
      <c r="R1585" s="2307" t="e">
        <f t="shared" si="3455"/>
        <v>#DIV/0!</v>
      </c>
      <c r="S1585" s="1206">
        <f t="shared" si="3681"/>
        <v>4.4482758620689653</v>
      </c>
      <c r="T1585" s="1206"/>
      <c r="U1585" s="1206"/>
      <c r="V1585" s="2307" t="e">
        <f t="shared" si="3456"/>
        <v>#DIV/0!</v>
      </c>
      <c r="W1585" s="1206" t="e">
        <f t="shared" si="3681"/>
        <v>#DIV/0!</v>
      </c>
      <c r="X1585" s="1206">
        <f t="shared" si="3450"/>
        <v>0</v>
      </c>
      <c r="Y1585" s="1206"/>
      <c r="Z1585" s="2307" t="e">
        <f t="shared" si="3457"/>
        <v>#DIV/0!</v>
      </c>
      <c r="AA1585" s="1206">
        <f t="shared" si="3447"/>
        <v>11.270630433389053</v>
      </c>
      <c r="AB1585" s="1718" t="e">
        <f t="shared" si="3448"/>
        <v>#DIV/0!</v>
      </c>
      <c r="AC1585" s="1903"/>
      <c r="AD1585" s="1220" t="s">
        <v>4339</v>
      </c>
    </row>
    <row r="1586" spans="1:30" s="325" customFormat="1" ht="15.75" hidden="1" thickBot="1" x14ac:dyDescent="0.3">
      <c r="A1586" s="3580"/>
      <c r="B1586" s="2212" t="s">
        <v>4223</v>
      </c>
      <c r="C1586" s="1207">
        <f t="shared" ref="C1586:W1586" si="3682">C1585/C316</f>
        <v>4.8850575910772918</v>
      </c>
      <c r="D1586" s="1207"/>
      <c r="E1586" s="1207"/>
      <c r="F1586" s="1184" t="e">
        <f t="shared" si="3452"/>
        <v>#DIV/0!</v>
      </c>
      <c r="G1586" s="1208">
        <f t="shared" si="3682"/>
        <v>0.65899136025718308</v>
      </c>
      <c r="H1586" s="1208"/>
      <c r="I1586" s="1208"/>
      <c r="J1586" s="1184" t="e">
        <f t="shared" si="3453"/>
        <v>#DIV/0!</v>
      </c>
      <c r="K1586" s="1209">
        <f t="shared" si="3682"/>
        <v>3.815085652379985</v>
      </c>
      <c r="L1586" s="1209"/>
      <c r="M1586" s="1209"/>
      <c r="N1586" s="1184" t="e">
        <f t="shared" si="3454"/>
        <v>#DIV/0!</v>
      </c>
      <c r="O1586" s="1210">
        <f t="shared" si="3682"/>
        <v>3.0653109923743322</v>
      </c>
      <c r="P1586" s="1210"/>
      <c r="Q1586" s="1210"/>
      <c r="R1586" s="1184" t="e">
        <f t="shared" si="3455"/>
        <v>#DIV/0!</v>
      </c>
      <c r="S1586" s="1214">
        <f t="shared" si="3682"/>
        <v>0.30187511323147531</v>
      </c>
      <c r="T1586" s="1214"/>
      <c r="U1586" s="1214"/>
      <c r="V1586" s="1184" t="e">
        <f t="shared" si="3456"/>
        <v>#DIV/0!</v>
      </c>
      <c r="W1586" s="1199" t="e">
        <f t="shared" si="3682"/>
        <v>#DIV/0!</v>
      </c>
      <c r="X1586" s="1199">
        <f t="shared" si="3450"/>
        <v>0</v>
      </c>
      <c r="Y1586" s="1199"/>
      <c r="Z1586" s="1184" t="e">
        <f t="shared" si="3457"/>
        <v>#DIV/0!</v>
      </c>
      <c r="AA1586" s="1198">
        <f t="shared" si="3447"/>
        <v>2.5452641418640534</v>
      </c>
      <c r="AB1586" s="1723" t="e">
        <f t="shared" si="3448"/>
        <v>#DIV/0!</v>
      </c>
      <c r="AC1586" s="1198"/>
      <c r="AD1586" s="325" t="s">
        <v>4340</v>
      </c>
    </row>
    <row r="1587" spans="1:30" ht="15.75" hidden="1" thickBot="1" x14ac:dyDescent="0.3">
      <c r="A1587" s="3580"/>
      <c r="B1587" s="2212" t="s">
        <v>4224</v>
      </c>
      <c r="C1587" s="1207">
        <f t="shared" ref="C1587:W1587" si="3683">C1585/C333</f>
        <v>2.6838883187657028</v>
      </c>
      <c r="D1587" s="1207"/>
      <c r="E1587" s="1207"/>
      <c r="F1587" s="1184" t="e">
        <f t="shared" si="3452"/>
        <v>#DIV/0!</v>
      </c>
      <c r="G1587" s="1208">
        <f t="shared" si="3683"/>
        <v>1.193842120181406</v>
      </c>
      <c r="H1587" s="1208"/>
      <c r="I1587" s="1208"/>
      <c r="J1587" s="1184" t="e">
        <f t="shared" si="3453"/>
        <v>#DIV/0!</v>
      </c>
      <c r="K1587" s="1209">
        <f t="shared" si="3683"/>
        <v>2.4631015054955205</v>
      </c>
      <c r="L1587" s="1209"/>
      <c r="M1587" s="1209"/>
      <c r="N1587" s="1184" t="e">
        <f t="shared" si="3454"/>
        <v>#DIV/0!</v>
      </c>
      <c r="O1587" s="1210">
        <f t="shared" si="3683"/>
        <v>1.1248359742851786</v>
      </c>
      <c r="P1587" s="1210"/>
      <c r="Q1587" s="1210"/>
      <c r="R1587" s="1184" t="e">
        <f t="shared" si="3455"/>
        <v>#DIV/0!</v>
      </c>
      <c r="S1587" s="1214">
        <f t="shared" si="3683"/>
        <v>0.7572984979902686</v>
      </c>
      <c r="T1587" s="1214"/>
      <c r="U1587" s="1214"/>
      <c r="V1587" s="1184" t="e">
        <f t="shared" si="3456"/>
        <v>#DIV/0!</v>
      </c>
      <c r="W1587" s="1200" t="e">
        <f t="shared" si="3683"/>
        <v>#DIV/0!</v>
      </c>
      <c r="X1587" s="1200">
        <f t="shared" si="3450"/>
        <v>0</v>
      </c>
      <c r="Y1587" s="1200"/>
      <c r="Z1587" s="1184" t="e">
        <f t="shared" si="3457"/>
        <v>#DIV/0!</v>
      </c>
      <c r="AA1587" s="1198">
        <f t="shared" si="3447"/>
        <v>1.6445932833436152</v>
      </c>
      <c r="AB1587" s="1723" t="e">
        <f t="shared" si="3448"/>
        <v>#DIV/0!</v>
      </c>
      <c r="AC1587" s="1198"/>
      <c r="AD1587" s="325" t="s">
        <v>4341</v>
      </c>
    </row>
    <row r="1588" spans="1:30" ht="15.75" hidden="1" thickBot="1" x14ac:dyDescent="0.3">
      <c r="A1588" s="3580"/>
      <c r="B1588" s="2212" t="s">
        <v>4311</v>
      </c>
      <c r="C1588" s="1207">
        <f t="shared" ref="C1588:W1588" si="3684">C1585/C336</f>
        <v>1.70416399743754</v>
      </c>
      <c r="D1588" s="1207"/>
      <c r="E1588" s="1207"/>
      <c r="F1588" s="1184" t="e">
        <f t="shared" si="3452"/>
        <v>#DIV/0!</v>
      </c>
      <c r="G1588" s="1208">
        <f t="shared" si="3684"/>
        <v>0.98053410553410558</v>
      </c>
      <c r="H1588" s="1208"/>
      <c r="I1588" s="1208"/>
      <c r="J1588" s="1184" t="e">
        <f t="shared" si="3453"/>
        <v>#DIV/0!</v>
      </c>
      <c r="K1588" s="1209">
        <f t="shared" si="3684"/>
        <v>2.5736806504603749</v>
      </c>
      <c r="L1588" s="1209"/>
      <c r="M1588" s="1209"/>
      <c r="N1588" s="1184" t="e">
        <f t="shared" si="3454"/>
        <v>#DIV/0!</v>
      </c>
      <c r="O1588" s="1210">
        <f t="shared" si="3684"/>
        <v>0.81172200772200775</v>
      </c>
      <c r="P1588" s="1210"/>
      <c r="Q1588" s="1210"/>
      <c r="R1588" s="1184" t="e">
        <f t="shared" si="3455"/>
        <v>#DIV/0!</v>
      </c>
      <c r="S1588" s="1214">
        <f t="shared" si="3684"/>
        <v>0.56060462919225318</v>
      </c>
      <c r="T1588" s="1214"/>
      <c r="U1588" s="1214"/>
      <c r="V1588" s="1184" t="e">
        <f t="shared" si="3456"/>
        <v>#DIV/0!</v>
      </c>
      <c r="W1588" s="1199" t="e">
        <f t="shared" si="3684"/>
        <v>#DIV/0!</v>
      </c>
      <c r="X1588" s="1199">
        <f t="shared" si="3450"/>
        <v>0</v>
      </c>
      <c r="Y1588" s="1199"/>
      <c r="Z1588" s="1184" t="e">
        <f t="shared" si="3457"/>
        <v>#DIV/0!</v>
      </c>
      <c r="AA1588" s="1198">
        <f t="shared" si="3447"/>
        <v>1.3261410780692562</v>
      </c>
      <c r="AB1588" s="1723" t="e">
        <f t="shared" si="3448"/>
        <v>#DIV/0!</v>
      </c>
      <c r="AC1588" s="1198"/>
      <c r="AD1588" s="325" t="s">
        <v>4342</v>
      </c>
    </row>
    <row r="1589" spans="1:30" ht="15.75" hidden="1" thickBot="1" x14ac:dyDescent="0.3">
      <c r="A1589" s="3580"/>
      <c r="B1589" s="2210" t="s">
        <v>4343</v>
      </c>
      <c r="C1589" s="1206">
        <f>C1548/C1553</f>
        <v>-3.5480349344978165E-2</v>
      </c>
      <c r="D1589" s="1206"/>
      <c r="E1589" s="1206"/>
      <c r="F1589" s="2307" t="e">
        <f t="shared" si="3452"/>
        <v>#DIV/0!</v>
      </c>
      <c r="G1589" s="1265"/>
      <c r="H1589" s="1265"/>
      <c r="I1589" s="1265"/>
      <c r="J1589" s="2307" t="e">
        <f t="shared" si="3453"/>
        <v>#DIV/0!</v>
      </c>
      <c r="K1589" s="1206">
        <f t="shared" ref="K1589:W1589" si="3685">K1548/K1553</f>
        <v>-9.5686274509803923E-2</v>
      </c>
      <c r="L1589" s="1206"/>
      <c r="M1589" s="1206"/>
      <c r="N1589" s="2307" t="e">
        <f t="shared" si="3454"/>
        <v>#DIV/0!</v>
      </c>
      <c r="O1589" s="1206">
        <f t="shared" si="3685"/>
        <v>-4.0304182509505702E-2</v>
      </c>
      <c r="P1589" s="1206"/>
      <c r="Q1589" s="1206"/>
      <c r="R1589" s="2307" t="e">
        <f t="shared" si="3455"/>
        <v>#DIV/0!</v>
      </c>
      <c r="S1589" s="1206">
        <f t="shared" si="3685"/>
        <v>-2.5270758122743681E-2</v>
      </c>
      <c r="T1589" s="1206"/>
      <c r="U1589" s="1206"/>
      <c r="V1589" s="2307" t="e">
        <f t="shared" si="3456"/>
        <v>#DIV/0!</v>
      </c>
      <c r="W1589" s="1206" t="e">
        <f t="shared" si="3685"/>
        <v>#DIV/0!</v>
      </c>
      <c r="X1589" s="1206">
        <f t="shared" si="3450"/>
        <v>0</v>
      </c>
      <c r="Y1589" s="1206"/>
      <c r="Z1589" s="2307" t="e">
        <f t="shared" si="3457"/>
        <v>#DIV/0!</v>
      </c>
      <c r="AA1589" s="1206">
        <f t="shared" si="3447"/>
        <v>-4.918539112175787E-2</v>
      </c>
      <c r="AB1589" s="1718" t="e">
        <f t="shared" si="3448"/>
        <v>#DIV/0!</v>
      </c>
      <c r="AC1589" s="1903"/>
      <c r="AD1589" s="1220" t="s">
        <v>4344</v>
      </c>
    </row>
    <row r="1590" spans="1:30" ht="15.75" hidden="1" thickBot="1" x14ac:dyDescent="0.3">
      <c r="A1590" s="3580"/>
      <c r="B1590" s="2212" t="s">
        <v>4223</v>
      </c>
      <c r="C1590" s="1207">
        <f t="shared" ref="C1590:W1590" si="3686">C1589/C342</f>
        <v>2.411951999775213</v>
      </c>
      <c r="D1590" s="1207"/>
      <c r="E1590" s="1207"/>
      <c r="F1590" s="1184" t="e">
        <f t="shared" si="3452"/>
        <v>#DIV/0!</v>
      </c>
      <c r="G1590" s="1266">
        <f t="shared" si="3686"/>
        <v>0</v>
      </c>
      <c r="H1590" s="1266"/>
      <c r="I1590" s="1266"/>
      <c r="J1590" s="1184" t="e">
        <f t="shared" si="3453"/>
        <v>#DIV/0!</v>
      </c>
      <c r="K1590" s="1209">
        <f t="shared" si="3686"/>
        <v>9.4386437790177631</v>
      </c>
      <c r="L1590" s="1209"/>
      <c r="M1590" s="1209"/>
      <c r="N1590" s="1184" t="e">
        <f t="shared" si="3454"/>
        <v>#DIV/0!</v>
      </c>
      <c r="O1590" s="1210">
        <f t="shared" si="3686"/>
        <v>6.2361484267959497</v>
      </c>
      <c r="P1590" s="1210"/>
      <c r="Q1590" s="1210"/>
      <c r="R1590" s="1184" t="e">
        <f t="shared" si="3455"/>
        <v>#DIV/0!</v>
      </c>
      <c r="S1590" s="1214">
        <f t="shared" si="3686"/>
        <v>1.3040277949763295</v>
      </c>
      <c r="T1590" s="1214"/>
      <c r="U1590" s="1214"/>
      <c r="V1590" s="1184" t="e">
        <f t="shared" si="3456"/>
        <v>#DIV/0!</v>
      </c>
      <c r="W1590" s="1199" t="e">
        <f t="shared" si="3686"/>
        <v>#DIV/0!</v>
      </c>
      <c r="X1590" s="1199">
        <f t="shared" si="3450"/>
        <v>0</v>
      </c>
      <c r="Y1590" s="1199"/>
      <c r="Z1590" s="1184" t="e">
        <f t="shared" si="3457"/>
        <v>#DIV/0!</v>
      </c>
      <c r="AA1590" s="1198">
        <f t="shared" si="3447"/>
        <v>3.8781544001130506</v>
      </c>
      <c r="AB1590" s="1723" t="e">
        <f t="shared" si="3448"/>
        <v>#DIV/0!</v>
      </c>
      <c r="AC1590" s="1198"/>
      <c r="AD1590" s="325" t="s">
        <v>4345</v>
      </c>
    </row>
    <row r="1591" spans="1:30" ht="15.75" hidden="1" thickBot="1" x14ac:dyDescent="0.3">
      <c r="A1591" s="3580"/>
      <c r="B1591" s="2212" t="s">
        <v>4224</v>
      </c>
      <c r="C1591" s="1207">
        <f t="shared" ref="C1591:W1591" si="3687">C1589/C359</f>
        <v>2.475349742412726</v>
      </c>
      <c r="D1591" s="1207"/>
      <c r="E1591" s="1207"/>
      <c r="F1591" s="1184" t="e">
        <f t="shared" si="3452"/>
        <v>#DIV/0!</v>
      </c>
      <c r="G1591" s="1266">
        <f t="shared" si="3687"/>
        <v>0</v>
      </c>
      <c r="H1591" s="1266"/>
      <c r="I1591" s="1266"/>
      <c r="J1591" s="1184" t="e">
        <f t="shared" si="3453"/>
        <v>#DIV/0!</v>
      </c>
      <c r="K1591" s="1209">
        <f t="shared" si="3687"/>
        <v>7.6471485448326142</v>
      </c>
      <c r="L1591" s="1209"/>
      <c r="M1591" s="1209"/>
      <c r="N1591" s="1184" t="e">
        <f t="shared" si="3454"/>
        <v>#DIV/0!</v>
      </c>
      <c r="O1591" s="1210">
        <f t="shared" si="3687"/>
        <v>2.0762067987060893</v>
      </c>
      <c r="P1591" s="1210"/>
      <c r="Q1591" s="1210"/>
      <c r="R1591" s="1184" t="e">
        <f t="shared" si="3455"/>
        <v>#DIV/0!</v>
      </c>
      <c r="S1591" s="1214">
        <f t="shared" si="3687"/>
        <v>2.5895217352388342</v>
      </c>
      <c r="T1591" s="1214"/>
      <c r="U1591" s="1214"/>
      <c r="V1591" s="1184" t="e">
        <f t="shared" si="3456"/>
        <v>#DIV/0!</v>
      </c>
      <c r="W1591" s="1199" t="e">
        <f t="shared" si="3687"/>
        <v>#DIV/0!</v>
      </c>
      <c r="X1591" s="1199">
        <f t="shared" si="3450"/>
        <v>0</v>
      </c>
      <c r="Y1591" s="1199"/>
      <c r="Z1591" s="1184" t="e">
        <f t="shared" si="3457"/>
        <v>#DIV/0!</v>
      </c>
      <c r="AA1591" s="1198">
        <f t="shared" si="3447"/>
        <v>2.9576453642380529</v>
      </c>
      <c r="AB1591" s="1723" t="e">
        <f t="shared" si="3448"/>
        <v>#DIV/0!</v>
      </c>
      <c r="AC1591" s="1198"/>
      <c r="AD1591" s="325" t="s">
        <v>4346</v>
      </c>
    </row>
    <row r="1592" spans="1:30" ht="15.75" hidden="1" thickBot="1" x14ac:dyDescent="0.3">
      <c r="A1592" s="3580"/>
      <c r="B1592" s="2213" t="s">
        <v>4311</v>
      </c>
      <c r="C1592" s="1215">
        <f t="shared" ref="C1592:W1592" si="3688">C1589/C362</f>
        <v>2.5970294497274553</v>
      </c>
      <c r="D1592" s="1215"/>
      <c r="E1592" s="1215"/>
      <c r="F1592" s="2308" t="e">
        <f t="shared" si="3452"/>
        <v>#DIV/0!</v>
      </c>
      <c r="G1592" s="1269">
        <f t="shared" si="3688"/>
        <v>0</v>
      </c>
      <c r="H1592" s="1269"/>
      <c r="I1592" s="1269"/>
      <c r="J1592" s="2308" t="e">
        <f t="shared" si="3453"/>
        <v>#DIV/0!</v>
      </c>
      <c r="K1592" s="1217">
        <f t="shared" si="3688"/>
        <v>8.6974308987116142</v>
      </c>
      <c r="L1592" s="1217"/>
      <c r="M1592" s="1217"/>
      <c r="N1592" s="2308" t="e">
        <f t="shared" si="3454"/>
        <v>#DIV/0!</v>
      </c>
      <c r="O1592" s="1218">
        <f t="shared" si="3688"/>
        <v>2.1522143501928497</v>
      </c>
      <c r="P1592" s="1218"/>
      <c r="Q1592" s="1218"/>
      <c r="R1592" s="2308" t="e">
        <f t="shared" si="3455"/>
        <v>#DIV/0!</v>
      </c>
      <c r="S1592" s="1219">
        <f t="shared" si="3688"/>
        <v>2.7958087523113497</v>
      </c>
      <c r="T1592" s="1219"/>
      <c r="U1592" s="1219"/>
      <c r="V1592" s="2308" t="e">
        <f t="shared" si="3456"/>
        <v>#DIV/0!</v>
      </c>
      <c r="W1592" s="1201" t="e">
        <f t="shared" si="3688"/>
        <v>#DIV/0!</v>
      </c>
      <c r="X1592" s="1201">
        <f t="shared" si="3450"/>
        <v>0</v>
      </c>
      <c r="Y1592" s="1201"/>
      <c r="Z1592" s="2308" t="e">
        <f t="shared" si="3457"/>
        <v>#DIV/0!</v>
      </c>
      <c r="AA1592" s="1202">
        <f t="shared" si="3447"/>
        <v>3.2484966901886536</v>
      </c>
      <c r="AB1592" s="1723" t="e">
        <f t="shared" si="3448"/>
        <v>#DIV/0!</v>
      </c>
      <c r="AC1592" s="1198"/>
      <c r="AD1592" s="325" t="s">
        <v>4347</v>
      </c>
    </row>
    <row r="1593" spans="1:30" customFormat="1" ht="15.75" hidden="1" thickBot="1" x14ac:dyDescent="0.3">
      <c r="A1593" s="3580" t="s">
        <v>1736</v>
      </c>
      <c r="B1593" s="2207" t="s">
        <v>935</v>
      </c>
      <c r="C1593" s="1235"/>
      <c r="D1593" s="1235"/>
      <c r="E1593" s="1235"/>
      <c r="F1593" s="2314" t="e">
        <f t="shared" si="3452"/>
        <v>#DIV/0!</v>
      </c>
      <c r="G1593" s="826">
        <f>BPCE!B655</f>
        <v>1</v>
      </c>
      <c r="H1593" s="826"/>
      <c r="I1593" s="826"/>
      <c r="J1593" s="2314" t="e">
        <f t="shared" si="3453"/>
        <v>#DIV/0!</v>
      </c>
      <c r="K1593" s="1245">
        <f>SG!B590</f>
        <v>0</v>
      </c>
      <c r="L1593" s="1245"/>
      <c r="M1593" s="1245"/>
      <c r="N1593" s="2314" t="e">
        <f t="shared" si="3454"/>
        <v>#DIV/0!</v>
      </c>
      <c r="O1593" s="1235"/>
      <c r="P1593" s="1235"/>
      <c r="Q1593" s="1235"/>
      <c r="R1593" s="2314" t="e">
        <f t="shared" si="3455"/>
        <v>#DIV/0!</v>
      </c>
      <c r="S1593" s="1235"/>
      <c r="T1593" s="1235"/>
      <c r="U1593" s="1235"/>
      <c r="V1593" s="2314" t="e">
        <f t="shared" si="3456"/>
        <v>#DIV/0!</v>
      </c>
      <c r="W1593" s="826" t="e">
        <f>SUM(C1593:S1593)</f>
        <v>#DIV/0!</v>
      </c>
      <c r="X1593" s="826">
        <f t="shared" si="3450"/>
        <v>0</v>
      </c>
      <c r="Y1593" s="826"/>
      <c r="Z1593" s="2314" t="e">
        <f t="shared" si="3457"/>
        <v>#DIV/0!</v>
      </c>
      <c r="AA1593" s="1222">
        <f t="shared" si="3447"/>
        <v>0.5</v>
      </c>
      <c r="AB1593" s="1715" t="e">
        <f t="shared" si="3448"/>
        <v>#DIV/0!</v>
      </c>
      <c r="AC1593" s="1311"/>
      <c r="AD1593" s="27" t="s">
        <v>4264</v>
      </c>
    </row>
    <row r="1594" spans="1:30" customFormat="1" ht="15.75" hidden="1" thickBot="1" x14ac:dyDescent="0.3">
      <c r="A1594" s="3580"/>
      <c r="B1594" s="1" t="s">
        <v>4265</v>
      </c>
      <c r="C1594" s="1236">
        <f t="shared" ref="C1594:W1594" si="3689">C1593/C4</f>
        <v>0</v>
      </c>
      <c r="D1594" s="1236"/>
      <c r="E1594" s="1236"/>
      <c r="F1594" s="1236" t="e">
        <f t="shared" si="3452"/>
        <v>#DIV/0!</v>
      </c>
      <c r="G1594" s="1185">
        <f t="shared" si="3689"/>
        <v>4.2997807111837293E-5</v>
      </c>
      <c r="H1594" s="1185"/>
      <c r="I1594" s="1185"/>
      <c r="J1594" s="1236" t="e">
        <f t="shared" si="3453"/>
        <v>#DIV/0!</v>
      </c>
      <c r="K1594" s="1186">
        <f t="shared" si="3689"/>
        <v>0</v>
      </c>
      <c r="L1594" s="1186"/>
      <c r="M1594" s="1186"/>
      <c r="N1594" s="1236" t="e">
        <f t="shared" si="3454"/>
        <v>#DIV/0!</v>
      </c>
      <c r="O1594" s="1236">
        <f t="shared" si="3689"/>
        <v>0</v>
      </c>
      <c r="P1594" s="1236"/>
      <c r="Q1594" s="1236"/>
      <c r="R1594" s="1236" t="e">
        <f t="shared" si="3455"/>
        <v>#DIV/0!</v>
      </c>
      <c r="S1594" s="1236">
        <f t="shared" si="3689"/>
        <v>0</v>
      </c>
      <c r="T1594" s="1236"/>
      <c r="U1594" s="1236"/>
      <c r="V1594" s="1236" t="e">
        <f t="shared" si="3456"/>
        <v>#DIV/0!</v>
      </c>
      <c r="W1594" s="1194" t="e">
        <f t="shared" si="3689"/>
        <v>#DIV/0!</v>
      </c>
      <c r="X1594" s="1194">
        <f t="shared" si="3450"/>
        <v>0</v>
      </c>
      <c r="Y1594" s="1194"/>
      <c r="Z1594" s="1236" t="e">
        <f t="shared" si="3457"/>
        <v>#DIV/0!</v>
      </c>
      <c r="AA1594" s="1189">
        <f t="shared" si="3447"/>
        <v>8.599561422367458E-6</v>
      </c>
      <c r="AB1594" s="1716" t="e">
        <f t="shared" si="3448"/>
        <v>#DIV/0!</v>
      </c>
      <c r="AC1594" s="1189"/>
      <c r="AD1594" t="s">
        <v>4266</v>
      </c>
    </row>
    <row r="1595" spans="1:30" customFormat="1" ht="15.75" hidden="1" thickBot="1" x14ac:dyDescent="0.3">
      <c r="A1595" s="3580"/>
      <c r="B1595" s="1" t="s">
        <v>4267</v>
      </c>
      <c r="C1595" s="1236">
        <f t="shared" ref="C1595:W1595" si="3690">C1593/C21</f>
        <v>0</v>
      </c>
      <c r="D1595" s="1236"/>
      <c r="E1595" s="1236"/>
      <c r="F1595" s="1236" t="e">
        <f t="shared" si="3452"/>
        <v>#DIV/0!</v>
      </c>
      <c r="G1595" s="1185">
        <f t="shared" si="3690"/>
        <v>2.5726781579624391E-4</v>
      </c>
      <c r="H1595" s="1185"/>
      <c r="I1595" s="1185"/>
      <c r="J1595" s="1236" t="e">
        <f t="shared" si="3453"/>
        <v>#DIV/0!</v>
      </c>
      <c r="K1595" s="1186">
        <f t="shared" si="3690"/>
        <v>0</v>
      </c>
      <c r="L1595" s="1186"/>
      <c r="M1595" s="1186"/>
      <c r="N1595" s="1236" t="e">
        <f t="shared" si="3454"/>
        <v>#DIV/0!</v>
      </c>
      <c r="O1595" s="1236">
        <f t="shared" si="3690"/>
        <v>0</v>
      </c>
      <c r="P1595" s="1236"/>
      <c r="Q1595" s="1236"/>
      <c r="R1595" s="1236" t="e">
        <f t="shared" si="3455"/>
        <v>#DIV/0!</v>
      </c>
      <c r="S1595" s="1236">
        <f t="shared" si="3690"/>
        <v>0</v>
      </c>
      <c r="T1595" s="1236"/>
      <c r="U1595" s="1236"/>
      <c r="V1595" s="1236" t="e">
        <f t="shared" si="3456"/>
        <v>#DIV/0!</v>
      </c>
      <c r="W1595" s="1194" t="e">
        <f t="shared" si="3690"/>
        <v>#DIV/0!</v>
      </c>
      <c r="X1595" s="1194">
        <f t="shared" si="3450"/>
        <v>0</v>
      </c>
      <c r="Y1595" s="1194"/>
      <c r="Z1595" s="1236" t="e">
        <f t="shared" si="3457"/>
        <v>#DIV/0!</v>
      </c>
      <c r="AA1595" s="1189">
        <f t="shared" si="3447"/>
        <v>5.1453563159248784E-5</v>
      </c>
      <c r="AB1595" s="1716" t="e">
        <f t="shared" si="3448"/>
        <v>#DIV/0!</v>
      </c>
      <c r="AC1595" s="1189"/>
      <c r="AD1595" t="s">
        <v>4268</v>
      </c>
    </row>
    <row r="1596" spans="1:30" customFormat="1" ht="15.75" hidden="1" thickBot="1" x14ac:dyDescent="0.3">
      <c r="A1596" s="3580"/>
      <c r="B1596" s="1" t="s">
        <v>4269</v>
      </c>
      <c r="C1596" s="1236">
        <f t="shared" ref="C1596:W1596" si="3691">C1593/C9</f>
        <v>0</v>
      </c>
      <c r="D1596" s="1236"/>
      <c r="E1596" s="1236"/>
      <c r="F1596" s="1236" t="e">
        <f t="shared" si="3452"/>
        <v>#DIV/0!</v>
      </c>
      <c r="G1596" s="1185">
        <f t="shared" si="3691"/>
        <v>1.8281535648994515E-3</v>
      </c>
      <c r="H1596" s="1185"/>
      <c r="I1596" s="1185"/>
      <c r="J1596" s="1236" t="e">
        <f t="shared" si="3453"/>
        <v>#DIV/0!</v>
      </c>
      <c r="K1596" s="1186">
        <f t="shared" si="3691"/>
        <v>0</v>
      </c>
      <c r="L1596" s="1186"/>
      <c r="M1596" s="1186"/>
      <c r="N1596" s="1236" t="e">
        <f t="shared" si="3454"/>
        <v>#DIV/0!</v>
      </c>
      <c r="O1596" s="1236">
        <f t="shared" si="3691"/>
        <v>0</v>
      </c>
      <c r="P1596" s="1236"/>
      <c r="Q1596" s="1236"/>
      <c r="R1596" s="1236" t="e">
        <f t="shared" si="3455"/>
        <v>#DIV/0!</v>
      </c>
      <c r="S1596" s="1236">
        <f t="shared" si="3691"/>
        <v>0</v>
      </c>
      <c r="T1596" s="1236"/>
      <c r="U1596" s="1236"/>
      <c r="V1596" s="1236" t="e">
        <f t="shared" si="3456"/>
        <v>#DIV/0!</v>
      </c>
      <c r="W1596" s="1194" t="e">
        <f t="shared" si="3691"/>
        <v>#DIV/0!</v>
      </c>
      <c r="X1596" s="1194">
        <f t="shared" si="3450"/>
        <v>0</v>
      </c>
      <c r="Y1596" s="1194"/>
      <c r="Z1596" s="1236" t="e">
        <f t="shared" si="3457"/>
        <v>#DIV/0!</v>
      </c>
      <c r="AA1596" s="1189">
        <f t="shared" si="3447"/>
        <v>3.6563071297989033E-4</v>
      </c>
      <c r="AB1596" s="1716" t="e">
        <f t="shared" si="3448"/>
        <v>#DIV/0!</v>
      </c>
      <c r="AC1596" s="1189"/>
      <c r="AD1596" t="s">
        <v>4270</v>
      </c>
    </row>
    <row r="1597" spans="1:30" customFormat="1" ht="15.75" hidden="1" thickBot="1" x14ac:dyDescent="0.3">
      <c r="A1597" s="3580"/>
      <c r="B1597" s="1" t="s">
        <v>4271</v>
      </c>
      <c r="C1597" s="1236">
        <f t="shared" ref="C1597:W1597" si="3692">C1593/C15</f>
        <v>0</v>
      </c>
      <c r="D1597" s="1236"/>
      <c r="E1597" s="1236"/>
      <c r="F1597" s="1236" t="e">
        <f t="shared" si="3452"/>
        <v>#DIV/0!</v>
      </c>
      <c r="G1597" s="1185">
        <f t="shared" si="3692"/>
        <v>2.5641025641025641E-3</v>
      </c>
      <c r="H1597" s="1185"/>
      <c r="I1597" s="1185"/>
      <c r="J1597" s="1236" t="e">
        <f t="shared" si="3453"/>
        <v>#DIV/0!</v>
      </c>
      <c r="K1597" s="1186">
        <f t="shared" si="3692"/>
        <v>0</v>
      </c>
      <c r="L1597" s="1186"/>
      <c r="M1597" s="1186"/>
      <c r="N1597" s="1236" t="e">
        <f t="shared" si="3454"/>
        <v>#DIV/0!</v>
      </c>
      <c r="O1597" s="1236">
        <f t="shared" si="3692"/>
        <v>0</v>
      </c>
      <c r="P1597" s="1236"/>
      <c r="Q1597" s="1236"/>
      <c r="R1597" s="1236" t="e">
        <f t="shared" si="3455"/>
        <v>#DIV/0!</v>
      </c>
      <c r="S1597" s="1236">
        <f t="shared" si="3692"/>
        <v>0</v>
      </c>
      <c r="T1597" s="1236"/>
      <c r="U1597" s="1236"/>
      <c r="V1597" s="1236" t="e">
        <f t="shared" si="3456"/>
        <v>#DIV/0!</v>
      </c>
      <c r="W1597" s="1205" t="e">
        <f t="shared" si="3692"/>
        <v>#DIV/0!</v>
      </c>
      <c r="X1597" s="1205">
        <f t="shared" si="3450"/>
        <v>0</v>
      </c>
      <c r="Y1597" s="1205"/>
      <c r="Z1597" s="1236" t="e">
        <f t="shared" si="3457"/>
        <v>#DIV/0!</v>
      </c>
      <c r="AA1597" s="1193">
        <f t="shared" si="3447"/>
        <v>5.1282051282051282E-4</v>
      </c>
      <c r="AB1597" s="1717" t="e">
        <f t="shared" si="3448"/>
        <v>#DIV/0!</v>
      </c>
      <c r="AC1597" s="1193"/>
      <c r="AD1597" t="s">
        <v>4272</v>
      </c>
    </row>
    <row r="1598" spans="1:30" customFormat="1" ht="15.75" hidden="1" thickBot="1" x14ac:dyDescent="0.3">
      <c r="A1598" s="3580"/>
      <c r="B1598" s="2210" t="s">
        <v>4273</v>
      </c>
      <c r="C1598" s="1237"/>
      <c r="D1598" s="1237"/>
      <c r="E1598" s="1237"/>
      <c r="F1598" s="2309" t="e">
        <f t="shared" si="3452"/>
        <v>#DIV/0!</v>
      </c>
      <c r="G1598" s="1204">
        <f>BPCE!C655</f>
        <v>1</v>
      </c>
      <c r="H1598" s="1204"/>
      <c r="I1598" s="1204"/>
      <c r="J1598" s="2309" t="e">
        <f t="shared" si="3453"/>
        <v>#DIV/0!</v>
      </c>
      <c r="K1598" s="1246">
        <f>SG!C590</f>
        <v>0</v>
      </c>
      <c r="L1598" s="1246"/>
      <c r="M1598" s="1246"/>
      <c r="N1598" s="2309" t="e">
        <f t="shared" si="3454"/>
        <v>#DIV/0!</v>
      </c>
      <c r="O1598" s="1237"/>
      <c r="P1598" s="1237"/>
      <c r="Q1598" s="1237"/>
      <c r="R1598" s="2309" t="e">
        <f t="shared" si="3455"/>
        <v>#DIV/0!</v>
      </c>
      <c r="S1598" s="1237"/>
      <c r="T1598" s="1237"/>
      <c r="U1598" s="1237"/>
      <c r="V1598" s="2309" t="e">
        <f t="shared" si="3456"/>
        <v>#DIV/0!</v>
      </c>
      <c r="W1598" s="1204" t="e">
        <f>SUM(C1598:S1598)</f>
        <v>#DIV/0!</v>
      </c>
      <c r="X1598" s="1204">
        <f t="shared" si="3450"/>
        <v>0</v>
      </c>
      <c r="Y1598" s="1204"/>
      <c r="Z1598" s="2309" t="e">
        <f t="shared" si="3457"/>
        <v>#DIV/0!</v>
      </c>
      <c r="AA1598" s="1206">
        <f t="shared" si="3447"/>
        <v>0.5</v>
      </c>
      <c r="AB1598" s="1718" t="e">
        <f t="shared" si="3448"/>
        <v>#DIV/0!</v>
      </c>
      <c r="AC1598" s="1903"/>
      <c r="AD1598" s="27" t="s">
        <v>4274</v>
      </c>
    </row>
    <row r="1599" spans="1:30" customFormat="1" ht="15.75" hidden="1" thickBot="1" x14ac:dyDescent="0.3">
      <c r="A1599" s="3580"/>
      <c r="B1599" s="1" t="s">
        <v>4275</v>
      </c>
      <c r="C1599" s="1236">
        <f t="shared" ref="C1599:W1599" si="3693">C1598/C30</f>
        <v>0</v>
      </c>
      <c r="D1599" s="1236"/>
      <c r="E1599" s="1236"/>
      <c r="F1599" s="1236" t="e">
        <f t="shared" si="3452"/>
        <v>#DIV/0!</v>
      </c>
      <c r="G1599" s="1185">
        <f t="shared" si="3693"/>
        <v>1.6877637130801687E-4</v>
      </c>
      <c r="H1599" s="1185"/>
      <c r="I1599" s="1185"/>
      <c r="J1599" s="1236" t="e">
        <f t="shared" si="3453"/>
        <v>#DIV/0!</v>
      </c>
      <c r="K1599" s="1186">
        <f t="shared" si="3693"/>
        <v>0</v>
      </c>
      <c r="L1599" s="1186"/>
      <c r="M1599" s="1186"/>
      <c r="N1599" s="1236" t="e">
        <f t="shared" si="3454"/>
        <v>#DIV/0!</v>
      </c>
      <c r="O1599" s="1236">
        <f t="shared" si="3693"/>
        <v>0</v>
      </c>
      <c r="P1599" s="1236"/>
      <c r="Q1599" s="1236"/>
      <c r="R1599" s="1236" t="e">
        <f t="shared" si="3455"/>
        <v>#DIV/0!</v>
      </c>
      <c r="S1599" s="1236">
        <f t="shared" si="3693"/>
        <v>0</v>
      </c>
      <c r="T1599" s="1236"/>
      <c r="U1599" s="1236"/>
      <c r="V1599" s="1236" t="e">
        <f t="shared" si="3456"/>
        <v>#DIV/0!</v>
      </c>
      <c r="W1599" s="1192" t="e">
        <f t="shared" si="3693"/>
        <v>#DIV/0!</v>
      </c>
      <c r="X1599" s="1192">
        <f t="shared" si="3450"/>
        <v>0</v>
      </c>
      <c r="Y1599" s="1192"/>
      <c r="Z1599" s="1236" t="e">
        <f t="shared" si="3457"/>
        <v>#DIV/0!</v>
      </c>
      <c r="AA1599" s="1193">
        <f t="shared" ref="AA1599:AA1662" si="3694">AVERAGE(C1599,G1599,K1599,O1599,S1599)</f>
        <v>3.3755274261603375E-5</v>
      </c>
      <c r="AB1599" s="1717" t="e">
        <f t="shared" ref="AB1599:AB1662" si="3695">AVERAGE(D1599,H1599,L1599,P1599,T1599)</f>
        <v>#DIV/0!</v>
      </c>
      <c r="AC1599" s="1193"/>
      <c r="AD1599" t="s">
        <v>4276</v>
      </c>
    </row>
    <row r="1600" spans="1:30" customFormat="1" ht="15.75" hidden="1" thickBot="1" x14ac:dyDescent="0.3">
      <c r="A1600" s="3580"/>
      <c r="B1600" s="1" t="s">
        <v>4277</v>
      </c>
      <c r="C1600" s="1236">
        <f t="shared" ref="C1600:W1600" si="3696">C1598/C47</f>
        <v>0</v>
      </c>
      <c r="D1600" s="1236"/>
      <c r="E1600" s="1236"/>
      <c r="F1600" s="1236" t="e">
        <f t="shared" si="3452"/>
        <v>#DIV/0!</v>
      </c>
      <c r="G1600" s="1185">
        <f t="shared" si="3696"/>
        <v>7.4404761904761901E-4</v>
      </c>
      <c r="H1600" s="1185"/>
      <c r="I1600" s="1185"/>
      <c r="J1600" s="1236" t="e">
        <f t="shared" si="3453"/>
        <v>#DIV/0!</v>
      </c>
      <c r="K1600" s="1186">
        <f t="shared" si="3696"/>
        <v>0</v>
      </c>
      <c r="L1600" s="1186"/>
      <c r="M1600" s="1186"/>
      <c r="N1600" s="1236" t="e">
        <f t="shared" si="3454"/>
        <v>#DIV/0!</v>
      </c>
      <c r="O1600" s="1236">
        <f t="shared" si="3696"/>
        <v>0</v>
      </c>
      <c r="P1600" s="1236"/>
      <c r="Q1600" s="1236"/>
      <c r="R1600" s="1236" t="e">
        <f t="shared" si="3455"/>
        <v>#DIV/0!</v>
      </c>
      <c r="S1600" s="1236">
        <f t="shared" si="3696"/>
        <v>0</v>
      </c>
      <c r="T1600" s="1236"/>
      <c r="U1600" s="1236"/>
      <c r="V1600" s="1236" t="e">
        <f t="shared" si="3456"/>
        <v>#DIV/0!</v>
      </c>
      <c r="W1600" s="1192" t="e">
        <f t="shared" si="3696"/>
        <v>#DIV/0!</v>
      </c>
      <c r="X1600" s="1192">
        <f t="shared" ref="X1600:X1663" si="3697">SUM(D1600+H1600+L1600+P1600+T1600)</f>
        <v>0</v>
      </c>
      <c r="Y1600" s="1192"/>
      <c r="Z1600" s="1236" t="e">
        <f t="shared" si="3457"/>
        <v>#DIV/0!</v>
      </c>
      <c r="AA1600" s="1193">
        <f t="shared" si="3694"/>
        <v>1.488095238095238E-4</v>
      </c>
      <c r="AB1600" s="1717" t="e">
        <f t="shared" si="3695"/>
        <v>#DIV/0!</v>
      </c>
      <c r="AC1600" s="1193"/>
      <c r="AD1600" t="s">
        <v>4278</v>
      </c>
    </row>
    <row r="1601" spans="1:30" customFormat="1" ht="15.75" hidden="1" thickBot="1" x14ac:dyDescent="0.3">
      <c r="A1601" s="3580"/>
      <c r="B1601" s="1" t="s">
        <v>4279</v>
      </c>
      <c r="C1601" s="1236">
        <f t="shared" ref="C1601:W1601" si="3698">C1598/C35</f>
        <v>0</v>
      </c>
      <c r="D1601" s="1236"/>
      <c r="E1601" s="1236"/>
      <c r="F1601" s="1236" t="e">
        <f t="shared" ref="F1601:F1664" si="3699">E1601/D1601</f>
        <v>#DIV/0!</v>
      </c>
      <c r="G1601" s="1185">
        <f t="shared" si="3698"/>
        <v>6.2500000000000003E-3</v>
      </c>
      <c r="H1601" s="1185"/>
      <c r="I1601" s="1185"/>
      <c r="J1601" s="1236" t="e">
        <f t="shared" ref="J1601:J1664" si="3700">I1601/H1601</f>
        <v>#DIV/0!</v>
      </c>
      <c r="K1601" s="1186">
        <f t="shared" si="3698"/>
        <v>0</v>
      </c>
      <c r="L1601" s="1186"/>
      <c r="M1601" s="1186"/>
      <c r="N1601" s="1236" t="e">
        <f t="shared" ref="N1601:N1664" si="3701">M1601/L1601</f>
        <v>#DIV/0!</v>
      </c>
      <c r="O1601" s="1236">
        <f t="shared" si="3698"/>
        <v>0</v>
      </c>
      <c r="P1601" s="1236"/>
      <c r="Q1601" s="1236"/>
      <c r="R1601" s="1236" t="e">
        <f t="shared" ref="R1601:R1664" si="3702">Q1601/P1601</f>
        <v>#DIV/0!</v>
      </c>
      <c r="S1601" s="1236">
        <f t="shared" si="3698"/>
        <v>0</v>
      </c>
      <c r="T1601" s="1236"/>
      <c r="U1601" s="1236"/>
      <c r="V1601" s="1236" t="e">
        <f t="shared" ref="V1601:V1664" si="3703">U1601/T1601</f>
        <v>#DIV/0!</v>
      </c>
      <c r="W1601" s="1192" t="e">
        <f t="shared" si="3698"/>
        <v>#DIV/0!</v>
      </c>
      <c r="X1601" s="1192">
        <f t="shared" si="3697"/>
        <v>0</v>
      </c>
      <c r="Y1601" s="1192"/>
      <c r="Z1601" s="1236" t="e">
        <f t="shared" ref="Z1601:Z1664" si="3704">Y1601/X1601</f>
        <v>#DIV/0!</v>
      </c>
      <c r="AA1601" s="1193">
        <f t="shared" si="3694"/>
        <v>1.25E-3</v>
      </c>
      <c r="AB1601" s="1717" t="e">
        <f t="shared" si="3695"/>
        <v>#DIV/0!</v>
      </c>
      <c r="AC1601" s="1193"/>
      <c r="AD1601" t="s">
        <v>4280</v>
      </c>
    </row>
    <row r="1602" spans="1:30" customFormat="1" ht="15.75" hidden="1" thickBot="1" x14ac:dyDescent="0.3">
      <c r="A1602" s="3580"/>
      <c r="B1602" s="1" t="s">
        <v>4281</v>
      </c>
      <c r="C1602" s="1236">
        <f t="shared" ref="C1602:W1602" si="3705">C1598/C41</f>
        <v>0</v>
      </c>
      <c r="D1602" s="1236"/>
      <c r="E1602" s="1236"/>
      <c r="F1602" s="1236" t="e">
        <f t="shared" si="3699"/>
        <v>#DIV/0!</v>
      </c>
      <c r="G1602" s="1185">
        <f t="shared" si="3705"/>
        <v>6.0975609756097563E-3</v>
      </c>
      <c r="H1602" s="1185"/>
      <c r="I1602" s="1185"/>
      <c r="J1602" s="1236" t="e">
        <f t="shared" si="3700"/>
        <v>#DIV/0!</v>
      </c>
      <c r="K1602" s="1186">
        <f t="shared" si="3705"/>
        <v>0</v>
      </c>
      <c r="L1602" s="1186"/>
      <c r="M1602" s="1186"/>
      <c r="N1602" s="1236" t="e">
        <f t="shared" si="3701"/>
        <v>#DIV/0!</v>
      </c>
      <c r="O1602" s="1236">
        <f t="shared" si="3705"/>
        <v>0</v>
      </c>
      <c r="P1602" s="1236"/>
      <c r="Q1602" s="1236"/>
      <c r="R1602" s="1236" t="e">
        <f t="shared" si="3702"/>
        <v>#DIV/0!</v>
      </c>
      <c r="S1602" s="1236">
        <f t="shared" si="3705"/>
        <v>0</v>
      </c>
      <c r="T1602" s="1236"/>
      <c r="U1602" s="1236"/>
      <c r="V1602" s="1236" t="e">
        <f t="shared" si="3703"/>
        <v>#DIV/0!</v>
      </c>
      <c r="W1602" s="1192" t="e">
        <f t="shared" si="3705"/>
        <v>#DIV/0!</v>
      </c>
      <c r="X1602" s="1192">
        <f t="shared" si="3697"/>
        <v>0</v>
      </c>
      <c r="Y1602" s="1192"/>
      <c r="Z1602" s="1236" t="e">
        <f t="shared" si="3704"/>
        <v>#DIV/0!</v>
      </c>
      <c r="AA1602" s="1193">
        <f t="shared" si="3694"/>
        <v>1.2195121951219512E-3</v>
      </c>
      <c r="AB1602" s="1717" t="e">
        <f t="shared" si="3695"/>
        <v>#DIV/0!</v>
      </c>
      <c r="AC1602" s="1193"/>
      <c r="AD1602" t="s">
        <v>4282</v>
      </c>
    </row>
    <row r="1603" spans="1:30" customFormat="1" ht="15.75" hidden="1" thickBot="1" x14ac:dyDescent="0.3">
      <c r="A1603" s="3580"/>
      <c r="B1603" s="2210" t="s">
        <v>4283</v>
      </c>
      <c r="C1603" s="1237"/>
      <c r="D1603" s="1237"/>
      <c r="E1603" s="1237"/>
      <c r="F1603" s="2309" t="e">
        <f t="shared" si="3699"/>
        <v>#DIV/0!</v>
      </c>
      <c r="G1603" s="1264"/>
      <c r="H1603" s="1264"/>
      <c r="I1603" s="1264"/>
      <c r="J1603" s="2309" t="e">
        <f t="shared" si="3700"/>
        <v>#DIV/0!</v>
      </c>
      <c r="K1603" s="1246">
        <f>SG!F590</f>
        <v>0</v>
      </c>
      <c r="L1603" s="1246"/>
      <c r="M1603" s="1246"/>
      <c r="N1603" s="2309" t="e">
        <f t="shared" si="3701"/>
        <v>#DIV/0!</v>
      </c>
      <c r="O1603" s="1237"/>
      <c r="P1603" s="1237"/>
      <c r="Q1603" s="1237"/>
      <c r="R1603" s="2309" t="e">
        <f t="shared" si="3702"/>
        <v>#DIV/0!</v>
      </c>
      <c r="S1603" s="1237"/>
      <c r="T1603" s="1237"/>
      <c r="U1603" s="1237"/>
      <c r="V1603" s="2309" t="e">
        <f t="shared" si="3703"/>
        <v>#DIV/0!</v>
      </c>
      <c r="W1603" s="1204" t="e">
        <f>SUM(C1603:S1603)</f>
        <v>#DIV/0!</v>
      </c>
      <c r="X1603" s="1204">
        <f t="shared" si="3697"/>
        <v>0</v>
      </c>
      <c r="Y1603" s="1204"/>
      <c r="Z1603" s="2309" t="e">
        <f t="shared" si="3704"/>
        <v>#DIV/0!</v>
      </c>
      <c r="AA1603" s="1206">
        <f t="shared" si="3694"/>
        <v>0</v>
      </c>
      <c r="AB1603" s="1719" t="e">
        <f t="shared" si="3695"/>
        <v>#DIV/0!</v>
      </c>
      <c r="AC1603" s="1206"/>
      <c r="AD1603" s="1178" t="s">
        <v>4284</v>
      </c>
    </row>
    <row r="1604" spans="1:30" customFormat="1" ht="15.75" hidden="1" thickBot="1" x14ac:dyDescent="0.3">
      <c r="A1604" s="3580"/>
      <c r="B1604" s="1" t="s">
        <v>4285</v>
      </c>
      <c r="C1604" s="1236">
        <f t="shared" ref="C1604:W1604" si="3706">C1603/C56</f>
        <v>0</v>
      </c>
      <c r="D1604" s="1236"/>
      <c r="E1604" s="1236"/>
      <c r="F1604" s="1236" t="e">
        <f t="shared" si="3699"/>
        <v>#DIV/0!</v>
      </c>
      <c r="G1604" s="1263">
        <f t="shared" si="3706"/>
        <v>0</v>
      </c>
      <c r="H1604" s="1263"/>
      <c r="I1604" s="1263"/>
      <c r="J1604" s="1236" t="e">
        <f t="shared" si="3700"/>
        <v>#DIV/0!</v>
      </c>
      <c r="K1604" s="1186">
        <f t="shared" si="3706"/>
        <v>0</v>
      </c>
      <c r="L1604" s="1186"/>
      <c r="M1604" s="1186"/>
      <c r="N1604" s="1236" t="e">
        <f t="shared" si="3701"/>
        <v>#DIV/0!</v>
      </c>
      <c r="O1604" s="1236">
        <f t="shared" si="3706"/>
        <v>0</v>
      </c>
      <c r="P1604" s="1236"/>
      <c r="Q1604" s="1236"/>
      <c r="R1604" s="1236" t="e">
        <f t="shared" si="3702"/>
        <v>#DIV/0!</v>
      </c>
      <c r="S1604" s="1236">
        <f t="shared" si="3706"/>
        <v>0</v>
      </c>
      <c r="T1604" s="1236"/>
      <c r="U1604" s="1236"/>
      <c r="V1604" s="1236" t="e">
        <f t="shared" si="3703"/>
        <v>#DIV/0!</v>
      </c>
      <c r="W1604" s="1194" t="e">
        <f t="shared" si="3706"/>
        <v>#DIV/0!</v>
      </c>
      <c r="X1604" s="1194">
        <f t="shared" si="3697"/>
        <v>0</v>
      </c>
      <c r="Y1604" s="1194"/>
      <c r="Z1604" s="1236" t="e">
        <f t="shared" si="3704"/>
        <v>#DIV/0!</v>
      </c>
      <c r="AA1604" s="1193">
        <f t="shared" si="3694"/>
        <v>0</v>
      </c>
      <c r="AB1604" s="1717" t="e">
        <f t="shared" si="3695"/>
        <v>#DIV/0!</v>
      </c>
      <c r="AC1604" s="1193"/>
      <c r="AD1604" t="s">
        <v>4286</v>
      </c>
    </row>
    <row r="1605" spans="1:30" customFormat="1" ht="15.75" hidden="1" thickBot="1" x14ac:dyDescent="0.3">
      <c r="A1605" s="3580"/>
      <c r="B1605" s="1" t="s">
        <v>4287</v>
      </c>
      <c r="C1605" s="1236">
        <f t="shared" ref="C1605:W1605" si="3707">C1603/C73</f>
        <v>0</v>
      </c>
      <c r="D1605" s="1236"/>
      <c r="E1605" s="1236"/>
      <c r="F1605" s="1236" t="e">
        <f t="shared" si="3699"/>
        <v>#DIV/0!</v>
      </c>
      <c r="G1605" s="1263">
        <f t="shared" si="3707"/>
        <v>0</v>
      </c>
      <c r="H1605" s="1263"/>
      <c r="I1605" s="1263"/>
      <c r="J1605" s="1236" t="e">
        <f t="shared" si="3700"/>
        <v>#DIV/0!</v>
      </c>
      <c r="K1605" s="1186">
        <f t="shared" si="3707"/>
        <v>0</v>
      </c>
      <c r="L1605" s="1186"/>
      <c r="M1605" s="1186"/>
      <c r="N1605" s="1236" t="e">
        <f t="shared" si="3701"/>
        <v>#DIV/0!</v>
      </c>
      <c r="O1605" s="1236">
        <f t="shared" si="3707"/>
        <v>0</v>
      </c>
      <c r="P1605" s="1236"/>
      <c r="Q1605" s="1236"/>
      <c r="R1605" s="1236" t="e">
        <f t="shared" si="3702"/>
        <v>#DIV/0!</v>
      </c>
      <c r="S1605" s="1236">
        <f t="shared" si="3707"/>
        <v>0</v>
      </c>
      <c r="T1605" s="1236"/>
      <c r="U1605" s="1236"/>
      <c r="V1605" s="1236" t="e">
        <f t="shared" si="3703"/>
        <v>#DIV/0!</v>
      </c>
      <c r="W1605" s="1194" t="e">
        <f t="shared" si="3707"/>
        <v>#DIV/0!</v>
      </c>
      <c r="X1605" s="1194">
        <f t="shared" si="3697"/>
        <v>0</v>
      </c>
      <c r="Y1605" s="1194"/>
      <c r="Z1605" s="1236" t="e">
        <f t="shared" si="3704"/>
        <v>#DIV/0!</v>
      </c>
      <c r="AA1605" s="1193">
        <f t="shared" si="3694"/>
        <v>0</v>
      </c>
      <c r="AB1605" s="1717" t="e">
        <f t="shared" si="3695"/>
        <v>#DIV/0!</v>
      </c>
      <c r="AC1605" s="1193"/>
      <c r="AD1605" t="s">
        <v>4288</v>
      </c>
    </row>
    <row r="1606" spans="1:30" customFormat="1" ht="15.75" hidden="1" thickBot="1" x14ac:dyDescent="0.3">
      <c r="A1606" s="3580"/>
      <c r="B1606" s="1" t="s">
        <v>4289</v>
      </c>
      <c r="C1606" s="1243">
        <v>0.35</v>
      </c>
      <c r="D1606" s="1243"/>
      <c r="E1606" s="1243"/>
      <c r="F1606" s="1236" t="e">
        <f t="shared" si="3699"/>
        <v>#DIV/0!</v>
      </c>
      <c r="G1606" s="1275">
        <v>0.35</v>
      </c>
      <c r="H1606" s="1275"/>
      <c r="I1606" s="1275"/>
      <c r="J1606" s="1236" t="e">
        <f t="shared" si="3700"/>
        <v>#DIV/0!</v>
      </c>
      <c r="K1606" s="1197">
        <v>0.35</v>
      </c>
      <c r="L1606" s="1197"/>
      <c r="M1606" s="1197"/>
      <c r="N1606" s="1236" t="e">
        <f t="shared" si="3701"/>
        <v>#DIV/0!</v>
      </c>
      <c r="O1606" s="1236">
        <v>0.35</v>
      </c>
      <c r="P1606" s="1236"/>
      <c r="Q1606" s="1236"/>
      <c r="R1606" s="1236" t="e">
        <f t="shared" si="3702"/>
        <v>#DIV/0!</v>
      </c>
      <c r="S1606" s="1236">
        <v>0.35</v>
      </c>
      <c r="T1606" s="1236"/>
      <c r="U1606" s="1236"/>
      <c r="V1606" s="1236" t="e">
        <f t="shared" si="3703"/>
        <v>#DIV/0!</v>
      </c>
      <c r="W1606" s="1190">
        <f>K1606</f>
        <v>0.35</v>
      </c>
      <c r="X1606" s="1190">
        <f t="shared" si="3697"/>
        <v>0</v>
      </c>
      <c r="Y1606" s="1190"/>
      <c r="Z1606" s="1236" t="e">
        <f t="shared" si="3704"/>
        <v>#DIV/0!</v>
      </c>
      <c r="AA1606" s="1191">
        <f t="shared" si="3694"/>
        <v>0.35</v>
      </c>
      <c r="AB1606" s="1720" t="e">
        <f t="shared" si="3695"/>
        <v>#DIV/0!</v>
      </c>
      <c r="AC1606" s="1191"/>
      <c r="AD1606" t="s">
        <v>4290</v>
      </c>
    </row>
    <row r="1607" spans="1:30" customFormat="1" ht="15.75" hidden="1" thickBot="1" x14ac:dyDescent="0.3">
      <c r="A1607" s="3580"/>
      <c r="B1607" s="1" t="s">
        <v>4291</v>
      </c>
      <c r="C1607" s="1236" t="e">
        <f>C1603/C1598</f>
        <v>#DIV/0!</v>
      </c>
      <c r="D1607" s="1236"/>
      <c r="E1607" s="1236"/>
      <c r="F1607" s="1236" t="e">
        <f t="shared" si="3699"/>
        <v>#DIV/0!</v>
      </c>
      <c r="G1607" s="1263">
        <f t="shared" ref="G1607:W1607" si="3708">G1603/G1598</f>
        <v>0</v>
      </c>
      <c r="H1607" s="1263"/>
      <c r="I1607" s="1263"/>
      <c r="J1607" s="1236" t="e">
        <f t="shared" si="3700"/>
        <v>#DIV/0!</v>
      </c>
      <c r="K1607" s="1186" t="e">
        <f t="shared" si="3708"/>
        <v>#DIV/0!</v>
      </c>
      <c r="L1607" s="1186"/>
      <c r="M1607" s="1186"/>
      <c r="N1607" s="1236" t="e">
        <f t="shared" si="3701"/>
        <v>#DIV/0!</v>
      </c>
      <c r="O1607" s="1236" t="e">
        <f t="shared" si="3708"/>
        <v>#DIV/0!</v>
      </c>
      <c r="P1607" s="1236"/>
      <c r="Q1607" s="1236"/>
      <c r="R1607" s="1236" t="e">
        <f t="shared" si="3702"/>
        <v>#DIV/0!</v>
      </c>
      <c r="S1607" s="1236" t="e">
        <f t="shared" si="3708"/>
        <v>#DIV/0!</v>
      </c>
      <c r="T1607" s="1236"/>
      <c r="U1607" s="1236"/>
      <c r="V1607" s="1236" t="e">
        <f t="shared" si="3703"/>
        <v>#DIV/0!</v>
      </c>
      <c r="W1607" s="1205" t="e">
        <f t="shared" si="3708"/>
        <v>#DIV/0!</v>
      </c>
      <c r="X1607" s="1205">
        <f t="shared" si="3697"/>
        <v>0</v>
      </c>
      <c r="Y1607" s="1205"/>
      <c r="Z1607" s="1236" t="e">
        <f t="shared" si="3704"/>
        <v>#DIV/0!</v>
      </c>
      <c r="AA1607" s="1191" t="e">
        <f t="shared" si="3694"/>
        <v>#DIV/0!</v>
      </c>
      <c r="AB1607" s="1720" t="e">
        <f t="shared" si="3695"/>
        <v>#DIV/0!</v>
      </c>
      <c r="AC1607" s="1191"/>
      <c r="AD1607" t="s">
        <v>4292</v>
      </c>
    </row>
    <row r="1608" spans="1:30" customFormat="1" ht="15.75" hidden="1" thickBot="1" x14ac:dyDescent="0.3">
      <c r="A1608" s="3580"/>
      <c r="B1608" s="2210" t="s">
        <v>10</v>
      </c>
      <c r="C1608" s="1237"/>
      <c r="D1608" s="1237"/>
      <c r="E1608" s="1237"/>
      <c r="F1608" s="2309" t="e">
        <f t="shared" si="3699"/>
        <v>#DIV/0!</v>
      </c>
      <c r="G1608" s="1264"/>
      <c r="H1608" s="1264"/>
      <c r="I1608" s="1264"/>
      <c r="J1608" s="2309" t="e">
        <f t="shared" si="3700"/>
        <v>#DIV/0!</v>
      </c>
      <c r="K1608" s="1246">
        <f>SG!G590</f>
        <v>0</v>
      </c>
      <c r="L1608" s="1246"/>
      <c r="M1608" s="1246"/>
      <c r="N1608" s="2309" t="e">
        <f t="shared" si="3701"/>
        <v>#DIV/0!</v>
      </c>
      <c r="O1608" s="1237"/>
      <c r="P1608" s="1237"/>
      <c r="Q1608" s="1237"/>
      <c r="R1608" s="2309" t="e">
        <f t="shared" si="3702"/>
        <v>#DIV/0!</v>
      </c>
      <c r="S1608" s="1237"/>
      <c r="T1608" s="1237"/>
      <c r="U1608" s="1237"/>
      <c r="V1608" s="2309" t="e">
        <f t="shared" si="3703"/>
        <v>#DIV/0!</v>
      </c>
      <c r="W1608" s="1204" t="e">
        <f>SUM(C1608:S1608)</f>
        <v>#DIV/0!</v>
      </c>
      <c r="X1608" s="1204">
        <f t="shared" si="3697"/>
        <v>0</v>
      </c>
      <c r="Y1608" s="1204"/>
      <c r="Z1608" s="2309" t="e">
        <f t="shared" si="3704"/>
        <v>#DIV/0!</v>
      </c>
      <c r="AA1608" s="1204">
        <f t="shared" si="3694"/>
        <v>0</v>
      </c>
      <c r="AB1608" s="1721" t="e">
        <f t="shared" si="3695"/>
        <v>#DIV/0!</v>
      </c>
      <c r="AC1608" s="1309"/>
      <c r="AD1608" s="27" t="s">
        <v>4293</v>
      </c>
    </row>
    <row r="1609" spans="1:30" customFormat="1" ht="15.75" hidden="1" thickBot="1" x14ac:dyDescent="0.3">
      <c r="A1609" s="3580"/>
      <c r="B1609" s="1" t="s">
        <v>4294</v>
      </c>
      <c r="C1609" s="1236">
        <f t="shared" ref="C1609:W1609" si="3709">C1608/C82</f>
        <v>0</v>
      </c>
      <c r="D1609" s="1236"/>
      <c r="E1609" s="1236"/>
      <c r="F1609" s="1236" t="e">
        <f t="shared" si="3699"/>
        <v>#DIV/0!</v>
      </c>
      <c r="G1609" s="1263">
        <f t="shared" si="3709"/>
        <v>0</v>
      </c>
      <c r="H1609" s="1263"/>
      <c r="I1609" s="1263"/>
      <c r="J1609" s="1236" t="e">
        <f t="shared" si="3700"/>
        <v>#DIV/0!</v>
      </c>
      <c r="K1609" s="1186">
        <f t="shared" si="3709"/>
        <v>0</v>
      </c>
      <c r="L1609" s="1186"/>
      <c r="M1609" s="1186"/>
      <c r="N1609" s="1236" t="e">
        <f t="shared" si="3701"/>
        <v>#DIV/0!</v>
      </c>
      <c r="O1609" s="1236">
        <f t="shared" si="3709"/>
        <v>0</v>
      </c>
      <c r="P1609" s="1236"/>
      <c r="Q1609" s="1236"/>
      <c r="R1609" s="1236" t="e">
        <f t="shared" si="3702"/>
        <v>#DIV/0!</v>
      </c>
      <c r="S1609" s="1236">
        <f t="shared" si="3709"/>
        <v>0</v>
      </c>
      <c r="T1609" s="1236"/>
      <c r="U1609" s="1236"/>
      <c r="V1609" s="1236" t="e">
        <f t="shared" si="3703"/>
        <v>#DIV/0!</v>
      </c>
      <c r="W1609" s="1194" t="e">
        <f t="shared" si="3709"/>
        <v>#DIV/0!</v>
      </c>
      <c r="X1609" s="1194">
        <f t="shared" si="3697"/>
        <v>0</v>
      </c>
      <c r="Y1609" s="1194"/>
      <c r="Z1609" s="1236" t="e">
        <f t="shared" si="3704"/>
        <v>#DIV/0!</v>
      </c>
      <c r="AA1609" s="1189">
        <f t="shared" si="3694"/>
        <v>0</v>
      </c>
      <c r="AB1609" s="1716" t="e">
        <f t="shared" si="3695"/>
        <v>#DIV/0!</v>
      </c>
      <c r="AC1609" s="1189"/>
      <c r="AD1609" t="s">
        <v>4295</v>
      </c>
    </row>
    <row r="1610" spans="1:30" customFormat="1" ht="15.75" hidden="1" thickBot="1" x14ac:dyDescent="0.3">
      <c r="A1610" s="3580"/>
      <c r="B1610" s="1" t="s">
        <v>4296</v>
      </c>
      <c r="C1610" s="1236">
        <f t="shared" ref="C1610:W1610" si="3710">C1608/C99</f>
        <v>0</v>
      </c>
      <c r="D1610" s="1236"/>
      <c r="E1610" s="1236"/>
      <c r="F1610" s="1236" t="e">
        <f t="shared" si="3699"/>
        <v>#DIV/0!</v>
      </c>
      <c r="G1610" s="1263">
        <f t="shared" si="3710"/>
        <v>0</v>
      </c>
      <c r="H1610" s="1263"/>
      <c r="I1610" s="1263"/>
      <c r="J1610" s="1236" t="e">
        <f t="shared" si="3700"/>
        <v>#DIV/0!</v>
      </c>
      <c r="K1610" s="1186">
        <f t="shared" si="3710"/>
        <v>0</v>
      </c>
      <c r="L1610" s="1186"/>
      <c r="M1610" s="1186"/>
      <c r="N1610" s="1236" t="e">
        <f t="shared" si="3701"/>
        <v>#DIV/0!</v>
      </c>
      <c r="O1610" s="1236">
        <f t="shared" si="3710"/>
        <v>0</v>
      </c>
      <c r="P1610" s="1236"/>
      <c r="Q1610" s="1236"/>
      <c r="R1610" s="1236" t="e">
        <f t="shared" si="3702"/>
        <v>#DIV/0!</v>
      </c>
      <c r="S1610" s="1236">
        <f t="shared" si="3710"/>
        <v>0</v>
      </c>
      <c r="T1610" s="1236"/>
      <c r="U1610" s="1236"/>
      <c r="V1610" s="1236" t="e">
        <f t="shared" si="3703"/>
        <v>#DIV/0!</v>
      </c>
      <c r="W1610" s="1194" t="e">
        <f t="shared" si="3710"/>
        <v>#DIV/0!</v>
      </c>
      <c r="X1610" s="1194">
        <f t="shared" si="3697"/>
        <v>0</v>
      </c>
      <c r="Y1610" s="1194"/>
      <c r="Z1610" s="1236" t="e">
        <f t="shared" si="3704"/>
        <v>#DIV/0!</v>
      </c>
      <c r="AA1610" s="1189">
        <f t="shared" si="3694"/>
        <v>0</v>
      </c>
      <c r="AB1610" s="1716" t="e">
        <f t="shared" si="3695"/>
        <v>#DIV/0!</v>
      </c>
      <c r="AC1610" s="1189"/>
      <c r="AD1610" t="s">
        <v>4297</v>
      </c>
    </row>
    <row r="1611" spans="1:30" customFormat="1" ht="15.75" hidden="1" thickBot="1" x14ac:dyDescent="0.3">
      <c r="A1611" s="3580"/>
      <c r="B1611" s="2210" t="s">
        <v>14</v>
      </c>
      <c r="C1611" s="1237"/>
      <c r="D1611" s="1237"/>
      <c r="E1611" s="1237"/>
      <c r="F1611" s="2309" t="e">
        <f t="shared" si="3699"/>
        <v>#DIV/0!</v>
      </c>
      <c r="G1611" s="1204">
        <f>BPCE!J655</f>
        <v>1</v>
      </c>
      <c r="H1611" s="1204"/>
      <c r="I1611" s="1204"/>
      <c r="J1611" s="2309" t="e">
        <f t="shared" si="3700"/>
        <v>#DIV/0!</v>
      </c>
      <c r="K1611" s="1246">
        <f>SG!J590</f>
        <v>2</v>
      </c>
      <c r="L1611" s="1246"/>
      <c r="M1611" s="1246"/>
      <c r="N1611" s="2309" t="e">
        <f t="shared" si="3701"/>
        <v>#DIV/0!</v>
      </c>
      <c r="O1611" s="1237"/>
      <c r="P1611" s="1237"/>
      <c r="Q1611" s="1237"/>
      <c r="R1611" s="2309" t="e">
        <f t="shared" si="3702"/>
        <v>#DIV/0!</v>
      </c>
      <c r="S1611" s="1237"/>
      <c r="T1611" s="1237"/>
      <c r="U1611" s="1237"/>
      <c r="V1611" s="2309" t="e">
        <f t="shared" si="3703"/>
        <v>#DIV/0!</v>
      </c>
      <c r="W1611" s="1204" t="e">
        <f>SUM(C1611:S1611)</f>
        <v>#DIV/0!</v>
      </c>
      <c r="X1611" s="1204">
        <f t="shared" si="3697"/>
        <v>0</v>
      </c>
      <c r="Y1611" s="1204"/>
      <c r="Z1611" s="2309" t="e">
        <f t="shared" si="3704"/>
        <v>#DIV/0!</v>
      </c>
      <c r="AA1611" s="1221">
        <f t="shared" si="3694"/>
        <v>1.5</v>
      </c>
      <c r="AB1611" s="1722" t="e">
        <f t="shared" si="3695"/>
        <v>#DIV/0!</v>
      </c>
      <c r="AC1611" s="1904"/>
      <c r="AD1611" s="27" t="s">
        <v>4298</v>
      </c>
    </row>
    <row r="1612" spans="1:30" customFormat="1" ht="15.75" hidden="1" thickBot="1" x14ac:dyDescent="0.3">
      <c r="A1612" s="3580"/>
      <c r="B1612" s="1" t="s">
        <v>4299</v>
      </c>
      <c r="C1612" s="1236">
        <f t="shared" ref="C1612:W1612" si="3711">C1611/C108</f>
        <v>0</v>
      </c>
      <c r="D1612" s="1236"/>
      <c r="E1612" s="1236"/>
      <c r="F1612" s="1236" t="e">
        <f t="shared" si="3699"/>
        <v>#DIV/0!</v>
      </c>
      <c r="G1612" s="1185">
        <f t="shared" si="3711"/>
        <v>1.4025245441795231E-3</v>
      </c>
      <c r="H1612" s="1185"/>
      <c r="I1612" s="1185"/>
      <c r="J1612" s="1236" t="e">
        <f t="shared" si="3700"/>
        <v>#DIV/0!</v>
      </c>
      <c r="K1612" s="1186">
        <f t="shared" si="3711"/>
        <v>2.617801047120419E-3</v>
      </c>
      <c r="L1612" s="1186"/>
      <c r="M1612" s="1186"/>
      <c r="N1612" s="1236" t="e">
        <f t="shared" si="3701"/>
        <v>#DIV/0!</v>
      </c>
      <c r="O1612" s="1236">
        <f t="shared" si="3711"/>
        <v>0</v>
      </c>
      <c r="P1612" s="1236"/>
      <c r="Q1612" s="1236"/>
      <c r="R1612" s="1236" t="e">
        <f t="shared" si="3702"/>
        <v>#DIV/0!</v>
      </c>
      <c r="S1612" s="1236">
        <f t="shared" si="3711"/>
        <v>0</v>
      </c>
      <c r="T1612" s="1236"/>
      <c r="U1612" s="1236"/>
      <c r="V1612" s="1236" t="e">
        <f t="shared" si="3703"/>
        <v>#DIV/0!</v>
      </c>
      <c r="W1612" s="1194" t="e">
        <f t="shared" si="3711"/>
        <v>#DIV/0!</v>
      </c>
      <c r="X1612" s="1194">
        <f t="shared" si="3697"/>
        <v>0</v>
      </c>
      <c r="Y1612" s="1194"/>
      <c r="Z1612" s="1236" t="e">
        <f t="shared" si="3704"/>
        <v>#DIV/0!</v>
      </c>
      <c r="AA1612" s="1189">
        <f t="shared" si="3694"/>
        <v>8.0406511825998847E-4</v>
      </c>
      <c r="AB1612" s="1716" t="e">
        <f t="shared" si="3695"/>
        <v>#DIV/0!</v>
      </c>
      <c r="AC1612" s="1189"/>
      <c r="AD1612" t="s">
        <v>4300</v>
      </c>
    </row>
    <row r="1613" spans="1:30" customFormat="1" ht="15.75" hidden="1" thickBot="1" x14ac:dyDescent="0.3">
      <c r="A1613" s="3580"/>
      <c r="B1613" s="1" t="s">
        <v>4301</v>
      </c>
      <c r="C1613" s="1236">
        <f t="shared" ref="C1613:W1613" si="3712">C1611/C125</f>
        <v>0</v>
      </c>
      <c r="D1613" s="1236"/>
      <c r="E1613" s="1236"/>
      <c r="F1613" s="1236" t="e">
        <f t="shared" si="3699"/>
        <v>#DIV/0!</v>
      </c>
      <c r="G1613" s="1185">
        <f t="shared" si="3712"/>
        <v>3.4129692832764505E-3</v>
      </c>
      <c r="H1613" s="1185"/>
      <c r="I1613" s="1185"/>
      <c r="J1613" s="1236" t="e">
        <f t="shared" si="3700"/>
        <v>#DIV/0!</v>
      </c>
      <c r="K1613" s="1186">
        <f t="shared" si="3712"/>
        <v>4.4247787610619468E-3</v>
      </c>
      <c r="L1613" s="1186"/>
      <c r="M1613" s="1186"/>
      <c r="N1613" s="1236" t="e">
        <f t="shared" si="3701"/>
        <v>#DIV/0!</v>
      </c>
      <c r="O1613" s="1236">
        <f t="shared" si="3712"/>
        <v>0</v>
      </c>
      <c r="P1613" s="1236"/>
      <c r="Q1613" s="1236"/>
      <c r="R1613" s="1236" t="e">
        <f t="shared" si="3702"/>
        <v>#DIV/0!</v>
      </c>
      <c r="S1613" s="1236">
        <f t="shared" si="3712"/>
        <v>0</v>
      </c>
      <c r="T1613" s="1236"/>
      <c r="U1613" s="1236"/>
      <c r="V1613" s="1236" t="e">
        <f t="shared" si="3703"/>
        <v>#DIV/0!</v>
      </c>
      <c r="W1613" s="1194" t="e">
        <f t="shared" si="3712"/>
        <v>#DIV/0!</v>
      </c>
      <c r="X1613" s="1194">
        <f t="shared" si="3697"/>
        <v>0</v>
      </c>
      <c r="Y1613" s="1194"/>
      <c r="Z1613" s="1236" t="e">
        <f t="shared" si="3704"/>
        <v>#DIV/0!</v>
      </c>
      <c r="AA1613" s="1189">
        <f t="shared" si="3694"/>
        <v>1.5675496088676795E-3</v>
      </c>
      <c r="AB1613" s="1716" t="e">
        <f t="shared" si="3695"/>
        <v>#DIV/0!</v>
      </c>
      <c r="AC1613" s="1189"/>
      <c r="AD1613" t="s">
        <v>4302</v>
      </c>
    </row>
    <row r="1614" spans="1:30" customFormat="1" ht="15.75" hidden="1" thickBot="1" x14ac:dyDescent="0.3">
      <c r="A1614" s="3580"/>
      <c r="B1614" s="1" t="s">
        <v>4303</v>
      </c>
      <c r="C1614" s="1236">
        <f t="shared" ref="C1614:W1614" si="3713">C1611/C113</f>
        <v>0</v>
      </c>
      <c r="D1614" s="1236"/>
      <c r="E1614" s="1236"/>
      <c r="F1614" s="1236" t="e">
        <f t="shared" si="3699"/>
        <v>#DIV/0!</v>
      </c>
      <c r="G1614" s="1185">
        <f t="shared" si="3713"/>
        <v>1.2345679012345678E-2</v>
      </c>
      <c r="H1614" s="1185"/>
      <c r="I1614" s="1185"/>
      <c r="J1614" s="1236" t="e">
        <f t="shared" si="3700"/>
        <v>#DIV/0!</v>
      </c>
      <c r="K1614" s="1186">
        <f t="shared" si="3713"/>
        <v>1.4705882352941176E-2</v>
      </c>
      <c r="L1614" s="1186"/>
      <c r="M1614" s="1186"/>
      <c r="N1614" s="1236" t="e">
        <f t="shared" si="3701"/>
        <v>#DIV/0!</v>
      </c>
      <c r="O1614" s="1236">
        <f t="shared" si="3713"/>
        <v>0</v>
      </c>
      <c r="P1614" s="1236"/>
      <c r="Q1614" s="1236"/>
      <c r="R1614" s="1236" t="e">
        <f t="shared" si="3702"/>
        <v>#DIV/0!</v>
      </c>
      <c r="S1614" s="1236">
        <f t="shared" si="3713"/>
        <v>0</v>
      </c>
      <c r="T1614" s="1236"/>
      <c r="U1614" s="1236"/>
      <c r="V1614" s="1236" t="e">
        <f t="shared" si="3703"/>
        <v>#DIV/0!</v>
      </c>
      <c r="W1614" s="1194" t="e">
        <f t="shared" si="3713"/>
        <v>#DIV/0!</v>
      </c>
      <c r="X1614" s="1194">
        <f t="shared" si="3697"/>
        <v>0</v>
      </c>
      <c r="Y1614" s="1194"/>
      <c r="Z1614" s="1236" t="e">
        <f t="shared" si="3704"/>
        <v>#DIV/0!</v>
      </c>
      <c r="AA1614" s="1189">
        <f t="shared" si="3694"/>
        <v>5.4103122730573706E-3</v>
      </c>
      <c r="AB1614" s="1716" t="e">
        <f t="shared" si="3695"/>
        <v>#DIV/0!</v>
      </c>
      <c r="AC1614" s="1189"/>
      <c r="AD1614" t="s">
        <v>4304</v>
      </c>
    </row>
    <row r="1615" spans="1:30" customFormat="1" ht="15.75" hidden="1" thickBot="1" x14ac:dyDescent="0.3">
      <c r="A1615" s="3580"/>
      <c r="B1615" s="1" t="s">
        <v>4305</v>
      </c>
      <c r="C1615" s="1236">
        <f t="shared" ref="C1615:W1615" si="3714">C1611/C119</f>
        <v>0</v>
      </c>
      <c r="D1615" s="1236"/>
      <c r="E1615" s="1236"/>
      <c r="F1615" s="1236" t="e">
        <f t="shared" si="3699"/>
        <v>#DIV/0!</v>
      </c>
      <c r="G1615" s="1185">
        <f t="shared" si="3714"/>
        <v>2.1276595744680851E-2</v>
      </c>
      <c r="H1615" s="1185"/>
      <c r="I1615" s="1185"/>
      <c r="J1615" s="1236" t="e">
        <f t="shared" si="3700"/>
        <v>#DIV/0!</v>
      </c>
      <c r="K1615" s="1186">
        <f t="shared" si="3714"/>
        <v>1.9047619047619049E-2</v>
      </c>
      <c r="L1615" s="1186"/>
      <c r="M1615" s="1186"/>
      <c r="N1615" s="1236" t="e">
        <f t="shared" si="3701"/>
        <v>#DIV/0!</v>
      </c>
      <c r="O1615" s="1236">
        <f t="shared" si="3714"/>
        <v>0</v>
      </c>
      <c r="P1615" s="1236"/>
      <c r="Q1615" s="1236"/>
      <c r="R1615" s="1236" t="e">
        <f t="shared" si="3702"/>
        <v>#DIV/0!</v>
      </c>
      <c r="S1615" s="1236">
        <f t="shared" si="3714"/>
        <v>0</v>
      </c>
      <c r="T1615" s="1236"/>
      <c r="U1615" s="1236"/>
      <c r="V1615" s="1236" t="e">
        <f t="shared" si="3703"/>
        <v>#DIV/0!</v>
      </c>
      <c r="W1615" s="1205" t="e">
        <f t="shared" si="3714"/>
        <v>#DIV/0!</v>
      </c>
      <c r="X1615" s="1205">
        <f t="shared" si="3697"/>
        <v>0</v>
      </c>
      <c r="Y1615" s="1205"/>
      <c r="Z1615" s="1236" t="e">
        <f t="shared" si="3704"/>
        <v>#DIV/0!</v>
      </c>
      <c r="AA1615" s="1193">
        <f t="shared" si="3694"/>
        <v>8.0648429584599807E-3</v>
      </c>
      <c r="AB1615" s="1717" t="e">
        <f t="shared" si="3695"/>
        <v>#DIV/0!</v>
      </c>
      <c r="AC1615" s="1193"/>
      <c r="AD1615" t="s">
        <v>4306</v>
      </c>
    </row>
    <row r="1616" spans="1:30" customFormat="1" ht="15.75" hidden="1" thickBot="1" x14ac:dyDescent="0.3">
      <c r="A1616" s="3580"/>
      <c r="B1616" s="2210" t="s">
        <v>4307</v>
      </c>
      <c r="C1616" s="1238"/>
      <c r="D1616" s="1238"/>
      <c r="E1616" s="1238"/>
      <c r="F1616" s="2309" t="e">
        <f t="shared" si="3699"/>
        <v>#DIV/0!</v>
      </c>
      <c r="G1616" s="1265"/>
      <c r="H1616" s="1265"/>
      <c r="I1616" s="1265"/>
      <c r="J1616" s="2309" t="e">
        <f t="shared" si="3700"/>
        <v>#DIV/0!</v>
      </c>
      <c r="K1616" s="1206" t="e">
        <f t="shared" ref="K1616" si="3715">K1593/K1608</f>
        <v>#DIV/0!</v>
      </c>
      <c r="L1616" s="1206"/>
      <c r="M1616" s="1206"/>
      <c r="N1616" s="2309" t="e">
        <f t="shared" si="3701"/>
        <v>#DIV/0!</v>
      </c>
      <c r="O1616" s="1238"/>
      <c r="P1616" s="1238"/>
      <c r="Q1616" s="1238"/>
      <c r="R1616" s="2309" t="e">
        <f t="shared" si="3702"/>
        <v>#DIV/0!</v>
      </c>
      <c r="S1616" s="1238"/>
      <c r="T1616" s="1238"/>
      <c r="U1616" s="1238"/>
      <c r="V1616" s="2309" t="e">
        <f t="shared" si="3703"/>
        <v>#DIV/0!</v>
      </c>
      <c r="W1616" s="1206" t="e">
        <f>W1593/W1608</f>
        <v>#DIV/0!</v>
      </c>
      <c r="X1616" s="1206">
        <f t="shared" si="3697"/>
        <v>0</v>
      </c>
      <c r="Y1616" s="1206"/>
      <c r="Z1616" s="2309" t="e">
        <f t="shared" si="3704"/>
        <v>#DIV/0!</v>
      </c>
      <c r="AA1616" s="1206" t="e">
        <f t="shared" si="3694"/>
        <v>#DIV/0!</v>
      </c>
      <c r="AB1616" s="1718" t="e">
        <f t="shared" si="3695"/>
        <v>#DIV/0!</v>
      </c>
      <c r="AC1616" s="1903"/>
      <c r="AD1616" s="27" t="s">
        <v>4308</v>
      </c>
    </row>
    <row r="1617" spans="1:30" customFormat="1" ht="15.75" hidden="1" thickBot="1" x14ac:dyDescent="0.3">
      <c r="A1617" s="3580"/>
      <c r="B1617" s="1" t="s">
        <v>4223</v>
      </c>
      <c r="C1617" s="1239">
        <f t="shared" ref="C1617:W1617" si="3716">C1616/C134</f>
        <v>0</v>
      </c>
      <c r="D1617" s="1239"/>
      <c r="E1617" s="1239"/>
      <c r="F1617" s="1236" t="e">
        <f t="shared" si="3699"/>
        <v>#DIV/0!</v>
      </c>
      <c r="G1617" s="1266">
        <f t="shared" si="3716"/>
        <v>0</v>
      </c>
      <c r="H1617" s="1266"/>
      <c r="I1617" s="1266"/>
      <c r="J1617" s="1236" t="e">
        <f t="shared" si="3700"/>
        <v>#DIV/0!</v>
      </c>
      <c r="K1617" s="1209" t="e">
        <f t="shared" si="3716"/>
        <v>#DIV/0!</v>
      </c>
      <c r="L1617" s="1209"/>
      <c r="M1617" s="1209"/>
      <c r="N1617" s="1236" t="e">
        <f t="shared" si="3701"/>
        <v>#DIV/0!</v>
      </c>
      <c r="O1617" s="1239">
        <f t="shared" si="3716"/>
        <v>0</v>
      </c>
      <c r="P1617" s="1239"/>
      <c r="Q1617" s="1239"/>
      <c r="R1617" s="1236" t="e">
        <f t="shared" si="3702"/>
        <v>#DIV/0!</v>
      </c>
      <c r="S1617" s="1239">
        <f t="shared" si="3716"/>
        <v>0</v>
      </c>
      <c r="T1617" s="1239"/>
      <c r="U1617" s="1239"/>
      <c r="V1617" s="1236" t="e">
        <f t="shared" si="3703"/>
        <v>#DIV/0!</v>
      </c>
      <c r="W1617" s="1177" t="e">
        <f t="shared" si="3716"/>
        <v>#DIV/0!</v>
      </c>
      <c r="X1617" s="1177">
        <f t="shared" si="3697"/>
        <v>0</v>
      </c>
      <c r="Y1617" s="1177"/>
      <c r="Z1617" s="1236" t="e">
        <f t="shared" si="3704"/>
        <v>#DIV/0!</v>
      </c>
      <c r="AA1617" s="1198" t="e">
        <f t="shared" si="3694"/>
        <v>#DIV/0!</v>
      </c>
      <c r="AB1617" s="1723" t="e">
        <f t="shared" si="3695"/>
        <v>#DIV/0!</v>
      </c>
      <c r="AC1617" s="1198"/>
      <c r="AD1617" t="s">
        <v>4309</v>
      </c>
    </row>
    <row r="1618" spans="1:30" customFormat="1" ht="15.75" hidden="1" thickBot="1" x14ac:dyDescent="0.3">
      <c r="A1618" s="3580"/>
      <c r="B1618" s="1" t="s">
        <v>4224</v>
      </c>
      <c r="C1618" s="1239">
        <f t="shared" ref="C1618:W1618" si="3717">C1616/C137</f>
        <v>0</v>
      </c>
      <c r="D1618" s="1239"/>
      <c r="E1618" s="1239"/>
      <c r="F1618" s="1236" t="e">
        <f t="shared" si="3699"/>
        <v>#DIV/0!</v>
      </c>
      <c r="G1618" s="1266">
        <f t="shared" si="3717"/>
        <v>0</v>
      </c>
      <c r="H1618" s="1266"/>
      <c r="I1618" s="1266"/>
      <c r="J1618" s="1236" t="e">
        <f t="shared" si="3700"/>
        <v>#DIV/0!</v>
      </c>
      <c r="K1618" s="1209" t="e">
        <f t="shared" si="3717"/>
        <v>#DIV/0!</v>
      </c>
      <c r="L1618" s="1209"/>
      <c r="M1618" s="1209"/>
      <c r="N1618" s="1236" t="e">
        <f t="shared" si="3701"/>
        <v>#DIV/0!</v>
      </c>
      <c r="O1618" s="1239">
        <f t="shared" si="3717"/>
        <v>0</v>
      </c>
      <c r="P1618" s="1239"/>
      <c r="Q1618" s="1239"/>
      <c r="R1618" s="1236" t="e">
        <f t="shared" si="3702"/>
        <v>#DIV/0!</v>
      </c>
      <c r="S1618" s="1239">
        <f t="shared" si="3717"/>
        <v>0</v>
      </c>
      <c r="T1618" s="1239"/>
      <c r="U1618" s="1239"/>
      <c r="V1618" s="1236" t="e">
        <f t="shared" si="3703"/>
        <v>#DIV/0!</v>
      </c>
      <c r="W1618" s="1177" t="e">
        <f t="shared" si="3717"/>
        <v>#DIV/0!</v>
      </c>
      <c r="X1618" s="1177">
        <f t="shared" si="3697"/>
        <v>0</v>
      </c>
      <c r="Y1618" s="1177"/>
      <c r="Z1618" s="1236" t="e">
        <f t="shared" si="3704"/>
        <v>#DIV/0!</v>
      </c>
      <c r="AA1618" s="1198" t="e">
        <f t="shared" si="3694"/>
        <v>#DIV/0!</v>
      </c>
      <c r="AB1618" s="1723" t="e">
        <f t="shared" si="3695"/>
        <v>#DIV/0!</v>
      </c>
      <c r="AC1618" s="1198"/>
      <c r="AD1618" t="s">
        <v>4310</v>
      </c>
    </row>
    <row r="1619" spans="1:30" customFormat="1" ht="15.75" hidden="1" thickBot="1" x14ac:dyDescent="0.3">
      <c r="A1619" s="3580"/>
      <c r="B1619" s="1" t="s">
        <v>4311</v>
      </c>
      <c r="C1619" s="1239">
        <f t="shared" ref="C1619:W1619" si="3718">C1616/C154</f>
        <v>0</v>
      </c>
      <c r="D1619" s="1239"/>
      <c r="E1619" s="1239"/>
      <c r="F1619" s="1236" t="e">
        <f t="shared" si="3699"/>
        <v>#DIV/0!</v>
      </c>
      <c r="G1619" s="1266">
        <f t="shared" si="3718"/>
        <v>0</v>
      </c>
      <c r="H1619" s="1266"/>
      <c r="I1619" s="1266"/>
      <c r="J1619" s="1236" t="e">
        <f t="shared" si="3700"/>
        <v>#DIV/0!</v>
      </c>
      <c r="K1619" s="1209" t="e">
        <f t="shared" si="3718"/>
        <v>#DIV/0!</v>
      </c>
      <c r="L1619" s="1209"/>
      <c r="M1619" s="1209"/>
      <c r="N1619" s="1236" t="e">
        <f t="shared" si="3701"/>
        <v>#DIV/0!</v>
      </c>
      <c r="O1619" s="1239">
        <f t="shared" si="3718"/>
        <v>0</v>
      </c>
      <c r="P1619" s="1239"/>
      <c r="Q1619" s="1239"/>
      <c r="R1619" s="1236" t="e">
        <f t="shared" si="3702"/>
        <v>#DIV/0!</v>
      </c>
      <c r="S1619" s="1239">
        <f t="shared" si="3718"/>
        <v>0</v>
      </c>
      <c r="T1619" s="1239"/>
      <c r="U1619" s="1239"/>
      <c r="V1619" s="1236" t="e">
        <f t="shared" si="3703"/>
        <v>#DIV/0!</v>
      </c>
      <c r="W1619" s="1177" t="e">
        <f t="shared" si="3718"/>
        <v>#DIV/0!</v>
      </c>
      <c r="X1619" s="1177">
        <f t="shared" si="3697"/>
        <v>0</v>
      </c>
      <c r="Y1619" s="1177"/>
      <c r="Z1619" s="1236" t="e">
        <f t="shared" si="3704"/>
        <v>#DIV/0!</v>
      </c>
      <c r="AA1619" s="1198" t="e">
        <f t="shared" si="3694"/>
        <v>#DIV/0!</v>
      </c>
      <c r="AB1619" s="1723" t="e">
        <f t="shared" si="3695"/>
        <v>#DIV/0!</v>
      </c>
      <c r="AC1619" s="1198"/>
      <c r="AD1619" t="s">
        <v>4312</v>
      </c>
    </row>
    <row r="1620" spans="1:30" customFormat="1" ht="15.75" hidden="1" thickBot="1" x14ac:dyDescent="0.3">
      <c r="A1620" s="3580"/>
      <c r="B1620" s="2210" t="s">
        <v>4313</v>
      </c>
      <c r="C1620" s="1238"/>
      <c r="D1620" s="1238"/>
      <c r="E1620" s="1238"/>
      <c r="F1620" s="2309" t="e">
        <f t="shared" si="3699"/>
        <v>#DIV/0!</v>
      </c>
      <c r="G1620" s="1265"/>
      <c r="H1620" s="1265"/>
      <c r="I1620" s="1265"/>
      <c r="J1620" s="2309" t="e">
        <f t="shared" si="3700"/>
        <v>#DIV/0!</v>
      </c>
      <c r="K1620" s="1206" t="e">
        <f t="shared" ref="K1620" si="3719">K1598/K1608</f>
        <v>#DIV/0!</v>
      </c>
      <c r="L1620" s="1206"/>
      <c r="M1620" s="1206"/>
      <c r="N1620" s="2309" t="e">
        <f t="shared" si="3701"/>
        <v>#DIV/0!</v>
      </c>
      <c r="O1620" s="1238"/>
      <c r="P1620" s="1238"/>
      <c r="Q1620" s="1238"/>
      <c r="R1620" s="2309" t="e">
        <f t="shared" si="3702"/>
        <v>#DIV/0!</v>
      </c>
      <c r="S1620" s="1238"/>
      <c r="T1620" s="1238"/>
      <c r="U1620" s="1238"/>
      <c r="V1620" s="2309" t="e">
        <f t="shared" si="3703"/>
        <v>#DIV/0!</v>
      </c>
      <c r="W1620" s="1206" t="e">
        <f>W1598/W1608</f>
        <v>#DIV/0!</v>
      </c>
      <c r="X1620" s="1206">
        <f t="shared" si="3697"/>
        <v>0</v>
      </c>
      <c r="Y1620" s="1206"/>
      <c r="Z1620" s="2309" t="e">
        <f t="shared" si="3704"/>
        <v>#DIV/0!</v>
      </c>
      <c r="AA1620" s="1206" t="e">
        <f t="shared" si="3694"/>
        <v>#DIV/0!</v>
      </c>
      <c r="AB1620" s="1718" t="e">
        <f t="shared" si="3695"/>
        <v>#DIV/0!</v>
      </c>
      <c r="AC1620" s="1903"/>
      <c r="AD1620" s="27" t="s">
        <v>4314</v>
      </c>
    </row>
    <row r="1621" spans="1:30" s="1" customFormat="1" ht="15.75" hidden="1" thickBot="1" x14ac:dyDescent="0.3">
      <c r="A1621" s="3580"/>
      <c r="B1621" s="1" t="s">
        <v>4223</v>
      </c>
      <c r="C1621" s="1239">
        <f t="shared" ref="C1621:W1621" si="3720">C1620/C160</f>
        <v>0</v>
      </c>
      <c r="D1621" s="1239"/>
      <c r="E1621" s="1239"/>
      <c r="F1621" s="1236" t="e">
        <f t="shared" si="3699"/>
        <v>#DIV/0!</v>
      </c>
      <c r="G1621" s="1266">
        <f t="shared" si="3720"/>
        <v>0</v>
      </c>
      <c r="H1621" s="1266"/>
      <c r="I1621" s="1266"/>
      <c r="J1621" s="1236" t="e">
        <f t="shared" si="3700"/>
        <v>#DIV/0!</v>
      </c>
      <c r="K1621" s="1209" t="e">
        <f t="shared" si="3720"/>
        <v>#DIV/0!</v>
      </c>
      <c r="L1621" s="1209"/>
      <c r="M1621" s="1209"/>
      <c r="N1621" s="1236" t="e">
        <f t="shared" si="3701"/>
        <v>#DIV/0!</v>
      </c>
      <c r="O1621" s="1239">
        <f t="shared" si="3720"/>
        <v>0</v>
      </c>
      <c r="P1621" s="1239"/>
      <c r="Q1621" s="1239"/>
      <c r="R1621" s="1236" t="e">
        <f t="shared" si="3702"/>
        <v>#DIV/0!</v>
      </c>
      <c r="S1621" s="1239">
        <f t="shared" si="3720"/>
        <v>0</v>
      </c>
      <c r="T1621" s="1239"/>
      <c r="U1621" s="1239"/>
      <c r="V1621" s="1236" t="e">
        <f t="shared" si="3703"/>
        <v>#DIV/0!</v>
      </c>
      <c r="W1621" s="1177" t="e">
        <f t="shared" si="3720"/>
        <v>#DIV/0!</v>
      </c>
      <c r="X1621" s="1177">
        <f t="shared" si="3697"/>
        <v>0</v>
      </c>
      <c r="Y1621" s="1177"/>
      <c r="Z1621" s="1236" t="e">
        <f t="shared" si="3704"/>
        <v>#DIV/0!</v>
      </c>
      <c r="AA1621" s="1198" t="e">
        <f t="shared" si="3694"/>
        <v>#DIV/0!</v>
      </c>
      <c r="AB1621" s="1723" t="e">
        <f t="shared" si="3695"/>
        <v>#DIV/0!</v>
      </c>
      <c r="AC1621" s="1198"/>
      <c r="AD1621" t="s">
        <v>4315</v>
      </c>
    </row>
    <row r="1622" spans="1:30" s="1" customFormat="1" ht="15.75" hidden="1" thickBot="1" x14ac:dyDescent="0.3">
      <c r="A1622" s="3580"/>
      <c r="B1622" s="1" t="s">
        <v>4224</v>
      </c>
      <c r="C1622" s="1239">
        <f t="shared" ref="C1622:W1622" si="3721">C1620/C177</f>
        <v>0</v>
      </c>
      <c r="D1622" s="1239"/>
      <c r="E1622" s="1239"/>
      <c r="F1622" s="1236" t="e">
        <f t="shared" si="3699"/>
        <v>#DIV/0!</v>
      </c>
      <c r="G1622" s="1266">
        <f t="shared" si="3721"/>
        <v>0</v>
      </c>
      <c r="H1622" s="1266"/>
      <c r="I1622" s="1266"/>
      <c r="J1622" s="1236" t="e">
        <f t="shared" si="3700"/>
        <v>#DIV/0!</v>
      </c>
      <c r="K1622" s="1209" t="e">
        <f t="shared" si="3721"/>
        <v>#DIV/0!</v>
      </c>
      <c r="L1622" s="1209"/>
      <c r="M1622" s="1209"/>
      <c r="N1622" s="1236" t="e">
        <f t="shared" si="3701"/>
        <v>#DIV/0!</v>
      </c>
      <c r="O1622" s="1239">
        <f t="shared" si="3721"/>
        <v>0</v>
      </c>
      <c r="P1622" s="1239"/>
      <c r="Q1622" s="1239"/>
      <c r="R1622" s="1236" t="e">
        <f t="shared" si="3702"/>
        <v>#DIV/0!</v>
      </c>
      <c r="S1622" s="1239">
        <f t="shared" si="3721"/>
        <v>0</v>
      </c>
      <c r="T1622" s="1239"/>
      <c r="U1622" s="1239"/>
      <c r="V1622" s="1236" t="e">
        <f t="shared" si="3703"/>
        <v>#DIV/0!</v>
      </c>
      <c r="W1622" s="1177" t="e">
        <f t="shared" si="3721"/>
        <v>#DIV/0!</v>
      </c>
      <c r="X1622" s="1177">
        <f t="shared" si="3697"/>
        <v>0</v>
      </c>
      <c r="Y1622" s="1177"/>
      <c r="Z1622" s="1236" t="e">
        <f t="shared" si="3704"/>
        <v>#DIV/0!</v>
      </c>
      <c r="AA1622" s="1198" t="e">
        <f t="shared" si="3694"/>
        <v>#DIV/0!</v>
      </c>
      <c r="AB1622" s="1723" t="e">
        <f t="shared" si="3695"/>
        <v>#DIV/0!</v>
      </c>
      <c r="AC1622" s="1198"/>
      <c r="AD1622" t="s">
        <v>4316</v>
      </c>
    </row>
    <row r="1623" spans="1:30" s="1" customFormat="1" ht="15.75" hidden="1" thickBot="1" x14ac:dyDescent="0.3">
      <c r="A1623" s="3580"/>
      <c r="B1623" s="1" t="s">
        <v>4311</v>
      </c>
      <c r="C1623" s="1239">
        <f t="shared" ref="C1623:W1623" si="3722">C1620/C180</f>
        <v>0</v>
      </c>
      <c r="D1623" s="1239"/>
      <c r="E1623" s="1239"/>
      <c r="F1623" s="1236" t="e">
        <f t="shared" si="3699"/>
        <v>#DIV/0!</v>
      </c>
      <c r="G1623" s="1266">
        <f t="shared" si="3722"/>
        <v>0</v>
      </c>
      <c r="H1623" s="1266"/>
      <c r="I1623" s="1266"/>
      <c r="J1623" s="1236" t="e">
        <f t="shared" si="3700"/>
        <v>#DIV/0!</v>
      </c>
      <c r="K1623" s="1209" t="e">
        <f t="shared" si="3722"/>
        <v>#DIV/0!</v>
      </c>
      <c r="L1623" s="1209"/>
      <c r="M1623" s="1209"/>
      <c r="N1623" s="1236" t="e">
        <f t="shared" si="3701"/>
        <v>#DIV/0!</v>
      </c>
      <c r="O1623" s="1239">
        <f t="shared" si="3722"/>
        <v>0</v>
      </c>
      <c r="P1623" s="1239"/>
      <c r="Q1623" s="1239"/>
      <c r="R1623" s="1236" t="e">
        <f t="shared" si="3702"/>
        <v>#DIV/0!</v>
      </c>
      <c r="S1623" s="1239">
        <f t="shared" si="3722"/>
        <v>0</v>
      </c>
      <c r="T1623" s="1239"/>
      <c r="U1623" s="1239"/>
      <c r="V1623" s="1236" t="e">
        <f t="shared" si="3703"/>
        <v>#DIV/0!</v>
      </c>
      <c r="W1623" s="1177" t="e">
        <f t="shared" si="3722"/>
        <v>#DIV/0!</v>
      </c>
      <c r="X1623" s="1177">
        <f t="shared" si="3697"/>
        <v>0</v>
      </c>
      <c r="Y1623" s="1177"/>
      <c r="Z1623" s="1236" t="e">
        <f t="shared" si="3704"/>
        <v>#DIV/0!</v>
      </c>
      <c r="AA1623" s="1198" t="e">
        <f t="shared" si="3694"/>
        <v>#DIV/0!</v>
      </c>
      <c r="AB1623" s="1723" t="e">
        <f t="shared" si="3695"/>
        <v>#DIV/0!</v>
      </c>
      <c r="AC1623" s="1198"/>
      <c r="AD1623" t="s">
        <v>4317</v>
      </c>
    </row>
    <row r="1624" spans="1:30" customFormat="1" ht="15.75" hidden="1" thickBot="1" x14ac:dyDescent="0.3">
      <c r="A1624" s="3580"/>
      <c r="B1624" s="2210" t="s">
        <v>4318</v>
      </c>
      <c r="C1624" s="1238"/>
      <c r="D1624" s="1238"/>
      <c r="E1624" s="1238"/>
      <c r="F1624" s="2309" t="e">
        <f t="shared" si="3699"/>
        <v>#DIV/0!</v>
      </c>
      <c r="G1624" s="1206">
        <f t="shared" ref="G1624:K1624" si="3723">G1598/G1593</f>
        <v>1</v>
      </c>
      <c r="H1624" s="1206"/>
      <c r="I1624" s="1206"/>
      <c r="J1624" s="2309" t="e">
        <f t="shared" si="3700"/>
        <v>#DIV/0!</v>
      </c>
      <c r="K1624" s="1206" t="e">
        <f t="shared" si="3723"/>
        <v>#DIV/0!</v>
      </c>
      <c r="L1624" s="1206"/>
      <c r="M1624" s="1206"/>
      <c r="N1624" s="2309" t="e">
        <f t="shared" si="3701"/>
        <v>#DIV/0!</v>
      </c>
      <c r="O1624" s="1238"/>
      <c r="P1624" s="1238"/>
      <c r="Q1624" s="1238"/>
      <c r="R1624" s="2309" t="e">
        <f t="shared" si="3702"/>
        <v>#DIV/0!</v>
      </c>
      <c r="S1624" s="1238"/>
      <c r="T1624" s="1238"/>
      <c r="U1624" s="1238"/>
      <c r="V1624" s="2309" t="e">
        <f t="shared" si="3703"/>
        <v>#DIV/0!</v>
      </c>
      <c r="W1624" s="1206" t="e">
        <f>W1598/W1593</f>
        <v>#DIV/0!</v>
      </c>
      <c r="X1624" s="1206">
        <f t="shared" si="3697"/>
        <v>0</v>
      </c>
      <c r="Y1624" s="1206"/>
      <c r="Z1624" s="2309" t="e">
        <f t="shared" si="3704"/>
        <v>#DIV/0!</v>
      </c>
      <c r="AA1624" s="1206" t="e">
        <f t="shared" si="3694"/>
        <v>#DIV/0!</v>
      </c>
      <c r="AB1624" s="1718" t="e">
        <f t="shared" si="3695"/>
        <v>#DIV/0!</v>
      </c>
      <c r="AC1624" s="1903"/>
      <c r="AD1624" s="27" t="s">
        <v>4319</v>
      </c>
    </row>
    <row r="1625" spans="1:30" customFormat="1" ht="15.75" hidden="1" thickBot="1" x14ac:dyDescent="0.3">
      <c r="A1625" s="3580"/>
      <c r="B1625" s="2211" t="s">
        <v>4223</v>
      </c>
      <c r="C1625" s="1239">
        <f t="shared" ref="C1625:W1625" si="3724">C1624/C212</f>
        <v>0</v>
      </c>
      <c r="D1625" s="1239"/>
      <c r="E1625" s="1239"/>
      <c r="F1625" s="1236" t="e">
        <f t="shared" si="3699"/>
        <v>#DIV/0!</v>
      </c>
      <c r="G1625" s="1208">
        <f t="shared" si="3724"/>
        <v>3.9252320675105485</v>
      </c>
      <c r="H1625" s="1208"/>
      <c r="I1625" s="1208"/>
      <c r="J1625" s="1236" t="e">
        <f t="shared" si="3700"/>
        <v>#DIV/0!</v>
      </c>
      <c r="K1625" s="1209" t="e">
        <f t="shared" si="3724"/>
        <v>#DIV/0!</v>
      </c>
      <c r="L1625" s="1209"/>
      <c r="M1625" s="1209"/>
      <c r="N1625" s="1236" t="e">
        <f t="shared" si="3701"/>
        <v>#DIV/0!</v>
      </c>
      <c r="O1625" s="1239">
        <f t="shared" si="3724"/>
        <v>0</v>
      </c>
      <c r="P1625" s="1239"/>
      <c r="Q1625" s="1239"/>
      <c r="R1625" s="1236" t="e">
        <f t="shared" si="3702"/>
        <v>#DIV/0!</v>
      </c>
      <c r="S1625" s="1239">
        <f t="shared" si="3724"/>
        <v>0</v>
      </c>
      <c r="T1625" s="1239"/>
      <c r="U1625" s="1239"/>
      <c r="V1625" s="1236" t="e">
        <f t="shared" si="3703"/>
        <v>#DIV/0!</v>
      </c>
      <c r="W1625" s="1177" t="e">
        <f t="shared" si="3724"/>
        <v>#DIV/0!</v>
      </c>
      <c r="X1625" s="1177">
        <f t="shared" si="3697"/>
        <v>0</v>
      </c>
      <c r="Y1625" s="1177"/>
      <c r="Z1625" s="1236" t="e">
        <f t="shared" si="3704"/>
        <v>#DIV/0!</v>
      </c>
      <c r="AA1625" s="1198" t="e">
        <f t="shared" si="3694"/>
        <v>#DIV/0!</v>
      </c>
      <c r="AB1625" s="1723" t="e">
        <f t="shared" si="3695"/>
        <v>#DIV/0!</v>
      </c>
      <c r="AC1625" s="1198"/>
      <c r="AD1625" t="s">
        <v>4320</v>
      </c>
    </row>
    <row r="1626" spans="1:30" customFormat="1" ht="15.75" hidden="1" thickBot="1" x14ac:dyDescent="0.3">
      <c r="A1626" s="3580"/>
      <c r="B1626" s="2211" t="s">
        <v>4224</v>
      </c>
      <c r="C1626" s="1239">
        <f t="shared" ref="C1626:W1626" si="3725">C1624/C229</f>
        <v>0</v>
      </c>
      <c r="D1626" s="1239"/>
      <c r="E1626" s="1239"/>
      <c r="F1626" s="1236" t="e">
        <f t="shared" si="3699"/>
        <v>#DIV/0!</v>
      </c>
      <c r="G1626" s="1208">
        <f t="shared" si="3725"/>
        <v>2.8921130952380953</v>
      </c>
      <c r="H1626" s="1208"/>
      <c r="I1626" s="1208"/>
      <c r="J1626" s="1236" t="e">
        <f t="shared" si="3700"/>
        <v>#DIV/0!</v>
      </c>
      <c r="K1626" s="1209" t="e">
        <f t="shared" si="3725"/>
        <v>#DIV/0!</v>
      </c>
      <c r="L1626" s="1209"/>
      <c r="M1626" s="1209"/>
      <c r="N1626" s="1236" t="e">
        <f t="shared" si="3701"/>
        <v>#DIV/0!</v>
      </c>
      <c r="O1626" s="1239">
        <f t="shared" si="3725"/>
        <v>0</v>
      </c>
      <c r="P1626" s="1239"/>
      <c r="Q1626" s="1239"/>
      <c r="R1626" s="1236" t="e">
        <f t="shared" si="3702"/>
        <v>#DIV/0!</v>
      </c>
      <c r="S1626" s="1239">
        <f t="shared" si="3725"/>
        <v>0</v>
      </c>
      <c r="T1626" s="1239"/>
      <c r="U1626" s="1239"/>
      <c r="V1626" s="1236" t="e">
        <f t="shared" si="3703"/>
        <v>#DIV/0!</v>
      </c>
      <c r="W1626" s="1177" t="e">
        <f t="shared" si="3725"/>
        <v>#DIV/0!</v>
      </c>
      <c r="X1626" s="1177">
        <f t="shared" si="3697"/>
        <v>0</v>
      </c>
      <c r="Y1626" s="1177"/>
      <c r="Z1626" s="1236" t="e">
        <f t="shared" si="3704"/>
        <v>#DIV/0!</v>
      </c>
      <c r="AA1626" s="1198" t="e">
        <f t="shared" si="3694"/>
        <v>#DIV/0!</v>
      </c>
      <c r="AB1626" s="1723" t="e">
        <f t="shared" si="3695"/>
        <v>#DIV/0!</v>
      </c>
      <c r="AC1626" s="1198"/>
      <c r="AD1626" t="s">
        <v>4321</v>
      </c>
    </row>
    <row r="1627" spans="1:30" customFormat="1" ht="15.75" hidden="1" thickBot="1" x14ac:dyDescent="0.3">
      <c r="A1627" s="3580"/>
      <c r="B1627" s="2211" t="s">
        <v>4311</v>
      </c>
      <c r="C1627" s="1239">
        <f t="shared" ref="C1627:W1627" si="3726">C1624/C232</f>
        <v>0</v>
      </c>
      <c r="D1627" s="1239"/>
      <c r="E1627" s="1239"/>
      <c r="F1627" s="1236" t="e">
        <f t="shared" si="3699"/>
        <v>#DIV/0!</v>
      </c>
      <c r="G1627" s="1208">
        <f t="shared" si="3726"/>
        <v>2.8209459459459461</v>
      </c>
      <c r="H1627" s="1208"/>
      <c r="I1627" s="1208"/>
      <c r="J1627" s="1236" t="e">
        <f t="shared" si="3700"/>
        <v>#DIV/0!</v>
      </c>
      <c r="K1627" s="1209" t="e">
        <f t="shared" si="3726"/>
        <v>#DIV/0!</v>
      </c>
      <c r="L1627" s="1209"/>
      <c r="M1627" s="1209"/>
      <c r="N1627" s="1236" t="e">
        <f t="shared" si="3701"/>
        <v>#DIV/0!</v>
      </c>
      <c r="O1627" s="1239">
        <f t="shared" si="3726"/>
        <v>0</v>
      </c>
      <c r="P1627" s="1239"/>
      <c r="Q1627" s="1239"/>
      <c r="R1627" s="1236" t="e">
        <f t="shared" si="3702"/>
        <v>#DIV/0!</v>
      </c>
      <c r="S1627" s="1239">
        <f t="shared" si="3726"/>
        <v>0</v>
      </c>
      <c r="T1627" s="1239"/>
      <c r="U1627" s="1239"/>
      <c r="V1627" s="1236" t="e">
        <f t="shared" si="3703"/>
        <v>#DIV/0!</v>
      </c>
      <c r="W1627" s="1177" t="e">
        <f t="shared" si="3726"/>
        <v>#DIV/0!</v>
      </c>
      <c r="X1627" s="1177">
        <f t="shared" si="3697"/>
        <v>0</v>
      </c>
      <c r="Y1627" s="1177"/>
      <c r="Z1627" s="1236" t="e">
        <f t="shared" si="3704"/>
        <v>#DIV/0!</v>
      </c>
      <c r="AA1627" s="1198" t="e">
        <f t="shared" si="3694"/>
        <v>#DIV/0!</v>
      </c>
      <c r="AB1627" s="1723" t="e">
        <f t="shared" si="3695"/>
        <v>#DIV/0!</v>
      </c>
      <c r="AC1627" s="1198"/>
      <c r="AD1627" t="s">
        <v>4322</v>
      </c>
    </row>
    <row r="1628" spans="1:30" customFormat="1" ht="15.75" hidden="1" thickBot="1" x14ac:dyDescent="0.3">
      <c r="A1628" s="3580"/>
      <c r="B1628" s="2210" t="s">
        <v>4323</v>
      </c>
      <c r="C1628" s="1238"/>
      <c r="D1628" s="1238"/>
      <c r="E1628" s="1238"/>
      <c r="F1628" s="2309" t="e">
        <f t="shared" si="3699"/>
        <v>#DIV/0!</v>
      </c>
      <c r="G1628" s="1265"/>
      <c r="H1628" s="1265"/>
      <c r="I1628" s="1265"/>
      <c r="J1628" s="2309" t="e">
        <f t="shared" si="3700"/>
        <v>#DIV/0!</v>
      </c>
      <c r="K1628" s="1206" t="e">
        <f t="shared" ref="K1628" si="3727">K1603/K1593</f>
        <v>#DIV/0!</v>
      </c>
      <c r="L1628" s="1206"/>
      <c r="M1628" s="1206"/>
      <c r="N1628" s="2309" t="e">
        <f t="shared" si="3701"/>
        <v>#DIV/0!</v>
      </c>
      <c r="O1628" s="1238"/>
      <c r="P1628" s="1238"/>
      <c r="Q1628" s="1238"/>
      <c r="R1628" s="2309" t="e">
        <f t="shared" si="3702"/>
        <v>#DIV/0!</v>
      </c>
      <c r="S1628" s="1238"/>
      <c r="T1628" s="1238"/>
      <c r="U1628" s="1238"/>
      <c r="V1628" s="2309" t="e">
        <f t="shared" si="3703"/>
        <v>#DIV/0!</v>
      </c>
      <c r="W1628" s="1206" t="e">
        <f>W1603/W1593</f>
        <v>#DIV/0!</v>
      </c>
      <c r="X1628" s="1206">
        <f t="shared" si="3697"/>
        <v>0</v>
      </c>
      <c r="Y1628" s="1206"/>
      <c r="Z1628" s="2309" t="e">
        <f t="shared" si="3704"/>
        <v>#DIV/0!</v>
      </c>
      <c r="AA1628" s="1206" t="e">
        <f t="shared" si="3694"/>
        <v>#DIV/0!</v>
      </c>
      <c r="AB1628" s="1718" t="e">
        <f t="shared" si="3695"/>
        <v>#DIV/0!</v>
      </c>
      <c r="AC1628" s="1903"/>
      <c r="AD1628" s="27" t="s">
        <v>4324</v>
      </c>
    </row>
    <row r="1629" spans="1:30" customFormat="1" ht="15.75" hidden="1" thickBot="1" x14ac:dyDescent="0.3">
      <c r="A1629" s="3580"/>
      <c r="B1629" s="2211" t="s">
        <v>4223</v>
      </c>
      <c r="C1629" s="1239">
        <f t="shared" ref="C1629:W1629" si="3728">C1628/C238</f>
        <v>0</v>
      </c>
      <c r="D1629" s="1239"/>
      <c r="E1629" s="1239"/>
      <c r="F1629" s="1236" t="e">
        <f t="shared" si="3699"/>
        <v>#DIV/0!</v>
      </c>
      <c r="G1629" s="1266">
        <f t="shared" si="3728"/>
        <v>0</v>
      </c>
      <c r="H1629" s="1266"/>
      <c r="I1629" s="1266"/>
      <c r="J1629" s="1236" t="e">
        <f t="shared" si="3700"/>
        <v>#DIV/0!</v>
      </c>
      <c r="K1629" s="1209" t="e">
        <f t="shared" si="3728"/>
        <v>#DIV/0!</v>
      </c>
      <c r="L1629" s="1209"/>
      <c r="M1629" s="1209"/>
      <c r="N1629" s="1236" t="e">
        <f t="shared" si="3701"/>
        <v>#DIV/0!</v>
      </c>
      <c r="O1629" s="1239">
        <f t="shared" si="3728"/>
        <v>0</v>
      </c>
      <c r="P1629" s="1239"/>
      <c r="Q1629" s="1239"/>
      <c r="R1629" s="1236" t="e">
        <f t="shared" si="3702"/>
        <v>#DIV/0!</v>
      </c>
      <c r="S1629" s="1239">
        <f t="shared" si="3728"/>
        <v>0</v>
      </c>
      <c r="T1629" s="1239"/>
      <c r="U1629" s="1239"/>
      <c r="V1629" s="1236" t="e">
        <f t="shared" si="3703"/>
        <v>#DIV/0!</v>
      </c>
      <c r="W1629" s="1177" t="e">
        <f t="shared" si="3728"/>
        <v>#DIV/0!</v>
      </c>
      <c r="X1629" s="1177">
        <f t="shared" si="3697"/>
        <v>0</v>
      </c>
      <c r="Y1629" s="1177"/>
      <c r="Z1629" s="1236" t="e">
        <f t="shared" si="3704"/>
        <v>#DIV/0!</v>
      </c>
      <c r="AA1629" s="1198" t="e">
        <f t="shared" si="3694"/>
        <v>#DIV/0!</v>
      </c>
      <c r="AB1629" s="1723" t="e">
        <f t="shared" si="3695"/>
        <v>#DIV/0!</v>
      </c>
      <c r="AC1629" s="1198"/>
      <c r="AD1629" t="s">
        <v>4325</v>
      </c>
    </row>
    <row r="1630" spans="1:30" customFormat="1" ht="15.75" hidden="1" thickBot="1" x14ac:dyDescent="0.3">
      <c r="A1630" s="3580"/>
      <c r="B1630" s="2211" t="s">
        <v>4224</v>
      </c>
      <c r="C1630" s="1239">
        <f t="shared" ref="C1630:W1630" si="3729">C1628/C255</f>
        <v>0</v>
      </c>
      <c r="D1630" s="1239"/>
      <c r="E1630" s="1239"/>
      <c r="F1630" s="1236" t="e">
        <f t="shared" si="3699"/>
        <v>#DIV/0!</v>
      </c>
      <c r="G1630" s="1266">
        <f t="shared" si="3729"/>
        <v>0</v>
      </c>
      <c r="H1630" s="1266"/>
      <c r="I1630" s="1266"/>
      <c r="J1630" s="1236" t="e">
        <f t="shared" si="3700"/>
        <v>#DIV/0!</v>
      </c>
      <c r="K1630" s="1209" t="e">
        <f t="shared" si="3729"/>
        <v>#DIV/0!</v>
      </c>
      <c r="L1630" s="1209"/>
      <c r="M1630" s="1209"/>
      <c r="N1630" s="1236" t="e">
        <f t="shared" si="3701"/>
        <v>#DIV/0!</v>
      </c>
      <c r="O1630" s="1239">
        <f t="shared" si="3729"/>
        <v>0</v>
      </c>
      <c r="P1630" s="1239"/>
      <c r="Q1630" s="1239"/>
      <c r="R1630" s="1236" t="e">
        <f t="shared" si="3702"/>
        <v>#DIV/0!</v>
      </c>
      <c r="S1630" s="1239">
        <f t="shared" si="3729"/>
        <v>0</v>
      </c>
      <c r="T1630" s="1239"/>
      <c r="U1630" s="1239"/>
      <c r="V1630" s="1236" t="e">
        <f t="shared" si="3703"/>
        <v>#DIV/0!</v>
      </c>
      <c r="W1630" s="1177" t="e">
        <f t="shared" si="3729"/>
        <v>#DIV/0!</v>
      </c>
      <c r="X1630" s="1177">
        <f t="shared" si="3697"/>
        <v>0</v>
      </c>
      <c r="Y1630" s="1177"/>
      <c r="Z1630" s="1236" t="e">
        <f t="shared" si="3704"/>
        <v>#DIV/0!</v>
      </c>
      <c r="AA1630" s="1198" t="e">
        <f t="shared" si="3694"/>
        <v>#DIV/0!</v>
      </c>
      <c r="AB1630" s="1723" t="e">
        <f t="shared" si="3695"/>
        <v>#DIV/0!</v>
      </c>
      <c r="AC1630" s="1198"/>
      <c r="AD1630" t="s">
        <v>4326</v>
      </c>
    </row>
    <row r="1631" spans="1:30" customFormat="1" ht="15.75" hidden="1" thickBot="1" x14ac:dyDescent="0.3">
      <c r="A1631" s="3580"/>
      <c r="B1631" s="2211" t="s">
        <v>4311</v>
      </c>
      <c r="C1631" s="1239">
        <f t="shared" ref="C1631:W1631" si="3730">C1628/C258</f>
        <v>0</v>
      </c>
      <c r="D1631" s="1239"/>
      <c r="E1631" s="1239"/>
      <c r="F1631" s="1236" t="e">
        <f t="shared" si="3699"/>
        <v>#DIV/0!</v>
      </c>
      <c r="G1631" s="1266">
        <f t="shared" si="3730"/>
        <v>0</v>
      </c>
      <c r="H1631" s="1266"/>
      <c r="I1631" s="1266"/>
      <c r="J1631" s="1236" t="e">
        <f t="shared" si="3700"/>
        <v>#DIV/0!</v>
      </c>
      <c r="K1631" s="1209" t="e">
        <f t="shared" si="3730"/>
        <v>#DIV/0!</v>
      </c>
      <c r="L1631" s="1209"/>
      <c r="M1631" s="1209"/>
      <c r="N1631" s="1236" t="e">
        <f t="shared" si="3701"/>
        <v>#DIV/0!</v>
      </c>
      <c r="O1631" s="1239">
        <f t="shared" si="3730"/>
        <v>0</v>
      </c>
      <c r="P1631" s="1239"/>
      <c r="Q1631" s="1239"/>
      <c r="R1631" s="1236" t="e">
        <f t="shared" si="3702"/>
        <v>#DIV/0!</v>
      </c>
      <c r="S1631" s="1239">
        <f t="shared" si="3730"/>
        <v>0</v>
      </c>
      <c r="T1631" s="1239"/>
      <c r="U1631" s="1239"/>
      <c r="V1631" s="1236" t="e">
        <f t="shared" si="3703"/>
        <v>#DIV/0!</v>
      </c>
      <c r="W1631" s="1177" t="e">
        <f t="shared" si="3730"/>
        <v>#DIV/0!</v>
      </c>
      <c r="X1631" s="1177">
        <f t="shared" si="3697"/>
        <v>0</v>
      </c>
      <c r="Y1631" s="1177"/>
      <c r="Z1631" s="1236" t="e">
        <f t="shared" si="3704"/>
        <v>#DIV/0!</v>
      </c>
      <c r="AA1631" s="1198" t="e">
        <f t="shared" si="3694"/>
        <v>#DIV/0!</v>
      </c>
      <c r="AB1631" s="1723" t="e">
        <f t="shared" si="3695"/>
        <v>#DIV/0!</v>
      </c>
      <c r="AC1631" s="1198"/>
      <c r="AD1631" t="s">
        <v>4327</v>
      </c>
    </row>
    <row r="1632" spans="1:30" customFormat="1" ht="15.75" hidden="1" thickBot="1" x14ac:dyDescent="0.3">
      <c r="A1632" s="3580"/>
      <c r="B1632" s="2210" t="s">
        <v>4328</v>
      </c>
      <c r="C1632" s="1240"/>
      <c r="D1632" s="1240"/>
      <c r="E1632" s="1240"/>
      <c r="F1632" s="2309" t="e">
        <f t="shared" si="3699"/>
        <v>#DIV/0!</v>
      </c>
      <c r="G1632" s="1267"/>
      <c r="H1632" s="1267"/>
      <c r="I1632" s="1267"/>
      <c r="J1632" s="2309" t="e">
        <f t="shared" si="3700"/>
        <v>#DIV/0!</v>
      </c>
      <c r="K1632" s="1212">
        <f t="shared" ref="K1632" si="3731">K1608/K1611</f>
        <v>0</v>
      </c>
      <c r="L1632" s="1212"/>
      <c r="M1632" s="1212"/>
      <c r="N1632" s="2309" t="e">
        <f t="shared" si="3701"/>
        <v>#DIV/0!</v>
      </c>
      <c r="O1632" s="1240"/>
      <c r="P1632" s="1240"/>
      <c r="Q1632" s="1240"/>
      <c r="R1632" s="2309" t="e">
        <f t="shared" si="3702"/>
        <v>#DIV/0!</v>
      </c>
      <c r="S1632" s="1240"/>
      <c r="T1632" s="1240"/>
      <c r="U1632" s="1240"/>
      <c r="V1632" s="2309" t="e">
        <f t="shared" si="3703"/>
        <v>#DIV/0!</v>
      </c>
      <c r="W1632" s="1212" t="e">
        <f>W1608/W1611</f>
        <v>#DIV/0!</v>
      </c>
      <c r="X1632" s="1212">
        <f t="shared" si="3697"/>
        <v>0</v>
      </c>
      <c r="Y1632" s="1212"/>
      <c r="Z1632" s="2309" t="e">
        <f t="shared" si="3704"/>
        <v>#DIV/0!</v>
      </c>
      <c r="AA1632" s="1212">
        <f t="shared" si="3694"/>
        <v>0</v>
      </c>
      <c r="AB1632" s="1724" t="e">
        <f t="shared" si="3695"/>
        <v>#DIV/0!</v>
      </c>
      <c r="AC1632" s="1905"/>
      <c r="AD1632" s="27" t="s">
        <v>4329</v>
      </c>
    </row>
    <row r="1633" spans="1:30" customFormat="1" ht="15.75" hidden="1" thickBot="1" x14ac:dyDescent="0.3">
      <c r="A1633" s="3580"/>
      <c r="B1633" s="2211" t="s">
        <v>4223</v>
      </c>
      <c r="C1633" s="1239">
        <f t="shared" ref="C1633:W1633" si="3732">C1632/C264</f>
        <v>0</v>
      </c>
      <c r="D1633" s="1239"/>
      <c r="E1633" s="1239"/>
      <c r="F1633" s="1236" t="e">
        <f t="shared" si="3699"/>
        <v>#DIV/0!</v>
      </c>
      <c r="G1633" s="1266">
        <f t="shared" si="3732"/>
        <v>0</v>
      </c>
      <c r="H1633" s="1266"/>
      <c r="I1633" s="1266"/>
      <c r="J1633" s="1236" t="e">
        <f t="shared" si="3700"/>
        <v>#DIV/0!</v>
      </c>
      <c r="K1633" s="1209">
        <f t="shared" si="3732"/>
        <v>0</v>
      </c>
      <c r="L1633" s="1209"/>
      <c r="M1633" s="1209"/>
      <c r="N1633" s="1236" t="e">
        <f t="shared" si="3701"/>
        <v>#DIV/0!</v>
      </c>
      <c r="O1633" s="1239">
        <f t="shared" si="3732"/>
        <v>0</v>
      </c>
      <c r="P1633" s="1239"/>
      <c r="Q1633" s="1239"/>
      <c r="R1633" s="1236" t="e">
        <f t="shared" si="3702"/>
        <v>#DIV/0!</v>
      </c>
      <c r="S1633" s="1239">
        <f t="shared" si="3732"/>
        <v>0</v>
      </c>
      <c r="T1633" s="1239"/>
      <c r="U1633" s="1239"/>
      <c r="V1633" s="1236" t="e">
        <f t="shared" si="3703"/>
        <v>#DIV/0!</v>
      </c>
      <c r="W1633" s="1177" t="e">
        <f t="shared" si="3732"/>
        <v>#DIV/0!</v>
      </c>
      <c r="X1633" s="1177">
        <f t="shared" si="3697"/>
        <v>0</v>
      </c>
      <c r="Y1633" s="1177"/>
      <c r="Z1633" s="1236" t="e">
        <f t="shared" si="3704"/>
        <v>#DIV/0!</v>
      </c>
      <c r="AA1633" s="1198">
        <f t="shared" si="3694"/>
        <v>0</v>
      </c>
      <c r="AB1633" s="1723" t="e">
        <f t="shared" si="3695"/>
        <v>#DIV/0!</v>
      </c>
      <c r="AC1633" s="1198"/>
      <c r="AD1633" t="s">
        <v>4330</v>
      </c>
    </row>
    <row r="1634" spans="1:30" customFormat="1" ht="15.75" hidden="1" thickBot="1" x14ac:dyDescent="0.3">
      <c r="A1634" s="3580"/>
      <c r="B1634" s="2211" t="s">
        <v>4224</v>
      </c>
      <c r="C1634" s="1239">
        <f t="shared" ref="C1634:W1634" si="3733">C1632/C281</f>
        <v>0</v>
      </c>
      <c r="D1634" s="1239"/>
      <c r="E1634" s="1239"/>
      <c r="F1634" s="1236" t="e">
        <f t="shared" si="3699"/>
        <v>#DIV/0!</v>
      </c>
      <c r="G1634" s="1266">
        <f t="shared" si="3733"/>
        <v>0</v>
      </c>
      <c r="H1634" s="1266"/>
      <c r="I1634" s="1266"/>
      <c r="J1634" s="1236" t="e">
        <f t="shared" si="3700"/>
        <v>#DIV/0!</v>
      </c>
      <c r="K1634" s="1209">
        <f t="shared" si="3733"/>
        <v>0</v>
      </c>
      <c r="L1634" s="1209"/>
      <c r="M1634" s="1209"/>
      <c r="N1634" s="1236" t="e">
        <f t="shared" si="3701"/>
        <v>#DIV/0!</v>
      </c>
      <c r="O1634" s="1239">
        <f t="shared" si="3733"/>
        <v>0</v>
      </c>
      <c r="P1634" s="1239"/>
      <c r="Q1634" s="1239"/>
      <c r="R1634" s="1236" t="e">
        <f t="shared" si="3702"/>
        <v>#DIV/0!</v>
      </c>
      <c r="S1634" s="1239">
        <f t="shared" si="3733"/>
        <v>0</v>
      </c>
      <c r="T1634" s="1239"/>
      <c r="U1634" s="1239"/>
      <c r="V1634" s="1236" t="e">
        <f t="shared" si="3703"/>
        <v>#DIV/0!</v>
      </c>
      <c r="W1634" s="1177" t="e">
        <f t="shared" si="3733"/>
        <v>#DIV/0!</v>
      </c>
      <c r="X1634" s="1177">
        <f t="shared" si="3697"/>
        <v>0</v>
      </c>
      <c r="Y1634" s="1177"/>
      <c r="Z1634" s="1236" t="e">
        <f t="shared" si="3704"/>
        <v>#DIV/0!</v>
      </c>
      <c r="AA1634" s="1198">
        <f t="shared" si="3694"/>
        <v>0</v>
      </c>
      <c r="AB1634" s="1723" t="e">
        <f t="shared" si="3695"/>
        <v>#DIV/0!</v>
      </c>
      <c r="AC1634" s="1198"/>
      <c r="AD1634" t="s">
        <v>4331</v>
      </c>
    </row>
    <row r="1635" spans="1:30" customFormat="1" ht="15.75" hidden="1" thickBot="1" x14ac:dyDescent="0.3">
      <c r="A1635" s="3580"/>
      <c r="B1635" s="2211" t="s">
        <v>4311</v>
      </c>
      <c r="C1635" s="1239">
        <f t="shared" ref="C1635:W1635" si="3734">C1632/C284</f>
        <v>0</v>
      </c>
      <c r="D1635" s="1239"/>
      <c r="E1635" s="1239"/>
      <c r="F1635" s="1236" t="e">
        <f t="shared" si="3699"/>
        <v>#DIV/0!</v>
      </c>
      <c r="G1635" s="1266">
        <f t="shared" si="3734"/>
        <v>0</v>
      </c>
      <c r="H1635" s="1266"/>
      <c r="I1635" s="1266"/>
      <c r="J1635" s="1236" t="e">
        <f t="shared" si="3700"/>
        <v>#DIV/0!</v>
      </c>
      <c r="K1635" s="1209">
        <f t="shared" si="3734"/>
        <v>0</v>
      </c>
      <c r="L1635" s="1209"/>
      <c r="M1635" s="1209"/>
      <c r="N1635" s="1236" t="e">
        <f t="shared" si="3701"/>
        <v>#DIV/0!</v>
      </c>
      <c r="O1635" s="1239">
        <f t="shared" si="3734"/>
        <v>0</v>
      </c>
      <c r="P1635" s="1239"/>
      <c r="Q1635" s="1239"/>
      <c r="R1635" s="1236" t="e">
        <f t="shared" si="3702"/>
        <v>#DIV/0!</v>
      </c>
      <c r="S1635" s="1239">
        <f t="shared" si="3734"/>
        <v>0</v>
      </c>
      <c r="T1635" s="1239"/>
      <c r="U1635" s="1239"/>
      <c r="V1635" s="1236" t="e">
        <f t="shared" si="3703"/>
        <v>#DIV/0!</v>
      </c>
      <c r="W1635" s="1177" t="e">
        <f t="shared" si="3734"/>
        <v>#DIV/0!</v>
      </c>
      <c r="X1635" s="1177">
        <f t="shared" si="3697"/>
        <v>0</v>
      </c>
      <c r="Y1635" s="1177"/>
      <c r="Z1635" s="1236" t="e">
        <f t="shared" si="3704"/>
        <v>#DIV/0!</v>
      </c>
      <c r="AA1635" s="1198">
        <f t="shared" si="3694"/>
        <v>0</v>
      </c>
      <c r="AB1635" s="1723" t="e">
        <f t="shared" si="3695"/>
        <v>#DIV/0!</v>
      </c>
      <c r="AC1635" s="1198"/>
      <c r="AD1635" t="s">
        <v>4332</v>
      </c>
    </row>
    <row r="1636" spans="1:30" customFormat="1" ht="15.75" hidden="1" thickBot="1" x14ac:dyDescent="0.3">
      <c r="A1636" s="3580"/>
      <c r="B1636" s="2210" t="s">
        <v>4333</v>
      </c>
      <c r="C1636" s="1241"/>
      <c r="D1636" s="1241"/>
      <c r="E1636" s="1241"/>
      <c r="F1636" s="2309" t="e">
        <f t="shared" si="3699"/>
        <v>#DIV/0!</v>
      </c>
      <c r="G1636" s="1213">
        <f t="shared" ref="G1636:K1636" si="3735">G1593/G1611</f>
        <v>1</v>
      </c>
      <c r="H1636" s="1213"/>
      <c r="I1636" s="1213"/>
      <c r="J1636" s="2309" t="e">
        <f t="shared" si="3700"/>
        <v>#DIV/0!</v>
      </c>
      <c r="K1636" s="1213">
        <f t="shared" si="3735"/>
        <v>0</v>
      </c>
      <c r="L1636" s="1213"/>
      <c r="M1636" s="1213"/>
      <c r="N1636" s="2309" t="e">
        <f t="shared" si="3701"/>
        <v>#DIV/0!</v>
      </c>
      <c r="O1636" s="1241"/>
      <c r="P1636" s="1241"/>
      <c r="Q1636" s="1241"/>
      <c r="R1636" s="2309" t="e">
        <f t="shared" si="3702"/>
        <v>#DIV/0!</v>
      </c>
      <c r="S1636" s="1241"/>
      <c r="T1636" s="1241"/>
      <c r="U1636" s="1241"/>
      <c r="V1636" s="2309" t="e">
        <f t="shared" si="3703"/>
        <v>#DIV/0!</v>
      </c>
      <c r="W1636" s="1213" t="e">
        <f>W1593/W1611</f>
        <v>#DIV/0!</v>
      </c>
      <c r="X1636" s="1213">
        <f t="shared" si="3697"/>
        <v>0</v>
      </c>
      <c r="Y1636" s="1213"/>
      <c r="Z1636" s="2309" t="e">
        <f t="shared" si="3704"/>
        <v>#DIV/0!</v>
      </c>
      <c r="AA1636" s="1213">
        <f t="shared" si="3694"/>
        <v>0.5</v>
      </c>
      <c r="AB1636" s="1725" t="e">
        <f t="shared" si="3695"/>
        <v>#DIV/0!</v>
      </c>
      <c r="AC1636" s="1906"/>
      <c r="AD1636" s="27" t="s">
        <v>4334</v>
      </c>
    </row>
    <row r="1637" spans="1:30" customFormat="1" ht="15.75" hidden="1" thickBot="1" x14ac:dyDescent="0.3">
      <c r="A1637" s="3580"/>
      <c r="B1637" s="2211" t="s">
        <v>4223</v>
      </c>
      <c r="C1637" s="1239">
        <f t="shared" ref="C1637:W1637" si="3736">C1636/C290</f>
        <v>0</v>
      </c>
      <c r="D1637" s="1239"/>
      <c r="E1637" s="1239"/>
      <c r="F1637" s="1236" t="e">
        <f t="shared" si="3699"/>
        <v>#DIV/0!</v>
      </c>
      <c r="G1637" s="1208">
        <f t="shared" si="3736"/>
        <v>3.0657436470739988E-2</v>
      </c>
      <c r="H1637" s="1208"/>
      <c r="I1637" s="1208"/>
      <c r="J1637" s="1236" t="e">
        <f t="shared" si="3700"/>
        <v>#DIV/0!</v>
      </c>
      <c r="K1637" s="1209">
        <f t="shared" si="3736"/>
        <v>0</v>
      </c>
      <c r="L1637" s="1209"/>
      <c r="M1637" s="1209"/>
      <c r="N1637" s="1236" t="e">
        <f t="shared" si="3701"/>
        <v>#DIV/0!</v>
      </c>
      <c r="O1637" s="1239">
        <f t="shared" si="3736"/>
        <v>0</v>
      </c>
      <c r="P1637" s="1239"/>
      <c r="Q1637" s="1239"/>
      <c r="R1637" s="1236" t="e">
        <f t="shared" si="3702"/>
        <v>#DIV/0!</v>
      </c>
      <c r="S1637" s="1239">
        <f t="shared" si="3736"/>
        <v>0</v>
      </c>
      <c r="T1637" s="1239"/>
      <c r="U1637" s="1239"/>
      <c r="V1637" s="1236" t="e">
        <f t="shared" si="3703"/>
        <v>#DIV/0!</v>
      </c>
      <c r="W1637" s="1177" t="e">
        <f t="shared" si="3736"/>
        <v>#DIV/0!</v>
      </c>
      <c r="X1637" s="1177">
        <f t="shared" si="3697"/>
        <v>0</v>
      </c>
      <c r="Y1637" s="1177"/>
      <c r="Z1637" s="1236" t="e">
        <f t="shared" si="3704"/>
        <v>#DIV/0!</v>
      </c>
      <c r="AA1637" s="1198">
        <f t="shared" si="3694"/>
        <v>6.1314872941479973E-3</v>
      </c>
      <c r="AB1637" s="1723" t="e">
        <f t="shared" si="3695"/>
        <v>#DIV/0!</v>
      </c>
      <c r="AC1637" s="1198"/>
      <c r="AD1637" t="s">
        <v>4335</v>
      </c>
    </row>
    <row r="1638" spans="1:30" customFormat="1" ht="15.75" hidden="1" thickBot="1" x14ac:dyDescent="0.3">
      <c r="A1638" s="3580"/>
      <c r="B1638" s="2211" t="s">
        <v>4224</v>
      </c>
      <c r="C1638" s="1239">
        <f t="shared" ref="C1638:W1638" si="3737">C1636/C307</f>
        <v>0</v>
      </c>
      <c r="D1638" s="1239"/>
      <c r="E1638" s="1239"/>
      <c r="F1638" s="1236" t="e">
        <f t="shared" si="3699"/>
        <v>#DIV/0!</v>
      </c>
      <c r="G1638" s="1208">
        <f t="shared" si="3737"/>
        <v>7.5379470028299464E-2</v>
      </c>
      <c r="H1638" s="1208"/>
      <c r="I1638" s="1208"/>
      <c r="J1638" s="1236" t="e">
        <f t="shared" si="3700"/>
        <v>#DIV/0!</v>
      </c>
      <c r="K1638" s="1209">
        <f t="shared" si="3737"/>
        <v>0</v>
      </c>
      <c r="L1638" s="1209"/>
      <c r="M1638" s="1209"/>
      <c r="N1638" s="1236" t="e">
        <f t="shared" si="3701"/>
        <v>#DIV/0!</v>
      </c>
      <c r="O1638" s="1239">
        <f t="shared" si="3737"/>
        <v>0</v>
      </c>
      <c r="P1638" s="1239"/>
      <c r="Q1638" s="1239"/>
      <c r="R1638" s="1236" t="e">
        <f t="shared" si="3702"/>
        <v>#DIV/0!</v>
      </c>
      <c r="S1638" s="1239">
        <f t="shared" si="3737"/>
        <v>0</v>
      </c>
      <c r="T1638" s="1239"/>
      <c r="U1638" s="1239"/>
      <c r="V1638" s="1236" t="e">
        <f t="shared" si="3703"/>
        <v>#DIV/0!</v>
      </c>
      <c r="W1638" s="1177" t="e">
        <f t="shared" si="3737"/>
        <v>#DIV/0!</v>
      </c>
      <c r="X1638" s="1177">
        <f t="shared" si="3697"/>
        <v>0</v>
      </c>
      <c r="Y1638" s="1177"/>
      <c r="Z1638" s="1236" t="e">
        <f t="shared" si="3704"/>
        <v>#DIV/0!</v>
      </c>
      <c r="AA1638" s="1198">
        <f t="shared" si="3694"/>
        <v>1.5075894005659892E-2</v>
      </c>
      <c r="AB1638" s="1723" t="e">
        <f t="shared" si="3695"/>
        <v>#DIV/0!</v>
      </c>
      <c r="AC1638" s="1198"/>
      <c r="AD1638" t="s">
        <v>4336</v>
      </c>
    </row>
    <row r="1639" spans="1:30" customFormat="1" ht="15.75" hidden="1" thickBot="1" x14ac:dyDescent="0.3">
      <c r="A1639" s="3580"/>
      <c r="B1639" s="2211" t="s">
        <v>4311</v>
      </c>
      <c r="C1639" s="1239">
        <f t="shared" ref="C1639:W1639" si="3738">C1636/C310</f>
        <v>0</v>
      </c>
      <c r="D1639" s="1239"/>
      <c r="E1639" s="1239"/>
      <c r="F1639" s="1236" t="e">
        <f t="shared" si="3699"/>
        <v>#DIV/0!</v>
      </c>
      <c r="G1639" s="1208">
        <f t="shared" si="3738"/>
        <v>6.3473053892215567E-2</v>
      </c>
      <c r="H1639" s="1208"/>
      <c r="I1639" s="1208"/>
      <c r="J1639" s="1236" t="e">
        <f t="shared" si="3700"/>
        <v>#DIV/0!</v>
      </c>
      <c r="K1639" s="1209">
        <f t="shared" si="3738"/>
        <v>0</v>
      </c>
      <c r="L1639" s="1209"/>
      <c r="M1639" s="1209"/>
      <c r="N1639" s="1236" t="e">
        <f t="shared" si="3701"/>
        <v>#DIV/0!</v>
      </c>
      <c r="O1639" s="1239">
        <f t="shared" si="3738"/>
        <v>0</v>
      </c>
      <c r="P1639" s="1239"/>
      <c r="Q1639" s="1239"/>
      <c r="R1639" s="1236" t="e">
        <f t="shared" si="3702"/>
        <v>#DIV/0!</v>
      </c>
      <c r="S1639" s="1239">
        <f t="shared" si="3738"/>
        <v>0</v>
      </c>
      <c r="T1639" s="1239"/>
      <c r="U1639" s="1239"/>
      <c r="V1639" s="1236" t="e">
        <f t="shared" si="3703"/>
        <v>#DIV/0!</v>
      </c>
      <c r="W1639" s="1177" t="e">
        <f t="shared" si="3738"/>
        <v>#DIV/0!</v>
      </c>
      <c r="X1639" s="1177">
        <f t="shared" si="3697"/>
        <v>0</v>
      </c>
      <c r="Y1639" s="1177"/>
      <c r="Z1639" s="1236" t="e">
        <f t="shared" si="3704"/>
        <v>#DIV/0!</v>
      </c>
      <c r="AA1639" s="1198">
        <f t="shared" si="3694"/>
        <v>1.2694610778443114E-2</v>
      </c>
      <c r="AB1639" s="1723" t="e">
        <f t="shared" si="3695"/>
        <v>#DIV/0!</v>
      </c>
      <c r="AC1639" s="1198"/>
      <c r="AD1639" t="s">
        <v>4337</v>
      </c>
    </row>
    <row r="1640" spans="1:30" s="325" customFormat="1" ht="15.75" hidden="1" thickBot="1" x14ac:dyDescent="0.3">
      <c r="A1640" s="3580"/>
      <c r="B1640" s="2210" t="s">
        <v>4338</v>
      </c>
      <c r="C1640" s="1238"/>
      <c r="D1640" s="1238"/>
      <c r="E1640" s="1238"/>
      <c r="F1640" s="2309" t="e">
        <f t="shared" si="3699"/>
        <v>#DIV/0!</v>
      </c>
      <c r="G1640" s="1206">
        <f t="shared" ref="G1640:W1640" si="3739">G1598/G1611</f>
        <v>1</v>
      </c>
      <c r="H1640" s="1206"/>
      <c r="I1640" s="1206"/>
      <c r="J1640" s="2309" t="e">
        <f t="shared" si="3700"/>
        <v>#DIV/0!</v>
      </c>
      <c r="K1640" s="1206">
        <f t="shared" si="3739"/>
        <v>0</v>
      </c>
      <c r="L1640" s="1206"/>
      <c r="M1640" s="1206"/>
      <c r="N1640" s="2309" t="e">
        <f t="shared" si="3701"/>
        <v>#DIV/0!</v>
      </c>
      <c r="O1640" s="1238"/>
      <c r="P1640" s="1238"/>
      <c r="Q1640" s="1238"/>
      <c r="R1640" s="2309" t="e">
        <f t="shared" si="3702"/>
        <v>#DIV/0!</v>
      </c>
      <c r="S1640" s="1238"/>
      <c r="T1640" s="1238"/>
      <c r="U1640" s="1238"/>
      <c r="V1640" s="2309" t="e">
        <f t="shared" si="3703"/>
        <v>#DIV/0!</v>
      </c>
      <c r="W1640" s="1206" t="e">
        <f t="shared" si="3739"/>
        <v>#DIV/0!</v>
      </c>
      <c r="X1640" s="1206">
        <f t="shared" si="3697"/>
        <v>0</v>
      </c>
      <c r="Y1640" s="1206"/>
      <c r="Z1640" s="2309" t="e">
        <f t="shared" si="3704"/>
        <v>#DIV/0!</v>
      </c>
      <c r="AA1640" s="1206">
        <f t="shared" si="3694"/>
        <v>0.5</v>
      </c>
      <c r="AB1640" s="1718" t="e">
        <f t="shared" si="3695"/>
        <v>#DIV/0!</v>
      </c>
      <c r="AC1640" s="1903"/>
      <c r="AD1640" s="1220" t="s">
        <v>4339</v>
      </c>
    </row>
    <row r="1641" spans="1:30" s="325" customFormat="1" ht="15.75" hidden="1" thickBot="1" x14ac:dyDescent="0.3">
      <c r="A1641" s="3580"/>
      <c r="B1641" s="2212" t="s">
        <v>4223</v>
      </c>
      <c r="C1641" s="1239">
        <f t="shared" ref="C1641:W1641" si="3740">C1640/C316</f>
        <v>0</v>
      </c>
      <c r="D1641" s="1239"/>
      <c r="E1641" s="1239"/>
      <c r="F1641" s="1236" t="e">
        <f t="shared" si="3699"/>
        <v>#DIV/0!</v>
      </c>
      <c r="G1641" s="1208">
        <f t="shared" si="3740"/>
        <v>0.12033755274261604</v>
      </c>
      <c r="H1641" s="1208"/>
      <c r="I1641" s="1208"/>
      <c r="J1641" s="1236" t="e">
        <f t="shared" si="3700"/>
        <v>#DIV/0!</v>
      </c>
      <c r="K1641" s="1209">
        <f t="shared" si="3740"/>
        <v>0</v>
      </c>
      <c r="L1641" s="1209"/>
      <c r="M1641" s="1209"/>
      <c r="N1641" s="1236" t="e">
        <f t="shared" si="3701"/>
        <v>#DIV/0!</v>
      </c>
      <c r="O1641" s="1239">
        <f t="shared" si="3740"/>
        <v>0</v>
      </c>
      <c r="P1641" s="1239"/>
      <c r="Q1641" s="1239"/>
      <c r="R1641" s="1236" t="e">
        <f t="shared" si="3702"/>
        <v>#DIV/0!</v>
      </c>
      <c r="S1641" s="1239">
        <f t="shared" si="3740"/>
        <v>0</v>
      </c>
      <c r="T1641" s="1239"/>
      <c r="U1641" s="1239"/>
      <c r="V1641" s="1236" t="e">
        <f t="shared" si="3703"/>
        <v>#DIV/0!</v>
      </c>
      <c r="W1641" s="1199" t="e">
        <f t="shared" si="3740"/>
        <v>#DIV/0!</v>
      </c>
      <c r="X1641" s="1199">
        <f t="shared" si="3697"/>
        <v>0</v>
      </c>
      <c r="Y1641" s="1199"/>
      <c r="Z1641" s="1236" t="e">
        <f t="shared" si="3704"/>
        <v>#DIV/0!</v>
      </c>
      <c r="AA1641" s="1198">
        <f t="shared" si="3694"/>
        <v>2.4067510548523206E-2</v>
      </c>
      <c r="AB1641" s="1723" t="e">
        <f t="shared" si="3695"/>
        <v>#DIV/0!</v>
      </c>
      <c r="AC1641" s="1198"/>
      <c r="AD1641" s="325" t="s">
        <v>4340</v>
      </c>
    </row>
    <row r="1642" spans="1:30" ht="15.75" hidden="1" thickBot="1" x14ac:dyDescent="0.3">
      <c r="A1642" s="3580"/>
      <c r="B1642" s="2212" t="s">
        <v>4224</v>
      </c>
      <c r="C1642" s="1239">
        <f t="shared" ref="C1642:W1642" si="3741">C1640/C333</f>
        <v>0</v>
      </c>
      <c r="D1642" s="1239"/>
      <c r="E1642" s="1239"/>
      <c r="F1642" s="1236" t="e">
        <f t="shared" si="3699"/>
        <v>#DIV/0!</v>
      </c>
      <c r="G1642" s="1208">
        <f t="shared" si="3741"/>
        <v>0.21800595238095238</v>
      </c>
      <c r="H1642" s="1208"/>
      <c r="I1642" s="1208"/>
      <c r="J1642" s="1236" t="e">
        <f t="shared" si="3700"/>
        <v>#DIV/0!</v>
      </c>
      <c r="K1642" s="1209">
        <f t="shared" si="3741"/>
        <v>0</v>
      </c>
      <c r="L1642" s="1209"/>
      <c r="M1642" s="1209"/>
      <c r="N1642" s="1236" t="e">
        <f t="shared" si="3701"/>
        <v>#DIV/0!</v>
      </c>
      <c r="O1642" s="1239">
        <f t="shared" si="3741"/>
        <v>0</v>
      </c>
      <c r="P1642" s="1239"/>
      <c r="Q1642" s="1239"/>
      <c r="R1642" s="1236" t="e">
        <f t="shared" si="3702"/>
        <v>#DIV/0!</v>
      </c>
      <c r="S1642" s="1239">
        <f t="shared" si="3741"/>
        <v>0</v>
      </c>
      <c r="T1642" s="1239"/>
      <c r="U1642" s="1239"/>
      <c r="V1642" s="1236" t="e">
        <f t="shared" si="3703"/>
        <v>#DIV/0!</v>
      </c>
      <c r="W1642" s="1200" t="e">
        <f t="shared" si="3741"/>
        <v>#DIV/0!</v>
      </c>
      <c r="X1642" s="1200">
        <f t="shared" si="3697"/>
        <v>0</v>
      </c>
      <c r="Y1642" s="1200"/>
      <c r="Z1642" s="1236" t="e">
        <f t="shared" si="3704"/>
        <v>#DIV/0!</v>
      </c>
      <c r="AA1642" s="1198">
        <f t="shared" si="3694"/>
        <v>4.3601190476190474E-2</v>
      </c>
      <c r="AB1642" s="1723" t="e">
        <f t="shared" si="3695"/>
        <v>#DIV/0!</v>
      </c>
      <c r="AC1642" s="1198"/>
      <c r="AD1642" s="325" t="s">
        <v>4341</v>
      </c>
    </row>
    <row r="1643" spans="1:30" ht="15.75" hidden="1" thickBot="1" x14ac:dyDescent="0.3">
      <c r="A1643" s="3580"/>
      <c r="B1643" s="2212" t="s">
        <v>4311</v>
      </c>
      <c r="C1643" s="1239">
        <f t="shared" ref="C1643:W1643" si="3742">C1640/C336</f>
        <v>0</v>
      </c>
      <c r="D1643" s="1239"/>
      <c r="E1643" s="1239"/>
      <c r="F1643" s="1236" t="e">
        <f t="shared" si="3699"/>
        <v>#DIV/0!</v>
      </c>
      <c r="G1643" s="1208">
        <f t="shared" si="3742"/>
        <v>0.17905405405405406</v>
      </c>
      <c r="H1643" s="1208"/>
      <c r="I1643" s="1208"/>
      <c r="J1643" s="1236" t="e">
        <f t="shared" si="3700"/>
        <v>#DIV/0!</v>
      </c>
      <c r="K1643" s="1209">
        <f t="shared" si="3742"/>
        <v>0</v>
      </c>
      <c r="L1643" s="1209"/>
      <c r="M1643" s="1209"/>
      <c r="N1643" s="1236" t="e">
        <f t="shared" si="3701"/>
        <v>#DIV/0!</v>
      </c>
      <c r="O1643" s="1239">
        <f t="shared" si="3742"/>
        <v>0</v>
      </c>
      <c r="P1643" s="1239"/>
      <c r="Q1643" s="1239"/>
      <c r="R1643" s="1236" t="e">
        <f t="shared" si="3702"/>
        <v>#DIV/0!</v>
      </c>
      <c r="S1643" s="1239">
        <f t="shared" si="3742"/>
        <v>0</v>
      </c>
      <c r="T1643" s="1239"/>
      <c r="U1643" s="1239"/>
      <c r="V1643" s="1236" t="e">
        <f t="shared" si="3703"/>
        <v>#DIV/0!</v>
      </c>
      <c r="W1643" s="1199" t="e">
        <f t="shared" si="3742"/>
        <v>#DIV/0!</v>
      </c>
      <c r="X1643" s="1199">
        <f t="shared" si="3697"/>
        <v>0</v>
      </c>
      <c r="Y1643" s="1199"/>
      <c r="Z1643" s="1236" t="e">
        <f t="shared" si="3704"/>
        <v>#DIV/0!</v>
      </c>
      <c r="AA1643" s="1198">
        <f t="shared" si="3694"/>
        <v>3.5810810810810813E-2</v>
      </c>
      <c r="AB1643" s="1723" t="e">
        <f t="shared" si="3695"/>
        <v>#DIV/0!</v>
      </c>
      <c r="AC1643" s="1198"/>
      <c r="AD1643" s="325" t="s">
        <v>4342</v>
      </c>
    </row>
    <row r="1644" spans="1:30" ht="15.75" hidden="1" thickBot="1" x14ac:dyDescent="0.3">
      <c r="A1644" s="3580"/>
      <c r="B1644" s="2210" t="s">
        <v>4343</v>
      </c>
      <c r="C1644" s="1238"/>
      <c r="D1644" s="1238"/>
      <c r="E1644" s="1238"/>
      <c r="F1644" s="2309" t="e">
        <f t="shared" si="3699"/>
        <v>#DIV/0!</v>
      </c>
      <c r="G1644" s="1265"/>
      <c r="H1644" s="1265"/>
      <c r="I1644" s="1265"/>
      <c r="J1644" s="2309" t="e">
        <f t="shared" si="3700"/>
        <v>#DIV/0!</v>
      </c>
      <c r="K1644" s="1206" t="e">
        <f t="shared" ref="K1644:W1644" si="3743">K1603/K1608</f>
        <v>#DIV/0!</v>
      </c>
      <c r="L1644" s="1206"/>
      <c r="M1644" s="1206"/>
      <c r="N1644" s="2309" t="e">
        <f t="shared" si="3701"/>
        <v>#DIV/0!</v>
      </c>
      <c r="O1644" s="1238"/>
      <c r="P1644" s="1238"/>
      <c r="Q1644" s="1238"/>
      <c r="R1644" s="2309" t="e">
        <f t="shared" si="3702"/>
        <v>#DIV/0!</v>
      </c>
      <c r="S1644" s="1238"/>
      <c r="T1644" s="1238"/>
      <c r="U1644" s="1238"/>
      <c r="V1644" s="2309" t="e">
        <f t="shared" si="3703"/>
        <v>#DIV/0!</v>
      </c>
      <c r="W1644" s="1206" t="e">
        <f t="shared" si="3743"/>
        <v>#DIV/0!</v>
      </c>
      <c r="X1644" s="1206">
        <f t="shared" si="3697"/>
        <v>0</v>
      </c>
      <c r="Y1644" s="1206"/>
      <c r="Z1644" s="2309" t="e">
        <f t="shared" si="3704"/>
        <v>#DIV/0!</v>
      </c>
      <c r="AA1644" s="1206" t="e">
        <f t="shared" si="3694"/>
        <v>#DIV/0!</v>
      </c>
      <c r="AB1644" s="1718" t="e">
        <f t="shared" si="3695"/>
        <v>#DIV/0!</v>
      </c>
      <c r="AC1644" s="1903"/>
      <c r="AD1644" s="1220" t="s">
        <v>4344</v>
      </c>
    </row>
    <row r="1645" spans="1:30" ht="15.75" hidden="1" thickBot="1" x14ac:dyDescent="0.3">
      <c r="A1645" s="3580"/>
      <c r="B1645" s="2212" t="s">
        <v>4223</v>
      </c>
      <c r="C1645" s="1239">
        <f t="shared" ref="C1645:W1645" si="3744">C1644/C342</f>
        <v>0</v>
      </c>
      <c r="D1645" s="1239"/>
      <c r="E1645" s="1239"/>
      <c r="F1645" s="1236" t="e">
        <f t="shared" si="3699"/>
        <v>#DIV/0!</v>
      </c>
      <c r="G1645" s="1266">
        <f t="shared" si="3744"/>
        <v>0</v>
      </c>
      <c r="H1645" s="1266"/>
      <c r="I1645" s="1266"/>
      <c r="J1645" s="1236" t="e">
        <f t="shared" si="3700"/>
        <v>#DIV/0!</v>
      </c>
      <c r="K1645" s="1209" t="e">
        <f t="shared" si="3744"/>
        <v>#DIV/0!</v>
      </c>
      <c r="L1645" s="1209"/>
      <c r="M1645" s="1209"/>
      <c r="N1645" s="1236" t="e">
        <f t="shared" si="3701"/>
        <v>#DIV/0!</v>
      </c>
      <c r="O1645" s="1239">
        <f t="shared" si="3744"/>
        <v>0</v>
      </c>
      <c r="P1645" s="1239"/>
      <c r="Q1645" s="1239"/>
      <c r="R1645" s="1236" t="e">
        <f t="shared" si="3702"/>
        <v>#DIV/0!</v>
      </c>
      <c r="S1645" s="1239">
        <f t="shared" si="3744"/>
        <v>0</v>
      </c>
      <c r="T1645" s="1239"/>
      <c r="U1645" s="1239"/>
      <c r="V1645" s="1236" t="e">
        <f t="shared" si="3703"/>
        <v>#DIV/0!</v>
      </c>
      <c r="W1645" s="1199" t="e">
        <f t="shared" si="3744"/>
        <v>#DIV/0!</v>
      </c>
      <c r="X1645" s="1199">
        <f t="shared" si="3697"/>
        <v>0</v>
      </c>
      <c r="Y1645" s="1199"/>
      <c r="Z1645" s="1236" t="e">
        <f t="shared" si="3704"/>
        <v>#DIV/0!</v>
      </c>
      <c r="AA1645" s="1198" t="e">
        <f t="shared" si="3694"/>
        <v>#DIV/0!</v>
      </c>
      <c r="AB1645" s="1723" t="e">
        <f t="shared" si="3695"/>
        <v>#DIV/0!</v>
      </c>
      <c r="AC1645" s="1198"/>
      <c r="AD1645" s="325" t="s">
        <v>4345</v>
      </c>
    </row>
    <row r="1646" spans="1:30" ht="15.75" hidden="1" thickBot="1" x14ac:dyDescent="0.3">
      <c r="A1646" s="3580"/>
      <c r="B1646" s="2212" t="s">
        <v>4224</v>
      </c>
      <c r="C1646" s="1239">
        <f t="shared" ref="C1646:W1646" si="3745">C1644/C359</f>
        <v>0</v>
      </c>
      <c r="D1646" s="1239"/>
      <c r="E1646" s="1239"/>
      <c r="F1646" s="1236" t="e">
        <f t="shared" si="3699"/>
        <v>#DIV/0!</v>
      </c>
      <c r="G1646" s="1266">
        <f t="shared" si="3745"/>
        <v>0</v>
      </c>
      <c r="H1646" s="1266"/>
      <c r="I1646" s="1266"/>
      <c r="J1646" s="1236" t="e">
        <f t="shared" si="3700"/>
        <v>#DIV/0!</v>
      </c>
      <c r="K1646" s="1209" t="e">
        <f t="shared" si="3745"/>
        <v>#DIV/0!</v>
      </c>
      <c r="L1646" s="1209"/>
      <c r="M1646" s="1209"/>
      <c r="N1646" s="1236" t="e">
        <f t="shared" si="3701"/>
        <v>#DIV/0!</v>
      </c>
      <c r="O1646" s="1239">
        <f t="shared" si="3745"/>
        <v>0</v>
      </c>
      <c r="P1646" s="1239"/>
      <c r="Q1646" s="1239"/>
      <c r="R1646" s="1236" t="e">
        <f t="shared" si="3702"/>
        <v>#DIV/0!</v>
      </c>
      <c r="S1646" s="1239">
        <f t="shared" si="3745"/>
        <v>0</v>
      </c>
      <c r="T1646" s="1239"/>
      <c r="U1646" s="1239"/>
      <c r="V1646" s="1236" t="e">
        <f t="shared" si="3703"/>
        <v>#DIV/0!</v>
      </c>
      <c r="W1646" s="1199" t="e">
        <f t="shared" si="3745"/>
        <v>#DIV/0!</v>
      </c>
      <c r="X1646" s="1199">
        <f t="shared" si="3697"/>
        <v>0</v>
      </c>
      <c r="Y1646" s="1199"/>
      <c r="Z1646" s="1236" t="e">
        <f t="shared" si="3704"/>
        <v>#DIV/0!</v>
      </c>
      <c r="AA1646" s="1198" t="e">
        <f t="shared" si="3694"/>
        <v>#DIV/0!</v>
      </c>
      <c r="AB1646" s="1723" t="e">
        <f t="shared" si="3695"/>
        <v>#DIV/0!</v>
      </c>
      <c r="AC1646" s="1198"/>
      <c r="AD1646" s="325" t="s">
        <v>4346</v>
      </c>
    </row>
    <row r="1647" spans="1:30" ht="15.75" hidden="1" thickBot="1" x14ac:dyDescent="0.3">
      <c r="A1647" s="3580"/>
      <c r="B1647" s="2213" t="s">
        <v>4311</v>
      </c>
      <c r="C1647" s="1242">
        <f t="shared" ref="C1647:W1647" si="3746">C1644/C362</f>
        <v>0</v>
      </c>
      <c r="D1647" s="1242"/>
      <c r="E1647" s="1242"/>
      <c r="F1647" s="2310" t="e">
        <f t="shared" si="3699"/>
        <v>#DIV/0!</v>
      </c>
      <c r="G1647" s="1269">
        <f t="shared" si="3746"/>
        <v>0</v>
      </c>
      <c r="H1647" s="1269"/>
      <c r="I1647" s="1269"/>
      <c r="J1647" s="2310" t="e">
        <f t="shared" si="3700"/>
        <v>#DIV/0!</v>
      </c>
      <c r="K1647" s="1217" t="e">
        <f t="shared" si="3746"/>
        <v>#DIV/0!</v>
      </c>
      <c r="L1647" s="1217"/>
      <c r="M1647" s="1217"/>
      <c r="N1647" s="2310" t="e">
        <f t="shared" si="3701"/>
        <v>#DIV/0!</v>
      </c>
      <c r="O1647" s="1242">
        <f t="shared" si="3746"/>
        <v>0</v>
      </c>
      <c r="P1647" s="1242"/>
      <c r="Q1647" s="1242"/>
      <c r="R1647" s="2310" t="e">
        <f t="shared" si="3702"/>
        <v>#DIV/0!</v>
      </c>
      <c r="S1647" s="1242">
        <f t="shared" si="3746"/>
        <v>0</v>
      </c>
      <c r="T1647" s="1242"/>
      <c r="U1647" s="1242"/>
      <c r="V1647" s="2310" t="e">
        <f t="shared" si="3703"/>
        <v>#DIV/0!</v>
      </c>
      <c r="W1647" s="1201" t="e">
        <f t="shared" si="3746"/>
        <v>#DIV/0!</v>
      </c>
      <c r="X1647" s="1201">
        <f t="shared" si="3697"/>
        <v>0</v>
      </c>
      <c r="Y1647" s="1201"/>
      <c r="Z1647" s="2310" t="e">
        <f t="shared" si="3704"/>
        <v>#DIV/0!</v>
      </c>
      <c r="AA1647" s="1202" t="e">
        <f t="shared" si="3694"/>
        <v>#DIV/0!</v>
      </c>
      <c r="AB1647" s="1723" t="e">
        <f t="shared" si="3695"/>
        <v>#DIV/0!</v>
      </c>
      <c r="AC1647" s="1198"/>
      <c r="AD1647" s="325" t="s">
        <v>4347</v>
      </c>
    </row>
    <row r="1648" spans="1:30" customFormat="1" ht="15.75" hidden="1" thickBot="1" x14ac:dyDescent="0.3">
      <c r="A1648" s="3580" t="s">
        <v>1741</v>
      </c>
      <c r="B1648" s="2207" t="s">
        <v>935</v>
      </c>
      <c r="C1648" s="1235"/>
      <c r="D1648" s="1235"/>
      <c r="E1648" s="1235"/>
      <c r="F1648" s="2314" t="e">
        <f t="shared" si="3699"/>
        <v>#DIV/0!</v>
      </c>
      <c r="G1648" s="826">
        <f>BPCE!B660</f>
        <v>16</v>
      </c>
      <c r="H1648" s="826"/>
      <c r="I1648" s="826"/>
      <c r="J1648" s="2314" t="e">
        <f t="shared" si="3700"/>
        <v>#DIV/0!</v>
      </c>
      <c r="K1648" s="1262"/>
      <c r="L1648" s="1262"/>
      <c r="M1648" s="1262"/>
      <c r="N1648" s="2314" t="e">
        <f t="shared" si="3701"/>
        <v>#DIV/0!</v>
      </c>
      <c r="O1648" s="826">
        <f>CA!B856</f>
        <v>3</v>
      </c>
      <c r="P1648" s="826"/>
      <c r="Q1648" s="826"/>
      <c r="R1648" s="2314" t="e">
        <f t="shared" si="3702"/>
        <v>#DIV/0!</v>
      </c>
      <c r="S1648" s="1235"/>
      <c r="T1648" s="1235"/>
      <c r="U1648" s="1235"/>
      <c r="V1648" s="2314" t="e">
        <f t="shared" si="3703"/>
        <v>#DIV/0!</v>
      </c>
      <c r="W1648" s="826" t="e">
        <f>SUM(C1648:S1648)</f>
        <v>#DIV/0!</v>
      </c>
      <c r="X1648" s="826">
        <f t="shared" si="3697"/>
        <v>0</v>
      </c>
      <c r="Y1648" s="826"/>
      <c r="Z1648" s="2314" t="e">
        <f t="shared" si="3704"/>
        <v>#DIV/0!</v>
      </c>
      <c r="AA1648" s="1222">
        <f t="shared" si="3694"/>
        <v>9.5</v>
      </c>
      <c r="AB1648" s="1715" t="e">
        <f t="shared" si="3695"/>
        <v>#DIV/0!</v>
      </c>
      <c r="AC1648" s="1311"/>
      <c r="AD1648" s="27" t="s">
        <v>4264</v>
      </c>
    </row>
    <row r="1649" spans="1:30" customFormat="1" ht="15.75" hidden="1" thickBot="1" x14ac:dyDescent="0.3">
      <c r="A1649" s="3580"/>
      <c r="B1649" s="1" t="s">
        <v>4265</v>
      </c>
      <c r="C1649" s="1236">
        <f t="shared" ref="C1649:W1649" si="3747">C1648/C4</f>
        <v>0</v>
      </c>
      <c r="D1649" s="1236"/>
      <c r="E1649" s="1236"/>
      <c r="F1649" s="1236" t="e">
        <f t="shared" si="3699"/>
        <v>#DIV/0!</v>
      </c>
      <c r="G1649" s="1185">
        <f t="shared" si="3747"/>
        <v>6.8796491378939669E-4</v>
      </c>
      <c r="H1649" s="1185"/>
      <c r="I1649" s="1185"/>
      <c r="J1649" s="1236" t="e">
        <f t="shared" si="3700"/>
        <v>#DIV/0!</v>
      </c>
      <c r="K1649" s="1263">
        <f t="shared" si="3747"/>
        <v>0</v>
      </c>
      <c r="L1649" s="1263"/>
      <c r="M1649" s="1263"/>
      <c r="N1649" s="1236" t="e">
        <f t="shared" si="3701"/>
        <v>#DIV/0!</v>
      </c>
      <c r="O1649" s="1187">
        <f t="shared" si="3747"/>
        <v>1.8923862991231943E-4</v>
      </c>
      <c r="P1649" s="1187"/>
      <c r="Q1649" s="1187"/>
      <c r="R1649" s="1236" t="e">
        <f t="shared" si="3702"/>
        <v>#DIV/0!</v>
      </c>
      <c r="S1649" s="1236">
        <f t="shared" si="3747"/>
        <v>0</v>
      </c>
      <c r="T1649" s="1236"/>
      <c r="U1649" s="1236"/>
      <c r="V1649" s="1236" t="e">
        <f t="shared" si="3703"/>
        <v>#DIV/0!</v>
      </c>
      <c r="W1649" s="1194" t="e">
        <f t="shared" si="3747"/>
        <v>#DIV/0!</v>
      </c>
      <c r="X1649" s="1194">
        <f t="shared" si="3697"/>
        <v>0</v>
      </c>
      <c r="Y1649" s="1194"/>
      <c r="Z1649" s="1236" t="e">
        <f t="shared" si="3704"/>
        <v>#DIV/0!</v>
      </c>
      <c r="AA1649" s="1189">
        <f t="shared" si="3694"/>
        <v>1.7544070874034323E-4</v>
      </c>
      <c r="AB1649" s="1716" t="e">
        <f t="shared" si="3695"/>
        <v>#DIV/0!</v>
      </c>
      <c r="AC1649" s="1189"/>
      <c r="AD1649" t="s">
        <v>4266</v>
      </c>
    </row>
    <row r="1650" spans="1:30" customFormat="1" ht="15.75" hidden="1" thickBot="1" x14ac:dyDescent="0.3">
      <c r="A1650" s="3580"/>
      <c r="B1650" s="1" t="s">
        <v>4267</v>
      </c>
      <c r="C1650" s="1236">
        <f t="shared" ref="C1650:W1650" si="3748">C1648/C21</f>
        <v>0</v>
      </c>
      <c r="D1650" s="1236"/>
      <c r="E1650" s="1236"/>
      <c r="F1650" s="1236" t="e">
        <f t="shared" si="3699"/>
        <v>#DIV/0!</v>
      </c>
      <c r="G1650" s="1185">
        <f t="shared" si="3748"/>
        <v>4.1162850527399026E-3</v>
      </c>
      <c r="H1650" s="1185"/>
      <c r="I1650" s="1185"/>
      <c r="J1650" s="1236" t="e">
        <f t="shared" si="3700"/>
        <v>#DIV/0!</v>
      </c>
      <c r="K1650" s="1263">
        <f t="shared" si="3748"/>
        <v>0</v>
      </c>
      <c r="L1650" s="1263"/>
      <c r="M1650" s="1263"/>
      <c r="N1650" s="1236" t="e">
        <f t="shared" si="3701"/>
        <v>#DIV/0!</v>
      </c>
      <c r="O1650" s="1187">
        <f t="shared" si="3748"/>
        <v>3.6293249455601257E-4</v>
      </c>
      <c r="P1650" s="1187"/>
      <c r="Q1650" s="1187"/>
      <c r="R1650" s="1236" t="e">
        <f t="shared" si="3702"/>
        <v>#DIV/0!</v>
      </c>
      <c r="S1650" s="1236">
        <f t="shared" si="3748"/>
        <v>0</v>
      </c>
      <c r="T1650" s="1236"/>
      <c r="U1650" s="1236"/>
      <c r="V1650" s="1236" t="e">
        <f t="shared" si="3703"/>
        <v>#DIV/0!</v>
      </c>
      <c r="W1650" s="1194" t="e">
        <f t="shared" si="3748"/>
        <v>#DIV/0!</v>
      </c>
      <c r="X1650" s="1194">
        <f t="shared" si="3697"/>
        <v>0</v>
      </c>
      <c r="Y1650" s="1194"/>
      <c r="Z1650" s="1236" t="e">
        <f t="shared" si="3704"/>
        <v>#DIV/0!</v>
      </c>
      <c r="AA1650" s="1189">
        <f t="shared" si="3694"/>
        <v>8.9584350945918296E-4</v>
      </c>
      <c r="AB1650" s="1716" t="e">
        <f t="shared" si="3695"/>
        <v>#DIV/0!</v>
      </c>
      <c r="AC1650" s="1189"/>
      <c r="AD1650" t="s">
        <v>4268</v>
      </c>
    </row>
    <row r="1651" spans="1:30" customFormat="1" ht="15.75" hidden="1" thickBot="1" x14ac:dyDescent="0.3">
      <c r="A1651" s="3580"/>
      <c r="B1651" s="1" t="s">
        <v>4269</v>
      </c>
      <c r="C1651" s="1236">
        <f t="shared" ref="C1651:W1651" si="3749">C1648/C9</f>
        <v>0</v>
      </c>
      <c r="D1651" s="1236"/>
      <c r="E1651" s="1236"/>
      <c r="F1651" s="1236" t="e">
        <f t="shared" si="3699"/>
        <v>#DIV/0!</v>
      </c>
      <c r="G1651" s="1185">
        <f t="shared" si="3749"/>
        <v>2.9250457038391225E-2</v>
      </c>
      <c r="H1651" s="1185"/>
      <c r="I1651" s="1185"/>
      <c r="J1651" s="1236" t="e">
        <f t="shared" si="3700"/>
        <v>#DIV/0!</v>
      </c>
      <c r="K1651" s="1263">
        <f t="shared" si="3749"/>
        <v>0</v>
      </c>
      <c r="L1651" s="1263"/>
      <c r="M1651" s="1263"/>
      <c r="N1651" s="1236" t="e">
        <f t="shared" si="3701"/>
        <v>#DIV/0!</v>
      </c>
      <c r="O1651" s="1187">
        <f t="shared" si="3749"/>
        <v>1.687289088863892E-3</v>
      </c>
      <c r="P1651" s="1187"/>
      <c r="Q1651" s="1187"/>
      <c r="R1651" s="1236" t="e">
        <f t="shared" si="3702"/>
        <v>#DIV/0!</v>
      </c>
      <c r="S1651" s="1236">
        <f t="shared" si="3749"/>
        <v>0</v>
      </c>
      <c r="T1651" s="1236"/>
      <c r="U1651" s="1236"/>
      <c r="V1651" s="1236" t="e">
        <f t="shared" si="3703"/>
        <v>#DIV/0!</v>
      </c>
      <c r="W1651" s="1194" t="e">
        <f t="shared" si="3749"/>
        <v>#DIV/0!</v>
      </c>
      <c r="X1651" s="1194">
        <f t="shared" si="3697"/>
        <v>0</v>
      </c>
      <c r="Y1651" s="1194"/>
      <c r="Z1651" s="1236" t="e">
        <f t="shared" si="3704"/>
        <v>#DIV/0!</v>
      </c>
      <c r="AA1651" s="1189">
        <f t="shared" si="3694"/>
        <v>6.1875492254510238E-3</v>
      </c>
      <c r="AB1651" s="1716" t="e">
        <f t="shared" si="3695"/>
        <v>#DIV/0!</v>
      </c>
      <c r="AC1651" s="1189"/>
      <c r="AD1651" t="s">
        <v>4270</v>
      </c>
    </row>
    <row r="1652" spans="1:30" customFormat="1" ht="15.75" hidden="1" thickBot="1" x14ac:dyDescent="0.3">
      <c r="A1652" s="3580"/>
      <c r="B1652" s="1" t="s">
        <v>4271</v>
      </c>
      <c r="C1652" s="1236">
        <f t="shared" ref="C1652:W1652" si="3750">C1648/C15</f>
        <v>0</v>
      </c>
      <c r="D1652" s="1236"/>
      <c r="E1652" s="1236"/>
      <c r="F1652" s="1236" t="e">
        <f t="shared" si="3699"/>
        <v>#DIV/0!</v>
      </c>
      <c r="G1652" s="1185">
        <f t="shared" si="3750"/>
        <v>4.1025641025641026E-2</v>
      </c>
      <c r="H1652" s="1185"/>
      <c r="I1652" s="1185"/>
      <c r="J1652" s="1236" t="e">
        <f t="shared" si="3700"/>
        <v>#DIV/0!</v>
      </c>
      <c r="K1652" s="1263">
        <f t="shared" si="3750"/>
        <v>0</v>
      </c>
      <c r="L1652" s="1263"/>
      <c r="M1652" s="1263"/>
      <c r="N1652" s="1236" t="e">
        <f t="shared" si="3701"/>
        <v>#DIV/0!</v>
      </c>
      <c r="O1652" s="1187">
        <f t="shared" si="3750"/>
        <v>1.8999366687777073E-3</v>
      </c>
      <c r="P1652" s="1187"/>
      <c r="Q1652" s="1187"/>
      <c r="R1652" s="1236" t="e">
        <f t="shared" si="3702"/>
        <v>#DIV/0!</v>
      </c>
      <c r="S1652" s="1236">
        <f t="shared" si="3750"/>
        <v>0</v>
      </c>
      <c r="T1652" s="1236"/>
      <c r="U1652" s="1236"/>
      <c r="V1652" s="1236" t="e">
        <f t="shared" si="3703"/>
        <v>#DIV/0!</v>
      </c>
      <c r="W1652" s="1205" t="e">
        <f t="shared" si="3750"/>
        <v>#DIV/0!</v>
      </c>
      <c r="X1652" s="1205">
        <f t="shared" si="3697"/>
        <v>0</v>
      </c>
      <c r="Y1652" s="1205"/>
      <c r="Z1652" s="1236" t="e">
        <f t="shared" si="3704"/>
        <v>#DIV/0!</v>
      </c>
      <c r="AA1652" s="1193">
        <f t="shared" si="3694"/>
        <v>8.5851155388837457E-3</v>
      </c>
      <c r="AB1652" s="1717" t="e">
        <f t="shared" si="3695"/>
        <v>#DIV/0!</v>
      </c>
      <c r="AC1652" s="1193"/>
      <c r="AD1652" t="s">
        <v>4272</v>
      </c>
    </row>
    <row r="1653" spans="1:30" customFormat="1" ht="15.75" hidden="1" thickBot="1" x14ac:dyDescent="0.3">
      <c r="A1653" s="3580"/>
      <c r="B1653" s="2210" t="s">
        <v>4273</v>
      </c>
      <c r="C1653" s="1237"/>
      <c r="D1653" s="1237"/>
      <c r="E1653" s="1237"/>
      <c r="F1653" s="2309" t="e">
        <f t="shared" si="3699"/>
        <v>#DIV/0!</v>
      </c>
      <c r="G1653" s="1204">
        <f>BPCE!C660</f>
        <v>2</v>
      </c>
      <c r="H1653" s="1204"/>
      <c r="I1653" s="1204"/>
      <c r="J1653" s="2309" t="e">
        <f t="shared" si="3700"/>
        <v>#DIV/0!</v>
      </c>
      <c r="K1653" s="1246">
        <f>SG!C602</f>
        <v>0</v>
      </c>
      <c r="L1653" s="1246"/>
      <c r="M1653" s="1246"/>
      <c r="N1653" s="2309" t="e">
        <f t="shared" si="3701"/>
        <v>#DIV/0!</v>
      </c>
      <c r="O1653" s="1204">
        <f>CA!C856</f>
        <v>0</v>
      </c>
      <c r="P1653" s="1204"/>
      <c r="Q1653" s="1204"/>
      <c r="R1653" s="2309" t="e">
        <f t="shared" si="3702"/>
        <v>#DIV/0!</v>
      </c>
      <c r="S1653" s="1237"/>
      <c r="T1653" s="1237"/>
      <c r="U1653" s="1237"/>
      <c r="V1653" s="2309" t="e">
        <f t="shared" si="3703"/>
        <v>#DIV/0!</v>
      </c>
      <c r="W1653" s="1204" t="e">
        <f>SUM(C1653:S1653)</f>
        <v>#DIV/0!</v>
      </c>
      <c r="X1653" s="1204">
        <f t="shared" si="3697"/>
        <v>0</v>
      </c>
      <c r="Y1653" s="1204"/>
      <c r="Z1653" s="2309" t="e">
        <f t="shared" si="3704"/>
        <v>#DIV/0!</v>
      </c>
      <c r="AA1653" s="1206">
        <f t="shared" si="3694"/>
        <v>0.66666666666666663</v>
      </c>
      <c r="AB1653" s="1718" t="e">
        <f t="shared" si="3695"/>
        <v>#DIV/0!</v>
      </c>
      <c r="AC1653" s="1903"/>
      <c r="AD1653" s="27" t="s">
        <v>4274</v>
      </c>
    </row>
    <row r="1654" spans="1:30" customFormat="1" ht="15.75" hidden="1" thickBot="1" x14ac:dyDescent="0.3">
      <c r="A1654" s="3580"/>
      <c r="B1654" s="1" t="s">
        <v>4275</v>
      </c>
      <c r="C1654" s="1236">
        <f t="shared" ref="C1654:W1654" si="3751">C1653/C30</f>
        <v>0</v>
      </c>
      <c r="D1654" s="1236"/>
      <c r="E1654" s="1236"/>
      <c r="F1654" s="1236" t="e">
        <f t="shared" si="3699"/>
        <v>#DIV/0!</v>
      </c>
      <c r="G1654" s="1185">
        <f t="shared" si="3751"/>
        <v>3.3755274261603374E-4</v>
      </c>
      <c r="H1654" s="1185"/>
      <c r="I1654" s="1185"/>
      <c r="J1654" s="1236" t="e">
        <f t="shared" si="3700"/>
        <v>#DIV/0!</v>
      </c>
      <c r="K1654" s="1186">
        <f t="shared" si="3751"/>
        <v>0</v>
      </c>
      <c r="L1654" s="1186"/>
      <c r="M1654" s="1186"/>
      <c r="N1654" s="1236" t="e">
        <f t="shared" si="3701"/>
        <v>#DIV/0!</v>
      </c>
      <c r="O1654" s="1187">
        <f t="shared" si="3751"/>
        <v>0</v>
      </c>
      <c r="P1654" s="1187"/>
      <c r="Q1654" s="1187"/>
      <c r="R1654" s="1236" t="e">
        <f t="shared" si="3702"/>
        <v>#DIV/0!</v>
      </c>
      <c r="S1654" s="1236">
        <f t="shared" si="3751"/>
        <v>0</v>
      </c>
      <c r="T1654" s="1236"/>
      <c r="U1654" s="1236"/>
      <c r="V1654" s="1236" t="e">
        <f t="shared" si="3703"/>
        <v>#DIV/0!</v>
      </c>
      <c r="W1654" s="1192" t="e">
        <f t="shared" si="3751"/>
        <v>#DIV/0!</v>
      </c>
      <c r="X1654" s="1192">
        <f t="shared" si="3697"/>
        <v>0</v>
      </c>
      <c r="Y1654" s="1192"/>
      <c r="Z1654" s="1236" t="e">
        <f t="shared" si="3704"/>
        <v>#DIV/0!</v>
      </c>
      <c r="AA1654" s="1193">
        <f t="shared" si="3694"/>
        <v>6.7510548523206751E-5</v>
      </c>
      <c r="AB1654" s="1717" t="e">
        <f t="shared" si="3695"/>
        <v>#DIV/0!</v>
      </c>
      <c r="AC1654" s="1193"/>
      <c r="AD1654" t="s">
        <v>4276</v>
      </c>
    </row>
    <row r="1655" spans="1:30" customFormat="1" ht="15.75" hidden="1" thickBot="1" x14ac:dyDescent="0.3">
      <c r="A1655" s="3580"/>
      <c r="B1655" s="1" t="s">
        <v>4277</v>
      </c>
      <c r="C1655" s="1236">
        <f t="shared" ref="C1655:W1655" si="3752">C1653/C47</f>
        <v>0</v>
      </c>
      <c r="D1655" s="1236"/>
      <c r="E1655" s="1236"/>
      <c r="F1655" s="1236" t="e">
        <f t="shared" si="3699"/>
        <v>#DIV/0!</v>
      </c>
      <c r="G1655" s="1185">
        <f t="shared" si="3752"/>
        <v>1.488095238095238E-3</v>
      </c>
      <c r="H1655" s="1185"/>
      <c r="I1655" s="1185"/>
      <c r="J1655" s="1236" t="e">
        <f t="shared" si="3700"/>
        <v>#DIV/0!</v>
      </c>
      <c r="K1655" s="1186">
        <f t="shared" si="3752"/>
        <v>0</v>
      </c>
      <c r="L1655" s="1186"/>
      <c r="M1655" s="1186"/>
      <c r="N1655" s="1236" t="e">
        <f t="shared" si="3701"/>
        <v>#DIV/0!</v>
      </c>
      <c r="O1655" s="1187">
        <f t="shared" si="3752"/>
        <v>0</v>
      </c>
      <c r="P1655" s="1187"/>
      <c r="Q1655" s="1187"/>
      <c r="R1655" s="1236" t="e">
        <f t="shared" si="3702"/>
        <v>#DIV/0!</v>
      </c>
      <c r="S1655" s="1236">
        <f t="shared" si="3752"/>
        <v>0</v>
      </c>
      <c r="T1655" s="1236"/>
      <c r="U1655" s="1236"/>
      <c r="V1655" s="1236" t="e">
        <f t="shared" si="3703"/>
        <v>#DIV/0!</v>
      </c>
      <c r="W1655" s="1192" t="e">
        <f t="shared" si="3752"/>
        <v>#DIV/0!</v>
      </c>
      <c r="X1655" s="1192">
        <f t="shared" si="3697"/>
        <v>0</v>
      </c>
      <c r="Y1655" s="1192"/>
      <c r="Z1655" s="1236" t="e">
        <f t="shared" si="3704"/>
        <v>#DIV/0!</v>
      </c>
      <c r="AA1655" s="1193">
        <f t="shared" si="3694"/>
        <v>2.9761904761904759E-4</v>
      </c>
      <c r="AB1655" s="1717" t="e">
        <f t="shared" si="3695"/>
        <v>#DIV/0!</v>
      </c>
      <c r="AC1655" s="1193"/>
      <c r="AD1655" t="s">
        <v>4278</v>
      </c>
    </row>
    <row r="1656" spans="1:30" customFormat="1" ht="15.75" hidden="1" thickBot="1" x14ac:dyDescent="0.3">
      <c r="A1656" s="3580"/>
      <c r="B1656" s="1" t="s">
        <v>4279</v>
      </c>
      <c r="C1656" s="1236">
        <f t="shared" ref="C1656:W1656" si="3753">C1653/C35</f>
        <v>0</v>
      </c>
      <c r="D1656" s="1236"/>
      <c r="E1656" s="1236"/>
      <c r="F1656" s="1236" t="e">
        <f t="shared" si="3699"/>
        <v>#DIV/0!</v>
      </c>
      <c r="G1656" s="1185">
        <f t="shared" si="3753"/>
        <v>1.2500000000000001E-2</v>
      </c>
      <c r="H1656" s="1185"/>
      <c r="I1656" s="1185"/>
      <c r="J1656" s="1236" t="e">
        <f t="shared" si="3700"/>
        <v>#DIV/0!</v>
      </c>
      <c r="K1656" s="1186">
        <f t="shared" si="3753"/>
        <v>0</v>
      </c>
      <c r="L1656" s="1186"/>
      <c r="M1656" s="1186"/>
      <c r="N1656" s="1236" t="e">
        <f t="shared" si="3701"/>
        <v>#DIV/0!</v>
      </c>
      <c r="O1656" s="1187">
        <f t="shared" si="3753"/>
        <v>0</v>
      </c>
      <c r="P1656" s="1187"/>
      <c r="Q1656" s="1187"/>
      <c r="R1656" s="1236" t="e">
        <f t="shared" si="3702"/>
        <v>#DIV/0!</v>
      </c>
      <c r="S1656" s="1236">
        <f t="shared" si="3753"/>
        <v>0</v>
      </c>
      <c r="T1656" s="1236"/>
      <c r="U1656" s="1236"/>
      <c r="V1656" s="1236" t="e">
        <f t="shared" si="3703"/>
        <v>#DIV/0!</v>
      </c>
      <c r="W1656" s="1192" t="e">
        <f t="shared" si="3753"/>
        <v>#DIV/0!</v>
      </c>
      <c r="X1656" s="1192">
        <f t="shared" si="3697"/>
        <v>0</v>
      </c>
      <c r="Y1656" s="1192"/>
      <c r="Z1656" s="1236" t="e">
        <f t="shared" si="3704"/>
        <v>#DIV/0!</v>
      </c>
      <c r="AA1656" s="1193">
        <f t="shared" si="3694"/>
        <v>2.5000000000000001E-3</v>
      </c>
      <c r="AB1656" s="1717" t="e">
        <f t="shared" si="3695"/>
        <v>#DIV/0!</v>
      </c>
      <c r="AC1656" s="1193"/>
      <c r="AD1656" t="s">
        <v>4280</v>
      </c>
    </row>
    <row r="1657" spans="1:30" customFormat="1" ht="15.75" hidden="1" thickBot="1" x14ac:dyDescent="0.3">
      <c r="A1657" s="3580"/>
      <c r="B1657" s="1" t="s">
        <v>4281</v>
      </c>
      <c r="C1657" s="1236">
        <f t="shared" ref="C1657:W1657" si="3754">C1653/C41</f>
        <v>0</v>
      </c>
      <c r="D1657" s="1236"/>
      <c r="E1657" s="1236"/>
      <c r="F1657" s="1236" t="e">
        <f t="shared" si="3699"/>
        <v>#DIV/0!</v>
      </c>
      <c r="G1657" s="1185">
        <f t="shared" si="3754"/>
        <v>1.2195121951219513E-2</v>
      </c>
      <c r="H1657" s="1185"/>
      <c r="I1657" s="1185"/>
      <c r="J1657" s="1236" t="e">
        <f t="shared" si="3700"/>
        <v>#DIV/0!</v>
      </c>
      <c r="K1657" s="1186">
        <f t="shared" si="3754"/>
        <v>0</v>
      </c>
      <c r="L1657" s="1186"/>
      <c r="M1657" s="1186"/>
      <c r="N1657" s="1236" t="e">
        <f t="shared" si="3701"/>
        <v>#DIV/0!</v>
      </c>
      <c r="O1657" s="1187">
        <f t="shared" si="3754"/>
        <v>0</v>
      </c>
      <c r="P1657" s="1187"/>
      <c r="Q1657" s="1187"/>
      <c r="R1657" s="1236" t="e">
        <f t="shared" si="3702"/>
        <v>#DIV/0!</v>
      </c>
      <c r="S1657" s="1236">
        <f t="shared" si="3754"/>
        <v>0</v>
      </c>
      <c r="T1657" s="1236"/>
      <c r="U1657" s="1236"/>
      <c r="V1657" s="1236" t="e">
        <f t="shared" si="3703"/>
        <v>#DIV/0!</v>
      </c>
      <c r="W1657" s="1192" t="e">
        <f t="shared" si="3754"/>
        <v>#DIV/0!</v>
      </c>
      <c r="X1657" s="1192">
        <f t="shared" si="3697"/>
        <v>0</v>
      </c>
      <c r="Y1657" s="1192"/>
      <c r="Z1657" s="1236" t="e">
        <f t="shared" si="3704"/>
        <v>#DIV/0!</v>
      </c>
      <c r="AA1657" s="1193">
        <f t="shared" si="3694"/>
        <v>2.4390243902439024E-3</v>
      </c>
      <c r="AB1657" s="1717" t="e">
        <f t="shared" si="3695"/>
        <v>#DIV/0!</v>
      </c>
      <c r="AC1657" s="1193"/>
      <c r="AD1657" t="s">
        <v>4282</v>
      </c>
    </row>
    <row r="1658" spans="1:30" customFormat="1" ht="15.75" hidden="1" thickBot="1" x14ac:dyDescent="0.3">
      <c r="A1658" s="3580"/>
      <c r="B1658" s="2210" t="s">
        <v>4283</v>
      </c>
      <c r="C1658" s="1237"/>
      <c r="D1658" s="1237"/>
      <c r="E1658" s="1237"/>
      <c r="F1658" s="2309" t="e">
        <f t="shared" si="3699"/>
        <v>#DIV/0!</v>
      </c>
      <c r="G1658" s="1264"/>
      <c r="H1658" s="1264"/>
      <c r="I1658" s="1264"/>
      <c r="J1658" s="2309" t="e">
        <f t="shared" si="3700"/>
        <v>#DIV/0!</v>
      </c>
      <c r="K1658" s="1264"/>
      <c r="L1658" s="1264"/>
      <c r="M1658" s="1264"/>
      <c r="N1658" s="2309" t="e">
        <f t="shared" si="3701"/>
        <v>#DIV/0!</v>
      </c>
      <c r="O1658" s="1204">
        <f>CA!F856</f>
        <v>0</v>
      </c>
      <c r="P1658" s="1204"/>
      <c r="Q1658" s="1204"/>
      <c r="R1658" s="2309" t="e">
        <f t="shared" si="3702"/>
        <v>#DIV/0!</v>
      </c>
      <c r="S1658" s="1237"/>
      <c r="T1658" s="1237"/>
      <c r="U1658" s="1237"/>
      <c r="V1658" s="2309" t="e">
        <f t="shared" si="3703"/>
        <v>#DIV/0!</v>
      </c>
      <c r="W1658" s="1204" t="e">
        <f>SUM(C1658:S1658)</f>
        <v>#DIV/0!</v>
      </c>
      <c r="X1658" s="1204">
        <f t="shared" si="3697"/>
        <v>0</v>
      </c>
      <c r="Y1658" s="1204"/>
      <c r="Z1658" s="2309" t="e">
        <f t="shared" si="3704"/>
        <v>#DIV/0!</v>
      </c>
      <c r="AA1658" s="1206">
        <f t="shared" si="3694"/>
        <v>0</v>
      </c>
      <c r="AB1658" s="1719" t="e">
        <f t="shared" si="3695"/>
        <v>#DIV/0!</v>
      </c>
      <c r="AC1658" s="1206"/>
      <c r="AD1658" s="1178" t="s">
        <v>4284</v>
      </c>
    </row>
    <row r="1659" spans="1:30" customFormat="1" ht="15.75" hidden="1" thickBot="1" x14ac:dyDescent="0.3">
      <c r="A1659" s="3580"/>
      <c r="B1659" s="1" t="s">
        <v>4285</v>
      </c>
      <c r="C1659" s="1236">
        <f t="shared" ref="C1659:W1659" si="3755">C1658/C56</f>
        <v>0</v>
      </c>
      <c r="D1659" s="1236"/>
      <c r="E1659" s="1236"/>
      <c r="F1659" s="1236" t="e">
        <f t="shared" si="3699"/>
        <v>#DIV/0!</v>
      </c>
      <c r="G1659" s="1263">
        <f t="shared" si="3755"/>
        <v>0</v>
      </c>
      <c r="H1659" s="1263"/>
      <c r="I1659" s="1263"/>
      <c r="J1659" s="1236" t="e">
        <f t="shared" si="3700"/>
        <v>#DIV/0!</v>
      </c>
      <c r="K1659" s="1263">
        <f t="shared" si="3755"/>
        <v>0</v>
      </c>
      <c r="L1659" s="1263"/>
      <c r="M1659" s="1263"/>
      <c r="N1659" s="1236" t="e">
        <f t="shared" si="3701"/>
        <v>#DIV/0!</v>
      </c>
      <c r="O1659" s="1187">
        <f t="shared" si="3755"/>
        <v>0</v>
      </c>
      <c r="P1659" s="1187"/>
      <c r="Q1659" s="1187"/>
      <c r="R1659" s="1236" t="e">
        <f t="shared" si="3702"/>
        <v>#DIV/0!</v>
      </c>
      <c r="S1659" s="1236">
        <f t="shared" si="3755"/>
        <v>0</v>
      </c>
      <c r="T1659" s="1236"/>
      <c r="U1659" s="1236"/>
      <c r="V1659" s="1236" t="e">
        <f t="shared" si="3703"/>
        <v>#DIV/0!</v>
      </c>
      <c r="W1659" s="1194" t="e">
        <f t="shared" si="3755"/>
        <v>#DIV/0!</v>
      </c>
      <c r="X1659" s="1194">
        <f t="shared" si="3697"/>
        <v>0</v>
      </c>
      <c r="Y1659" s="1194"/>
      <c r="Z1659" s="1236" t="e">
        <f t="shared" si="3704"/>
        <v>#DIV/0!</v>
      </c>
      <c r="AA1659" s="1193">
        <f t="shared" si="3694"/>
        <v>0</v>
      </c>
      <c r="AB1659" s="1717" t="e">
        <f t="shared" si="3695"/>
        <v>#DIV/0!</v>
      </c>
      <c r="AC1659" s="1193"/>
      <c r="AD1659" t="s">
        <v>4286</v>
      </c>
    </row>
    <row r="1660" spans="1:30" customFormat="1" ht="15.75" hidden="1" thickBot="1" x14ac:dyDescent="0.3">
      <c r="A1660" s="3580"/>
      <c r="B1660" s="1" t="s">
        <v>4287</v>
      </c>
      <c r="C1660" s="1236">
        <f t="shared" ref="C1660:W1660" si="3756">C1658/C73</f>
        <v>0</v>
      </c>
      <c r="D1660" s="1236"/>
      <c r="E1660" s="1236"/>
      <c r="F1660" s="1236" t="e">
        <f t="shared" si="3699"/>
        <v>#DIV/0!</v>
      </c>
      <c r="G1660" s="1263">
        <f t="shared" si="3756"/>
        <v>0</v>
      </c>
      <c r="H1660" s="1263"/>
      <c r="I1660" s="1263"/>
      <c r="J1660" s="1236" t="e">
        <f t="shared" si="3700"/>
        <v>#DIV/0!</v>
      </c>
      <c r="K1660" s="1263">
        <f t="shared" si="3756"/>
        <v>0</v>
      </c>
      <c r="L1660" s="1263"/>
      <c r="M1660" s="1263"/>
      <c r="N1660" s="1236" t="e">
        <f t="shared" si="3701"/>
        <v>#DIV/0!</v>
      </c>
      <c r="O1660" s="1187">
        <f t="shared" si="3756"/>
        <v>0</v>
      </c>
      <c r="P1660" s="1187"/>
      <c r="Q1660" s="1187"/>
      <c r="R1660" s="1236" t="e">
        <f t="shared" si="3702"/>
        <v>#DIV/0!</v>
      </c>
      <c r="S1660" s="1236">
        <f t="shared" si="3756"/>
        <v>0</v>
      </c>
      <c r="T1660" s="1236"/>
      <c r="U1660" s="1236"/>
      <c r="V1660" s="1236" t="e">
        <f t="shared" si="3703"/>
        <v>#DIV/0!</v>
      </c>
      <c r="W1660" s="1194" t="e">
        <f t="shared" si="3756"/>
        <v>#DIV/0!</v>
      </c>
      <c r="X1660" s="1194">
        <f t="shared" si="3697"/>
        <v>0</v>
      </c>
      <c r="Y1660" s="1194"/>
      <c r="Z1660" s="1236" t="e">
        <f t="shared" si="3704"/>
        <v>#DIV/0!</v>
      </c>
      <c r="AA1660" s="1193">
        <f t="shared" si="3694"/>
        <v>0</v>
      </c>
      <c r="AB1660" s="1717" t="e">
        <f t="shared" si="3695"/>
        <v>#DIV/0!</v>
      </c>
      <c r="AC1660" s="1193"/>
      <c r="AD1660" t="s">
        <v>4288</v>
      </c>
    </row>
    <row r="1661" spans="1:30" customFormat="1" ht="15.75" hidden="1" thickBot="1" x14ac:dyDescent="0.3">
      <c r="A1661" s="3580"/>
      <c r="B1661" s="1" t="s">
        <v>4289</v>
      </c>
      <c r="C1661" s="1243">
        <v>0.15</v>
      </c>
      <c r="D1661" s="1243"/>
      <c r="E1661" s="1243"/>
      <c r="F1661" s="1236" t="e">
        <f t="shared" si="3699"/>
        <v>#DIV/0!</v>
      </c>
      <c r="G1661" s="1275">
        <v>0.15</v>
      </c>
      <c r="H1661" s="1275"/>
      <c r="I1661" s="1275"/>
      <c r="J1661" s="1236" t="e">
        <f t="shared" si="3700"/>
        <v>#DIV/0!</v>
      </c>
      <c r="K1661" s="1275">
        <v>0.15</v>
      </c>
      <c r="L1661" s="1275"/>
      <c r="M1661" s="1275"/>
      <c r="N1661" s="1236" t="e">
        <f t="shared" si="3701"/>
        <v>#DIV/0!</v>
      </c>
      <c r="O1661" s="1187">
        <v>0.15</v>
      </c>
      <c r="P1661" s="1187"/>
      <c r="Q1661" s="1187"/>
      <c r="R1661" s="1236" t="e">
        <f t="shared" si="3702"/>
        <v>#DIV/0!</v>
      </c>
      <c r="S1661" s="1236">
        <v>0.15</v>
      </c>
      <c r="T1661" s="1236"/>
      <c r="U1661" s="1236"/>
      <c r="V1661" s="1236" t="e">
        <f t="shared" si="3703"/>
        <v>#DIV/0!</v>
      </c>
      <c r="W1661" s="1190">
        <f>K1661</f>
        <v>0.15</v>
      </c>
      <c r="X1661" s="1190">
        <f t="shared" si="3697"/>
        <v>0</v>
      </c>
      <c r="Y1661" s="1190"/>
      <c r="Z1661" s="1236" t="e">
        <f t="shared" si="3704"/>
        <v>#DIV/0!</v>
      </c>
      <c r="AA1661" s="1191">
        <f t="shared" si="3694"/>
        <v>0.15</v>
      </c>
      <c r="AB1661" s="1720" t="e">
        <f t="shared" si="3695"/>
        <v>#DIV/0!</v>
      </c>
      <c r="AC1661" s="1191"/>
      <c r="AD1661" t="s">
        <v>4290</v>
      </c>
    </row>
    <row r="1662" spans="1:30" customFormat="1" ht="15.75" hidden="1" thickBot="1" x14ac:dyDescent="0.3">
      <c r="A1662" s="3580"/>
      <c r="B1662" s="1" t="s">
        <v>4291</v>
      </c>
      <c r="C1662" s="1236" t="e">
        <f>C1658/C1653</f>
        <v>#DIV/0!</v>
      </c>
      <c r="D1662" s="1236"/>
      <c r="E1662" s="1236"/>
      <c r="F1662" s="1236" t="e">
        <f t="shared" si="3699"/>
        <v>#DIV/0!</v>
      </c>
      <c r="G1662" s="1263">
        <f t="shared" ref="G1662:W1662" si="3757">G1658/G1653</f>
        <v>0</v>
      </c>
      <c r="H1662" s="1263"/>
      <c r="I1662" s="1263"/>
      <c r="J1662" s="1236" t="e">
        <f t="shared" si="3700"/>
        <v>#DIV/0!</v>
      </c>
      <c r="K1662" s="1263" t="e">
        <f t="shared" si="3757"/>
        <v>#DIV/0!</v>
      </c>
      <c r="L1662" s="1263"/>
      <c r="M1662" s="1263"/>
      <c r="N1662" s="1236" t="e">
        <f t="shared" si="3701"/>
        <v>#DIV/0!</v>
      </c>
      <c r="O1662" s="1187" t="e">
        <f t="shared" si="3757"/>
        <v>#DIV/0!</v>
      </c>
      <c r="P1662" s="1187"/>
      <c r="Q1662" s="1187"/>
      <c r="R1662" s="1236" t="e">
        <f t="shared" si="3702"/>
        <v>#DIV/0!</v>
      </c>
      <c r="S1662" s="1236" t="e">
        <f t="shared" si="3757"/>
        <v>#DIV/0!</v>
      </c>
      <c r="T1662" s="1236"/>
      <c r="U1662" s="1236"/>
      <c r="V1662" s="1236" t="e">
        <f t="shared" si="3703"/>
        <v>#DIV/0!</v>
      </c>
      <c r="W1662" s="1205" t="e">
        <f t="shared" si="3757"/>
        <v>#DIV/0!</v>
      </c>
      <c r="X1662" s="1205">
        <f t="shared" si="3697"/>
        <v>0</v>
      </c>
      <c r="Y1662" s="1205"/>
      <c r="Z1662" s="1236" t="e">
        <f t="shared" si="3704"/>
        <v>#DIV/0!</v>
      </c>
      <c r="AA1662" s="1191" t="e">
        <f t="shared" si="3694"/>
        <v>#DIV/0!</v>
      </c>
      <c r="AB1662" s="1720" t="e">
        <f t="shared" si="3695"/>
        <v>#DIV/0!</v>
      </c>
      <c r="AC1662" s="1191"/>
      <c r="AD1662" t="s">
        <v>4292</v>
      </c>
    </row>
    <row r="1663" spans="1:30" customFormat="1" ht="15.75" hidden="1" thickBot="1" x14ac:dyDescent="0.3">
      <c r="A1663" s="3580"/>
      <c r="B1663" s="2210" t="s">
        <v>10</v>
      </c>
      <c r="C1663" s="1237"/>
      <c r="D1663" s="1237"/>
      <c r="E1663" s="1237"/>
      <c r="F1663" s="2309" t="e">
        <f t="shared" si="3699"/>
        <v>#DIV/0!</v>
      </c>
      <c r="G1663" s="1204">
        <f>BPCE!G660</f>
        <v>277</v>
      </c>
      <c r="H1663" s="1204"/>
      <c r="I1663" s="1204"/>
      <c r="J1663" s="2309" t="e">
        <f t="shared" si="3700"/>
        <v>#DIV/0!</v>
      </c>
      <c r="K1663" s="1264"/>
      <c r="L1663" s="1264"/>
      <c r="M1663" s="1264"/>
      <c r="N1663" s="2309" t="e">
        <f t="shared" si="3701"/>
        <v>#DIV/0!</v>
      </c>
      <c r="O1663" s="1204">
        <f>CA!G856</f>
        <v>181</v>
      </c>
      <c r="P1663" s="1204"/>
      <c r="Q1663" s="1204"/>
      <c r="R1663" s="2309" t="e">
        <f t="shared" si="3702"/>
        <v>#DIV/0!</v>
      </c>
      <c r="S1663" s="1237"/>
      <c r="T1663" s="1237"/>
      <c r="U1663" s="1237"/>
      <c r="V1663" s="2309" t="e">
        <f t="shared" si="3703"/>
        <v>#DIV/0!</v>
      </c>
      <c r="W1663" s="1204" t="e">
        <f>SUM(C1663:S1663)</f>
        <v>#DIV/0!</v>
      </c>
      <c r="X1663" s="1204">
        <f t="shared" si="3697"/>
        <v>0</v>
      </c>
      <c r="Y1663" s="1204"/>
      <c r="Z1663" s="2309" t="e">
        <f t="shared" si="3704"/>
        <v>#DIV/0!</v>
      </c>
      <c r="AA1663" s="1204">
        <f t="shared" ref="AA1663:AA1726" si="3758">AVERAGE(C1663,G1663,K1663,O1663,S1663)</f>
        <v>229</v>
      </c>
      <c r="AB1663" s="1721" t="e">
        <f t="shared" ref="AB1663:AB1726" si="3759">AVERAGE(D1663,H1663,L1663,P1663,T1663)</f>
        <v>#DIV/0!</v>
      </c>
      <c r="AC1663" s="1309"/>
      <c r="AD1663" s="27" t="s">
        <v>4293</v>
      </c>
    </row>
    <row r="1664" spans="1:30" customFormat="1" ht="15.75" hidden="1" thickBot="1" x14ac:dyDescent="0.3">
      <c r="A1664" s="3580"/>
      <c r="B1664" s="1" t="s">
        <v>4294</v>
      </c>
      <c r="C1664" s="1236">
        <f t="shared" ref="C1664:W1664" si="3760">C1663/C82</f>
        <v>0</v>
      </c>
      <c r="D1664" s="1236"/>
      <c r="E1664" s="1236"/>
      <c r="F1664" s="1236" t="e">
        <f t="shared" si="3699"/>
        <v>#DIV/0!</v>
      </c>
      <c r="G1664" s="1185">
        <f t="shared" si="3760"/>
        <v>2.6841345361873661E-3</v>
      </c>
      <c r="H1664" s="1185"/>
      <c r="I1664" s="1185"/>
      <c r="J1664" s="1236" t="e">
        <f t="shared" si="3700"/>
        <v>#DIV/0!</v>
      </c>
      <c r="K1664" s="1263">
        <f t="shared" si="3760"/>
        <v>0</v>
      </c>
      <c r="L1664" s="1263"/>
      <c r="M1664" s="1263"/>
      <c r="N1664" s="1236" t="e">
        <f t="shared" si="3701"/>
        <v>#DIV/0!</v>
      </c>
      <c r="O1664" s="1187">
        <f t="shared" si="3760"/>
        <v>2.4942466961566552E-3</v>
      </c>
      <c r="P1664" s="1187"/>
      <c r="Q1664" s="1187"/>
      <c r="R1664" s="1236" t="e">
        <f t="shared" si="3702"/>
        <v>#DIV/0!</v>
      </c>
      <c r="S1664" s="1236">
        <f t="shared" si="3760"/>
        <v>0</v>
      </c>
      <c r="T1664" s="1236"/>
      <c r="U1664" s="1236"/>
      <c r="V1664" s="1236" t="e">
        <f t="shared" si="3703"/>
        <v>#DIV/0!</v>
      </c>
      <c r="W1664" s="1194" t="e">
        <f t="shared" si="3760"/>
        <v>#DIV/0!</v>
      </c>
      <c r="X1664" s="1194">
        <f t="shared" ref="X1664:X1702" si="3761">SUM(D1664+H1664+L1664+P1664+T1664)</f>
        <v>0</v>
      </c>
      <c r="Y1664" s="1194"/>
      <c r="Z1664" s="1236" t="e">
        <f t="shared" si="3704"/>
        <v>#DIV/0!</v>
      </c>
      <c r="AA1664" s="1189">
        <f t="shared" si="3758"/>
        <v>1.0356762464688043E-3</v>
      </c>
      <c r="AB1664" s="1716" t="e">
        <f t="shared" si="3759"/>
        <v>#DIV/0!</v>
      </c>
      <c r="AC1664" s="1189"/>
      <c r="AD1664" t="s">
        <v>4295</v>
      </c>
    </row>
    <row r="1665" spans="1:30" customFormat="1" ht="15.75" hidden="1" thickBot="1" x14ac:dyDescent="0.3">
      <c r="A1665" s="3580"/>
      <c r="B1665" s="1" t="s">
        <v>4296</v>
      </c>
      <c r="C1665" s="1236">
        <f t="shared" ref="C1665:W1665" si="3762">C1663/C99</f>
        <v>0</v>
      </c>
      <c r="D1665" s="1236"/>
      <c r="E1665" s="1236"/>
      <c r="F1665" s="1236" t="e">
        <f t="shared" ref="F1665:F1728" si="3763">E1665/D1665</f>
        <v>#DIV/0!</v>
      </c>
      <c r="G1665" s="1185">
        <f t="shared" si="3762"/>
        <v>2.6393520724154358E-2</v>
      </c>
      <c r="H1665" s="1185"/>
      <c r="I1665" s="1185"/>
      <c r="J1665" s="1236" t="e">
        <f t="shared" ref="J1665:J1728" si="3764">I1665/H1665</f>
        <v>#DIV/0!</v>
      </c>
      <c r="K1665" s="1263">
        <f t="shared" si="3762"/>
        <v>0</v>
      </c>
      <c r="L1665" s="1263"/>
      <c r="M1665" s="1263"/>
      <c r="N1665" s="1236" t="e">
        <f t="shared" ref="N1665:N1728" si="3765">M1665/L1665</f>
        <v>#DIV/0!</v>
      </c>
      <c r="O1665" s="1187">
        <f t="shared" si="3762"/>
        <v>5.2442487106681345E-3</v>
      </c>
      <c r="P1665" s="1187"/>
      <c r="Q1665" s="1187"/>
      <c r="R1665" s="1236" t="e">
        <f t="shared" ref="R1665:R1728" si="3766">Q1665/P1665</f>
        <v>#DIV/0!</v>
      </c>
      <c r="S1665" s="1236">
        <f t="shared" si="3762"/>
        <v>0</v>
      </c>
      <c r="T1665" s="1236"/>
      <c r="U1665" s="1236"/>
      <c r="V1665" s="1236" t="e">
        <f t="shared" ref="V1665:V1728" si="3767">U1665/T1665</f>
        <v>#DIV/0!</v>
      </c>
      <c r="W1665" s="1194" t="e">
        <f t="shared" si="3762"/>
        <v>#DIV/0!</v>
      </c>
      <c r="X1665" s="1194">
        <f t="shared" si="3761"/>
        <v>0</v>
      </c>
      <c r="Y1665" s="1194"/>
      <c r="Z1665" s="1236" t="e">
        <f t="shared" ref="Z1665:Z1728" si="3768">Y1665/X1665</f>
        <v>#DIV/0!</v>
      </c>
      <c r="AA1665" s="1189">
        <f t="shared" si="3758"/>
        <v>6.3275538869644989E-3</v>
      </c>
      <c r="AB1665" s="1716" t="e">
        <f t="shared" si="3759"/>
        <v>#DIV/0!</v>
      </c>
      <c r="AC1665" s="1189"/>
      <c r="AD1665" t="s">
        <v>4297</v>
      </c>
    </row>
    <row r="1666" spans="1:30" customFormat="1" ht="15.75" hidden="1" thickBot="1" x14ac:dyDescent="0.3">
      <c r="A1666" s="3580"/>
      <c r="B1666" s="2210" t="s">
        <v>14</v>
      </c>
      <c r="C1666" s="1237"/>
      <c r="D1666" s="1237"/>
      <c r="E1666" s="1237"/>
      <c r="F1666" s="2309" t="e">
        <f t="shared" si="3763"/>
        <v>#DIV/0!</v>
      </c>
      <c r="G1666" s="1204">
        <f>BPCE!J660</f>
        <v>2</v>
      </c>
      <c r="H1666" s="1204"/>
      <c r="I1666" s="1204"/>
      <c r="J1666" s="2309" t="e">
        <f t="shared" si="3764"/>
        <v>#DIV/0!</v>
      </c>
      <c r="K1666" s="1246">
        <f>SG!J602</f>
        <v>1</v>
      </c>
      <c r="L1666" s="1246"/>
      <c r="M1666" s="1246"/>
      <c r="N1666" s="2309" t="e">
        <f t="shared" si="3765"/>
        <v>#DIV/0!</v>
      </c>
      <c r="O1666" s="1204">
        <f>CA!J856</f>
        <v>1</v>
      </c>
      <c r="P1666" s="1204"/>
      <c r="Q1666" s="1204"/>
      <c r="R1666" s="2309" t="e">
        <f t="shared" si="3766"/>
        <v>#DIV/0!</v>
      </c>
      <c r="S1666" s="1237"/>
      <c r="T1666" s="1237"/>
      <c r="U1666" s="1237"/>
      <c r="V1666" s="2309" t="e">
        <f t="shared" si="3767"/>
        <v>#DIV/0!</v>
      </c>
      <c r="W1666" s="1204" t="e">
        <f>SUM(C1666:S1666)</f>
        <v>#DIV/0!</v>
      </c>
      <c r="X1666" s="1204">
        <f t="shared" si="3761"/>
        <v>0</v>
      </c>
      <c r="Y1666" s="1204"/>
      <c r="Z1666" s="2309" t="e">
        <f t="shared" si="3768"/>
        <v>#DIV/0!</v>
      </c>
      <c r="AA1666" s="1221">
        <f t="shared" si="3758"/>
        <v>1.3333333333333333</v>
      </c>
      <c r="AB1666" s="1722" t="e">
        <f t="shared" si="3759"/>
        <v>#DIV/0!</v>
      </c>
      <c r="AC1666" s="1904"/>
      <c r="AD1666" s="27" t="s">
        <v>4298</v>
      </c>
    </row>
    <row r="1667" spans="1:30" customFormat="1" ht="15.75" hidden="1" thickBot="1" x14ac:dyDescent="0.3">
      <c r="A1667" s="3580"/>
      <c r="B1667" s="1" t="s">
        <v>4299</v>
      </c>
      <c r="C1667" s="1236">
        <f t="shared" ref="C1667:W1667" si="3769">C1666/C108</f>
        <v>0</v>
      </c>
      <c r="D1667" s="1236"/>
      <c r="E1667" s="1236"/>
      <c r="F1667" s="1236" t="e">
        <f t="shared" si="3763"/>
        <v>#DIV/0!</v>
      </c>
      <c r="G1667" s="1185">
        <f t="shared" si="3769"/>
        <v>2.8050490883590462E-3</v>
      </c>
      <c r="H1667" s="1185"/>
      <c r="I1667" s="1185"/>
      <c r="J1667" s="1236" t="e">
        <f t="shared" si="3764"/>
        <v>#DIV/0!</v>
      </c>
      <c r="K1667" s="1186">
        <f t="shared" si="3769"/>
        <v>1.3089005235602095E-3</v>
      </c>
      <c r="L1667" s="1186"/>
      <c r="M1667" s="1186"/>
      <c r="N1667" s="1236" t="e">
        <f t="shared" si="3765"/>
        <v>#DIV/0!</v>
      </c>
      <c r="O1667" s="1187">
        <f t="shared" si="3769"/>
        <v>1.0526315789473684E-3</v>
      </c>
      <c r="P1667" s="1187"/>
      <c r="Q1667" s="1187"/>
      <c r="R1667" s="1236" t="e">
        <f t="shared" si="3766"/>
        <v>#DIV/0!</v>
      </c>
      <c r="S1667" s="1236">
        <f t="shared" si="3769"/>
        <v>0</v>
      </c>
      <c r="T1667" s="1236"/>
      <c r="U1667" s="1236"/>
      <c r="V1667" s="1236" t="e">
        <f t="shared" si="3767"/>
        <v>#DIV/0!</v>
      </c>
      <c r="W1667" s="1194" t="e">
        <f t="shared" si="3769"/>
        <v>#DIV/0!</v>
      </c>
      <c r="X1667" s="1194">
        <f t="shared" si="3761"/>
        <v>0</v>
      </c>
      <c r="Y1667" s="1194"/>
      <c r="Z1667" s="1236" t="e">
        <f t="shared" si="3768"/>
        <v>#DIV/0!</v>
      </c>
      <c r="AA1667" s="1189">
        <f t="shared" si="3758"/>
        <v>1.0333162381733246E-3</v>
      </c>
      <c r="AB1667" s="1716" t="e">
        <f t="shared" si="3759"/>
        <v>#DIV/0!</v>
      </c>
      <c r="AC1667" s="1189"/>
      <c r="AD1667" t="s">
        <v>4300</v>
      </c>
    </row>
    <row r="1668" spans="1:30" customFormat="1" ht="15.75" hidden="1" thickBot="1" x14ac:dyDescent="0.3">
      <c r="A1668" s="3580"/>
      <c r="B1668" s="1" t="s">
        <v>4301</v>
      </c>
      <c r="C1668" s="1236">
        <f t="shared" ref="C1668:W1668" si="3770">C1666/C125</f>
        <v>0</v>
      </c>
      <c r="D1668" s="1236"/>
      <c r="E1668" s="1236"/>
      <c r="F1668" s="1236" t="e">
        <f t="shared" si="3763"/>
        <v>#DIV/0!</v>
      </c>
      <c r="G1668" s="1185">
        <f t="shared" si="3770"/>
        <v>6.8259385665529011E-3</v>
      </c>
      <c r="H1668" s="1185"/>
      <c r="I1668" s="1185"/>
      <c r="J1668" s="1236" t="e">
        <f t="shared" si="3764"/>
        <v>#DIV/0!</v>
      </c>
      <c r="K1668" s="1186">
        <f t="shared" si="3770"/>
        <v>2.2123893805309734E-3</v>
      </c>
      <c r="L1668" s="1186"/>
      <c r="M1668" s="1186"/>
      <c r="N1668" s="1236" t="e">
        <f t="shared" si="3765"/>
        <v>#DIV/0!</v>
      </c>
      <c r="O1668" s="1187">
        <f t="shared" si="3770"/>
        <v>3.0487804878048782E-3</v>
      </c>
      <c r="P1668" s="1187"/>
      <c r="Q1668" s="1187"/>
      <c r="R1668" s="1236" t="e">
        <f t="shared" si="3766"/>
        <v>#DIV/0!</v>
      </c>
      <c r="S1668" s="1236">
        <f t="shared" si="3770"/>
        <v>0</v>
      </c>
      <c r="T1668" s="1236"/>
      <c r="U1668" s="1236"/>
      <c r="V1668" s="1236" t="e">
        <f t="shared" si="3767"/>
        <v>#DIV/0!</v>
      </c>
      <c r="W1668" s="1194" t="e">
        <f t="shared" si="3770"/>
        <v>#DIV/0!</v>
      </c>
      <c r="X1668" s="1194">
        <f t="shared" si="3761"/>
        <v>0</v>
      </c>
      <c r="Y1668" s="1194"/>
      <c r="Z1668" s="1236" t="e">
        <f t="shared" si="3768"/>
        <v>#DIV/0!</v>
      </c>
      <c r="AA1668" s="1189">
        <f t="shared" si="3758"/>
        <v>2.4174216869777506E-3</v>
      </c>
      <c r="AB1668" s="1716" t="e">
        <f t="shared" si="3759"/>
        <v>#DIV/0!</v>
      </c>
      <c r="AC1668" s="1189"/>
      <c r="AD1668" t="s">
        <v>4302</v>
      </c>
    </row>
    <row r="1669" spans="1:30" customFormat="1" ht="15.75" hidden="1" thickBot="1" x14ac:dyDescent="0.3">
      <c r="A1669" s="3580"/>
      <c r="B1669" s="1" t="s">
        <v>4303</v>
      </c>
      <c r="C1669" s="1236">
        <f t="shared" ref="C1669:W1669" si="3771">C1666/C113</f>
        <v>0</v>
      </c>
      <c r="D1669" s="1236"/>
      <c r="E1669" s="1236"/>
      <c r="F1669" s="1236" t="e">
        <f t="shared" si="3763"/>
        <v>#DIV/0!</v>
      </c>
      <c r="G1669" s="1185">
        <f t="shared" si="3771"/>
        <v>2.4691358024691357E-2</v>
      </c>
      <c r="H1669" s="1185"/>
      <c r="I1669" s="1185"/>
      <c r="J1669" s="1236" t="e">
        <f t="shared" si="3764"/>
        <v>#DIV/0!</v>
      </c>
      <c r="K1669" s="1186">
        <f t="shared" si="3771"/>
        <v>7.3529411764705881E-3</v>
      </c>
      <c r="L1669" s="1186"/>
      <c r="M1669" s="1186"/>
      <c r="N1669" s="1236" t="e">
        <f t="shared" si="3765"/>
        <v>#DIV/0!</v>
      </c>
      <c r="O1669" s="1187">
        <f t="shared" si="3771"/>
        <v>6.2893081761006293E-3</v>
      </c>
      <c r="P1669" s="1187"/>
      <c r="Q1669" s="1187"/>
      <c r="R1669" s="1236" t="e">
        <f t="shared" si="3766"/>
        <v>#DIV/0!</v>
      </c>
      <c r="S1669" s="1236">
        <f t="shared" si="3771"/>
        <v>0</v>
      </c>
      <c r="T1669" s="1236"/>
      <c r="U1669" s="1236"/>
      <c r="V1669" s="1236" t="e">
        <f t="shared" si="3767"/>
        <v>#DIV/0!</v>
      </c>
      <c r="W1669" s="1194" t="e">
        <f t="shared" si="3771"/>
        <v>#DIV/0!</v>
      </c>
      <c r="X1669" s="1194">
        <f t="shared" si="3761"/>
        <v>0</v>
      </c>
      <c r="Y1669" s="1194"/>
      <c r="Z1669" s="1236" t="e">
        <f t="shared" si="3768"/>
        <v>#DIV/0!</v>
      </c>
      <c r="AA1669" s="1189">
        <f t="shared" si="3758"/>
        <v>7.6667214754525146E-3</v>
      </c>
      <c r="AB1669" s="1716" t="e">
        <f t="shared" si="3759"/>
        <v>#DIV/0!</v>
      </c>
      <c r="AC1669" s="1189"/>
      <c r="AD1669" t="s">
        <v>4304</v>
      </c>
    </row>
    <row r="1670" spans="1:30" customFormat="1" ht="15.75" hidden="1" thickBot="1" x14ac:dyDescent="0.3">
      <c r="A1670" s="3580"/>
      <c r="B1670" s="1" t="s">
        <v>4305</v>
      </c>
      <c r="C1670" s="1236">
        <f t="shared" ref="C1670:W1670" si="3772">C1666/C119</f>
        <v>0</v>
      </c>
      <c r="D1670" s="1236"/>
      <c r="E1670" s="1236"/>
      <c r="F1670" s="1236" t="e">
        <f t="shared" si="3763"/>
        <v>#DIV/0!</v>
      </c>
      <c r="G1670" s="1185">
        <f t="shared" si="3772"/>
        <v>4.2553191489361701E-2</v>
      </c>
      <c r="H1670" s="1185"/>
      <c r="I1670" s="1185"/>
      <c r="J1670" s="1236" t="e">
        <f t="shared" si="3764"/>
        <v>#DIV/0!</v>
      </c>
      <c r="K1670" s="1186">
        <f t="shared" si="3772"/>
        <v>9.5238095238095247E-3</v>
      </c>
      <c r="L1670" s="1186"/>
      <c r="M1670" s="1186"/>
      <c r="N1670" s="1236" t="e">
        <f t="shared" si="3765"/>
        <v>#DIV/0!</v>
      </c>
      <c r="O1670" s="1187">
        <f t="shared" si="3772"/>
        <v>1.0101010101010102E-2</v>
      </c>
      <c r="P1670" s="1187"/>
      <c r="Q1670" s="1187"/>
      <c r="R1670" s="1236" t="e">
        <f t="shared" si="3766"/>
        <v>#DIV/0!</v>
      </c>
      <c r="S1670" s="1236">
        <f t="shared" si="3772"/>
        <v>0</v>
      </c>
      <c r="T1670" s="1236"/>
      <c r="U1670" s="1236"/>
      <c r="V1670" s="1236" t="e">
        <f t="shared" si="3767"/>
        <v>#DIV/0!</v>
      </c>
      <c r="W1670" s="1205" t="e">
        <f t="shared" si="3772"/>
        <v>#DIV/0!</v>
      </c>
      <c r="X1670" s="1205">
        <f t="shared" si="3761"/>
        <v>0</v>
      </c>
      <c r="Y1670" s="1205"/>
      <c r="Z1670" s="1236" t="e">
        <f t="shared" si="3768"/>
        <v>#DIV/0!</v>
      </c>
      <c r="AA1670" s="1193">
        <f t="shared" si="3758"/>
        <v>1.2435602222836266E-2</v>
      </c>
      <c r="AB1670" s="1717" t="e">
        <f t="shared" si="3759"/>
        <v>#DIV/0!</v>
      </c>
      <c r="AC1670" s="1193"/>
      <c r="AD1670" t="s">
        <v>4306</v>
      </c>
    </row>
    <row r="1671" spans="1:30" customFormat="1" ht="15.75" hidden="1" thickBot="1" x14ac:dyDescent="0.3">
      <c r="A1671" s="3580"/>
      <c r="B1671" s="2210" t="s">
        <v>4307</v>
      </c>
      <c r="C1671" s="1238"/>
      <c r="D1671" s="1238"/>
      <c r="E1671" s="1238"/>
      <c r="F1671" s="2309" t="e">
        <f t="shared" si="3763"/>
        <v>#DIV/0!</v>
      </c>
      <c r="G1671" s="1206">
        <f t="shared" ref="G1671" si="3773">G1648/G1663</f>
        <v>5.7761732851985562E-2</v>
      </c>
      <c r="H1671" s="1206"/>
      <c r="I1671" s="1206"/>
      <c r="J1671" s="2309" t="e">
        <f t="shared" si="3764"/>
        <v>#DIV/0!</v>
      </c>
      <c r="K1671" s="1265"/>
      <c r="L1671" s="1265"/>
      <c r="M1671" s="1265"/>
      <c r="N1671" s="2309" t="e">
        <f t="shared" si="3765"/>
        <v>#DIV/0!</v>
      </c>
      <c r="O1671" s="1206">
        <f>O1648/O1663</f>
        <v>1.6574585635359115E-2</v>
      </c>
      <c r="P1671" s="1206"/>
      <c r="Q1671" s="1206"/>
      <c r="R1671" s="2309" t="e">
        <f t="shared" si="3766"/>
        <v>#DIV/0!</v>
      </c>
      <c r="S1671" s="1238"/>
      <c r="T1671" s="1238"/>
      <c r="U1671" s="1238"/>
      <c r="V1671" s="2309" t="e">
        <f t="shared" si="3767"/>
        <v>#DIV/0!</v>
      </c>
      <c r="W1671" s="1206" t="e">
        <f>W1648/W1663</f>
        <v>#DIV/0!</v>
      </c>
      <c r="X1671" s="1206">
        <f t="shared" si="3761"/>
        <v>0</v>
      </c>
      <c r="Y1671" s="1206"/>
      <c r="Z1671" s="2309" t="e">
        <f t="shared" si="3768"/>
        <v>#DIV/0!</v>
      </c>
      <c r="AA1671" s="1206">
        <f t="shared" si="3758"/>
        <v>3.7168159243672338E-2</v>
      </c>
      <c r="AB1671" s="1718" t="e">
        <f t="shared" si="3759"/>
        <v>#DIV/0!</v>
      </c>
      <c r="AC1671" s="1903"/>
      <c r="AD1671" s="27" t="s">
        <v>4308</v>
      </c>
    </row>
    <row r="1672" spans="1:30" customFormat="1" ht="15.75" hidden="1" thickBot="1" x14ac:dyDescent="0.3">
      <c r="A1672" s="3580"/>
      <c r="B1672" s="1" t="s">
        <v>4223</v>
      </c>
      <c r="C1672" s="1239">
        <f t="shared" ref="C1672:W1672" si="3774">C1671/C134</f>
        <v>0</v>
      </c>
      <c r="D1672" s="1239"/>
      <c r="E1672" s="1239"/>
      <c r="F1672" s="1236" t="e">
        <f t="shared" si="3763"/>
        <v>#DIV/0!</v>
      </c>
      <c r="G1672" s="1208">
        <f t="shared" si="3774"/>
        <v>0.25630791024603594</v>
      </c>
      <c r="H1672" s="1208"/>
      <c r="I1672" s="1208"/>
      <c r="J1672" s="1236" t="e">
        <f t="shared" si="3764"/>
        <v>#DIV/0!</v>
      </c>
      <c r="K1672" s="1266">
        <f t="shared" si="3774"/>
        <v>0</v>
      </c>
      <c r="L1672" s="1266"/>
      <c r="M1672" s="1266"/>
      <c r="N1672" s="1236" t="e">
        <f t="shared" si="3765"/>
        <v>#DIV/0!</v>
      </c>
      <c r="O1672" s="1210">
        <f t="shared" si="3774"/>
        <v>7.5870053352747421E-2</v>
      </c>
      <c r="P1672" s="1210"/>
      <c r="Q1672" s="1210"/>
      <c r="R1672" s="1236" t="e">
        <f t="shared" si="3766"/>
        <v>#DIV/0!</v>
      </c>
      <c r="S1672" s="1239">
        <f t="shared" si="3774"/>
        <v>0</v>
      </c>
      <c r="T1672" s="1239"/>
      <c r="U1672" s="1239"/>
      <c r="V1672" s="1236" t="e">
        <f t="shared" si="3767"/>
        <v>#DIV/0!</v>
      </c>
      <c r="W1672" s="1177" t="e">
        <f t="shared" si="3774"/>
        <v>#DIV/0!</v>
      </c>
      <c r="X1672" s="1177">
        <f t="shared" si="3761"/>
        <v>0</v>
      </c>
      <c r="Y1672" s="1177"/>
      <c r="Z1672" s="1236" t="e">
        <f t="shared" si="3768"/>
        <v>#DIV/0!</v>
      </c>
      <c r="AA1672" s="1198">
        <f t="shared" si="3758"/>
        <v>6.6435592719756673E-2</v>
      </c>
      <c r="AB1672" s="1723" t="e">
        <f t="shared" si="3759"/>
        <v>#DIV/0!</v>
      </c>
      <c r="AC1672" s="1198"/>
      <c r="AD1672" t="s">
        <v>4309</v>
      </c>
    </row>
    <row r="1673" spans="1:30" customFormat="1" ht="15.75" hidden="1" thickBot="1" x14ac:dyDescent="0.3">
      <c r="A1673" s="3580"/>
      <c r="B1673" s="1" t="s">
        <v>4224</v>
      </c>
      <c r="C1673" s="1239">
        <f t="shared" ref="C1673:W1673" si="3775">C1671/C137</f>
        <v>0</v>
      </c>
      <c r="D1673" s="1239"/>
      <c r="E1673" s="1239"/>
      <c r="F1673" s="1236" t="e">
        <f t="shared" si="3763"/>
        <v>#DIV/0!</v>
      </c>
      <c r="G1673" s="1208">
        <f t="shared" si="3775"/>
        <v>0.15595816472384577</v>
      </c>
      <c r="H1673" s="1208"/>
      <c r="I1673" s="1208"/>
      <c r="J1673" s="1236" t="e">
        <f t="shared" si="3764"/>
        <v>#DIV/0!</v>
      </c>
      <c r="K1673" s="1266">
        <f t="shared" si="3775"/>
        <v>0</v>
      </c>
      <c r="L1673" s="1266"/>
      <c r="M1673" s="1266"/>
      <c r="N1673" s="1236" t="e">
        <f t="shared" si="3765"/>
        <v>#DIV/0!</v>
      </c>
      <c r="O1673" s="1210">
        <f t="shared" si="3775"/>
        <v>6.9205812801691816E-2</v>
      </c>
      <c r="P1673" s="1210"/>
      <c r="Q1673" s="1210"/>
      <c r="R1673" s="1236" t="e">
        <f t="shared" si="3766"/>
        <v>#DIV/0!</v>
      </c>
      <c r="S1673" s="1239">
        <f t="shared" si="3775"/>
        <v>0</v>
      </c>
      <c r="T1673" s="1239"/>
      <c r="U1673" s="1239"/>
      <c r="V1673" s="1236" t="e">
        <f t="shared" si="3767"/>
        <v>#DIV/0!</v>
      </c>
      <c r="W1673" s="1177" t="e">
        <f t="shared" si="3775"/>
        <v>#DIV/0!</v>
      </c>
      <c r="X1673" s="1177">
        <f t="shared" si="3761"/>
        <v>0</v>
      </c>
      <c r="Y1673" s="1177"/>
      <c r="Z1673" s="1236" t="e">
        <f t="shared" si="3768"/>
        <v>#DIV/0!</v>
      </c>
      <c r="AA1673" s="1198">
        <f t="shared" si="3758"/>
        <v>4.5032795505107512E-2</v>
      </c>
      <c r="AB1673" s="1723" t="e">
        <f t="shared" si="3759"/>
        <v>#DIV/0!</v>
      </c>
      <c r="AC1673" s="1198"/>
      <c r="AD1673" t="s">
        <v>4310</v>
      </c>
    </row>
    <row r="1674" spans="1:30" customFormat="1" ht="15.75" hidden="1" thickBot="1" x14ac:dyDescent="0.3">
      <c r="A1674" s="3580"/>
      <c r="B1674" s="1" t="s">
        <v>4311</v>
      </c>
      <c r="C1674" s="1239">
        <f t="shared" ref="C1674:W1674" si="3776">C1671/C154</f>
        <v>0</v>
      </c>
      <c r="D1674" s="1239"/>
      <c r="E1674" s="1239"/>
      <c r="F1674" s="1236" t="e">
        <f t="shared" si="3763"/>
        <v>#DIV/0!</v>
      </c>
      <c r="G1674" s="1208">
        <f t="shared" si="3776"/>
        <v>0.15261894982597982</v>
      </c>
      <c r="H1674" s="1208"/>
      <c r="I1674" s="1208"/>
      <c r="J1674" s="1236" t="e">
        <f t="shared" si="3764"/>
        <v>#DIV/0!</v>
      </c>
      <c r="K1674" s="1266">
        <f t="shared" si="3776"/>
        <v>0</v>
      </c>
      <c r="L1674" s="1266"/>
      <c r="M1674" s="1266"/>
      <c r="N1674" s="1236" t="e">
        <f t="shared" si="3765"/>
        <v>#DIV/0!</v>
      </c>
      <c r="O1674" s="1210">
        <f t="shared" si="3776"/>
        <v>7.584763371051359E-2</v>
      </c>
      <c r="P1674" s="1210"/>
      <c r="Q1674" s="1210"/>
      <c r="R1674" s="1236" t="e">
        <f t="shared" si="3766"/>
        <v>#DIV/0!</v>
      </c>
      <c r="S1674" s="1239">
        <f t="shared" si="3776"/>
        <v>0</v>
      </c>
      <c r="T1674" s="1239"/>
      <c r="U1674" s="1239"/>
      <c r="V1674" s="1236" t="e">
        <f t="shared" si="3767"/>
        <v>#DIV/0!</v>
      </c>
      <c r="W1674" s="1177" t="e">
        <f t="shared" si="3776"/>
        <v>#DIV/0!</v>
      </c>
      <c r="X1674" s="1177">
        <f t="shared" si="3761"/>
        <v>0</v>
      </c>
      <c r="Y1674" s="1177"/>
      <c r="Z1674" s="1236" t="e">
        <f t="shared" si="3768"/>
        <v>#DIV/0!</v>
      </c>
      <c r="AA1674" s="1198">
        <f t="shared" si="3758"/>
        <v>4.5693316707298683E-2</v>
      </c>
      <c r="AB1674" s="1723" t="e">
        <f t="shared" si="3759"/>
        <v>#DIV/0!</v>
      </c>
      <c r="AC1674" s="1198"/>
      <c r="AD1674" t="s">
        <v>4312</v>
      </c>
    </row>
    <row r="1675" spans="1:30" customFormat="1" ht="15.75" hidden="1" thickBot="1" x14ac:dyDescent="0.3">
      <c r="A1675" s="3580"/>
      <c r="B1675" s="2210" t="s">
        <v>4313</v>
      </c>
      <c r="C1675" s="1238"/>
      <c r="D1675" s="1238"/>
      <c r="E1675" s="1238"/>
      <c r="F1675" s="2309" t="e">
        <f t="shared" si="3763"/>
        <v>#DIV/0!</v>
      </c>
      <c r="G1675" s="1206">
        <f t="shared" ref="G1675" si="3777">G1653/G1663</f>
        <v>7.2202166064981952E-3</v>
      </c>
      <c r="H1675" s="1206"/>
      <c r="I1675" s="1206"/>
      <c r="J1675" s="2309" t="e">
        <f t="shared" si="3764"/>
        <v>#DIV/0!</v>
      </c>
      <c r="K1675" s="1265"/>
      <c r="L1675" s="1265"/>
      <c r="M1675" s="1265"/>
      <c r="N1675" s="2309" t="e">
        <f t="shared" si="3765"/>
        <v>#DIV/0!</v>
      </c>
      <c r="O1675" s="1206">
        <f>O1653/O1663</f>
        <v>0</v>
      </c>
      <c r="P1675" s="1206"/>
      <c r="Q1675" s="1206"/>
      <c r="R1675" s="2309" t="e">
        <f t="shared" si="3766"/>
        <v>#DIV/0!</v>
      </c>
      <c r="S1675" s="1238"/>
      <c r="T1675" s="1238"/>
      <c r="U1675" s="1238"/>
      <c r="V1675" s="2309" t="e">
        <f t="shared" si="3767"/>
        <v>#DIV/0!</v>
      </c>
      <c r="W1675" s="1206" t="e">
        <f>W1653/W1663</f>
        <v>#DIV/0!</v>
      </c>
      <c r="X1675" s="1206">
        <f t="shared" si="3761"/>
        <v>0</v>
      </c>
      <c r="Y1675" s="1206"/>
      <c r="Z1675" s="2309" t="e">
        <f t="shared" si="3768"/>
        <v>#DIV/0!</v>
      </c>
      <c r="AA1675" s="1206">
        <f t="shared" si="3758"/>
        <v>3.6101083032490976E-3</v>
      </c>
      <c r="AB1675" s="1718" t="e">
        <f t="shared" si="3759"/>
        <v>#DIV/0!</v>
      </c>
      <c r="AC1675" s="1903"/>
      <c r="AD1675" s="27" t="s">
        <v>4314</v>
      </c>
    </row>
    <row r="1676" spans="1:30" s="1" customFormat="1" ht="15.75" hidden="1" thickBot="1" x14ac:dyDescent="0.3">
      <c r="A1676" s="3580"/>
      <c r="B1676" s="1" t="s">
        <v>4223</v>
      </c>
      <c r="C1676" s="1239">
        <f t="shared" ref="C1676:W1676" si="3778">C1675/C160</f>
        <v>0</v>
      </c>
      <c r="D1676" s="1239"/>
      <c r="E1676" s="1239"/>
      <c r="F1676" s="1236" t="e">
        <f t="shared" si="3763"/>
        <v>#DIV/0!</v>
      </c>
      <c r="G1676" s="1208">
        <f t="shared" si="3778"/>
        <v>0.12575850355679447</v>
      </c>
      <c r="H1676" s="1208"/>
      <c r="I1676" s="1208"/>
      <c r="J1676" s="1236" t="e">
        <f t="shared" si="3764"/>
        <v>#DIV/0!</v>
      </c>
      <c r="K1676" s="1266">
        <f t="shared" si="3778"/>
        <v>0</v>
      </c>
      <c r="L1676" s="1266"/>
      <c r="M1676" s="1266"/>
      <c r="N1676" s="1236" t="e">
        <f t="shared" si="3765"/>
        <v>#DIV/0!</v>
      </c>
      <c r="O1676" s="1210">
        <f t="shared" si="3778"/>
        <v>0</v>
      </c>
      <c r="P1676" s="1210"/>
      <c r="Q1676" s="1210"/>
      <c r="R1676" s="1236" t="e">
        <f t="shared" si="3766"/>
        <v>#DIV/0!</v>
      </c>
      <c r="S1676" s="1239">
        <f t="shared" si="3778"/>
        <v>0</v>
      </c>
      <c r="T1676" s="1239"/>
      <c r="U1676" s="1239"/>
      <c r="V1676" s="1236" t="e">
        <f t="shared" si="3767"/>
        <v>#DIV/0!</v>
      </c>
      <c r="W1676" s="1177" t="e">
        <f t="shared" si="3778"/>
        <v>#DIV/0!</v>
      </c>
      <c r="X1676" s="1177">
        <f t="shared" si="3761"/>
        <v>0</v>
      </c>
      <c r="Y1676" s="1177"/>
      <c r="Z1676" s="1236" t="e">
        <f t="shared" si="3768"/>
        <v>#DIV/0!</v>
      </c>
      <c r="AA1676" s="1198">
        <f t="shared" si="3758"/>
        <v>2.5151700711358894E-2</v>
      </c>
      <c r="AB1676" s="1723" t="e">
        <f t="shared" si="3759"/>
        <v>#DIV/0!</v>
      </c>
      <c r="AC1676" s="1198"/>
      <c r="AD1676" t="s">
        <v>4315</v>
      </c>
    </row>
    <row r="1677" spans="1:30" s="1" customFormat="1" ht="15.75" hidden="1" thickBot="1" x14ac:dyDescent="0.3">
      <c r="A1677" s="3580"/>
      <c r="B1677" s="1" t="s">
        <v>4224</v>
      </c>
      <c r="C1677" s="1239">
        <f t="shared" ref="C1677:W1677" si="3779">C1675/C177</f>
        <v>0</v>
      </c>
      <c r="D1677" s="1239"/>
      <c r="E1677" s="1239"/>
      <c r="F1677" s="1236" t="e">
        <f t="shared" si="3763"/>
        <v>#DIV/0!</v>
      </c>
      <c r="G1677" s="1208">
        <f t="shared" si="3779"/>
        <v>5.6381081313391777E-2</v>
      </c>
      <c r="H1677" s="1208"/>
      <c r="I1677" s="1208"/>
      <c r="J1677" s="1236" t="e">
        <f t="shared" si="3764"/>
        <v>#DIV/0!</v>
      </c>
      <c r="K1677" s="1266">
        <f t="shared" si="3779"/>
        <v>0</v>
      </c>
      <c r="L1677" s="1266"/>
      <c r="M1677" s="1266"/>
      <c r="N1677" s="1236" t="e">
        <f t="shared" si="3765"/>
        <v>#DIV/0!</v>
      </c>
      <c r="O1677" s="1210">
        <f t="shared" si="3779"/>
        <v>0</v>
      </c>
      <c r="P1677" s="1210"/>
      <c r="Q1677" s="1210"/>
      <c r="R1677" s="1236" t="e">
        <f t="shared" si="3766"/>
        <v>#DIV/0!</v>
      </c>
      <c r="S1677" s="1239">
        <f t="shared" si="3779"/>
        <v>0</v>
      </c>
      <c r="T1677" s="1239"/>
      <c r="U1677" s="1239"/>
      <c r="V1677" s="1236" t="e">
        <f t="shared" si="3767"/>
        <v>#DIV/0!</v>
      </c>
      <c r="W1677" s="1177" t="e">
        <f t="shared" si="3779"/>
        <v>#DIV/0!</v>
      </c>
      <c r="X1677" s="1177">
        <f t="shared" si="3761"/>
        <v>0</v>
      </c>
      <c r="Y1677" s="1177"/>
      <c r="Z1677" s="1236" t="e">
        <f t="shared" si="3768"/>
        <v>#DIV/0!</v>
      </c>
      <c r="AA1677" s="1198">
        <f t="shared" si="3758"/>
        <v>1.1276216262678355E-2</v>
      </c>
      <c r="AB1677" s="1723" t="e">
        <f t="shared" si="3759"/>
        <v>#DIV/0!</v>
      </c>
      <c r="AC1677" s="1198"/>
      <c r="AD1677" t="s">
        <v>4316</v>
      </c>
    </row>
    <row r="1678" spans="1:30" s="1" customFormat="1" ht="15.75" hidden="1" thickBot="1" x14ac:dyDescent="0.3">
      <c r="A1678" s="3580"/>
      <c r="B1678" s="1" t="s">
        <v>4311</v>
      </c>
      <c r="C1678" s="1239">
        <f t="shared" ref="C1678:W1678" si="3780">C1675/C180</f>
        <v>0</v>
      </c>
      <c r="D1678" s="1239"/>
      <c r="E1678" s="1239"/>
      <c r="F1678" s="1236" t="e">
        <f t="shared" si="3763"/>
        <v>#DIV/0!</v>
      </c>
      <c r="G1678" s="1208">
        <f t="shared" si="3780"/>
        <v>5.3816225973265686E-2</v>
      </c>
      <c r="H1678" s="1208"/>
      <c r="I1678" s="1208"/>
      <c r="J1678" s="1236" t="e">
        <f t="shared" si="3764"/>
        <v>#DIV/0!</v>
      </c>
      <c r="K1678" s="1266">
        <f t="shared" si="3780"/>
        <v>0</v>
      </c>
      <c r="L1678" s="1266"/>
      <c r="M1678" s="1266"/>
      <c r="N1678" s="1236" t="e">
        <f t="shared" si="3765"/>
        <v>#DIV/0!</v>
      </c>
      <c r="O1678" s="1210">
        <f t="shared" si="3780"/>
        <v>0</v>
      </c>
      <c r="P1678" s="1210"/>
      <c r="Q1678" s="1210"/>
      <c r="R1678" s="1236" t="e">
        <f t="shared" si="3766"/>
        <v>#DIV/0!</v>
      </c>
      <c r="S1678" s="1239">
        <f t="shared" si="3780"/>
        <v>0</v>
      </c>
      <c r="T1678" s="1239"/>
      <c r="U1678" s="1239"/>
      <c r="V1678" s="1236" t="e">
        <f t="shared" si="3767"/>
        <v>#DIV/0!</v>
      </c>
      <c r="W1678" s="1177" t="e">
        <f t="shared" si="3780"/>
        <v>#DIV/0!</v>
      </c>
      <c r="X1678" s="1177">
        <f t="shared" si="3761"/>
        <v>0</v>
      </c>
      <c r="Y1678" s="1177"/>
      <c r="Z1678" s="1236" t="e">
        <f t="shared" si="3768"/>
        <v>#DIV/0!</v>
      </c>
      <c r="AA1678" s="1198">
        <f t="shared" si="3758"/>
        <v>1.0763245194653137E-2</v>
      </c>
      <c r="AB1678" s="1723" t="e">
        <f t="shared" si="3759"/>
        <v>#DIV/0!</v>
      </c>
      <c r="AC1678" s="1198"/>
      <c r="AD1678" t="s">
        <v>4317</v>
      </c>
    </row>
    <row r="1679" spans="1:30" customFormat="1" ht="15.75" hidden="1" thickBot="1" x14ac:dyDescent="0.3">
      <c r="A1679" s="3580"/>
      <c r="B1679" s="2210" t="s">
        <v>4318</v>
      </c>
      <c r="C1679" s="1238"/>
      <c r="D1679" s="1238"/>
      <c r="E1679" s="1238"/>
      <c r="F1679" s="2309" t="e">
        <f t="shared" si="3763"/>
        <v>#DIV/0!</v>
      </c>
      <c r="G1679" s="1206">
        <f t="shared" ref="G1679" si="3781">G1653/G1648</f>
        <v>0.125</v>
      </c>
      <c r="H1679" s="1206"/>
      <c r="I1679" s="1206"/>
      <c r="J1679" s="2309" t="e">
        <f t="shared" si="3764"/>
        <v>#DIV/0!</v>
      </c>
      <c r="K1679" s="1265"/>
      <c r="L1679" s="1265"/>
      <c r="M1679" s="1265"/>
      <c r="N1679" s="2309" t="e">
        <f t="shared" si="3765"/>
        <v>#DIV/0!</v>
      </c>
      <c r="O1679" s="1206">
        <f>O1653/O1648</f>
        <v>0</v>
      </c>
      <c r="P1679" s="1206"/>
      <c r="Q1679" s="1206"/>
      <c r="R1679" s="2309" t="e">
        <f t="shared" si="3766"/>
        <v>#DIV/0!</v>
      </c>
      <c r="S1679" s="1238"/>
      <c r="T1679" s="1238"/>
      <c r="U1679" s="1238"/>
      <c r="V1679" s="2309" t="e">
        <f t="shared" si="3767"/>
        <v>#DIV/0!</v>
      </c>
      <c r="W1679" s="1206" t="e">
        <f>W1653/W1648</f>
        <v>#DIV/0!</v>
      </c>
      <c r="X1679" s="1206">
        <f t="shared" si="3761"/>
        <v>0</v>
      </c>
      <c r="Y1679" s="1206"/>
      <c r="Z1679" s="2309" t="e">
        <f t="shared" si="3768"/>
        <v>#DIV/0!</v>
      </c>
      <c r="AA1679" s="1206">
        <f t="shared" si="3758"/>
        <v>6.25E-2</v>
      </c>
      <c r="AB1679" s="1718" t="e">
        <f t="shared" si="3759"/>
        <v>#DIV/0!</v>
      </c>
      <c r="AC1679" s="1903"/>
      <c r="AD1679" s="27" t="s">
        <v>4319</v>
      </c>
    </row>
    <row r="1680" spans="1:30" customFormat="1" ht="15.75" hidden="1" thickBot="1" x14ac:dyDescent="0.3">
      <c r="A1680" s="3580"/>
      <c r="B1680" s="2211" t="s">
        <v>4223</v>
      </c>
      <c r="C1680" s="1239">
        <f t="shared" ref="C1680:W1680" si="3782">C1679/C212</f>
        <v>0</v>
      </c>
      <c r="D1680" s="1239"/>
      <c r="E1680" s="1239"/>
      <c r="F1680" s="1236" t="e">
        <f t="shared" si="3763"/>
        <v>#DIV/0!</v>
      </c>
      <c r="G1680" s="1208">
        <f t="shared" si="3782"/>
        <v>0.49065400843881857</v>
      </c>
      <c r="H1680" s="1208"/>
      <c r="I1680" s="1208"/>
      <c r="J1680" s="1236" t="e">
        <f t="shared" si="3764"/>
        <v>#DIV/0!</v>
      </c>
      <c r="K1680" s="1266">
        <f t="shared" si="3782"/>
        <v>0</v>
      </c>
      <c r="L1680" s="1266"/>
      <c r="M1680" s="1266"/>
      <c r="N1680" s="1236" t="e">
        <f t="shared" si="3765"/>
        <v>#DIV/0!</v>
      </c>
      <c r="O1680" s="1210">
        <f t="shared" si="3782"/>
        <v>0</v>
      </c>
      <c r="P1680" s="1210"/>
      <c r="Q1680" s="1210"/>
      <c r="R1680" s="1236" t="e">
        <f t="shared" si="3766"/>
        <v>#DIV/0!</v>
      </c>
      <c r="S1680" s="1239">
        <f t="shared" si="3782"/>
        <v>0</v>
      </c>
      <c r="T1680" s="1239"/>
      <c r="U1680" s="1239"/>
      <c r="V1680" s="1236" t="e">
        <f t="shared" si="3767"/>
        <v>#DIV/0!</v>
      </c>
      <c r="W1680" s="1177" t="e">
        <f t="shared" si="3782"/>
        <v>#DIV/0!</v>
      </c>
      <c r="X1680" s="1177">
        <f t="shared" si="3761"/>
        <v>0</v>
      </c>
      <c r="Y1680" s="1177"/>
      <c r="Z1680" s="1236" t="e">
        <f t="shared" si="3768"/>
        <v>#DIV/0!</v>
      </c>
      <c r="AA1680" s="1198">
        <f t="shared" si="3758"/>
        <v>9.8130801687763711E-2</v>
      </c>
      <c r="AB1680" s="1723" t="e">
        <f t="shared" si="3759"/>
        <v>#DIV/0!</v>
      </c>
      <c r="AC1680" s="1198"/>
      <c r="AD1680" t="s">
        <v>4320</v>
      </c>
    </row>
    <row r="1681" spans="1:30" customFormat="1" ht="15.75" hidden="1" thickBot="1" x14ac:dyDescent="0.3">
      <c r="A1681" s="3580"/>
      <c r="B1681" s="2211" t="s">
        <v>4224</v>
      </c>
      <c r="C1681" s="1239">
        <f t="shared" ref="C1681:W1681" si="3783">C1679/C229</f>
        <v>0</v>
      </c>
      <c r="D1681" s="1239"/>
      <c r="E1681" s="1239"/>
      <c r="F1681" s="1236" t="e">
        <f t="shared" si="3763"/>
        <v>#DIV/0!</v>
      </c>
      <c r="G1681" s="1208">
        <f t="shared" si="3783"/>
        <v>0.36151413690476192</v>
      </c>
      <c r="H1681" s="1208"/>
      <c r="I1681" s="1208"/>
      <c r="J1681" s="1236" t="e">
        <f t="shared" si="3764"/>
        <v>#DIV/0!</v>
      </c>
      <c r="K1681" s="1266">
        <f t="shared" si="3783"/>
        <v>0</v>
      </c>
      <c r="L1681" s="1266"/>
      <c r="M1681" s="1266"/>
      <c r="N1681" s="1236" t="e">
        <f t="shared" si="3765"/>
        <v>#DIV/0!</v>
      </c>
      <c r="O1681" s="1210">
        <f t="shared" si="3783"/>
        <v>0</v>
      </c>
      <c r="P1681" s="1210"/>
      <c r="Q1681" s="1210"/>
      <c r="R1681" s="1236" t="e">
        <f t="shared" si="3766"/>
        <v>#DIV/0!</v>
      </c>
      <c r="S1681" s="1239">
        <f t="shared" si="3783"/>
        <v>0</v>
      </c>
      <c r="T1681" s="1239"/>
      <c r="U1681" s="1239"/>
      <c r="V1681" s="1236" t="e">
        <f t="shared" si="3767"/>
        <v>#DIV/0!</v>
      </c>
      <c r="W1681" s="1177" t="e">
        <f t="shared" si="3783"/>
        <v>#DIV/0!</v>
      </c>
      <c r="X1681" s="1177">
        <f t="shared" si="3761"/>
        <v>0</v>
      </c>
      <c r="Y1681" s="1177"/>
      <c r="Z1681" s="1236" t="e">
        <f t="shared" si="3768"/>
        <v>#DIV/0!</v>
      </c>
      <c r="AA1681" s="1198">
        <f t="shared" si="3758"/>
        <v>7.2302827380952381E-2</v>
      </c>
      <c r="AB1681" s="1723" t="e">
        <f t="shared" si="3759"/>
        <v>#DIV/0!</v>
      </c>
      <c r="AC1681" s="1198"/>
      <c r="AD1681" t="s">
        <v>4321</v>
      </c>
    </row>
    <row r="1682" spans="1:30" customFormat="1" ht="15.75" hidden="1" thickBot="1" x14ac:dyDescent="0.3">
      <c r="A1682" s="3580"/>
      <c r="B1682" s="2211" t="s">
        <v>4311</v>
      </c>
      <c r="C1682" s="1239">
        <f t="shared" ref="C1682:W1682" si="3784">C1679/C232</f>
        <v>0</v>
      </c>
      <c r="D1682" s="1239"/>
      <c r="E1682" s="1239"/>
      <c r="F1682" s="1236" t="e">
        <f t="shared" si="3763"/>
        <v>#DIV/0!</v>
      </c>
      <c r="G1682" s="1208">
        <f t="shared" si="3784"/>
        <v>0.35261824324324326</v>
      </c>
      <c r="H1682" s="1208"/>
      <c r="I1682" s="1208"/>
      <c r="J1682" s="1236" t="e">
        <f t="shared" si="3764"/>
        <v>#DIV/0!</v>
      </c>
      <c r="K1682" s="1266">
        <f t="shared" si="3784"/>
        <v>0</v>
      </c>
      <c r="L1682" s="1266"/>
      <c r="M1682" s="1266"/>
      <c r="N1682" s="1236" t="e">
        <f t="shared" si="3765"/>
        <v>#DIV/0!</v>
      </c>
      <c r="O1682" s="1210">
        <f t="shared" si="3784"/>
        <v>0</v>
      </c>
      <c r="P1682" s="1210"/>
      <c r="Q1682" s="1210"/>
      <c r="R1682" s="1236" t="e">
        <f t="shared" si="3766"/>
        <v>#DIV/0!</v>
      </c>
      <c r="S1682" s="1239">
        <f t="shared" si="3784"/>
        <v>0</v>
      </c>
      <c r="T1682" s="1239"/>
      <c r="U1682" s="1239"/>
      <c r="V1682" s="1236" t="e">
        <f t="shared" si="3767"/>
        <v>#DIV/0!</v>
      </c>
      <c r="W1682" s="1177" t="e">
        <f t="shared" si="3784"/>
        <v>#DIV/0!</v>
      </c>
      <c r="X1682" s="1177">
        <f t="shared" si="3761"/>
        <v>0</v>
      </c>
      <c r="Y1682" s="1177"/>
      <c r="Z1682" s="1236" t="e">
        <f t="shared" si="3768"/>
        <v>#DIV/0!</v>
      </c>
      <c r="AA1682" s="1198">
        <f t="shared" si="3758"/>
        <v>7.0523648648648657E-2</v>
      </c>
      <c r="AB1682" s="1723" t="e">
        <f t="shared" si="3759"/>
        <v>#DIV/0!</v>
      </c>
      <c r="AC1682" s="1198"/>
      <c r="AD1682" t="s">
        <v>4322</v>
      </c>
    </row>
    <row r="1683" spans="1:30" customFormat="1" ht="15.75" hidden="1" thickBot="1" x14ac:dyDescent="0.3">
      <c r="A1683" s="3580"/>
      <c r="B1683" s="2210" t="s">
        <v>4323</v>
      </c>
      <c r="C1683" s="1238"/>
      <c r="D1683" s="1238"/>
      <c r="E1683" s="1238"/>
      <c r="F1683" s="2309" t="e">
        <f t="shared" si="3763"/>
        <v>#DIV/0!</v>
      </c>
      <c r="G1683" s="1265"/>
      <c r="H1683" s="1265"/>
      <c r="I1683" s="1265"/>
      <c r="J1683" s="2309" t="e">
        <f t="shared" si="3764"/>
        <v>#DIV/0!</v>
      </c>
      <c r="K1683" s="1265"/>
      <c r="L1683" s="1265"/>
      <c r="M1683" s="1265"/>
      <c r="N1683" s="2309" t="e">
        <f t="shared" si="3765"/>
        <v>#DIV/0!</v>
      </c>
      <c r="O1683" s="1206">
        <f>O1658/O1648</f>
        <v>0</v>
      </c>
      <c r="P1683" s="1206"/>
      <c r="Q1683" s="1206"/>
      <c r="R1683" s="2309" t="e">
        <f t="shared" si="3766"/>
        <v>#DIV/0!</v>
      </c>
      <c r="S1683" s="1238"/>
      <c r="T1683" s="1238"/>
      <c r="U1683" s="1238"/>
      <c r="V1683" s="2309" t="e">
        <f t="shared" si="3767"/>
        <v>#DIV/0!</v>
      </c>
      <c r="W1683" s="1206" t="e">
        <f>W1658/W1648</f>
        <v>#DIV/0!</v>
      </c>
      <c r="X1683" s="1206">
        <f t="shared" si="3761"/>
        <v>0</v>
      </c>
      <c r="Y1683" s="1206"/>
      <c r="Z1683" s="2309" t="e">
        <f t="shared" si="3768"/>
        <v>#DIV/0!</v>
      </c>
      <c r="AA1683" s="1206">
        <f t="shared" si="3758"/>
        <v>0</v>
      </c>
      <c r="AB1683" s="1718" t="e">
        <f t="shared" si="3759"/>
        <v>#DIV/0!</v>
      </c>
      <c r="AC1683" s="1903"/>
      <c r="AD1683" s="27" t="s">
        <v>4324</v>
      </c>
    </row>
    <row r="1684" spans="1:30" customFormat="1" ht="15.75" hidden="1" thickBot="1" x14ac:dyDescent="0.3">
      <c r="A1684" s="3580"/>
      <c r="B1684" s="2211" t="s">
        <v>4223</v>
      </c>
      <c r="C1684" s="1239">
        <f t="shared" ref="C1684:W1684" si="3785">C1683/C238</f>
        <v>0</v>
      </c>
      <c r="D1684" s="1239"/>
      <c r="E1684" s="1239"/>
      <c r="F1684" s="1236" t="e">
        <f t="shared" si="3763"/>
        <v>#DIV/0!</v>
      </c>
      <c r="G1684" s="1266">
        <f t="shared" si="3785"/>
        <v>0</v>
      </c>
      <c r="H1684" s="1266"/>
      <c r="I1684" s="1266"/>
      <c r="J1684" s="1236" t="e">
        <f t="shared" si="3764"/>
        <v>#DIV/0!</v>
      </c>
      <c r="K1684" s="1266">
        <f t="shared" si="3785"/>
        <v>0</v>
      </c>
      <c r="L1684" s="1266"/>
      <c r="M1684" s="1266"/>
      <c r="N1684" s="1236" t="e">
        <f t="shared" si="3765"/>
        <v>#DIV/0!</v>
      </c>
      <c r="O1684" s="1210">
        <f t="shared" si="3785"/>
        <v>0</v>
      </c>
      <c r="P1684" s="1210"/>
      <c r="Q1684" s="1210"/>
      <c r="R1684" s="1236" t="e">
        <f t="shared" si="3766"/>
        <v>#DIV/0!</v>
      </c>
      <c r="S1684" s="1239">
        <f t="shared" si="3785"/>
        <v>0</v>
      </c>
      <c r="T1684" s="1239"/>
      <c r="U1684" s="1239"/>
      <c r="V1684" s="1236" t="e">
        <f t="shared" si="3767"/>
        <v>#DIV/0!</v>
      </c>
      <c r="W1684" s="1177" t="e">
        <f t="shared" si="3785"/>
        <v>#DIV/0!</v>
      </c>
      <c r="X1684" s="1177">
        <f t="shared" si="3761"/>
        <v>0</v>
      </c>
      <c r="Y1684" s="1177"/>
      <c r="Z1684" s="1236" t="e">
        <f t="shared" si="3768"/>
        <v>#DIV/0!</v>
      </c>
      <c r="AA1684" s="1198">
        <f t="shared" si="3758"/>
        <v>0</v>
      </c>
      <c r="AB1684" s="1723" t="e">
        <f t="shared" si="3759"/>
        <v>#DIV/0!</v>
      </c>
      <c r="AC1684" s="1198"/>
      <c r="AD1684" t="s">
        <v>4325</v>
      </c>
    </row>
    <row r="1685" spans="1:30" customFormat="1" ht="15.75" hidden="1" thickBot="1" x14ac:dyDescent="0.3">
      <c r="A1685" s="3580"/>
      <c r="B1685" s="2211" t="s">
        <v>4224</v>
      </c>
      <c r="C1685" s="1239">
        <f t="shared" ref="C1685:W1685" si="3786">C1683/C255</f>
        <v>0</v>
      </c>
      <c r="D1685" s="1239"/>
      <c r="E1685" s="1239"/>
      <c r="F1685" s="1236" t="e">
        <f t="shared" si="3763"/>
        <v>#DIV/0!</v>
      </c>
      <c r="G1685" s="1266">
        <f t="shared" si="3786"/>
        <v>0</v>
      </c>
      <c r="H1685" s="1266"/>
      <c r="I1685" s="1266"/>
      <c r="J1685" s="1236" t="e">
        <f t="shared" si="3764"/>
        <v>#DIV/0!</v>
      </c>
      <c r="K1685" s="1266">
        <f t="shared" si="3786"/>
        <v>0</v>
      </c>
      <c r="L1685" s="1266"/>
      <c r="M1685" s="1266"/>
      <c r="N1685" s="1236" t="e">
        <f t="shared" si="3765"/>
        <v>#DIV/0!</v>
      </c>
      <c r="O1685" s="1210">
        <f t="shared" si="3786"/>
        <v>0</v>
      </c>
      <c r="P1685" s="1210"/>
      <c r="Q1685" s="1210"/>
      <c r="R1685" s="1236" t="e">
        <f t="shared" si="3766"/>
        <v>#DIV/0!</v>
      </c>
      <c r="S1685" s="1239">
        <f t="shared" si="3786"/>
        <v>0</v>
      </c>
      <c r="T1685" s="1239"/>
      <c r="U1685" s="1239"/>
      <c r="V1685" s="1236" t="e">
        <f t="shared" si="3767"/>
        <v>#DIV/0!</v>
      </c>
      <c r="W1685" s="1177" t="e">
        <f t="shared" si="3786"/>
        <v>#DIV/0!</v>
      </c>
      <c r="X1685" s="1177">
        <f t="shared" si="3761"/>
        <v>0</v>
      </c>
      <c r="Y1685" s="1177"/>
      <c r="Z1685" s="1236" t="e">
        <f t="shared" si="3768"/>
        <v>#DIV/0!</v>
      </c>
      <c r="AA1685" s="1198">
        <f t="shared" si="3758"/>
        <v>0</v>
      </c>
      <c r="AB1685" s="1723" t="e">
        <f t="shared" si="3759"/>
        <v>#DIV/0!</v>
      </c>
      <c r="AC1685" s="1198"/>
      <c r="AD1685" t="s">
        <v>4326</v>
      </c>
    </row>
    <row r="1686" spans="1:30" customFormat="1" ht="15.75" hidden="1" thickBot="1" x14ac:dyDescent="0.3">
      <c r="A1686" s="3580"/>
      <c r="B1686" s="2211" t="s">
        <v>4311</v>
      </c>
      <c r="C1686" s="1239">
        <f t="shared" ref="C1686:W1686" si="3787">C1683/C258</f>
        <v>0</v>
      </c>
      <c r="D1686" s="1239"/>
      <c r="E1686" s="1239"/>
      <c r="F1686" s="1236" t="e">
        <f t="shared" si="3763"/>
        <v>#DIV/0!</v>
      </c>
      <c r="G1686" s="1266">
        <f t="shared" si="3787"/>
        <v>0</v>
      </c>
      <c r="H1686" s="1266"/>
      <c r="I1686" s="1266"/>
      <c r="J1686" s="1236" t="e">
        <f t="shared" si="3764"/>
        <v>#DIV/0!</v>
      </c>
      <c r="K1686" s="1266">
        <f t="shared" si="3787"/>
        <v>0</v>
      </c>
      <c r="L1686" s="1266"/>
      <c r="M1686" s="1266"/>
      <c r="N1686" s="1236" t="e">
        <f t="shared" si="3765"/>
        <v>#DIV/0!</v>
      </c>
      <c r="O1686" s="1210">
        <f t="shared" si="3787"/>
        <v>0</v>
      </c>
      <c r="P1686" s="1210"/>
      <c r="Q1686" s="1210"/>
      <c r="R1686" s="1236" t="e">
        <f t="shared" si="3766"/>
        <v>#DIV/0!</v>
      </c>
      <c r="S1686" s="1239">
        <f t="shared" si="3787"/>
        <v>0</v>
      </c>
      <c r="T1686" s="1239"/>
      <c r="U1686" s="1239"/>
      <c r="V1686" s="1236" t="e">
        <f t="shared" si="3767"/>
        <v>#DIV/0!</v>
      </c>
      <c r="W1686" s="1177" t="e">
        <f t="shared" si="3787"/>
        <v>#DIV/0!</v>
      </c>
      <c r="X1686" s="1177">
        <f t="shared" si="3761"/>
        <v>0</v>
      </c>
      <c r="Y1686" s="1177"/>
      <c r="Z1686" s="1236" t="e">
        <f t="shared" si="3768"/>
        <v>#DIV/0!</v>
      </c>
      <c r="AA1686" s="1198">
        <f t="shared" si="3758"/>
        <v>0</v>
      </c>
      <c r="AB1686" s="1723" t="e">
        <f t="shared" si="3759"/>
        <v>#DIV/0!</v>
      </c>
      <c r="AC1686" s="1198"/>
      <c r="AD1686" t="s">
        <v>4327</v>
      </c>
    </row>
    <row r="1687" spans="1:30" customFormat="1" ht="15.75" hidden="1" thickBot="1" x14ac:dyDescent="0.3">
      <c r="A1687" s="3580"/>
      <c r="B1687" s="2210" t="s">
        <v>4328</v>
      </c>
      <c r="C1687" s="1240"/>
      <c r="D1687" s="1240"/>
      <c r="E1687" s="1240"/>
      <c r="F1687" s="2309" t="e">
        <f t="shared" si="3763"/>
        <v>#DIV/0!</v>
      </c>
      <c r="G1687" s="1212">
        <f t="shared" ref="G1687" si="3788">G1663/G1666</f>
        <v>138.5</v>
      </c>
      <c r="H1687" s="1212"/>
      <c r="I1687" s="1212"/>
      <c r="J1687" s="2309" t="e">
        <f t="shared" si="3764"/>
        <v>#DIV/0!</v>
      </c>
      <c r="K1687" s="1267"/>
      <c r="L1687" s="1267"/>
      <c r="M1687" s="1267"/>
      <c r="N1687" s="2309" t="e">
        <f t="shared" si="3765"/>
        <v>#DIV/0!</v>
      </c>
      <c r="O1687" s="1212">
        <f>O1663/O1666</f>
        <v>181</v>
      </c>
      <c r="P1687" s="1212"/>
      <c r="Q1687" s="1212"/>
      <c r="R1687" s="2309" t="e">
        <f t="shared" si="3766"/>
        <v>#DIV/0!</v>
      </c>
      <c r="S1687" s="1240"/>
      <c r="T1687" s="1240"/>
      <c r="U1687" s="1240"/>
      <c r="V1687" s="2309" t="e">
        <f t="shared" si="3767"/>
        <v>#DIV/0!</v>
      </c>
      <c r="W1687" s="1212" t="e">
        <f>W1663/W1666</f>
        <v>#DIV/0!</v>
      </c>
      <c r="X1687" s="1212">
        <f t="shared" si="3761"/>
        <v>0</v>
      </c>
      <c r="Y1687" s="1212"/>
      <c r="Z1687" s="2309" t="e">
        <f t="shared" si="3768"/>
        <v>#DIV/0!</v>
      </c>
      <c r="AA1687" s="1212">
        <f t="shared" si="3758"/>
        <v>159.75</v>
      </c>
      <c r="AB1687" s="1724" t="e">
        <f t="shared" si="3759"/>
        <v>#DIV/0!</v>
      </c>
      <c r="AC1687" s="1905"/>
      <c r="AD1687" s="27" t="s">
        <v>4329</v>
      </c>
    </row>
    <row r="1688" spans="1:30" customFormat="1" ht="15.75" hidden="1" thickBot="1" x14ac:dyDescent="0.3">
      <c r="A1688" s="3580"/>
      <c r="B1688" s="2211" t="s">
        <v>4223</v>
      </c>
      <c r="C1688" s="1239">
        <f t="shared" ref="C1688:W1688" si="3789">C1687/C264</f>
        <v>0</v>
      </c>
      <c r="D1688" s="1239"/>
      <c r="E1688" s="1239"/>
      <c r="F1688" s="1236" t="e">
        <f t="shared" si="3763"/>
        <v>#DIV/0!</v>
      </c>
      <c r="G1688" s="1208">
        <f t="shared" si="3789"/>
        <v>0.95689396215079614</v>
      </c>
      <c r="H1688" s="1208"/>
      <c r="I1688" s="1208"/>
      <c r="J1688" s="1236" t="e">
        <f t="shared" si="3764"/>
        <v>#DIV/0!</v>
      </c>
      <c r="K1688" s="1266">
        <f t="shared" si="3789"/>
        <v>0</v>
      </c>
      <c r="L1688" s="1266"/>
      <c r="M1688" s="1266"/>
      <c r="N1688" s="1236" t="e">
        <f t="shared" si="3765"/>
        <v>#DIV/0!</v>
      </c>
      <c r="O1688" s="1210">
        <f t="shared" si="3789"/>
        <v>2.3695343613488227</v>
      </c>
      <c r="P1688" s="1210"/>
      <c r="Q1688" s="1210"/>
      <c r="R1688" s="1236" t="e">
        <f t="shared" si="3766"/>
        <v>#DIV/0!</v>
      </c>
      <c r="S1688" s="1239">
        <f t="shared" si="3789"/>
        <v>0</v>
      </c>
      <c r="T1688" s="1239"/>
      <c r="U1688" s="1239"/>
      <c r="V1688" s="1236" t="e">
        <f t="shared" si="3767"/>
        <v>#DIV/0!</v>
      </c>
      <c r="W1688" s="1177" t="e">
        <f t="shared" si="3789"/>
        <v>#DIV/0!</v>
      </c>
      <c r="X1688" s="1177">
        <f t="shared" si="3761"/>
        <v>0</v>
      </c>
      <c r="Y1688" s="1177"/>
      <c r="Z1688" s="1236" t="e">
        <f t="shared" si="3768"/>
        <v>#DIV/0!</v>
      </c>
      <c r="AA1688" s="1198">
        <f t="shared" si="3758"/>
        <v>0.66528566469992378</v>
      </c>
      <c r="AB1688" s="1723" t="e">
        <f t="shared" si="3759"/>
        <v>#DIV/0!</v>
      </c>
      <c r="AC1688" s="1198"/>
      <c r="AD1688" t="s">
        <v>4330</v>
      </c>
    </row>
    <row r="1689" spans="1:30" customFormat="1" ht="15.75" hidden="1" thickBot="1" x14ac:dyDescent="0.3">
      <c r="A1689" s="3580"/>
      <c r="B1689" s="2211" t="s">
        <v>4224</v>
      </c>
      <c r="C1689" s="1239">
        <f t="shared" ref="C1689:W1689" si="3790">C1687/C281</f>
        <v>0</v>
      </c>
      <c r="D1689" s="1239"/>
      <c r="E1689" s="1239"/>
      <c r="F1689" s="1236" t="e">
        <f t="shared" si="3763"/>
        <v>#DIV/0!</v>
      </c>
      <c r="G1689" s="1208">
        <f t="shared" si="3790"/>
        <v>3.8666507860886137</v>
      </c>
      <c r="H1689" s="1208"/>
      <c r="I1689" s="1208"/>
      <c r="J1689" s="1236" t="e">
        <f t="shared" si="3764"/>
        <v>#DIV/0!</v>
      </c>
      <c r="K1689" s="1266">
        <f t="shared" si="3790"/>
        <v>0</v>
      </c>
      <c r="L1689" s="1266"/>
      <c r="M1689" s="1266"/>
      <c r="N1689" s="1236" t="e">
        <f t="shared" si="3765"/>
        <v>#DIV/0!</v>
      </c>
      <c r="O1689" s="1210">
        <f t="shared" si="3790"/>
        <v>1.7201135770991482</v>
      </c>
      <c r="P1689" s="1210"/>
      <c r="Q1689" s="1210"/>
      <c r="R1689" s="1236" t="e">
        <f t="shared" si="3766"/>
        <v>#DIV/0!</v>
      </c>
      <c r="S1689" s="1239">
        <f t="shared" si="3790"/>
        <v>0</v>
      </c>
      <c r="T1689" s="1239"/>
      <c r="U1689" s="1239"/>
      <c r="V1689" s="1236" t="e">
        <f t="shared" si="3767"/>
        <v>#DIV/0!</v>
      </c>
      <c r="W1689" s="1177" t="e">
        <f t="shared" si="3790"/>
        <v>#DIV/0!</v>
      </c>
      <c r="X1689" s="1177">
        <f t="shared" si="3761"/>
        <v>0</v>
      </c>
      <c r="Y1689" s="1177"/>
      <c r="Z1689" s="1236" t="e">
        <f t="shared" si="3768"/>
        <v>#DIV/0!</v>
      </c>
      <c r="AA1689" s="1198">
        <f t="shared" si="3758"/>
        <v>1.1173528726375523</v>
      </c>
      <c r="AB1689" s="1723" t="e">
        <f t="shared" si="3759"/>
        <v>#DIV/0!</v>
      </c>
      <c r="AC1689" s="1198"/>
      <c r="AD1689" t="s">
        <v>4331</v>
      </c>
    </row>
    <row r="1690" spans="1:30" customFormat="1" ht="15.75" hidden="1" thickBot="1" x14ac:dyDescent="0.3">
      <c r="A1690" s="3580"/>
      <c r="B1690" s="2211" t="s">
        <v>4311</v>
      </c>
      <c r="C1690" s="1239">
        <f t="shared" ref="C1690:W1690" si="3791">C1687/C284</f>
        <v>0</v>
      </c>
      <c r="D1690" s="1239"/>
      <c r="E1690" s="1239"/>
      <c r="F1690" s="1236" t="e">
        <f t="shared" si="3763"/>
        <v>#DIV/0!</v>
      </c>
      <c r="G1690" s="1208">
        <f t="shared" si="3791"/>
        <v>3.3271388101983002</v>
      </c>
      <c r="H1690" s="1208"/>
      <c r="I1690" s="1208"/>
      <c r="J1690" s="1236" t="e">
        <f t="shared" si="3764"/>
        <v>#DIV/0!</v>
      </c>
      <c r="K1690" s="1266">
        <f t="shared" si="3791"/>
        <v>0</v>
      </c>
      <c r="L1690" s="1266"/>
      <c r="M1690" s="1266"/>
      <c r="N1690" s="1236" t="e">
        <f t="shared" si="3765"/>
        <v>#DIV/0!</v>
      </c>
      <c r="O1690" s="1210">
        <f t="shared" si="3791"/>
        <v>1.0302795554058606</v>
      </c>
      <c r="P1690" s="1210"/>
      <c r="Q1690" s="1210"/>
      <c r="R1690" s="1236" t="e">
        <f t="shared" si="3766"/>
        <v>#DIV/0!</v>
      </c>
      <c r="S1690" s="1239">
        <f t="shared" si="3791"/>
        <v>0</v>
      </c>
      <c r="T1690" s="1239"/>
      <c r="U1690" s="1239"/>
      <c r="V1690" s="1236" t="e">
        <f t="shared" si="3767"/>
        <v>#DIV/0!</v>
      </c>
      <c r="W1690" s="1177" t="e">
        <f t="shared" si="3791"/>
        <v>#DIV/0!</v>
      </c>
      <c r="X1690" s="1177">
        <f t="shared" si="3761"/>
        <v>0</v>
      </c>
      <c r="Y1690" s="1177"/>
      <c r="Z1690" s="1236" t="e">
        <f t="shared" si="3768"/>
        <v>#DIV/0!</v>
      </c>
      <c r="AA1690" s="1198">
        <f t="shared" si="3758"/>
        <v>0.87148367312083219</v>
      </c>
      <c r="AB1690" s="1723" t="e">
        <f t="shared" si="3759"/>
        <v>#DIV/0!</v>
      </c>
      <c r="AC1690" s="1198"/>
      <c r="AD1690" t="s">
        <v>4332</v>
      </c>
    </row>
    <row r="1691" spans="1:30" customFormat="1" ht="15.75" hidden="1" thickBot="1" x14ac:dyDescent="0.3">
      <c r="A1691" s="3580"/>
      <c r="B1691" s="2210" t="s">
        <v>4333</v>
      </c>
      <c r="C1691" s="1241"/>
      <c r="D1691" s="1241"/>
      <c r="E1691" s="1241"/>
      <c r="F1691" s="2309" t="e">
        <f t="shared" si="3763"/>
        <v>#DIV/0!</v>
      </c>
      <c r="G1691" s="1213">
        <f t="shared" ref="G1691" si="3792">G1648/G1666</f>
        <v>8</v>
      </c>
      <c r="H1691" s="1213"/>
      <c r="I1691" s="1213"/>
      <c r="J1691" s="2309" t="e">
        <f t="shared" si="3764"/>
        <v>#DIV/0!</v>
      </c>
      <c r="K1691" s="1268"/>
      <c r="L1691" s="1268"/>
      <c r="M1691" s="1268"/>
      <c r="N1691" s="2309" t="e">
        <f t="shared" si="3765"/>
        <v>#DIV/0!</v>
      </c>
      <c r="O1691" s="1213">
        <f>O1648/O1666</f>
        <v>3</v>
      </c>
      <c r="P1691" s="1213"/>
      <c r="Q1691" s="1213"/>
      <c r="R1691" s="2309" t="e">
        <f t="shared" si="3766"/>
        <v>#DIV/0!</v>
      </c>
      <c r="S1691" s="1241"/>
      <c r="T1691" s="1241"/>
      <c r="U1691" s="1241"/>
      <c r="V1691" s="2309" t="e">
        <f t="shared" si="3767"/>
        <v>#DIV/0!</v>
      </c>
      <c r="W1691" s="1213" t="e">
        <f>W1648/W1666</f>
        <v>#DIV/0!</v>
      </c>
      <c r="X1691" s="1213">
        <f t="shared" si="3761"/>
        <v>0</v>
      </c>
      <c r="Y1691" s="1213"/>
      <c r="Z1691" s="2309" t="e">
        <f t="shared" si="3768"/>
        <v>#DIV/0!</v>
      </c>
      <c r="AA1691" s="1213">
        <f t="shared" si="3758"/>
        <v>5.5</v>
      </c>
      <c r="AB1691" s="1725" t="e">
        <f t="shared" si="3759"/>
        <v>#DIV/0!</v>
      </c>
      <c r="AC1691" s="1906"/>
      <c r="AD1691" s="27" t="s">
        <v>4334</v>
      </c>
    </row>
    <row r="1692" spans="1:30" customFormat="1" ht="15.75" hidden="1" thickBot="1" x14ac:dyDescent="0.3">
      <c r="A1692" s="3580"/>
      <c r="B1692" s="2211" t="s">
        <v>4223</v>
      </c>
      <c r="C1692" s="1239">
        <f t="shared" ref="C1692:W1692" si="3793">C1691/C290</f>
        <v>0</v>
      </c>
      <c r="D1692" s="1239"/>
      <c r="E1692" s="1239"/>
      <c r="F1692" s="1236" t="e">
        <f t="shared" si="3763"/>
        <v>#DIV/0!</v>
      </c>
      <c r="G1692" s="1208">
        <f t="shared" si="3793"/>
        <v>0.24525949176591991</v>
      </c>
      <c r="H1692" s="1208"/>
      <c r="I1692" s="1208"/>
      <c r="J1692" s="1236" t="e">
        <f t="shared" si="3764"/>
        <v>#DIV/0!</v>
      </c>
      <c r="K1692" s="1266">
        <f t="shared" si="3793"/>
        <v>0</v>
      </c>
      <c r="L1692" s="1266"/>
      <c r="M1692" s="1266"/>
      <c r="N1692" s="1236" t="e">
        <f t="shared" si="3765"/>
        <v>#DIV/0!</v>
      </c>
      <c r="O1692" s="1210">
        <f t="shared" si="3793"/>
        <v>0.17977669841670346</v>
      </c>
      <c r="P1692" s="1210"/>
      <c r="Q1692" s="1210"/>
      <c r="R1692" s="1236" t="e">
        <f t="shared" si="3766"/>
        <v>#DIV/0!</v>
      </c>
      <c r="S1692" s="1239">
        <f t="shared" si="3793"/>
        <v>0</v>
      </c>
      <c r="T1692" s="1239"/>
      <c r="U1692" s="1239"/>
      <c r="V1692" s="1236" t="e">
        <f t="shared" si="3767"/>
        <v>#DIV/0!</v>
      </c>
      <c r="W1692" s="1177" t="e">
        <f t="shared" si="3793"/>
        <v>#DIV/0!</v>
      </c>
      <c r="X1692" s="1177">
        <f t="shared" si="3761"/>
        <v>0</v>
      </c>
      <c r="Y1692" s="1177"/>
      <c r="Z1692" s="1236" t="e">
        <f t="shared" si="3768"/>
        <v>#DIV/0!</v>
      </c>
      <c r="AA1692" s="1198">
        <f t="shared" si="3758"/>
        <v>8.5007238036524685E-2</v>
      </c>
      <c r="AB1692" s="1723" t="e">
        <f t="shared" si="3759"/>
        <v>#DIV/0!</v>
      </c>
      <c r="AC1692" s="1198"/>
      <c r="AD1692" t="s">
        <v>4335</v>
      </c>
    </row>
    <row r="1693" spans="1:30" customFormat="1" ht="15.75" hidden="1" thickBot="1" x14ac:dyDescent="0.3">
      <c r="A1693" s="3580"/>
      <c r="B1693" s="2211" t="s">
        <v>4224</v>
      </c>
      <c r="C1693" s="1239">
        <f t="shared" ref="C1693:W1693" si="3794">C1691/C307</f>
        <v>0</v>
      </c>
      <c r="D1693" s="1239"/>
      <c r="E1693" s="1239"/>
      <c r="F1693" s="1236" t="e">
        <f t="shared" si="3763"/>
        <v>#DIV/0!</v>
      </c>
      <c r="G1693" s="1208">
        <f t="shared" si="3794"/>
        <v>0.60303576022639571</v>
      </c>
      <c r="H1693" s="1208"/>
      <c r="I1693" s="1208"/>
      <c r="J1693" s="1236" t="e">
        <f t="shared" si="3764"/>
        <v>#DIV/0!</v>
      </c>
      <c r="K1693" s="1266">
        <f t="shared" si="3794"/>
        <v>0</v>
      </c>
      <c r="L1693" s="1266"/>
      <c r="M1693" s="1266"/>
      <c r="N1693" s="1236" t="e">
        <f t="shared" si="3765"/>
        <v>#DIV/0!</v>
      </c>
      <c r="O1693" s="1210">
        <f t="shared" si="3794"/>
        <v>0.11904185821437212</v>
      </c>
      <c r="P1693" s="1210"/>
      <c r="Q1693" s="1210"/>
      <c r="R1693" s="1236" t="e">
        <f t="shared" si="3766"/>
        <v>#DIV/0!</v>
      </c>
      <c r="S1693" s="1239">
        <f t="shared" si="3794"/>
        <v>0</v>
      </c>
      <c r="T1693" s="1239"/>
      <c r="U1693" s="1239"/>
      <c r="V1693" s="1236" t="e">
        <f t="shared" si="3767"/>
        <v>#DIV/0!</v>
      </c>
      <c r="W1693" s="1177" t="e">
        <f t="shared" si="3794"/>
        <v>#DIV/0!</v>
      </c>
      <c r="X1693" s="1177">
        <f t="shared" si="3761"/>
        <v>0</v>
      </c>
      <c r="Y1693" s="1177"/>
      <c r="Z1693" s="1236" t="e">
        <f t="shared" si="3768"/>
        <v>#DIV/0!</v>
      </c>
      <c r="AA1693" s="1198">
        <f t="shared" si="3758"/>
        <v>0.14441552368815355</v>
      </c>
      <c r="AB1693" s="1723" t="e">
        <f t="shared" si="3759"/>
        <v>#DIV/0!</v>
      </c>
      <c r="AC1693" s="1198"/>
      <c r="AD1693" t="s">
        <v>4336</v>
      </c>
    </row>
    <row r="1694" spans="1:30" customFormat="1" ht="15.75" hidden="1" thickBot="1" x14ac:dyDescent="0.3">
      <c r="A1694" s="3580"/>
      <c r="B1694" s="2211" t="s">
        <v>4311</v>
      </c>
      <c r="C1694" s="1239">
        <f t="shared" ref="C1694:W1694" si="3795">C1691/C310</f>
        <v>0</v>
      </c>
      <c r="D1694" s="1239"/>
      <c r="E1694" s="1239"/>
      <c r="F1694" s="1236" t="e">
        <f t="shared" si="3763"/>
        <v>#DIV/0!</v>
      </c>
      <c r="G1694" s="1208">
        <f t="shared" si="3795"/>
        <v>0.50778443113772453</v>
      </c>
      <c r="H1694" s="1208"/>
      <c r="I1694" s="1208"/>
      <c r="J1694" s="1236" t="e">
        <f t="shared" si="3764"/>
        <v>#DIV/0!</v>
      </c>
      <c r="K1694" s="1266">
        <f t="shared" si="3795"/>
        <v>0</v>
      </c>
      <c r="L1694" s="1266"/>
      <c r="M1694" s="1266"/>
      <c r="N1694" s="1236" t="e">
        <f t="shared" si="3765"/>
        <v>#DIV/0!</v>
      </c>
      <c r="O1694" s="1210">
        <f t="shared" si="3795"/>
        <v>7.8144266337854498E-2</v>
      </c>
      <c r="P1694" s="1210"/>
      <c r="Q1694" s="1210"/>
      <c r="R1694" s="1236" t="e">
        <f t="shared" si="3766"/>
        <v>#DIV/0!</v>
      </c>
      <c r="S1694" s="1239">
        <f t="shared" si="3795"/>
        <v>0</v>
      </c>
      <c r="T1694" s="1239"/>
      <c r="U1694" s="1239"/>
      <c r="V1694" s="1236" t="e">
        <f t="shared" si="3767"/>
        <v>#DIV/0!</v>
      </c>
      <c r="W1694" s="1177" t="e">
        <f t="shared" si="3795"/>
        <v>#DIV/0!</v>
      </c>
      <c r="X1694" s="1177">
        <f t="shared" si="3761"/>
        <v>0</v>
      </c>
      <c r="Y1694" s="1177"/>
      <c r="Z1694" s="1236" t="e">
        <f t="shared" si="3768"/>
        <v>#DIV/0!</v>
      </c>
      <c r="AA1694" s="1198">
        <f t="shared" si="3758"/>
        <v>0.11718573949511582</v>
      </c>
      <c r="AB1694" s="1723" t="e">
        <f t="shared" si="3759"/>
        <v>#DIV/0!</v>
      </c>
      <c r="AC1694" s="1198"/>
      <c r="AD1694" t="s">
        <v>4337</v>
      </c>
    </row>
    <row r="1695" spans="1:30" s="325" customFormat="1" ht="15.75" hidden="1" thickBot="1" x14ac:dyDescent="0.3">
      <c r="A1695" s="3580"/>
      <c r="B1695" s="2210" t="s">
        <v>4338</v>
      </c>
      <c r="C1695" s="1238"/>
      <c r="D1695" s="1238"/>
      <c r="E1695" s="1238"/>
      <c r="F1695" s="2309" t="e">
        <f t="shared" si="3763"/>
        <v>#DIV/0!</v>
      </c>
      <c r="G1695" s="1206">
        <f t="shared" ref="G1695:W1695" si="3796">G1653/G1666</f>
        <v>1</v>
      </c>
      <c r="H1695" s="1206"/>
      <c r="I1695" s="1206"/>
      <c r="J1695" s="2309" t="e">
        <f t="shared" si="3764"/>
        <v>#DIV/0!</v>
      </c>
      <c r="K1695" s="1206">
        <f>K1653/K1666</f>
        <v>0</v>
      </c>
      <c r="L1695" s="1206"/>
      <c r="M1695" s="1206"/>
      <c r="N1695" s="2309" t="e">
        <f t="shared" si="3765"/>
        <v>#DIV/0!</v>
      </c>
      <c r="O1695" s="1206">
        <f t="shared" si="3796"/>
        <v>0</v>
      </c>
      <c r="P1695" s="1206"/>
      <c r="Q1695" s="1206"/>
      <c r="R1695" s="2309" t="e">
        <f t="shared" si="3766"/>
        <v>#DIV/0!</v>
      </c>
      <c r="S1695" s="1238"/>
      <c r="T1695" s="1238"/>
      <c r="U1695" s="1238"/>
      <c r="V1695" s="2309" t="e">
        <f t="shared" si="3767"/>
        <v>#DIV/0!</v>
      </c>
      <c r="W1695" s="1206" t="e">
        <f t="shared" si="3796"/>
        <v>#DIV/0!</v>
      </c>
      <c r="X1695" s="1206">
        <f t="shared" si="3761"/>
        <v>0</v>
      </c>
      <c r="Y1695" s="1206"/>
      <c r="Z1695" s="2309" t="e">
        <f t="shared" si="3768"/>
        <v>#DIV/0!</v>
      </c>
      <c r="AA1695" s="1206">
        <f t="shared" si="3758"/>
        <v>0.33333333333333331</v>
      </c>
      <c r="AB1695" s="1718" t="e">
        <f t="shared" si="3759"/>
        <v>#DIV/0!</v>
      </c>
      <c r="AC1695" s="1903"/>
      <c r="AD1695" s="1220" t="s">
        <v>4339</v>
      </c>
    </row>
    <row r="1696" spans="1:30" s="325" customFormat="1" ht="15.75" hidden="1" thickBot="1" x14ac:dyDescent="0.3">
      <c r="A1696" s="3580"/>
      <c r="B1696" s="2212" t="s">
        <v>4223</v>
      </c>
      <c r="C1696" s="1239">
        <f t="shared" ref="C1696:W1696" si="3797">C1695/C316</f>
        <v>0</v>
      </c>
      <c r="D1696" s="1239"/>
      <c r="E1696" s="1239"/>
      <c r="F1696" s="1236" t="e">
        <f t="shared" si="3763"/>
        <v>#DIV/0!</v>
      </c>
      <c r="G1696" s="1208">
        <f t="shared" si="3797"/>
        <v>0.12033755274261604</v>
      </c>
      <c r="H1696" s="1208"/>
      <c r="I1696" s="1208"/>
      <c r="J1696" s="1236" t="e">
        <f t="shared" si="3764"/>
        <v>#DIV/0!</v>
      </c>
      <c r="K1696" s="1209">
        <f t="shared" si="3797"/>
        <v>0</v>
      </c>
      <c r="L1696" s="1209"/>
      <c r="M1696" s="1209"/>
      <c r="N1696" s="1236" t="e">
        <f t="shared" si="3765"/>
        <v>#DIV/0!</v>
      </c>
      <c r="O1696" s="1210">
        <f t="shared" si="3797"/>
        <v>0</v>
      </c>
      <c r="P1696" s="1210"/>
      <c r="Q1696" s="1210"/>
      <c r="R1696" s="1236" t="e">
        <f t="shared" si="3766"/>
        <v>#DIV/0!</v>
      </c>
      <c r="S1696" s="1239">
        <f t="shared" si="3797"/>
        <v>0</v>
      </c>
      <c r="T1696" s="1239"/>
      <c r="U1696" s="1239"/>
      <c r="V1696" s="1236" t="e">
        <f t="shared" si="3767"/>
        <v>#DIV/0!</v>
      </c>
      <c r="W1696" s="1199" t="e">
        <f t="shared" si="3797"/>
        <v>#DIV/0!</v>
      </c>
      <c r="X1696" s="1199">
        <f t="shared" si="3761"/>
        <v>0</v>
      </c>
      <c r="Y1696" s="1199"/>
      <c r="Z1696" s="1236" t="e">
        <f t="shared" si="3768"/>
        <v>#DIV/0!</v>
      </c>
      <c r="AA1696" s="1198">
        <f t="shared" si="3758"/>
        <v>2.4067510548523206E-2</v>
      </c>
      <c r="AB1696" s="1723" t="e">
        <f t="shared" si="3759"/>
        <v>#DIV/0!</v>
      </c>
      <c r="AC1696" s="1198"/>
      <c r="AD1696" s="325" t="s">
        <v>4340</v>
      </c>
    </row>
    <row r="1697" spans="1:30" ht="15.75" hidden="1" thickBot="1" x14ac:dyDescent="0.3">
      <c r="A1697" s="3580"/>
      <c r="B1697" s="2212" t="s">
        <v>4224</v>
      </c>
      <c r="C1697" s="1239">
        <f t="shared" ref="C1697:W1697" si="3798">C1695/C333</f>
        <v>0</v>
      </c>
      <c r="D1697" s="1239"/>
      <c r="E1697" s="1239"/>
      <c r="F1697" s="1236" t="e">
        <f t="shared" si="3763"/>
        <v>#DIV/0!</v>
      </c>
      <c r="G1697" s="1208">
        <f t="shared" si="3798"/>
        <v>0.21800595238095238</v>
      </c>
      <c r="H1697" s="1208"/>
      <c r="I1697" s="1208"/>
      <c r="J1697" s="1236" t="e">
        <f t="shared" si="3764"/>
        <v>#DIV/0!</v>
      </c>
      <c r="K1697" s="1209">
        <f t="shared" si="3798"/>
        <v>0</v>
      </c>
      <c r="L1697" s="1209"/>
      <c r="M1697" s="1209"/>
      <c r="N1697" s="1236" t="e">
        <f t="shared" si="3765"/>
        <v>#DIV/0!</v>
      </c>
      <c r="O1697" s="1210">
        <f t="shared" si="3798"/>
        <v>0</v>
      </c>
      <c r="P1697" s="1210"/>
      <c r="Q1697" s="1210"/>
      <c r="R1697" s="1236" t="e">
        <f t="shared" si="3766"/>
        <v>#DIV/0!</v>
      </c>
      <c r="S1697" s="1239">
        <f t="shared" si="3798"/>
        <v>0</v>
      </c>
      <c r="T1697" s="1239"/>
      <c r="U1697" s="1239"/>
      <c r="V1697" s="1236" t="e">
        <f t="shared" si="3767"/>
        <v>#DIV/0!</v>
      </c>
      <c r="W1697" s="1200" t="e">
        <f t="shared" si="3798"/>
        <v>#DIV/0!</v>
      </c>
      <c r="X1697" s="1200">
        <f t="shared" si="3761"/>
        <v>0</v>
      </c>
      <c r="Y1697" s="1200"/>
      <c r="Z1697" s="1236" t="e">
        <f t="shared" si="3768"/>
        <v>#DIV/0!</v>
      </c>
      <c r="AA1697" s="1198">
        <f t="shared" si="3758"/>
        <v>4.3601190476190474E-2</v>
      </c>
      <c r="AB1697" s="1723" t="e">
        <f t="shared" si="3759"/>
        <v>#DIV/0!</v>
      </c>
      <c r="AC1697" s="1198"/>
      <c r="AD1697" s="325" t="s">
        <v>4341</v>
      </c>
    </row>
    <row r="1698" spans="1:30" ht="15.75" hidden="1" thickBot="1" x14ac:dyDescent="0.3">
      <c r="A1698" s="3580"/>
      <c r="B1698" s="2212" t="s">
        <v>4311</v>
      </c>
      <c r="C1698" s="1239">
        <f t="shared" ref="C1698:W1698" si="3799">C1695/C336</f>
        <v>0</v>
      </c>
      <c r="D1698" s="1239"/>
      <c r="E1698" s="1239"/>
      <c r="F1698" s="1236" t="e">
        <f t="shared" si="3763"/>
        <v>#DIV/0!</v>
      </c>
      <c r="G1698" s="1208">
        <f t="shared" si="3799"/>
        <v>0.17905405405405406</v>
      </c>
      <c r="H1698" s="1208"/>
      <c r="I1698" s="1208"/>
      <c r="J1698" s="1236" t="e">
        <f t="shared" si="3764"/>
        <v>#DIV/0!</v>
      </c>
      <c r="K1698" s="1209">
        <f t="shared" si="3799"/>
        <v>0</v>
      </c>
      <c r="L1698" s="1209"/>
      <c r="M1698" s="1209"/>
      <c r="N1698" s="1236" t="e">
        <f t="shared" si="3765"/>
        <v>#DIV/0!</v>
      </c>
      <c r="O1698" s="1210">
        <f t="shared" si="3799"/>
        <v>0</v>
      </c>
      <c r="P1698" s="1210"/>
      <c r="Q1698" s="1210"/>
      <c r="R1698" s="1236" t="e">
        <f t="shared" si="3766"/>
        <v>#DIV/0!</v>
      </c>
      <c r="S1698" s="1239">
        <f t="shared" si="3799"/>
        <v>0</v>
      </c>
      <c r="T1698" s="1239"/>
      <c r="U1698" s="1239"/>
      <c r="V1698" s="1236" t="e">
        <f t="shared" si="3767"/>
        <v>#DIV/0!</v>
      </c>
      <c r="W1698" s="1199" t="e">
        <f t="shared" si="3799"/>
        <v>#DIV/0!</v>
      </c>
      <c r="X1698" s="1199">
        <f t="shared" si="3761"/>
        <v>0</v>
      </c>
      <c r="Y1698" s="1199"/>
      <c r="Z1698" s="1236" t="e">
        <f t="shared" si="3768"/>
        <v>#DIV/0!</v>
      </c>
      <c r="AA1698" s="1198">
        <f t="shared" si="3758"/>
        <v>3.5810810810810813E-2</v>
      </c>
      <c r="AB1698" s="1723" t="e">
        <f t="shared" si="3759"/>
        <v>#DIV/0!</v>
      </c>
      <c r="AC1698" s="1198"/>
      <c r="AD1698" s="325" t="s">
        <v>4342</v>
      </c>
    </row>
    <row r="1699" spans="1:30" ht="15.75" hidden="1" thickBot="1" x14ac:dyDescent="0.3">
      <c r="A1699" s="3580"/>
      <c r="B1699" s="2210" t="s">
        <v>4343</v>
      </c>
      <c r="C1699" s="1238"/>
      <c r="D1699" s="1238"/>
      <c r="E1699" s="1238"/>
      <c r="F1699" s="2309" t="e">
        <f t="shared" si="3763"/>
        <v>#DIV/0!</v>
      </c>
      <c r="G1699" s="1265"/>
      <c r="H1699" s="1265"/>
      <c r="I1699" s="1265"/>
      <c r="J1699" s="2309" t="e">
        <f t="shared" si="3764"/>
        <v>#DIV/0!</v>
      </c>
      <c r="K1699" s="1265"/>
      <c r="L1699" s="1265"/>
      <c r="M1699" s="1265"/>
      <c r="N1699" s="2309" t="e">
        <f t="shared" si="3765"/>
        <v>#DIV/0!</v>
      </c>
      <c r="O1699" s="1206">
        <f t="shared" ref="O1699:W1699" si="3800">O1658/O1663</f>
        <v>0</v>
      </c>
      <c r="P1699" s="1206"/>
      <c r="Q1699" s="1206"/>
      <c r="R1699" s="2309" t="e">
        <f t="shared" si="3766"/>
        <v>#DIV/0!</v>
      </c>
      <c r="S1699" s="1238"/>
      <c r="T1699" s="1238"/>
      <c r="U1699" s="1238"/>
      <c r="V1699" s="2309" t="e">
        <f t="shared" si="3767"/>
        <v>#DIV/0!</v>
      </c>
      <c r="W1699" s="1206" t="e">
        <f t="shared" si="3800"/>
        <v>#DIV/0!</v>
      </c>
      <c r="X1699" s="1206">
        <f t="shared" si="3761"/>
        <v>0</v>
      </c>
      <c r="Y1699" s="1206"/>
      <c r="Z1699" s="2309" t="e">
        <f t="shared" si="3768"/>
        <v>#DIV/0!</v>
      </c>
      <c r="AA1699" s="1206">
        <f t="shared" si="3758"/>
        <v>0</v>
      </c>
      <c r="AB1699" s="1718" t="e">
        <f t="shared" si="3759"/>
        <v>#DIV/0!</v>
      </c>
      <c r="AC1699" s="1903"/>
      <c r="AD1699" s="1220" t="s">
        <v>4344</v>
      </c>
    </row>
    <row r="1700" spans="1:30" ht="15.75" hidden="1" thickBot="1" x14ac:dyDescent="0.3">
      <c r="A1700" s="3580"/>
      <c r="B1700" s="2212" t="s">
        <v>4223</v>
      </c>
      <c r="C1700" s="1239">
        <f t="shared" ref="C1700:W1700" si="3801">C1699/C342</f>
        <v>0</v>
      </c>
      <c r="D1700" s="1239"/>
      <c r="E1700" s="1239"/>
      <c r="F1700" s="1236" t="e">
        <f t="shared" si="3763"/>
        <v>#DIV/0!</v>
      </c>
      <c r="G1700" s="1266">
        <f t="shared" si="3801"/>
        <v>0</v>
      </c>
      <c r="H1700" s="1266"/>
      <c r="I1700" s="1266"/>
      <c r="J1700" s="1236" t="e">
        <f t="shared" si="3764"/>
        <v>#DIV/0!</v>
      </c>
      <c r="K1700" s="1266">
        <f t="shared" si="3801"/>
        <v>0</v>
      </c>
      <c r="L1700" s="1266"/>
      <c r="M1700" s="1266"/>
      <c r="N1700" s="1236" t="e">
        <f t="shared" si="3765"/>
        <v>#DIV/0!</v>
      </c>
      <c r="O1700" s="1210">
        <f t="shared" si="3801"/>
        <v>0</v>
      </c>
      <c r="P1700" s="1210"/>
      <c r="Q1700" s="1210"/>
      <c r="R1700" s="1236" t="e">
        <f t="shared" si="3766"/>
        <v>#DIV/0!</v>
      </c>
      <c r="S1700" s="1239">
        <f t="shared" si="3801"/>
        <v>0</v>
      </c>
      <c r="T1700" s="1239"/>
      <c r="U1700" s="1239"/>
      <c r="V1700" s="1236" t="e">
        <f t="shared" si="3767"/>
        <v>#DIV/0!</v>
      </c>
      <c r="W1700" s="1199" t="e">
        <f t="shared" si="3801"/>
        <v>#DIV/0!</v>
      </c>
      <c r="X1700" s="1199">
        <f t="shared" si="3761"/>
        <v>0</v>
      </c>
      <c r="Y1700" s="1199"/>
      <c r="Z1700" s="1236" t="e">
        <f t="shared" si="3768"/>
        <v>#DIV/0!</v>
      </c>
      <c r="AA1700" s="1198">
        <f t="shared" si="3758"/>
        <v>0</v>
      </c>
      <c r="AB1700" s="1723" t="e">
        <f t="shared" si="3759"/>
        <v>#DIV/0!</v>
      </c>
      <c r="AC1700" s="1198"/>
      <c r="AD1700" s="325" t="s">
        <v>4345</v>
      </c>
    </row>
    <row r="1701" spans="1:30" ht="15.75" hidden="1" thickBot="1" x14ac:dyDescent="0.3">
      <c r="A1701" s="3580"/>
      <c r="B1701" s="2212" t="s">
        <v>4224</v>
      </c>
      <c r="C1701" s="1239">
        <f t="shared" ref="C1701:W1701" si="3802">C1699/C359</f>
        <v>0</v>
      </c>
      <c r="D1701" s="1239"/>
      <c r="E1701" s="1239"/>
      <c r="F1701" s="1236" t="e">
        <f t="shared" si="3763"/>
        <v>#DIV/0!</v>
      </c>
      <c r="G1701" s="1266">
        <f t="shared" si="3802"/>
        <v>0</v>
      </c>
      <c r="H1701" s="1266"/>
      <c r="I1701" s="1266"/>
      <c r="J1701" s="1236" t="e">
        <f t="shared" si="3764"/>
        <v>#DIV/0!</v>
      </c>
      <c r="K1701" s="1266">
        <f t="shared" si="3802"/>
        <v>0</v>
      </c>
      <c r="L1701" s="1266"/>
      <c r="M1701" s="1266"/>
      <c r="N1701" s="1236" t="e">
        <f t="shared" si="3765"/>
        <v>#DIV/0!</v>
      </c>
      <c r="O1701" s="1210">
        <f t="shared" si="3802"/>
        <v>0</v>
      </c>
      <c r="P1701" s="1210"/>
      <c r="Q1701" s="1210"/>
      <c r="R1701" s="1236" t="e">
        <f t="shared" si="3766"/>
        <v>#DIV/0!</v>
      </c>
      <c r="S1701" s="1239">
        <f t="shared" si="3802"/>
        <v>0</v>
      </c>
      <c r="T1701" s="1239"/>
      <c r="U1701" s="1239"/>
      <c r="V1701" s="1236" t="e">
        <f t="shared" si="3767"/>
        <v>#DIV/0!</v>
      </c>
      <c r="W1701" s="1199" t="e">
        <f t="shared" si="3802"/>
        <v>#DIV/0!</v>
      </c>
      <c r="X1701" s="1199">
        <f t="shared" si="3761"/>
        <v>0</v>
      </c>
      <c r="Y1701" s="1199"/>
      <c r="Z1701" s="1236" t="e">
        <f t="shared" si="3768"/>
        <v>#DIV/0!</v>
      </c>
      <c r="AA1701" s="1198">
        <f t="shared" si="3758"/>
        <v>0</v>
      </c>
      <c r="AB1701" s="1723" t="e">
        <f t="shared" si="3759"/>
        <v>#DIV/0!</v>
      </c>
      <c r="AC1701" s="1198"/>
      <c r="AD1701" s="325" t="s">
        <v>4346</v>
      </c>
    </row>
    <row r="1702" spans="1:30" ht="15.75" hidden="1" thickBot="1" x14ac:dyDescent="0.3">
      <c r="A1702" s="3580"/>
      <c r="B1702" s="2213" t="s">
        <v>4311</v>
      </c>
      <c r="C1702" s="1242">
        <f t="shared" ref="C1702:W1702" si="3803">C1699/C362</f>
        <v>0</v>
      </c>
      <c r="D1702" s="1242"/>
      <c r="E1702" s="1242"/>
      <c r="F1702" s="2310" t="e">
        <f t="shared" si="3763"/>
        <v>#DIV/0!</v>
      </c>
      <c r="G1702" s="1269">
        <f t="shared" si="3803"/>
        <v>0</v>
      </c>
      <c r="H1702" s="1269"/>
      <c r="I1702" s="1269"/>
      <c r="J1702" s="2310" t="e">
        <f t="shared" si="3764"/>
        <v>#DIV/0!</v>
      </c>
      <c r="K1702" s="1269">
        <f t="shared" si="3803"/>
        <v>0</v>
      </c>
      <c r="L1702" s="1269"/>
      <c r="M1702" s="1269"/>
      <c r="N1702" s="2310" t="e">
        <f t="shared" si="3765"/>
        <v>#DIV/0!</v>
      </c>
      <c r="O1702" s="1218">
        <f t="shared" si="3803"/>
        <v>0</v>
      </c>
      <c r="P1702" s="1218"/>
      <c r="Q1702" s="1218"/>
      <c r="R1702" s="2310" t="e">
        <f t="shared" si="3766"/>
        <v>#DIV/0!</v>
      </c>
      <c r="S1702" s="1242">
        <f t="shared" si="3803"/>
        <v>0</v>
      </c>
      <c r="T1702" s="1242"/>
      <c r="U1702" s="1242"/>
      <c r="V1702" s="2310" t="e">
        <f t="shared" si="3767"/>
        <v>#DIV/0!</v>
      </c>
      <c r="W1702" s="1201" t="e">
        <f t="shared" si="3803"/>
        <v>#DIV/0!</v>
      </c>
      <c r="X1702" s="1201">
        <f t="shared" si="3761"/>
        <v>0</v>
      </c>
      <c r="Y1702" s="1201"/>
      <c r="Z1702" s="2310" t="e">
        <f t="shared" si="3768"/>
        <v>#DIV/0!</v>
      </c>
      <c r="AA1702" s="1202">
        <f t="shared" si="3758"/>
        <v>0</v>
      </c>
      <c r="AB1702" s="1723" t="e">
        <f t="shared" si="3759"/>
        <v>#DIV/0!</v>
      </c>
      <c r="AC1702" s="1198"/>
      <c r="AD1702" s="325" t="s">
        <v>4347</v>
      </c>
    </row>
    <row r="1703" spans="1:30" customFormat="1" ht="15.75" thickBot="1" x14ac:dyDescent="0.3">
      <c r="A1703" s="3580" t="s">
        <v>716</v>
      </c>
      <c r="B1703" s="2207" t="s">
        <v>935</v>
      </c>
      <c r="C1703" s="826">
        <f>'BNP avec amende'!B635</f>
        <v>62</v>
      </c>
      <c r="D1703" s="1245">
        <f>'Données 2013 TJN'!C165</f>
        <v>33</v>
      </c>
      <c r="E1703" s="826">
        <f>C1703-D1703</f>
        <v>29</v>
      </c>
      <c r="F1703" s="2278">
        <f t="shared" si="3763"/>
        <v>0.87878787878787878</v>
      </c>
      <c r="G1703" s="2232">
        <f>BPCE!B665</f>
        <v>11</v>
      </c>
      <c r="H1703" s="2523"/>
      <c r="I1703" s="2523"/>
      <c r="J1703" s="2278" t="e">
        <f t="shared" si="3764"/>
        <v>#DIV/0!</v>
      </c>
      <c r="K1703" s="1245">
        <f>SG!B607</f>
        <v>140</v>
      </c>
      <c r="L1703" s="1245">
        <f>'Données 2013 TJN'!E165</f>
        <v>119</v>
      </c>
      <c r="M1703" s="1245">
        <f>K1703-L1703</f>
        <v>21</v>
      </c>
      <c r="N1703" s="2278">
        <f t="shared" si="3765"/>
        <v>0.17647058823529413</v>
      </c>
      <c r="O1703" s="826">
        <f>CA!B857</f>
        <v>128</v>
      </c>
      <c r="P1703" s="1245">
        <f>'Données 2013 TJN'!F165</f>
        <v>109</v>
      </c>
      <c r="Q1703" s="826">
        <f>O1703-P1703</f>
        <v>19</v>
      </c>
      <c r="R1703" s="2278">
        <f t="shared" si="3766"/>
        <v>0.1743119266055046</v>
      </c>
      <c r="S1703" s="826">
        <f>CM!B450</f>
        <v>2</v>
      </c>
      <c r="T1703" s="1245">
        <f>'Données 2013 TJN'!G165</f>
        <v>3</v>
      </c>
      <c r="U1703" s="826">
        <f>S1703-T1703</f>
        <v>-1</v>
      </c>
      <c r="V1703" s="2278">
        <f t="shared" si="3767"/>
        <v>-0.33333333333333331</v>
      </c>
      <c r="W1703" s="826">
        <f>SUM(C1703+G1703+K1703+O1703+S1703)</f>
        <v>343</v>
      </c>
      <c r="X1703" s="826">
        <f>SUM(D1703+H1703+L1703+P1703+T1703)</f>
        <v>264</v>
      </c>
      <c r="Y1703" s="826">
        <f>W1703-X1703</f>
        <v>79</v>
      </c>
      <c r="Z1703" s="2278">
        <f t="shared" si="3768"/>
        <v>0.29924242424242425</v>
      </c>
      <c r="AA1703" s="1222">
        <f t="shared" si="3758"/>
        <v>68.599999999999994</v>
      </c>
      <c r="AB1703" s="1715">
        <f t="shared" si="3759"/>
        <v>66</v>
      </c>
      <c r="AC1703" s="1311">
        <f>AA1703-AB1703</f>
        <v>2.5999999999999943</v>
      </c>
      <c r="AD1703" s="27" t="s">
        <v>4264</v>
      </c>
    </row>
    <row r="1704" spans="1:30" customFormat="1" ht="15.75" thickBot="1" x14ac:dyDescent="0.3">
      <c r="A1704" s="3580"/>
      <c r="B1704" s="1" t="s">
        <v>4265</v>
      </c>
      <c r="C1704" s="1184">
        <f t="shared" ref="C1704:S1704" si="3804">C1703/C4</f>
        <v>1.5829248366013072E-3</v>
      </c>
      <c r="D1704" s="1184">
        <f t="shared" ref="D1704" si="3805">D1703/D4</f>
        <v>8.5003348616763689E-4</v>
      </c>
      <c r="E1704" s="1184">
        <f t="shared" ref="E1704:E1749" si="3806">C1704-D1704</f>
        <v>7.3289135043367031E-4</v>
      </c>
      <c r="F1704" s="1184">
        <f t="shared" si="3763"/>
        <v>0.86219115171321059</v>
      </c>
      <c r="G1704" s="2233">
        <f t="shared" si="3804"/>
        <v>4.7297587823021028E-4</v>
      </c>
      <c r="H1704" s="2524"/>
      <c r="I1704" s="2524"/>
      <c r="J1704" s="1184" t="e">
        <f t="shared" si="3764"/>
        <v>#DIV/0!</v>
      </c>
      <c r="K1704" s="1186">
        <f t="shared" si="3804"/>
        <v>5.9415184823664218E-3</v>
      </c>
      <c r="L1704" s="1186">
        <f t="shared" ref="L1704" si="3807">L1703/L4</f>
        <v>5.2124397722295226E-3</v>
      </c>
      <c r="M1704" s="1186">
        <f t="shared" ref="M1704:M1749" si="3808">K1704-L1704</f>
        <v>7.2907871013689913E-4</v>
      </c>
      <c r="N1704" s="1184">
        <f t="shared" si="3765"/>
        <v>0.1398728315329866</v>
      </c>
      <c r="O1704" s="1187">
        <f t="shared" si="3804"/>
        <v>8.0741815429256295E-3</v>
      </c>
      <c r="P1704" s="1187">
        <f t="shared" ref="P1704" si="3809">P1703/P4</f>
        <v>6.8061192631907585E-3</v>
      </c>
      <c r="Q1704" s="1187">
        <f t="shared" ref="Q1704:Q1749" si="3810">O1704-P1704</f>
        <v>1.268062279734871E-3</v>
      </c>
      <c r="R1704" s="1184">
        <f t="shared" si="3766"/>
        <v>0.18631208632985286</v>
      </c>
      <c r="S1704" s="1188">
        <f t="shared" si="3804"/>
        <v>1.2977743170462656E-4</v>
      </c>
      <c r="T1704" s="1188">
        <f t="shared" ref="T1704" si="3811">T1703/T4</f>
        <v>1.9638648860958367E-4</v>
      </c>
      <c r="U1704" s="1188">
        <f t="shared" ref="U1704:U1749" si="3812">S1704-T1704</f>
        <v>-6.6609056904957118E-5</v>
      </c>
      <c r="V1704" s="1184">
        <f t="shared" si="3767"/>
        <v>-0.33917331776004161</v>
      </c>
      <c r="W1704" s="1194">
        <f>W1703/W$4</f>
        <v>2.9253232354245558E-3</v>
      </c>
      <c r="X1704" s="1194">
        <f>X1703/X$4</f>
        <v>2.2804229147951076E-3</v>
      </c>
      <c r="Y1704" s="1194">
        <f t="shared" ref="Y1704:Y1749" si="3813">W1704-X1704</f>
        <v>6.4490032062944824E-4</v>
      </c>
      <c r="Z1704" s="1184">
        <f t="shared" si="3768"/>
        <v>0.28279856181299229</v>
      </c>
      <c r="AA1704" s="1189">
        <f t="shared" si="3758"/>
        <v>3.2402756343656394E-3</v>
      </c>
      <c r="AB1704" s="1716">
        <f t="shared" si="3759"/>
        <v>3.266244752549375E-3</v>
      </c>
      <c r="AC1704" s="1189">
        <f t="shared" ref="AC1704:AC1749" si="3814">AA1704-AB1704</f>
        <v>-2.596911818373562E-5</v>
      </c>
      <c r="AD1704" t="s">
        <v>4266</v>
      </c>
    </row>
    <row r="1705" spans="1:30" customFormat="1" ht="15.75" thickBot="1" x14ac:dyDescent="0.3">
      <c r="A1705" s="3580"/>
      <c r="B1705" s="1" t="s">
        <v>4267</v>
      </c>
      <c r="C1705" s="1184">
        <f t="shared" ref="C1705:S1705" si="3815">C1703/C21</f>
        <v>2.4151766584862297E-3</v>
      </c>
      <c r="D1705" s="1184">
        <f t="shared" ref="D1705" si="3816">D1703/D21</f>
        <v>1.3078630310716551E-3</v>
      </c>
      <c r="E1705" s="1184">
        <f t="shared" si="3806"/>
        <v>1.1073136274145747E-3</v>
      </c>
      <c r="F1705" s="1184">
        <f t="shared" si="3763"/>
        <v>0.84665871051286512</v>
      </c>
      <c r="G1705" s="2233">
        <f t="shared" si="3815"/>
        <v>2.829945973758683E-3</v>
      </c>
      <c r="H1705" s="2524"/>
      <c r="I1705" s="2524"/>
      <c r="J1705" s="1184" t="e">
        <f t="shared" si="3764"/>
        <v>#DIV/0!</v>
      </c>
      <c r="K1705" s="1186">
        <f t="shared" si="3815"/>
        <v>1.0889856876166771E-2</v>
      </c>
      <c r="L1705" s="1186">
        <f t="shared" ref="L1705" si="3817">L1703/L21</f>
        <v>9.2715231788079479E-3</v>
      </c>
      <c r="M1705" s="1186">
        <f t="shared" si="3808"/>
        <v>1.618333697358823E-3</v>
      </c>
      <c r="N1705" s="1184">
        <f t="shared" si="3765"/>
        <v>0.17454884878655874</v>
      </c>
      <c r="O1705" s="1187">
        <f t="shared" si="3815"/>
        <v>1.5485119767723203E-2</v>
      </c>
      <c r="P1705" s="1187">
        <f t="shared" ref="P1705" si="3818">P1703/P21</f>
        <v>1.3575787769336156E-2</v>
      </c>
      <c r="Q1705" s="1187">
        <f t="shared" si="3810"/>
        <v>1.9093319983870469E-3</v>
      </c>
      <c r="R1705" s="1184">
        <f t="shared" si="3766"/>
        <v>0.14064244600962936</v>
      </c>
      <c r="S1705" s="1188">
        <f t="shared" si="3815"/>
        <v>8.4245998315080029E-4</v>
      </c>
      <c r="T1705" s="1188">
        <f t="shared" ref="T1705" si="3819">T1703/T21</f>
        <v>1.2155591572123178E-3</v>
      </c>
      <c r="U1705" s="1188">
        <f t="shared" si="3812"/>
        <v>-3.7309917406151748E-4</v>
      </c>
      <c r="V1705" s="1184">
        <f t="shared" si="3767"/>
        <v>-0.30693625386127504</v>
      </c>
      <c r="W1705" s="1194">
        <f>W1703/W$21</f>
        <v>6.4651110189618121E-3</v>
      </c>
      <c r="X1705" s="1194">
        <f>X1703/X$21</f>
        <v>5.060185540136472E-3</v>
      </c>
      <c r="Y1705" s="1194">
        <f t="shared" si="3813"/>
        <v>1.4049254788253401E-3</v>
      </c>
      <c r="Z1705" s="1184">
        <f t="shared" si="3768"/>
        <v>0.27764307606543803</v>
      </c>
      <c r="AA1705" s="1189">
        <f t="shared" si="3758"/>
        <v>6.4925118518571372E-3</v>
      </c>
      <c r="AB1705" s="1716">
        <f t="shared" si="3759"/>
        <v>6.3426832841070192E-3</v>
      </c>
      <c r="AC1705" s="1189">
        <f t="shared" si="3814"/>
        <v>1.4982856775011804E-4</v>
      </c>
      <c r="AD1705" t="s">
        <v>4268</v>
      </c>
    </row>
    <row r="1706" spans="1:30" customFormat="1" ht="15.75" thickBot="1" x14ac:dyDescent="0.3">
      <c r="A1706" s="3580"/>
      <c r="B1706" s="1" t="s">
        <v>4269</v>
      </c>
      <c r="C1706" s="1184">
        <f t="shared" ref="C1706:S1706" si="3820">C1703/C9</f>
        <v>7.8026680090611629E-3</v>
      </c>
      <c r="D1706" s="1184">
        <f t="shared" ref="D1706" si="3821">D1703/D9</f>
        <v>4.120879120879121E-3</v>
      </c>
      <c r="E1706" s="1184">
        <f t="shared" si="3806"/>
        <v>3.6817888881820419E-3</v>
      </c>
      <c r="F1706" s="1184">
        <f t="shared" si="3763"/>
        <v>0.89344743686550876</v>
      </c>
      <c r="G1706" s="2233">
        <f t="shared" si="3820"/>
        <v>2.0109689213893969E-2</v>
      </c>
      <c r="H1706" s="2524"/>
      <c r="I1706" s="2524"/>
      <c r="J1706" s="1184" t="e">
        <f t="shared" si="3764"/>
        <v>#DIV/0!</v>
      </c>
      <c r="K1706" s="1186">
        <f t="shared" si="3820"/>
        <v>5.8749475451112046E-2</v>
      </c>
      <c r="L1706" s="1186">
        <f t="shared" ref="L1706" si="3822">L1703/L9</f>
        <v>4.875051208521098E-2</v>
      </c>
      <c r="M1706" s="1186">
        <f t="shared" si="3808"/>
        <v>9.998963365901066E-3</v>
      </c>
      <c r="N1706" s="1184">
        <f t="shared" si="3765"/>
        <v>0.20510478635432355</v>
      </c>
      <c r="O1706" s="1187">
        <f t="shared" si="3820"/>
        <v>7.19910011248594E-2</v>
      </c>
      <c r="P1706" s="1187">
        <f t="shared" ref="P1706" si="3823">P1703/P9</f>
        <v>5.8633674018289401E-2</v>
      </c>
      <c r="Q1706" s="1187">
        <f t="shared" si="3810"/>
        <v>1.3357327106569998E-2</v>
      </c>
      <c r="R1706" s="1184">
        <f t="shared" si="3766"/>
        <v>0.22780982652397824</v>
      </c>
      <c r="S1706" s="1188">
        <f t="shared" si="3820"/>
        <v>2.257336343115124E-3</v>
      </c>
      <c r="T1706" s="1188">
        <f t="shared" ref="T1706" si="3824">T1703/T9</f>
        <v>3.4246575342465752E-3</v>
      </c>
      <c r="U1706" s="1188">
        <f t="shared" si="3812"/>
        <v>-1.1673211911314512E-3</v>
      </c>
      <c r="V1706" s="1184">
        <f t="shared" si="3767"/>
        <v>-0.34085778781038378</v>
      </c>
      <c r="W1706" s="1194">
        <f>W1703/W$9</f>
        <v>2.5332348596750369E-2</v>
      </c>
      <c r="X1706" s="1194">
        <f>X1703/X$9</f>
        <v>1.9299656407632138E-2</v>
      </c>
      <c r="Y1706" s="1194">
        <f t="shared" si="3813"/>
        <v>6.0326921891182307E-3</v>
      </c>
      <c r="Z1706" s="1184">
        <f t="shared" si="3768"/>
        <v>0.31258028960207679</v>
      </c>
      <c r="AA1706" s="1189">
        <f t="shared" si="3758"/>
        <v>3.2182034028408343E-2</v>
      </c>
      <c r="AB1706" s="1716">
        <f t="shared" si="3759"/>
        <v>2.8732430689656519E-2</v>
      </c>
      <c r="AC1706" s="1189">
        <f t="shared" si="3814"/>
        <v>3.4496033387518242E-3</v>
      </c>
      <c r="AD1706" t="s">
        <v>4270</v>
      </c>
    </row>
    <row r="1707" spans="1:30" customFormat="1" ht="15.75" hidden="1" thickBot="1" x14ac:dyDescent="0.3">
      <c r="A1707" s="3580"/>
      <c r="B1707" s="1" t="s">
        <v>4271</v>
      </c>
      <c r="C1707" s="1184">
        <f t="shared" ref="C1707:S1707" si="3825">C1703/C15</f>
        <v>2.4622716441620333E-2</v>
      </c>
      <c r="D1707" s="1184">
        <f t="shared" ref="D1707" si="3826">D1703/D15</f>
        <v>1.048951048951049E-2</v>
      </c>
      <c r="E1707" s="1184">
        <f t="shared" si="3806"/>
        <v>1.4133205952109843E-2</v>
      </c>
      <c r="F1707" s="1184">
        <f t="shared" si="3763"/>
        <v>1.3473656341011384</v>
      </c>
      <c r="G1707" s="2233">
        <f t="shared" si="3825"/>
        <v>2.8205128205128206E-2</v>
      </c>
      <c r="H1707" s="2524"/>
      <c r="I1707" s="2524"/>
      <c r="J1707" s="1184" t="e">
        <f t="shared" si="3764"/>
        <v>#DIV/0!</v>
      </c>
      <c r="K1707" s="1186">
        <f t="shared" si="3825"/>
        <v>6.5727699530516437E-2</v>
      </c>
      <c r="L1707" s="1186">
        <f t="shared" ref="L1707" si="3827">L1703/L15</f>
        <v>5.367613892647722E-2</v>
      </c>
      <c r="M1707" s="1186">
        <f t="shared" si="3808"/>
        <v>1.2051560604039217E-2</v>
      </c>
      <c r="N1707" s="1184">
        <f t="shared" si="3765"/>
        <v>0.22452361226180625</v>
      </c>
      <c r="O1707" s="1187">
        <f t="shared" si="3825"/>
        <v>8.1063964534515517E-2</v>
      </c>
      <c r="P1707" s="1187">
        <f t="shared" ref="P1707" si="3828">P1703/P15</f>
        <v>6.7743940335612179E-2</v>
      </c>
      <c r="Q1707" s="1187">
        <f t="shared" si="3810"/>
        <v>1.3320024198903338E-2</v>
      </c>
      <c r="R1707" s="1184">
        <f t="shared" si="3766"/>
        <v>0.19662310950491257</v>
      </c>
      <c r="S1707" s="1188">
        <f t="shared" si="3825"/>
        <v>4.4543429844097994E-3</v>
      </c>
      <c r="T1707" s="1188">
        <f t="shared" ref="T1707" si="3829">T1703/T15</f>
        <v>6.9124423963133645E-3</v>
      </c>
      <c r="U1707" s="1188">
        <f t="shared" si="3812"/>
        <v>-2.4580994119035651E-3</v>
      </c>
      <c r="V1707" s="1184">
        <f t="shared" si="3767"/>
        <v>-0.35560504825538242</v>
      </c>
      <c r="W1707" s="1205">
        <f>W1703/W$15</f>
        <v>4.8542315312765358E-2</v>
      </c>
      <c r="X1707" s="1205">
        <f>X1703/X$15</f>
        <v>3.4011852615305337E-2</v>
      </c>
      <c r="Y1707" s="1205">
        <f t="shared" si="3813"/>
        <v>1.4530462697460021E-2</v>
      </c>
      <c r="Z1707" s="1184">
        <f t="shared" si="3768"/>
        <v>0.42721761915789652</v>
      </c>
      <c r="AA1707" s="1193">
        <f t="shared" si="3758"/>
        <v>4.0814770339238061E-2</v>
      </c>
      <c r="AB1707" s="1717">
        <f t="shared" si="3759"/>
        <v>3.4705508036978312E-2</v>
      </c>
      <c r="AC1707" s="1193">
        <f t="shared" si="3814"/>
        <v>6.1092623022597492E-3</v>
      </c>
      <c r="AD1707" t="s">
        <v>4272</v>
      </c>
    </row>
    <row r="1708" spans="1:30" customFormat="1" ht="15.75" hidden="1" thickBot="1" x14ac:dyDescent="0.3">
      <c r="A1708" s="3580"/>
      <c r="B1708" s="2210" t="s">
        <v>4273</v>
      </c>
      <c r="C1708" s="1204">
        <f>'BNP avec amende'!C635</f>
        <v>22</v>
      </c>
      <c r="D1708" s="1204"/>
      <c r="E1708" s="1204">
        <f t="shared" si="3806"/>
        <v>22</v>
      </c>
      <c r="F1708" s="2307" t="e">
        <f t="shared" si="3763"/>
        <v>#DIV/0!</v>
      </c>
      <c r="G1708" s="2234"/>
      <c r="H1708" s="2525"/>
      <c r="I1708" s="2525"/>
      <c r="J1708" s="2307" t="e">
        <f t="shared" si="3764"/>
        <v>#DIV/0!</v>
      </c>
      <c r="K1708" s="1246">
        <f>SG!C607</f>
        <v>63</v>
      </c>
      <c r="L1708" s="1246"/>
      <c r="M1708" s="1246">
        <f t="shared" si="3808"/>
        <v>63</v>
      </c>
      <c r="N1708" s="2307" t="e">
        <f t="shared" si="3765"/>
        <v>#DIV/0!</v>
      </c>
      <c r="O1708" s="1204">
        <f>CA!C857</f>
        <v>48</v>
      </c>
      <c r="P1708" s="1204"/>
      <c r="Q1708" s="1204">
        <f t="shared" si="3810"/>
        <v>48</v>
      </c>
      <c r="R1708" s="2307" t="e">
        <f t="shared" si="3766"/>
        <v>#DIV/0!</v>
      </c>
      <c r="S1708" s="1204">
        <f>CM!C450</f>
        <v>1</v>
      </c>
      <c r="T1708" s="1204"/>
      <c r="U1708" s="1204">
        <f t="shared" si="3812"/>
        <v>1</v>
      </c>
      <c r="V1708" s="2307" t="e">
        <f t="shared" si="3767"/>
        <v>#DIV/0!</v>
      </c>
      <c r="W1708" s="1204" t="e">
        <f>SUM(C1708:S1708)</f>
        <v>#DIV/0!</v>
      </c>
      <c r="X1708" s="1204">
        <f t="shared" ref="X1708:X1718" si="3830">SUM(D1708+H1708+L1708+P1708+T1708)</f>
        <v>0</v>
      </c>
      <c r="Y1708" s="1204" t="e">
        <f t="shared" si="3813"/>
        <v>#DIV/0!</v>
      </c>
      <c r="Z1708" s="2307" t="e">
        <f t="shared" si="3768"/>
        <v>#DIV/0!</v>
      </c>
      <c r="AA1708" s="1206">
        <f t="shared" si="3758"/>
        <v>33.5</v>
      </c>
      <c r="AB1708" s="1718" t="e">
        <f t="shared" si="3759"/>
        <v>#DIV/0!</v>
      </c>
      <c r="AC1708" s="1903" t="e">
        <f t="shared" si="3814"/>
        <v>#DIV/0!</v>
      </c>
      <c r="AD1708" s="27" t="s">
        <v>4274</v>
      </c>
    </row>
    <row r="1709" spans="1:30" customFormat="1" ht="15.75" hidden="1" thickBot="1" x14ac:dyDescent="0.3">
      <c r="A1709" s="3580"/>
      <c r="B1709" s="1" t="s">
        <v>4275</v>
      </c>
      <c r="C1709" s="1184">
        <f t="shared" ref="C1709:S1709" si="3831">C1708/C30</f>
        <v>8.0262677854797525E-3</v>
      </c>
      <c r="D1709" s="1184"/>
      <c r="E1709" s="1184">
        <f t="shared" si="3806"/>
        <v>8.0262677854797525E-3</v>
      </c>
      <c r="F1709" s="1184" t="e">
        <f t="shared" si="3763"/>
        <v>#DIV/0!</v>
      </c>
      <c r="G1709" s="2233">
        <f t="shared" si="3831"/>
        <v>0</v>
      </c>
      <c r="H1709" s="2524"/>
      <c r="I1709" s="2524"/>
      <c r="J1709" s="1184" t="e">
        <f t="shared" si="3764"/>
        <v>#DIV/0!</v>
      </c>
      <c r="K1709" s="1186">
        <f t="shared" si="3831"/>
        <v>1.4396709323583182E-2</v>
      </c>
      <c r="L1709" s="1186"/>
      <c r="M1709" s="1186">
        <f t="shared" si="3808"/>
        <v>1.4396709323583182E-2</v>
      </c>
      <c r="N1709" s="1184" t="e">
        <f t="shared" si="3765"/>
        <v>#DIV/0!</v>
      </c>
      <c r="O1709" s="1187">
        <f t="shared" si="3831"/>
        <v>1.8426103646833013E-2</v>
      </c>
      <c r="P1709" s="1187"/>
      <c r="Q1709" s="1187">
        <f t="shared" si="3810"/>
        <v>1.8426103646833013E-2</v>
      </c>
      <c r="R1709" s="1184" t="e">
        <f t="shared" si="3766"/>
        <v>#DIV/0!</v>
      </c>
      <c r="S1709" s="1188">
        <f t="shared" si="3831"/>
        <v>1.4594279042615295E-4</v>
      </c>
      <c r="T1709" s="1188"/>
      <c r="U1709" s="1188">
        <f t="shared" si="3812"/>
        <v>1.4594279042615295E-4</v>
      </c>
      <c r="V1709" s="1184" t="e">
        <f t="shared" si="3767"/>
        <v>#DIV/0!</v>
      </c>
      <c r="W1709" s="1192" t="e">
        <f t="shared" ref="W1709" si="3832">W1708/W1350</f>
        <v>#DIV/0!</v>
      </c>
      <c r="X1709" s="1192">
        <f t="shared" si="3830"/>
        <v>0</v>
      </c>
      <c r="Y1709" s="1192" t="e">
        <f t="shared" si="3813"/>
        <v>#DIV/0!</v>
      </c>
      <c r="Z1709" s="1184" t="e">
        <f t="shared" si="3768"/>
        <v>#DIV/0!</v>
      </c>
      <c r="AA1709" s="1193">
        <f t="shared" si="3758"/>
        <v>8.1990047092644208E-3</v>
      </c>
      <c r="AB1709" s="1717" t="e">
        <f t="shared" si="3759"/>
        <v>#DIV/0!</v>
      </c>
      <c r="AC1709" s="1193" t="e">
        <f t="shared" si="3814"/>
        <v>#DIV/0!</v>
      </c>
      <c r="AD1709" t="s">
        <v>4276</v>
      </c>
    </row>
    <row r="1710" spans="1:30" customFormat="1" ht="15.75" hidden="1" thickBot="1" x14ac:dyDescent="0.3">
      <c r="A1710" s="3580"/>
      <c r="B1710" s="1" t="s">
        <v>4277</v>
      </c>
      <c r="C1710" s="1184">
        <f t="shared" ref="C1710:S1710" si="3833">C1708/C47</f>
        <v>5.4495912806539508E-3</v>
      </c>
      <c r="D1710" s="1184"/>
      <c r="E1710" s="1184">
        <f t="shared" si="3806"/>
        <v>5.4495912806539508E-3</v>
      </c>
      <c r="F1710" s="1184" t="e">
        <f t="shared" si="3763"/>
        <v>#DIV/0!</v>
      </c>
      <c r="G1710" s="2233">
        <f t="shared" si="3833"/>
        <v>0</v>
      </c>
      <c r="H1710" s="2524"/>
      <c r="I1710" s="2524"/>
      <c r="J1710" s="1184" t="e">
        <f t="shared" si="3764"/>
        <v>#DIV/0!</v>
      </c>
      <c r="K1710" s="1186">
        <f t="shared" si="3833"/>
        <v>1.5710723192019951E-2</v>
      </c>
      <c r="L1710" s="1186"/>
      <c r="M1710" s="1186">
        <f t="shared" si="3808"/>
        <v>1.5710723192019951E-2</v>
      </c>
      <c r="N1710" s="1184" t="e">
        <f t="shared" si="3765"/>
        <v>#DIV/0!</v>
      </c>
      <c r="O1710" s="1187">
        <f t="shared" si="3833"/>
        <v>1.9583843329253364E-2</v>
      </c>
      <c r="P1710" s="1187"/>
      <c r="Q1710" s="1187">
        <f t="shared" si="3810"/>
        <v>1.9583843329253364E-2</v>
      </c>
      <c r="R1710" s="1184" t="e">
        <f t="shared" si="3766"/>
        <v>#DIV/0!</v>
      </c>
      <c r="S1710" s="1188">
        <f t="shared" si="3833"/>
        <v>1.5337423312883436E-3</v>
      </c>
      <c r="T1710" s="1188"/>
      <c r="U1710" s="1188">
        <f t="shared" si="3812"/>
        <v>1.5337423312883436E-3</v>
      </c>
      <c r="V1710" s="1184" t="e">
        <f t="shared" si="3767"/>
        <v>#DIV/0!</v>
      </c>
      <c r="W1710" s="1192" t="e">
        <f t="shared" ref="W1710" si="3834">W1708/W1367</f>
        <v>#DIV/0!</v>
      </c>
      <c r="X1710" s="1192">
        <f t="shared" si="3830"/>
        <v>0</v>
      </c>
      <c r="Y1710" s="1192" t="e">
        <f t="shared" si="3813"/>
        <v>#DIV/0!</v>
      </c>
      <c r="Z1710" s="1184" t="e">
        <f t="shared" si="3768"/>
        <v>#DIV/0!</v>
      </c>
      <c r="AA1710" s="1193">
        <f t="shared" si="3758"/>
        <v>8.4555800266431207E-3</v>
      </c>
      <c r="AB1710" s="1717" t="e">
        <f t="shared" si="3759"/>
        <v>#DIV/0!</v>
      </c>
      <c r="AC1710" s="1193" t="e">
        <f t="shared" si="3814"/>
        <v>#DIV/0!</v>
      </c>
      <c r="AD1710" t="s">
        <v>4278</v>
      </c>
    </row>
    <row r="1711" spans="1:30" customFormat="1" ht="15.75" hidden="1" thickBot="1" x14ac:dyDescent="0.3">
      <c r="A1711" s="3580"/>
      <c r="B1711" s="1" t="s">
        <v>4279</v>
      </c>
      <c r="C1711" s="1184">
        <f t="shared" ref="C1711:S1711" si="3835">C1708/C35</f>
        <v>-5.2009456264775412E-2</v>
      </c>
      <c r="D1711" s="1184"/>
      <c r="E1711" s="1184">
        <f t="shared" si="3806"/>
        <v>-5.2009456264775412E-2</v>
      </c>
      <c r="F1711" s="1184" t="e">
        <f t="shared" si="3763"/>
        <v>#DIV/0!</v>
      </c>
      <c r="G1711" s="2233">
        <f t="shared" si="3835"/>
        <v>0</v>
      </c>
      <c r="H1711" s="2524"/>
      <c r="I1711" s="2524"/>
      <c r="J1711" s="1184" t="e">
        <f t="shared" si="3764"/>
        <v>#DIV/0!</v>
      </c>
      <c r="K1711" s="1186">
        <f t="shared" si="3835"/>
        <v>4.7475508666164283E-2</v>
      </c>
      <c r="L1711" s="1186"/>
      <c r="M1711" s="1186">
        <f t="shared" si="3808"/>
        <v>4.7475508666164283E-2</v>
      </c>
      <c r="N1711" s="1184" t="e">
        <f t="shared" si="3765"/>
        <v>#DIV/0!</v>
      </c>
      <c r="O1711" s="1187">
        <f t="shared" si="3835"/>
        <v>6.8473609129814553E-2</v>
      </c>
      <c r="P1711" s="1187"/>
      <c r="Q1711" s="1187">
        <f t="shared" si="3810"/>
        <v>6.8473609129814553E-2</v>
      </c>
      <c r="R1711" s="1184" t="e">
        <f t="shared" si="3766"/>
        <v>#DIV/0!</v>
      </c>
      <c r="S1711" s="1188">
        <f t="shared" si="3835"/>
        <v>3.4843205574912892E-3</v>
      </c>
      <c r="T1711" s="1188"/>
      <c r="U1711" s="1188">
        <f t="shared" si="3812"/>
        <v>3.4843205574912892E-3</v>
      </c>
      <c r="V1711" s="1184" t="e">
        <f t="shared" si="3767"/>
        <v>#DIV/0!</v>
      </c>
      <c r="W1711" s="1192" t="e">
        <f t="shared" ref="W1711" si="3836">W1708/W1355</f>
        <v>#DIV/0!</v>
      </c>
      <c r="X1711" s="1192">
        <f t="shared" si="3830"/>
        <v>0</v>
      </c>
      <c r="Y1711" s="1192" t="e">
        <f t="shared" si="3813"/>
        <v>#DIV/0!</v>
      </c>
      <c r="Z1711" s="1184" t="e">
        <f t="shared" si="3768"/>
        <v>#DIV/0!</v>
      </c>
      <c r="AA1711" s="1193">
        <f t="shared" si="3758"/>
        <v>1.3484796417738943E-2</v>
      </c>
      <c r="AB1711" s="1717" t="e">
        <f t="shared" si="3759"/>
        <v>#DIV/0!</v>
      </c>
      <c r="AC1711" s="1193" t="e">
        <f t="shared" si="3814"/>
        <v>#DIV/0!</v>
      </c>
      <c r="AD1711" t="s">
        <v>4280</v>
      </c>
    </row>
    <row r="1712" spans="1:30" customFormat="1" ht="15.75" hidden="1" thickBot="1" x14ac:dyDescent="0.3">
      <c r="A1712" s="3580"/>
      <c r="B1712" s="1" t="s">
        <v>4281</v>
      </c>
      <c r="C1712" s="1184">
        <f t="shared" ref="C1712:S1712" si="3837">C1708/C41</f>
        <v>-1.0372465818010372E-2</v>
      </c>
      <c r="D1712" s="1184"/>
      <c r="E1712" s="1184">
        <f t="shared" si="3806"/>
        <v>-1.0372465818010372E-2</v>
      </c>
      <c r="F1712" s="1184" t="e">
        <f t="shared" si="3763"/>
        <v>#DIV/0!</v>
      </c>
      <c r="G1712" s="2233">
        <f t="shared" si="3837"/>
        <v>0</v>
      </c>
      <c r="H1712" s="2524"/>
      <c r="I1712" s="2524"/>
      <c r="J1712" s="1184" t="e">
        <f t="shared" si="3764"/>
        <v>#DIV/0!</v>
      </c>
      <c r="K1712" s="1186">
        <f t="shared" si="3837"/>
        <v>5.2195526097763047E-2</v>
      </c>
      <c r="L1712" s="1186"/>
      <c r="M1712" s="1186">
        <f t="shared" si="3808"/>
        <v>5.2195526097763047E-2</v>
      </c>
      <c r="N1712" s="1184" t="e">
        <f t="shared" si="3765"/>
        <v>#DIV/0!</v>
      </c>
      <c r="O1712" s="1187">
        <f t="shared" si="3837"/>
        <v>7.5471698113207544E-2</v>
      </c>
      <c r="P1712" s="1187"/>
      <c r="Q1712" s="1187">
        <f t="shared" si="3810"/>
        <v>7.5471698113207544E-2</v>
      </c>
      <c r="R1712" s="1184" t="e">
        <f t="shared" si="3766"/>
        <v>#DIV/0!</v>
      </c>
      <c r="S1712" s="1188">
        <f t="shared" si="3837"/>
        <v>6.5359477124183009E-3</v>
      </c>
      <c r="T1712" s="1188"/>
      <c r="U1712" s="1188">
        <f t="shared" si="3812"/>
        <v>6.5359477124183009E-3</v>
      </c>
      <c r="V1712" s="1184" t="e">
        <f t="shared" si="3767"/>
        <v>#DIV/0!</v>
      </c>
      <c r="W1712" s="1192" t="e">
        <f t="shared" ref="W1712" si="3838">W1708/W1361</f>
        <v>#DIV/0!</v>
      </c>
      <c r="X1712" s="1192">
        <f t="shared" si="3830"/>
        <v>0</v>
      </c>
      <c r="Y1712" s="1192" t="e">
        <f t="shared" si="3813"/>
        <v>#DIV/0!</v>
      </c>
      <c r="Z1712" s="1184" t="e">
        <f t="shared" si="3768"/>
        <v>#DIV/0!</v>
      </c>
      <c r="AA1712" s="1193">
        <f t="shared" si="3758"/>
        <v>2.4766141221075705E-2</v>
      </c>
      <c r="AB1712" s="1717" t="e">
        <f t="shared" si="3759"/>
        <v>#DIV/0!</v>
      </c>
      <c r="AC1712" s="1193" t="e">
        <f t="shared" si="3814"/>
        <v>#DIV/0!</v>
      </c>
      <c r="AD1712" t="s">
        <v>4282</v>
      </c>
    </row>
    <row r="1713" spans="1:30" customFormat="1" ht="15.75" hidden="1" thickBot="1" x14ac:dyDescent="0.3">
      <c r="A1713" s="3580"/>
      <c r="B1713" s="2210" t="s">
        <v>4283</v>
      </c>
      <c r="C1713" s="1204">
        <f>'BNP avec amende'!F635</f>
        <v>0</v>
      </c>
      <c r="D1713" s="1204"/>
      <c r="E1713" s="1204">
        <f t="shared" si="3806"/>
        <v>0</v>
      </c>
      <c r="F1713" s="2307" t="e">
        <f t="shared" si="3763"/>
        <v>#DIV/0!</v>
      </c>
      <c r="G1713" s="2234"/>
      <c r="H1713" s="2525"/>
      <c r="I1713" s="2525"/>
      <c r="J1713" s="2307" t="e">
        <f t="shared" si="3764"/>
        <v>#DIV/0!</v>
      </c>
      <c r="K1713" s="1246">
        <f>SG!F607</f>
        <v>-21</v>
      </c>
      <c r="L1713" s="1246"/>
      <c r="M1713" s="1246">
        <f t="shared" si="3808"/>
        <v>-21</v>
      </c>
      <c r="N1713" s="2307" t="e">
        <f t="shared" si="3765"/>
        <v>#DIV/0!</v>
      </c>
      <c r="O1713" s="1204">
        <f>CA!F857</f>
        <v>-2</v>
      </c>
      <c r="P1713" s="1204"/>
      <c r="Q1713" s="1204">
        <f t="shared" si="3810"/>
        <v>-2</v>
      </c>
      <c r="R1713" s="2307" t="e">
        <f t="shared" si="3766"/>
        <v>#DIV/0!</v>
      </c>
      <c r="S1713" s="1204">
        <f>CM!G450</f>
        <v>0</v>
      </c>
      <c r="T1713" s="1204"/>
      <c r="U1713" s="1204">
        <f t="shared" si="3812"/>
        <v>0</v>
      </c>
      <c r="V1713" s="2307" t="e">
        <f t="shared" si="3767"/>
        <v>#DIV/0!</v>
      </c>
      <c r="W1713" s="1204" t="e">
        <f>SUM(C1713:S1713)</f>
        <v>#DIV/0!</v>
      </c>
      <c r="X1713" s="1204">
        <f t="shared" si="3830"/>
        <v>0</v>
      </c>
      <c r="Y1713" s="1204" t="e">
        <f t="shared" si="3813"/>
        <v>#DIV/0!</v>
      </c>
      <c r="Z1713" s="2307" t="e">
        <f t="shared" si="3768"/>
        <v>#DIV/0!</v>
      </c>
      <c r="AA1713" s="1206">
        <f t="shared" si="3758"/>
        <v>-5.75</v>
      </c>
      <c r="AB1713" s="1719" t="e">
        <f t="shared" si="3759"/>
        <v>#DIV/0!</v>
      </c>
      <c r="AC1713" s="1206" t="e">
        <f t="shared" si="3814"/>
        <v>#DIV/0!</v>
      </c>
      <c r="AD1713" s="1178" t="s">
        <v>4284</v>
      </c>
    </row>
    <row r="1714" spans="1:30" customFormat="1" ht="15.75" hidden="1" thickBot="1" x14ac:dyDescent="0.3">
      <c r="A1714" s="3580"/>
      <c r="B1714" s="1" t="s">
        <v>4285</v>
      </c>
      <c r="C1714" s="1184">
        <f t="shared" ref="C1714:S1714" si="3839">C1713/C56</f>
        <v>0</v>
      </c>
      <c r="D1714" s="1184"/>
      <c r="E1714" s="1184">
        <f t="shared" si="3806"/>
        <v>0</v>
      </c>
      <c r="F1714" s="1184" t="e">
        <f t="shared" si="3763"/>
        <v>#DIV/0!</v>
      </c>
      <c r="G1714" s="2233">
        <f t="shared" si="3839"/>
        <v>0</v>
      </c>
      <c r="H1714" s="2524"/>
      <c r="I1714" s="2524"/>
      <c r="J1714" s="1184" t="e">
        <f t="shared" si="3764"/>
        <v>#DIV/0!</v>
      </c>
      <c r="K1714" s="1186">
        <f t="shared" si="3839"/>
        <v>1.5206372194062274E-2</v>
      </c>
      <c r="L1714" s="1186"/>
      <c r="M1714" s="1186">
        <f t="shared" si="3808"/>
        <v>1.5206372194062274E-2</v>
      </c>
      <c r="N1714" s="1184" t="e">
        <f t="shared" si="3765"/>
        <v>#DIV/0!</v>
      </c>
      <c r="O1714" s="1187">
        <f t="shared" si="3839"/>
        <v>4.2643923240938165E-3</v>
      </c>
      <c r="P1714" s="1187"/>
      <c r="Q1714" s="1187">
        <f t="shared" si="3810"/>
        <v>4.2643923240938165E-3</v>
      </c>
      <c r="R1714" s="1184" t="e">
        <f t="shared" si="3766"/>
        <v>#DIV/0!</v>
      </c>
      <c r="S1714" s="1188">
        <f t="shared" si="3839"/>
        <v>0</v>
      </c>
      <c r="T1714" s="1188"/>
      <c r="U1714" s="1188">
        <f t="shared" si="3812"/>
        <v>0</v>
      </c>
      <c r="V1714" s="1184" t="e">
        <f t="shared" si="3767"/>
        <v>#DIV/0!</v>
      </c>
      <c r="W1714" s="1194" t="e">
        <f t="shared" ref="W1714" si="3840">W1713/W1376</f>
        <v>#DIV/0!</v>
      </c>
      <c r="X1714" s="1194">
        <f t="shared" si="3830"/>
        <v>0</v>
      </c>
      <c r="Y1714" s="1194" t="e">
        <f t="shared" si="3813"/>
        <v>#DIV/0!</v>
      </c>
      <c r="Z1714" s="1184" t="e">
        <f t="shared" si="3768"/>
        <v>#DIV/0!</v>
      </c>
      <c r="AA1714" s="1193">
        <f t="shared" si="3758"/>
        <v>3.8941529036312177E-3</v>
      </c>
      <c r="AB1714" s="1717" t="e">
        <f t="shared" si="3759"/>
        <v>#DIV/0!</v>
      </c>
      <c r="AC1714" s="1193" t="e">
        <f t="shared" si="3814"/>
        <v>#DIV/0!</v>
      </c>
      <c r="AD1714" t="s">
        <v>4286</v>
      </c>
    </row>
    <row r="1715" spans="1:30" customFormat="1" ht="15.75" hidden="1" thickBot="1" x14ac:dyDescent="0.3">
      <c r="A1715" s="3580"/>
      <c r="B1715" s="1" t="s">
        <v>4287</v>
      </c>
      <c r="C1715" s="1184">
        <f t="shared" ref="C1715:S1715" si="3841">C1713/C73</f>
        <v>0</v>
      </c>
      <c r="D1715" s="1184"/>
      <c r="E1715" s="1184">
        <f t="shared" si="3806"/>
        <v>0</v>
      </c>
      <c r="F1715" s="1184" t="e">
        <f t="shared" si="3763"/>
        <v>#DIV/0!</v>
      </c>
      <c r="G1715" s="2233">
        <f t="shared" si="3841"/>
        <v>0</v>
      </c>
      <c r="H1715" s="2524"/>
      <c r="I1715" s="2524"/>
      <c r="J1715" s="1184" t="e">
        <f t="shared" si="3764"/>
        <v>#DIV/0!</v>
      </c>
      <c r="K1715" s="1186">
        <f t="shared" si="3841"/>
        <v>2.0019065776930411E-2</v>
      </c>
      <c r="L1715" s="1186"/>
      <c r="M1715" s="1186">
        <f t="shared" si="3808"/>
        <v>2.0019065776930411E-2</v>
      </c>
      <c r="N1715" s="1184" t="e">
        <f t="shared" si="3765"/>
        <v>#DIV/0!</v>
      </c>
      <c r="O1715" s="1187">
        <f t="shared" si="3841"/>
        <v>2.9850746268656717E-3</v>
      </c>
      <c r="P1715" s="1187"/>
      <c r="Q1715" s="1187">
        <f t="shared" si="3810"/>
        <v>2.9850746268656717E-3</v>
      </c>
      <c r="R1715" s="1184" t="e">
        <f t="shared" si="3766"/>
        <v>#DIV/0!</v>
      </c>
      <c r="S1715" s="1188">
        <f t="shared" si="3841"/>
        <v>0</v>
      </c>
      <c r="T1715" s="1188"/>
      <c r="U1715" s="1188">
        <f t="shared" si="3812"/>
        <v>0</v>
      </c>
      <c r="V1715" s="1184" t="e">
        <f t="shared" si="3767"/>
        <v>#DIV/0!</v>
      </c>
      <c r="W1715" s="1194" t="e">
        <f t="shared" ref="W1715" si="3842">W1713/W1393</f>
        <v>#DIV/0!</v>
      </c>
      <c r="X1715" s="1194">
        <f t="shared" si="3830"/>
        <v>0</v>
      </c>
      <c r="Y1715" s="1194" t="e">
        <f t="shared" si="3813"/>
        <v>#DIV/0!</v>
      </c>
      <c r="Z1715" s="1184" t="e">
        <f t="shared" si="3768"/>
        <v>#DIV/0!</v>
      </c>
      <c r="AA1715" s="1193">
        <f t="shared" si="3758"/>
        <v>4.6008280807592165E-3</v>
      </c>
      <c r="AB1715" s="1717" t="e">
        <f t="shared" si="3759"/>
        <v>#DIV/0!</v>
      </c>
      <c r="AC1715" s="1193" t="e">
        <f t="shared" si="3814"/>
        <v>#DIV/0!</v>
      </c>
      <c r="AD1715" t="s">
        <v>4288</v>
      </c>
    </row>
    <row r="1716" spans="1:30" customFormat="1" ht="15.75" hidden="1" thickBot="1" x14ac:dyDescent="0.3">
      <c r="A1716" s="3580"/>
      <c r="B1716" s="1" t="s">
        <v>4289</v>
      </c>
      <c r="C1716" s="1195">
        <v>0</v>
      </c>
      <c r="D1716" s="1195"/>
      <c r="E1716" s="1195">
        <f t="shared" si="3806"/>
        <v>0</v>
      </c>
      <c r="F1716" s="1184" t="e">
        <f t="shared" si="3763"/>
        <v>#DIV/0!</v>
      </c>
      <c r="G1716" s="2235">
        <v>0</v>
      </c>
      <c r="H1716" s="2526"/>
      <c r="I1716" s="2526"/>
      <c r="J1716" s="1184" t="e">
        <f t="shared" si="3764"/>
        <v>#DIV/0!</v>
      </c>
      <c r="K1716" s="1197">
        <v>0</v>
      </c>
      <c r="L1716" s="1197"/>
      <c r="M1716" s="1197">
        <f t="shared" si="3808"/>
        <v>0</v>
      </c>
      <c r="N1716" s="1184" t="e">
        <f t="shared" si="3765"/>
        <v>#DIV/0!</v>
      </c>
      <c r="O1716" s="1187">
        <v>0</v>
      </c>
      <c r="P1716" s="1187"/>
      <c r="Q1716" s="1187">
        <f t="shared" si="3810"/>
        <v>0</v>
      </c>
      <c r="R1716" s="1184" t="e">
        <f t="shared" si="3766"/>
        <v>#DIV/0!</v>
      </c>
      <c r="S1716" s="1188">
        <v>0</v>
      </c>
      <c r="T1716" s="1188"/>
      <c r="U1716" s="1188">
        <f t="shared" si="3812"/>
        <v>0</v>
      </c>
      <c r="V1716" s="1184" t="e">
        <f t="shared" si="3767"/>
        <v>#DIV/0!</v>
      </c>
      <c r="W1716" s="1190">
        <f>K1716</f>
        <v>0</v>
      </c>
      <c r="X1716" s="1190">
        <f t="shared" si="3830"/>
        <v>0</v>
      </c>
      <c r="Y1716" s="1190">
        <f t="shared" si="3813"/>
        <v>0</v>
      </c>
      <c r="Z1716" s="1184" t="e">
        <f t="shared" si="3768"/>
        <v>#DIV/0!</v>
      </c>
      <c r="AA1716" s="1191">
        <f t="shared" si="3758"/>
        <v>0</v>
      </c>
      <c r="AB1716" s="1720" t="e">
        <f t="shared" si="3759"/>
        <v>#DIV/0!</v>
      </c>
      <c r="AC1716" s="1191" t="e">
        <f t="shared" si="3814"/>
        <v>#DIV/0!</v>
      </c>
      <c r="AD1716" t="s">
        <v>4290</v>
      </c>
    </row>
    <row r="1717" spans="1:30" customFormat="1" ht="15.75" hidden="1" thickBot="1" x14ac:dyDescent="0.3">
      <c r="A1717" s="3580"/>
      <c r="B1717" s="1" t="s">
        <v>4291</v>
      </c>
      <c r="C1717" s="1184">
        <f>C1713/C1708</f>
        <v>0</v>
      </c>
      <c r="D1717" s="1184"/>
      <c r="E1717" s="1184">
        <f t="shared" si="3806"/>
        <v>0</v>
      </c>
      <c r="F1717" s="1184" t="e">
        <f t="shared" si="3763"/>
        <v>#DIV/0!</v>
      </c>
      <c r="G1717" s="2233" t="e">
        <f t="shared" ref="G1717:S1717" si="3843">G1713/G1708</f>
        <v>#DIV/0!</v>
      </c>
      <c r="H1717" s="2524"/>
      <c r="I1717" s="2524"/>
      <c r="J1717" s="1184" t="e">
        <f t="shared" si="3764"/>
        <v>#DIV/0!</v>
      </c>
      <c r="K1717" s="1186">
        <f t="shared" si="3843"/>
        <v>-0.33333333333333331</v>
      </c>
      <c r="L1717" s="1186"/>
      <c r="M1717" s="1186">
        <f t="shared" si="3808"/>
        <v>-0.33333333333333331</v>
      </c>
      <c r="N1717" s="1184" t="e">
        <f t="shared" si="3765"/>
        <v>#DIV/0!</v>
      </c>
      <c r="O1717" s="1187">
        <f t="shared" si="3843"/>
        <v>-4.1666666666666664E-2</v>
      </c>
      <c r="P1717" s="1187"/>
      <c r="Q1717" s="1187">
        <f t="shared" si="3810"/>
        <v>-4.1666666666666664E-2</v>
      </c>
      <c r="R1717" s="1184" t="e">
        <f t="shared" si="3766"/>
        <v>#DIV/0!</v>
      </c>
      <c r="S1717" s="1188">
        <f t="shared" si="3843"/>
        <v>0</v>
      </c>
      <c r="T1717" s="1188"/>
      <c r="U1717" s="1188">
        <f t="shared" si="3812"/>
        <v>0</v>
      </c>
      <c r="V1717" s="1184" t="e">
        <f t="shared" si="3767"/>
        <v>#DIV/0!</v>
      </c>
      <c r="W1717" s="1205" t="e">
        <f t="shared" ref="W1717" si="3844">W1713/W1708</f>
        <v>#DIV/0!</v>
      </c>
      <c r="X1717" s="1205">
        <f t="shared" si="3830"/>
        <v>0</v>
      </c>
      <c r="Y1717" s="1205" t="e">
        <f t="shared" si="3813"/>
        <v>#DIV/0!</v>
      </c>
      <c r="Z1717" s="1184" t="e">
        <f t="shared" si="3768"/>
        <v>#DIV/0!</v>
      </c>
      <c r="AA1717" s="1191" t="e">
        <f t="shared" si="3758"/>
        <v>#DIV/0!</v>
      </c>
      <c r="AB1717" s="1720" t="e">
        <f t="shared" si="3759"/>
        <v>#DIV/0!</v>
      </c>
      <c r="AC1717" s="1191" t="e">
        <f t="shared" si="3814"/>
        <v>#DIV/0!</v>
      </c>
      <c r="AD1717" t="s">
        <v>4292</v>
      </c>
    </row>
    <row r="1718" spans="1:30" customFormat="1" ht="15.75" thickBot="1" x14ac:dyDescent="0.3">
      <c r="A1718" s="3580"/>
      <c r="B1718" s="2210" t="s">
        <v>10</v>
      </c>
      <c r="C1718" s="1204">
        <f>'BNP avec amende'!G635</f>
        <v>212</v>
      </c>
      <c r="D1718" s="1246">
        <f>'Données 2013 TJN'!C169</f>
        <v>214</v>
      </c>
      <c r="E1718" s="1204">
        <f t="shared" si="3806"/>
        <v>-2</v>
      </c>
      <c r="F1718" s="2307">
        <f t="shared" si="3763"/>
        <v>-9.3457943925233638E-3</v>
      </c>
      <c r="G1718" s="2238">
        <f>BPCE!G665</f>
        <v>32</v>
      </c>
      <c r="H1718" s="2527"/>
      <c r="I1718" s="2527"/>
      <c r="J1718" s="2307" t="e">
        <f t="shared" si="3764"/>
        <v>#DIV/0!</v>
      </c>
      <c r="K1718" s="1246">
        <f>SG!G607</f>
        <v>315</v>
      </c>
      <c r="L1718" s="1246">
        <f>'Données 2013 TJN'!E169</f>
        <v>283</v>
      </c>
      <c r="M1718" s="1246">
        <f t="shared" si="3808"/>
        <v>32</v>
      </c>
      <c r="N1718" s="2307">
        <f t="shared" si="3765"/>
        <v>0.11307420494699646</v>
      </c>
      <c r="O1718" s="1204">
        <f>CA!G857</f>
        <v>421</v>
      </c>
      <c r="P1718" s="1246">
        <f>'Données 2013 TJN'!F169</f>
        <v>371</v>
      </c>
      <c r="Q1718" s="1204">
        <f t="shared" si="3810"/>
        <v>50</v>
      </c>
      <c r="R1718" s="2307">
        <f t="shared" si="3766"/>
        <v>0.13477088948787061</v>
      </c>
      <c r="S1718" s="1204">
        <f>CM!H450</f>
        <v>9</v>
      </c>
      <c r="T1718" s="1246">
        <f>'Données 2013 TJN'!G169</f>
        <v>22</v>
      </c>
      <c r="U1718" s="1204">
        <f t="shared" si="3812"/>
        <v>-13</v>
      </c>
      <c r="V1718" s="2307">
        <f t="shared" si="3767"/>
        <v>-0.59090909090909094</v>
      </c>
      <c r="W1718" s="1204">
        <f>SUM(C1718+G1718+K1718+O1718+S1718)</f>
        <v>989</v>
      </c>
      <c r="X1718" s="1204">
        <f t="shared" si="3830"/>
        <v>890</v>
      </c>
      <c r="Y1718" s="1204">
        <f t="shared" si="3813"/>
        <v>99</v>
      </c>
      <c r="Z1718" s="2307">
        <f t="shared" si="3768"/>
        <v>0.11123595505617978</v>
      </c>
      <c r="AA1718" s="1204">
        <f t="shared" si="3758"/>
        <v>197.8</v>
      </c>
      <c r="AB1718" s="1721">
        <f t="shared" si="3759"/>
        <v>222.5</v>
      </c>
      <c r="AC1718" s="1309">
        <f t="shared" si="3814"/>
        <v>-24.699999999999989</v>
      </c>
      <c r="AD1718" s="27" t="s">
        <v>4293</v>
      </c>
    </row>
    <row r="1719" spans="1:30" customFormat="1" ht="15.75" thickBot="1" x14ac:dyDescent="0.3">
      <c r="A1719" s="3580"/>
      <c r="B1719" s="1" t="s">
        <v>4294</v>
      </c>
      <c r="C1719" s="1184">
        <f t="shared" ref="C1719:S1719" si="3845">C1718/C82</f>
        <v>1.1803811740338413E-3</v>
      </c>
      <c r="D1719" s="1184">
        <f t="shared" ref="D1719" si="3846">D1718/D82</f>
        <v>1.2346106361129381E-3</v>
      </c>
      <c r="E1719" s="1184">
        <f t="shared" si="3806"/>
        <v>-5.4229462079096813E-5</v>
      </c>
      <c r="F1719" s="1184">
        <f t="shared" si="3763"/>
        <v>-4.3924343831860592E-2</v>
      </c>
      <c r="G1719" s="2233">
        <f t="shared" si="3845"/>
        <v>3.1008052403608564E-4</v>
      </c>
      <c r="H1719" s="2524"/>
      <c r="I1719" s="2524"/>
      <c r="J1719" s="1184" t="e">
        <f t="shared" si="3764"/>
        <v>#DIV/0!</v>
      </c>
      <c r="K1719" s="1186">
        <f t="shared" si="3845"/>
        <v>2.3123678646934463E-3</v>
      </c>
      <c r="L1719" s="1186">
        <f t="shared" ref="L1719" si="3847">L1718/L82</f>
        <v>2.0980213360615022E-3</v>
      </c>
      <c r="M1719" s="1186">
        <f t="shared" si="3808"/>
        <v>2.1434652863194402E-4</v>
      </c>
      <c r="N1719" s="1184">
        <f t="shared" si="3765"/>
        <v>0.1021660385181424</v>
      </c>
      <c r="O1719" s="1187">
        <f t="shared" si="3845"/>
        <v>5.8015351330494578E-3</v>
      </c>
      <c r="P1719" s="1187">
        <f t="shared" ref="P1719" si="3848">P1718/P82</f>
        <v>4.9120205483986282E-3</v>
      </c>
      <c r="Q1719" s="1187">
        <f t="shared" si="3810"/>
        <v>8.8951458465082959E-4</v>
      </c>
      <c r="R1719" s="1184">
        <f t="shared" si="3766"/>
        <v>0.18108934518623318</v>
      </c>
      <c r="S1719" s="1188">
        <f t="shared" si="3845"/>
        <v>1.1504684963376753E-4</v>
      </c>
      <c r="T1719" s="1188">
        <f t="shared" ref="T1719" si="3849">T1718/T82</f>
        <v>2.8031905405061035E-4</v>
      </c>
      <c r="U1719" s="1188">
        <f t="shared" si="3812"/>
        <v>-1.6527220441684283E-4</v>
      </c>
      <c r="V1719" s="1184">
        <f t="shared" si="3767"/>
        <v>-0.58958605213830262</v>
      </c>
      <c r="W1719" s="1194">
        <f>W1718/W$82</f>
        <v>1.7356297229661193E-3</v>
      </c>
      <c r="X1719" s="1194">
        <f>X1718/X$82</f>
        <v>1.5542566549253346E-3</v>
      </c>
      <c r="Y1719" s="1194">
        <f t="shared" si="3813"/>
        <v>1.8137306804078468E-4</v>
      </c>
      <c r="Z1719" s="1184">
        <f t="shared" si="3768"/>
        <v>0.1166944130276204</v>
      </c>
      <c r="AA1719" s="1189">
        <f t="shared" si="3758"/>
        <v>1.9438823090893198E-3</v>
      </c>
      <c r="AB1719" s="1716">
        <f t="shared" si="3759"/>
        <v>2.1312428936559199E-3</v>
      </c>
      <c r="AC1719" s="1189">
        <f t="shared" si="3814"/>
        <v>-1.8736058456660012E-4</v>
      </c>
      <c r="AD1719" t="s">
        <v>4295</v>
      </c>
    </row>
    <row r="1720" spans="1:30" customFormat="1" ht="15.75" thickBot="1" x14ac:dyDescent="0.3">
      <c r="A1720" s="3580"/>
      <c r="B1720" s="1" t="s">
        <v>4296</v>
      </c>
      <c r="C1720" s="1184">
        <f t="shared" ref="C1720:S1720" si="3850">C1718/C99</f>
        <v>1.7284957195271096E-3</v>
      </c>
      <c r="D1720" s="1184">
        <f t="shared" ref="D1720" si="3851">D1718/D99</f>
        <v>1.8329921455430024E-3</v>
      </c>
      <c r="E1720" s="1184">
        <f t="shared" si="3806"/>
        <v>-1.0449642601589285E-4</v>
      </c>
      <c r="F1720" s="1184">
        <f t="shared" si="3763"/>
        <v>-5.7008660004343341E-2</v>
      </c>
      <c r="G1720" s="2233">
        <f t="shared" si="3850"/>
        <v>3.0490709861838972E-3</v>
      </c>
      <c r="H1720" s="2524"/>
      <c r="I1720" s="2524"/>
      <c r="J1720" s="1184" t="e">
        <f t="shared" si="3764"/>
        <v>#DIV/0!</v>
      </c>
      <c r="K1720" s="1186">
        <f t="shared" si="3850"/>
        <v>3.7573805689747721E-3</v>
      </c>
      <c r="L1720" s="1186">
        <f t="shared" ref="L1720" si="3852">L1718/L99</f>
        <v>3.3991135880466509E-3</v>
      </c>
      <c r="M1720" s="1186">
        <f t="shared" si="3808"/>
        <v>3.5826698092812116E-4</v>
      </c>
      <c r="N1720" s="1184">
        <f t="shared" si="3765"/>
        <v>0.10540012025135188</v>
      </c>
      <c r="O1720" s="1187">
        <f t="shared" si="3850"/>
        <v>1.2197948658515385E-2</v>
      </c>
      <c r="P1720" s="1187">
        <f t="shared" ref="P1720" si="3853">P1718/P99</f>
        <v>1.0233635837034176E-2</v>
      </c>
      <c r="Q1720" s="1187">
        <f t="shared" si="3810"/>
        <v>1.9643128214812088E-3</v>
      </c>
      <c r="R1720" s="1184">
        <f t="shared" si="3766"/>
        <v>0.19194671891417323</v>
      </c>
      <c r="S1720" s="1188">
        <f t="shared" si="3850"/>
        <v>7.2586498911202514E-4</v>
      </c>
      <c r="T1720" s="1188">
        <f t="shared" ref="T1720" si="3854">T1718/T99</f>
        <v>1.7797912790227328E-3</v>
      </c>
      <c r="U1720" s="1188">
        <f t="shared" si="3812"/>
        <v>-1.0539262899107076E-3</v>
      </c>
      <c r="V1720" s="1184">
        <f t="shared" si="3767"/>
        <v>-0.59216285770846622</v>
      </c>
      <c r="W1720" s="1194">
        <f>W1718/W$99</f>
        <v>3.7477310879788397E-3</v>
      </c>
      <c r="X1720" s="1194">
        <f>X1718/X$99</f>
        <v>3.4287343347292262E-3</v>
      </c>
      <c r="Y1720" s="1194">
        <f t="shared" si="3813"/>
        <v>3.189967532496135E-4</v>
      </c>
      <c r="Z1720" s="1184">
        <f t="shared" si="3768"/>
        <v>9.3036299143545428E-2</v>
      </c>
      <c r="AA1720" s="1189">
        <f t="shared" si="3758"/>
        <v>4.2917521844626372E-3</v>
      </c>
      <c r="AB1720" s="1716">
        <f t="shared" si="3759"/>
        <v>4.3113832124116406E-3</v>
      </c>
      <c r="AC1720" s="1189">
        <f t="shared" si="3814"/>
        <v>-1.9631027949003343E-5</v>
      </c>
      <c r="AD1720" t="s">
        <v>4297</v>
      </c>
    </row>
    <row r="1721" spans="1:30" customFormat="1" ht="15.75" thickBot="1" x14ac:dyDescent="0.3">
      <c r="A1721" s="3580"/>
      <c r="B1721" s="2210" t="s">
        <v>14</v>
      </c>
      <c r="C1721" s="1204">
        <f>'BNP avec amende'!J635</f>
        <v>2</v>
      </c>
      <c r="D1721" s="1246">
        <f>'Données 2013 TJN'!C171</f>
        <v>2</v>
      </c>
      <c r="E1721" s="1204">
        <f t="shared" si="3806"/>
        <v>0</v>
      </c>
      <c r="F1721" s="2307">
        <f t="shared" si="3763"/>
        <v>0</v>
      </c>
      <c r="G1721" s="2240"/>
      <c r="H1721" s="2527"/>
      <c r="I1721" s="2527"/>
      <c r="J1721" s="2307" t="e">
        <f t="shared" si="3764"/>
        <v>#DIV/0!</v>
      </c>
      <c r="K1721" s="1246">
        <f>SG!J607</f>
        <v>4</v>
      </c>
      <c r="L1721" s="1246">
        <f>'Données 2013 TJN'!E171</f>
        <v>4</v>
      </c>
      <c r="M1721" s="1246">
        <f t="shared" si="3808"/>
        <v>0</v>
      </c>
      <c r="N1721" s="2307">
        <f t="shared" si="3765"/>
        <v>0</v>
      </c>
      <c r="O1721" s="1204">
        <f>CA!J857</f>
        <v>2</v>
      </c>
      <c r="P1721" s="1246">
        <f>'Données 2013 TJN'!F171</f>
        <v>1</v>
      </c>
      <c r="Q1721" s="1204">
        <f t="shared" si="3810"/>
        <v>1</v>
      </c>
      <c r="R1721" s="2307">
        <f t="shared" si="3766"/>
        <v>1</v>
      </c>
      <c r="S1721" s="1204">
        <f>CM!K450</f>
        <v>2</v>
      </c>
      <c r="T1721" s="1246">
        <f>'Données 2013 TJN'!G171</f>
        <v>2</v>
      </c>
      <c r="U1721" s="1204">
        <f t="shared" si="3812"/>
        <v>0</v>
      </c>
      <c r="V1721" s="2307">
        <f t="shared" si="3767"/>
        <v>0</v>
      </c>
      <c r="W1721" s="1204">
        <f>SUM(C1721+G1721+K1721+O1721+S1721)</f>
        <v>10</v>
      </c>
      <c r="X1721" s="1204">
        <f t="shared" ref="X1721" si="3855">SUM(D1721+H1721+L1721+P1721+T1721)</f>
        <v>9</v>
      </c>
      <c r="Y1721" s="1204">
        <f t="shared" si="3813"/>
        <v>1</v>
      </c>
      <c r="Z1721" s="2307">
        <f t="shared" si="3768"/>
        <v>0.1111111111111111</v>
      </c>
      <c r="AA1721" s="1221">
        <f t="shared" si="3758"/>
        <v>2.5</v>
      </c>
      <c r="AB1721" s="1722">
        <f t="shared" si="3759"/>
        <v>2.25</v>
      </c>
      <c r="AC1721" s="1904">
        <f t="shared" si="3814"/>
        <v>0.25</v>
      </c>
      <c r="AD1721" s="27" t="s">
        <v>4298</v>
      </c>
    </row>
    <row r="1722" spans="1:30" customFormat="1" ht="15.75" thickBot="1" x14ac:dyDescent="0.3">
      <c r="A1722" s="3580"/>
      <c r="B1722" s="1" t="s">
        <v>4299</v>
      </c>
      <c r="C1722" s="1184">
        <f t="shared" ref="C1722:S1722" si="3856">C1721/C108</f>
        <v>2.4154589371980675E-3</v>
      </c>
      <c r="D1722" s="1184">
        <f t="shared" ref="D1722" si="3857">D1721/D108</f>
        <v>3.0487804878048782E-3</v>
      </c>
      <c r="E1722" s="1184">
        <f t="shared" si="3806"/>
        <v>-6.3332155060681064E-4</v>
      </c>
      <c r="F1722" s="1184">
        <f t="shared" si="3763"/>
        <v>-0.20772946859903388</v>
      </c>
      <c r="G1722" s="2241">
        <f t="shared" si="3856"/>
        <v>0</v>
      </c>
      <c r="H1722" s="2524"/>
      <c r="I1722" s="2524"/>
      <c r="J1722" s="1184" t="e">
        <f t="shared" si="3764"/>
        <v>#DIV/0!</v>
      </c>
      <c r="K1722" s="1186">
        <f t="shared" si="3856"/>
        <v>5.235602094240838E-3</v>
      </c>
      <c r="L1722" s="1186">
        <f t="shared" ref="L1722" si="3858">L1721/L108</f>
        <v>5.0825921219822112E-3</v>
      </c>
      <c r="M1722" s="1186">
        <f t="shared" si="3808"/>
        <v>1.5300997225862686E-4</v>
      </c>
      <c r="N1722" s="1184">
        <f t="shared" si="3765"/>
        <v>3.0104712041884835E-2</v>
      </c>
      <c r="O1722" s="1187">
        <f t="shared" si="3856"/>
        <v>2.1052631578947368E-3</v>
      </c>
      <c r="P1722" s="1187">
        <f t="shared" ref="P1722" si="3859">P1721/P108</f>
        <v>1.5197568389057751E-3</v>
      </c>
      <c r="Q1722" s="1187">
        <f t="shared" si="3810"/>
        <v>5.8550631898896172E-4</v>
      </c>
      <c r="R1722" s="1184">
        <f t="shared" si="3766"/>
        <v>0.38526315789473681</v>
      </c>
      <c r="S1722" s="1188">
        <f t="shared" si="3856"/>
        <v>4.3010752688172043E-3</v>
      </c>
      <c r="T1722" s="1188">
        <f t="shared" ref="T1722" si="3860">T1721/T108</f>
        <v>6.1538461538461538E-3</v>
      </c>
      <c r="U1722" s="1188">
        <f t="shared" si="3812"/>
        <v>-1.8527708850289495E-3</v>
      </c>
      <c r="V1722" s="1184">
        <f t="shared" si="3767"/>
        <v>-0.30107526881720431</v>
      </c>
      <c r="W1722" s="1194">
        <f>W1721/W$108</f>
        <v>2.6881720430107529E-3</v>
      </c>
      <c r="X1722" s="1194">
        <f>X1721/X$108</f>
        <v>2.9605263157894738E-3</v>
      </c>
      <c r="Y1722" s="1194">
        <f t="shared" si="3813"/>
        <v>-2.7235427277872088E-4</v>
      </c>
      <c r="Z1722" s="1184">
        <f t="shared" si="3768"/>
        <v>-9.1995221027479049E-2</v>
      </c>
      <c r="AA1722" s="1189">
        <f t="shared" si="3758"/>
        <v>2.8114798916301694E-3</v>
      </c>
      <c r="AB1722" s="1716">
        <f t="shared" si="3759"/>
        <v>3.9512439006347544E-3</v>
      </c>
      <c r="AC1722" s="1189">
        <f t="shared" si="3814"/>
        <v>-1.139764009004585E-3</v>
      </c>
      <c r="AD1722" t="s">
        <v>4300</v>
      </c>
    </row>
    <row r="1723" spans="1:30" customFormat="1" ht="15.75" thickBot="1" x14ac:dyDescent="0.3">
      <c r="A1723" s="3580"/>
      <c r="B1723" s="1" t="s">
        <v>4301</v>
      </c>
      <c r="C1723" s="1184">
        <f t="shared" ref="C1723:S1723" si="3861">C1721/C125</f>
        <v>2.9850746268656717E-3</v>
      </c>
      <c r="D1723" s="1184">
        <f t="shared" ref="D1723" si="3862">D1721/D125</f>
        <v>3.7037037037037038E-3</v>
      </c>
      <c r="E1723" s="1184">
        <f t="shared" si="3806"/>
        <v>-7.1862907683803217E-4</v>
      </c>
      <c r="F1723" s="1184">
        <f t="shared" si="3763"/>
        <v>-0.19402985074626869</v>
      </c>
      <c r="G1723" s="2241">
        <f t="shared" si="3861"/>
        <v>0</v>
      </c>
      <c r="H1723" s="2524"/>
      <c r="I1723" s="2524"/>
      <c r="J1723" s="1184" t="e">
        <f t="shared" si="3764"/>
        <v>#DIV/0!</v>
      </c>
      <c r="K1723" s="1186">
        <f t="shared" si="3861"/>
        <v>8.8495575221238937E-3</v>
      </c>
      <c r="L1723" s="1186">
        <f t="shared" ref="L1723" si="3863">L1721/L125</f>
        <v>8.4388185654008432E-3</v>
      </c>
      <c r="M1723" s="1186">
        <f t="shared" si="3808"/>
        <v>4.1073895672305051E-4</v>
      </c>
      <c r="N1723" s="1184">
        <f t="shared" si="3765"/>
        <v>4.8672566371681492E-2</v>
      </c>
      <c r="O1723" s="1187">
        <f t="shared" si="3861"/>
        <v>6.0975609756097563E-3</v>
      </c>
      <c r="P1723" s="1187">
        <f t="shared" ref="P1723" si="3864">P1721/P125</f>
        <v>3.4602076124567475E-3</v>
      </c>
      <c r="Q1723" s="1187">
        <f t="shared" si="3810"/>
        <v>2.6373533631530088E-3</v>
      </c>
      <c r="R1723" s="1184">
        <f t="shared" si="3766"/>
        <v>0.76219512195121952</v>
      </c>
      <c r="S1723" s="1188">
        <f t="shared" si="3861"/>
        <v>1.8018018018018018E-2</v>
      </c>
      <c r="T1723" s="1188">
        <f t="shared" ref="T1723" si="3865">T1721/T125</f>
        <v>2.4390243902439025E-2</v>
      </c>
      <c r="U1723" s="1188">
        <f t="shared" si="3812"/>
        <v>-6.3722258844210074E-3</v>
      </c>
      <c r="V1723" s="1184">
        <f t="shared" si="3767"/>
        <v>-0.26126126126126131</v>
      </c>
      <c r="W1723" s="1194">
        <f>W1721/W$111</f>
        <v>5.3937432578209281E-3</v>
      </c>
      <c r="X1723" s="1194">
        <f>X1721/X$111</f>
        <v>5.3003533568904597E-3</v>
      </c>
      <c r="Y1723" s="1194">
        <f t="shared" si="3813"/>
        <v>9.3389900930468395E-5</v>
      </c>
      <c r="Z1723" s="1184">
        <f t="shared" si="3768"/>
        <v>1.7619561308881704E-2</v>
      </c>
      <c r="AA1723" s="1189">
        <f t="shared" si="3758"/>
        <v>7.190042228523469E-3</v>
      </c>
      <c r="AB1723" s="1716">
        <f t="shared" si="3759"/>
        <v>9.998243446000081E-3</v>
      </c>
      <c r="AC1723" s="1189">
        <f t="shared" si="3814"/>
        <v>-2.808201217476612E-3</v>
      </c>
      <c r="AD1723" t="s">
        <v>4302</v>
      </c>
    </row>
    <row r="1724" spans="1:30" customFormat="1" ht="15.75" thickBot="1" x14ac:dyDescent="0.3">
      <c r="A1724" s="3580"/>
      <c r="B1724" s="1" t="s">
        <v>4303</v>
      </c>
      <c r="C1724" s="1184">
        <f t="shared" ref="C1724:S1724" si="3866">C1721/C113</f>
        <v>0.01</v>
      </c>
      <c r="D1724" s="1184">
        <f t="shared" ref="D1724" si="3867">D1721/D113</f>
        <v>1.1764705882352941E-2</v>
      </c>
      <c r="E1724" s="1184">
        <f t="shared" si="3806"/>
        <v>-1.7647058823529408E-3</v>
      </c>
      <c r="F1724" s="1184">
        <f t="shared" si="3763"/>
        <v>-0.14999999999999997</v>
      </c>
      <c r="G1724" s="2241">
        <f t="shared" si="3866"/>
        <v>0</v>
      </c>
      <c r="H1724" s="2524"/>
      <c r="I1724" s="2524"/>
      <c r="J1724" s="1184" t="e">
        <f t="shared" si="3764"/>
        <v>#DIV/0!</v>
      </c>
      <c r="K1724" s="1186">
        <f t="shared" si="3866"/>
        <v>2.9411764705882353E-2</v>
      </c>
      <c r="L1724" s="1186">
        <f t="shared" ref="L1724" si="3868">L1721/L113</f>
        <v>2.8776978417266189E-2</v>
      </c>
      <c r="M1724" s="1186">
        <f t="shared" si="3808"/>
        <v>6.3478628861616399E-4</v>
      </c>
      <c r="N1724" s="1184">
        <f t="shared" si="3765"/>
        <v>2.2058823529411697E-2</v>
      </c>
      <c r="O1724" s="1187">
        <f t="shared" si="3866"/>
        <v>1.2578616352201259E-2</v>
      </c>
      <c r="P1724" s="1187">
        <f t="shared" ref="P1724" si="3869">P1721/P113</f>
        <v>7.5187969924812026E-3</v>
      </c>
      <c r="Q1724" s="1187">
        <f t="shared" si="3810"/>
        <v>5.0598193597200559E-3</v>
      </c>
      <c r="R1724" s="1184">
        <f t="shared" si="3766"/>
        <v>0.67295597484276748</v>
      </c>
      <c r="S1724" s="1188">
        <f t="shared" si="3866"/>
        <v>3.0769230769230771E-2</v>
      </c>
      <c r="T1724" s="1188">
        <f t="shared" ref="T1724" si="3870">T1721/T113</f>
        <v>4.5454545454545456E-2</v>
      </c>
      <c r="U1724" s="1188">
        <f t="shared" si="3812"/>
        <v>-1.4685314685314685E-2</v>
      </c>
      <c r="V1724" s="1184">
        <f t="shared" si="3767"/>
        <v>-0.32307692307692304</v>
      </c>
      <c r="W1724" s="1194">
        <f>W1721/W$113</f>
        <v>1.5600624024960999E-2</v>
      </c>
      <c r="X1724" s="1194">
        <f>X1721/X$113</f>
        <v>1.5597920277296361E-2</v>
      </c>
      <c r="Y1724" s="1194">
        <f t="shared" si="3813"/>
        <v>2.7037476646382674E-6</v>
      </c>
      <c r="Z1724" s="1184">
        <f t="shared" si="3768"/>
        <v>1.7334026694403113E-4</v>
      </c>
      <c r="AA1724" s="1189">
        <f t="shared" si="3758"/>
        <v>1.6551922365462875E-2</v>
      </c>
      <c r="AB1724" s="1716">
        <f t="shared" si="3759"/>
        <v>2.3378756686661447E-2</v>
      </c>
      <c r="AC1724" s="1189">
        <f t="shared" si="3814"/>
        <v>-6.8268343211985716E-3</v>
      </c>
      <c r="AD1724" t="s">
        <v>4304</v>
      </c>
    </row>
    <row r="1725" spans="1:30" customFormat="1" ht="15.75" hidden="1" thickBot="1" x14ac:dyDescent="0.3">
      <c r="A1725" s="3580"/>
      <c r="B1725" s="1" t="s">
        <v>4305</v>
      </c>
      <c r="C1725" s="1184">
        <f t="shared" ref="C1725:S1725" si="3871">C1721/C119</f>
        <v>2.1505376344086023E-2</v>
      </c>
      <c r="D1725" s="1184">
        <f t="shared" ref="D1725" si="3872">D1721/D119</f>
        <v>2.4390243902439025E-2</v>
      </c>
      <c r="E1725" s="1184">
        <f t="shared" si="3806"/>
        <v>-2.884867558353002E-3</v>
      </c>
      <c r="F1725" s="1184">
        <f t="shared" si="3763"/>
        <v>-0.11827956989247308</v>
      </c>
      <c r="G1725" s="2241">
        <f t="shared" si="3871"/>
        <v>0</v>
      </c>
      <c r="H1725" s="2524"/>
      <c r="I1725" s="2524"/>
      <c r="J1725" s="1184" t="e">
        <f t="shared" si="3764"/>
        <v>#DIV/0!</v>
      </c>
      <c r="K1725" s="1186">
        <f t="shared" si="3871"/>
        <v>3.8095238095238099E-2</v>
      </c>
      <c r="L1725" s="1186">
        <f t="shared" ref="L1725" si="3873">L1721/L119</f>
        <v>3.669724770642202E-2</v>
      </c>
      <c r="M1725" s="1186">
        <f t="shared" si="3808"/>
        <v>1.3979903888160783E-3</v>
      </c>
      <c r="N1725" s="1184">
        <f t="shared" si="3765"/>
        <v>3.8095238095238133E-2</v>
      </c>
      <c r="O1725" s="1187">
        <f t="shared" si="3871"/>
        <v>2.0202020202020204E-2</v>
      </c>
      <c r="P1725" s="1187">
        <f t="shared" ref="P1725" si="3874">P1721/P119</f>
        <v>1.2658227848101266E-2</v>
      </c>
      <c r="Q1725" s="1187">
        <f t="shared" si="3810"/>
        <v>7.5437923539189381E-3</v>
      </c>
      <c r="R1725" s="1184">
        <f t="shared" si="3766"/>
        <v>0.59595959595959613</v>
      </c>
      <c r="S1725" s="1188">
        <f t="shared" si="3871"/>
        <v>4.2553191489361701E-2</v>
      </c>
      <c r="T1725" s="1188">
        <f t="shared" ref="T1725" si="3875">T1721/T119</f>
        <v>6.8965517241379309E-2</v>
      </c>
      <c r="U1725" s="1188">
        <f t="shared" si="3812"/>
        <v>-2.6412325752017608E-2</v>
      </c>
      <c r="V1725" s="1184">
        <f t="shared" si="3767"/>
        <v>-0.38297872340425532</v>
      </c>
      <c r="W1725" s="1205">
        <f>W1721/W$119</f>
        <v>2.557544757033248E-2</v>
      </c>
      <c r="X1725" s="1205">
        <f>X1721/X$119</f>
        <v>2.5139664804469275E-2</v>
      </c>
      <c r="Y1725" s="1205">
        <f t="shared" si="3813"/>
        <v>4.3578276586320533E-4</v>
      </c>
      <c r="Z1725" s="1184">
        <f t="shared" si="3768"/>
        <v>1.7334470019891943E-2</v>
      </c>
      <c r="AA1725" s="1193">
        <f t="shared" si="3758"/>
        <v>2.4471165226141206E-2</v>
      </c>
      <c r="AB1725" s="1717">
        <f t="shared" si="3759"/>
        <v>3.5677809174585406E-2</v>
      </c>
      <c r="AC1725" s="1193">
        <f t="shared" si="3814"/>
        <v>-1.12066439484442E-2</v>
      </c>
      <c r="AD1725" t="s">
        <v>4306</v>
      </c>
    </row>
    <row r="1726" spans="1:30" customFormat="1" ht="15.75" thickBot="1" x14ac:dyDescent="0.3">
      <c r="A1726" s="3580"/>
      <c r="B1726" s="2210" t="s">
        <v>4307</v>
      </c>
      <c r="C1726" s="1206">
        <f>C1703/C1718</f>
        <v>0.29245283018867924</v>
      </c>
      <c r="D1726" s="1206">
        <f>D1703/D1718</f>
        <v>0.1542056074766355</v>
      </c>
      <c r="E1726" s="1206">
        <f t="shared" si="3806"/>
        <v>0.13824722271204373</v>
      </c>
      <c r="F1726" s="2307">
        <f t="shared" si="3763"/>
        <v>0.89651229273870792</v>
      </c>
      <c r="G1726" s="2239">
        <f>G1703/G1718</f>
        <v>0.34375</v>
      </c>
      <c r="H1726" s="2528"/>
      <c r="I1726" s="2528"/>
      <c r="J1726" s="2307" t="e">
        <f t="shared" si="3764"/>
        <v>#DIV/0!</v>
      </c>
      <c r="K1726" s="1213">
        <f t="shared" ref="K1726:L1726" si="3876">K1703/K1718</f>
        <v>0.44444444444444442</v>
      </c>
      <c r="L1726" s="1213">
        <f t="shared" si="3876"/>
        <v>0.4204946996466431</v>
      </c>
      <c r="M1726" s="1206">
        <f t="shared" si="3808"/>
        <v>2.394974479780132E-2</v>
      </c>
      <c r="N1726" s="2307">
        <f t="shared" si="3765"/>
        <v>5.6956115779645156E-2</v>
      </c>
      <c r="O1726" s="1206">
        <f>O1703/O1718</f>
        <v>0.30403800475059384</v>
      </c>
      <c r="P1726" s="1206">
        <f>P1703/P1718</f>
        <v>0.29380053908355797</v>
      </c>
      <c r="Q1726" s="1206">
        <f t="shared" si="3810"/>
        <v>1.0237465667035872E-2</v>
      </c>
      <c r="R1726" s="2307">
        <f t="shared" si="3766"/>
        <v>3.4844951949268885E-2</v>
      </c>
      <c r="S1726" s="1206">
        <f t="shared" ref="S1726:T1726" si="3877">S1703/S1718</f>
        <v>0.22222222222222221</v>
      </c>
      <c r="T1726" s="1206">
        <f t="shared" si="3877"/>
        <v>0.13636363636363635</v>
      </c>
      <c r="U1726" s="1206">
        <f t="shared" si="3812"/>
        <v>8.5858585858585856E-2</v>
      </c>
      <c r="V1726" s="2307">
        <f t="shared" si="3767"/>
        <v>0.62962962962962965</v>
      </c>
      <c r="W1726" s="1206">
        <f>W1703/W1718</f>
        <v>0.34681496461071792</v>
      </c>
      <c r="X1726" s="1206">
        <f>X1703/X1718</f>
        <v>0.29662921348314608</v>
      </c>
      <c r="Y1726" s="1206">
        <f t="shared" si="3813"/>
        <v>5.0185751127571843E-2</v>
      </c>
      <c r="Z1726" s="2307">
        <f t="shared" si="3768"/>
        <v>0.16918681251340506</v>
      </c>
      <c r="AA1726" s="1206">
        <f t="shared" si="3758"/>
        <v>0.32138150032118801</v>
      </c>
      <c r="AB1726" s="1718">
        <f t="shared" si="3759"/>
        <v>0.25121612064261822</v>
      </c>
      <c r="AC1726" s="1903">
        <f t="shared" si="3814"/>
        <v>7.0165379678569784E-2</v>
      </c>
      <c r="AD1726" s="27" t="s">
        <v>4308</v>
      </c>
    </row>
    <row r="1727" spans="1:30" customFormat="1" ht="15.75" thickBot="1" x14ac:dyDescent="0.3">
      <c r="A1727" s="3580"/>
      <c r="B1727" s="1" t="s">
        <v>4223</v>
      </c>
      <c r="C1727" s="1207">
        <f t="shared" ref="C1727:S1727" si="3878">C1726/C134</f>
        <v>1.3410285350382292</v>
      </c>
      <c r="D1727" s="1207">
        <f t="shared" ref="D1727" si="3879">D1726/D134</f>
        <v>0.68850329108122033</v>
      </c>
      <c r="E1727" s="1207">
        <f t="shared" si="3806"/>
        <v>0.65252524395700884</v>
      </c>
      <c r="F1727" s="1184">
        <f t="shared" si="3763"/>
        <v>0.94774455316297501</v>
      </c>
      <c r="G1727" s="2237">
        <f t="shared" si="3878"/>
        <v>1.5253324267962334</v>
      </c>
      <c r="H1727" s="2529"/>
      <c r="I1727" s="2529"/>
      <c r="J1727" s="1184" t="e">
        <f t="shared" si="3764"/>
        <v>#DIV/0!</v>
      </c>
      <c r="K1727" s="1209">
        <f t="shared" si="3878"/>
        <v>2.5694521071170904</v>
      </c>
      <c r="L1727" s="1209">
        <f t="shared" ref="L1727" si="3880">L1726/L134</f>
        <v>2.484455082813668</v>
      </c>
      <c r="M1727" s="1209">
        <f t="shared" si="3808"/>
        <v>8.4997024303422375E-2</v>
      </c>
      <c r="N1727" s="1184">
        <f t="shared" si="3765"/>
        <v>3.4211535918436675E-2</v>
      </c>
      <c r="O1727" s="1210">
        <f t="shared" si="3878"/>
        <v>1.3917319050486561</v>
      </c>
      <c r="P1727" s="1210">
        <f t="shared" ref="P1727" si="3881">P1726/P134</f>
        <v>1.3856048027750265</v>
      </c>
      <c r="Q1727" s="1210">
        <f t="shared" si="3810"/>
        <v>6.1271022736295588E-3</v>
      </c>
      <c r="R1727" s="1184">
        <f t="shared" si="3766"/>
        <v>4.4219695697925382E-3</v>
      </c>
      <c r="S1727" s="1211">
        <f t="shared" si="3878"/>
        <v>1.1280398560912479</v>
      </c>
      <c r="T1727" s="1211">
        <f t="shared" ref="T1727" si="3882">T1726/T134</f>
        <v>0.70058201813897014</v>
      </c>
      <c r="U1727" s="1211">
        <f t="shared" si="3812"/>
        <v>0.42745783795227776</v>
      </c>
      <c r="V1727" s="1184">
        <f t="shared" si="3767"/>
        <v>0.61014674497038768</v>
      </c>
      <c r="W1727" s="1177">
        <f>W1726/W$134</f>
        <v>1.685453525435886</v>
      </c>
      <c r="X1727" s="1177">
        <f>X1726/X$134</f>
        <v>1.4672112920144822</v>
      </c>
      <c r="Y1727" s="1177">
        <f t="shared" si="3813"/>
        <v>0.21824223342140381</v>
      </c>
      <c r="Z1727" s="1184">
        <f t="shared" si="3768"/>
        <v>0.1487462880153799</v>
      </c>
      <c r="AA1727" s="1198">
        <f t="shared" ref="AA1727:AA1790" si="3883">AVERAGE(C1727,G1727,K1727,O1727,S1727)</f>
        <v>1.5911169660182916</v>
      </c>
      <c r="AB1727" s="1723">
        <f t="shared" ref="AB1727:AB1790" si="3884">AVERAGE(D1727,H1727,L1727,P1727,T1727)</f>
        <v>1.3147862987022212</v>
      </c>
      <c r="AC1727" s="1198">
        <f t="shared" si="3814"/>
        <v>0.27633066731607037</v>
      </c>
      <c r="AD1727" t="s">
        <v>4309</v>
      </c>
    </row>
    <row r="1728" spans="1:30" customFormat="1" ht="15.75" thickBot="1" x14ac:dyDescent="0.3">
      <c r="A1728" s="3580"/>
      <c r="B1728" s="1" t="s">
        <v>4224</v>
      </c>
      <c r="C1728" s="1207">
        <f t="shared" ref="C1728:S1728" si="3885">C1726/C137</f>
        <v>1.3972708356761134</v>
      </c>
      <c r="D1728" s="1207">
        <f t="shared" ref="D1728" si="3886">D1726/D137</f>
        <v>0.71351262156347961</v>
      </c>
      <c r="E1728" s="1207">
        <f t="shared" si="3806"/>
        <v>0.68375821411263382</v>
      </c>
      <c r="F1728" s="1184">
        <f t="shared" si="3763"/>
        <v>0.95829869500325493</v>
      </c>
      <c r="G1728" s="2237">
        <f t="shared" si="3885"/>
        <v>0.92813384358116802</v>
      </c>
      <c r="H1728" s="2529"/>
      <c r="I1728" s="2529"/>
      <c r="J1728" s="1184" t="e">
        <f t="shared" si="3764"/>
        <v>#DIV/0!</v>
      </c>
      <c r="K1728" s="1209">
        <f t="shared" si="3885"/>
        <v>2.8982576228998131</v>
      </c>
      <c r="L1728" s="1209">
        <f t="shared" ref="L1728" si="3887">L1726/L137</f>
        <v>2.7276297006996937</v>
      </c>
      <c r="M1728" s="1209">
        <f t="shared" si="3808"/>
        <v>0.17062792220011946</v>
      </c>
      <c r="N1728" s="1184">
        <f t="shared" si="3765"/>
        <v>6.2555383583171073E-2</v>
      </c>
      <c r="O1728" s="1210">
        <f t="shared" si="3885"/>
        <v>1.2694855668959588</v>
      </c>
      <c r="P1728" s="1210">
        <f t="shared" ref="P1728" si="3888">P1726/P137</f>
        <v>1.3265849973092823</v>
      </c>
      <c r="Q1728" s="1210">
        <f t="shared" si="3810"/>
        <v>-5.7099430413323438E-2</v>
      </c>
      <c r="R1728" s="1184">
        <f t="shared" si="3766"/>
        <v>-4.3042421351921246E-2</v>
      </c>
      <c r="S1728" s="1211">
        <f t="shared" si="3885"/>
        <v>1.1606290367874192</v>
      </c>
      <c r="T1728" s="1211">
        <f t="shared" ref="T1728" si="3889">T1726/T137</f>
        <v>0.68297848828642993</v>
      </c>
      <c r="U1728" s="1211">
        <f t="shared" si="3812"/>
        <v>0.47765054850098931</v>
      </c>
      <c r="V1728" s="1184">
        <f t="shared" si="3767"/>
        <v>0.69936397220855151</v>
      </c>
      <c r="W1728" s="1177">
        <f>W1726/W$137</f>
        <v>1.7250733489655103</v>
      </c>
      <c r="X1728" s="1177">
        <f>X1726/X$137</f>
        <v>1.4758173267851282</v>
      </c>
      <c r="Y1728" s="1177">
        <f t="shared" si="3813"/>
        <v>0.24925602218038212</v>
      </c>
      <c r="Z1728" s="1184">
        <f t="shared" si="3768"/>
        <v>0.16889354641427962</v>
      </c>
      <c r="AA1728" s="1198">
        <f t="shared" si="3883"/>
        <v>1.5307553811680947</v>
      </c>
      <c r="AB1728" s="1723">
        <f t="shared" si="3884"/>
        <v>1.3626764519647214</v>
      </c>
      <c r="AC1728" s="1198">
        <f t="shared" si="3814"/>
        <v>0.16807892920337331</v>
      </c>
      <c r="AD1728" t="s">
        <v>4310</v>
      </c>
    </row>
    <row r="1729" spans="1:30" customFormat="1" ht="15.75" thickBot="1" x14ac:dyDescent="0.3">
      <c r="A1729" s="3580"/>
      <c r="B1729" s="1" t="s">
        <v>4311</v>
      </c>
      <c r="C1729" s="1207">
        <f t="shared" ref="C1729:S1729" si="3890">C1726/C154</f>
        <v>1.5567235276898101</v>
      </c>
      <c r="D1729" s="1207">
        <f t="shared" ref="D1729" si="3891">D1726/D154</f>
        <v>0.7862570050049702</v>
      </c>
      <c r="E1729" s="1207">
        <f t="shared" si="3806"/>
        <v>0.77046652268483995</v>
      </c>
      <c r="F1729" s="1184">
        <f t="shared" ref="F1729:F1792" si="3892">E1729/D1729</f>
        <v>0.97991689457821696</v>
      </c>
      <c r="G1729" s="2237">
        <f t="shared" si="3890"/>
        <v>0.90826160179640714</v>
      </c>
      <c r="H1729" s="2529"/>
      <c r="I1729" s="2529"/>
      <c r="J1729" s="1184" t="e">
        <f t="shared" ref="J1729:J1792" si="3893">I1729/H1729</f>
        <v>#DIV/0!</v>
      </c>
      <c r="K1729" s="1209">
        <f t="shared" si="3890"/>
        <v>3.3520269051635418</v>
      </c>
      <c r="L1729" s="1209">
        <f t="shared" ref="L1729" si="3894">L1726/L154</f>
        <v>3.1773362724213681</v>
      </c>
      <c r="M1729" s="1209">
        <f t="shared" si="3808"/>
        <v>0.17469063274217378</v>
      </c>
      <c r="N1729" s="1184">
        <f t="shared" ref="N1729:N1792" si="3895">M1729/L1729</f>
        <v>5.4980215427134015E-2</v>
      </c>
      <c r="O1729" s="1210">
        <f t="shared" si="3890"/>
        <v>1.3913206475100386</v>
      </c>
      <c r="P1729" s="1210">
        <f t="shared" ref="P1729" si="3896">P1726/P154</f>
        <v>1.498335131734722</v>
      </c>
      <c r="Q1729" s="1210">
        <f t="shared" si="3810"/>
        <v>-0.1070144842246834</v>
      </c>
      <c r="R1729" s="1184">
        <f t="shared" ref="R1729:R1792" si="3897">Q1729/P1729</f>
        <v>-7.1422261921327057E-2</v>
      </c>
      <c r="S1729" s="1211">
        <f t="shared" si="3890"/>
        <v>1.3548387096774193</v>
      </c>
      <c r="T1729" s="1211">
        <f t="shared" ref="T1729" si="3898">T1726/T154</f>
        <v>0.77809502055733204</v>
      </c>
      <c r="U1729" s="1211">
        <f t="shared" si="3812"/>
        <v>0.57674368912008722</v>
      </c>
      <c r="V1729" s="1184">
        <f t="shared" ref="V1729:V1792" si="3899">U1729/T1729</f>
        <v>0.74122526668655275</v>
      </c>
      <c r="W1729" s="1177">
        <f>W1726/W$154</f>
        <v>1.9390620047735705</v>
      </c>
      <c r="X1729" s="1177">
        <f>X1726/X$154</f>
        <v>1.6665039638025536</v>
      </c>
      <c r="Y1729" s="1177">
        <f t="shared" si="3813"/>
        <v>0.27255804097101688</v>
      </c>
      <c r="Z1729" s="1184">
        <f t="shared" ref="Z1729:Z1792" si="3900">Y1729/X1729</f>
        <v>0.16355079069185424</v>
      </c>
      <c r="AA1729" s="1198">
        <f t="shared" si="3883"/>
        <v>1.7126342783674435</v>
      </c>
      <c r="AB1729" s="1723">
        <f t="shared" si="3884"/>
        <v>1.5600058574295981</v>
      </c>
      <c r="AC1729" s="1198">
        <f t="shared" si="3814"/>
        <v>0.15262842093784545</v>
      </c>
      <c r="AD1729" t="s">
        <v>4312</v>
      </c>
    </row>
    <row r="1730" spans="1:30" customFormat="1" ht="15.75" hidden="1" thickBot="1" x14ac:dyDescent="0.3">
      <c r="A1730" s="3580"/>
      <c r="B1730" s="2210" t="s">
        <v>4313</v>
      </c>
      <c r="C1730" s="1206">
        <f>C1708/C1718</f>
        <v>0.10377358490566038</v>
      </c>
      <c r="D1730" s="1206">
        <f>D1708/D1718</f>
        <v>0</v>
      </c>
      <c r="E1730" s="1206">
        <f t="shared" si="3806"/>
        <v>0.10377358490566038</v>
      </c>
      <c r="F1730" s="2307" t="e">
        <f t="shared" si="3892"/>
        <v>#DIV/0!</v>
      </c>
      <c r="G1730" s="2236"/>
      <c r="H1730" s="2530"/>
      <c r="I1730" s="2530"/>
      <c r="J1730" s="2307" t="e">
        <f t="shared" si="3893"/>
        <v>#DIV/0!</v>
      </c>
      <c r="K1730" s="1206">
        <f t="shared" ref="K1730:L1730" si="3901">K1708/K1718</f>
        <v>0.2</v>
      </c>
      <c r="L1730" s="1206">
        <f t="shared" si="3901"/>
        <v>0</v>
      </c>
      <c r="M1730" s="1206">
        <f t="shared" si="3808"/>
        <v>0.2</v>
      </c>
      <c r="N1730" s="2307" t="e">
        <f t="shared" si="3895"/>
        <v>#DIV/0!</v>
      </c>
      <c r="O1730" s="1206">
        <f>O1708/O1718</f>
        <v>0.11401425178147269</v>
      </c>
      <c r="P1730" s="1206">
        <f>P1708/P1718</f>
        <v>0</v>
      </c>
      <c r="Q1730" s="1206">
        <f t="shared" si="3810"/>
        <v>0.11401425178147269</v>
      </c>
      <c r="R1730" s="2307" t="e">
        <f t="shared" si="3897"/>
        <v>#DIV/0!</v>
      </c>
      <c r="S1730" s="1206">
        <f t="shared" ref="S1730:T1730" si="3902">S1708/S1718</f>
        <v>0.1111111111111111</v>
      </c>
      <c r="T1730" s="1206">
        <f t="shared" si="3902"/>
        <v>0</v>
      </c>
      <c r="U1730" s="1206">
        <f t="shared" si="3812"/>
        <v>0.1111111111111111</v>
      </c>
      <c r="V1730" s="2307" t="e">
        <f t="shared" si="3899"/>
        <v>#DIV/0!</v>
      </c>
      <c r="W1730" s="1206" t="e">
        <f>W1708/W1718</f>
        <v>#DIV/0!</v>
      </c>
      <c r="X1730" s="1206">
        <f t="shared" ref="X1730:X1741" si="3903">SUM(D1730+H1730+L1730+P1730+T1730)</f>
        <v>0</v>
      </c>
      <c r="Y1730" s="1206" t="e">
        <f t="shared" si="3813"/>
        <v>#DIV/0!</v>
      </c>
      <c r="Z1730" s="2307" t="e">
        <f t="shared" si="3900"/>
        <v>#DIV/0!</v>
      </c>
      <c r="AA1730" s="1206">
        <f t="shared" si="3883"/>
        <v>0.13222473694956105</v>
      </c>
      <c r="AB1730" s="1718">
        <f t="shared" si="3884"/>
        <v>0</v>
      </c>
      <c r="AC1730" s="1903">
        <f t="shared" si="3814"/>
        <v>0.13222473694956105</v>
      </c>
      <c r="AD1730" s="27" t="s">
        <v>4314</v>
      </c>
    </row>
    <row r="1731" spans="1:30" s="1" customFormat="1" ht="15.75" hidden="1" thickBot="1" x14ac:dyDescent="0.3">
      <c r="A1731" s="3580"/>
      <c r="B1731" s="1" t="s">
        <v>4223</v>
      </c>
      <c r="C1731" s="1207">
        <f t="shared" ref="C1731:S1731" si="3904">C1730/C160</f>
        <v>6.7997253446958492</v>
      </c>
      <c r="D1731" s="1207" t="e">
        <f t="shared" ref="D1731" si="3905">D1730/D160</f>
        <v>#DIV/0!</v>
      </c>
      <c r="E1731" s="1207" t="e">
        <f t="shared" si="3806"/>
        <v>#DIV/0!</v>
      </c>
      <c r="F1731" s="1184" t="e">
        <f t="shared" si="3892"/>
        <v>#DIV/0!</v>
      </c>
      <c r="G1731" s="2237">
        <f t="shared" si="3904"/>
        <v>0</v>
      </c>
      <c r="H1731" s="2529"/>
      <c r="I1731" s="2529"/>
      <c r="J1731" s="1184" t="e">
        <f t="shared" si="3893"/>
        <v>#DIV/0!</v>
      </c>
      <c r="K1731" s="1209">
        <f t="shared" si="3904"/>
        <v>6.2259597806215732</v>
      </c>
      <c r="L1731" s="1209" t="e">
        <f t="shared" ref="L1731" si="3906">L1730/L160</f>
        <v>#DIV/0!</v>
      </c>
      <c r="M1731" s="1209" t="e">
        <f t="shared" si="3808"/>
        <v>#DIV/0!</v>
      </c>
      <c r="N1731" s="1184" t="e">
        <f t="shared" si="3895"/>
        <v>#DIV/0!</v>
      </c>
      <c r="O1731" s="1210">
        <f t="shared" si="3904"/>
        <v>3.1760737846549434</v>
      </c>
      <c r="P1731" s="1210" t="e">
        <f t="shared" ref="P1731" si="3907">P1730/P160</f>
        <v>#DIV/0!</v>
      </c>
      <c r="Q1731" s="1210" t="e">
        <f t="shared" si="3810"/>
        <v>#DIV/0!</v>
      </c>
      <c r="R1731" s="1184" t="e">
        <f t="shared" si="3897"/>
        <v>#DIV/0!</v>
      </c>
      <c r="S1731" s="1211">
        <f t="shared" si="3904"/>
        <v>1.2685509502497243</v>
      </c>
      <c r="T1731" s="1211" t="e">
        <f t="shared" ref="T1731" si="3908">T1730/T160</f>
        <v>#DIV/0!</v>
      </c>
      <c r="U1731" s="1211" t="e">
        <f t="shared" si="3812"/>
        <v>#DIV/0!</v>
      </c>
      <c r="V1731" s="1184" t="e">
        <f t="shared" si="3899"/>
        <v>#DIV/0!</v>
      </c>
      <c r="W1731" s="1177" t="e">
        <f t="shared" ref="W1731" si="3909">W1730/W1480</f>
        <v>#DIV/0!</v>
      </c>
      <c r="X1731" s="1177" t="e">
        <f t="shared" si="3903"/>
        <v>#DIV/0!</v>
      </c>
      <c r="Y1731" s="1177" t="e">
        <f t="shared" si="3813"/>
        <v>#DIV/0!</v>
      </c>
      <c r="Z1731" s="1184" t="e">
        <f t="shared" si="3900"/>
        <v>#DIV/0!</v>
      </c>
      <c r="AA1731" s="1198">
        <f t="shared" si="3883"/>
        <v>3.4940619720444182</v>
      </c>
      <c r="AB1731" s="1723" t="e">
        <f t="shared" si="3884"/>
        <v>#DIV/0!</v>
      </c>
      <c r="AC1731" s="1198" t="e">
        <f t="shared" si="3814"/>
        <v>#DIV/0!</v>
      </c>
      <c r="AD1731" t="s">
        <v>4315</v>
      </c>
    </row>
    <row r="1732" spans="1:30" s="1" customFormat="1" ht="15.75" hidden="1" thickBot="1" x14ac:dyDescent="0.3">
      <c r="A1732" s="3580"/>
      <c r="B1732" s="1" t="s">
        <v>4224</v>
      </c>
      <c r="C1732" s="1207">
        <f t="shared" ref="C1732:S1732" si="3910">C1730/C177</f>
        <v>3.152794200812298</v>
      </c>
      <c r="D1732" s="1207" t="e">
        <f t="shared" ref="D1732" si="3911">D1730/D177</f>
        <v>#DIV/0!</v>
      </c>
      <c r="E1732" s="1207" t="e">
        <f t="shared" si="3806"/>
        <v>#DIV/0!</v>
      </c>
      <c r="F1732" s="1184" t="e">
        <f t="shared" si="3892"/>
        <v>#DIV/0!</v>
      </c>
      <c r="G1732" s="2237">
        <f t="shared" si="3910"/>
        <v>0</v>
      </c>
      <c r="H1732" s="2529"/>
      <c r="I1732" s="2529"/>
      <c r="J1732" s="1184" t="e">
        <f t="shared" si="3893"/>
        <v>#DIV/0!</v>
      </c>
      <c r="K1732" s="1209">
        <f t="shared" si="3910"/>
        <v>4.1812967581047378</v>
      </c>
      <c r="L1732" s="1209" t="e">
        <f t="shared" ref="L1732" si="3912">L1730/L177</f>
        <v>#DIV/0!</v>
      </c>
      <c r="M1732" s="1209" t="e">
        <f t="shared" si="3808"/>
        <v>#DIV/0!</v>
      </c>
      <c r="N1732" s="1184" t="e">
        <f t="shared" si="3895"/>
        <v>#DIV/0!</v>
      </c>
      <c r="O1732" s="1210">
        <f t="shared" si="3910"/>
        <v>1.6055030134580777</v>
      </c>
      <c r="P1732" s="1210" t="e">
        <f t="shared" ref="P1732" si="3913">P1730/P177</f>
        <v>#DIV/0!</v>
      </c>
      <c r="Q1732" s="1210" t="e">
        <f t="shared" si="3810"/>
        <v>#DIV/0!</v>
      </c>
      <c r="R1732" s="1184" t="e">
        <f t="shared" si="3897"/>
        <v>#DIV/0!</v>
      </c>
      <c r="S1732" s="1211">
        <f t="shared" si="3910"/>
        <v>2.1129856850715742</v>
      </c>
      <c r="T1732" s="1211" t="e">
        <f t="shared" ref="T1732" si="3914">T1730/T177</f>
        <v>#DIV/0!</v>
      </c>
      <c r="U1732" s="1211" t="e">
        <f t="shared" si="3812"/>
        <v>#DIV/0!</v>
      </c>
      <c r="V1732" s="1184" t="e">
        <f t="shared" si="3899"/>
        <v>#DIV/0!</v>
      </c>
      <c r="W1732" s="1177" t="e">
        <f t="shared" ref="W1732" si="3915">W1730/W1497</f>
        <v>#DIV/0!</v>
      </c>
      <c r="X1732" s="1177" t="e">
        <f t="shared" si="3903"/>
        <v>#DIV/0!</v>
      </c>
      <c r="Y1732" s="1177" t="e">
        <f t="shared" si="3813"/>
        <v>#DIV/0!</v>
      </c>
      <c r="Z1732" s="1184" t="e">
        <f t="shared" si="3900"/>
        <v>#DIV/0!</v>
      </c>
      <c r="AA1732" s="1198">
        <f t="shared" si="3883"/>
        <v>2.2105159314893377</v>
      </c>
      <c r="AB1732" s="1723" t="e">
        <f t="shared" si="3884"/>
        <v>#DIV/0!</v>
      </c>
      <c r="AC1732" s="1198" t="e">
        <f t="shared" si="3814"/>
        <v>#DIV/0!</v>
      </c>
      <c r="AD1732" t="s">
        <v>4316</v>
      </c>
    </row>
    <row r="1733" spans="1:30" s="1" customFormat="1" ht="15.75" hidden="1" thickBot="1" x14ac:dyDescent="0.3">
      <c r="A1733" s="3580"/>
      <c r="B1733" s="1" t="s">
        <v>4311</v>
      </c>
      <c r="C1733" s="1207">
        <f t="shared" ref="C1733:S1733" si="3916">C1730/C180</f>
        <v>2.1952999407733311</v>
      </c>
      <c r="D1733" s="1207" t="e">
        <f t="shared" ref="D1733" si="3917">D1730/D180</f>
        <v>#DIV/0!</v>
      </c>
      <c r="E1733" s="1207" t="e">
        <f t="shared" si="3806"/>
        <v>#DIV/0!</v>
      </c>
      <c r="F1733" s="1184" t="e">
        <f t="shared" si="3892"/>
        <v>#DIV/0!</v>
      </c>
      <c r="G1733" s="2237">
        <f t="shared" si="3916"/>
        <v>0</v>
      </c>
      <c r="H1733" s="2529"/>
      <c r="I1733" s="2529"/>
      <c r="J1733" s="1184" t="e">
        <f t="shared" si="3893"/>
        <v>#DIV/0!</v>
      </c>
      <c r="K1733" s="1209">
        <f t="shared" si="3916"/>
        <v>5.8880357808423405</v>
      </c>
      <c r="L1733" s="1209" t="e">
        <f t="shared" ref="L1733" si="3918">L1730/L180</f>
        <v>#DIV/0!</v>
      </c>
      <c r="M1733" s="1209" t="e">
        <f t="shared" si="3808"/>
        <v>#DIV/0!</v>
      </c>
      <c r="N1733" s="1184" t="e">
        <f t="shared" si="3895"/>
        <v>#DIV/0!</v>
      </c>
      <c r="O1733" s="1210">
        <f t="shared" si="3916"/>
        <v>1.9343332202239567</v>
      </c>
      <c r="P1733" s="1210" t="e">
        <f t="shared" ref="P1733" si="3919">P1730/P180</f>
        <v>#DIV/0!</v>
      </c>
      <c r="Q1733" s="1210" t="e">
        <f t="shared" si="3810"/>
        <v>#DIV/0!</v>
      </c>
      <c r="R1733" s="1184" t="e">
        <f t="shared" si="3897"/>
        <v>#DIV/0!</v>
      </c>
      <c r="S1733" s="1211">
        <f t="shared" si="3916"/>
        <v>2.7616438356164381</v>
      </c>
      <c r="T1733" s="1211" t="e">
        <f t="shared" ref="T1733" si="3920">T1730/T180</f>
        <v>#DIV/0!</v>
      </c>
      <c r="U1733" s="1211" t="e">
        <f t="shared" si="3812"/>
        <v>#DIV/0!</v>
      </c>
      <c r="V1733" s="1184" t="e">
        <f t="shared" si="3899"/>
        <v>#DIV/0!</v>
      </c>
      <c r="W1733" s="1177" t="e">
        <f t="shared" ref="W1733" si="3921">W1730/W1500</f>
        <v>#DIV/0!</v>
      </c>
      <c r="X1733" s="1177" t="e">
        <f t="shared" si="3903"/>
        <v>#DIV/0!</v>
      </c>
      <c r="Y1733" s="1177" t="e">
        <f t="shared" si="3813"/>
        <v>#DIV/0!</v>
      </c>
      <c r="Z1733" s="1184" t="e">
        <f t="shared" si="3900"/>
        <v>#DIV/0!</v>
      </c>
      <c r="AA1733" s="1198">
        <f t="shared" si="3883"/>
        <v>2.5558625554912133</v>
      </c>
      <c r="AB1733" s="1723" t="e">
        <f t="shared" si="3884"/>
        <v>#DIV/0!</v>
      </c>
      <c r="AC1733" s="1198" t="e">
        <f t="shared" si="3814"/>
        <v>#DIV/0!</v>
      </c>
      <c r="AD1733" t="s">
        <v>4317</v>
      </c>
    </row>
    <row r="1734" spans="1:30" customFormat="1" ht="15.75" hidden="1" thickBot="1" x14ac:dyDescent="0.3">
      <c r="A1734" s="3580"/>
      <c r="B1734" s="2210" t="s">
        <v>4318</v>
      </c>
      <c r="C1734" s="1206">
        <f>C1708/C1703</f>
        <v>0.35483870967741937</v>
      </c>
      <c r="D1734" s="1206">
        <f>D1708/D1703</f>
        <v>0</v>
      </c>
      <c r="E1734" s="1206">
        <f t="shared" si="3806"/>
        <v>0.35483870967741937</v>
      </c>
      <c r="F1734" s="2307" t="e">
        <f t="shared" si="3892"/>
        <v>#DIV/0!</v>
      </c>
      <c r="G1734" s="2236"/>
      <c r="H1734" s="2530"/>
      <c r="I1734" s="2530"/>
      <c r="J1734" s="2307" t="e">
        <f t="shared" si="3893"/>
        <v>#DIV/0!</v>
      </c>
      <c r="K1734" s="1206">
        <f t="shared" ref="K1734:L1734" si="3922">K1708/K1703</f>
        <v>0.45</v>
      </c>
      <c r="L1734" s="1206">
        <f t="shared" si="3922"/>
        <v>0</v>
      </c>
      <c r="M1734" s="1206">
        <f t="shared" si="3808"/>
        <v>0.45</v>
      </c>
      <c r="N1734" s="2307" t="e">
        <f t="shared" si="3895"/>
        <v>#DIV/0!</v>
      </c>
      <c r="O1734" s="1206">
        <f>O1708/O1703</f>
        <v>0.375</v>
      </c>
      <c r="P1734" s="1206">
        <f>P1708/P1703</f>
        <v>0</v>
      </c>
      <c r="Q1734" s="1206">
        <f t="shared" si="3810"/>
        <v>0.375</v>
      </c>
      <c r="R1734" s="2307" t="e">
        <f t="shared" si="3897"/>
        <v>#DIV/0!</v>
      </c>
      <c r="S1734" s="1206">
        <f t="shared" ref="S1734:T1734" si="3923">S1708/S1703</f>
        <v>0.5</v>
      </c>
      <c r="T1734" s="1206">
        <f t="shared" si="3923"/>
        <v>0</v>
      </c>
      <c r="U1734" s="1206">
        <f t="shared" si="3812"/>
        <v>0.5</v>
      </c>
      <c r="V1734" s="2307" t="e">
        <f t="shared" si="3899"/>
        <v>#DIV/0!</v>
      </c>
      <c r="W1734" s="1206" t="e">
        <f>W1708/W1703</f>
        <v>#DIV/0!</v>
      </c>
      <c r="X1734" s="1206">
        <f t="shared" si="3903"/>
        <v>0</v>
      </c>
      <c r="Y1734" s="1206" t="e">
        <f t="shared" si="3813"/>
        <v>#DIV/0!</v>
      </c>
      <c r="Z1734" s="2307" t="e">
        <f t="shared" si="3900"/>
        <v>#DIV/0!</v>
      </c>
      <c r="AA1734" s="1206">
        <f t="shared" si="3883"/>
        <v>0.41995967741935486</v>
      </c>
      <c r="AB1734" s="1718">
        <f t="shared" si="3884"/>
        <v>0</v>
      </c>
      <c r="AC1734" s="1903">
        <f t="shared" si="3814"/>
        <v>0.41995967741935486</v>
      </c>
      <c r="AD1734" s="27" t="s">
        <v>4319</v>
      </c>
    </row>
    <row r="1735" spans="1:30" customFormat="1" ht="15.75" hidden="1" thickBot="1" x14ac:dyDescent="0.3">
      <c r="A1735" s="3580"/>
      <c r="B1735" s="2211" t="s">
        <v>4223</v>
      </c>
      <c r="C1735" s="1207">
        <f t="shared" ref="C1735:S1735" si="3924">C1734/C212</f>
        <v>5.0705299455108213</v>
      </c>
      <c r="D1735" s="1207" t="e">
        <f t="shared" ref="D1735" si="3925">D1734/D212</f>
        <v>#DIV/0!</v>
      </c>
      <c r="E1735" s="1207" t="e">
        <f t="shared" si="3806"/>
        <v>#DIV/0!</v>
      </c>
      <c r="F1735" s="1184" t="e">
        <f t="shared" si="3892"/>
        <v>#DIV/0!</v>
      </c>
      <c r="G1735" s="2237">
        <f t="shared" si="3924"/>
        <v>0</v>
      </c>
      <c r="H1735" s="2529"/>
      <c r="I1735" s="2529"/>
      <c r="J1735" s="1184" t="e">
        <f t="shared" si="3893"/>
        <v>#DIV/0!</v>
      </c>
      <c r="K1735" s="1209">
        <f t="shared" si="3924"/>
        <v>2.4230690127970749</v>
      </c>
      <c r="L1735" s="1209" t="e">
        <f t="shared" ref="L1735" si="3926">L1734/L212</f>
        <v>#DIV/0!</v>
      </c>
      <c r="M1735" s="1209" t="e">
        <f t="shared" si="3808"/>
        <v>#DIV/0!</v>
      </c>
      <c r="N1735" s="1184" t="e">
        <f t="shared" si="3895"/>
        <v>#DIV/0!</v>
      </c>
      <c r="O1735" s="1210">
        <f t="shared" si="3924"/>
        <v>2.2821017274472171</v>
      </c>
      <c r="P1735" s="1210" t="e">
        <f t="shared" ref="P1735" si="3927">P1734/P212</f>
        <v>#DIV/0!</v>
      </c>
      <c r="Q1735" s="1210" t="e">
        <f t="shared" si="3810"/>
        <v>#DIV/0!</v>
      </c>
      <c r="R1735" s="1184" t="e">
        <f t="shared" si="3897"/>
        <v>#DIV/0!</v>
      </c>
      <c r="S1735" s="1211">
        <f t="shared" si="3924"/>
        <v>1.1245621716287215</v>
      </c>
      <c r="T1735" s="1211" t="e">
        <f t="shared" ref="T1735" si="3928">T1734/T212</f>
        <v>#DIV/0!</v>
      </c>
      <c r="U1735" s="1211" t="e">
        <f t="shared" si="3812"/>
        <v>#DIV/0!</v>
      </c>
      <c r="V1735" s="1184" t="e">
        <f t="shared" si="3899"/>
        <v>#DIV/0!</v>
      </c>
      <c r="W1735" s="1177" t="e">
        <f t="shared" ref="W1735" si="3929">W1734/W1532</f>
        <v>#DIV/0!</v>
      </c>
      <c r="X1735" s="1177" t="e">
        <f t="shared" si="3903"/>
        <v>#DIV/0!</v>
      </c>
      <c r="Y1735" s="1177" t="e">
        <f t="shared" si="3813"/>
        <v>#DIV/0!</v>
      </c>
      <c r="Z1735" s="1184" t="e">
        <f t="shared" si="3900"/>
        <v>#DIV/0!</v>
      </c>
      <c r="AA1735" s="1198">
        <f t="shared" si="3883"/>
        <v>2.1800525714767667</v>
      </c>
      <c r="AB1735" s="1723" t="e">
        <f t="shared" si="3884"/>
        <v>#DIV/0!</v>
      </c>
      <c r="AC1735" s="1198" t="e">
        <f t="shared" si="3814"/>
        <v>#DIV/0!</v>
      </c>
      <c r="AD1735" t="s">
        <v>4320</v>
      </c>
    </row>
    <row r="1736" spans="1:30" customFormat="1" ht="15.75" hidden="1" thickBot="1" x14ac:dyDescent="0.3">
      <c r="A1736" s="3580"/>
      <c r="B1736" s="2211" t="s">
        <v>4224</v>
      </c>
      <c r="C1736" s="1207">
        <f t="shared" ref="C1736:S1736" si="3930">C1734/C229</f>
        <v>2.2563944800914126</v>
      </c>
      <c r="D1736" s="1207" t="e">
        <f t="shared" ref="D1736" si="3931">D1734/D229</f>
        <v>#DIV/0!</v>
      </c>
      <c r="E1736" s="1207" t="e">
        <f t="shared" si="3806"/>
        <v>#DIV/0!</v>
      </c>
      <c r="F1736" s="1184" t="e">
        <f t="shared" si="3892"/>
        <v>#DIV/0!</v>
      </c>
      <c r="G1736" s="2237">
        <f t="shared" si="3930"/>
        <v>0</v>
      </c>
      <c r="H1736" s="2529"/>
      <c r="I1736" s="2529"/>
      <c r="J1736" s="1184" t="e">
        <f t="shared" si="3893"/>
        <v>#DIV/0!</v>
      </c>
      <c r="K1736" s="1209">
        <f t="shared" si="3930"/>
        <v>1.4426932668329178</v>
      </c>
      <c r="L1736" s="1209" t="e">
        <f t="shared" ref="L1736" si="3932">L1734/L229</f>
        <v>#DIV/0!</v>
      </c>
      <c r="M1736" s="1209" t="e">
        <f t="shared" si="3808"/>
        <v>#DIV/0!</v>
      </c>
      <c r="N1736" s="1184" t="e">
        <f t="shared" si="3895"/>
        <v>#DIV/0!</v>
      </c>
      <c r="O1736" s="1210">
        <f t="shared" si="3930"/>
        <v>1.2646878824969401</v>
      </c>
      <c r="P1736" s="1210" t="e">
        <f t="shared" ref="P1736" si="3933">P1734/P229</f>
        <v>#DIV/0!</v>
      </c>
      <c r="Q1736" s="1210" t="e">
        <f t="shared" si="3810"/>
        <v>#DIV/0!</v>
      </c>
      <c r="R1736" s="1184" t="e">
        <f t="shared" si="3897"/>
        <v>#DIV/0!</v>
      </c>
      <c r="S1736" s="1211">
        <f t="shared" si="3930"/>
        <v>1.8205521472392638</v>
      </c>
      <c r="T1736" s="1211" t="e">
        <f t="shared" ref="T1736" si="3934">T1734/T229</f>
        <v>#DIV/0!</v>
      </c>
      <c r="U1736" s="1211" t="e">
        <f t="shared" si="3812"/>
        <v>#DIV/0!</v>
      </c>
      <c r="V1736" s="1184" t="e">
        <f t="shared" si="3899"/>
        <v>#DIV/0!</v>
      </c>
      <c r="W1736" s="1177" t="e">
        <f t="shared" ref="W1736" si="3935">W1734/W1549</f>
        <v>#DIV/0!</v>
      </c>
      <c r="X1736" s="1177" t="e">
        <f t="shared" si="3903"/>
        <v>#DIV/0!</v>
      </c>
      <c r="Y1736" s="1177" t="e">
        <f t="shared" si="3813"/>
        <v>#DIV/0!</v>
      </c>
      <c r="Z1736" s="1184" t="e">
        <f t="shared" si="3900"/>
        <v>#DIV/0!</v>
      </c>
      <c r="AA1736" s="1198">
        <f t="shared" si="3883"/>
        <v>1.356865555332107</v>
      </c>
      <c r="AB1736" s="1723" t="e">
        <f t="shared" si="3884"/>
        <v>#DIV/0!</v>
      </c>
      <c r="AC1736" s="1198" t="e">
        <f t="shared" si="3814"/>
        <v>#DIV/0!</v>
      </c>
      <c r="AD1736" t="s">
        <v>4321</v>
      </c>
    </row>
    <row r="1737" spans="1:30" customFormat="1" ht="15.75" hidden="1" thickBot="1" x14ac:dyDescent="0.3">
      <c r="A1737" s="3580"/>
      <c r="B1737" s="2211" t="s">
        <v>4311</v>
      </c>
      <c r="C1737" s="1207">
        <f t="shared" ref="C1737:S1737" si="3936">C1734/C232</f>
        <v>1.4102054100969188</v>
      </c>
      <c r="D1737" s="1207" t="e">
        <f t="shared" ref="D1737" si="3937">D1734/D232</f>
        <v>#DIV/0!</v>
      </c>
      <c r="E1737" s="1207" t="e">
        <f t="shared" si="3806"/>
        <v>#DIV/0!</v>
      </c>
      <c r="F1737" s="1184" t="e">
        <f t="shared" si="3892"/>
        <v>#DIV/0!</v>
      </c>
      <c r="G1737" s="2237">
        <f t="shared" si="3936"/>
        <v>0</v>
      </c>
      <c r="H1737" s="2529"/>
      <c r="I1737" s="2529"/>
      <c r="J1737" s="1184" t="e">
        <f t="shared" si="3893"/>
        <v>#DIV/0!</v>
      </c>
      <c r="K1737" s="1209">
        <f t="shared" si="3936"/>
        <v>1.7565598210957882</v>
      </c>
      <c r="L1737" s="1209" t="e">
        <f t="shared" ref="L1737" si="3938">L1734/L232</f>
        <v>#DIV/0!</v>
      </c>
      <c r="M1737" s="1209" t="e">
        <f t="shared" si="3808"/>
        <v>#DIV/0!</v>
      </c>
      <c r="N1737" s="1184" t="e">
        <f t="shared" si="3895"/>
        <v>#DIV/0!</v>
      </c>
      <c r="O1737" s="1210">
        <f t="shared" si="3936"/>
        <v>1.3902857142857143</v>
      </c>
      <c r="P1737" s="1210" t="e">
        <f t="shared" ref="P1737" si="3939">P1734/P232</f>
        <v>#DIV/0!</v>
      </c>
      <c r="Q1737" s="1210" t="e">
        <f t="shared" si="3810"/>
        <v>#DIV/0!</v>
      </c>
      <c r="R1737" s="1184" t="e">
        <f t="shared" si="3897"/>
        <v>#DIV/0!</v>
      </c>
      <c r="S1737" s="1211">
        <f t="shared" si="3936"/>
        <v>2.0383561643835617</v>
      </c>
      <c r="T1737" s="1211" t="e">
        <f t="shared" ref="T1737" si="3940">T1734/T232</f>
        <v>#DIV/0!</v>
      </c>
      <c r="U1737" s="1211" t="e">
        <f t="shared" si="3812"/>
        <v>#DIV/0!</v>
      </c>
      <c r="V1737" s="1184" t="e">
        <f t="shared" si="3899"/>
        <v>#DIV/0!</v>
      </c>
      <c r="W1737" s="1177" t="e">
        <f t="shared" ref="W1737" si="3941">W1734/W1552</f>
        <v>#DIV/0!</v>
      </c>
      <c r="X1737" s="1177" t="e">
        <f t="shared" si="3903"/>
        <v>#DIV/0!</v>
      </c>
      <c r="Y1737" s="1177" t="e">
        <f t="shared" si="3813"/>
        <v>#DIV/0!</v>
      </c>
      <c r="Z1737" s="1184" t="e">
        <f t="shared" si="3900"/>
        <v>#DIV/0!</v>
      </c>
      <c r="AA1737" s="1198">
        <f t="shared" si="3883"/>
        <v>1.3190814219723965</v>
      </c>
      <c r="AB1737" s="1723" t="e">
        <f t="shared" si="3884"/>
        <v>#DIV/0!</v>
      </c>
      <c r="AC1737" s="1198" t="e">
        <f t="shared" si="3814"/>
        <v>#DIV/0!</v>
      </c>
      <c r="AD1737" t="s">
        <v>4322</v>
      </c>
    </row>
    <row r="1738" spans="1:30" customFormat="1" ht="15.75" hidden="1" thickBot="1" x14ac:dyDescent="0.3">
      <c r="A1738" s="3580"/>
      <c r="B1738" s="2210" t="s">
        <v>4323</v>
      </c>
      <c r="C1738" s="1206">
        <f>C1713/C1703</f>
        <v>0</v>
      </c>
      <c r="D1738" s="1206">
        <f>D1713/D1703</f>
        <v>0</v>
      </c>
      <c r="E1738" s="1206">
        <f t="shared" si="3806"/>
        <v>0</v>
      </c>
      <c r="F1738" s="2307" t="e">
        <f t="shared" si="3892"/>
        <v>#DIV/0!</v>
      </c>
      <c r="G1738" s="2236"/>
      <c r="H1738" s="2530"/>
      <c r="I1738" s="2530"/>
      <c r="J1738" s="2307" t="e">
        <f t="shared" si="3893"/>
        <v>#DIV/0!</v>
      </c>
      <c r="K1738" s="1206">
        <f t="shared" ref="K1738:L1738" si="3942">K1713/K1703</f>
        <v>-0.15</v>
      </c>
      <c r="L1738" s="1206">
        <f t="shared" si="3942"/>
        <v>0</v>
      </c>
      <c r="M1738" s="1206">
        <f t="shared" si="3808"/>
        <v>-0.15</v>
      </c>
      <c r="N1738" s="2307" t="e">
        <f t="shared" si="3895"/>
        <v>#DIV/0!</v>
      </c>
      <c r="O1738" s="1206">
        <f>O1713/O1703</f>
        <v>-1.5625E-2</v>
      </c>
      <c r="P1738" s="1206">
        <f>P1713/P1703</f>
        <v>0</v>
      </c>
      <c r="Q1738" s="1206">
        <f t="shared" si="3810"/>
        <v>-1.5625E-2</v>
      </c>
      <c r="R1738" s="2307" t="e">
        <f t="shared" si="3897"/>
        <v>#DIV/0!</v>
      </c>
      <c r="S1738" s="1206">
        <f t="shared" ref="S1738:T1738" si="3943">S1713/S1703</f>
        <v>0</v>
      </c>
      <c r="T1738" s="1206">
        <f t="shared" si="3943"/>
        <v>0</v>
      </c>
      <c r="U1738" s="1206">
        <f t="shared" si="3812"/>
        <v>0</v>
      </c>
      <c r="V1738" s="2307" t="e">
        <f t="shared" si="3899"/>
        <v>#DIV/0!</v>
      </c>
      <c r="W1738" s="1206" t="e">
        <f>W1713/W1703</f>
        <v>#DIV/0!</v>
      </c>
      <c r="X1738" s="1206">
        <f t="shared" si="3903"/>
        <v>0</v>
      </c>
      <c r="Y1738" s="1206" t="e">
        <f t="shared" si="3813"/>
        <v>#DIV/0!</v>
      </c>
      <c r="Z1738" s="2307" t="e">
        <f t="shared" si="3900"/>
        <v>#DIV/0!</v>
      </c>
      <c r="AA1738" s="1206">
        <f t="shared" si="3883"/>
        <v>-4.1406249999999999E-2</v>
      </c>
      <c r="AB1738" s="1718">
        <f t="shared" si="3884"/>
        <v>0</v>
      </c>
      <c r="AC1738" s="1903">
        <f t="shared" si="3814"/>
        <v>-4.1406249999999999E-2</v>
      </c>
      <c r="AD1738" s="27" t="s">
        <v>4324</v>
      </c>
    </row>
    <row r="1739" spans="1:30" customFormat="1" ht="15.75" hidden="1" thickBot="1" x14ac:dyDescent="0.3">
      <c r="A1739" s="3580"/>
      <c r="B1739" s="2211" t="s">
        <v>4223</v>
      </c>
      <c r="C1739" s="1207">
        <f t="shared" ref="C1739:S1739" si="3944">C1738/C238</f>
        <v>0</v>
      </c>
      <c r="D1739" s="1207" t="e">
        <f t="shared" ref="D1739" si="3945">D1738/D238</f>
        <v>#DIV/0!</v>
      </c>
      <c r="E1739" s="1207" t="e">
        <f t="shared" si="3806"/>
        <v>#DIV/0!</v>
      </c>
      <c r="F1739" s="1184" t="e">
        <f t="shared" si="3892"/>
        <v>#DIV/0!</v>
      </c>
      <c r="G1739" s="2237">
        <f t="shared" si="3944"/>
        <v>0</v>
      </c>
      <c r="H1739" s="2529"/>
      <c r="I1739" s="2529"/>
      <c r="J1739" s="1184" t="e">
        <f t="shared" si="3893"/>
        <v>#DIV/0!</v>
      </c>
      <c r="K1739" s="1209">
        <f t="shared" si="3944"/>
        <v>-2503.8676363636364</v>
      </c>
      <c r="L1739" s="1209" t="e">
        <f t="shared" ref="L1739" si="3946">L1738/L238</f>
        <v>#DIV/0!</v>
      </c>
      <c r="M1739" s="1209" t="e">
        <f t="shared" si="3808"/>
        <v>#DIV/0!</v>
      </c>
      <c r="N1739" s="1184" t="e">
        <f t="shared" si="3895"/>
        <v>#DIV/0!</v>
      </c>
      <c r="O1739" s="1210">
        <f t="shared" si="3944"/>
        <v>-139.13823341836735</v>
      </c>
      <c r="P1739" s="1210" t="e">
        <f t="shared" ref="P1739" si="3947">P1738/P238</f>
        <v>#DIV/0!</v>
      </c>
      <c r="Q1739" s="1210" t="e">
        <f t="shared" si="3810"/>
        <v>#DIV/0!</v>
      </c>
      <c r="R1739" s="1184" t="e">
        <f t="shared" si="3897"/>
        <v>#DIV/0!</v>
      </c>
      <c r="S1739" s="1211">
        <f t="shared" si="3944"/>
        <v>0</v>
      </c>
      <c r="T1739" s="1211" t="e">
        <f t="shared" ref="T1739" si="3948">T1738/T238</f>
        <v>#DIV/0!</v>
      </c>
      <c r="U1739" s="1211" t="e">
        <f t="shared" si="3812"/>
        <v>#DIV/0!</v>
      </c>
      <c r="V1739" s="1184" t="e">
        <f t="shared" si="3899"/>
        <v>#DIV/0!</v>
      </c>
      <c r="W1739" s="1177" t="e">
        <f t="shared" ref="W1739" si="3949">W1738/W1558</f>
        <v>#DIV/0!</v>
      </c>
      <c r="X1739" s="1177" t="e">
        <f t="shared" si="3903"/>
        <v>#DIV/0!</v>
      </c>
      <c r="Y1739" s="1177" t="e">
        <f t="shared" si="3813"/>
        <v>#DIV/0!</v>
      </c>
      <c r="Z1739" s="1184" t="e">
        <f t="shared" si="3900"/>
        <v>#DIV/0!</v>
      </c>
      <c r="AA1739" s="1198">
        <f t="shared" si="3883"/>
        <v>-528.60117395640077</v>
      </c>
      <c r="AB1739" s="1723" t="e">
        <f t="shared" si="3884"/>
        <v>#DIV/0!</v>
      </c>
      <c r="AC1739" s="1198" t="e">
        <f t="shared" si="3814"/>
        <v>#DIV/0!</v>
      </c>
      <c r="AD1739" t="s">
        <v>4325</v>
      </c>
    </row>
    <row r="1740" spans="1:30" customFormat="1" ht="15.75" hidden="1" thickBot="1" x14ac:dyDescent="0.3">
      <c r="A1740" s="3580"/>
      <c r="B1740" s="2211" t="s">
        <v>4224</v>
      </c>
      <c r="C1740" s="1207">
        <f t="shared" ref="C1740:S1740" si="3950">C1738/C255</f>
        <v>0</v>
      </c>
      <c r="D1740" s="1207" t="e">
        <f t="shared" ref="D1740" si="3951">D1738/D255</f>
        <v>#DIV/0!</v>
      </c>
      <c r="E1740" s="1207" t="e">
        <f t="shared" si="3806"/>
        <v>#DIV/0!</v>
      </c>
      <c r="F1740" s="1184" t="e">
        <f t="shared" si="3892"/>
        <v>#DIV/0!</v>
      </c>
      <c r="G1740" s="2237">
        <f t="shared" si="3950"/>
        <v>0</v>
      </c>
      <c r="H1740" s="2529"/>
      <c r="I1740" s="2529"/>
      <c r="J1740" s="1184" t="e">
        <f t="shared" si="3893"/>
        <v>#DIV/0!</v>
      </c>
      <c r="K1740" s="1209">
        <f t="shared" si="3950"/>
        <v>1.8383222116301239</v>
      </c>
      <c r="L1740" s="1209" t="e">
        <f t="shared" ref="L1740" si="3952">L1738/L255</f>
        <v>#DIV/0!</v>
      </c>
      <c r="M1740" s="1209" t="e">
        <f t="shared" si="3808"/>
        <v>#DIV/0!</v>
      </c>
      <c r="N1740" s="1184" t="e">
        <f t="shared" si="3895"/>
        <v>#DIV/0!</v>
      </c>
      <c r="O1740" s="1210">
        <f t="shared" si="3950"/>
        <v>0.1927705223880597</v>
      </c>
      <c r="P1740" s="1210" t="e">
        <f t="shared" ref="P1740" si="3953">P1738/P255</f>
        <v>#DIV/0!</v>
      </c>
      <c r="Q1740" s="1210" t="e">
        <f t="shared" si="3810"/>
        <v>#DIV/0!</v>
      </c>
      <c r="R1740" s="1184" t="e">
        <f t="shared" si="3897"/>
        <v>#DIV/0!</v>
      </c>
      <c r="S1740" s="1211">
        <f t="shared" si="3950"/>
        <v>0</v>
      </c>
      <c r="T1740" s="1211" t="e">
        <f t="shared" ref="T1740" si="3954">T1738/T255</f>
        <v>#DIV/0!</v>
      </c>
      <c r="U1740" s="1211" t="e">
        <f t="shared" si="3812"/>
        <v>#DIV/0!</v>
      </c>
      <c r="V1740" s="1184" t="e">
        <f t="shared" si="3899"/>
        <v>#DIV/0!</v>
      </c>
      <c r="W1740" s="1177" t="e">
        <f t="shared" ref="W1740" si="3955">W1738/W1575</f>
        <v>#DIV/0!</v>
      </c>
      <c r="X1740" s="1177" t="e">
        <f t="shared" si="3903"/>
        <v>#DIV/0!</v>
      </c>
      <c r="Y1740" s="1177" t="e">
        <f t="shared" si="3813"/>
        <v>#DIV/0!</v>
      </c>
      <c r="Z1740" s="1184" t="e">
        <f t="shared" si="3900"/>
        <v>#DIV/0!</v>
      </c>
      <c r="AA1740" s="1198">
        <f t="shared" si="3883"/>
        <v>0.40621854680363673</v>
      </c>
      <c r="AB1740" s="1723" t="e">
        <f t="shared" si="3884"/>
        <v>#DIV/0!</v>
      </c>
      <c r="AC1740" s="1198" t="e">
        <f t="shared" si="3814"/>
        <v>#DIV/0!</v>
      </c>
      <c r="AD1740" t="s">
        <v>4326</v>
      </c>
    </row>
    <row r="1741" spans="1:30" customFormat="1" ht="15.75" hidden="1" thickBot="1" x14ac:dyDescent="0.3">
      <c r="A1741" s="3580"/>
      <c r="B1741" s="2211" t="s">
        <v>4311</v>
      </c>
      <c r="C1741" s="1207">
        <f t="shared" ref="C1741:S1741" si="3956">C1738/C258</f>
        <v>0</v>
      </c>
      <c r="D1741" s="1207" t="e">
        <f t="shared" ref="D1741" si="3957">D1738/D258</f>
        <v>#DIV/0!</v>
      </c>
      <c r="E1741" s="1207" t="e">
        <f t="shared" si="3806"/>
        <v>#DIV/0!</v>
      </c>
      <c r="F1741" s="1184" t="e">
        <f t="shared" si="3892"/>
        <v>#DIV/0!</v>
      </c>
      <c r="G1741" s="2237">
        <f t="shared" si="3956"/>
        <v>0</v>
      </c>
      <c r="H1741" s="2529"/>
      <c r="I1741" s="2529"/>
      <c r="J1741" s="1184" t="e">
        <f t="shared" si="3893"/>
        <v>#DIV/0!</v>
      </c>
      <c r="K1741" s="1209">
        <f t="shared" si="3956"/>
        <v>1.8077675489067893</v>
      </c>
      <c r="L1741" s="1209" t="e">
        <f t="shared" ref="L1741" si="3958">L1738/L258</f>
        <v>#DIV/0!</v>
      </c>
      <c r="M1741" s="1209" t="e">
        <f t="shared" si="3808"/>
        <v>#DIV/0!</v>
      </c>
      <c r="N1741" s="1184" t="e">
        <f t="shared" si="3895"/>
        <v>#DIV/0!</v>
      </c>
      <c r="O1741" s="1210">
        <f t="shared" si="3956"/>
        <v>0.18232913669064749</v>
      </c>
      <c r="P1741" s="1210" t="e">
        <f t="shared" ref="P1741" si="3959">P1738/P258</f>
        <v>#DIV/0!</v>
      </c>
      <c r="Q1741" s="1210" t="e">
        <f t="shared" si="3810"/>
        <v>#DIV/0!</v>
      </c>
      <c r="R1741" s="1184" t="e">
        <f t="shared" si="3897"/>
        <v>#DIV/0!</v>
      </c>
      <c r="S1741" s="1211">
        <f t="shared" si="3956"/>
        <v>0</v>
      </c>
      <c r="T1741" s="1211" t="e">
        <f t="shared" ref="T1741" si="3960">T1738/T258</f>
        <v>#DIV/0!</v>
      </c>
      <c r="U1741" s="1211" t="e">
        <f t="shared" si="3812"/>
        <v>#DIV/0!</v>
      </c>
      <c r="V1741" s="1184" t="e">
        <f t="shared" si="3899"/>
        <v>#DIV/0!</v>
      </c>
      <c r="W1741" s="1177" t="e">
        <f t="shared" ref="W1741" si="3961">W1738/W1578</f>
        <v>#DIV/0!</v>
      </c>
      <c r="X1741" s="1177" t="e">
        <f t="shared" si="3903"/>
        <v>#DIV/0!</v>
      </c>
      <c r="Y1741" s="1177" t="e">
        <f t="shared" si="3813"/>
        <v>#DIV/0!</v>
      </c>
      <c r="Z1741" s="1184" t="e">
        <f t="shared" si="3900"/>
        <v>#DIV/0!</v>
      </c>
      <c r="AA1741" s="1198">
        <f t="shared" si="3883"/>
        <v>0.39801933711948734</v>
      </c>
      <c r="AB1741" s="1723" t="e">
        <f t="shared" si="3884"/>
        <v>#DIV/0!</v>
      </c>
      <c r="AC1741" s="1198" t="e">
        <f t="shared" si="3814"/>
        <v>#DIV/0!</v>
      </c>
      <c r="AD1741" t="s">
        <v>4327</v>
      </c>
    </row>
    <row r="1742" spans="1:30" customFormat="1" ht="15.75" hidden="1" thickBot="1" x14ac:dyDescent="0.3">
      <c r="A1742" s="3580"/>
      <c r="B1742" s="2210" t="s">
        <v>4328</v>
      </c>
      <c r="C1742" s="1212">
        <f>C1718/C1721</f>
        <v>106</v>
      </c>
      <c r="D1742" s="1212">
        <f>D1718/D1721</f>
        <v>107</v>
      </c>
      <c r="E1742" s="1212">
        <f t="shared" si="3806"/>
        <v>-1</v>
      </c>
      <c r="F1742" s="2307">
        <f t="shared" si="3892"/>
        <v>-9.3457943925233638E-3</v>
      </c>
      <c r="G1742" s="2242"/>
      <c r="H1742" s="2528"/>
      <c r="I1742" s="2528"/>
      <c r="J1742" s="2307" t="e">
        <f t="shared" si="3893"/>
        <v>#DIV/0!</v>
      </c>
      <c r="K1742" s="1212">
        <f t="shared" ref="K1742:L1742" si="3962">K1718/K1721</f>
        <v>78.75</v>
      </c>
      <c r="L1742" s="1212">
        <f t="shared" si="3962"/>
        <v>70.75</v>
      </c>
      <c r="M1742" s="1212">
        <f t="shared" si="3808"/>
        <v>8</v>
      </c>
      <c r="N1742" s="2307">
        <f t="shared" si="3895"/>
        <v>0.11307420494699646</v>
      </c>
      <c r="O1742" s="1212">
        <f>O1718/O1721</f>
        <v>210.5</v>
      </c>
      <c r="P1742" s="1212">
        <f>P1718/P1721</f>
        <v>371</v>
      </c>
      <c r="Q1742" s="1212">
        <f t="shared" si="3810"/>
        <v>-160.5</v>
      </c>
      <c r="R1742" s="2307">
        <f t="shared" si="3897"/>
        <v>-0.43261455525606468</v>
      </c>
      <c r="S1742" s="1212">
        <f t="shared" ref="S1742:T1742" si="3963">S1718/S1721</f>
        <v>4.5</v>
      </c>
      <c r="T1742" s="1212">
        <f t="shared" si="3963"/>
        <v>11</v>
      </c>
      <c r="U1742" s="1212">
        <f t="shared" si="3812"/>
        <v>-6.5</v>
      </c>
      <c r="V1742" s="2307">
        <f t="shared" si="3899"/>
        <v>-0.59090909090909094</v>
      </c>
      <c r="W1742" s="1212">
        <f>W1718/W1721</f>
        <v>98.9</v>
      </c>
      <c r="X1742" s="1212">
        <f>X1718/X1721</f>
        <v>98.888888888888886</v>
      </c>
      <c r="Y1742" s="1212">
        <f t="shared" si="3813"/>
        <v>1.1111111111119953E-2</v>
      </c>
      <c r="Z1742" s="2307">
        <f t="shared" si="3900"/>
        <v>1.1235955056188718E-4</v>
      </c>
      <c r="AA1742" s="1212">
        <f t="shared" si="3883"/>
        <v>99.9375</v>
      </c>
      <c r="AB1742" s="1724">
        <f t="shared" si="3884"/>
        <v>139.9375</v>
      </c>
      <c r="AC1742" s="1905">
        <f t="shared" si="3814"/>
        <v>-40</v>
      </c>
      <c r="AD1742" s="27" t="s">
        <v>4329</v>
      </c>
    </row>
    <row r="1743" spans="1:30" customFormat="1" ht="15.75" hidden="1" thickBot="1" x14ac:dyDescent="0.3">
      <c r="A1743" s="3580"/>
      <c r="B1743" s="2211" t="s">
        <v>4223</v>
      </c>
      <c r="C1743" s="1207">
        <f t="shared" ref="C1743:S1743" si="3964">C1742/C264</f>
        <v>0.48867780605001032</v>
      </c>
      <c r="D1743" s="1207">
        <f t="shared" ref="D1743" si="3965">D1742/D264</f>
        <v>0.40495228864504362</v>
      </c>
      <c r="E1743" s="1207">
        <f t="shared" si="3806"/>
        <v>8.3725517404966698E-2</v>
      </c>
      <c r="F1743" s="1184">
        <f t="shared" si="3892"/>
        <v>0.20675402943173724</v>
      </c>
      <c r="G1743" s="2243">
        <f t="shared" si="3964"/>
        <v>0</v>
      </c>
      <c r="H1743" s="2529"/>
      <c r="I1743" s="2529"/>
      <c r="J1743" s="1184" t="e">
        <f t="shared" si="3893"/>
        <v>#DIV/0!</v>
      </c>
      <c r="K1743" s="1209">
        <f t="shared" si="3964"/>
        <v>0.44166226215644816</v>
      </c>
      <c r="L1743" s="1209">
        <f t="shared" ref="L1743" si="3966">L1742/L264</f>
        <v>0.41278569787010061</v>
      </c>
      <c r="M1743" s="1209">
        <f t="shared" si="3808"/>
        <v>2.887656428634755E-2</v>
      </c>
      <c r="N1743" s="1184">
        <f t="shared" si="3895"/>
        <v>6.9955341077332353E-2</v>
      </c>
      <c r="O1743" s="1210">
        <f t="shared" si="3964"/>
        <v>2.7557291881984924</v>
      </c>
      <c r="P1743" s="1210">
        <f t="shared" ref="P1743" si="3967">P1742/P264</f>
        <v>3.2321095208462971</v>
      </c>
      <c r="Q1743" s="1210">
        <f t="shared" si="3810"/>
        <v>-0.47638033264780466</v>
      </c>
      <c r="R1743" s="1184">
        <f t="shared" si="3897"/>
        <v>-0.1473899103898772</v>
      </c>
      <c r="S1743" s="1211">
        <f t="shared" si="3964"/>
        <v>2.6748392539850948E-2</v>
      </c>
      <c r="T1743" s="1211">
        <f t="shared" ref="T1743" si="3968">T1742/T264</f>
        <v>4.5551846283224173E-2</v>
      </c>
      <c r="U1743" s="1211">
        <f t="shared" si="3812"/>
        <v>-1.8803453743373225E-2</v>
      </c>
      <c r="V1743" s="1184">
        <f t="shared" si="3899"/>
        <v>-0.412792351520956</v>
      </c>
      <c r="W1743" s="1177">
        <f>W1742/W$264</f>
        <v>0.6456542569433964</v>
      </c>
      <c r="X1743" s="1177">
        <f>X1742/X$264</f>
        <v>0.52499335899700195</v>
      </c>
      <c r="Y1743" s="1177">
        <f t="shared" si="3813"/>
        <v>0.12066089794639445</v>
      </c>
      <c r="Z1743" s="1184">
        <f t="shared" si="3900"/>
        <v>0.22983318908436612</v>
      </c>
      <c r="AA1743" s="1198">
        <f t="shared" si="3883"/>
        <v>0.74256352978896034</v>
      </c>
      <c r="AB1743" s="1723">
        <f t="shared" si="3884"/>
        <v>1.0238498384111665</v>
      </c>
      <c r="AC1743" s="1198">
        <f t="shared" si="3814"/>
        <v>-0.28128630862220616</v>
      </c>
      <c r="AD1743" t="s">
        <v>4330</v>
      </c>
    </row>
    <row r="1744" spans="1:30" customFormat="1" ht="15.75" hidden="1" thickBot="1" x14ac:dyDescent="0.3">
      <c r="A1744" s="3580"/>
      <c r="B1744" s="2211" t="s">
        <v>4224</v>
      </c>
      <c r="C1744" s="1207">
        <f t="shared" ref="C1744:S1744" si="3969">C1742/C281</f>
        <v>0.57904606604158182</v>
      </c>
      <c r="D1744" s="1207">
        <f t="shared" ref="D1744" si="3970">D1742/D281</f>
        <v>0.49490787929661068</v>
      </c>
      <c r="E1744" s="1207">
        <f t="shared" si="3806"/>
        <v>8.4138186744971144E-2</v>
      </c>
      <c r="F1744" s="1184">
        <f t="shared" si="3892"/>
        <v>0.17000777369831493</v>
      </c>
      <c r="G1744" s="2243">
        <f t="shared" si="3969"/>
        <v>0</v>
      </c>
      <c r="H1744" s="2529"/>
      <c r="I1744" s="2529"/>
      <c r="J1744" s="1184" t="e">
        <f t="shared" si="3893"/>
        <v>#DIV/0!</v>
      </c>
      <c r="K1744" s="1209">
        <f t="shared" si="3969"/>
        <v>0.42458400429414922</v>
      </c>
      <c r="L1744" s="1209">
        <f t="shared" ref="L1744" si="3971">L1742/L281</f>
        <v>0.40279496018352812</v>
      </c>
      <c r="M1744" s="1209">
        <f t="shared" si="3808"/>
        <v>2.1789044110621103E-2</v>
      </c>
      <c r="N1744" s="1184">
        <f t="shared" si="3895"/>
        <v>5.4094629437997976E-2</v>
      </c>
      <c r="O1744" s="1210">
        <f t="shared" si="3969"/>
        <v>2.0004635799965231</v>
      </c>
      <c r="P1744" s="1210">
        <f t="shared" ref="P1744" si="3972">P1742/P281</f>
        <v>2.957520756902877</v>
      </c>
      <c r="Q1744" s="1210">
        <f t="shared" si="3810"/>
        <v>-0.95705717690635383</v>
      </c>
      <c r="R1744" s="1184">
        <f t="shared" si="3897"/>
        <v>-0.32360116988953491</v>
      </c>
      <c r="S1744" s="1211">
        <f t="shared" si="3969"/>
        <v>4.0285506895717395E-2</v>
      </c>
      <c r="T1744" s="1211">
        <f t="shared" ref="T1744" si="3973">T1742/T281</f>
        <v>7.2971442439932047E-2</v>
      </c>
      <c r="U1744" s="1211">
        <f t="shared" si="3812"/>
        <v>-3.2685935544214652E-2</v>
      </c>
      <c r="V1744" s="1184">
        <f t="shared" si="3899"/>
        <v>-0.44792777080048479</v>
      </c>
      <c r="W1744" s="1177">
        <f>W1742/W$281</f>
        <v>0.69482934371127691</v>
      </c>
      <c r="X1744" s="1177">
        <f>X1742/X$281</f>
        <v>0.64688787781891399</v>
      </c>
      <c r="Y1744" s="1177">
        <f t="shared" si="3813"/>
        <v>4.7941465892362922E-2</v>
      </c>
      <c r="Z1744" s="1184">
        <f t="shared" si="3900"/>
        <v>7.4110935660141361E-2</v>
      </c>
      <c r="AA1744" s="1198">
        <f t="shared" si="3883"/>
        <v>0.60887583144559421</v>
      </c>
      <c r="AB1744" s="1723">
        <f t="shared" si="3884"/>
        <v>0.98204875970573691</v>
      </c>
      <c r="AC1744" s="1198">
        <f t="shared" si="3814"/>
        <v>-0.3731729282601427</v>
      </c>
      <c r="AD1744" t="s">
        <v>4331</v>
      </c>
    </row>
    <row r="1745" spans="1:30" customFormat="1" ht="15.75" hidden="1" thickBot="1" x14ac:dyDescent="0.3">
      <c r="A1745" s="3580"/>
      <c r="B1745" s="2211" t="s">
        <v>4311</v>
      </c>
      <c r="C1745" s="1207">
        <f t="shared" ref="C1745:S1745" si="3974">C1742/C284</f>
        <v>0.52803391626921037</v>
      </c>
      <c r="D1745" s="1207">
        <f t="shared" ref="D1745" si="3975">D1742/D284</f>
        <v>0.45080333860921651</v>
      </c>
      <c r="E1745" s="1207">
        <f t="shared" si="3806"/>
        <v>7.723057765999386E-2</v>
      </c>
      <c r="F1745" s="1184">
        <f t="shared" si="3892"/>
        <v>0.17131767013585047</v>
      </c>
      <c r="G1745" s="2243">
        <f t="shared" si="3974"/>
        <v>0</v>
      </c>
      <c r="H1745" s="2529"/>
      <c r="I1745" s="2529"/>
      <c r="J1745" s="1184" t="e">
        <f t="shared" si="3893"/>
        <v>#DIV/0!</v>
      </c>
      <c r="K1745" s="1209">
        <f t="shared" si="3974"/>
        <v>0.315047855370436</v>
      </c>
      <c r="L1745" s="1209">
        <f t="shared" ref="L1745" si="3976">L1742/L284</f>
        <v>0.30177682425291896</v>
      </c>
      <c r="M1745" s="1209">
        <f t="shared" si="3808"/>
        <v>1.327103111751704E-2</v>
      </c>
      <c r="N1745" s="1184">
        <f t="shared" si="3895"/>
        <v>4.3976309812295583E-2</v>
      </c>
      <c r="O1745" s="1210">
        <f t="shared" si="3974"/>
        <v>1.1981980464802966</v>
      </c>
      <c r="P1745" s="1210">
        <f t="shared" ref="P1745" si="3977">P1742/P284</f>
        <v>1.8393186296319837</v>
      </c>
      <c r="Q1745" s="1210">
        <f t="shared" si="3810"/>
        <v>-0.64112058315168707</v>
      </c>
      <c r="R1745" s="1184">
        <f t="shared" si="3897"/>
        <v>-0.34856417633303938</v>
      </c>
      <c r="S1745" s="1211">
        <f t="shared" si="3974"/>
        <v>2.281746031746032E-2</v>
      </c>
      <c r="T1745" s="1211">
        <f t="shared" ref="T1745" si="3978">T1742/T284</f>
        <v>4.601497137824747E-2</v>
      </c>
      <c r="U1745" s="1211">
        <f t="shared" si="3812"/>
        <v>-2.319751106078715E-2</v>
      </c>
      <c r="V1745" s="1184">
        <f t="shared" si="3899"/>
        <v>-0.50412964228753698</v>
      </c>
      <c r="W1745" s="1177">
        <f>W1742/W$284</f>
        <v>0.54301550299875523</v>
      </c>
      <c r="X1745" s="1177">
        <f>X1742/X$284</f>
        <v>0.51260037475640063</v>
      </c>
      <c r="Y1745" s="1177">
        <f t="shared" si="3813"/>
        <v>3.0415128242354594E-2</v>
      </c>
      <c r="Z1745" s="1184">
        <f t="shared" si="3900"/>
        <v>5.9334970749501607E-2</v>
      </c>
      <c r="AA1745" s="1198">
        <f t="shared" si="3883"/>
        <v>0.41281945568748063</v>
      </c>
      <c r="AB1745" s="1723">
        <f t="shared" si="3884"/>
        <v>0.65947844096809172</v>
      </c>
      <c r="AC1745" s="1198">
        <f t="shared" si="3814"/>
        <v>-0.24665898528061109</v>
      </c>
      <c r="AD1745" t="s">
        <v>4332</v>
      </c>
    </row>
    <row r="1746" spans="1:30" customFormat="1" ht="15.75" hidden="1" thickBot="1" x14ac:dyDescent="0.3">
      <c r="A1746" s="3580"/>
      <c r="B1746" s="2210" t="s">
        <v>4333</v>
      </c>
      <c r="C1746" s="1213">
        <f>C1703/C1721</f>
        <v>31</v>
      </c>
      <c r="D1746" s="1213">
        <f>D1703/D1721</f>
        <v>16.5</v>
      </c>
      <c r="E1746" s="1213">
        <f t="shared" si="3806"/>
        <v>14.5</v>
      </c>
      <c r="F1746" s="2307">
        <f t="shared" si="3892"/>
        <v>0.87878787878787878</v>
      </c>
      <c r="G1746" s="2242"/>
      <c r="H1746" s="2528"/>
      <c r="I1746" s="2528"/>
      <c r="J1746" s="2307" t="e">
        <f t="shared" si="3893"/>
        <v>#DIV/0!</v>
      </c>
      <c r="K1746" s="1213">
        <f t="shared" ref="K1746:L1746" si="3979">K1703/K1721</f>
        <v>35</v>
      </c>
      <c r="L1746" s="1213">
        <f t="shared" si="3979"/>
        <v>29.75</v>
      </c>
      <c r="M1746" s="1213">
        <f t="shared" si="3808"/>
        <v>5.25</v>
      </c>
      <c r="N1746" s="2307">
        <f t="shared" si="3895"/>
        <v>0.17647058823529413</v>
      </c>
      <c r="O1746" s="1213">
        <f>O1703/O1721</f>
        <v>64</v>
      </c>
      <c r="P1746" s="1213">
        <f>P1703/P1721</f>
        <v>109</v>
      </c>
      <c r="Q1746" s="1213">
        <f t="shared" si="3810"/>
        <v>-45</v>
      </c>
      <c r="R1746" s="2307">
        <f t="shared" si="3897"/>
        <v>-0.41284403669724773</v>
      </c>
      <c r="S1746" s="1213">
        <f t="shared" ref="S1746:T1746" si="3980">S1703/S1721</f>
        <v>1</v>
      </c>
      <c r="T1746" s="1213">
        <f t="shared" si="3980"/>
        <v>1.5</v>
      </c>
      <c r="U1746" s="1213">
        <f t="shared" si="3812"/>
        <v>-0.5</v>
      </c>
      <c r="V1746" s="2307">
        <f t="shared" si="3899"/>
        <v>-0.33333333333333331</v>
      </c>
      <c r="W1746" s="1213">
        <f>W1703/W1721</f>
        <v>34.299999999999997</v>
      </c>
      <c r="X1746" s="1213">
        <f>X1703/X1721</f>
        <v>29.333333333333332</v>
      </c>
      <c r="Y1746" s="1213">
        <f t="shared" si="3813"/>
        <v>4.966666666666665</v>
      </c>
      <c r="Z1746" s="2307">
        <f t="shared" si="3900"/>
        <v>0.16931818181818176</v>
      </c>
      <c r="AA1746" s="1213">
        <f t="shared" si="3883"/>
        <v>32.75</v>
      </c>
      <c r="AB1746" s="1725">
        <f t="shared" si="3884"/>
        <v>39.1875</v>
      </c>
      <c r="AC1746" s="1906">
        <f t="shared" si="3814"/>
        <v>-6.4375</v>
      </c>
      <c r="AD1746" s="27" t="s">
        <v>4334</v>
      </c>
    </row>
    <row r="1747" spans="1:30" customFormat="1" ht="15.75" hidden="1" thickBot="1" x14ac:dyDescent="0.3">
      <c r="A1747" s="3580"/>
      <c r="B1747" s="2211" t="s">
        <v>4223</v>
      </c>
      <c r="C1747" s="1207">
        <f t="shared" ref="C1747:S1747" si="3981">C1746/C290</f>
        <v>0.65533088235294124</v>
      </c>
      <c r="D1747" s="1207">
        <f t="shared" ref="D1747" si="3982">D1746/D290</f>
        <v>0.27881098346298488</v>
      </c>
      <c r="E1747" s="1207">
        <f t="shared" si="3806"/>
        <v>0.37651989888995635</v>
      </c>
      <c r="F1747" s="1184">
        <f t="shared" si="3892"/>
        <v>1.350448587833138</v>
      </c>
      <c r="G1747" s="2243">
        <f t="shared" si="3981"/>
        <v>0</v>
      </c>
      <c r="H1747" s="2529"/>
      <c r="I1747" s="2529"/>
      <c r="J1747" s="1184" t="e">
        <f t="shared" si="3893"/>
        <v>#DIV/0!</v>
      </c>
      <c r="K1747" s="1209">
        <f t="shared" si="3981"/>
        <v>1.1348300301319867</v>
      </c>
      <c r="L1747" s="1209">
        <f t="shared" ref="L1747" si="3983">L1746/L290</f>
        <v>1.0255475251861585</v>
      </c>
      <c r="M1747" s="1209">
        <f t="shared" si="3808"/>
        <v>0.10928250494582814</v>
      </c>
      <c r="N1747" s="1184">
        <f t="shared" si="3895"/>
        <v>0.10656015665972288</v>
      </c>
      <c r="O1747" s="1210">
        <f t="shared" si="3981"/>
        <v>3.8352362328896739</v>
      </c>
      <c r="P1747" s="1210">
        <f t="shared" ref="P1747" si="3984">P1746/P290</f>
        <v>4.4784264751795195</v>
      </c>
      <c r="Q1747" s="1210">
        <f t="shared" si="3810"/>
        <v>-0.64319024228984567</v>
      </c>
      <c r="R1747" s="1184">
        <f t="shared" si="3897"/>
        <v>-0.14361969451872336</v>
      </c>
      <c r="S1747" s="1211">
        <f t="shared" si="3981"/>
        <v>3.0173252871325676E-2</v>
      </c>
      <c r="T1747" s="1211">
        <f t="shared" ref="T1747" si="3985">T1746/T290</f>
        <v>3.1912804399057346E-2</v>
      </c>
      <c r="U1747" s="1211">
        <f t="shared" si="3812"/>
        <v>-1.7395515277316698E-3</v>
      </c>
      <c r="V1747" s="1184">
        <f t="shared" si="3899"/>
        <v>-5.450951617975177E-2</v>
      </c>
      <c r="W1747" s="1177">
        <f>W1746/W$290</f>
        <v>1.0882202435779347</v>
      </c>
      <c r="X1747" s="1177">
        <f>X1746/X$290</f>
        <v>0.77027618455301405</v>
      </c>
      <c r="Y1747" s="1177">
        <f t="shared" si="3813"/>
        <v>0.31794405902492062</v>
      </c>
      <c r="Z1747" s="1184">
        <f t="shared" si="3900"/>
        <v>0.41276631083878229</v>
      </c>
      <c r="AA1747" s="1198">
        <f t="shared" si="3883"/>
        <v>1.1311140796491856</v>
      </c>
      <c r="AB1747" s="1723">
        <f t="shared" si="3884"/>
        <v>1.4536744470569301</v>
      </c>
      <c r="AC1747" s="1198">
        <f t="shared" si="3814"/>
        <v>-0.32256036740774441</v>
      </c>
      <c r="AD1747" t="s">
        <v>4335</v>
      </c>
    </row>
    <row r="1748" spans="1:30" customFormat="1" ht="15.75" hidden="1" thickBot="1" x14ac:dyDescent="0.3">
      <c r="A1748" s="3580"/>
      <c r="B1748" s="2211" t="s">
        <v>4224</v>
      </c>
      <c r="C1748" s="1207">
        <f t="shared" ref="C1748:S1748" si="3986">C1746/C307</f>
        <v>0.80908418059288689</v>
      </c>
      <c r="D1748" s="1207">
        <f t="shared" ref="D1748" si="3987">D1746/D307</f>
        <v>0.35312301838934684</v>
      </c>
      <c r="E1748" s="1207">
        <f t="shared" si="3806"/>
        <v>0.45596116220354005</v>
      </c>
      <c r="F1748" s="1184">
        <f t="shared" si="3892"/>
        <v>1.2912246963770733</v>
      </c>
      <c r="G1748" s="2243">
        <f t="shared" si="3986"/>
        <v>0</v>
      </c>
      <c r="H1748" s="2529"/>
      <c r="I1748" s="2529"/>
      <c r="J1748" s="1184" t="e">
        <f t="shared" si="3893"/>
        <v>#DIV/0!</v>
      </c>
      <c r="K1748" s="1209">
        <f t="shared" si="3986"/>
        <v>1.230553827006845</v>
      </c>
      <c r="L1748" s="1209">
        <f t="shared" ref="L1748" si="3988">L1746/L307</f>
        <v>1.0986754966887418</v>
      </c>
      <c r="M1748" s="1209">
        <f t="shared" si="3808"/>
        <v>0.13187833031810325</v>
      </c>
      <c r="N1748" s="1184">
        <f t="shared" si="3895"/>
        <v>0.12003392331545262</v>
      </c>
      <c r="O1748" s="1210">
        <f t="shared" si="3986"/>
        <v>2.5395596419066053</v>
      </c>
      <c r="P1748" s="1210">
        <f t="shared" ref="P1748" si="3989">P1746/P307</f>
        <v>3.9234026653381493</v>
      </c>
      <c r="Q1748" s="1210">
        <f t="shared" si="3810"/>
        <v>-1.383843023431544</v>
      </c>
      <c r="R1748" s="1184">
        <f t="shared" si="3897"/>
        <v>-0.35271501333709615</v>
      </c>
      <c r="S1748" s="1211">
        <f t="shared" si="3986"/>
        <v>4.6756529064869413E-2</v>
      </c>
      <c r="T1748" s="1211">
        <f t="shared" ref="T1748" si="3990">T1746/T307</f>
        <v>4.9837925445705027E-2</v>
      </c>
      <c r="U1748" s="1211">
        <f t="shared" si="3812"/>
        <v>-3.0813963808356132E-3</v>
      </c>
      <c r="V1748" s="1184">
        <f t="shared" si="3899"/>
        <v>-6.1828343641482056E-2</v>
      </c>
      <c r="W1748" s="1177">
        <f>W1746/W$307</f>
        <v>1.1986315829155199</v>
      </c>
      <c r="X1748" s="1177">
        <f>X1746/X$307</f>
        <v>0.9546883385724142</v>
      </c>
      <c r="Y1748" s="1177">
        <f t="shared" si="3813"/>
        <v>0.24394324434310566</v>
      </c>
      <c r="Z1748" s="1184">
        <f t="shared" si="3900"/>
        <v>0.25552134082614258</v>
      </c>
      <c r="AA1748" s="1198">
        <f t="shared" si="3883"/>
        <v>0.92519083571424132</v>
      </c>
      <c r="AB1748" s="1723">
        <f t="shared" si="3884"/>
        <v>1.3562597764654858</v>
      </c>
      <c r="AC1748" s="1198">
        <f t="shared" si="3814"/>
        <v>-0.43106894075124447</v>
      </c>
      <c r="AD1748" t="s">
        <v>4336</v>
      </c>
    </row>
    <row r="1749" spans="1:30" customFormat="1" ht="15.75" hidden="1" thickBot="1" x14ac:dyDescent="0.3">
      <c r="A1749" s="3580"/>
      <c r="B1749" s="2211" t="s">
        <v>4311</v>
      </c>
      <c r="C1749" s="1207">
        <f t="shared" ref="C1749:S1749" si="3991">C1746/C310</f>
        <v>0.82200282087447119</v>
      </c>
      <c r="D1749" s="1207">
        <f t="shared" ref="D1749" si="3992">D1746/D310</f>
        <v>0.35444728286112404</v>
      </c>
      <c r="E1749" s="1207">
        <f t="shared" si="3806"/>
        <v>0.46755553801334715</v>
      </c>
      <c r="F1749" s="1184">
        <f t="shared" si="3892"/>
        <v>1.3191116440199657</v>
      </c>
      <c r="G1749" s="2243">
        <f t="shared" si="3991"/>
        <v>0</v>
      </c>
      <c r="H1749" s="2529"/>
      <c r="I1749" s="2529"/>
      <c r="J1749" s="1184" t="e">
        <f t="shared" si="3893"/>
        <v>#DIV/0!</v>
      </c>
      <c r="K1749" s="1209">
        <f t="shared" si="3991"/>
        <v>1.0560488876157741</v>
      </c>
      <c r="L1749" s="1209">
        <f t="shared" ref="L1749" si="3993">L1746/L310</f>
        <v>0.95884644987492784</v>
      </c>
      <c r="M1749" s="1209">
        <f t="shared" si="3808"/>
        <v>9.7202437740846248E-2</v>
      </c>
      <c r="N1749" s="1184">
        <f t="shared" si="3895"/>
        <v>0.10137435222660036</v>
      </c>
      <c r="O1749" s="1210">
        <f t="shared" si="3991"/>
        <v>1.6670776818742292</v>
      </c>
      <c r="P1749" s="1210">
        <f t="shared" ref="P1749" si="3994">P1746/P310</f>
        <v>2.7559157212317666</v>
      </c>
      <c r="Q1749" s="1210">
        <f t="shared" si="3810"/>
        <v>-1.0888380393575374</v>
      </c>
      <c r="R1749" s="1184">
        <f t="shared" si="3897"/>
        <v>-0.39509119635591661</v>
      </c>
      <c r="S1749" s="1211">
        <f t="shared" si="3991"/>
        <v>3.0913978494623653E-2</v>
      </c>
      <c r="T1749" s="1211">
        <f t="shared" ref="T1749" si="3995">T1746/T310</f>
        <v>3.5804020100502515E-2</v>
      </c>
      <c r="U1749" s="1211">
        <f t="shared" si="3812"/>
        <v>-4.8900416058788622E-3</v>
      </c>
      <c r="V1749" s="1184">
        <f t="shared" si="3899"/>
        <v>-0.1365780041501605</v>
      </c>
      <c r="W1749" s="1177">
        <f>W1746/W$310</f>
        <v>1.052940729867895</v>
      </c>
      <c r="X1749" s="1177">
        <f>X1746/X$310</f>
        <v>0.8542505563782159</v>
      </c>
      <c r="Y1749" s="1177">
        <f t="shared" si="3813"/>
        <v>0.1986901734896791</v>
      </c>
      <c r="Z1749" s="1184">
        <f t="shared" si="3900"/>
        <v>0.23259004282311505</v>
      </c>
      <c r="AA1749" s="1198">
        <f t="shared" si="3883"/>
        <v>0.71520867377181951</v>
      </c>
      <c r="AB1749" s="1723">
        <f t="shared" si="3884"/>
        <v>1.0262533685170803</v>
      </c>
      <c r="AC1749" s="1198">
        <f t="shared" si="3814"/>
        <v>-0.31104469474526075</v>
      </c>
      <c r="AD1749" t="s">
        <v>4337</v>
      </c>
    </row>
    <row r="1750" spans="1:30" s="325" customFormat="1" ht="15.75" hidden="1" thickBot="1" x14ac:dyDescent="0.3">
      <c r="A1750" s="3580"/>
      <c r="B1750" s="2210" t="s">
        <v>4338</v>
      </c>
      <c r="C1750" s="1206">
        <f>C1708/C1721</f>
        <v>11</v>
      </c>
      <c r="D1750" s="1206"/>
      <c r="E1750" s="1206"/>
      <c r="F1750" s="2307" t="e">
        <f t="shared" si="3892"/>
        <v>#DIV/0!</v>
      </c>
      <c r="G1750" s="1238"/>
      <c r="H1750" s="2530"/>
      <c r="I1750" s="2530"/>
      <c r="J1750" s="2307" t="e">
        <f t="shared" si="3893"/>
        <v>#DIV/0!</v>
      </c>
      <c r="K1750" s="1206">
        <f t="shared" ref="K1750:W1750" si="3996">K1708/K1721</f>
        <v>15.75</v>
      </c>
      <c r="L1750" s="1206"/>
      <c r="M1750" s="1206"/>
      <c r="N1750" s="2307" t="e">
        <f t="shared" si="3895"/>
        <v>#DIV/0!</v>
      </c>
      <c r="O1750" s="1206">
        <f t="shared" si="3996"/>
        <v>24</v>
      </c>
      <c r="P1750" s="1206"/>
      <c r="Q1750" s="1206"/>
      <c r="R1750" s="2307" t="e">
        <f t="shared" si="3897"/>
        <v>#DIV/0!</v>
      </c>
      <c r="S1750" s="1206">
        <f t="shared" si="3996"/>
        <v>0.5</v>
      </c>
      <c r="T1750" s="1206"/>
      <c r="U1750" s="1206"/>
      <c r="V1750" s="2307" t="e">
        <f t="shared" si="3899"/>
        <v>#DIV/0!</v>
      </c>
      <c r="W1750" s="1206" t="e">
        <f t="shared" si="3996"/>
        <v>#DIV/0!</v>
      </c>
      <c r="X1750" s="1206">
        <f t="shared" ref="X1750:X1757" si="3997">SUM(D1750+H1750+L1750+P1750+T1750)</f>
        <v>0</v>
      </c>
      <c r="Y1750" s="1206"/>
      <c r="Z1750" s="2307" t="e">
        <f t="shared" si="3900"/>
        <v>#DIV/0!</v>
      </c>
      <c r="AA1750" s="1206">
        <f t="shared" si="3883"/>
        <v>12.8125</v>
      </c>
      <c r="AB1750" s="1718" t="e">
        <f t="shared" si="3884"/>
        <v>#DIV/0!</v>
      </c>
      <c r="AC1750" s="1903"/>
      <c r="AD1750" s="1220" t="s">
        <v>4339</v>
      </c>
    </row>
    <row r="1751" spans="1:30" s="325" customFormat="1" ht="15.75" hidden="1" thickBot="1" x14ac:dyDescent="0.3">
      <c r="A1751" s="3580"/>
      <c r="B1751" s="2212" t="s">
        <v>4223</v>
      </c>
      <c r="C1751" s="1207">
        <f t="shared" ref="C1751:W1751" si="3998">C1750/C316</f>
        <v>3.3228748631886176</v>
      </c>
      <c r="D1751" s="1207"/>
      <c r="E1751" s="1207"/>
      <c r="F1751" s="1184" t="e">
        <f t="shared" si="3892"/>
        <v>#DIV/0!</v>
      </c>
      <c r="G1751" s="1239">
        <f t="shared" si="3998"/>
        <v>0</v>
      </c>
      <c r="H1751" s="2529"/>
      <c r="I1751" s="2529"/>
      <c r="J1751" s="1184" t="e">
        <f t="shared" si="3893"/>
        <v>#DIV/0!</v>
      </c>
      <c r="K1751" s="1209">
        <f t="shared" si="3998"/>
        <v>2.7497714808043874</v>
      </c>
      <c r="L1751" s="1209"/>
      <c r="M1751" s="1209"/>
      <c r="N1751" s="1184" t="e">
        <f t="shared" si="3895"/>
        <v>#DIV/0!</v>
      </c>
      <c r="O1751" s="1210">
        <f t="shared" si="3998"/>
        <v>8.7523992322456809</v>
      </c>
      <c r="P1751" s="1210"/>
      <c r="Q1751" s="1210"/>
      <c r="R1751" s="1184" t="e">
        <f t="shared" si="3897"/>
        <v>#DIV/0!</v>
      </c>
      <c r="S1751" s="1214">
        <f t="shared" si="3998"/>
        <v>3.393169877408056E-2</v>
      </c>
      <c r="T1751" s="1214"/>
      <c r="U1751" s="1214"/>
      <c r="V1751" s="1184" t="e">
        <f t="shared" si="3899"/>
        <v>#DIV/0!</v>
      </c>
      <c r="W1751" s="1199" t="e">
        <f t="shared" si="3998"/>
        <v>#DIV/0!</v>
      </c>
      <c r="X1751" s="1199">
        <f t="shared" si="3997"/>
        <v>0</v>
      </c>
      <c r="Y1751" s="1199"/>
      <c r="Z1751" s="1184" t="e">
        <f t="shared" si="3900"/>
        <v>#DIV/0!</v>
      </c>
      <c r="AA1751" s="1198">
        <f t="shared" si="3883"/>
        <v>2.9717954550025536</v>
      </c>
      <c r="AB1751" s="1723" t="e">
        <f t="shared" si="3884"/>
        <v>#DIV/0!</v>
      </c>
      <c r="AC1751" s="1198"/>
      <c r="AD1751" s="325" t="s">
        <v>4340</v>
      </c>
    </row>
    <row r="1752" spans="1:30" ht="15.75" hidden="1" thickBot="1" x14ac:dyDescent="0.3">
      <c r="A1752" s="3580"/>
      <c r="B1752" s="2212" t="s">
        <v>4224</v>
      </c>
      <c r="C1752" s="1207">
        <f t="shared" ref="C1752:W1752" si="3999">C1750/C333</f>
        <v>1.8256130790190734</v>
      </c>
      <c r="D1752" s="1207"/>
      <c r="E1752" s="1207"/>
      <c r="F1752" s="1184" t="e">
        <f t="shared" si="3892"/>
        <v>#DIV/0!</v>
      </c>
      <c r="G1752" s="1239">
        <f t="shared" si="3999"/>
        <v>0</v>
      </c>
      <c r="H1752" s="2529"/>
      <c r="I1752" s="2529"/>
      <c r="J1752" s="1184" t="e">
        <f t="shared" si="3893"/>
        <v>#DIV/0!</v>
      </c>
      <c r="K1752" s="1209">
        <f t="shared" si="3999"/>
        <v>1.7753117206982545</v>
      </c>
      <c r="L1752" s="1209"/>
      <c r="M1752" s="1209"/>
      <c r="N1752" s="1184" t="e">
        <f t="shared" si="3895"/>
        <v>#DIV/0!</v>
      </c>
      <c r="O1752" s="1210">
        <f t="shared" si="3999"/>
        <v>3.2117503059975521</v>
      </c>
      <c r="P1752" s="1210"/>
      <c r="Q1752" s="1210"/>
      <c r="R1752" s="1184" t="e">
        <f t="shared" si="3897"/>
        <v>#DIV/0!</v>
      </c>
      <c r="S1752" s="1214">
        <f t="shared" si="3999"/>
        <v>8.5122699386503062E-2</v>
      </c>
      <c r="T1752" s="1214"/>
      <c r="U1752" s="1214"/>
      <c r="V1752" s="1184" t="e">
        <f t="shared" si="3899"/>
        <v>#DIV/0!</v>
      </c>
      <c r="W1752" s="1200" t="e">
        <f t="shared" si="3999"/>
        <v>#DIV/0!</v>
      </c>
      <c r="X1752" s="1200">
        <f t="shared" si="3997"/>
        <v>0</v>
      </c>
      <c r="Y1752" s="1200"/>
      <c r="Z1752" s="1184" t="e">
        <f t="shared" si="3900"/>
        <v>#DIV/0!</v>
      </c>
      <c r="AA1752" s="1198">
        <f t="shared" si="3883"/>
        <v>1.3795595610202764</v>
      </c>
      <c r="AB1752" s="1723" t="e">
        <f t="shared" si="3884"/>
        <v>#DIV/0!</v>
      </c>
      <c r="AC1752" s="1198"/>
      <c r="AD1752" s="325" t="s">
        <v>4341</v>
      </c>
    </row>
    <row r="1753" spans="1:30" ht="15.75" hidden="1" thickBot="1" x14ac:dyDescent="0.3">
      <c r="A1753" s="3580"/>
      <c r="B1753" s="2212" t="s">
        <v>4311</v>
      </c>
      <c r="C1753" s="1207">
        <f t="shared" ref="C1753:W1753" si="4000">C1750/C336</f>
        <v>1.1591928251121075</v>
      </c>
      <c r="D1753" s="1207"/>
      <c r="E1753" s="1207"/>
      <c r="F1753" s="1184" t="e">
        <f t="shared" si="3892"/>
        <v>#DIV/0!</v>
      </c>
      <c r="G1753" s="1239">
        <f t="shared" si="4000"/>
        <v>0</v>
      </c>
      <c r="H1753" s="2529"/>
      <c r="I1753" s="2529"/>
      <c r="J1753" s="1184" t="e">
        <f t="shared" si="3893"/>
        <v>#DIV/0!</v>
      </c>
      <c r="K1753" s="1209">
        <f t="shared" si="4000"/>
        <v>1.8550130450987701</v>
      </c>
      <c r="L1753" s="1209"/>
      <c r="M1753" s="1209"/>
      <c r="N1753" s="1184" t="e">
        <f t="shared" si="3895"/>
        <v>#DIV/0!</v>
      </c>
      <c r="O1753" s="1210">
        <f t="shared" si="4000"/>
        <v>2.3177142857142861</v>
      </c>
      <c r="P1753" s="1210"/>
      <c r="Q1753" s="1210"/>
      <c r="R1753" s="1184" t="e">
        <f t="shared" si="3897"/>
        <v>#DIV/0!</v>
      </c>
      <c r="S1753" s="1214">
        <f t="shared" si="4000"/>
        <v>6.3013698630136991E-2</v>
      </c>
      <c r="T1753" s="1214"/>
      <c r="U1753" s="1214"/>
      <c r="V1753" s="1184" t="e">
        <f t="shared" si="3899"/>
        <v>#DIV/0!</v>
      </c>
      <c r="W1753" s="1199" t="e">
        <f t="shared" si="4000"/>
        <v>#DIV/0!</v>
      </c>
      <c r="X1753" s="1199">
        <f t="shared" si="3997"/>
        <v>0</v>
      </c>
      <c r="Y1753" s="1199"/>
      <c r="Z1753" s="1184" t="e">
        <f t="shared" si="3900"/>
        <v>#DIV/0!</v>
      </c>
      <c r="AA1753" s="1198">
        <f t="shared" si="3883"/>
        <v>1.0789867709110601</v>
      </c>
      <c r="AB1753" s="1723" t="e">
        <f t="shared" si="3884"/>
        <v>#DIV/0!</v>
      </c>
      <c r="AC1753" s="1198"/>
      <c r="AD1753" s="325" t="s">
        <v>4342</v>
      </c>
    </row>
    <row r="1754" spans="1:30" ht="15.75" hidden="1" thickBot="1" x14ac:dyDescent="0.3">
      <c r="A1754" s="3580"/>
      <c r="B1754" s="2210" t="s">
        <v>4343</v>
      </c>
      <c r="C1754" s="1206">
        <f>C1713/C1718</f>
        <v>0</v>
      </c>
      <c r="D1754" s="1206"/>
      <c r="E1754" s="1206"/>
      <c r="F1754" s="2307" t="e">
        <f t="shared" si="3892"/>
        <v>#DIV/0!</v>
      </c>
      <c r="G1754" s="1238"/>
      <c r="H1754" s="2530"/>
      <c r="I1754" s="2530"/>
      <c r="J1754" s="2307" t="e">
        <f t="shared" si="3893"/>
        <v>#DIV/0!</v>
      </c>
      <c r="K1754" s="1206">
        <f t="shared" ref="K1754:W1754" si="4001">K1713/K1718</f>
        <v>-6.6666666666666666E-2</v>
      </c>
      <c r="L1754" s="1206"/>
      <c r="M1754" s="1206"/>
      <c r="N1754" s="2307" t="e">
        <f t="shared" si="3895"/>
        <v>#DIV/0!</v>
      </c>
      <c r="O1754" s="1206">
        <f t="shared" si="4001"/>
        <v>-4.7505938242280287E-3</v>
      </c>
      <c r="P1754" s="1206"/>
      <c r="Q1754" s="1206"/>
      <c r="R1754" s="2307" t="e">
        <f t="shared" si="3897"/>
        <v>#DIV/0!</v>
      </c>
      <c r="S1754" s="1206">
        <f t="shared" si="4001"/>
        <v>0</v>
      </c>
      <c r="T1754" s="1206"/>
      <c r="U1754" s="1206"/>
      <c r="V1754" s="2307" t="e">
        <f t="shared" si="3899"/>
        <v>#DIV/0!</v>
      </c>
      <c r="W1754" s="1206" t="e">
        <f t="shared" si="4001"/>
        <v>#DIV/0!</v>
      </c>
      <c r="X1754" s="1206">
        <f t="shared" si="3997"/>
        <v>0</v>
      </c>
      <c r="Y1754" s="1206"/>
      <c r="Z1754" s="2307" t="e">
        <f t="shared" si="3900"/>
        <v>#DIV/0!</v>
      </c>
      <c r="AA1754" s="1206">
        <f t="shared" si="3883"/>
        <v>-1.7854315122723674E-2</v>
      </c>
      <c r="AB1754" s="1718" t="e">
        <f t="shared" si="3884"/>
        <v>#DIV/0!</v>
      </c>
      <c r="AC1754" s="1903"/>
      <c r="AD1754" s="1220" t="s">
        <v>4344</v>
      </c>
    </row>
    <row r="1755" spans="1:30" ht="15.75" hidden="1" thickBot="1" x14ac:dyDescent="0.3">
      <c r="A1755" s="3580"/>
      <c r="B1755" s="2212" t="s">
        <v>4223</v>
      </c>
      <c r="C1755" s="1207">
        <f t="shared" ref="C1755:W1755" si="4002">C1754/C342</f>
        <v>0</v>
      </c>
      <c r="D1755" s="1207"/>
      <c r="E1755" s="1207"/>
      <c r="F1755" s="1184" t="e">
        <f t="shared" si="3892"/>
        <v>#DIV/0!</v>
      </c>
      <c r="G1755" s="1239">
        <f t="shared" si="4002"/>
        <v>0</v>
      </c>
      <c r="H1755" s="2529"/>
      <c r="I1755" s="2529"/>
      <c r="J1755" s="1184" t="e">
        <f t="shared" si="3893"/>
        <v>#DIV/0!</v>
      </c>
      <c r="K1755" s="1209">
        <f t="shared" si="4002"/>
        <v>6.5761042722664733</v>
      </c>
      <c r="L1755" s="1209"/>
      <c r="M1755" s="1209"/>
      <c r="N1755" s="1184" t="e">
        <f t="shared" si="3895"/>
        <v>#DIV/0!</v>
      </c>
      <c r="O1755" s="1210">
        <f t="shared" si="4002"/>
        <v>0.73504550542165326</v>
      </c>
      <c r="P1755" s="1210"/>
      <c r="Q1755" s="1210"/>
      <c r="R1755" s="1184" t="e">
        <f t="shared" si="3897"/>
        <v>#DIV/0!</v>
      </c>
      <c r="S1755" s="1214">
        <f t="shared" si="4002"/>
        <v>0</v>
      </c>
      <c r="T1755" s="1214"/>
      <c r="U1755" s="1214"/>
      <c r="V1755" s="1184" t="e">
        <f t="shared" si="3899"/>
        <v>#DIV/0!</v>
      </c>
      <c r="W1755" s="1199" t="e">
        <f t="shared" si="4002"/>
        <v>#DIV/0!</v>
      </c>
      <c r="X1755" s="1199">
        <f t="shared" si="3997"/>
        <v>0</v>
      </c>
      <c r="Y1755" s="1199"/>
      <c r="Z1755" s="1184" t="e">
        <f t="shared" si="3900"/>
        <v>#DIV/0!</v>
      </c>
      <c r="AA1755" s="1198">
        <f t="shared" si="3883"/>
        <v>1.4622299555376252</v>
      </c>
      <c r="AB1755" s="1723" t="e">
        <f t="shared" si="3884"/>
        <v>#DIV/0!</v>
      </c>
      <c r="AC1755" s="1198"/>
      <c r="AD1755" s="325" t="s">
        <v>4345</v>
      </c>
    </row>
    <row r="1756" spans="1:30" ht="15.75" hidden="1" thickBot="1" x14ac:dyDescent="0.3">
      <c r="A1756" s="3580"/>
      <c r="B1756" s="2212" t="s">
        <v>4224</v>
      </c>
      <c r="C1756" s="1207">
        <f t="shared" ref="C1756:W1756" si="4003">C1754/C359</f>
        <v>0</v>
      </c>
      <c r="D1756" s="1207"/>
      <c r="E1756" s="1207"/>
      <c r="F1756" s="1184" t="e">
        <f t="shared" si="3892"/>
        <v>#DIV/0!</v>
      </c>
      <c r="G1756" s="1239">
        <f t="shared" si="4003"/>
        <v>0</v>
      </c>
      <c r="H1756" s="2529"/>
      <c r="I1756" s="2529"/>
      <c r="J1756" s="1184" t="e">
        <f t="shared" si="3893"/>
        <v>#DIV/0!</v>
      </c>
      <c r="K1756" s="1209">
        <f t="shared" si="4003"/>
        <v>5.3279313632030503</v>
      </c>
      <c r="L1756" s="1209"/>
      <c r="M1756" s="1209"/>
      <c r="N1756" s="1184" t="e">
        <f t="shared" si="3895"/>
        <v>#DIV/0!</v>
      </c>
      <c r="O1756" s="1210">
        <f t="shared" si="4003"/>
        <v>0.24471939589463609</v>
      </c>
      <c r="P1756" s="1210"/>
      <c r="Q1756" s="1210"/>
      <c r="R1756" s="1184" t="e">
        <f t="shared" si="3897"/>
        <v>#DIV/0!</v>
      </c>
      <c r="S1756" s="1214">
        <f t="shared" si="4003"/>
        <v>0</v>
      </c>
      <c r="T1756" s="1214"/>
      <c r="U1756" s="1214"/>
      <c r="V1756" s="1184" t="e">
        <f t="shared" si="3899"/>
        <v>#DIV/0!</v>
      </c>
      <c r="W1756" s="1199" t="e">
        <f t="shared" si="4003"/>
        <v>#DIV/0!</v>
      </c>
      <c r="X1756" s="1199">
        <f t="shared" si="3997"/>
        <v>0</v>
      </c>
      <c r="Y1756" s="1199"/>
      <c r="Z1756" s="1184" t="e">
        <f t="shared" si="3900"/>
        <v>#DIV/0!</v>
      </c>
      <c r="AA1756" s="1198">
        <f t="shared" si="3883"/>
        <v>1.1145301518195372</v>
      </c>
      <c r="AB1756" s="1723" t="e">
        <f t="shared" si="3884"/>
        <v>#DIV/0!</v>
      </c>
      <c r="AC1756" s="1198"/>
      <c r="AD1756" s="325" t="s">
        <v>4346</v>
      </c>
    </row>
    <row r="1757" spans="1:30" ht="15.75" hidden="1" thickBot="1" x14ac:dyDescent="0.3">
      <c r="A1757" s="3580"/>
      <c r="B1757" s="2213" t="s">
        <v>4311</v>
      </c>
      <c r="C1757" s="1215">
        <f t="shared" ref="C1757:W1757" si="4004">C1754/C362</f>
        <v>0</v>
      </c>
      <c r="D1757" s="1215"/>
      <c r="E1757" s="1215"/>
      <c r="F1757" s="2308" t="e">
        <f t="shared" si="3892"/>
        <v>#DIV/0!</v>
      </c>
      <c r="G1757" s="1242">
        <f t="shared" si="4004"/>
        <v>0</v>
      </c>
      <c r="H1757" s="2531"/>
      <c r="I1757" s="2531"/>
      <c r="J1757" s="2308" t="e">
        <f t="shared" si="3893"/>
        <v>#DIV/0!</v>
      </c>
      <c r="K1757" s="1217">
        <f t="shared" si="4004"/>
        <v>6.0596854622171072</v>
      </c>
      <c r="L1757" s="1217"/>
      <c r="M1757" s="1217"/>
      <c r="N1757" s="2308" t="e">
        <f t="shared" si="3895"/>
        <v>#DIV/0!</v>
      </c>
      <c r="O1757" s="1218">
        <f t="shared" si="4004"/>
        <v>0.25367829252037805</v>
      </c>
      <c r="P1757" s="1218"/>
      <c r="Q1757" s="1218"/>
      <c r="R1757" s="2308" t="e">
        <f t="shared" si="3897"/>
        <v>#DIV/0!</v>
      </c>
      <c r="S1757" s="1219">
        <f t="shared" si="4004"/>
        <v>0</v>
      </c>
      <c r="T1757" s="1219"/>
      <c r="U1757" s="1219"/>
      <c r="V1757" s="2308" t="e">
        <f t="shared" si="3899"/>
        <v>#DIV/0!</v>
      </c>
      <c r="W1757" s="1201" t="e">
        <f t="shared" si="4004"/>
        <v>#DIV/0!</v>
      </c>
      <c r="X1757" s="1201">
        <f t="shared" si="3997"/>
        <v>0</v>
      </c>
      <c r="Y1757" s="1201"/>
      <c r="Z1757" s="2308" t="e">
        <f t="shared" si="3900"/>
        <v>#DIV/0!</v>
      </c>
      <c r="AA1757" s="1202">
        <f t="shared" si="3883"/>
        <v>1.2626727509474971</v>
      </c>
      <c r="AB1757" s="1723" t="e">
        <f t="shared" si="3884"/>
        <v>#DIV/0!</v>
      </c>
      <c r="AC1757" s="1198"/>
      <c r="AD1757" s="325" t="s">
        <v>4347</v>
      </c>
    </row>
    <row r="1758" spans="1:30" customFormat="1" ht="15.75" thickBot="1" x14ac:dyDescent="0.3">
      <c r="A1758" s="3580" t="s">
        <v>731</v>
      </c>
      <c r="B1758" s="2207" t="s">
        <v>935</v>
      </c>
      <c r="C1758" s="826">
        <f>'BNP avec amende'!B647</f>
        <v>371</v>
      </c>
      <c r="D1758" s="1245">
        <f>'Données 2013 TJN'!C178</f>
        <v>402</v>
      </c>
      <c r="E1758" s="826">
        <f>C1758-D1758</f>
        <v>-31</v>
      </c>
      <c r="F1758" s="2278">
        <f t="shared" si="3892"/>
        <v>-7.7114427860696513E-2</v>
      </c>
      <c r="G1758" s="826">
        <f>BPCE!B670</f>
        <v>21</v>
      </c>
      <c r="H1758" s="2532">
        <f>'Données 2013 TJN'!D178</f>
        <v>24</v>
      </c>
      <c r="I1758" s="2523">
        <f>G1758-H1758</f>
        <v>-3</v>
      </c>
      <c r="J1758" s="2278">
        <f t="shared" si="3893"/>
        <v>-0.125</v>
      </c>
      <c r="K1758" s="826">
        <f>SG!B618</f>
        <v>32</v>
      </c>
      <c r="L1758" s="1245">
        <f>'Données 2013 TJN'!E178</f>
        <v>35</v>
      </c>
      <c r="M1758" s="826">
        <f>K1758-L1758</f>
        <v>-3</v>
      </c>
      <c r="N1758" s="2278">
        <f t="shared" si="3895"/>
        <v>-8.5714285714285715E-2</v>
      </c>
      <c r="O1758" s="826">
        <f>CA!B861</f>
        <v>119</v>
      </c>
      <c r="P1758" s="1245">
        <f>'Données 2013 TJN'!F178</f>
        <v>175</v>
      </c>
      <c r="Q1758" s="826">
        <f>O1758-P1758</f>
        <v>-56</v>
      </c>
      <c r="R1758" s="2278">
        <f t="shared" si="3897"/>
        <v>-0.32</v>
      </c>
      <c r="S1758" s="826"/>
      <c r="T1758" s="826"/>
      <c r="U1758" s="826"/>
      <c r="V1758" s="2278" t="e">
        <f t="shared" si="3899"/>
        <v>#DIV/0!</v>
      </c>
      <c r="W1758" s="826">
        <f>SUM(C1758+G1758+K1758+O1758+S1758)</f>
        <v>543</v>
      </c>
      <c r="X1758" s="826">
        <f>SUM(D1758+H1758+L1758+P1758+T1758)</f>
        <v>636</v>
      </c>
      <c r="Y1758" s="826">
        <f>W1758-X1758</f>
        <v>-93</v>
      </c>
      <c r="Z1758" s="2278">
        <f t="shared" si="3900"/>
        <v>-0.14622641509433962</v>
      </c>
      <c r="AA1758" s="1222">
        <f t="shared" si="3883"/>
        <v>135.75</v>
      </c>
      <c r="AB1758" s="1715">
        <f t="shared" si="3884"/>
        <v>159</v>
      </c>
      <c r="AC1758" s="1311">
        <f>AA1758-AB1758</f>
        <v>-23.25</v>
      </c>
      <c r="AD1758" s="27" t="s">
        <v>4264</v>
      </c>
    </row>
    <row r="1759" spans="1:30" customFormat="1" ht="15.75" thickBot="1" x14ac:dyDescent="0.3">
      <c r="A1759" s="3580"/>
      <c r="B1759" s="1" t="s">
        <v>4265</v>
      </c>
      <c r="C1759" s="1184">
        <f t="shared" ref="C1759:O1759" si="4005">C1758/C4</f>
        <v>9.4720179738562085E-3</v>
      </c>
      <c r="D1759" s="1184">
        <f t="shared" ref="D1759" si="4006">D1758/D4</f>
        <v>1.0354953376951213E-2</v>
      </c>
      <c r="E1759" s="1184">
        <f t="shared" ref="E1759:E1804" si="4007">C1759-D1759</f>
        <v>-8.8293540309500491E-4</v>
      </c>
      <c r="F1759" s="1184">
        <f t="shared" si="3892"/>
        <v>-8.5266960743667367E-2</v>
      </c>
      <c r="G1759" s="1185">
        <f t="shared" si="4005"/>
        <v>9.0295394934858321E-4</v>
      </c>
      <c r="H1759" s="1185">
        <f t="shared" ref="H1759" si="4008">H1758/H4</f>
        <v>1.0514786418400876E-3</v>
      </c>
      <c r="I1759" s="1185">
        <f t="shared" ref="I1759:I1804" si="4009">G1759-H1759</f>
        <v>-1.4852469249150438E-4</v>
      </c>
      <c r="J1759" s="1184">
        <f t="shared" si="3893"/>
        <v>-0.14125317108827448</v>
      </c>
      <c r="K1759" s="1186">
        <f t="shared" si="4005"/>
        <v>1.3580613673980393E-3</v>
      </c>
      <c r="L1759" s="1186">
        <f t="shared" ref="L1759" si="4010">L1758/L4</f>
        <v>1.5330705212439773E-3</v>
      </c>
      <c r="M1759" s="1186">
        <f t="shared" ref="M1759:M1804" si="4011">K1759-L1759</f>
        <v>-1.75009153845938E-4</v>
      </c>
      <c r="N1759" s="1184">
        <f t="shared" si="3895"/>
        <v>-0.11415597092293613</v>
      </c>
      <c r="O1759" s="1187">
        <f t="shared" si="4005"/>
        <v>7.506465653188671E-3</v>
      </c>
      <c r="P1759" s="1187">
        <f t="shared" ref="P1759" si="4012">P1758/P4</f>
        <v>1.0927255697783328E-2</v>
      </c>
      <c r="Q1759" s="1187">
        <f t="shared" ref="Q1759:Q1804" si="4013">O1759-P1759</f>
        <v>-3.4207900445946569E-3</v>
      </c>
      <c r="R1759" s="1184">
        <f t="shared" si="3897"/>
        <v>-0.31305115750961959</v>
      </c>
      <c r="S1759" s="1263"/>
      <c r="T1759" s="1263"/>
      <c r="U1759" s="1263"/>
      <c r="V1759" s="1184" t="e">
        <f t="shared" si="3899"/>
        <v>#DIV/0!</v>
      </c>
      <c r="W1759" s="1194">
        <f>W1758/W$4</f>
        <v>4.6310510694913517E-3</v>
      </c>
      <c r="X1759" s="1194">
        <f>X1758/X$4</f>
        <v>5.4937461129154859E-3</v>
      </c>
      <c r="Y1759" s="1194">
        <f t="shared" ref="Y1759:Y1804" si="4014">W1759-X1759</f>
        <v>-8.6269504342413421E-4</v>
      </c>
      <c r="Z1759" s="1184">
        <f t="shared" si="3900"/>
        <v>-0.15703220092315279</v>
      </c>
      <c r="AA1759" s="1189">
        <f t="shared" si="3883"/>
        <v>4.809874735947876E-3</v>
      </c>
      <c r="AB1759" s="1716">
        <f t="shared" si="3884"/>
        <v>5.9666895594546517E-3</v>
      </c>
      <c r="AC1759" s="1189">
        <f t="shared" ref="AC1759:AC1804" si="4015">AA1759-AB1759</f>
        <v>-1.1568148235067757E-3</v>
      </c>
      <c r="AD1759" t="s">
        <v>4266</v>
      </c>
    </row>
    <row r="1760" spans="1:30" customFormat="1" ht="15.75" thickBot="1" x14ac:dyDescent="0.3">
      <c r="A1760" s="3580"/>
      <c r="B1760" s="1" t="s">
        <v>4267</v>
      </c>
      <c r="C1760" s="1184">
        <f t="shared" ref="C1760:O1760" si="4016">C1758/C21</f>
        <v>1.4452105488683729E-2</v>
      </c>
      <c r="D1760" s="1184">
        <f t="shared" ref="D1760" si="4017">D1758/D21</f>
        <v>1.5932149651236526E-2</v>
      </c>
      <c r="E1760" s="1184">
        <f t="shared" si="4007"/>
        <v>-1.4800441625527974E-3</v>
      </c>
      <c r="F1760" s="1184">
        <f t="shared" si="3892"/>
        <v>-9.2896702262517866E-2</v>
      </c>
      <c r="G1760" s="1185">
        <f t="shared" si="4016"/>
        <v>5.4026241317211218E-3</v>
      </c>
      <c r="H1760" s="1185">
        <f t="shared" ref="H1760" si="4018">H1758/H21</f>
        <v>6.6518847006651885E-3</v>
      </c>
      <c r="I1760" s="1185">
        <f t="shared" si="4009"/>
        <v>-1.2492605689440666E-3</v>
      </c>
      <c r="J1760" s="1184">
        <f t="shared" si="3893"/>
        <v>-0.18780550553125802</v>
      </c>
      <c r="K1760" s="1186">
        <f t="shared" si="4016"/>
        <v>2.4891101431238332E-3</v>
      </c>
      <c r="L1760" s="1186">
        <f t="shared" ref="L1760" si="4019">L1758/L21</f>
        <v>2.7269185820023374E-3</v>
      </c>
      <c r="M1760" s="1186">
        <f t="shared" si="4011"/>
        <v>-2.3780843887850423E-4</v>
      </c>
      <c r="N1760" s="1184">
        <f t="shared" si="3895"/>
        <v>-8.7207751800160049E-2</v>
      </c>
      <c r="O1760" s="1187">
        <f t="shared" si="4016"/>
        <v>1.4396322284055166E-2</v>
      </c>
      <c r="P1760" s="1187">
        <f t="shared" ref="P1760" si="4020">P1758/P21</f>
        <v>2.1795989537925022E-2</v>
      </c>
      <c r="Q1760" s="1187">
        <f t="shared" si="4013"/>
        <v>-7.3996672538698561E-3</v>
      </c>
      <c r="R1760" s="1184">
        <f t="shared" si="3897"/>
        <v>-0.33949673360754901</v>
      </c>
      <c r="S1760" s="1263"/>
      <c r="T1760" s="1263"/>
      <c r="U1760" s="1263"/>
      <c r="V1760" s="1184" t="e">
        <f t="shared" si="3899"/>
        <v>#DIV/0!</v>
      </c>
      <c r="W1760" s="1194">
        <f>W1758/W$21</f>
        <v>1.0234855053341879E-2</v>
      </c>
      <c r="X1760" s="1194">
        <f>X1758/X$21</f>
        <v>1.2190446983056045E-2</v>
      </c>
      <c r="Y1760" s="1194">
        <f t="shared" si="4014"/>
        <v>-1.9555919297141663E-3</v>
      </c>
      <c r="Z1760" s="1184">
        <f t="shared" si="3900"/>
        <v>-0.16042003483812498</v>
      </c>
      <c r="AA1760" s="1189">
        <f t="shared" si="3883"/>
        <v>9.1850405118959616E-3</v>
      </c>
      <c r="AB1760" s="1716">
        <f t="shared" si="3884"/>
        <v>1.1776735617957269E-2</v>
      </c>
      <c r="AC1760" s="1189">
        <f t="shared" si="4015"/>
        <v>-2.5916951060613071E-3</v>
      </c>
      <c r="AD1760" t="s">
        <v>4268</v>
      </c>
    </row>
    <row r="1761" spans="1:30" customFormat="1" ht="15.75" thickBot="1" x14ac:dyDescent="0.3">
      <c r="A1761" s="3580"/>
      <c r="B1761" s="1" t="s">
        <v>4269</v>
      </c>
      <c r="C1761" s="1184">
        <f t="shared" ref="C1761:O1761" si="4021">C1758/C9</f>
        <v>4.669015857034986E-2</v>
      </c>
      <c r="D1761" s="1184">
        <f t="shared" ref="D1761" si="4022">D1758/D9</f>
        <v>5.01998001998002E-2</v>
      </c>
      <c r="E1761" s="1184">
        <f t="shared" si="4007"/>
        <v>-3.5096416294503399E-3</v>
      </c>
      <c r="F1761" s="1184">
        <f t="shared" si="3892"/>
        <v>-6.9913458130941103E-2</v>
      </c>
      <c r="G1761" s="1185">
        <f t="shared" si="4021"/>
        <v>3.8391224862888484E-2</v>
      </c>
      <c r="H1761" s="1185">
        <f t="shared" ref="H1761" si="4023">H1758/H9</f>
        <v>4.8484848484848485E-2</v>
      </c>
      <c r="I1761" s="1185">
        <f t="shared" si="4009"/>
        <v>-1.009362362196E-2</v>
      </c>
      <c r="J1761" s="1184">
        <f t="shared" si="3893"/>
        <v>-0.20818098720292499</v>
      </c>
      <c r="K1761" s="1186">
        <f t="shared" si="4021"/>
        <v>1.3428451531682753E-2</v>
      </c>
      <c r="L1761" s="1186">
        <f t="shared" ref="L1761" si="4024">L1758/L9</f>
        <v>1.4338385907414994E-2</v>
      </c>
      <c r="M1761" s="1186">
        <f t="shared" si="4011"/>
        <v>-9.0993437573224159E-4</v>
      </c>
      <c r="N1761" s="1184">
        <f t="shared" si="3895"/>
        <v>-6.3461423176068621E-2</v>
      </c>
      <c r="O1761" s="1187">
        <f t="shared" si="4021"/>
        <v>6.6929133858267723E-2</v>
      </c>
      <c r="P1761" s="1187">
        <f t="shared" ref="P1761" si="4025">P1758/P9</f>
        <v>9.4136632598171066E-2</v>
      </c>
      <c r="Q1761" s="1187">
        <f t="shared" si="4013"/>
        <v>-2.7207498739903344E-2</v>
      </c>
      <c r="R1761" s="1184">
        <f t="shared" si="3897"/>
        <v>-0.28902137232845893</v>
      </c>
      <c r="S1761" s="1263"/>
      <c r="T1761" s="1263"/>
      <c r="U1761" s="1263"/>
      <c r="V1761" s="1184" t="e">
        <f t="shared" si="3899"/>
        <v>#DIV/0!</v>
      </c>
      <c r="W1761" s="1194">
        <f>W1758/W$9</f>
        <v>4.0103397341211225E-2</v>
      </c>
      <c r="X1761" s="1194">
        <f>X1758/X$9</f>
        <v>4.6494626800204691E-2</v>
      </c>
      <c r="Y1761" s="1194">
        <f t="shared" si="4014"/>
        <v>-6.3912294589934665E-3</v>
      </c>
      <c r="Z1761" s="1184">
        <f t="shared" si="3900"/>
        <v>-0.13746167888297425</v>
      </c>
      <c r="AA1761" s="1189">
        <f t="shared" si="3883"/>
        <v>4.1359742205797204E-2</v>
      </c>
      <c r="AB1761" s="1716">
        <f t="shared" si="3884"/>
        <v>5.1789916797558691E-2</v>
      </c>
      <c r="AC1761" s="1189">
        <f t="shared" si="4015"/>
        <v>-1.0430174591761487E-2</v>
      </c>
      <c r="AD1761" t="s">
        <v>4270</v>
      </c>
    </row>
    <row r="1762" spans="1:30" customFormat="1" ht="15.75" hidden="1" thickBot="1" x14ac:dyDescent="0.3">
      <c r="A1762" s="3580"/>
      <c r="B1762" s="1" t="s">
        <v>4271</v>
      </c>
      <c r="C1762" s="1184">
        <f t="shared" ref="C1762:O1762" si="4026">C1758/C15</f>
        <v>0.14733915806195394</v>
      </c>
      <c r="D1762" s="1184"/>
      <c r="E1762" s="1184">
        <f t="shared" si="4007"/>
        <v>0.14733915806195394</v>
      </c>
      <c r="F1762" s="1184" t="e">
        <f t="shared" si="3892"/>
        <v>#DIV/0!</v>
      </c>
      <c r="G1762" s="1185">
        <f t="shared" si="4026"/>
        <v>5.3846153846153849E-2</v>
      </c>
      <c r="H1762" s="1185"/>
      <c r="I1762" s="1185">
        <f t="shared" si="4009"/>
        <v>5.3846153846153849E-2</v>
      </c>
      <c r="J1762" s="1184" t="e">
        <f t="shared" si="3893"/>
        <v>#DIV/0!</v>
      </c>
      <c r="K1762" s="1186">
        <f t="shared" si="4026"/>
        <v>1.5023474178403756E-2</v>
      </c>
      <c r="L1762" s="1186"/>
      <c r="M1762" s="1186">
        <f t="shared" si="4011"/>
        <v>1.5023474178403756E-2</v>
      </c>
      <c r="N1762" s="1184" t="e">
        <f t="shared" si="3895"/>
        <v>#DIV/0!</v>
      </c>
      <c r="O1762" s="1187">
        <f t="shared" si="4026"/>
        <v>7.5364154528182389E-2</v>
      </c>
      <c r="P1762" s="1187"/>
      <c r="Q1762" s="1187">
        <f t="shared" si="4013"/>
        <v>7.5364154528182389E-2</v>
      </c>
      <c r="R1762" s="1184" t="e">
        <f t="shared" si="3897"/>
        <v>#DIV/0!</v>
      </c>
      <c r="S1762" s="1263"/>
      <c r="T1762" s="1263"/>
      <c r="U1762" s="1263"/>
      <c r="V1762" s="1184" t="e">
        <f t="shared" si="3899"/>
        <v>#DIV/0!</v>
      </c>
      <c r="W1762" s="1205" t="e">
        <f t="shared" ref="W1762" si="4027">W1758/W1390</f>
        <v>#DIV/0!</v>
      </c>
      <c r="X1762" s="1205">
        <f t="shared" ref="X1762:X1773" si="4028">SUM(D1762+H1762+L1762+P1762+T1762)</f>
        <v>0</v>
      </c>
      <c r="Y1762" s="1205" t="e">
        <f t="shared" si="4014"/>
        <v>#DIV/0!</v>
      </c>
      <c r="Z1762" s="1184" t="e">
        <f t="shared" si="3900"/>
        <v>#DIV/0!</v>
      </c>
      <c r="AA1762" s="1193">
        <f t="shared" si="3883"/>
        <v>7.2893235153673477E-2</v>
      </c>
      <c r="AB1762" s="1717" t="e">
        <f t="shared" si="3884"/>
        <v>#DIV/0!</v>
      </c>
      <c r="AC1762" s="1193" t="e">
        <f t="shared" si="4015"/>
        <v>#DIV/0!</v>
      </c>
      <c r="AD1762" t="s">
        <v>4272</v>
      </c>
    </row>
    <row r="1763" spans="1:30" customFormat="1" ht="15.75" hidden="1" thickBot="1" x14ac:dyDescent="0.3">
      <c r="A1763" s="3580"/>
      <c r="B1763" s="2210" t="s">
        <v>4273</v>
      </c>
      <c r="C1763" s="1204">
        <f>'BNP avec amende'!C647</f>
        <v>139</v>
      </c>
      <c r="D1763" s="1204"/>
      <c r="E1763" s="1204">
        <f t="shared" si="4007"/>
        <v>139</v>
      </c>
      <c r="F1763" s="2307" t="e">
        <f t="shared" si="3892"/>
        <v>#DIV/0!</v>
      </c>
      <c r="G1763" s="1204">
        <f>BPCE!C670</f>
        <v>10</v>
      </c>
      <c r="H1763" s="1204"/>
      <c r="I1763" s="1204">
        <f t="shared" si="4009"/>
        <v>10</v>
      </c>
      <c r="J1763" s="2307" t="e">
        <f t="shared" si="3893"/>
        <v>#DIV/0!</v>
      </c>
      <c r="K1763" s="1204">
        <f>SG!C618</f>
        <v>7</v>
      </c>
      <c r="L1763" s="1204"/>
      <c r="M1763" s="1204">
        <f t="shared" si="4011"/>
        <v>7</v>
      </c>
      <c r="N1763" s="2307" t="e">
        <f t="shared" si="3895"/>
        <v>#DIV/0!</v>
      </c>
      <c r="O1763" s="1204">
        <f>CA!C861</f>
        <v>33</v>
      </c>
      <c r="P1763" s="1204"/>
      <c r="Q1763" s="1204">
        <f t="shared" si="4013"/>
        <v>33</v>
      </c>
      <c r="R1763" s="2307" t="e">
        <f t="shared" si="3897"/>
        <v>#DIV/0!</v>
      </c>
      <c r="S1763" s="1264"/>
      <c r="T1763" s="1264"/>
      <c r="U1763" s="1264"/>
      <c r="V1763" s="2307" t="e">
        <f t="shared" si="3899"/>
        <v>#DIV/0!</v>
      </c>
      <c r="W1763" s="1204" t="e">
        <f>SUM(C1763:S1763)</f>
        <v>#DIV/0!</v>
      </c>
      <c r="X1763" s="1204">
        <f t="shared" si="4028"/>
        <v>0</v>
      </c>
      <c r="Y1763" s="1204" t="e">
        <f t="shared" si="4014"/>
        <v>#DIV/0!</v>
      </c>
      <c r="Z1763" s="2307" t="e">
        <f t="shared" si="3900"/>
        <v>#DIV/0!</v>
      </c>
      <c r="AA1763" s="1206">
        <f t="shared" si="3883"/>
        <v>47.25</v>
      </c>
      <c r="AB1763" s="1718" t="e">
        <f t="shared" si="3884"/>
        <v>#DIV/0!</v>
      </c>
      <c r="AC1763" s="1903" t="e">
        <f t="shared" si="4015"/>
        <v>#DIV/0!</v>
      </c>
      <c r="AD1763" s="27" t="s">
        <v>4274</v>
      </c>
    </row>
    <row r="1764" spans="1:30" customFormat="1" ht="15.75" hidden="1" thickBot="1" x14ac:dyDescent="0.3">
      <c r="A1764" s="3580"/>
      <c r="B1764" s="1" t="s">
        <v>4275</v>
      </c>
      <c r="C1764" s="1184">
        <f t="shared" ref="C1764:O1764" si="4029">C1763/C30</f>
        <v>5.0711419190076615E-2</v>
      </c>
      <c r="D1764" s="1184"/>
      <c r="E1764" s="1184">
        <f t="shared" si="4007"/>
        <v>5.0711419190076615E-2</v>
      </c>
      <c r="F1764" s="1184" t="e">
        <f t="shared" si="3892"/>
        <v>#DIV/0!</v>
      </c>
      <c r="G1764" s="1185">
        <f t="shared" si="4029"/>
        <v>1.6877637130801688E-3</v>
      </c>
      <c r="H1764" s="1185"/>
      <c r="I1764" s="1185">
        <f t="shared" si="4009"/>
        <v>1.6877637130801688E-3</v>
      </c>
      <c r="J1764" s="1184" t="e">
        <f t="shared" si="3893"/>
        <v>#DIV/0!</v>
      </c>
      <c r="K1764" s="1186">
        <f t="shared" si="4029"/>
        <v>1.5996343692870202E-3</v>
      </c>
      <c r="L1764" s="1186"/>
      <c r="M1764" s="1186">
        <f t="shared" si="4011"/>
        <v>1.5996343692870202E-3</v>
      </c>
      <c r="N1764" s="1184" t="e">
        <f t="shared" si="3895"/>
        <v>#DIV/0!</v>
      </c>
      <c r="O1764" s="1187">
        <f t="shared" si="4029"/>
        <v>1.2667946257197697E-2</v>
      </c>
      <c r="P1764" s="1187"/>
      <c r="Q1764" s="1187">
        <f t="shared" si="4013"/>
        <v>1.2667946257197697E-2</v>
      </c>
      <c r="R1764" s="1184" t="e">
        <f t="shared" si="3897"/>
        <v>#DIV/0!</v>
      </c>
      <c r="S1764" s="1263"/>
      <c r="T1764" s="1263"/>
      <c r="U1764" s="1263"/>
      <c r="V1764" s="1184" t="e">
        <f t="shared" si="3899"/>
        <v>#DIV/0!</v>
      </c>
      <c r="W1764" s="1192" t="e">
        <f t="shared" ref="W1764" si="4030">W1763/W1405</f>
        <v>#DIV/0!</v>
      </c>
      <c r="X1764" s="1192">
        <f t="shared" si="4028"/>
        <v>0</v>
      </c>
      <c r="Y1764" s="1192" t="e">
        <f t="shared" si="4014"/>
        <v>#DIV/0!</v>
      </c>
      <c r="Z1764" s="1184" t="e">
        <f t="shared" si="3900"/>
        <v>#DIV/0!</v>
      </c>
      <c r="AA1764" s="1193">
        <f t="shared" si="3883"/>
        <v>1.6666690882410375E-2</v>
      </c>
      <c r="AB1764" s="1717" t="e">
        <f t="shared" si="3884"/>
        <v>#DIV/0!</v>
      </c>
      <c r="AC1764" s="1193" t="e">
        <f t="shared" si="4015"/>
        <v>#DIV/0!</v>
      </c>
      <c r="AD1764" t="s">
        <v>4276</v>
      </c>
    </row>
    <row r="1765" spans="1:30" customFormat="1" ht="15.75" hidden="1" thickBot="1" x14ac:dyDescent="0.3">
      <c r="A1765" s="3580"/>
      <c r="B1765" s="1" t="s">
        <v>4277</v>
      </c>
      <c r="C1765" s="1184">
        <f t="shared" ref="C1765:O1765" si="4031">C1763/C47</f>
        <v>3.4431508545949965E-2</v>
      </c>
      <c r="D1765" s="1184"/>
      <c r="E1765" s="1184">
        <f t="shared" si="4007"/>
        <v>3.4431508545949965E-2</v>
      </c>
      <c r="F1765" s="1184" t="e">
        <f t="shared" si="3892"/>
        <v>#DIV/0!</v>
      </c>
      <c r="G1765" s="1185">
        <f t="shared" si="4031"/>
        <v>7.4404761904761901E-3</v>
      </c>
      <c r="H1765" s="1185"/>
      <c r="I1765" s="1185">
        <f t="shared" si="4009"/>
        <v>7.4404761904761901E-3</v>
      </c>
      <c r="J1765" s="1184" t="e">
        <f t="shared" si="3893"/>
        <v>#DIV/0!</v>
      </c>
      <c r="K1765" s="1186">
        <f t="shared" si="4031"/>
        <v>1.7456359102244389E-3</v>
      </c>
      <c r="L1765" s="1186"/>
      <c r="M1765" s="1186">
        <f t="shared" si="4011"/>
        <v>1.7456359102244389E-3</v>
      </c>
      <c r="N1765" s="1184" t="e">
        <f t="shared" si="3895"/>
        <v>#DIV/0!</v>
      </c>
      <c r="O1765" s="1187">
        <f t="shared" si="4031"/>
        <v>1.346389228886169E-2</v>
      </c>
      <c r="P1765" s="1187"/>
      <c r="Q1765" s="1187">
        <f t="shared" si="4013"/>
        <v>1.346389228886169E-2</v>
      </c>
      <c r="R1765" s="1184" t="e">
        <f t="shared" si="3897"/>
        <v>#DIV/0!</v>
      </c>
      <c r="S1765" s="1263"/>
      <c r="T1765" s="1263"/>
      <c r="U1765" s="1263"/>
      <c r="V1765" s="1184" t="e">
        <f t="shared" si="3899"/>
        <v>#DIV/0!</v>
      </c>
      <c r="W1765" s="1192" t="e">
        <f t="shared" ref="W1765" si="4032">W1763/W1422</f>
        <v>#DIV/0!</v>
      </c>
      <c r="X1765" s="1192">
        <f t="shared" si="4028"/>
        <v>0</v>
      </c>
      <c r="Y1765" s="1192" t="e">
        <f t="shared" si="4014"/>
        <v>#DIV/0!</v>
      </c>
      <c r="Z1765" s="1184" t="e">
        <f t="shared" si="3900"/>
        <v>#DIV/0!</v>
      </c>
      <c r="AA1765" s="1193">
        <f t="shared" si="3883"/>
        <v>1.4270378233878072E-2</v>
      </c>
      <c r="AB1765" s="1717" t="e">
        <f t="shared" si="3884"/>
        <v>#DIV/0!</v>
      </c>
      <c r="AC1765" s="1193" t="e">
        <f t="shared" si="4015"/>
        <v>#DIV/0!</v>
      </c>
      <c r="AD1765" t="s">
        <v>4278</v>
      </c>
    </row>
    <row r="1766" spans="1:30" customFormat="1" ht="15.75" hidden="1" thickBot="1" x14ac:dyDescent="0.3">
      <c r="A1766" s="3580"/>
      <c r="B1766" s="1" t="s">
        <v>4279</v>
      </c>
      <c r="C1766" s="1184">
        <f t="shared" ref="C1766:O1766" si="4033">C1763/C35</f>
        <v>-0.32860520094562645</v>
      </c>
      <c r="D1766" s="1184"/>
      <c r="E1766" s="1184">
        <f t="shared" si="4007"/>
        <v>-0.32860520094562645</v>
      </c>
      <c r="F1766" s="1184" t="e">
        <f t="shared" si="3892"/>
        <v>#DIV/0!</v>
      </c>
      <c r="G1766" s="1185">
        <f t="shared" si="4033"/>
        <v>6.25E-2</v>
      </c>
      <c r="H1766" s="1185"/>
      <c r="I1766" s="1185">
        <f t="shared" si="4009"/>
        <v>6.25E-2</v>
      </c>
      <c r="J1766" s="1184" t="e">
        <f t="shared" si="3893"/>
        <v>#DIV/0!</v>
      </c>
      <c r="K1766" s="1186">
        <f t="shared" si="4033"/>
        <v>5.2750565184626974E-3</v>
      </c>
      <c r="L1766" s="1186"/>
      <c r="M1766" s="1186">
        <f t="shared" si="4011"/>
        <v>5.2750565184626974E-3</v>
      </c>
      <c r="N1766" s="1184" t="e">
        <f t="shared" si="3895"/>
        <v>#DIV/0!</v>
      </c>
      <c r="O1766" s="1187">
        <f t="shared" si="4033"/>
        <v>4.7075606276747506E-2</v>
      </c>
      <c r="P1766" s="1187"/>
      <c r="Q1766" s="1187">
        <f t="shared" si="4013"/>
        <v>4.7075606276747506E-2</v>
      </c>
      <c r="R1766" s="1184" t="e">
        <f t="shared" si="3897"/>
        <v>#DIV/0!</v>
      </c>
      <c r="S1766" s="1263"/>
      <c r="T1766" s="1263"/>
      <c r="U1766" s="1263"/>
      <c r="V1766" s="1184" t="e">
        <f t="shared" si="3899"/>
        <v>#DIV/0!</v>
      </c>
      <c r="W1766" s="1192" t="e">
        <f t="shared" ref="W1766" si="4034">W1763/W1410</f>
        <v>#DIV/0!</v>
      </c>
      <c r="X1766" s="1192">
        <f t="shared" si="4028"/>
        <v>0</v>
      </c>
      <c r="Y1766" s="1192" t="e">
        <f t="shared" si="4014"/>
        <v>#DIV/0!</v>
      </c>
      <c r="Z1766" s="1184" t="e">
        <f t="shared" si="3900"/>
        <v>#DIV/0!</v>
      </c>
      <c r="AA1766" s="1193">
        <f t="shared" si="3883"/>
        <v>-5.3438634537604057E-2</v>
      </c>
      <c r="AB1766" s="1717" t="e">
        <f t="shared" si="3884"/>
        <v>#DIV/0!</v>
      </c>
      <c r="AC1766" s="1193" t="e">
        <f t="shared" si="4015"/>
        <v>#DIV/0!</v>
      </c>
      <c r="AD1766" t="s">
        <v>4280</v>
      </c>
    </row>
    <row r="1767" spans="1:30" customFormat="1" ht="15.75" hidden="1" thickBot="1" x14ac:dyDescent="0.3">
      <c r="A1767" s="3580"/>
      <c r="B1767" s="1" t="s">
        <v>4281</v>
      </c>
      <c r="C1767" s="1184">
        <f t="shared" ref="C1767:O1767" si="4035">C1763/C41</f>
        <v>-6.5535124941065531E-2</v>
      </c>
      <c r="D1767" s="1184"/>
      <c r="E1767" s="1184">
        <f t="shared" si="4007"/>
        <v>-6.5535124941065531E-2</v>
      </c>
      <c r="F1767" s="1184" t="e">
        <f t="shared" si="3892"/>
        <v>#DIV/0!</v>
      </c>
      <c r="G1767" s="1185">
        <f t="shared" si="4035"/>
        <v>6.097560975609756E-2</v>
      </c>
      <c r="H1767" s="1185"/>
      <c r="I1767" s="1185">
        <f t="shared" si="4009"/>
        <v>6.097560975609756E-2</v>
      </c>
      <c r="J1767" s="1184" t="e">
        <f t="shared" si="3893"/>
        <v>#DIV/0!</v>
      </c>
      <c r="K1767" s="1186">
        <f t="shared" si="4035"/>
        <v>5.7995028997514502E-3</v>
      </c>
      <c r="L1767" s="1186"/>
      <c r="M1767" s="1186">
        <f t="shared" si="4011"/>
        <v>5.7995028997514502E-3</v>
      </c>
      <c r="N1767" s="1184" t="e">
        <f t="shared" si="3895"/>
        <v>#DIV/0!</v>
      </c>
      <c r="O1767" s="1187">
        <f t="shared" si="4035"/>
        <v>5.1886792452830191E-2</v>
      </c>
      <c r="P1767" s="1187"/>
      <c r="Q1767" s="1187">
        <f t="shared" si="4013"/>
        <v>5.1886792452830191E-2</v>
      </c>
      <c r="R1767" s="1184" t="e">
        <f t="shared" si="3897"/>
        <v>#DIV/0!</v>
      </c>
      <c r="S1767" s="1263"/>
      <c r="T1767" s="1263"/>
      <c r="U1767" s="1263"/>
      <c r="V1767" s="1184" t="e">
        <f t="shared" si="3899"/>
        <v>#DIV/0!</v>
      </c>
      <c r="W1767" s="1192" t="e">
        <f t="shared" ref="W1767" si="4036">W1763/W1416</f>
        <v>#DIV/0!</v>
      </c>
      <c r="X1767" s="1192">
        <f t="shared" si="4028"/>
        <v>0</v>
      </c>
      <c r="Y1767" s="1192" t="e">
        <f t="shared" si="4014"/>
        <v>#DIV/0!</v>
      </c>
      <c r="Z1767" s="1184" t="e">
        <f t="shared" si="3900"/>
        <v>#DIV/0!</v>
      </c>
      <c r="AA1767" s="1193">
        <f t="shared" si="3883"/>
        <v>1.3281695041903418E-2</v>
      </c>
      <c r="AB1767" s="1717" t="e">
        <f t="shared" si="3884"/>
        <v>#DIV/0!</v>
      </c>
      <c r="AC1767" s="1193" t="e">
        <f t="shared" si="4015"/>
        <v>#DIV/0!</v>
      </c>
      <c r="AD1767" t="s">
        <v>4282</v>
      </c>
    </row>
    <row r="1768" spans="1:30" customFormat="1" ht="15.75" hidden="1" thickBot="1" x14ac:dyDescent="0.3">
      <c r="A1768" s="3580"/>
      <c r="B1768" s="2210" t="s">
        <v>4283</v>
      </c>
      <c r="C1768" s="1204">
        <f>'BNP avec amende'!F647</f>
        <v>-34</v>
      </c>
      <c r="D1768" s="1204"/>
      <c r="E1768" s="1204">
        <f t="shared" si="4007"/>
        <v>-34</v>
      </c>
      <c r="F1768" s="2307" t="e">
        <f t="shared" si="3892"/>
        <v>#DIV/0!</v>
      </c>
      <c r="G1768" s="1204">
        <f>BPCE!F670</f>
        <v>-2</v>
      </c>
      <c r="H1768" s="1204"/>
      <c r="I1768" s="1204">
        <f t="shared" si="4009"/>
        <v>-2</v>
      </c>
      <c r="J1768" s="2307" t="e">
        <f t="shared" si="3893"/>
        <v>#DIV/0!</v>
      </c>
      <c r="K1768" s="1204">
        <f>SG!F618</f>
        <v>-3</v>
      </c>
      <c r="L1768" s="1204"/>
      <c r="M1768" s="1204">
        <f t="shared" si="4011"/>
        <v>-3</v>
      </c>
      <c r="N1768" s="2307" t="e">
        <f t="shared" si="3895"/>
        <v>#DIV/0!</v>
      </c>
      <c r="O1768" s="1204">
        <f>CA!F861</f>
        <v>-8</v>
      </c>
      <c r="P1768" s="1204"/>
      <c r="Q1768" s="1204">
        <f t="shared" si="4013"/>
        <v>-8</v>
      </c>
      <c r="R1768" s="2307" t="e">
        <f t="shared" si="3897"/>
        <v>#DIV/0!</v>
      </c>
      <c r="S1768" s="1264"/>
      <c r="T1768" s="1264"/>
      <c r="U1768" s="1264"/>
      <c r="V1768" s="2307" t="e">
        <f t="shared" si="3899"/>
        <v>#DIV/0!</v>
      </c>
      <c r="W1768" s="1204" t="e">
        <f>SUM(C1768:S1768)</f>
        <v>#DIV/0!</v>
      </c>
      <c r="X1768" s="1204">
        <f t="shared" si="4028"/>
        <v>0</v>
      </c>
      <c r="Y1768" s="1204" t="e">
        <f t="shared" si="4014"/>
        <v>#DIV/0!</v>
      </c>
      <c r="Z1768" s="2307" t="e">
        <f t="shared" si="3900"/>
        <v>#DIV/0!</v>
      </c>
      <c r="AA1768" s="1206">
        <f t="shared" si="3883"/>
        <v>-11.75</v>
      </c>
      <c r="AB1768" s="1719" t="e">
        <f t="shared" si="3884"/>
        <v>#DIV/0!</v>
      </c>
      <c r="AC1768" s="1206" t="e">
        <f t="shared" si="4015"/>
        <v>#DIV/0!</v>
      </c>
      <c r="AD1768" s="1178" t="s">
        <v>4284</v>
      </c>
    </row>
    <row r="1769" spans="1:30" customFormat="1" ht="15.75" hidden="1" thickBot="1" x14ac:dyDescent="0.3">
      <c r="A1769" s="3580"/>
      <c r="B1769" s="1" t="s">
        <v>4285</v>
      </c>
      <c r="C1769" s="1184">
        <f t="shared" ref="C1769:O1769" si="4037">C1768/C56</f>
        <v>1.2869038607115822E-2</v>
      </c>
      <c r="D1769" s="1184"/>
      <c r="E1769" s="1184">
        <f t="shared" si="4007"/>
        <v>1.2869038607115822E-2</v>
      </c>
      <c r="F1769" s="1184" t="e">
        <f t="shared" si="3892"/>
        <v>#DIV/0!</v>
      </c>
      <c r="G1769" s="1185">
        <f t="shared" si="4037"/>
        <v>1.0454783063251437E-3</v>
      </c>
      <c r="H1769" s="1185"/>
      <c r="I1769" s="1185">
        <f t="shared" si="4009"/>
        <v>1.0454783063251437E-3</v>
      </c>
      <c r="J1769" s="1184" t="e">
        <f t="shared" si="3893"/>
        <v>#DIV/0!</v>
      </c>
      <c r="K1769" s="1186">
        <f t="shared" si="4037"/>
        <v>2.1723388848660392E-3</v>
      </c>
      <c r="L1769" s="1186"/>
      <c r="M1769" s="1186">
        <f t="shared" si="4011"/>
        <v>2.1723388848660392E-3</v>
      </c>
      <c r="N1769" s="1184" t="e">
        <f t="shared" si="3895"/>
        <v>#DIV/0!</v>
      </c>
      <c r="O1769" s="1187">
        <f t="shared" si="4037"/>
        <v>1.7057569296375266E-2</v>
      </c>
      <c r="P1769" s="1187"/>
      <c r="Q1769" s="1187">
        <f t="shared" si="4013"/>
        <v>1.7057569296375266E-2</v>
      </c>
      <c r="R1769" s="1184" t="e">
        <f t="shared" si="3897"/>
        <v>#DIV/0!</v>
      </c>
      <c r="S1769" s="1263"/>
      <c r="T1769" s="1263"/>
      <c r="U1769" s="1263"/>
      <c r="V1769" s="1184" t="e">
        <f t="shared" si="3899"/>
        <v>#DIV/0!</v>
      </c>
      <c r="W1769" s="1194" t="e">
        <f t="shared" ref="W1769" si="4038">W1768/W1431</f>
        <v>#DIV/0!</v>
      </c>
      <c r="X1769" s="1194">
        <f t="shared" si="4028"/>
        <v>0</v>
      </c>
      <c r="Y1769" s="1194" t="e">
        <f t="shared" si="4014"/>
        <v>#DIV/0!</v>
      </c>
      <c r="Z1769" s="1184" t="e">
        <f t="shared" si="3900"/>
        <v>#DIV/0!</v>
      </c>
      <c r="AA1769" s="1193">
        <f t="shared" si="3883"/>
        <v>8.2861062736705668E-3</v>
      </c>
      <c r="AB1769" s="1717" t="e">
        <f t="shared" si="3884"/>
        <v>#DIV/0!</v>
      </c>
      <c r="AC1769" s="1193" t="e">
        <f t="shared" si="4015"/>
        <v>#DIV/0!</v>
      </c>
      <c r="AD1769" t="s">
        <v>4286</v>
      </c>
    </row>
    <row r="1770" spans="1:30" customFormat="1" ht="15.75" hidden="1" thickBot="1" x14ac:dyDescent="0.3">
      <c r="A1770" s="3580"/>
      <c r="B1770" s="1" t="s">
        <v>4287</v>
      </c>
      <c r="C1770" s="1184">
        <f t="shared" ref="C1770:O1770" si="4039">C1768/C73</f>
        <v>1.9340159271899887E-2</v>
      </c>
      <c r="D1770" s="1184"/>
      <c r="E1770" s="1184">
        <f t="shared" si="4007"/>
        <v>1.9340159271899887E-2</v>
      </c>
      <c r="F1770" s="1184" t="e">
        <f t="shared" si="3892"/>
        <v>#DIV/0!</v>
      </c>
      <c r="G1770" s="1185">
        <f t="shared" si="4039"/>
        <v>4.4943820224719105E-3</v>
      </c>
      <c r="H1770" s="1185"/>
      <c r="I1770" s="1185">
        <f t="shared" si="4009"/>
        <v>4.4943820224719105E-3</v>
      </c>
      <c r="J1770" s="1184" t="e">
        <f t="shared" si="3893"/>
        <v>#DIV/0!</v>
      </c>
      <c r="K1770" s="1186">
        <f t="shared" si="4039"/>
        <v>2.859866539561487E-3</v>
      </c>
      <c r="L1770" s="1186"/>
      <c r="M1770" s="1186">
        <f t="shared" si="4011"/>
        <v>2.859866539561487E-3</v>
      </c>
      <c r="N1770" s="1184" t="e">
        <f t="shared" si="3895"/>
        <v>#DIV/0!</v>
      </c>
      <c r="O1770" s="1187">
        <f t="shared" si="4039"/>
        <v>1.1940298507462687E-2</v>
      </c>
      <c r="P1770" s="1187"/>
      <c r="Q1770" s="1187">
        <f t="shared" si="4013"/>
        <v>1.1940298507462687E-2</v>
      </c>
      <c r="R1770" s="1184" t="e">
        <f t="shared" si="3897"/>
        <v>#DIV/0!</v>
      </c>
      <c r="S1770" s="1263"/>
      <c r="T1770" s="1263"/>
      <c r="U1770" s="1263"/>
      <c r="V1770" s="1184" t="e">
        <f t="shared" si="3899"/>
        <v>#DIV/0!</v>
      </c>
      <c r="W1770" s="1194" t="e">
        <f t="shared" ref="W1770" si="4040">W1768/W1448</f>
        <v>#DIV/0!</v>
      </c>
      <c r="X1770" s="1194">
        <f t="shared" si="4028"/>
        <v>0</v>
      </c>
      <c r="Y1770" s="1194" t="e">
        <f t="shared" si="4014"/>
        <v>#DIV/0!</v>
      </c>
      <c r="Z1770" s="1184" t="e">
        <f t="shared" si="3900"/>
        <v>#DIV/0!</v>
      </c>
      <c r="AA1770" s="1193">
        <f t="shared" si="3883"/>
        <v>9.658676585348993E-3</v>
      </c>
      <c r="AB1770" s="1717" t="e">
        <f t="shared" si="3884"/>
        <v>#DIV/0!</v>
      </c>
      <c r="AC1770" s="1193" t="e">
        <f t="shared" si="4015"/>
        <v>#DIV/0!</v>
      </c>
      <c r="AD1770" t="s">
        <v>4288</v>
      </c>
    </row>
    <row r="1771" spans="1:30" customFormat="1" ht="15.75" hidden="1" thickBot="1" x14ac:dyDescent="0.3">
      <c r="A1771" s="3580"/>
      <c r="B1771" s="1" t="s">
        <v>4289</v>
      </c>
      <c r="C1771" s="1195">
        <v>0.25</v>
      </c>
      <c r="D1771" s="1195"/>
      <c r="E1771" s="1195">
        <f t="shared" si="4007"/>
        <v>0.25</v>
      </c>
      <c r="F1771" s="1184" t="e">
        <f t="shared" si="3892"/>
        <v>#DIV/0!</v>
      </c>
      <c r="G1771" s="1196">
        <v>0.25</v>
      </c>
      <c r="H1771" s="1196"/>
      <c r="I1771" s="1196">
        <f t="shared" si="4009"/>
        <v>0.25</v>
      </c>
      <c r="J1771" s="1184" t="e">
        <f t="shared" si="3893"/>
        <v>#DIV/0!</v>
      </c>
      <c r="K1771" s="1197">
        <v>0.25</v>
      </c>
      <c r="L1771" s="1197"/>
      <c r="M1771" s="1197">
        <f t="shared" si="4011"/>
        <v>0.25</v>
      </c>
      <c r="N1771" s="1184" t="e">
        <f t="shared" si="3895"/>
        <v>#DIV/0!</v>
      </c>
      <c r="O1771" s="1187">
        <v>0.25</v>
      </c>
      <c r="P1771" s="1187"/>
      <c r="Q1771" s="1187">
        <f t="shared" si="4013"/>
        <v>0.25</v>
      </c>
      <c r="R1771" s="1184" t="e">
        <f t="shared" si="3897"/>
        <v>#DIV/0!</v>
      </c>
      <c r="S1771" s="1263"/>
      <c r="T1771" s="1263"/>
      <c r="U1771" s="1263"/>
      <c r="V1771" s="1184" t="e">
        <f t="shared" si="3899"/>
        <v>#DIV/0!</v>
      </c>
      <c r="W1771" s="1190">
        <f>K1771</f>
        <v>0.25</v>
      </c>
      <c r="X1771" s="1190">
        <f t="shared" si="4028"/>
        <v>0</v>
      </c>
      <c r="Y1771" s="1190">
        <f t="shared" si="4014"/>
        <v>0.25</v>
      </c>
      <c r="Z1771" s="1184" t="e">
        <f t="shared" si="3900"/>
        <v>#DIV/0!</v>
      </c>
      <c r="AA1771" s="1191">
        <f t="shared" si="3883"/>
        <v>0.25</v>
      </c>
      <c r="AB1771" s="1720" t="e">
        <f t="shared" si="3884"/>
        <v>#DIV/0!</v>
      </c>
      <c r="AC1771" s="1191" t="e">
        <f t="shared" si="4015"/>
        <v>#DIV/0!</v>
      </c>
      <c r="AD1771" t="s">
        <v>4290</v>
      </c>
    </row>
    <row r="1772" spans="1:30" customFormat="1" ht="15.75" hidden="1" thickBot="1" x14ac:dyDescent="0.3">
      <c r="A1772" s="3580"/>
      <c r="B1772" s="1" t="s">
        <v>4291</v>
      </c>
      <c r="C1772" s="1184">
        <f>C1768/C1763</f>
        <v>-0.2446043165467626</v>
      </c>
      <c r="D1772" s="1184"/>
      <c r="E1772" s="1184">
        <f t="shared" si="4007"/>
        <v>-0.2446043165467626</v>
      </c>
      <c r="F1772" s="1184" t="e">
        <f t="shared" si="3892"/>
        <v>#DIV/0!</v>
      </c>
      <c r="G1772" s="1185">
        <f t="shared" ref="G1772:O1772" si="4041">G1768/G1763</f>
        <v>-0.2</v>
      </c>
      <c r="H1772" s="1185"/>
      <c r="I1772" s="1185">
        <f t="shared" si="4009"/>
        <v>-0.2</v>
      </c>
      <c r="J1772" s="1184" t="e">
        <f t="shared" si="3893"/>
        <v>#DIV/0!</v>
      </c>
      <c r="K1772" s="1186">
        <f t="shared" si="4041"/>
        <v>-0.42857142857142855</v>
      </c>
      <c r="L1772" s="1186"/>
      <c r="M1772" s="1186">
        <f t="shared" si="4011"/>
        <v>-0.42857142857142855</v>
      </c>
      <c r="N1772" s="1184" t="e">
        <f t="shared" si="3895"/>
        <v>#DIV/0!</v>
      </c>
      <c r="O1772" s="1187">
        <f t="shared" si="4041"/>
        <v>-0.24242424242424243</v>
      </c>
      <c r="P1772" s="1187"/>
      <c r="Q1772" s="1187">
        <f t="shared" si="4013"/>
        <v>-0.24242424242424243</v>
      </c>
      <c r="R1772" s="1184" t="e">
        <f t="shared" si="3897"/>
        <v>#DIV/0!</v>
      </c>
      <c r="S1772" s="1263"/>
      <c r="T1772" s="1263"/>
      <c r="U1772" s="1263"/>
      <c r="V1772" s="1184" t="e">
        <f t="shared" si="3899"/>
        <v>#DIV/0!</v>
      </c>
      <c r="W1772" s="1205" t="e">
        <f t="shared" ref="W1772" si="4042">W1768/W1763</f>
        <v>#DIV/0!</v>
      </c>
      <c r="X1772" s="1205">
        <f t="shared" si="4028"/>
        <v>0</v>
      </c>
      <c r="Y1772" s="1205" t="e">
        <f t="shared" si="4014"/>
        <v>#DIV/0!</v>
      </c>
      <c r="Z1772" s="1184" t="e">
        <f t="shared" si="3900"/>
        <v>#DIV/0!</v>
      </c>
      <c r="AA1772" s="1191">
        <f t="shared" si="3883"/>
        <v>-0.2788999968856084</v>
      </c>
      <c r="AB1772" s="1720" t="e">
        <f t="shared" si="3884"/>
        <v>#DIV/0!</v>
      </c>
      <c r="AC1772" s="1191" t="e">
        <f t="shared" si="4015"/>
        <v>#DIV/0!</v>
      </c>
      <c r="AD1772" t="s">
        <v>4292</v>
      </c>
    </row>
    <row r="1773" spans="1:30" customFormat="1" ht="15.75" thickBot="1" x14ac:dyDescent="0.3">
      <c r="A1773" s="3580"/>
      <c r="B1773" s="2210" t="s">
        <v>10</v>
      </c>
      <c r="C1773" s="1204">
        <f>'BNP avec amende'!G647</f>
        <v>967</v>
      </c>
      <c r="D1773" s="1246">
        <f>'Données 2013 TJN'!C182</f>
        <v>1021</v>
      </c>
      <c r="E1773" s="1204">
        <f t="shared" si="4007"/>
        <v>-54</v>
      </c>
      <c r="F1773" s="2307">
        <f t="shared" si="3892"/>
        <v>-5.2889324191968658E-2</v>
      </c>
      <c r="G1773" s="1204">
        <f>BPCE!G670</f>
        <v>71</v>
      </c>
      <c r="H1773" s="1246">
        <f>'Données 2013 TJN'!D182</f>
        <v>65</v>
      </c>
      <c r="I1773" s="1204">
        <f t="shared" si="4009"/>
        <v>6</v>
      </c>
      <c r="J1773" s="2307">
        <f t="shared" si="3893"/>
        <v>9.2307692307692313E-2</v>
      </c>
      <c r="K1773" s="1204">
        <f>SG!G618</f>
        <v>164</v>
      </c>
      <c r="L1773" s="1246">
        <f>'Données 2013 TJN'!E182</f>
        <v>159</v>
      </c>
      <c r="M1773" s="1204">
        <f t="shared" si="4011"/>
        <v>5</v>
      </c>
      <c r="N1773" s="2307">
        <f t="shared" si="3895"/>
        <v>3.1446540880503145E-2</v>
      </c>
      <c r="O1773" s="1204">
        <f>CA!G861</f>
        <v>339</v>
      </c>
      <c r="P1773" s="1246">
        <f>'Données 2013 TJN'!F182</f>
        <v>356</v>
      </c>
      <c r="Q1773" s="1204">
        <f t="shared" si="4013"/>
        <v>-17</v>
      </c>
      <c r="R1773" s="2307">
        <f t="shared" si="3897"/>
        <v>-4.7752808988764044E-2</v>
      </c>
      <c r="S1773" s="826"/>
      <c r="T1773" s="826"/>
      <c r="U1773" s="826"/>
      <c r="V1773" s="2307" t="e">
        <f t="shared" si="3899"/>
        <v>#DIV/0!</v>
      </c>
      <c r="W1773" s="1204">
        <f>SUM(C1773+G1773+K1773+O1773+S1773)</f>
        <v>1541</v>
      </c>
      <c r="X1773" s="1204">
        <f t="shared" si="4028"/>
        <v>1601</v>
      </c>
      <c r="Y1773" s="1204">
        <f t="shared" si="4014"/>
        <v>-60</v>
      </c>
      <c r="Z1773" s="2307">
        <f t="shared" si="3900"/>
        <v>-3.7476577139287946E-2</v>
      </c>
      <c r="AA1773" s="1204">
        <f t="shared" si="3883"/>
        <v>385.25</v>
      </c>
      <c r="AB1773" s="1721">
        <f t="shared" si="3884"/>
        <v>400.25</v>
      </c>
      <c r="AC1773" s="1309">
        <f t="shared" si="4015"/>
        <v>-15</v>
      </c>
      <c r="AD1773" s="27" t="s">
        <v>4293</v>
      </c>
    </row>
    <row r="1774" spans="1:30" customFormat="1" ht="15.75" thickBot="1" x14ac:dyDescent="0.3">
      <c r="A1774" s="3580"/>
      <c r="B1774" s="1" t="s">
        <v>4294</v>
      </c>
      <c r="C1774" s="1184">
        <f t="shared" ref="C1774:O1774" si="4043">C1773/C82</f>
        <v>5.3840971475977569E-3</v>
      </c>
      <c r="D1774" s="1184">
        <f t="shared" ref="D1774" si="4044">D1773/D82</f>
        <v>5.8903619601463073E-3</v>
      </c>
      <c r="E1774" s="1184">
        <f t="shared" si="4007"/>
        <v>-5.0626481254855034E-4</v>
      </c>
      <c r="F1774" s="1184">
        <f t="shared" si="3892"/>
        <v>-8.5947997079618435E-2</v>
      </c>
      <c r="G1774" s="1185">
        <f t="shared" si="4043"/>
        <v>6.8799116270506502E-4</v>
      </c>
      <c r="H1774" s="1185">
        <f t="shared" ref="H1774" si="4045">H1773/H82</f>
        <v>5.8883745368566948E-4</v>
      </c>
      <c r="I1774" s="1185">
        <f t="shared" si="4009"/>
        <v>9.915370901939554E-5</v>
      </c>
      <c r="J1774" s="1184">
        <f t="shared" si="3893"/>
        <v>0.16838893042344641</v>
      </c>
      <c r="K1774" s="1186">
        <f t="shared" si="4043"/>
        <v>1.2038994597134132E-3</v>
      </c>
      <c r="L1774" s="1186">
        <f t="shared" ref="L1774" si="4046">L1773/L82</f>
        <v>1.1787469697306673E-3</v>
      </c>
      <c r="M1774" s="1186">
        <f t="shared" si="4011"/>
        <v>2.5152489982745857E-5</v>
      </c>
      <c r="N1774" s="1184">
        <f t="shared" si="3895"/>
        <v>2.1338328435739663E-2</v>
      </c>
      <c r="O1774" s="1187">
        <f t="shared" si="4043"/>
        <v>4.6715449171110838E-3</v>
      </c>
      <c r="P1774" s="1187">
        <f t="shared" ref="P1774" si="4047">P1773/P82</f>
        <v>4.7134213348515143E-3</v>
      </c>
      <c r="Q1774" s="1187">
        <f t="shared" si="4013"/>
        <v>-4.1876417740430508E-5</v>
      </c>
      <c r="R1774" s="1184">
        <f t="shared" si="3897"/>
        <v>-8.8845054930252118E-3</v>
      </c>
      <c r="S1774" s="1263"/>
      <c r="T1774" s="1263"/>
      <c r="U1774" s="1263"/>
      <c r="V1774" s="1184" t="e">
        <f t="shared" si="3899"/>
        <v>#DIV/0!</v>
      </c>
      <c r="W1774" s="1194">
        <f>W1773/W$82</f>
        <v>2.7043532892727902E-3</v>
      </c>
      <c r="X1774" s="1194">
        <f>X1773/X$82</f>
        <v>2.7959156230735515E-3</v>
      </c>
      <c r="Y1774" s="1194">
        <f t="shared" si="4014"/>
        <v>-9.1562333800761231E-5</v>
      </c>
      <c r="Z1774" s="1184">
        <f t="shared" si="3900"/>
        <v>-3.2748604087024166E-2</v>
      </c>
      <c r="AA1774" s="1189">
        <f t="shared" si="3883"/>
        <v>2.9868831717818302E-3</v>
      </c>
      <c r="AB1774" s="1716">
        <f t="shared" si="3884"/>
        <v>3.0928419296035398E-3</v>
      </c>
      <c r="AC1774" s="1189">
        <f t="shared" si="4015"/>
        <v>-1.0595875782170965E-4</v>
      </c>
      <c r="AD1774" t="s">
        <v>4295</v>
      </c>
    </row>
    <row r="1775" spans="1:30" customFormat="1" ht="15.75" thickBot="1" x14ac:dyDescent="0.3">
      <c r="A1775" s="3580"/>
      <c r="B1775" s="1" t="s">
        <v>4296</v>
      </c>
      <c r="C1775" s="1184">
        <f t="shared" ref="C1775:O1775" si="4048">C1773/C99</f>
        <v>7.8842233999184674E-3</v>
      </c>
      <c r="D1775" s="1184">
        <f t="shared" ref="D1775" si="4049">D1773/D99</f>
        <v>8.7452569186888107E-3</v>
      </c>
      <c r="E1775" s="1184">
        <f t="shared" si="4007"/>
        <v>-8.6103351877034329E-4</v>
      </c>
      <c r="F1775" s="1184">
        <f t="shared" si="3892"/>
        <v>-9.8457201060645261E-2</v>
      </c>
      <c r="G1775" s="1185">
        <f t="shared" si="4048"/>
        <v>6.7651262505955215E-3</v>
      </c>
      <c r="H1775" s="1185">
        <f t="shared" ref="H1775" si="4050">H1773/H99</f>
        <v>5.935531001735001E-3</v>
      </c>
      <c r="I1775" s="1185">
        <f t="shared" si="4009"/>
        <v>8.2959524886052054E-4</v>
      </c>
      <c r="J1775" s="1184">
        <f t="shared" si="3893"/>
        <v>0.13976765492725479</v>
      </c>
      <c r="K1775" s="1186">
        <f t="shared" si="4048"/>
        <v>1.9562235343233733E-3</v>
      </c>
      <c r="L1775" s="1186">
        <f t="shared" ref="L1775" si="4051">L1773/L99</f>
        <v>1.9097493303866341E-3</v>
      </c>
      <c r="M1775" s="1186">
        <f t="shared" si="4011"/>
        <v>4.6474203936739148E-5</v>
      </c>
      <c r="N1775" s="1184">
        <f t="shared" si="3895"/>
        <v>2.4335237717994285E-2</v>
      </c>
      <c r="O1775" s="1187">
        <f t="shared" si="4048"/>
        <v>9.8221011763342404E-3</v>
      </c>
      <c r="P1775" s="1187">
        <f t="shared" ref="P1775" si="4052">P1773/P99</f>
        <v>9.8198769756985636E-3</v>
      </c>
      <c r="Q1775" s="1187">
        <f t="shared" si="4013"/>
        <v>2.2242006356767985E-6</v>
      </c>
      <c r="R1775" s="1184">
        <f t="shared" si="3897"/>
        <v>2.2649984731795217E-4</v>
      </c>
      <c r="S1775" s="1263"/>
      <c r="T1775" s="1263"/>
      <c r="U1775" s="1263"/>
      <c r="V1775" s="1184" t="e">
        <f t="shared" si="3899"/>
        <v>#DIV/0!</v>
      </c>
      <c r="W1775" s="1194">
        <f>W1773/W$99</f>
        <v>5.839487974292611E-3</v>
      </c>
      <c r="X1775" s="1194">
        <f>X1773/X$99</f>
        <v>6.1678692920241474E-3</v>
      </c>
      <c r="Y1775" s="1194">
        <f t="shared" si="4014"/>
        <v>-3.2838131773153638E-4</v>
      </c>
      <c r="Z1775" s="1184">
        <f t="shared" si="3900"/>
        <v>-5.3240641489626879E-2</v>
      </c>
      <c r="AA1775" s="1189">
        <f t="shared" si="3883"/>
        <v>6.6069185902929012E-3</v>
      </c>
      <c r="AB1775" s="1716">
        <f t="shared" si="3884"/>
        <v>6.6026035566272515E-3</v>
      </c>
      <c r="AC1775" s="1189">
        <f t="shared" si="4015"/>
        <v>4.3150336656496563E-6</v>
      </c>
      <c r="AD1775" t="s">
        <v>4297</v>
      </c>
    </row>
    <row r="1776" spans="1:30" customFormat="1" ht="15.75" thickBot="1" x14ac:dyDescent="0.3">
      <c r="A1776" s="3580"/>
      <c r="B1776" s="2210" t="s">
        <v>14</v>
      </c>
      <c r="C1776" s="1204">
        <f>'BNP avec amende'!J647</f>
        <v>37</v>
      </c>
      <c r="D1776" s="1246">
        <f>'Données 2013 TJN'!C184</f>
        <v>32</v>
      </c>
      <c r="E1776" s="1204">
        <f t="shared" si="4007"/>
        <v>5</v>
      </c>
      <c r="F1776" s="2307">
        <f t="shared" si="3892"/>
        <v>0.15625</v>
      </c>
      <c r="G1776" s="1204">
        <f>BPCE!J670</f>
        <v>6</v>
      </c>
      <c r="H1776" s="1246">
        <f>'Données 2013 TJN'!D184</f>
        <v>7</v>
      </c>
      <c r="I1776" s="1204">
        <f t="shared" si="4009"/>
        <v>-1</v>
      </c>
      <c r="J1776" s="2307">
        <f t="shared" si="3893"/>
        <v>-0.14285714285714285</v>
      </c>
      <c r="K1776" s="1204">
        <f>SG!J618</f>
        <v>13</v>
      </c>
      <c r="L1776" s="1246">
        <f>'Données 2013 TJN'!E184</f>
        <v>11</v>
      </c>
      <c r="M1776" s="1204">
        <f t="shared" si="4011"/>
        <v>2</v>
      </c>
      <c r="N1776" s="2307">
        <f t="shared" si="3895"/>
        <v>0.18181818181818182</v>
      </c>
      <c r="O1776" s="1204">
        <f>CA!J861</f>
        <v>34</v>
      </c>
      <c r="P1776" s="1246">
        <f>'Données 2013 TJN'!F184</f>
        <v>32</v>
      </c>
      <c r="Q1776" s="1204">
        <f t="shared" si="4013"/>
        <v>2</v>
      </c>
      <c r="R1776" s="2307">
        <f t="shared" si="3897"/>
        <v>6.25E-2</v>
      </c>
      <c r="S1776" s="1204">
        <f>CM!K452</f>
        <v>1</v>
      </c>
      <c r="T1776" s="1204"/>
      <c r="U1776" s="1204"/>
      <c r="V1776" s="2307" t="e">
        <f t="shared" si="3899"/>
        <v>#DIV/0!</v>
      </c>
      <c r="W1776" s="1204">
        <f>SUM(C1776+G1776+K1776+O1776+S1776)</f>
        <v>91</v>
      </c>
      <c r="X1776" s="1204">
        <f t="shared" ref="X1776" si="4053">SUM(D1776+H1776+L1776+P1776+T1776)</f>
        <v>82</v>
      </c>
      <c r="Y1776" s="1204">
        <f t="shared" si="4014"/>
        <v>9</v>
      </c>
      <c r="Z1776" s="2307">
        <f t="shared" si="3900"/>
        <v>0.10975609756097561</v>
      </c>
      <c r="AA1776" s="1221">
        <f t="shared" si="3883"/>
        <v>18.2</v>
      </c>
      <c r="AB1776" s="1722">
        <f t="shared" si="3884"/>
        <v>20.5</v>
      </c>
      <c r="AC1776" s="1904">
        <f t="shared" si="4015"/>
        <v>-2.3000000000000007</v>
      </c>
      <c r="AD1776" s="27" t="s">
        <v>4298</v>
      </c>
    </row>
    <row r="1777" spans="1:30" customFormat="1" ht="15.75" thickBot="1" x14ac:dyDescent="0.3">
      <c r="A1777" s="3580"/>
      <c r="B1777" s="1" t="s">
        <v>4299</v>
      </c>
      <c r="C1777" s="1184">
        <f t="shared" ref="C1777:S1777" si="4054">C1776/C108</f>
        <v>4.4685990338164248E-2</v>
      </c>
      <c r="D1777" s="1184">
        <f t="shared" ref="D1777" si="4055">D1776/D108</f>
        <v>4.878048780487805E-2</v>
      </c>
      <c r="E1777" s="1184">
        <f t="shared" si="4007"/>
        <v>-4.094497466713802E-3</v>
      </c>
      <c r="F1777" s="1184">
        <f t="shared" si="3892"/>
        <v>-8.3937198067632945E-2</v>
      </c>
      <c r="G1777" s="1185">
        <f t="shared" si="4054"/>
        <v>8.4151472650771386E-3</v>
      </c>
      <c r="H1777" s="1185">
        <f t="shared" ref="H1777" si="4056">H1776/H108</f>
        <v>1.1400651465798045E-2</v>
      </c>
      <c r="I1777" s="1185">
        <f t="shared" si="4009"/>
        <v>-2.9855042007209068E-3</v>
      </c>
      <c r="J1777" s="1184">
        <f t="shared" si="3893"/>
        <v>-0.26187136846323383</v>
      </c>
      <c r="K1777" s="1186">
        <f t="shared" si="4054"/>
        <v>1.7015706806282723E-2</v>
      </c>
      <c r="L1777" s="1186">
        <f t="shared" ref="L1777" si="4057">L1776/L108</f>
        <v>1.397712833545108E-2</v>
      </c>
      <c r="M1777" s="1186">
        <f t="shared" si="4011"/>
        <v>3.0385784708316429E-3</v>
      </c>
      <c r="N1777" s="1184">
        <f t="shared" si="3895"/>
        <v>0.21739647786768207</v>
      </c>
      <c r="O1777" s="1187">
        <f t="shared" si="4054"/>
        <v>3.5789473684210524E-2</v>
      </c>
      <c r="P1777" s="1187">
        <f t="shared" ref="P1777" si="4058">P1776/P108</f>
        <v>4.8632218844984802E-2</v>
      </c>
      <c r="Q1777" s="1187">
        <f t="shared" si="4013"/>
        <v>-1.2842745160774278E-2</v>
      </c>
      <c r="R1777" s="1184">
        <f t="shared" si="3897"/>
        <v>-0.26407894736842108</v>
      </c>
      <c r="S1777" s="1188">
        <f t="shared" si="4054"/>
        <v>2.1505376344086021E-3</v>
      </c>
      <c r="T1777" s="1188"/>
      <c r="U1777" s="1188"/>
      <c r="V1777" s="1184" t="e">
        <f t="shared" si="3899"/>
        <v>#DIV/0!</v>
      </c>
      <c r="W1777" s="1194">
        <f>W1776/W$108</f>
        <v>2.4462365591397851E-2</v>
      </c>
      <c r="X1777" s="1194">
        <f>X1776/X$108</f>
        <v>2.6973684210526316E-2</v>
      </c>
      <c r="Y1777" s="1194">
        <f t="shared" si="4014"/>
        <v>-2.5113186191284657E-3</v>
      </c>
      <c r="Z1777" s="1184">
        <f t="shared" si="3900"/>
        <v>-9.3102543928665071E-2</v>
      </c>
      <c r="AA1777" s="1189">
        <f t="shared" si="3883"/>
        <v>2.1611371145628645E-2</v>
      </c>
      <c r="AB1777" s="1716">
        <f t="shared" si="3884"/>
        <v>3.0697621612777996E-2</v>
      </c>
      <c r="AC1777" s="1189">
        <f t="shared" si="4015"/>
        <v>-9.086250467149351E-3</v>
      </c>
      <c r="AD1777" t="s">
        <v>4300</v>
      </c>
    </row>
    <row r="1778" spans="1:30" customFormat="1" ht="15.75" thickBot="1" x14ac:dyDescent="0.3">
      <c r="A1778" s="3580"/>
      <c r="B1778" s="1" t="s">
        <v>4301</v>
      </c>
      <c r="C1778" s="1184">
        <f t="shared" ref="C1778:S1778" si="4059">C1776/C125</f>
        <v>5.5223880597014927E-2</v>
      </c>
      <c r="D1778" s="1184">
        <f t="shared" ref="D1778" si="4060">D1776/D125</f>
        <v>5.9259259259259262E-2</v>
      </c>
      <c r="E1778" s="1184">
        <f t="shared" si="4007"/>
        <v>-4.0353786622443349E-3</v>
      </c>
      <c r="F1778" s="1184">
        <f t="shared" si="3892"/>
        <v>-6.809701492537315E-2</v>
      </c>
      <c r="G1778" s="1185">
        <f t="shared" si="4059"/>
        <v>2.0477815699658702E-2</v>
      </c>
      <c r="H1778" s="1185">
        <f t="shared" ref="H1778" si="4061">H1776/H125</f>
        <v>1.4767932489451477E-2</v>
      </c>
      <c r="I1778" s="1185">
        <f t="shared" si="4009"/>
        <v>5.7098832102072256E-3</v>
      </c>
      <c r="J1778" s="1184">
        <f t="shared" si="3893"/>
        <v>0.38664066309117501</v>
      </c>
      <c r="K1778" s="1186">
        <f t="shared" si="4059"/>
        <v>2.8761061946902654E-2</v>
      </c>
      <c r="L1778" s="1186">
        <f t="shared" ref="L1778" si="4062">L1776/L125</f>
        <v>2.3206751054852322E-2</v>
      </c>
      <c r="M1778" s="1186">
        <f t="shared" si="4011"/>
        <v>5.5543108920503327E-3</v>
      </c>
      <c r="N1778" s="1184">
        <f t="shared" si="3895"/>
        <v>0.23934030571198706</v>
      </c>
      <c r="O1778" s="1187">
        <f t="shared" si="4059"/>
        <v>0.10365853658536585</v>
      </c>
      <c r="P1778" s="1187">
        <f t="shared" ref="P1778" si="4063">P1776/P125</f>
        <v>0.11072664359861592</v>
      </c>
      <c r="Q1778" s="1187">
        <f t="shared" si="4013"/>
        <v>-7.0681070132500717E-3</v>
      </c>
      <c r="R1778" s="1184">
        <f t="shared" si="3897"/>
        <v>-6.3833841463414712E-2</v>
      </c>
      <c r="S1778" s="1188">
        <f t="shared" si="4059"/>
        <v>9.0090090090090089E-3</v>
      </c>
      <c r="T1778" s="1188"/>
      <c r="U1778" s="1188"/>
      <c r="V1778" s="1184" t="e">
        <f t="shared" si="3899"/>
        <v>#DIV/0!</v>
      </c>
      <c r="W1778" s="1194">
        <f>W1776/W$111</f>
        <v>4.908306364617044E-2</v>
      </c>
      <c r="X1778" s="1194">
        <f>X1776/X$111</f>
        <v>4.8292108362779744E-2</v>
      </c>
      <c r="Y1778" s="1194">
        <f t="shared" si="4014"/>
        <v>7.9095528339069576E-4</v>
      </c>
      <c r="Z1778" s="1184">
        <f t="shared" si="3900"/>
        <v>1.6378561843870747E-2</v>
      </c>
      <c r="AA1778" s="1189">
        <f t="shared" si="3883"/>
        <v>4.342606076759023E-2</v>
      </c>
      <c r="AB1778" s="1716">
        <f t="shared" si="3884"/>
        <v>5.1990146600544747E-2</v>
      </c>
      <c r="AC1778" s="1189">
        <f t="shared" si="4015"/>
        <v>-8.5640858329545169E-3</v>
      </c>
      <c r="AD1778" t="s">
        <v>4302</v>
      </c>
    </row>
    <row r="1779" spans="1:30" customFormat="1" ht="15.75" thickBot="1" x14ac:dyDescent="0.3">
      <c r="A1779" s="3580"/>
      <c r="B1779" s="1" t="s">
        <v>4303</v>
      </c>
      <c r="C1779" s="1184">
        <f t="shared" ref="C1779:S1779" si="4064">C1776/C113</f>
        <v>0.185</v>
      </c>
      <c r="D1779" s="1184">
        <f t="shared" ref="D1779" si="4065">D1776/D113</f>
        <v>0.18823529411764706</v>
      </c>
      <c r="E1779" s="1184">
        <f t="shared" si="4007"/>
        <v>-3.2352941176470584E-3</v>
      </c>
      <c r="F1779" s="1184">
        <f t="shared" si="3892"/>
        <v>-1.7187499999999998E-2</v>
      </c>
      <c r="G1779" s="1185">
        <f t="shared" si="4064"/>
        <v>7.407407407407407E-2</v>
      </c>
      <c r="H1779" s="1185">
        <f t="shared" ref="H1779" si="4066">H1776/H113</f>
        <v>7.6923076923076927E-2</v>
      </c>
      <c r="I1779" s="1185">
        <f t="shared" si="4009"/>
        <v>-2.8490028490028574E-3</v>
      </c>
      <c r="J1779" s="1184">
        <f t="shared" si="3893"/>
        <v>-3.7037037037037146E-2</v>
      </c>
      <c r="K1779" s="1186">
        <f t="shared" si="4064"/>
        <v>9.5588235294117641E-2</v>
      </c>
      <c r="L1779" s="1186">
        <f t="shared" ref="L1779" si="4067">L1776/L113</f>
        <v>7.9136690647482008E-2</v>
      </c>
      <c r="M1779" s="1186">
        <f t="shared" si="4011"/>
        <v>1.6451544646635632E-2</v>
      </c>
      <c r="N1779" s="1184">
        <f t="shared" si="3895"/>
        <v>0.20788770053475938</v>
      </c>
      <c r="O1779" s="1187">
        <f t="shared" si="4064"/>
        <v>0.21383647798742139</v>
      </c>
      <c r="P1779" s="1187">
        <f t="shared" ref="P1779" si="4068">P1776/P113</f>
        <v>0.24060150375939848</v>
      </c>
      <c r="Q1779" s="1187">
        <f t="shared" si="4013"/>
        <v>-2.6765025771977091E-2</v>
      </c>
      <c r="R1779" s="1184">
        <f t="shared" si="3897"/>
        <v>-0.11124213836477979</v>
      </c>
      <c r="S1779" s="1188">
        <f t="shared" si="4064"/>
        <v>1.5384615384615385E-2</v>
      </c>
      <c r="T1779" s="1188"/>
      <c r="U1779" s="1188"/>
      <c r="V1779" s="1184" t="e">
        <f t="shared" si="3899"/>
        <v>#DIV/0!</v>
      </c>
      <c r="W1779" s="1194">
        <f>W1776/W$113</f>
        <v>0.1419656786271451</v>
      </c>
      <c r="X1779" s="1194">
        <f>X1776/X$113</f>
        <v>0.14211438474870017</v>
      </c>
      <c r="Y1779" s="1194">
        <f t="shared" si="4014"/>
        <v>-1.4870612155507001E-4</v>
      </c>
      <c r="Z1779" s="1184">
        <f t="shared" si="3900"/>
        <v>-1.0463833187472609E-3</v>
      </c>
      <c r="AA1779" s="1189">
        <f t="shared" si="3883"/>
        <v>0.11677668054804569</v>
      </c>
      <c r="AB1779" s="1716">
        <f t="shared" si="3884"/>
        <v>0.14622414136190112</v>
      </c>
      <c r="AC1779" s="1189">
        <f t="shared" si="4015"/>
        <v>-2.9447460813855436E-2</v>
      </c>
      <c r="AD1779" t="s">
        <v>4304</v>
      </c>
    </row>
    <row r="1780" spans="1:30" customFormat="1" ht="15.75" hidden="1" thickBot="1" x14ac:dyDescent="0.3">
      <c r="A1780" s="3580"/>
      <c r="B1780" s="1" t="s">
        <v>4305</v>
      </c>
      <c r="C1780" s="1184">
        <f t="shared" ref="C1780:S1780" si="4069">C1776/C119</f>
        <v>0.39784946236559138</v>
      </c>
      <c r="D1780" s="1184"/>
      <c r="E1780" s="1184">
        <f t="shared" si="4007"/>
        <v>0.39784946236559138</v>
      </c>
      <c r="F1780" s="1184" t="e">
        <f t="shared" si="3892"/>
        <v>#DIV/0!</v>
      </c>
      <c r="G1780" s="1185">
        <f t="shared" si="4069"/>
        <v>0.1276595744680851</v>
      </c>
      <c r="H1780" s="1185"/>
      <c r="I1780" s="1185">
        <f t="shared" si="4009"/>
        <v>0.1276595744680851</v>
      </c>
      <c r="J1780" s="1184" t="e">
        <f t="shared" si="3893"/>
        <v>#DIV/0!</v>
      </c>
      <c r="K1780" s="1186">
        <f t="shared" si="4069"/>
        <v>0.12380952380952381</v>
      </c>
      <c r="L1780" s="1186"/>
      <c r="M1780" s="1186">
        <f t="shared" si="4011"/>
        <v>0.12380952380952381</v>
      </c>
      <c r="N1780" s="1184" t="e">
        <f t="shared" si="3895"/>
        <v>#DIV/0!</v>
      </c>
      <c r="O1780" s="1187">
        <f t="shared" si="4069"/>
        <v>0.34343434343434343</v>
      </c>
      <c r="P1780" s="1187"/>
      <c r="Q1780" s="1187">
        <f t="shared" si="4013"/>
        <v>0.34343434343434343</v>
      </c>
      <c r="R1780" s="1184" t="e">
        <f t="shared" si="3897"/>
        <v>#DIV/0!</v>
      </c>
      <c r="S1780" s="1188">
        <f t="shared" si="4069"/>
        <v>2.1276595744680851E-2</v>
      </c>
      <c r="T1780" s="1188"/>
      <c r="U1780" s="1188"/>
      <c r="V1780" s="1184" t="e">
        <f t="shared" si="3899"/>
        <v>#DIV/0!</v>
      </c>
      <c r="W1780" s="1205" t="e">
        <f t="shared" ref="W1780" si="4070">W1776/W1494</f>
        <v>#DIV/0!</v>
      </c>
      <c r="X1780" s="1205">
        <f t="shared" ref="X1780" si="4071">SUM(D1780+H1780+L1780+P1780+T1780)</f>
        <v>0</v>
      </c>
      <c r="Y1780" s="1205" t="e">
        <f t="shared" si="4014"/>
        <v>#DIV/0!</v>
      </c>
      <c r="Z1780" s="1184" t="e">
        <f t="shared" si="3900"/>
        <v>#DIV/0!</v>
      </c>
      <c r="AA1780" s="1193">
        <f t="shared" si="3883"/>
        <v>0.20280589996444492</v>
      </c>
      <c r="AB1780" s="1717" t="e">
        <f t="shared" si="3884"/>
        <v>#DIV/0!</v>
      </c>
      <c r="AC1780" s="1193" t="e">
        <f t="shared" si="4015"/>
        <v>#DIV/0!</v>
      </c>
      <c r="AD1780" t="s">
        <v>4306</v>
      </c>
    </row>
    <row r="1781" spans="1:30" customFormat="1" ht="15.75" thickBot="1" x14ac:dyDescent="0.3">
      <c r="A1781" s="3580"/>
      <c r="B1781" s="2210" t="s">
        <v>4307</v>
      </c>
      <c r="C1781" s="1206">
        <f>C1758/C1773</f>
        <v>0.38366080661840746</v>
      </c>
      <c r="D1781" s="1206">
        <f>D1758/D1773</f>
        <v>0.39373163565132224</v>
      </c>
      <c r="E1781" s="1206">
        <f t="shared" si="4007"/>
        <v>-1.0070829032914785E-2</v>
      </c>
      <c r="F1781" s="2307">
        <f t="shared" si="3892"/>
        <v>-2.5577901598522378E-2</v>
      </c>
      <c r="G1781" s="1206">
        <f t="shared" ref="G1781:K1781" si="4072">G1758/G1773</f>
        <v>0.29577464788732394</v>
      </c>
      <c r="H1781" s="1206">
        <f t="shared" ref="H1781" si="4073">H1758/H1773</f>
        <v>0.36923076923076925</v>
      </c>
      <c r="I1781" s="1206">
        <f t="shared" si="4009"/>
        <v>-7.3456121343445313E-2</v>
      </c>
      <c r="J1781" s="2307">
        <f t="shared" si="3893"/>
        <v>-0.19894366197183105</v>
      </c>
      <c r="K1781" s="1206">
        <f t="shared" si="4072"/>
        <v>0.1951219512195122</v>
      </c>
      <c r="L1781" s="1206">
        <f t="shared" ref="L1781" si="4074">L1758/L1773</f>
        <v>0.22012578616352202</v>
      </c>
      <c r="M1781" s="1206">
        <f t="shared" si="4011"/>
        <v>-2.5003834944009817E-2</v>
      </c>
      <c r="N1781" s="2307">
        <f t="shared" si="3895"/>
        <v>-0.11358885017421602</v>
      </c>
      <c r="O1781" s="1206">
        <f>O1758/O1773</f>
        <v>0.35103244837758113</v>
      </c>
      <c r="P1781" s="1206">
        <f>P1758/P1773</f>
        <v>0.49157303370786515</v>
      </c>
      <c r="Q1781" s="1206">
        <f t="shared" si="4013"/>
        <v>-0.14054058533028402</v>
      </c>
      <c r="R1781" s="2307">
        <f t="shared" si="3897"/>
        <v>-0.28589970501474921</v>
      </c>
      <c r="S1781" s="826"/>
      <c r="T1781" s="826"/>
      <c r="U1781" s="826"/>
      <c r="V1781" s="2307" t="e">
        <f t="shared" si="3899"/>
        <v>#DIV/0!</v>
      </c>
      <c r="W1781" s="1206">
        <f>W1758/W1773</f>
        <v>0.35236859182349123</v>
      </c>
      <c r="X1781" s="1206">
        <f>X1758/X1773</f>
        <v>0.39725171767645223</v>
      </c>
      <c r="Y1781" s="1206">
        <f t="shared" si="4014"/>
        <v>-4.4883125852961003E-2</v>
      </c>
      <c r="Z1781" s="2307">
        <f t="shared" si="3900"/>
        <v>-0.11298409511099146</v>
      </c>
      <c r="AA1781" s="1206">
        <f t="shared" si="3883"/>
        <v>0.30639746352570618</v>
      </c>
      <c r="AB1781" s="1718">
        <f t="shared" si="3884"/>
        <v>0.36866530618836968</v>
      </c>
      <c r="AC1781" s="1903">
        <f t="shared" si="4015"/>
        <v>-6.2267842662663497E-2</v>
      </c>
      <c r="AD1781" s="27" t="s">
        <v>4308</v>
      </c>
    </row>
    <row r="1782" spans="1:30" customFormat="1" ht="15.75" thickBot="1" x14ac:dyDescent="0.3">
      <c r="A1782" s="3580"/>
      <c r="B1782" s="1" t="s">
        <v>4223</v>
      </c>
      <c r="C1782" s="1207">
        <f t="shared" ref="C1782:O1782" si="4075">C1781/C134</f>
        <v>1.7592583703810722</v>
      </c>
      <c r="D1782" s="1207">
        <f t="shared" ref="D1782" si="4076">D1781/D134</f>
        <v>1.7579485686978076</v>
      </c>
      <c r="E1782" s="1207">
        <f t="shared" si="4007"/>
        <v>1.3098016832646664E-3</v>
      </c>
      <c r="F1782" s="1184">
        <f t="shared" si="3892"/>
        <v>7.4507394959506465E-4</v>
      </c>
      <c r="G1782" s="1208">
        <f t="shared" si="4075"/>
        <v>1.3124499242087948</v>
      </c>
      <c r="H1782" s="1208">
        <f t="shared" ref="H1782" si="4077">H1781/H134</f>
        <v>1.7856857359507963</v>
      </c>
      <c r="I1782" s="1208">
        <f t="shared" si="4009"/>
        <v>-0.47323581174200147</v>
      </c>
      <c r="J1782" s="1184">
        <f t="shared" si="3893"/>
        <v>-0.26501629162089091</v>
      </c>
      <c r="K1782" s="1209">
        <f t="shared" si="4075"/>
        <v>1.128052144587991</v>
      </c>
      <c r="L1782" s="1209">
        <f t="shared" ref="L1782" si="4078">L1781/L134</f>
        <v>1.3005933933338294</v>
      </c>
      <c r="M1782" s="1209">
        <f t="shared" si="4011"/>
        <v>-0.17254124874583843</v>
      </c>
      <c r="N1782" s="1184">
        <f t="shared" si="3895"/>
        <v>-0.13266348239979983</v>
      </c>
      <c r="O1782" s="1210">
        <f t="shared" si="4075"/>
        <v>1.6068486520794758</v>
      </c>
      <c r="P1782" s="1210">
        <f t="shared" ref="P1782" si="4079">P1781/P134</f>
        <v>2.3183277966232501</v>
      </c>
      <c r="Q1782" s="1210">
        <f t="shared" si="4013"/>
        <v>-0.71147914454377426</v>
      </c>
      <c r="R1782" s="1184">
        <f t="shared" si="3897"/>
        <v>-0.30689324675314511</v>
      </c>
      <c r="S1782" s="1266"/>
      <c r="T1782" s="1266"/>
      <c r="U1782" s="1266"/>
      <c r="V1782" s="1184" t="e">
        <f t="shared" si="3899"/>
        <v>#DIV/0!</v>
      </c>
      <c r="W1782" s="1177">
        <f>W1781/W$134</f>
        <v>1.7124430775598318</v>
      </c>
      <c r="X1782" s="1177">
        <f>X1781/X$134</f>
        <v>1.9649184215638842</v>
      </c>
      <c r="Y1782" s="1177">
        <f t="shared" si="4014"/>
        <v>-0.25247534400405236</v>
      </c>
      <c r="Z1782" s="1184">
        <f t="shared" si="3900"/>
        <v>-0.12849151457550412</v>
      </c>
      <c r="AA1782" s="1198">
        <f t="shared" si="3883"/>
        <v>1.4516522728143335</v>
      </c>
      <c r="AB1782" s="1723">
        <f t="shared" si="3884"/>
        <v>1.7906388736514209</v>
      </c>
      <c r="AC1782" s="1198">
        <f t="shared" si="4015"/>
        <v>-0.33898660083708743</v>
      </c>
      <c r="AD1782" t="s">
        <v>4309</v>
      </c>
    </row>
    <row r="1783" spans="1:30" customFormat="1" ht="15.75" thickBot="1" x14ac:dyDescent="0.3">
      <c r="A1783" s="3580"/>
      <c r="B1783" s="1" t="s">
        <v>4224</v>
      </c>
      <c r="C1783" s="1207">
        <f t="shared" ref="C1783:O1783" si="4080">C1781/C137</f>
        <v>1.8330410942989237</v>
      </c>
      <c r="D1783" s="1207">
        <f t="shared" ref="D1783" si="4081">D1781/D137</f>
        <v>1.8218046421471235</v>
      </c>
      <c r="E1783" s="1207">
        <f t="shared" si="4007"/>
        <v>1.1236452151800247E-2</v>
      </c>
      <c r="F1783" s="1184">
        <f t="shared" si="3892"/>
        <v>6.1677590954852916E-3</v>
      </c>
      <c r="G1783" s="1208">
        <f t="shared" si="4080"/>
        <v>0.79859915862553765</v>
      </c>
      <c r="H1783" s="1208">
        <f t="shared" ref="H1783" si="4082">H1781/H137</f>
        <v>1.1206890670305305</v>
      </c>
      <c r="I1783" s="1208">
        <f t="shared" si="4009"/>
        <v>-0.32208990840499285</v>
      </c>
      <c r="J1783" s="1184">
        <f t="shared" si="3893"/>
        <v>-0.28740345371480125</v>
      </c>
      <c r="K1783" s="1209">
        <f t="shared" si="4080"/>
        <v>1.2724057856633326</v>
      </c>
      <c r="L1783" s="1209">
        <f t="shared" ref="L1783" si="4083">L1781/L137</f>
        <v>1.4278934615205574</v>
      </c>
      <c r="M1783" s="1209">
        <f t="shared" si="4011"/>
        <v>-0.15548767585722478</v>
      </c>
      <c r="N1783" s="1184">
        <f t="shared" si="3895"/>
        <v>-0.10889305123061958</v>
      </c>
      <c r="O1783" s="1210">
        <f t="shared" si="4080"/>
        <v>1.4657069832208849</v>
      </c>
      <c r="P1783" s="1210">
        <f t="shared" ref="P1783" si="4084">P1781/P137</f>
        <v>2.2195786761752689</v>
      </c>
      <c r="Q1783" s="1210">
        <f t="shared" si="4013"/>
        <v>-0.75387169295438405</v>
      </c>
      <c r="R1783" s="1184">
        <f t="shared" si="3897"/>
        <v>-0.3396463036189552</v>
      </c>
      <c r="S1783" s="1266"/>
      <c r="T1783" s="1266"/>
      <c r="U1783" s="1266"/>
      <c r="V1783" s="1184" t="e">
        <f t="shared" si="3899"/>
        <v>#DIV/0!</v>
      </c>
      <c r="W1783" s="1177">
        <f>W1781/W$137</f>
        <v>1.7526973423695964</v>
      </c>
      <c r="X1783" s="1177">
        <f>X1781/X$137</f>
        <v>1.9764437937781643</v>
      </c>
      <c r="Y1783" s="1177">
        <f t="shared" si="4014"/>
        <v>-0.22374645140856786</v>
      </c>
      <c r="Z1783" s="1184">
        <f t="shared" si="3900"/>
        <v>-0.11320658452970969</v>
      </c>
      <c r="AA1783" s="1198">
        <f t="shared" si="3883"/>
        <v>1.3424382554521697</v>
      </c>
      <c r="AB1783" s="1723">
        <f t="shared" si="3884"/>
        <v>1.6474914617183702</v>
      </c>
      <c r="AC1783" s="1198">
        <f t="shared" si="4015"/>
        <v>-0.30505320626620058</v>
      </c>
      <c r="AD1783" t="s">
        <v>4310</v>
      </c>
    </row>
    <row r="1784" spans="1:30" customFormat="1" ht="15.75" thickBot="1" x14ac:dyDescent="0.3">
      <c r="A1784" s="3580"/>
      <c r="B1784" s="1" t="s">
        <v>4311</v>
      </c>
      <c r="C1784" s="1207">
        <f t="shared" ref="C1784:O1784" si="4085">C1781/C154</f>
        <v>2.0422226857233703</v>
      </c>
      <c r="D1784" s="1207">
        <f t="shared" ref="D1784" si="4086">D1781/D154</f>
        <v>2.0075421490092182</v>
      </c>
      <c r="E1784" s="1207">
        <f t="shared" si="4007"/>
        <v>3.4680536714152055E-2</v>
      </c>
      <c r="F1784" s="1184">
        <f t="shared" si="3892"/>
        <v>1.7275122582740259E-2</v>
      </c>
      <c r="G1784" s="1208">
        <f t="shared" si="4085"/>
        <v>0.78150037952264484</v>
      </c>
      <c r="H1784" s="1208">
        <f t="shared" ref="H1784" si="4087">H1781/H154</f>
        <v>1.1088784007511923</v>
      </c>
      <c r="I1784" s="1208">
        <f t="shared" si="4009"/>
        <v>-0.32737802122854742</v>
      </c>
      <c r="J1784" s="1184">
        <f t="shared" si="3893"/>
        <v>-0.2952334728557886</v>
      </c>
      <c r="K1784" s="1209">
        <f t="shared" si="4085"/>
        <v>1.4716215681205795</v>
      </c>
      <c r="L1784" s="1209">
        <f t="shared" ref="L1784" si="4088">L1781/L154</f>
        <v>1.663311441167679</v>
      </c>
      <c r="M1784" s="1209">
        <f t="shared" si="4011"/>
        <v>-0.1916898730470995</v>
      </c>
      <c r="N1784" s="1184">
        <f t="shared" si="3895"/>
        <v>-0.11524592947700116</v>
      </c>
      <c r="O1784" s="1210">
        <f t="shared" si="4085"/>
        <v>1.6063738274245352</v>
      </c>
      <c r="P1784" s="1210">
        <f t="shared" ref="P1784" si="4089">P1781/P154</f>
        <v>2.5069428004297709</v>
      </c>
      <c r="Q1784" s="1210">
        <f t="shared" si="4013"/>
        <v>-0.90056897300523575</v>
      </c>
      <c r="R1784" s="1184">
        <f t="shared" si="3897"/>
        <v>-0.35922996442154531</v>
      </c>
      <c r="S1784" s="1266"/>
      <c r="T1784" s="1266"/>
      <c r="U1784" s="1266"/>
      <c r="V1784" s="1184" t="e">
        <f t="shared" si="3899"/>
        <v>#DIV/0!</v>
      </c>
      <c r="W1784" s="1177">
        <f>W1781/W$154</f>
        <v>1.9701126473807968</v>
      </c>
      <c r="X1784" s="1177">
        <f>X1781/X$154</f>
        <v>2.2318151147739038</v>
      </c>
      <c r="Y1784" s="1177">
        <f t="shared" si="4014"/>
        <v>-0.26170246739310699</v>
      </c>
      <c r="Z1784" s="1184">
        <f t="shared" si="3900"/>
        <v>-0.11725992250017493</v>
      </c>
      <c r="AA1784" s="1198">
        <f t="shared" si="3883"/>
        <v>1.4754296151977826</v>
      </c>
      <c r="AB1784" s="1723">
        <f t="shared" si="3884"/>
        <v>1.8216686978394652</v>
      </c>
      <c r="AC1784" s="1198">
        <f t="shared" si="4015"/>
        <v>-0.34623908264168257</v>
      </c>
      <c r="AD1784" t="s">
        <v>4312</v>
      </c>
    </row>
    <row r="1785" spans="1:30" customFormat="1" ht="15.75" hidden="1" thickBot="1" x14ac:dyDescent="0.3">
      <c r="A1785" s="3580"/>
      <c r="B1785" s="2210" t="s">
        <v>4313</v>
      </c>
      <c r="C1785" s="1206">
        <f>C1763/C1773</f>
        <v>0.1437435367114788</v>
      </c>
      <c r="D1785" s="1206">
        <f>D1763/D1773</f>
        <v>0</v>
      </c>
      <c r="E1785" s="1206">
        <f t="shared" si="4007"/>
        <v>0.1437435367114788</v>
      </c>
      <c r="F1785" s="2307" t="e">
        <f t="shared" si="3892"/>
        <v>#DIV/0!</v>
      </c>
      <c r="G1785" s="1206">
        <f t="shared" ref="G1785:K1785" si="4090">G1763/G1773</f>
        <v>0.14084507042253522</v>
      </c>
      <c r="H1785" s="1206">
        <f t="shared" ref="H1785" si="4091">H1763/H1773</f>
        <v>0</v>
      </c>
      <c r="I1785" s="1206">
        <f t="shared" si="4009"/>
        <v>0.14084507042253522</v>
      </c>
      <c r="J1785" s="2307" t="e">
        <f t="shared" si="3893"/>
        <v>#DIV/0!</v>
      </c>
      <c r="K1785" s="1206">
        <f t="shared" si="4090"/>
        <v>4.2682926829268296E-2</v>
      </c>
      <c r="L1785" s="1206">
        <f t="shared" ref="L1785" si="4092">L1763/L1773</f>
        <v>0</v>
      </c>
      <c r="M1785" s="1206">
        <f t="shared" si="4011"/>
        <v>4.2682926829268296E-2</v>
      </c>
      <c r="N1785" s="2307" t="e">
        <f t="shared" si="3895"/>
        <v>#DIV/0!</v>
      </c>
      <c r="O1785" s="1206">
        <f>O1763/O1773</f>
        <v>9.7345132743362831E-2</v>
      </c>
      <c r="P1785" s="1206">
        <f>P1763/P1773</f>
        <v>0</v>
      </c>
      <c r="Q1785" s="1206">
        <f t="shared" si="4013"/>
        <v>9.7345132743362831E-2</v>
      </c>
      <c r="R1785" s="2307" t="e">
        <f t="shared" si="3897"/>
        <v>#DIV/0!</v>
      </c>
      <c r="S1785" s="1265"/>
      <c r="T1785" s="1265"/>
      <c r="U1785" s="1265"/>
      <c r="V1785" s="2307" t="e">
        <f t="shared" si="3899"/>
        <v>#DIV/0!</v>
      </c>
      <c r="W1785" s="1206" t="e">
        <f>W1763/W1773</f>
        <v>#DIV/0!</v>
      </c>
      <c r="X1785" s="1206">
        <f t="shared" ref="X1785:X1796" si="4093">SUM(D1785+H1785+L1785+P1785+T1785)</f>
        <v>0</v>
      </c>
      <c r="Y1785" s="1206" t="e">
        <f t="shared" si="4014"/>
        <v>#DIV/0!</v>
      </c>
      <c r="Z1785" s="2307" t="e">
        <f t="shared" si="3900"/>
        <v>#DIV/0!</v>
      </c>
      <c r="AA1785" s="1206">
        <f t="shared" si="3883"/>
        <v>0.10615416667666128</v>
      </c>
      <c r="AB1785" s="1718">
        <f t="shared" si="3884"/>
        <v>0</v>
      </c>
      <c r="AC1785" s="1903">
        <f t="shared" si="4015"/>
        <v>0.10615416667666128</v>
      </c>
      <c r="AD1785" s="27" t="s">
        <v>4314</v>
      </c>
    </row>
    <row r="1786" spans="1:30" s="1" customFormat="1" ht="15.75" hidden="1" thickBot="1" x14ac:dyDescent="0.3">
      <c r="A1786" s="3580"/>
      <c r="B1786" s="1" t="s">
        <v>4223</v>
      </c>
      <c r="C1786" s="1207">
        <f t="shared" ref="C1786:O1786" si="4094">C1785/C160</f>
        <v>9.4187414899641464</v>
      </c>
      <c r="D1786" s="1207" t="e">
        <f t="shared" ref="D1786" si="4095">D1785/D160</f>
        <v>#DIV/0!</v>
      </c>
      <c r="E1786" s="1207" t="e">
        <f t="shared" si="4007"/>
        <v>#DIV/0!</v>
      </c>
      <c r="F1786" s="1184" t="e">
        <f t="shared" si="3892"/>
        <v>#DIV/0!</v>
      </c>
      <c r="G1786" s="1208">
        <f t="shared" si="4094"/>
        <v>2.4531764426219764</v>
      </c>
      <c r="H1786" s="1208" t="e">
        <f t="shared" ref="H1786" si="4096">H1785/H160</f>
        <v>#DIV/0!</v>
      </c>
      <c r="I1786" s="1208" t="e">
        <f t="shared" si="4009"/>
        <v>#DIV/0!</v>
      </c>
      <c r="J1786" s="1184" t="e">
        <f t="shared" si="3893"/>
        <v>#DIV/0!</v>
      </c>
      <c r="K1786" s="1209">
        <f t="shared" si="4094"/>
        <v>1.3287109287911893</v>
      </c>
      <c r="L1786" s="1209" t="e">
        <f t="shared" ref="L1786" si="4097">L1785/L160</f>
        <v>#DIV/0!</v>
      </c>
      <c r="M1786" s="1209" t="e">
        <f t="shared" si="4011"/>
        <v>#DIV/0!</v>
      </c>
      <c r="N1786" s="1184" t="e">
        <f t="shared" si="3895"/>
        <v>#DIV/0!</v>
      </c>
      <c r="O1786" s="1210">
        <f t="shared" si="4094"/>
        <v>2.7117252390739388</v>
      </c>
      <c r="P1786" s="1210" t="e">
        <f t="shared" ref="P1786" si="4098">P1785/P160</f>
        <v>#DIV/0!</v>
      </c>
      <c r="Q1786" s="1210" t="e">
        <f t="shared" si="4013"/>
        <v>#DIV/0!</v>
      </c>
      <c r="R1786" s="1184" t="e">
        <f t="shared" si="3897"/>
        <v>#DIV/0!</v>
      </c>
      <c r="S1786" s="1266"/>
      <c r="T1786" s="1266"/>
      <c r="U1786" s="1266"/>
      <c r="V1786" s="1184" t="e">
        <f t="shared" si="3899"/>
        <v>#DIV/0!</v>
      </c>
      <c r="W1786" s="1177" t="e">
        <f t="shared" ref="W1786" si="4099">W1785/W1535</f>
        <v>#DIV/0!</v>
      </c>
      <c r="X1786" s="1177" t="e">
        <f t="shared" si="4093"/>
        <v>#DIV/0!</v>
      </c>
      <c r="Y1786" s="1177" t="e">
        <f t="shared" si="4014"/>
        <v>#DIV/0!</v>
      </c>
      <c r="Z1786" s="1184" t="e">
        <f t="shared" si="3900"/>
        <v>#DIV/0!</v>
      </c>
      <c r="AA1786" s="1198">
        <f t="shared" si="3883"/>
        <v>3.9780885251128124</v>
      </c>
      <c r="AB1786" s="1723" t="e">
        <f t="shared" si="3884"/>
        <v>#DIV/0!</v>
      </c>
      <c r="AC1786" s="1198" t="e">
        <f t="shared" si="4015"/>
        <v>#DIV/0!</v>
      </c>
      <c r="AD1786" t="s">
        <v>4315</v>
      </c>
    </row>
    <row r="1787" spans="1:30" s="1" customFormat="1" ht="15.75" hidden="1" thickBot="1" x14ac:dyDescent="0.3">
      <c r="A1787" s="3580"/>
      <c r="B1787" s="1" t="s">
        <v>4224</v>
      </c>
      <c r="C1787" s="1207">
        <f t="shared" ref="C1787:O1787" si="4100">C1785/C177</f>
        <v>4.3671401480462908</v>
      </c>
      <c r="D1787" s="1207" t="e">
        <f t="shared" ref="D1787" si="4101">D1785/D177</f>
        <v>#DIV/0!</v>
      </c>
      <c r="E1787" s="1207" t="e">
        <f t="shared" si="4007"/>
        <v>#DIV/0!</v>
      </c>
      <c r="F1787" s="1184" t="e">
        <f t="shared" si="3892"/>
        <v>#DIV/0!</v>
      </c>
      <c r="G1787" s="1208">
        <f t="shared" si="4100"/>
        <v>1.0998281354795438</v>
      </c>
      <c r="H1787" s="1208" t="e">
        <f t="shared" ref="H1787" si="4102">H1785/H177</f>
        <v>#DIV/0!</v>
      </c>
      <c r="I1787" s="1208" t="e">
        <f t="shared" si="4009"/>
        <v>#DIV/0!</v>
      </c>
      <c r="J1787" s="1184" t="e">
        <f t="shared" si="3893"/>
        <v>#DIV/0!</v>
      </c>
      <c r="K1787" s="1209">
        <f t="shared" si="4100"/>
        <v>0.89234991788820628</v>
      </c>
      <c r="L1787" s="1209" t="e">
        <f t="shared" ref="L1787" si="4103">L1785/L177</f>
        <v>#DIV/0!</v>
      </c>
      <c r="M1787" s="1209" t="e">
        <f t="shared" si="4011"/>
        <v>#DIV/0!</v>
      </c>
      <c r="N1787" s="1184" t="e">
        <f t="shared" si="3895"/>
        <v>#DIV/0!</v>
      </c>
      <c r="O1787" s="1210">
        <f t="shared" si="4100"/>
        <v>1.3707751576925438</v>
      </c>
      <c r="P1787" s="1210" t="e">
        <f t="shared" ref="P1787" si="4104">P1785/P177</f>
        <v>#DIV/0!</v>
      </c>
      <c r="Q1787" s="1210" t="e">
        <f t="shared" si="4013"/>
        <v>#DIV/0!</v>
      </c>
      <c r="R1787" s="1184" t="e">
        <f t="shared" si="3897"/>
        <v>#DIV/0!</v>
      </c>
      <c r="S1787" s="1266"/>
      <c r="T1787" s="1266"/>
      <c r="U1787" s="1266"/>
      <c r="V1787" s="1184" t="e">
        <f t="shared" si="3899"/>
        <v>#DIV/0!</v>
      </c>
      <c r="W1787" s="1177" t="e">
        <f t="shared" ref="W1787" si="4105">W1785/W1552</f>
        <v>#DIV/0!</v>
      </c>
      <c r="X1787" s="1177" t="e">
        <f t="shared" si="4093"/>
        <v>#DIV/0!</v>
      </c>
      <c r="Y1787" s="1177" t="e">
        <f t="shared" si="4014"/>
        <v>#DIV/0!</v>
      </c>
      <c r="Z1787" s="1184" t="e">
        <f t="shared" si="3900"/>
        <v>#DIV/0!</v>
      </c>
      <c r="AA1787" s="1198">
        <f t="shared" si="3883"/>
        <v>1.9325233397766461</v>
      </c>
      <c r="AB1787" s="1723" t="e">
        <f t="shared" si="3884"/>
        <v>#DIV/0!</v>
      </c>
      <c r="AC1787" s="1198" t="e">
        <f t="shared" si="4015"/>
        <v>#DIV/0!</v>
      </c>
      <c r="AD1787" t="s">
        <v>4316</v>
      </c>
    </row>
    <row r="1788" spans="1:30" s="1" customFormat="1" ht="15.75" hidden="1" thickBot="1" x14ac:dyDescent="0.3">
      <c r="A1788" s="3580"/>
      <c r="B1788" s="1" t="s">
        <v>4311</v>
      </c>
      <c r="C1788" s="1207">
        <f t="shared" ref="C1788:O1788" si="4106">C1785/C180</f>
        <v>3.0408526207910369</v>
      </c>
      <c r="D1788" s="1207" t="e">
        <f t="shared" ref="D1788" si="4107">D1785/D180</f>
        <v>#DIV/0!</v>
      </c>
      <c r="E1788" s="1207" t="e">
        <f t="shared" si="4007"/>
        <v>#DIV/0!</v>
      </c>
      <c r="F1788" s="1184" t="e">
        <f t="shared" si="3892"/>
        <v>#DIV/0!</v>
      </c>
      <c r="G1788" s="1208">
        <f t="shared" si="4106"/>
        <v>1.0497953939855349</v>
      </c>
      <c r="H1788" s="1208" t="e">
        <f t="shared" ref="H1788" si="4108">H1785/H180</f>
        <v>#DIV/0!</v>
      </c>
      <c r="I1788" s="1208" t="e">
        <f t="shared" si="4009"/>
        <v>#DIV/0!</v>
      </c>
      <c r="J1788" s="1184" t="e">
        <f t="shared" si="3893"/>
        <v>#DIV/0!</v>
      </c>
      <c r="K1788" s="1209">
        <f t="shared" si="4106"/>
        <v>1.2565930020090361</v>
      </c>
      <c r="L1788" s="1209" t="e">
        <f t="shared" ref="L1788" si="4109">L1785/L180</f>
        <v>#DIV/0!</v>
      </c>
      <c r="M1788" s="1209" t="e">
        <f t="shared" si="4011"/>
        <v>#DIV/0!</v>
      </c>
      <c r="N1788" s="1184" t="e">
        <f t="shared" si="3895"/>
        <v>#DIV/0!</v>
      </c>
      <c r="O1788" s="1210">
        <f t="shared" si="4106"/>
        <v>1.6515297092288244</v>
      </c>
      <c r="P1788" s="1210" t="e">
        <f t="shared" ref="P1788" si="4110">P1785/P180</f>
        <v>#DIV/0!</v>
      </c>
      <c r="Q1788" s="1210" t="e">
        <f t="shared" si="4013"/>
        <v>#DIV/0!</v>
      </c>
      <c r="R1788" s="1184" t="e">
        <f t="shared" si="3897"/>
        <v>#DIV/0!</v>
      </c>
      <c r="S1788" s="1266"/>
      <c r="T1788" s="1266"/>
      <c r="U1788" s="1266"/>
      <c r="V1788" s="1184" t="e">
        <f t="shared" si="3899"/>
        <v>#DIV/0!</v>
      </c>
      <c r="W1788" s="1177" t="e">
        <f t="shared" ref="W1788" si="4111">W1785/W1555</f>
        <v>#DIV/0!</v>
      </c>
      <c r="X1788" s="1177" t="e">
        <f t="shared" si="4093"/>
        <v>#DIV/0!</v>
      </c>
      <c r="Y1788" s="1177" t="e">
        <f t="shared" si="4014"/>
        <v>#DIV/0!</v>
      </c>
      <c r="Z1788" s="1184" t="e">
        <f t="shared" si="3900"/>
        <v>#DIV/0!</v>
      </c>
      <c r="AA1788" s="1198">
        <f t="shared" si="3883"/>
        <v>1.749692681503608</v>
      </c>
      <c r="AB1788" s="1723" t="e">
        <f t="shared" si="3884"/>
        <v>#DIV/0!</v>
      </c>
      <c r="AC1788" s="1198" t="e">
        <f t="shared" si="4015"/>
        <v>#DIV/0!</v>
      </c>
      <c r="AD1788" t="s">
        <v>4317</v>
      </c>
    </row>
    <row r="1789" spans="1:30" customFormat="1" ht="15.75" hidden="1" thickBot="1" x14ac:dyDescent="0.3">
      <c r="A1789" s="3580"/>
      <c r="B1789" s="2210" t="s">
        <v>4318</v>
      </c>
      <c r="C1789" s="1206">
        <f>C1763/C1758</f>
        <v>0.3746630727762803</v>
      </c>
      <c r="D1789" s="1206">
        <f>D1763/D1758</f>
        <v>0</v>
      </c>
      <c r="E1789" s="1206">
        <f t="shared" si="4007"/>
        <v>0.3746630727762803</v>
      </c>
      <c r="F1789" s="2307" t="e">
        <f t="shared" si="3892"/>
        <v>#DIV/0!</v>
      </c>
      <c r="G1789" s="1206">
        <f t="shared" ref="G1789:K1789" si="4112">G1763/G1758</f>
        <v>0.47619047619047616</v>
      </c>
      <c r="H1789" s="1206">
        <f t="shared" ref="H1789" si="4113">H1763/H1758</f>
        <v>0</v>
      </c>
      <c r="I1789" s="1206">
        <f t="shared" si="4009"/>
        <v>0.47619047619047616</v>
      </c>
      <c r="J1789" s="2307" t="e">
        <f t="shared" si="3893"/>
        <v>#DIV/0!</v>
      </c>
      <c r="K1789" s="1206">
        <f t="shared" si="4112"/>
        <v>0.21875</v>
      </c>
      <c r="L1789" s="1206">
        <f t="shared" ref="L1789" si="4114">L1763/L1758</f>
        <v>0</v>
      </c>
      <c r="M1789" s="1206">
        <f t="shared" si="4011"/>
        <v>0.21875</v>
      </c>
      <c r="N1789" s="2307" t="e">
        <f t="shared" si="3895"/>
        <v>#DIV/0!</v>
      </c>
      <c r="O1789" s="1206">
        <f>O1763/O1758</f>
        <v>0.27731092436974791</v>
      </c>
      <c r="P1789" s="1206">
        <f>P1763/P1758</f>
        <v>0</v>
      </c>
      <c r="Q1789" s="1206">
        <f t="shared" si="4013"/>
        <v>0.27731092436974791</v>
      </c>
      <c r="R1789" s="2307" t="e">
        <f t="shared" si="3897"/>
        <v>#DIV/0!</v>
      </c>
      <c r="S1789" s="1265"/>
      <c r="T1789" s="1265"/>
      <c r="U1789" s="1265"/>
      <c r="V1789" s="2307" t="e">
        <f t="shared" si="3899"/>
        <v>#DIV/0!</v>
      </c>
      <c r="W1789" s="1206" t="e">
        <f>W1763/W1758</f>
        <v>#DIV/0!</v>
      </c>
      <c r="X1789" s="1206">
        <f t="shared" si="4093"/>
        <v>0</v>
      </c>
      <c r="Y1789" s="1206" t="e">
        <f t="shared" si="4014"/>
        <v>#DIV/0!</v>
      </c>
      <c r="Z1789" s="2307" t="e">
        <f t="shared" si="3900"/>
        <v>#DIV/0!</v>
      </c>
      <c r="AA1789" s="1206">
        <f t="shared" si="3883"/>
        <v>0.33672861833412604</v>
      </c>
      <c r="AB1789" s="1718">
        <f t="shared" si="3884"/>
        <v>0</v>
      </c>
      <c r="AC1789" s="1903">
        <f t="shared" si="4015"/>
        <v>0.33672861833412604</v>
      </c>
      <c r="AD1789" s="27" t="s">
        <v>4319</v>
      </c>
    </row>
    <row r="1790" spans="1:30" customFormat="1" ht="15.75" hidden="1" thickBot="1" x14ac:dyDescent="0.3">
      <c r="A1790" s="3580"/>
      <c r="B1790" s="2211" t="s">
        <v>4223</v>
      </c>
      <c r="C1790" s="1207">
        <f t="shared" ref="C1790:O1790" si="4115">C1789/C212</f>
        <v>5.353813657242374</v>
      </c>
      <c r="D1790" s="1207" t="e">
        <f t="shared" ref="D1790" si="4116">D1789/D212</f>
        <v>#DIV/0!</v>
      </c>
      <c r="E1790" s="1207" t="e">
        <f t="shared" si="4007"/>
        <v>#DIV/0!</v>
      </c>
      <c r="F1790" s="1184" t="e">
        <f t="shared" si="3892"/>
        <v>#DIV/0!</v>
      </c>
      <c r="G1790" s="1208">
        <f t="shared" si="4115"/>
        <v>1.8691581273859754</v>
      </c>
      <c r="H1790" s="1208" t="e">
        <f t="shared" ref="H1790" si="4117">H1789/H212</f>
        <v>#DIV/0!</v>
      </c>
      <c r="I1790" s="1208" t="e">
        <f t="shared" si="4009"/>
        <v>#DIV/0!</v>
      </c>
      <c r="J1790" s="1184" t="e">
        <f t="shared" si="3893"/>
        <v>#DIV/0!</v>
      </c>
      <c r="K1790" s="1209">
        <f t="shared" si="4115"/>
        <v>1.1778807701096892</v>
      </c>
      <c r="L1790" s="1209" t="e">
        <f t="shared" ref="L1790" si="4118">L1789/L212</f>
        <v>#DIV/0!</v>
      </c>
      <c r="M1790" s="1209" t="e">
        <f t="shared" si="4011"/>
        <v>#DIV/0!</v>
      </c>
      <c r="N1790" s="1184" t="e">
        <f t="shared" si="3895"/>
        <v>#DIV/0!</v>
      </c>
      <c r="O1790" s="1210">
        <f t="shared" si="4115"/>
        <v>1.6876046387844965</v>
      </c>
      <c r="P1790" s="1210" t="e">
        <f t="shared" ref="P1790" si="4119">P1789/P212</f>
        <v>#DIV/0!</v>
      </c>
      <c r="Q1790" s="1210" t="e">
        <f t="shared" si="4013"/>
        <v>#DIV/0!</v>
      </c>
      <c r="R1790" s="1184" t="e">
        <f t="shared" si="3897"/>
        <v>#DIV/0!</v>
      </c>
      <c r="S1790" s="1266"/>
      <c r="T1790" s="1266"/>
      <c r="U1790" s="1266"/>
      <c r="V1790" s="1184" t="e">
        <f t="shared" si="3899"/>
        <v>#DIV/0!</v>
      </c>
      <c r="W1790" s="1177" t="e">
        <f t="shared" ref="W1790" si="4120">W1789/W1587</f>
        <v>#DIV/0!</v>
      </c>
      <c r="X1790" s="1177" t="e">
        <f t="shared" si="4093"/>
        <v>#DIV/0!</v>
      </c>
      <c r="Y1790" s="1177" t="e">
        <f t="shared" si="4014"/>
        <v>#DIV/0!</v>
      </c>
      <c r="Z1790" s="1184" t="e">
        <f t="shared" si="3900"/>
        <v>#DIV/0!</v>
      </c>
      <c r="AA1790" s="1198">
        <f t="shared" si="3883"/>
        <v>2.5221142983806337</v>
      </c>
      <c r="AB1790" s="1723" t="e">
        <f t="shared" si="3884"/>
        <v>#DIV/0!</v>
      </c>
      <c r="AC1790" s="1198" t="e">
        <f t="shared" si="4015"/>
        <v>#DIV/0!</v>
      </c>
      <c r="AD1790" t="s">
        <v>4320</v>
      </c>
    </row>
    <row r="1791" spans="1:30" customFormat="1" ht="15.75" hidden="1" thickBot="1" x14ac:dyDescent="0.3">
      <c r="A1791" s="3580"/>
      <c r="B1791" s="2211" t="s">
        <v>4224</v>
      </c>
      <c r="C1791" s="1207">
        <f t="shared" ref="C1791:O1791" si="4121">C1789/C229</f>
        <v>2.3824562153182787</v>
      </c>
      <c r="D1791" s="1207" t="e">
        <f t="shared" ref="D1791" si="4122">D1789/D229</f>
        <v>#DIV/0!</v>
      </c>
      <c r="E1791" s="1207" t="e">
        <f t="shared" si="4007"/>
        <v>#DIV/0!</v>
      </c>
      <c r="F1791" s="1184" t="e">
        <f t="shared" si="3892"/>
        <v>#DIV/0!</v>
      </c>
      <c r="G1791" s="1208">
        <f t="shared" si="4121"/>
        <v>1.3771967120181405</v>
      </c>
      <c r="H1791" s="1208" t="e">
        <f t="shared" ref="H1791" si="4123">H1789/H229</f>
        <v>#DIV/0!</v>
      </c>
      <c r="I1791" s="1208" t="e">
        <f t="shared" si="4009"/>
        <v>#DIV/0!</v>
      </c>
      <c r="J1791" s="1184" t="e">
        <f t="shared" si="3893"/>
        <v>#DIV/0!</v>
      </c>
      <c r="K1791" s="1209">
        <f t="shared" si="4121"/>
        <v>0.70130922693266839</v>
      </c>
      <c r="L1791" s="1209" t="e">
        <f t="shared" ref="L1791" si="4124">L1789/L229</f>
        <v>#DIV/0!</v>
      </c>
      <c r="M1791" s="1209" t="e">
        <f t="shared" si="4011"/>
        <v>#DIV/0!</v>
      </c>
      <c r="N1791" s="1184" t="e">
        <f t="shared" si="3895"/>
        <v>#DIV/0!</v>
      </c>
      <c r="O1791" s="1210">
        <f t="shared" si="4121"/>
        <v>0.93523137529185485</v>
      </c>
      <c r="P1791" s="1210" t="e">
        <f t="shared" ref="P1791" si="4125">P1789/P229</f>
        <v>#DIV/0!</v>
      </c>
      <c r="Q1791" s="1210" t="e">
        <f t="shared" si="4013"/>
        <v>#DIV/0!</v>
      </c>
      <c r="R1791" s="1184" t="e">
        <f t="shared" si="3897"/>
        <v>#DIV/0!</v>
      </c>
      <c r="S1791" s="1266"/>
      <c r="T1791" s="1266"/>
      <c r="U1791" s="1266"/>
      <c r="V1791" s="1184" t="e">
        <f t="shared" si="3899"/>
        <v>#DIV/0!</v>
      </c>
      <c r="W1791" s="1177" t="e">
        <f t="shared" ref="W1791" si="4126">W1789/W1604</f>
        <v>#DIV/0!</v>
      </c>
      <c r="X1791" s="1177" t="e">
        <f t="shared" si="4093"/>
        <v>#DIV/0!</v>
      </c>
      <c r="Y1791" s="1177" t="e">
        <f t="shared" si="4014"/>
        <v>#DIV/0!</v>
      </c>
      <c r="Z1791" s="1184" t="e">
        <f t="shared" si="3900"/>
        <v>#DIV/0!</v>
      </c>
      <c r="AA1791" s="1198">
        <f t="shared" ref="AA1791:AA1854" si="4127">AVERAGE(C1791,G1791,K1791,O1791,S1791)</f>
        <v>1.3490483823902357</v>
      </c>
      <c r="AB1791" s="1723" t="e">
        <f t="shared" ref="AB1791:AB1854" si="4128">AVERAGE(D1791,H1791,L1791,P1791,T1791)</f>
        <v>#DIV/0!</v>
      </c>
      <c r="AC1791" s="1198" t="e">
        <f t="shared" si="4015"/>
        <v>#DIV/0!</v>
      </c>
      <c r="AD1791" t="s">
        <v>4321</v>
      </c>
    </row>
    <row r="1792" spans="1:30" customFormat="1" ht="15.75" hidden="1" thickBot="1" x14ac:dyDescent="0.3">
      <c r="A1792" s="3580"/>
      <c r="B1792" s="2211" t="s">
        <v>4311</v>
      </c>
      <c r="C1792" s="1207">
        <f t="shared" ref="C1792:O1792" si="4129">C1789/C232</f>
        <v>1.4889916961792753</v>
      </c>
      <c r="D1792" s="1207" t="e">
        <f t="shared" ref="D1792" si="4130">D1789/D232</f>
        <v>#DIV/0!</v>
      </c>
      <c r="E1792" s="1207" t="e">
        <f t="shared" si="4007"/>
        <v>#DIV/0!</v>
      </c>
      <c r="F1792" s="1184" t="e">
        <f t="shared" si="3892"/>
        <v>#DIV/0!</v>
      </c>
      <c r="G1792" s="1208">
        <f t="shared" si="4129"/>
        <v>1.3433075933075933</v>
      </c>
      <c r="H1792" s="1208" t="e">
        <f t="shared" ref="H1792" si="4131">H1789/H232</f>
        <v>#DIV/0!</v>
      </c>
      <c r="I1792" s="1208" t="e">
        <f t="shared" si="4009"/>
        <v>#DIV/0!</v>
      </c>
      <c r="J1792" s="1184" t="e">
        <f t="shared" si="3893"/>
        <v>#DIV/0!</v>
      </c>
      <c r="K1792" s="1209">
        <f t="shared" si="4129"/>
        <v>0.8538832463660081</v>
      </c>
      <c r="L1792" s="1209" t="e">
        <f t="shared" ref="L1792" si="4132">L1789/L232</f>
        <v>#DIV/0!</v>
      </c>
      <c r="M1792" s="1209" t="e">
        <f t="shared" si="4011"/>
        <v>#DIV/0!</v>
      </c>
      <c r="N1792" s="1184" t="e">
        <f t="shared" si="3895"/>
        <v>#DIV/0!</v>
      </c>
      <c r="O1792" s="1210">
        <f t="shared" si="4129"/>
        <v>1.0281104441776712</v>
      </c>
      <c r="P1792" s="1210" t="e">
        <f t="shared" ref="P1792" si="4133">P1789/P232</f>
        <v>#DIV/0!</v>
      </c>
      <c r="Q1792" s="1210" t="e">
        <f t="shared" si="4013"/>
        <v>#DIV/0!</v>
      </c>
      <c r="R1792" s="1184" t="e">
        <f t="shared" si="3897"/>
        <v>#DIV/0!</v>
      </c>
      <c r="S1792" s="1266"/>
      <c r="T1792" s="1266"/>
      <c r="U1792" s="1266"/>
      <c r="V1792" s="1184" t="e">
        <f t="shared" si="3899"/>
        <v>#DIV/0!</v>
      </c>
      <c r="W1792" s="1177" t="e">
        <f t="shared" ref="W1792" si="4134">W1789/W1607</f>
        <v>#DIV/0!</v>
      </c>
      <c r="X1792" s="1177" t="e">
        <f t="shared" si="4093"/>
        <v>#DIV/0!</v>
      </c>
      <c r="Y1792" s="1177" t="e">
        <f t="shared" si="4014"/>
        <v>#DIV/0!</v>
      </c>
      <c r="Z1792" s="1184" t="e">
        <f t="shared" si="3900"/>
        <v>#DIV/0!</v>
      </c>
      <c r="AA1792" s="1198">
        <f t="shared" si="4127"/>
        <v>1.1785732450076369</v>
      </c>
      <c r="AB1792" s="1723" t="e">
        <f t="shared" si="4128"/>
        <v>#DIV/0!</v>
      </c>
      <c r="AC1792" s="1198" t="e">
        <f t="shared" si="4015"/>
        <v>#DIV/0!</v>
      </c>
      <c r="AD1792" t="s">
        <v>4322</v>
      </c>
    </row>
    <row r="1793" spans="1:30" customFormat="1" ht="15.75" hidden="1" thickBot="1" x14ac:dyDescent="0.3">
      <c r="A1793" s="3580"/>
      <c r="B1793" s="2210" t="s">
        <v>4323</v>
      </c>
      <c r="C1793" s="1206">
        <f>C1768/C1758</f>
        <v>-9.1644204851752023E-2</v>
      </c>
      <c r="D1793" s="1206">
        <f>D1768/D1758</f>
        <v>0</v>
      </c>
      <c r="E1793" s="1206">
        <f t="shared" si="4007"/>
        <v>-9.1644204851752023E-2</v>
      </c>
      <c r="F1793" s="2307" t="e">
        <f t="shared" ref="F1793:F1856" si="4135">E1793/D1793</f>
        <v>#DIV/0!</v>
      </c>
      <c r="G1793" s="1206">
        <f t="shared" ref="G1793:K1793" si="4136">G1768/G1758</f>
        <v>-9.5238095238095233E-2</v>
      </c>
      <c r="H1793" s="1206">
        <f t="shared" ref="H1793" si="4137">H1768/H1758</f>
        <v>0</v>
      </c>
      <c r="I1793" s="1206">
        <f t="shared" si="4009"/>
        <v>-9.5238095238095233E-2</v>
      </c>
      <c r="J1793" s="2307" t="e">
        <f t="shared" ref="J1793:J1856" si="4138">I1793/H1793</f>
        <v>#DIV/0!</v>
      </c>
      <c r="K1793" s="1206">
        <f t="shared" si="4136"/>
        <v>-9.375E-2</v>
      </c>
      <c r="L1793" s="1206">
        <f t="shared" ref="L1793" si="4139">L1768/L1758</f>
        <v>0</v>
      </c>
      <c r="M1793" s="1206">
        <f t="shared" si="4011"/>
        <v>-9.375E-2</v>
      </c>
      <c r="N1793" s="2307" t="e">
        <f t="shared" ref="N1793:N1856" si="4140">M1793/L1793</f>
        <v>#DIV/0!</v>
      </c>
      <c r="O1793" s="1206">
        <f>O1768/O1758</f>
        <v>-6.7226890756302518E-2</v>
      </c>
      <c r="P1793" s="1206">
        <f>P1768/P1758</f>
        <v>0</v>
      </c>
      <c r="Q1793" s="1206">
        <f t="shared" si="4013"/>
        <v>-6.7226890756302518E-2</v>
      </c>
      <c r="R1793" s="2307" t="e">
        <f t="shared" ref="R1793:R1856" si="4141">Q1793/P1793</f>
        <v>#DIV/0!</v>
      </c>
      <c r="S1793" s="1265"/>
      <c r="T1793" s="1265"/>
      <c r="U1793" s="1265"/>
      <c r="V1793" s="2307" t="e">
        <f t="shared" ref="V1793:V1856" si="4142">U1793/T1793</f>
        <v>#DIV/0!</v>
      </c>
      <c r="W1793" s="1206" t="e">
        <f>W1768/W1758</f>
        <v>#DIV/0!</v>
      </c>
      <c r="X1793" s="1206">
        <f t="shared" si="4093"/>
        <v>0</v>
      </c>
      <c r="Y1793" s="1206" t="e">
        <f t="shared" si="4014"/>
        <v>#DIV/0!</v>
      </c>
      <c r="Z1793" s="2307" t="e">
        <f t="shared" ref="Z1793:Z1856" si="4143">Y1793/X1793</f>
        <v>#DIV/0!</v>
      </c>
      <c r="AA1793" s="1206">
        <f t="shared" si="4127"/>
        <v>-8.6964797711537437E-2</v>
      </c>
      <c r="AB1793" s="1718">
        <f t="shared" si="4128"/>
        <v>0</v>
      </c>
      <c r="AC1793" s="1903">
        <f t="shared" si="4015"/>
        <v>-8.6964797711537437E-2</v>
      </c>
      <c r="AD1793" s="27" t="s">
        <v>4324</v>
      </c>
    </row>
    <row r="1794" spans="1:30" customFormat="1" ht="15.75" hidden="1" thickBot="1" x14ac:dyDescent="0.3">
      <c r="A1794" s="3580"/>
      <c r="B1794" s="2211" t="s">
        <v>4223</v>
      </c>
      <c r="C1794" s="1207">
        <f t="shared" ref="C1794:O1794" si="4144">C1793/C238</f>
        <v>-736.00652291105121</v>
      </c>
      <c r="D1794" s="1207" t="e">
        <f t="shared" ref="D1794" si="4145">D1793/D238</f>
        <v>#DIV/0!</v>
      </c>
      <c r="E1794" s="1207" t="e">
        <f t="shared" si="4007"/>
        <v>#DIV/0!</v>
      </c>
      <c r="F1794" s="1184" t="e">
        <f t="shared" si="4135"/>
        <v>#DIV/0!</v>
      </c>
      <c r="G1794" s="1208">
        <f t="shared" si="4144"/>
        <v>-2202.6942355889723</v>
      </c>
      <c r="H1794" s="1208" t="e">
        <f t="shared" ref="H1794" si="4146">H1793/H238</f>
        <v>#DIV/0!</v>
      </c>
      <c r="I1794" s="1208" t="e">
        <f t="shared" si="4009"/>
        <v>#DIV/0!</v>
      </c>
      <c r="J1794" s="1184" t="e">
        <f t="shared" si="4138"/>
        <v>#DIV/0!</v>
      </c>
      <c r="K1794" s="1209">
        <f t="shared" si="4144"/>
        <v>-1564.9172727272728</v>
      </c>
      <c r="L1794" s="1209" t="e">
        <f t="shared" ref="L1794" si="4147">L1793/L238</f>
        <v>#DIV/0!</v>
      </c>
      <c r="M1794" s="1209" t="e">
        <f t="shared" si="4011"/>
        <v>#DIV/0!</v>
      </c>
      <c r="N1794" s="1184" t="e">
        <f t="shared" si="4140"/>
        <v>#DIV/0!</v>
      </c>
      <c r="O1794" s="1210">
        <f t="shared" si="4144"/>
        <v>-598.6451723546561</v>
      </c>
      <c r="P1794" s="1210" t="e">
        <f t="shared" ref="P1794" si="4148">P1793/P238</f>
        <v>#DIV/0!</v>
      </c>
      <c r="Q1794" s="1210" t="e">
        <f t="shared" si="4013"/>
        <v>#DIV/0!</v>
      </c>
      <c r="R1794" s="1184" t="e">
        <f t="shared" si="4141"/>
        <v>#DIV/0!</v>
      </c>
      <c r="S1794" s="1266"/>
      <c r="T1794" s="1266"/>
      <c r="U1794" s="1266"/>
      <c r="V1794" s="1184" t="e">
        <f t="shared" si="4142"/>
        <v>#DIV/0!</v>
      </c>
      <c r="W1794" s="1177" t="e">
        <f t="shared" ref="W1794" si="4149">W1793/W1613</f>
        <v>#DIV/0!</v>
      </c>
      <c r="X1794" s="1177" t="e">
        <f t="shared" si="4093"/>
        <v>#DIV/0!</v>
      </c>
      <c r="Y1794" s="1177" t="e">
        <f t="shared" si="4014"/>
        <v>#DIV/0!</v>
      </c>
      <c r="Z1794" s="1184" t="e">
        <f t="shared" si="4143"/>
        <v>#DIV/0!</v>
      </c>
      <c r="AA1794" s="1198">
        <f t="shared" si="4127"/>
        <v>-1275.5658008954881</v>
      </c>
      <c r="AB1794" s="1723" t="e">
        <f t="shared" si="4128"/>
        <v>#DIV/0!</v>
      </c>
      <c r="AC1794" s="1198" t="e">
        <f t="shared" si="4015"/>
        <v>#DIV/0!</v>
      </c>
      <c r="AD1794" t="s">
        <v>4325</v>
      </c>
    </row>
    <row r="1795" spans="1:30" customFormat="1" ht="15.75" hidden="1" thickBot="1" x14ac:dyDescent="0.3">
      <c r="A1795" s="3580"/>
      <c r="B1795" s="2211" t="s">
        <v>4224</v>
      </c>
      <c r="C1795" s="1207">
        <f t="shared" ref="C1795:O1795" si="4150">C1793/C255</f>
        <v>1.338224336034884</v>
      </c>
      <c r="D1795" s="1207" t="e">
        <f t="shared" ref="D1795" si="4151">D1793/D255</f>
        <v>#DIV/0!</v>
      </c>
      <c r="E1795" s="1207" t="e">
        <f t="shared" si="4007"/>
        <v>#DIV/0!</v>
      </c>
      <c r="F1795" s="1184" t="e">
        <f t="shared" si="4135"/>
        <v>#DIV/0!</v>
      </c>
      <c r="G1795" s="1208">
        <f t="shared" si="4150"/>
        <v>0.83188871054039593</v>
      </c>
      <c r="H1795" s="1208" t="e">
        <f t="shared" ref="H1795" si="4152">H1793/H255</f>
        <v>#DIV/0!</v>
      </c>
      <c r="I1795" s="1208" t="e">
        <f t="shared" si="4009"/>
        <v>#DIV/0!</v>
      </c>
      <c r="J1795" s="1184" t="e">
        <f t="shared" si="4138"/>
        <v>#DIV/0!</v>
      </c>
      <c r="K1795" s="1209">
        <f t="shared" si="4150"/>
        <v>1.1489513822688273</v>
      </c>
      <c r="L1795" s="1209" t="e">
        <f t="shared" ref="L1795" si="4153">L1793/L255</f>
        <v>#DIV/0!</v>
      </c>
      <c r="M1795" s="1209" t="e">
        <f t="shared" si="4011"/>
        <v>#DIV/0!</v>
      </c>
      <c r="N1795" s="1184" t="e">
        <f t="shared" si="4140"/>
        <v>#DIV/0!</v>
      </c>
      <c r="O1795" s="1210">
        <f t="shared" si="4150"/>
        <v>0.82939922237551733</v>
      </c>
      <c r="P1795" s="1210" t="e">
        <f t="shared" ref="P1795" si="4154">P1793/P255</f>
        <v>#DIV/0!</v>
      </c>
      <c r="Q1795" s="1210" t="e">
        <f t="shared" si="4013"/>
        <v>#DIV/0!</v>
      </c>
      <c r="R1795" s="1184" t="e">
        <f t="shared" si="4141"/>
        <v>#DIV/0!</v>
      </c>
      <c r="S1795" s="1266"/>
      <c r="T1795" s="1266"/>
      <c r="U1795" s="1266"/>
      <c r="V1795" s="1184" t="e">
        <f t="shared" si="4142"/>
        <v>#DIV/0!</v>
      </c>
      <c r="W1795" s="1177" t="e">
        <f t="shared" ref="W1795" si="4155">W1793/W1630</f>
        <v>#DIV/0!</v>
      </c>
      <c r="X1795" s="1177" t="e">
        <f t="shared" si="4093"/>
        <v>#DIV/0!</v>
      </c>
      <c r="Y1795" s="1177" t="e">
        <f t="shared" si="4014"/>
        <v>#DIV/0!</v>
      </c>
      <c r="Z1795" s="1184" t="e">
        <f t="shared" si="4143"/>
        <v>#DIV/0!</v>
      </c>
      <c r="AA1795" s="1198">
        <f t="shared" si="4127"/>
        <v>1.0371159128049061</v>
      </c>
      <c r="AB1795" s="1723" t="e">
        <f t="shared" si="4128"/>
        <v>#DIV/0!</v>
      </c>
      <c r="AC1795" s="1198" t="e">
        <f t="shared" si="4015"/>
        <v>#DIV/0!</v>
      </c>
      <c r="AD1795" t="s">
        <v>4326</v>
      </c>
    </row>
    <row r="1796" spans="1:30" customFormat="1" ht="15.75" hidden="1" thickBot="1" x14ac:dyDescent="0.3">
      <c r="A1796" s="3580"/>
      <c r="B1796" s="2211" t="s">
        <v>4311</v>
      </c>
      <c r="C1796" s="1207">
        <f t="shared" ref="C1796:O1796" si="4156">C1793/C258</f>
        <v>1.2601966881282427</v>
      </c>
      <c r="D1796" s="1207" t="e">
        <f t="shared" ref="D1796" si="4157">D1793/D258</f>
        <v>#DIV/0!</v>
      </c>
      <c r="E1796" s="1207" t="e">
        <f t="shared" si="4007"/>
        <v>#DIV/0!</v>
      </c>
      <c r="F1796" s="1184" t="e">
        <f t="shared" si="4135"/>
        <v>#DIV/0!</v>
      </c>
      <c r="G1796" s="1208">
        <f t="shared" si="4156"/>
        <v>0.75378018505980582</v>
      </c>
      <c r="H1796" s="1208" t="e">
        <f t="shared" ref="H1796" si="4158">H1793/H258</f>
        <v>#DIV/0!</v>
      </c>
      <c r="I1796" s="1208" t="e">
        <f t="shared" si="4009"/>
        <v>#DIV/0!</v>
      </c>
      <c r="J1796" s="1184" t="e">
        <f t="shared" si="4138"/>
        <v>#DIV/0!</v>
      </c>
      <c r="K1796" s="1209">
        <f t="shared" si="4156"/>
        <v>1.1298547180667433</v>
      </c>
      <c r="L1796" s="1209" t="e">
        <f t="shared" ref="L1796" si="4159">L1793/L258</f>
        <v>#DIV/0!</v>
      </c>
      <c r="M1796" s="1209" t="e">
        <f t="shared" si="4011"/>
        <v>#DIV/0!</v>
      </c>
      <c r="N1796" s="1184" t="e">
        <f t="shared" si="4140"/>
        <v>#DIV/0!</v>
      </c>
      <c r="O1796" s="1210">
        <f t="shared" si="4156"/>
        <v>0.78447494105555893</v>
      </c>
      <c r="P1796" s="1210" t="e">
        <f t="shared" ref="P1796" si="4160">P1793/P258</f>
        <v>#DIV/0!</v>
      </c>
      <c r="Q1796" s="1210" t="e">
        <f t="shared" si="4013"/>
        <v>#DIV/0!</v>
      </c>
      <c r="R1796" s="1184" t="e">
        <f t="shared" si="4141"/>
        <v>#DIV/0!</v>
      </c>
      <c r="S1796" s="1266"/>
      <c r="T1796" s="1266"/>
      <c r="U1796" s="1266"/>
      <c r="V1796" s="1184" t="e">
        <f t="shared" si="4142"/>
        <v>#DIV/0!</v>
      </c>
      <c r="W1796" s="1177" t="e">
        <f t="shared" ref="W1796" si="4161">W1793/W1633</f>
        <v>#DIV/0!</v>
      </c>
      <c r="X1796" s="1177" t="e">
        <f t="shared" si="4093"/>
        <v>#DIV/0!</v>
      </c>
      <c r="Y1796" s="1177" t="e">
        <f t="shared" si="4014"/>
        <v>#DIV/0!</v>
      </c>
      <c r="Z1796" s="1184" t="e">
        <f t="shared" si="4143"/>
        <v>#DIV/0!</v>
      </c>
      <c r="AA1796" s="1198">
        <f t="shared" si="4127"/>
        <v>0.98207663307758764</v>
      </c>
      <c r="AB1796" s="1723" t="e">
        <f t="shared" si="4128"/>
        <v>#DIV/0!</v>
      </c>
      <c r="AC1796" s="1198" t="e">
        <f t="shared" si="4015"/>
        <v>#DIV/0!</v>
      </c>
      <c r="AD1796" t="s">
        <v>4327</v>
      </c>
    </row>
    <row r="1797" spans="1:30" customFormat="1" ht="15.75" hidden="1" thickBot="1" x14ac:dyDescent="0.3">
      <c r="A1797" s="3580"/>
      <c r="B1797" s="2210" t="s">
        <v>4328</v>
      </c>
      <c r="C1797" s="1212">
        <f>C1773/C1776</f>
        <v>26.135135135135137</v>
      </c>
      <c r="D1797" s="1212">
        <f>D1773/D1776</f>
        <v>31.90625</v>
      </c>
      <c r="E1797" s="1212">
        <f t="shared" si="4007"/>
        <v>-5.7711148648648631</v>
      </c>
      <c r="F1797" s="2307">
        <f t="shared" si="4135"/>
        <v>-0.18087725335521609</v>
      </c>
      <c r="G1797" s="1212">
        <f t="shared" ref="G1797:K1797" si="4162">G1773/G1776</f>
        <v>11.833333333333334</v>
      </c>
      <c r="H1797" s="1212">
        <f t="shared" ref="H1797" si="4163">H1773/H1776</f>
        <v>9.2857142857142865</v>
      </c>
      <c r="I1797" s="1212">
        <f t="shared" si="4009"/>
        <v>2.5476190476190474</v>
      </c>
      <c r="J1797" s="2307">
        <f t="shared" si="4138"/>
        <v>0.27435897435897433</v>
      </c>
      <c r="K1797" s="1212">
        <f t="shared" si="4162"/>
        <v>12.615384615384615</v>
      </c>
      <c r="L1797" s="1212">
        <f t="shared" ref="L1797" si="4164">L1773/L1776</f>
        <v>14.454545454545455</v>
      </c>
      <c r="M1797" s="1212">
        <f t="shared" si="4011"/>
        <v>-1.8391608391608401</v>
      </c>
      <c r="N1797" s="2307">
        <f t="shared" si="4140"/>
        <v>-0.127237542331882</v>
      </c>
      <c r="O1797" s="1212">
        <f>O1773/O1776</f>
        <v>9.9705882352941178</v>
      </c>
      <c r="P1797" s="1212">
        <f>P1773/P1776</f>
        <v>11.125</v>
      </c>
      <c r="Q1797" s="1212">
        <f t="shared" si="4013"/>
        <v>-1.1544117647058822</v>
      </c>
      <c r="R1797" s="2307">
        <f t="shared" si="4141"/>
        <v>-0.10376734963648379</v>
      </c>
      <c r="S1797" s="826"/>
      <c r="T1797" s="826"/>
      <c r="U1797" s="826"/>
      <c r="V1797" s="2307" t="e">
        <f t="shared" si="4142"/>
        <v>#DIV/0!</v>
      </c>
      <c r="W1797" s="1212">
        <f>W1773/W1776</f>
        <v>16.934065934065934</v>
      </c>
      <c r="X1797" s="1212">
        <f>X1773/X1776</f>
        <v>19.524390243902438</v>
      </c>
      <c r="Y1797" s="1212">
        <f t="shared" si="4014"/>
        <v>-2.5903243098365039</v>
      </c>
      <c r="Z1797" s="2307">
        <f t="shared" si="4143"/>
        <v>-0.13267120137825941</v>
      </c>
      <c r="AA1797" s="1212">
        <f t="shared" si="4127"/>
        <v>15.1386103297868</v>
      </c>
      <c r="AB1797" s="1724">
        <f t="shared" si="4128"/>
        <v>16.692877435064936</v>
      </c>
      <c r="AC1797" s="1905">
        <f t="shared" si="4015"/>
        <v>-1.5542671052781358</v>
      </c>
      <c r="AD1797" s="27" t="s">
        <v>4329</v>
      </c>
    </row>
    <row r="1798" spans="1:30" customFormat="1" ht="15.75" hidden="1" thickBot="1" x14ac:dyDescent="0.3">
      <c r="A1798" s="3580"/>
      <c r="B1798" s="2211" t="s">
        <v>4223</v>
      </c>
      <c r="C1798" s="1207">
        <f t="shared" ref="C1798:O1798" si="4165">C1797/C264</f>
        <v>0.12048736319489035</v>
      </c>
      <c r="D1798" s="1207">
        <f t="shared" ref="D1798" si="4166">D1797/D264</f>
        <v>0.12075242018299928</v>
      </c>
      <c r="E1798" s="1207">
        <f t="shared" si="4007"/>
        <v>-2.6505698810892764E-4</v>
      </c>
      <c r="F1798" s="1184">
        <f t="shared" si="4135"/>
        <v>-2.1950449333208891E-3</v>
      </c>
      <c r="G1798" s="1208">
        <f t="shared" si="4165"/>
        <v>8.175628316811856E-2</v>
      </c>
      <c r="H1798" s="1208">
        <f t="shared" ref="H1798" si="4167">H1797/H264</f>
        <v>5.1649456651857301E-2</v>
      </c>
      <c r="I1798" s="1208">
        <f t="shared" si="4009"/>
        <v>3.0106826516261259E-2</v>
      </c>
      <c r="J1798" s="1184">
        <f t="shared" si="4138"/>
        <v>0.58290693586954945</v>
      </c>
      <c r="K1798" s="1209">
        <f t="shared" si="4165"/>
        <v>7.0752245170849812E-2</v>
      </c>
      <c r="L1798" s="1209">
        <f t="shared" ref="L1798" si="4168">L1797/L264</f>
        <v>8.4333987743457753E-2</v>
      </c>
      <c r="M1798" s="1209">
        <f t="shared" si="4011"/>
        <v>-1.3581742572607941E-2</v>
      </c>
      <c r="N1798" s="1184">
        <f t="shared" si="4140"/>
        <v>-0.16104708120672914</v>
      </c>
      <c r="O1798" s="1210">
        <f t="shared" si="4165"/>
        <v>0.13052846091928028</v>
      </c>
      <c r="P1798" s="1210">
        <f t="shared" ref="P1798" si="4169">P1797/P264</f>
        <v>9.6919726197884248E-2</v>
      </c>
      <c r="Q1798" s="1210">
        <f t="shared" si="4013"/>
        <v>3.3608734721396027E-2</v>
      </c>
      <c r="R1798" s="1184">
        <f t="shared" si="4141"/>
        <v>0.34676877494242969</v>
      </c>
      <c r="S1798" s="1266"/>
      <c r="T1798" s="1266"/>
      <c r="U1798" s="1266"/>
      <c r="V1798" s="1184" t="e">
        <f t="shared" si="4142"/>
        <v>#DIV/0!</v>
      </c>
      <c r="W1798" s="1177">
        <f>W1797/W$264</f>
        <v>0.11055158501203055</v>
      </c>
      <c r="X1798" s="1177">
        <f>X1797/X$264</f>
        <v>0.10365345724565361</v>
      </c>
      <c r="Y1798" s="1177">
        <f t="shared" si="4014"/>
        <v>6.898127766376938E-3</v>
      </c>
      <c r="Z1798" s="1184">
        <f t="shared" si="4143"/>
        <v>6.6549905325672967E-2</v>
      </c>
      <c r="AA1798" s="1198">
        <f t="shared" si="4127"/>
        <v>0.10088108811328475</v>
      </c>
      <c r="AB1798" s="1723">
        <f t="shared" si="4128"/>
        <v>8.8413897694049642E-2</v>
      </c>
      <c r="AC1798" s="1198">
        <f t="shared" si="4015"/>
        <v>1.2467190419235108E-2</v>
      </c>
      <c r="AD1798" t="s">
        <v>4330</v>
      </c>
    </row>
    <row r="1799" spans="1:30" customFormat="1" ht="15.75" hidden="1" thickBot="1" x14ac:dyDescent="0.3">
      <c r="A1799" s="3580"/>
      <c r="B1799" s="2211" t="s">
        <v>4224</v>
      </c>
      <c r="C1799" s="1207">
        <f t="shared" ref="C1799:O1799" si="4170">C1797/C281</f>
        <v>0.14276836967419929</v>
      </c>
      <c r="D1799" s="1207">
        <f t="shared" ref="D1799" si="4171">D1797/D281</f>
        <v>0.1475762105028737</v>
      </c>
      <c r="E1799" s="1207">
        <f t="shared" si="4007"/>
        <v>-4.8078408286744145E-3</v>
      </c>
      <c r="F1799" s="1184">
        <f t="shared" si="4135"/>
        <v>-3.2578698235247019E-2</v>
      </c>
      <c r="G1799" s="1208">
        <f t="shared" si="4170"/>
        <v>0.33036366523741467</v>
      </c>
      <c r="H1799" s="1208">
        <f t="shared" ref="H1799" si="4172">H1797/H281</f>
        <v>0.2654030290775794</v>
      </c>
      <c r="I1799" s="1208">
        <f t="shared" si="4009"/>
        <v>6.4960636159835272E-2</v>
      </c>
      <c r="J1799" s="1184">
        <f t="shared" si="4138"/>
        <v>0.24476222590830629</v>
      </c>
      <c r="K1799" s="1209">
        <f t="shared" si="4170"/>
        <v>6.8016387501089598E-2</v>
      </c>
      <c r="L1799" s="1209">
        <f t="shared" ref="L1799" si="4173">L1797/L281</f>
        <v>8.2292834782114965E-2</v>
      </c>
      <c r="M1799" s="1209">
        <f t="shared" si="4011"/>
        <v>-1.4276447281025367E-2</v>
      </c>
      <c r="N1799" s="1184">
        <f t="shared" si="4140"/>
        <v>-0.17348347907597084</v>
      </c>
      <c r="O1799" s="1210">
        <f t="shared" si="4170"/>
        <v>9.4754387818753866E-2</v>
      </c>
      <c r="P1799" s="1210">
        <f t="shared" ref="P1799" si="4174">P1797/P281</f>
        <v>8.8685763936777642E-2</v>
      </c>
      <c r="Q1799" s="1210">
        <f t="shared" si="4013"/>
        <v>6.0686238819762234E-3</v>
      </c>
      <c r="R1799" s="1184">
        <f t="shared" si="4141"/>
        <v>6.842838819432652E-2</v>
      </c>
      <c r="S1799" s="1266"/>
      <c r="T1799" s="1266"/>
      <c r="U1799" s="1266"/>
      <c r="V1799" s="1184" t="e">
        <f t="shared" si="4142"/>
        <v>#DIV/0!</v>
      </c>
      <c r="W1799" s="1177">
        <f>W1797/W$281</f>
        <v>0.11897154620152199</v>
      </c>
      <c r="X1799" s="1177">
        <f>X1797/X$281</f>
        <v>0.12772002509581709</v>
      </c>
      <c r="Y1799" s="1177">
        <f t="shared" si="4014"/>
        <v>-8.7484788942951003E-3</v>
      </c>
      <c r="Z1799" s="1184">
        <f t="shared" si="4143"/>
        <v>-6.8497315810358533E-2</v>
      </c>
      <c r="AA1799" s="1198">
        <f t="shared" si="4127"/>
        <v>0.15897570255786436</v>
      </c>
      <c r="AB1799" s="1723">
        <f t="shared" si="4128"/>
        <v>0.14598945957483644</v>
      </c>
      <c r="AC1799" s="1198">
        <f t="shared" si="4015"/>
        <v>1.2986242983027918E-2</v>
      </c>
      <c r="AD1799" t="s">
        <v>4331</v>
      </c>
    </row>
    <row r="1800" spans="1:30" customFormat="1" ht="15.75" hidden="1" thickBot="1" x14ac:dyDescent="0.3">
      <c r="A1800" s="3580"/>
      <c r="B1800" s="2211" t="s">
        <v>4311</v>
      </c>
      <c r="C1800" s="1207">
        <f t="shared" ref="C1800:O1800" si="4175">C1797/C284</f>
        <v>0.13019092224179665</v>
      </c>
      <c r="D1800" s="1207">
        <f t="shared" ref="D1800" si="4176">D1797/D284</f>
        <v>0.13442471049065713</v>
      </c>
      <c r="E1800" s="1207">
        <f t="shared" si="4007"/>
        <v>-4.2337882488604761E-3</v>
      </c>
      <c r="F1800" s="1184">
        <f t="shared" si="4135"/>
        <v>-3.1495609947062041E-2</v>
      </c>
      <c r="G1800" s="1208">
        <f t="shared" si="4175"/>
        <v>0.28426817752596789</v>
      </c>
      <c r="H1800" s="1208">
        <f t="shared" ref="H1800" si="4177">H1797/H284</f>
        <v>0.22049722659413537</v>
      </c>
      <c r="I1800" s="1208">
        <f t="shared" si="4009"/>
        <v>6.3770950931832521E-2</v>
      </c>
      <c r="J1800" s="1184">
        <f t="shared" si="4138"/>
        <v>0.28921429950325123</v>
      </c>
      <c r="K1800" s="1209">
        <f t="shared" si="4175"/>
        <v>5.046920466984274E-2</v>
      </c>
      <c r="L1800" s="1209">
        <f t="shared" ref="L1800" si="4178">L1797/L284</f>
        <v>6.1654372060667026E-2</v>
      </c>
      <c r="M1800" s="1209">
        <f t="shared" si="4011"/>
        <v>-1.1185167390824285E-2</v>
      </c>
      <c r="N1800" s="1184">
        <f t="shared" si="4140"/>
        <v>-0.18141726234464345</v>
      </c>
      <c r="O1800" s="1210">
        <f t="shared" si="4175"/>
        <v>5.6754106155766454E-2</v>
      </c>
      <c r="P1800" s="1210">
        <f t="shared" ref="P1800" si="4179">P1797/P284</f>
        <v>5.5154770228182798E-2</v>
      </c>
      <c r="Q1800" s="1210">
        <f t="shared" si="4013"/>
        <v>1.5993359275836561E-3</v>
      </c>
      <c r="R1800" s="1184">
        <f t="shared" si="4141"/>
        <v>2.899723670259137E-2</v>
      </c>
      <c r="S1800" s="1266"/>
      <c r="T1800" s="1266"/>
      <c r="U1800" s="1266"/>
      <c r="V1800" s="1184" t="e">
        <f t="shared" si="4142"/>
        <v>#DIV/0!</v>
      </c>
      <c r="W1800" s="1177">
        <f>W1797/W$284</f>
        <v>9.2977354206278048E-2</v>
      </c>
      <c r="X1800" s="1177">
        <f>X1797/X$284</f>
        <v>0.10120661550924878</v>
      </c>
      <c r="Y1800" s="1177">
        <f t="shared" si="4014"/>
        <v>-8.2292613029707334E-3</v>
      </c>
      <c r="Z1800" s="1184">
        <f t="shared" si="4143"/>
        <v>-8.1311495909263967E-2</v>
      </c>
      <c r="AA1800" s="1198">
        <f t="shared" si="4127"/>
        <v>0.13042060264834343</v>
      </c>
      <c r="AB1800" s="1723">
        <f t="shared" si="4128"/>
        <v>0.11793276984341058</v>
      </c>
      <c r="AC1800" s="1198">
        <f t="shared" si="4015"/>
        <v>1.2487832804932847E-2</v>
      </c>
      <c r="AD1800" t="s">
        <v>4332</v>
      </c>
    </row>
    <row r="1801" spans="1:30" customFormat="1" ht="15.75" hidden="1" thickBot="1" x14ac:dyDescent="0.3">
      <c r="A1801" s="3580"/>
      <c r="B1801" s="2210" t="s">
        <v>4333</v>
      </c>
      <c r="C1801" s="1213">
        <f>C1758/C1776</f>
        <v>10.027027027027026</v>
      </c>
      <c r="D1801" s="1213">
        <f>D1758/D1776</f>
        <v>12.5625</v>
      </c>
      <c r="E1801" s="1213">
        <f t="shared" si="4007"/>
        <v>-2.5354729729729737</v>
      </c>
      <c r="F1801" s="2307">
        <f t="shared" si="4135"/>
        <v>-0.20182869436600787</v>
      </c>
      <c r="G1801" s="1213">
        <f t="shared" ref="G1801:K1801" si="4180">G1758/G1776</f>
        <v>3.5</v>
      </c>
      <c r="H1801" s="1213">
        <f t="shared" ref="H1801" si="4181">H1758/H1776</f>
        <v>3.4285714285714284</v>
      </c>
      <c r="I1801" s="1213">
        <f t="shared" si="4009"/>
        <v>7.1428571428571619E-2</v>
      </c>
      <c r="J1801" s="2307">
        <f t="shared" si="4138"/>
        <v>2.0833333333333391E-2</v>
      </c>
      <c r="K1801" s="1213">
        <f t="shared" si="4180"/>
        <v>2.4615384615384617</v>
      </c>
      <c r="L1801" s="1213">
        <f t="shared" ref="L1801" si="4182">L1758/L1776</f>
        <v>3.1818181818181817</v>
      </c>
      <c r="M1801" s="1213">
        <f t="shared" si="4011"/>
        <v>-0.72027972027971998</v>
      </c>
      <c r="N1801" s="2307">
        <f t="shared" si="4140"/>
        <v>-0.22637362637362629</v>
      </c>
      <c r="O1801" s="1213">
        <f>O1758/O1776</f>
        <v>3.5</v>
      </c>
      <c r="P1801" s="1213">
        <f>P1758/P1776</f>
        <v>5.46875</v>
      </c>
      <c r="Q1801" s="1213">
        <f t="shared" si="4013"/>
        <v>-1.96875</v>
      </c>
      <c r="R1801" s="2307">
        <f t="shared" si="4141"/>
        <v>-0.36</v>
      </c>
      <c r="S1801" s="826"/>
      <c r="T1801" s="826"/>
      <c r="U1801" s="826"/>
      <c r="V1801" s="2307" t="e">
        <f t="shared" si="4142"/>
        <v>#DIV/0!</v>
      </c>
      <c r="W1801" s="1213">
        <f>W1758/W1776</f>
        <v>5.9670329670329672</v>
      </c>
      <c r="X1801" s="1213">
        <f>X1758/X1776</f>
        <v>7.7560975609756095</v>
      </c>
      <c r="Y1801" s="1213">
        <f t="shared" si="4014"/>
        <v>-1.7890645939426424</v>
      </c>
      <c r="Z1801" s="2307">
        <f t="shared" si="4143"/>
        <v>-0.23066556085424006</v>
      </c>
      <c r="AA1801" s="1213">
        <f t="shared" si="4127"/>
        <v>4.872141372141372</v>
      </c>
      <c r="AB1801" s="1725">
        <f t="shared" si="4128"/>
        <v>6.1604099025974026</v>
      </c>
      <c r="AC1801" s="1906">
        <f t="shared" si="4015"/>
        <v>-1.2882685304560306</v>
      </c>
      <c r="AD1801" s="27" t="s">
        <v>4334</v>
      </c>
    </row>
    <row r="1802" spans="1:30" customFormat="1" ht="15.75" hidden="1" thickBot="1" x14ac:dyDescent="0.3">
      <c r="A1802" s="3580"/>
      <c r="B1802" s="2211" t="s">
        <v>4223</v>
      </c>
      <c r="C1802" s="1207">
        <f t="shared" ref="C1802:O1802" si="4183">C1801/C290</f>
        <v>0.21196840222575516</v>
      </c>
      <c r="D1802" s="1207">
        <f t="shared" ref="D1802" si="4184">D1801/D290</f>
        <v>0.21227654422749986</v>
      </c>
      <c r="E1802" s="1207">
        <f t="shared" si="4007"/>
        <v>-3.0814200174469897E-4</v>
      </c>
      <c r="F1802" s="1184">
        <f t="shared" si="4135"/>
        <v>-1.451606454524051E-3</v>
      </c>
      <c r="G1802" s="1208">
        <f t="shared" si="4183"/>
        <v>0.10730102764758996</v>
      </c>
      <c r="H1802" s="1208">
        <f t="shared" ref="H1802" si="4185">H1801/H290</f>
        <v>9.2229698012830541E-2</v>
      </c>
      <c r="I1802" s="1208">
        <f t="shared" si="4009"/>
        <v>1.507132963475942E-2</v>
      </c>
      <c r="J1802" s="1184">
        <f t="shared" si="4138"/>
        <v>0.1634108097444141</v>
      </c>
      <c r="K1802" s="1209">
        <f t="shared" si="4183"/>
        <v>7.9812221899392466E-2</v>
      </c>
      <c r="L1802" s="1209">
        <f t="shared" ref="L1802" si="4186">L1801/L290</f>
        <v>0.10968422729263727</v>
      </c>
      <c r="M1802" s="1209">
        <f t="shared" si="4011"/>
        <v>-2.9872005393244805E-2</v>
      </c>
      <c r="N1802" s="1184">
        <f t="shared" si="4140"/>
        <v>-0.27234549698332067</v>
      </c>
      <c r="O1802" s="1210">
        <f t="shared" si="4183"/>
        <v>0.20973948148615404</v>
      </c>
      <c r="P1802" s="1210">
        <f t="shared" ref="P1802" si="4187">P1801/P290</f>
        <v>0.22469169528566971</v>
      </c>
      <c r="Q1802" s="1210">
        <f t="shared" si="4013"/>
        <v>-1.4952213799515668E-2</v>
      </c>
      <c r="R1802" s="1184">
        <f t="shared" si="4141"/>
        <v>-6.6545467025408506E-2</v>
      </c>
      <c r="S1802" s="1266"/>
      <c r="T1802" s="1266"/>
      <c r="U1802" s="1266"/>
      <c r="V1802" s="1184" t="e">
        <f t="shared" si="4142"/>
        <v>#DIV/0!</v>
      </c>
      <c r="W1802" s="1177">
        <f>W1801/W$290</f>
        <v>0.189313296467119</v>
      </c>
      <c r="X1802" s="1177">
        <f>X1801/X$290</f>
        <v>0.20367058760076923</v>
      </c>
      <c r="Y1802" s="1177">
        <f t="shared" si="4014"/>
        <v>-1.4357291133650224E-2</v>
      </c>
      <c r="Z1802" s="1184">
        <f t="shared" si="4143"/>
        <v>-7.0492707379983019E-2</v>
      </c>
      <c r="AA1802" s="1198">
        <f t="shared" si="4127"/>
        <v>0.15220528331472291</v>
      </c>
      <c r="AB1802" s="1723">
        <f t="shared" si="4128"/>
        <v>0.15972054120465934</v>
      </c>
      <c r="AC1802" s="1198">
        <f t="shared" si="4015"/>
        <v>-7.5152578899364275E-3</v>
      </c>
      <c r="AD1802" t="s">
        <v>4335</v>
      </c>
    </row>
    <row r="1803" spans="1:30" customFormat="1" ht="15.75" hidden="1" thickBot="1" x14ac:dyDescent="0.3">
      <c r="A1803" s="3580"/>
      <c r="B1803" s="2211" t="s">
        <v>4224</v>
      </c>
      <c r="C1803" s="1207">
        <f t="shared" ref="C1803:O1803" si="4188">C1801/C307</f>
        <v>0.26170028857886751</v>
      </c>
      <c r="D1803" s="1207">
        <f t="shared" ref="D1803" si="4189">D1801/D307</f>
        <v>0.26885502536461636</v>
      </c>
      <c r="E1803" s="1207">
        <f t="shared" si="4007"/>
        <v>-7.1547367857488497E-3</v>
      </c>
      <c r="F1803" s="1184">
        <f t="shared" si="4135"/>
        <v>-2.6611876702121243E-2</v>
      </c>
      <c r="G1803" s="1208">
        <f t="shared" si="4188"/>
        <v>0.26382814509904812</v>
      </c>
      <c r="H1803" s="1208">
        <f t="shared" ref="H1803" si="4190">H1801/H307</f>
        <v>0.29743427304402914</v>
      </c>
      <c r="I1803" s="1208">
        <f t="shared" si="4009"/>
        <v>-3.3606127944981024E-2</v>
      </c>
      <c r="J1803" s="1184">
        <f t="shared" si="4138"/>
        <v>-0.11298673687146442</v>
      </c>
      <c r="K1803" s="1209">
        <f t="shared" si="4188"/>
        <v>8.654444497630559E-2</v>
      </c>
      <c r="L1803" s="1209">
        <f t="shared" ref="L1803" si="4191">L1801/L307</f>
        <v>0.11750540071537345</v>
      </c>
      <c r="M1803" s="1209">
        <f t="shared" si="4011"/>
        <v>-3.0960955739067861E-2</v>
      </c>
      <c r="N1803" s="1184">
        <f t="shared" si="4140"/>
        <v>-0.26348538493190449</v>
      </c>
      <c r="O1803" s="1210">
        <f t="shared" si="4188"/>
        <v>0.13888216791676747</v>
      </c>
      <c r="P1803" s="1210">
        <f t="shared" ref="P1803" si="4192">P1801/P307</f>
        <v>0.19684503051438537</v>
      </c>
      <c r="Q1803" s="1210">
        <f t="shared" si="4013"/>
        <v>-5.7962862597617903E-2</v>
      </c>
      <c r="R1803" s="1184">
        <f t="shared" si="4141"/>
        <v>-0.29445936453743493</v>
      </c>
      <c r="S1803" s="1266"/>
      <c r="T1803" s="1266"/>
      <c r="U1803" s="1266"/>
      <c r="V1803" s="1184" t="e">
        <f t="shared" si="4142"/>
        <v>#DIV/0!</v>
      </c>
      <c r="W1803" s="1177">
        <f>W1801/W$307</f>
        <v>0.20852111284500924</v>
      </c>
      <c r="X1803" s="1177">
        <f>X1801/X$307</f>
        <v>0.25243145094181907</v>
      </c>
      <c r="Y1803" s="1177">
        <f t="shared" si="4014"/>
        <v>-4.3910338096809831E-2</v>
      </c>
      <c r="Z1803" s="1184">
        <f t="shared" si="4143"/>
        <v>-0.17394955316772465</v>
      </c>
      <c r="AA1803" s="1198">
        <f t="shared" si="4127"/>
        <v>0.18773876164274714</v>
      </c>
      <c r="AB1803" s="1723">
        <f t="shared" si="4128"/>
        <v>0.22015993240960108</v>
      </c>
      <c r="AC1803" s="1198">
        <f t="shared" si="4015"/>
        <v>-3.2421170766853941E-2</v>
      </c>
      <c r="AD1803" t="s">
        <v>4336</v>
      </c>
    </row>
    <row r="1804" spans="1:30" customFormat="1" ht="15.75" hidden="1" thickBot="1" x14ac:dyDescent="0.3">
      <c r="A1804" s="3580"/>
      <c r="B1804" s="2211" t="s">
        <v>4311</v>
      </c>
      <c r="C1804" s="1207">
        <f t="shared" ref="C1804:O1804" si="4193">C1801/C310</f>
        <v>0.26587885487744445</v>
      </c>
      <c r="D1804" s="1207">
        <f t="shared" ref="D1804" si="4194">D1801/D310</f>
        <v>0.26986327217835576</v>
      </c>
      <c r="E1804" s="1207">
        <f t="shared" si="4007"/>
        <v>-3.9844173009113137E-3</v>
      </c>
      <c r="F1804" s="1184">
        <f t="shared" si="4135"/>
        <v>-1.4764577886975173E-2</v>
      </c>
      <c r="G1804" s="1208">
        <f t="shared" si="4193"/>
        <v>0.2221556886227545</v>
      </c>
      <c r="H1804" s="1208">
        <f t="shared" ref="H1804" si="4195">H1801/H310</f>
        <v>0.24450461199577805</v>
      </c>
      <c r="I1804" s="1208">
        <f t="shared" si="4009"/>
        <v>-2.2348923373023549E-2</v>
      </c>
      <c r="J1804" s="1184">
        <f t="shared" si="4138"/>
        <v>-9.1404915394436223E-2</v>
      </c>
      <c r="K1804" s="1209">
        <f t="shared" si="4193"/>
        <v>7.4271570118032468E-2</v>
      </c>
      <c r="L1804" s="1209">
        <f t="shared" ref="L1804" si="4196">L1801/L310</f>
        <v>0.10255042244651634</v>
      </c>
      <c r="M1804" s="1209">
        <f t="shared" si="4011"/>
        <v>-2.8278852328483872E-2</v>
      </c>
      <c r="N1804" s="1184">
        <f t="shared" si="4140"/>
        <v>-0.27575559079956291</v>
      </c>
      <c r="O1804" s="1210">
        <f t="shared" si="4193"/>
        <v>9.1168310727496912E-2</v>
      </c>
      <c r="P1804" s="1210">
        <f t="shared" ref="P1804" si="4197">P1801/P310</f>
        <v>0.13826985413290113</v>
      </c>
      <c r="Q1804" s="1210">
        <f t="shared" si="4013"/>
        <v>-4.710154340540422E-2</v>
      </c>
      <c r="R1804" s="1184">
        <f t="shared" si="4141"/>
        <v>-0.34064940402794908</v>
      </c>
      <c r="S1804" s="1266"/>
      <c r="T1804" s="1266"/>
      <c r="U1804" s="1266"/>
      <c r="V1804" s="1184" t="e">
        <f t="shared" si="4142"/>
        <v>#DIV/0!</v>
      </c>
      <c r="W1804" s="1177">
        <f>W1801/W$310</f>
        <v>0.18317586144179251</v>
      </c>
      <c r="X1804" s="1177">
        <f>X1801/X$310</f>
        <v>0.22587445420865243</v>
      </c>
      <c r="Y1804" s="1177">
        <f t="shared" si="4014"/>
        <v>-4.2698592766859916E-2</v>
      </c>
      <c r="Z1804" s="1184">
        <f t="shared" si="4143"/>
        <v>-0.18903683870074534</v>
      </c>
      <c r="AA1804" s="1198">
        <f t="shared" si="4127"/>
        <v>0.16336860608643206</v>
      </c>
      <c r="AB1804" s="1723">
        <f t="shared" si="4128"/>
        <v>0.18879704018838783</v>
      </c>
      <c r="AC1804" s="1198">
        <f t="shared" si="4015"/>
        <v>-2.5428434101955777E-2</v>
      </c>
      <c r="AD1804" t="s">
        <v>4337</v>
      </c>
    </row>
    <row r="1805" spans="1:30" s="325" customFormat="1" ht="15.75" hidden="1" thickBot="1" x14ac:dyDescent="0.3">
      <c r="A1805" s="3580"/>
      <c r="B1805" s="2210" t="s">
        <v>4338</v>
      </c>
      <c r="C1805" s="1206">
        <f>C1763/C1776</f>
        <v>3.7567567567567566</v>
      </c>
      <c r="D1805" s="1206"/>
      <c r="E1805" s="1206"/>
      <c r="F1805" s="2307" t="e">
        <f t="shared" si="4135"/>
        <v>#DIV/0!</v>
      </c>
      <c r="G1805" s="1206">
        <f t="shared" ref="G1805:W1805" si="4198">G1763/G1776</f>
        <v>1.6666666666666667</v>
      </c>
      <c r="H1805" s="1206"/>
      <c r="I1805" s="1206"/>
      <c r="J1805" s="2307" t="e">
        <f t="shared" si="4138"/>
        <v>#DIV/0!</v>
      </c>
      <c r="K1805" s="1206">
        <f t="shared" si="4198"/>
        <v>0.53846153846153844</v>
      </c>
      <c r="L1805" s="1206"/>
      <c r="M1805" s="1206"/>
      <c r="N1805" s="2307" t="e">
        <f t="shared" si="4140"/>
        <v>#DIV/0!</v>
      </c>
      <c r="O1805" s="1206">
        <f t="shared" si="4198"/>
        <v>0.97058823529411764</v>
      </c>
      <c r="P1805" s="1206"/>
      <c r="Q1805" s="1206"/>
      <c r="R1805" s="2307" t="e">
        <f t="shared" si="4141"/>
        <v>#DIV/0!</v>
      </c>
      <c r="S1805" s="1265"/>
      <c r="T1805" s="1265"/>
      <c r="U1805" s="1265"/>
      <c r="V1805" s="2307" t="e">
        <f t="shared" si="4142"/>
        <v>#DIV/0!</v>
      </c>
      <c r="W1805" s="1206" t="e">
        <f t="shared" si="4198"/>
        <v>#DIV/0!</v>
      </c>
      <c r="X1805" s="1206">
        <f t="shared" ref="X1805:X1855" si="4199">SUM(D1805+H1805+L1805+P1805+T1805)</f>
        <v>0</v>
      </c>
      <c r="Y1805" s="1206"/>
      <c r="Z1805" s="2307" t="e">
        <f t="shared" si="4143"/>
        <v>#DIV/0!</v>
      </c>
      <c r="AA1805" s="1206">
        <f t="shared" si="4127"/>
        <v>1.7331182992947698</v>
      </c>
      <c r="AB1805" s="1718" t="e">
        <f t="shared" si="4128"/>
        <v>#DIV/0!</v>
      </c>
      <c r="AC1805" s="1903"/>
      <c r="AD1805" s="1220" t="s">
        <v>4339</v>
      </c>
    </row>
    <row r="1806" spans="1:30" s="325" customFormat="1" ht="15.75" hidden="1" thickBot="1" x14ac:dyDescent="0.3">
      <c r="A1806" s="3580"/>
      <c r="B1806" s="2212" t="s">
        <v>4223</v>
      </c>
      <c r="C1806" s="1207">
        <f t="shared" ref="C1806:W1806" si="4200">C1805/C316</f>
        <v>1.1348393267400929</v>
      </c>
      <c r="D1806" s="1207"/>
      <c r="E1806" s="1207"/>
      <c r="F1806" s="1184" t="e">
        <f t="shared" si="4135"/>
        <v>#DIV/0!</v>
      </c>
      <c r="G1806" s="1208">
        <f t="shared" si="4200"/>
        <v>0.20056258790436007</v>
      </c>
      <c r="H1806" s="1208"/>
      <c r="I1806" s="1208"/>
      <c r="J1806" s="1184" t="e">
        <f t="shared" si="4138"/>
        <v>#DIV/0!</v>
      </c>
      <c r="K1806" s="1209">
        <f t="shared" si="4200"/>
        <v>9.4009281395021793E-2</v>
      </c>
      <c r="L1806" s="1209"/>
      <c r="M1806" s="1209"/>
      <c r="N1806" s="1184" t="e">
        <f t="shared" si="4140"/>
        <v>#DIV/0!</v>
      </c>
      <c r="O1806" s="1210">
        <f t="shared" si="4200"/>
        <v>0.35395732189228862</v>
      </c>
      <c r="P1806" s="1210"/>
      <c r="Q1806" s="1210"/>
      <c r="R1806" s="1184" t="e">
        <f t="shared" si="4141"/>
        <v>#DIV/0!</v>
      </c>
      <c r="S1806" s="1266">
        <f t="shared" si="4200"/>
        <v>0</v>
      </c>
      <c r="T1806" s="1266"/>
      <c r="U1806" s="1266"/>
      <c r="V1806" s="1184" t="e">
        <f t="shared" si="4142"/>
        <v>#DIV/0!</v>
      </c>
      <c r="W1806" s="1199" t="e">
        <f t="shared" si="4200"/>
        <v>#DIV/0!</v>
      </c>
      <c r="X1806" s="1199">
        <f t="shared" si="4199"/>
        <v>0</v>
      </c>
      <c r="Y1806" s="1199"/>
      <c r="Z1806" s="1184" t="e">
        <f t="shared" si="4143"/>
        <v>#DIV/0!</v>
      </c>
      <c r="AA1806" s="1198">
        <f t="shared" si="4127"/>
        <v>0.35667370358635264</v>
      </c>
      <c r="AB1806" s="1723" t="e">
        <f t="shared" si="4128"/>
        <v>#DIV/0!</v>
      </c>
      <c r="AC1806" s="1198"/>
      <c r="AD1806" s="325" t="s">
        <v>4340</v>
      </c>
    </row>
    <row r="1807" spans="1:30" ht="15.75" hidden="1" thickBot="1" x14ac:dyDescent="0.3">
      <c r="A1807" s="3580"/>
      <c r="B1807" s="2212" t="s">
        <v>4224</v>
      </c>
      <c r="C1807" s="1207">
        <f t="shared" ref="C1807:W1807" si="4201">C1805/C333</f>
        <v>0.62348947907531005</v>
      </c>
      <c r="D1807" s="1207"/>
      <c r="E1807" s="1207"/>
      <c r="F1807" s="1184" t="e">
        <f t="shared" si="4135"/>
        <v>#DIV/0!</v>
      </c>
      <c r="G1807" s="1208">
        <f t="shared" si="4201"/>
        <v>0.36334325396825401</v>
      </c>
      <c r="H1807" s="1208"/>
      <c r="I1807" s="1208"/>
      <c r="J1807" s="1184" t="e">
        <f t="shared" si="4138"/>
        <v>#DIV/0!</v>
      </c>
      <c r="K1807" s="1209">
        <f t="shared" si="4201"/>
        <v>6.0694417801649726E-2</v>
      </c>
      <c r="L1807" s="1209"/>
      <c r="M1807" s="1209"/>
      <c r="N1807" s="1184" t="e">
        <f t="shared" si="4140"/>
        <v>#DIV/0!</v>
      </c>
      <c r="O1807" s="1210">
        <f t="shared" si="4201"/>
        <v>0.12988696090431276</v>
      </c>
      <c r="P1807" s="1210"/>
      <c r="Q1807" s="1210"/>
      <c r="R1807" s="1184" t="e">
        <f t="shared" si="4141"/>
        <v>#DIV/0!</v>
      </c>
      <c r="S1807" s="1266">
        <f t="shared" si="4201"/>
        <v>0</v>
      </c>
      <c r="T1807" s="1266"/>
      <c r="U1807" s="1266"/>
      <c r="V1807" s="1184" t="e">
        <f t="shared" si="4142"/>
        <v>#DIV/0!</v>
      </c>
      <c r="W1807" s="1200" t="e">
        <f t="shared" si="4201"/>
        <v>#DIV/0!</v>
      </c>
      <c r="X1807" s="1200">
        <f t="shared" si="4199"/>
        <v>0</v>
      </c>
      <c r="Y1807" s="1200"/>
      <c r="Z1807" s="1184" t="e">
        <f t="shared" si="4143"/>
        <v>#DIV/0!</v>
      </c>
      <c r="AA1807" s="1198">
        <f t="shared" si="4127"/>
        <v>0.23548282234990531</v>
      </c>
      <c r="AB1807" s="1723" t="e">
        <f t="shared" si="4128"/>
        <v>#DIV/0!</v>
      </c>
      <c r="AC1807" s="1198"/>
      <c r="AD1807" s="325" t="s">
        <v>4341</v>
      </c>
    </row>
    <row r="1808" spans="1:30" ht="15.75" hidden="1" thickBot="1" x14ac:dyDescent="0.3">
      <c r="A1808" s="3580"/>
      <c r="B1808" s="2212" t="s">
        <v>4311</v>
      </c>
      <c r="C1808" s="1207">
        <f t="shared" ref="C1808:W1808" si="4202">C1805/C336</f>
        <v>0.39589140710216941</v>
      </c>
      <c r="D1808" s="1207"/>
      <c r="E1808" s="1207"/>
      <c r="F1808" s="1184" t="e">
        <f t="shared" si="4135"/>
        <v>#DIV/0!</v>
      </c>
      <c r="G1808" s="1208">
        <f t="shared" si="4202"/>
        <v>0.29842342342342343</v>
      </c>
      <c r="H1808" s="1208"/>
      <c r="I1808" s="1208"/>
      <c r="J1808" s="1184" t="e">
        <f t="shared" si="4138"/>
        <v>#DIV/0!</v>
      </c>
      <c r="K1808" s="1209">
        <f t="shared" si="4202"/>
        <v>6.3419249405086156E-2</v>
      </c>
      <c r="L1808" s="1209"/>
      <c r="M1808" s="1209"/>
      <c r="N1808" s="1184" t="e">
        <f t="shared" si="4140"/>
        <v>#DIV/0!</v>
      </c>
      <c r="O1808" s="1210">
        <f t="shared" si="4202"/>
        <v>9.3731092436974792E-2</v>
      </c>
      <c r="P1808" s="1210"/>
      <c r="Q1808" s="1210"/>
      <c r="R1808" s="1184" t="e">
        <f t="shared" si="4141"/>
        <v>#DIV/0!</v>
      </c>
      <c r="S1808" s="1266">
        <f t="shared" si="4202"/>
        <v>0</v>
      </c>
      <c r="T1808" s="1266"/>
      <c r="U1808" s="1266"/>
      <c r="V1808" s="1184" t="e">
        <f t="shared" si="4142"/>
        <v>#DIV/0!</v>
      </c>
      <c r="W1808" s="1199" t="e">
        <f t="shared" si="4202"/>
        <v>#DIV/0!</v>
      </c>
      <c r="X1808" s="1199">
        <f t="shared" si="4199"/>
        <v>0</v>
      </c>
      <c r="Y1808" s="1199"/>
      <c r="Z1808" s="1184" t="e">
        <f t="shared" si="4143"/>
        <v>#DIV/0!</v>
      </c>
      <c r="AA1808" s="1198">
        <f t="shared" si="4127"/>
        <v>0.17029303447353075</v>
      </c>
      <c r="AB1808" s="1723" t="e">
        <f t="shared" si="4128"/>
        <v>#DIV/0!</v>
      </c>
      <c r="AC1808" s="1198"/>
      <c r="AD1808" s="325" t="s">
        <v>4342</v>
      </c>
    </row>
    <row r="1809" spans="1:30" ht="15.75" hidden="1" thickBot="1" x14ac:dyDescent="0.3">
      <c r="A1809" s="3580"/>
      <c r="B1809" s="2210" t="s">
        <v>4343</v>
      </c>
      <c r="C1809" s="1206">
        <f>C1768/C1773</f>
        <v>-3.5160289555325748E-2</v>
      </c>
      <c r="D1809" s="1206"/>
      <c r="E1809" s="1206"/>
      <c r="F1809" s="2307" t="e">
        <f t="shared" si="4135"/>
        <v>#DIV/0!</v>
      </c>
      <c r="G1809" s="1206">
        <f t="shared" ref="G1809:W1809" si="4203">G1768/G1773</f>
        <v>-2.8169014084507043E-2</v>
      </c>
      <c r="H1809" s="1206"/>
      <c r="I1809" s="1206"/>
      <c r="J1809" s="2307" t="e">
        <f t="shared" si="4138"/>
        <v>#DIV/0!</v>
      </c>
      <c r="K1809" s="1206">
        <f t="shared" si="4203"/>
        <v>-1.8292682926829267E-2</v>
      </c>
      <c r="L1809" s="1206"/>
      <c r="M1809" s="1206"/>
      <c r="N1809" s="2307" t="e">
        <f t="shared" si="4140"/>
        <v>#DIV/0!</v>
      </c>
      <c r="O1809" s="1206">
        <f t="shared" si="4203"/>
        <v>-2.359882005899705E-2</v>
      </c>
      <c r="P1809" s="1206"/>
      <c r="Q1809" s="1206"/>
      <c r="R1809" s="2307" t="e">
        <f t="shared" si="4141"/>
        <v>#DIV/0!</v>
      </c>
      <c r="S1809" s="1265"/>
      <c r="T1809" s="1265"/>
      <c r="U1809" s="1265"/>
      <c r="V1809" s="2307" t="e">
        <f t="shared" si="4142"/>
        <v>#DIV/0!</v>
      </c>
      <c r="W1809" s="1206" t="e">
        <f t="shared" si="4203"/>
        <v>#DIV/0!</v>
      </c>
      <c r="X1809" s="1206">
        <f t="shared" si="4199"/>
        <v>0</v>
      </c>
      <c r="Y1809" s="1206"/>
      <c r="Z1809" s="2307" t="e">
        <f t="shared" si="4143"/>
        <v>#DIV/0!</v>
      </c>
      <c r="AA1809" s="1206">
        <f t="shared" si="4127"/>
        <v>-2.6305201656414777E-2</v>
      </c>
      <c r="AB1809" s="1718" t="e">
        <f t="shared" si="4128"/>
        <v>#DIV/0!</v>
      </c>
      <c r="AC1809" s="1903"/>
      <c r="AD1809" s="1220" t="s">
        <v>4344</v>
      </c>
    </row>
    <row r="1810" spans="1:30" ht="15.75" hidden="1" thickBot="1" x14ac:dyDescent="0.3">
      <c r="A1810" s="3580"/>
      <c r="B1810" s="2212" t="s">
        <v>4223</v>
      </c>
      <c r="C1810" s="1207">
        <f t="shared" ref="C1810:W1810" si="4204">C1809/C342</f>
        <v>2.3901943546575208</v>
      </c>
      <c r="D1810" s="1207"/>
      <c r="E1810" s="1207"/>
      <c r="F1810" s="1184" t="e">
        <f t="shared" si="4135"/>
        <v>#DIV/0!</v>
      </c>
      <c r="G1810" s="1208">
        <f t="shared" si="4204"/>
        <v>1.5196100807668804</v>
      </c>
      <c r="H1810" s="1208"/>
      <c r="I1810" s="1208"/>
      <c r="J1810" s="1184" t="e">
        <f t="shared" si="4138"/>
        <v>#DIV/0!</v>
      </c>
      <c r="K1810" s="1209">
        <f t="shared" si="4204"/>
        <v>1.8044188551950688</v>
      </c>
      <c r="L1810" s="1209"/>
      <c r="M1810" s="1209"/>
      <c r="N1810" s="1184" t="e">
        <f t="shared" si="4140"/>
        <v>#DIV/0!</v>
      </c>
      <c r="O1810" s="1210">
        <f t="shared" si="4204"/>
        <v>3.6513764930090384</v>
      </c>
      <c r="P1810" s="1210"/>
      <c r="Q1810" s="1210"/>
      <c r="R1810" s="1184" t="e">
        <f t="shared" si="4141"/>
        <v>#DIV/0!</v>
      </c>
      <c r="S1810" s="1266">
        <f t="shared" si="4204"/>
        <v>0</v>
      </c>
      <c r="T1810" s="1266"/>
      <c r="U1810" s="1266"/>
      <c r="V1810" s="1184" t="e">
        <f t="shared" si="4142"/>
        <v>#DIV/0!</v>
      </c>
      <c r="W1810" s="1199" t="e">
        <f t="shared" si="4204"/>
        <v>#DIV/0!</v>
      </c>
      <c r="X1810" s="1199">
        <f t="shared" si="4199"/>
        <v>0</v>
      </c>
      <c r="Y1810" s="1199"/>
      <c r="Z1810" s="1184" t="e">
        <f t="shared" si="4143"/>
        <v>#DIV/0!</v>
      </c>
      <c r="AA1810" s="1198">
        <f t="shared" si="4127"/>
        <v>1.8731199567257018</v>
      </c>
      <c r="AB1810" s="1723" t="e">
        <f t="shared" si="4128"/>
        <v>#DIV/0!</v>
      </c>
      <c r="AC1810" s="1198"/>
      <c r="AD1810" s="325" t="s">
        <v>4345</v>
      </c>
    </row>
    <row r="1811" spans="1:30" ht="15.75" hidden="1" thickBot="1" x14ac:dyDescent="0.3">
      <c r="A1811" s="3580"/>
      <c r="B1811" s="2212" t="s">
        <v>4224</v>
      </c>
      <c r="C1811" s="1207">
        <f t="shared" ref="C1811:W1811" si="4205">C1809/C359</f>
        <v>2.4530202013428348</v>
      </c>
      <c r="D1811" s="1207"/>
      <c r="E1811" s="1207"/>
      <c r="F1811" s="1184" t="e">
        <f t="shared" si="4135"/>
        <v>#DIV/0!</v>
      </c>
      <c r="G1811" s="1208">
        <f t="shared" si="4205"/>
        <v>0.66434562430764366</v>
      </c>
      <c r="H1811" s="1208"/>
      <c r="I1811" s="1208"/>
      <c r="J1811" s="1184" t="e">
        <f t="shared" si="4138"/>
        <v>#DIV/0!</v>
      </c>
      <c r="K1811" s="1209">
        <f t="shared" si="4205"/>
        <v>1.4619323862447393</v>
      </c>
      <c r="L1811" s="1209"/>
      <c r="M1811" s="1209"/>
      <c r="N1811" s="1184" t="e">
        <f t="shared" si="4140"/>
        <v>#DIV/0!</v>
      </c>
      <c r="O1811" s="1210">
        <f t="shared" si="4205"/>
        <v>1.2156562321137674</v>
      </c>
      <c r="P1811" s="1210"/>
      <c r="Q1811" s="1210"/>
      <c r="R1811" s="1184" t="e">
        <f t="shared" si="4141"/>
        <v>#DIV/0!</v>
      </c>
      <c r="S1811" s="1266">
        <f t="shared" si="4205"/>
        <v>0</v>
      </c>
      <c r="T1811" s="1266"/>
      <c r="U1811" s="1266"/>
      <c r="V1811" s="1184" t="e">
        <f t="shared" si="4142"/>
        <v>#DIV/0!</v>
      </c>
      <c r="W1811" s="1199" t="e">
        <f t="shared" si="4205"/>
        <v>#DIV/0!</v>
      </c>
      <c r="X1811" s="1199">
        <f t="shared" si="4199"/>
        <v>0</v>
      </c>
      <c r="Y1811" s="1199"/>
      <c r="Z1811" s="1184" t="e">
        <f t="shared" si="4143"/>
        <v>#DIV/0!</v>
      </c>
      <c r="AA1811" s="1198">
        <f t="shared" si="4127"/>
        <v>1.158990888801797</v>
      </c>
      <c r="AB1811" s="1723" t="e">
        <f t="shared" si="4128"/>
        <v>#DIV/0!</v>
      </c>
      <c r="AC1811" s="1198"/>
      <c r="AD1811" s="325" t="s">
        <v>4346</v>
      </c>
    </row>
    <row r="1812" spans="1:30" ht="15.75" hidden="1" thickBot="1" x14ac:dyDescent="0.3">
      <c r="A1812" s="3580"/>
      <c r="B1812" s="2213" t="s">
        <v>4311</v>
      </c>
      <c r="C1812" s="1215">
        <f t="shared" ref="C1812:W1812" si="4206">C1809/C362</f>
        <v>2.5736022649689563</v>
      </c>
      <c r="D1812" s="1215"/>
      <c r="E1812" s="1215"/>
      <c r="F1812" s="2308" t="e">
        <f t="shared" si="4135"/>
        <v>#DIV/0!</v>
      </c>
      <c r="G1812" s="1216">
        <f t="shared" si="4206"/>
        <v>0.58907950070088777</v>
      </c>
      <c r="H1812" s="1216"/>
      <c r="I1812" s="1216"/>
      <c r="J1812" s="2308" t="e">
        <f t="shared" si="4138"/>
        <v>#DIV/0!</v>
      </c>
      <c r="K1812" s="1217">
        <f t="shared" si="4206"/>
        <v>1.6627185719498161</v>
      </c>
      <c r="L1812" s="1217"/>
      <c r="M1812" s="1217"/>
      <c r="N1812" s="2308" t="e">
        <f t="shared" si="4140"/>
        <v>#DIV/0!</v>
      </c>
      <c r="O1812" s="1218">
        <f t="shared" si="4206"/>
        <v>1.2601600135820548</v>
      </c>
      <c r="P1812" s="1218"/>
      <c r="Q1812" s="1218"/>
      <c r="R1812" s="2308" t="e">
        <f t="shared" si="4141"/>
        <v>#DIV/0!</v>
      </c>
      <c r="S1812" s="1269">
        <f t="shared" si="4206"/>
        <v>0</v>
      </c>
      <c r="T1812" s="1269"/>
      <c r="U1812" s="1269"/>
      <c r="V1812" s="2308" t="e">
        <f t="shared" si="4142"/>
        <v>#DIV/0!</v>
      </c>
      <c r="W1812" s="1201" t="e">
        <f t="shared" si="4206"/>
        <v>#DIV/0!</v>
      </c>
      <c r="X1812" s="1201">
        <f t="shared" si="4199"/>
        <v>0</v>
      </c>
      <c r="Y1812" s="1201"/>
      <c r="Z1812" s="2308" t="e">
        <f t="shared" si="4143"/>
        <v>#DIV/0!</v>
      </c>
      <c r="AA1812" s="1202">
        <f t="shared" si="4127"/>
        <v>1.2171120702403431</v>
      </c>
      <c r="AB1812" s="1723" t="e">
        <f t="shared" si="4128"/>
        <v>#DIV/0!</v>
      </c>
      <c r="AC1812" s="1198"/>
      <c r="AD1812" s="325" t="s">
        <v>4347</v>
      </c>
    </row>
    <row r="1813" spans="1:30" customFormat="1" ht="15.75" hidden="1" thickBot="1" x14ac:dyDescent="0.3">
      <c r="A1813" s="3580" t="s">
        <v>770</v>
      </c>
      <c r="B1813" s="2207" t="s">
        <v>935</v>
      </c>
      <c r="C1813" s="826">
        <f>'BNP avec amende'!B685</f>
        <v>1</v>
      </c>
      <c r="D1813" s="826"/>
      <c r="E1813" s="826"/>
      <c r="F1813" s="2278" t="e">
        <f t="shared" si="4135"/>
        <v>#DIV/0!</v>
      </c>
      <c r="G1813" s="1284"/>
      <c r="H1813" s="1284"/>
      <c r="I1813" s="1284"/>
      <c r="J1813" s="2278" t="e">
        <f t="shared" si="4138"/>
        <v>#DIV/0!</v>
      </c>
      <c r="K1813" s="1262"/>
      <c r="L1813" s="1262"/>
      <c r="M1813" s="1262"/>
      <c r="N1813" s="2278" t="e">
        <f t="shared" si="4140"/>
        <v>#DIV/0!</v>
      </c>
      <c r="O1813" s="826"/>
      <c r="P1813" s="826"/>
      <c r="Q1813" s="826"/>
      <c r="R1813" s="2278" t="e">
        <f t="shared" si="4141"/>
        <v>#DIV/0!</v>
      </c>
      <c r="S1813" s="826"/>
      <c r="T1813" s="826"/>
      <c r="U1813" s="826"/>
      <c r="V1813" s="2278" t="e">
        <f t="shared" si="4142"/>
        <v>#DIV/0!</v>
      </c>
      <c r="W1813" s="826" t="e">
        <f>SUM(C1813:S1813)</f>
        <v>#DIV/0!</v>
      </c>
      <c r="X1813" s="826">
        <f t="shared" si="4199"/>
        <v>0</v>
      </c>
      <c r="Y1813" s="826"/>
      <c r="Z1813" s="2278" t="e">
        <f t="shared" si="4143"/>
        <v>#DIV/0!</v>
      </c>
      <c r="AA1813" s="1222">
        <f t="shared" si="4127"/>
        <v>1</v>
      </c>
      <c r="AB1813" s="1715" t="e">
        <f t="shared" si="4128"/>
        <v>#DIV/0!</v>
      </c>
      <c r="AC1813" s="1311"/>
      <c r="AD1813" s="27" t="s">
        <v>4264</v>
      </c>
    </row>
    <row r="1814" spans="1:30" customFormat="1" ht="15.75" hidden="1" thickBot="1" x14ac:dyDescent="0.3">
      <c r="A1814" s="3580"/>
      <c r="B1814" s="1" t="s">
        <v>4265</v>
      </c>
      <c r="C1814" s="1184">
        <f t="shared" ref="C1814:W1814" si="4207">C1813/C4</f>
        <v>2.5531045751633988E-5</v>
      </c>
      <c r="D1814" s="1184"/>
      <c r="E1814" s="1184"/>
      <c r="F1814" s="1184" t="e">
        <f t="shared" si="4135"/>
        <v>#DIV/0!</v>
      </c>
      <c r="G1814" s="1285">
        <f t="shared" si="4207"/>
        <v>0</v>
      </c>
      <c r="H1814" s="1285"/>
      <c r="I1814" s="1285"/>
      <c r="J1814" s="1184" t="e">
        <f t="shared" si="4138"/>
        <v>#DIV/0!</v>
      </c>
      <c r="K1814" s="1263">
        <f t="shared" si="4207"/>
        <v>0</v>
      </c>
      <c r="L1814" s="1263"/>
      <c r="M1814" s="1263"/>
      <c r="N1814" s="1184" t="e">
        <f t="shared" si="4140"/>
        <v>#DIV/0!</v>
      </c>
      <c r="O1814" s="1277">
        <f t="shared" si="4207"/>
        <v>0</v>
      </c>
      <c r="P1814" s="1277"/>
      <c r="Q1814" s="1277"/>
      <c r="R1814" s="1184" t="e">
        <f t="shared" si="4141"/>
        <v>#DIV/0!</v>
      </c>
      <c r="S1814" s="1278">
        <f t="shared" si="4207"/>
        <v>0</v>
      </c>
      <c r="T1814" s="1278"/>
      <c r="U1814" s="1278"/>
      <c r="V1814" s="1184" t="e">
        <f t="shared" si="4142"/>
        <v>#DIV/0!</v>
      </c>
      <c r="W1814" s="1194" t="e">
        <f t="shared" si="4207"/>
        <v>#DIV/0!</v>
      </c>
      <c r="X1814" s="1194">
        <f t="shared" si="4199"/>
        <v>0</v>
      </c>
      <c r="Y1814" s="1194"/>
      <c r="Z1814" s="1184" t="e">
        <f t="shared" si="4143"/>
        <v>#DIV/0!</v>
      </c>
      <c r="AA1814" s="1189">
        <f t="shared" si="4127"/>
        <v>5.1062091503267979E-6</v>
      </c>
      <c r="AB1814" s="1716" t="e">
        <f t="shared" si="4128"/>
        <v>#DIV/0!</v>
      </c>
      <c r="AC1814" s="1189"/>
      <c r="AD1814" t="s">
        <v>4266</v>
      </c>
    </row>
    <row r="1815" spans="1:30" customFormat="1" ht="15.75" hidden="1" thickBot="1" x14ac:dyDescent="0.3">
      <c r="A1815" s="3580"/>
      <c r="B1815" s="1" t="s">
        <v>4267</v>
      </c>
      <c r="C1815" s="1184">
        <f t="shared" ref="C1815:W1815" si="4208">C1813/C21</f>
        <v>3.8954462233648865E-5</v>
      </c>
      <c r="D1815" s="1184"/>
      <c r="E1815" s="1184"/>
      <c r="F1815" s="1184" t="e">
        <f t="shared" si="4135"/>
        <v>#DIV/0!</v>
      </c>
      <c r="G1815" s="1285">
        <f t="shared" si="4208"/>
        <v>0</v>
      </c>
      <c r="H1815" s="1285"/>
      <c r="I1815" s="1285"/>
      <c r="J1815" s="1184" t="e">
        <f t="shared" si="4138"/>
        <v>#DIV/0!</v>
      </c>
      <c r="K1815" s="1263">
        <f t="shared" si="4208"/>
        <v>0</v>
      </c>
      <c r="L1815" s="1263"/>
      <c r="M1815" s="1263"/>
      <c r="N1815" s="1184" t="e">
        <f t="shared" si="4140"/>
        <v>#DIV/0!</v>
      </c>
      <c r="O1815" s="1277">
        <f t="shared" si="4208"/>
        <v>0</v>
      </c>
      <c r="P1815" s="1277"/>
      <c r="Q1815" s="1277"/>
      <c r="R1815" s="1184" t="e">
        <f t="shared" si="4141"/>
        <v>#DIV/0!</v>
      </c>
      <c r="S1815" s="1278">
        <f t="shared" si="4208"/>
        <v>0</v>
      </c>
      <c r="T1815" s="1278"/>
      <c r="U1815" s="1278"/>
      <c r="V1815" s="1184" t="e">
        <f t="shared" si="4142"/>
        <v>#DIV/0!</v>
      </c>
      <c r="W1815" s="1194" t="e">
        <f t="shared" si="4208"/>
        <v>#DIV/0!</v>
      </c>
      <c r="X1815" s="1194">
        <f t="shared" si="4199"/>
        <v>0</v>
      </c>
      <c r="Y1815" s="1194"/>
      <c r="Z1815" s="1184" t="e">
        <f t="shared" si="4143"/>
        <v>#DIV/0!</v>
      </c>
      <c r="AA1815" s="1189">
        <f t="shared" si="4127"/>
        <v>7.7908924467297724E-6</v>
      </c>
      <c r="AB1815" s="1716" t="e">
        <f t="shared" si="4128"/>
        <v>#DIV/0!</v>
      </c>
      <c r="AC1815" s="1189"/>
      <c r="AD1815" t="s">
        <v>4268</v>
      </c>
    </row>
    <row r="1816" spans="1:30" customFormat="1" ht="15.75" hidden="1" thickBot="1" x14ac:dyDescent="0.3">
      <c r="A1816" s="3580"/>
      <c r="B1816" s="1" t="s">
        <v>4269</v>
      </c>
      <c r="C1816" s="1184">
        <f t="shared" ref="C1816:W1816" si="4209">C1813/C9</f>
        <v>1.2584948401711554E-4</v>
      </c>
      <c r="D1816" s="1184"/>
      <c r="E1816" s="1184"/>
      <c r="F1816" s="1184" t="e">
        <f t="shared" si="4135"/>
        <v>#DIV/0!</v>
      </c>
      <c r="G1816" s="1285">
        <f t="shared" si="4209"/>
        <v>0</v>
      </c>
      <c r="H1816" s="1285"/>
      <c r="I1816" s="1285"/>
      <c r="J1816" s="1184" t="e">
        <f t="shared" si="4138"/>
        <v>#DIV/0!</v>
      </c>
      <c r="K1816" s="1263">
        <f t="shared" si="4209"/>
        <v>0</v>
      </c>
      <c r="L1816" s="1263"/>
      <c r="M1816" s="1263"/>
      <c r="N1816" s="1184" t="e">
        <f t="shared" si="4140"/>
        <v>#DIV/0!</v>
      </c>
      <c r="O1816" s="1277">
        <f t="shared" si="4209"/>
        <v>0</v>
      </c>
      <c r="P1816" s="1277"/>
      <c r="Q1816" s="1277"/>
      <c r="R1816" s="1184" t="e">
        <f t="shared" si="4141"/>
        <v>#DIV/0!</v>
      </c>
      <c r="S1816" s="1278">
        <f t="shared" si="4209"/>
        <v>0</v>
      </c>
      <c r="T1816" s="1278"/>
      <c r="U1816" s="1278"/>
      <c r="V1816" s="1184" t="e">
        <f t="shared" si="4142"/>
        <v>#DIV/0!</v>
      </c>
      <c r="W1816" s="1194" t="e">
        <f t="shared" si="4209"/>
        <v>#DIV/0!</v>
      </c>
      <c r="X1816" s="1194">
        <f t="shared" si="4199"/>
        <v>0</v>
      </c>
      <c r="Y1816" s="1194"/>
      <c r="Z1816" s="1184" t="e">
        <f t="shared" si="4143"/>
        <v>#DIV/0!</v>
      </c>
      <c r="AA1816" s="1189">
        <f t="shared" si="4127"/>
        <v>2.5169896803423107E-5</v>
      </c>
      <c r="AB1816" s="1716" t="e">
        <f t="shared" si="4128"/>
        <v>#DIV/0!</v>
      </c>
      <c r="AC1816" s="1189"/>
      <c r="AD1816" t="s">
        <v>4270</v>
      </c>
    </row>
    <row r="1817" spans="1:30" customFormat="1" ht="15.75" hidden="1" thickBot="1" x14ac:dyDescent="0.3">
      <c r="A1817" s="3580"/>
      <c r="B1817" s="1" t="s">
        <v>4271</v>
      </c>
      <c r="C1817" s="1184">
        <f t="shared" ref="C1817:W1817" si="4210">C1813/C15</f>
        <v>3.9714058776806987E-4</v>
      </c>
      <c r="D1817" s="1184"/>
      <c r="E1817" s="1184"/>
      <c r="F1817" s="1184" t="e">
        <f t="shared" si="4135"/>
        <v>#DIV/0!</v>
      </c>
      <c r="G1817" s="1285">
        <f t="shared" si="4210"/>
        <v>0</v>
      </c>
      <c r="H1817" s="1285"/>
      <c r="I1817" s="1285"/>
      <c r="J1817" s="1184" t="e">
        <f t="shared" si="4138"/>
        <v>#DIV/0!</v>
      </c>
      <c r="K1817" s="1263">
        <f t="shared" si="4210"/>
        <v>0</v>
      </c>
      <c r="L1817" s="1263"/>
      <c r="M1817" s="1263"/>
      <c r="N1817" s="1184" t="e">
        <f t="shared" si="4140"/>
        <v>#DIV/0!</v>
      </c>
      <c r="O1817" s="1277">
        <f t="shared" si="4210"/>
        <v>0</v>
      </c>
      <c r="P1817" s="1277"/>
      <c r="Q1817" s="1277"/>
      <c r="R1817" s="1184" t="e">
        <f t="shared" si="4141"/>
        <v>#DIV/0!</v>
      </c>
      <c r="S1817" s="1278">
        <f t="shared" si="4210"/>
        <v>0</v>
      </c>
      <c r="T1817" s="1278"/>
      <c r="U1817" s="1278"/>
      <c r="V1817" s="1184" t="e">
        <f t="shared" si="4142"/>
        <v>#DIV/0!</v>
      </c>
      <c r="W1817" s="1205" t="e">
        <f t="shared" si="4210"/>
        <v>#DIV/0!</v>
      </c>
      <c r="X1817" s="1205">
        <f t="shared" si="4199"/>
        <v>0</v>
      </c>
      <c r="Y1817" s="1205"/>
      <c r="Z1817" s="1184" t="e">
        <f t="shared" si="4143"/>
        <v>#DIV/0!</v>
      </c>
      <c r="AA1817" s="1193">
        <f t="shared" si="4127"/>
        <v>7.9428117553613978E-5</v>
      </c>
      <c r="AB1817" s="1717" t="e">
        <f t="shared" si="4128"/>
        <v>#DIV/0!</v>
      </c>
      <c r="AC1817" s="1193"/>
      <c r="AD1817" t="s">
        <v>4272</v>
      </c>
    </row>
    <row r="1818" spans="1:30" customFormat="1" ht="15.75" hidden="1" thickBot="1" x14ac:dyDescent="0.3">
      <c r="A1818" s="3580"/>
      <c r="B1818" s="2210" t="s">
        <v>4273</v>
      </c>
      <c r="C1818" s="1204">
        <f>'BNP avec amende'!C685</f>
        <v>0</v>
      </c>
      <c r="D1818" s="1204"/>
      <c r="E1818" s="1204"/>
      <c r="F1818" s="2307" t="e">
        <f t="shared" si="4135"/>
        <v>#DIV/0!</v>
      </c>
      <c r="G1818" s="1286"/>
      <c r="H1818" s="1286"/>
      <c r="I1818" s="1286"/>
      <c r="J1818" s="2307" t="e">
        <f t="shared" si="4138"/>
        <v>#DIV/0!</v>
      </c>
      <c r="K1818" s="1264"/>
      <c r="L1818" s="1264"/>
      <c r="M1818" s="1264"/>
      <c r="N1818" s="2307" t="e">
        <f t="shared" si="4140"/>
        <v>#DIV/0!</v>
      </c>
      <c r="O1818" s="1237"/>
      <c r="P1818" s="1237"/>
      <c r="Q1818" s="1237"/>
      <c r="R1818" s="2307" t="e">
        <f t="shared" si="4141"/>
        <v>#DIV/0!</v>
      </c>
      <c r="S1818" s="1237"/>
      <c r="T1818" s="1237"/>
      <c r="U1818" s="1237"/>
      <c r="V1818" s="2307" t="e">
        <f t="shared" si="4142"/>
        <v>#DIV/0!</v>
      </c>
      <c r="W1818" s="1204" t="e">
        <f>SUM(C1818:S1818)</f>
        <v>#DIV/0!</v>
      </c>
      <c r="X1818" s="1204">
        <f t="shared" si="4199"/>
        <v>0</v>
      </c>
      <c r="Y1818" s="1204"/>
      <c r="Z1818" s="2307" t="e">
        <f t="shared" si="4143"/>
        <v>#DIV/0!</v>
      </c>
      <c r="AA1818" s="1206">
        <f t="shared" si="4127"/>
        <v>0</v>
      </c>
      <c r="AB1818" s="1718" t="e">
        <f t="shared" si="4128"/>
        <v>#DIV/0!</v>
      </c>
      <c r="AC1818" s="1903"/>
      <c r="AD1818" s="27" t="s">
        <v>4274</v>
      </c>
    </row>
    <row r="1819" spans="1:30" customFormat="1" ht="15.75" hidden="1" thickBot="1" x14ac:dyDescent="0.3">
      <c r="A1819" s="3580"/>
      <c r="B1819" s="1" t="s">
        <v>4275</v>
      </c>
      <c r="C1819" s="1184">
        <f t="shared" ref="C1819:W1819" si="4211">C1818/C30</f>
        <v>0</v>
      </c>
      <c r="D1819" s="1184"/>
      <c r="E1819" s="1184"/>
      <c r="F1819" s="1184" t="e">
        <f t="shared" si="4135"/>
        <v>#DIV/0!</v>
      </c>
      <c r="G1819" s="1285">
        <f t="shared" si="4211"/>
        <v>0</v>
      </c>
      <c r="H1819" s="1285"/>
      <c r="I1819" s="1285"/>
      <c r="J1819" s="1184" t="e">
        <f t="shared" si="4138"/>
        <v>#DIV/0!</v>
      </c>
      <c r="K1819" s="1263">
        <f t="shared" si="4211"/>
        <v>0</v>
      </c>
      <c r="L1819" s="1263"/>
      <c r="M1819" s="1263"/>
      <c r="N1819" s="1184" t="e">
        <f t="shared" si="4140"/>
        <v>#DIV/0!</v>
      </c>
      <c r="O1819" s="1277">
        <f t="shared" si="4211"/>
        <v>0</v>
      </c>
      <c r="P1819" s="1277"/>
      <c r="Q1819" s="1277"/>
      <c r="R1819" s="1184" t="e">
        <f t="shared" si="4141"/>
        <v>#DIV/0!</v>
      </c>
      <c r="S1819" s="1278">
        <f t="shared" si="4211"/>
        <v>0</v>
      </c>
      <c r="T1819" s="1278"/>
      <c r="U1819" s="1278"/>
      <c r="V1819" s="1184" t="e">
        <f t="shared" si="4142"/>
        <v>#DIV/0!</v>
      </c>
      <c r="W1819" s="1192" t="e">
        <f t="shared" si="4211"/>
        <v>#DIV/0!</v>
      </c>
      <c r="X1819" s="1192">
        <f t="shared" si="4199"/>
        <v>0</v>
      </c>
      <c r="Y1819" s="1192"/>
      <c r="Z1819" s="1184" t="e">
        <f t="shared" si="4143"/>
        <v>#DIV/0!</v>
      </c>
      <c r="AA1819" s="1193">
        <f t="shared" si="4127"/>
        <v>0</v>
      </c>
      <c r="AB1819" s="1717" t="e">
        <f t="shared" si="4128"/>
        <v>#DIV/0!</v>
      </c>
      <c r="AC1819" s="1193"/>
      <c r="AD1819" t="s">
        <v>4276</v>
      </c>
    </row>
    <row r="1820" spans="1:30" customFormat="1" ht="15.75" hidden="1" thickBot="1" x14ac:dyDescent="0.3">
      <c r="A1820" s="3580"/>
      <c r="B1820" s="1" t="s">
        <v>4277</v>
      </c>
      <c r="C1820" s="1184">
        <f t="shared" ref="C1820:W1820" si="4212">C1818/C47</f>
        <v>0</v>
      </c>
      <c r="D1820" s="1184"/>
      <c r="E1820" s="1184"/>
      <c r="F1820" s="1184" t="e">
        <f t="shared" si="4135"/>
        <v>#DIV/0!</v>
      </c>
      <c r="G1820" s="1285">
        <f t="shared" si="4212"/>
        <v>0</v>
      </c>
      <c r="H1820" s="1285"/>
      <c r="I1820" s="1285"/>
      <c r="J1820" s="1184" t="e">
        <f t="shared" si="4138"/>
        <v>#DIV/0!</v>
      </c>
      <c r="K1820" s="1263">
        <f t="shared" si="4212"/>
        <v>0</v>
      </c>
      <c r="L1820" s="1263"/>
      <c r="M1820" s="1263"/>
      <c r="N1820" s="1184" t="e">
        <f t="shared" si="4140"/>
        <v>#DIV/0!</v>
      </c>
      <c r="O1820" s="1277">
        <f t="shared" si="4212"/>
        <v>0</v>
      </c>
      <c r="P1820" s="1277"/>
      <c r="Q1820" s="1277"/>
      <c r="R1820" s="1184" t="e">
        <f t="shared" si="4141"/>
        <v>#DIV/0!</v>
      </c>
      <c r="S1820" s="1278">
        <f t="shared" si="4212"/>
        <v>0</v>
      </c>
      <c r="T1820" s="1278"/>
      <c r="U1820" s="1278"/>
      <c r="V1820" s="1184" t="e">
        <f t="shared" si="4142"/>
        <v>#DIV/0!</v>
      </c>
      <c r="W1820" s="1192" t="e">
        <f t="shared" si="4212"/>
        <v>#DIV/0!</v>
      </c>
      <c r="X1820" s="1192">
        <f t="shared" si="4199"/>
        <v>0</v>
      </c>
      <c r="Y1820" s="1192"/>
      <c r="Z1820" s="1184" t="e">
        <f t="shared" si="4143"/>
        <v>#DIV/0!</v>
      </c>
      <c r="AA1820" s="1193">
        <f t="shared" si="4127"/>
        <v>0</v>
      </c>
      <c r="AB1820" s="1717" t="e">
        <f t="shared" si="4128"/>
        <v>#DIV/0!</v>
      </c>
      <c r="AC1820" s="1193"/>
      <c r="AD1820" t="s">
        <v>4278</v>
      </c>
    </row>
    <row r="1821" spans="1:30" customFormat="1" ht="15.75" hidden="1" thickBot="1" x14ac:dyDescent="0.3">
      <c r="A1821" s="3580"/>
      <c r="B1821" s="1" t="s">
        <v>4279</v>
      </c>
      <c r="C1821" s="1184">
        <f t="shared" ref="C1821:W1821" si="4213">C1818/C35</f>
        <v>0</v>
      </c>
      <c r="D1821" s="1184"/>
      <c r="E1821" s="1184"/>
      <c r="F1821" s="1184" t="e">
        <f t="shared" si="4135"/>
        <v>#DIV/0!</v>
      </c>
      <c r="G1821" s="1285">
        <f t="shared" si="4213"/>
        <v>0</v>
      </c>
      <c r="H1821" s="1285"/>
      <c r="I1821" s="1285"/>
      <c r="J1821" s="1184" t="e">
        <f t="shared" si="4138"/>
        <v>#DIV/0!</v>
      </c>
      <c r="K1821" s="1263">
        <f t="shared" si="4213"/>
        <v>0</v>
      </c>
      <c r="L1821" s="1263"/>
      <c r="M1821" s="1263"/>
      <c r="N1821" s="1184" t="e">
        <f t="shared" si="4140"/>
        <v>#DIV/0!</v>
      </c>
      <c r="O1821" s="1277">
        <f t="shared" si="4213"/>
        <v>0</v>
      </c>
      <c r="P1821" s="1277"/>
      <c r="Q1821" s="1277"/>
      <c r="R1821" s="1184" t="e">
        <f t="shared" si="4141"/>
        <v>#DIV/0!</v>
      </c>
      <c r="S1821" s="1278">
        <f t="shared" si="4213"/>
        <v>0</v>
      </c>
      <c r="T1821" s="1278"/>
      <c r="U1821" s="1278"/>
      <c r="V1821" s="1184" t="e">
        <f t="shared" si="4142"/>
        <v>#DIV/0!</v>
      </c>
      <c r="W1821" s="1192" t="e">
        <f t="shared" si="4213"/>
        <v>#DIV/0!</v>
      </c>
      <c r="X1821" s="1192">
        <f t="shared" si="4199"/>
        <v>0</v>
      </c>
      <c r="Y1821" s="1192"/>
      <c r="Z1821" s="1184" t="e">
        <f t="shared" si="4143"/>
        <v>#DIV/0!</v>
      </c>
      <c r="AA1821" s="1193">
        <f t="shared" si="4127"/>
        <v>0</v>
      </c>
      <c r="AB1821" s="1717" t="e">
        <f t="shared" si="4128"/>
        <v>#DIV/0!</v>
      </c>
      <c r="AC1821" s="1193"/>
      <c r="AD1821" t="s">
        <v>4280</v>
      </c>
    </row>
    <row r="1822" spans="1:30" customFormat="1" ht="15.75" hidden="1" thickBot="1" x14ac:dyDescent="0.3">
      <c r="A1822" s="3580"/>
      <c r="B1822" s="1" t="s">
        <v>4281</v>
      </c>
      <c r="C1822" s="1184">
        <f t="shared" ref="C1822:W1822" si="4214">C1818/C41</f>
        <v>0</v>
      </c>
      <c r="D1822" s="1184"/>
      <c r="E1822" s="1184"/>
      <c r="F1822" s="1184" t="e">
        <f t="shared" si="4135"/>
        <v>#DIV/0!</v>
      </c>
      <c r="G1822" s="1285">
        <f t="shared" si="4214"/>
        <v>0</v>
      </c>
      <c r="H1822" s="1285"/>
      <c r="I1822" s="1285"/>
      <c r="J1822" s="1184" t="e">
        <f t="shared" si="4138"/>
        <v>#DIV/0!</v>
      </c>
      <c r="K1822" s="1263">
        <f t="shared" si="4214"/>
        <v>0</v>
      </c>
      <c r="L1822" s="1263"/>
      <c r="M1822" s="1263"/>
      <c r="N1822" s="1184" t="e">
        <f t="shared" si="4140"/>
        <v>#DIV/0!</v>
      </c>
      <c r="O1822" s="1277">
        <f t="shared" si="4214"/>
        <v>0</v>
      </c>
      <c r="P1822" s="1277"/>
      <c r="Q1822" s="1277"/>
      <c r="R1822" s="1184" t="e">
        <f t="shared" si="4141"/>
        <v>#DIV/0!</v>
      </c>
      <c r="S1822" s="1278">
        <f t="shared" si="4214"/>
        <v>0</v>
      </c>
      <c r="T1822" s="1278"/>
      <c r="U1822" s="1278"/>
      <c r="V1822" s="1184" t="e">
        <f t="shared" si="4142"/>
        <v>#DIV/0!</v>
      </c>
      <c r="W1822" s="1192" t="e">
        <f t="shared" si="4214"/>
        <v>#DIV/0!</v>
      </c>
      <c r="X1822" s="1192">
        <f t="shared" si="4199"/>
        <v>0</v>
      </c>
      <c r="Y1822" s="1192"/>
      <c r="Z1822" s="1184" t="e">
        <f t="shared" si="4143"/>
        <v>#DIV/0!</v>
      </c>
      <c r="AA1822" s="1193">
        <f t="shared" si="4127"/>
        <v>0</v>
      </c>
      <c r="AB1822" s="1717" t="e">
        <f t="shared" si="4128"/>
        <v>#DIV/0!</v>
      </c>
      <c r="AC1822" s="1193"/>
      <c r="AD1822" t="s">
        <v>4282</v>
      </c>
    </row>
    <row r="1823" spans="1:30" customFormat="1" ht="15.75" hidden="1" thickBot="1" x14ac:dyDescent="0.3">
      <c r="A1823" s="3580"/>
      <c r="B1823" s="2210" t="s">
        <v>4283</v>
      </c>
      <c r="C1823" s="1204">
        <f>'BNP avec amende'!F685</f>
        <v>0</v>
      </c>
      <c r="D1823" s="1204"/>
      <c r="E1823" s="1204"/>
      <c r="F1823" s="2307" t="e">
        <f t="shared" si="4135"/>
        <v>#DIV/0!</v>
      </c>
      <c r="G1823" s="1286"/>
      <c r="H1823" s="1286"/>
      <c r="I1823" s="1286"/>
      <c r="J1823" s="2307" t="e">
        <f t="shared" si="4138"/>
        <v>#DIV/0!</v>
      </c>
      <c r="K1823" s="1264"/>
      <c r="L1823" s="1264"/>
      <c r="M1823" s="1264"/>
      <c r="N1823" s="2307" t="e">
        <f t="shared" si="4140"/>
        <v>#DIV/0!</v>
      </c>
      <c r="O1823" s="1237"/>
      <c r="P1823" s="1237"/>
      <c r="Q1823" s="1237"/>
      <c r="R1823" s="2307" t="e">
        <f t="shared" si="4141"/>
        <v>#DIV/0!</v>
      </c>
      <c r="S1823" s="1237"/>
      <c r="T1823" s="1237"/>
      <c r="U1823" s="1237"/>
      <c r="V1823" s="2307" t="e">
        <f t="shared" si="4142"/>
        <v>#DIV/0!</v>
      </c>
      <c r="W1823" s="1204" t="e">
        <f>SUM(C1823:S1823)</f>
        <v>#DIV/0!</v>
      </c>
      <c r="X1823" s="1204">
        <f t="shared" si="4199"/>
        <v>0</v>
      </c>
      <c r="Y1823" s="1204"/>
      <c r="Z1823" s="2307" t="e">
        <f t="shared" si="4143"/>
        <v>#DIV/0!</v>
      </c>
      <c r="AA1823" s="1206">
        <f t="shared" si="4127"/>
        <v>0</v>
      </c>
      <c r="AB1823" s="1719" t="e">
        <f t="shared" si="4128"/>
        <v>#DIV/0!</v>
      </c>
      <c r="AC1823" s="1206"/>
      <c r="AD1823" s="1178" t="s">
        <v>4284</v>
      </c>
    </row>
    <row r="1824" spans="1:30" customFormat="1" ht="15.75" hidden="1" thickBot="1" x14ac:dyDescent="0.3">
      <c r="A1824" s="3580"/>
      <c r="B1824" s="1" t="s">
        <v>4285</v>
      </c>
      <c r="C1824" s="1184">
        <f t="shared" ref="C1824:W1824" si="4215">C1823/C56</f>
        <v>0</v>
      </c>
      <c r="D1824" s="1184"/>
      <c r="E1824" s="1184"/>
      <c r="F1824" s="1184" t="e">
        <f t="shared" si="4135"/>
        <v>#DIV/0!</v>
      </c>
      <c r="G1824" s="1285">
        <f t="shared" si="4215"/>
        <v>0</v>
      </c>
      <c r="H1824" s="1285"/>
      <c r="I1824" s="1285"/>
      <c r="J1824" s="1184" t="e">
        <f t="shared" si="4138"/>
        <v>#DIV/0!</v>
      </c>
      <c r="K1824" s="1263">
        <f t="shared" si="4215"/>
        <v>0</v>
      </c>
      <c r="L1824" s="1263"/>
      <c r="M1824" s="1263"/>
      <c r="N1824" s="1184" t="e">
        <f t="shared" si="4140"/>
        <v>#DIV/0!</v>
      </c>
      <c r="O1824" s="1277">
        <f t="shared" si="4215"/>
        <v>0</v>
      </c>
      <c r="P1824" s="1277"/>
      <c r="Q1824" s="1277"/>
      <c r="R1824" s="1184" t="e">
        <f t="shared" si="4141"/>
        <v>#DIV/0!</v>
      </c>
      <c r="S1824" s="1278">
        <f t="shared" si="4215"/>
        <v>0</v>
      </c>
      <c r="T1824" s="1278"/>
      <c r="U1824" s="1278"/>
      <c r="V1824" s="1184" t="e">
        <f t="shared" si="4142"/>
        <v>#DIV/0!</v>
      </c>
      <c r="W1824" s="1194" t="e">
        <f t="shared" si="4215"/>
        <v>#DIV/0!</v>
      </c>
      <c r="X1824" s="1194">
        <f t="shared" si="4199"/>
        <v>0</v>
      </c>
      <c r="Y1824" s="1194"/>
      <c r="Z1824" s="1184" t="e">
        <f t="shared" si="4143"/>
        <v>#DIV/0!</v>
      </c>
      <c r="AA1824" s="1193">
        <f t="shared" si="4127"/>
        <v>0</v>
      </c>
      <c r="AB1824" s="1717" t="e">
        <f t="shared" si="4128"/>
        <v>#DIV/0!</v>
      </c>
      <c r="AC1824" s="1193"/>
      <c r="AD1824" t="s">
        <v>4286</v>
      </c>
    </row>
    <row r="1825" spans="1:30" customFormat="1" ht="15.75" hidden="1" thickBot="1" x14ac:dyDescent="0.3">
      <c r="A1825" s="3580"/>
      <c r="B1825" s="1" t="s">
        <v>4287</v>
      </c>
      <c r="C1825" s="1184">
        <f t="shared" ref="C1825:W1825" si="4216">C1823/C73</f>
        <v>0</v>
      </c>
      <c r="D1825" s="1184"/>
      <c r="E1825" s="1184"/>
      <c r="F1825" s="1184" t="e">
        <f t="shared" si="4135"/>
        <v>#DIV/0!</v>
      </c>
      <c r="G1825" s="1285">
        <f t="shared" si="4216"/>
        <v>0</v>
      </c>
      <c r="H1825" s="1285"/>
      <c r="I1825" s="1285"/>
      <c r="J1825" s="1184" t="e">
        <f t="shared" si="4138"/>
        <v>#DIV/0!</v>
      </c>
      <c r="K1825" s="1263">
        <f t="shared" si="4216"/>
        <v>0</v>
      </c>
      <c r="L1825" s="1263"/>
      <c r="M1825" s="1263"/>
      <c r="N1825" s="1184" t="e">
        <f t="shared" si="4140"/>
        <v>#DIV/0!</v>
      </c>
      <c r="O1825" s="1277">
        <f t="shared" si="4216"/>
        <v>0</v>
      </c>
      <c r="P1825" s="1277"/>
      <c r="Q1825" s="1277"/>
      <c r="R1825" s="1184" t="e">
        <f t="shared" si="4141"/>
        <v>#DIV/0!</v>
      </c>
      <c r="S1825" s="1278">
        <f t="shared" si="4216"/>
        <v>0</v>
      </c>
      <c r="T1825" s="1278"/>
      <c r="U1825" s="1278"/>
      <c r="V1825" s="1184" t="e">
        <f t="shared" si="4142"/>
        <v>#DIV/0!</v>
      </c>
      <c r="W1825" s="1194" t="e">
        <f t="shared" si="4216"/>
        <v>#DIV/0!</v>
      </c>
      <c r="X1825" s="1194">
        <f t="shared" si="4199"/>
        <v>0</v>
      </c>
      <c r="Y1825" s="1194"/>
      <c r="Z1825" s="1184" t="e">
        <f t="shared" si="4143"/>
        <v>#DIV/0!</v>
      </c>
      <c r="AA1825" s="1193">
        <f t="shared" si="4127"/>
        <v>0</v>
      </c>
      <c r="AB1825" s="1717" t="e">
        <f t="shared" si="4128"/>
        <v>#DIV/0!</v>
      </c>
      <c r="AC1825" s="1193"/>
      <c r="AD1825" t="s">
        <v>4288</v>
      </c>
    </row>
    <row r="1826" spans="1:30" customFormat="1" ht="15.75" hidden="1" thickBot="1" x14ac:dyDescent="0.3">
      <c r="A1826" s="3580"/>
      <c r="B1826" s="1" t="s">
        <v>4289</v>
      </c>
      <c r="C1826" s="1195">
        <v>0.3</v>
      </c>
      <c r="D1826" s="1195"/>
      <c r="E1826" s="1195"/>
      <c r="F1826" s="1184" t="e">
        <f t="shared" si="4135"/>
        <v>#DIV/0!</v>
      </c>
      <c r="G1826" s="1287">
        <v>0.3</v>
      </c>
      <c r="H1826" s="1287"/>
      <c r="I1826" s="1287"/>
      <c r="J1826" s="1184" t="e">
        <f t="shared" si="4138"/>
        <v>#DIV/0!</v>
      </c>
      <c r="K1826" s="1275">
        <v>0.3</v>
      </c>
      <c r="L1826" s="1275"/>
      <c r="M1826" s="1275"/>
      <c r="N1826" s="1184" t="e">
        <f t="shared" si="4140"/>
        <v>#DIV/0!</v>
      </c>
      <c r="O1826" s="1277">
        <v>0.3</v>
      </c>
      <c r="P1826" s="1277"/>
      <c r="Q1826" s="1277"/>
      <c r="R1826" s="1184" t="e">
        <f t="shared" si="4141"/>
        <v>#DIV/0!</v>
      </c>
      <c r="S1826" s="1278">
        <v>0.3</v>
      </c>
      <c r="T1826" s="1278"/>
      <c r="U1826" s="1278"/>
      <c r="V1826" s="1184" t="e">
        <f t="shared" si="4142"/>
        <v>#DIV/0!</v>
      </c>
      <c r="W1826" s="1190">
        <f>K1826</f>
        <v>0.3</v>
      </c>
      <c r="X1826" s="1190">
        <f t="shared" si="4199"/>
        <v>0</v>
      </c>
      <c r="Y1826" s="1190"/>
      <c r="Z1826" s="1184" t="e">
        <f t="shared" si="4143"/>
        <v>#DIV/0!</v>
      </c>
      <c r="AA1826" s="1191">
        <f t="shared" si="4127"/>
        <v>0.3</v>
      </c>
      <c r="AB1826" s="1720" t="e">
        <f t="shared" si="4128"/>
        <v>#DIV/0!</v>
      </c>
      <c r="AC1826" s="1191"/>
      <c r="AD1826" t="s">
        <v>4290</v>
      </c>
    </row>
    <row r="1827" spans="1:30" customFormat="1" ht="15.75" hidden="1" thickBot="1" x14ac:dyDescent="0.3">
      <c r="A1827" s="3580"/>
      <c r="B1827" s="1" t="s">
        <v>4291</v>
      </c>
      <c r="C1827" s="1184" t="e">
        <f>C1823/C1818</f>
        <v>#DIV/0!</v>
      </c>
      <c r="D1827" s="1184"/>
      <c r="E1827" s="1184"/>
      <c r="F1827" s="1184" t="e">
        <f t="shared" si="4135"/>
        <v>#DIV/0!</v>
      </c>
      <c r="G1827" s="1285" t="e">
        <f t="shared" ref="G1827:W1827" si="4217">G1823/G1818</f>
        <v>#DIV/0!</v>
      </c>
      <c r="H1827" s="1285"/>
      <c r="I1827" s="1285"/>
      <c r="J1827" s="1184" t="e">
        <f t="shared" si="4138"/>
        <v>#DIV/0!</v>
      </c>
      <c r="K1827" s="1263" t="e">
        <f t="shared" si="4217"/>
        <v>#DIV/0!</v>
      </c>
      <c r="L1827" s="1263"/>
      <c r="M1827" s="1263"/>
      <c r="N1827" s="1184" t="e">
        <f t="shared" si="4140"/>
        <v>#DIV/0!</v>
      </c>
      <c r="O1827" s="1277" t="e">
        <f t="shared" si="4217"/>
        <v>#DIV/0!</v>
      </c>
      <c r="P1827" s="1277"/>
      <c r="Q1827" s="1277"/>
      <c r="R1827" s="1184" t="e">
        <f t="shared" si="4141"/>
        <v>#DIV/0!</v>
      </c>
      <c r="S1827" s="1278" t="e">
        <f t="shared" si="4217"/>
        <v>#DIV/0!</v>
      </c>
      <c r="T1827" s="1278"/>
      <c r="U1827" s="1278"/>
      <c r="V1827" s="1184" t="e">
        <f t="shared" si="4142"/>
        <v>#DIV/0!</v>
      </c>
      <c r="W1827" s="1205" t="e">
        <f t="shared" si="4217"/>
        <v>#DIV/0!</v>
      </c>
      <c r="X1827" s="1205">
        <f t="shared" si="4199"/>
        <v>0</v>
      </c>
      <c r="Y1827" s="1205"/>
      <c r="Z1827" s="1184" t="e">
        <f t="shared" si="4143"/>
        <v>#DIV/0!</v>
      </c>
      <c r="AA1827" s="1191" t="e">
        <f t="shared" si="4127"/>
        <v>#DIV/0!</v>
      </c>
      <c r="AB1827" s="1720" t="e">
        <f t="shared" si="4128"/>
        <v>#DIV/0!</v>
      </c>
      <c r="AC1827" s="1191"/>
      <c r="AD1827" t="s">
        <v>4292</v>
      </c>
    </row>
    <row r="1828" spans="1:30" customFormat="1" ht="15.75" hidden="1" thickBot="1" x14ac:dyDescent="0.3">
      <c r="A1828" s="3580"/>
      <c r="B1828" s="2210" t="s">
        <v>10</v>
      </c>
      <c r="C1828" s="1204">
        <f>'BNP avec amende'!G685</f>
        <v>12</v>
      </c>
      <c r="D1828" s="1204"/>
      <c r="E1828" s="1204"/>
      <c r="F1828" s="2307" t="e">
        <f t="shared" si="4135"/>
        <v>#DIV/0!</v>
      </c>
      <c r="G1828" s="1286"/>
      <c r="H1828" s="1286"/>
      <c r="I1828" s="1286"/>
      <c r="J1828" s="2307" t="e">
        <f t="shared" si="4138"/>
        <v>#DIV/0!</v>
      </c>
      <c r="K1828" s="1264"/>
      <c r="L1828" s="1264"/>
      <c r="M1828" s="1264"/>
      <c r="N1828" s="2307" t="e">
        <f t="shared" si="4140"/>
        <v>#DIV/0!</v>
      </c>
      <c r="O1828" s="1237"/>
      <c r="P1828" s="1237"/>
      <c r="Q1828" s="1237"/>
      <c r="R1828" s="2307" t="e">
        <f t="shared" si="4141"/>
        <v>#DIV/0!</v>
      </c>
      <c r="S1828" s="1237"/>
      <c r="T1828" s="1237"/>
      <c r="U1828" s="1237"/>
      <c r="V1828" s="2307" t="e">
        <f t="shared" si="4142"/>
        <v>#DIV/0!</v>
      </c>
      <c r="W1828" s="1204" t="e">
        <f>SUM(C1828:S1828)</f>
        <v>#DIV/0!</v>
      </c>
      <c r="X1828" s="1204">
        <f t="shared" si="4199"/>
        <v>0</v>
      </c>
      <c r="Y1828" s="1204"/>
      <c r="Z1828" s="2307" t="e">
        <f t="shared" si="4143"/>
        <v>#DIV/0!</v>
      </c>
      <c r="AA1828" s="1204">
        <f t="shared" si="4127"/>
        <v>12</v>
      </c>
      <c r="AB1828" s="1721" t="e">
        <f t="shared" si="4128"/>
        <v>#DIV/0!</v>
      </c>
      <c r="AC1828" s="1309"/>
      <c r="AD1828" s="27" t="s">
        <v>4293</v>
      </c>
    </row>
    <row r="1829" spans="1:30" customFormat="1" ht="15.75" hidden="1" thickBot="1" x14ac:dyDescent="0.3">
      <c r="A1829" s="3580"/>
      <c r="B1829" s="1" t="s">
        <v>4294</v>
      </c>
      <c r="C1829" s="1184">
        <f t="shared" ref="C1829:W1829" si="4218">C1828/C82</f>
        <v>6.6814028718896674E-5</v>
      </c>
      <c r="D1829" s="1184"/>
      <c r="E1829" s="1184"/>
      <c r="F1829" s="1184" t="e">
        <f t="shared" si="4135"/>
        <v>#DIV/0!</v>
      </c>
      <c r="G1829" s="1285">
        <f t="shared" si="4218"/>
        <v>0</v>
      </c>
      <c r="H1829" s="1285"/>
      <c r="I1829" s="1285"/>
      <c r="J1829" s="1184" t="e">
        <f t="shared" si="4138"/>
        <v>#DIV/0!</v>
      </c>
      <c r="K1829" s="1263">
        <f t="shared" si="4218"/>
        <v>0</v>
      </c>
      <c r="L1829" s="1263"/>
      <c r="M1829" s="1263"/>
      <c r="N1829" s="1184" t="e">
        <f t="shared" si="4140"/>
        <v>#DIV/0!</v>
      </c>
      <c r="O1829" s="1277">
        <f t="shared" si="4218"/>
        <v>0</v>
      </c>
      <c r="P1829" s="1277"/>
      <c r="Q1829" s="1277"/>
      <c r="R1829" s="1184" t="e">
        <f t="shared" si="4141"/>
        <v>#DIV/0!</v>
      </c>
      <c r="S1829" s="1278">
        <f t="shared" si="4218"/>
        <v>0</v>
      </c>
      <c r="T1829" s="1278"/>
      <c r="U1829" s="1278"/>
      <c r="V1829" s="1184" t="e">
        <f t="shared" si="4142"/>
        <v>#DIV/0!</v>
      </c>
      <c r="W1829" s="1194" t="e">
        <f t="shared" si="4218"/>
        <v>#DIV/0!</v>
      </c>
      <c r="X1829" s="1194">
        <f t="shared" si="4199"/>
        <v>0</v>
      </c>
      <c r="Y1829" s="1194"/>
      <c r="Z1829" s="1184" t="e">
        <f t="shared" si="4143"/>
        <v>#DIV/0!</v>
      </c>
      <c r="AA1829" s="1189">
        <f t="shared" si="4127"/>
        <v>1.3362805743779335E-5</v>
      </c>
      <c r="AB1829" s="1716" t="e">
        <f t="shared" si="4128"/>
        <v>#DIV/0!</v>
      </c>
      <c r="AC1829" s="1189"/>
      <c r="AD1829" t="s">
        <v>4295</v>
      </c>
    </row>
    <row r="1830" spans="1:30" customFormat="1" ht="15.75" hidden="1" thickBot="1" x14ac:dyDescent="0.3">
      <c r="A1830" s="3580"/>
      <c r="B1830" s="1" t="s">
        <v>4296</v>
      </c>
      <c r="C1830" s="1184">
        <f t="shared" ref="C1830:W1830" si="4219">C1828/C99</f>
        <v>9.7839380350591107E-5</v>
      </c>
      <c r="D1830" s="1184"/>
      <c r="E1830" s="1184"/>
      <c r="F1830" s="1184" t="e">
        <f t="shared" si="4135"/>
        <v>#DIV/0!</v>
      </c>
      <c r="G1830" s="1285">
        <f t="shared" si="4219"/>
        <v>0</v>
      </c>
      <c r="H1830" s="1285"/>
      <c r="I1830" s="1285"/>
      <c r="J1830" s="1184" t="e">
        <f t="shared" si="4138"/>
        <v>#DIV/0!</v>
      </c>
      <c r="K1830" s="1263">
        <f t="shared" si="4219"/>
        <v>0</v>
      </c>
      <c r="L1830" s="1263"/>
      <c r="M1830" s="1263"/>
      <c r="N1830" s="1184" t="e">
        <f t="shared" si="4140"/>
        <v>#DIV/0!</v>
      </c>
      <c r="O1830" s="1277">
        <f t="shared" si="4219"/>
        <v>0</v>
      </c>
      <c r="P1830" s="1277"/>
      <c r="Q1830" s="1277"/>
      <c r="R1830" s="1184" t="e">
        <f t="shared" si="4141"/>
        <v>#DIV/0!</v>
      </c>
      <c r="S1830" s="1278">
        <f t="shared" si="4219"/>
        <v>0</v>
      </c>
      <c r="T1830" s="1278"/>
      <c r="U1830" s="1278"/>
      <c r="V1830" s="1184" t="e">
        <f t="shared" si="4142"/>
        <v>#DIV/0!</v>
      </c>
      <c r="W1830" s="1194" t="e">
        <f t="shared" si="4219"/>
        <v>#DIV/0!</v>
      </c>
      <c r="X1830" s="1194">
        <f t="shared" si="4199"/>
        <v>0</v>
      </c>
      <c r="Y1830" s="1194"/>
      <c r="Z1830" s="1184" t="e">
        <f t="shared" si="4143"/>
        <v>#DIV/0!</v>
      </c>
      <c r="AA1830" s="1189">
        <f t="shared" si="4127"/>
        <v>1.9567876070118221E-5</v>
      </c>
      <c r="AB1830" s="1716" t="e">
        <f t="shared" si="4128"/>
        <v>#DIV/0!</v>
      </c>
      <c r="AC1830" s="1189"/>
      <c r="AD1830" t="s">
        <v>4297</v>
      </c>
    </row>
    <row r="1831" spans="1:30" customFormat="1" ht="15.75" hidden="1" thickBot="1" x14ac:dyDescent="0.3">
      <c r="A1831" s="3580"/>
      <c r="B1831" s="2210" t="s">
        <v>14</v>
      </c>
      <c r="C1831" s="1204">
        <f>'BNP avec amende'!J685</f>
        <v>1</v>
      </c>
      <c r="D1831" s="1204"/>
      <c r="E1831" s="1204"/>
      <c r="F1831" s="2307" t="e">
        <f t="shared" si="4135"/>
        <v>#DIV/0!</v>
      </c>
      <c r="G1831" s="1286"/>
      <c r="H1831" s="1286"/>
      <c r="I1831" s="1286"/>
      <c r="J1831" s="2307" t="e">
        <f t="shared" si="4138"/>
        <v>#DIV/0!</v>
      </c>
      <c r="K1831" s="1204">
        <f>SG!J631</f>
        <v>1</v>
      </c>
      <c r="L1831" s="1204"/>
      <c r="M1831" s="1204"/>
      <c r="N1831" s="2307" t="e">
        <f t="shared" si="4140"/>
        <v>#DIV/0!</v>
      </c>
      <c r="O1831" s="1237"/>
      <c r="P1831" s="1237"/>
      <c r="Q1831" s="1237"/>
      <c r="R1831" s="2307" t="e">
        <f t="shared" si="4141"/>
        <v>#DIV/0!</v>
      </c>
      <c r="S1831" s="1237"/>
      <c r="T1831" s="1237"/>
      <c r="U1831" s="1237"/>
      <c r="V1831" s="2307" t="e">
        <f t="shared" si="4142"/>
        <v>#DIV/0!</v>
      </c>
      <c r="W1831" s="1204" t="e">
        <f>SUM(C1831:S1831)</f>
        <v>#DIV/0!</v>
      </c>
      <c r="X1831" s="1204">
        <f t="shared" si="4199"/>
        <v>0</v>
      </c>
      <c r="Y1831" s="1204"/>
      <c r="Z1831" s="2307" t="e">
        <f t="shared" si="4143"/>
        <v>#DIV/0!</v>
      </c>
      <c r="AA1831" s="1221">
        <f t="shared" si="4127"/>
        <v>1</v>
      </c>
      <c r="AB1831" s="1722" t="e">
        <f t="shared" si="4128"/>
        <v>#DIV/0!</v>
      </c>
      <c r="AC1831" s="1904"/>
      <c r="AD1831" s="27" t="s">
        <v>4298</v>
      </c>
    </row>
    <row r="1832" spans="1:30" customFormat="1" ht="15.75" hidden="1" thickBot="1" x14ac:dyDescent="0.3">
      <c r="A1832" s="3580"/>
      <c r="B1832" s="1" t="s">
        <v>4299</v>
      </c>
      <c r="C1832" s="1184">
        <f t="shared" ref="C1832:W1832" si="4220">C1831/C108</f>
        <v>1.2077294685990338E-3</v>
      </c>
      <c r="D1832" s="1184"/>
      <c r="E1832" s="1184"/>
      <c r="F1832" s="1184" t="e">
        <f t="shared" si="4135"/>
        <v>#DIV/0!</v>
      </c>
      <c r="G1832" s="1285">
        <f t="shared" si="4220"/>
        <v>0</v>
      </c>
      <c r="H1832" s="1285"/>
      <c r="I1832" s="1285"/>
      <c r="J1832" s="1184" t="e">
        <f t="shared" si="4138"/>
        <v>#DIV/0!</v>
      </c>
      <c r="K1832" s="1186">
        <f t="shared" si="4220"/>
        <v>1.3089005235602095E-3</v>
      </c>
      <c r="L1832" s="1186"/>
      <c r="M1832" s="1186"/>
      <c r="N1832" s="1184" t="e">
        <f t="shared" si="4140"/>
        <v>#DIV/0!</v>
      </c>
      <c r="O1832" s="1277">
        <f t="shared" si="4220"/>
        <v>0</v>
      </c>
      <c r="P1832" s="1277"/>
      <c r="Q1832" s="1277"/>
      <c r="R1832" s="1184" t="e">
        <f t="shared" si="4141"/>
        <v>#DIV/0!</v>
      </c>
      <c r="S1832" s="1278">
        <f t="shared" si="4220"/>
        <v>0</v>
      </c>
      <c r="T1832" s="1278"/>
      <c r="U1832" s="1278"/>
      <c r="V1832" s="1184" t="e">
        <f t="shared" si="4142"/>
        <v>#DIV/0!</v>
      </c>
      <c r="W1832" s="1194" t="e">
        <f t="shared" si="4220"/>
        <v>#DIV/0!</v>
      </c>
      <c r="X1832" s="1194">
        <f t="shared" si="4199"/>
        <v>0</v>
      </c>
      <c r="Y1832" s="1194"/>
      <c r="Z1832" s="1184" t="e">
        <f t="shared" si="4143"/>
        <v>#DIV/0!</v>
      </c>
      <c r="AA1832" s="1189">
        <f t="shared" si="4127"/>
        <v>5.0332599843184859E-4</v>
      </c>
      <c r="AB1832" s="1716" t="e">
        <f t="shared" si="4128"/>
        <v>#DIV/0!</v>
      </c>
      <c r="AC1832" s="1189"/>
      <c r="AD1832" t="s">
        <v>4300</v>
      </c>
    </row>
    <row r="1833" spans="1:30" customFormat="1" ht="15.75" hidden="1" thickBot="1" x14ac:dyDescent="0.3">
      <c r="A1833" s="3580"/>
      <c r="B1833" s="1" t="s">
        <v>4301</v>
      </c>
      <c r="C1833" s="1184">
        <f t="shared" ref="C1833:W1833" si="4221">C1831/C125</f>
        <v>1.4925373134328358E-3</v>
      </c>
      <c r="D1833" s="1184"/>
      <c r="E1833" s="1184"/>
      <c r="F1833" s="1184" t="e">
        <f t="shared" si="4135"/>
        <v>#DIV/0!</v>
      </c>
      <c r="G1833" s="1285">
        <f t="shared" si="4221"/>
        <v>0</v>
      </c>
      <c r="H1833" s="1285"/>
      <c r="I1833" s="1285"/>
      <c r="J1833" s="1184" t="e">
        <f t="shared" si="4138"/>
        <v>#DIV/0!</v>
      </c>
      <c r="K1833" s="1186">
        <f t="shared" si="4221"/>
        <v>2.2123893805309734E-3</v>
      </c>
      <c r="L1833" s="1186"/>
      <c r="M1833" s="1186"/>
      <c r="N1833" s="1184" t="e">
        <f t="shared" si="4140"/>
        <v>#DIV/0!</v>
      </c>
      <c r="O1833" s="1277">
        <f t="shared" si="4221"/>
        <v>0</v>
      </c>
      <c r="P1833" s="1277"/>
      <c r="Q1833" s="1277"/>
      <c r="R1833" s="1184" t="e">
        <f t="shared" si="4141"/>
        <v>#DIV/0!</v>
      </c>
      <c r="S1833" s="1278">
        <f t="shared" si="4221"/>
        <v>0</v>
      </c>
      <c r="T1833" s="1278"/>
      <c r="U1833" s="1278"/>
      <c r="V1833" s="1184" t="e">
        <f t="shared" si="4142"/>
        <v>#DIV/0!</v>
      </c>
      <c r="W1833" s="1194" t="e">
        <f t="shared" si="4221"/>
        <v>#DIV/0!</v>
      </c>
      <c r="X1833" s="1194">
        <f t="shared" si="4199"/>
        <v>0</v>
      </c>
      <c r="Y1833" s="1194"/>
      <c r="Z1833" s="1184" t="e">
        <f t="shared" si="4143"/>
        <v>#DIV/0!</v>
      </c>
      <c r="AA1833" s="1189">
        <f t="shared" si="4127"/>
        <v>7.4098533879276185E-4</v>
      </c>
      <c r="AB1833" s="1716" t="e">
        <f t="shared" si="4128"/>
        <v>#DIV/0!</v>
      </c>
      <c r="AC1833" s="1189"/>
      <c r="AD1833" t="s">
        <v>4302</v>
      </c>
    </row>
    <row r="1834" spans="1:30" customFormat="1" ht="15.75" hidden="1" thickBot="1" x14ac:dyDescent="0.3">
      <c r="A1834" s="3580"/>
      <c r="B1834" s="1" t="s">
        <v>4303</v>
      </c>
      <c r="C1834" s="1184">
        <f t="shared" ref="C1834:W1834" si="4222">C1831/C113</f>
        <v>5.0000000000000001E-3</v>
      </c>
      <c r="D1834" s="1184"/>
      <c r="E1834" s="1184"/>
      <c r="F1834" s="1184" t="e">
        <f t="shared" si="4135"/>
        <v>#DIV/0!</v>
      </c>
      <c r="G1834" s="1285">
        <f t="shared" si="4222"/>
        <v>0</v>
      </c>
      <c r="H1834" s="1285"/>
      <c r="I1834" s="1285"/>
      <c r="J1834" s="1184" t="e">
        <f t="shared" si="4138"/>
        <v>#DIV/0!</v>
      </c>
      <c r="K1834" s="1186">
        <f t="shared" si="4222"/>
        <v>7.3529411764705881E-3</v>
      </c>
      <c r="L1834" s="1186"/>
      <c r="M1834" s="1186"/>
      <c r="N1834" s="1184" t="e">
        <f t="shared" si="4140"/>
        <v>#DIV/0!</v>
      </c>
      <c r="O1834" s="1277">
        <f t="shared" si="4222"/>
        <v>0</v>
      </c>
      <c r="P1834" s="1277"/>
      <c r="Q1834" s="1277"/>
      <c r="R1834" s="1184" t="e">
        <f t="shared" si="4141"/>
        <v>#DIV/0!</v>
      </c>
      <c r="S1834" s="1278">
        <f t="shared" si="4222"/>
        <v>0</v>
      </c>
      <c r="T1834" s="1278"/>
      <c r="U1834" s="1278"/>
      <c r="V1834" s="1184" t="e">
        <f t="shared" si="4142"/>
        <v>#DIV/0!</v>
      </c>
      <c r="W1834" s="1194" t="e">
        <f t="shared" si="4222"/>
        <v>#DIV/0!</v>
      </c>
      <c r="X1834" s="1194">
        <f t="shared" si="4199"/>
        <v>0</v>
      </c>
      <c r="Y1834" s="1194"/>
      <c r="Z1834" s="1184" t="e">
        <f t="shared" si="4143"/>
        <v>#DIV/0!</v>
      </c>
      <c r="AA1834" s="1189">
        <f t="shared" si="4127"/>
        <v>2.4705882352941176E-3</v>
      </c>
      <c r="AB1834" s="1716" t="e">
        <f t="shared" si="4128"/>
        <v>#DIV/0!</v>
      </c>
      <c r="AC1834" s="1189"/>
      <c r="AD1834" t="s">
        <v>4304</v>
      </c>
    </row>
    <row r="1835" spans="1:30" customFormat="1" ht="15.75" hidden="1" thickBot="1" x14ac:dyDescent="0.3">
      <c r="A1835" s="3580"/>
      <c r="B1835" s="1" t="s">
        <v>4305</v>
      </c>
      <c r="C1835" s="1184">
        <f t="shared" ref="C1835:W1835" si="4223">C1831/C119</f>
        <v>1.0752688172043012E-2</v>
      </c>
      <c r="D1835" s="1184"/>
      <c r="E1835" s="1184"/>
      <c r="F1835" s="1184" t="e">
        <f t="shared" si="4135"/>
        <v>#DIV/0!</v>
      </c>
      <c r="G1835" s="1285">
        <f t="shared" si="4223"/>
        <v>0</v>
      </c>
      <c r="H1835" s="1285"/>
      <c r="I1835" s="1285"/>
      <c r="J1835" s="1184" t="e">
        <f t="shared" si="4138"/>
        <v>#DIV/0!</v>
      </c>
      <c r="K1835" s="1186">
        <f t="shared" si="4223"/>
        <v>9.5238095238095247E-3</v>
      </c>
      <c r="L1835" s="1186"/>
      <c r="M1835" s="1186"/>
      <c r="N1835" s="1184" t="e">
        <f t="shared" si="4140"/>
        <v>#DIV/0!</v>
      </c>
      <c r="O1835" s="1277">
        <f t="shared" si="4223"/>
        <v>0</v>
      </c>
      <c r="P1835" s="1277"/>
      <c r="Q1835" s="1277"/>
      <c r="R1835" s="1184" t="e">
        <f t="shared" si="4141"/>
        <v>#DIV/0!</v>
      </c>
      <c r="S1835" s="1278">
        <f t="shared" si="4223"/>
        <v>0</v>
      </c>
      <c r="T1835" s="1278"/>
      <c r="U1835" s="1278"/>
      <c r="V1835" s="1184" t="e">
        <f t="shared" si="4142"/>
        <v>#DIV/0!</v>
      </c>
      <c r="W1835" s="1205" t="e">
        <f t="shared" si="4223"/>
        <v>#DIV/0!</v>
      </c>
      <c r="X1835" s="1205">
        <f t="shared" si="4199"/>
        <v>0</v>
      </c>
      <c r="Y1835" s="1205"/>
      <c r="Z1835" s="1184" t="e">
        <f t="shared" si="4143"/>
        <v>#DIV/0!</v>
      </c>
      <c r="AA1835" s="1193">
        <f t="shared" si="4127"/>
        <v>4.0552995391705069E-3</v>
      </c>
      <c r="AB1835" s="1717" t="e">
        <f t="shared" si="4128"/>
        <v>#DIV/0!</v>
      </c>
      <c r="AC1835" s="1193"/>
      <c r="AD1835" t="s">
        <v>4306</v>
      </c>
    </row>
    <row r="1836" spans="1:30" customFormat="1" ht="15.75" hidden="1" thickBot="1" x14ac:dyDescent="0.3">
      <c r="A1836" s="3580"/>
      <c r="B1836" s="2210" t="s">
        <v>4307</v>
      </c>
      <c r="C1836" s="1206">
        <f>C1813/C1828</f>
        <v>8.3333333333333329E-2</v>
      </c>
      <c r="D1836" s="1206"/>
      <c r="E1836" s="1206"/>
      <c r="F1836" s="2307" t="e">
        <f t="shared" si="4135"/>
        <v>#DIV/0!</v>
      </c>
      <c r="G1836" s="1288"/>
      <c r="H1836" s="1288"/>
      <c r="I1836" s="1288"/>
      <c r="J1836" s="2307" t="e">
        <f t="shared" si="4138"/>
        <v>#DIV/0!</v>
      </c>
      <c r="K1836" s="1265"/>
      <c r="L1836" s="1265"/>
      <c r="M1836" s="1265"/>
      <c r="N1836" s="2307" t="e">
        <f t="shared" si="4140"/>
        <v>#DIV/0!</v>
      </c>
      <c r="O1836" s="1238"/>
      <c r="P1836" s="1238"/>
      <c r="Q1836" s="1238"/>
      <c r="R1836" s="2307" t="e">
        <f t="shared" si="4141"/>
        <v>#DIV/0!</v>
      </c>
      <c r="S1836" s="1238"/>
      <c r="T1836" s="1238"/>
      <c r="U1836" s="1238"/>
      <c r="V1836" s="2307" t="e">
        <f t="shared" si="4142"/>
        <v>#DIV/0!</v>
      </c>
      <c r="W1836" s="1206" t="e">
        <f>W1813/W1828</f>
        <v>#DIV/0!</v>
      </c>
      <c r="X1836" s="1206">
        <f t="shared" si="4199"/>
        <v>0</v>
      </c>
      <c r="Y1836" s="1206"/>
      <c r="Z1836" s="2307" t="e">
        <f t="shared" si="4143"/>
        <v>#DIV/0!</v>
      </c>
      <c r="AA1836" s="1206">
        <f t="shared" si="4127"/>
        <v>8.3333333333333329E-2</v>
      </c>
      <c r="AB1836" s="1718" t="e">
        <f t="shared" si="4128"/>
        <v>#DIV/0!</v>
      </c>
      <c r="AC1836" s="1903"/>
      <c r="AD1836" s="27" t="s">
        <v>4308</v>
      </c>
    </row>
    <row r="1837" spans="1:30" customFormat="1" ht="15.75" hidden="1" thickBot="1" x14ac:dyDescent="0.3">
      <c r="A1837" s="3580"/>
      <c r="B1837" s="1" t="s">
        <v>4223</v>
      </c>
      <c r="C1837" s="1207">
        <f t="shared" ref="C1837:W1837" si="4224">C1836/C134</f>
        <v>0.38212103417755988</v>
      </c>
      <c r="D1837" s="1207"/>
      <c r="E1837" s="1207"/>
      <c r="F1837" s="1184" t="e">
        <f t="shared" si="4135"/>
        <v>#DIV/0!</v>
      </c>
      <c r="G1837" s="1289">
        <f t="shared" si="4224"/>
        <v>0</v>
      </c>
      <c r="H1837" s="1289"/>
      <c r="I1837" s="1289"/>
      <c r="J1837" s="1184" t="e">
        <f t="shared" si="4138"/>
        <v>#DIV/0!</v>
      </c>
      <c r="K1837" s="1266">
        <f t="shared" si="4224"/>
        <v>0</v>
      </c>
      <c r="L1837" s="1266"/>
      <c r="M1837" s="1266"/>
      <c r="N1837" s="1184" t="e">
        <f t="shared" si="4140"/>
        <v>#DIV/0!</v>
      </c>
      <c r="O1837" s="1279">
        <f t="shared" si="4224"/>
        <v>0</v>
      </c>
      <c r="P1837" s="1279"/>
      <c r="Q1837" s="1279"/>
      <c r="R1837" s="1184" t="e">
        <f t="shared" si="4141"/>
        <v>#DIV/0!</v>
      </c>
      <c r="S1837" s="1280">
        <f t="shared" si="4224"/>
        <v>0</v>
      </c>
      <c r="T1837" s="1280"/>
      <c r="U1837" s="1280"/>
      <c r="V1837" s="1184" t="e">
        <f t="shared" si="4142"/>
        <v>#DIV/0!</v>
      </c>
      <c r="W1837" s="1177" t="e">
        <f t="shared" si="4224"/>
        <v>#DIV/0!</v>
      </c>
      <c r="X1837" s="1177">
        <f t="shared" si="4199"/>
        <v>0</v>
      </c>
      <c r="Y1837" s="1177"/>
      <c r="Z1837" s="1184" t="e">
        <f t="shared" si="4143"/>
        <v>#DIV/0!</v>
      </c>
      <c r="AA1837" s="1198">
        <f t="shared" si="4127"/>
        <v>7.6424206835511974E-2</v>
      </c>
      <c r="AB1837" s="1723" t="e">
        <f t="shared" si="4128"/>
        <v>#DIV/0!</v>
      </c>
      <c r="AC1837" s="1198"/>
      <c r="AD1837" t="s">
        <v>4309</v>
      </c>
    </row>
    <row r="1838" spans="1:30" customFormat="1" ht="15.75" hidden="1" thickBot="1" x14ac:dyDescent="0.3">
      <c r="A1838" s="3580"/>
      <c r="B1838" s="1" t="s">
        <v>4224</v>
      </c>
      <c r="C1838" s="1207">
        <f t="shared" ref="C1838:W1838" si="4225">C1836/C137</f>
        <v>0.3981470660797527</v>
      </c>
      <c r="D1838" s="1207"/>
      <c r="E1838" s="1207"/>
      <c r="F1838" s="1184" t="e">
        <f t="shared" si="4135"/>
        <v>#DIV/0!</v>
      </c>
      <c r="G1838" s="1289">
        <f t="shared" si="4225"/>
        <v>0</v>
      </c>
      <c r="H1838" s="1289"/>
      <c r="I1838" s="1289"/>
      <c r="J1838" s="1184" t="e">
        <f t="shared" si="4138"/>
        <v>#DIV/0!</v>
      </c>
      <c r="K1838" s="1266">
        <f t="shared" si="4225"/>
        <v>0</v>
      </c>
      <c r="L1838" s="1266"/>
      <c r="M1838" s="1266"/>
      <c r="N1838" s="1184" t="e">
        <f t="shared" si="4140"/>
        <v>#DIV/0!</v>
      </c>
      <c r="O1838" s="1279">
        <f t="shared" si="4225"/>
        <v>0</v>
      </c>
      <c r="P1838" s="1279"/>
      <c r="Q1838" s="1279"/>
      <c r="R1838" s="1184" t="e">
        <f t="shared" si="4141"/>
        <v>#DIV/0!</v>
      </c>
      <c r="S1838" s="1280">
        <f t="shared" si="4225"/>
        <v>0</v>
      </c>
      <c r="T1838" s="1280"/>
      <c r="U1838" s="1280"/>
      <c r="V1838" s="1184" t="e">
        <f t="shared" si="4142"/>
        <v>#DIV/0!</v>
      </c>
      <c r="W1838" s="1177" t="e">
        <f t="shared" si="4225"/>
        <v>#DIV/0!</v>
      </c>
      <c r="X1838" s="1177">
        <f t="shared" si="4199"/>
        <v>0</v>
      </c>
      <c r="Y1838" s="1177"/>
      <c r="Z1838" s="1184" t="e">
        <f t="shared" si="4143"/>
        <v>#DIV/0!</v>
      </c>
      <c r="AA1838" s="1198">
        <f t="shared" si="4127"/>
        <v>7.9629413215950545E-2</v>
      </c>
      <c r="AB1838" s="1723" t="e">
        <f t="shared" si="4128"/>
        <v>#DIV/0!</v>
      </c>
      <c r="AC1838" s="1198"/>
      <c r="AD1838" t="s">
        <v>4310</v>
      </c>
    </row>
    <row r="1839" spans="1:30" customFormat="1" ht="15.75" hidden="1" thickBot="1" x14ac:dyDescent="0.3">
      <c r="A1839" s="3580"/>
      <c r="B1839" s="1" t="s">
        <v>4311</v>
      </c>
      <c r="C1839" s="1207">
        <f t="shared" ref="C1839:W1839" si="4226">C1836/C154</f>
        <v>0.44358251057827924</v>
      </c>
      <c r="D1839" s="1207"/>
      <c r="E1839" s="1207"/>
      <c r="F1839" s="1184" t="e">
        <f t="shared" si="4135"/>
        <v>#DIV/0!</v>
      </c>
      <c r="G1839" s="1289">
        <f t="shared" si="4226"/>
        <v>0</v>
      </c>
      <c r="H1839" s="1289"/>
      <c r="I1839" s="1289"/>
      <c r="J1839" s="1184" t="e">
        <f t="shared" si="4138"/>
        <v>#DIV/0!</v>
      </c>
      <c r="K1839" s="1266">
        <f t="shared" si="4226"/>
        <v>0</v>
      </c>
      <c r="L1839" s="1266"/>
      <c r="M1839" s="1266"/>
      <c r="N1839" s="1184" t="e">
        <f t="shared" si="4140"/>
        <v>#DIV/0!</v>
      </c>
      <c r="O1839" s="1279">
        <f t="shared" si="4226"/>
        <v>0</v>
      </c>
      <c r="P1839" s="1279"/>
      <c r="Q1839" s="1279"/>
      <c r="R1839" s="1184" t="e">
        <f t="shared" si="4141"/>
        <v>#DIV/0!</v>
      </c>
      <c r="S1839" s="1280">
        <f t="shared" si="4226"/>
        <v>0</v>
      </c>
      <c r="T1839" s="1280"/>
      <c r="U1839" s="1280"/>
      <c r="V1839" s="1184" t="e">
        <f t="shared" si="4142"/>
        <v>#DIV/0!</v>
      </c>
      <c r="W1839" s="1177" t="e">
        <f t="shared" si="4226"/>
        <v>#DIV/0!</v>
      </c>
      <c r="X1839" s="1177">
        <f t="shared" si="4199"/>
        <v>0</v>
      </c>
      <c r="Y1839" s="1177"/>
      <c r="Z1839" s="1184" t="e">
        <f t="shared" si="4143"/>
        <v>#DIV/0!</v>
      </c>
      <c r="AA1839" s="1198">
        <f t="shared" si="4127"/>
        <v>8.8716502115655849E-2</v>
      </c>
      <c r="AB1839" s="1723" t="e">
        <f t="shared" si="4128"/>
        <v>#DIV/0!</v>
      </c>
      <c r="AC1839" s="1198"/>
      <c r="AD1839" t="s">
        <v>4312</v>
      </c>
    </row>
    <row r="1840" spans="1:30" customFormat="1" ht="15.75" hidden="1" thickBot="1" x14ac:dyDescent="0.3">
      <c r="A1840" s="3580"/>
      <c r="B1840" s="2210" t="s">
        <v>4313</v>
      </c>
      <c r="C1840" s="1206">
        <f>C1818/C1828</f>
        <v>0</v>
      </c>
      <c r="D1840" s="1206"/>
      <c r="E1840" s="1206"/>
      <c r="F1840" s="2307" t="e">
        <f t="shared" si="4135"/>
        <v>#DIV/0!</v>
      </c>
      <c r="G1840" s="1288"/>
      <c r="H1840" s="1288"/>
      <c r="I1840" s="1288"/>
      <c r="J1840" s="2307" t="e">
        <f t="shared" si="4138"/>
        <v>#DIV/0!</v>
      </c>
      <c r="K1840" s="1265"/>
      <c r="L1840" s="1265"/>
      <c r="M1840" s="1265"/>
      <c r="N1840" s="2307" t="e">
        <f t="shared" si="4140"/>
        <v>#DIV/0!</v>
      </c>
      <c r="O1840" s="1238"/>
      <c r="P1840" s="1238"/>
      <c r="Q1840" s="1238"/>
      <c r="R1840" s="2307" t="e">
        <f t="shared" si="4141"/>
        <v>#DIV/0!</v>
      </c>
      <c r="S1840" s="1238"/>
      <c r="T1840" s="1238"/>
      <c r="U1840" s="1238"/>
      <c r="V1840" s="2307" t="e">
        <f t="shared" si="4142"/>
        <v>#DIV/0!</v>
      </c>
      <c r="W1840" s="1206" t="e">
        <f>W1818/W1828</f>
        <v>#DIV/0!</v>
      </c>
      <c r="X1840" s="1206">
        <f t="shared" si="4199"/>
        <v>0</v>
      </c>
      <c r="Y1840" s="1206"/>
      <c r="Z1840" s="2307" t="e">
        <f t="shared" si="4143"/>
        <v>#DIV/0!</v>
      </c>
      <c r="AA1840" s="1206">
        <f t="shared" si="4127"/>
        <v>0</v>
      </c>
      <c r="AB1840" s="1718" t="e">
        <f t="shared" si="4128"/>
        <v>#DIV/0!</v>
      </c>
      <c r="AC1840" s="1903"/>
      <c r="AD1840" s="27" t="s">
        <v>4314</v>
      </c>
    </row>
    <row r="1841" spans="1:30" s="1" customFormat="1" ht="15.75" hidden="1" thickBot="1" x14ac:dyDescent="0.3">
      <c r="A1841" s="3580"/>
      <c r="B1841" s="1" t="s">
        <v>4223</v>
      </c>
      <c r="C1841" s="1207">
        <f t="shared" ref="C1841:W1841" si="4227">C1840/C160</f>
        <v>0</v>
      </c>
      <c r="D1841" s="1207"/>
      <c r="E1841" s="1207"/>
      <c r="F1841" s="1184" t="e">
        <f t="shared" si="4135"/>
        <v>#DIV/0!</v>
      </c>
      <c r="G1841" s="1289">
        <f t="shared" si="4227"/>
        <v>0</v>
      </c>
      <c r="H1841" s="1289"/>
      <c r="I1841" s="1289"/>
      <c r="J1841" s="1184" t="e">
        <f t="shared" si="4138"/>
        <v>#DIV/0!</v>
      </c>
      <c r="K1841" s="1266">
        <f t="shared" si="4227"/>
        <v>0</v>
      </c>
      <c r="L1841" s="1266"/>
      <c r="M1841" s="1266"/>
      <c r="N1841" s="1184" t="e">
        <f t="shared" si="4140"/>
        <v>#DIV/0!</v>
      </c>
      <c r="O1841" s="1279">
        <f t="shared" si="4227"/>
        <v>0</v>
      </c>
      <c r="P1841" s="1279"/>
      <c r="Q1841" s="1279"/>
      <c r="R1841" s="1184" t="e">
        <f t="shared" si="4141"/>
        <v>#DIV/0!</v>
      </c>
      <c r="S1841" s="1280">
        <f t="shared" si="4227"/>
        <v>0</v>
      </c>
      <c r="T1841" s="1280"/>
      <c r="U1841" s="1280"/>
      <c r="V1841" s="1184" t="e">
        <f t="shared" si="4142"/>
        <v>#DIV/0!</v>
      </c>
      <c r="W1841" s="1177" t="e">
        <f t="shared" si="4227"/>
        <v>#DIV/0!</v>
      </c>
      <c r="X1841" s="1177">
        <f t="shared" si="4199"/>
        <v>0</v>
      </c>
      <c r="Y1841" s="1177"/>
      <c r="Z1841" s="1184" t="e">
        <f t="shared" si="4143"/>
        <v>#DIV/0!</v>
      </c>
      <c r="AA1841" s="1198">
        <f t="shared" si="4127"/>
        <v>0</v>
      </c>
      <c r="AB1841" s="1723" t="e">
        <f t="shared" si="4128"/>
        <v>#DIV/0!</v>
      </c>
      <c r="AC1841" s="1198"/>
      <c r="AD1841" t="s">
        <v>4315</v>
      </c>
    </row>
    <row r="1842" spans="1:30" s="1" customFormat="1" ht="15.75" hidden="1" thickBot="1" x14ac:dyDescent="0.3">
      <c r="A1842" s="3580"/>
      <c r="B1842" s="1" t="s">
        <v>4224</v>
      </c>
      <c r="C1842" s="1207">
        <f t="shared" ref="C1842:W1842" si="4228">C1840/C177</f>
        <v>0</v>
      </c>
      <c r="D1842" s="1207"/>
      <c r="E1842" s="1207"/>
      <c r="F1842" s="1184" t="e">
        <f t="shared" si="4135"/>
        <v>#DIV/0!</v>
      </c>
      <c r="G1842" s="1289">
        <f t="shared" si="4228"/>
        <v>0</v>
      </c>
      <c r="H1842" s="1289"/>
      <c r="I1842" s="1289"/>
      <c r="J1842" s="1184" t="e">
        <f t="shared" si="4138"/>
        <v>#DIV/0!</v>
      </c>
      <c r="K1842" s="1266">
        <f t="shared" si="4228"/>
        <v>0</v>
      </c>
      <c r="L1842" s="1266"/>
      <c r="M1842" s="1266"/>
      <c r="N1842" s="1184" t="e">
        <f t="shared" si="4140"/>
        <v>#DIV/0!</v>
      </c>
      <c r="O1842" s="1279">
        <f t="shared" si="4228"/>
        <v>0</v>
      </c>
      <c r="P1842" s="1279"/>
      <c r="Q1842" s="1279"/>
      <c r="R1842" s="1184" t="e">
        <f t="shared" si="4141"/>
        <v>#DIV/0!</v>
      </c>
      <c r="S1842" s="1280">
        <f t="shared" si="4228"/>
        <v>0</v>
      </c>
      <c r="T1842" s="1280"/>
      <c r="U1842" s="1280"/>
      <c r="V1842" s="1184" t="e">
        <f t="shared" si="4142"/>
        <v>#DIV/0!</v>
      </c>
      <c r="W1842" s="1177" t="e">
        <f t="shared" si="4228"/>
        <v>#DIV/0!</v>
      </c>
      <c r="X1842" s="1177">
        <f t="shared" si="4199"/>
        <v>0</v>
      </c>
      <c r="Y1842" s="1177"/>
      <c r="Z1842" s="1184" t="e">
        <f t="shared" si="4143"/>
        <v>#DIV/0!</v>
      </c>
      <c r="AA1842" s="1198">
        <f t="shared" si="4127"/>
        <v>0</v>
      </c>
      <c r="AB1842" s="1723" t="e">
        <f t="shared" si="4128"/>
        <v>#DIV/0!</v>
      </c>
      <c r="AC1842" s="1198"/>
      <c r="AD1842" t="s">
        <v>4316</v>
      </c>
    </row>
    <row r="1843" spans="1:30" s="1" customFormat="1" ht="15.75" hidden="1" thickBot="1" x14ac:dyDescent="0.3">
      <c r="A1843" s="3580"/>
      <c r="B1843" s="1" t="s">
        <v>4311</v>
      </c>
      <c r="C1843" s="1207">
        <f t="shared" ref="C1843:W1843" si="4229">C1840/C180</f>
        <v>0</v>
      </c>
      <c r="D1843" s="1207"/>
      <c r="E1843" s="1207"/>
      <c r="F1843" s="1184" t="e">
        <f t="shared" si="4135"/>
        <v>#DIV/0!</v>
      </c>
      <c r="G1843" s="1289">
        <f t="shared" si="4229"/>
        <v>0</v>
      </c>
      <c r="H1843" s="1289"/>
      <c r="I1843" s="1289"/>
      <c r="J1843" s="1184" t="e">
        <f t="shared" si="4138"/>
        <v>#DIV/0!</v>
      </c>
      <c r="K1843" s="1266">
        <f t="shared" si="4229"/>
        <v>0</v>
      </c>
      <c r="L1843" s="1266"/>
      <c r="M1843" s="1266"/>
      <c r="N1843" s="1184" t="e">
        <f t="shared" si="4140"/>
        <v>#DIV/0!</v>
      </c>
      <c r="O1843" s="1279">
        <f t="shared" si="4229"/>
        <v>0</v>
      </c>
      <c r="P1843" s="1279"/>
      <c r="Q1843" s="1279"/>
      <c r="R1843" s="1184" t="e">
        <f t="shared" si="4141"/>
        <v>#DIV/0!</v>
      </c>
      <c r="S1843" s="1280">
        <f t="shared" si="4229"/>
        <v>0</v>
      </c>
      <c r="T1843" s="1280"/>
      <c r="U1843" s="1280"/>
      <c r="V1843" s="1184" t="e">
        <f t="shared" si="4142"/>
        <v>#DIV/0!</v>
      </c>
      <c r="W1843" s="1177" t="e">
        <f t="shared" si="4229"/>
        <v>#DIV/0!</v>
      </c>
      <c r="X1843" s="1177">
        <f t="shared" si="4199"/>
        <v>0</v>
      </c>
      <c r="Y1843" s="1177"/>
      <c r="Z1843" s="1184" t="e">
        <f t="shared" si="4143"/>
        <v>#DIV/0!</v>
      </c>
      <c r="AA1843" s="1198">
        <f t="shared" si="4127"/>
        <v>0</v>
      </c>
      <c r="AB1843" s="1723" t="e">
        <f t="shared" si="4128"/>
        <v>#DIV/0!</v>
      </c>
      <c r="AC1843" s="1198"/>
      <c r="AD1843" t="s">
        <v>4317</v>
      </c>
    </row>
    <row r="1844" spans="1:30" customFormat="1" ht="15.75" hidden="1" thickBot="1" x14ac:dyDescent="0.3">
      <c r="A1844" s="3580"/>
      <c r="B1844" s="2210" t="s">
        <v>4318</v>
      </c>
      <c r="C1844" s="1206">
        <f>C1818/C1813</f>
        <v>0</v>
      </c>
      <c r="D1844" s="1206"/>
      <c r="E1844" s="1206"/>
      <c r="F1844" s="2307" t="e">
        <f t="shared" si="4135"/>
        <v>#DIV/0!</v>
      </c>
      <c r="G1844" s="1288"/>
      <c r="H1844" s="1288"/>
      <c r="I1844" s="1288"/>
      <c r="J1844" s="2307" t="e">
        <f t="shared" si="4138"/>
        <v>#DIV/0!</v>
      </c>
      <c r="K1844" s="1265"/>
      <c r="L1844" s="1265"/>
      <c r="M1844" s="1265"/>
      <c r="N1844" s="2307" t="e">
        <f t="shared" si="4140"/>
        <v>#DIV/0!</v>
      </c>
      <c r="O1844" s="1238"/>
      <c r="P1844" s="1238"/>
      <c r="Q1844" s="1238"/>
      <c r="R1844" s="2307" t="e">
        <f t="shared" si="4141"/>
        <v>#DIV/0!</v>
      </c>
      <c r="S1844" s="1238"/>
      <c r="T1844" s="1238"/>
      <c r="U1844" s="1238"/>
      <c r="V1844" s="2307" t="e">
        <f t="shared" si="4142"/>
        <v>#DIV/0!</v>
      </c>
      <c r="W1844" s="1206" t="e">
        <f>W1818/W1813</f>
        <v>#DIV/0!</v>
      </c>
      <c r="X1844" s="1206">
        <f t="shared" si="4199"/>
        <v>0</v>
      </c>
      <c r="Y1844" s="1206"/>
      <c r="Z1844" s="2307" t="e">
        <f t="shared" si="4143"/>
        <v>#DIV/0!</v>
      </c>
      <c r="AA1844" s="1206">
        <f t="shared" si="4127"/>
        <v>0</v>
      </c>
      <c r="AB1844" s="1718" t="e">
        <f t="shared" si="4128"/>
        <v>#DIV/0!</v>
      </c>
      <c r="AC1844" s="1903"/>
      <c r="AD1844" s="27" t="s">
        <v>4319</v>
      </c>
    </row>
    <row r="1845" spans="1:30" customFormat="1" ht="15.75" hidden="1" thickBot="1" x14ac:dyDescent="0.3">
      <c r="A1845" s="3580"/>
      <c r="B1845" s="2211" t="s">
        <v>4223</v>
      </c>
      <c r="C1845" s="1207">
        <f t="shared" ref="C1845:W1845" si="4230">C1844/C212</f>
        <v>0</v>
      </c>
      <c r="D1845" s="1207"/>
      <c r="E1845" s="1207"/>
      <c r="F1845" s="1184" t="e">
        <f t="shared" si="4135"/>
        <v>#DIV/0!</v>
      </c>
      <c r="G1845" s="1289">
        <f t="shared" si="4230"/>
        <v>0</v>
      </c>
      <c r="H1845" s="1289"/>
      <c r="I1845" s="1289"/>
      <c r="J1845" s="1184" t="e">
        <f t="shared" si="4138"/>
        <v>#DIV/0!</v>
      </c>
      <c r="K1845" s="1266">
        <f t="shared" si="4230"/>
        <v>0</v>
      </c>
      <c r="L1845" s="1266"/>
      <c r="M1845" s="1266"/>
      <c r="N1845" s="1184" t="e">
        <f t="shared" si="4140"/>
        <v>#DIV/0!</v>
      </c>
      <c r="O1845" s="1279">
        <f t="shared" si="4230"/>
        <v>0</v>
      </c>
      <c r="P1845" s="1279"/>
      <c r="Q1845" s="1279"/>
      <c r="R1845" s="1184" t="e">
        <f t="shared" si="4141"/>
        <v>#DIV/0!</v>
      </c>
      <c r="S1845" s="1280">
        <f t="shared" si="4230"/>
        <v>0</v>
      </c>
      <c r="T1845" s="1280"/>
      <c r="U1845" s="1280"/>
      <c r="V1845" s="1184" t="e">
        <f t="shared" si="4142"/>
        <v>#DIV/0!</v>
      </c>
      <c r="W1845" s="1177" t="e">
        <f t="shared" si="4230"/>
        <v>#DIV/0!</v>
      </c>
      <c r="X1845" s="1177">
        <f t="shared" si="4199"/>
        <v>0</v>
      </c>
      <c r="Y1845" s="1177"/>
      <c r="Z1845" s="1184" t="e">
        <f t="shared" si="4143"/>
        <v>#DIV/0!</v>
      </c>
      <c r="AA1845" s="1198">
        <f t="shared" si="4127"/>
        <v>0</v>
      </c>
      <c r="AB1845" s="1723" t="e">
        <f t="shared" si="4128"/>
        <v>#DIV/0!</v>
      </c>
      <c r="AC1845" s="1198"/>
      <c r="AD1845" t="s">
        <v>4320</v>
      </c>
    </row>
    <row r="1846" spans="1:30" customFormat="1" ht="15.75" hidden="1" thickBot="1" x14ac:dyDescent="0.3">
      <c r="A1846" s="3580"/>
      <c r="B1846" s="2211" t="s">
        <v>4224</v>
      </c>
      <c r="C1846" s="1207">
        <f t="shared" ref="C1846:W1846" si="4231">C1844/C229</f>
        <v>0</v>
      </c>
      <c r="D1846" s="1207"/>
      <c r="E1846" s="1207"/>
      <c r="F1846" s="1184" t="e">
        <f t="shared" si="4135"/>
        <v>#DIV/0!</v>
      </c>
      <c r="G1846" s="1289">
        <f t="shared" si="4231"/>
        <v>0</v>
      </c>
      <c r="H1846" s="1289"/>
      <c r="I1846" s="1289"/>
      <c r="J1846" s="1184" t="e">
        <f t="shared" si="4138"/>
        <v>#DIV/0!</v>
      </c>
      <c r="K1846" s="1266">
        <f t="shared" si="4231"/>
        <v>0</v>
      </c>
      <c r="L1846" s="1266"/>
      <c r="M1846" s="1266"/>
      <c r="N1846" s="1184" t="e">
        <f t="shared" si="4140"/>
        <v>#DIV/0!</v>
      </c>
      <c r="O1846" s="1279">
        <f t="shared" si="4231"/>
        <v>0</v>
      </c>
      <c r="P1846" s="1279"/>
      <c r="Q1846" s="1279"/>
      <c r="R1846" s="1184" t="e">
        <f t="shared" si="4141"/>
        <v>#DIV/0!</v>
      </c>
      <c r="S1846" s="1280">
        <f t="shared" si="4231"/>
        <v>0</v>
      </c>
      <c r="T1846" s="1280"/>
      <c r="U1846" s="1280"/>
      <c r="V1846" s="1184" t="e">
        <f t="shared" si="4142"/>
        <v>#DIV/0!</v>
      </c>
      <c r="W1846" s="1177" t="e">
        <f t="shared" si="4231"/>
        <v>#DIV/0!</v>
      </c>
      <c r="X1846" s="1177">
        <f t="shared" si="4199"/>
        <v>0</v>
      </c>
      <c r="Y1846" s="1177"/>
      <c r="Z1846" s="1184" t="e">
        <f t="shared" si="4143"/>
        <v>#DIV/0!</v>
      </c>
      <c r="AA1846" s="1198">
        <f t="shared" si="4127"/>
        <v>0</v>
      </c>
      <c r="AB1846" s="1723" t="e">
        <f t="shared" si="4128"/>
        <v>#DIV/0!</v>
      </c>
      <c r="AC1846" s="1198"/>
      <c r="AD1846" t="s">
        <v>4321</v>
      </c>
    </row>
    <row r="1847" spans="1:30" customFormat="1" ht="15.75" hidden="1" thickBot="1" x14ac:dyDescent="0.3">
      <c r="A1847" s="3580"/>
      <c r="B1847" s="2211" t="s">
        <v>4311</v>
      </c>
      <c r="C1847" s="1207">
        <f t="shared" ref="C1847:W1847" si="4232">C1844/C232</f>
        <v>0</v>
      </c>
      <c r="D1847" s="1207"/>
      <c r="E1847" s="1207"/>
      <c r="F1847" s="1184" t="e">
        <f t="shared" si="4135"/>
        <v>#DIV/0!</v>
      </c>
      <c r="G1847" s="1289">
        <f t="shared" si="4232"/>
        <v>0</v>
      </c>
      <c r="H1847" s="1289"/>
      <c r="I1847" s="1289"/>
      <c r="J1847" s="1184" t="e">
        <f t="shared" si="4138"/>
        <v>#DIV/0!</v>
      </c>
      <c r="K1847" s="1266">
        <f t="shared" si="4232"/>
        <v>0</v>
      </c>
      <c r="L1847" s="1266"/>
      <c r="M1847" s="1266"/>
      <c r="N1847" s="1184" t="e">
        <f t="shared" si="4140"/>
        <v>#DIV/0!</v>
      </c>
      <c r="O1847" s="1279">
        <f t="shared" si="4232"/>
        <v>0</v>
      </c>
      <c r="P1847" s="1279"/>
      <c r="Q1847" s="1279"/>
      <c r="R1847" s="1184" t="e">
        <f t="shared" si="4141"/>
        <v>#DIV/0!</v>
      </c>
      <c r="S1847" s="1280">
        <f t="shared" si="4232"/>
        <v>0</v>
      </c>
      <c r="T1847" s="1280"/>
      <c r="U1847" s="1280"/>
      <c r="V1847" s="1184" t="e">
        <f t="shared" si="4142"/>
        <v>#DIV/0!</v>
      </c>
      <c r="W1847" s="1177" t="e">
        <f t="shared" si="4232"/>
        <v>#DIV/0!</v>
      </c>
      <c r="X1847" s="1177">
        <f t="shared" si="4199"/>
        <v>0</v>
      </c>
      <c r="Y1847" s="1177"/>
      <c r="Z1847" s="1184" t="e">
        <f t="shared" si="4143"/>
        <v>#DIV/0!</v>
      </c>
      <c r="AA1847" s="1198">
        <f t="shared" si="4127"/>
        <v>0</v>
      </c>
      <c r="AB1847" s="1723" t="e">
        <f t="shared" si="4128"/>
        <v>#DIV/0!</v>
      </c>
      <c r="AC1847" s="1198"/>
      <c r="AD1847" t="s">
        <v>4322</v>
      </c>
    </row>
    <row r="1848" spans="1:30" customFormat="1" ht="15.75" hidden="1" thickBot="1" x14ac:dyDescent="0.3">
      <c r="A1848" s="3580"/>
      <c r="B1848" s="2210" t="s">
        <v>4323</v>
      </c>
      <c r="C1848" s="1206">
        <f>C1823/C1813</f>
        <v>0</v>
      </c>
      <c r="D1848" s="1206"/>
      <c r="E1848" s="1206"/>
      <c r="F1848" s="2307" t="e">
        <f t="shared" si="4135"/>
        <v>#DIV/0!</v>
      </c>
      <c r="G1848" s="1288"/>
      <c r="H1848" s="1288"/>
      <c r="I1848" s="1288"/>
      <c r="J1848" s="2307" t="e">
        <f t="shared" si="4138"/>
        <v>#DIV/0!</v>
      </c>
      <c r="K1848" s="1265"/>
      <c r="L1848" s="1265"/>
      <c r="M1848" s="1265"/>
      <c r="N1848" s="2307" t="e">
        <f t="shared" si="4140"/>
        <v>#DIV/0!</v>
      </c>
      <c r="O1848" s="1238"/>
      <c r="P1848" s="1238"/>
      <c r="Q1848" s="1238"/>
      <c r="R1848" s="2307" t="e">
        <f t="shared" si="4141"/>
        <v>#DIV/0!</v>
      </c>
      <c r="S1848" s="1238"/>
      <c r="T1848" s="1238"/>
      <c r="U1848" s="1238"/>
      <c r="V1848" s="2307" t="e">
        <f t="shared" si="4142"/>
        <v>#DIV/0!</v>
      </c>
      <c r="W1848" s="1206" t="e">
        <f>W1823/W1813</f>
        <v>#DIV/0!</v>
      </c>
      <c r="X1848" s="1206">
        <f t="shared" si="4199"/>
        <v>0</v>
      </c>
      <c r="Y1848" s="1206"/>
      <c r="Z1848" s="2307" t="e">
        <f t="shared" si="4143"/>
        <v>#DIV/0!</v>
      </c>
      <c r="AA1848" s="1206">
        <f t="shared" si="4127"/>
        <v>0</v>
      </c>
      <c r="AB1848" s="1718" t="e">
        <f t="shared" si="4128"/>
        <v>#DIV/0!</v>
      </c>
      <c r="AC1848" s="1903"/>
      <c r="AD1848" s="27" t="s">
        <v>4324</v>
      </c>
    </row>
    <row r="1849" spans="1:30" customFormat="1" ht="15.75" hidden="1" thickBot="1" x14ac:dyDescent="0.3">
      <c r="A1849" s="3580"/>
      <c r="B1849" s="2211" t="s">
        <v>4223</v>
      </c>
      <c r="C1849" s="1207">
        <f t="shared" ref="C1849:W1849" si="4233">C1848/C238</f>
        <v>0</v>
      </c>
      <c r="D1849" s="1207"/>
      <c r="E1849" s="1207"/>
      <c r="F1849" s="1184" t="e">
        <f t="shared" si="4135"/>
        <v>#DIV/0!</v>
      </c>
      <c r="G1849" s="1289">
        <f t="shared" si="4233"/>
        <v>0</v>
      </c>
      <c r="H1849" s="1289"/>
      <c r="I1849" s="1289"/>
      <c r="J1849" s="1184" t="e">
        <f t="shared" si="4138"/>
        <v>#DIV/0!</v>
      </c>
      <c r="K1849" s="1266">
        <f t="shared" si="4233"/>
        <v>0</v>
      </c>
      <c r="L1849" s="1266"/>
      <c r="M1849" s="1266"/>
      <c r="N1849" s="1184" t="e">
        <f t="shared" si="4140"/>
        <v>#DIV/0!</v>
      </c>
      <c r="O1849" s="1279">
        <f t="shared" si="4233"/>
        <v>0</v>
      </c>
      <c r="P1849" s="1279"/>
      <c r="Q1849" s="1279"/>
      <c r="R1849" s="1184" t="e">
        <f t="shared" si="4141"/>
        <v>#DIV/0!</v>
      </c>
      <c r="S1849" s="1280">
        <f t="shared" si="4233"/>
        <v>0</v>
      </c>
      <c r="T1849" s="1280"/>
      <c r="U1849" s="1280"/>
      <c r="V1849" s="1184" t="e">
        <f t="shared" si="4142"/>
        <v>#DIV/0!</v>
      </c>
      <c r="W1849" s="1177" t="e">
        <f t="shared" si="4233"/>
        <v>#DIV/0!</v>
      </c>
      <c r="X1849" s="1177">
        <f t="shared" si="4199"/>
        <v>0</v>
      </c>
      <c r="Y1849" s="1177"/>
      <c r="Z1849" s="1184" t="e">
        <f t="shared" si="4143"/>
        <v>#DIV/0!</v>
      </c>
      <c r="AA1849" s="1198">
        <f t="shared" si="4127"/>
        <v>0</v>
      </c>
      <c r="AB1849" s="1723" t="e">
        <f t="shared" si="4128"/>
        <v>#DIV/0!</v>
      </c>
      <c r="AC1849" s="1198"/>
      <c r="AD1849" t="s">
        <v>4325</v>
      </c>
    </row>
    <row r="1850" spans="1:30" customFormat="1" ht="15.75" hidden="1" thickBot="1" x14ac:dyDescent="0.3">
      <c r="A1850" s="3580"/>
      <c r="B1850" s="2211" t="s">
        <v>4224</v>
      </c>
      <c r="C1850" s="1207">
        <f t="shared" ref="C1850:W1850" si="4234">C1848/C255</f>
        <v>0</v>
      </c>
      <c r="D1850" s="1207"/>
      <c r="E1850" s="1207"/>
      <c r="F1850" s="1184" t="e">
        <f t="shared" si="4135"/>
        <v>#DIV/0!</v>
      </c>
      <c r="G1850" s="1289">
        <f t="shared" si="4234"/>
        <v>0</v>
      </c>
      <c r="H1850" s="1289"/>
      <c r="I1850" s="1289"/>
      <c r="J1850" s="1184" t="e">
        <f t="shared" si="4138"/>
        <v>#DIV/0!</v>
      </c>
      <c r="K1850" s="1266">
        <f t="shared" si="4234"/>
        <v>0</v>
      </c>
      <c r="L1850" s="1266"/>
      <c r="M1850" s="1266"/>
      <c r="N1850" s="1184" t="e">
        <f t="shared" si="4140"/>
        <v>#DIV/0!</v>
      </c>
      <c r="O1850" s="1279">
        <f t="shared" si="4234"/>
        <v>0</v>
      </c>
      <c r="P1850" s="1279"/>
      <c r="Q1850" s="1279"/>
      <c r="R1850" s="1184" t="e">
        <f t="shared" si="4141"/>
        <v>#DIV/0!</v>
      </c>
      <c r="S1850" s="1280">
        <f t="shared" si="4234"/>
        <v>0</v>
      </c>
      <c r="T1850" s="1280"/>
      <c r="U1850" s="1280"/>
      <c r="V1850" s="1184" t="e">
        <f t="shared" si="4142"/>
        <v>#DIV/0!</v>
      </c>
      <c r="W1850" s="1177" t="e">
        <f t="shared" si="4234"/>
        <v>#DIV/0!</v>
      </c>
      <c r="X1850" s="1177">
        <f t="shared" si="4199"/>
        <v>0</v>
      </c>
      <c r="Y1850" s="1177"/>
      <c r="Z1850" s="1184" t="e">
        <f t="shared" si="4143"/>
        <v>#DIV/0!</v>
      </c>
      <c r="AA1850" s="1198">
        <f t="shared" si="4127"/>
        <v>0</v>
      </c>
      <c r="AB1850" s="1723" t="e">
        <f t="shared" si="4128"/>
        <v>#DIV/0!</v>
      </c>
      <c r="AC1850" s="1198"/>
      <c r="AD1850" t="s">
        <v>4326</v>
      </c>
    </row>
    <row r="1851" spans="1:30" customFormat="1" ht="15.75" hidden="1" thickBot="1" x14ac:dyDescent="0.3">
      <c r="A1851" s="3580"/>
      <c r="B1851" s="2211" t="s">
        <v>4311</v>
      </c>
      <c r="C1851" s="1207">
        <f t="shared" ref="C1851:W1851" si="4235">C1848/C258</f>
        <v>0</v>
      </c>
      <c r="D1851" s="1207"/>
      <c r="E1851" s="1207"/>
      <c r="F1851" s="1184" t="e">
        <f t="shared" si="4135"/>
        <v>#DIV/0!</v>
      </c>
      <c r="G1851" s="1289">
        <f t="shared" si="4235"/>
        <v>0</v>
      </c>
      <c r="H1851" s="1289"/>
      <c r="I1851" s="1289"/>
      <c r="J1851" s="1184" t="e">
        <f t="shared" si="4138"/>
        <v>#DIV/0!</v>
      </c>
      <c r="K1851" s="1266">
        <f t="shared" si="4235"/>
        <v>0</v>
      </c>
      <c r="L1851" s="1266"/>
      <c r="M1851" s="1266"/>
      <c r="N1851" s="1184" t="e">
        <f t="shared" si="4140"/>
        <v>#DIV/0!</v>
      </c>
      <c r="O1851" s="1279">
        <f t="shared" si="4235"/>
        <v>0</v>
      </c>
      <c r="P1851" s="1279"/>
      <c r="Q1851" s="1279"/>
      <c r="R1851" s="1184" t="e">
        <f t="shared" si="4141"/>
        <v>#DIV/0!</v>
      </c>
      <c r="S1851" s="1280">
        <f t="shared" si="4235"/>
        <v>0</v>
      </c>
      <c r="T1851" s="1280"/>
      <c r="U1851" s="1280"/>
      <c r="V1851" s="1184" t="e">
        <f t="shared" si="4142"/>
        <v>#DIV/0!</v>
      </c>
      <c r="W1851" s="1177" t="e">
        <f t="shared" si="4235"/>
        <v>#DIV/0!</v>
      </c>
      <c r="X1851" s="1177">
        <f t="shared" si="4199"/>
        <v>0</v>
      </c>
      <c r="Y1851" s="1177"/>
      <c r="Z1851" s="1184" t="e">
        <f t="shared" si="4143"/>
        <v>#DIV/0!</v>
      </c>
      <c r="AA1851" s="1198">
        <f t="shared" si="4127"/>
        <v>0</v>
      </c>
      <c r="AB1851" s="1723" t="e">
        <f t="shared" si="4128"/>
        <v>#DIV/0!</v>
      </c>
      <c r="AC1851" s="1198"/>
      <c r="AD1851" t="s">
        <v>4327</v>
      </c>
    </row>
    <row r="1852" spans="1:30" customFormat="1" ht="15.75" hidden="1" thickBot="1" x14ac:dyDescent="0.3">
      <c r="A1852" s="3580"/>
      <c r="B1852" s="2210" t="s">
        <v>4328</v>
      </c>
      <c r="C1852" s="1212">
        <f>C1828/C1831</f>
        <v>12</v>
      </c>
      <c r="D1852" s="1212"/>
      <c r="E1852" s="1212"/>
      <c r="F1852" s="2307" t="e">
        <f t="shared" si="4135"/>
        <v>#DIV/0!</v>
      </c>
      <c r="G1852" s="1290"/>
      <c r="H1852" s="1290"/>
      <c r="I1852" s="1290"/>
      <c r="J1852" s="2307" t="e">
        <f t="shared" si="4138"/>
        <v>#DIV/0!</v>
      </c>
      <c r="K1852" s="1267"/>
      <c r="L1852" s="1267"/>
      <c r="M1852" s="1267"/>
      <c r="N1852" s="2307" t="e">
        <f t="shared" si="4140"/>
        <v>#DIV/0!</v>
      </c>
      <c r="O1852" s="1240"/>
      <c r="P1852" s="1240"/>
      <c r="Q1852" s="1240"/>
      <c r="R1852" s="2307" t="e">
        <f t="shared" si="4141"/>
        <v>#DIV/0!</v>
      </c>
      <c r="S1852" s="1240"/>
      <c r="T1852" s="1240"/>
      <c r="U1852" s="1240"/>
      <c r="V1852" s="2307" t="e">
        <f t="shared" si="4142"/>
        <v>#DIV/0!</v>
      </c>
      <c r="W1852" s="1212" t="e">
        <f>W1828/W1831</f>
        <v>#DIV/0!</v>
      </c>
      <c r="X1852" s="1212">
        <f t="shared" si="4199"/>
        <v>0</v>
      </c>
      <c r="Y1852" s="1212"/>
      <c r="Z1852" s="2307" t="e">
        <f t="shared" si="4143"/>
        <v>#DIV/0!</v>
      </c>
      <c r="AA1852" s="1212">
        <f t="shared" si="4127"/>
        <v>12</v>
      </c>
      <c r="AB1852" s="1724" t="e">
        <f t="shared" si="4128"/>
        <v>#DIV/0!</v>
      </c>
      <c r="AC1852" s="1905"/>
      <c r="AD1852" s="27" t="s">
        <v>4329</v>
      </c>
    </row>
    <row r="1853" spans="1:30" customFormat="1" ht="15.75" hidden="1" thickBot="1" x14ac:dyDescent="0.3">
      <c r="A1853" s="3580"/>
      <c r="B1853" s="2211" t="s">
        <v>4223</v>
      </c>
      <c r="C1853" s="1207">
        <f t="shared" ref="C1853:W1853" si="4236">C1852/C264</f>
        <v>5.5322015779246447E-2</v>
      </c>
      <c r="D1853" s="1207"/>
      <c r="E1853" s="1207"/>
      <c r="F1853" s="1184" t="e">
        <f t="shared" si="4135"/>
        <v>#DIV/0!</v>
      </c>
      <c r="G1853" s="1289">
        <f t="shared" si="4236"/>
        <v>0</v>
      </c>
      <c r="H1853" s="1289"/>
      <c r="I1853" s="1289"/>
      <c r="J1853" s="1184" t="e">
        <f t="shared" si="4138"/>
        <v>#DIV/0!</v>
      </c>
      <c r="K1853" s="1266">
        <f t="shared" si="4236"/>
        <v>0</v>
      </c>
      <c r="L1853" s="1266"/>
      <c r="M1853" s="1266"/>
      <c r="N1853" s="1184" t="e">
        <f t="shared" si="4140"/>
        <v>#DIV/0!</v>
      </c>
      <c r="O1853" s="1279">
        <f t="shared" si="4236"/>
        <v>0</v>
      </c>
      <c r="P1853" s="1279"/>
      <c r="Q1853" s="1279"/>
      <c r="R1853" s="1184" t="e">
        <f t="shared" si="4141"/>
        <v>#DIV/0!</v>
      </c>
      <c r="S1853" s="1280">
        <f t="shared" si="4236"/>
        <v>0</v>
      </c>
      <c r="T1853" s="1280"/>
      <c r="U1853" s="1280"/>
      <c r="V1853" s="1184" t="e">
        <f t="shared" si="4142"/>
        <v>#DIV/0!</v>
      </c>
      <c r="W1853" s="1177" t="e">
        <f t="shared" si="4236"/>
        <v>#DIV/0!</v>
      </c>
      <c r="X1853" s="1177">
        <f t="shared" si="4199"/>
        <v>0</v>
      </c>
      <c r="Y1853" s="1177"/>
      <c r="Z1853" s="1184" t="e">
        <f t="shared" si="4143"/>
        <v>#DIV/0!</v>
      </c>
      <c r="AA1853" s="1198">
        <f t="shared" si="4127"/>
        <v>1.1064403155849289E-2</v>
      </c>
      <c r="AB1853" s="1723" t="e">
        <f t="shared" si="4128"/>
        <v>#DIV/0!</v>
      </c>
      <c r="AC1853" s="1198"/>
      <c r="AD1853" t="s">
        <v>4330</v>
      </c>
    </row>
    <row r="1854" spans="1:30" customFormat="1" ht="15.75" hidden="1" thickBot="1" x14ac:dyDescent="0.3">
      <c r="A1854" s="3580"/>
      <c r="B1854" s="2211" t="s">
        <v>4224</v>
      </c>
      <c r="C1854" s="1207">
        <f t="shared" ref="C1854:W1854" si="4237">C1852/C281</f>
        <v>6.5552384834896046E-2</v>
      </c>
      <c r="D1854" s="1207"/>
      <c r="E1854" s="1207"/>
      <c r="F1854" s="1184" t="e">
        <f t="shared" si="4135"/>
        <v>#DIV/0!</v>
      </c>
      <c r="G1854" s="1289">
        <f t="shared" si="4237"/>
        <v>0</v>
      </c>
      <c r="H1854" s="1289"/>
      <c r="I1854" s="1289"/>
      <c r="J1854" s="1184" t="e">
        <f t="shared" si="4138"/>
        <v>#DIV/0!</v>
      </c>
      <c r="K1854" s="1266">
        <f t="shared" si="4237"/>
        <v>0</v>
      </c>
      <c r="L1854" s="1266"/>
      <c r="M1854" s="1266"/>
      <c r="N1854" s="1184" t="e">
        <f t="shared" si="4140"/>
        <v>#DIV/0!</v>
      </c>
      <c r="O1854" s="1279">
        <f t="shared" si="4237"/>
        <v>0</v>
      </c>
      <c r="P1854" s="1279"/>
      <c r="Q1854" s="1279"/>
      <c r="R1854" s="1184" t="e">
        <f t="shared" si="4141"/>
        <v>#DIV/0!</v>
      </c>
      <c r="S1854" s="1280">
        <f t="shared" si="4237"/>
        <v>0</v>
      </c>
      <c r="T1854" s="1280"/>
      <c r="U1854" s="1280"/>
      <c r="V1854" s="1184" t="e">
        <f t="shared" si="4142"/>
        <v>#DIV/0!</v>
      </c>
      <c r="W1854" s="1177" t="e">
        <f t="shared" si="4237"/>
        <v>#DIV/0!</v>
      </c>
      <c r="X1854" s="1177">
        <f t="shared" si="4199"/>
        <v>0</v>
      </c>
      <c r="Y1854" s="1177"/>
      <c r="Z1854" s="1184" t="e">
        <f t="shared" si="4143"/>
        <v>#DIV/0!</v>
      </c>
      <c r="AA1854" s="1198">
        <f t="shared" si="4127"/>
        <v>1.311047696697921E-2</v>
      </c>
      <c r="AB1854" s="1723" t="e">
        <f t="shared" si="4128"/>
        <v>#DIV/0!</v>
      </c>
      <c r="AC1854" s="1198"/>
      <c r="AD1854" t="s">
        <v>4331</v>
      </c>
    </row>
    <row r="1855" spans="1:30" customFormat="1" ht="15.75" hidden="1" thickBot="1" x14ac:dyDescent="0.3">
      <c r="A1855" s="3580"/>
      <c r="B1855" s="2211" t="s">
        <v>4311</v>
      </c>
      <c r="C1855" s="1207">
        <f t="shared" ref="C1855:W1855" si="4238">C1852/C284</f>
        <v>5.9777424483306835E-2</v>
      </c>
      <c r="D1855" s="1207"/>
      <c r="E1855" s="1207"/>
      <c r="F1855" s="1184" t="e">
        <f t="shared" si="4135"/>
        <v>#DIV/0!</v>
      </c>
      <c r="G1855" s="1289">
        <f t="shared" si="4238"/>
        <v>0</v>
      </c>
      <c r="H1855" s="1289"/>
      <c r="I1855" s="1289"/>
      <c r="J1855" s="1184" t="e">
        <f t="shared" si="4138"/>
        <v>#DIV/0!</v>
      </c>
      <c r="K1855" s="1266">
        <f t="shared" si="4238"/>
        <v>0</v>
      </c>
      <c r="L1855" s="1266"/>
      <c r="M1855" s="1266"/>
      <c r="N1855" s="1184" t="e">
        <f t="shared" si="4140"/>
        <v>#DIV/0!</v>
      </c>
      <c r="O1855" s="1279">
        <f t="shared" si="4238"/>
        <v>0</v>
      </c>
      <c r="P1855" s="1279"/>
      <c r="Q1855" s="1279"/>
      <c r="R1855" s="1184" t="e">
        <f t="shared" si="4141"/>
        <v>#DIV/0!</v>
      </c>
      <c r="S1855" s="1280">
        <f t="shared" si="4238"/>
        <v>0</v>
      </c>
      <c r="T1855" s="1280"/>
      <c r="U1855" s="1280"/>
      <c r="V1855" s="1184" t="e">
        <f t="shared" si="4142"/>
        <v>#DIV/0!</v>
      </c>
      <c r="W1855" s="1177" t="e">
        <f t="shared" si="4238"/>
        <v>#DIV/0!</v>
      </c>
      <c r="X1855" s="1177">
        <f t="shared" si="4199"/>
        <v>0</v>
      </c>
      <c r="Y1855" s="1177"/>
      <c r="Z1855" s="1184" t="e">
        <f t="shared" si="4143"/>
        <v>#DIV/0!</v>
      </c>
      <c r="AA1855" s="1198">
        <f t="shared" ref="AA1855:AA1918" si="4239">AVERAGE(C1855,G1855,K1855,O1855,S1855)</f>
        <v>1.1955484896661367E-2</v>
      </c>
      <c r="AB1855" s="1723" t="e">
        <f t="shared" ref="AB1855:AB1918" si="4240">AVERAGE(D1855,H1855,L1855,P1855,T1855)</f>
        <v>#DIV/0!</v>
      </c>
      <c r="AC1855" s="1198"/>
      <c r="AD1855" t="s">
        <v>4332</v>
      </c>
    </row>
    <row r="1856" spans="1:30" customFormat="1" ht="15.75" hidden="1" thickBot="1" x14ac:dyDescent="0.3">
      <c r="A1856" s="3580"/>
      <c r="B1856" s="2210" t="s">
        <v>4333</v>
      </c>
      <c r="C1856" s="1213">
        <f>C1813/C1831</f>
        <v>1</v>
      </c>
      <c r="D1856" s="1213"/>
      <c r="E1856" s="1213"/>
      <c r="F1856" s="2307" t="e">
        <f t="shared" si="4135"/>
        <v>#DIV/0!</v>
      </c>
      <c r="G1856" s="1291"/>
      <c r="H1856" s="1291"/>
      <c r="I1856" s="1291"/>
      <c r="J1856" s="2307" t="e">
        <f t="shared" si="4138"/>
        <v>#DIV/0!</v>
      </c>
      <c r="K1856" s="1268"/>
      <c r="L1856" s="1268"/>
      <c r="M1856" s="1268"/>
      <c r="N1856" s="2307" t="e">
        <f t="shared" si="4140"/>
        <v>#DIV/0!</v>
      </c>
      <c r="O1856" s="1241"/>
      <c r="P1856" s="1241"/>
      <c r="Q1856" s="1241"/>
      <c r="R1856" s="2307" t="e">
        <f t="shared" si="4141"/>
        <v>#DIV/0!</v>
      </c>
      <c r="S1856" s="1241"/>
      <c r="T1856" s="1241"/>
      <c r="U1856" s="1241"/>
      <c r="V1856" s="2307" t="e">
        <f t="shared" si="4142"/>
        <v>#DIV/0!</v>
      </c>
      <c r="W1856" s="1213" t="e">
        <f>W1813/W1831</f>
        <v>#DIV/0!</v>
      </c>
      <c r="X1856" s="1213">
        <f t="shared" ref="X1856:X1919" si="4241">SUM(D1856+H1856+L1856+P1856+T1856)</f>
        <v>0</v>
      </c>
      <c r="Y1856" s="1213"/>
      <c r="Z1856" s="2307" t="e">
        <f t="shared" si="4143"/>
        <v>#DIV/0!</v>
      </c>
      <c r="AA1856" s="1213">
        <f t="shared" si="4239"/>
        <v>1</v>
      </c>
      <c r="AB1856" s="1725" t="e">
        <f t="shared" si="4240"/>
        <v>#DIV/0!</v>
      </c>
      <c r="AC1856" s="1906"/>
      <c r="AD1856" s="27" t="s">
        <v>4334</v>
      </c>
    </row>
    <row r="1857" spans="1:30" customFormat="1" ht="15.75" hidden="1" thickBot="1" x14ac:dyDescent="0.3">
      <c r="A1857" s="3580"/>
      <c r="B1857" s="2211" t="s">
        <v>4223</v>
      </c>
      <c r="C1857" s="1207">
        <f t="shared" ref="C1857:W1857" si="4242">C1856/C290</f>
        <v>2.1139705882352942E-2</v>
      </c>
      <c r="D1857" s="1207"/>
      <c r="E1857" s="1207"/>
      <c r="F1857" s="1184" t="e">
        <f t="shared" ref="F1857:F1920" si="4243">E1857/D1857</f>
        <v>#DIV/0!</v>
      </c>
      <c r="G1857" s="1289">
        <f t="shared" si="4242"/>
        <v>0</v>
      </c>
      <c r="H1857" s="1289"/>
      <c r="I1857" s="1289"/>
      <c r="J1857" s="1184" t="e">
        <f t="shared" ref="J1857:J1920" si="4244">I1857/H1857</f>
        <v>#DIV/0!</v>
      </c>
      <c r="K1857" s="1266">
        <f t="shared" si="4242"/>
        <v>0</v>
      </c>
      <c r="L1857" s="1266"/>
      <c r="M1857" s="1266"/>
      <c r="N1857" s="1184" t="e">
        <f t="shared" ref="N1857:N1920" si="4245">M1857/L1857</f>
        <v>#DIV/0!</v>
      </c>
      <c r="O1857" s="1279">
        <f t="shared" si="4242"/>
        <v>0</v>
      </c>
      <c r="P1857" s="1279"/>
      <c r="Q1857" s="1279"/>
      <c r="R1857" s="1184" t="e">
        <f t="shared" ref="R1857:R1920" si="4246">Q1857/P1857</f>
        <v>#DIV/0!</v>
      </c>
      <c r="S1857" s="1280">
        <f t="shared" si="4242"/>
        <v>0</v>
      </c>
      <c r="T1857" s="1280"/>
      <c r="U1857" s="1280"/>
      <c r="V1857" s="1184" t="e">
        <f t="shared" ref="V1857:V1920" si="4247">U1857/T1857</f>
        <v>#DIV/0!</v>
      </c>
      <c r="W1857" s="1177" t="e">
        <f t="shared" si="4242"/>
        <v>#DIV/0!</v>
      </c>
      <c r="X1857" s="1177">
        <f t="shared" si="4241"/>
        <v>0</v>
      </c>
      <c r="Y1857" s="1177"/>
      <c r="Z1857" s="1184" t="e">
        <f t="shared" ref="Z1857:Z1920" si="4248">Y1857/X1857</f>
        <v>#DIV/0!</v>
      </c>
      <c r="AA1857" s="1198">
        <f t="shared" si="4239"/>
        <v>4.2279411764705888E-3</v>
      </c>
      <c r="AB1857" s="1723" t="e">
        <f t="shared" si="4240"/>
        <v>#DIV/0!</v>
      </c>
      <c r="AC1857" s="1198"/>
      <c r="AD1857" t="s">
        <v>4335</v>
      </c>
    </row>
    <row r="1858" spans="1:30" customFormat="1" ht="15.75" hidden="1" thickBot="1" x14ac:dyDescent="0.3">
      <c r="A1858" s="3580"/>
      <c r="B1858" s="2211" t="s">
        <v>4224</v>
      </c>
      <c r="C1858" s="1207">
        <f t="shared" ref="C1858:W1858" si="4249">C1856/C307</f>
        <v>2.6099489696544739E-2</v>
      </c>
      <c r="D1858" s="1207"/>
      <c r="E1858" s="1207"/>
      <c r="F1858" s="1184" t="e">
        <f t="shared" si="4243"/>
        <v>#DIV/0!</v>
      </c>
      <c r="G1858" s="1289">
        <f t="shared" si="4249"/>
        <v>0</v>
      </c>
      <c r="H1858" s="1289"/>
      <c r="I1858" s="1289"/>
      <c r="J1858" s="1184" t="e">
        <f t="shared" si="4244"/>
        <v>#DIV/0!</v>
      </c>
      <c r="K1858" s="1266">
        <f t="shared" si="4249"/>
        <v>0</v>
      </c>
      <c r="L1858" s="1266"/>
      <c r="M1858" s="1266"/>
      <c r="N1858" s="1184" t="e">
        <f t="shared" si="4245"/>
        <v>#DIV/0!</v>
      </c>
      <c r="O1858" s="1279">
        <f t="shared" si="4249"/>
        <v>0</v>
      </c>
      <c r="P1858" s="1279"/>
      <c r="Q1858" s="1279"/>
      <c r="R1858" s="1184" t="e">
        <f t="shared" si="4246"/>
        <v>#DIV/0!</v>
      </c>
      <c r="S1858" s="1280">
        <f t="shared" si="4249"/>
        <v>0</v>
      </c>
      <c r="T1858" s="1280"/>
      <c r="U1858" s="1280"/>
      <c r="V1858" s="1184" t="e">
        <f t="shared" si="4247"/>
        <v>#DIV/0!</v>
      </c>
      <c r="W1858" s="1177" t="e">
        <f t="shared" si="4249"/>
        <v>#DIV/0!</v>
      </c>
      <c r="X1858" s="1177">
        <f t="shared" si="4241"/>
        <v>0</v>
      </c>
      <c r="Y1858" s="1177"/>
      <c r="Z1858" s="1184" t="e">
        <f t="shared" si="4248"/>
        <v>#DIV/0!</v>
      </c>
      <c r="AA1858" s="1198">
        <f t="shared" si="4239"/>
        <v>5.2198979393089477E-3</v>
      </c>
      <c r="AB1858" s="1723" t="e">
        <f t="shared" si="4240"/>
        <v>#DIV/0!</v>
      </c>
      <c r="AC1858" s="1198"/>
      <c r="AD1858" t="s">
        <v>4336</v>
      </c>
    </row>
    <row r="1859" spans="1:30" customFormat="1" ht="15.75" hidden="1" thickBot="1" x14ac:dyDescent="0.3">
      <c r="A1859" s="3580"/>
      <c r="B1859" s="2211" t="s">
        <v>4311</v>
      </c>
      <c r="C1859" s="1207">
        <f t="shared" ref="C1859:W1859" si="4250">C1856/C310</f>
        <v>2.6516220028208748E-2</v>
      </c>
      <c r="D1859" s="1207"/>
      <c r="E1859" s="1207"/>
      <c r="F1859" s="1184" t="e">
        <f t="shared" si="4243"/>
        <v>#DIV/0!</v>
      </c>
      <c r="G1859" s="1289">
        <f t="shared" si="4250"/>
        <v>0</v>
      </c>
      <c r="H1859" s="1289"/>
      <c r="I1859" s="1289"/>
      <c r="J1859" s="1184" t="e">
        <f t="shared" si="4244"/>
        <v>#DIV/0!</v>
      </c>
      <c r="K1859" s="1266">
        <f t="shared" si="4250"/>
        <v>0</v>
      </c>
      <c r="L1859" s="1266"/>
      <c r="M1859" s="1266"/>
      <c r="N1859" s="1184" t="e">
        <f t="shared" si="4245"/>
        <v>#DIV/0!</v>
      </c>
      <c r="O1859" s="1279">
        <f t="shared" si="4250"/>
        <v>0</v>
      </c>
      <c r="P1859" s="1279"/>
      <c r="Q1859" s="1279"/>
      <c r="R1859" s="1184" t="e">
        <f t="shared" si="4246"/>
        <v>#DIV/0!</v>
      </c>
      <c r="S1859" s="1280">
        <f t="shared" si="4250"/>
        <v>0</v>
      </c>
      <c r="T1859" s="1280"/>
      <c r="U1859" s="1280"/>
      <c r="V1859" s="1184" t="e">
        <f t="shared" si="4247"/>
        <v>#DIV/0!</v>
      </c>
      <c r="W1859" s="1177" t="e">
        <f t="shared" si="4250"/>
        <v>#DIV/0!</v>
      </c>
      <c r="X1859" s="1177">
        <f t="shared" si="4241"/>
        <v>0</v>
      </c>
      <c r="Y1859" s="1177"/>
      <c r="Z1859" s="1184" t="e">
        <f t="shared" si="4248"/>
        <v>#DIV/0!</v>
      </c>
      <c r="AA1859" s="1198">
        <f t="shared" si="4239"/>
        <v>5.3032440056417496E-3</v>
      </c>
      <c r="AB1859" s="1723" t="e">
        <f t="shared" si="4240"/>
        <v>#DIV/0!</v>
      </c>
      <c r="AC1859" s="1198"/>
      <c r="AD1859" t="s">
        <v>4337</v>
      </c>
    </row>
    <row r="1860" spans="1:30" s="325" customFormat="1" ht="15.75" hidden="1" thickBot="1" x14ac:dyDescent="0.3">
      <c r="A1860" s="3580"/>
      <c r="B1860" s="2210" t="s">
        <v>4338</v>
      </c>
      <c r="C1860" s="1206">
        <f>C1818/C1831</f>
        <v>0</v>
      </c>
      <c r="D1860" s="1206"/>
      <c r="E1860" s="1206"/>
      <c r="F1860" s="2307" t="e">
        <f t="shared" si="4243"/>
        <v>#DIV/0!</v>
      </c>
      <c r="G1860" s="1288"/>
      <c r="H1860" s="1288"/>
      <c r="I1860" s="1288"/>
      <c r="J1860" s="2307" t="e">
        <f t="shared" si="4244"/>
        <v>#DIV/0!</v>
      </c>
      <c r="K1860" s="1265"/>
      <c r="L1860" s="1265"/>
      <c r="M1860" s="1265"/>
      <c r="N1860" s="2307" t="e">
        <f t="shared" si="4245"/>
        <v>#DIV/0!</v>
      </c>
      <c r="O1860" s="1238"/>
      <c r="P1860" s="1238"/>
      <c r="Q1860" s="1238"/>
      <c r="R1860" s="2307" t="e">
        <f t="shared" si="4246"/>
        <v>#DIV/0!</v>
      </c>
      <c r="S1860" s="1238"/>
      <c r="T1860" s="1238"/>
      <c r="U1860" s="1238"/>
      <c r="V1860" s="2307" t="e">
        <f t="shared" si="4247"/>
        <v>#DIV/0!</v>
      </c>
      <c r="W1860" s="1206" t="e">
        <f t="shared" ref="W1860" si="4251">W1818/W1831</f>
        <v>#DIV/0!</v>
      </c>
      <c r="X1860" s="1206">
        <f t="shared" si="4241"/>
        <v>0</v>
      </c>
      <c r="Y1860" s="1206"/>
      <c r="Z1860" s="2307" t="e">
        <f t="shared" si="4248"/>
        <v>#DIV/0!</v>
      </c>
      <c r="AA1860" s="1206">
        <f t="shared" si="4239"/>
        <v>0</v>
      </c>
      <c r="AB1860" s="1718" t="e">
        <f t="shared" si="4240"/>
        <v>#DIV/0!</v>
      </c>
      <c r="AC1860" s="1903"/>
      <c r="AD1860" s="1220" t="s">
        <v>4339</v>
      </c>
    </row>
    <row r="1861" spans="1:30" s="325" customFormat="1" ht="15.75" hidden="1" thickBot="1" x14ac:dyDescent="0.3">
      <c r="A1861" s="3580"/>
      <c r="B1861" s="2212" t="s">
        <v>4223</v>
      </c>
      <c r="C1861" s="1207">
        <f t="shared" ref="C1861:W1861" si="4252">C1860/C316</f>
        <v>0</v>
      </c>
      <c r="D1861" s="1207"/>
      <c r="E1861" s="1207"/>
      <c r="F1861" s="1184" t="e">
        <f t="shared" si="4243"/>
        <v>#DIV/0!</v>
      </c>
      <c r="G1861" s="1289">
        <f t="shared" si="4252"/>
        <v>0</v>
      </c>
      <c r="H1861" s="1289"/>
      <c r="I1861" s="1289"/>
      <c r="J1861" s="1184" t="e">
        <f t="shared" si="4244"/>
        <v>#DIV/0!</v>
      </c>
      <c r="K1861" s="1266">
        <f t="shared" si="4252"/>
        <v>0</v>
      </c>
      <c r="L1861" s="1266"/>
      <c r="M1861" s="1266"/>
      <c r="N1861" s="1184" t="e">
        <f t="shared" si="4245"/>
        <v>#DIV/0!</v>
      </c>
      <c r="O1861" s="1279">
        <f t="shared" si="4252"/>
        <v>0</v>
      </c>
      <c r="P1861" s="1279"/>
      <c r="Q1861" s="1279"/>
      <c r="R1861" s="1184" t="e">
        <f t="shared" si="4246"/>
        <v>#DIV/0!</v>
      </c>
      <c r="S1861" s="1281">
        <f t="shared" si="4252"/>
        <v>0</v>
      </c>
      <c r="T1861" s="1281"/>
      <c r="U1861" s="1281"/>
      <c r="V1861" s="1184" t="e">
        <f t="shared" si="4247"/>
        <v>#DIV/0!</v>
      </c>
      <c r="W1861" s="1199" t="e">
        <f t="shared" si="4252"/>
        <v>#DIV/0!</v>
      </c>
      <c r="X1861" s="1199">
        <f t="shared" si="4241"/>
        <v>0</v>
      </c>
      <c r="Y1861" s="1199"/>
      <c r="Z1861" s="1184" t="e">
        <f t="shared" si="4248"/>
        <v>#DIV/0!</v>
      </c>
      <c r="AA1861" s="1198">
        <f t="shared" si="4239"/>
        <v>0</v>
      </c>
      <c r="AB1861" s="1723" t="e">
        <f t="shared" si="4240"/>
        <v>#DIV/0!</v>
      </c>
      <c r="AC1861" s="1198"/>
      <c r="AD1861" s="325" t="s">
        <v>4340</v>
      </c>
    </row>
    <row r="1862" spans="1:30" ht="15.75" hidden="1" thickBot="1" x14ac:dyDescent="0.3">
      <c r="A1862" s="3580"/>
      <c r="B1862" s="2212" t="s">
        <v>4224</v>
      </c>
      <c r="C1862" s="1207">
        <f t="shared" ref="C1862:W1862" si="4253">C1860/C333</f>
        <v>0</v>
      </c>
      <c r="D1862" s="1207"/>
      <c r="E1862" s="1207"/>
      <c r="F1862" s="1184" t="e">
        <f t="shared" si="4243"/>
        <v>#DIV/0!</v>
      </c>
      <c r="G1862" s="1289">
        <f t="shared" si="4253"/>
        <v>0</v>
      </c>
      <c r="H1862" s="1289"/>
      <c r="I1862" s="1289"/>
      <c r="J1862" s="1184" t="e">
        <f t="shared" si="4244"/>
        <v>#DIV/0!</v>
      </c>
      <c r="K1862" s="1266">
        <f t="shared" si="4253"/>
        <v>0</v>
      </c>
      <c r="L1862" s="1266"/>
      <c r="M1862" s="1266"/>
      <c r="N1862" s="1184" t="e">
        <f t="shared" si="4245"/>
        <v>#DIV/0!</v>
      </c>
      <c r="O1862" s="1279">
        <f t="shared" si="4253"/>
        <v>0</v>
      </c>
      <c r="P1862" s="1279"/>
      <c r="Q1862" s="1279"/>
      <c r="R1862" s="1184" t="e">
        <f t="shared" si="4246"/>
        <v>#DIV/0!</v>
      </c>
      <c r="S1862" s="1281">
        <f t="shared" si="4253"/>
        <v>0</v>
      </c>
      <c r="T1862" s="1281"/>
      <c r="U1862" s="1281"/>
      <c r="V1862" s="1184" t="e">
        <f t="shared" si="4247"/>
        <v>#DIV/0!</v>
      </c>
      <c r="W1862" s="1200" t="e">
        <f t="shared" si="4253"/>
        <v>#DIV/0!</v>
      </c>
      <c r="X1862" s="1200">
        <f t="shared" si="4241"/>
        <v>0</v>
      </c>
      <c r="Y1862" s="1200"/>
      <c r="Z1862" s="1184" t="e">
        <f t="shared" si="4248"/>
        <v>#DIV/0!</v>
      </c>
      <c r="AA1862" s="1198">
        <f t="shared" si="4239"/>
        <v>0</v>
      </c>
      <c r="AB1862" s="1723" t="e">
        <f t="shared" si="4240"/>
        <v>#DIV/0!</v>
      </c>
      <c r="AC1862" s="1198"/>
      <c r="AD1862" s="325" t="s">
        <v>4341</v>
      </c>
    </row>
    <row r="1863" spans="1:30" ht="15.75" hidden="1" thickBot="1" x14ac:dyDescent="0.3">
      <c r="A1863" s="3580"/>
      <c r="B1863" s="2212" t="s">
        <v>4311</v>
      </c>
      <c r="C1863" s="1207">
        <f t="shared" ref="C1863:W1863" si="4254">C1860/C336</f>
        <v>0</v>
      </c>
      <c r="D1863" s="1207"/>
      <c r="E1863" s="1207"/>
      <c r="F1863" s="1184" t="e">
        <f t="shared" si="4243"/>
        <v>#DIV/0!</v>
      </c>
      <c r="G1863" s="1289">
        <f t="shared" si="4254"/>
        <v>0</v>
      </c>
      <c r="H1863" s="1289"/>
      <c r="I1863" s="1289"/>
      <c r="J1863" s="1184" t="e">
        <f t="shared" si="4244"/>
        <v>#DIV/0!</v>
      </c>
      <c r="K1863" s="1266">
        <f t="shared" si="4254"/>
        <v>0</v>
      </c>
      <c r="L1863" s="1266"/>
      <c r="M1863" s="1266"/>
      <c r="N1863" s="1184" t="e">
        <f t="shared" si="4245"/>
        <v>#DIV/0!</v>
      </c>
      <c r="O1863" s="1279">
        <f t="shared" si="4254"/>
        <v>0</v>
      </c>
      <c r="P1863" s="1279"/>
      <c r="Q1863" s="1279"/>
      <c r="R1863" s="1184" t="e">
        <f t="shared" si="4246"/>
        <v>#DIV/0!</v>
      </c>
      <c r="S1863" s="1281">
        <f t="shared" si="4254"/>
        <v>0</v>
      </c>
      <c r="T1863" s="1281"/>
      <c r="U1863" s="1281"/>
      <c r="V1863" s="1184" t="e">
        <f t="shared" si="4247"/>
        <v>#DIV/0!</v>
      </c>
      <c r="W1863" s="1199" t="e">
        <f t="shared" si="4254"/>
        <v>#DIV/0!</v>
      </c>
      <c r="X1863" s="1199">
        <f t="shared" si="4241"/>
        <v>0</v>
      </c>
      <c r="Y1863" s="1199"/>
      <c r="Z1863" s="1184" t="e">
        <f t="shared" si="4248"/>
        <v>#DIV/0!</v>
      </c>
      <c r="AA1863" s="1198">
        <f t="shared" si="4239"/>
        <v>0</v>
      </c>
      <c r="AB1863" s="1723" t="e">
        <f t="shared" si="4240"/>
        <v>#DIV/0!</v>
      </c>
      <c r="AC1863" s="1198"/>
      <c r="AD1863" s="325" t="s">
        <v>4342</v>
      </c>
    </row>
    <row r="1864" spans="1:30" ht="15.75" hidden="1" thickBot="1" x14ac:dyDescent="0.3">
      <c r="A1864" s="3580"/>
      <c r="B1864" s="2210" t="s">
        <v>4343</v>
      </c>
      <c r="C1864" s="1206">
        <f>C1823/C1828</f>
        <v>0</v>
      </c>
      <c r="D1864" s="1206"/>
      <c r="E1864" s="1206"/>
      <c r="F1864" s="2307" t="e">
        <f t="shared" si="4243"/>
        <v>#DIV/0!</v>
      </c>
      <c r="G1864" s="1288"/>
      <c r="H1864" s="1288"/>
      <c r="I1864" s="1288"/>
      <c r="J1864" s="2307" t="e">
        <f t="shared" si="4244"/>
        <v>#DIV/0!</v>
      </c>
      <c r="K1864" s="1265"/>
      <c r="L1864" s="1265"/>
      <c r="M1864" s="1265"/>
      <c r="N1864" s="2307" t="e">
        <f t="shared" si="4245"/>
        <v>#DIV/0!</v>
      </c>
      <c r="O1864" s="1238"/>
      <c r="P1864" s="1238"/>
      <c r="Q1864" s="1238"/>
      <c r="R1864" s="2307" t="e">
        <f t="shared" si="4246"/>
        <v>#DIV/0!</v>
      </c>
      <c r="S1864" s="1238"/>
      <c r="T1864" s="1238"/>
      <c r="U1864" s="1238"/>
      <c r="V1864" s="2307" t="e">
        <f t="shared" si="4247"/>
        <v>#DIV/0!</v>
      </c>
      <c r="W1864" s="1206" t="e">
        <f t="shared" ref="W1864" si="4255">W1823/W1828</f>
        <v>#DIV/0!</v>
      </c>
      <c r="X1864" s="1206">
        <f t="shared" si="4241"/>
        <v>0</v>
      </c>
      <c r="Y1864" s="1206"/>
      <c r="Z1864" s="2307" t="e">
        <f t="shared" si="4248"/>
        <v>#DIV/0!</v>
      </c>
      <c r="AA1864" s="1206">
        <f t="shared" si="4239"/>
        <v>0</v>
      </c>
      <c r="AB1864" s="1718" t="e">
        <f t="shared" si="4240"/>
        <v>#DIV/0!</v>
      </c>
      <c r="AC1864" s="1903"/>
      <c r="AD1864" s="1220" t="s">
        <v>4344</v>
      </c>
    </row>
    <row r="1865" spans="1:30" ht="15.75" hidden="1" thickBot="1" x14ac:dyDescent="0.3">
      <c r="A1865" s="3580"/>
      <c r="B1865" s="2212" t="s">
        <v>4223</v>
      </c>
      <c r="C1865" s="1207">
        <f t="shared" ref="C1865:W1865" si="4256">C1864/C342</f>
        <v>0</v>
      </c>
      <c r="D1865" s="1207"/>
      <c r="E1865" s="1207"/>
      <c r="F1865" s="1184" t="e">
        <f t="shared" si="4243"/>
        <v>#DIV/0!</v>
      </c>
      <c r="G1865" s="1289">
        <f t="shared" si="4256"/>
        <v>0</v>
      </c>
      <c r="H1865" s="1289"/>
      <c r="I1865" s="1289"/>
      <c r="J1865" s="1184" t="e">
        <f t="shared" si="4244"/>
        <v>#DIV/0!</v>
      </c>
      <c r="K1865" s="1266">
        <f t="shared" si="4256"/>
        <v>0</v>
      </c>
      <c r="L1865" s="1266"/>
      <c r="M1865" s="1266"/>
      <c r="N1865" s="1184" t="e">
        <f t="shared" si="4245"/>
        <v>#DIV/0!</v>
      </c>
      <c r="O1865" s="1279">
        <f t="shared" si="4256"/>
        <v>0</v>
      </c>
      <c r="P1865" s="1279"/>
      <c r="Q1865" s="1279"/>
      <c r="R1865" s="1184" t="e">
        <f t="shared" si="4246"/>
        <v>#DIV/0!</v>
      </c>
      <c r="S1865" s="1281">
        <f t="shared" si="4256"/>
        <v>0</v>
      </c>
      <c r="T1865" s="1281"/>
      <c r="U1865" s="1281"/>
      <c r="V1865" s="1184" t="e">
        <f t="shared" si="4247"/>
        <v>#DIV/0!</v>
      </c>
      <c r="W1865" s="1199" t="e">
        <f t="shared" si="4256"/>
        <v>#DIV/0!</v>
      </c>
      <c r="X1865" s="1199">
        <f t="shared" si="4241"/>
        <v>0</v>
      </c>
      <c r="Y1865" s="1199"/>
      <c r="Z1865" s="1184" t="e">
        <f t="shared" si="4248"/>
        <v>#DIV/0!</v>
      </c>
      <c r="AA1865" s="1198">
        <f t="shared" si="4239"/>
        <v>0</v>
      </c>
      <c r="AB1865" s="1723" t="e">
        <f t="shared" si="4240"/>
        <v>#DIV/0!</v>
      </c>
      <c r="AC1865" s="1198"/>
      <c r="AD1865" s="325" t="s">
        <v>4345</v>
      </c>
    </row>
    <row r="1866" spans="1:30" ht="15.75" hidden="1" thickBot="1" x14ac:dyDescent="0.3">
      <c r="A1866" s="3580"/>
      <c r="B1866" s="2212" t="s">
        <v>4224</v>
      </c>
      <c r="C1866" s="1207">
        <f t="shared" ref="C1866:W1866" si="4257">C1864/C359</f>
        <v>0</v>
      </c>
      <c r="D1866" s="1207"/>
      <c r="E1866" s="1207"/>
      <c r="F1866" s="1184" t="e">
        <f t="shared" si="4243"/>
        <v>#DIV/0!</v>
      </c>
      <c r="G1866" s="1289">
        <f t="shared" si="4257"/>
        <v>0</v>
      </c>
      <c r="H1866" s="1289"/>
      <c r="I1866" s="1289"/>
      <c r="J1866" s="1184" t="e">
        <f t="shared" si="4244"/>
        <v>#DIV/0!</v>
      </c>
      <c r="K1866" s="1266">
        <f t="shared" si="4257"/>
        <v>0</v>
      </c>
      <c r="L1866" s="1266"/>
      <c r="M1866" s="1266"/>
      <c r="N1866" s="1184" t="e">
        <f t="shared" si="4245"/>
        <v>#DIV/0!</v>
      </c>
      <c r="O1866" s="1279">
        <f t="shared" si="4257"/>
        <v>0</v>
      </c>
      <c r="P1866" s="1279"/>
      <c r="Q1866" s="1279"/>
      <c r="R1866" s="1184" t="e">
        <f t="shared" si="4246"/>
        <v>#DIV/0!</v>
      </c>
      <c r="S1866" s="1281">
        <f t="shared" si="4257"/>
        <v>0</v>
      </c>
      <c r="T1866" s="1281"/>
      <c r="U1866" s="1281"/>
      <c r="V1866" s="1184" t="e">
        <f t="shared" si="4247"/>
        <v>#DIV/0!</v>
      </c>
      <c r="W1866" s="1199" t="e">
        <f t="shared" si="4257"/>
        <v>#DIV/0!</v>
      </c>
      <c r="X1866" s="1199">
        <f t="shared" si="4241"/>
        <v>0</v>
      </c>
      <c r="Y1866" s="1199"/>
      <c r="Z1866" s="1184" t="e">
        <f t="shared" si="4248"/>
        <v>#DIV/0!</v>
      </c>
      <c r="AA1866" s="1198">
        <f t="shared" si="4239"/>
        <v>0</v>
      </c>
      <c r="AB1866" s="1723" t="e">
        <f t="shared" si="4240"/>
        <v>#DIV/0!</v>
      </c>
      <c r="AC1866" s="1198"/>
      <c r="AD1866" s="325" t="s">
        <v>4346</v>
      </c>
    </row>
    <row r="1867" spans="1:30" ht="15.75" hidden="1" thickBot="1" x14ac:dyDescent="0.3">
      <c r="A1867" s="3580"/>
      <c r="B1867" s="2213" t="s">
        <v>4311</v>
      </c>
      <c r="C1867" s="1215">
        <f t="shared" ref="C1867:W1867" si="4258">C1864/C362</f>
        <v>0</v>
      </c>
      <c r="D1867" s="1215"/>
      <c r="E1867" s="1215"/>
      <c r="F1867" s="2308" t="e">
        <f t="shared" si="4243"/>
        <v>#DIV/0!</v>
      </c>
      <c r="G1867" s="1292">
        <f t="shared" si="4258"/>
        <v>0</v>
      </c>
      <c r="H1867" s="1292"/>
      <c r="I1867" s="1292"/>
      <c r="J1867" s="2308" t="e">
        <f t="shared" si="4244"/>
        <v>#DIV/0!</v>
      </c>
      <c r="K1867" s="1269">
        <f t="shared" si="4258"/>
        <v>0</v>
      </c>
      <c r="L1867" s="1269"/>
      <c r="M1867" s="1269"/>
      <c r="N1867" s="2308" t="e">
        <f t="shared" si="4245"/>
        <v>#DIV/0!</v>
      </c>
      <c r="O1867" s="1282">
        <f t="shared" si="4258"/>
        <v>0</v>
      </c>
      <c r="P1867" s="1282"/>
      <c r="Q1867" s="1282"/>
      <c r="R1867" s="2308" t="e">
        <f t="shared" si="4246"/>
        <v>#DIV/0!</v>
      </c>
      <c r="S1867" s="1283">
        <f t="shared" si="4258"/>
        <v>0</v>
      </c>
      <c r="T1867" s="1283"/>
      <c r="U1867" s="1283"/>
      <c r="V1867" s="2308" t="e">
        <f t="shared" si="4247"/>
        <v>#DIV/0!</v>
      </c>
      <c r="W1867" s="1201" t="e">
        <f t="shared" si="4258"/>
        <v>#DIV/0!</v>
      </c>
      <c r="X1867" s="1201">
        <f t="shared" si="4241"/>
        <v>0</v>
      </c>
      <c r="Y1867" s="1201"/>
      <c r="Z1867" s="2308" t="e">
        <f t="shared" si="4248"/>
        <v>#DIV/0!</v>
      </c>
      <c r="AA1867" s="1202">
        <f t="shared" si="4239"/>
        <v>0</v>
      </c>
      <c r="AB1867" s="1723" t="e">
        <f t="shared" si="4240"/>
        <v>#DIV/0!</v>
      </c>
      <c r="AC1867" s="1198"/>
      <c r="AD1867" s="325" t="s">
        <v>4347</v>
      </c>
    </row>
    <row r="1868" spans="1:30" customFormat="1" ht="15.75" thickBot="1" x14ac:dyDescent="0.3">
      <c r="A1868" s="3580" t="s">
        <v>813</v>
      </c>
      <c r="B1868" s="2207" t="s">
        <v>935</v>
      </c>
      <c r="C1868" s="826">
        <f>'BNP avec amende'!B725</f>
        <v>2366</v>
      </c>
      <c r="D1868" s="1245">
        <f>'Données 2013 TJN'!C230</f>
        <v>2369</v>
      </c>
      <c r="E1868" s="826">
        <f>C1868-D1868</f>
        <v>-3</v>
      </c>
      <c r="F1868" s="2278">
        <f t="shared" si="4243"/>
        <v>-1.2663571127057829E-3</v>
      </c>
      <c r="G1868" s="826">
        <f>BPCE!B575</f>
        <v>260</v>
      </c>
      <c r="H1868" s="1245">
        <f>'Données 2013 TJN'!D230</f>
        <v>194</v>
      </c>
      <c r="I1868" s="826">
        <f>G1868-H1868</f>
        <v>66</v>
      </c>
      <c r="J1868" s="2278">
        <f t="shared" si="4244"/>
        <v>0.34020618556701032</v>
      </c>
      <c r="K1868" s="826">
        <f>SG!B665</f>
        <v>1452</v>
      </c>
      <c r="L1868" s="1245">
        <f>'Données 2013 TJN'!E230</f>
        <v>1324</v>
      </c>
      <c r="M1868" s="826">
        <f>K1868-L1868</f>
        <v>128</v>
      </c>
      <c r="N1868" s="2278">
        <f t="shared" si="4245"/>
        <v>9.6676737160120846E-2</v>
      </c>
      <c r="O1868" s="826">
        <f>CA!B918</f>
        <v>651</v>
      </c>
      <c r="P1868" s="1245">
        <f>'Données 2013 TJN'!F230</f>
        <v>184</v>
      </c>
      <c r="Q1868" s="826">
        <f>O1868-P1868</f>
        <v>467</v>
      </c>
      <c r="R1868" s="2278">
        <f t="shared" si="4246"/>
        <v>2.5380434782608696</v>
      </c>
      <c r="S1868" s="826">
        <f>CM!B455</f>
        <v>43</v>
      </c>
      <c r="T1868" s="1245">
        <f>'Données 2013 TJN'!G230</f>
        <v>40</v>
      </c>
      <c r="U1868" s="826">
        <f>S1868-T1868</f>
        <v>3</v>
      </c>
      <c r="V1868" s="2278">
        <f t="shared" si="4247"/>
        <v>7.4999999999999997E-2</v>
      </c>
      <c r="W1868" s="826">
        <f>SUM(C1868+G1868+K1868+O1868+S1868)</f>
        <v>4772</v>
      </c>
      <c r="X1868" s="826">
        <f>SUM(D1868+H1868+L1868+P1868+T1868)</f>
        <v>4111</v>
      </c>
      <c r="Y1868" s="826">
        <f>W1868-X1868</f>
        <v>661</v>
      </c>
      <c r="Z1868" s="2278">
        <f t="shared" si="4248"/>
        <v>0.16078812940890294</v>
      </c>
      <c r="AA1868" s="826">
        <f t="shared" si="4239"/>
        <v>954.4</v>
      </c>
      <c r="AB1868" s="826">
        <f t="shared" si="4240"/>
        <v>822.2</v>
      </c>
      <c r="AC1868" s="826">
        <f>AA1868-AB1868</f>
        <v>132.19999999999993</v>
      </c>
      <c r="AD1868" s="27" t="s">
        <v>4264</v>
      </c>
    </row>
    <row r="1869" spans="1:30" customFormat="1" ht="15.75" thickBot="1" x14ac:dyDescent="0.3">
      <c r="A1869" s="3580"/>
      <c r="B1869" s="1" t="s">
        <v>4265</v>
      </c>
      <c r="C1869" s="1184">
        <f t="shared" ref="C1869:S1869" si="4259">C1868/C4</f>
        <v>6.0406454248366014E-2</v>
      </c>
      <c r="D1869" s="1184">
        <f t="shared" ref="D1869" si="4260">D1868/D4</f>
        <v>6.1022100870640361E-2</v>
      </c>
      <c r="E1869" s="1184">
        <f t="shared" ref="E1869:E1914" si="4261">C1869-D1869</f>
        <v>-6.1564662227434758E-4</v>
      </c>
      <c r="F1869" s="1184">
        <f t="shared" si="4243"/>
        <v>-1.0088912270972866E-2</v>
      </c>
      <c r="G1869" s="1185">
        <f t="shared" si="4259"/>
        <v>1.1179429849077696E-2</v>
      </c>
      <c r="H1869" s="1185">
        <f t="shared" ref="H1869" si="4262">H1868/H4</f>
        <v>8.499452354874041E-3</v>
      </c>
      <c r="I1869" s="1185">
        <f t="shared" ref="I1869:I1914" si="4263">G1869-H1869</f>
        <v>2.6799774942036555E-3</v>
      </c>
      <c r="J1869" s="1184">
        <f t="shared" si="4244"/>
        <v>0.31531178507834245</v>
      </c>
      <c r="K1869" s="1186">
        <f t="shared" si="4259"/>
        <v>6.162203454568603E-2</v>
      </c>
      <c r="L1869" s="1186">
        <f t="shared" ref="L1869" si="4264">L1868/L4</f>
        <v>5.7993867717915024E-2</v>
      </c>
      <c r="M1869" s="1186">
        <f t="shared" ref="M1869:M1914" si="4265">K1869-L1869</f>
        <v>3.6281668277710066E-3</v>
      </c>
      <c r="N1869" s="1184">
        <f t="shared" si="4245"/>
        <v>6.2561215013604288E-2</v>
      </c>
      <c r="O1869" s="1187">
        <f t="shared" si="4259"/>
        <v>4.1064782690973314E-2</v>
      </c>
      <c r="P1869" s="1187">
        <f t="shared" ref="P1869" si="4266">P1868/P4</f>
        <v>1.1489228847955042E-2</v>
      </c>
      <c r="Q1869" s="1187">
        <f t="shared" ref="Q1869:Q1914" si="4267">O1869-P1869</f>
        <v>2.9575553843018271E-2</v>
      </c>
      <c r="R1869" s="1184">
        <f t="shared" si="4246"/>
        <v>2.5741983412822695</v>
      </c>
      <c r="S1869" s="1188">
        <f t="shared" si="4259"/>
        <v>2.7902147816494713E-3</v>
      </c>
      <c r="T1869" s="1188">
        <f t="shared" ref="T1869" si="4268">T1868/T4</f>
        <v>2.618486514794449E-3</v>
      </c>
      <c r="U1869" s="1188">
        <f t="shared" ref="U1869:U1914" si="4269">S1869-T1869</f>
        <v>1.7172826685502235E-4</v>
      </c>
      <c r="V1869" s="1184">
        <f t="shared" si="4247"/>
        <v>6.5583025111933035E-2</v>
      </c>
      <c r="W1869" s="1194">
        <f>W1868/W$4</f>
        <v>4.0698666120833761E-2</v>
      </c>
      <c r="X1869" s="1194">
        <f>X1868/X$4</f>
        <v>3.5510676525464725E-2</v>
      </c>
      <c r="Y1869" s="1194">
        <f t="shared" ref="Y1869:Y1914" si="4270">W1869-X1869</f>
        <v>5.1879895953690358E-3</v>
      </c>
      <c r="Z1869" s="1184">
        <f t="shared" si="4248"/>
        <v>0.14609661383524264</v>
      </c>
      <c r="AA1869" s="1194">
        <f t="shared" si="4239"/>
        <v>3.5412583223150509E-2</v>
      </c>
      <c r="AB1869" s="1194">
        <f t="shared" si="4240"/>
        <v>2.8324627261235785E-2</v>
      </c>
      <c r="AC1869" s="1194">
        <f t="shared" ref="AC1869:AC1914" si="4271">AA1869-AB1869</f>
        <v>7.0879559619147249E-3</v>
      </c>
      <c r="AD1869" t="s">
        <v>4266</v>
      </c>
    </row>
    <row r="1870" spans="1:30" customFormat="1" ht="15.75" thickBot="1" x14ac:dyDescent="0.3">
      <c r="A1870" s="3580"/>
      <c r="B1870" s="1" t="s">
        <v>4267</v>
      </c>
      <c r="C1870" s="1184">
        <f t="shared" ref="C1870:S1870" si="4272">C1868/C21</f>
        <v>9.2166257644813218E-2</v>
      </c>
      <c r="D1870" s="1184">
        <f t="shared" ref="D1870" si="4273">D1868/D21</f>
        <v>9.3888712745719721E-2</v>
      </c>
      <c r="E1870" s="1184">
        <f t="shared" si="4261"/>
        <v>-1.7224551009065031E-3</v>
      </c>
      <c r="F1870" s="1184">
        <f t="shared" si="4243"/>
        <v>-1.8345710048996575E-2</v>
      </c>
      <c r="G1870" s="1185">
        <f t="shared" si="4272"/>
        <v>6.6889632107023408E-2</v>
      </c>
      <c r="H1870" s="1185">
        <f t="shared" ref="H1870" si="4274">H1868/H21</f>
        <v>5.3769401330376942E-2</v>
      </c>
      <c r="I1870" s="1185">
        <f t="shared" si="4263"/>
        <v>1.3120230776646466E-2</v>
      </c>
      <c r="J1870" s="1184">
        <f t="shared" si="4244"/>
        <v>0.24400924042340436</v>
      </c>
      <c r="K1870" s="1186">
        <f t="shared" si="4272"/>
        <v>0.11294337274424393</v>
      </c>
      <c r="L1870" s="1186">
        <f t="shared" ref="L1870" si="4275">L1868/L21</f>
        <v>0.10315543435917414</v>
      </c>
      <c r="M1870" s="1186">
        <f t="shared" si="4265"/>
        <v>9.7879383850697915E-3</v>
      </c>
      <c r="N1870" s="1184">
        <f t="shared" si="4245"/>
        <v>9.4885339254056469E-2</v>
      </c>
      <c r="O1870" s="1187">
        <f t="shared" si="4272"/>
        <v>7.875635131865473E-2</v>
      </c>
      <c r="P1870" s="1187">
        <f t="shared" ref="P1870" si="4276">P1868/P21</f>
        <v>2.2916926142732594E-2</v>
      </c>
      <c r="Q1870" s="1187">
        <f t="shared" si="4267"/>
        <v>5.5839425175922136E-2</v>
      </c>
      <c r="R1870" s="1184">
        <f t="shared" si="4246"/>
        <v>2.4366018735732546</v>
      </c>
      <c r="S1870" s="1188">
        <f t="shared" si="4272"/>
        <v>1.8112889637742206E-2</v>
      </c>
      <c r="T1870" s="1188">
        <f t="shared" ref="T1870" si="4277">T1868/T21</f>
        <v>1.6207455429497569E-2</v>
      </c>
      <c r="U1870" s="1188">
        <f t="shared" si="4269"/>
        <v>1.9054342082446378E-3</v>
      </c>
      <c r="V1870" s="1184">
        <f t="shared" si="4247"/>
        <v>0.11756529064869416</v>
      </c>
      <c r="W1870" s="1194">
        <f>W1868/W$21</f>
        <v>8.9946092660308369E-2</v>
      </c>
      <c r="X1870" s="1194">
        <f>X1868/X$21</f>
        <v>7.879705589204937E-2</v>
      </c>
      <c r="Y1870" s="1194">
        <f t="shared" si="4270"/>
        <v>1.1149036768258999E-2</v>
      </c>
      <c r="Z1870" s="1184">
        <f t="shared" si="4248"/>
        <v>0.14149052451316188</v>
      </c>
      <c r="AA1870" s="1194">
        <f t="shared" si="4239"/>
        <v>7.3773700690495492E-2</v>
      </c>
      <c r="AB1870" s="1194">
        <f t="shared" si="4240"/>
        <v>5.7987586001500203E-2</v>
      </c>
      <c r="AC1870" s="1194">
        <f t="shared" si="4271"/>
        <v>1.5786114688995288E-2</v>
      </c>
      <c r="AD1870" t="s">
        <v>4268</v>
      </c>
    </row>
    <row r="1871" spans="1:30" customFormat="1" ht="15.75" thickBot="1" x14ac:dyDescent="0.3">
      <c r="A1871" s="3580"/>
      <c r="B1871" s="1" t="s">
        <v>4269</v>
      </c>
      <c r="C1871" s="1184">
        <f t="shared" ref="C1871:S1871" si="4278">C1868/C9</f>
        <v>0.29775987918449537</v>
      </c>
      <c r="D1871" s="1184">
        <f t="shared" ref="D1871" si="4279">D1868/D9</f>
        <v>0.29582917082917082</v>
      </c>
      <c r="E1871" s="1184">
        <f t="shared" si="4261"/>
        <v>1.9307083553245508E-3</v>
      </c>
      <c r="F1871" s="1184">
        <f t="shared" si="4243"/>
        <v>6.5264299322241462E-3</v>
      </c>
      <c r="G1871" s="1185">
        <f t="shared" si="4278"/>
        <v>0.47531992687385738</v>
      </c>
      <c r="H1871" s="1185">
        <f t="shared" ref="H1871" si="4280">H1868/H9</f>
        <v>0.39191919191919194</v>
      </c>
      <c r="I1871" s="1185">
        <f t="shared" si="4263"/>
        <v>8.3400734954665434E-2</v>
      </c>
      <c r="J1871" s="1184">
        <f t="shared" si="4244"/>
        <v>0.21280084434308963</v>
      </c>
      <c r="K1871" s="1186">
        <f t="shared" si="4278"/>
        <v>0.60931598825010491</v>
      </c>
      <c r="L1871" s="1186">
        <f t="shared" ref="L1871" si="4281">L1868/L9</f>
        <v>0.54240065546907001</v>
      </c>
      <c r="M1871" s="1186">
        <f t="shared" si="4265"/>
        <v>6.6915332781034897E-2</v>
      </c>
      <c r="N1871" s="1184">
        <f t="shared" si="4245"/>
        <v>0.12336882727983851</v>
      </c>
      <c r="O1871" s="1187">
        <f t="shared" si="4278"/>
        <v>0.36614173228346458</v>
      </c>
      <c r="P1871" s="1187">
        <f t="shared" ref="P1871" si="4282">P1868/P9</f>
        <v>9.8977945131791284E-2</v>
      </c>
      <c r="Q1871" s="1187">
        <f t="shared" si="4267"/>
        <v>0.26716378715167333</v>
      </c>
      <c r="R1871" s="1184">
        <f t="shared" si="4246"/>
        <v>2.6992254364943515</v>
      </c>
      <c r="S1871" s="1188">
        <f t="shared" si="4278"/>
        <v>4.8532731376975169E-2</v>
      </c>
      <c r="T1871" s="1188">
        <f t="shared" ref="T1871" si="4283">T1868/T9</f>
        <v>4.5662100456621002E-2</v>
      </c>
      <c r="U1871" s="1188">
        <f t="shared" si="4269"/>
        <v>2.8706309203541669E-3</v>
      </c>
      <c r="V1871" s="1184">
        <f t="shared" si="4247"/>
        <v>6.2866817155756261E-2</v>
      </c>
      <c r="W1871" s="1194">
        <f>W1868/W$9</f>
        <v>0.35243722304283603</v>
      </c>
      <c r="X1871" s="1194">
        <f>X1868/X$9</f>
        <v>0.30053366474157467</v>
      </c>
      <c r="Y1871" s="1194">
        <f t="shared" si="4270"/>
        <v>5.1903558301261365E-2</v>
      </c>
      <c r="Z1871" s="1184">
        <f t="shared" si="4248"/>
        <v>0.17270463974773881</v>
      </c>
      <c r="AA1871" s="1194">
        <f t="shared" si="4239"/>
        <v>0.35941405159377948</v>
      </c>
      <c r="AB1871" s="1194">
        <f t="shared" si="4240"/>
        <v>0.27495781276116904</v>
      </c>
      <c r="AC1871" s="1194">
        <f t="shared" si="4271"/>
        <v>8.4456238832610442E-2</v>
      </c>
      <c r="AD1871" t="s">
        <v>4270</v>
      </c>
    </row>
    <row r="1872" spans="1:30" customFormat="1" ht="15.75" hidden="1" thickBot="1" x14ac:dyDescent="0.3">
      <c r="A1872" s="3580"/>
      <c r="B1872" s="1" t="s">
        <v>4271</v>
      </c>
      <c r="C1872" s="1184">
        <f t="shared" ref="C1872:S1872" si="4284">C1868/C15</f>
        <v>0.93963463065925334</v>
      </c>
      <c r="D1872" s="1184"/>
      <c r="E1872" s="1184">
        <f t="shared" si="4261"/>
        <v>0.93963463065925334</v>
      </c>
      <c r="F1872" s="1184" t="e">
        <f t="shared" si="4243"/>
        <v>#DIV/0!</v>
      </c>
      <c r="G1872" s="1185">
        <f t="shared" si="4284"/>
        <v>0.66666666666666663</v>
      </c>
      <c r="H1872" s="1185"/>
      <c r="I1872" s="1185">
        <f t="shared" si="4263"/>
        <v>0.66666666666666663</v>
      </c>
      <c r="J1872" s="1184" t="e">
        <f t="shared" si="4244"/>
        <v>#DIV/0!</v>
      </c>
      <c r="K1872" s="1186">
        <f t="shared" si="4284"/>
        <v>0.6816901408450704</v>
      </c>
      <c r="L1872" s="1186"/>
      <c r="M1872" s="1186">
        <f t="shared" si="4265"/>
        <v>0.6816901408450704</v>
      </c>
      <c r="N1872" s="1184" t="e">
        <f t="shared" si="4245"/>
        <v>#DIV/0!</v>
      </c>
      <c r="O1872" s="1187">
        <f t="shared" si="4284"/>
        <v>0.41228625712476252</v>
      </c>
      <c r="P1872" s="1187"/>
      <c r="Q1872" s="1187">
        <f t="shared" si="4267"/>
        <v>0.41228625712476252</v>
      </c>
      <c r="R1872" s="1184" t="e">
        <f t="shared" si="4246"/>
        <v>#DIV/0!</v>
      </c>
      <c r="S1872" s="1188">
        <f t="shared" si="4284"/>
        <v>9.5768374164810696E-2</v>
      </c>
      <c r="T1872" s="1188"/>
      <c r="U1872" s="1188">
        <f t="shared" si="4269"/>
        <v>9.5768374164810696E-2</v>
      </c>
      <c r="V1872" s="1184" t="e">
        <f t="shared" si="4247"/>
        <v>#DIV/0!</v>
      </c>
      <c r="W1872" s="1205">
        <f t="shared" ref="W1872" si="4285">W1868/W1500</f>
        <v>96869030.461538464</v>
      </c>
      <c r="X1872" s="1205">
        <f t="shared" ref="X1872:X1883" si="4286">SUM(D1872+H1872+L1872+P1872+T1872)</f>
        <v>0</v>
      </c>
      <c r="Y1872" s="1205">
        <f t="shared" si="4270"/>
        <v>96869030.461538464</v>
      </c>
      <c r="Z1872" s="1184" t="e">
        <f t="shared" si="4248"/>
        <v>#DIV/0!</v>
      </c>
      <c r="AA1872" s="1205">
        <f t="shared" si="4239"/>
        <v>0.55920921389211276</v>
      </c>
      <c r="AB1872" s="1205" t="e">
        <f t="shared" si="4240"/>
        <v>#DIV/0!</v>
      </c>
      <c r="AC1872" s="1205" t="e">
        <f t="shared" si="4271"/>
        <v>#DIV/0!</v>
      </c>
      <c r="AD1872" t="s">
        <v>4272</v>
      </c>
    </row>
    <row r="1873" spans="1:30" customFormat="1" ht="15.75" hidden="1" thickBot="1" x14ac:dyDescent="0.3">
      <c r="A1873" s="3580"/>
      <c r="B1873" s="2210" t="s">
        <v>4273</v>
      </c>
      <c r="C1873" s="1204">
        <f>'BNP avec amende'!C725</f>
        <v>717</v>
      </c>
      <c r="D1873" s="1204"/>
      <c r="E1873" s="1204">
        <f t="shared" si="4261"/>
        <v>717</v>
      </c>
      <c r="F1873" s="2307" t="e">
        <f t="shared" si="4243"/>
        <v>#DIV/0!</v>
      </c>
      <c r="G1873" s="1204">
        <f>BPCE!C575</f>
        <v>126</v>
      </c>
      <c r="H1873" s="1204"/>
      <c r="I1873" s="1204">
        <f t="shared" si="4263"/>
        <v>126</v>
      </c>
      <c r="J1873" s="2307" t="e">
        <f t="shared" si="4244"/>
        <v>#DIV/0!</v>
      </c>
      <c r="K1873" s="1204">
        <f>SG!C665</f>
        <v>243</v>
      </c>
      <c r="L1873" s="1204"/>
      <c r="M1873" s="1204">
        <f t="shared" si="4265"/>
        <v>243</v>
      </c>
      <c r="N1873" s="2307" t="e">
        <f t="shared" si="4245"/>
        <v>#DIV/0!</v>
      </c>
      <c r="O1873" s="1204">
        <f>CA!C918</f>
        <v>291</v>
      </c>
      <c r="P1873" s="1204"/>
      <c r="Q1873" s="1204">
        <f t="shared" si="4267"/>
        <v>291</v>
      </c>
      <c r="R1873" s="2307" t="e">
        <f t="shared" si="4246"/>
        <v>#DIV/0!</v>
      </c>
      <c r="S1873" s="1204">
        <f>CM!C455</f>
        <v>39</v>
      </c>
      <c r="T1873" s="1204"/>
      <c r="U1873" s="1204">
        <f t="shared" si="4269"/>
        <v>39</v>
      </c>
      <c r="V1873" s="2307" t="e">
        <f t="shared" si="4247"/>
        <v>#DIV/0!</v>
      </c>
      <c r="W1873" s="1204" t="e">
        <f>SUM(C1873:S1873)</f>
        <v>#DIV/0!</v>
      </c>
      <c r="X1873" s="1204">
        <f t="shared" si="4286"/>
        <v>0</v>
      </c>
      <c r="Y1873" s="1204" t="e">
        <f t="shared" si="4270"/>
        <v>#DIV/0!</v>
      </c>
      <c r="Z1873" s="2307" t="e">
        <f t="shared" si="4248"/>
        <v>#DIV/0!</v>
      </c>
      <c r="AA1873" s="1204">
        <f t="shared" si="4239"/>
        <v>283.2</v>
      </c>
      <c r="AB1873" s="1204" t="e">
        <f t="shared" si="4240"/>
        <v>#DIV/0!</v>
      </c>
      <c r="AC1873" s="1204" t="e">
        <f t="shared" si="4271"/>
        <v>#DIV/0!</v>
      </c>
      <c r="AD1873" s="27" t="s">
        <v>4274</v>
      </c>
    </row>
    <row r="1874" spans="1:30" customFormat="1" ht="15.75" hidden="1" thickBot="1" x14ac:dyDescent="0.3">
      <c r="A1874" s="3580"/>
      <c r="B1874" s="1" t="s">
        <v>4275</v>
      </c>
      <c r="C1874" s="1184">
        <f t="shared" ref="C1874:S1874" si="4287">C1873/C30</f>
        <v>0.26158336373586283</v>
      </c>
      <c r="D1874" s="1184"/>
      <c r="E1874" s="1184">
        <f t="shared" si="4261"/>
        <v>0.26158336373586283</v>
      </c>
      <c r="F1874" s="1184" t="e">
        <f t="shared" si="4243"/>
        <v>#DIV/0!</v>
      </c>
      <c r="G1874" s="1185">
        <f t="shared" si="4287"/>
        <v>2.1265822784810127E-2</v>
      </c>
      <c r="H1874" s="1185"/>
      <c r="I1874" s="1185">
        <f t="shared" si="4263"/>
        <v>2.1265822784810127E-2</v>
      </c>
      <c r="J1874" s="1184" t="e">
        <f t="shared" si="4244"/>
        <v>#DIV/0!</v>
      </c>
      <c r="K1874" s="1186">
        <f t="shared" si="4287"/>
        <v>5.5530164533820842E-2</v>
      </c>
      <c r="L1874" s="1186"/>
      <c r="M1874" s="1186">
        <f t="shared" si="4265"/>
        <v>5.5530164533820842E-2</v>
      </c>
      <c r="N1874" s="1184" t="e">
        <f t="shared" si="4245"/>
        <v>#DIV/0!</v>
      </c>
      <c r="O1874" s="1187">
        <f t="shared" si="4287"/>
        <v>0.11170825335892515</v>
      </c>
      <c r="P1874" s="1187"/>
      <c r="Q1874" s="1187">
        <f t="shared" si="4267"/>
        <v>0.11170825335892515</v>
      </c>
      <c r="R1874" s="1184" t="e">
        <f t="shared" si="4246"/>
        <v>#DIV/0!</v>
      </c>
      <c r="S1874" s="1188">
        <f t="shared" si="4287"/>
        <v>5.691768826619965E-3</v>
      </c>
      <c r="T1874" s="1188"/>
      <c r="U1874" s="1188">
        <f t="shared" si="4269"/>
        <v>5.691768826619965E-3</v>
      </c>
      <c r="V1874" s="1184" t="e">
        <f t="shared" si="4247"/>
        <v>#DIV/0!</v>
      </c>
      <c r="W1874" s="1192" t="e">
        <f t="shared" ref="W1874" si="4288">W1873/W1515</f>
        <v>#DIV/0!</v>
      </c>
      <c r="X1874" s="1192">
        <f t="shared" si="4286"/>
        <v>0</v>
      </c>
      <c r="Y1874" s="1192" t="e">
        <f t="shared" si="4270"/>
        <v>#DIV/0!</v>
      </c>
      <c r="Z1874" s="1184" t="e">
        <f t="shared" si="4248"/>
        <v>#DIV/0!</v>
      </c>
      <c r="AA1874" s="1192">
        <f t="shared" si="4239"/>
        <v>9.1155874648007784E-2</v>
      </c>
      <c r="AB1874" s="1192" t="e">
        <f t="shared" si="4240"/>
        <v>#DIV/0!</v>
      </c>
      <c r="AC1874" s="1192" t="e">
        <f t="shared" si="4271"/>
        <v>#DIV/0!</v>
      </c>
      <c r="AD1874" t="s">
        <v>4276</v>
      </c>
    </row>
    <row r="1875" spans="1:30" customFormat="1" ht="15.75" hidden="1" thickBot="1" x14ac:dyDescent="0.3">
      <c r="A1875" s="3580"/>
      <c r="B1875" s="1" t="s">
        <v>4277</v>
      </c>
      <c r="C1875" s="1184">
        <f t="shared" ref="C1875:S1875" si="4289">C1873/C47</f>
        <v>0.17760713401040376</v>
      </c>
      <c r="D1875" s="1184"/>
      <c r="E1875" s="1184">
        <f t="shared" si="4261"/>
        <v>0.17760713401040376</v>
      </c>
      <c r="F1875" s="1184" t="e">
        <f t="shared" si="4243"/>
        <v>#DIV/0!</v>
      </c>
      <c r="G1875" s="1185">
        <f t="shared" si="4289"/>
        <v>9.375E-2</v>
      </c>
      <c r="H1875" s="1185"/>
      <c r="I1875" s="1185">
        <f t="shared" si="4263"/>
        <v>9.375E-2</v>
      </c>
      <c r="J1875" s="1184" t="e">
        <f t="shared" si="4244"/>
        <v>#DIV/0!</v>
      </c>
      <c r="K1875" s="1186">
        <f t="shared" si="4289"/>
        <v>6.0598503740648381E-2</v>
      </c>
      <c r="L1875" s="1186"/>
      <c r="M1875" s="1186">
        <f t="shared" si="4265"/>
        <v>6.0598503740648381E-2</v>
      </c>
      <c r="N1875" s="1184" t="e">
        <f t="shared" si="4245"/>
        <v>#DIV/0!</v>
      </c>
      <c r="O1875" s="1187">
        <f t="shared" si="4289"/>
        <v>0.11872705018359853</v>
      </c>
      <c r="P1875" s="1187"/>
      <c r="Q1875" s="1187">
        <f t="shared" si="4267"/>
        <v>0.11872705018359853</v>
      </c>
      <c r="R1875" s="1184" t="e">
        <f t="shared" si="4246"/>
        <v>#DIV/0!</v>
      </c>
      <c r="S1875" s="1188">
        <f t="shared" si="4289"/>
        <v>5.98159509202454E-2</v>
      </c>
      <c r="T1875" s="1188"/>
      <c r="U1875" s="1188">
        <f t="shared" si="4269"/>
        <v>5.98159509202454E-2</v>
      </c>
      <c r="V1875" s="1184" t="e">
        <f t="shared" si="4247"/>
        <v>#DIV/0!</v>
      </c>
      <c r="W1875" s="1192" t="e">
        <f t="shared" ref="W1875" si="4290">W1873/W1532</f>
        <v>#DIV/0!</v>
      </c>
      <c r="X1875" s="1192">
        <f t="shared" si="4286"/>
        <v>0</v>
      </c>
      <c r="Y1875" s="1192" t="e">
        <f t="shared" si="4270"/>
        <v>#DIV/0!</v>
      </c>
      <c r="Z1875" s="1184" t="e">
        <f t="shared" si="4248"/>
        <v>#DIV/0!</v>
      </c>
      <c r="AA1875" s="1192">
        <f t="shared" si="4239"/>
        <v>0.10209972777097923</v>
      </c>
      <c r="AB1875" s="1192" t="e">
        <f t="shared" si="4240"/>
        <v>#DIV/0!</v>
      </c>
      <c r="AC1875" s="1192" t="e">
        <f t="shared" si="4271"/>
        <v>#DIV/0!</v>
      </c>
      <c r="AD1875" t="s">
        <v>4278</v>
      </c>
    </row>
    <row r="1876" spans="1:30" customFormat="1" ht="15.75" hidden="1" thickBot="1" x14ac:dyDescent="0.3">
      <c r="A1876" s="3580"/>
      <c r="B1876" s="1" t="s">
        <v>4279</v>
      </c>
      <c r="C1876" s="1184">
        <f t="shared" ref="C1876:S1876" si="4291">C1873/C35</f>
        <v>-1.6950354609929077</v>
      </c>
      <c r="D1876" s="1184"/>
      <c r="E1876" s="1184">
        <f t="shared" si="4261"/>
        <v>-1.6950354609929077</v>
      </c>
      <c r="F1876" s="1184" t="e">
        <f t="shared" si="4243"/>
        <v>#DIV/0!</v>
      </c>
      <c r="G1876" s="1185">
        <f t="shared" si="4291"/>
        <v>0.78749999999999998</v>
      </c>
      <c r="H1876" s="1185"/>
      <c r="I1876" s="1185">
        <f t="shared" si="4263"/>
        <v>0.78749999999999998</v>
      </c>
      <c r="J1876" s="1184" t="e">
        <f t="shared" si="4244"/>
        <v>#DIV/0!</v>
      </c>
      <c r="K1876" s="1186">
        <f t="shared" si="4291"/>
        <v>0.18311981914091938</v>
      </c>
      <c r="L1876" s="1186"/>
      <c r="M1876" s="1186">
        <f t="shared" si="4265"/>
        <v>0.18311981914091938</v>
      </c>
      <c r="N1876" s="1184" t="e">
        <f t="shared" si="4245"/>
        <v>#DIV/0!</v>
      </c>
      <c r="O1876" s="1187">
        <f t="shared" si="4291"/>
        <v>0.41512125534950073</v>
      </c>
      <c r="P1876" s="1187"/>
      <c r="Q1876" s="1187">
        <f t="shared" si="4267"/>
        <v>0.41512125534950073</v>
      </c>
      <c r="R1876" s="1184" t="e">
        <f t="shared" si="4246"/>
        <v>#DIV/0!</v>
      </c>
      <c r="S1876" s="1188">
        <f t="shared" si="4291"/>
        <v>0.13588850174216027</v>
      </c>
      <c r="T1876" s="1188"/>
      <c r="U1876" s="1188">
        <f t="shared" si="4269"/>
        <v>0.13588850174216027</v>
      </c>
      <c r="V1876" s="1184" t="e">
        <f t="shared" si="4247"/>
        <v>#DIV/0!</v>
      </c>
      <c r="W1876" s="1192" t="e">
        <f t="shared" ref="W1876" si="4292">W1873/W1520</f>
        <v>#DIV/0!</v>
      </c>
      <c r="X1876" s="1192">
        <f t="shared" si="4286"/>
        <v>0</v>
      </c>
      <c r="Y1876" s="1192" t="e">
        <f t="shared" si="4270"/>
        <v>#DIV/0!</v>
      </c>
      <c r="Z1876" s="1184" t="e">
        <f t="shared" si="4248"/>
        <v>#DIV/0!</v>
      </c>
      <c r="AA1876" s="1192">
        <f t="shared" si="4239"/>
        <v>-3.4681176952065476E-2</v>
      </c>
      <c r="AB1876" s="1192" t="e">
        <f t="shared" si="4240"/>
        <v>#DIV/0!</v>
      </c>
      <c r="AC1876" s="1192" t="e">
        <f t="shared" si="4271"/>
        <v>#DIV/0!</v>
      </c>
      <c r="AD1876" t="s">
        <v>4280</v>
      </c>
    </row>
    <row r="1877" spans="1:30" customFormat="1" ht="15.75" hidden="1" thickBot="1" x14ac:dyDescent="0.3">
      <c r="A1877" s="3580"/>
      <c r="B1877" s="1" t="s">
        <v>4281</v>
      </c>
      <c r="C1877" s="1184">
        <f t="shared" ref="C1877:S1877" si="4293">C1873/C41</f>
        <v>-0.33804809052333806</v>
      </c>
      <c r="D1877" s="1184"/>
      <c r="E1877" s="1184">
        <f t="shared" si="4261"/>
        <v>-0.33804809052333806</v>
      </c>
      <c r="F1877" s="1184" t="e">
        <f t="shared" si="4243"/>
        <v>#DIV/0!</v>
      </c>
      <c r="G1877" s="1185">
        <f t="shared" si="4293"/>
        <v>0.76829268292682928</v>
      </c>
      <c r="H1877" s="1185"/>
      <c r="I1877" s="1185">
        <f t="shared" si="4263"/>
        <v>0.76829268292682928</v>
      </c>
      <c r="J1877" s="1184" t="e">
        <f t="shared" si="4244"/>
        <v>#DIV/0!</v>
      </c>
      <c r="K1877" s="1186">
        <f t="shared" si="4293"/>
        <v>0.20132560066280034</v>
      </c>
      <c r="L1877" s="1186"/>
      <c r="M1877" s="1186">
        <f t="shared" si="4265"/>
        <v>0.20132560066280034</v>
      </c>
      <c r="N1877" s="1184" t="e">
        <f t="shared" si="4245"/>
        <v>#DIV/0!</v>
      </c>
      <c r="O1877" s="1187">
        <f t="shared" si="4293"/>
        <v>0.45754716981132076</v>
      </c>
      <c r="P1877" s="1187"/>
      <c r="Q1877" s="1187">
        <f t="shared" si="4267"/>
        <v>0.45754716981132076</v>
      </c>
      <c r="R1877" s="1184" t="e">
        <f t="shared" si="4246"/>
        <v>#DIV/0!</v>
      </c>
      <c r="S1877" s="1188">
        <f t="shared" si="4293"/>
        <v>0.25490196078431371</v>
      </c>
      <c r="T1877" s="1188"/>
      <c r="U1877" s="1188">
        <f t="shared" si="4269"/>
        <v>0.25490196078431371</v>
      </c>
      <c r="V1877" s="1184" t="e">
        <f t="shared" si="4247"/>
        <v>#DIV/0!</v>
      </c>
      <c r="W1877" s="1192" t="e">
        <f t="shared" ref="W1877" si="4294">W1873/W1526</f>
        <v>#DIV/0!</v>
      </c>
      <c r="X1877" s="1192">
        <f t="shared" si="4286"/>
        <v>0</v>
      </c>
      <c r="Y1877" s="1192" t="e">
        <f t="shared" si="4270"/>
        <v>#DIV/0!</v>
      </c>
      <c r="Z1877" s="1184" t="e">
        <f t="shared" si="4248"/>
        <v>#DIV/0!</v>
      </c>
      <c r="AA1877" s="1192">
        <f t="shared" si="4239"/>
        <v>0.26880386473238521</v>
      </c>
      <c r="AB1877" s="1192" t="e">
        <f t="shared" si="4240"/>
        <v>#DIV/0!</v>
      </c>
      <c r="AC1877" s="1192" t="e">
        <f t="shared" si="4271"/>
        <v>#DIV/0!</v>
      </c>
      <c r="AD1877" t="s">
        <v>4282</v>
      </c>
    </row>
    <row r="1878" spans="1:30" customFormat="1" ht="15.75" hidden="1" thickBot="1" x14ac:dyDescent="0.3">
      <c r="A1878" s="3580"/>
      <c r="B1878" s="2210" t="s">
        <v>4283</v>
      </c>
      <c r="C1878" s="1204">
        <f>'BNP avec amende'!F725</f>
        <v>-131</v>
      </c>
      <c r="D1878" s="1204"/>
      <c r="E1878" s="1204">
        <f t="shared" si="4261"/>
        <v>-131</v>
      </c>
      <c r="F1878" s="2307" t="e">
        <f t="shared" si="4243"/>
        <v>#DIV/0!</v>
      </c>
      <c r="G1878" s="1204">
        <f>BPCE!F575</f>
        <v>-91</v>
      </c>
      <c r="H1878" s="1204"/>
      <c r="I1878" s="1204">
        <f t="shared" si="4263"/>
        <v>-91</v>
      </c>
      <c r="J1878" s="2307" t="e">
        <f t="shared" si="4244"/>
        <v>#DIV/0!</v>
      </c>
      <c r="K1878" s="1204">
        <f>SG!F665</f>
        <v>-95</v>
      </c>
      <c r="L1878" s="1204"/>
      <c r="M1878" s="1204">
        <f t="shared" si="4265"/>
        <v>-95</v>
      </c>
      <c r="N1878" s="2307" t="e">
        <f t="shared" si="4245"/>
        <v>#DIV/0!</v>
      </c>
      <c r="O1878" s="1204">
        <f>CA!F918</f>
        <v>-82</v>
      </c>
      <c r="P1878" s="1204"/>
      <c r="Q1878" s="1204">
        <f t="shared" si="4267"/>
        <v>-82</v>
      </c>
      <c r="R1878" s="2307" t="e">
        <f t="shared" si="4246"/>
        <v>#DIV/0!</v>
      </c>
      <c r="S1878" s="1204">
        <f>CM!G455</f>
        <v>-8</v>
      </c>
      <c r="T1878" s="1204"/>
      <c r="U1878" s="1204">
        <f t="shared" si="4269"/>
        <v>-8</v>
      </c>
      <c r="V1878" s="2307" t="e">
        <f t="shared" si="4247"/>
        <v>#DIV/0!</v>
      </c>
      <c r="W1878" s="1204" t="e">
        <f>SUM(C1878:S1878)</f>
        <v>#DIV/0!</v>
      </c>
      <c r="X1878" s="1204">
        <f t="shared" si="4286"/>
        <v>0</v>
      </c>
      <c r="Y1878" s="1204" t="e">
        <f t="shared" si="4270"/>
        <v>#DIV/0!</v>
      </c>
      <c r="Z1878" s="2307" t="e">
        <f t="shared" si="4248"/>
        <v>#DIV/0!</v>
      </c>
      <c r="AA1878" s="1204">
        <f t="shared" si="4239"/>
        <v>-81.400000000000006</v>
      </c>
      <c r="AB1878" s="1204" t="e">
        <f t="shared" si="4240"/>
        <v>#DIV/0!</v>
      </c>
      <c r="AC1878" s="1204" t="e">
        <f t="shared" si="4271"/>
        <v>#DIV/0!</v>
      </c>
      <c r="AD1878" s="1178" t="s">
        <v>4284</v>
      </c>
    </row>
    <row r="1879" spans="1:30" customFormat="1" ht="15.75" hidden="1" thickBot="1" x14ac:dyDescent="0.3">
      <c r="A1879" s="3580"/>
      <c r="B1879" s="1" t="s">
        <v>4285</v>
      </c>
      <c r="C1879" s="1184">
        <f t="shared" ref="C1879:S1879" si="4295">C1878/C56</f>
        <v>4.9583648750946251E-2</v>
      </c>
      <c r="D1879" s="1184"/>
      <c r="E1879" s="1184">
        <f t="shared" si="4261"/>
        <v>4.9583648750946251E-2</v>
      </c>
      <c r="F1879" s="1184" t="e">
        <f t="shared" si="4243"/>
        <v>#DIV/0!</v>
      </c>
      <c r="G1879" s="1185">
        <f t="shared" si="4295"/>
        <v>4.7569262937794038E-2</v>
      </c>
      <c r="H1879" s="1185"/>
      <c r="I1879" s="1185">
        <f t="shared" si="4263"/>
        <v>4.7569262937794038E-2</v>
      </c>
      <c r="J1879" s="1184" t="e">
        <f t="shared" si="4244"/>
        <v>#DIV/0!</v>
      </c>
      <c r="K1879" s="1186">
        <f t="shared" si="4295"/>
        <v>6.8790731354091236E-2</v>
      </c>
      <c r="L1879" s="1186"/>
      <c r="M1879" s="1186">
        <f t="shared" si="4265"/>
        <v>6.8790731354091236E-2</v>
      </c>
      <c r="N1879" s="1184" t="e">
        <f t="shared" si="4245"/>
        <v>#DIV/0!</v>
      </c>
      <c r="O1879" s="1187">
        <f t="shared" si="4295"/>
        <v>0.17484008528784648</v>
      </c>
      <c r="P1879" s="1187"/>
      <c r="Q1879" s="1187">
        <f t="shared" si="4267"/>
        <v>0.17484008528784648</v>
      </c>
      <c r="R1879" s="1184" t="e">
        <f t="shared" si="4246"/>
        <v>#DIV/0!</v>
      </c>
      <c r="S1879" s="1188">
        <f t="shared" si="4295"/>
        <v>5.2770448548812663E-3</v>
      </c>
      <c r="T1879" s="1188"/>
      <c r="U1879" s="1188">
        <f t="shared" si="4269"/>
        <v>5.2770448548812663E-3</v>
      </c>
      <c r="V1879" s="1184" t="e">
        <f t="shared" si="4247"/>
        <v>#DIV/0!</v>
      </c>
      <c r="W1879" s="1194" t="e">
        <f t="shared" ref="W1879" si="4296">W1878/W1541</f>
        <v>#DIV/0!</v>
      </c>
      <c r="X1879" s="1194">
        <f t="shared" si="4286"/>
        <v>0</v>
      </c>
      <c r="Y1879" s="1194" t="e">
        <f t="shared" si="4270"/>
        <v>#DIV/0!</v>
      </c>
      <c r="Z1879" s="1184" t="e">
        <f t="shared" si="4248"/>
        <v>#DIV/0!</v>
      </c>
      <c r="AA1879" s="1194">
        <f t="shared" si="4239"/>
        <v>6.9212154637111861E-2</v>
      </c>
      <c r="AB1879" s="1194" t="e">
        <f t="shared" si="4240"/>
        <v>#DIV/0!</v>
      </c>
      <c r="AC1879" s="1194" t="e">
        <f t="shared" si="4271"/>
        <v>#DIV/0!</v>
      </c>
      <c r="AD1879" t="s">
        <v>4286</v>
      </c>
    </row>
    <row r="1880" spans="1:30" customFormat="1" ht="15.75" hidden="1" thickBot="1" x14ac:dyDescent="0.3">
      <c r="A1880" s="3580"/>
      <c r="B1880" s="1" t="s">
        <v>4287</v>
      </c>
      <c r="C1880" s="1184">
        <f t="shared" ref="C1880:S1880" si="4297">C1878/C73</f>
        <v>7.4516496018202497E-2</v>
      </c>
      <c r="D1880" s="1184"/>
      <c r="E1880" s="1184">
        <f t="shared" si="4261"/>
        <v>7.4516496018202497E-2</v>
      </c>
      <c r="F1880" s="1184" t="e">
        <f t="shared" si="4243"/>
        <v>#DIV/0!</v>
      </c>
      <c r="G1880" s="1185">
        <f t="shared" si="4297"/>
        <v>0.20449438202247192</v>
      </c>
      <c r="H1880" s="1185"/>
      <c r="I1880" s="1185">
        <f t="shared" si="4263"/>
        <v>0.20449438202247192</v>
      </c>
      <c r="J1880" s="1184" t="e">
        <f t="shared" si="4244"/>
        <v>#DIV/0!</v>
      </c>
      <c r="K1880" s="1186">
        <f t="shared" si="4297"/>
        <v>9.0562440419447096E-2</v>
      </c>
      <c r="L1880" s="1186"/>
      <c r="M1880" s="1186">
        <f t="shared" si="4265"/>
        <v>9.0562440419447096E-2</v>
      </c>
      <c r="N1880" s="1184" t="e">
        <f t="shared" si="4245"/>
        <v>#DIV/0!</v>
      </c>
      <c r="O1880" s="1187">
        <f t="shared" si="4297"/>
        <v>0.12238805970149254</v>
      </c>
      <c r="P1880" s="1187"/>
      <c r="Q1880" s="1187">
        <f t="shared" si="4267"/>
        <v>0.12238805970149254</v>
      </c>
      <c r="R1880" s="1184" t="e">
        <f t="shared" si="4246"/>
        <v>#DIV/0!</v>
      </c>
      <c r="S1880" s="1188">
        <f t="shared" si="4297"/>
        <v>6.6115702479338845E-2</v>
      </c>
      <c r="T1880" s="1188"/>
      <c r="U1880" s="1188">
        <f t="shared" si="4269"/>
        <v>6.6115702479338845E-2</v>
      </c>
      <c r="V1880" s="1184" t="e">
        <f t="shared" si="4247"/>
        <v>#DIV/0!</v>
      </c>
      <c r="W1880" s="1194" t="e">
        <f t="shared" ref="W1880" si="4298">W1878/W1558</f>
        <v>#DIV/0!</v>
      </c>
      <c r="X1880" s="1194">
        <f t="shared" si="4286"/>
        <v>0</v>
      </c>
      <c r="Y1880" s="1194" t="e">
        <f t="shared" si="4270"/>
        <v>#DIV/0!</v>
      </c>
      <c r="Z1880" s="1184" t="e">
        <f t="shared" si="4248"/>
        <v>#DIV/0!</v>
      </c>
      <c r="AA1880" s="1194">
        <f t="shared" si="4239"/>
        <v>0.11161541612819059</v>
      </c>
      <c r="AB1880" s="1194" t="e">
        <f t="shared" si="4240"/>
        <v>#DIV/0!</v>
      </c>
      <c r="AC1880" s="1194" t="e">
        <f t="shared" si="4271"/>
        <v>#DIV/0!</v>
      </c>
      <c r="AD1880" t="s">
        <v>4288</v>
      </c>
    </row>
    <row r="1881" spans="1:30" customFormat="1" ht="15.75" hidden="1" thickBot="1" x14ac:dyDescent="0.3">
      <c r="A1881" s="3580"/>
      <c r="B1881" s="1" t="s">
        <v>4289</v>
      </c>
      <c r="C1881" s="1195">
        <v>0.2</v>
      </c>
      <c r="D1881" s="1195"/>
      <c r="E1881" s="1195">
        <f t="shared" si="4261"/>
        <v>0.2</v>
      </c>
      <c r="F1881" s="1184" t="e">
        <f t="shared" si="4243"/>
        <v>#DIV/0!</v>
      </c>
      <c r="G1881" s="1196">
        <v>0.2</v>
      </c>
      <c r="H1881" s="1196"/>
      <c r="I1881" s="1196">
        <f t="shared" si="4263"/>
        <v>0.2</v>
      </c>
      <c r="J1881" s="1184" t="e">
        <f t="shared" si="4244"/>
        <v>#DIV/0!</v>
      </c>
      <c r="K1881" s="1197">
        <v>0.2</v>
      </c>
      <c r="L1881" s="1197"/>
      <c r="M1881" s="1197">
        <f t="shared" si="4265"/>
        <v>0.2</v>
      </c>
      <c r="N1881" s="1184" t="e">
        <f t="shared" si="4245"/>
        <v>#DIV/0!</v>
      </c>
      <c r="O1881" s="1187">
        <v>0.2</v>
      </c>
      <c r="P1881" s="1187"/>
      <c r="Q1881" s="1187">
        <f t="shared" si="4267"/>
        <v>0.2</v>
      </c>
      <c r="R1881" s="1184" t="e">
        <f t="shared" si="4246"/>
        <v>#DIV/0!</v>
      </c>
      <c r="S1881" s="1188">
        <v>0.2</v>
      </c>
      <c r="T1881" s="1188"/>
      <c r="U1881" s="1188">
        <f t="shared" si="4269"/>
        <v>0.2</v>
      </c>
      <c r="V1881" s="1184" t="e">
        <f t="shared" si="4247"/>
        <v>#DIV/0!</v>
      </c>
      <c r="W1881" s="1190">
        <f>K1881</f>
        <v>0.2</v>
      </c>
      <c r="X1881" s="1190">
        <f t="shared" si="4286"/>
        <v>0</v>
      </c>
      <c r="Y1881" s="1190">
        <f t="shared" si="4270"/>
        <v>0.2</v>
      </c>
      <c r="Z1881" s="1184" t="e">
        <f t="shared" si="4248"/>
        <v>#DIV/0!</v>
      </c>
      <c r="AA1881" s="1190">
        <f t="shared" si="4239"/>
        <v>0.2</v>
      </c>
      <c r="AB1881" s="1190" t="e">
        <f t="shared" si="4240"/>
        <v>#DIV/0!</v>
      </c>
      <c r="AC1881" s="1190" t="e">
        <f t="shared" si="4271"/>
        <v>#DIV/0!</v>
      </c>
      <c r="AD1881" t="s">
        <v>4290</v>
      </c>
    </row>
    <row r="1882" spans="1:30" customFormat="1" ht="15.75" hidden="1" thickBot="1" x14ac:dyDescent="0.3">
      <c r="A1882" s="3580"/>
      <c r="B1882" s="1" t="s">
        <v>4291</v>
      </c>
      <c r="C1882" s="1184">
        <f>C1878/C1873</f>
        <v>-0.18270571827057183</v>
      </c>
      <c r="D1882" s="1184"/>
      <c r="E1882" s="1184">
        <f t="shared" si="4261"/>
        <v>-0.18270571827057183</v>
      </c>
      <c r="F1882" s="1184" t="e">
        <f t="shared" si="4243"/>
        <v>#DIV/0!</v>
      </c>
      <c r="G1882" s="1185">
        <f t="shared" ref="G1882:S1882" si="4299">G1878/G1873</f>
        <v>-0.72222222222222221</v>
      </c>
      <c r="H1882" s="1185"/>
      <c r="I1882" s="1185">
        <f t="shared" si="4263"/>
        <v>-0.72222222222222221</v>
      </c>
      <c r="J1882" s="1184" t="e">
        <f t="shared" si="4244"/>
        <v>#DIV/0!</v>
      </c>
      <c r="K1882" s="1186">
        <f t="shared" si="4299"/>
        <v>-0.39094650205761317</v>
      </c>
      <c r="L1882" s="1186"/>
      <c r="M1882" s="1186">
        <f t="shared" si="4265"/>
        <v>-0.39094650205761317</v>
      </c>
      <c r="N1882" s="1184" t="e">
        <f t="shared" si="4245"/>
        <v>#DIV/0!</v>
      </c>
      <c r="O1882" s="1187">
        <f t="shared" si="4299"/>
        <v>-0.28178694158075601</v>
      </c>
      <c r="P1882" s="1187"/>
      <c r="Q1882" s="1187">
        <f t="shared" si="4267"/>
        <v>-0.28178694158075601</v>
      </c>
      <c r="R1882" s="1184" t="e">
        <f t="shared" si="4246"/>
        <v>#DIV/0!</v>
      </c>
      <c r="S1882" s="1188">
        <f t="shared" si="4299"/>
        <v>-0.20512820512820512</v>
      </c>
      <c r="T1882" s="1188"/>
      <c r="U1882" s="1188">
        <f t="shared" si="4269"/>
        <v>-0.20512820512820512</v>
      </c>
      <c r="V1882" s="1184" t="e">
        <f t="shared" si="4247"/>
        <v>#DIV/0!</v>
      </c>
      <c r="W1882" s="1205" t="e">
        <f t="shared" ref="W1882" si="4300">W1878/W1873</f>
        <v>#DIV/0!</v>
      </c>
      <c r="X1882" s="1205">
        <f t="shared" si="4286"/>
        <v>0</v>
      </c>
      <c r="Y1882" s="1205" t="e">
        <f t="shared" si="4270"/>
        <v>#DIV/0!</v>
      </c>
      <c r="Z1882" s="1184" t="e">
        <f t="shared" si="4248"/>
        <v>#DIV/0!</v>
      </c>
      <c r="AA1882" s="1205">
        <f t="shared" si="4239"/>
        <v>-0.35655791785187368</v>
      </c>
      <c r="AB1882" s="1205" t="e">
        <f t="shared" si="4240"/>
        <v>#DIV/0!</v>
      </c>
      <c r="AC1882" s="1205" t="e">
        <f t="shared" si="4271"/>
        <v>#DIV/0!</v>
      </c>
      <c r="AD1882" t="s">
        <v>4292</v>
      </c>
    </row>
    <row r="1883" spans="1:30" customFormat="1" ht="15.75" thickBot="1" x14ac:dyDescent="0.3">
      <c r="A1883" s="3580"/>
      <c r="B1883" s="2210" t="s">
        <v>10</v>
      </c>
      <c r="C1883" s="1204">
        <f>'BNP avec amende'!G725</f>
        <v>6505</v>
      </c>
      <c r="D1883" s="1246">
        <f>'Données 2013 TJN'!C233</f>
        <v>6111</v>
      </c>
      <c r="E1883" s="1204">
        <f t="shared" si="4261"/>
        <v>394</v>
      </c>
      <c r="F1883" s="2307">
        <f t="shared" si="4243"/>
        <v>6.4473899525445924E-2</v>
      </c>
      <c r="G1883" s="1204">
        <f>BPCE!G575</f>
        <v>499</v>
      </c>
      <c r="H1883" s="1246">
        <f>'Données 2013 TJN'!D233</f>
        <v>473</v>
      </c>
      <c r="I1883" s="1204">
        <f t="shared" si="4263"/>
        <v>26</v>
      </c>
      <c r="J1883" s="2307">
        <f t="shared" si="4244"/>
        <v>5.4968287526427059E-2</v>
      </c>
      <c r="K1883" s="1204">
        <f>SG!G665</f>
        <v>2934</v>
      </c>
      <c r="L1883" s="1246">
        <f>'Données 2013 TJN'!E233</f>
        <v>2569</v>
      </c>
      <c r="M1883" s="1204">
        <f t="shared" si="4265"/>
        <v>365</v>
      </c>
      <c r="N1883" s="2307">
        <f t="shared" si="4245"/>
        <v>0.14207862981704944</v>
      </c>
      <c r="O1883" s="1204">
        <f>CA!G918</f>
        <v>819</v>
      </c>
      <c r="P1883" s="1246">
        <f>'Données 2013 TJN'!F233</f>
        <v>853</v>
      </c>
      <c r="Q1883" s="1204">
        <f t="shared" si="4267"/>
        <v>-34</v>
      </c>
      <c r="R1883" s="2307">
        <f t="shared" si="4246"/>
        <v>-3.9859320046893319E-2</v>
      </c>
      <c r="S1883" s="1204">
        <f>CM!H455</f>
        <v>50</v>
      </c>
      <c r="T1883" s="1246">
        <f>'Données 2013 TJN'!G233</f>
        <v>51</v>
      </c>
      <c r="U1883" s="1204">
        <f t="shared" si="4269"/>
        <v>-1</v>
      </c>
      <c r="V1883" s="2307">
        <f t="shared" si="4247"/>
        <v>-1.9607843137254902E-2</v>
      </c>
      <c r="W1883" s="1204">
        <f>SUM(C1883+G1883+K1883+O1883+S1883)</f>
        <v>10807</v>
      </c>
      <c r="X1883" s="1204">
        <f t="shared" si="4286"/>
        <v>10057</v>
      </c>
      <c r="Y1883" s="1204">
        <f t="shared" si="4270"/>
        <v>750</v>
      </c>
      <c r="Z1883" s="2307">
        <f t="shared" si="4248"/>
        <v>7.4574922939246294E-2</v>
      </c>
      <c r="AA1883" s="1204">
        <f t="shared" si="4239"/>
        <v>2161.4</v>
      </c>
      <c r="AB1883" s="1204">
        <f t="shared" si="4240"/>
        <v>2011.4</v>
      </c>
      <c r="AC1883" s="1204">
        <f t="shared" si="4271"/>
        <v>150</v>
      </c>
      <c r="AD1883" s="27" t="s">
        <v>4293</v>
      </c>
    </row>
    <row r="1884" spans="1:30" customFormat="1" ht="15.75" thickBot="1" x14ac:dyDescent="0.3">
      <c r="A1884" s="3580"/>
      <c r="B1884" s="1" t="s">
        <v>4294</v>
      </c>
      <c r="C1884" s="1184">
        <f t="shared" ref="C1884:S1884" si="4301">C1883/C82</f>
        <v>3.6218771401368574E-2</v>
      </c>
      <c r="D1884" s="1184">
        <f t="shared" ref="D1884" si="4302">D1883/D82</f>
        <v>3.5255633632178339E-2</v>
      </c>
      <c r="E1884" s="1184">
        <f t="shared" si="4261"/>
        <v>9.6313776919023514E-4</v>
      </c>
      <c r="F1884" s="1184">
        <f t="shared" si="4243"/>
        <v>2.7318691226447426E-2</v>
      </c>
      <c r="G1884" s="1185">
        <f t="shared" si="4301"/>
        <v>4.83531817168771E-3</v>
      </c>
      <c r="H1884" s="1185">
        <f t="shared" ref="H1884" si="4303">H1883/H82</f>
        <v>4.2849248552818721E-3</v>
      </c>
      <c r="I1884" s="1185">
        <f t="shared" si="4263"/>
        <v>5.5039331640583788E-4</v>
      </c>
      <c r="J1884" s="1184">
        <f t="shared" si="4244"/>
        <v>0.12844876748010831</v>
      </c>
      <c r="K1884" s="1186">
        <f t="shared" si="4301"/>
        <v>2.1538054968287527E-2</v>
      </c>
      <c r="L1884" s="1186">
        <f t="shared" ref="L1884" si="4304">L1883/L82</f>
        <v>1.9045289089547703E-2</v>
      </c>
      <c r="M1884" s="1186">
        <f t="shared" si="4265"/>
        <v>2.4927658787398249E-3</v>
      </c>
      <c r="N1884" s="1184">
        <f t="shared" si="4245"/>
        <v>0.13088621900246641</v>
      </c>
      <c r="O1884" s="1187">
        <f t="shared" si="4301"/>
        <v>1.1286121790896688E-2</v>
      </c>
      <c r="P1884" s="1187">
        <f t="shared" ref="P1884" si="4305">P1883/P82</f>
        <v>1.1293675277045903E-2</v>
      </c>
      <c r="Q1884" s="1187">
        <f t="shared" si="4267"/>
        <v>-7.5534861492150551E-6</v>
      </c>
      <c r="R1884" s="1184">
        <f t="shared" si="4246"/>
        <v>-6.6882444943032113E-4</v>
      </c>
      <c r="S1884" s="1188">
        <f t="shared" si="4301"/>
        <v>6.3914916463204182E-4</v>
      </c>
      <c r="T1884" s="1188">
        <f t="shared" ref="T1884" si="4306">T1883/T82</f>
        <v>6.498305343900512E-4</v>
      </c>
      <c r="U1884" s="1188">
        <f t="shared" si="4269"/>
        <v>-1.0681369758009382E-5</v>
      </c>
      <c r="V1884" s="1184">
        <f t="shared" si="4247"/>
        <v>-1.6437161987217497E-2</v>
      </c>
      <c r="W1884" s="1194">
        <f>W1883/W$82</f>
        <v>1.896557170484818E-2</v>
      </c>
      <c r="X1884" s="1194">
        <f>X1883/X$82</f>
        <v>1.7563100200656281E-2</v>
      </c>
      <c r="Y1884" s="1194">
        <f t="shared" si="4270"/>
        <v>1.4024715041918989E-3</v>
      </c>
      <c r="Z1884" s="1184">
        <f t="shared" si="4248"/>
        <v>7.9853299711829501E-2</v>
      </c>
      <c r="AA1884" s="1194">
        <f t="shared" si="4239"/>
        <v>1.4903483099374509E-2</v>
      </c>
      <c r="AB1884" s="1194">
        <f t="shared" si="4240"/>
        <v>1.4105870677688776E-2</v>
      </c>
      <c r="AC1884" s="1194">
        <f t="shared" si="4271"/>
        <v>7.9761242168573283E-4</v>
      </c>
      <c r="AD1884" t="s">
        <v>4295</v>
      </c>
    </row>
    <row r="1885" spans="1:30" customFormat="1" ht="15.75" thickBot="1" x14ac:dyDescent="0.3">
      <c r="A1885" s="3580"/>
      <c r="B1885" s="1" t="s">
        <v>4296</v>
      </c>
      <c r="C1885" s="1184">
        <f t="shared" ref="C1885:S1885" si="4307">C1883/C99</f>
        <v>5.3037097431716265E-2</v>
      </c>
      <c r="D1885" s="1184">
        <f t="shared" ref="D1885" si="4308">D1883/D99</f>
        <v>5.2343060754267701E-2</v>
      </c>
      <c r="E1885" s="1184">
        <f t="shared" si="4261"/>
        <v>6.9403667744856457E-4</v>
      </c>
      <c r="F1885" s="1184">
        <f t="shared" si="4243"/>
        <v>1.3259382761486249E-2</v>
      </c>
      <c r="G1885" s="1185">
        <f t="shared" si="4307"/>
        <v>4.7546450690805146E-2</v>
      </c>
      <c r="H1885" s="1185">
        <f t="shared" ref="H1885" si="4309">H1883/H99</f>
        <v>4.319240252031778E-2</v>
      </c>
      <c r="I1885" s="1185">
        <f t="shared" si="4263"/>
        <v>4.3540481704873665E-3</v>
      </c>
      <c r="J1885" s="1184">
        <f t="shared" si="4244"/>
        <v>0.10080588058141046</v>
      </c>
      <c r="K1885" s="1186">
        <f t="shared" si="4307"/>
        <v>3.4997316156736444E-2</v>
      </c>
      <c r="L1885" s="1186">
        <f t="shared" ref="L1885" si="4310">L1883/L99</f>
        <v>3.0856264338133731E-2</v>
      </c>
      <c r="M1885" s="1186">
        <f t="shared" si="4265"/>
        <v>4.1410518186027132E-3</v>
      </c>
      <c r="N1885" s="1184">
        <f t="shared" si="4245"/>
        <v>0.13420457425512108</v>
      </c>
      <c r="O1885" s="1187">
        <f t="shared" si="4307"/>
        <v>2.3729501072028741E-2</v>
      </c>
      <c r="P1885" s="1187">
        <f t="shared" ref="P1885" si="4311">P1883/P99</f>
        <v>2.3529087247951892E-2</v>
      </c>
      <c r="Q1885" s="1187">
        <f t="shared" si="4267"/>
        <v>2.0041382407684841E-4</v>
      </c>
      <c r="R1885" s="1184">
        <f t="shared" si="4246"/>
        <v>8.5177049991301129E-3</v>
      </c>
      <c r="S1885" s="1188">
        <f t="shared" si="4307"/>
        <v>4.0325832728445839E-3</v>
      </c>
      <c r="T1885" s="1188">
        <f t="shared" ref="T1885" si="4312">T1883/T99</f>
        <v>4.125879783189062E-3</v>
      </c>
      <c r="U1885" s="1188">
        <f t="shared" si="4269"/>
        <v>-9.329651034447814E-5</v>
      </c>
      <c r="V1885" s="1184">
        <f t="shared" si="4247"/>
        <v>-2.2612513026825379E-2</v>
      </c>
      <c r="W1885" s="1194">
        <f>W1883/W$99</f>
        <v>4.095220411303066E-2</v>
      </c>
      <c r="X1885" s="1194">
        <f>X1883/X$99</f>
        <v>3.8744697982440256E-2</v>
      </c>
      <c r="Y1885" s="1194">
        <f t="shared" si="4270"/>
        <v>2.2075061305904045E-3</v>
      </c>
      <c r="Z1885" s="1184">
        <f t="shared" si="4248"/>
        <v>5.6975695915629107E-2</v>
      </c>
      <c r="AA1885" s="1194">
        <f t="shared" si="4239"/>
        <v>3.2668589724826239E-2</v>
      </c>
      <c r="AB1885" s="1194">
        <f t="shared" si="4240"/>
        <v>3.0809338928772034E-2</v>
      </c>
      <c r="AC1885" s="1194">
        <f t="shared" si="4271"/>
        <v>1.859250796054205E-3</v>
      </c>
      <c r="AD1885" t="s">
        <v>4297</v>
      </c>
    </row>
    <row r="1886" spans="1:30" customFormat="1" ht="15.75" thickBot="1" x14ac:dyDescent="0.3">
      <c r="A1886" s="3580"/>
      <c r="B1886" s="2210" t="s">
        <v>14</v>
      </c>
      <c r="C1886" s="1204">
        <f>'BNP avec amende'!J725</f>
        <v>58</v>
      </c>
      <c r="D1886" s="1246">
        <f>'Données 2013 TJN'!C235</f>
        <v>49</v>
      </c>
      <c r="E1886" s="1204">
        <f t="shared" si="4261"/>
        <v>9</v>
      </c>
      <c r="F1886" s="2307">
        <f t="shared" si="4243"/>
        <v>0.18367346938775511</v>
      </c>
      <c r="G1886" s="1204">
        <f>BPCE!J575</f>
        <v>19</v>
      </c>
      <c r="H1886" s="1246">
        <f>'Données 2013 TJN'!D235</f>
        <v>19</v>
      </c>
      <c r="I1886" s="1204">
        <f t="shared" si="4263"/>
        <v>0</v>
      </c>
      <c r="J1886" s="2307">
        <f t="shared" si="4244"/>
        <v>0</v>
      </c>
      <c r="K1886" s="1204">
        <f>SG!J665</f>
        <v>52</v>
      </c>
      <c r="L1886" s="1246">
        <f>'Données 2013 TJN'!E235</f>
        <v>53</v>
      </c>
      <c r="M1886" s="1204">
        <f t="shared" si="4265"/>
        <v>-1</v>
      </c>
      <c r="N1886" s="2307">
        <f t="shared" si="4245"/>
        <v>-1.8867924528301886E-2</v>
      </c>
      <c r="O1886" s="1204">
        <f>CA!J918</f>
        <v>15</v>
      </c>
      <c r="P1886" s="1246">
        <f>'Données 2013 TJN'!F235</f>
        <v>14</v>
      </c>
      <c r="Q1886" s="1204">
        <f t="shared" si="4267"/>
        <v>1</v>
      </c>
      <c r="R1886" s="2307">
        <f t="shared" si="4246"/>
        <v>7.1428571428571425E-2</v>
      </c>
      <c r="S1886" s="1204">
        <f>CM!K455</f>
        <v>7</v>
      </c>
      <c r="T1886" s="1246">
        <f>'Données 2013 TJN'!G235</f>
        <v>4</v>
      </c>
      <c r="U1886" s="1204">
        <f t="shared" si="4269"/>
        <v>3</v>
      </c>
      <c r="V1886" s="2307">
        <f t="shared" si="4247"/>
        <v>0.75</v>
      </c>
      <c r="W1886" s="1204">
        <f>SUM(C1886+G1886+K1886+O1886+S1886)</f>
        <v>151</v>
      </c>
      <c r="X1886" s="1204">
        <f t="shared" ref="X1886" si="4313">SUM(D1886+H1886+L1886+P1886+T1886)</f>
        <v>139</v>
      </c>
      <c r="Y1886" s="1204">
        <f t="shared" si="4270"/>
        <v>12</v>
      </c>
      <c r="Z1886" s="2307">
        <f t="shared" si="4248"/>
        <v>8.6330935251798566E-2</v>
      </c>
      <c r="AA1886" s="1204">
        <f t="shared" si="4239"/>
        <v>30.2</v>
      </c>
      <c r="AB1886" s="1204">
        <f t="shared" si="4240"/>
        <v>27.8</v>
      </c>
      <c r="AC1886" s="1204">
        <f t="shared" si="4271"/>
        <v>2.3999999999999986</v>
      </c>
      <c r="AD1886" s="27" t="s">
        <v>4298</v>
      </c>
    </row>
    <row r="1887" spans="1:30" customFormat="1" ht="15.75" thickBot="1" x14ac:dyDescent="0.3">
      <c r="A1887" s="3580"/>
      <c r="B1887" s="1" t="s">
        <v>4299</v>
      </c>
      <c r="C1887" s="1184">
        <f t="shared" ref="C1887:S1887" si="4314">C1886/C108</f>
        <v>7.0048309178743967E-2</v>
      </c>
      <c r="D1887" s="1184">
        <f t="shared" ref="D1887" si="4315">D1886/D108</f>
        <v>7.4695121951219509E-2</v>
      </c>
      <c r="E1887" s="1184">
        <f t="shared" si="4261"/>
        <v>-4.646812772475542E-3</v>
      </c>
      <c r="F1887" s="1184">
        <f t="shared" si="4243"/>
        <v>-6.2210391402937874E-2</v>
      </c>
      <c r="G1887" s="1185">
        <f t="shared" si="4314"/>
        <v>2.6647966339410939E-2</v>
      </c>
      <c r="H1887" s="1185">
        <f t="shared" ref="H1887" si="4316">H1886/H108</f>
        <v>3.0944625407166124E-2</v>
      </c>
      <c r="I1887" s="1185">
        <f t="shared" si="4263"/>
        <v>-4.2966590677551847E-3</v>
      </c>
      <c r="J1887" s="1184">
        <f t="shared" si="4244"/>
        <v>-0.13884992987377281</v>
      </c>
      <c r="K1887" s="1186">
        <f t="shared" si="4314"/>
        <v>6.8062827225130892E-2</v>
      </c>
      <c r="L1887" s="1186">
        <f t="shared" ref="L1887" si="4317">L1886/L108</f>
        <v>6.734434561626429E-2</v>
      </c>
      <c r="M1887" s="1186">
        <f t="shared" si="4265"/>
        <v>7.1848160886660295E-4</v>
      </c>
      <c r="N1887" s="1184">
        <f t="shared" si="4245"/>
        <v>1.0668774078830502E-2</v>
      </c>
      <c r="O1887" s="1187">
        <f t="shared" si="4314"/>
        <v>1.5789473684210527E-2</v>
      </c>
      <c r="P1887" s="1187">
        <f t="shared" ref="P1887" si="4318">P1886/P108</f>
        <v>2.1276595744680851E-2</v>
      </c>
      <c r="Q1887" s="1187">
        <f t="shared" si="4267"/>
        <v>-5.4871220604703237E-3</v>
      </c>
      <c r="R1887" s="1184">
        <f t="shared" si="4246"/>
        <v>-0.25789473684210523</v>
      </c>
      <c r="S1887" s="1188">
        <f t="shared" si="4314"/>
        <v>1.5053763440860216E-2</v>
      </c>
      <c r="T1887" s="1188">
        <f t="shared" ref="T1887" si="4319">T1886/T108</f>
        <v>1.2307692307692308E-2</v>
      </c>
      <c r="U1887" s="1188">
        <f t="shared" si="4269"/>
        <v>2.7460711331679082E-3</v>
      </c>
      <c r="V1887" s="1184">
        <f t="shared" si="4247"/>
        <v>0.22311827956989255</v>
      </c>
      <c r="W1887" s="1194">
        <f>W1886/W$108</f>
        <v>4.0591397849462363E-2</v>
      </c>
      <c r="X1887" s="1194">
        <f>X1886/X$108</f>
        <v>4.5723684210526319E-2</v>
      </c>
      <c r="Y1887" s="1194">
        <f t="shared" si="4270"/>
        <v>-5.1322863610639563E-3</v>
      </c>
      <c r="Z1887" s="1184">
        <f t="shared" si="4248"/>
        <v>-0.11224568732111098</v>
      </c>
      <c r="AA1887" s="1194">
        <f t="shared" si="4239"/>
        <v>3.9120467973671309E-2</v>
      </c>
      <c r="AB1887" s="1194">
        <f t="shared" si="4240"/>
        <v>4.1313676205404617E-2</v>
      </c>
      <c r="AC1887" s="1194">
        <f t="shared" si="4271"/>
        <v>-2.1932082317333082E-3</v>
      </c>
      <c r="AD1887" t="s">
        <v>4300</v>
      </c>
    </row>
    <row r="1888" spans="1:30" customFormat="1" ht="15.75" thickBot="1" x14ac:dyDescent="0.3">
      <c r="A1888" s="3580"/>
      <c r="B1888" s="1" t="s">
        <v>4301</v>
      </c>
      <c r="C1888" s="1184">
        <f t="shared" ref="C1888:S1888" si="4320">C1886/C125</f>
        <v>8.6567164179104483E-2</v>
      </c>
      <c r="D1888" s="1184">
        <f t="shared" ref="D1888" si="4321">D1886/D125</f>
        <v>9.0740740740740747E-2</v>
      </c>
      <c r="E1888" s="1184">
        <f t="shared" si="4261"/>
        <v>-4.1735765616362636E-3</v>
      </c>
      <c r="F1888" s="1184">
        <f t="shared" si="4243"/>
        <v>-4.5994517209869024E-2</v>
      </c>
      <c r="G1888" s="1185">
        <f t="shared" si="4320"/>
        <v>6.4846416382252553E-2</v>
      </c>
      <c r="H1888" s="1185">
        <f t="shared" ref="H1888" si="4322">H1886/H125</f>
        <v>4.0084388185654012E-2</v>
      </c>
      <c r="I1888" s="1185">
        <f t="shared" si="4263"/>
        <v>2.4762028196598541E-2</v>
      </c>
      <c r="J1888" s="1184">
        <f t="shared" si="4244"/>
        <v>0.6177474402730373</v>
      </c>
      <c r="K1888" s="1186">
        <f t="shared" si="4320"/>
        <v>0.11504424778761062</v>
      </c>
      <c r="L1888" s="1186">
        <f t="shared" ref="L1888" si="4323">L1886/L125</f>
        <v>0.11181434599156118</v>
      </c>
      <c r="M1888" s="1186">
        <f t="shared" si="4265"/>
        <v>3.2299017960494419E-3</v>
      </c>
      <c r="N1888" s="1184">
        <f t="shared" si="4245"/>
        <v>2.8886291534479917E-2</v>
      </c>
      <c r="O1888" s="1187">
        <f t="shared" si="4320"/>
        <v>4.573170731707317E-2</v>
      </c>
      <c r="P1888" s="1187">
        <f t="shared" ref="P1888" si="4324">P1886/P125</f>
        <v>4.8442906574394463E-2</v>
      </c>
      <c r="Q1888" s="1187">
        <f t="shared" si="4267"/>
        <v>-2.7111992573212937E-3</v>
      </c>
      <c r="R1888" s="1184">
        <f t="shared" si="4246"/>
        <v>-5.5966898954703852E-2</v>
      </c>
      <c r="S1888" s="1188">
        <f t="shared" si="4320"/>
        <v>6.3063063063063057E-2</v>
      </c>
      <c r="T1888" s="1188">
        <f t="shared" ref="T1888" si="4325">T1886/T125</f>
        <v>4.878048780487805E-2</v>
      </c>
      <c r="U1888" s="1188">
        <f t="shared" si="4269"/>
        <v>1.4282575258185007E-2</v>
      </c>
      <c r="V1888" s="1184">
        <f t="shared" si="4247"/>
        <v>0.29279279279279263</v>
      </c>
      <c r="W1888" s="1194">
        <f>W1886/W$111</f>
        <v>8.1445523193096003E-2</v>
      </c>
      <c r="X1888" s="1194">
        <f>X1886/X$111</f>
        <v>8.1861012956419316E-2</v>
      </c>
      <c r="Y1888" s="1194">
        <f t="shared" si="4270"/>
        <v>-4.1548976332331233E-4</v>
      </c>
      <c r="Z1888" s="1184">
        <f t="shared" si="4248"/>
        <v>-5.0755512095178729E-3</v>
      </c>
      <c r="AA1888" s="1194">
        <f t="shared" si="4239"/>
        <v>7.5050519745820776E-2</v>
      </c>
      <c r="AB1888" s="1194">
        <f t="shared" si="4240"/>
        <v>6.797257385944569E-2</v>
      </c>
      <c r="AC1888" s="1194">
        <f t="shared" si="4271"/>
        <v>7.0779458863750866E-3</v>
      </c>
      <c r="AD1888" t="s">
        <v>4302</v>
      </c>
    </row>
    <row r="1889" spans="1:30" customFormat="1" ht="15.75" thickBot="1" x14ac:dyDescent="0.3">
      <c r="A1889" s="3580"/>
      <c r="B1889" s="1" t="s">
        <v>4303</v>
      </c>
      <c r="C1889" s="1184">
        <f t="shared" ref="C1889:S1889" si="4326">C1886/C113</f>
        <v>0.28999999999999998</v>
      </c>
      <c r="D1889" s="1184">
        <f t="shared" ref="D1889" si="4327">D1886/D113</f>
        <v>0.28823529411764703</v>
      </c>
      <c r="E1889" s="1184">
        <f t="shared" si="4261"/>
        <v>1.764705882352946E-3</v>
      </c>
      <c r="F1889" s="1184">
        <f t="shared" si="4243"/>
        <v>6.1224489795918538E-3</v>
      </c>
      <c r="G1889" s="1185">
        <f t="shared" si="4326"/>
        <v>0.23456790123456789</v>
      </c>
      <c r="H1889" s="1185">
        <f t="shared" ref="H1889" si="4328">H1886/H113</f>
        <v>0.2087912087912088</v>
      </c>
      <c r="I1889" s="1185">
        <f t="shared" si="4263"/>
        <v>2.5776692443359089E-2</v>
      </c>
      <c r="J1889" s="1184">
        <f t="shared" si="4244"/>
        <v>0.12345679012345669</v>
      </c>
      <c r="K1889" s="1186">
        <f t="shared" si="4326"/>
        <v>0.38235294117647056</v>
      </c>
      <c r="L1889" s="1186">
        <f t="shared" ref="L1889" si="4329">L1886/L113</f>
        <v>0.38129496402877699</v>
      </c>
      <c r="M1889" s="1186">
        <f t="shared" si="4265"/>
        <v>1.0579771476935673E-3</v>
      </c>
      <c r="N1889" s="1184">
        <f t="shared" si="4245"/>
        <v>2.7746947835736954E-3</v>
      </c>
      <c r="O1889" s="1187">
        <f t="shared" si="4326"/>
        <v>9.4339622641509441E-2</v>
      </c>
      <c r="P1889" s="1187">
        <f t="shared" ref="P1889" si="4330">P1886/P113</f>
        <v>0.10526315789473684</v>
      </c>
      <c r="Q1889" s="1187">
        <f t="shared" si="4267"/>
        <v>-1.0923535253227395E-2</v>
      </c>
      <c r="R1889" s="1184">
        <f t="shared" si="4246"/>
        <v>-0.10377358490566026</v>
      </c>
      <c r="S1889" s="1188">
        <f t="shared" si="4326"/>
        <v>0.1076923076923077</v>
      </c>
      <c r="T1889" s="1188">
        <f t="shared" ref="T1889" si="4331">T1886/T113</f>
        <v>9.0909090909090912E-2</v>
      </c>
      <c r="U1889" s="1188">
        <f t="shared" si="4269"/>
        <v>1.6783216783216787E-2</v>
      </c>
      <c r="V1889" s="1184">
        <f t="shared" si="4247"/>
        <v>0.18461538461538465</v>
      </c>
      <c r="W1889" s="1194">
        <f>W1886/W$113</f>
        <v>0.23556942277691106</v>
      </c>
      <c r="X1889" s="1194">
        <f>X1886/X$113</f>
        <v>0.24090121317157712</v>
      </c>
      <c r="Y1889" s="1194">
        <f t="shared" si="4270"/>
        <v>-5.3317903946660528E-3</v>
      </c>
      <c r="Z1889" s="1184">
        <f t="shared" si="4248"/>
        <v>-2.2132683868505844E-2</v>
      </c>
      <c r="AA1889" s="1194">
        <f t="shared" si="4239"/>
        <v>0.22179055454897112</v>
      </c>
      <c r="AB1889" s="1194">
        <f t="shared" si="4240"/>
        <v>0.21489874314829213</v>
      </c>
      <c r="AC1889" s="1194">
        <f t="shared" si="4271"/>
        <v>6.8918114006789877E-3</v>
      </c>
      <c r="AD1889" t="s">
        <v>4304</v>
      </c>
    </row>
    <row r="1890" spans="1:30" customFormat="1" ht="15.75" hidden="1" thickBot="1" x14ac:dyDescent="0.3">
      <c r="A1890" s="3580"/>
      <c r="B1890" s="1" t="s">
        <v>4305</v>
      </c>
      <c r="C1890" s="1184">
        <f t="shared" ref="C1890:S1890" si="4332">C1886/C119</f>
        <v>0.62365591397849462</v>
      </c>
      <c r="D1890" s="1184"/>
      <c r="E1890" s="1184">
        <f t="shared" si="4261"/>
        <v>0.62365591397849462</v>
      </c>
      <c r="F1890" s="1184" t="e">
        <f t="shared" si="4243"/>
        <v>#DIV/0!</v>
      </c>
      <c r="G1890" s="1185">
        <f t="shared" si="4332"/>
        <v>0.40425531914893614</v>
      </c>
      <c r="H1890" s="1185"/>
      <c r="I1890" s="1185">
        <f t="shared" si="4263"/>
        <v>0.40425531914893614</v>
      </c>
      <c r="J1890" s="1184" t="e">
        <f t="shared" si="4244"/>
        <v>#DIV/0!</v>
      </c>
      <c r="K1890" s="1186">
        <f t="shared" si="4332"/>
        <v>0.49523809523809526</v>
      </c>
      <c r="L1890" s="1186"/>
      <c r="M1890" s="1186">
        <f t="shared" si="4265"/>
        <v>0.49523809523809526</v>
      </c>
      <c r="N1890" s="1184" t="e">
        <f t="shared" si="4245"/>
        <v>#DIV/0!</v>
      </c>
      <c r="O1890" s="1187">
        <f t="shared" si="4332"/>
        <v>0.15151515151515152</v>
      </c>
      <c r="P1890" s="1187"/>
      <c r="Q1890" s="1187">
        <f t="shared" si="4267"/>
        <v>0.15151515151515152</v>
      </c>
      <c r="R1890" s="1184" t="e">
        <f t="shared" si="4246"/>
        <v>#DIV/0!</v>
      </c>
      <c r="S1890" s="1188">
        <f t="shared" si="4332"/>
        <v>0.14893617021276595</v>
      </c>
      <c r="T1890" s="1188"/>
      <c r="U1890" s="1188">
        <f t="shared" si="4269"/>
        <v>0.14893617021276595</v>
      </c>
      <c r="V1890" s="1184" t="e">
        <f t="shared" si="4247"/>
        <v>#DIV/0!</v>
      </c>
      <c r="W1890" s="1205" t="e">
        <f t="shared" ref="W1890" si="4333">W1886/W1604</f>
        <v>#DIV/0!</v>
      </c>
      <c r="X1890" s="1205">
        <f t="shared" ref="X1890" si="4334">SUM(D1890+H1890+L1890+P1890+T1890)</f>
        <v>0</v>
      </c>
      <c r="Y1890" s="1205" t="e">
        <f t="shared" si="4270"/>
        <v>#DIV/0!</v>
      </c>
      <c r="Z1890" s="1184" t="e">
        <f t="shared" si="4248"/>
        <v>#DIV/0!</v>
      </c>
      <c r="AA1890" s="1205">
        <f t="shared" si="4239"/>
        <v>0.36472013001868869</v>
      </c>
      <c r="AB1890" s="1205" t="e">
        <f t="shared" si="4240"/>
        <v>#DIV/0!</v>
      </c>
      <c r="AC1890" s="1205" t="e">
        <f t="shared" si="4271"/>
        <v>#DIV/0!</v>
      </c>
      <c r="AD1890" t="s">
        <v>4306</v>
      </c>
    </row>
    <row r="1891" spans="1:30" customFormat="1" ht="15.75" thickBot="1" x14ac:dyDescent="0.3">
      <c r="A1891" s="3580"/>
      <c r="B1891" s="2210" t="s">
        <v>4307</v>
      </c>
      <c r="C1891" s="1206">
        <f>C1868/C1883</f>
        <v>0.36372021521906228</v>
      </c>
      <c r="D1891" s="1206">
        <f>D1868/D1883</f>
        <v>0.38766159384716087</v>
      </c>
      <c r="E1891" s="1206">
        <f t="shared" si="4261"/>
        <v>-2.3941378628098586E-2</v>
      </c>
      <c r="F1891" s="2307">
        <f t="shared" si="4243"/>
        <v>-6.1758448626555704E-2</v>
      </c>
      <c r="G1891" s="1206">
        <f t="shared" ref="G1891:K1891" si="4335">G1868/G1883</f>
        <v>0.52104208416833664</v>
      </c>
      <c r="H1891" s="1206">
        <f t="shared" ref="H1891" si="4336">H1868/H1883</f>
        <v>0.41014799154334036</v>
      </c>
      <c r="I1891" s="1206">
        <f t="shared" si="4263"/>
        <v>0.11089409262499628</v>
      </c>
      <c r="J1891" s="2307">
        <f t="shared" si="4244"/>
        <v>0.2703758031526971</v>
      </c>
      <c r="K1891" s="1206">
        <f t="shared" si="4335"/>
        <v>0.4948875255623722</v>
      </c>
      <c r="L1891" s="1206">
        <f t="shared" ref="L1891" si="4337">L1868/L1883</f>
        <v>0.51537563254184504</v>
      </c>
      <c r="M1891" s="1206">
        <f t="shared" si="4265"/>
        <v>-2.0488106979472842E-2</v>
      </c>
      <c r="N1891" s="2307">
        <f t="shared" si="4245"/>
        <v>-3.9753736276635754E-2</v>
      </c>
      <c r="O1891" s="1206">
        <f>O1868/O1883</f>
        <v>0.79487179487179482</v>
      </c>
      <c r="P1891" s="1206">
        <f>P1868/P1883</f>
        <v>0.21570926143024619</v>
      </c>
      <c r="Q1891" s="1206">
        <f t="shared" si="4267"/>
        <v>0.57916253344154867</v>
      </c>
      <c r="R1891" s="2307">
        <f t="shared" si="4246"/>
        <v>2.6849219620958751</v>
      </c>
      <c r="S1891" s="1206">
        <f t="shared" ref="S1891:T1891" si="4338">S1868/S1883</f>
        <v>0.86</v>
      </c>
      <c r="T1891" s="1206">
        <f t="shared" si="4338"/>
        <v>0.78431372549019607</v>
      </c>
      <c r="U1891" s="1206">
        <f t="shared" si="4269"/>
        <v>7.5686274509803919E-2</v>
      </c>
      <c r="V1891" s="2307">
        <f t="shared" si="4247"/>
        <v>9.6500000000000002E-2</v>
      </c>
      <c r="W1891" s="1206">
        <f>W1868/W1883</f>
        <v>0.44156565189229202</v>
      </c>
      <c r="X1891" s="1206">
        <f>X1868/X1883</f>
        <v>0.40877001093765536</v>
      </c>
      <c r="Y1891" s="1206">
        <f t="shared" si="4270"/>
        <v>3.2795640954636662E-2</v>
      </c>
      <c r="Z1891" s="2307">
        <f t="shared" si="4248"/>
        <v>8.0230056210357795E-2</v>
      </c>
      <c r="AA1891" s="1206">
        <f t="shared" si="4239"/>
        <v>0.60690432396431315</v>
      </c>
      <c r="AB1891" s="1206">
        <f t="shared" si="4240"/>
        <v>0.46264164097055771</v>
      </c>
      <c r="AC1891" s="1206">
        <f t="shared" si="4271"/>
        <v>0.14426268299375544</v>
      </c>
      <c r="AD1891" s="27" t="s">
        <v>4308</v>
      </c>
    </row>
    <row r="1892" spans="1:30" customFormat="1" ht="15.75" thickBot="1" x14ac:dyDescent="0.3">
      <c r="A1892" s="3580"/>
      <c r="B1892" s="1" t="s">
        <v>4223</v>
      </c>
      <c r="C1892" s="1207">
        <f t="shared" ref="C1892:S1892" si="4339">C1891/C134</f>
        <v>1.667821737489513</v>
      </c>
      <c r="D1892" s="1207">
        <f t="shared" ref="D1892" si="4340">D1891/D134</f>
        <v>1.7308468061383695</v>
      </c>
      <c r="E1892" s="1207">
        <f t="shared" si="4261"/>
        <v>-6.3025068648856486E-2</v>
      </c>
      <c r="F1892" s="1184">
        <f t="shared" si="4243"/>
        <v>-3.641285203597508E-2</v>
      </c>
      <c r="G1892" s="1208">
        <f t="shared" si="4339"/>
        <v>2.3120360340580546</v>
      </c>
      <c r="H1892" s="1208">
        <f t="shared" ref="H1892" si="4341">H1891/H134</f>
        <v>1.9835709240961539</v>
      </c>
      <c r="I1892" s="1208">
        <f t="shared" si="4263"/>
        <v>0.3284651099619007</v>
      </c>
      <c r="J1892" s="1184">
        <f t="shared" si="4244"/>
        <v>0.16559282351427446</v>
      </c>
      <c r="K1892" s="1209">
        <f t="shared" si="4339"/>
        <v>2.8610770395199503</v>
      </c>
      <c r="L1892" s="1209">
        <f t="shared" ref="L1892" si="4342">L1891/L134</f>
        <v>3.0450505342942153</v>
      </c>
      <c r="M1892" s="1209">
        <f t="shared" si="4265"/>
        <v>-0.18397349477426506</v>
      </c>
      <c r="N1892" s="1184">
        <f t="shared" si="4245"/>
        <v>-6.0417222211028625E-2</v>
      </c>
      <c r="O1892" s="1210">
        <f t="shared" si="4339"/>
        <v>3.6385202509595369</v>
      </c>
      <c r="P1892" s="1210">
        <f t="shared" ref="P1892" si="4343">P1891/P134</f>
        <v>1.0173153173003475</v>
      </c>
      <c r="Q1892" s="1210">
        <f t="shared" si="4267"/>
        <v>2.6212049336591896</v>
      </c>
      <c r="R1892" s="1184">
        <f t="shared" si="4246"/>
        <v>2.5765904524224488</v>
      </c>
      <c r="S1892" s="1211">
        <f t="shared" si="4339"/>
        <v>4.3655142430731297</v>
      </c>
      <c r="T1892" s="1211">
        <f t="shared" ref="T1892" si="4344">T1891/T134</f>
        <v>4.0294913461587827</v>
      </c>
      <c r="U1892" s="1211">
        <f t="shared" si="4269"/>
        <v>0.33602289691434706</v>
      </c>
      <c r="V1892" s="1184">
        <f t="shared" si="4247"/>
        <v>8.3390896777745804E-2</v>
      </c>
      <c r="W1892" s="1177">
        <f>W1891/W$134</f>
        <v>2.1459235057190464</v>
      </c>
      <c r="X1892" s="1177">
        <f>X1891/X$134</f>
        <v>2.0218911308231218</v>
      </c>
      <c r="Y1892" s="1177">
        <f t="shared" si="4270"/>
        <v>0.12403237489592467</v>
      </c>
      <c r="Z1892" s="1184">
        <f t="shared" si="4248"/>
        <v>6.1344734642280407E-2</v>
      </c>
      <c r="AA1892" s="1177">
        <f t="shared" si="4239"/>
        <v>2.9689938610200373</v>
      </c>
      <c r="AB1892" s="1177">
        <f t="shared" si="4240"/>
        <v>2.3612549855975735</v>
      </c>
      <c r="AC1892" s="1177">
        <f t="shared" si="4271"/>
        <v>0.60773887542246374</v>
      </c>
      <c r="AD1892" t="s">
        <v>4309</v>
      </c>
    </row>
    <row r="1893" spans="1:30" customFormat="1" ht="15.75" thickBot="1" x14ac:dyDescent="0.3">
      <c r="A1893" s="3580"/>
      <c r="B1893" s="1" t="s">
        <v>4224</v>
      </c>
      <c r="C1893" s="1207">
        <f t="shared" ref="C1893:S1893" si="4345">C1891/C137</f>
        <v>1.7377696387603905</v>
      </c>
      <c r="D1893" s="1207">
        <f t="shared" ref="D1893" si="4346">D1891/D137</f>
        <v>1.7937184297741828</v>
      </c>
      <c r="E1893" s="1207">
        <f t="shared" si="4261"/>
        <v>-5.5948791013792354E-2</v>
      </c>
      <c r="F1893" s="1184">
        <f t="shared" si="4243"/>
        <v>-3.1191512605931095E-2</v>
      </c>
      <c r="G1893" s="1208">
        <f t="shared" si="4345"/>
        <v>1.4068270319904022</v>
      </c>
      <c r="H1893" s="1208">
        <f t="shared" ref="H1893" si="4347">H1891/H137</f>
        <v>1.2448810020485366</v>
      </c>
      <c r="I1893" s="1208">
        <f t="shared" si="4263"/>
        <v>0.16194602994186558</v>
      </c>
      <c r="J1893" s="1184">
        <f t="shared" si="4244"/>
        <v>0.13008956653316447</v>
      </c>
      <c r="K1893" s="1209">
        <f t="shared" si="4345"/>
        <v>3.2272009727381357</v>
      </c>
      <c r="L1893" s="1209">
        <f t="shared" ref="L1893" si="4348">L1891/L137</f>
        <v>3.3430953672408568</v>
      </c>
      <c r="M1893" s="1209">
        <f t="shared" si="4265"/>
        <v>-0.1158943945027211</v>
      </c>
      <c r="N1893" s="1184">
        <f t="shared" si="4245"/>
        <v>-3.4666792828698674E-2</v>
      </c>
      <c r="O1893" s="1210">
        <f t="shared" si="4345"/>
        <v>3.3189215011136133</v>
      </c>
      <c r="P1893" s="1210">
        <f t="shared" ref="P1893" si="4349">P1891/P137</f>
        <v>0.97398279419986478</v>
      </c>
      <c r="Q1893" s="1210">
        <f t="shared" si="4267"/>
        <v>2.3449387069137484</v>
      </c>
      <c r="R1893" s="1184">
        <f t="shared" si="4246"/>
        <v>2.4075771367605481</v>
      </c>
      <c r="S1893" s="1211">
        <f t="shared" si="4345"/>
        <v>4.4916343723673124</v>
      </c>
      <c r="T1893" s="1211">
        <f t="shared" ref="T1893" si="4350">T1891/T137</f>
        <v>3.9282422855690089</v>
      </c>
      <c r="U1893" s="1211">
        <f t="shared" si="4269"/>
        <v>0.56339208679830355</v>
      </c>
      <c r="V1893" s="1184">
        <f t="shared" si="4247"/>
        <v>0.14342091089136977</v>
      </c>
      <c r="W1893" s="1177">
        <f>W1891/W$137</f>
        <v>2.1963675608778344</v>
      </c>
      <c r="X1893" s="1177">
        <f>X1891/X$137</f>
        <v>2.0337506806160035</v>
      </c>
      <c r="Y1893" s="1177">
        <f t="shared" si="4270"/>
        <v>0.16261688026183085</v>
      </c>
      <c r="Z1893" s="1184">
        <f t="shared" si="4248"/>
        <v>7.9959103056120806E-2</v>
      </c>
      <c r="AA1893" s="1177">
        <f t="shared" si="4239"/>
        <v>2.8364707033939709</v>
      </c>
      <c r="AB1893" s="1177">
        <f t="shared" si="4240"/>
        <v>2.2567839757664898</v>
      </c>
      <c r="AC1893" s="1177">
        <f t="shared" si="4271"/>
        <v>0.57968672762748108</v>
      </c>
      <c r="AD1893" t="s">
        <v>4310</v>
      </c>
    </row>
    <row r="1894" spans="1:30" customFormat="1" ht="15.75" thickBot="1" x14ac:dyDescent="0.3">
      <c r="A1894" s="3580"/>
      <c r="B1894" s="1" t="s">
        <v>4311</v>
      </c>
      <c r="C1894" s="1207">
        <f t="shared" ref="C1894:S1894" si="4351">C1891/C154</f>
        <v>1.9360791145793244</v>
      </c>
      <c r="D1894" s="1207">
        <f t="shared" ref="D1894" si="4352">D1891/D154</f>
        <v>1.9765924775459542</v>
      </c>
      <c r="E1894" s="1207">
        <f t="shared" si="4261"/>
        <v>-4.0513362966629884E-2</v>
      </c>
      <c r="F1894" s="1184">
        <f t="shared" si="4243"/>
        <v>-2.0496568426147912E-2</v>
      </c>
      <c r="G1894" s="1208">
        <f t="shared" si="4351"/>
        <v>1.3767055068220273</v>
      </c>
      <c r="H1894" s="1208">
        <f t="shared" ref="H1894" si="4353">H1891/H154</f>
        <v>1.2317615075292929</v>
      </c>
      <c r="I1894" s="1208">
        <f t="shared" si="4263"/>
        <v>0.14494399929273438</v>
      </c>
      <c r="J1894" s="1184">
        <f t="shared" si="4244"/>
        <v>0.11767212922854502</v>
      </c>
      <c r="K1894" s="1209">
        <f t="shared" si="4351"/>
        <v>3.7324716766084842</v>
      </c>
      <c r="L1894" s="1209">
        <f t="shared" ref="L1894" si="4354">L1891/L154</f>
        <v>3.8942742740238567</v>
      </c>
      <c r="M1894" s="1209">
        <f t="shared" si="4265"/>
        <v>-0.16180259741537251</v>
      </c>
      <c r="N1894" s="1184">
        <f t="shared" si="4245"/>
        <v>-4.1548844798798903E-2</v>
      </c>
      <c r="O1894" s="1210">
        <f t="shared" si="4351"/>
        <v>3.6374450662366811</v>
      </c>
      <c r="P1894" s="1210">
        <f t="shared" ref="P1894" si="4355">P1891/P154</f>
        <v>1.100082272311852</v>
      </c>
      <c r="Q1894" s="1210">
        <f t="shared" si="4267"/>
        <v>2.5373627939248289</v>
      </c>
      <c r="R1894" s="1184">
        <f t="shared" si="4246"/>
        <v>2.3065209373772508</v>
      </c>
      <c r="S1894" s="1211">
        <f t="shared" si="4351"/>
        <v>5.2432258064516128</v>
      </c>
      <c r="T1894" s="1211">
        <f t="shared" ref="T1894" si="4356">T1891/T154</f>
        <v>4.4753177652970733</v>
      </c>
      <c r="U1894" s="1211">
        <f t="shared" si="4269"/>
        <v>0.76790804115453959</v>
      </c>
      <c r="V1894" s="1184">
        <f t="shared" si="4247"/>
        <v>0.17158737802019866</v>
      </c>
      <c r="W1894" s="1177">
        <f>W1891/W$154</f>
        <v>2.4688184350940077</v>
      </c>
      <c r="X1894" s="1177">
        <f>X1891/X$154</f>
        <v>2.2965264800188714</v>
      </c>
      <c r="Y1894" s="1177">
        <f t="shared" si="4270"/>
        <v>0.17229195507513628</v>
      </c>
      <c r="Z1894" s="1184">
        <f t="shared" si="4248"/>
        <v>7.5022847145102586E-2</v>
      </c>
      <c r="AA1894" s="1177">
        <f t="shared" si="4239"/>
        <v>3.1851854341396262</v>
      </c>
      <c r="AB1894" s="1177">
        <f t="shared" si="4240"/>
        <v>2.5356056593416056</v>
      </c>
      <c r="AC1894" s="1177">
        <f t="shared" si="4271"/>
        <v>0.64957977479802054</v>
      </c>
      <c r="AD1894" t="s">
        <v>4312</v>
      </c>
    </row>
    <row r="1895" spans="1:30" customFormat="1" ht="15.75" hidden="1" thickBot="1" x14ac:dyDescent="0.3">
      <c r="A1895" s="3580"/>
      <c r="B1895" s="2210" t="s">
        <v>4313</v>
      </c>
      <c r="C1895" s="1206">
        <f>C1873/C1883</f>
        <v>0.11022290545734051</v>
      </c>
      <c r="D1895" s="1206">
        <f>D1873/D1883</f>
        <v>0</v>
      </c>
      <c r="E1895" s="1206">
        <f t="shared" si="4261"/>
        <v>0.11022290545734051</v>
      </c>
      <c r="F1895" s="2307" t="e">
        <f t="shared" si="4243"/>
        <v>#DIV/0!</v>
      </c>
      <c r="G1895" s="1206">
        <f t="shared" ref="G1895:K1895" si="4357">G1873/G1883</f>
        <v>0.25250501002004005</v>
      </c>
      <c r="H1895" s="1206">
        <f t="shared" ref="H1895" si="4358">H1873/H1883</f>
        <v>0</v>
      </c>
      <c r="I1895" s="1206">
        <f t="shared" si="4263"/>
        <v>0.25250501002004005</v>
      </c>
      <c r="J1895" s="2307" t="e">
        <f t="shared" si="4244"/>
        <v>#DIV/0!</v>
      </c>
      <c r="K1895" s="1206">
        <f t="shared" si="4357"/>
        <v>8.2822085889570546E-2</v>
      </c>
      <c r="L1895" s="1206">
        <f t="shared" ref="L1895" si="4359">L1873/L1883</f>
        <v>0</v>
      </c>
      <c r="M1895" s="1206">
        <f t="shared" si="4265"/>
        <v>8.2822085889570546E-2</v>
      </c>
      <c r="N1895" s="2307" t="e">
        <f t="shared" si="4245"/>
        <v>#DIV/0!</v>
      </c>
      <c r="O1895" s="1206">
        <f>O1873/O1883</f>
        <v>0.35531135531135533</v>
      </c>
      <c r="P1895" s="1206">
        <f>P1873/P1883</f>
        <v>0</v>
      </c>
      <c r="Q1895" s="1206">
        <f t="shared" si="4267"/>
        <v>0.35531135531135533</v>
      </c>
      <c r="R1895" s="2307" t="e">
        <f t="shared" si="4246"/>
        <v>#DIV/0!</v>
      </c>
      <c r="S1895" s="1206">
        <f t="shared" ref="S1895:T1895" si="4360">S1873/S1883</f>
        <v>0.78</v>
      </c>
      <c r="T1895" s="1206">
        <f t="shared" si="4360"/>
        <v>0</v>
      </c>
      <c r="U1895" s="1206">
        <f t="shared" si="4269"/>
        <v>0.78</v>
      </c>
      <c r="V1895" s="2307" t="e">
        <f t="shared" si="4247"/>
        <v>#DIV/0!</v>
      </c>
      <c r="W1895" s="1206" t="e">
        <f>W1873/W1883</f>
        <v>#DIV/0!</v>
      </c>
      <c r="X1895" s="1206">
        <f t="shared" ref="X1895:X1906" si="4361">SUM(D1895+H1895+L1895+P1895+T1895)</f>
        <v>0</v>
      </c>
      <c r="Y1895" s="1206" t="e">
        <f t="shared" si="4270"/>
        <v>#DIV/0!</v>
      </c>
      <c r="Z1895" s="2307" t="e">
        <f t="shared" si="4248"/>
        <v>#DIV/0!</v>
      </c>
      <c r="AA1895" s="1206">
        <f t="shared" si="4239"/>
        <v>0.31617227133566128</v>
      </c>
      <c r="AB1895" s="1206">
        <f t="shared" si="4240"/>
        <v>0</v>
      </c>
      <c r="AC1895" s="1206">
        <f t="shared" si="4271"/>
        <v>0.31617227133566128</v>
      </c>
      <c r="AD1895" s="27" t="s">
        <v>4314</v>
      </c>
    </row>
    <row r="1896" spans="1:30" s="1" customFormat="1" ht="15.75" hidden="1" thickBot="1" x14ac:dyDescent="0.3">
      <c r="A1896" s="3580"/>
      <c r="B1896" s="1" t="s">
        <v>4223</v>
      </c>
      <c r="C1896" s="1207">
        <f t="shared" ref="C1896:S1896" si="4362">C1895/C160</f>
        <v>7.2223146621140923</v>
      </c>
      <c r="D1896" s="1207" t="e">
        <f t="shared" ref="D1896" si="4363">D1895/D160</f>
        <v>#DIV/0!</v>
      </c>
      <c r="E1896" s="1207" t="e">
        <f t="shared" si="4261"/>
        <v>#DIV/0!</v>
      </c>
      <c r="F1896" s="1184" t="e">
        <f t="shared" si="4243"/>
        <v>#DIV/0!</v>
      </c>
      <c r="G1896" s="1208">
        <f t="shared" si="4362"/>
        <v>4.3980193297988377</v>
      </c>
      <c r="H1896" s="1208" t="e">
        <f t="shared" ref="H1896" si="4364">H1895/H160</f>
        <v>#DIV/0!</v>
      </c>
      <c r="I1896" s="1208" t="e">
        <f t="shared" si="4263"/>
        <v>#DIV/0!</v>
      </c>
      <c r="J1896" s="1184" t="e">
        <f t="shared" si="4244"/>
        <v>#DIV/0!</v>
      </c>
      <c r="K1896" s="1209">
        <f t="shared" si="4362"/>
        <v>2.5782348784782583</v>
      </c>
      <c r="L1896" s="1209" t="e">
        <f t="shared" ref="L1896" si="4365">L1895/L160</f>
        <v>#DIV/0!</v>
      </c>
      <c r="M1896" s="1209" t="e">
        <f t="shared" si="4265"/>
        <v>#DIV/0!</v>
      </c>
      <c r="N1896" s="1184" t="e">
        <f t="shared" si="4245"/>
        <v>#DIV/0!</v>
      </c>
      <c r="O1896" s="1210">
        <f t="shared" si="4362"/>
        <v>9.8978422728902569</v>
      </c>
      <c r="P1896" s="1210" t="e">
        <f t="shared" ref="P1896" si="4366">P1895/P160</f>
        <v>#DIV/0!</v>
      </c>
      <c r="Q1896" s="1210" t="e">
        <f t="shared" si="4267"/>
        <v>#DIV/0!</v>
      </c>
      <c r="R1896" s="1184" t="e">
        <f t="shared" si="4246"/>
        <v>#DIV/0!</v>
      </c>
      <c r="S1896" s="1211">
        <f t="shared" si="4362"/>
        <v>8.9052276707530655</v>
      </c>
      <c r="T1896" s="1211" t="e">
        <f t="shared" ref="T1896" si="4367">T1895/T160</f>
        <v>#DIV/0!</v>
      </c>
      <c r="U1896" s="1211" t="e">
        <f t="shared" si="4269"/>
        <v>#DIV/0!</v>
      </c>
      <c r="V1896" s="1184" t="e">
        <f t="shared" si="4247"/>
        <v>#DIV/0!</v>
      </c>
      <c r="W1896" s="1177" t="e">
        <f t="shared" ref="W1896" si="4368">W1895/W1645</f>
        <v>#DIV/0!</v>
      </c>
      <c r="X1896" s="1177" t="e">
        <f t="shared" si="4361"/>
        <v>#DIV/0!</v>
      </c>
      <c r="Y1896" s="1177" t="e">
        <f t="shared" si="4270"/>
        <v>#DIV/0!</v>
      </c>
      <c r="Z1896" s="1184" t="e">
        <f t="shared" si="4248"/>
        <v>#DIV/0!</v>
      </c>
      <c r="AA1896" s="1177">
        <f t="shared" si="4239"/>
        <v>6.6003277628069013</v>
      </c>
      <c r="AB1896" s="1177" t="e">
        <f t="shared" si="4240"/>
        <v>#DIV/0!</v>
      </c>
      <c r="AC1896" s="1177" t="e">
        <f t="shared" si="4271"/>
        <v>#DIV/0!</v>
      </c>
      <c r="AD1896" t="s">
        <v>4315</v>
      </c>
    </row>
    <row r="1897" spans="1:30" s="1" customFormat="1" ht="15.75" hidden="1" thickBot="1" x14ac:dyDescent="0.3">
      <c r="A1897" s="3580"/>
      <c r="B1897" s="1" t="s">
        <v>4224</v>
      </c>
      <c r="C1897" s="1207">
        <f t="shared" ref="C1897:S1897" si="4369">C1895/C177</f>
        <v>3.3487340486358224</v>
      </c>
      <c r="D1897" s="1207" t="e">
        <f t="shared" ref="D1897" si="4370">D1895/D177</f>
        <v>#DIV/0!</v>
      </c>
      <c r="E1897" s="1207" t="e">
        <f t="shared" si="4261"/>
        <v>#DIV/0!</v>
      </c>
      <c r="F1897" s="1184" t="e">
        <f t="shared" si="4243"/>
        <v>#DIV/0!</v>
      </c>
      <c r="G1897" s="1208">
        <f t="shared" si="4369"/>
        <v>1.9717560120240476</v>
      </c>
      <c r="H1897" s="1208" t="e">
        <f t="shared" ref="H1897" si="4371">H1895/H177</f>
        <v>#DIV/0!</v>
      </c>
      <c r="I1897" s="1208" t="e">
        <f t="shared" si="4263"/>
        <v>#DIV/0!</v>
      </c>
      <c r="J1897" s="1184" t="e">
        <f t="shared" si="4244"/>
        <v>#DIV/0!</v>
      </c>
      <c r="K1897" s="1209">
        <f t="shared" si="4369"/>
        <v>1.7315185961476673</v>
      </c>
      <c r="L1897" s="1209" t="e">
        <f t="shared" ref="L1897" si="4372">L1895/L177</f>
        <v>#DIV/0!</v>
      </c>
      <c r="M1897" s="1209" t="e">
        <f t="shared" si="4265"/>
        <v>#DIV/0!</v>
      </c>
      <c r="N1897" s="1184" t="e">
        <f t="shared" si="4245"/>
        <v>#DIV/0!</v>
      </c>
      <c r="O1897" s="1210">
        <f t="shared" si="4369"/>
        <v>5.0033521490069841</v>
      </c>
      <c r="P1897" s="1210" t="e">
        <f t="shared" ref="P1897" si="4373">P1895/P177</f>
        <v>#DIV/0!</v>
      </c>
      <c r="Q1897" s="1210" t="e">
        <f t="shared" si="4267"/>
        <v>#DIV/0!</v>
      </c>
      <c r="R1897" s="1184" t="e">
        <f t="shared" si="4246"/>
        <v>#DIV/0!</v>
      </c>
      <c r="S1897" s="1211">
        <f t="shared" si="4369"/>
        <v>14.833159509202455</v>
      </c>
      <c r="T1897" s="1211" t="e">
        <f t="shared" ref="T1897" si="4374">T1895/T177</f>
        <v>#DIV/0!</v>
      </c>
      <c r="U1897" s="1211" t="e">
        <f t="shared" si="4269"/>
        <v>#DIV/0!</v>
      </c>
      <c r="V1897" s="1184" t="e">
        <f t="shared" si="4247"/>
        <v>#DIV/0!</v>
      </c>
      <c r="W1897" s="1177" t="e">
        <f t="shared" ref="W1897" si="4375">W1895/W1662</f>
        <v>#DIV/0!</v>
      </c>
      <c r="X1897" s="1177" t="e">
        <f t="shared" si="4361"/>
        <v>#DIV/0!</v>
      </c>
      <c r="Y1897" s="1177" t="e">
        <f t="shared" si="4270"/>
        <v>#DIV/0!</v>
      </c>
      <c r="Z1897" s="1184" t="e">
        <f t="shared" si="4248"/>
        <v>#DIV/0!</v>
      </c>
      <c r="AA1897" s="1177">
        <f t="shared" si="4239"/>
        <v>5.377704063003395</v>
      </c>
      <c r="AB1897" s="1177" t="e">
        <f t="shared" si="4240"/>
        <v>#DIV/0!</v>
      </c>
      <c r="AC1897" s="1177" t="e">
        <f t="shared" si="4271"/>
        <v>#DIV/0!</v>
      </c>
      <c r="AD1897" t="s">
        <v>4316</v>
      </c>
    </row>
    <row r="1898" spans="1:30" s="1" customFormat="1" ht="15.75" hidden="1" thickBot="1" x14ac:dyDescent="0.3">
      <c r="A1898" s="3580"/>
      <c r="B1898" s="1" t="s">
        <v>4311</v>
      </c>
      <c r="C1898" s="1207">
        <f t="shared" ref="C1898:S1898" si="4376">C1895/C180</f>
        <v>2.3317334371973266</v>
      </c>
      <c r="D1898" s="1207" t="e">
        <f t="shared" ref="D1898" si="4377">D1895/D180</f>
        <v>#DIV/0!</v>
      </c>
      <c r="E1898" s="1207" t="e">
        <f t="shared" si="4261"/>
        <v>#DIV/0!</v>
      </c>
      <c r="F1898" s="1184" t="e">
        <f t="shared" si="4243"/>
        <v>#DIV/0!</v>
      </c>
      <c r="G1898" s="1208">
        <f t="shared" si="4376"/>
        <v>1.8820580349888967</v>
      </c>
      <c r="H1898" s="1208" t="e">
        <f t="shared" ref="H1898" si="4378">H1895/H180</f>
        <v>#DIV/0!</v>
      </c>
      <c r="I1898" s="1208" t="e">
        <f t="shared" si="4263"/>
        <v>#DIV/0!</v>
      </c>
      <c r="J1898" s="1184" t="e">
        <f t="shared" si="4244"/>
        <v>#DIV/0!</v>
      </c>
      <c r="K1898" s="1209">
        <f t="shared" si="4376"/>
        <v>2.4382970258089443</v>
      </c>
      <c r="L1898" s="1209" t="e">
        <f t="shared" ref="L1898" si="4379">L1895/L180</f>
        <v>#DIV/0!</v>
      </c>
      <c r="M1898" s="1209" t="e">
        <f t="shared" si="4265"/>
        <v>#DIV/0!</v>
      </c>
      <c r="N1898" s="1184" t="e">
        <f t="shared" si="4245"/>
        <v>#DIV/0!</v>
      </c>
      <c r="O1898" s="1210">
        <f t="shared" si="4376"/>
        <v>6.0281109366823653</v>
      </c>
      <c r="P1898" s="1210" t="e">
        <f t="shared" ref="P1898" si="4380">P1895/P180</f>
        <v>#DIV/0!</v>
      </c>
      <c r="Q1898" s="1210" t="e">
        <f t="shared" si="4267"/>
        <v>#DIV/0!</v>
      </c>
      <c r="R1898" s="1184" t="e">
        <f t="shared" si="4246"/>
        <v>#DIV/0!</v>
      </c>
      <c r="S1898" s="1211">
        <f t="shared" si="4376"/>
        <v>19.386739726027397</v>
      </c>
      <c r="T1898" s="1211" t="e">
        <f t="shared" ref="T1898" si="4381">T1895/T180</f>
        <v>#DIV/0!</v>
      </c>
      <c r="U1898" s="1211" t="e">
        <f t="shared" si="4269"/>
        <v>#DIV/0!</v>
      </c>
      <c r="V1898" s="1184" t="e">
        <f t="shared" si="4247"/>
        <v>#DIV/0!</v>
      </c>
      <c r="W1898" s="1177" t="e">
        <f t="shared" ref="W1898" si="4382">W1895/W1665</f>
        <v>#DIV/0!</v>
      </c>
      <c r="X1898" s="1177" t="e">
        <f t="shared" si="4361"/>
        <v>#DIV/0!</v>
      </c>
      <c r="Y1898" s="1177" t="e">
        <f t="shared" si="4270"/>
        <v>#DIV/0!</v>
      </c>
      <c r="Z1898" s="1184" t="e">
        <f t="shared" si="4248"/>
        <v>#DIV/0!</v>
      </c>
      <c r="AA1898" s="1177">
        <f t="shared" si="4239"/>
        <v>6.4133878321409865</v>
      </c>
      <c r="AB1898" s="1177" t="e">
        <f t="shared" si="4240"/>
        <v>#DIV/0!</v>
      </c>
      <c r="AC1898" s="1177" t="e">
        <f t="shared" si="4271"/>
        <v>#DIV/0!</v>
      </c>
      <c r="AD1898" t="s">
        <v>4317</v>
      </c>
    </row>
    <row r="1899" spans="1:30" customFormat="1" ht="15.75" hidden="1" thickBot="1" x14ac:dyDescent="0.3">
      <c r="A1899" s="3580"/>
      <c r="B1899" s="2210" t="s">
        <v>4318</v>
      </c>
      <c r="C1899" s="1206">
        <f>C1873/C1868</f>
        <v>0.30304311073541845</v>
      </c>
      <c r="D1899" s="1206">
        <f>D1873/D1868</f>
        <v>0</v>
      </c>
      <c r="E1899" s="1206">
        <f t="shared" si="4261"/>
        <v>0.30304311073541845</v>
      </c>
      <c r="F1899" s="2307" t="e">
        <f t="shared" si="4243"/>
        <v>#DIV/0!</v>
      </c>
      <c r="G1899" s="1206">
        <f t="shared" ref="G1899:K1899" si="4383">G1873/G1868</f>
        <v>0.48461538461538461</v>
      </c>
      <c r="H1899" s="1206">
        <f t="shared" ref="H1899" si="4384">H1873/H1868</f>
        <v>0</v>
      </c>
      <c r="I1899" s="1206">
        <f t="shared" si="4263"/>
        <v>0.48461538461538461</v>
      </c>
      <c r="J1899" s="2307" t="e">
        <f t="shared" si="4244"/>
        <v>#DIV/0!</v>
      </c>
      <c r="K1899" s="1206">
        <f t="shared" si="4383"/>
        <v>0.16735537190082644</v>
      </c>
      <c r="L1899" s="1206">
        <f t="shared" ref="L1899" si="4385">L1873/L1868</f>
        <v>0</v>
      </c>
      <c r="M1899" s="1206">
        <f t="shared" si="4265"/>
        <v>0.16735537190082644</v>
      </c>
      <c r="N1899" s="2307" t="e">
        <f t="shared" si="4245"/>
        <v>#DIV/0!</v>
      </c>
      <c r="O1899" s="1206">
        <f>O1873/O1868</f>
        <v>0.44700460829493088</v>
      </c>
      <c r="P1899" s="1206">
        <f>P1873/P1868</f>
        <v>0</v>
      </c>
      <c r="Q1899" s="1206">
        <f t="shared" si="4267"/>
        <v>0.44700460829493088</v>
      </c>
      <c r="R1899" s="2307" t="e">
        <f t="shared" si="4246"/>
        <v>#DIV/0!</v>
      </c>
      <c r="S1899" s="1206">
        <f t="shared" ref="S1899:T1899" si="4386">S1873/S1868</f>
        <v>0.90697674418604646</v>
      </c>
      <c r="T1899" s="1206">
        <f t="shared" si="4386"/>
        <v>0</v>
      </c>
      <c r="U1899" s="1206">
        <f t="shared" si="4269"/>
        <v>0.90697674418604646</v>
      </c>
      <c r="V1899" s="2307" t="e">
        <f t="shared" si="4247"/>
        <v>#DIV/0!</v>
      </c>
      <c r="W1899" s="1206" t="e">
        <f>W1873/W1868</f>
        <v>#DIV/0!</v>
      </c>
      <c r="X1899" s="1206">
        <f t="shared" si="4361"/>
        <v>0</v>
      </c>
      <c r="Y1899" s="1206" t="e">
        <f t="shared" si="4270"/>
        <v>#DIV/0!</v>
      </c>
      <c r="Z1899" s="2307" t="e">
        <f t="shared" si="4248"/>
        <v>#DIV/0!</v>
      </c>
      <c r="AA1899" s="1206">
        <f t="shared" si="4239"/>
        <v>0.46179904394652133</v>
      </c>
      <c r="AB1899" s="1206">
        <f t="shared" si="4240"/>
        <v>0</v>
      </c>
      <c r="AC1899" s="1206">
        <f t="shared" si="4271"/>
        <v>0.46179904394652133</v>
      </c>
      <c r="AD1899" s="27" t="s">
        <v>4319</v>
      </c>
    </row>
    <row r="1900" spans="1:30" customFormat="1" ht="15.75" hidden="1" thickBot="1" x14ac:dyDescent="0.3">
      <c r="A1900" s="3580"/>
      <c r="B1900" s="2211" t="s">
        <v>4223</v>
      </c>
      <c r="C1900" s="1207">
        <f t="shared" ref="C1900:S1900" si="4387">C1899/C212</f>
        <v>4.3303876546095843</v>
      </c>
      <c r="D1900" s="1207" t="e">
        <f t="shared" ref="D1900" si="4388">D1899/D212</f>
        <v>#DIV/0!</v>
      </c>
      <c r="E1900" s="1207" t="e">
        <f t="shared" si="4261"/>
        <v>#DIV/0!</v>
      </c>
      <c r="F1900" s="1184" t="e">
        <f t="shared" si="4243"/>
        <v>#DIV/0!</v>
      </c>
      <c r="G1900" s="1208">
        <f t="shared" si="4387"/>
        <v>1.902227848101266</v>
      </c>
      <c r="H1900" s="1208" t="e">
        <f t="shared" ref="H1900" si="4389">H1899/H212</f>
        <v>#DIV/0!</v>
      </c>
      <c r="I1900" s="1208" t="e">
        <f t="shared" si="4263"/>
        <v>#DIV/0!</v>
      </c>
      <c r="J1900" s="1184" t="e">
        <f t="shared" si="4244"/>
        <v>#DIV/0!</v>
      </c>
      <c r="K1900" s="1209">
        <f t="shared" si="4387"/>
        <v>0.90114136839560643</v>
      </c>
      <c r="L1900" s="1209" t="e">
        <f t="shared" ref="L1900" si="4390">L1899/L212</f>
        <v>#DIV/0!</v>
      </c>
      <c r="M1900" s="1209" t="e">
        <f t="shared" si="4265"/>
        <v>#DIV/0!</v>
      </c>
      <c r="N1900" s="1184" t="e">
        <f t="shared" si="4245"/>
        <v>#DIV/0!</v>
      </c>
      <c r="O1900" s="1210">
        <f t="shared" si="4387"/>
        <v>2.7202933033779422</v>
      </c>
      <c r="P1900" s="1210" t="e">
        <f t="shared" ref="P1900" si="4391">P1899/P212</f>
        <v>#DIV/0!</v>
      </c>
      <c r="Q1900" s="1210" t="e">
        <f t="shared" si="4267"/>
        <v>#DIV/0!</v>
      </c>
      <c r="R1900" s="1184" t="e">
        <f t="shared" si="4246"/>
        <v>#DIV/0!</v>
      </c>
      <c r="S1900" s="1211">
        <f t="shared" si="4387"/>
        <v>2.0399034741172155</v>
      </c>
      <c r="T1900" s="1211" t="e">
        <f t="shared" ref="T1900" si="4392">T1899/T212</f>
        <v>#DIV/0!</v>
      </c>
      <c r="U1900" s="1211" t="e">
        <f t="shared" si="4269"/>
        <v>#DIV/0!</v>
      </c>
      <c r="V1900" s="1184" t="e">
        <f t="shared" si="4247"/>
        <v>#DIV/0!</v>
      </c>
      <c r="W1900" s="1177" t="e">
        <f t="shared" ref="W1900" si="4393">W1899/W1697</f>
        <v>#DIV/0!</v>
      </c>
      <c r="X1900" s="1177" t="e">
        <f t="shared" si="4361"/>
        <v>#DIV/0!</v>
      </c>
      <c r="Y1900" s="1177" t="e">
        <f t="shared" si="4270"/>
        <v>#DIV/0!</v>
      </c>
      <c r="Z1900" s="1184" t="e">
        <f t="shared" si="4248"/>
        <v>#DIV/0!</v>
      </c>
      <c r="AA1900" s="1177">
        <f t="shared" si="4239"/>
        <v>2.3787907297203228</v>
      </c>
      <c r="AB1900" s="1177" t="e">
        <f t="shared" si="4240"/>
        <v>#DIV/0!</v>
      </c>
      <c r="AC1900" s="1177" t="e">
        <f t="shared" si="4271"/>
        <v>#DIV/0!</v>
      </c>
      <c r="AD1900" t="s">
        <v>4320</v>
      </c>
    </row>
    <row r="1901" spans="1:30" customFormat="1" ht="15.75" hidden="1" thickBot="1" x14ac:dyDescent="0.3">
      <c r="A1901" s="3580"/>
      <c r="B1901" s="2211" t="s">
        <v>4224</v>
      </c>
      <c r="C1901" s="1207">
        <f t="shared" ref="C1901:S1901" si="4394">C1899/C229</f>
        <v>1.927029897371545</v>
      </c>
      <c r="D1901" s="1207" t="e">
        <f t="shared" ref="D1901" si="4395">D1899/D229</f>
        <v>#DIV/0!</v>
      </c>
      <c r="E1901" s="1207" t="e">
        <f t="shared" si="4261"/>
        <v>#DIV/0!</v>
      </c>
      <c r="F1901" s="1184" t="e">
        <f t="shared" si="4243"/>
        <v>#DIV/0!</v>
      </c>
      <c r="G1901" s="1208">
        <f t="shared" si="4394"/>
        <v>1.4015625</v>
      </c>
      <c r="H1901" s="1208" t="e">
        <f t="shared" ref="H1901" si="4396">H1899/H229</f>
        <v>#DIV/0!</v>
      </c>
      <c r="I1901" s="1208" t="e">
        <f t="shared" si="4263"/>
        <v>#DIV/0!</v>
      </c>
      <c r="J1901" s="1184" t="e">
        <f t="shared" si="4244"/>
        <v>#DIV/0!</v>
      </c>
      <c r="K1901" s="1209">
        <f t="shared" si="4394"/>
        <v>0.53653881824364713</v>
      </c>
      <c r="L1901" s="1209" t="e">
        <f t="shared" ref="L1901" si="4397">L1899/L229</f>
        <v>#DIV/0!</v>
      </c>
      <c r="M1901" s="1209" t="e">
        <f t="shared" si="4265"/>
        <v>#DIV/0!</v>
      </c>
      <c r="N1901" s="1184" t="e">
        <f t="shared" si="4245"/>
        <v>#DIV/0!</v>
      </c>
      <c r="O1901" s="1210">
        <f t="shared" si="4394"/>
        <v>1.5075234974157075</v>
      </c>
      <c r="P1901" s="1210" t="e">
        <f t="shared" ref="P1901" si="4398">P1899/P229</f>
        <v>#DIV/0!</v>
      </c>
      <c r="Q1901" s="1210" t="e">
        <f t="shared" si="4267"/>
        <v>#DIV/0!</v>
      </c>
      <c r="R1901" s="1184" t="e">
        <f t="shared" si="4246"/>
        <v>#DIV/0!</v>
      </c>
      <c r="S1901" s="1211">
        <f t="shared" si="4394"/>
        <v>3.3023969182479669</v>
      </c>
      <c r="T1901" s="1211" t="e">
        <f t="shared" ref="T1901" si="4399">T1899/T229</f>
        <v>#DIV/0!</v>
      </c>
      <c r="U1901" s="1211" t="e">
        <f t="shared" si="4269"/>
        <v>#DIV/0!</v>
      </c>
      <c r="V1901" s="1184" t="e">
        <f t="shared" si="4247"/>
        <v>#DIV/0!</v>
      </c>
      <c r="W1901" s="1177" t="e">
        <f t="shared" ref="W1901" si="4400">W1899/W1714</f>
        <v>#DIV/0!</v>
      </c>
      <c r="X1901" s="1177" t="e">
        <f t="shared" si="4361"/>
        <v>#DIV/0!</v>
      </c>
      <c r="Y1901" s="1177" t="e">
        <f t="shared" si="4270"/>
        <v>#DIV/0!</v>
      </c>
      <c r="Z1901" s="1184" t="e">
        <f t="shared" si="4248"/>
        <v>#DIV/0!</v>
      </c>
      <c r="AA1901" s="1177">
        <f t="shared" si="4239"/>
        <v>1.7350103262557734</v>
      </c>
      <c r="AB1901" s="1177" t="e">
        <f t="shared" si="4240"/>
        <v>#DIV/0!</v>
      </c>
      <c r="AC1901" s="1177" t="e">
        <f t="shared" si="4271"/>
        <v>#DIV/0!</v>
      </c>
      <c r="AD1901" t="s">
        <v>4321</v>
      </c>
    </row>
    <row r="1902" spans="1:30" customFormat="1" ht="15.75" hidden="1" thickBot="1" x14ac:dyDescent="0.3">
      <c r="A1902" s="3580"/>
      <c r="B1902" s="2211" t="s">
        <v>4311</v>
      </c>
      <c r="C1902" s="1207">
        <f t="shared" ref="C1902:S1902" si="4401">C1899/C232</f>
        <v>1.2043585510729353</v>
      </c>
      <c r="D1902" s="1207" t="e">
        <f t="shared" ref="D1902" si="4402">D1899/D232</f>
        <v>#DIV/0!</v>
      </c>
      <c r="E1902" s="1207" t="e">
        <f t="shared" si="4261"/>
        <v>#DIV/0!</v>
      </c>
      <c r="F1902" s="1184" t="e">
        <f t="shared" si="4243"/>
        <v>#DIV/0!</v>
      </c>
      <c r="G1902" s="1208">
        <f t="shared" si="4401"/>
        <v>1.3670738045738047</v>
      </c>
      <c r="H1902" s="1208" t="e">
        <f t="shared" ref="H1902" si="4403">H1899/H232</f>
        <v>#DIV/0!</v>
      </c>
      <c r="I1902" s="1208" t="e">
        <f t="shared" si="4263"/>
        <v>#DIV/0!</v>
      </c>
      <c r="J1902" s="1184" t="e">
        <f t="shared" si="4244"/>
        <v>#DIV/0!</v>
      </c>
      <c r="K1902" s="1209">
        <f t="shared" si="4401"/>
        <v>0.65326604916785513</v>
      </c>
      <c r="L1902" s="1209" t="e">
        <f t="shared" ref="L1902" si="4404">L1899/L232</f>
        <v>#DIV/0!</v>
      </c>
      <c r="M1902" s="1209" t="e">
        <f t="shared" si="4265"/>
        <v>#DIV/0!</v>
      </c>
      <c r="N1902" s="1184" t="e">
        <f t="shared" si="4245"/>
        <v>#DIV/0!</v>
      </c>
      <c r="O1902" s="1210">
        <f t="shared" si="4401"/>
        <v>1.6572376563528639</v>
      </c>
      <c r="P1902" s="1210" t="e">
        <f t="shared" ref="P1902" si="4405">P1899/P232</f>
        <v>#DIV/0!</v>
      </c>
      <c r="Q1902" s="1210" t="e">
        <f t="shared" si="4267"/>
        <v>#DIV/0!</v>
      </c>
      <c r="R1902" s="1184" t="e">
        <f t="shared" si="4246"/>
        <v>#DIV/0!</v>
      </c>
      <c r="S1902" s="1211">
        <f t="shared" si="4401"/>
        <v>3.6974832749283206</v>
      </c>
      <c r="T1902" s="1211" t="e">
        <f t="shared" ref="T1902" si="4406">T1899/T232</f>
        <v>#DIV/0!</v>
      </c>
      <c r="U1902" s="1211" t="e">
        <f t="shared" si="4269"/>
        <v>#DIV/0!</v>
      </c>
      <c r="V1902" s="1184" t="e">
        <f t="shared" si="4247"/>
        <v>#DIV/0!</v>
      </c>
      <c r="W1902" s="1177" t="e">
        <f t="shared" ref="W1902" si="4407">W1899/W1717</f>
        <v>#DIV/0!</v>
      </c>
      <c r="X1902" s="1177" t="e">
        <f t="shared" si="4361"/>
        <v>#DIV/0!</v>
      </c>
      <c r="Y1902" s="1177" t="e">
        <f t="shared" si="4270"/>
        <v>#DIV/0!</v>
      </c>
      <c r="Z1902" s="1184" t="e">
        <f t="shared" si="4248"/>
        <v>#DIV/0!</v>
      </c>
      <c r="AA1902" s="1177">
        <f t="shared" si="4239"/>
        <v>1.7158838672191561</v>
      </c>
      <c r="AB1902" s="1177" t="e">
        <f t="shared" si="4240"/>
        <v>#DIV/0!</v>
      </c>
      <c r="AC1902" s="1177" t="e">
        <f t="shared" si="4271"/>
        <v>#DIV/0!</v>
      </c>
      <c r="AD1902" t="s">
        <v>4322</v>
      </c>
    </row>
    <row r="1903" spans="1:30" customFormat="1" ht="15.75" hidden="1" thickBot="1" x14ac:dyDescent="0.3">
      <c r="A1903" s="3580"/>
      <c r="B1903" s="2210" t="s">
        <v>4323</v>
      </c>
      <c r="C1903" s="1206">
        <f>C1878/C1868</f>
        <v>-5.536770921386306E-2</v>
      </c>
      <c r="D1903" s="1206">
        <f>D1878/D1868</f>
        <v>0</v>
      </c>
      <c r="E1903" s="1206">
        <f t="shared" si="4261"/>
        <v>-5.536770921386306E-2</v>
      </c>
      <c r="F1903" s="2307" t="e">
        <f t="shared" si="4243"/>
        <v>#DIV/0!</v>
      </c>
      <c r="G1903" s="1206">
        <f t="shared" ref="G1903:K1903" si="4408">G1878/G1868</f>
        <v>-0.35</v>
      </c>
      <c r="H1903" s="1206">
        <f t="shared" ref="H1903" si="4409">H1878/H1868</f>
        <v>0</v>
      </c>
      <c r="I1903" s="1206">
        <f t="shared" si="4263"/>
        <v>-0.35</v>
      </c>
      <c r="J1903" s="2307" t="e">
        <f t="shared" si="4244"/>
        <v>#DIV/0!</v>
      </c>
      <c r="K1903" s="1206">
        <f t="shared" si="4408"/>
        <v>-6.5426997245179058E-2</v>
      </c>
      <c r="L1903" s="1206">
        <f t="shared" ref="L1903" si="4410">L1878/L1868</f>
        <v>0</v>
      </c>
      <c r="M1903" s="1206">
        <f t="shared" si="4265"/>
        <v>-6.5426997245179058E-2</v>
      </c>
      <c r="N1903" s="2307" t="e">
        <f t="shared" si="4245"/>
        <v>#DIV/0!</v>
      </c>
      <c r="O1903" s="1206">
        <f>O1878/O1868</f>
        <v>-0.1259600614439324</v>
      </c>
      <c r="P1903" s="1206">
        <f>P1878/P1868</f>
        <v>0</v>
      </c>
      <c r="Q1903" s="1206">
        <f t="shared" si="4267"/>
        <v>-0.1259600614439324</v>
      </c>
      <c r="R1903" s="2307" t="e">
        <f t="shared" si="4246"/>
        <v>#DIV/0!</v>
      </c>
      <c r="S1903" s="1206">
        <f t="shared" ref="S1903:T1903" si="4411">S1878/S1868</f>
        <v>-0.18604651162790697</v>
      </c>
      <c r="T1903" s="1206">
        <f t="shared" si="4411"/>
        <v>0</v>
      </c>
      <c r="U1903" s="1206">
        <f t="shared" si="4269"/>
        <v>-0.18604651162790697</v>
      </c>
      <c r="V1903" s="2307" t="e">
        <f t="shared" si="4247"/>
        <v>#DIV/0!</v>
      </c>
      <c r="W1903" s="1206" t="e">
        <f>W1878/W1868</f>
        <v>#DIV/0!</v>
      </c>
      <c r="X1903" s="1206">
        <f t="shared" si="4361"/>
        <v>0</v>
      </c>
      <c r="Y1903" s="1206" t="e">
        <f t="shared" si="4270"/>
        <v>#DIV/0!</v>
      </c>
      <c r="Z1903" s="2307" t="e">
        <f t="shared" si="4248"/>
        <v>#DIV/0!</v>
      </c>
      <c r="AA1903" s="1206">
        <f t="shared" si="4239"/>
        <v>-0.15656025590617631</v>
      </c>
      <c r="AB1903" s="1206">
        <f t="shared" si="4240"/>
        <v>0</v>
      </c>
      <c r="AC1903" s="1206">
        <f t="shared" si="4271"/>
        <v>-0.15656025590617631</v>
      </c>
      <c r="AD1903" s="27" t="s">
        <v>4324</v>
      </c>
    </row>
    <row r="1904" spans="1:30" customFormat="1" ht="15.75" hidden="1" thickBot="1" x14ac:dyDescent="0.3">
      <c r="A1904" s="3580"/>
      <c r="B1904" s="2211" t="s">
        <v>4223</v>
      </c>
      <c r="C1904" s="1207">
        <f t="shared" ref="C1904:S1904" si="4412">C1903/C238</f>
        <v>-444.66527049873201</v>
      </c>
      <c r="D1904" s="1207" t="e">
        <f t="shared" ref="D1904" si="4413">D1903/D238</f>
        <v>#DIV/0!</v>
      </c>
      <c r="E1904" s="1207" t="e">
        <f t="shared" si="4261"/>
        <v>#DIV/0!</v>
      </c>
      <c r="F1904" s="1184" t="e">
        <f t="shared" si="4243"/>
        <v>#DIV/0!</v>
      </c>
      <c r="G1904" s="1208">
        <f t="shared" si="4412"/>
        <v>-8094.9013157894733</v>
      </c>
      <c r="H1904" s="1208" t="e">
        <f t="shared" ref="H1904" si="4414">H1903/H238</f>
        <v>#DIV/0!</v>
      </c>
      <c r="I1904" s="1208" t="e">
        <f t="shared" si="4263"/>
        <v>#DIV/0!</v>
      </c>
      <c r="J1904" s="1184" t="e">
        <f t="shared" si="4244"/>
        <v>#DIV/0!</v>
      </c>
      <c r="K1904" s="1209">
        <f t="shared" si="4412"/>
        <v>-1092.1369396443777</v>
      </c>
      <c r="L1904" s="1209" t="e">
        <f t="shared" ref="L1904" si="4415">L1903/L238</f>
        <v>#DIV/0!</v>
      </c>
      <c r="M1904" s="1209" t="e">
        <f t="shared" si="4265"/>
        <v>#DIV/0!</v>
      </c>
      <c r="N1904" s="1184" t="e">
        <f t="shared" si="4245"/>
        <v>#DIV/0!</v>
      </c>
      <c r="O1904" s="1210">
        <f t="shared" si="4412"/>
        <v>-1121.6550675569765</v>
      </c>
      <c r="P1904" s="1210" t="e">
        <f t="shared" ref="P1904" si="4416">P1903/P238</f>
        <v>#DIV/0!</v>
      </c>
      <c r="Q1904" s="1210" t="e">
        <f t="shared" si="4267"/>
        <v>#DIV/0!</v>
      </c>
      <c r="R1904" s="1184" t="e">
        <f t="shared" si="4246"/>
        <v>#DIV/0!</v>
      </c>
      <c r="S1904" s="1211">
        <f t="shared" si="4412"/>
        <v>-3281.9079663532902</v>
      </c>
      <c r="T1904" s="1211" t="e">
        <f t="shared" ref="T1904" si="4417">T1903/T238</f>
        <v>#DIV/0!</v>
      </c>
      <c r="U1904" s="1211" t="e">
        <f t="shared" si="4269"/>
        <v>#DIV/0!</v>
      </c>
      <c r="V1904" s="1184" t="e">
        <f t="shared" si="4247"/>
        <v>#DIV/0!</v>
      </c>
      <c r="W1904" s="1177" t="e">
        <f t="shared" ref="W1904" si="4418">W1903/W1723</f>
        <v>#DIV/0!</v>
      </c>
      <c r="X1904" s="1177" t="e">
        <f t="shared" si="4361"/>
        <v>#DIV/0!</v>
      </c>
      <c r="Y1904" s="1177" t="e">
        <f t="shared" si="4270"/>
        <v>#DIV/0!</v>
      </c>
      <c r="Z1904" s="1184" t="e">
        <f t="shared" si="4248"/>
        <v>#DIV/0!</v>
      </c>
      <c r="AA1904" s="1177">
        <f t="shared" si="4239"/>
        <v>-2807.0533119685697</v>
      </c>
      <c r="AB1904" s="1177" t="e">
        <f t="shared" si="4240"/>
        <v>#DIV/0!</v>
      </c>
      <c r="AC1904" s="1177" t="e">
        <f t="shared" si="4271"/>
        <v>#DIV/0!</v>
      </c>
      <c r="AD1904" t="s">
        <v>4325</v>
      </c>
    </row>
    <row r="1905" spans="1:30" customFormat="1" ht="15.75" hidden="1" thickBot="1" x14ac:dyDescent="0.3">
      <c r="A1905" s="3580"/>
      <c r="B1905" s="2211" t="s">
        <v>4224</v>
      </c>
      <c r="C1905" s="1207">
        <f t="shared" ref="C1905:S1905" si="4419">C1903/C255</f>
        <v>0.80850083232598324</v>
      </c>
      <c r="D1905" s="1207" t="e">
        <f t="shared" ref="D1905" si="4420">D1903/D255</f>
        <v>#DIV/0!</v>
      </c>
      <c r="E1905" s="1207" t="e">
        <f t="shared" si="4261"/>
        <v>#DIV/0!</v>
      </c>
      <c r="F1905" s="1184" t="e">
        <f t="shared" si="4243"/>
        <v>#DIV/0!</v>
      </c>
      <c r="G1905" s="1208">
        <f t="shared" si="4419"/>
        <v>3.0571910112359548</v>
      </c>
      <c r="H1905" s="1208" t="e">
        <f t="shared" ref="H1905" si="4421">H1903/H255</f>
        <v>#DIV/0!</v>
      </c>
      <c r="I1905" s="1208" t="e">
        <f t="shared" si="4263"/>
        <v>#DIV/0!</v>
      </c>
      <c r="J1905" s="1184" t="e">
        <f t="shared" si="4244"/>
        <v>#DIV/0!</v>
      </c>
      <c r="K1905" s="1209">
        <f t="shared" si="4419"/>
        <v>0.80183934850717054</v>
      </c>
      <c r="L1905" s="1209" t="e">
        <f t="shared" ref="L1905" si="4422">L1903/L255</f>
        <v>#DIV/0!</v>
      </c>
      <c r="M1905" s="1209" t="e">
        <f t="shared" si="4265"/>
        <v>#DIV/0!</v>
      </c>
      <c r="N1905" s="1184" t="e">
        <f t="shared" si="4245"/>
        <v>#DIV/0!</v>
      </c>
      <c r="O1905" s="1210">
        <f t="shared" si="4419"/>
        <v>1.5540087580530526</v>
      </c>
      <c r="P1905" s="1210" t="e">
        <f t="shared" ref="P1905" si="4423">P1903/P255</f>
        <v>#DIV/0!</v>
      </c>
      <c r="Q1905" s="1210" t="e">
        <f t="shared" si="4267"/>
        <v>#DIV/0!</v>
      </c>
      <c r="R1905" s="1184" t="e">
        <f t="shared" si="4246"/>
        <v>#DIV/0!</v>
      </c>
      <c r="S1905" s="1211">
        <f t="shared" si="4419"/>
        <v>3.6502018066500095</v>
      </c>
      <c r="T1905" s="1211" t="e">
        <f t="shared" ref="T1905" si="4424">T1903/T255</f>
        <v>#DIV/0!</v>
      </c>
      <c r="U1905" s="1211" t="e">
        <f t="shared" si="4269"/>
        <v>#DIV/0!</v>
      </c>
      <c r="V1905" s="1184" t="e">
        <f t="shared" si="4247"/>
        <v>#DIV/0!</v>
      </c>
      <c r="W1905" s="1177" t="e">
        <f t="shared" ref="W1905" si="4425">W1903/W1740</f>
        <v>#DIV/0!</v>
      </c>
      <c r="X1905" s="1177" t="e">
        <f t="shared" si="4361"/>
        <v>#DIV/0!</v>
      </c>
      <c r="Y1905" s="1177" t="e">
        <f t="shared" si="4270"/>
        <v>#DIV/0!</v>
      </c>
      <c r="Z1905" s="1184" t="e">
        <f t="shared" si="4248"/>
        <v>#DIV/0!</v>
      </c>
      <c r="AA1905" s="1177">
        <f t="shared" si="4239"/>
        <v>1.974348351354434</v>
      </c>
      <c r="AB1905" s="1177" t="e">
        <f t="shared" si="4240"/>
        <v>#DIV/0!</v>
      </c>
      <c r="AC1905" s="1177" t="e">
        <f t="shared" si="4271"/>
        <v>#DIV/0!</v>
      </c>
      <c r="AD1905" t="s">
        <v>4326</v>
      </c>
    </row>
    <row r="1906" spans="1:30" customFormat="1" ht="15.75" hidden="1" thickBot="1" x14ac:dyDescent="0.3">
      <c r="A1906" s="3580"/>
      <c r="B1906" s="2211" t="s">
        <v>4311</v>
      </c>
      <c r="C1906" s="1207">
        <f t="shared" ref="C1906:S1906" si="4426">C1903/C258</f>
        <v>0.76135969419373373</v>
      </c>
      <c r="D1906" s="1207" t="e">
        <f t="shared" ref="D1906" si="4427">D1903/D258</f>
        <v>#DIV/0!</v>
      </c>
      <c r="E1906" s="1207" t="e">
        <f t="shared" si="4261"/>
        <v>#DIV/0!</v>
      </c>
      <c r="F1906" s="1184" t="e">
        <f t="shared" si="4243"/>
        <v>#DIV/0!</v>
      </c>
      <c r="G1906" s="1208">
        <f t="shared" si="4426"/>
        <v>2.7701421800947865</v>
      </c>
      <c r="H1906" s="1208" t="e">
        <f t="shared" ref="H1906" si="4428">H1903/H258</f>
        <v>#DIV/0!</v>
      </c>
      <c r="I1906" s="1208" t="e">
        <f t="shared" si="4263"/>
        <v>#DIV/0!</v>
      </c>
      <c r="J1906" s="1184" t="e">
        <f t="shared" si="4244"/>
        <v>#DIV/0!</v>
      </c>
      <c r="K1906" s="1209">
        <f t="shared" si="4426"/>
        <v>0.78851201628165735</v>
      </c>
      <c r="L1906" s="1209" t="e">
        <f t="shared" ref="L1906" si="4429">L1903/L258</f>
        <v>#DIV/0!</v>
      </c>
      <c r="M1906" s="1209" t="e">
        <f t="shared" si="4265"/>
        <v>#DIV/0!</v>
      </c>
      <c r="N1906" s="1184" t="e">
        <f t="shared" si="4245"/>
        <v>#DIV/0!</v>
      </c>
      <c r="O1906" s="1210">
        <f t="shared" si="4426"/>
        <v>1.469836112676679</v>
      </c>
      <c r="P1906" s="1210" t="e">
        <f t="shared" ref="P1906" si="4430">P1903/P258</f>
        <v>#DIV/0!</v>
      </c>
      <c r="Q1906" s="1210" t="e">
        <f t="shared" si="4267"/>
        <v>#DIV/0!</v>
      </c>
      <c r="R1906" s="1184" t="e">
        <f t="shared" si="4246"/>
        <v>#DIV/0!</v>
      </c>
      <c r="S1906" s="1211">
        <f t="shared" si="4426"/>
        <v>3.3760635280771414</v>
      </c>
      <c r="T1906" s="1211" t="e">
        <f t="shared" ref="T1906" si="4431">T1903/T258</f>
        <v>#DIV/0!</v>
      </c>
      <c r="U1906" s="1211" t="e">
        <f t="shared" si="4269"/>
        <v>#DIV/0!</v>
      </c>
      <c r="V1906" s="1184" t="e">
        <f t="shared" si="4247"/>
        <v>#DIV/0!</v>
      </c>
      <c r="W1906" s="1177" t="e">
        <f t="shared" ref="W1906" si="4432">W1903/W1743</f>
        <v>#DIV/0!</v>
      </c>
      <c r="X1906" s="1177" t="e">
        <f t="shared" si="4361"/>
        <v>#DIV/0!</v>
      </c>
      <c r="Y1906" s="1177" t="e">
        <f t="shared" si="4270"/>
        <v>#DIV/0!</v>
      </c>
      <c r="Z1906" s="1184" t="e">
        <f t="shared" si="4248"/>
        <v>#DIV/0!</v>
      </c>
      <c r="AA1906" s="1177">
        <f t="shared" si="4239"/>
        <v>1.8331827062647996</v>
      </c>
      <c r="AB1906" s="1177" t="e">
        <f t="shared" si="4240"/>
        <v>#DIV/0!</v>
      </c>
      <c r="AC1906" s="1177" t="e">
        <f t="shared" si="4271"/>
        <v>#DIV/0!</v>
      </c>
      <c r="AD1906" t="s">
        <v>4327</v>
      </c>
    </row>
    <row r="1907" spans="1:30" customFormat="1" ht="15.75" hidden="1" thickBot="1" x14ac:dyDescent="0.3">
      <c r="A1907" s="3580"/>
      <c r="B1907" s="2210" t="s">
        <v>4328</v>
      </c>
      <c r="C1907" s="1212">
        <f>C1883/C1886</f>
        <v>112.15517241379311</v>
      </c>
      <c r="D1907" s="1212">
        <f>D1883/D1886</f>
        <v>124.71428571428571</v>
      </c>
      <c r="E1907" s="1212">
        <f t="shared" si="4261"/>
        <v>-12.559113300492598</v>
      </c>
      <c r="F1907" s="2307">
        <f t="shared" si="4243"/>
        <v>-0.1007030848836749</v>
      </c>
      <c r="G1907" s="1212">
        <f t="shared" ref="G1907:K1907" si="4433">G1883/G1886</f>
        <v>26.263157894736842</v>
      </c>
      <c r="H1907" s="1212">
        <f t="shared" ref="H1907" si="4434">H1883/H1886</f>
        <v>24.894736842105264</v>
      </c>
      <c r="I1907" s="1212">
        <f t="shared" si="4263"/>
        <v>1.3684210526315788</v>
      </c>
      <c r="J1907" s="2307">
        <f t="shared" si="4244"/>
        <v>5.4968287526427052E-2</v>
      </c>
      <c r="K1907" s="1212">
        <f t="shared" si="4433"/>
        <v>56.42307692307692</v>
      </c>
      <c r="L1907" s="1212">
        <f t="shared" ref="L1907" si="4435">L1883/L1886</f>
        <v>48.471698113207545</v>
      </c>
      <c r="M1907" s="1212">
        <f t="shared" si="4265"/>
        <v>7.9513788098693752</v>
      </c>
      <c r="N1907" s="2307">
        <f t="shared" si="4245"/>
        <v>0.16404168039045422</v>
      </c>
      <c r="O1907" s="1212">
        <f>O1883/O1886</f>
        <v>54.6</v>
      </c>
      <c r="P1907" s="1212">
        <f>P1883/P1886</f>
        <v>60.928571428571431</v>
      </c>
      <c r="Q1907" s="1212">
        <f t="shared" si="4267"/>
        <v>-6.3285714285714292</v>
      </c>
      <c r="R1907" s="2307">
        <f t="shared" si="4246"/>
        <v>-0.10386869871043376</v>
      </c>
      <c r="S1907" s="1212">
        <f t="shared" ref="S1907:T1907" si="4436">S1883/S1886</f>
        <v>7.1428571428571432</v>
      </c>
      <c r="T1907" s="1212">
        <f t="shared" si="4436"/>
        <v>12.75</v>
      </c>
      <c r="U1907" s="1212">
        <f t="shared" si="4269"/>
        <v>-5.6071428571428568</v>
      </c>
      <c r="V1907" s="2307">
        <f t="shared" si="4247"/>
        <v>-0.43977591036414565</v>
      </c>
      <c r="W1907" s="1212">
        <f>W1883/W1886</f>
        <v>71.569536423841058</v>
      </c>
      <c r="X1907" s="1212">
        <f>X1883/X1886</f>
        <v>72.352517985611513</v>
      </c>
      <c r="Y1907" s="1212">
        <f t="shared" si="4270"/>
        <v>-0.78298156177045541</v>
      </c>
      <c r="Z1907" s="2307">
        <f t="shared" si="4248"/>
        <v>-1.0821759678442209E-2</v>
      </c>
      <c r="AA1907" s="1212">
        <f t="shared" si="4239"/>
        <v>51.316852874892803</v>
      </c>
      <c r="AB1907" s="1212">
        <f t="shared" si="4240"/>
        <v>54.351858419633992</v>
      </c>
      <c r="AC1907" s="1212">
        <f t="shared" si="4271"/>
        <v>-3.035005544741189</v>
      </c>
      <c r="AD1907" s="27" t="s">
        <v>4329</v>
      </c>
    </row>
    <row r="1908" spans="1:30" customFormat="1" ht="15.75" hidden="1" thickBot="1" x14ac:dyDescent="0.3">
      <c r="A1908" s="3580"/>
      <c r="B1908" s="2211" t="s">
        <v>4223</v>
      </c>
      <c r="C1908" s="1207">
        <f t="shared" ref="C1908:S1908" si="4437">C1907/C264</f>
        <v>0.51705418483333065</v>
      </c>
      <c r="D1908" s="1207">
        <f t="shared" ref="D1908" si="4438">D1907/D264</f>
        <v>0.47199378903487726</v>
      </c>
      <c r="E1908" s="1207">
        <f t="shared" si="4261"/>
        <v>4.506039579845339E-2</v>
      </c>
      <c r="F1908" s="1184">
        <f t="shared" si="4243"/>
        <v>9.5468196500195307E-2</v>
      </c>
      <c r="G1908" s="1208">
        <f t="shared" si="4437"/>
        <v>0.18145167665333356</v>
      </c>
      <c r="H1908" s="1208">
        <f t="shared" ref="H1908" si="4439">H1907/H264</f>
        <v>0.13847072953384576</v>
      </c>
      <c r="I1908" s="1208">
        <f t="shared" si="4263"/>
        <v>4.29809471194878E-2</v>
      </c>
      <c r="J1908" s="1184">
        <f t="shared" si="4244"/>
        <v>0.31039734725295981</v>
      </c>
      <c r="K1908" s="1209">
        <f t="shared" si="4437"/>
        <v>0.3164437306879167</v>
      </c>
      <c r="L1908" s="1209">
        <f t="shared" ref="L1908" si="4440">L1907/L264</f>
        <v>0.28280457572592527</v>
      </c>
      <c r="M1908" s="1209">
        <f t="shared" si="4265"/>
        <v>3.3639154961991435E-2</v>
      </c>
      <c r="N1908" s="1184">
        <f t="shared" si="4245"/>
        <v>0.11894841119753377</v>
      </c>
      <c r="O1908" s="1210">
        <f t="shared" si="4437"/>
        <v>0.71478771342345693</v>
      </c>
      <c r="P1908" s="1210">
        <f t="shared" ref="P1908" si="4441">P1907/P264</f>
        <v>0.53080273802115741</v>
      </c>
      <c r="Q1908" s="1210">
        <f t="shared" si="4267"/>
        <v>0.18398497540229952</v>
      </c>
      <c r="R1908" s="1184">
        <f t="shared" si="4246"/>
        <v>0.34661647769225717</v>
      </c>
      <c r="S1908" s="1211">
        <f t="shared" si="4437"/>
        <v>4.2457765936271347E-2</v>
      </c>
      <c r="T1908" s="1211">
        <f t="shared" ref="T1908" si="4442">T1907/T264</f>
        <v>5.2798730919191662E-2</v>
      </c>
      <c r="U1908" s="1211">
        <f t="shared" si="4269"/>
        <v>-1.0340964982920316E-2</v>
      </c>
      <c r="V1908" s="1184">
        <f t="shared" si="4247"/>
        <v>-0.1958563170532856</v>
      </c>
      <c r="W1908" s="1177">
        <f>W1907/W$264</f>
        <v>0.46723130292738563</v>
      </c>
      <c r="X1908" s="1177">
        <f>X1907/X$264</f>
        <v>0.38411384611507265</v>
      </c>
      <c r="Y1908" s="1177">
        <f t="shared" si="4270"/>
        <v>8.3117456812312973E-2</v>
      </c>
      <c r="Z1908" s="1184">
        <f t="shared" si="4248"/>
        <v>0.21638755710829721</v>
      </c>
      <c r="AA1908" s="1177">
        <f t="shared" si="4239"/>
        <v>0.35443901430686175</v>
      </c>
      <c r="AB1908" s="1177">
        <f t="shared" si="4240"/>
        <v>0.29537411264699948</v>
      </c>
      <c r="AC1908" s="1177">
        <f t="shared" si="4271"/>
        <v>5.9064901659862279E-2</v>
      </c>
      <c r="AD1908" t="s">
        <v>4330</v>
      </c>
    </row>
    <row r="1909" spans="1:30" customFormat="1" ht="15.75" hidden="1" thickBot="1" x14ac:dyDescent="0.3">
      <c r="A1909" s="3580"/>
      <c r="B1909" s="2211" t="s">
        <v>4224</v>
      </c>
      <c r="C1909" s="1207">
        <f t="shared" ref="C1909:S1909" si="4443">C1907/C281</f>
        <v>0.61266991860775699</v>
      </c>
      <c r="D1909" s="1207">
        <f t="shared" ref="D1909" si="4444">D1907/D281</f>
        <v>0.57684189402662367</v>
      </c>
      <c r="E1909" s="1207">
        <f t="shared" si="4261"/>
        <v>3.5828024581133322E-2</v>
      </c>
      <c r="F1909" s="1184">
        <f t="shared" si="4243"/>
        <v>6.2110649299476343E-2</v>
      </c>
      <c r="G1909" s="1208">
        <f t="shared" si="4443"/>
        <v>0.73321631854767932</v>
      </c>
      <c r="H1909" s="1208">
        <f t="shared" ref="H1909" si="4445">H1907/H281</f>
        <v>0.71153799941365614</v>
      </c>
      <c r="I1909" s="1208">
        <f t="shared" si="4263"/>
        <v>2.1678319134023183E-2</v>
      </c>
      <c r="J1909" s="1184">
        <f t="shared" si="4244"/>
        <v>3.0466846678444764E-2</v>
      </c>
      <c r="K1909" s="1209">
        <f t="shared" si="4443"/>
        <v>0.30420744043932446</v>
      </c>
      <c r="L1909" s="1209">
        <f t="shared" ref="L1909" si="4446">L1907/L281</f>
        <v>0.27595979804293186</v>
      </c>
      <c r="M1909" s="1209">
        <f t="shared" si="4265"/>
        <v>2.8247642396392603E-2</v>
      </c>
      <c r="N1909" s="1184">
        <f t="shared" si="4245"/>
        <v>0.10236144031384613</v>
      </c>
      <c r="O1909" s="1210">
        <f t="shared" si="4443"/>
        <v>0.51888509010836192</v>
      </c>
      <c r="P1909" s="1210">
        <f t="shared" ref="P1909" si="4447">P1907/P281</f>
        <v>0.48570758676129266</v>
      </c>
      <c r="Q1909" s="1210">
        <f t="shared" si="4267"/>
        <v>3.3177503347069259E-2</v>
      </c>
      <c r="R1909" s="1184">
        <f t="shared" si="4246"/>
        <v>6.8307566633450126E-2</v>
      </c>
      <c r="S1909" s="1211">
        <f t="shared" si="4443"/>
        <v>6.3945249040821259E-2</v>
      </c>
      <c r="T1909" s="1211">
        <f t="shared" ref="T1909" si="4448">T1907/T281</f>
        <v>8.4580535555375772E-2</v>
      </c>
      <c r="U1909" s="1211">
        <f t="shared" si="4269"/>
        <v>-2.0635286514554513E-2</v>
      </c>
      <c r="V1909" s="1184">
        <f t="shared" si="4247"/>
        <v>-0.2439720484040252</v>
      </c>
      <c r="W1909" s="1177">
        <f>W1907/W$281</f>
        <v>0.50281712864608508</v>
      </c>
      <c r="X1909" s="1177">
        <f>X1907/X$281</f>
        <v>0.47329854082146444</v>
      </c>
      <c r="Y1909" s="1177">
        <f t="shared" si="4270"/>
        <v>2.9518587824620635E-2</v>
      </c>
      <c r="Z1909" s="1184">
        <f t="shared" si="4248"/>
        <v>6.2367798078117265E-2</v>
      </c>
      <c r="AA1909" s="1177">
        <f t="shared" si="4239"/>
        <v>0.44658480334878875</v>
      </c>
      <c r="AB1909" s="1177">
        <f t="shared" si="4240"/>
        <v>0.42692556275997606</v>
      </c>
      <c r="AC1909" s="1177">
        <f t="shared" si="4271"/>
        <v>1.9659240588812688E-2</v>
      </c>
      <c r="AD1909" t="s">
        <v>4331</v>
      </c>
    </row>
    <row r="1910" spans="1:30" customFormat="1" ht="15.75" hidden="1" thickBot="1" x14ac:dyDescent="0.3">
      <c r="A1910" s="3580"/>
      <c r="B1910" s="2211" t="s">
        <v>4311</v>
      </c>
      <c r="C1910" s="1207">
        <f t="shared" ref="C1910:S1910" si="4449">C1907/C284</f>
        <v>0.55869561244814792</v>
      </c>
      <c r="D1910" s="1207">
        <f t="shared" ref="D1910" si="4450">D1907/D284</f>
        <v>0.52543566703050193</v>
      </c>
      <c r="E1910" s="1207">
        <f t="shared" si="4261"/>
        <v>3.3259945417645986E-2</v>
      </c>
      <c r="F1910" s="1184">
        <f t="shared" si="4243"/>
        <v>6.3299748198698547E-2</v>
      </c>
      <c r="G1910" s="1208">
        <f t="shared" si="4449"/>
        <v>0.63091098851945726</v>
      </c>
      <c r="H1910" s="1208">
        <f t="shared" ref="H1910" si="4451">H1907/H284</f>
        <v>0.59114681558962112</v>
      </c>
      <c r="I1910" s="1208">
        <f t="shared" si="4263"/>
        <v>3.9764172929836139E-2</v>
      </c>
      <c r="J1910" s="1184">
        <f t="shared" si="4244"/>
        <v>6.726615433117844E-2</v>
      </c>
      <c r="K1910" s="1209">
        <f t="shared" si="4449"/>
        <v>0.22572659527640029</v>
      </c>
      <c r="L1910" s="1209">
        <f t="shared" ref="L1910" si="4452">L1907/L284</f>
        <v>0.20675102646996432</v>
      </c>
      <c r="M1910" s="1209">
        <f t="shared" si="4265"/>
        <v>1.8975568806435972E-2</v>
      </c>
      <c r="N1910" s="1184">
        <f t="shared" si="4245"/>
        <v>9.1779804581490876E-2</v>
      </c>
      <c r="O1910" s="1210">
        <f t="shared" si="4449"/>
        <v>0.31079151229370161</v>
      </c>
      <c r="P1910" s="1210">
        <f t="shared" ref="P1910" si="4453">P1907/P284</f>
        <v>0.30206753775049716</v>
      </c>
      <c r="Q1910" s="1210">
        <f t="shared" si="4267"/>
        <v>8.7239745432044491E-3</v>
      </c>
      <c r="R1910" s="1184">
        <f t="shared" si="4246"/>
        <v>2.8880874152092135E-2</v>
      </c>
      <c r="S1910" s="1211">
        <f t="shared" si="4449"/>
        <v>3.6218190980095745E-2</v>
      </c>
      <c r="T1910" s="1211">
        <f t="shared" ref="T1910" si="4454">T1907/T284</f>
        <v>5.3335535006605019E-2</v>
      </c>
      <c r="U1910" s="1211">
        <f t="shared" si="4269"/>
        <v>-1.7117344026509274E-2</v>
      </c>
      <c r="V1910" s="1184">
        <f t="shared" si="4247"/>
        <v>-0.32093695177876214</v>
      </c>
      <c r="W1910" s="1177">
        <f>W1907/W$284</f>
        <v>0.39295619636582191</v>
      </c>
      <c r="X1910" s="1177">
        <f>X1907/X$284</f>
        <v>0.37504646124263269</v>
      </c>
      <c r="Y1910" s="1177">
        <f t="shared" si="4270"/>
        <v>1.7909735123189219E-2</v>
      </c>
      <c r="Z1910" s="1184">
        <f t="shared" si="4248"/>
        <v>4.7753377178521593E-2</v>
      </c>
      <c r="AA1910" s="1177">
        <f t="shared" si="4239"/>
        <v>0.35246857990356062</v>
      </c>
      <c r="AB1910" s="1177">
        <f t="shared" si="4240"/>
        <v>0.33574731636943789</v>
      </c>
      <c r="AC1910" s="1177">
        <f t="shared" si="4271"/>
        <v>1.6721263534122732E-2</v>
      </c>
      <c r="AD1910" t="s">
        <v>4332</v>
      </c>
    </row>
    <row r="1911" spans="1:30" customFormat="1" ht="15.75" hidden="1" thickBot="1" x14ac:dyDescent="0.3">
      <c r="A1911" s="3580"/>
      <c r="B1911" s="2210" t="s">
        <v>4333</v>
      </c>
      <c r="C1911" s="1213">
        <f>C1868/C1886</f>
        <v>40.793103448275865</v>
      </c>
      <c r="D1911" s="1213">
        <f>D1868/D1886</f>
        <v>48.346938775510203</v>
      </c>
      <c r="E1911" s="1213">
        <f t="shared" si="4261"/>
        <v>-7.5538353272343386</v>
      </c>
      <c r="F1911" s="2307">
        <f t="shared" si="4243"/>
        <v>-0.15624226721590653</v>
      </c>
      <c r="G1911" s="1213">
        <f t="shared" ref="G1911:K1911" si="4455">G1868/G1886</f>
        <v>13.684210526315789</v>
      </c>
      <c r="H1911" s="1213">
        <f t="shared" ref="H1911" si="4456">H1868/H1886</f>
        <v>10.210526315789474</v>
      </c>
      <c r="I1911" s="1213">
        <f t="shared" si="4263"/>
        <v>3.473684210526315</v>
      </c>
      <c r="J1911" s="2307">
        <f t="shared" si="4244"/>
        <v>0.34020618556701021</v>
      </c>
      <c r="K1911" s="1213">
        <f t="shared" si="4455"/>
        <v>27.923076923076923</v>
      </c>
      <c r="L1911" s="1213">
        <f t="shared" ref="L1911" si="4457">L1868/L1886</f>
        <v>24.981132075471699</v>
      </c>
      <c r="M1911" s="1213">
        <f t="shared" si="4265"/>
        <v>2.9419448476052246</v>
      </c>
      <c r="N1911" s="2307">
        <f t="shared" si="4245"/>
        <v>0.11776667441320007</v>
      </c>
      <c r="O1911" s="1213">
        <f>O1868/O1886</f>
        <v>43.4</v>
      </c>
      <c r="P1911" s="1213">
        <f>P1868/P1886</f>
        <v>13.142857142857142</v>
      </c>
      <c r="Q1911" s="1213">
        <f t="shared" si="4267"/>
        <v>30.257142857142856</v>
      </c>
      <c r="R1911" s="2307">
        <f t="shared" si="4246"/>
        <v>2.3021739130434784</v>
      </c>
      <c r="S1911" s="1213">
        <f t="shared" ref="S1911:T1911" si="4458">S1868/S1886</f>
        <v>6.1428571428571432</v>
      </c>
      <c r="T1911" s="1213">
        <f t="shared" si="4458"/>
        <v>10</v>
      </c>
      <c r="U1911" s="1213">
        <f t="shared" si="4269"/>
        <v>-3.8571428571428568</v>
      </c>
      <c r="V1911" s="2307">
        <f t="shared" si="4247"/>
        <v>-0.38571428571428568</v>
      </c>
      <c r="W1911" s="1213">
        <f>W1868/W1886</f>
        <v>31.602649006622517</v>
      </c>
      <c r="X1911" s="1213">
        <f>X1868/X1886</f>
        <v>29.575539568345324</v>
      </c>
      <c r="Y1911" s="1213">
        <f t="shared" si="4270"/>
        <v>2.0271094382771935</v>
      </c>
      <c r="Z1911" s="2307">
        <f t="shared" si="4248"/>
        <v>6.8540066144619285E-2</v>
      </c>
      <c r="AA1911" s="1213">
        <f t="shared" si="4239"/>
        <v>26.38864960810514</v>
      </c>
      <c r="AB1911" s="1213">
        <f t="shared" si="4240"/>
        <v>21.336290861925704</v>
      </c>
      <c r="AC1911" s="1213">
        <f t="shared" si="4271"/>
        <v>5.0523587461794364</v>
      </c>
      <c r="AD1911" s="27" t="s">
        <v>4334</v>
      </c>
    </row>
    <row r="1912" spans="1:30" customFormat="1" ht="15.75" hidden="1" thickBot="1" x14ac:dyDescent="0.3">
      <c r="A1912" s="3580"/>
      <c r="B1912" s="2211" t="s">
        <v>4223</v>
      </c>
      <c r="C1912" s="1207">
        <f t="shared" ref="C1912:S1912" si="4459">C1911/C290</f>
        <v>0.86235420892494941</v>
      </c>
      <c r="D1912" s="1207">
        <f t="shared" ref="D1912" si="4460">D1911/D290</f>
        <v>0.81694894226816483</v>
      </c>
      <c r="E1912" s="1207">
        <f t="shared" si="4261"/>
        <v>4.5405266656784571E-2</v>
      </c>
      <c r="F1912" s="1184">
        <f t="shared" si="4243"/>
        <v>5.5579075150917104E-2</v>
      </c>
      <c r="G1912" s="1208">
        <f t="shared" si="4459"/>
        <v>0.41952281486275772</v>
      </c>
      <c r="H1912" s="1208">
        <f t="shared" ref="H1912" si="4461">H1911/H290</f>
        <v>0.27466651294171907</v>
      </c>
      <c r="I1912" s="1208">
        <f t="shared" si="4263"/>
        <v>0.14485630192103865</v>
      </c>
      <c r="J1912" s="1184">
        <f t="shared" si="4244"/>
        <v>0.527389743910192</v>
      </c>
      <c r="K1912" s="1209">
        <f t="shared" si="4459"/>
        <v>0.90536989217123331</v>
      </c>
      <c r="L1912" s="1209">
        <f t="shared" ref="L1912" si="4462">L1911/L290</f>
        <v>0.86115422441507783</v>
      </c>
      <c r="M1912" s="1209">
        <f t="shared" si="4265"/>
        <v>4.4215667756155486E-2</v>
      </c>
      <c r="N1912" s="1184">
        <f t="shared" si="4245"/>
        <v>5.1344656395534857E-2</v>
      </c>
      <c r="O1912" s="1210">
        <f t="shared" si="4459"/>
        <v>2.60076957042831</v>
      </c>
      <c r="P1912" s="1210">
        <f t="shared" ref="P1912" si="4463">P1911/P290</f>
        <v>0.53999375585388698</v>
      </c>
      <c r="Q1912" s="1210">
        <f t="shared" si="4267"/>
        <v>2.060775814574423</v>
      </c>
      <c r="R1912" s="1184">
        <f t="shared" si="4246"/>
        <v>3.8162956371888743</v>
      </c>
      <c r="S1912" s="1211">
        <f t="shared" si="4459"/>
        <v>0.18534998192385774</v>
      </c>
      <c r="T1912" s="1211">
        <f t="shared" ref="T1912" si="4464">T1911/T290</f>
        <v>0.21275202932704895</v>
      </c>
      <c r="U1912" s="1211">
        <f t="shared" si="4269"/>
        <v>-2.7402047403191215E-2</v>
      </c>
      <c r="V1912" s="1184">
        <f t="shared" si="4247"/>
        <v>-0.12879805419419971</v>
      </c>
      <c r="W1912" s="1177">
        <f>W1911/W$290</f>
        <v>1.0026426355596132</v>
      </c>
      <c r="X1912" s="1177">
        <f>X1911/X$290</f>
        <v>0.77663637868642277</v>
      </c>
      <c r="Y1912" s="1177">
        <f t="shared" si="4270"/>
        <v>0.22600625687319043</v>
      </c>
      <c r="Z1912" s="1184">
        <f t="shared" si="4248"/>
        <v>0.2910065290212776</v>
      </c>
      <c r="AA1912" s="1177">
        <f t="shared" si="4239"/>
        <v>0.99467329366222157</v>
      </c>
      <c r="AB1912" s="1177">
        <f t="shared" si="4240"/>
        <v>0.54110309296117953</v>
      </c>
      <c r="AC1912" s="1177">
        <f t="shared" si="4271"/>
        <v>0.45357020070104204</v>
      </c>
      <c r="AD1912" t="s">
        <v>4335</v>
      </c>
    </row>
    <row r="1913" spans="1:30" customFormat="1" ht="15.75" hidden="1" thickBot="1" x14ac:dyDescent="0.3">
      <c r="A1913" s="3580"/>
      <c r="B1913" s="2211" t="s">
        <v>4224</v>
      </c>
      <c r="C1913" s="1207">
        <f t="shared" ref="C1913:S1913" si="4465">C1911/C307</f>
        <v>1.0646791831383595</v>
      </c>
      <c r="D1913" s="1207">
        <f t="shared" ref="D1913" si="4466">D1911/D307</f>
        <v>1.0346919363814009</v>
      </c>
      <c r="E1913" s="1207">
        <f t="shared" si="4261"/>
        <v>2.998724675695863E-2</v>
      </c>
      <c r="F1913" s="1184">
        <f t="shared" si="4243"/>
        <v>2.8981811592957984E-2</v>
      </c>
      <c r="G1913" s="1208">
        <f t="shared" si="4465"/>
        <v>1.0315085372293611</v>
      </c>
      <c r="H1913" s="1208">
        <f t="shared" ref="H1913" si="4467">H1911/H307</f>
        <v>0.88578013770568331</v>
      </c>
      <c r="I1913" s="1208">
        <f t="shared" si="4263"/>
        <v>0.14572839952367778</v>
      </c>
      <c r="J1913" s="1184">
        <f t="shared" si="4244"/>
        <v>0.16451983208964063</v>
      </c>
      <c r="K1913" s="1209">
        <f t="shared" si="4465"/>
        <v>0.98173854769996649</v>
      </c>
      <c r="L1913" s="1209">
        <f t="shared" ref="L1913" si="4468">L1911/L307</f>
        <v>0.92255992238204798</v>
      </c>
      <c r="M1913" s="1209">
        <f t="shared" si="4265"/>
        <v>5.917862531791851E-2</v>
      </c>
      <c r="N1913" s="1184">
        <f t="shared" si="4245"/>
        <v>6.4146104640140242E-2</v>
      </c>
      <c r="O1913" s="1210">
        <f t="shared" si="4465"/>
        <v>1.7221388821679167</v>
      </c>
      <c r="P1913" s="1210">
        <f t="shared" ref="P1913" si="4469">P1911/P307</f>
        <v>0.4730708325178371</v>
      </c>
      <c r="Q1913" s="1210">
        <f t="shared" si="4267"/>
        <v>1.2490680496500794</v>
      </c>
      <c r="R1913" s="1184">
        <f t="shared" si="4246"/>
        <v>2.6403404390884391</v>
      </c>
      <c r="S1913" s="1211">
        <f t="shared" si="4465"/>
        <v>0.2872186785413407</v>
      </c>
      <c r="T1913" s="1211">
        <f t="shared" ref="T1913" si="4470">T1911/T307</f>
        <v>0.33225283630470015</v>
      </c>
      <c r="U1913" s="1211">
        <f t="shared" si="4269"/>
        <v>-4.503415776335945E-2</v>
      </c>
      <c r="V1913" s="1184">
        <f t="shared" si="4247"/>
        <v>-0.13554183092679406</v>
      </c>
      <c r="W1913" s="1177">
        <f>W1911/W$307</f>
        <v>1.1043712304119981</v>
      </c>
      <c r="X1913" s="1177">
        <f>X1911/X$307</f>
        <v>0.96257122953021457</v>
      </c>
      <c r="Y1913" s="1177">
        <f t="shared" si="4270"/>
        <v>0.14180000088178357</v>
      </c>
      <c r="Z1913" s="1184">
        <f t="shared" si="4248"/>
        <v>0.14731377432814965</v>
      </c>
      <c r="AA1913" s="1177">
        <f t="shared" si="4239"/>
        <v>1.0174567657553888</v>
      </c>
      <c r="AB1913" s="1177">
        <f t="shared" si="4240"/>
        <v>0.72967113305833387</v>
      </c>
      <c r="AC1913" s="1177">
        <f t="shared" si="4271"/>
        <v>0.28778563269705493</v>
      </c>
      <c r="AD1913" t="s">
        <v>4336</v>
      </c>
    </row>
    <row r="1914" spans="1:30" customFormat="1" ht="15.75" hidden="1" thickBot="1" x14ac:dyDescent="0.3">
      <c r="A1914" s="3580"/>
      <c r="B1914" s="2211" t="s">
        <v>4311</v>
      </c>
      <c r="C1914" s="1207">
        <f t="shared" ref="C1914:S1914" si="4471">C1911/C310</f>
        <v>1.0816789066679637</v>
      </c>
      <c r="D1914" s="1207">
        <f t="shared" ref="D1914" si="4472">D1911/D310</f>
        <v>1.038572186886831</v>
      </c>
      <c r="E1914" s="1207">
        <f t="shared" si="4261"/>
        <v>4.3106719781132785E-2</v>
      </c>
      <c r="F1914" s="1184">
        <f t="shared" si="4243"/>
        <v>4.1505752152238166E-2</v>
      </c>
      <c r="G1914" s="1208">
        <f t="shared" si="4471"/>
        <v>0.86857863220926568</v>
      </c>
      <c r="H1914" s="1208">
        <f t="shared" ref="H1914" si="4473">H1911/H310</f>
        <v>0.7281518927418128</v>
      </c>
      <c r="I1914" s="1208">
        <f t="shared" si="4263"/>
        <v>0.14042673946745288</v>
      </c>
      <c r="J1914" s="1184">
        <f t="shared" si="4244"/>
        <v>0.1928536351648889</v>
      </c>
      <c r="K1914" s="1209">
        <f t="shared" si="4471"/>
        <v>0.84251812352643074</v>
      </c>
      <c r="L1914" s="1209">
        <f t="shared" ref="L1914" si="4474">L1911/L310</f>
        <v>0.80514520351000762</v>
      </c>
      <c r="M1914" s="1209">
        <f t="shared" si="4265"/>
        <v>3.7372920016423117E-2</v>
      </c>
      <c r="N1914" s="1184">
        <f t="shared" si="4245"/>
        <v>4.6417614926471569E-2</v>
      </c>
      <c r="O1914" s="1210">
        <f t="shared" si="4471"/>
        <v>1.1304870530209616</v>
      </c>
      <c r="P1914" s="1210">
        <f t="shared" ref="P1914" si="4475">P1911/P310</f>
        <v>0.33229914332021299</v>
      </c>
      <c r="Q1914" s="1210">
        <f t="shared" si="4267"/>
        <v>0.79818790970074871</v>
      </c>
      <c r="R1914" s="1184">
        <f t="shared" si="4246"/>
        <v>2.4020161524509014</v>
      </c>
      <c r="S1914" s="1211">
        <f t="shared" si="4471"/>
        <v>0.18990015360983103</v>
      </c>
      <c r="T1914" s="1211">
        <f t="shared" ref="T1914" si="4476">T1911/T310</f>
        <v>0.23869346733668342</v>
      </c>
      <c r="U1914" s="1211">
        <f t="shared" si="4269"/>
        <v>-4.8793313726852389E-2</v>
      </c>
      <c r="V1914" s="1184">
        <f t="shared" si="4247"/>
        <v>-0.20441830382407633</v>
      </c>
      <c r="W1914" s="1177">
        <f>W1911/W$310</f>
        <v>0.97013750177236213</v>
      </c>
      <c r="X1914" s="1177">
        <f>X1911/X$310</f>
        <v>0.86130412948107726</v>
      </c>
      <c r="Y1914" s="1177">
        <f t="shared" si="4270"/>
        <v>0.10883337229128487</v>
      </c>
      <c r="Z1914" s="1184">
        <f t="shared" si="4248"/>
        <v>0.12635881864035103</v>
      </c>
      <c r="AA1914" s="1177">
        <f t="shared" si="4239"/>
        <v>0.8226325738068907</v>
      </c>
      <c r="AB1914" s="1177">
        <f t="shared" si="4240"/>
        <v>0.62857237875910954</v>
      </c>
      <c r="AC1914" s="1177">
        <f t="shared" si="4271"/>
        <v>0.19406019504778116</v>
      </c>
      <c r="AD1914" t="s">
        <v>4337</v>
      </c>
    </row>
    <row r="1915" spans="1:30" s="325" customFormat="1" ht="15.75" hidden="1" thickBot="1" x14ac:dyDescent="0.3">
      <c r="A1915" s="3580"/>
      <c r="B1915" s="2210" t="s">
        <v>4338</v>
      </c>
      <c r="C1915" s="1206">
        <f>C1873/C1886</f>
        <v>12.362068965517242</v>
      </c>
      <c r="D1915" s="1206"/>
      <c r="E1915" s="1206"/>
      <c r="F1915" s="2307" t="e">
        <f t="shared" si="4243"/>
        <v>#DIV/0!</v>
      </c>
      <c r="G1915" s="1206">
        <f t="shared" ref="G1915:W1915" si="4477">G1873/G1886</f>
        <v>6.6315789473684212</v>
      </c>
      <c r="H1915" s="1206"/>
      <c r="I1915" s="1206"/>
      <c r="J1915" s="2307" t="e">
        <f t="shared" si="4244"/>
        <v>#DIV/0!</v>
      </c>
      <c r="K1915" s="1206">
        <f t="shared" si="4477"/>
        <v>4.6730769230769234</v>
      </c>
      <c r="L1915" s="1206"/>
      <c r="M1915" s="1206"/>
      <c r="N1915" s="2307" t="e">
        <f t="shared" si="4245"/>
        <v>#DIV/0!</v>
      </c>
      <c r="O1915" s="1206">
        <f t="shared" si="4477"/>
        <v>19.399999999999999</v>
      </c>
      <c r="P1915" s="1206"/>
      <c r="Q1915" s="1206"/>
      <c r="R1915" s="2307" t="e">
        <f t="shared" si="4246"/>
        <v>#DIV/0!</v>
      </c>
      <c r="S1915" s="1206">
        <f t="shared" si="4477"/>
        <v>5.5714285714285712</v>
      </c>
      <c r="T1915" s="1206"/>
      <c r="U1915" s="1206"/>
      <c r="V1915" s="2307" t="e">
        <f t="shared" si="4247"/>
        <v>#DIV/0!</v>
      </c>
      <c r="W1915" s="1206" t="e">
        <f t="shared" si="4477"/>
        <v>#DIV/0!</v>
      </c>
      <c r="X1915" s="1206">
        <f t="shared" si="4241"/>
        <v>0</v>
      </c>
      <c r="Y1915" s="1206"/>
      <c r="Z1915" s="2307" t="e">
        <f t="shared" si="4248"/>
        <v>#DIV/0!</v>
      </c>
      <c r="AA1915" s="1206">
        <f t="shared" si="4239"/>
        <v>9.7276306814782316</v>
      </c>
      <c r="AB1915" s="1718" t="e">
        <f t="shared" si="4240"/>
        <v>#DIV/0!</v>
      </c>
      <c r="AC1915" s="1903"/>
      <c r="AD1915" s="1220" t="s">
        <v>4339</v>
      </c>
    </row>
    <row r="1916" spans="1:30" s="325" customFormat="1" ht="15.75" hidden="1" thickBot="1" x14ac:dyDescent="0.3">
      <c r="A1916" s="3580"/>
      <c r="B1916" s="2212" t="s">
        <v>4223</v>
      </c>
      <c r="C1916" s="1207">
        <f t="shared" ref="C1916:W1916" si="4478">C1915/C316</f>
        <v>3.7343280202292144</v>
      </c>
      <c r="D1916" s="1207"/>
      <c r="E1916" s="1207"/>
      <c r="F1916" s="1184" t="e">
        <f t="shared" si="4243"/>
        <v>#DIV/0!</v>
      </c>
      <c r="G1916" s="1208">
        <f t="shared" si="4478"/>
        <v>0.79802798134576958</v>
      </c>
      <c r="H1916" s="1208"/>
      <c r="I1916" s="1208"/>
      <c r="J1916" s="1184" t="e">
        <f t="shared" si="4244"/>
        <v>#DIV/0!</v>
      </c>
      <c r="K1916" s="1209">
        <f t="shared" si="4478"/>
        <v>0.81586626353536784</v>
      </c>
      <c r="L1916" s="1209"/>
      <c r="M1916" s="1209"/>
      <c r="N1916" s="1184" t="e">
        <f t="shared" si="4245"/>
        <v>#DIV/0!</v>
      </c>
      <c r="O1916" s="1210">
        <f t="shared" si="4478"/>
        <v>7.0748560460652588</v>
      </c>
      <c r="P1916" s="1210"/>
      <c r="Q1916" s="1210"/>
      <c r="R1916" s="1184" t="e">
        <f t="shared" si="4246"/>
        <v>#DIV/0!</v>
      </c>
      <c r="S1916" s="1214">
        <f t="shared" si="4478"/>
        <v>0.3780960720540405</v>
      </c>
      <c r="T1916" s="1214"/>
      <c r="U1916" s="1214"/>
      <c r="V1916" s="1184" t="e">
        <f t="shared" si="4247"/>
        <v>#DIV/0!</v>
      </c>
      <c r="W1916" s="1199" t="e">
        <f t="shared" si="4478"/>
        <v>#DIV/0!</v>
      </c>
      <c r="X1916" s="1199">
        <f t="shared" si="4241"/>
        <v>0</v>
      </c>
      <c r="Y1916" s="1199"/>
      <c r="Z1916" s="1184" t="e">
        <f t="shared" si="4248"/>
        <v>#DIV/0!</v>
      </c>
      <c r="AA1916" s="1198">
        <f t="shared" si="4239"/>
        <v>2.56023487664593</v>
      </c>
      <c r="AB1916" s="1723" t="e">
        <f t="shared" si="4240"/>
        <v>#DIV/0!</v>
      </c>
      <c r="AC1916" s="1198"/>
      <c r="AD1916" s="325" t="s">
        <v>4340</v>
      </c>
    </row>
    <row r="1917" spans="1:30" ht="15.75" hidden="1" thickBot="1" x14ac:dyDescent="0.3">
      <c r="A1917" s="3580"/>
      <c r="B1917" s="2212" t="s">
        <v>4224</v>
      </c>
      <c r="C1917" s="1207">
        <f t="shared" ref="C1917:W1917" si="4479">C1915/C333</f>
        <v>2.0516686170167331</v>
      </c>
      <c r="D1917" s="1207"/>
      <c r="E1917" s="1207"/>
      <c r="F1917" s="1184" t="e">
        <f t="shared" si="4243"/>
        <v>#DIV/0!</v>
      </c>
      <c r="G1917" s="1208">
        <f t="shared" si="4479"/>
        <v>1.4457236842105263</v>
      </c>
      <c r="H1917" s="1208"/>
      <c r="I1917" s="1208"/>
      <c r="J1917" s="1184" t="e">
        <f t="shared" si="4244"/>
        <v>#DIV/0!</v>
      </c>
      <c r="K1917" s="1209">
        <f t="shared" si="4479"/>
        <v>0.52674084020717449</v>
      </c>
      <c r="L1917" s="1209"/>
      <c r="M1917" s="1209"/>
      <c r="N1917" s="1184" t="e">
        <f t="shared" si="4245"/>
        <v>#DIV/0!</v>
      </c>
      <c r="O1917" s="1210">
        <f t="shared" si="4479"/>
        <v>2.5961648306813543</v>
      </c>
      <c r="P1917" s="1210"/>
      <c r="Q1917" s="1210"/>
      <c r="R1917" s="1184" t="e">
        <f t="shared" si="4246"/>
        <v>#DIV/0!</v>
      </c>
      <c r="S1917" s="1214">
        <f t="shared" si="4479"/>
        <v>0.94851007887817695</v>
      </c>
      <c r="T1917" s="1214"/>
      <c r="U1917" s="1214"/>
      <c r="V1917" s="1184" t="e">
        <f t="shared" si="4247"/>
        <v>#DIV/0!</v>
      </c>
      <c r="W1917" s="1200" t="e">
        <f t="shared" si="4479"/>
        <v>#DIV/0!</v>
      </c>
      <c r="X1917" s="1200">
        <f t="shared" si="4241"/>
        <v>0</v>
      </c>
      <c r="Y1917" s="1200"/>
      <c r="Z1917" s="1184" t="e">
        <f t="shared" si="4248"/>
        <v>#DIV/0!</v>
      </c>
      <c r="AA1917" s="1198">
        <f t="shared" si="4239"/>
        <v>1.513761610198793</v>
      </c>
      <c r="AB1917" s="1723" t="e">
        <f t="shared" si="4240"/>
        <v>#DIV/0!</v>
      </c>
      <c r="AC1917" s="1198"/>
      <c r="AD1917" s="325" t="s">
        <v>4341</v>
      </c>
    </row>
    <row r="1918" spans="1:30" ht="15.75" hidden="1" thickBot="1" x14ac:dyDescent="0.3">
      <c r="A1918" s="3580"/>
      <c r="B1918" s="2212" t="s">
        <v>4311</v>
      </c>
      <c r="C1918" s="1207">
        <f t="shared" ref="C1918:W1918" si="4480">C1915/C336</f>
        <v>1.3027292407607856</v>
      </c>
      <c r="D1918" s="1207"/>
      <c r="E1918" s="1207"/>
      <c r="F1918" s="1184" t="e">
        <f t="shared" si="4243"/>
        <v>#DIV/0!</v>
      </c>
      <c r="G1918" s="1208">
        <f t="shared" si="4480"/>
        <v>1.1874110953058323</v>
      </c>
      <c r="H1918" s="1208"/>
      <c r="I1918" s="1208"/>
      <c r="J1918" s="1184" t="e">
        <f t="shared" si="4244"/>
        <v>#DIV/0!</v>
      </c>
      <c r="K1918" s="1209">
        <f t="shared" si="4480"/>
        <v>0.55038848590842637</v>
      </c>
      <c r="L1918" s="1209"/>
      <c r="M1918" s="1209"/>
      <c r="N1918" s="1184" t="e">
        <f t="shared" si="4245"/>
        <v>#DIV/0!</v>
      </c>
      <c r="O1918" s="1210">
        <f t="shared" si="4480"/>
        <v>1.8734857142857142</v>
      </c>
      <c r="P1918" s="1210"/>
      <c r="Q1918" s="1210"/>
      <c r="R1918" s="1184" t="e">
        <f t="shared" si="4246"/>
        <v>#DIV/0!</v>
      </c>
      <c r="S1918" s="1214">
        <f t="shared" si="4480"/>
        <v>0.70215264187866921</v>
      </c>
      <c r="T1918" s="1214"/>
      <c r="U1918" s="1214"/>
      <c r="V1918" s="1184" t="e">
        <f t="shared" si="4247"/>
        <v>#DIV/0!</v>
      </c>
      <c r="W1918" s="1199" t="e">
        <f t="shared" si="4480"/>
        <v>#DIV/0!</v>
      </c>
      <c r="X1918" s="1199">
        <f t="shared" si="4241"/>
        <v>0</v>
      </c>
      <c r="Y1918" s="1199"/>
      <c r="Z1918" s="1184" t="e">
        <f t="shared" si="4248"/>
        <v>#DIV/0!</v>
      </c>
      <c r="AA1918" s="1198">
        <f t="shared" si="4239"/>
        <v>1.1232334356278855</v>
      </c>
      <c r="AB1918" s="1723" t="e">
        <f t="shared" si="4240"/>
        <v>#DIV/0!</v>
      </c>
      <c r="AC1918" s="1198"/>
      <c r="AD1918" s="325" t="s">
        <v>4342</v>
      </c>
    </row>
    <row r="1919" spans="1:30" ht="15.75" hidden="1" thickBot="1" x14ac:dyDescent="0.3">
      <c r="A1919" s="3580"/>
      <c r="B1919" s="2210" t="s">
        <v>4343</v>
      </c>
      <c r="C1919" s="1206">
        <f>C1878/C1883</f>
        <v>-2.0138355111452729E-2</v>
      </c>
      <c r="D1919" s="1206"/>
      <c r="E1919" s="1206"/>
      <c r="F1919" s="2307" t="e">
        <f t="shared" si="4243"/>
        <v>#DIV/0!</v>
      </c>
      <c r="G1919" s="1206">
        <f t="shared" ref="G1919:W1919" si="4481">G1878/G1883</f>
        <v>-0.18236472945891782</v>
      </c>
      <c r="H1919" s="1206"/>
      <c r="I1919" s="1206"/>
      <c r="J1919" s="2307" t="e">
        <f t="shared" si="4244"/>
        <v>#DIV/0!</v>
      </c>
      <c r="K1919" s="1206">
        <f t="shared" si="4481"/>
        <v>-3.2379004771642808E-2</v>
      </c>
      <c r="L1919" s="1206"/>
      <c r="M1919" s="1206"/>
      <c r="N1919" s="2307" t="e">
        <f t="shared" si="4245"/>
        <v>#DIV/0!</v>
      </c>
      <c r="O1919" s="1206">
        <f t="shared" si="4481"/>
        <v>-0.10012210012210013</v>
      </c>
      <c r="P1919" s="1206"/>
      <c r="Q1919" s="1206"/>
      <c r="R1919" s="2307" t="e">
        <f t="shared" si="4246"/>
        <v>#DIV/0!</v>
      </c>
      <c r="S1919" s="1206">
        <f t="shared" si="4481"/>
        <v>-0.16</v>
      </c>
      <c r="T1919" s="1206"/>
      <c r="U1919" s="1206"/>
      <c r="V1919" s="2307" t="e">
        <f t="shared" si="4247"/>
        <v>#DIV/0!</v>
      </c>
      <c r="W1919" s="1206" t="e">
        <f t="shared" si="4481"/>
        <v>#DIV/0!</v>
      </c>
      <c r="X1919" s="1206">
        <f t="shared" si="4241"/>
        <v>0</v>
      </c>
      <c r="Y1919" s="1206"/>
      <c r="Z1919" s="2307" t="e">
        <f t="shared" si="4248"/>
        <v>#DIV/0!</v>
      </c>
      <c r="AA1919" s="1206">
        <f t="shared" ref="AA1919:AA1982" si="4482">AVERAGE(C1919,G1919,K1919,O1919,S1919)</f>
        <v>-9.9000837892822699E-2</v>
      </c>
      <c r="AB1919" s="1718" t="e">
        <f t="shared" ref="AB1919:AB1982" si="4483">AVERAGE(D1919,H1919,L1919,P1919,T1919)</f>
        <v>#DIV/0!</v>
      </c>
      <c r="AC1919" s="1903"/>
      <c r="AD1919" s="1220" t="s">
        <v>4344</v>
      </c>
    </row>
    <row r="1920" spans="1:30" ht="15.75" hidden="1" thickBot="1" x14ac:dyDescent="0.3">
      <c r="A1920" s="3580"/>
      <c r="B1920" s="2212" t="s">
        <v>4223</v>
      </c>
      <c r="C1920" s="1207">
        <f t="shared" ref="C1920:W1920" si="4484">C1919/C342</f>
        <v>1.3690041608941121</v>
      </c>
      <c r="D1920" s="1207"/>
      <c r="E1920" s="1207"/>
      <c r="F1920" s="1184" t="e">
        <f t="shared" si="4243"/>
        <v>#DIV/0!</v>
      </c>
      <c r="G1920" s="1208">
        <f t="shared" si="4484"/>
        <v>9.837876484804422</v>
      </c>
      <c r="H1920" s="1208"/>
      <c r="I1920" s="1208"/>
      <c r="J1920" s="1184" t="e">
        <f t="shared" si="4244"/>
        <v>#DIV/0!</v>
      </c>
      <c r="K1920" s="1209">
        <f t="shared" si="4484"/>
        <v>3.1939156741580521</v>
      </c>
      <c r="L1920" s="1209"/>
      <c r="M1920" s="1209"/>
      <c r="N1920" s="1184" t="e">
        <f t="shared" si="4245"/>
        <v>#DIV/0!</v>
      </c>
      <c r="O1920" s="1210">
        <f t="shared" si="4484"/>
        <v>15.491600084350619</v>
      </c>
      <c r="P1920" s="1210"/>
      <c r="Q1920" s="1210"/>
      <c r="R1920" s="1184" t="e">
        <f t="shared" si="4246"/>
        <v>#DIV/0!</v>
      </c>
      <c r="S1920" s="1214">
        <f t="shared" si="4484"/>
        <v>8.256358839050133</v>
      </c>
      <c r="T1920" s="1214"/>
      <c r="U1920" s="1214"/>
      <c r="V1920" s="1184" t="e">
        <f t="shared" si="4247"/>
        <v>#DIV/0!</v>
      </c>
      <c r="W1920" s="1199" t="e">
        <f t="shared" si="4484"/>
        <v>#DIV/0!</v>
      </c>
      <c r="X1920" s="1199">
        <f t="shared" ref="X1920:X1977" si="4485">SUM(D1920+H1920+L1920+P1920+T1920)</f>
        <v>0</v>
      </c>
      <c r="Y1920" s="1199"/>
      <c r="Z1920" s="1184" t="e">
        <f t="shared" si="4248"/>
        <v>#DIV/0!</v>
      </c>
      <c r="AA1920" s="1198">
        <f t="shared" si="4482"/>
        <v>7.6297510486514684</v>
      </c>
      <c r="AB1920" s="1723" t="e">
        <f t="shared" si="4483"/>
        <v>#DIV/0!</v>
      </c>
      <c r="AC1920" s="1198"/>
      <c r="AD1920" s="325" t="s">
        <v>4345</v>
      </c>
    </row>
    <row r="1921" spans="1:30" ht="15.75" hidden="1" thickBot="1" x14ac:dyDescent="0.3">
      <c r="A1921" s="3580"/>
      <c r="B1921" s="2212" t="s">
        <v>4224</v>
      </c>
      <c r="C1921" s="1207">
        <f t="shared" ref="C1921:W1921" si="4486">C1919/C359</f>
        <v>1.4049881993285991</v>
      </c>
      <c r="D1921" s="1207"/>
      <c r="E1921" s="1207"/>
      <c r="F1921" s="1184" t="e">
        <f t="shared" ref="F1921:F1984" si="4487">E1921/D1921</f>
        <v>#DIV/0!</v>
      </c>
      <c r="G1921" s="1208">
        <f t="shared" si="4486"/>
        <v>4.3009389565648153</v>
      </c>
      <c r="H1921" s="1208"/>
      <c r="I1921" s="1208"/>
      <c r="J1921" s="1184" t="e">
        <f t="shared" ref="J1921:J1984" si="4488">I1921/H1921</f>
        <v>#DIV/0!</v>
      </c>
      <c r="K1921" s="1209">
        <f t="shared" si="4486"/>
        <v>2.5876967254820542</v>
      </c>
      <c r="L1921" s="1209"/>
      <c r="M1921" s="1209"/>
      <c r="N1921" s="1184" t="e">
        <f t="shared" ref="N1921:N1984" si="4489">M1921/L1921</f>
        <v>#DIV/0!</v>
      </c>
      <c r="O1921" s="1210">
        <f t="shared" si="4486"/>
        <v>5.1576330800211405</v>
      </c>
      <c r="P1921" s="1210"/>
      <c r="Q1921" s="1210"/>
      <c r="R1921" s="1184" t="e">
        <f t="shared" ref="R1921:R1984" si="4490">Q1921/P1921</f>
        <v>#DIV/0!</v>
      </c>
      <c r="S1921" s="1214">
        <f t="shared" si="4486"/>
        <v>16.395371900826447</v>
      </c>
      <c r="T1921" s="1214"/>
      <c r="U1921" s="1214"/>
      <c r="V1921" s="1184" t="e">
        <f t="shared" ref="V1921:V1984" si="4491">U1921/T1921</f>
        <v>#DIV/0!</v>
      </c>
      <c r="W1921" s="1199" t="e">
        <f t="shared" si="4486"/>
        <v>#DIV/0!</v>
      </c>
      <c r="X1921" s="1199">
        <f t="shared" si="4485"/>
        <v>0</v>
      </c>
      <c r="Y1921" s="1199"/>
      <c r="Z1921" s="1184" t="e">
        <f t="shared" ref="Z1921:Z1984" si="4492">Y1921/X1921</f>
        <v>#DIV/0!</v>
      </c>
      <c r="AA1921" s="1198">
        <f t="shared" si="4482"/>
        <v>5.9693257724446109</v>
      </c>
      <c r="AB1921" s="1723" t="e">
        <f t="shared" si="4483"/>
        <v>#DIV/0!</v>
      </c>
      <c r="AC1921" s="1198"/>
      <c r="AD1921" s="325" t="s">
        <v>4346</v>
      </c>
    </row>
    <row r="1922" spans="1:30" ht="15.75" hidden="1" thickBot="1" x14ac:dyDescent="0.3">
      <c r="A1922" s="3580"/>
      <c r="B1922" s="2213" t="s">
        <v>4311</v>
      </c>
      <c r="C1922" s="1215">
        <f t="shared" ref="C1922:W1922" si="4493">C1919/C362</f>
        <v>1.4740526026109892</v>
      </c>
      <c r="D1922" s="1215"/>
      <c r="E1922" s="1215"/>
      <c r="F1922" s="2308" t="e">
        <f t="shared" si="4487"/>
        <v>#DIV/0!</v>
      </c>
      <c r="G1922" s="1216">
        <f t="shared" si="4493"/>
        <v>3.8136699940164687</v>
      </c>
      <c r="H1922" s="1216"/>
      <c r="I1922" s="1216"/>
      <c r="J1922" s="2308" t="e">
        <f t="shared" si="4488"/>
        <v>#DIV/0!</v>
      </c>
      <c r="K1922" s="1217">
        <f t="shared" si="4493"/>
        <v>2.9430987674367342</v>
      </c>
      <c r="L1922" s="1217"/>
      <c r="M1922" s="1217"/>
      <c r="N1922" s="2308" t="e">
        <f t="shared" si="4489"/>
        <v>#DIV/0!</v>
      </c>
      <c r="O1922" s="1218">
        <f t="shared" si="4493"/>
        <v>5.3464481162322892</v>
      </c>
      <c r="P1922" s="1218"/>
      <c r="Q1922" s="1218"/>
      <c r="R1922" s="2308" t="e">
        <f t="shared" si="4490"/>
        <v>#DIV/0!</v>
      </c>
      <c r="S1922" s="1219">
        <f t="shared" si="4493"/>
        <v>17.701463414634148</v>
      </c>
      <c r="T1922" s="1219"/>
      <c r="U1922" s="1219"/>
      <c r="V1922" s="2308" t="e">
        <f t="shared" si="4491"/>
        <v>#DIV/0!</v>
      </c>
      <c r="W1922" s="1201" t="e">
        <f t="shared" si="4493"/>
        <v>#DIV/0!</v>
      </c>
      <c r="X1922" s="1201">
        <f t="shared" si="4485"/>
        <v>0</v>
      </c>
      <c r="Y1922" s="1201"/>
      <c r="Z1922" s="2308" t="e">
        <f t="shared" si="4492"/>
        <v>#DIV/0!</v>
      </c>
      <c r="AA1922" s="1202">
        <f t="shared" si="4482"/>
        <v>6.255746578986126</v>
      </c>
      <c r="AB1922" s="1723" t="e">
        <f t="shared" si="4483"/>
        <v>#DIV/0!</v>
      </c>
      <c r="AC1922" s="1198"/>
      <c r="AD1922" s="325" t="s">
        <v>4347</v>
      </c>
    </row>
    <row r="1923" spans="1:30" customFormat="1" ht="15.75" hidden="1" thickBot="1" x14ac:dyDescent="0.3">
      <c r="A1923" s="3580" t="s">
        <v>4351</v>
      </c>
      <c r="B1923" s="2207" t="s">
        <v>935</v>
      </c>
      <c r="C1923" s="1235"/>
      <c r="D1923" s="1235"/>
      <c r="E1923" s="1235"/>
      <c r="F1923" s="2314" t="e">
        <f t="shared" si="4487"/>
        <v>#DIV/0!</v>
      </c>
      <c r="G1923" s="1235"/>
      <c r="H1923" s="1235"/>
      <c r="I1923" s="1235"/>
      <c r="J1923" s="2314" t="e">
        <f t="shared" si="4488"/>
        <v>#DIV/0!</v>
      </c>
      <c r="K1923" s="1235"/>
      <c r="L1923" s="1235"/>
      <c r="M1923" s="1235"/>
      <c r="N1923" s="2314" t="e">
        <f t="shared" si="4489"/>
        <v>#DIV/0!</v>
      </c>
      <c r="O1923" s="1235"/>
      <c r="P1923" s="1235"/>
      <c r="Q1923" s="1235"/>
      <c r="R1923" s="2314" t="e">
        <f t="shared" si="4490"/>
        <v>#DIV/0!</v>
      </c>
      <c r="S1923" s="826">
        <f>CM!B462</f>
        <v>2</v>
      </c>
      <c r="T1923" s="826"/>
      <c r="U1923" s="826"/>
      <c r="V1923" s="2314" t="e">
        <f t="shared" si="4491"/>
        <v>#DIV/0!</v>
      </c>
      <c r="W1923" s="826" t="e">
        <f>SUM(C1923:S1923)</f>
        <v>#DIV/0!</v>
      </c>
      <c r="X1923" s="826">
        <f t="shared" si="4485"/>
        <v>0</v>
      </c>
      <c r="Y1923" s="826"/>
      <c r="Z1923" s="2314" t="e">
        <f t="shared" si="4492"/>
        <v>#DIV/0!</v>
      </c>
      <c r="AA1923" s="1222">
        <f t="shared" si="4482"/>
        <v>2</v>
      </c>
      <c r="AB1923" s="1715" t="e">
        <f t="shared" si="4483"/>
        <v>#DIV/0!</v>
      </c>
      <c r="AC1923" s="1311"/>
      <c r="AD1923" s="27" t="s">
        <v>4264</v>
      </c>
    </row>
    <row r="1924" spans="1:30" customFormat="1" ht="15.75" hidden="1" thickBot="1" x14ac:dyDescent="0.3">
      <c r="A1924" s="3580"/>
      <c r="B1924" s="1" t="s">
        <v>4265</v>
      </c>
      <c r="C1924" s="1236">
        <f t="shared" ref="C1924:W1924" si="4494">C1923/C4</f>
        <v>0</v>
      </c>
      <c r="D1924" s="1236"/>
      <c r="E1924" s="1236"/>
      <c r="F1924" s="1236" t="e">
        <f t="shared" si="4487"/>
        <v>#DIV/0!</v>
      </c>
      <c r="G1924" s="1236">
        <f t="shared" si="4494"/>
        <v>0</v>
      </c>
      <c r="H1924" s="1236"/>
      <c r="I1924" s="1236"/>
      <c r="J1924" s="1236" t="e">
        <f t="shared" si="4488"/>
        <v>#DIV/0!</v>
      </c>
      <c r="K1924" s="1236">
        <f t="shared" si="4494"/>
        <v>0</v>
      </c>
      <c r="L1924" s="1236"/>
      <c r="M1924" s="1236"/>
      <c r="N1924" s="1236" t="e">
        <f t="shared" si="4489"/>
        <v>#DIV/0!</v>
      </c>
      <c r="O1924" s="1236">
        <f t="shared" si="4494"/>
        <v>0</v>
      </c>
      <c r="P1924" s="1236"/>
      <c r="Q1924" s="1236"/>
      <c r="R1924" s="1236" t="e">
        <f t="shared" si="4490"/>
        <v>#DIV/0!</v>
      </c>
      <c r="S1924" s="1188">
        <f t="shared" si="4494"/>
        <v>1.2977743170462656E-4</v>
      </c>
      <c r="T1924" s="1188"/>
      <c r="U1924" s="1188"/>
      <c r="V1924" s="1236" t="e">
        <f t="shared" si="4491"/>
        <v>#DIV/0!</v>
      </c>
      <c r="W1924" s="1194" t="e">
        <f t="shared" si="4494"/>
        <v>#DIV/0!</v>
      </c>
      <c r="X1924" s="1194">
        <f t="shared" si="4485"/>
        <v>0</v>
      </c>
      <c r="Y1924" s="1194"/>
      <c r="Z1924" s="1236" t="e">
        <f t="shared" si="4492"/>
        <v>#DIV/0!</v>
      </c>
      <c r="AA1924" s="1189">
        <f t="shared" si="4482"/>
        <v>2.5955486340925311E-5</v>
      </c>
      <c r="AB1924" s="1716" t="e">
        <f t="shared" si="4483"/>
        <v>#DIV/0!</v>
      </c>
      <c r="AC1924" s="1189"/>
      <c r="AD1924" t="s">
        <v>4266</v>
      </c>
    </row>
    <row r="1925" spans="1:30" customFormat="1" ht="15.75" hidden="1" thickBot="1" x14ac:dyDescent="0.3">
      <c r="A1925" s="3580"/>
      <c r="B1925" s="1" t="s">
        <v>4267</v>
      </c>
      <c r="C1925" s="1236">
        <f t="shared" ref="C1925:W1925" si="4495">C1923/C21</f>
        <v>0</v>
      </c>
      <c r="D1925" s="1236"/>
      <c r="E1925" s="1236"/>
      <c r="F1925" s="1236" t="e">
        <f t="shared" si="4487"/>
        <v>#DIV/0!</v>
      </c>
      <c r="G1925" s="1236">
        <f t="shared" si="4495"/>
        <v>0</v>
      </c>
      <c r="H1925" s="1236"/>
      <c r="I1925" s="1236"/>
      <c r="J1925" s="1236" t="e">
        <f t="shared" si="4488"/>
        <v>#DIV/0!</v>
      </c>
      <c r="K1925" s="1236">
        <f t="shared" si="4495"/>
        <v>0</v>
      </c>
      <c r="L1925" s="1236"/>
      <c r="M1925" s="1236"/>
      <c r="N1925" s="1236" t="e">
        <f t="shared" si="4489"/>
        <v>#DIV/0!</v>
      </c>
      <c r="O1925" s="1236">
        <f t="shared" si="4495"/>
        <v>0</v>
      </c>
      <c r="P1925" s="1236"/>
      <c r="Q1925" s="1236"/>
      <c r="R1925" s="1236" t="e">
        <f t="shared" si="4490"/>
        <v>#DIV/0!</v>
      </c>
      <c r="S1925" s="1188">
        <f t="shared" si="4495"/>
        <v>8.4245998315080029E-4</v>
      </c>
      <c r="T1925" s="1188"/>
      <c r="U1925" s="1188"/>
      <c r="V1925" s="1236" t="e">
        <f t="shared" si="4491"/>
        <v>#DIV/0!</v>
      </c>
      <c r="W1925" s="1194" t="e">
        <f t="shared" si="4495"/>
        <v>#DIV/0!</v>
      </c>
      <c r="X1925" s="1194">
        <f t="shared" si="4485"/>
        <v>0</v>
      </c>
      <c r="Y1925" s="1194"/>
      <c r="Z1925" s="1236" t="e">
        <f t="shared" si="4492"/>
        <v>#DIV/0!</v>
      </c>
      <c r="AA1925" s="1189">
        <f t="shared" si="4482"/>
        <v>1.6849199663016007E-4</v>
      </c>
      <c r="AB1925" s="1716" t="e">
        <f t="shared" si="4483"/>
        <v>#DIV/0!</v>
      </c>
      <c r="AC1925" s="1189"/>
      <c r="AD1925" t="s">
        <v>4268</v>
      </c>
    </row>
    <row r="1926" spans="1:30" customFormat="1" ht="15.75" hidden="1" thickBot="1" x14ac:dyDescent="0.3">
      <c r="A1926" s="3580"/>
      <c r="B1926" s="1" t="s">
        <v>4269</v>
      </c>
      <c r="C1926" s="1236">
        <f t="shared" ref="C1926:W1926" si="4496">C1923/C9</f>
        <v>0</v>
      </c>
      <c r="D1926" s="1236"/>
      <c r="E1926" s="1236"/>
      <c r="F1926" s="1236" t="e">
        <f t="shared" si="4487"/>
        <v>#DIV/0!</v>
      </c>
      <c r="G1926" s="1236">
        <f t="shared" si="4496"/>
        <v>0</v>
      </c>
      <c r="H1926" s="1236"/>
      <c r="I1926" s="1236"/>
      <c r="J1926" s="1236" t="e">
        <f t="shared" si="4488"/>
        <v>#DIV/0!</v>
      </c>
      <c r="K1926" s="1236">
        <f t="shared" si="4496"/>
        <v>0</v>
      </c>
      <c r="L1926" s="1236"/>
      <c r="M1926" s="1236"/>
      <c r="N1926" s="1236" t="e">
        <f t="shared" si="4489"/>
        <v>#DIV/0!</v>
      </c>
      <c r="O1926" s="1236">
        <f t="shared" si="4496"/>
        <v>0</v>
      </c>
      <c r="P1926" s="1236"/>
      <c r="Q1926" s="1236"/>
      <c r="R1926" s="1236" t="e">
        <f t="shared" si="4490"/>
        <v>#DIV/0!</v>
      </c>
      <c r="S1926" s="1188">
        <f t="shared" si="4496"/>
        <v>2.257336343115124E-3</v>
      </c>
      <c r="T1926" s="1188"/>
      <c r="U1926" s="1188"/>
      <c r="V1926" s="1236" t="e">
        <f t="shared" si="4491"/>
        <v>#DIV/0!</v>
      </c>
      <c r="W1926" s="1194" t="e">
        <f t="shared" si="4496"/>
        <v>#DIV/0!</v>
      </c>
      <c r="X1926" s="1194">
        <f t="shared" si="4485"/>
        <v>0</v>
      </c>
      <c r="Y1926" s="1194"/>
      <c r="Z1926" s="1236" t="e">
        <f t="shared" si="4492"/>
        <v>#DIV/0!</v>
      </c>
      <c r="AA1926" s="1189">
        <f t="shared" si="4482"/>
        <v>4.514672686230248E-4</v>
      </c>
      <c r="AB1926" s="1716" t="e">
        <f t="shared" si="4483"/>
        <v>#DIV/0!</v>
      </c>
      <c r="AC1926" s="1189"/>
      <c r="AD1926" t="s">
        <v>4270</v>
      </c>
    </row>
    <row r="1927" spans="1:30" customFormat="1" ht="15.75" hidden="1" thickBot="1" x14ac:dyDescent="0.3">
      <c r="A1927" s="3580"/>
      <c r="B1927" s="1" t="s">
        <v>4271</v>
      </c>
      <c r="C1927" s="1236">
        <f t="shared" ref="C1927:W1927" si="4497">C1923/C15</f>
        <v>0</v>
      </c>
      <c r="D1927" s="1236"/>
      <c r="E1927" s="1236"/>
      <c r="F1927" s="1236" t="e">
        <f t="shared" si="4487"/>
        <v>#DIV/0!</v>
      </c>
      <c r="G1927" s="1236">
        <f t="shared" si="4497"/>
        <v>0</v>
      </c>
      <c r="H1927" s="1236"/>
      <c r="I1927" s="1236"/>
      <c r="J1927" s="1236" t="e">
        <f t="shared" si="4488"/>
        <v>#DIV/0!</v>
      </c>
      <c r="K1927" s="1236">
        <f t="shared" si="4497"/>
        <v>0</v>
      </c>
      <c r="L1927" s="1236"/>
      <c r="M1927" s="1236"/>
      <c r="N1927" s="1236" t="e">
        <f t="shared" si="4489"/>
        <v>#DIV/0!</v>
      </c>
      <c r="O1927" s="1236">
        <f t="shared" si="4497"/>
        <v>0</v>
      </c>
      <c r="P1927" s="1236"/>
      <c r="Q1927" s="1236"/>
      <c r="R1927" s="1236" t="e">
        <f t="shared" si="4490"/>
        <v>#DIV/0!</v>
      </c>
      <c r="S1927" s="1188">
        <f t="shared" si="4497"/>
        <v>4.4543429844097994E-3</v>
      </c>
      <c r="T1927" s="1188"/>
      <c r="U1927" s="1188"/>
      <c r="V1927" s="1236" t="e">
        <f t="shared" si="4491"/>
        <v>#DIV/0!</v>
      </c>
      <c r="W1927" s="1205" t="e">
        <f t="shared" si="4497"/>
        <v>#DIV/0!</v>
      </c>
      <c r="X1927" s="1205">
        <f t="shared" si="4485"/>
        <v>0</v>
      </c>
      <c r="Y1927" s="1205"/>
      <c r="Z1927" s="1236" t="e">
        <f t="shared" si="4492"/>
        <v>#DIV/0!</v>
      </c>
      <c r="AA1927" s="1193">
        <f t="shared" si="4482"/>
        <v>8.9086859688195983E-4</v>
      </c>
      <c r="AB1927" s="1717" t="e">
        <f t="shared" si="4483"/>
        <v>#DIV/0!</v>
      </c>
      <c r="AC1927" s="1193"/>
      <c r="AD1927" t="s">
        <v>4272</v>
      </c>
    </row>
    <row r="1928" spans="1:30" customFormat="1" ht="15.75" hidden="1" thickBot="1" x14ac:dyDescent="0.3">
      <c r="A1928" s="3580"/>
      <c r="B1928" s="2210" t="s">
        <v>4273</v>
      </c>
      <c r="C1928" s="1237"/>
      <c r="D1928" s="1237"/>
      <c r="E1928" s="1237"/>
      <c r="F1928" s="2309" t="e">
        <f t="shared" si="4487"/>
        <v>#DIV/0!</v>
      </c>
      <c r="G1928" s="1237"/>
      <c r="H1928" s="1237"/>
      <c r="I1928" s="1237"/>
      <c r="J1928" s="2309" t="e">
        <f t="shared" si="4488"/>
        <v>#DIV/0!</v>
      </c>
      <c r="K1928" s="1237"/>
      <c r="L1928" s="1237"/>
      <c r="M1928" s="1237"/>
      <c r="N1928" s="2309" t="e">
        <f t="shared" si="4489"/>
        <v>#DIV/0!</v>
      </c>
      <c r="O1928" s="1237"/>
      <c r="P1928" s="1237"/>
      <c r="Q1928" s="1237"/>
      <c r="R1928" s="2309" t="e">
        <f t="shared" si="4490"/>
        <v>#DIV/0!</v>
      </c>
      <c r="S1928" s="1204">
        <f>CM!C462</f>
        <v>0</v>
      </c>
      <c r="T1928" s="1204"/>
      <c r="U1928" s="1204"/>
      <c r="V1928" s="2309" t="e">
        <f t="shared" si="4491"/>
        <v>#DIV/0!</v>
      </c>
      <c r="W1928" s="1204" t="e">
        <f>SUM(C1928:S1928)</f>
        <v>#DIV/0!</v>
      </c>
      <c r="X1928" s="1204">
        <f t="shared" si="4485"/>
        <v>0</v>
      </c>
      <c r="Y1928" s="1204"/>
      <c r="Z1928" s="2309" t="e">
        <f t="shared" si="4492"/>
        <v>#DIV/0!</v>
      </c>
      <c r="AA1928" s="1206">
        <f t="shared" si="4482"/>
        <v>0</v>
      </c>
      <c r="AB1928" s="1718" t="e">
        <f t="shared" si="4483"/>
        <v>#DIV/0!</v>
      </c>
      <c r="AC1928" s="1903"/>
      <c r="AD1928" s="27" t="s">
        <v>4274</v>
      </c>
    </row>
    <row r="1929" spans="1:30" customFormat="1" ht="15.75" hidden="1" thickBot="1" x14ac:dyDescent="0.3">
      <c r="A1929" s="3580"/>
      <c r="B1929" s="1" t="s">
        <v>4275</v>
      </c>
      <c r="C1929" s="1236">
        <f t="shared" ref="C1929:W1929" si="4498">C1928/C30</f>
        <v>0</v>
      </c>
      <c r="D1929" s="1236"/>
      <c r="E1929" s="1236"/>
      <c r="F1929" s="1236" t="e">
        <f t="shared" si="4487"/>
        <v>#DIV/0!</v>
      </c>
      <c r="G1929" s="1236">
        <f t="shared" si="4498"/>
        <v>0</v>
      </c>
      <c r="H1929" s="1236"/>
      <c r="I1929" s="1236"/>
      <c r="J1929" s="1236" t="e">
        <f t="shared" si="4488"/>
        <v>#DIV/0!</v>
      </c>
      <c r="K1929" s="1236">
        <f t="shared" si="4498"/>
        <v>0</v>
      </c>
      <c r="L1929" s="1236"/>
      <c r="M1929" s="1236"/>
      <c r="N1929" s="1236" t="e">
        <f t="shared" si="4489"/>
        <v>#DIV/0!</v>
      </c>
      <c r="O1929" s="1236">
        <f t="shared" si="4498"/>
        <v>0</v>
      </c>
      <c r="P1929" s="1236"/>
      <c r="Q1929" s="1236"/>
      <c r="R1929" s="1236" t="e">
        <f t="shared" si="4490"/>
        <v>#DIV/0!</v>
      </c>
      <c r="S1929" s="1188">
        <f t="shared" si="4498"/>
        <v>0</v>
      </c>
      <c r="T1929" s="1188"/>
      <c r="U1929" s="1188"/>
      <c r="V1929" s="1236" t="e">
        <f t="shared" si="4491"/>
        <v>#DIV/0!</v>
      </c>
      <c r="W1929" s="1192" t="e">
        <f t="shared" si="4498"/>
        <v>#DIV/0!</v>
      </c>
      <c r="X1929" s="1192">
        <f t="shared" si="4485"/>
        <v>0</v>
      </c>
      <c r="Y1929" s="1192"/>
      <c r="Z1929" s="1236" t="e">
        <f t="shared" si="4492"/>
        <v>#DIV/0!</v>
      </c>
      <c r="AA1929" s="1193">
        <f t="shared" si="4482"/>
        <v>0</v>
      </c>
      <c r="AB1929" s="1717" t="e">
        <f t="shared" si="4483"/>
        <v>#DIV/0!</v>
      </c>
      <c r="AC1929" s="1193"/>
      <c r="AD1929" t="s">
        <v>4276</v>
      </c>
    </row>
    <row r="1930" spans="1:30" customFormat="1" ht="15.75" hidden="1" thickBot="1" x14ac:dyDescent="0.3">
      <c r="A1930" s="3580"/>
      <c r="B1930" s="1" t="s">
        <v>4277</v>
      </c>
      <c r="C1930" s="1236">
        <f t="shared" ref="C1930:W1930" si="4499">C1928/C47</f>
        <v>0</v>
      </c>
      <c r="D1930" s="1236"/>
      <c r="E1930" s="1236"/>
      <c r="F1930" s="1236" t="e">
        <f t="shared" si="4487"/>
        <v>#DIV/0!</v>
      </c>
      <c r="G1930" s="1236">
        <f t="shared" si="4499"/>
        <v>0</v>
      </c>
      <c r="H1930" s="1236"/>
      <c r="I1930" s="1236"/>
      <c r="J1930" s="1236" t="e">
        <f t="shared" si="4488"/>
        <v>#DIV/0!</v>
      </c>
      <c r="K1930" s="1236">
        <f t="shared" si="4499"/>
        <v>0</v>
      </c>
      <c r="L1930" s="1236"/>
      <c r="M1930" s="1236"/>
      <c r="N1930" s="1236" t="e">
        <f t="shared" si="4489"/>
        <v>#DIV/0!</v>
      </c>
      <c r="O1930" s="1236">
        <f t="shared" si="4499"/>
        <v>0</v>
      </c>
      <c r="P1930" s="1236"/>
      <c r="Q1930" s="1236"/>
      <c r="R1930" s="1236" t="e">
        <f t="shared" si="4490"/>
        <v>#DIV/0!</v>
      </c>
      <c r="S1930" s="1188">
        <f t="shared" si="4499"/>
        <v>0</v>
      </c>
      <c r="T1930" s="1188"/>
      <c r="U1930" s="1188"/>
      <c r="V1930" s="1236" t="e">
        <f t="shared" si="4491"/>
        <v>#DIV/0!</v>
      </c>
      <c r="W1930" s="1192" t="e">
        <f t="shared" si="4499"/>
        <v>#DIV/0!</v>
      </c>
      <c r="X1930" s="1192">
        <f t="shared" si="4485"/>
        <v>0</v>
      </c>
      <c r="Y1930" s="1192"/>
      <c r="Z1930" s="1236" t="e">
        <f t="shared" si="4492"/>
        <v>#DIV/0!</v>
      </c>
      <c r="AA1930" s="1193">
        <f t="shared" si="4482"/>
        <v>0</v>
      </c>
      <c r="AB1930" s="1717" t="e">
        <f t="shared" si="4483"/>
        <v>#DIV/0!</v>
      </c>
      <c r="AC1930" s="1193"/>
      <c r="AD1930" t="s">
        <v>4278</v>
      </c>
    </row>
    <row r="1931" spans="1:30" customFormat="1" ht="15.75" hidden="1" thickBot="1" x14ac:dyDescent="0.3">
      <c r="A1931" s="3580"/>
      <c r="B1931" s="1" t="s">
        <v>4279</v>
      </c>
      <c r="C1931" s="1236">
        <f t="shared" ref="C1931:W1931" si="4500">C1928/C35</f>
        <v>0</v>
      </c>
      <c r="D1931" s="1236"/>
      <c r="E1931" s="1236"/>
      <c r="F1931" s="1236" t="e">
        <f t="shared" si="4487"/>
        <v>#DIV/0!</v>
      </c>
      <c r="G1931" s="1236">
        <f t="shared" si="4500"/>
        <v>0</v>
      </c>
      <c r="H1931" s="1236"/>
      <c r="I1931" s="1236"/>
      <c r="J1931" s="1236" t="e">
        <f t="shared" si="4488"/>
        <v>#DIV/0!</v>
      </c>
      <c r="K1931" s="1236">
        <f t="shared" si="4500"/>
        <v>0</v>
      </c>
      <c r="L1931" s="1236"/>
      <c r="M1931" s="1236"/>
      <c r="N1931" s="1236" t="e">
        <f t="shared" si="4489"/>
        <v>#DIV/0!</v>
      </c>
      <c r="O1931" s="1236">
        <f t="shared" si="4500"/>
        <v>0</v>
      </c>
      <c r="P1931" s="1236"/>
      <c r="Q1931" s="1236"/>
      <c r="R1931" s="1236" t="e">
        <f t="shared" si="4490"/>
        <v>#DIV/0!</v>
      </c>
      <c r="S1931" s="1188">
        <f t="shared" si="4500"/>
        <v>0</v>
      </c>
      <c r="T1931" s="1188"/>
      <c r="U1931" s="1188"/>
      <c r="V1931" s="1236" t="e">
        <f t="shared" si="4491"/>
        <v>#DIV/0!</v>
      </c>
      <c r="W1931" s="1192" t="e">
        <f t="shared" si="4500"/>
        <v>#DIV/0!</v>
      </c>
      <c r="X1931" s="1192">
        <f t="shared" si="4485"/>
        <v>0</v>
      </c>
      <c r="Y1931" s="1192"/>
      <c r="Z1931" s="1236" t="e">
        <f t="shared" si="4492"/>
        <v>#DIV/0!</v>
      </c>
      <c r="AA1931" s="1193">
        <f t="shared" si="4482"/>
        <v>0</v>
      </c>
      <c r="AB1931" s="1717" t="e">
        <f t="shared" si="4483"/>
        <v>#DIV/0!</v>
      </c>
      <c r="AC1931" s="1193"/>
      <c r="AD1931" t="s">
        <v>4280</v>
      </c>
    </row>
    <row r="1932" spans="1:30" customFormat="1" ht="15.75" hidden="1" thickBot="1" x14ac:dyDescent="0.3">
      <c r="A1932" s="3580"/>
      <c r="B1932" s="1" t="s">
        <v>4281</v>
      </c>
      <c r="C1932" s="1236">
        <f t="shared" ref="C1932:W1932" si="4501">C1928/C41</f>
        <v>0</v>
      </c>
      <c r="D1932" s="1236"/>
      <c r="E1932" s="1236"/>
      <c r="F1932" s="1236" t="e">
        <f t="shared" si="4487"/>
        <v>#DIV/0!</v>
      </c>
      <c r="G1932" s="1236">
        <f t="shared" si="4501"/>
        <v>0</v>
      </c>
      <c r="H1932" s="1236"/>
      <c r="I1932" s="1236"/>
      <c r="J1932" s="1236" t="e">
        <f t="shared" si="4488"/>
        <v>#DIV/0!</v>
      </c>
      <c r="K1932" s="1236">
        <f t="shared" si="4501"/>
        <v>0</v>
      </c>
      <c r="L1932" s="1236"/>
      <c r="M1932" s="1236"/>
      <c r="N1932" s="1236" t="e">
        <f t="shared" si="4489"/>
        <v>#DIV/0!</v>
      </c>
      <c r="O1932" s="1236">
        <f t="shared" si="4501"/>
        <v>0</v>
      </c>
      <c r="P1932" s="1236"/>
      <c r="Q1932" s="1236"/>
      <c r="R1932" s="1236" t="e">
        <f t="shared" si="4490"/>
        <v>#DIV/0!</v>
      </c>
      <c r="S1932" s="1188">
        <f t="shared" si="4501"/>
        <v>0</v>
      </c>
      <c r="T1932" s="1188"/>
      <c r="U1932" s="1188"/>
      <c r="V1932" s="1236" t="e">
        <f t="shared" si="4491"/>
        <v>#DIV/0!</v>
      </c>
      <c r="W1932" s="1192" t="e">
        <f t="shared" si="4501"/>
        <v>#DIV/0!</v>
      </c>
      <c r="X1932" s="1192">
        <f t="shared" si="4485"/>
        <v>0</v>
      </c>
      <c r="Y1932" s="1192"/>
      <c r="Z1932" s="1236" t="e">
        <f t="shared" si="4492"/>
        <v>#DIV/0!</v>
      </c>
      <c r="AA1932" s="1193">
        <f t="shared" si="4482"/>
        <v>0</v>
      </c>
      <c r="AB1932" s="1717" t="e">
        <f t="shared" si="4483"/>
        <v>#DIV/0!</v>
      </c>
      <c r="AC1932" s="1193"/>
      <c r="AD1932" t="s">
        <v>4282</v>
      </c>
    </row>
    <row r="1933" spans="1:30" customFormat="1" ht="15.75" hidden="1" thickBot="1" x14ac:dyDescent="0.3">
      <c r="A1933" s="3580"/>
      <c r="B1933" s="2210" t="s">
        <v>4283</v>
      </c>
      <c r="C1933" s="1237"/>
      <c r="D1933" s="1237"/>
      <c r="E1933" s="1237"/>
      <c r="F1933" s="2309" t="e">
        <f t="shared" si="4487"/>
        <v>#DIV/0!</v>
      </c>
      <c r="G1933" s="1237"/>
      <c r="H1933" s="1237"/>
      <c r="I1933" s="1237"/>
      <c r="J1933" s="2309" t="e">
        <f t="shared" si="4488"/>
        <v>#DIV/0!</v>
      </c>
      <c r="K1933" s="1237"/>
      <c r="L1933" s="1237"/>
      <c r="M1933" s="1237"/>
      <c r="N1933" s="2309" t="e">
        <f t="shared" si="4489"/>
        <v>#DIV/0!</v>
      </c>
      <c r="O1933" s="1237"/>
      <c r="P1933" s="1237"/>
      <c r="Q1933" s="1237"/>
      <c r="R1933" s="2309" t="e">
        <f t="shared" si="4490"/>
        <v>#DIV/0!</v>
      </c>
      <c r="S1933" s="1204">
        <f>CM!G462</f>
        <v>0</v>
      </c>
      <c r="T1933" s="1204"/>
      <c r="U1933" s="1204"/>
      <c r="V1933" s="2309" t="e">
        <f t="shared" si="4491"/>
        <v>#DIV/0!</v>
      </c>
      <c r="W1933" s="1204" t="e">
        <f>SUM(C1933:S1933)</f>
        <v>#DIV/0!</v>
      </c>
      <c r="X1933" s="1204">
        <f t="shared" si="4485"/>
        <v>0</v>
      </c>
      <c r="Y1933" s="1204"/>
      <c r="Z1933" s="2309" t="e">
        <f t="shared" si="4492"/>
        <v>#DIV/0!</v>
      </c>
      <c r="AA1933" s="1206">
        <f t="shared" si="4482"/>
        <v>0</v>
      </c>
      <c r="AB1933" s="1719" t="e">
        <f t="shared" si="4483"/>
        <v>#DIV/0!</v>
      </c>
      <c r="AC1933" s="1206"/>
      <c r="AD1933" s="1178" t="s">
        <v>4284</v>
      </c>
    </row>
    <row r="1934" spans="1:30" customFormat="1" ht="15.75" hidden="1" thickBot="1" x14ac:dyDescent="0.3">
      <c r="A1934" s="3580"/>
      <c r="B1934" s="1" t="s">
        <v>4285</v>
      </c>
      <c r="C1934" s="1236">
        <f t="shared" ref="C1934:W1934" si="4502">C1933/C56</f>
        <v>0</v>
      </c>
      <c r="D1934" s="1236"/>
      <c r="E1934" s="1236"/>
      <c r="F1934" s="1236" t="e">
        <f t="shared" si="4487"/>
        <v>#DIV/0!</v>
      </c>
      <c r="G1934" s="1236">
        <f t="shared" si="4502"/>
        <v>0</v>
      </c>
      <c r="H1934" s="1236"/>
      <c r="I1934" s="1236"/>
      <c r="J1934" s="1236" t="e">
        <f t="shared" si="4488"/>
        <v>#DIV/0!</v>
      </c>
      <c r="K1934" s="1236">
        <f t="shared" si="4502"/>
        <v>0</v>
      </c>
      <c r="L1934" s="1236"/>
      <c r="M1934" s="1236"/>
      <c r="N1934" s="1236" t="e">
        <f t="shared" si="4489"/>
        <v>#DIV/0!</v>
      </c>
      <c r="O1934" s="1236">
        <f t="shared" si="4502"/>
        <v>0</v>
      </c>
      <c r="P1934" s="1236"/>
      <c r="Q1934" s="1236"/>
      <c r="R1934" s="1236" t="e">
        <f t="shared" si="4490"/>
        <v>#DIV/0!</v>
      </c>
      <c r="S1934" s="1188">
        <f t="shared" si="4502"/>
        <v>0</v>
      </c>
      <c r="T1934" s="1188"/>
      <c r="U1934" s="1188"/>
      <c r="V1934" s="1236" t="e">
        <f t="shared" si="4491"/>
        <v>#DIV/0!</v>
      </c>
      <c r="W1934" s="1194" t="e">
        <f t="shared" si="4502"/>
        <v>#DIV/0!</v>
      </c>
      <c r="X1934" s="1194">
        <f t="shared" si="4485"/>
        <v>0</v>
      </c>
      <c r="Y1934" s="1194"/>
      <c r="Z1934" s="1236" t="e">
        <f t="shared" si="4492"/>
        <v>#DIV/0!</v>
      </c>
      <c r="AA1934" s="1193">
        <f t="shared" si="4482"/>
        <v>0</v>
      </c>
      <c r="AB1934" s="1717" t="e">
        <f t="shared" si="4483"/>
        <v>#DIV/0!</v>
      </c>
      <c r="AC1934" s="1193"/>
      <c r="AD1934" t="s">
        <v>4286</v>
      </c>
    </row>
    <row r="1935" spans="1:30" customFormat="1" ht="15.75" hidden="1" thickBot="1" x14ac:dyDescent="0.3">
      <c r="A1935" s="3580"/>
      <c r="B1935" s="1" t="s">
        <v>4287</v>
      </c>
      <c r="C1935" s="1236">
        <f t="shared" ref="C1935:W1935" si="4503">C1933/C73</f>
        <v>0</v>
      </c>
      <c r="D1935" s="1236"/>
      <c r="E1935" s="1236"/>
      <c r="F1935" s="1236" t="e">
        <f t="shared" si="4487"/>
        <v>#DIV/0!</v>
      </c>
      <c r="G1935" s="1236">
        <f t="shared" si="4503"/>
        <v>0</v>
      </c>
      <c r="H1935" s="1236"/>
      <c r="I1935" s="1236"/>
      <c r="J1935" s="1236" t="e">
        <f t="shared" si="4488"/>
        <v>#DIV/0!</v>
      </c>
      <c r="K1935" s="1236">
        <f t="shared" si="4503"/>
        <v>0</v>
      </c>
      <c r="L1935" s="1236"/>
      <c r="M1935" s="1236"/>
      <c r="N1935" s="1236" t="e">
        <f t="shared" si="4489"/>
        <v>#DIV/0!</v>
      </c>
      <c r="O1935" s="1236">
        <f t="shared" si="4503"/>
        <v>0</v>
      </c>
      <c r="P1935" s="1236"/>
      <c r="Q1935" s="1236"/>
      <c r="R1935" s="1236" t="e">
        <f t="shared" si="4490"/>
        <v>#DIV/0!</v>
      </c>
      <c r="S1935" s="1188">
        <f t="shared" si="4503"/>
        <v>0</v>
      </c>
      <c r="T1935" s="1188"/>
      <c r="U1935" s="1188"/>
      <c r="V1935" s="1236" t="e">
        <f t="shared" si="4491"/>
        <v>#DIV/0!</v>
      </c>
      <c r="W1935" s="1194" t="e">
        <f t="shared" si="4503"/>
        <v>#DIV/0!</v>
      </c>
      <c r="X1935" s="1194">
        <f t="shared" si="4485"/>
        <v>0</v>
      </c>
      <c r="Y1935" s="1194"/>
      <c r="Z1935" s="1236" t="e">
        <f t="shared" si="4492"/>
        <v>#DIV/0!</v>
      </c>
      <c r="AA1935" s="1193">
        <f t="shared" si="4482"/>
        <v>0</v>
      </c>
      <c r="AB1935" s="1717" t="e">
        <f t="shared" si="4483"/>
        <v>#DIV/0!</v>
      </c>
      <c r="AC1935" s="1193"/>
      <c r="AD1935" t="s">
        <v>4288</v>
      </c>
    </row>
    <row r="1936" spans="1:30" customFormat="1" ht="15.75" hidden="1" thickBot="1" x14ac:dyDescent="0.3">
      <c r="A1936" s="3580"/>
      <c r="B1936" s="1" t="s">
        <v>4289</v>
      </c>
      <c r="C1936" s="1254">
        <v>0.34499999999999997</v>
      </c>
      <c r="D1936" s="1254"/>
      <c r="E1936" s="1254"/>
      <c r="F1936" s="1236" t="e">
        <f t="shared" si="4487"/>
        <v>#DIV/0!</v>
      </c>
      <c r="G1936" s="1254">
        <v>0.34499999999999997</v>
      </c>
      <c r="H1936" s="1254"/>
      <c r="I1936" s="1254"/>
      <c r="J1936" s="1236" t="e">
        <f t="shared" si="4488"/>
        <v>#DIV/0!</v>
      </c>
      <c r="K1936" s="1254">
        <v>0.34499999999999997</v>
      </c>
      <c r="L1936" s="1254"/>
      <c r="M1936" s="1254"/>
      <c r="N1936" s="1236" t="e">
        <f t="shared" si="4489"/>
        <v>#DIV/0!</v>
      </c>
      <c r="O1936" s="1254">
        <v>0.34499999999999997</v>
      </c>
      <c r="P1936" s="1254"/>
      <c r="Q1936" s="1254"/>
      <c r="R1936" s="1236" t="e">
        <f t="shared" si="4490"/>
        <v>#DIV/0!</v>
      </c>
      <c r="S1936" s="1251">
        <v>0.34499999999999997</v>
      </c>
      <c r="T1936" s="1251"/>
      <c r="U1936" s="1251"/>
      <c r="V1936" s="1236" t="e">
        <f t="shared" si="4491"/>
        <v>#DIV/0!</v>
      </c>
      <c r="W1936" s="1252">
        <f>K1936</f>
        <v>0.34499999999999997</v>
      </c>
      <c r="X1936" s="1252">
        <f t="shared" si="4485"/>
        <v>0</v>
      </c>
      <c r="Y1936" s="1252"/>
      <c r="Z1936" s="1236" t="e">
        <f t="shared" si="4492"/>
        <v>#DIV/0!</v>
      </c>
      <c r="AA1936" s="1253">
        <f t="shared" si="4482"/>
        <v>0.34499999999999997</v>
      </c>
      <c r="AB1936" s="1726" t="e">
        <f t="shared" si="4483"/>
        <v>#DIV/0!</v>
      </c>
      <c r="AC1936" s="1253"/>
      <c r="AD1936" t="s">
        <v>4290</v>
      </c>
    </row>
    <row r="1937" spans="1:30" customFormat="1" ht="15.75" hidden="1" thickBot="1" x14ac:dyDescent="0.3">
      <c r="A1937" s="3580"/>
      <c r="B1937" s="1" t="s">
        <v>4291</v>
      </c>
      <c r="C1937" s="1236" t="e">
        <f>C1933/C1928</f>
        <v>#DIV/0!</v>
      </c>
      <c r="D1937" s="1236"/>
      <c r="E1937" s="1236"/>
      <c r="F1937" s="1236" t="e">
        <f t="shared" si="4487"/>
        <v>#DIV/0!</v>
      </c>
      <c r="G1937" s="1236" t="e">
        <f t="shared" ref="G1937:W1937" si="4504">G1933/G1928</f>
        <v>#DIV/0!</v>
      </c>
      <c r="H1937" s="1236"/>
      <c r="I1937" s="1236"/>
      <c r="J1937" s="1236" t="e">
        <f t="shared" si="4488"/>
        <v>#DIV/0!</v>
      </c>
      <c r="K1937" s="1236" t="e">
        <f t="shared" si="4504"/>
        <v>#DIV/0!</v>
      </c>
      <c r="L1937" s="1236"/>
      <c r="M1937" s="1236"/>
      <c r="N1937" s="1236" t="e">
        <f t="shared" si="4489"/>
        <v>#DIV/0!</v>
      </c>
      <c r="O1937" s="1236" t="e">
        <f t="shared" si="4504"/>
        <v>#DIV/0!</v>
      </c>
      <c r="P1937" s="1236"/>
      <c r="Q1937" s="1236"/>
      <c r="R1937" s="1236" t="e">
        <f t="shared" si="4490"/>
        <v>#DIV/0!</v>
      </c>
      <c r="S1937" s="1188" t="e">
        <f t="shared" si="4504"/>
        <v>#DIV/0!</v>
      </c>
      <c r="T1937" s="1188"/>
      <c r="U1937" s="1188"/>
      <c r="V1937" s="1236" t="e">
        <f t="shared" si="4491"/>
        <v>#DIV/0!</v>
      </c>
      <c r="W1937" s="1205" t="e">
        <f t="shared" si="4504"/>
        <v>#DIV/0!</v>
      </c>
      <c r="X1937" s="1205">
        <f t="shared" si="4485"/>
        <v>0</v>
      </c>
      <c r="Y1937" s="1205"/>
      <c r="Z1937" s="1236" t="e">
        <f t="shared" si="4492"/>
        <v>#DIV/0!</v>
      </c>
      <c r="AA1937" s="1191" t="e">
        <f t="shared" si="4482"/>
        <v>#DIV/0!</v>
      </c>
      <c r="AB1937" s="1720" t="e">
        <f t="shared" si="4483"/>
        <v>#DIV/0!</v>
      </c>
      <c r="AC1937" s="1191"/>
      <c r="AD1937" t="s">
        <v>4292</v>
      </c>
    </row>
    <row r="1938" spans="1:30" customFormat="1" ht="15.75" hidden="1" thickBot="1" x14ac:dyDescent="0.3">
      <c r="A1938" s="3580"/>
      <c r="B1938" s="2210" t="s">
        <v>10</v>
      </c>
      <c r="C1938" s="1237"/>
      <c r="D1938" s="1237"/>
      <c r="E1938" s="1237"/>
      <c r="F1938" s="2309" t="e">
        <f t="shared" si="4487"/>
        <v>#DIV/0!</v>
      </c>
      <c r="G1938" s="1237"/>
      <c r="H1938" s="1237"/>
      <c r="I1938" s="1237"/>
      <c r="J1938" s="2309" t="e">
        <f t="shared" si="4488"/>
        <v>#DIV/0!</v>
      </c>
      <c r="K1938" s="1237"/>
      <c r="L1938" s="1237"/>
      <c r="M1938" s="1237"/>
      <c r="N1938" s="2309" t="e">
        <f t="shared" si="4489"/>
        <v>#DIV/0!</v>
      </c>
      <c r="O1938" s="1237"/>
      <c r="P1938" s="1237"/>
      <c r="Q1938" s="1237"/>
      <c r="R1938" s="2309" t="e">
        <f t="shared" si="4490"/>
        <v>#DIV/0!</v>
      </c>
      <c r="S1938" s="1204">
        <f>CM!H462</f>
        <v>7</v>
      </c>
      <c r="T1938" s="1204"/>
      <c r="U1938" s="1204"/>
      <c r="V1938" s="2309" t="e">
        <f t="shared" si="4491"/>
        <v>#DIV/0!</v>
      </c>
      <c r="W1938" s="1204" t="e">
        <f>SUM(C1938:S1938)</f>
        <v>#DIV/0!</v>
      </c>
      <c r="X1938" s="1204">
        <f t="shared" si="4485"/>
        <v>0</v>
      </c>
      <c r="Y1938" s="1204"/>
      <c r="Z1938" s="2309" t="e">
        <f t="shared" si="4492"/>
        <v>#DIV/0!</v>
      </c>
      <c r="AA1938" s="1204">
        <f t="shared" si="4482"/>
        <v>7</v>
      </c>
      <c r="AB1938" s="1721" t="e">
        <f t="shared" si="4483"/>
        <v>#DIV/0!</v>
      </c>
      <c r="AC1938" s="1309"/>
      <c r="AD1938" s="27" t="s">
        <v>4293</v>
      </c>
    </row>
    <row r="1939" spans="1:30" customFormat="1" ht="15.75" hidden="1" thickBot="1" x14ac:dyDescent="0.3">
      <c r="A1939" s="3580"/>
      <c r="B1939" s="1" t="s">
        <v>4294</v>
      </c>
      <c r="C1939" s="1236">
        <f t="shared" ref="C1939:W1939" si="4505">C1938/C82</f>
        <v>0</v>
      </c>
      <c r="D1939" s="1236"/>
      <c r="E1939" s="1236"/>
      <c r="F1939" s="1236" t="e">
        <f t="shared" si="4487"/>
        <v>#DIV/0!</v>
      </c>
      <c r="G1939" s="1236">
        <f t="shared" si="4505"/>
        <v>0</v>
      </c>
      <c r="H1939" s="1236"/>
      <c r="I1939" s="1236"/>
      <c r="J1939" s="1236" t="e">
        <f t="shared" si="4488"/>
        <v>#DIV/0!</v>
      </c>
      <c r="K1939" s="1236">
        <f t="shared" si="4505"/>
        <v>0</v>
      </c>
      <c r="L1939" s="1236"/>
      <c r="M1939" s="1236"/>
      <c r="N1939" s="1236" t="e">
        <f t="shared" si="4489"/>
        <v>#DIV/0!</v>
      </c>
      <c r="O1939" s="1236">
        <f t="shared" si="4505"/>
        <v>0</v>
      </c>
      <c r="P1939" s="1236"/>
      <c r="Q1939" s="1236"/>
      <c r="R1939" s="1236" t="e">
        <f t="shared" si="4490"/>
        <v>#DIV/0!</v>
      </c>
      <c r="S1939" s="1188">
        <f t="shared" si="4505"/>
        <v>8.9480883048485859E-5</v>
      </c>
      <c r="T1939" s="1188"/>
      <c r="U1939" s="1188"/>
      <c r="V1939" s="1236" t="e">
        <f t="shared" si="4491"/>
        <v>#DIV/0!</v>
      </c>
      <c r="W1939" s="1194" t="e">
        <f t="shared" si="4505"/>
        <v>#DIV/0!</v>
      </c>
      <c r="X1939" s="1194">
        <f t="shared" si="4485"/>
        <v>0</v>
      </c>
      <c r="Y1939" s="1194"/>
      <c r="Z1939" s="1236" t="e">
        <f t="shared" si="4492"/>
        <v>#DIV/0!</v>
      </c>
      <c r="AA1939" s="1189">
        <f t="shared" si="4482"/>
        <v>1.7896176609697173E-5</v>
      </c>
      <c r="AB1939" s="1716" t="e">
        <f t="shared" si="4483"/>
        <v>#DIV/0!</v>
      </c>
      <c r="AC1939" s="1189"/>
      <c r="AD1939" t="s">
        <v>4295</v>
      </c>
    </row>
    <row r="1940" spans="1:30" customFormat="1" ht="15.75" hidden="1" thickBot="1" x14ac:dyDescent="0.3">
      <c r="A1940" s="3580"/>
      <c r="B1940" s="1" t="s">
        <v>4296</v>
      </c>
      <c r="C1940" s="1236">
        <f t="shared" ref="C1940:W1940" si="4506">C1938/C99</f>
        <v>0</v>
      </c>
      <c r="D1940" s="1236"/>
      <c r="E1940" s="1236"/>
      <c r="F1940" s="1236" t="e">
        <f t="shared" si="4487"/>
        <v>#DIV/0!</v>
      </c>
      <c r="G1940" s="1236">
        <f t="shared" si="4506"/>
        <v>0</v>
      </c>
      <c r="H1940" s="1236"/>
      <c r="I1940" s="1236"/>
      <c r="J1940" s="1236" t="e">
        <f t="shared" si="4488"/>
        <v>#DIV/0!</v>
      </c>
      <c r="K1940" s="1236">
        <f t="shared" si="4506"/>
        <v>0</v>
      </c>
      <c r="L1940" s="1236"/>
      <c r="M1940" s="1236"/>
      <c r="N1940" s="1236" t="e">
        <f t="shared" si="4489"/>
        <v>#DIV/0!</v>
      </c>
      <c r="O1940" s="1236">
        <f t="shared" si="4506"/>
        <v>0</v>
      </c>
      <c r="P1940" s="1236"/>
      <c r="Q1940" s="1236"/>
      <c r="R1940" s="1236" t="e">
        <f t="shared" si="4490"/>
        <v>#DIV/0!</v>
      </c>
      <c r="S1940" s="1188">
        <f t="shared" si="4506"/>
        <v>5.6456165819824178E-4</v>
      </c>
      <c r="T1940" s="1188"/>
      <c r="U1940" s="1188"/>
      <c r="V1940" s="1236" t="e">
        <f t="shared" si="4491"/>
        <v>#DIV/0!</v>
      </c>
      <c r="W1940" s="1194" t="e">
        <f t="shared" si="4506"/>
        <v>#DIV/0!</v>
      </c>
      <c r="X1940" s="1194">
        <f t="shared" si="4485"/>
        <v>0</v>
      </c>
      <c r="Y1940" s="1194"/>
      <c r="Z1940" s="1236" t="e">
        <f t="shared" si="4492"/>
        <v>#DIV/0!</v>
      </c>
      <c r="AA1940" s="1189">
        <f t="shared" si="4482"/>
        <v>1.1291233163964835E-4</v>
      </c>
      <c r="AB1940" s="1716" t="e">
        <f t="shared" si="4483"/>
        <v>#DIV/0!</v>
      </c>
      <c r="AC1940" s="1189"/>
      <c r="AD1940" t="s">
        <v>4297</v>
      </c>
    </row>
    <row r="1941" spans="1:30" customFormat="1" ht="15.75" hidden="1" thickBot="1" x14ac:dyDescent="0.3">
      <c r="A1941" s="3580"/>
      <c r="B1941" s="2210" t="s">
        <v>14</v>
      </c>
      <c r="C1941" s="1237"/>
      <c r="D1941" s="1237"/>
      <c r="E1941" s="1237"/>
      <c r="F1941" s="2309" t="e">
        <f t="shared" si="4487"/>
        <v>#DIV/0!</v>
      </c>
      <c r="G1941" s="1237"/>
      <c r="H1941" s="1237"/>
      <c r="I1941" s="1237"/>
      <c r="J1941" s="2309" t="e">
        <f t="shared" si="4488"/>
        <v>#DIV/0!</v>
      </c>
      <c r="K1941" s="1237"/>
      <c r="L1941" s="1237"/>
      <c r="M1941" s="1237"/>
      <c r="N1941" s="2309" t="e">
        <f t="shared" si="4489"/>
        <v>#DIV/0!</v>
      </c>
      <c r="O1941" s="1237"/>
      <c r="P1941" s="1237"/>
      <c r="Q1941" s="1237"/>
      <c r="R1941" s="2309" t="e">
        <f t="shared" si="4490"/>
        <v>#DIV/0!</v>
      </c>
      <c r="S1941" s="1204">
        <f>CM!K462</f>
        <v>1</v>
      </c>
      <c r="T1941" s="1204"/>
      <c r="U1941" s="1204"/>
      <c r="V1941" s="2309" t="e">
        <f t="shared" si="4491"/>
        <v>#DIV/0!</v>
      </c>
      <c r="W1941" s="1204" t="e">
        <f>SUM(C1941:S1941)</f>
        <v>#DIV/0!</v>
      </c>
      <c r="X1941" s="1204">
        <f t="shared" si="4485"/>
        <v>0</v>
      </c>
      <c r="Y1941" s="1204"/>
      <c r="Z1941" s="2309" t="e">
        <f t="shared" si="4492"/>
        <v>#DIV/0!</v>
      </c>
      <c r="AA1941" s="1221">
        <f t="shared" si="4482"/>
        <v>1</v>
      </c>
      <c r="AB1941" s="1722" t="e">
        <f t="shared" si="4483"/>
        <v>#DIV/0!</v>
      </c>
      <c r="AC1941" s="1904"/>
      <c r="AD1941" s="27" t="s">
        <v>4298</v>
      </c>
    </row>
    <row r="1942" spans="1:30" customFormat="1" ht="15.75" hidden="1" thickBot="1" x14ac:dyDescent="0.3">
      <c r="A1942" s="3580"/>
      <c r="B1942" s="1" t="s">
        <v>4299</v>
      </c>
      <c r="C1942" s="1236">
        <f t="shared" ref="C1942:W1942" si="4507">C1941/C108</f>
        <v>0</v>
      </c>
      <c r="D1942" s="1236"/>
      <c r="E1942" s="1236"/>
      <c r="F1942" s="1236" t="e">
        <f t="shared" si="4487"/>
        <v>#DIV/0!</v>
      </c>
      <c r="G1942" s="1236">
        <f t="shared" si="4507"/>
        <v>0</v>
      </c>
      <c r="H1942" s="1236"/>
      <c r="I1942" s="1236"/>
      <c r="J1942" s="1236" t="e">
        <f t="shared" si="4488"/>
        <v>#DIV/0!</v>
      </c>
      <c r="K1942" s="1236">
        <f t="shared" si="4507"/>
        <v>0</v>
      </c>
      <c r="L1942" s="1236"/>
      <c r="M1942" s="1236"/>
      <c r="N1942" s="1236" t="e">
        <f t="shared" si="4489"/>
        <v>#DIV/0!</v>
      </c>
      <c r="O1942" s="1236">
        <f t="shared" si="4507"/>
        <v>0</v>
      </c>
      <c r="P1942" s="1236"/>
      <c r="Q1942" s="1236"/>
      <c r="R1942" s="1236" t="e">
        <f t="shared" si="4490"/>
        <v>#DIV/0!</v>
      </c>
      <c r="S1942" s="1188">
        <f t="shared" si="4507"/>
        <v>2.1505376344086021E-3</v>
      </c>
      <c r="T1942" s="1188"/>
      <c r="U1942" s="1188"/>
      <c r="V1942" s="1236" t="e">
        <f t="shared" si="4491"/>
        <v>#DIV/0!</v>
      </c>
      <c r="W1942" s="1194" t="e">
        <f t="shared" si="4507"/>
        <v>#DIV/0!</v>
      </c>
      <c r="X1942" s="1194">
        <f t="shared" si="4485"/>
        <v>0</v>
      </c>
      <c r="Y1942" s="1194"/>
      <c r="Z1942" s="1236" t="e">
        <f t="shared" si="4492"/>
        <v>#DIV/0!</v>
      </c>
      <c r="AA1942" s="1189">
        <f t="shared" si="4482"/>
        <v>4.3010752688172043E-4</v>
      </c>
      <c r="AB1942" s="1716" t="e">
        <f t="shared" si="4483"/>
        <v>#DIV/0!</v>
      </c>
      <c r="AC1942" s="1189"/>
      <c r="AD1942" t="s">
        <v>4300</v>
      </c>
    </row>
    <row r="1943" spans="1:30" customFormat="1" ht="15.75" hidden="1" thickBot="1" x14ac:dyDescent="0.3">
      <c r="A1943" s="3580"/>
      <c r="B1943" s="1" t="s">
        <v>4301</v>
      </c>
      <c r="C1943" s="1236">
        <f t="shared" ref="C1943:W1943" si="4508">C1941/C125</f>
        <v>0</v>
      </c>
      <c r="D1943" s="1236"/>
      <c r="E1943" s="1236"/>
      <c r="F1943" s="1236" t="e">
        <f t="shared" si="4487"/>
        <v>#DIV/0!</v>
      </c>
      <c r="G1943" s="1236">
        <f t="shared" si="4508"/>
        <v>0</v>
      </c>
      <c r="H1943" s="1236"/>
      <c r="I1943" s="1236"/>
      <c r="J1943" s="1236" t="e">
        <f t="shared" si="4488"/>
        <v>#DIV/0!</v>
      </c>
      <c r="K1943" s="1236">
        <f t="shared" si="4508"/>
        <v>0</v>
      </c>
      <c r="L1943" s="1236"/>
      <c r="M1943" s="1236"/>
      <c r="N1943" s="1236" t="e">
        <f t="shared" si="4489"/>
        <v>#DIV/0!</v>
      </c>
      <c r="O1943" s="1236">
        <f t="shared" si="4508"/>
        <v>0</v>
      </c>
      <c r="P1943" s="1236"/>
      <c r="Q1943" s="1236"/>
      <c r="R1943" s="1236" t="e">
        <f t="shared" si="4490"/>
        <v>#DIV/0!</v>
      </c>
      <c r="S1943" s="1188">
        <f t="shared" si="4508"/>
        <v>9.0090090090090089E-3</v>
      </c>
      <c r="T1943" s="1188"/>
      <c r="U1943" s="1188"/>
      <c r="V1943" s="1236" t="e">
        <f t="shared" si="4491"/>
        <v>#DIV/0!</v>
      </c>
      <c r="W1943" s="1194" t="e">
        <f t="shared" si="4508"/>
        <v>#DIV/0!</v>
      </c>
      <c r="X1943" s="1194">
        <f t="shared" si="4485"/>
        <v>0</v>
      </c>
      <c r="Y1943" s="1194"/>
      <c r="Z1943" s="1236" t="e">
        <f t="shared" si="4492"/>
        <v>#DIV/0!</v>
      </c>
      <c r="AA1943" s="1189">
        <f t="shared" si="4482"/>
        <v>1.8018018018018018E-3</v>
      </c>
      <c r="AB1943" s="1716" t="e">
        <f t="shared" si="4483"/>
        <v>#DIV/0!</v>
      </c>
      <c r="AC1943" s="1189"/>
      <c r="AD1943" t="s">
        <v>4302</v>
      </c>
    </row>
    <row r="1944" spans="1:30" customFormat="1" ht="15.75" hidden="1" thickBot="1" x14ac:dyDescent="0.3">
      <c r="A1944" s="3580"/>
      <c r="B1944" s="1" t="s">
        <v>4303</v>
      </c>
      <c r="C1944" s="1236">
        <f t="shared" ref="C1944:W1944" si="4509">C1941/C113</f>
        <v>0</v>
      </c>
      <c r="D1944" s="1236"/>
      <c r="E1944" s="1236"/>
      <c r="F1944" s="1236" t="e">
        <f t="shared" si="4487"/>
        <v>#DIV/0!</v>
      </c>
      <c r="G1944" s="1236">
        <f t="shared" si="4509"/>
        <v>0</v>
      </c>
      <c r="H1944" s="1236"/>
      <c r="I1944" s="1236"/>
      <c r="J1944" s="1236" t="e">
        <f t="shared" si="4488"/>
        <v>#DIV/0!</v>
      </c>
      <c r="K1944" s="1236">
        <f t="shared" si="4509"/>
        <v>0</v>
      </c>
      <c r="L1944" s="1236"/>
      <c r="M1944" s="1236"/>
      <c r="N1944" s="1236" t="e">
        <f t="shared" si="4489"/>
        <v>#DIV/0!</v>
      </c>
      <c r="O1944" s="1236">
        <f t="shared" si="4509"/>
        <v>0</v>
      </c>
      <c r="P1944" s="1236"/>
      <c r="Q1944" s="1236"/>
      <c r="R1944" s="1236" t="e">
        <f t="shared" si="4490"/>
        <v>#DIV/0!</v>
      </c>
      <c r="S1944" s="1188">
        <f t="shared" si="4509"/>
        <v>1.5384615384615385E-2</v>
      </c>
      <c r="T1944" s="1188"/>
      <c r="U1944" s="1188"/>
      <c r="V1944" s="1236" t="e">
        <f t="shared" si="4491"/>
        <v>#DIV/0!</v>
      </c>
      <c r="W1944" s="1194" t="e">
        <f t="shared" si="4509"/>
        <v>#DIV/0!</v>
      </c>
      <c r="X1944" s="1194">
        <f t="shared" si="4485"/>
        <v>0</v>
      </c>
      <c r="Y1944" s="1194"/>
      <c r="Z1944" s="1236" t="e">
        <f t="shared" si="4492"/>
        <v>#DIV/0!</v>
      </c>
      <c r="AA1944" s="1189">
        <f t="shared" si="4482"/>
        <v>3.0769230769230769E-3</v>
      </c>
      <c r="AB1944" s="1716" t="e">
        <f t="shared" si="4483"/>
        <v>#DIV/0!</v>
      </c>
      <c r="AC1944" s="1189"/>
      <c r="AD1944" t="s">
        <v>4304</v>
      </c>
    </row>
    <row r="1945" spans="1:30" customFormat="1" ht="15.75" hidden="1" thickBot="1" x14ac:dyDescent="0.3">
      <c r="A1945" s="3580"/>
      <c r="B1945" s="1" t="s">
        <v>4305</v>
      </c>
      <c r="C1945" s="1236">
        <f t="shared" ref="C1945:W1945" si="4510">C1941/C119</f>
        <v>0</v>
      </c>
      <c r="D1945" s="1236"/>
      <c r="E1945" s="1236"/>
      <c r="F1945" s="1236" t="e">
        <f t="shared" si="4487"/>
        <v>#DIV/0!</v>
      </c>
      <c r="G1945" s="1236">
        <f t="shared" si="4510"/>
        <v>0</v>
      </c>
      <c r="H1945" s="1236"/>
      <c r="I1945" s="1236"/>
      <c r="J1945" s="1236" t="e">
        <f t="shared" si="4488"/>
        <v>#DIV/0!</v>
      </c>
      <c r="K1945" s="1236">
        <f t="shared" si="4510"/>
        <v>0</v>
      </c>
      <c r="L1945" s="1236"/>
      <c r="M1945" s="1236"/>
      <c r="N1945" s="1236" t="e">
        <f t="shared" si="4489"/>
        <v>#DIV/0!</v>
      </c>
      <c r="O1945" s="1236">
        <f t="shared" si="4510"/>
        <v>0</v>
      </c>
      <c r="P1945" s="1236"/>
      <c r="Q1945" s="1236"/>
      <c r="R1945" s="1236" t="e">
        <f t="shared" si="4490"/>
        <v>#DIV/0!</v>
      </c>
      <c r="S1945" s="1188">
        <f t="shared" si="4510"/>
        <v>2.1276595744680851E-2</v>
      </c>
      <c r="T1945" s="1188"/>
      <c r="U1945" s="1188"/>
      <c r="V1945" s="1236" t="e">
        <f t="shared" si="4491"/>
        <v>#DIV/0!</v>
      </c>
      <c r="W1945" s="1205" t="e">
        <f t="shared" si="4510"/>
        <v>#DIV/0!</v>
      </c>
      <c r="X1945" s="1205">
        <f t="shared" si="4485"/>
        <v>0</v>
      </c>
      <c r="Y1945" s="1205"/>
      <c r="Z1945" s="1236" t="e">
        <f t="shared" si="4492"/>
        <v>#DIV/0!</v>
      </c>
      <c r="AA1945" s="1193">
        <f t="shared" si="4482"/>
        <v>4.2553191489361703E-3</v>
      </c>
      <c r="AB1945" s="1717" t="e">
        <f t="shared" si="4483"/>
        <v>#DIV/0!</v>
      </c>
      <c r="AC1945" s="1193"/>
      <c r="AD1945" t="s">
        <v>4306</v>
      </c>
    </row>
    <row r="1946" spans="1:30" customFormat="1" ht="15.75" hidden="1" thickBot="1" x14ac:dyDescent="0.3">
      <c r="A1946" s="3580"/>
      <c r="B1946" s="2210" t="s">
        <v>4307</v>
      </c>
      <c r="C1946" s="1238"/>
      <c r="D1946" s="1238"/>
      <c r="E1946" s="1238"/>
      <c r="F1946" s="2309" t="e">
        <f t="shared" si="4487"/>
        <v>#DIV/0!</v>
      </c>
      <c r="G1946" s="1238"/>
      <c r="H1946" s="1238"/>
      <c r="I1946" s="1238"/>
      <c r="J1946" s="2309" t="e">
        <f t="shared" si="4488"/>
        <v>#DIV/0!</v>
      </c>
      <c r="K1946" s="1238"/>
      <c r="L1946" s="1238"/>
      <c r="M1946" s="1238"/>
      <c r="N1946" s="2309" t="e">
        <f t="shared" si="4489"/>
        <v>#DIV/0!</v>
      </c>
      <c r="O1946" s="1238"/>
      <c r="P1946" s="1238"/>
      <c r="Q1946" s="1238"/>
      <c r="R1946" s="2309" t="e">
        <f t="shared" si="4490"/>
        <v>#DIV/0!</v>
      </c>
      <c r="S1946" s="1206">
        <f t="shared" ref="S1946" si="4511">S1923/S1938</f>
        <v>0.2857142857142857</v>
      </c>
      <c r="T1946" s="1206"/>
      <c r="U1946" s="1206"/>
      <c r="V1946" s="2309" t="e">
        <f t="shared" si="4491"/>
        <v>#DIV/0!</v>
      </c>
      <c r="W1946" s="1206" t="e">
        <f>W1923/W1938</f>
        <v>#DIV/0!</v>
      </c>
      <c r="X1946" s="1206">
        <f t="shared" si="4485"/>
        <v>0</v>
      </c>
      <c r="Y1946" s="1206"/>
      <c r="Z1946" s="2309" t="e">
        <f t="shared" si="4492"/>
        <v>#DIV/0!</v>
      </c>
      <c r="AA1946" s="1206">
        <f t="shared" si="4482"/>
        <v>0.2857142857142857</v>
      </c>
      <c r="AB1946" s="1718" t="e">
        <f t="shared" si="4483"/>
        <v>#DIV/0!</v>
      </c>
      <c r="AC1946" s="1903"/>
      <c r="AD1946" s="27" t="s">
        <v>4308</v>
      </c>
    </row>
    <row r="1947" spans="1:30" customFormat="1" ht="15.75" hidden="1" thickBot="1" x14ac:dyDescent="0.3">
      <c r="A1947" s="3580"/>
      <c r="B1947" s="1" t="s">
        <v>4223</v>
      </c>
      <c r="C1947" s="1239">
        <f t="shared" ref="C1947:W1947" si="4512">C1946/C134</f>
        <v>0</v>
      </c>
      <c r="D1947" s="1239"/>
      <c r="E1947" s="1239"/>
      <c r="F1947" s="1236" t="e">
        <f t="shared" si="4487"/>
        <v>#DIV/0!</v>
      </c>
      <c r="G1947" s="1239">
        <f t="shared" si="4512"/>
        <v>0</v>
      </c>
      <c r="H1947" s="1239"/>
      <c r="I1947" s="1239"/>
      <c r="J1947" s="1236" t="e">
        <f t="shared" si="4488"/>
        <v>#DIV/0!</v>
      </c>
      <c r="K1947" s="1239">
        <f t="shared" si="4512"/>
        <v>0</v>
      </c>
      <c r="L1947" s="1239"/>
      <c r="M1947" s="1239"/>
      <c r="N1947" s="1236" t="e">
        <f t="shared" si="4489"/>
        <v>#DIV/0!</v>
      </c>
      <c r="O1947" s="1239">
        <f t="shared" si="4512"/>
        <v>0</v>
      </c>
      <c r="P1947" s="1239"/>
      <c r="Q1947" s="1239"/>
      <c r="R1947" s="1236" t="e">
        <f t="shared" si="4490"/>
        <v>#DIV/0!</v>
      </c>
      <c r="S1947" s="1211">
        <f t="shared" si="4512"/>
        <v>1.4503369578316045</v>
      </c>
      <c r="T1947" s="1211"/>
      <c r="U1947" s="1211"/>
      <c r="V1947" s="1236" t="e">
        <f t="shared" si="4491"/>
        <v>#DIV/0!</v>
      </c>
      <c r="W1947" s="1177" t="e">
        <f t="shared" si="4512"/>
        <v>#DIV/0!</v>
      </c>
      <c r="X1947" s="1177">
        <f t="shared" si="4485"/>
        <v>0</v>
      </c>
      <c r="Y1947" s="1177"/>
      <c r="Z1947" s="1236" t="e">
        <f t="shared" si="4492"/>
        <v>#DIV/0!</v>
      </c>
      <c r="AA1947" s="1198">
        <f t="shared" si="4482"/>
        <v>0.29006739156632089</v>
      </c>
      <c r="AB1947" s="1723" t="e">
        <f t="shared" si="4483"/>
        <v>#DIV/0!</v>
      </c>
      <c r="AC1947" s="1198"/>
      <c r="AD1947" t="s">
        <v>4309</v>
      </c>
    </row>
    <row r="1948" spans="1:30" customFormat="1" ht="15.75" hidden="1" thickBot="1" x14ac:dyDescent="0.3">
      <c r="A1948" s="3580"/>
      <c r="B1948" s="1" t="s">
        <v>4224</v>
      </c>
      <c r="C1948" s="1239">
        <f t="shared" ref="C1948:W1948" si="4513">C1946/C137</f>
        <v>0</v>
      </c>
      <c r="D1948" s="1239"/>
      <c r="E1948" s="1239"/>
      <c r="F1948" s="1236" t="e">
        <f t="shared" si="4487"/>
        <v>#DIV/0!</v>
      </c>
      <c r="G1948" s="1239">
        <f t="shared" si="4513"/>
        <v>0</v>
      </c>
      <c r="H1948" s="1239"/>
      <c r="I1948" s="1239"/>
      <c r="J1948" s="1236" t="e">
        <f t="shared" si="4488"/>
        <v>#DIV/0!</v>
      </c>
      <c r="K1948" s="1239">
        <f t="shared" si="4513"/>
        <v>0</v>
      </c>
      <c r="L1948" s="1239"/>
      <c r="M1948" s="1239"/>
      <c r="N1948" s="1236" t="e">
        <f t="shared" si="4489"/>
        <v>#DIV/0!</v>
      </c>
      <c r="O1948" s="1239">
        <f t="shared" si="4513"/>
        <v>0</v>
      </c>
      <c r="P1948" s="1239"/>
      <c r="Q1948" s="1239"/>
      <c r="R1948" s="1236" t="e">
        <f t="shared" si="4490"/>
        <v>#DIV/0!</v>
      </c>
      <c r="S1948" s="1211">
        <f t="shared" si="4513"/>
        <v>1.4922373330123961</v>
      </c>
      <c r="T1948" s="1211"/>
      <c r="U1948" s="1211"/>
      <c r="V1948" s="1236" t="e">
        <f t="shared" si="4491"/>
        <v>#DIV/0!</v>
      </c>
      <c r="W1948" s="1177" t="e">
        <f t="shared" si="4513"/>
        <v>#DIV/0!</v>
      </c>
      <c r="X1948" s="1177">
        <f t="shared" si="4485"/>
        <v>0</v>
      </c>
      <c r="Y1948" s="1177"/>
      <c r="Z1948" s="1236" t="e">
        <f t="shared" si="4492"/>
        <v>#DIV/0!</v>
      </c>
      <c r="AA1948" s="1198">
        <f t="shared" si="4482"/>
        <v>0.29844746660247923</v>
      </c>
      <c r="AB1948" s="1723" t="e">
        <f t="shared" si="4483"/>
        <v>#DIV/0!</v>
      </c>
      <c r="AC1948" s="1198"/>
      <c r="AD1948" t="s">
        <v>4310</v>
      </c>
    </row>
    <row r="1949" spans="1:30" customFormat="1" ht="15.75" hidden="1" thickBot="1" x14ac:dyDescent="0.3">
      <c r="A1949" s="3580"/>
      <c r="B1949" s="1" t="s">
        <v>4311</v>
      </c>
      <c r="C1949" s="1239">
        <f t="shared" ref="C1949:W1949" si="4514">C1946/C154</f>
        <v>0</v>
      </c>
      <c r="D1949" s="1239"/>
      <c r="E1949" s="1239"/>
      <c r="F1949" s="1236" t="e">
        <f t="shared" si="4487"/>
        <v>#DIV/0!</v>
      </c>
      <c r="G1949" s="1239">
        <f t="shared" si="4514"/>
        <v>0</v>
      </c>
      <c r="H1949" s="1239"/>
      <c r="I1949" s="1239"/>
      <c r="J1949" s="1236" t="e">
        <f t="shared" si="4488"/>
        <v>#DIV/0!</v>
      </c>
      <c r="K1949" s="1239">
        <f t="shared" si="4514"/>
        <v>0</v>
      </c>
      <c r="L1949" s="1239"/>
      <c r="M1949" s="1239"/>
      <c r="N1949" s="1236" t="e">
        <f t="shared" si="4489"/>
        <v>#DIV/0!</v>
      </c>
      <c r="O1949" s="1239">
        <f t="shared" si="4514"/>
        <v>0</v>
      </c>
      <c r="P1949" s="1239"/>
      <c r="Q1949" s="1239"/>
      <c r="R1949" s="1236" t="e">
        <f t="shared" si="4490"/>
        <v>#DIV/0!</v>
      </c>
      <c r="S1949" s="1211">
        <f t="shared" si="4514"/>
        <v>1.7419354838709677</v>
      </c>
      <c r="T1949" s="1211"/>
      <c r="U1949" s="1211"/>
      <c r="V1949" s="1236" t="e">
        <f t="shared" si="4491"/>
        <v>#DIV/0!</v>
      </c>
      <c r="W1949" s="1177" t="e">
        <f t="shared" si="4514"/>
        <v>#DIV/0!</v>
      </c>
      <c r="X1949" s="1177">
        <f t="shared" si="4485"/>
        <v>0</v>
      </c>
      <c r="Y1949" s="1177"/>
      <c r="Z1949" s="1236" t="e">
        <f t="shared" si="4492"/>
        <v>#DIV/0!</v>
      </c>
      <c r="AA1949" s="1198">
        <f t="shared" si="4482"/>
        <v>0.34838709677419355</v>
      </c>
      <c r="AB1949" s="1723" t="e">
        <f t="shared" si="4483"/>
        <v>#DIV/0!</v>
      </c>
      <c r="AC1949" s="1198"/>
      <c r="AD1949" t="s">
        <v>4312</v>
      </c>
    </row>
    <row r="1950" spans="1:30" customFormat="1" ht="15.75" hidden="1" thickBot="1" x14ac:dyDescent="0.3">
      <c r="A1950" s="3580"/>
      <c r="B1950" s="2210" t="s">
        <v>4313</v>
      </c>
      <c r="C1950" s="1238"/>
      <c r="D1950" s="1238"/>
      <c r="E1950" s="1238"/>
      <c r="F1950" s="2309" t="e">
        <f t="shared" si="4487"/>
        <v>#DIV/0!</v>
      </c>
      <c r="G1950" s="1238"/>
      <c r="H1950" s="1238"/>
      <c r="I1950" s="1238"/>
      <c r="J1950" s="2309" t="e">
        <f t="shared" si="4488"/>
        <v>#DIV/0!</v>
      </c>
      <c r="K1950" s="1238"/>
      <c r="L1950" s="1238"/>
      <c r="M1950" s="1238"/>
      <c r="N1950" s="2309" t="e">
        <f t="shared" si="4489"/>
        <v>#DIV/0!</v>
      </c>
      <c r="O1950" s="1238"/>
      <c r="P1950" s="1238"/>
      <c r="Q1950" s="1238"/>
      <c r="R1950" s="2309" t="e">
        <f t="shared" si="4490"/>
        <v>#DIV/0!</v>
      </c>
      <c r="S1950" s="1206">
        <f t="shared" ref="S1950" si="4515">S1928/S1938</f>
        <v>0</v>
      </c>
      <c r="T1950" s="1206"/>
      <c r="U1950" s="1206"/>
      <c r="V1950" s="2309" t="e">
        <f t="shared" si="4491"/>
        <v>#DIV/0!</v>
      </c>
      <c r="W1950" s="1206" t="e">
        <f>W1928/W1938</f>
        <v>#DIV/0!</v>
      </c>
      <c r="X1950" s="1206">
        <f t="shared" si="4485"/>
        <v>0</v>
      </c>
      <c r="Y1950" s="1206"/>
      <c r="Z1950" s="2309" t="e">
        <f t="shared" si="4492"/>
        <v>#DIV/0!</v>
      </c>
      <c r="AA1950" s="1206">
        <f t="shared" si="4482"/>
        <v>0</v>
      </c>
      <c r="AB1950" s="1718" t="e">
        <f t="shared" si="4483"/>
        <v>#DIV/0!</v>
      </c>
      <c r="AC1950" s="1903"/>
      <c r="AD1950" s="27" t="s">
        <v>4314</v>
      </c>
    </row>
    <row r="1951" spans="1:30" s="1" customFormat="1" ht="15.75" hidden="1" thickBot="1" x14ac:dyDescent="0.3">
      <c r="A1951" s="3580"/>
      <c r="B1951" s="1" t="s">
        <v>4223</v>
      </c>
      <c r="C1951" s="1239">
        <f t="shared" ref="C1951:W1951" si="4516">C1950/C160</f>
        <v>0</v>
      </c>
      <c r="D1951" s="1239"/>
      <c r="E1951" s="1239"/>
      <c r="F1951" s="1236" t="e">
        <f t="shared" si="4487"/>
        <v>#DIV/0!</v>
      </c>
      <c r="G1951" s="1239">
        <f t="shared" si="4516"/>
        <v>0</v>
      </c>
      <c r="H1951" s="1239"/>
      <c r="I1951" s="1239"/>
      <c r="J1951" s="1236" t="e">
        <f t="shared" si="4488"/>
        <v>#DIV/0!</v>
      </c>
      <c r="K1951" s="1239">
        <f t="shared" si="4516"/>
        <v>0</v>
      </c>
      <c r="L1951" s="1239"/>
      <c r="M1951" s="1239"/>
      <c r="N1951" s="1236" t="e">
        <f t="shared" si="4489"/>
        <v>#DIV/0!</v>
      </c>
      <c r="O1951" s="1239">
        <f t="shared" si="4516"/>
        <v>0</v>
      </c>
      <c r="P1951" s="1239"/>
      <c r="Q1951" s="1239"/>
      <c r="R1951" s="1236" t="e">
        <f t="shared" si="4490"/>
        <v>#DIV/0!</v>
      </c>
      <c r="S1951" s="1211">
        <f t="shared" si="4516"/>
        <v>0</v>
      </c>
      <c r="T1951" s="1211"/>
      <c r="U1951" s="1211"/>
      <c r="V1951" s="1236" t="e">
        <f t="shared" si="4491"/>
        <v>#DIV/0!</v>
      </c>
      <c r="W1951" s="1177" t="e">
        <f t="shared" si="4516"/>
        <v>#DIV/0!</v>
      </c>
      <c r="X1951" s="1177">
        <f t="shared" si="4485"/>
        <v>0</v>
      </c>
      <c r="Y1951" s="1177"/>
      <c r="Z1951" s="1236" t="e">
        <f t="shared" si="4492"/>
        <v>#DIV/0!</v>
      </c>
      <c r="AA1951" s="1198">
        <f t="shared" si="4482"/>
        <v>0</v>
      </c>
      <c r="AB1951" s="1723" t="e">
        <f t="shared" si="4483"/>
        <v>#DIV/0!</v>
      </c>
      <c r="AC1951" s="1198"/>
      <c r="AD1951" t="s">
        <v>4315</v>
      </c>
    </row>
    <row r="1952" spans="1:30" s="1" customFormat="1" ht="15.75" hidden="1" thickBot="1" x14ac:dyDescent="0.3">
      <c r="A1952" s="3580"/>
      <c r="B1952" s="1" t="s">
        <v>4224</v>
      </c>
      <c r="C1952" s="1239">
        <f t="shared" ref="C1952:W1952" si="4517">C1950/C177</f>
        <v>0</v>
      </c>
      <c r="D1952" s="1239"/>
      <c r="E1952" s="1239"/>
      <c r="F1952" s="1236" t="e">
        <f t="shared" si="4487"/>
        <v>#DIV/0!</v>
      </c>
      <c r="G1952" s="1239">
        <f t="shared" si="4517"/>
        <v>0</v>
      </c>
      <c r="H1952" s="1239"/>
      <c r="I1952" s="1239"/>
      <c r="J1952" s="1236" t="e">
        <f t="shared" si="4488"/>
        <v>#DIV/0!</v>
      </c>
      <c r="K1952" s="1239">
        <f t="shared" si="4517"/>
        <v>0</v>
      </c>
      <c r="L1952" s="1239"/>
      <c r="M1952" s="1239"/>
      <c r="N1952" s="1236" t="e">
        <f t="shared" si="4489"/>
        <v>#DIV/0!</v>
      </c>
      <c r="O1952" s="1239">
        <f t="shared" si="4517"/>
        <v>0</v>
      </c>
      <c r="P1952" s="1239"/>
      <c r="Q1952" s="1239"/>
      <c r="R1952" s="1236" t="e">
        <f t="shared" si="4490"/>
        <v>#DIV/0!</v>
      </c>
      <c r="S1952" s="1211">
        <f t="shared" si="4517"/>
        <v>0</v>
      </c>
      <c r="T1952" s="1211"/>
      <c r="U1952" s="1211"/>
      <c r="V1952" s="1236" t="e">
        <f t="shared" si="4491"/>
        <v>#DIV/0!</v>
      </c>
      <c r="W1952" s="1177" t="e">
        <f t="shared" si="4517"/>
        <v>#DIV/0!</v>
      </c>
      <c r="X1952" s="1177">
        <f t="shared" si="4485"/>
        <v>0</v>
      </c>
      <c r="Y1952" s="1177"/>
      <c r="Z1952" s="1236" t="e">
        <f t="shared" si="4492"/>
        <v>#DIV/0!</v>
      </c>
      <c r="AA1952" s="1198">
        <f t="shared" si="4482"/>
        <v>0</v>
      </c>
      <c r="AB1952" s="1723" t="e">
        <f t="shared" si="4483"/>
        <v>#DIV/0!</v>
      </c>
      <c r="AC1952" s="1198"/>
      <c r="AD1952" t="s">
        <v>4316</v>
      </c>
    </row>
    <row r="1953" spans="1:30" s="1" customFormat="1" ht="15.75" hidden="1" thickBot="1" x14ac:dyDescent="0.3">
      <c r="A1953" s="3580"/>
      <c r="B1953" s="1" t="s">
        <v>4311</v>
      </c>
      <c r="C1953" s="1239">
        <f t="shared" ref="C1953:W1953" si="4518">C1950/C180</f>
        <v>0</v>
      </c>
      <c r="D1953" s="1239"/>
      <c r="E1953" s="1239"/>
      <c r="F1953" s="1236" t="e">
        <f t="shared" si="4487"/>
        <v>#DIV/0!</v>
      </c>
      <c r="G1953" s="1239">
        <f t="shared" si="4518"/>
        <v>0</v>
      </c>
      <c r="H1953" s="1239"/>
      <c r="I1953" s="1239"/>
      <c r="J1953" s="1236" t="e">
        <f t="shared" si="4488"/>
        <v>#DIV/0!</v>
      </c>
      <c r="K1953" s="1239">
        <f t="shared" si="4518"/>
        <v>0</v>
      </c>
      <c r="L1953" s="1239"/>
      <c r="M1953" s="1239"/>
      <c r="N1953" s="1236" t="e">
        <f t="shared" si="4489"/>
        <v>#DIV/0!</v>
      </c>
      <c r="O1953" s="1239">
        <f t="shared" si="4518"/>
        <v>0</v>
      </c>
      <c r="P1953" s="1239"/>
      <c r="Q1953" s="1239"/>
      <c r="R1953" s="1236" t="e">
        <f t="shared" si="4490"/>
        <v>#DIV/0!</v>
      </c>
      <c r="S1953" s="1211">
        <f t="shared" si="4518"/>
        <v>0</v>
      </c>
      <c r="T1953" s="1211"/>
      <c r="U1953" s="1211"/>
      <c r="V1953" s="1236" t="e">
        <f t="shared" si="4491"/>
        <v>#DIV/0!</v>
      </c>
      <c r="W1953" s="1177" t="e">
        <f t="shared" si="4518"/>
        <v>#DIV/0!</v>
      </c>
      <c r="X1953" s="1177">
        <f t="shared" si="4485"/>
        <v>0</v>
      </c>
      <c r="Y1953" s="1177"/>
      <c r="Z1953" s="1236" t="e">
        <f t="shared" si="4492"/>
        <v>#DIV/0!</v>
      </c>
      <c r="AA1953" s="1198">
        <f t="shared" si="4482"/>
        <v>0</v>
      </c>
      <c r="AB1953" s="1723" t="e">
        <f t="shared" si="4483"/>
        <v>#DIV/0!</v>
      </c>
      <c r="AC1953" s="1198"/>
      <c r="AD1953" t="s">
        <v>4317</v>
      </c>
    </row>
    <row r="1954" spans="1:30" customFormat="1" ht="15.75" hidden="1" thickBot="1" x14ac:dyDescent="0.3">
      <c r="A1954" s="3580"/>
      <c r="B1954" s="2210" t="s">
        <v>4318</v>
      </c>
      <c r="C1954" s="1238"/>
      <c r="D1954" s="1238"/>
      <c r="E1954" s="1238"/>
      <c r="F1954" s="2309" t="e">
        <f t="shared" si="4487"/>
        <v>#DIV/0!</v>
      </c>
      <c r="G1954" s="1238"/>
      <c r="H1954" s="1238"/>
      <c r="I1954" s="1238"/>
      <c r="J1954" s="2309" t="e">
        <f t="shared" si="4488"/>
        <v>#DIV/0!</v>
      </c>
      <c r="K1954" s="1238"/>
      <c r="L1954" s="1238"/>
      <c r="M1954" s="1238"/>
      <c r="N1954" s="2309" t="e">
        <f t="shared" si="4489"/>
        <v>#DIV/0!</v>
      </c>
      <c r="O1954" s="1238"/>
      <c r="P1954" s="1238"/>
      <c r="Q1954" s="1238"/>
      <c r="R1954" s="2309" t="e">
        <f t="shared" si="4490"/>
        <v>#DIV/0!</v>
      </c>
      <c r="S1954" s="1206">
        <f t="shared" ref="S1954" si="4519">S1928/S1923</f>
        <v>0</v>
      </c>
      <c r="T1954" s="1206"/>
      <c r="U1954" s="1206"/>
      <c r="V1954" s="2309" t="e">
        <f t="shared" si="4491"/>
        <v>#DIV/0!</v>
      </c>
      <c r="W1954" s="1206" t="e">
        <f>W1928/W1923</f>
        <v>#DIV/0!</v>
      </c>
      <c r="X1954" s="1206">
        <f t="shared" si="4485"/>
        <v>0</v>
      </c>
      <c r="Y1954" s="1206"/>
      <c r="Z1954" s="2309" t="e">
        <f t="shared" si="4492"/>
        <v>#DIV/0!</v>
      </c>
      <c r="AA1954" s="1206">
        <f t="shared" si="4482"/>
        <v>0</v>
      </c>
      <c r="AB1954" s="1718" t="e">
        <f t="shared" si="4483"/>
        <v>#DIV/0!</v>
      </c>
      <c r="AC1954" s="1903"/>
      <c r="AD1954" s="27" t="s">
        <v>4319</v>
      </c>
    </row>
    <row r="1955" spans="1:30" customFormat="1" ht="15.75" hidden="1" thickBot="1" x14ac:dyDescent="0.3">
      <c r="A1955" s="3580"/>
      <c r="B1955" s="2211" t="s">
        <v>4223</v>
      </c>
      <c r="C1955" s="1239">
        <f t="shared" ref="C1955:W1955" si="4520">C1954/C212</f>
        <v>0</v>
      </c>
      <c r="D1955" s="1239"/>
      <c r="E1955" s="1239"/>
      <c r="F1955" s="1236" t="e">
        <f t="shared" si="4487"/>
        <v>#DIV/0!</v>
      </c>
      <c r="G1955" s="1239">
        <f t="shared" si="4520"/>
        <v>0</v>
      </c>
      <c r="H1955" s="1239"/>
      <c r="I1955" s="1239"/>
      <c r="J1955" s="1236" t="e">
        <f t="shared" si="4488"/>
        <v>#DIV/0!</v>
      </c>
      <c r="K1955" s="1239">
        <f t="shared" si="4520"/>
        <v>0</v>
      </c>
      <c r="L1955" s="1239"/>
      <c r="M1955" s="1239"/>
      <c r="N1955" s="1236" t="e">
        <f t="shared" si="4489"/>
        <v>#DIV/0!</v>
      </c>
      <c r="O1955" s="1239">
        <f t="shared" si="4520"/>
        <v>0</v>
      </c>
      <c r="P1955" s="1239"/>
      <c r="Q1955" s="1239"/>
      <c r="R1955" s="1236" t="e">
        <f t="shared" si="4490"/>
        <v>#DIV/0!</v>
      </c>
      <c r="S1955" s="1211">
        <f t="shared" si="4520"/>
        <v>0</v>
      </c>
      <c r="T1955" s="1211"/>
      <c r="U1955" s="1211"/>
      <c r="V1955" s="1236" t="e">
        <f t="shared" si="4491"/>
        <v>#DIV/0!</v>
      </c>
      <c r="W1955" s="1177" t="e">
        <f t="shared" si="4520"/>
        <v>#DIV/0!</v>
      </c>
      <c r="X1955" s="1177">
        <f t="shared" si="4485"/>
        <v>0</v>
      </c>
      <c r="Y1955" s="1177"/>
      <c r="Z1955" s="1236" t="e">
        <f t="shared" si="4492"/>
        <v>#DIV/0!</v>
      </c>
      <c r="AA1955" s="1198">
        <f t="shared" si="4482"/>
        <v>0</v>
      </c>
      <c r="AB1955" s="1723" t="e">
        <f t="shared" si="4483"/>
        <v>#DIV/0!</v>
      </c>
      <c r="AC1955" s="1198"/>
      <c r="AD1955" t="s">
        <v>4320</v>
      </c>
    </row>
    <row r="1956" spans="1:30" customFormat="1" ht="15.75" hidden="1" thickBot="1" x14ac:dyDescent="0.3">
      <c r="A1956" s="3580"/>
      <c r="B1956" s="2211" t="s">
        <v>4224</v>
      </c>
      <c r="C1956" s="1239">
        <f t="shared" ref="C1956:W1956" si="4521">C1954/C229</f>
        <v>0</v>
      </c>
      <c r="D1956" s="1239"/>
      <c r="E1956" s="1239"/>
      <c r="F1956" s="1236" t="e">
        <f t="shared" si="4487"/>
        <v>#DIV/0!</v>
      </c>
      <c r="G1956" s="1239">
        <f t="shared" si="4521"/>
        <v>0</v>
      </c>
      <c r="H1956" s="1239"/>
      <c r="I1956" s="1239"/>
      <c r="J1956" s="1236" t="e">
        <f t="shared" si="4488"/>
        <v>#DIV/0!</v>
      </c>
      <c r="K1956" s="1239">
        <f t="shared" si="4521"/>
        <v>0</v>
      </c>
      <c r="L1956" s="1239"/>
      <c r="M1956" s="1239"/>
      <c r="N1956" s="1236" t="e">
        <f t="shared" si="4489"/>
        <v>#DIV/0!</v>
      </c>
      <c r="O1956" s="1239">
        <f t="shared" si="4521"/>
        <v>0</v>
      </c>
      <c r="P1956" s="1239"/>
      <c r="Q1956" s="1239"/>
      <c r="R1956" s="1236" t="e">
        <f t="shared" si="4490"/>
        <v>#DIV/0!</v>
      </c>
      <c r="S1956" s="1211">
        <f t="shared" si="4521"/>
        <v>0</v>
      </c>
      <c r="T1956" s="1211"/>
      <c r="U1956" s="1211"/>
      <c r="V1956" s="1236" t="e">
        <f t="shared" si="4491"/>
        <v>#DIV/0!</v>
      </c>
      <c r="W1956" s="1177" t="e">
        <f t="shared" si="4521"/>
        <v>#DIV/0!</v>
      </c>
      <c r="X1956" s="1177">
        <f t="shared" si="4485"/>
        <v>0</v>
      </c>
      <c r="Y1956" s="1177"/>
      <c r="Z1956" s="1236" t="e">
        <f t="shared" si="4492"/>
        <v>#DIV/0!</v>
      </c>
      <c r="AA1956" s="1198">
        <f t="shared" si="4482"/>
        <v>0</v>
      </c>
      <c r="AB1956" s="1723" t="e">
        <f t="shared" si="4483"/>
        <v>#DIV/0!</v>
      </c>
      <c r="AC1956" s="1198"/>
      <c r="AD1956" t="s">
        <v>4321</v>
      </c>
    </row>
    <row r="1957" spans="1:30" customFormat="1" ht="15.75" hidden="1" thickBot="1" x14ac:dyDescent="0.3">
      <c r="A1957" s="3580"/>
      <c r="B1957" s="2211" t="s">
        <v>4311</v>
      </c>
      <c r="C1957" s="1239">
        <f t="shared" ref="C1957:W1957" si="4522">C1954/C232</f>
        <v>0</v>
      </c>
      <c r="D1957" s="1239"/>
      <c r="E1957" s="1239"/>
      <c r="F1957" s="1236" t="e">
        <f t="shared" si="4487"/>
        <v>#DIV/0!</v>
      </c>
      <c r="G1957" s="1239">
        <f t="shared" si="4522"/>
        <v>0</v>
      </c>
      <c r="H1957" s="1239"/>
      <c r="I1957" s="1239"/>
      <c r="J1957" s="1236" t="e">
        <f t="shared" si="4488"/>
        <v>#DIV/0!</v>
      </c>
      <c r="K1957" s="1239">
        <f t="shared" si="4522"/>
        <v>0</v>
      </c>
      <c r="L1957" s="1239"/>
      <c r="M1957" s="1239"/>
      <c r="N1957" s="1236" t="e">
        <f t="shared" si="4489"/>
        <v>#DIV/0!</v>
      </c>
      <c r="O1957" s="1239">
        <f t="shared" si="4522"/>
        <v>0</v>
      </c>
      <c r="P1957" s="1239"/>
      <c r="Q1957" s="1239"/>
      <c r="R1957" s="1236" t="e">
        <f t="shared" si="4490"/>
        <v>#DIV/0!</v>
      </c>
      <c r="S1957" s="1211">
        <f t="shared" si="4522"/>
        <v>0</v>
      </c>
      <c r="T1957" s="1211"/>
      <c r="U1957" s="1211"/>
      <c r="V1957" s="1236" t="e">
        <f t="shared" si="4491"/>
        <v>#DIV/0!</v>
      </c>
      <c r="W1957" s="1177" t="e">
        <f t="shared" si="4522"/>
        <v>#DIV/0!</v>
      </c>
      <c r="X1957" s="1177">
        <f t="shared" si="4485"/>
        <v>0</v>
      </c>
      <c r="Y1957" s="1177"/>
      <c r="Z1957" s="1236" t="e">
        <f t="shared" si="4492"/>
        <v>#DIV/0!</v>
      </c>
      <c r="AA1957" s="1198">
        <f t="shared" si="4482"/>
        <v>0</v>
      </c>
      <c r="AB1957" s="1723" t="e">
        <f t="shared" si="4483"/>
        <v>#DIV/0!</v>
      </c>
      <c r="AC1957" s="1198"/>
      <c r="AD1957" t="s">
        <v>4322</v>
      </c>
    </row>
    <row r="1958" spans="1:30" customFormat="1" ht="15.75" hidden="1" thickBot="1" x14ac:dyDescent="0.3">
      <c r="A1958" s="3580"/>
      <c r="B1958" s="2210" t="s">
        <v>4323</v>
      </c>
      <c r="C1958" s="1238"/>
      <c r="D1958" s="1238"/>
      <c r="E1958" s="1238"/>
      <c r="F1958" s="2309" t="e">
        <f t="shared" si="4487"/>
        <v>#DIV/0!</v>
      </c>
      <c r="G1958" s="1238"/>
      <c r="H1958" s="1238"/>
      <c r="I1958" s="1238"/>
      <c r="J1958" s="2309" t="e">
        <f t="shared" si="4488"/>
        <v>#DIV/0!</v>
      </c>
      <c r="K1958" s="1238"/>
      <c r="L1958" s="1238"/>
      <c r="M1958" s="1238"/>
      <c r="N1958" s="2309" t="e">
        <f t="shared" si="4489"/>
        <v>#DIV/0!</v>
      </c>
      <c r="O1958" s="1238"/>
      <c r="P1958" s="1238"/>
      <c r="Q1958" s="1238"/>
      <c r="R1958" s="2309" t="e">
        <f t="shared" si="4490"/>
        <v>#DIV/0!</v>
      </c>
      <c r="S1958" s="1206">
        <f t="shared" ref="S1958" si="4523">S1933/S1923</f>
        <v>0</v>
      </c>
      <c r="T1958" s="1206"/>
      <c r="U1958" s="1206"/>
      <c r="V1958" s="2309" t="e">
        <f t="shared" si="4491"/>
        <v>#DIV/0!</v>
      </c>
      <c r="W1958" s="1206" t="e">
        <f>W1933/W1923</f>
        <v>#DIV/0!</v>
      </c>
      <c r="X1958" s="1206">
        <f t="shared" si="4485"/>
        <v>0</v>
      </c>
      <c r="Y1958" s="1206"/>
      <c r="Z1958" s="2309" t="e">
        <f t="shared" si="4492"/>
        <v>#DIV/0!</v>
      </c>
      <c r="AA1958" s="1206">
        <f t="shared" si="4482"/>
        <v>0</v>
      </c>
      <c r="AB1958" s="1718" t="e">
        <f t="shared" si="4483"/>
        <v>#DIV/0!</v>
      </c>
      <c r="AC1958" s="1903"/>
      <c r="AD1958" s="27" t="s">
        <v>4324</v>
      </c>
    </row>
    <row r="1959" spans="1:30" customFormat="1" ht="15.75" hidden="1" thickBot="1" x14ac:dyDescent="0.3">
      <c r="A1959" s="3580"/>
      <c r="B1959" s="2211" t="s">
        <v>4223</v>
      </c>
      <c r="C1959" s="1239">
        <f t="shared" ref="C1959:W1959" si="4524">C1958/C238</f>
        <v>0</v>
      </c>
      <c r="D1959" s="1239"/>
      <c r="E1959" s="1239"/>
      <c r="F1959" s="1236" t="e">
        <f t="shared" si="4487"/>
        <v>#DIV/0!</v>
      </c>
      <c r="G1959" s="1239">
        <f t="shared" si="4524"/>
        <v>0</v>
      </c>
      <c r="H1959" s="1239"/>
      <c r="I1959" s="1239"/>
      <c r="J1959" s="1236" t="e">
        <f t="shared" si="4488"/>
        <v>#DIV/0!</v>
      </c>
      <c r="K1959" s="1239">
        <f t="shared" si="4524"/>
        <v>0</v>
      </c>
      <c r="L1959" s="1239"/>
      <c r="M1959" s="1239"/>
      <c r="N1959" s="1236" t="e">
        <f t="shared" si="4489"/>
        <v>#DIV/0!</v>
      </c>
      <c r="O1959" s="1239">
        <f t="shared" si="4524"/>
        <v>0</v>
      </c>
      <c r="P1959" s="1239"/>
      <c r="Q1959" s="1239"/>
      <c r="R1959" s="1236" t="e">
        <f t="shared" si="4490"/>
        <v>#DIV/0!</v>
      </c>
      <c r="S1959" s="1211">
        <f t="shared" si="4524"/>
        <v>0</v>
      </c>
      <c r="T1959" s="1211"/>
      <c r="U1959" s="1211"/>
      <c r="V1959" s="1236" t="e">
        <f t="shared" si="4491"/>
        <v>#DIV/0!</v>
      </c>
      <c r="W1959" s="1177" t="e">
        <f t="shared" si="4524"/>
        <v>#DIV/0!</v>
      </c>
      <c r="X1959" s="1177">
        <f t="shared" si="4485"/>
        <v>0</v>
      </c>
      <c r="Y1959" s="1177"/>
      <c r="Z1959" s="1236" t="e">
        <f t="shared" si="4492"/>
        <v>#DIV/0!</v>
      </c>
      <c r="AA1959" s="1198">
        <f t="shared" si="4482"/>
        <v>0</v>
      </c>
      <c r="AB1959" s="1723" t="e">
        <f t="shared" si="4483"/>
        <v>#DIV/0!</v>
      </c>
      <c r="AC1959" s="1198"/>
      <c r="AD1959" t="s">
        <v>4325</v>
      </c>
    </row>
    <row r="1960" spans="1:30" customFormat="1" ht="15.75" hidden="1" thickBot="1" x14ac:dyDescent="0.3">
      <c r="A1960" s="3580"/>
      <c r="B1960" s="2211" t="s">
        <v>4224</v>
      </c>
      <c r="C1960" s="1239">
        <f t="shared" ref="C1960:W1960" si="4525">C1958/C255</f>
        <v>0</v>
      </c>
      <c r="D1960" s="1239"/>
      <c r="E1960" s="1239"/>
      <c r="F1960" s="1236" t="e">
        <f t="shared" si="4487"/>
        <v>#DIV/0!</v>
      </c>
      <c r="G1960" s="1239">
        <f t="shared" si="4525"/>
        <v>0</v>
      </c>
      <c r="H1960" s="1239"/>
      <c r="I1960" s="1239"/>
      <c r="J1960" s="1236" t="e">
        <f t="shared" si="4488"/>
        <v>#DIV/0!</v>
      </c>
      <c r="K1960" s="1239">
        <f t="shared" si="4525"/>
        <v>0</v>
      </c>
      <c r="L1960" s="1239"/>
      <c r="M1960" s="1239"/>
      <c r="N1960" s="1236" t="e">
        <f t="shared" si="4489"/>
        <v>#DIV/0!</v>
      </c>
      <c r="O1960" s="1239">
        <f t="shared" si="4525"/>
        <v>0</v>
      </c>
      <c r="P1960" s="1239"/>
      <c r="Q1960" s="1239"/>
      <c r="R1960" s="1236" t="e">
        <f t="shared" si="4490"/>
        <v>#DIV/0!</v>
      </c>
      <c r="S1960" s="1211">
        <f t="shared" si="4525"/>
        <v>0</v>
      </c>
      <c r="T1960" s="1211"/>
      <c r="U1960" s="1211"/>
      <c r="V1960" s="1236" t="e">
        <f t="shared" si="4491"/>
        <v>#DIV/0!</v>
      </c>
      <c r="W1960" s="1177" t="e">
        <f t="shared" si="4525"/>
        <v>#DIV/0!</v>
      </c>
      <c r="X1960" s="1177">
        <f t="shared" si="4485"/>
        <v>0</v>
      </c>
      <c r="Y1960" s="1177"/>
      <c r="Z1960" s="1236" t="e">
        <f t="shared" si="4492"/>
        <v>#DIV/0!</v>
      </c>
      <c r="AA1960" s="1198">
        <f t="shared" si="4482"/>
        <v>0</v>
      </c>
      <c r="AB1960" s="1723" t="e">
        <f t="shared" si="4483"/>
        <v>#DIV/0!</v>
      </c>
      <c r="AC1960" s="1198"/>
      <c r="AD1960" t="s">
        <v>4326</v>
      </c>
    </row>
    <row r="1961" spans="1:30" customFormat="1" ht="15.75" hidden="1" thickBot="1" x14ac:dyDescent="0.3">
      <c r="A1961" s="3580"/>
      <c r="B1961" s="2211" t="s">
        <v>4311</v>
      </c>
      <c r="C1961" s="1239">
        <f t="shared" ref="C1961:W1961" si="4526">C1958/C258</f>
        <v>0</v>
      </c>
      <c r="D1961" s="1239"/>
      <c r="E1961" s="1239"/>
      <c r="F1961" s="1236" t="e">
        <f t="shared" si="4487"/>
        <v>#DIV/0!</v>
      </c>
      <c r="G1961" s="1239">
        <f t="shared" si="4526"/>
        <v>0</v>
      </c>
      <c r="H1961" s="1239"/>
      <c r="I1961" s="1239"/>
      <c r="J1961" s="1236" t="e">
        <f t="shared" si="4488"/>
        <v>#DIV/0!</v>
      </c>
      <c r="K1961" s="1239">
        <f t="shared" si="4526"/>
        <v>0</v>
      </c>
      <c r="L1961" s="1239"/>
      <c r="M1961" s="1239"/>
      <c r="N1961" s="1236" t="e">
        <f t="shared" si="4489"/>
        <v>#DIV/0!</v>
      </c>
      <c r="O1961" s="1239">
        <f t="shared" si="4526"/>
        <v>0</v>
      </c>
      <c r="P1961" s="1239"/>
      <c r="Q1961" s="1239"/>
      <c r="R1961" s="1236" t="e">
        <f t="shared" si="4490"/>
        <v>#DIV/0!</v>
      </c>
      <c r="S1961" s="1211">
        <f t="shared" si="4526"/>
        <v>0</v>
      </c>
      <c r="T1961" s="1211"/>
      <c r="U1961" s="1211"/>
      <c r="V1961" s="1236" t="e">
        <f t="shared" si="4491"/>
        <v>#DIV/0!</v>
      </c>
      <c r="W1961" s="1177" t="e">
        <f t="shared" si="4526"/>
        <v>#DIV/0!</v>
      </c>
      <c r="X1961" s="1177">
        <f t="shared" si="4485"/>
        <v>0</v>
      </c>
      <c r="Y1961" s="1177"/>
      <c r="Z1961" s="1236" t="e">
        <f t="shared" si="4492"/>
        <v>#DIV/0!</v>
      </c>
      <c r="AA1961" s="1198">
        <f t="shared" si="4482"/>
        <v>0</v>
      </c>
      <c r="AB1961" s="1723" t="e">
        <f t="shared" si="4483"/>
        <v>#DIV/0!</v>
      </c>
      <c r="AC1961" s="1198"/>
      <c r="AD1961" t="s">
        <v>4327</v>
      </c>
    </row>
    <row r="1962" spans="1:30" customFormat="1" ht="15.75" hidden="1" thickBot="1" x14ac:dyDescent="0.3">
      <c r="A1962" s="3580"/>
      <c r="B1962" s="2210" t="s">
        <v>4328</v>
      </c>
      <c r="C1962" s="1240"/>
      <c r="D1962" s="1240"/>
      <c r="E1962" s="1240"/>
      <c r="F1962" s="2309" t="e">
        <f t="shared" si="4487"/>
        <v>#DIV/0!</v>
      </c>
      <c r="G1962" s="1240"/>
      <c r="H1962" s="1240"/>
      <c r="I1962" s="1240"/>
      <c r="J1962" s="2309" t="e">
        <f t="shared" si="4488"/>
        <v>#DIV/0!</v>
      </c>
      <c r="K1962" s="1240"/>
      <c r="L1962" s="1240"/>
      <c r="M1962" s="1240"/>
      <c r="N1962" s="2309" t="e">
        <f t="shared" si="4489"/>
        <v>#DIV/0!</v>
      </c>
      <c r="O1962" s="1240"/>
      <c r="P1962" s="1240"/>
      <c r="Q1962" s="1240"/>
      <c r="R1962" s="2309" t="e">
        <f t="shared" si="4490"/>
        <v>#DIV/0!</v>
      </c>
      <c r="S1962" s="1212">
        <f t="shared" ref="S1962" si="4527">S1938/S1941</f>
        <v>7</v>
      </c>
      <c r="T1962" s="1212"/>
      <c r="U1962" s="1212"/>
      <c r="V1962" s="2309" t="e">
        <f t="shared" si="4491"/>
        <v>#DIV/0!</v>
      </c>
      <c r="W1962" s="1212" t="e">
        <f>W1938/W1941</f>
        <v>#DIV/0!</v>
      </c>
      <c r="X1962" s="1212">
        <f t="shared" si="4485"/>
        <v>0</v>
      </c>
      <c r="Y1962" s="1212"/>
      <c r="Z1962" s="2309" t="e">
        <f t="shared" si="4492"/>
        <v>#DIV/0!</v>
      </c>
      <c r="AA1962" s="1212">
        <f t="shared" si="4482"/>
        <v>7</v>
      </c>
      <c r="AB1962" s="1724" t="e">
        <f t="shared" si="4483"/>
        <v>#DIV/0!</v>
      </c>
      <c r="AC1962" s="1905"/>
      <c r="AD1962" s="27" t="s">
        <v>4329</v>
      </c>
    </row>
    <row r="1963" spans="1:30" customFormat="1" ht="15.75" hidden="1" thickBot="1" x14ac:dyDescent="0.3">
      <c r="A1963" s="3580"/>
      <c r="B1963" s="2211" t="s">
        <v>4223</v>
      </c>
      <c r="C1963" s="1239">
        <f t="shared" ref="C1963:W1963" si="4528">C1962/C264</f>
        <v>0</v>
      </c>
      <c r="D1963" s="1239"/>
      <c r="E1963" s="1239"/>
      <c r="F1963" s="1236" t="e">
        <f t="shared" si="4487"/>
        <v>#DIV/0!</v>
      </c>
      <c r="G1963" s="1239">
        <f t="shared" si="4528"/>
        <v>0</v>
      </c>
      <c r="H1963" s="1239"/>
      <c r="I1963" s="1239"/>
      <c r="J1963" s="1236" t="e">
        <f t="shared" si="4488"/>
        <v>#DIV/0!</v>
      </c>
      <c r="K1963" s="1239">
        <f t="shared" si="4528"/>
        <v>0</v>
      </c>
      <c r="L1963" s="1239"/>
      <c r="M1963" s="1239"/>
      <c r="N1963" s="1236" t="e">
        <f t="shared" si="4489"/>
        <v>#DIV/0!</v>
      </c>
      <c r="O1963" s="1239">
        <f t="shared" si="4528"/>
        <v>0</v>
      </c>
      <c r="P1963" s="1239"/>
      <c r="Q1963" s="1239"/>
      <c r="R1963" s="1236" t="e">
        <f t="shared" si="4490"/>
        <v>#DIV/0!</v>
      </c>
      <c r="S1963" s="1211">
        <f t="shared" si="4528"/>
        <v>4.1608610617545921E-2</v>
      </c>
      <c r="T1963" s="1211"/>
      <c r="U1963" s="1211"/>
      <c r="V1963" s="1236" t="e">
        <f t="shared" si="4491"/>
        <v>#DIV/0!</v>
      </c>
      <c r="W1963" s="1177" t="e">
        <f t="shared" si="4528"/>
        <v>#DIV/0!</v>
      </c>
      <c r="X1963" s="1177">
        <f t="shared" si="4485"/>
        <v>0</v>
      </c>
      <c r="Y1963" s="1177"/>
      <c r="Z1963" s="1236" t="e">
        <f t="shared" si="4492"/>
        <v>#DIV/0!</v>
      </c>
      <c r="AA1963" s="1198">
        <f t="shared" si="4482"/>
        <v>8.3217221235091839E-3</v>
      </c>
      <c r="AB1963" s="1723" t="e">
        <f t="shared" si="4483"/>
        <v>#DIV/0!</v>
      </c>
      <c r="AC1963" s="1198"/>
      <c r="AD1963" t="s">
        <v>4330</v>
      </c>
    </row>
    <row r="1964" spans="1:30" customFormat="1" ht="15.75" hidden="1" thickBot="1" x14ac:dyDescent="0.3">
      <c r="A1964" s="3580"/>
      <c r="B1964" s="2211" t="s">
        <v>4224</v>
      </c>
      <c r="C1964" s="1239">
        <f t="shared" ref="C1964:W1964" si="4529">C1962/C281</f>
        <v>0</v>
      </c>
      <c r="D1964" s="1239"/>
      <c r="E1964" s="1239"/>
      <c r="F1964" s="1236" t="e">
        <f t="shared" si="4487"/>
        <v>#DIV/0!</v>
      </c>
      <c r="G1964" s="1239">
        <f t="shared" si="4529"/>
        <v>0</v>
      </c>
      <c r="H1964" s="1239"/>
      <c r="I1964" s="1239"/>
      <c r="J1964" s="1236" t="e">
        <f t="shared" si="4488"/>
        <v>#DIV/0!</v>
      </c>
      <c r="K1964" s="1239">
        <f t="shared" si="4529"/>
        <v>0</v>
      </c>
      <c r="L1964" s="1239"/>
      <c r="M1964" s="1239"/>
      <c r="N1964" s="1236" t="e">
        <f t="shared" si="4489"/>
        <v>#DIV/0!</v>
      </c>
      <c r="O1964" s="1239">
        <f t="shared" si="4529"/>
        <v>0</v>
      </c>
      <c r="P1964" s="1239"/>
      <c r="Q1964" s="1239"/>
      <c r="R1964" s="1236" t="e">
        <f t="shared" si="4490"/>
        <v>#DIV/0!</v>
      </c>
      <c r="S1964" s="1211">
        <f t="shared" si="4529"/>
        <v>6.2666344060004833E-2</v>
      </c>
      <c r="T1964" s="1211"/>
      <c r="U1964" s="1211"/>
      <c r="V1964" s="1236" t="e">
        <f t="shared" si="4491"/>
        <v>#DIV/0!</v>
      </c>
      <c r="W1964" s="1177" t="e">
        <f t="shared" si="4529"/>
        <v>#DIV/0!</v>
      </c>
      <c r="X1964" s="1177">
        <f t="shared" si="4485"/>
        <v>0</v>
      </c>
      <c r="Y1964" s="1177"/>
      <c r="Z1964" s="1236" t="e">
        <f t="shared" si="4492"/>
        <v>#DIV/0!</v>
      </c>
      <c r="AA1964" s="1198">
        <f t="shared" si="4482"/>
        <v>1.2533268812000967E-2</v>
      </c>
      <c r="AB1964" s="1723" t="e">
        <f t="shared" si="4483"/>
        <v>#DIV/0!</v>
      </c>
      <c r="AC1964" s="1198"/>
      <c r="AD1964" t="s">
        <v>4331</v>
      </c>
    </row>
    <row r="1965" spans="1:30" customFormat="1" ht="15.75" hidden="1" thickBot="1" x14ac:dyDescent="0.3">
      <c r="A1965" s="3580"/>
      <c r="B1965" s="2211" t="s">
        <v>4311</v>
      </c>
      <c r="C1965" s="1239">
        <f t="shared" ref="C1965:W1965" si="4530">C1962/C284</f>
        <v>0</v>
      </c>
      <c r="D1965" s="1239"/>
      <c r="E1965" s="1239"/>
      <c r="F1965" s="1236" t="e">
        <f t="shared" si="4487"/>
        <v>#DIV/0!</v>
      </c>
      <c r="G1965" s="1239">
        <f t="shared" si="4530"/>
        <v>0</v>
      </c>
      <c r="H1965" s="1239"/>
      <c r="I1965" s="1239"/>
      <c r="J1965" s="1236" t="e">
        <f t="shared" si="4488"/>
        <v>#DIV/0!</v>
      </c>
      <c r="K1965" s="1239">
        <f t="shared" si="4530"/>
        <v>0</v>
      </c>
      <c r="L1965" s="1239"/>
      <c r="M1965" s="1239"/>
      <c r="N1965" s="1236" t="e">
        <f t="shared" si="4489"/>
        <v>#DIV/0!</v>
      </c>
      <c r="O1965" s="1239">
        <f t="shared" si="4530"/>
        <v>0</v>
      </c>
      <c r="P1965" s="1239"/>
      <c r="Q1965" s="1239"/>
      <c r="R1965" s="1236" t="e">
        <f t="shared" si="4490"/>
        <v>#DIV/0!</v>
      </c>
      <c r="S1965" s="1211">
        <f t="shared" si="4530"/>
        <v>3.5493827160493832E-2</v>
      </c>
      <c r="T1965" s="1211"/>
      <c r="U1965" s="1211"/>
      <c r="V1965" s="1236" t="e">
        <f t="shared" si="4491"/>
        <v>#DIV/0!</v>
      </c>
      <c r="W1965" s="1177" t="e">
        <f t="shared" si="4530"/>
        <v>#DIV/0!</v>
      </c>
      <c r="X1965" s="1177">
        <f t="shared" si="4485"/>
        <v>0</v>
      </c>
      <c r="Y1965" s="1177"/>
      <c r="Z1965" s="1236" t="e">
        <f t="shared" si="4492"/>
        <v>#DIV/0!</v>
      </c>
      <c r="AA1965" s="1198">
        <f t="shared" si="4482"/>
        <v>7.0987654320987664E-3</v>
      </c>
      <c r="AB1965" s="1723" t="e">
        <f t="shared" si="4483"/>
        <v>#DIV/0!</v>
      </c>
      <c r="AC1965" s="1198"/>
      <c r="AD1965" t="s">
        <v>4332</v>
      </c>
    </row>
    <row r="1966" spans="1:30" customFormat="1" ht="15.75" hidden="1" thickBot="1" x14ac:dyDescent="0.3">
      <c r="A1966" s="3580"/>
      <c r="B1966" s="2210" t="s">
        <v>4333</v>
      </c>
      <c r="C1966" s="1241"/>
      <c r="D1966" s="1241"/>
      <c r="E1966" s="1241"/>
      <c r="F1966" s="2309" t="e">
        <f t="shared" si="4487"/>
        <v>#DIV/0!</v>
      </c>
      <c r="G1966" s="1241"/>
      <c r="H1966" s="1241"/>
      <c r="I1966" s="1241"/>
      <c r="J1966" s="2309" t="e">
        <f t="shared" si="4488"/>
        <v>#DIV/0!</v>
      </c>
      <c r="K1966" s="1241"/>
      <c r="L1966" s="1241"/>
      <c r="M1966" s="1241"/>
      <c r="N1966" s="2309" t="e">
        <f t="shared" si="4489"/>
        <v>#DIV/0!</v>
      </c>
      <c r="O1966" s="1241"/>
      <c r="P1966" s="1241"/>
      <c r="Q1966" s="1241"/>
      <c r="R1966" s="2309" t="e">
        <f t="shared" si="4490"/>
        <v>#DIV/0!</v>
      </c>
      <c r="S1966" s="1213">
        <f t="shared" ref="S1966" si="4531">S1923/S1941</f>
        <v>2</v>
      </c>
      <c r="T1966" s="1213"/>
      <c r="U1966" s="1213"/>
      <c r="V1966" s="2309" t="e">
        <f t="shared" si="4491"/>
        <v>#DIV/0!</v>
      </c>
      <c r="W1966" s="1213" t="e">
        <f>W1923/W1941</f>
        <v>#DIV/0!</v>
      </c>
      <c r="X1966" s="1213">
        <f t="shared" si="4485"/>
        <v>0</v>
      </c>
      <c r="Y1966" s="1213"/>
      <c r="Z1966" s="2309" t="e">
        <f t="shared" si="4492"/>
        <v>#DIV/0!</v>
      </c>
      <c r="AA1966" s="1213">
        <f t="shared" si="4482"/>
        <v>2</v>
      </c>
      <c r="AB1966" s="1725" t="e">
        <f t="shared" si="4483"/>
        <v>#DIV/0!</v>
      </c>
      <c r="AC1966" s="1906"/>
      <c r="AD1966" s="27" t="s">
        <v>4334</v>
      </c>
    </row>
    <row r="1967" spans="1:30" customFormat="1" ht="15.75" hidden="1" thickBot="1" x14ac:dyDescent="0.3">
      <c r="A1967" s="3580"/>
      <c r="B1967" s="2211" t="s">
        <v>4223</v>
      </c>
      <c r="C1967" s="1239">
        <f t="shared" ref="C1967:W1967" si="4532">C1966/C290</f>
        <v>0</v>
      </c>
      <c r="D1967" s="1239"/>
      <c r="E1967" s="1239"/>
      <c r="F1967" s="1236" t="e">
        <f t="shared" si="4487"/>
        <v>#DIV/0!</v>
      </c>
      <c r="G1967" s="1239">
        <f t="shared" si="4532"/>
        <v>0</v>
      </c>
      <c r="H1967" s="1239"/>
      <c r="I1967" s="1239"/>
      <c r="J1967" s="1236" t="e">
        <f t="shared" si="4488"/>
        <v>#DIV/0!</v>
      </c>
      <c r="K1967" s="1239">
        <f t="shared" si="4532"/>
        <v>0</v>
      </c>
      <c r="L1967" s="1239"/>
      <c r="M1967" s="1239"/>
      <c r="N1967" s="1236" t="e">
        <f t="shared" si="4489"/>
        <v>#DIV/0!</v>
      </c>
      <c r="O1967" s="1239">
        <f t="shared" si="4532"/>
        <v>0</v>
      </c>
      <c r="P1967" s="1239"/>
      <c r="Q1967" s="1239"/>
      <c r="R1967" s="1236" t="e">
        <f t="shared" si="4490"/>
        <v>#DIV/0!</v>
      </c>
      <c r="S1967" s="1211">
        <f t="shared" si="4532"/>
        <v>6.0346505742651352E-2</v>
      </c>
      <c r="T1967" s="1211"/>
      <c r="U1967" s="1211"/>
      <c r="V1967" s="1236" t="e">
        <f t="shared" si="4491"/>
        <v>#DIV/0!</v>
      </c>
      <c r="W1967" s="1177" t="e">
        <f t="shared" si="4532"/>
        <v>#DIV/0!</v>
      </c>
      <c r="X1967" s="1177">
        <f t="shared" si="4485"/>
        <v>0</v>
      </c>
      <c r="Y1967" s="1177"/>
      <c r="Z1967" s="1236" t="e">
        <f t="shared" si="4492"/>
        <v>#DIV/0!</v>
      </c>
      <c r="AA1967" s="1198">
        <f t="shared" si="4482"/>
        <v>1.2069301148530271E-2</v>
      </c>
      <c r="AB1967" s="1723" t="e">
        <f t="shared" si="4483"/>
        <v>#DIV/0!</v>
      </c>
      <c r="AC1967" s="1198"/>
      <c r="AD1967" t="s">
        <v>4335</v>
      </c>
    </row>
    <row r="1968" spans="1:30" customFormat="1" ht="15.75" hidden="1" thickBot="1" x14ac:dyDescent="0.3">
      <c r="A1968" s="3580"/>
      <c r="B1968" s="2211" t="s">
        <v>4224</v>
      </c>
      <c r="C1968" s="1239">
        <f t="shared" ref="C1968:W1968" si="4533">C1966/C307</f>
        <v>0</v>
      </c>
      <c r="D1968" s="1239"/>
      <c r="E1968" s="1239"/>
      <c r="F1968" s="1236" t="e">
        <f t="shared" si="4487"/>
        <v>#DIV/0!</v>
      </c>
      <c r="G1968" s="1239">
        <f t="shared" si="4533"/>
        <v>0</v>
      </c>
      <c r="H1968" s="1239"/>
      <c r="I1968" s="1239"/>
      <c r="J1968" s="1236" t="e">
        <f t="shared" si="4488"/>
        <v>#DIV/0!</v>
      </c>
      <c r="K1968" s="1239">
        <f t="shared" si="4533"/>
        <v>0</v>
      </c>
      <c r="L1968" s="1239"/>
      <c r="M1968" s="1239"/>
      <c r="N1968" s="1236" t="e">
        <f t="shared" si="4489"/>
        <v>#DIV/0!</v>
      </c>
      <c r="O1968" s="1239">
        <f t="shared" si="4533"/>
        <v>0</v>
      </c>
      <c r="P1968" s="1239"/>
      <c r="Q1968" s="1239"/>
      <c r="R1968" s="1236" t="e">
        <f t="shared" si="4490"/>
        <v>#DIV/0!</v>
      </c>
      <c r="S1968" s="1211">
        <f t="shared" si="4533"/>
        <v>9.3513058129738827E-2</v>
      </c>
      <c r="T1968" s="1211"/>
      <c r="U1968" s="1211"/>
      <c r="V1968" s="1236" t="e">
        <f t="shared" si="4491"/>
        <v>#DIV/0!</v>
      </c>
      <c r="W1968" s="1177" t="e">
        <f t="shared" si="4533"/>
        <v>#DIV/0!</v>
      </c>
      <c r="X1968" s="1177">
        <f t="shared" si="4485"/>
        <v>0</v>
      </c>
      <c r="Y1968" s="1177"/>
      <c r="Z1968" s="1236" t="e">
        <f t="shared" si="4492"/>
        <v>#DIV/0!</v>
      </c>
      <c r="AA1968" s="1198">
        <f t="shared" si="4482"/>
        <v>1.8702611625947767E-2</v>
      </c>
      <c r="AB1968" s="1723" t="e">
        <f t="shared" si="4483"/>
        <v>#DIV/0!</v>
      </c>
      <c r="AC1968" s="1198"/>
      <c r="AD1968" t="s">
        <v>4336</v>
      </c>
    </row>
    <row r="1969" spans="1:30" customFormat="1" ht="15.75" hidden="1" thickBot="1" x14ac:dyDescent="0.3">
      <c r="A1969" s="3580"/>
      <c r="B1969" s="2211" t="s">
        <v>4311</v>
      </c>
      <c r="C1969" s="1239">
        <f t="shared" ref="C1969:W1969" si="4534">C1966/C310</f>
        <v>0</v>
      </c>
      <c r="D1969" s="1239"/>
      <c r="E1969" s="1239"/>
      <c r="F1969" s="1236" t="e">
        <f t="shared" si="4487"/>
        <v>#DIV/0!</v>
      </c>
      <c r="G1969" s="1239">
        <f t="shared" si="4534"/>
        <v>0</v>
      </c>
      <c r="H1969" s="1239"/>
      <c r="I1969" s="1239"/>
      <c r="J1969" s="1236" t="e">
        <f t="shared" si="4488"/>
        <v>#DIV/0!</v>
      </c>
      <c r="K1969" s="1239">
        <f t="shared" si="4534"/>
        <v>0</v>
      </c>
      <c r="L1969" s="1239"/>
      <c r="M1969" s="1239"/>
      <c r="N1969" s="1236" t="e">
        <f t="shared" si="4489"/>
        <v>#DIV/0!</v>
      </c>
      <c r="O1969" s="1239">
        <f t="shared" si="4534"/>
        <v>0</v>
      </c>
      <c r="P1969" s="1239"/>
      <c r="Q1969" s="1239"/>
      <c r="R1969" s="1236" t="e">
        <f t="shared" si="4490"/>
        <v>#DIV/0!</v>
      </c>
      <c r="S1969" s="1211">
        <f t="shared" si="4534"/>
        <v>6.1827956989247305E-2</v>
      </c>
      <c r="T1969" s="1211"/>
      <c r="U1969" s="1211"/>
      <c r="V1969" s="1236" t="e">
        <f t="shared" si="4491"/>
        <v>#DIV/0!</v>
      </c>
      <c r="W1969" s="1177" t="e">
        <f t="shared" si="4534"/>
        <v>#DIV/0!</v>
      </c>
      <c r="X1969" s="1177">
        <f t="shared" si="4485"/>
        <v>0</v>
      </c>
      <c r="Y1969" s="1177"/>
      <c r="Z1969" s="1236" t="e">
        <f t="shared" si="4492"/>
        <v>#DIV/0!</v>
      </c>
      <c r="AA1969" s="1198">
        <f t="shared" si="4482"/>
        <v>1.236559139784946E-2</v>
      </c>
      <c r="AB1969" s="1723" t="e">
        <f t="shared" si="4483"/>
        <v>#DIV/0!</v>
      </c>
      <c r="AC1969" s="1198"/>
      <c r="AD1969" t="s">
        <v>4337</v>
      </c>
    </row>
    <row r="1970" spans="1:30" s="325" customFormat="1" ht="15.75" hidden="1" thickBot="1" x14ac:dyDescent="0.3">
      <c r="A1970" s="3580"/>
      <c r="B1970" s="2210" t="s">
        <v>4338</v>
      </c>
      <c r="C1970" s="1238"/>
      <c r="D1970" s="1238"/>
      <c r="E1970" s="1238"/>
      <c r="F1970" s="2309" t="e">
        <f t="shared" si="4487"/>
        <v>#DIV/0!</v>
      </c>
      <c r="G1970" s="1238"/>
      <c r="H1970" s="1238"/>
      <c r="I1970" s="1238"/>
      <c r="J1970" s="2309" t="e">
        <f t="shared" si="4488"/>
        <v>#DIV/0!</v>
      </c>
      <c r="K1970" s="1238"/>
      <c r="L1970" s="1238"/>
      <c r="M1970" s="1238"/>
      <c r="N1970" s="2309" t="e">
        <f t="shared" si="4489"/>
        <v>#DIV/0!</v>
      </c>
      <c r="O1970" s="1238"/>
      <c r="P1970" s="1238"/>
      <c r="Q1970" s="1238"/>
      <c r="R1970" s="2309" t="e">
        <f t="shared" si="4490"/>
        <v>#DIV/0!</v>
      </c>
      <c r="S1970" s="1206">
        <f t="shared" ref="S1970:W1970" si="4535">S1928/S1941</f>
        <v>0</v>
      </c>
      <c r="T1970" s="1206"/>
      <c r="U1970" s="1206"/>
      <c r="V1970" s="2309" t="e">
        <f t="shared" si="4491"/>
        <v>#DIV/0!</v>
      </c>
      <c r="W1970" s="1206" t="e">
        <f t="shared" si="4535"/>
        <v>#DIV/0!</v>
      </c>
      <c r="X1970" s="1206">
        <f t="shared" si="4485"/>
        <v>0</v>
      </c>
      <c r="Y1970" s="1206"/>
      <c r="Z1970" s="2309" t="e">
        <f t="shared" si="4492"/>
        <v>#DIV/0!</v>
      </c>
      <c r="AA1970" s="1206">
        <f t="shared" si="4482"/>
        <v>0</v>
      </c>
      <c r="AB1970" s="1718" t="e">
        <f t="shared" si="4483"/>
        <v>#DIV/0!</v>
      </c>
      <c r="AC1970" s="1903"/>
      <c r="AD1970" s="1220" t="s">
        <v>4339</v>
      </c>
    </row>
    <row r="1971" spans="1:30" s="325" customFormat="1" ht="15.75" hidden="1" thickBot="1" x14ac:dyDescent="0.3">
      <c r="A1971" s="3580"/>
      <c r="B1971" s="2212" t="s">
        <v>4223</v>
      </c>
      <c r="C1971" s="1239">
        <f t="shared" ref="C1971:W1971" si="4536">C1970/C316</f>
        <v>0</v>
      </c>
      <c r="D1971" s="1239"/>
      <c r="E1971" s="1239"/>
      <c r="F1971" s="1236" t="e">
        <f t="shared" si="4487"/>
        <v>#DIV/0!</v>
      </c>
      <c r="G1971" s="1239">
        <f t="shared" si="4536"/>
        <v>0</v>
      </c>
      <c r="H1971" s="1239"/>
      <c r="I1971" s="1239"/>
      <c r="J1971" s="1236" t="e">
        <f t="shared" si="4488"/>
        <v>#DIV/0!</v>
      </c>
      <c r="K1971" s="1239">
        <f t="shared" si="4536"/>
        <v>0</v>
      </c>
      <c r="L1971" s="1239"/>
      <c r="M1971" s="1239"/>
      <c r="N1971" s="1236" t="e">
        <f t="shared" si="4489"/>
        <v>#DIV/0!</v>
      </c>
      <c r="O1971" s="1239">
        <f t="shared" si="4536"/>
        <v>0</v>
      </c>
      <c r="P1971" s="1239"/>
      <c r="Q1971" s="1239"/>
      <c r="R1971" s="1236" t="e">
        <f t="shared" si="4490"/>
        <v>#DIV/0!</v>
      </c>
      <c r="S1971" s="1214">
        <f t="shared" si="4536"/>
        <v>0</v>
      </c>
      <c r="T1971" s="1214"/>
      <c r="U1971" s="1214"/>
      <c r="V1971" s="1236" t="e">
        <f t="shared" si="4491"/>
        <v>#DIV/0!</v>
      </c>
      <c r="W1971" s="1199" t="e">
        <f t="shared" si="4536"/>
        <v>#DIV/0!</v>
      </c>
      <c r="X1971" s="1199">
        <f t="shared" si="4485"/>
        <v>0</v>
      </c>
      <c r="Y1971" s="1199"/>
      <c r="Z1971" s="1236" t="e">
        <f t="shared" si="4492"/>
        <v>#DIV/0!</v>
      </c>
      <c r="AA1971" s="1198">
        <f t="shared" si="4482"/>
        <v>0</v>
      </c>
      <c r="AB1971" s="1723" t="e">
        <f t="shared" si="4483"/>
        <v>#DIV/0!</v>
      </c>
      <c r="AC1971" s="1198"/>
      <c r="AD1971" s="325" t="s">
        <v>4340</v>
      </c>
    </row>
    <row r="1972" spans="1:30" ht="15.75" hidden="1" thickBot="1" x14ac:dyDescent="0.3">
      <c r="A1972" s="3580"/>
      <c r="B1972" s="2212" t="s">
        <v>4224</v>
      </c>
      <c r="C1972" s="1239">
        <f t="shared" ref="C1972:W1972" si="4537">C1970/C333</f>
        <v>0</v>
      </c>
      <c r="D1972" s="1239"/>
      <c r="E1972" s="1239"/>
      <c r="F1972" s="1236" t="e">
        <f t="shared" si="4487"/>
        <v>#DIV/0!</v>
      </c>
      <c r="G1972" s="1239">
        <f t="shared" si="4537"/>
        <v>0</v>
      </c>
      <c r="H1972" s="1239"/>
      <c r="I1972" s="1239"/>
      <c r="J1972" s="1236" t="e">
        <f t="shared" si="4488"/>
        <v>#DIV/0!</v>
      </c>
      <c r="K1972" s="1239">
        <f t="shared" si="4537"/>
        <v>0</v>
      </c>
      <c r="L1972" s="1239"/>
      <c r="M1972" s="1239"/>
      <c r="N1972" s="1236" t="e">
        <f t="shared" si="4489"/>
        <v>#DIV/0!</v>
      </c>
      <c r="O1972" s="1239">
        <f t="shared" si="4537"/>
        <v>0</v>
      </c>
      <c r="P1972" s="1239"/>
      <c r="Q1972" s="1239"/>
      <c r="R1972" s="1236" t="e">
        <f t="shared" si="4490"/>
        <v>#DIV/0!</v>
      </c>
      <c r="S1972" s="1214">
        <f t="shared" si="4537"/>
        <v>0</v>
      </c>
      <c r="T1972" s="1214"/>
      <c r="U1972" s="1214"/>
      <c r="V1972" s="1236" t="e">
        <f t="shared" si="4491"/>
        <v>#DIV/0!</v>
      </c>
      <c r="W1972" s="1200" t="e">
        <f t="shared" si="4537"/>
        <v>#DIV/0!</v>
      </c>
      <c r="X1972" s="1200">
        <f t="shared" si="4485"/>
        <v>0</v>
      </c>
      <c r="Y1972" s="1200"/>
      <c r="Z1972" s="1236" t="e">
        <f t="shared" si="4492"/>
        <v>#DIV/0!</v>
      </c>
      <c r="AA1972" s="1198">
        <f t="shared" si="4482"/>
        <v>0</v>
      </c>
      <c r="AB1972" s="1723" t="e">
        <f t="shared" si="4483"/>
        <v>#DIV/0!</v>
      </c>
      <c r="AC1972" s="1198"/>
      <c r="AD1972" s="325" t="s">
        <v>4341</v>
      </c>
    </row>
    <row r="1973" spans="1:30" ht="15.75" hidden="1" thickBot="1" x14ac:dyDescent="0.3">
      <c r="A1973" s="3580"/>
      <c r="B1973" s="2212" t="s">
        <v>4311</v>
      </c>
      <c r="C1973" s="1239">
        <f t="shared" ref="C1973:W1973" si="4538">C1970/C336</f>
        <v>0</v>
      </c>
      <c r="D1973" s="1239"/>
      <c r="E1973" s="1239"/>
      <c r="F1973" s="1236" t="e">
        <f t="shared" si="4487"/>
        <v>#DIV/0!</v>
      </c>
      <c r="G1973" s="1239">
        <f t="shared" si="4538"/>
        <v>0</v>
      </c>
      <c r="H1973" s="1239"/>
      <c r="I1973" s="1239"/>
      <c r="J1973" s="1236" t="e">
        <f t="shared" si="4488"/>
        <v>#DIV/0!</v>
      </c>
      <c r="K1973" s="1239">
        <f t="shared" si="4538"/>
        <v>0</v>
      </c>
      <c r="L1973" s="1239"/>
      <c r="M1973" s="1239"/>
      <c r="N1973" s="1236" t="e">
        <f t="shared" si="4489"/>
        <v>#DIV/0!</v>
      </c>
      <c r="O1973" s="1239">
        <f t="shared" si="4538"/>
        <v>0</v>
      </c>
      <c r="P1973" s="1239"/>
      <c r="Q1973" s="1239"/>
      <c r="R1973" s="1236" t="e">
        <f t="shared" si="4490"/>
        <v>#DIV/0!</v>
      </c>
      <c r="S1973" s="1214">
        <f t="shared" si="4538"/>
        <v>0</v>
      </c>
      <c r="T1973" s="1214"/>
      <c r="U1973" s="1214"/>
      <c r="V1973" s="1236" t="e">
        <f t="shared" si="4491"/>
        <v>#DIV/0!</v>
      </c>
      <c r="W1973" s="1199" t="e">
        <f t="shared" si="4538"/>
        <v>#DIV/0!</v>
      </c>
      <c r="X1973" s="1199">
        <f t="shared" si="4485"/>
        <v>0</v>
      </c>
      <c r="Y1973" s="1199"/>
      <c r="Z1973" s="1236" t="e">
        <f t="shared" si="4492"/>
        <v>#DIV/0!</v>
      </c>
      <c r="AA1973" s="1198">
        <f t="shared" si="4482"/>
        <v>0</v>
      </c>
      <c r="AB1973" s="1723" t="e">
        <f t="shared" si="4483"/>
        <v>#DIV/0!</v>
      </c>
      <c r="AC1973" s="1198"/>
      <c r="AD1973" s="325" t="s">
        <v>4342</v>
      </c>
    </row>
    <row r="1974" spans="1:30" ht="15.75" hidden="1" thickBot="1" x14ac:dyDescent="0.3">
      <c r="A1974" s="3580"/>
      <c r="B1974" s="2210" t="s">
        <v>4343</v>
      </c>
      <c r="C1974" s="1238"/>
      <c r="D1974" s="1238"/>
      <c r="E1974" s="1238"/>
      <c r="F1974" s="2309" t="e">
        <f t="shared" si="4487"/>
        <v>#DIV/0!</v>
      </c>
      <c r="G1974" s="1238"/>
      <c r="H1974" s="1238"/>
      <c r="I1974" s="1238"/>
      <c r="J1974" s="2309" t="e">
        <f t="shared" si="4488"/>
        <v>#DIV/0!</v>
      </c>
      <c r="K1974" s="1238"/>
      <c r="L1974" s="1238"/>
      <c r="M1974" s="1238"/>
      <c r="N1974" s="2309" t="e">
        <f t="shared" si="4489"/>
        <v>#DIV/0!</v>
      </c>
      <c r="O1974" s="1238"/>
      <c r="P1974" s="1238"/>
      <c r="Q1974" s="1238"/>
      <c r="R1974" s="2309" t="e">
        <f t="shared" si="4490"/>
        <v>#DIV/0!</v>
      </c>
      <c r="S1974" s="1206">
        <f t="shared" ref="S1974:W1974" si="4539">S1933/S1938</f>
        <v>0</v>
      </c>
      <c r="T1974" s="1206"/>
      <c r="U1974" s="1206"/>
      <c r="V1974" s="2309" t="e">
        <f t="shared" si="4491"/>
        <v>#DIV/0!</v>
      </c>
      <c r="W1974" s="1206" t="e">
        <f t="shared" si="4539"/>
        <v>#DIV/0!</v>
      </c>
      <c r="X1974" s="1206">
        <f t="shared" si="4485"/>
        <v>0</v>
      </c>
      <c r="Y1974" s="1206"/>
      <c r="Z1974" s="2309" t="e">
        <f t="shared" si="4492"/>
        <v>#DIV/0!</v>
      </c>
      <c r="AA1974" s="1206">
        <f t="shared" si="4482"/>
        <v>0</v>
      </c>
      <c r="AB1974" s="1718" t="e">
        <f t="shared" si="4483"/>
        <v>#DIV/0!</v>
      </c>
      <c r="AC1974" s="1903"/>
      <c r="AD1974" s="1220" t="s">
        <v>4344</v>
      </c>
    </row>
    <row r="1975" spans="1:30" ht="15.75" hidden="1" thickBot="1" x14ac:dyDescent="0.3">
      <c r="A1975" s="3580"/>
      <c r="B1975" s="2212" t="s">
        <v>4223</v>
      </c>
      <c r="C1975" s="1239">
        <f t="shared" ref="C1975:W1975" si="4540">C1974/C342</f>
        <v>0</v>
      </c>
      <c r="D1975" s="1239"/>
      <c r="E1975" s="1239"/>
      <c r="F1975" s="1236" t="e">
        <f t="shared" si="4487"/>
        <v>#DIV/0!</v>
      </c>
      <c r="G1975" s="1239">
        <f t="shared" si="4540"/>
        <v>0</v>
      </c>
      <c r="H1975" s="1239"/>
      <c r="I1975" s="1239"/>
      <c r="J1975" s="1236" t="e">
        <f t="shared" si="4488"/>
        <v>#DIV/0!</v>
      </c>
      <c r="K1975" s="1239">
        <f t="shared" si="4540"/>
        <v>0</v>
      </c>
      <c r="L1975" s="1239"/>
      <c r="M1975" s="1239"/>
      <c r="N1975" s="1236" t="e">
        <f t="shared" si="4489"/>
        <v>#DIV/0!</v>
      </c>
      <c r="O1975" s="1239">
        <f t="shared" si="4540"/>
        <v>0</v>
      </c>
      <c r="P1975" s="1239"/>
      <c r="Q1975" s="1239"/>
      <c r="R1975" s="1236" t="e">
        <f t="shared" si="4490"/>
        <v>#DIV/0!</v>
      </c>
      <c r="S1975" s="1214">
        <f t="shared" si="4540"/>
        <v>0</v>
      </c>
      <c r="T1975" s="1214"/>
      <c r="U1975" s="1214"/>
      <c r="V1975" s="1236" t="e">
        <f t="shared" si="4491"/>
        <v>#DIV/0!</v>
      </c>
      <c r="W1975" s="1199" t="e">
        <f t="shared" si="4540"/>
        <v>#DIV/0!</v>
      </c>
      <c r="X1975" s="1199">
        <f t="shared" si="4485"/>
        <v>0</v>
      </c>
      <c r="Y1975" s="1199"/>
      <c r="Z1975" s="1236" t="e">
        <f t="shared" si="4492"/>
        <v>#DIV/0!</v>
      </c>
      <c r="AA1975" s="1198">
        <f t="shared" si="4482"/>
        <v>0</v>
      </c>
      <c r="AB1975" s="1723" t="e">
        <f t="shared" si="4483"/>
        <v>#DIV/0!</v>
      </c>
      <c r="AC1975" s="1198"/>
      <c r="AD1975" s="325" t="s">
        <v>4345</v>
      </c>
    </row>
    <row r="1976" spans="1:30" ht="15.75" hidden="1" thickBot="1" x14ac:dyDescent="0.3">
      <c r="A1976" s="3580"/>
      <c r="B1976" s="2212" t="s">
        <v>4224</v>
      </c>
      <c r="C1976" s="1239">
        <f t="shared" ref="C1976:W1976" si="4541">C1974/C359</f>
        <v>0</v>
      </c>
      <c r="D1976" s="1239"/>
      <c r="E1976" s="1239"/>
      <c r="F1976" s="1236" t="e">
        <f t="shared" si="4487"/>
        <v>#DIV/0!</v>
      </c>
      <c r="G1976" s="1239">
        <f t="shared" si="4541"/>
        <v>0</v>
      </c>
      <c r="H1976" s="1239"/>
      <c r="I1976" s="1239"/>
      <c r="J1976" s="1236" t="e">
        <f t="shared" si="4488"/>
        <v>#DIV/0!</v>
      </c>
      <c r="K1976" s="1239">
        <f t="shared" si="4541"/>
        <v>0</v>
      </c>
      <c r="L1976" s="1239"/>
      <c r="M1976" s="1239"/>
      <c r="N1976" s="1236" t="e">
        <f t="shared" si="4489"/>
        <v>#DIV/0!</v>
      </c>
      <c r="O1976" s="1239">
        <f t="shared" si="4541"/>
        <v>0</v>
      </c>
      <c r="P1976" s="1239"/>
      <c r="Q1976" s="1239"/>
      <c r="R1976" s="1236" t="e">
        <f t="shared" si="4490"/>
        <v>#DIV/0!</v>
      </c>
      <c r="S1976" s="1214">
        <f t="shared" si="4541"/>
        <v>0</v>
      </c>
      <c r="T1976" s="1214"/>
      <c r="U1976" s="1214"/>
      <c r="V1976" s="1236" t="e">
        <f t="shared" si="4491"/>
        <v>#DIV/0!</v>
      </c>
      <c r="W1976" s="1199" t="e">
        <f t="shared" si="4541"/>
        <v>#DIV/0!</v>
      </c>
      <c r="X1976" s="1199">
        <f t="shared" si="4485"/>
        <v>0</v>
      </c>
      <c r="Y1976" s="1199"/>
      <c r="Z1976" s="1236" t="e">
        <f t="shared" si="4492"/>
        <v>#DIV/0!</v>
      </c>
      <c r="AA1976" s="1198">
        <f t="shared" si="4482"/>
        <v>0</v>
      </c>
      <c r="AB1976" s="1723" t="e">
        <f t="shared" si="4483"/>
        <v>#DIV/0!</v>
      </c>
      <c r="AC1976" s="1198"/>
      <c r="AD1976" s="325" t="s">
        <v>4346</v>
      </c>
    </row>
    <row r="1977" spans="1:30" ht="15.75" hidden="1" thickBot="1" x14ac:dyDescent="0.3">
      <c r="A1977" s="3580"/>
      <c r="B1977" s="2213" t="s">
        <v>4311</v>
      </c>
      <c r="C1977" s="1242">
        <f t="shared" ref="C1977:W1977" si="4542">C1974/C362</f>
        <v>0</v>
      </c>
      <c r="D1977" s="1242"/>
      <c r="E1977" s="1242"/>
      <c r="F1977" s="2310" t="e">
        <f t="shared" si="4487"/>
        <v>#DIV/0!</v>
      </c>
      <c r="G1977" s="1242">
        <f t="shared" si="4542"/>
        <v>0</v>
      </c>
      <c r="H1977" s="1242"/>
      <c r="I1977" s="1242"/>
      <c r="J1977" s="2310" t="e">
        <f t="shared" si="4488"/>
        <v>#DIV/0!</v>
      </c>
      <c r="K1977" s="1242">
        <f t="shared" si="4542"/>
        <v>0</v>
      </c>
      <c r="L1977" s="1242"/>
      <c r="M1977" s="1242"/>
      <c r="N1977" s="2310" t="e">
        <f t="shared" si="4489"/>
        <v>#DIV/0!</v>
      </c>
      <c r="O1977" s="1242">
        <f t="shared" si="4542"/>
        <v>0</v>
      </c>
      <c r="P1977" s="1242"/>
      <c r="Q1977" s="1242"/>
      <c r="R1977" s="2310" t="e">
        <f t="shared" si="4490"/>
        <v>#DIV/0!</v>
      </c>
      <c r="S1977" s="1219">
        <f t="shared" si="4542"/>
        <v>0</v>
      </c>
      <c r="T1977" s="1219"/>
      <c r="U1977" s="1219"/>
      <c r="V1977" s="2310" t="e">
        <f t="shared" si="4491"/>
        <v>#DIV/0!</v>
      </c>
      <c r="W1977" s="1201" t="e">
        <f t="shared" si="4542"/>
        <v>#DIV/0!</v>
      </c>
      <c r="X1977" s="1201">
        <f t="shared" si="4485"/>
        <v>0</v>
      </c>
      <c r="Y1977" s="1201"/>
      <c r="Z1977" s="2310" t="e">
        <f t="shared" si="4492"/>
        <v>#DIV/0!</v>
      </c>
      <c r="AA1977" s="1202">
        <f t="shared" si="4482"/>
        <v>0</v>
      </c>
      <c r="AB1977" s="1723" t="e">
        <f t="shared" si="4483"/>
        <v>#DIV/0!</v>
      </c>
      <c r="AC1977" s="1198"/>
      <c r="AD1977" s="325" t="s">
        <v>4347</v>
      </c>
    </row>
    <row r="1978" spans="1:30" customFormat="1" ht="15.75" thickBot="1" x14ac:dyDescent="0.3">
      <c r="A1978" s="3580" t="s">
        <v>878</v>
      </c>
      <c r="B1978" s="2207" t="s">
        <v>935</v>
      </c>
      <c r="C1978" s="826">
        <f>'BNP avec amende'!B790</f>
        <v>417</v>
      </c>
      <c r="D1978" s="1245">
        <f>'Données 2013 TJN'!C191</f>
        <v>371</v>
      </c>
      <c r="E1978" s="826">
        <f>C1978-D1978</f>
        <v>46</v>
      </c>
      <c r="F1978" s="2278">
        <f t="shared" si="4487"/>
        <v>0.12398921832884097</v>
      </c>
      <c r="G1978" s="826">
        <f>BPCE!B693</f>
        <v>69</v>
      </c>
      <c r="H1978" s="1245">
        <f>'Données 2013 TJN'!D191</f>
        <v>66</v>
      </c>
      <c r="I1978" s="826">
        <f>G1978-H1978</f>
        <v>3</v>
      </c>
      <c r="J1978" s="2278">
        <f t="shared" si="4488"/>
        <v>4.5454545454545456E-2</v>
      </c>
      <c r="K1978" s="1245">
        <f>SG!B741</f>
        <v>142</v>
      </c>
      <c r="L1978" s="1245">
        <f>'Données 2013 TJN'!E191</f>
        <v>156</v>
      </c>
      <c r="M1978" s="1245">
        <f>K1978-L1978</f>
        <v>-14</v>
      </c>
      <c r="N1978" s="2278">
        <f t="shared" si="4489"/>
        <v>-8.9743589743589744E-2</v>
      </c>
      <c r="O1978" s="826">
        <f>CA!B935</f>
        <v>151</v>
      </c>
      <c r="P1978" s="1245">
        <f>'Données 2013 TJN'!F191</f>
        <v>161</v>
      </c>
      <c r="Q1978" s="826">
        <f>O1978-P1978</f>
        <v>-10</v>
      </c>
      <c r="R1978" s="2278">
        <f t="shared" si="4490"/>
        <v>-6.2111801242236024E-2</v>
      </c>
      <c r="S1978" s="826">
        <f>CM!B463</f>
        <v>65</v>
      </c>
      <c r="T1978" s="1245">
        <f>'Données 2013 TJN'!G191</f>
        <v>53</v>
      </c>
      <c r="U1978" s="826">
        <f>S1978-T1978</f>
        <v>12</v>
      </c>
      <c r="V1978" s="2278">
        <f t="shared" si="4491"/>
        <v>0.22641509433962265</v>
      </c>
      <c r="W1978" s="826">
        <f>SUM(C1978+G1978+K1978+O1978+S1978)</f>
        <v>844</v>
      </c>
      <c r="X1978" s="826">
        <f>SUM(D1978+H1978+L1978+P1978+T1978)</f>
        <v>807</v>
      </c>
      <c r="Y1978" s="826">
        <f>W1978-X1978</f>
        <v>37</v>
      </c>
      <c r="Z1978" s="2278">
        <f t="shared" si="4492"/>
        <v>4.584882280049566E-2</v>
      </c>
      <c r="AA1978" s="1222">
        <f t="shared" si="4482"/>
        <v>168.8</v>
      </c>
      <c r="AB1978" s="826">
        <f t="shared" si="4483"/>
        <v>161.4</v>
      </c>
      <c r="AC1978" s="826">
        <f>AA1978-AB1978</f>
        <v>7.4000000000000057</v>
      </c>
      <c r="AD1978" s="27" t="s">
        <v>4264</v>
      </c>
    </row>
    <row r="1979" spans="1:30" customFormat="1" ht="15.75" thickBot="1" x14ac:dyDescent="0.3">
      <c r="A1979" s="3580"/>
      <c r="B1979" s="1" t="s">
        <v>4265</v>
      </c>
      <c r="C1979" s="1184">
        <f t="shared" ref="C1979:S1979" si="4543">C1978/C4</f>
        <v>1.0646446078431373E-2</v>
      </c>
      <c r="D1979" s="1184">
        <f t="shared" ref="D1979" si="4544">D1978/D4</f>
        <v>9.556437071763433E-3</v>
      </c>
      <c r="E1979" s="1184">
        <f t="shared" ref="E1979:E2024" si="4545">C1979-D1979</f>
        <v>1.0900090066679399E-3</v>
      </c>
      <c r="F1979" s="1184">
        <f t="shared" si="4487"/>
        <v>0.11406018775434708</v>
      </c>
      <c r="G1979" s="1185">
        <f t="shared" si="4543"/>
        <v>2.9668486907167735E-3</v>
      </c>
      <c r="H1979" s="1185">
        <f t="shared" ref="H1979" si="4546">H1978/H4</f>
        <v>2.891566265060241E-3</v>
      </c>
      <c r="I1979" s="1185">
        <f t="shared" ref="I1979:I2024" si="4547">G1979-H1979</f>
        <v>7.5282425656532457E-5</v>
      </c>
      <c r="J1979" s="1184">
        <f t="shared" si="4488"/>
        <v>2.6035172206217472E-2</v>
      </c>
      <c r="K1979" s="1186">
        <f t="shared" si="4543"/>
        <v>6.026397317828799E-3</v>
      </c>
      <c r="L1979" s="1186">
        <f t="shared" ref="L1979" si="4548">L1978/L4</f>
        <v>6.8331143232588697E-3</v>
      </c>
      <c r="M1979" s="1186">
        <f t="shared" ref="M1979:M2024" si="4549">K1979-L1979</f>
        <v>-8.0671700543007065E-4</v>
      </c>
      <c r="N1979" s="1184">
        <f t="shared" si="4489"/>
        <v>-0.11805993098697765</v>
      </c>
      <c r="O1979" s="1187">
        <f t="shared" si="4543"/>
        <v>9.5250110389200789E-3</v>
      </c>
      <c r="P1979" s="1187">
        <f t="shared" ref="P1979" si="4550">P1978/P4</f>
        <v>1.0053075241960661E-2</v>
      </c>
      <c r="Q1979" s="1187">
        <f t="shared" ref="Q1979:Q2024" si="4551">O1979-P1979</f>
        <v>-5.2806420304058257E-4</v>
      </c>
      <c r="R1979" s="1184">
        <f t="shared" si="4490"/>
        <v>-5.2527628644067889E-2</v>
      </c>
      <c r="S1979" s="1188">
        <f t="shared" si="4543"/>
        <v>4.2177665304003638E-3</v>
      </c>
      <c r="T1979" s="1188">
        <f t="shared" ref="T1979" si="4552">T1978/T4</f>
        <v>3.4694946321026446E-3</v>
      </c>
      <c r="U1979" s="1188">
        <f t="shared" ref="U1979:U2024" si="4553">S1979-T1979</f>
        <v>7.482718982977192E-4</v>
      </c>
      <c r="V1979" s="1184">
        <f t="shared" si="4491"/>
        <v>0.2156717267621879</v>
      </c>
      <c r="W1979" s="1194">
        <f>W1978/W$4</f>
        <v>7.1981714597618802E-3</v>
      </c>
      <c r="X1979" s="1194">
        <f>X1978/X$4</f>
        <v>6.9708382281804988E-3</v>
      </c>
      <c r="Y1979" s="1194">
        <f t="shared" ref="Y1979:Y2024" si="4554">W1979-X1979</f>
        <v>2.2733323158138138E-4</v>
      </c>
      <c r="Z1979" s="1184">
        <f t="shared" si="4492"/>
        <v>3.2612036621701812E-2</v>
      </c>
      <c r="AA1979" s="1189">
        <f t="shared" si="4482"/>
        <v>6.6764939312594779E-3</v>
      </c>
      <c r="AB1979" s="1194">
        <f t="shared" si="4483"/>
        <v>6.5607375068291703E-3</v>
      </c>
      <c r="AC1979" s="1194">
        <f t="shared" ref="AC1979:AC2024" si="4555">AA1979-AB1979</f>
        <v>1.1575642443030758E-4</v>
      </c>
      <c r="AD1979" t="s">
        <v>4266</v>
      </c>
    </row>
    <row r="1980" spans="1:30" customFormat="1" ht="15.75" thickBot="1" x14ac:dyDescent="0.3">
      <c r="A1980" s="3580"/>
      <c r="B1980" s="1" t="s">
        <v>4267</v>
      </c>
      <c r="C1980" s="1184">
        <f t="shared" ref="C1980:S1980" si="4556">C1978/C21</f>
        <v>1.6244010751431576E-2</v>
      </c>
      <c r="D1980" s="1184">
        <f t="shared" ref="D1980" si="4557">D1978/D21</f>
        <v>1.4703551046290425E-2</v>
      </c>
      <c r="E1980" s="1184">
        <f t="shared" si="4545"/>
        <v>1.5404597051411513E-3</v>
      </c>
      <c r="F1980" s="1184">
        <f t="shared" si="4487"/>
        <v>0.10476786867957286</v>
      </c>
      <c r="G1980" s="1185">
        <f t="shared" si="4556"/>
        <v>1.7751479289940829E-2</v>
      </c>
      <c r="H1980" s="1185">
        <f t="shared" ref="H1980" si="4558">H1978/H21</f>
        <v>1.8292682926829267E-2</v>
      </c>
      <c r="I1980" s="1185">
        <f t="shared" si="4547"/>
        <v>-5.4120363688843834E-4</v>
      </c>
      <c r="J1980" s="1184">
        <f t="shared" si="4488"/>
        <v>-2.9585798816567966E-2</v>
      </c>
      <c r="K1980" s="1186">
        <f t="shared" si="4556"/>
        <v>1.1045426260112011E-2</v>
      </c>
      <c r="L1980" s="1186">
        <f t="shared" ref="L1980" si="4559">L1978/L21</f>
        <v>1.2154265679781846E-2</v>
      </c>
      <c r="M1980" s="1186">
        <f t="shared" si="4549"/>
        <v>-1.1088394196698357E-3</v>
      </c>
      <c r="N1980" s="1184">
        <f t="shared" si="4489"/>
        <v>-9.1230474047835519E-2</v>
      </c>
      <c r="O1980" s="1187">
        <f t="shared" si="4556"/>
        <v>1.8267602225985967E-2</v>
      </c>
      <c r="P1980" s="1187">
        <f t="shared" ref="P1980" si="4560">P1978/P21</f>
        <v>2.0052310374891021E-2</v>
      </c>
      <c r="Q1980" s="1187">
        <f t="shared" si="4551"/>
        <v>-1.7847081489050544E-3</v>
      </c>
      <c r="R1980" s="1184">
        <f t="shared" si="4490"/>
        <v>-8.900261942583032E-2</v>
      </c>
      <c r="S1980" s="1188">
        <f t="shared" si="4556"/>
        <v>2.737994945240101E-2</v>
      </c>
      <c r="T1980" s="1188">
        <f t="shared" ref="T1980" si="4561">T1978/T21</f>
        <v>2.1474878444084279E-2</v>
      </c>
      <c r="U1980" s="1188">
        <f t="shared" si="4553"/>
        <v>5.9050710083167306E-3</v>
      </c>
      <c r="V1980" s="1184">
        <f t="shared" si="4491"/>
        <v>0.2749757594061451</v>
      </c>
      <c r="W1980" s="1194">
        <f>W1978/W$21</f>
        <v>1.5908319825083877E-2</v>
      </c>
      <c r="X1980" s="1194">
        <f>X1978/X$21</f>
        <v>1.5468067162462623E-2</v>
      </c>
      <c r="Y1980" s="1194">
        <f t="shared" si="4554"/>
        <v>4.4025266262125336E-4</v>
      </c>
      <c r="Z1980" s="1184">
        <f t="shared" si="4492"/>
        <v>2.8462034590180953E-2</v>
      </c>
      <c r="AA1980" s="1189">
        <f t="shared" si="4482"/>
        <v>1.8137693595974277E-2</v>
      </c>
      <c r="AB1980" s="1194">
        <f t="shared" si="4483"/>
        <v>1.7335537694375368E-2</v>
      </c>
      <c r="AC1980" s="1194">
        <f t="shared" si="4555"/>
        <v>8.0215590159890895E-4</v>
      </c>
      <c r="AD1980" t="s">
        <v>4268</v>
      </c>
    </row>
    <row r="1981" spans="1:30" customFormat="1" ht="15.75" thickBot="1" x14ac:dyDescent="0.3">
      <c r="A1981" s="3580"/>
      <c r="B1981" s="1" t="s">
        <v>4269</v>
      </c>
      <c r="C1981" s="1184">
        <f t="shared" ref="C1981:S1981" si="4562">C1978/C9</f>
        <v>5.2479234835137174E-2</v>
      </c>
      <c r="D1981" s="1184">
        <f t="shared" ref="D1981" si="4563">D1978/D9</f>
        <v>4.6328671328671328E-2</v>
      </c>
      <c r="E1981" s="1184">
        <f t="shared" si="4545"/>
        <v>6.1505635064658462E-3</v>
      </c>
      <c r="F1981" s="1184">
        <f t="shared" si="4487"/>
        <v>0.13275933304522505</v>
      </c>
      <c r="G1981" s="1185">
        <f t="shared" si="4562"/>
        <v>0.12614259597806216</v>
      </c>
      <c r="H1981" s="1185">
        <f t="shared" ref="H1981" si="4564">H1978/H9</f>
        <v>0.13333333333333333</v>
      </c>
      <c r="I1981" s="1185">
        <f t="shared" si="4547"/>
        <v>-7.1907373552711762E-3</v>
      </c>
      <c r="J1981" s="1184">
        <f t="shared" si="4488"/>
        <v>-5.3930530164533821E-2</v>
      </c>
      <c r="K1981" s="1186">
        <f t="shared" si="4562"/>
        <v>5.9588753671842215E-2</v>
      </c>
      <c r="L1981" s="1186">
        <f t="shared" ref="L1981" si="4565">L1978/L9</f>
        <v>6.3908234330192548E-2</v>
      </c>
      <c r="M1981" s="1186">
        <f t="shared" si="4549"/>
        <v>-4.3194806583503331E-3</v>
      </c>
      <c r="N1981" s="1184">
        <f t="shared" si="4489"/>
        <v>-6.758879671175104E-2</v>
      </c>
      <c r="O1981" s="1187">
        <f t="shared" si="4562"/>
        <v>8.4926884139482559E-2</v>
      </c>
      <c r="P1981" s="1187">
        <f t="shared" ref="P1981" si="4566">P1978/P9</f>
        <v>8.6605701990317377E-2</v>
      </c>
      <c r="Q1981" s="1187">
        <f t="shared" si="4551"/>
        <v>-1.6788178508348184E-3</v>
      </c>
      <c r="R1981" s="1184">
        <f t="shared" si="4490"/>
        <v>-1.9384611085105138E-2</v>
      </c>
      <c r="S1981" s="1188">
        <f t="shared" si="4562"/>
        <v>7.336343115124154E-2</v>
      </c>
      <c r="T1981" s="1188">
        <f t="shared" ref="T1981" si="4567">T1978/T9</f>
        <v>6.0502283105022828E-2</v>
      </c>
      <c r="U1981" s="1188">
        <f t="shared" si="4553"/>
        <v>1.2861148046218712E-2</v>
      </c>
      <c r="V1981" s="1184">
        <f t="shared" si="4491"/>
        <v>0.21257293751863382</v>
      </c>
      <c r="W1981" s="1194">
        <f>W1978/W$9</f>
        <v>6.2333825701624816E-2</v>
      </c>
      <c r="X1981" s="1194">
        <f>X1978/X$9</f>
        <v>5.899554060969369E-2</v>
      </c>
      <c r="Y1981" s="1194">
        <f t="shared" si="4554"/>
        <v>3.3382850919311258E-3</v>
      </c>
      <c r="Z1981" s="1184">
        <f t="shared" si="4492"/>
        <v>5.6585380139437258E-2</v>
      </c>
      <c r="AA1981" s="1189">
        <f t="shared" si="4482"/>
        <v>7.9300179955153122E-2</v>
      </c>
      <c r="AB1981" s="1194">
        <f t="shared" si="4483"/>
        <v>7.8135644817507482E-2</v>
      </c>
      <c r="AC1981" s="1194">
        <f t="shared" si="4555"/>
        <v>1.1645351376456392E-3</v>
      </c>
      <c r="AD1981" t="s">
        <v>4270</v>
      </c>
    </row>
    <row r="1982" spans="1:30" customFormat="1" ht="15.75" hidden="1" thickBot="1" x14ac:dyDescent="0.3">
      <c r="A1982" s="3580"/>
      <c r="B1982" s="1" t="s">
        <v>4271</v>
      </c>
      <c r="C1982" s="1184">
        <f t="shared" ref="C1982:S1982" si="4568">C1978/C15</f>
        <v>0.16560762509928514</v>
      </c>
      <c r="D1982" s="1184">
        <f t="shared" ref="D1982" si="4569">D1978/D15</f>
        <v>0.1179275270184361</v>
      </c>
      <c r="E1982" s="1184">
        <f t="shared" si="4545"/>
        <v>4.768009808084904E-2</v>
      </c>
      <c r="F1982" s="1184">
        <f t="shared" si="4487"/>
        <v>0.4043169503028331</v>
      </c>
      <c r="G1982" s="1185">
        <f t="shared" si="4568"/>
        <v>0.17692307692307693</v>
      </c>
      <c r="H1982" s="1185">
        <f t="shared" ref="H1982" si="4570">H1978/H15</f>
        <v>0.1853932584269663</v>
      </c>
      <c r="I1982" s="1185">
        <f t="shared" si="4547"/>
        <v>-8.470181503889368E-3</v>
      </c>
      <c r="J1982" s="1184">
        <f t="shared" si="4488"/>
        <v>-4.5687645687645682E-2</v>
      </c>
      <c r="K1982" s="1186">
        <f t="shared" si="4568"/>
        <v>6.6666666666666666E-2</v>
      </c>
      <c r="L1982" s="1186">
        <f t="shared" ref="L1982" si="4571">L1978/L15</f>
        <v>7.0365358592692828E-2</v>
      </c>
      <c r="M1982" s="1186">
        <f t="shared" si="4549"/>
        <v>-3.6986919260261625E-3</v>
      </c>
      <c r="N1982" s="1184">
        <f t="shared" si="4489"/>
        <v>-5.2564102564102579E-2</v>
      </c>
      <c r="O1982" s="1187">
        <f t="shared" si="4568"/>
        <v>9.5630145661811272E-2</v>
      </c>
      <c r="P1982" s="1187">
        <f t="shared" ref="P1982" si="4572">P1978/P15</f>
        <v>0.10006215040397763</v>
      </c>
      <c r="Q1982" s="1187">
        <f t="shared" si="4551"/>
        <v>-4.4320047421663594E-3</v>
      </c>
      <c r="R1982" s="1184">
        <f t="shared" si="4490"/>
        <v>-4.4292519441898583E-2</v>
      </c>
      <c r="S1982" s="1188">
        <f t="shared" si="4568"/>
        <v>0.1447661469933185</v>
      </c>
      <c r="T1982" s="1188">
        <f t="shared" ref="T1982" si="4573">T1978/T15</f>
        <v>0.12211981566820276</v>
      </c>
      <c r="U1982" s="1188">
        <f t="shared" si="4553"/>
        <v>2.2646331325115732E-2</v>
      </c>
      <c r="V1982" s="1184">
        <f t="shared" si="4491"/>
        <v>0.18544354330377788</v>
      </c>
      <c r="W1982" s="1205">
        <f>W1978/W$15</f>
        <v>0.11944523068213983</v>
      </c>
      <c r="X1982" s="1205">
        <f>X1978/X$15</f>
        <v>0.10396804947178562</v>
      </c>
      <c r="Y1982" s="1205">
        <f t="shared" si="4554"/>
        <v>1.5477181210354213E-2</v>
      </c>
      <c r="Z1982" s="1184">
        <f t="shared" si="4492"/>
        <v>0.14886478383490634</v>
      </c>
      <c r="AA1982" s="1193">
        <f t="shared" si="4482"/>
        <v>0.12991873226883172</v>
      </c>
      <c r="AB1982" s="1205">
        <f t="shared" si="4483"/>
        <v>0.11917362202205513</v>
      </c>
      <c r="AC1982" s="1205">
        <f t="shared" si="4555"/>
        <v>1.0745110246776587E-2</v>
      </c>
      <c r="AD1982" t="s">
        <v>4272</v>
      </c>
    </row>
    <row r="1983" spans="1:30" customFormat="1" ht="15.75" hidden="1" thickBot="1" x14ac:dyDescent="0.3">
      <c r="A1983" s="3580"/>
      <c r="B1983" s="2210" t="s">
        <v>4273</v>
      </c>
      <c r="C1983" s="1204">
        <f>'BNP avec amende'!C790</f>
        <v>122</v>
      </c>
      <c r="D1983" s="1204"/>
      <c r="E1983" s="1204">
        <f t="shared" si="4545"/>
        <v>122</v>
      </c>
      <c r="F1983" s="2307" t="e">
        <f t="shared" si="4487"/>
        <v>#DIV/0!</v>
      </c>
      <c r="G1983" s="1204">
        <f>BPCE!C693</f>
        <v>39</v>
      </c>
      <c r="H1983" s="1204"/>
      <c r="I1983" s="1204">
        <f t="shared" si="4547"/>
        <v>39</v>
      </c>
      <c r="J1983" s="2307" t="e">
        <f t="shared" si="4488"/>
        <v>#DIV/0!</v>
      </c>
      <c r="K1983" s="1246">
        <f>SG!C741</f>
        <v>110</v>
      </c>
      <c r="L1983" s="1246"/>
      <c r="M1983" s="1246">
        <f t="shared" si="4549"/>
        <v>110</v>
      </c>
      <c r="N1983" s="2307" t="e">
        <f t="shared" si="4489"/>
        <v>#DIV/0!</v>
      </c>
      <c r="O1983" s="1204">
        <f>CA!C935</f>
        <v>56</v>
      </c>
      <c r="P1983" s="1204"/>
      <c r="Q1983" s="1204">
        <f t="shared" si="4551"/>
        <v>56</v>
      </c>
      <c r="R1983" s="2307" t="e">
        <f t="shared" si="4490"/>
        <v>#DIV/0!</v>
      </c>
      <c r="S1983" s="1204">
        <f>CM!C463</f>
        <v>19</v>
      </c>
      <c r="T1983" s="1204"/>
      <c r="U1983" s="1204">
        <f t="shared" si="4553"/>
        <v>19</v>
      </c>
      <c r="V1983" s="2307" t="e">
        <f t="shared" si="4491"/>
        <v>#DIV/0!</v>
      </c>
      <c r="W1983" s="1204" t="e">
        <f>SUM(C1983:S1983)</f>
        <v>#DIV/0!</v>
      </c>
      <c r="X1983" s="1204">
        <f t="shared" ref="X1983:X1993" si="4574">SUM(D1983+H1983+L1983+P1983+T1983)</f>
        <v>0</v>
      </c>
      <c r="Y1983" s="1204" t="e">
        <f t="shared" si="4554"/>
        <v>#DIV/0!</v>
      </c>
      <c r="Z1983" s="2307" t="e">
        <f t="shared" si="4492"/>
        <v>#DIV/0!</v>
      </c>
      <c r="AA1983" s="1206">
        <f t="shared" ref="AA1983:AA2046" si="4575">AVERAGE(C1983,G1983,K1983,O1983,S1983)</f>
        <v>69.2</v>
      </c>
      <c r="AB1983" s="1204" t="e">
        <f t="shared" ref="AB1983:AB2046" si="4576">AVERAGE(D1983,H1983,L1983,P1983,T1983)</f>
        <v>#DIV/0!</v>
      </c>
      <c r="AC1983" s="1204" t="e">
        <f t="shared" si="4555"/>
        <v>#DIV/0!</v>
      </c>
      <c r="AD1983" s="27" t="s">
        <v>4274</v>
      </c>
    </row>
    <row r="1984" spans="1:30" customFormat="1" ht="15.75" hidden="1" thickBot="1" x14ac:dyDescent="0.3">
      <c r="A1984" s="3580"/>
      <c r="B1984" s="1" t="s">
        <v>4275</v>
      </c>
      <c r="C1984" s="1184">
        <f t="shared" ref="C1984:S1984" si="4577">C1983/C30</f>
        <v>4.450930317402408E-2</v>
      </c>
      <c r="D1984" s="1184"/>
      <c r="E1984" s="1184">
        <f t="shared" si="4545"/>
        <v>4.450930317402408E-2</v>
      </c>
      <c r="F1984" s="1184" t="e">
        <f t="shared" si="4487"/>
        <v>#DIV/0!</v>
      </c>
      <c r="G1984" s="1185">
        <f t="shared" si="4577"/>
        <v>6.5822784810126581E-3</v>
      </c>
      <c r="H1984" s="1185"/>
      <c r="I1984" s="1185">
        <f t="shared" si="4547"/>
        <v>6.5822784810126581E-3</v>
      </c>
      <c r="J1984" s="1184" t="e">
        <f t="shared" si="4488"/>
        <v>#DIV/0!</v>
      </c>
      <c r="K1984" s="1186">
        <f t="shared" si="4577"/>
        <v>2.5137111517367458E-2</v>
      </c>
      <c r="L1984" s="1186"/>
      <c r="M1984" s="1186">
        <f t="shared" si="4549"/>
        <v>2.5137111517367458E-2</v>
      </c>
      <c r="N1984" s="1184" t="e">
        <f t="shared" si="4489"/>
        <v>#DIV/0!</v>
      </c>
      <c r="O1984" s="1187">
        <f t="shared" si="4577"/>
        <v>2.1497120921305183E-2</v>
      </c>
      <c r="P1984" s="1187"/>
      <c r="Q1984" s="1187">
        <f t="shared" si="4551"/>
        <v>2.1497120921305183E-2</v>
      </c>
      <c r="R1984" s="1184" t="e">
        <f t="shared" si="4490"/>
        <v>#DIV/0!</v>
      </c>
      <c r="S1984" s="1188">
        <f t="shared" si="4577"/>
        <v>2.772913018096906E-3</v>
      </c>
      <c r="T1984" s="1188"/>
      <c r="U1984" s="1188">
        <f t="shared" si="4553"/>
        <v>2.772913018096906E-3</v>
      </c>
      <c r="V1984" s="1184" t="e">
        <f t="shared" si="4491"/>
        <v>#DIV/0!</v>
      </c>
      <c r="W1984" s="1192" t="e">
        <f t="shared" ref="W1984" si="4578">W1983/W1625</f>
        <v>#DIV/0!</v>
      </c>
      <c r="X1984" s="1192">
        <f t="shared" si="4574"/>
        <v>0</v>
      </c>
      <c r="Y1984" s="1192" t="e">
        <f t="shared" si="4554"/>
        <v>#DIV/0!</v>
      </c>
      <c r="Z1984" s="1184" t="e">
        <f t="shared" si="4492"/>
        <v>#DIV/0!</v>
      </c>
      <c r="AA1984" s="1193">
        <f t="shared" si="4575"/>
        <v>2.0099745422361252E-2</v>
      </c>
      <c r="AB1984" s="1192" t="e">
        <f t="shared" si="4576"/>
        <v>#DIV/0!</v>
      </c>
      <c r="AC1984" s="1192" t="e">
        <f t="shared" si="4555"/>
        <v>#DIV/0!</v>
      </c>
      <c r="AD1984" t="s">
        <v>4276</v>
      </c>
    </row>
    <row r="1985" spans="1:30" customFormat="1" ht="15.75" hidden="1" thickBot="1" x14ac:dyDescent="0.3">
      <c r="A1985" s="3580"/>
      <c r="B1985" s="1" t="s">
        <v>4277</v>
      </c>
      <c r="C1985" s="1184">
        <f t="shared" ref="C1985:S1985" si="4579">C1983/C47</f>
        <v>3.022046073817191E-2</v>
      </c>
      <c r="D1985" s="1184"/>
      <c r="E1985" s="1184">
        <f t="shared" si="4545"/>
        <v>3.022046073817191E-2</v>
      </c>
      <c r="F1985" s="1184" t="e">
        <f t="shared" ref="F1985:F2048" si="4580">E1985/D1985</f>
        <v>#DIV/0!</v>
      </c>
      <c r="G1985" s="1185">
        <f t="shared" si="4579"/>
        <v>2.9017857142857144E-2</v>
      </c>
      <c r="H1985" s="1185"/>
      <c r="I1985" s="1185">
        <f t="shared" si="4547"/>
        <v>2.9017857142857144E-2</v>
      </c>
      <c r="J1985" s="1184" t="e">
        <f t="shared" ref="J1985:J2048" si="4581">I1985/H1985</f>
        <v>#DIV/0!</v>
      </c>
      <c r="K1985" s="1186">
        <f t="shared" si="4579"/>
        <v>2.7431421446384038E-2</v>
      </c>
      <c r="L1985" s="1186"/>
      <c r="M1985" s="1186">
        <f t="shared" si="4549"/>
        <v>2.7431421446384038E-2</v>
      </c>
      <c r="N1985" s="1184" t="e">
        <f t="shared" ref="N1985:N2048" si="4582">M1985/L1985</f>
        <v>#DIV/0!</v>
      </c>
      <c r="O1985" s="1187">
        <f t="shared" si="4579"/>
        <v>2.2847817217462259E-2</v>
      </c>
      <c r="P1985" s="1187"/>
      <c r="Q1985" s="1187">
        <f t="shared" si="4551"/>
        <v>2.2847817217462259E-2</v>
      </c>
      <c r="R1985" s="1184" t="e">
        <f t="shared" ref="R1985:R2048" si="4583">Q1985/P1985</f>
        <v>#DIV/0!</v>
      </c>
      <c r="S1985" s="1188">
        <f t="shared" si="4579"/>
        <v>2.9141104294478526E-2</v>
      </c>
      <c r="T1985" s="1188"/>
      <c r="U1985" s="1188">
        <f t="shared" si="4553"/>
        <v>2.9141104294478526E-2</v>
      </c>
      <c r="V1985" s="1184" t="e">
        <f t="shared" ref="V1985:V2048" si="4584">U1985/T1985</f>
        <v>#DIV/0!</v>
      </c>
      <c r="W1985" s="1192" t="e">
        <f t="shared" ref="W1985" si="4585">W1983/W1642</f>
        <v>#DIV/0!</v>
      </c>
      <c r="X1985" s="1192">
        <f t="shared" si="4574"/>
        <v>0</v>
      </c>
      <c r="Y1985" s="1192" t="e">
        <f t="shared" si="4554"/>
        <v>#DIV/0!</v>
      </c>
      <c r="Z1985" s="1184" t="e">
        <f t="shared" ref="Z1985:Z2048" si="4586">Y1985/X1985</f>
        <v>#DIV/0!</v>
      </c>
      <c r="AA1985" s="1193">
        <f t="shared" si="4575"/>
        <v>2.7731732167870775E-2</v>
      </c>
      <c r="AB1985" s="1192" t="e">
        <f t="shared" si="4576"/>
        <v>#DIV/0!</v>
      </c>
      <c r="AC1985" s="1192" t="e">
        <f t="shared" si="4555"/>
        <v>#DIV/0!</v>
      </c>
      <c r="AD1985" t="s">
        <v>4278</v>
      </c>
    </row>
    <row r="1986" spans="1:30" customFormat="1" ht="15.75" hidden="1" thickBot="1" x14ac:dyDescent="0.3">
      <c r="A1986" s="3580"/>
      <c r="B1986" s="1" t="s">
        <v>4279</v>
      </c>
      <c r="C1986" s="1184">
        <f t="shared" ref="C1986:S1986" si="4587">C1983/C35</f>
        <v>-0.28841607565011823</v>
      </c>
      <c r="D1986" s="1184"/>
      <c r="E1986" s="1184">
        <f t="shared" si="4545"/>
        <v>-0.28841607565011823</v>
      </c>
      <c r="F1986" s="1184" t="e">
        <f t="shared" si="4580"/>
        <v>#DIV/0!</v>
      </c>
      <c r="G1986" s="1185">
        <f t="shared" si="4587"/>
        <v>0.24374999999999999</v>
      </c>
      <c r="H1986" s="1185"/>
      <c r="I1986" s="1185">
        <f t="shared" si="4547"/>
        <v>0.24374999999999999</v>
      </c>
      <c r="J1986" s="1184" t="e">
        <f t="shared" si="4581"/>
        <v>#DIV/0!</v>
      </c>
      <c r="K1986" s="1186">
        <f t="shared" si="4587"/>
        <v>8.2893745290128107E-2</v>
      </c>
      <c r="L1986" s="1186"/>
      <c r="M1986" s="1186">
        <f t="shared" si="4549"/>
        <v>8.2893745290128107E-2</v>
      </c>
      <c r="N1986" s="1184" t="e">
        <f t="shared" si="4582"/>
        <v>#DIV/0!</v>
      </c>
      <c r="O1986" s="1187">
        <f t="shared" si="4587"/>
        <v>7.9885877318116971E-2</v>
      </c>
      <c r="P1986" s="1187"/>
      <c r="Q1986" s="1187">
        <f t="shared" si="4551"/>
        <v>7.9885877318116971E-2</v>
      </c>
      <c r="R1986" s="1184" t="e">
        <f t="shared" si="4583"/>
        <v>#DIV/0!</v>
      </c>
      <c r="S1986" s="1188">
        <f t="shared" si="4587"/>
        <v>6.6202090592334492E-2</v>
      </c>
      <c r="T1986" s="1188"/>
      <c r="U1986" s="1188">
        <f t="shared" si="4553"/>
        <v>6.6202090592334492E-2</v>
      </c>
      <c r="V1986" s="1184" t="e">
        <f t="shared" si="4584"/>
        <v>#DIV/0!</v>
      </c>
      <c r="W1986" s="1192" t="e">
        <f t="shared" ref="W1986" si="4588">W1983/W1630</f>
        <v>#DIV/0!</v>
      </c>
      <c r="X1986" s="1192">
        <f t="shared" si="4574"/>
        <v>0</v>
      </c>
      <c r="Y1986" s="1192" t="e">
        <f t="shared" si="4554"/>
        <v>#DIV/0!</v>
      </c>
      <c r="Z1986" s="1184" t="e">
        <f t="shared" si="4586"/>
        <v>#DIV/0!</v>
      </c>
      <c r="AA1986" s="1193">
        <f t="shared" si="4575"/>
        <v>3.6863127510092263E-2</v>
      </c>
      <c r="AB1986" s="1192" t="e">
        <f t="shared" si="4576"/>
        <v>#DIV/0!</v>
      </c>
      <c r="AC1986" s="1192" t="e">
        <f t="shared" si="4555"/>
        <v>#DIV/0!</v>
      </c>
      <c r="AD1986" t="s">
        <v>4280</v>
      </c>
    </row>
    <row r="1987" spans="1:30" customFormat="1" ht="15.75" hidden="1" thickBot="1" x14ac:dyDescent="0.3">
      <c r="A1987" s="3580"/>
      <c r="B1987" s="1" t="s">
        <v>4281</v>
      </c>
      <c r="C1987" s="1184">
        <f t="shared" ref="C1987:S1987" si="4589">C1983/C41</f>
        <v>-5.7520037718057519E-2</v>
      </c>
      <c r="D1987" s="1184"/>
      <c r="E1987" s="1184">
        <f t="shared" si="4545"/>
        <v>-5.7520037718057519E-2</v>
      </c>
      <c r="F1987" s="1184" t="e">
        <f t="shared" si="4580"/>
        <v>#DIV/0!</v>
      </c>
      <c r="G1987" s="1185">
        <f t="shared" si="4589"/>
        <v>0.23780487804878048</v>
      </c>
      <c r="H1987" s="1185"/>
      <c r="I1987" s="1185">
        <f t="shared" si="4547"/>
        <v>0.23780487804878048</v>
      </c>
      <c r="J1987" s="1184" t="e">
        <f t="shared" si="4581"/>
        <v>#DIV/0!</v>
      </c>
      <c r="K1987" s="1186">
        <f t="shared" si="4589"/>
        <v>9.1135045567522791E-2</v>
      </c>
      <c r="L1987" s="1186"/>
      <c r="M1987" s="1186">
        <f t="shared" si="4549"/>
        <v>9.1135045567522791E-2</v>
      </c>
      <c r="N1987" s="1184" t="e">
        <f t="shared" si="4582"/>
        <v>#DIV/0!</v>
      </c>
      <c r="O1987" s="1187">
        <f t="shared" si="4589"/>
        <v>8.8050314465408799E-2</v>
      </c>
      <c r="P1987" s="1187"/>
      <c r="Q1987" s="1187">
        <f t="shared" si="4551"/>
        <v>8.8050314465408799E-2</v>
      </c>
      <c r="R1987" s="1184" t="e">
        <f t="shared" si="4583"/>
        <v>#DIV/0!</v>
      </c>
      <c r="S1987" s="1188">
        <f t="shared" si="4589"/>
        <v>0.12418300653594772</v>
      </c>
      <c r="T1987" s="1188"/>
      <c r="U1987" s="1188">
        <f t="shared" si="4553"/>
        <v>0.12418300653594772</v>
      </c>
      <c r="V1987" s="1184" t="e">
        <f t="shared" si="4584"/>
        <v>#DIV/0!</v>
      </c>
      <c r="W1987" s="1192" t="e">
        <f t="shared" ref="W1987" si="4590">W1983/W1636</f>
        <v>#DIV/0!</v>
      </c>
      <c r="X1987" s="1192">
        <f t="shared" si="4574"/>
        <v>0</v>
      </c>
      <c r="Y1987" s="1192" t="e">
        <f t="shared" si="4554"/>
        <v>#DIV/0!</v>
      </c>
      <c r="Z1987" s="1184" t="e">
        <f t="shared" si="4586"/>
        <v>#DIV/0!</v>
      </c>
      <c r="AA1987" s="1193">
        <f t="shared" si="4575"/>
        <v>9.6730641379920448E-2</v>
      </c>
      <c r="AB1987" s="1192" t="e">
        <f t="shared" si="4576"/>
        <v>#DIV/0!</v>
      </c>
      <c r="AC1987" s="1192" t="e">
        <f t="shared" si="4555"/>
        <v>#DIV/0!</v>
      </c>
      <c r="AD1987" t="s">
        <v>4282</v>
      </c>
    </row>
    <row r="1988" spans="1:30" customFormat="1" ht="15.75" hidden="1" thickBot="1" x14ac:dyDescent="0.3">
      <c r="A1988" s="3580"/>
      <c r="B1988" s="2210" t="s">
        <v>4283</v>
      </c>
      <c r="C1988" s="1204">
        <f>'BNP avec amende'!F790</f>
        <v>-19</v>
      </c>
      <c r="D1988" s="1204"/>
      <c r="E1988" s="1204">
        <f t="shared" si="4545"/>
        <v>-19</v>
      </c>
      <c r="F1988" s="2307" t="e">
        <f t="shared" si="4580"/>
        <v>#DIV/0!</v>
      </c>
      <c r="G1988" s="1204">
        <f>BPCE!F693</f>
        <v>-6</v>
      </c>
      <c r="H1988" s="1204"/>
      <c r="I1988" s="1204">
        <f t="shared" si="4547"/>
        <v>-6</v>
      </c>
      <c r="J1988" s="2307" t="e">
        <f t="shared" si="4581"/>
        <v>#DIV/0!</v>
      </c>
      <c r="K1988" s="1246">
        <f>SG!F741</f>
        <v>15</v>
      </c>
      <c r="L1988" s="1246"/>
      <c r="M1988" s="1246">
        <f t="shared" si="4549"/>
        <v>15</v>
      </c>
      <c r="N1988" s="2307" t="e">
        <f t="shared" si="4582"/>
        <v>#DIV/0!</v>
      </c>
      <c r="O1988" s="1204">
        <f>CA!F935</f>
        <v>-8</v>
      </c>
      <c r="P1988" s="1204"/>
      <c r="Q1988" s="1204">
        <f t="shared" si="4551"/>
        <v>-8</v>
      </c>
      <c r="R1988" s="2307" t="e">
        <f t="shared" si="4583"/>
        <v>#DIV/0!</v>
      </c>
      <c r="S1988" s="1204">
        <f>CM!G463</f>
        <v>-2</v>
      </c>
      <c r="T1988" s="1204"/>
      <c r="U1988" s="1204">
        <f t="shared" si="4553"/>
        <v>-2</v>
      </c>
      <c r="V1988" s="2307" t="e">
        <f t="shared" si="4584"/>
        <v>#DIV/0!</v>
      </c>
      <c r="W1988" s="1204" t="e">
        <f>SUM(C1988:S1988)</f>
        <v>#DIV/0!</v>
      </c>
      <c r="X1988" s="1204">
        <f t="shared" si="4574"/>
        <v>0</v>
      </c>
      <c r="Y1988" s="1204" t="e">
        <f t="shared" si="4554"/>
        <v>#DIV/0!</v>
      </c>
      <c r="Z1988" s="2307" t="e">
        <f t="shared" si="4586"/>
        <v>#DIV/0!</v>
      </c>
      <c r="AA1988" s="1206">
        <f t="shared" si="4575"/>
        <v>-4</v>
      </c>
      <c r="AB1988" s="1204" t="e">
        <f t="shared" si="4576"/>
        <v>#DIV/0!</v>
      </c>
      <c r="AC1988" s="1204" t="e">
        <f t="shared" si="4555"/>
        <v>#DIV/0!</v>
      </c>
      <c r="AD1988" s="1178" t="s">
        <v>4284</v>
      </c>
    </row>
    <row r="1989" spans="1:30" customFormat="1" ht="15.75" hidden="1" thickBot="1" x14ac:dyDescent="0.3">
      <c r="A1989" s="3580"/>
      <c r="B1989" s="1" t="s">
        <v>4285</v>
      </c>
      <c r="C1989" s="1184">
        <f t="shared" ref="C1989:S1989" si="4591">C1988/C56</f>
        <v>7.1915215745647241E-3</v>
      </c>
      <c r="D1989" s="1184"/>
      <c r="E1989" s="1184">
        <f t="shared" si="4545"/>
        <v>7.1915215745647241E-3</v>
      </c>
      <c r="F1989" s="1184" t="e">
        <f t="shared" si="4580"/>
        <v>#DIV/0!</v>
      </c>
      <c r="G1989" s="1185">
        <f t="shared" si="4591"/>
        <v>3.1364349189754314E-3</v>
      </c>
      <c r="H1989" s="1185"/>
      <c r="I1989" s="1185">
        <f t="shared" si="4547"/>
        <v>3.1364349189754314E-3</v>
      </c>
      <c r="J1989" s="1184" t="e">
        <f t="shared" si="4581"/>
        <v>#DIV/0!</v>
      </c>
      <c r="K1989" s="1186">
        <f t="shared" si="4591"/>
        <v>-1.0861694424330196E-2</v>
      </c>
      <c r="L1989" s="1186"/>
      <c r="M1989" s="1186">
        <f t="shared" si="4549"/>
        <v>-1.0861694424330196E-2</v>
      </c>
      <c r="N1989" s="1184" t="e">
        <f t="shared" si="4582"/>
        <v>#DIV/0!</v>
      </c>
      <c r="O1989" s="1187">
        <f t="shared" si="4591"/>
        <v>1.7057569296375266E-2</v>
      </c>
      <c r="P1989" s="1187"/>
      <c r="Q1989" s="1187">
        <f t="shared" si="4551"/>
        <v>1.7057569296375266E-2</v>
      </c>
      <c r="R1989" s="1184" t="e">
        <f t="shared" si="4583"/>
        <v>#DIV/0!</v>
      </c>
      <c r="S1989" s="1188">
        <f t="shared" si="4591"/>
        <v>1.3192612137203166E-3</v>
      </c>
      <c r="T1989" s="1188"/>
      <c r="U1989" s="1188">
        <f t="shared" si="4553"/>
        <v>1.3192612137203166E-3</v>
      </c>
      <c r="V1989" s="1184" t="e">
        <f t="shared" si="4584"/>
        <v>#DIV/0!</v>
      </c>
      <c r="W1989" s="1194" t="e">
        <f t="shared" ref="W1989" si="4592">W1988/W1651</f>
        <v>#DIV/0!</v>
      </c>
      <c r="X1989" s="1194">
        <f t="shared" si="4574"/>
        <v>0</v>
      </c>
      <c r="Y1989" s="1194" t="e">
        <f t="shared" si="4554"/>
        <v>#DIV/0!</v>
      </c>
      <c r="Z1989" s="1184" t="e">
        <f t="shared" si="4586"/>
        <v>#DIV/0!</v>
      </c>
      <c r="AA1989" s="1193">
        <f t="shared" si="4575"/>
        <v>3.5686185158611086E-3</v>
      </c>
      <c r="AB1989" s="1194" t="e">
        <f t="shared" si="4576"/>
        <v>#DIV/0!</v>
      </c>
      <c r="AC1989" s="1194" t="e">
        <f t="shared" si="4555"/>
        <v>#DIV/0!</v>
      </c>
      <c r="AD1989" t="s">
        <v>4286</v>
      </c>
    </row>
    <row r="1990" spans="1:30" customFormat="1" ht="15.75" hidden="1" thickBot="1" x14ac:dyDescent="0.3">
      <c r="A1990" s="3580"/>
      <c r="B1990" s="1" t="s">
        <v>4287</v>
      </c>
      <c r="C1990" s="1184">
        <f t="shared" ref="C1990:S1990" si="4593">C1988/C73</f>
        <v>1.0807736063708761E-2</v>
      </c>
      <c r="D1990" s="1184"/>
      <c r="E1990" s="1184">
        <f t="shared" si="4545"/>
        <v>1.0807736063708761E-2</v>
      </c>
      <c r="F1990" s="1184" t="e">
        <f t="shared" si="4580"/>
        <v>#DIV/0!</v>
      </c>
      <c r="G1990" s="1185">
        <f t="shared" si="4593"/>
        <v>1.3483146067415731E-2</v>
      </c>
      <c r="H1990" s="1185"/>
      <c r="I1990" s="1185">
        <f t="shared" si="4547"/>
        <v>1.3483146067415731E-2</v>
      </c>
      <c r="J1990" s="1184" t="e">
        <f t="shared" si="4581"/>
        <v>#DIV/0!</v>
      </c>
      <c r="K1990" s="1186">
        <f t="shared" si="4593"/>
        <v>-1.4299332697807437E-2</v>
      </c>
      <c r="L1990" s="1186"/>
      <c r="M1990" s="1186">
        <f t="shared" si="4549"/>
        <v>-1.4299332697807437E-2</v>
      </c>
      <c r="N1990" s="1184" t="e">
        <f t="shared" si="4582"/>
        <v>#DIV/0!</v>
      </c>
      <c r="O1990" s="1187">
        <f t="shared" si="4593"/>
        <v>1.1940298507462687E-2</v>
      </c>
      <c r="P1990" s="1187"/>
      <c r="Q1990" s="1187">
        <f t="shared" si="4551"/>
        <v>1.1940298507462687E-2</v>
      </c>
      <c r="R1990" s="1184" t="e">
        <f t="shared" si="4583"/>
        <v>#DIV/0!</v>
      </c>
      <c r="S1990" s="1188">
        <f t="shared" si="4593"/>
        <v>1.6528925619834711E-2</v>
      </c>
      <c r="T1990" s="1188"/>
      <c r="U1990" s="1188">
        <f t="shared" si="4553"/>
        <v>1.6528925619834711E-2</v>
      </c>
      <c r="V1990" s="1184" t="e">
        <f t="shared" si="4584"/>
        <v>#DIV/0!</v>
      </c>
      <c r="W1990" s="1194" t="e">
        <f t="shared" ref="W1990" si="4594">W1988/W1668</f>
        <v>#DIV/0!</v>
      </c>
      <c r="X1990" s="1194">
        <f t="shared" si="4574"/>
        <v>0</v>
      </c>
      <c r="Y1990" s="1194" t="e">
        <f t="shared" si="4554"/>
        <v>#DIV/0!</v>
      </c>
      <c r="Z1990" s="1184" t="e">
        <f t="shared" si="4586"/>
        <v>#DIV/0!</v>
      </c>
      <c r="AA1990" s="1193">
        <f t="shared" si="4575"/>
        <v>7.6921547121228907E-3</v>
      </c>
      <c r="AB1990" s="1194" t="e">
        <f t="shared" si="4576"/>
        <v>#DIV/0!</v>
      </c>
      <c r="AC1990" s="1194" t="e">
        <f t="shared" si="4555"/>
        <v>#DIV/0!</v>
      </c>
      <c r="AD1990" t="s">
        <v>4288</v>
      </c>
    </row>
    <row r="1991" spans="1:30" customFormat="1" ht="15.75" hidden="1" thickBot="1" x14ac:dyDescent="0.3">
      <c r="A1991" s="3580"/>
      <c r="B1991" s="1" t="s">
        <v>4289</v>
      </c>
      <c r="C1991" s="1195">
        <v>0.17</v>
      </c>
      <c r="D1991" s="1195"/>
      <c r="E1991" s="1195">
        <f t="shared" si="4545"/>
        <v>0.17</v>
      </c>
      <c r="F1991" s="1184" t="e">
        <f t="shared" si="4580"/>
        <v>#DIV/0!</v>
      </c>
      <c r="G1991" s="1196">
        <v>0.17</v>
      </c>
      <c r="H1991" s="1196"/>
      <c r="I1991" s="1196">
        <f t="shared" si="4547"/>
        <v>0.17</v>
      </c>
      <c r="J1991" s="1184" t="e">
        <f t="shared" si="4581"/>
        <v>#DIV/0!</v>
      </c>
      <c r="K1991" s="1197">
        <v>0.17</v>
      </c>
      <c r="L1991" s="1197"/>
      <c r="M1991" s="1197">
        <f t="shared" si="4549"/>
        <v>0.17</v>
      </c>
      <c r="N1991" s="1184" t="e">
        <f t="shared" si="4582"/>
        <v>#DIV/0!</v>
      </c>
      <c r="O1991" s="1187">
        <v>0.17</v>
      </c>
      <c r="P1991" s="1187"/>
      <c r="Q1991" s="1187">
        <f t="shared" si="4551"/>
        <v>0.17</v>
      </c>
      <c r="R1991" s="1184" t="e">
        <f t="shared" si="4583"/>
        <v>#DIV/0!</v>
      </c>
      <c r="S1991" s="1188">
        <v>0.17</v>
      </c>
      <c r="T1991" s="1188"/>
      <c r="U1991" s="1188">
        <f t="shared" si="4553"/>
        <v>0.17</v>
      </c>
      <c r="V1991" s="1184" t="e">
        <f t="shared" si="4584"/>
        <v>#DIV/0!</v>
      </c>
      <c r="W1991" s="1190">
        <f>K1991</f>
        <v>0.17</v>
      </c>
      <c r="X1991" s="1190">
        <f t="shared" si="4574"/>
        <v>0</v>
      </c>
      <c r="Y1991" s="1190">
        <f t="shared" si="4554"/>
        <v>0.17</v>
      </c>
      <c r="Z1991" s="1184" t="e">
        <f t="shared" si="4586"/>
        <v>#DIV/0!</v>
      </c>
      <c r="AA1991" s="1191">
        <f t="shared" si="4575"/>
        <v>0.17</v>
      </c>
      <c r="AB1991" s="1190" t="e">
        <f t="shared" si="4576"/>
        <v>#DIV/0!</v>
      </c>
      <c r="AC1991" s="1190" t="e">
        <f t="shared" si="4555"/>
        <v>#DIV/0!</v>
      </c>
      <c r="AD1991" t="s">
        <v>4290</v>
      </c>
    </row>
    <row r="1992" spans="1:30" customFormat="1" ht="15.75" hidden="1" thickBot="1" x14ac:dyDescent="0.3">
      <c r="A1992" s="3580"/>
      <c r="B1992" s="1" t="s">
        <v>4291</v>
      </c>
      <c r="C1992" s="1184">
        <f>C1988/C1983</f>
        <v>-0.15573770491803279</v>
      </c>
      <c r="D1992" s="1184"/>
      <c r="E1992" s="1184">
        <f t="shared" si="4545"/>
        <v>-0.15573770491803279</v>
      </c>
      <c r="F1992" s="1184" t="e">
        <f t="shared" si="4580"/>
        <v>#DIV/0!</v>
      </c>
      <c r="G1992" s="1185">
        <f t="shared" ref="G1992:S1992" si="4595">G1988/G1983</f>
        <v>-0.15384615384615385</v>
      </c>
      <c r="H1992" s="1185"/>
      <c r="I1992" s="1185">
        <f t="shared" si="4547"/>
        <v>-0.15384615384615385</v>
      </c>
      <c r="J1992" s="1184" t="e">
        <f t="shared" si="4581"/>
        <v>#DIV/0!</v>
      </c>
      <c r="K1992" s="1186">
        <f t="shared" si="4595"/>
        <v>0.13636363636363635</v>
      </c>
      <c r="L1992" s="1186"/>
      <c r="M1992" s="1186">
        <f t="shared" si="4549"/>
        <v>0.13636363636363635</v>
      </c>
      <c r="N1992" s="1184" t="e">
        <f t="shared" si="4582"/>
        <v>#DIV/0!</v>
      </c>
      <c r="O1992" s="1187">
        <f t="shared" si="4595"/>
        <v>-0.14285714285714285</v>
      </c>
      <c r="P1992" s="1187"/>
      <c r="Q1992" s="1187">
        <f t="shared" si="4551"/>
        <v>-0.14285714285714285</v>
      </c>
      <c r="R1992" s="1184" t="e">
        <f t="shared" si="4583"/>
        <v>#DIV/0!</v>
      </c>
      <c r="S1992" s="1188">
        <f t="shared" si="4595"/>
        <v>-0.10526315789473684</v>
      </c>
      <c r="T1992" s="1188"/>
      <c r="U1992" s="1188">
        <f t="shared" si="4553"/>
        <v>-0.10526315789473684</v>
      </c>
      <c r="V1992" s="1184" t="e">
        <f t="shared" si="4584"/>
        <v>#DIV/0!</v>
      </c>
      <c r="W1992" s="1205" t="e">
        <f t="shared" ref="W1992" si="4596">W1988/W1983</f>
        <v>#DIV/0!</v>
      </c>
      <c r="X1992" s="1205">
        <f t="shared" si="4574"/>
        <v>0</v>
      </c>
      <c r="Y1992" s="1205" t="e">
        <f t="shared" si="4554"/>
        <v>#DIV/0!</v>
      </c>
      <c r="Z1992" s="1184" t="e">
        <f t="shared" si="4586"/>
        <v>#DIV/0!</v>
      </c>
      <c r="AA1992" s="1191">
        <f t="shared" si="4575"/>
        <v>-8.4268104630485993E-2</v>
      </c>
      <c r="AB1992" s="1205" t="e">
        <f t="shared" si="4576"/>
        <v>#DIV/0!</v>
      </c>
      <c r="AC1992" s="1205" t="e">
        <f t="shared" si="4555"/>
        <v>#DIV/0!</v>
      </c>
      <c r="AD1992" t="s">
        <v>4292</v>
      </c>
    </row>
    <row r="1993" spans="1:30" customFormat="1" ht="15.75" thickBot="1" x14ac:dyDescent="0.3">
      <c r="A1993" s="3580"/>
      <c r="B1993" s="2210" t="s">
        <v>10</v>
      </c>
      <c r="C1993" s="1204">
        <f>'BNP avec amende'!G790</f>
        <v>1861</v>
      </c>
      <c r="D1993" s="1246">
        <f>'Données 2013 TJN'!C195</f>
        <v>1632</v>
      </c>
      <c r="E1993" s="1204">
        <f t="shared" si="4545"/>
        <v>229</v>
      </c>
      <c r="F1993" s="2307">
        <f t="shared" si="4580"/>
        <v>0.14031862745098039</v>
      </c>
      <c r="G1993" s="1204">
        <f>BPCE!G693</f>
        <v>166</v>
      </c>
      <c r="H1993" s="1246">
        <f>'Données 2013 TJN'!D195</f>
        <v>111</v>
      </c>
      <c r="I1993" s="1204">
        <f t="shared" si="4547"/>
        <v>55</v>
      </c>
      <c r="J1993" s="2307">
        <f t="shared" si="4581"/>
        <v>0.49549549549549549</v>
      </c>
      <c r="K1993" s="1246">
        <f>SG!G741</f>
        <v>376</v>
      </c>
      <c r="L1993" s="1246">
        <f>'Données 2013 TJN'!E195</f>
        <v>511</v>
      </c>
      <c r="M1993" s="1246">
        <f t="shared" si="4549"/>
        <v>-135</v>
      </c>
      <c r="N1993" s="2307">
        <f t="shared" si="4582"/>
        <v>-0.26418786692759294</v>
      </c>
      <c r="O1993" s="1204">
        <f>CA!G935</f>
        <v>417</v>
      </c>
      <c r="P1993" s="1246">
        <f>'Données 2013 TJN'!F195</f>
        <v>411</v>
      </c>
      <c r="Q1993" s="1204">
        <f t="shared" si="4551"/>
        <v>6</v>
      </c>
      <c r="R1993" s="2307">
        <f t="shared" si="4583"/>
        <v>1.4598540145985401E-2</v>
      </c>
      <c r="S1993" s="1204">
        <f>CM!H463</f>
        <v>214</v>
      </c>
      <c r="T1993" s="1246">
        <f>'Données 2013 TJN'!G195</f>
        <v>195</v>
      </c>
      <c r="U1993" s="1204">
        <f t="shared" si="4553"/>
        <v>19</v>
      </c>
      <c r="V1993" s="2307">
        <f t="shared" si="4584"/>
        <v>9.7435897435897437E-2</v>
      </c>
      <c r="W1993" s="1204">
        <f>SUM(C1993+G1993+K1993+O1993+S1993)</f>
        <v>3034</v>
      </c>
      <c r="X1993" s="1204">
        <f t="shared" si="4574"/>
        <v>2860</v>
      </c>
      <c r="Y1993" s="1204">
        <f t="shared" si="4554"/>
        <v>174</v>
      </c>
      <c r="Z1993" s="2307">
        <f t="shared" si="4586"/>
        <v>6.0839160839160841E-2</v>
      </c>
      <c r="AA1993" s="1204">
        <f t="shared" si="4575"/>
        <v>606.79999999999995</v>
      </c>
      <c r="AB1993" s="1204">
        <f t="shared" si="4576"/>
        <v>572</v>
      </c>
      <c r="AC1993" s="1204">
        <f t="shared" si="4555"/>
        <v>34.799999999999955</v>
      </c>
      <c r="AD1993" s="27" t="s">
        <v>4293</v>
      </c>
    </row>
    <row r="1994" spans="1:30" customFormat="1" ht="15.75" thickBot="1" x14ac:dyDescent="0.3">
      <c r="A1994" s="3580"/>
      <c r="B1994" s="1" t="s">
        <v>4294</v>
      </c>
      <c r="C1994" s="1184">
        <f t="shared" ref="C1994:S1994" si="4597">C1993/C82</f>
        <v>1.036174228715556E-2</v>
      </c>
      <c r="D1994" s="1184">
        <f t="shared" ref="D1994" si="4598">D1993/D82</f>
        <v>9.4153484025061435E-3</v>
      </c>
      <c r="E1994" s="1184">
        <f t="shared" si="4545"/>
        <v>9.4639388464941646E-4</v>
      </c>
      <c r="F1994" s="1184">
        <f t="shared" si="4580"/>
        <v>0.10051607696190071</v>
      </c>
      <c r="G1994" s="1185">
        <f t="shared" si="4597"/>
        <v>1.6085427184371942E-3</v>
      </c>
      <c r="H1994" s="1185">
        <f t="shared" ref="H1994" si="4599">H1993/H82</f>
        <v>1.0055531901401434E-3</v>
      </c>
      <c r="I1994" s="1185">
        <f t="shared" si="4547"/>
        <v>6.0298952829705081E-4</v>
      </c>
      <c r="J1994" s="1184">
        <f t="shared" si="4581"/>
        <v>0.59965950504618504</v>
      </c>
      <c r="K1994" s="1186">
        <f t="shared" si="4597"/>
        <v>2.7601597369039227E-3</v>
      </c>
      <c r="L1994" s="1186">
        <f t="shared" ref="L1994" si="4600">L1993/L82</f>
        <v>3.7883000096375539E-3</v>
      </c>
      <c r="M1994" s="1186">
        <f t="shared" si="4549"/>
        <v>-1.0281402727336311E-3</v>
      </c>
      <c r="N1994" s="1184">
        <f t="shared" si="4582"/>
        <v>-0.2713988517588391</v>
      </c>
      <c r="O1994" s="1187">
        <f t="shared" si="4597"/>
        <v>5.7464136591012446E-3</v>
      </c>
      <c r="P1994" s="1187">
        <f t="shared" ref="P1994" si="4601">P1993/P82</f>
        <v>5.4416184511909332E-3</v>
      </c>
      <c r="Q1994" s="1187">
        <f t="shared" si="4551"/>
        <v>3.0479520791031143E-4</v>
      </c>
      <c r="R1994" s="1184">
        <f t="shared" si="4583"/>
        <v>5.6011866808413413E-2</v>
      </c>
      <c r="S1994" s="1188">
        <f t="shared" si="4597"/>
        <v>2.7355584246251392E-3</v>
      </c>
      <c r="T1994" s="1188">
        <f t="shared" ref="T1994" si="4602">T1993/T82</f>
        <v>2.4846461609031368E-3</v>
      </c>
      <c r="U1994" s="1188">
        <f t="shared" si="4553"/>
        <v>2.5091226372200241E-4</v>
      </c>
      <c r="V1994" s="1184">
        <f t="shared" si="4584"/>
        <v>0.10098510913553946</v>
      </c>
      <c r="W1994" s="1194">
        <f>W1993/W$82</f>
        <v>5.3244697466928266E-3</v>
      </c>
      <c r="X1994" s="1194">
        <f>X1993/X$82</f>
        <v>4.9945775652656815E-3</v>
      </c>
      <c r="Y1994" s="1194">
        <f t="shared" si="4554"/>
        <v>3.2989218142714504E-4</v>
      </c>
      <c r="Z1994" s="1184">
        <f t="shared" si="4586"/>
        <v>6.6050066720627007E-2</v>
      </c>
      <c r="AA1994" s="1189">
        <f t="shared" si="4575"/>
        <v>4.6424833652446125E-3</v>
      </c>
      <c r="AB1994" s="1194">
        <f t="shared" si="4576"/>
        <v>4.4270932428755825E-3</v>
      </c>
      <c r="AC1994" s="1194">
        <f t="shared" si="4555"/>
        <v>2.1539012236903004E-4</v>
      </c>
      <c r="AD1994" t="s">
        <v>4295</v>
      </c>
    </row>
    <row r="1995" spans="1:30" customFormat="1" ht="15.75" thickBot="1" x14ac:dyDescent="0.3">
      <c r="A1995" s="3580"/>
      <c r="B1995" s="1" t="s">
        <v>4296</v>
      </c>
      <c r="C1995" s="1184">
        <f t="shared" ref="C1995:S1995" si="4603">C1993/C99</f>
        <v>1.5173257236037505E-2</v>
      </c>
      <c r="D1995" s="1184">
        <f t="shared" ref="D1995" si="4604">D1993/D99</f>
        <v>1.3978706455729814E-2</v>
      </c>
      <c r="E1995" s="1184">
        <f t="shared" si="4545"/>
        <v>1.1945507803076908E-3</v>
      </c>
      <c r="F1995" s="1184">
        <f t="shared" si="4580"/>
        <v>8.5455030055234429E-2</v>
      </c>
      <c r="G1995" s="1185">
        <f t="shared" si="4603"/>
        <v>1.5817055740828968E-2</v>
      </c>
      <c r="H1995" s="1185">
        <f t="shared" ref="H1995" si="4605">H1993/H99</f>
        <v>1.013606063373208E-2</v>
      </c>
      <c r="I1995" s="1185">
        <f t="shared" si="4547"/>
        <v>5.6809951070968881E-3</v>
      </c>
      <c r="J1995" s="1184">
        <f t="shared" si="4581"/>
        <v>0.56047367043079299</v>
      </c>
      <c r="K1995" s="1186">
        <f t="shared" si="4603"/>
        <v>4.4850002982048075E-3</v>
      </c>
      <c r="L1995" s="1186">
        <f t="shared" ref="L1995" si="4606">L1993/L99</f>
        <v>6.1376220618086169E-3</v>
      </c>
      <c r="M1995" s="1186">
        <f t="shared" si="4549"/>
        <v>-1.6526217636038095E-3</v>
      </c>
      <c r="N1995" s="1184">
        <f t="shared" si="4582"/>
        <v>-0.26926092010247038</v>
      </c>
      <c r="O1995" s="1187">
        <f t="shared" si="4603"/>
        <v>1.2082053659384598E-2</v>
      </c>
      <c r="P1995" s="1187">
        <f t="shared" ref="P1995" si="4607">P1993/P99</f>
        <v>1.1336992800595812E-2</v>
      </c>
      <c r="Q1995" s="1187">
        <f t="shared" si="4551"/>
        <v>7.4506085878878539E-4</v>
      </c>
      <c r="R1995" s="1184">
        <f t="shared" si="4583"/>
        <v>6.5719443585571385E-2</v>
      </c>
      <c r="S1995" s="1188">
        <f t="shared" si="4603"/>
        <v>1.725945640777482E-2</v>
      </c>
      <c r="T1995" s="1188">
        <f t="shared" ref="T1995" si="4608">T1993/T99</f>
        <v>1.5775422700428768E-2</v>
      </c>
      <c r="U1995" s="1188">
        <f t="shared" si="4553"/>
        <v>1.4840337073460524E-3</v>
      </c>
      <c r="V1995" s="1184">
        <f t="shared" si="4584"/>
        <v>9.4072516187202845E-2</v>
      </c>
      <c r="W1995" s="1194">
        <f>W1993/W$99</f>
        <v>1.1497084045427503E-2</v>
      </c>
      <c r="X1995" s="1194">
        <f>X1993/X$99</f>
        <v>1.1018179996995042E-2</v>
      </c>
      <c r="Y1995" s="1194">
        <f t="shared" si="4554"/>
        <v>4.7890404843246165E-4</v>
      </c>
      <c r="Z1995" s="1184">
        <f t="shared" si="4586"/>
        <v>4.3464896068413465E-2</v>
      </c>
      <c r="AA1995" s="1189">
        <f t="shared" si="4575"/>
        <v>1.296336466844614E-2</v>
      </c>
      <c r="AB1995" s="1194">
        <f t="shared" si="4576"/>
        <v>1.1472960930459016E-2</v>
      </c>
      <c r="AC1995" s="1194">
        <f t="shared" si="4555"/>
        <v>1.4904037379871241E-3</v>
      </c>
      <c r="AD1995" t="s">
        <v>4297</v>
      </c>
    </row>
    <row r="1996" spans="1:30" customFormat="1" ht="15.75" thickBot="1" x14ac:dyDescent="0.3">
      <c r="A1996" s="3580"/>
      <c r="B1996" s="2210" t="s">
        <v>14</v>
      </c>
      <c r="C1996" s="1204">
        <f>'BNP avec amende'!J790</f>
        <v>7</v>
      </c>
      <c r="D1996" s="1246">
        <f>'Données 2013 TJN'!C197</f>
        <v>7</v>
      </c>
      <c r="E1996" s="1204">
        <f t="shared" si="4545"/>
        <v>0</v>
      </c>
      <c r="F1996" s="2307">
        <f t="shared" si="4580"/>
        <v>0</v>
      </c>
      <c r="G1996" s="1204">
        <f>BPCE!J693</f>
        <v>7</v>
      </c>
      <c r="H1996" s="1246">
        <f>'Données 2013 TJN'!D197</f>
        <v>9</v>
      </c>
      <c r="I1996" s="1204">
        <f t="shared" si="4547"/>
        <v>-2</v>
      </c>
      <c r="J1996" s="2307">
        <f t="shared" si="4581"/>
        <v>-0.22222222222222221</v>
      </c>
      <c r="K1996" s="1246">
        <f>SG!J741</f>
        <v>4</v>
      </c>
      <c r="L1996" s="1246">
        <f>'Données 2013 TJN'!E197</f>
        <v>4</v>
      </c>
      <c r="M1996" s="1246">
        <f t="shared" si="4549"/>
        <v>0</v>
      </c>
      <c r="N1996" s="2307">
        <f t="shared" si="4582"/>
        <v>0</v>
      </c>
      <c r="O1996" s="1204">
        <f>CA!J935</f>
        <v>4</v>
      </c>
      <c r="P1996" s="1246">
        <f>'Données 2013 TJN'!F197</f>
        <v>4</v>
      </c>
      <c r="Q1996" s="1204">
        <f t="shared" si="4551"/>
        <v>0</v>
      </c>
      <c r="R1996" s="2307">
        <f t="shared" si="4583"/>
        <v>0</v>
      </c>
      <c r="S1996" s="1204">
        <f>CM!K463</f>
        <v>3</v>
      </c>
      <c r="T1996" s="1246">
        <f>'Données 2013 TJN'!G197</f>
        <v>3</v>
      </c>
      <c r="U1996" s="1204">
        <f t="shared" si="4553"/>
        <v>0</v>
      </c>
      <c r="V1996" s="2307">
        <f t="shared" si="4584"/>
        <v>0</v>
      </c>
      <c r="W1996" s="1204">
        <f>SUM(C1996+G1996+K1996+O1996+S1996)</f>
        <v>25</v>
      </c>
      <c r="X1996" s="1204">
        <f t="shared" ref="X1996" si="4609">SUM(D1996+H1996+L1996+P1996+T1996)</f>
        <v>27</v>
      </c>
      <c r="Y1996" s="1204">
        <f t="shared" si="4554"/>
        <v>-2</v>
      </c>
      <c r="Z1996" s="2307">
        <f t="shared" si="4586"/>
        <v>-7.407407407407407E-2</v>
      </c>
      <c r="AA1996" s="1221">
        <f t="shared" si="4575"/>
        <v>5</v>
      </c>
      <c r="AB1996" s="1204">
        <f t="shared" si="4576"/>
        <v>5.4</v>
      </c>
      <c r="AC1996" s="1204">
        <f t="shared" si="4555"/>
        <v>-0.40000000000000036</v>
      </c>
      <c r="AD1996" s="27" t="s">
        <v>4298</v>
      </c>
    </row>
    <row r="1997" spans="1:30" customFormat="1" ht="15.75" thickBot="1" x14ac:dyDescent="0.3">
      <c r="A1997" s="3580"/>
      <c r="B1997" s="1" t="s">
        <v>4299</v>
      </c>
      <c r="C1997" s="1184">
        <f t="shared" ref="C1997:S1997" si="4610">C1996/C108</f>
        <v>8.4541062801932361E-3</v>
      </c>
      <c r="D1997" s="1184">
        <f t="shared" ref="D1997" si="4611">D1996/D108</f>
        <v>1.0670731707317074E-2</v>
      </c>
      <c r="E1997" s="1184">
        <f t="shared" si="4545"/>
        <v>-2.2166254271238379E-3</v>
      </c>
      <c r="F1997" s="1184">
        <f t="shared" si="4580"/>
        <v>-0.20772946859903393</v>
      </c>
      <c r="G1997" s="1185">
        <f t="shared" si="4610"/>
        <v>9.8176718092566617E-3</v>
      </c>
      <c r="H1997" s="1185">
        <f t="shared" ref="H1997" si="4612">H1996/H108</f>
        <v>1.4657980456026058E-2</v>
      </c>
      <c r="I1997" s="1185">
        <f t="shared" si="4547"/>
        <v>-4.8403086467693965E-3</v>
      </c>
      <c r="J1997" s="1184">
        <f t="shared" si="4581"/>
        <v>-0.33021661212404552</v>
      </c>
      <c r="K1997" s="1186">
        <f t="shared" si="4610"/>
        <v>5.235602094240838E-3</v>
      </c>
      <c r="L1997" s="1186">
        <f t="shared" ref="L1997" si="4613">L1996/L108</f>
        <v>5.0825921219822112E-3</v>
      </c>
      <c r="M1997" s="1186">
        <f t="shared" si="4549"/>
        <v>1.5300997225862686E-4</v>
      </c>
      <c r="N1997" s="1184">
        <f t="shared" si="4582"/>
        <v>3.0104712041884835E-2</v>
      </c>
      <c r="O1997" s="1187">
        <f t="shared" si="4610"/>
        <v>4.2105263157894736E-3</v>
      </c>
      <c r="P1997" s="1187">
        <f t="shared" ref="P1997" si="4614">P1996/P108</f>
        <v>6.0790273556231003E-3</v>
      </c>
      <c r="Q1997" s="1187">
        <f t="shared" si="4551"/>
        <v>-1.8685010398336267E-3</v>
      </c>
      <c r="R1997" s="1184">
        <f t="shared" si="4583"/>
        <v>-0.30736842105263157</v>
      </c>
      <c r="S1997" s="1188">
        <f t="shared" si="4610"/>
        <v>6.4516129032258064E-3</v>
      </c>
      <c r="T1997" s="1188">
        <f t="shared" ref="T1997" si="4615">T1996/T108</f>
        <v>9.2307692307692316E-3</v>
      </c>
      <c r="U1997" s="1188">
        <f t="shared" si="4553"/>
        <v>-2.7791563275434252E-3</v>
      </c>
      <c r="V1997" s="1184">
        <f t="shared" si="4584"/>
        <v>-0.30107526881720437</v>
      </c>
      <c r="W1997" s="1194">
        <f>W1996/W$108</f>
        <v>6.7204301075268818E-3</v>
      </c>
      <c r="X1997" s="1194">
        <f>X1996/X$108</f>
        <v>8.8815789473684209E-3</v>
      </c>
      <c r="Y1997" s="1194">
        <f t="shared" si="4554"/>
        <v>-2.1611488398415391E-3</v>
      </c>
      <c r="Z1997" s="1184">
        <f t="shared" si="4586"/>
        <v>-0.24332935085623256</v>
      </c>
      <c r="AA1997" s="1189">
        <f t="shared" si="4575"/>
        <v>6.833903880541203E-3</v>
      </c>
      <c r="AB1997" s="1194">
        <f t="shared" si="4576"/>
        <v>9.1442201743435359E-3</v>
      </c>
      <c r="AC1997" s="1194">
        <f t="shared" si="4555"/>
        <v>-2.3103162938023329E-3</v>
      </c>
      <c r="AD1997" t="s">
        <v>4300</v>
      </c>
    </row>
    <row r="1998" spans="1:30" customFormat="1" ht="15.75" thickBot="1" x14ac:dyDescent="0.3">
      <c r="A1998" s="3580"/>
      <c r="B1998" s="1" t="s">
        <v>4301</v>
      </c>
      <c r="C1998" s="1184">
        <f t="shared" ref="C1998:S1998" si="4616">C1996/C125</f>
        <v>1.0447761194029851E-2</v>
      </c>
      <c r="D1998" s="1184">
        <f t="shared" ref="D1998" si="4617">D1996/D125</f>
        <v>1.2962962962962963E-2</v>
      </c>
      <c r="E1998" s="1184">
        <f t="shared" si="4545"/>
        <v>-2.5152017689331115E-3</v>
      </c>
      <c r="F1998" s="1184">
        <f t="shared" si="4580"/>
        <v>-0.19402985074626861</v>
      </c>
      <c r="G1998" s="1185">
        <f t="shared" si="4616"/>
        <v>2.3890784982935155E-2</v>
      </c>
      <c r="H1998" s="1185">
        <f t="shared" ref="H1998" si="4618">H1996/H125</f>
        <v>1.8987341772151899E-2</v>
      </c>
      <c r="I1998" s="1185">
        <f t="shared" si="4547"/>
        <v>4.9034432107832558E-3</v>
      </c>
      <c r="J1998" s="1184">
        <f t="shared" si="4581"/>
        <v>0.25824800910125145</v>
      </c>
      <c r="K1998" s="1186">
        <f t="shared" si="4616"/>
        <v>8.8495575221238937E-3</v>
      </c>
      <c r="L1998" s="1186">
        <f t="shared" ref="L1998" si="4619">L1996/L125</f>
        <v>8.4388185654008432E-3</v>
      </c>
      <c r="M1998" s="1186">
        <f t="shared" si="4549"/>
        <v>4.1073895672305051E-4</v>
      </c>
      <c r="N1998" s="1184">
        <f t="shared" si="4582"/>
        <v>4.8672566371681492E-2</v>
      </c>
      <c r="O1998" s="1187">
        <f t="shared" si="4616"/>
        <v>1.2195121951219513E-2</v>
      </c>
      <c r="P1998" s="1187">
        <f t="shared" ref="P1998" si="4620">P1996/P125</f>
        <v>1.384083044982699E-2</v>
      </c>
      <c r="Q1998" s="1187">
        <f t="shared" si="4551"/>
        <v>-1.6457084986074774E-3</v>
      </c>
      <c r="R1998" s="1184">
        <f t="shared" si="4583"/>
        <v>-0.11890243902439024</v>
      </c>
      <c r="S1998" s="1188">
        <f t="shared" si="4616"/>
        <v>2.7027027027027029E-2</v>
      </c>
      <c r="T1998" s="1188">
        <f t="shared" ref="T1998" si="4621">T1996/T125</f>
        <v>3.6585365853658534E-2</v>
      </c>
      <c r="U1998" s="1188">
        <f t="shared" si="4553"/>
        <v>-9.5583388266315059E-3</v>
      </c>
      <c r="V1998" s="1184">
        <f t="shared" si="4584"/>
        <v>-0.2612612612612612</v>
      </c>
      <c r="W1998" s="1194">
        <f>W1996/W$111</f>
        <v>1.348435814455232E-2</v>
      </c>
      <c r="X1998" s="1194">
        <f>X1996/X$111</f>
        <v>1.5901060070671377E-2</v>
      </c>
      <c r="Y1998" s="1194">
        <f t="shared" si="4554"/>
        <v>-2.4167019261190567E-3</v>
      </c>
      <c r="Z1998" s="1184">
        <f t="shared" si="4586"/>
        <v>-0.15198369890926514</v>
      </c>
      <c r="AA1998" s="1189">
        <f t="shared" si="4575"/>
        <v>1.6482050535467089E-2</v>
      </c>
      <c r="AB1998" s="1194">
        <f t="shared" si="4576"/>
        <v>1.8163063920800249E-2</v>
      </c>
      <c r="AC1998" s="1194">
        <f t="shared" si="4555"/>
        <v>-1.6810133853331598E-3</v>
      </c>
      <c r="AD1998" t="s">
        <v>4302</v>
      </c>
    </row>
    <row r="1999" spans="1:30" customFormat="1" ht="15.75" thickBot="1" x14ac:dyDescent="0.3">
      <c r="A1999" s="3580"/>
      <c r="B1999" s="1" t="s">
        <v>4303</v>
      </c>
      <c r="C1999" s="1184">
        <f t="shared" ref="C1999:S1999" si="4622">C1996/C113</f>
        <v>3.5000000000000003E-2</v>
      </c>
      <c r="D1999" s="1184">
        <f t="shared" ref="D1999" si="4623">D1996/D113</f>
        <v>4.1176470588235294E-2</v>
      </c>
      <c r="E1999" s="1184">
        <f t="shared" si="4545"/>
        <v>-6.1764705882352902E-3</v>
      </c>
      <c r="F1999" s="1184">
        <f t="shared" si="4580"/>
        <v>-0.14999999999999991</v>
      </c>
      <c r="G1999" s="1185">
        <f t="shared" si="4622"/>
        <v>8.6419753086419748E-2</v>
      </c>
      <c r="H1999" s="1185">
        <f t="shared" ref="H1999" si="4624">H1996/H113</f>
        <v>9.8901098901098897E-2</v>
      </c>
      <c r="I1999" s="1185">
        <f t="shared" si="4547"/>
        <v>-1.2481345814679148E-2</v>
      </c>
      <c r="J1999" s="1184">
        <f t="shared" si="4581"/>
        <v>-0.12620027434842251</v>
      </c>
      <c r="K1999" s="1186">
        <f t="shared" si="4622"/>
        <v>2.9411764705882353E-2</v>
      </c>
      <c r="L1999" s="1186">
        <f t="shared" ref="L1999" si="4625">L1996/L113</f>
        <v>2.8776978417266189E-2</v>
      </c>
      <c r="M1999" s="1186">
        <f t="shared" si="4549"/>
        <v>6.3478628861616399E-4</v>
      </c>
      <c r="N1999" s="1184">
        <f t="shared" si="4582"/>
        <v>2.2058823529411697E-2</v>
      </c>
      <c r="O1999" s="1187">
        <f t="shared" si="4622"/>
        <v>2.5157232704402517E-2</v>
      </c>
      <c r="P1999" s="1187">
        <f t="shared" ref="P1999" si="4626">P1996/P113</f>
        <v>3.007518796992481E-2</v>
      </c>
      <c r="Q1999" s="1187">
        <f t="shared" si="4551"/>
        <v>-4.9179552655222933E-3</v>
      </c>
      <c r="R1999" s="1184">
        <f t="shared" si="4583"/>
        <v>-0.16352201257861626</v>
      </c>
      <c r="S1999" s="1188">
        <f t="shared" si="4622"/>
        <v>4.6153846153846156E-2</v>
      </c>
      <c r="T1999" s="1188">
        <f t="shared" ref="T1999" si="4627">T1996/T113</f>
        <v>6.8181818181818177E-2</v>
      </c>
      <c r="U1999" s="1188">
        <f t="shared" si="4553"/>
        <v>-2.202797202797202E-2</v>
      </c>
      <c r="V1999" s="1184">
        <f t="shared" si="4584"/>
        <v>-0.32307692307692298</v>
      </c>
      <c r="W1999" s="1194">
        <f>W1996/W$113</f>
        <v>3.9001560062402497E-2</v>
      </c>
      <c r="X1999" s="1194">
        <f>X1996/X$113</f>
        <v>4.6793760831889082E-2</v>
      </c>
      <c r="Y1999" s="1194">
        <f t="shared" si="4554"/>
        <v>-7.7922007694865847E-3</v>
      </c>
      <c r="Z1999" s="1184">
        <f t="shared" si="4586"/>
        <v>-0.16652221644421331</v>
      </c>
      <c r="AA1999" s="1189">
        <f t="shared" si="4575"/>
        <v>4.4428519330110154E-2</v>
      </c>
      <c r="AB1999" s="1194">
        <f t="shared" si="4576"/>
        <v>5.342231081166867E-2</v>
      </c>
      <c r="AC1999" s="1194">
        <f t="shared" si="4555"/>
        <v>-8.9937914815585163E-3</v>
      </c>
      <c r="AD1999" t="s">
        <v>4304</v>
      </c>
    </row>
    <row r="2000" spans="1:30" customFormat="1" ht="15.75" hidden="1" thickBot="1" x14ac:dyDescent="0.3">
      <c r="A2000" s="3580"/>
      <c r="B2000" s="1" t="s">
        <v>4305</v>
      </c>
      <c r="C2000" s="1184">
        <f t="shared" ref="C2000:S2000" si="4628">C1996/C119</f>
        <v>7.5268817204301078E-2</v>
      </c>
      <c r="D2000" s="1184">
        <f t="shared" ref="D2000" si="4629">D1996/D119</f>
        <v>8.5365853658536592E-2</v>
      </c>
      <c r="E2000" s="1184">
        <f t="shared" si="4545"/>
        <v>-1.0097036454235514E-2</v>
      </c>
      <c r="F2000" s="1184">
        <f t="shared" si="4580"/>
        <v>-0.11827956989247315</v>
      </c>
      <c r="G2000" s="1185">
        <f t="shared" si="4628"/>
        <v>0.14893617021276595</v>
      </c>
      <c r="H2000" s="1185">
        <f t="shared" ref="H2000" si="4630">H1996/H119</f>
        <v>0.15254237288135594</v>
      </c>
      <c r="I2000" s="1185">
        <f t="shared" si="4547"/>
        <v>-3.6062026685899917E-3</v>
      </c>
      <c r="J2000" s="1184">
        <f t="shared" si="4581"/>
        <v>-2.3640661938534389E-2</v>
      </c>
      <c r="K2000" s="1186">
        <f t="shared" si="4628"/>
        <v>3.8095238095238099E-2</v>
      </c>
      <c r="L2000" s="1186">
        <f t="shared" ref="L2000" si="4631">L1996/L119</f>
        <v>3.669724770642202E-2</v>
      </c>
      <c r="M2000" s="1186">
        <f t="shared" si="4549"/>
        <v>1.3979903888160783E-3</v>
      </c>
      <c r="N2000" s="1184">
        <f t="shared" si="4582"/>
        <v>3.8095238095238133E-2</v>
      </c>
      <c r="O2000" s="1187">
        <f t="shared" si="4628"/>
        <v>4.0404040404040407E-2</v>
      </c>
      <c r="P2000" s="1187">
        <f t="shared" ref="P2000" si="4632">P1996/P119</f>
        <v>5.0632911392405063E-2</v>
      </c>
      <c r="Q2000" s="1187">
        <f t="shared" si="4551"/>
        <v>-1.0228870988364655E-2</v>
      </c>
      <c r="R2000" s="1184">
        <f t="shared" si="4583"/>
        <v>-0.20202020202020193</v>
      </c>
      <c r="S2000" s="1188">
        <f t="shared" si="4628"/>
        <v>6.3829787234042548E-2</v>
      </c>
      <c r="T2000" s="1188">
        <f t="shared" ref="T2000" si="4633">T1996/T119</f>
        <v>0.10344827586206896</v>
      </c>
      <c r="U2000" s="1188">
        <f t="shared" si="4553"/>
        <v>-3.9618488628026416E-2</v>
      </c>
      <c r="V2000" s="1184">
        <f t="shared" si="4584"/>
        <v>-0.38297872340425537</v>
      </c>
      <c r="W2000" s="1205">
        <f>W1996/W$119</f>
        <v>6.3938618925831206E-2</v>
      </c>
      <c r="X2000" s="1205">
        <f>X1996/X$119</f>
        <v>7.5418994413407825E-2</v>
      </c>
      <c r="Y2000" s="1205">
        <f t="shared" si="4554"/>
        <v>-1.1480375487576619E-2</v>
      </c>
      <c r="Z2000" s="1184">
        <f t="shared" si="4586"/>
        <v>-0.1522212749834233</v>
      </c>
      <c r="AA2000" s="1193">
        <f t="shared" si="4575"/>
        <v>7.3306810630077615E-2</v>
      </c>
      <c r="AB2000" s="1205">
        <f t="shared" si="4576"/>
        <v>8.5737332300157704E-2</v>
      </c>
      <c r="AC2000" s="1205">
        <f t="shared" si="4555"/>
        <v>-1.2430521670080089E-2</v>
      </c>
      <c r="AD2000" t="s">
        <v>4306</v>
      </c>
    </row>
    <row r="2001" spans="1:30" customFormat="1" ht="15.75" thickBot="1" x14ac:dyDescent="0.3">
      <c r="A2001" s="3580"/>
      <c r="B2001" s="2210" t="s">
        <v>4307</v>
      </c>
      <c r="C2001" s="1206">
        <f>C1978/C1993</f>
        <v>0.22407307898979043</v>
      </c>
      <c r="D2001" s="1206">
        <f>D1978/D1993</f>
        <v>0.22732843137254902</v>
      </c>
      <c r="E2001" s="1206">
        <f t="shared" si="4545"/>
        <v>-3.2553523827585917E-3</v>
      </c>
      <c r="F2001" s="2307">
        <f t="shared" si="4580"/>
        <v>-1.4320040670248037E-2</v>
      </c>
      <c r="G2001" s="1206">
        <f t="shared" ref="G2001:K2001" si="4634">G1978/G1993</f>
        <v>0.41566265060240964</v>
      </c>
      <c r="H2001" s="1206">
        <f t="shared" ref="H2001" si="4635">H1978/H1993</f>
        <v>0.59459459459459463</v>
      </c>
      <c r="I2001" s="1206">
        <f t="shared" si="4547"/>
        <v>-0.17893194399218498</v>
      </c>
      <c r="J2001" s="2307">
        <f t="shared" si="4581"/>
        <v>-0.30093099671412926</v>
      </c>
      <c r="K2001" s="1206">
        <f t="shared" si="4634"/>
        <v>0.37765957446808512</v>
      </c>
      <c r="L2001" s="1206">
        <f t="shared" ref="L2001" si="4636">L1978/L1993</f>
        <v>0.30528375733855184</v>
      </c>
      <c r="M2001" s="1206">
        <f t="shared" si="4549"/>
        <v>7.2375817129533282E-2</v>
      </c>
      <c r="N2001" s="2307">
        <f t="shared" si="4582"/>
        <v>0.23707719585379172</v>
      </c>
      <c r="O2001" s="1206">
        <f>O1978/O1993</f>
        <v>0.36211031175059955</v>
      </c>
      <c r="P2001" s="1206">
        <f>P1978/P1993</f>
        <v>0.39172749391727496</v>
      </c>
      <c r="Q2001" s="1206">
        <f t="shared" si="4551"/>
        <v>-2.9617182166675415E-2</v>
      </c>
      <c r="R2001" s="2307">
        <f t="shared" si="4583"/>
        <v>-7.5606595468966434E-2</v>
      </c>
      <c r="S2001" s="1206">
        <f t="shared" ref="S2001:T2001" si="4637">S1978/S1993</f>
        <v>0.30373831775700932</v>
      </c>
      <c r="T2001" s="1206">
        <f t="shared" si="4637"/>
        <v>0.27179487179487177</v>
      </c>
      <c r="U2001" s="1206">
        <f t="shared" si="4553"/>
        <v>3.1943445962137551E-2</v>
      </c>
      <c r="V2001" s="2307">
        <f t="shared" si="4584"/>
        <v>0.1175277728795627</v>
      </c>
      <c r="W2001" s="1206">
        <f>W1978/W1993</f>
        <v>0.27818061964403429</v>
      </c>
      <c r="X2001" s="1206">
        <f>X1978/X1993</f>
        <v>0.28216783216783214</v>
      </c>
      <c r="Y2001" s="1206">
        <f t="shared" si="4554"/>
        <v>-3.9872125237978562E-3</v>
      </c>
      <c r="Z2001" s="2307">
        <f t="shared" si="4586"/>
        <v>-1.413064165806923E-2</v>
      </c>
      <c r="AA2001" s="1206">
        <f t="shared" si="4575"/>
        <v>0.33664878671357884</v>
      </c>
      <c r="AB2001" s="1206">
        <f t="shared" si="4576"/>
        <v>0.35814582980356846</v>
      </c>
      <c r="AC2001" s="1206">
        <f t="shared" si="4555"/>
        <v>-2.149704308998962E-2</v>
      </c>
      <c r="AD2001" s="27" t="s">
        <v>4308</v>
      </c>
    </row>
    <row r="2002" spans="1:30" customFormat="1" ht="15.75" thickBot="1" x14ac:dyDescent="0.3">
      <c r="A2002" s="3580"/>
      <c r="B2002" s="1" t="s">
        <v>4223</v>
      </c>
      <c r="C2002" s="1207">
        <f t="shared" ref="C2002:S2002" si="4638">C2001/C134</f>
        <v>1.0274764400991454</v>
      </c>
      <c r="D2002" s="1207">
        <f t="shared" ref="D2002" si="4639">D2001/D134</f>
        <v>1.0149849653168155</v>
      </c>
      <c r="E2002" s="1207">
        <f t="shared" si="4545"/>
        <v>1.2491474782329925E-2</v>
      </c>
      <c r="F2002" s="1184">
        <f t="shared" si="4580"/>
        <v>1.2307054004914112E-2</v>
      </c>
      <c r="G2002" s="1208">
        <f t="shared" si="4638"/>
        <v>1.8444326387547005</v>
      </c>
      <c r="H2002" s="1208">
        <f t="shared" ref="H2002" si="4640">H2001/H134</f>
        <v>2.8755975252360795</v>
      </c>
      <c r="I2002" s="1208">
        <f t="shared" si="4547"/>
        <v>-1.0311648864813789</v>
      </c>
      <c r="J2002" s="1184">
        <f t="shared" si="4581"/>
        <v>-0.35859151965180625</v>
      </c>
      <c r="K2002" s="1209">
        <f t="shared" si="4638"/>
        <v>2.1833509261274213</v>
      </c>
      <c r="L2002" s="1209">
        <f t="shared" ref="L2002" si="4641">L2001/L134</f>
        <v>1.8037416006850602</v>
      </c>
      <c r="M2002" s="1209">
        <f t="shared" si="4549"/>
        <v>0.37960932544236115</v>
      </c>
      <c r="N2002" s="1184">
        <f t="shared" si="4582"/>
        <v>0.21045660048988488</v>
      </c>
      <c r="O2002" s="1210">
        <f t="shared" si="4638"/>
        <v>1.6575574965499122</v>
      </c>
      <c r="P2002" s="1210">
        <f t="shared" ref="P2002" si="4642">P2001/P134</f>
        <v>1.8474421409976809</v>
      </c>
      <c r="Q2002" s="1210">
        <f t="shared" si="4551"/>
        <v>-0.18988464444776865</v>
      </c>
      <c r="R2002" s="1184">
        <f t="shared" si="4583"/>
        <v>-0.10278245809918818</v>
      </c>
      <c r="S2002" s="1211">
        <f t="shared" si="4638"/>
        <v>1.5418301771340654</v>
      </c>
      <c r="T2002" s="1211">
        <f t="shared" ref="T2002" si="4643">T2001/T134</f>
        <v>1.3963737318804088</v>
      </c>
      <c r="U2002" s="1211">
        <f t="shared" si="4553"/>
        <v>0.14545644525365664</v>
      </c>
      <c r="V2002" s="1184">
        <f t="shared" si="4584"/>
        <v>0.10416727408483943</v>
      </c>
      <c r="W2002" s="1177">
        <f>W2001/W$134</f>
        <v>1.3519039082216329</v>
      </c>
      <c r="X2002" s="1177">
        <f>X2001/X$134</f>
        <v>1.3956812437269037</v>
      </c>
      <c r="Y2002" s="1177">
        <f t="shared" si="4554"/>
        <v>-4.3777335505270853E-2</v>
      </c>
      <c r="Z2002" s="1184">
        <f t="shared" si="4586"/>
        <v>-3.1366284889214197E-2</v>
      </c>
      <c r="AA2002" s="1198">
        <f t="shared" si="4575"/>
        <v>1.6509295357330491</v>
      </c>
      <c r="AB2002" s="1177">
        <f t="shared" si="4576"/>
        <v>1.7876279928232091</v>
      </c>
      <c r="AC2002" s="1177">
        <f t="shared" si="4555"/>
        <v>-0.13669845709015993</v>
      </c>
      <c r="AD2002" t="s">
        <v>4309</v>
      </c>
    </row>
    <row r="2003" spans="1:30" customFormat="1" ht="15.75" thickBot="1" x14ac:dyDescent="0.3">
      <c r="A2003" s="3580"/>
      <c r="B2003" s="1" t="s">
        <v>4224</v>
      </c>
      <c r="C2003" s="1207">
        <f t="shared" ref="C2003:S2003" si="4644">C2001/C137</f>
        <v>1.070568467846901</v>
      </c>
      <c r="D2003" s="1207">
        <f t="shared" ref="D2003" si="4645">D2001/D137</f>
        <v>1.0518534810682358</v>
      </c>
      <c r="E2003" s="1207">
        <f t="shared" si="4545"/>
        <v>1.8714986778665121E-2</v>
      </c>
      <c r="F2003" s="1184">
        <f t="shared" si="4580"/>
        <v>1.7792389449202233E-2</v>
      </c>
      <c r="G2003" s="1208">
        <f t="shared" si="4644"/>
        <v>1.1222998502887289</v>
      </c>
      <c r="H2003" s="1208">
        <f t="shared" ref="H2003" si="4646">H2001/H137</f>
        <v>1.804713249835201</v>
      </c>
      <c r="I2003" s="1208">
        <f t="shared" si="4547"/>
        <v>-0.68241339954647207</v>
      </c>
      <c r="J2003" s="1184">
        <f t="shared" si="4581"/>
        <v>-0.37812843653072714</v>
      </c>
      <c r="K2003" s="1209">
        <f t="shared" si="4644"/>
        <v>2.4627481662672617</v>
      </c>
      <c r="L2003" s="1209">
        <f t="shared" ref="L2003" si="4647">L2001/L137</f>
        <v>1.9802890365980377</v>
      </c>
      <c r="M2003" s="1209">
        <f t="shared" si="4549"/>
        <v>0.482459129669224</v>
      </c>
      <c r="N2003" s="1184">
        <f t="shared" si="4582"/>
        <v>0.24363066236939146</v>
      </c>
      <c r="O2003" s="1210">
        <f t="shared" si="4644"/>
        <v>1.5119616863973133</v>
      </c>
      <c r="P2003" s="1210">
        <f t="shared" ref="P2003" si="4648">P2001/P137</f>
        <v>1.7687503844791341</v>
      </c>
      <c r="Q2003" s="1210">
        <f t="shared" si="4551"/>
        <v>-0.25678869808182081</v>
      </c>
      <c r="R2003" s="1184">
        <f t="shared" si="4583"/>
        <v>-0.14518085781642986</v>
      </c>
      <c r="S2003" s="1211">
        <f t="shared" si="4644"/>
        <v>1.5863738002818697</v>
      </c>
      <c r="T2003" s="1211">
        <f t="shared" ref="T2003" si="4649">T2001/T137</f>
        <v>1.3612870381914142</v>
      </c>
      <c r="U2003" s="1211">
        <f t="shared" si="4553"/>
        <v>0.22508676209045553</v>
      </c>
      <c r="V2003" s="1184">
        <f t="shared" si="4584"/>
        <v>0.16534849431131179</v>
      </c>
      <c r="W2003" s="1177">
        <f>W2001/W$137</f>
        <v>1.3836830071195978</v>
      </c>
      <c r="X2003" s="1177">
        <f>X2001/X$137</f>
        <v>1.4038677137858691</v>
      </c>
      <c r="Y2003" s="1177">
        <f t="shared" si="4554"/>
        <v>-2.0184706666271257E-2</v>
      </c>
      <c r="Z2003" s="1184">
        <f t="shared" si="4586"/>
        <v>-1.4377926401511372E-2</v>
      </c>
      <c r="AA2003" s="1198">
        <f t="shared" si="4575"/>
        <v>1.5507903942164147</v>
      </c>
      <c r="AB2003" s="1177">
        <f t="shared" si="4576"/>
        <v>1.5933786380344048</v>
      </c>
      <c r="AC2003" s="1177">
        <f t="shared" si="4555"/>
        <v>-4.258824381799009E-2</v>
      </c>
      <c r="AD2003" t="s">
        <v>4310</v>
      </c>
    </row>
    <row r="2004" spans="1:30" customFormat="1" ht="15.75" thickBot="1" x14ac:dyDescent="0.3">
      <c r="A2004" s="3580"/>
      <c r="B2004" s="1" t="s">
        <v>4311</v>
      </c>
      <c r="C2004" s="1207">
        <f t="shared" ref="C2004:S2004" si="4650">C2001/C154</f>
        <v>1.1927387871755557</v>
      </c>
      <c r="D2004" s="1207">
        <f t="shared" ref="D2004" si="4651">D2001/D154</f>
        <v>1.1590925552466691</v>
      </c>
      <c r="E2004" s="1207">
        <f t="shared" si="4545"/>
        <v>3.3646231928886605E-2</v>
      </c>
      <c r="F2004" s="1184">
        <f t="shared" si="4580"/>
        <v>2.9028080438085701E-2</v>
      </c>
      <c r="G2004" s="1208">
        <f t="shared" si="4650"/>
        <v>1.098270326816247</v>
      </c>
      <c r="H2004" s="1208">
        <f t="shared" ref="H2004" si="4652">H2001/H154</f>
        <v>1.7856938210295101</v>
      </c>
      <c r="I2004" s="1208">
        <f t="shared" si="4547"/>
        <v>-0.6874234942132631</v>
      </c>
      <c r="J2004" s="1184">
        <f t="shared" si="4581"/>
        <v>-0.38496156850503144</v>
      </c>
      <c r="K2004" s="1209">
        <f t="shared" si="4650"/>
        <v>2.8483313728716801</v>
      </c>
      <c r="L2004" s="1209">
        <f t="shared" ref="L2004" si="4653">L2001/L154</f>
        <v>2.3067809330010123</v>
      </c>
      <c r="M2004" s="1209">
        <f t="shared" si="4549"/>
        <v>0.54155043987066787</v>
      </c>
      <c r="N2004" s="1184">
        <f t="shared" si="4582"/>
        <v>0.23476457262291331</v>
      </c>
      <c r="O2004" s="1210">
        <f t="shared" si="4650"/>
        <v>1.6570676874037147</v>
      </c>
      <c r="P2004" s="1210">
        <f t="shared" ref="P2004" si="4654">P2001/P154</f>
        <v>1.9977467299191207</v>
      </c>
      <c r="Q2004" s="1210">
        <f t="shared" si="4551"/>
        <v>-0.34067904251540604</v>
      </c>
      <c r="R2004" s="1184">
        <f t="shared" si="4583"/>
        <v>-0.17053164818805561</v>
      </c>
      <c r="S2004" s="1211">
        <f t="shared" si="4650"/>
        <v>1.8518239372927343</v>
      </c>
      <c r="T2004" s="1211">
        <f t="shared" ref="T2004" si="4655">T2001/T154</f>
        <v>1.5508697332817933</v>
      </c>
      <c r="U2004" s="1211">
        <f t="shared" si="4553"/>
        <v>0.30095420401094097</v>
      </c>
      <c r="V2004" s="1184">
        <f t="shared" si="4584"/>
        <v>0.19405511472204193</v>
      </c>
      <c r="W2004" s="1177">
        <f>W2001/W$154</f>
        <v>1.5553235155858247</v>
      </c>
      <c r="X2004" s="1177">
        <f>X2001/X$154</f>
        <v>1.5852579226556314</v>
      </c>
      <c r="Y2004" s="1177">
        <f t="shared" si="4554"/>
        <v>-2.9934407069806657E-2</v>
      </c>
      <c r="Z2004" s="1184">
        <f t="shared" si="4586"/>
        <v>-1.8882988466419646E-2</v>
      </c>
      <c r="AA2004" s="1198">
        <f t="shared" si="4575"/>
        <v>1.7296464223119863</v>
      </c>
      <c r="AB2004" s="1177">
        <f t="shared" si="4576"/>
        <v>1.7600367544956215</v>
      </c>
      <c r="AC2004" s="1177">
        <f t="shared" si="4555"/>
        <v>-3.0390332183635183E-2</v>
      </c>
      <c r="AD2004" t="s">
        <v>4312</v>
      </c>
    </row>
    <row r="2005" spans="1:30" customFormat="1" ht="15.75" hidden="1" thickBot="1" x14ac:dyDescent="0.3">
      <c r="A2005" s="3580"/>
      <c r="B2005" s="2210" t="s">
        <v>4313</v>
      </c>
      <c r="C2005" s="1206">
        <f>C1983/C1993</f>
        <v>6.5556152606125739E-2</v>
      </c>
      <c r="D2005" s="1206">
        <f>D1983/D1993</f>
        <v>0</v>
      </c>
      <c r="E2005" s="1206">
        <f t="shared" si="4545"/>
        <v>6.5556152606125739E-2</v>
      </c>
      <c r="F2005" s="2307" t="e">
        <f t="shared" si="4580"/>
        <v>#DIV/0!</v>
      </c>
      <c r="G2005" s="1206">
        <f t="shared" ref="G2005:K2005" si="4656">G1983/G1993</f>
        <v>0.23493975903614459</v>
      </c>
      <c r="H2005" s="1206">
        <f t="shared" ref="H2005" si="4657">H1983/H1993</f>
        <v>0</v>
      </c>
      <c r="I2005" s="1206">
        <f t="shared" si="4547"/>
        <v>0.23493975903614459</v>
      </c>
      <c r="J2005" s="2307" t="e">
        <f t="shared" si="4581"/>
        <v>#DIV/0!</v>
      </c>
      <c r="K2005" s="1206">
        <f t="shared" si="4656"/>
        <v>0.29255319148936171</v>
      </c>
      <c r="L2005" s="1206">
        <f t="shared" ref="L2005" si="4658">L1983/L1993</f>
        <v>0</v>
      </c>
      <c r="M2005" s="1206">
        <f t="shared" si="4549"/>
        <v>0.29255319148936171</v>
      </c>
      <c r="N2005" s="2307" t="e">
        <f t="shared" si="4582"/>
        <v>#DIV/0!</v>
      </c>
      <c r="O2005" s="1206">
        <f>O1983/O1993</f>
        <v>0.1342925659472422</v>
      </c>
      <c r="P2005" s="1206">
        <f>P1983/P1993</f>
        <v>0</v>
      </c>
      <c r="Q2005" s="1206">
        <f t="shared" si="4551"/>
        <v>0.1342925659472422</v>
      </c>
      <c r="R2005" s="2307" t="e">
        <f t="shared" si="4583"/>
        <v>#DIV/0!</v>
      </c>
      <c r="S2005" s="1206">
        <f t="shared" ref="S2005:T2005" si="4659">S1983/S1993</f>
        <v>8.8785046728971959E-2</v>
      </c>
      <c r="T2005" s="1206">
        <f t="shared" si="4659"/>
        <v>0</v>
      </c>
      <c r="U2005" s="1206">
        <f t="shared" si="4553"/>
        <v>8.8785046728971959E-2</v>
      </c>
      <c r="V2005" s="2307" t="e">
        <f t="shared" si="4584"/>
        <v>#DIV/0!</v>
      </c>
      <c r="W2005" s="1206" t="e">
        <f>W1983/W1993</f>
        <v>#DIV/0!</v>
      </c>
      <c r="X2005" s="1206">
        <f t="shared" ref="X2005:X2016" si="4660">SUM(D2005+H2005+L2005+P2005+T2005)</f>
        <v>0</v>
      </c>
      <c r="Y2005" s="1206" t="e">
        <f t="shared" si="4554"/>
        <v>#DIV/0!</v>
      </c>
      <c r="Z2005" s="2307" t="e">
        <f t="shared" si="4586"/>
        <v>#DIV/0!</v>
      </c>
      <c r="AA2005" s="1206">
        <f t="shared" si="4575"/>
        <v>0.16322534316156925</v>
      </c>
      <c r="AB2005" s="1206">
        <f t="shared" si="4576"/>
        <v>0</v>
      </c>
      <c r="AC2005" s="1206">
        <f t="shared" si="4555"/>
        <v>0.16322534316156925</v>
      </c>
      <c r="AD2005" s="27" t="s">
        <v>4314</v>
      </c>
    </row>
    <row r="2006" spans="1:30" s="1" customFormat="1" ht="15.75" hidden="1" thickBot="1" x14ac:dyDescent="0.3">
      <c r="A2006" s="3580"/>
      <c r="B2006" s="1" t="s">
        <v>4223</v>
      </c>
      <c r="C2006" s="1207">
        <f t="shared" ref="C2006:S2006" si="4661">C2005/C160</f>
        <v>4.2955423847201759</v>
      </c>
      <c r="D2006" s="1207" t="e">
        <f t="shared" ref="D2006" si="4662">D2005/D160</f>
        <v>#DIV/0!</v>
      </c>
      <c r="E2006" s="1207" t="e">
        <f t="shared" si="4545"/>
        <v>#DIV/0!</v>
      </c>
      <c r="F2006" s="1184" t="e">
        <f t="shared" si="4580"/>
        <v>#DIV/0!</v>
      </c>
      <c r="G2006" s="1208">
        <f t="shared" si="4661"/>
        <v>4.0920756443495501</v>
      </c>
      <c r="H2006" s="1208" t="e">
        <f t="shared" ref="H2006" si="4663">H2005/H160</f>
        <v>#DIV/0!</v>
      </c>
      <c r="I2006" s="1208" t="e">
        <f t="shared" si="4547"/>
        <v>#DIV/0!</v>
      </c>
      <c r="J2006" s="1184" t="e">
        <f t="shared" si="4581"/>
        <v>#DIV/0!</v>
      </c>
      <c r="K2006" s="1209">
        <f t="shared" si="4661"/>
        <v>9.107122019526237</v>
      </c>
      <c r="L2006" s="1209" t="e">
        <f t="shared" ref="L2006" si="4664">L2005/L160</f>
        <v>#DIV/0!</v>
      </c>
      <c r="M2006" s="1209" t="e">
        <f t="shared" si="4549"/>
        <v>#DIV/0!</v>
      </c>
      <c r="N2006" s="1184" t="e">
        <f t="shared" si="4582"/>
        <v>#DIV/0!</v>
      </c>
      <c r="O2006" s="1210">
        <f t="shared" si="4661"/>
        <v>3.7409630069456909</v>
      </c>
      <c r="P2006" s="1210" t="e">
        <f t="shared" ref="P2006" si="4665">P2005/P160</f>
        <v>#DIV/0!</v>
      </c>
      <c r="Q2006" s="1210" t="e">
        <f t="shared" si="4551"/>
        <v>#DIV/0!</v>
      </c>
      <c r="R2006" s="1184" t="e">
        <f t="shared" si="4583"/>
        <v>#DIV/0!</v>
      </c>
      <c r="S2006" s="1211">
        <f t="shared" si="4661"/>
        <v>1.0136551985640321</v>
      </c>
      <c r="T2006" s="1211" t="e">
        <f t="shared" ref="T2006" si="4666">T2005/T160</f>
        <v>#DIV/0!</v>
      </c>
      <c r="U2006" s="1211" t="e">
        <f t="shared" si="4553"/>
        <v>#DIV/0!</v>
      </c>
      <c r="V2006" s="1184" t="e">
        <f t="shared" si="4584"/>
        <v>#DIV/0!</v>
      </c>
      <c r="W2006" s="1177" t="e">
        <f t="shared" ref="W2006" si="4667">W2005/W1755</f>
        <v>#DIV/0!</v>
      </c>
      <c r="X2006" s="1177" t="e">
        <f t="shared" si="4660"/>
        <v>#DIV/0!</v>
      </c>
      <c r="Y2006" s="1177" t="e">
        <f t="shared" si="4554"/>
        <v>#DIV/0!</v>
      </c>
      <c r="Z2006" s="1184" t="e">
        <f t="shared" si="4586"/>
        <v>#DIV/0!</v>
      </c>
      <c r="AA2006" s="1198">
        <f t="shared" si="4575"/>
        <v>4.4498716508211373</v>
      </c>
      <c r="AB2006" s="1177" t="e">
        <f t="shared" si="4576"/>
        <v>#DIV/0!</v>
      </c>
      <c r="AC2006" s="1177" t="e">
        <f t="shared" si="4555"/>
        <v>#DIV/0!</v>
      </c>
      <c r="AD2006" t="s">
        <v>4315</v>
      </c>
    </row>
    <row r="2007" spans="1:30" s="1" customFormat="1" ht="15.75" hidden="1" thickBot="1" x14ac:dyDescent="0.3">
      <c r="A2007" s="3580"/>
      <c r="B2007" s="1" t="s">
        <v>4224</v>
      </c>
      <c r="C2007" s="1207">
        <f t="shared" ref="C2007:S2007" si="4668">C2005/C177</f>
        <v>1.9916923748182618</v>
      </c>
      <c r="D2007" s="1207" t="e">
        <f t="shared" ref="D2007" si="4669">D2005/D177</f>
        <v>#DIV/0!</v>
      </c>
      <c r="E2007" s="1207" t="e">
        <f t="shared" si="4545"/>
        <v>#DIV/0!</v>
      </c>
      <c r="F2007" s="1184" t="e">
        <f t="shared" si="4580"/>
        <v>#DIV/0!</v>
      </c>
      <c r="G2007" s="1208">
        <f t="shared" si="4668"/>
        <v>1.8345928356282271</v>
      </c>
      <c r="H2007" s="1208" t="e">
        <f t="shared" ref="H2007" si="4670">H2005/H177</f>
        <v>#DIV/0!</v>
      </c>
      <c r="I2007" s="1208" t="e">
        <f t="shared" si="4547"/>
        <v>#DIV/0!</v>
      </c>
      <c r="J2007" s="1184" t="e">
        <f t="shared" si="4581"/>
        <v>#DIV/0!</v>
      </c>
      <c r="K2007" s="1209">
        <f t="shared" si="4668"/>
        <v>6.1162585557383133</v>
      </c>
      <c r="L2007" s="1209" t="e">
        <f t="shared" ref="L2007" si="4671">L2005/L177</f>
        <v>#DIV/0!</v>
      </c>
      <c r="M2007" s="1209" t="e">
        <f t="shared" si="4549"/>
        <v>#DIV/0!</v>
      </c>
      <c r="N2007" s="1184" t="e">
        <f t="shared" si="4582"/>
        <v>#DIV/0!</v>
      </c>
      <c r="O2007" s="1210">
        <f t="shared" si="4668"/>
        <v>1.8910541089772002</v>
      </c>
      <c r="P2007" s="1210" t="e">
        <f t="shared" ref="P2007" si="4672">P2005/P177</f>
        <v>#DIV/0!</v>
      </c>
      <c r="Q2007" s="1210" t="e">
        <f t="shared" si="4551"/>
        <v>#DIV/0!</v>
      </c>
      <c r="R2007" s="1184" t="e">
        <f t="shared" si="4583"/>
        <v>#DIV/0!</v>
      </c>
      <c r="S2007" s="1211">
        <f t="shared" si="4668"/>
        <v>1.6884137950805571</v>
      </c>
      <c r="T2007" s="1211" t="e">
        <f t="shared" ref="T2007" si="4673">T2005/T177</f>
        <v>#DIV/0!</v>
      </c>
      <c r="U2007" s="1211" t="e">
        <f t="shared" si="4553"/>
        <v>#DIV/0!</v>
      </c>
      <c r="V2007" s="1184" t="e">
        <f t="shared" si="4584"/>
        <v>#DIV/0!</v>
      </c>
      <c r="W2007" s="1177" t="e">
        <f t="shared" ref="W2007" si="4674">W2005/W1772</f>
        <v>#DIV/0!</v>
      </c>
      <c r="X2007" s="1177" t="e">
        <f t="shared" si="4660"/>
        <v>#DIV/0!</v>
      </c>
      <c r="Y2007" s="1177" t="e">
        <f t="shared" si="4554"/>
        <v>#DIV/0!</v>
      </c>
      <c r="Z2007" s="1184" t="e">
        <f t="shared" si="4586"/>
        <v>#DIV/0!</v>
      </c>
      <c r="AA2007" s="1198">
        <f t="shared" si="4575"/>
        <v>2.7044023340485119</v>
      </c>
      <c r="AB2007" s="1177" t="e">
        <f t="shared" si="4576"/>
        <v>#DIV/0!</v>
      </c>
      <c r="AC2007" s="1177" t="e">
        <f t="shared" si="4555"/>
        <v>#DIV/0!</v>
      </c>
      <c r="AD2007" t="s">
        <v>4316</v>
      </c>
    </row>
    <row r="2008" spans="1:30" s="1" customFormat="1" ht="15.75" hidden="1" thickBot="1" x14ac:dyDescent="0.3">
      <c r="A2008" s="3580"/>
      <c r="B2008" s="1" t="s">
        <v>4311</v>
      </c>
      <c r="C2008" s="1207">
        <f t="shared" ref="C2008:S2008" si="4675">C2005/C180</f>
        <v>1.3868213000869873</v>
      </c>
      <c r="D2008" s="1207" t="e">
        <f t="shared" ref="D2008" si="4676">D2005/D180</f>
        <v>#DIV/0!</v>
      </c>
      <c r="E2008" s="1207" t="e">
        <f t="shared" si="4545"/>
        <v>#DIV/0!</v>
      </c>
      <c r="F2008" s="1184" t="e">
        <f t="shared" si="4580"/>
        <v>#DIV/0!</v>
      </c>
      <c r="G2008" s="1208">
        <f t="shared" si="4675"/>
        <v>1.7511346059915338</v>
      </c>
      <c r="H2008" s="1208" t="e">
        <f t="shared" ref="H2008" si="4677">H2005/H180</f>
        <v>#DIV/0!</v>
      </c>
      <c r="I2008" s="1208" t="e">
        <f t="shared" si="4547"/>
        <v>#DIV/0!</v>
      </c>
      <c r="J2008" s="1184" t="e">
        <f t="shared" si="4581"/>
        <v>#DIV/0!</v>
      </c>
      <c r="K2008" s="1209">
        <f t="shared" si="4675"/>
        <v>8.612818296444912</v>
      </c>
      <c r="L2008" s="1209" t="e">
        <f t="shared" ref="L2008" si="4678">L2005/L180</f>
        <v>#DIV/0!</v>
      </c>
      <c r="M2008" s="1209" t="e">
        <f t="shared" si="4549"/>
        <v>#DIV/0!</v>
      </c>
      <c r="N2008" s="1184" t="e">
        <f t="shared" si="4582"/>
        <v>#DIV/0!</v>
      </c>
      <c r="O2008" s="1210">
        <f t="shared" si="4675"/>
        <v>2.2783693045563549</v>
      </c>
      <c r="P2008" s="1210" t="e">
        <f t="shared" ref="P2008" si="4679">P2005/P180</f>
        <v>#DIV/0!</v>
      </c>
      <c r="Q2008" s="1210" t="e">
        <f t="shared" si="4551"/>
        <v>#DIV/0!</v>
      </c>
      <c r="R2008" s="1184" t="e">
        <f t="shared" si="4583"/>
        <v>#DIV/0!</v>
      </c>
      <c r="S2008" s="1211">
        <f t="shared" si="4675"/>
        <v>2.2067340929458452</v>
      </c>
      <c r="T2008" s="1211" t="e">
        <f t="shared" ref="T2008" si="4680">T2005/T180</f>
        <v>#DIV/0!</v>
      </c>
      <c r="U2008" s="1211" t="e">
        <f t="shared" si="4553"/>
        <v>#DIV/0!</v>
      </c>
      <c r="V2008" s="1184" t="e">
        <f t="shared" si="4584"/>
        <v>#DIV/0!</v>
      </c>
      <c r="W2008" s="1177" t="e">
        <f t="shared" ref="W2008" si="4681">W2005/W1775</f>
        <v>#DIV/0!</v>
      </c>
      <c r="X2008" s="1177" t="e">
        <f t="shared" si="4660"/>
        <v>#DIV/0!</v>
      </c>
      <c r="Y2008" s="1177" t="e">
        <f t="shared" si="4554"/>
        <v>#DIV/0!</v>
      </c>
      <c r="Z2008" s="1184" t="e">
        <f t="shared" si="4586"/>
        <v>#DIV/0!</v>
      </c>
      <c r="AA2008" s="1198">
        <f t="shared" si="4575"/>
        <v>3.2471755200051269</v>
      </c>
      <c r="AB2008" s="1177" t="e">
        <f t="shared" si="4576"/>
        <v>#DIV/0!</v>
      </c>
      <c r="AC2008" s="1177" t="e">
        <f t="shared" si="4555"/>
        <v>#DIV/0!</v>
      </c>
      <c r="AD2008" t="s">
        <v>4317</v>
      </c>
    </row>
    <row r="2009" spans="1:30" customFormat="1" ht="15.75" hidden="1" thickBot="1" x14ac:dyDescent="0.3">
      <c r="A2009" s="3580"/>
      <c r="B2009" s="2210" t="s">
        <v>4318</v>
      </c>
      <c r="C2009" s="1206">
        <f>C1983/C1978</f>
        <v>0.29256594724220625</v>
      </c>
      <c r="D2009" s="1206">
        <f>D1983/D1978</f>
        <v>0</v>
      </c>
      <c r="E2009" s="1206">
        <f t="shared" si="4545"/>
        <v>0.29256594724220625</v>
      </c>
      <c r="F2009" s="2307" t="e">
        <f t="shared" si="4580"/>
        <v>#DIV/0!</v>
      </c>
      <c r="G2009" s="1206">
        <f t="shared" ref="G2009:K2009" si="4682">G1983/G1978</f>
        <v>0.56521739130434778</v>
      </c>
      <c r="H2009" s="1206">
        <f t="shared" ref="H2009" si="4683">H1983/H1978</f>
        <v>0</v>
      </c>
      <c r="I2009" s="1206">
        <f t="shared" si="4547"/>
        <v>0.56521739130434778</v>
      </c>
      <c r="J2009" s="2307" t="e">
        <f t="shared" si="4581"/>
        <v>#DIV/0!</v>
      </c>
      <c r="K2009" s="1206">
        <f t="shared" si="4682"/>
        <v>0.77464788732394363</v>
      </c>
      <c r="L2009" s="1206">
        <f t="shared" ref="L2009" si="4684">L1983/L1978</f>
        <v>0</v>
      </c>
      <c r="M2009" s="1206">
        <f t="shared" si="4549"/>
        <v>0.77464788732394363</v>
      </c>
      <c r="N2009" s="2307" t="e">
        <f t="shared" si="4582"/>
        <v>#DIV/0!</v>
      </c>
      <c r="O2009" s="1206">
        <f>O1983/O1978</f>
        <v>0.37086092715231789</v>
      </c>
      <c r="P2009" s="1206">
        <f>P1983/P1978</f>
        <v>0</v>
      </c>
      <c r="Q2009" s="1206">
        <f t="shared" si="4551"/>
        <v>0.37086092715231789</v>
      </c>
      <c r="R2009" s="2307" t="e">
        <f t="shared" si="4583"/>
        <v>#DIV/0!</v>
      </c>
      <c r="S2009" s="1206">
        <f t="shared" ref="S2009:T2009" si="4685">S1983/S1978</f>
        <v>0.29230769230769232</v>
      </c>
      <c r="T2009" s="1206">
        <f t="shared" si="4685"/>
        <v>0</v>
      </c>
      <c r="U2009" s="1206">
        <f t="shared" si="4553"/>
        <v>0.29230769230769232</v>
      </c>
      <c r="V2009" s="2307" t="e">
        <f t="shared" si="4584"/>
        <v>#DIV/0!</v>
      </c>
      <c r="W2009" s="1206" t="e">
        <f>W1983/W1978</f>
        <v>#DIV/0!</v>
      </c>
      <c r="X2009" s="1206">
        <f t="shared" si="4660"/>
        <v>0</v>
      </c>
      <c r="Y2009" s="1206" t="e">
        <f t="shared" si="4554"/>
        <v>#DIV/0!</v>
      </c>
      <c r="Z2009" s="2307" t="e">
        <f t="shared" si="4586"/>
        <v>#DIV/0!</v>
      </c>
      <c r="AA2009" s="1206">
        <f t="shared" si="4575"/>
        <v>0.45911996906610159</v>
      </c>
      <c r="AB2009" s="1206">
        <f t="shared" si="4576"/>
        <v>0</v>
      </c>
      <c r="AC2009" s="1206">
        <f t="shared" si="4555"/>
        <v>0.45911996906610159</v>
      </c>
      <c r="AD2009" s="27" t="s">
        <v>4319</v>
      </c>
    </row>
    <row r="2010" spans="1:30" customFormat="1" ht="15.75" hidden="1" thickBot="1" x14ac:dyDescent="0.3">
      <c r="A2010" s="3580"/>
      <c r="B2010" s="2211" t="s">
        <v>4223</v>
      </c>
      <c r="C2010" s="1207">
        <f t="shared" ref="C2010:S2010" si="4686">C2009/C212</f>
        <v>4.1806723902162473</v>
      </c>
      <c r="D2010" s="1207" t="e">
        <f t="shared" ref="D2010" si="4687">D2009/D212</f>
        <v>#DIV/0!</v>
      </c>
      <c r="E2010" s="1207" t="e">
        <f t="shared" si="4545"/>
        <v>#DIV/0!</v>
      </c>
      <c r="F2010" s="1184" t="e">
        <f t="shared" si="4580"/>
        <v>#DIV/0!</v>
      </c>
      <c r="G2010" s="1208">
        <f t="shared" si="4686"/>
        <v>2.2186094294624841</v>
      </c>
      <c r="H2010" s="1208" t="e">
        <f t="shared" ref="H2010" si="4688">H2009/H212</f>
        <v>#DIV/0!</v>
      </c>
      <c r="I2010" s="1208" t="e">
        <f t="shared" si="4547"/>
        <v>#DIV/0!</v>
      </c>
      <c r="J2010" s="1184" t="e">
        <f t="shared" si="4581"/>
        <v>#DIV/0!</v>
      </c>
      <c r="K2010" s="1209">
        <f t="shared" si="4686"/>
        <v>4.1711673146741512</v>
      </c>
      <c r="L2010" s="1209" t="e">
        <f t="shared" ref="L2010" si="4689">L2009/L212</f>
        <v>#DIV/0!</v>
      </c>
      <c r="M2010" s="1209" t="e">
        <f t="shared" si="4549"/>
        <v>#DIV/0!</v>
      </c>
      <c r="N2010" s="1184" t="e">
        <f t="shared" si="4582"/>
        <v>#DIV/0!</v>
      </c>
      <c r="O2010" s="1210">
        <f t="shared" si="4686"/>
        <v>2.2569129666586165</v>
      </c>
      <c r="P2010" s="1210" t="e">
        <f t="shared" ref="P2010" si="4690">P2009/P212</f>
        <v>#DIV/0!</v>
      </c>
      <c r="Q2010" s="1210" t="e">
        <f t="shared" si="4551"/>
        <v>#DIV/0!</v>
      </c>
      <c r="R2010" s="1184" t="e">
        <f t="shared" si="4583"/>
        <v>#DIV/0!</v>
      </c>
      <c r="S2010" s="1211">
        <f t="shared" si="4686"/>
        <v>0.6574363464906372</v>
      </c>
      <c r="T2010" s="1211" t="e">
        <f t="shared" ref="T2010" si="4691">T2009/T212</f>
        <v>#DIV/0!</v>
      </c>
      <c r="U2010" s="1211" t="e">
        <f t="shared" si="4553"/>
        <v>#DIV/0!</v>
      </c>
      <c r="V2010" s="1184" t="e">
        <f t="shared" si="4584"/>
        <v>#DIV/0!</v>
      </c>
      <c r="W2010" s="1177" t="e">
        <f t="shared" ref="W2010" si="4692">W2009/W1807</f>
        <v>#DIV/0!</v>
      </c>
      <c r="X2010" s="1177" t="e">
        <f t="shared" si="4660"/>
        <v>#DIV/0!</v>
      </c>
      <c r="Y2010" s="1177" t="e">
        <f t="shared" si="4554"/>
        <v>#DIV/0!</v>
      </c>
      <c r="Z2010" s="1184" t="e">
        <f t="shared" si="4586"/>
        <v>#DIV/0!</v>
      </c>
      <c r="AA2010" s="1198">
        <f t="shared" si="4575"/>
        <v>2.6969596895004271</v>
      </c>
      <c r="AB2010" s="1177" t="e">
        <f t="shared" si="4576"/>
        <v>#DIV/0!</v>
      </c>
      <c r="AC2010" s="1177" t="e">
        <f t="shared" si="4555"/>
        <v>#DIV/0!</v>
      </c>
      <c r="AD2010" t="s">
        <v>4320</v>
      </c>
    </row>
    <row r="2011" spans="1:30" customFormat="1" ht="15.75" hidden="1" thickBot="1" x14ac:dyDescent="0.3">
      <c r="A2011" s="3580"/>
      <c r="B2011" s="2211" t="s">
        <v>4224</v>
      </c>
      <c r="C2011" s="1207">
        <f t="shared" ref="C2011:S2011" si="4693">C2009/C229</f>
        <v>1.8604063491837197</v>
      </c>
      <c r="D2011" s="1207" t="e">
        <f t="shared" ref="D2011" si="4694">D2009/D229</f>
        <v>#DIV/0!</v>
      </c>
      <c r="E2011" s="1207" t="e">
        <f t="shared" si="4545"/>
        <v>#DIV/0!</v>
      </c>
      <c r="F2011" s="1184" t="e">
        <f t="shared" si="4580"/>
        <v>#DIV/0!</v>
      </c>
      <c r="G2011" s="1208">
        <f t="shared" si="4693"/>
        <v>1.6346726190476188</v>
      </c>
      <c r="H2011" s="1208" t="e">
        <f t="shared" ref="H2011" si="4695">H2009/H229</f>
        <v>#DIV/0!</v>
      </c>
      <c r="I2011" s="1208" t="e">
        <f t="shared" si="4547"/>
        <v>#DIV/0!</v>
      </c>
      <c r="J2011" s="1184" t="e">
        <f t="shared" si="4581"/>
        <v>#DIV/0!</v>
      </c>
      <c r="K2011" s="1209">
        <f t="shared" si="4693"/>
        <v>2.4835095360191071</v>
      </c>
      <c r="L2011" s="1209" t="e">
        <f t="shared" ref="L2011" si="4696">L2009/L229</f>
        <v>#DIV/0!</v>
      </c>
      <c r="M2011" s="1209" t="e">
        <f t="shared" si="4549"/>
        <v>#DIV/0!</v>
      </c>
      <c r="N2011" s="1184" t="e">
        <f t="shared" si="4582"/>
        <v>#DIV/0!</v>
      </c>
      <c r="O2011" s="1210">
        <f t="shared" si="4693"/>
        <v>1.2507288550963116</v>
      </c>
      <c r="P2011" s="1210" t="e">
        <f t="shared" ref="P2011" si="4697">P2009/P229</f>
        <v>#DIV/0!</v>
      </c>
      <c r="Q2011" s="1210" t="e">
        <f t="shared" si="4551"/>
        <v>#DIV/0!</v>
      </c>
      <c r="R2011" s="1184" t="e">
        <f t="shared" si="4583"/>
        <v>#DIV/0!</v>
      </c>
      <c r="S2011" s="1211">
        <f t="shared" si="4693"/>
        <v>1.0643227937706468</v>
      </c>
      <c r="T2011" s="1211" t="e">
        <f t="shared" ref="T2011" si="4698">T2009/T229</f>
        <v>#DIV/0!</v>
      </c>
      <c r="U2011" s="1211" t="e">
        <f t="shared" si="4553"/>
        <v>#DIV/0!</v>
      </c>
      <c r="V2011" s="1184" t="e">
        <f t="shared" si="4584"/>
        <v>#DIV/0!</v>
      </c>
      <c r="W2011" s="1177" t="e">
        <f t="shared" ref="W2011" si="4699">W2009/W1824</f>
        <v>#DIV/0!</v>
      </c>
      <c r="X2011" s="1177" t="e">
        <f t="shared" si="4660"/>
        <v>#DIV/0!</v>
      </c>
      <c r="Y2011" s="1177" t="e">
        <f t="shared" si="4554"/>
        <v>#DIV/0!</v>
      </c>
      <c r="Z2011" s="1184" t="e">
        <f t="shared" si="4586"/>
        <v>#DIV/0!</v>
      </c>
      <c r="AA2011" s="1198">
        <f t="shared" si="4575"/>
        <v>1.6587280306234811</v>
      </c>
      <c r="AB2011" s="1177" t="e">
        <f t="shared" si="4576"/>
        <v>#DIV/0!</v>
      </c>
      <c r="AC2011" s="1177" t="e">
        <f t="shared" si="4555"/>
        <v>#DIV/0!</v>
      </c>
      <c r="AD2011" t="s">
        <v>4321</v>
      </c>
    </row>
    <row r="2012" spans="1:30" customFormat="1" ht="15.75" hidden="1" thickBot="1" x14ac:dyDescent="0.3">
      <c r="A2012" s="3580"/>
      <c r="B2012" s="2211" t="s">
        <v>4311</v>
      </c>
      <c r="C2012" s="1207">
        <f t="shared" ref="C2012:S2012" si="4700">C2009/C232</f>
        <v>1.1627200481767053</v>
      </c>
      <c r="D2012" s="1207" t="e">
        <f t="shared" ref="D2012" si="4701">D2009/D232</f>
        <v>#DIV/0!</v>
      </c>
      <c r="E2012" s="1207" t="e">
        <f t="shared" si="4545"/>
        <v>#DIV/0!</v>
      </c>
      <c r="F2012" s="1184" t="e">
        <f t="shared" si="4580"/>
        <v>#DIV/0!</v>
      </c>
      <c r="G2012" s="1208">
        <f t="shared" si="4700"/>
        <v>1.5944477085781432</v>
      </c>
      <c r="H2012" s="1208" t="e">
        <f t="shared" ref="H2012" si="4702">H2009/H232</f>
        <v>#DIV/0!</v>
      </c>
      <c r="I2012" s="1208" t="e">
        <f t="shared" si="4547"/>
        <v>#DIV/0!</v>
      </c>
      <c r="J2012" s="1184" t="e">
        <f t="shared" si="4581"/>
        <v>#DIV/0!</v>
      </c>
      <c r="K2012" s="1209">
        <f t="shared" si="4700"/>
        <v>3.023811898599948</v>
      </c>
      <c r="L2012" s="1209" t="e">
        <f t="shared" ref="L2012" si="4703">L2009/L232</f>
        <v>#DIV/0!</v>
      </c>
      <c r="M2012" s="1209" t="e">
        <f t="shared" si="4549"/>
        <v>#DIV/0!</v>
      </c>
      <c r="N2012" s="1184" t="e">
        <f t="shared" si="4582"/>
        <v>#DIV/0!</v>
      </c>
      <c r="O2012" s="1210">
        <f t="shared" si="4700"/>
        <v>1.3749403973509935</v>
      </c>
      <c r="P2012" s="1210" t="e">
        <f t="shared" ref="P2012" si="4704">P2009/P232</f>
        <v>#DIV/0!</v>
      </c>
      <c r="Q2012" s="1210" t="e">
        <f t="shared" si="4551"/>
        <v>#DIV/0!</v>
      </c>
      <c r="R2012" s="1184" t="e">
        <f t="shared" si="4583"/>
        <v>#DIV/0!</v>
      </c>
      <c r="S2012" s="1211">
        <f t="shared" si="4700"/>
        <v>1.1916543730242362</v>
      </c>
      <c r="T2012" s="1211" t="e">
        <f t="shared" ref="T2012" si="4705">T2009/T232</f>
        <v>#DIV/0!</v>
      </c>
      <c r="U2012" s="1211" t="e">
        <f t="shared" si="4553"/>
        <v>#DIV/0!</v>
      </c>
      <c r="V2012" s="1184" t="e">
        <f t="shared" si="4584"/>
        <v>#DIV/0!</v>
      </c>
      <c r="W2012" s="1177" t="e">
        <f t="shared" ref="W2012" si="4706">W2009/W1827</f>
        <v>#DIV/0!</v>
      </c>
      <c r="X2012" s="1177" t="e">
        <f t="shared" si="4660"/>
        <v>#DIV/0!</v>
      </c>
      <c r="Y2012" s="1177" t="e">
        <f t="shared" si="4554"/>
        <v>#DIV/0!</v>
      </c>
      <c r="Z2012" s="1184" t="e">
        <f t="shared" si="4586"/>
        <v>#DIV/0!</v>
      </c>
      <c r="AA2012" s="1198">
        <f t="shared" si="4575"/>
        <v>1.6695148851460053</v>
      </c>
      <c r="AB2012" s="1177" t="e">
        <f t="shared" si="4576"/>
        <v>#DIV/0!</v>
      </c>
      <c r="AC2012" s="1177" t="e">
        <f t="shared" si="4555"/>
        <v>#DIV/0!</v>
      </c>
      <c r="AD2012" t="s">
        <v>4322</v>
      </c>
    </row>
    <row r="2013" spans="1:30" customFormat="1" ht="15.75" hidden="1" thickBot="1" x14ac:dyDescent="0.3">
      <c r="A2013" s="3580"/>
      <c r="B2013" s="2210" t="s">
        <v>4323</v>
      </c>
      <c r="C2013" s="1206">
        <f>C1988/C1978</f>
        <v>-4.5563549160671464E-2</v>
      </c>
      <c r="D2013" s="1206">
        <f>D1988/D1978</f>
        <v>0</v>
      </c>
      <c r="E2013" s="1206">
        <f t="shared" si="4545"/>
        <v>-4.5563549160671464E-2</v>
      </c>
      <c r="F2013" s="2307" t="e">
        <f t="shared" si="4580"/>
        <v>#DIV/0!</v>
      </c>
      <c r="G2013" s="1206">
        <f t="shared" ref="G2013:K2013" si="4707">G1988/G1978</f>
        <v>-8.6956521739130432E-2</v>
      </c>
      <c r="H2013" s="1206">
        <f t="shared" ref="H2013" si="4708">H1988/H1978</f>
        <v>0</v>
      </c>
      <c r="I2013" s="1206">
        <f t="shared" si="4547"/>
        <v>-8.6956521739130432E-2</v>
      </c>
      <c r="J2013" s="2307" t="e">
        <f t="shared" si="4581"/>
        <v>#DIV/0!</v>
      </c>
      <c r="K2013" s="1206">
        <f t="shared" si="4707"/>
        <v>0.10563380281690141</v>
      </c>
      <c r="L2013" s="1206">
        <f t="shared" ref="L2013" si="4709">L1988/L1978</f>
        <v>0</v>
      </c>
      <c r="M2013" s="1206">
        <f t="shared" si="4549"/>
        <v>0.10563380281690141</v>
      </c>
      <c r="N2013" s="2307" t="e">
        <f t="shared" si="4582"/>
        <v>#DIV/0!</v>
      </c>
      <c r="O2013" s="1206">
        <f>O1988/O1978</f>
        <v>-5.2980132450331126E-2</v>
      </c>
      <c r="P2013" s="1206">
        <f>P1988/P1978</f>
        <v>0</v>
      </c>
      <c r="Q2013" s="1206">
        <f t="shared" si="4551"/>
        <v>-5.2980132450331126E-2</v>
      </c>
      <c r="R2013" s="2307" t="e">
        <f t="shared" si="4583"/>
        <v>#DIV/0!</v>
      </c>
      <c r="S2013" s="1206">
        <f t="shared" ref="S2013:T2013" si="4710">S1988/S1978</f>
        <v>-3.0769230769230771E-2</v>
      </c>
      <c r="T2013" s="1206">
        <f t="shared" si="4710"/>
        <v>0</v>
      </c>
      <c r="U2013" s="1206">
        <f t="shared" si="4553"/>
        <v>-3.0769230769230771E-2</v>
      </c>
      <c r="V2013" s="2307" t="e">
        <f t="shared" si="4584"/>
        <v>#DIV/0!</v>
      </c>
      <c r="W2013" s="1206" t="e">
        <f>W1988/W1978</f>
        <v>#DIV/0!</v>
      </c>
      <c r="X2013" s="1206">
        <f t="shared" si="4660"/>
        <v>0</v>
      </c>
      <c r="Y2013" s="1206" t="e">
        <f t="shared" si="4554"/>
        <v>#DIV/0!</v>
      </c>
      <c r="Z2013" s="2307" t="e">
        <f t="shared" si="4586"/>
        <v>#DIV/0!</v>
      </c>
      <c r="AA2013" s="1206">
        <f t="shared" si="4575"/>
        <v>-2.2127126260492475E-2</v>
      </c>
      <c r="AB2013" s="1206">
        <f t="shared" si="4576"/>
        <v>0</v>
      </c>
      <c r="AC2013" s="1206">
        <f t="shared" si="4555"/>
        <v>-2.2127126260492475E-2</v>
      </c>
      <c r="AD2013" s="27" t="s">
        <v>4324</v>
      </c>
    </row>
    <row r="2014" spans="1:30" customFormat="1" ht="15.75" hidden="1" thickBot="1" x14ac:dyDescent="0.3">
      <c r="A2014" s="3580"/>
      <c r="B2014" s="2211" t="s">
        <v>4223</v>
      </c>
      <c r="C2014" s="1207">
        <f t="shared" ref="C2014:S2014" si="4711">C2013/C238</f>
        <v>-365.92678657074339</v>
      </c>
      <c r="D2014" s="1207" t="e">
        <f t="shared" ref="D2014" si="4712">D2013/D238</f>
        <v>#DIV/0!</v>
      </c>
      <c r="E2014" s="1207" t="e">
        <f t="shared" si="4545"/>
        <v>#DIV/0!</v>
      </c>
      <c r="F2014" s="1184" t="e">
        <f t="shared" si="4580"/>
        <v>#DIV/0!</v>
      </c>
      <c r="G2014" s="1208">
        <f t="shared" si="4711"/>
        <v>-2011.1556064073227</v>
      </c>
      <c r="H2014" s="1208" t="e">
        <f t="shared" ref="H2014" si="4713">H2013/H238</f>
        <v>#DIV/0!</v>
      </c>
      <c r="I2014" s="1208" t="e">
        <f t="shared" si="4547"/>
        <v>#DIV/0!</v>
      </c>
      <c r="J2014" s="1184" t="e">
        <f t="shared" si="4581"/>
        <v>#DIV/0!</v>
      </c>
      <c r="K2014" s="1209">
        <f t="shared" si="4711"/>
        <v>1763.2870678617157</v>
      </c>
      <c r="L2014" s="1209" t="e">
        <f t="shared" ref="L2014" si="4714">L2013/L238</f>
        <v>#DIV/0!</v>
      </c>
      <c r="M2014" s="1209" t="e">
        <f t="shared" si="4549"/>
        <v>#DIV/0!</v>
      </c>
      <c r="N2014" s="1184" t="e">
        <f t="shared" si="4582"/>
        <v>#DIV/0!</v>
      </c>
      <c r="O2014" s="1210">
        <f t="shared" si="4711"/>
        <v>-471.77997026625218</v>
      </c>
      <c r="P2014" s="1210" t="e">
        <f t="shared" ref="P2014" si="4715">P2013/P238</f>
        <v>#DIV/0!</v>
      </c>
      <c r="Q2014" s="1210" t="e">
        <f t="shared" si="4551"/>
        <v>#DIV/0!</v>
      </c>
      <c r="R2014" s="1184" t="e">
        <f t="shared" si="4583"/>
        <v>#DIV/0!</v>
      </c>
      <c r="S2014" s="1211">
        <f t="shared" si="4711"/>
        <v>-542.77708674304426</v>
      </c>
      <c r="T2014" s="1211" t="e">
        <f t="shared" ref="T2014" si="4716">T2013/T238</f>
        <v>#DIV/0!</v>
      </c>
      <c r="U2014" s="1211" t="e">
        <f t="shared" si="4553"/>
        <v>#DIV/0!</v>
      </c>
      <c r="V2014" s="1184" t="e">
        <f t="shared" si="4584"/>
        <v>#DIV/0!</v>
      </c>
      <c r="W2014" s="1177" t="e">
        <f t="shared" ref="W2014" si="4717">W2013/W1833</f>
        <v>#DIV/0!</v>
      </c>
      <c r="X2014" s="1177" t="e">
        <f t="shared" si="4660"/>
        <v>#DIV/0!</v>
      </c>
      <c r="Y2014" s="1177" t="e">
        <f t="shared" si="4554"/>
        <v>#DIV/0!</v>
      </c>
      <c r="Z2014" s="1184" t="e">
        <f t="shared" si="4586"/>
        <v>#DIV/0!</v>
      </c>
      <c r="AA2014" s="1198">
        <f t="shared" si="4575"/>
        <v>-325.67047642512938</v>
      </c>
      <c r="AB2014" s="1177" t="e">
        <f t="shared" si="4576"/>
        <v>#DIV/0!</v>
      </c>
      <c r="AC2014" s="1177" t="e">
        <f t="shared" si="4555"/>
        <v>#DIV/0!</v>
      </c>
      <c r="AD2014" t="s">
        <v>4325</v>
      </c>
    </row>
    <row r="2015" spans="1:30" customFormat="1" ht="15.75" hidden="1" thickBot="1" x14ac:dyDescent="0.3">
      <c r="A2015" s="3580"/>
      <c r="B2015" s="2211" t="s">
        <v>4224</v>
      </c>
      <c r="C2015" s="1207">
        <f t="shared" ref="C2015:S2015" si="4718">C2013/C255</f>
        <v>0.66533667264140905</v>
      </c>
      <c r="D2015" s="1207" t="e">
        <f t="shared" ref="D2015" si="4719">D2013/D255</f>
        <v>#DIV/0!</v>
      </c>
      <c r="E2015" s="1207" t="e">
        <f t="shared" si="4545"/>
        <v>#DIV/0!</v>
      </c>
      <c r="F2015" s="1184" t="e">
        <f t="shared" si="4580"/>
        <v>#DIV/0!</v>
      </c>
      <c r="G2015" s="1208">
        <f t="shared" si="4718"/>
        <v>0.75955056179775282</v>
      </c>
      <c r="H2015" s="1208" t="e">
        <f t="shared" ref="H2015" si="4720">H2013/H255</f>
        <v>#DIV/0!</v>
      </c>
      <c r="I2015" s="1208" t="e">
        <f t="shared" si="4547"/>
        <v>#DIV/0!</v>
      </c>
      <c r="J2015" s="1184" t="e">
        <f t="shared" si="4581"/>
        <v>#DIV/0!</v>
      </c>
      <c r="K2015" s="1209">
        <f t="shared" si="4718"/>
        <v>-1.2945931067817773</v>
      </c>
      <c r="L2015" s="1209" t="e">
        <f t="shared" ref="L2015" si="4721">L2013/L255</f>
        <v>#DIV/0!</v>
      </c>
      <c r="M2015" s="1209" t="e">
        <f t="shared" si="4549"/>
        <v>#DIV/0!</v>
      </c>
      <c r="N2015" s="1184" t="e">
        <f t="shared" si="4582"/>
        <v>#DIV/0!</v>
      </c>
      <c r="O2015" s="1210">
        <f t="shared" si="4718"/>
        <v>0.65363249975289117</v>
      </c>
      <c r="P2015" s="1210" t="e">
        <f t="shared" ref="P2015" si="4722">P2013/P255</f>
        <v>#DIV/0!</v>
      </c>
      <c r="Q2015" s="1210" t="e">
        <f t="shared" si="4551"/>
        <v>#DIV/0!</v>
      </c>
      <c r="R2015" s="1184" t="e">
        <f t="shared" si="4583"/>
        <v>#DIV/0!</v>
      </c>
      <c r="S2015" s="1211">
        <f t="shared" si="4718"/>
        <v>0.60368722186904</v>
      </c>
      <c r="T2015" s="1211" t="e">
        <f t="shared" ref="T2015" si="4723">T2013/T255</f>
        <v>#DIV/0!</v>
      </c>
      <c r="U2015" s="1211" t="e">
        <f t="shared" si="4553"/>
        <v>#DIV/0!</v>
      </c>
      <c r="V2015" s="1184" t="e">
        <f t="shared" si="4584"/>
        <v>#DIV/0!</v>
      </c>
      <c r="W2015" s="1177" t="e">
        <f t="shared" ref="W2015" si="4724">W2013/W1850</f>
        <v>#DIV/0!</v>
      </c>
      <c r="X2015" s="1177" t="e">
        <f t="shared" si="4660"/>
        <v>#DIV/0!</v>
      </c>
      <c r="Y2015" s="1177" t="e">
        <f t="shared" si="4554"/>
        <v>#DIV/0!</v>
      </c>
      <c r="Z2015" s="1184" t="e">
        <f t="shared" si="4586"/>
        <v>#DIV/0!</v>
      </c>
      <c r="AA2015" s="1198">
        <f t="shared" si="4575"/>
        <v>0.27752276985586316</v>
      </c>
      <c r="AB2015" s="1177" t="e">
        <f t="shared" si="4576"/>
        <v>#DIV/0!</v>
      </c>
      <c r="AC2015" s="1177" t="e">
        <f t="shared" si="4555"/>
        <v>#DIV/0!</v>
      </c>
      <c r="AD2015" t="s">
        <v>4326</v>
      </c>
    </row>
    <row r="2016" spans="1:30" customFormat="1" ht="15.75" hidden="1" thickBot="1" x14ac:dyDescent="0.3">
      <c r="A2016" s="3580"/>
      <c r="B2016" s="2211" t="s">
        <v>4311</v>
      </c>
      <c r="C2016" s="1207">
        <f t="shared" ref="C2016:S2016" si="4725">C2013/C258</f>
        <v>0.62654298593708435</v>
      </c>
      <c r="D2016" s="1207" t="e">
        <f t="shared" ref="D2016" si="4726">D2013/D258</f>
        <v>#DIV/0!</v>
      </c>
      <c r="E2016" s="1207" t="e">
        <f t="shared" si="4545"/>
        <v>#DIV/0!</v>
      </c>
      <c r="F2016" s="1184" t="e">
        <f t="shared" si="4580"/>
        <v>#DIV/0!</v>
      </c>
      <c r="G2016" s="1208">
        <f t="shared" si="4725"/>
        <v>0.68823408201112712</v>
      </c>
      <c r="H2016" s="1208" t="e">
        <f t="shared" ref="H2016" si="4727">H2013/H258</f>
        <v>#DIV/0!</v>
      </c>
      <c r="I2016" s="1208" t="e">
        <f t="shared" si="4547"/>
        <v>#DIV/0!</v>
      </c>
      <c r="J2016" s="1184" t="e">
        <f t="shared" si="4581"/>
        <v>#DIV/0!</v>
      </c>
      <c r="K2016" s="1209">
        <f t="shared" si="4725"/>
        <v>-1.2730757386667531</v>
      </c>
      <c r="L2016" s="1209" t="e">
        <f t="shared" ref="L2016" si="4728">L2013/L258</f>
        <v>#DIV/0!</v>
      </c>
      <c r="M2016" s="1209" t="e">
        <f t="shared" si="4549"/>
        <v>#DIV/0!</v>
      </c>
      <c r="N2016" s="1184" t="e">
        <f t="shared" si="4582"/>
        <v>#DIV/0!</v>
      </c>
      <c r="O2016" s="1210">
        <f t="shared" si="4725"/>
        <v>0.61822859593120205</v>
      </c>
      <c r="P2016" s="1210" t="e">
        <f t="shared" ref="P2016" si="4729">P2013/P258</f>
        <v>#DIV/0!</v>
      </c>
      <c r="Q2016" s="1210" t="e">
        <f t="shared" si="4551"/>
        <v>#DIV/0!</v>
      </c>
      <c r="R2016" s="1184" t="e">
        <f t="shared" si="4583"/>
        <v>#DIV/0!</v>
      </c>
      <c r="S2016" s="1211">
        <f t="shared" si="4725"/>
        <v>0.55834896810506573</v>
      </c>
      <c r="T2016" s="1211" t="e">
        <f t="shared" ref="T2016" si="4730">T2013/T258</f>
        <v>#DIV/0!</v>
      </c>
      <c r="U2016" s="1211" t="e">
        <f t="shared" si="4553"/>
        <v>#DIV/0!</v>
      </c>
      <c r="V2016" s="1184" t="e">
        <f t="shared" si="4584"/>
        <v>#DIV/0!</v>
      </c>
      <c r="W2016" s="1177" t="e">
        <f t="shared" ref="W2016" si="4731">W2013/W1853</f>
        <v>#DIV/0!</v>
      </c>
      <c r="X2016" s="1177" t="e">
        <f t="shared" si="4660"/>
        <v>#DIV/0!</v>
      </c>
      <c r="Y2016" s="1177" t="e">
        <f t="shared" si="4554"/>
        <v>#DIV/0!</v>
      </c>
      <c r="Z2016" s="1184" t="e">
        <f t="shared" si="4586"/>
        <v>#DIV/0!</v>
      </c>
      <c r="AA2016" s="1198">
        <f t="shared" si="4575"/>
        <v>0.24365577866354524</v>
      </c>
      <c r="AB2016" s="1177" t="e">
        <f t="shared" si="4576"/>
        <v>#DIV/0!</v>
      </c>
      <c r="AC2016" s="1177" t="e">
        <f t="shared" si="4555"/>
        <v>#DIV/0!</v>
      </c>
      <c r="AD2016" t="s">
        <v>4327</v>
      </c>
    </row>
    <row r="2017" spans="1:30" customFormat="1" ht="15.75" hidden="1" thickBot="1" x14ac:dyDescent="0.3">
      <c r="A2017" s="3580"/>
      <c r="B2017" s="2210" t="s">
        <v>4328</v>
      </c>
      <c r="C2017" s="1212">
        <f>C1993/C1996</f>
        <v>265.85714285714283</v>
      </c>
      <c r="D2017" s="1212">
        <f>D1993/D1996</f>
        <v>233.14285714285714</v>
      </c>
      <c r="E2017" s="1212">
        <f t="shared" si="4545"/>
        <v>32.714285714285694</v>
      </c>
      <c r="F2017" s="2307">
        <f t="shared" si="4580"/>
        <v>0.14031862745098031</v>
      </c>
      <c r="G2017" s="1212">
        <f t="shared" ref="G2017:K2017" si="4732">G1993/G1996</f>
        <v>23.714285714285715</v>
      </c>
      <c r="H2017" s="1212">
        <f t="shared" ref="H2017" si="4733">H1993/H1996</f>
        <v>12.333333333333334</v>
      </c>
      <c r="I2017" s="1212">
        <f t="shared" si="4547"/>
        <v>11.380952380952381</v>
      </c>
      <c r="J2017" s="2307">
        <f t="shared" si="4581"/>
        <v>0.92277992277992282</v>
      </c>
      <c r="K2017" s="1212">
        <f t="shared" si="4732"/>
        <v>94</v>
      </c>
      <c r="L2017" s="1212">
        <f t="shared" ref="L2017" si="4734">L1993/L1996</f>
        <v>127.75</v>
      </c>
      <c r="M2017" s="1212">
        <f t="shared" si="4549"/>
        <v>-33.75</v>
      </c>
      <c r="N2017" s="2307">
        <f t="shared" si="4582"/>
        <v>-0.26418786692759294</v>
      </c>
      <c r="O2017" s="1212">
        <f>O1993/O1996</f>
        <v>104.25</v>
      </c>
      <c r="P2017" s="1212">
        <f>P1993/P1996</f>
        <v>102.75</v>
      </c>
      <c r="Q2017" s="1212">
        <f t="shared" si="4551"/>
        <v>1.5</v>
      </c>
      <c r="R2017" s="2307">
        <f t="shared" si="4583"/>
        <v>1.4598540145985401E-2</v>
      </c>
      <c r="S2017" s="1212">
        <f t="shared" ref="S2017:T2017" si="4735">S1993/S1996</f>
        <v>71.333333333333329</v>
      </c>
      <c r="T2017" s="1212">
        <f t="shared" si="4735"/>
        <v>65</v>
      </c>
      <c r="U2017" s="1212">
        <f t="shared" si="4553"/>
        <v>6.3333333333333286</v>
      </c>
      <c r="V2017" s="2307">
        <f t="shared" si="4584"/>
        <v>9.7435897435897367E-2</v>
      </c>
      <c r="W2017" s="1212">
        <f>W1993/W1996</f>
        <v>121.36</v>
      </c>
      <c r="X2017" s="1212">
        <f>X1993/X1996</f>
        <v>105.92592592592592</v>
      </c>
      <c r="Y2017" s="1212">
        <f t="shared" si="4554"/>
        <v>15.434074074074076</v>
      </c>
      <c r="Z2017" s="2307">
        <f t="shared" si="4586"/>
        <v>0.14570629370629373</v>
      </c>
      <c r="AA2017" s="1212">
        <f t="shared" si="4575"/>
        <v>111.83095238095238</v>
      </c>
      <c r="AB2017" s="1212">
        <f t="shared" si="4576"/>
        <v>108.1952380952381</v>
      </c>
      <c r="AC2017" s="1212">
        <f t="shared" si="4555"/>
        <v>3.6357142857142861</v>
      </c>
      <c r="AD2017" s="27" t="s">
        <v>4329</v>
      </c>
    </row>
    <row r="2018" spans="1:30" customFormat="1" ht="15.75" hidden="1" thickBot="1" x14ac:dyDescent="0.3">
      <c r="A2018" s="3580"/>
      <c r="B2018" s="2211" t="s">
        <v>4223</v>
      </c>
      <c r="C2018" s="1207">
        <f t="shared" ref="C2018:S2018" si="4736">C2017/C264</f>
        <v>1.2256460876806861</v>
      </c>
      <c r="D2018" s="1207">
        <f t="shared" ref="D2018" si="4737">D2017/D264</f>
        <v>0.88235265029200427</v>
      </c>
      <c r="E2018" s="1207">
        <f t="shared" si="4545"/>
        <v>0.34329343738868179</v>
      </c>
      <c r="F2018" s="1184">
        <f t="shared" si="4580"/>
        <v>0.38906602397020379</v>
      </c>
      <c r="G2018" s="1208">
        <f t="shared" si="4736"/>
        <v>0.16384156546367423</v>
      </c>
      <c r="H2018" s="1208">
        <f t="shared" ref="H2018" si="4738">H2017/H264</f>
        <v>6.8601073194005338E-2</v>
      </c>
      <c r="I2018" s="1208">
        <f t="shared" si="4547"/>
        <v>9.5240492269668894E-2</v>
      </c>
      <c r="J2018" s="1184">
        <f t="shared" si="4581"/>
        <v>1.3883236491115336</v>
      </c>
      <c r="K2018" s="1209">
        <f t="shared" si="4736"/>
        <v>0.52719050974864923</v>
      </c>
      <c r="L2018" s="1209">
        <f t="shared" ref="L2018" si="4739">L2017/L264</f>
        <v>0.74534802689618873</v>
      </c>
      <c r="M2018" s="1209">
        <f t="shared" si="4549"/>
        <v>-0.2181575171475395</v>
      </c>
      <c r="N2018" s="1184">
        <f t="shared" si="4582"/>
        <v>-0.29269215088151596</v>
      </c>
      <c r="O2018" s="1210">
        <f t="shared" si="4736"/>
        <v>1.3647732440365454</v>
      </c>
      <c r="P2018" s="1210">
        <f t="shared" ref="P2018" si="4740">P2017/P264</f>
        <v>0.89514623522090853</v>
      </c>
      <c r="Q2018" s="1210">
        <f t="shared" si="4551"/>
        <v>0.4696270088156369</v>
      </c>
      <c r="R2018" s="1184">
        <f t="shared" si="4583"/>
        <v>0.52463719372035345</v>
      </c>
      <c r="S2018" s="1211">
        <f t="shared" si="4736"/>
        <v>0.42401155581689648</v>
      </c>
      <c r="T2018" s="1211">
        <f t="shared" ref="T2018" si="4741">T2017/T264</f>
        <v>0.26917000076450648</v>
      </c>
      <c r="U2018" s="1211">
        <f t="shared" si="4553"/>
        <v>0.15484155505239</v>
      </c>
      <c r="V2018" s="1184">
        <f t="shared" si="4584"/>
        <v>0.57525561768623301</v>
      </c>
      <c r="W2018" s="1177">
        <f>W2017/W$264</f>
        <v>0.79228109830789262</v>
      </c>
      <c r="X2018" s="1177">
        <f>X2017/X$264</f>
        <v>0.56235243697806203</v>
      </c>
      <c r="Y2018" s="1177">
        <f t="shared" si="4554"/>
        <v>0.22992866132983059</v>
      </c>
      <c r="Z2018" s="1184">
        <f t="shared" si="4586"/>
        <v>0.40886932501868101</v>
      </c>
      <c r="AA2018" s="1198">
        <f t="shared" si="4575"/>
        <v>0.74109259254929027</v>
      </c>
      <c r="AB2018" s="1177">
        <f t="shared" si="4576"/>
        <v>0.57212359727352269</v>
      </c>
      <c r="AC2018" s="1177">
        <f t="shared" si="4555"/>
        <v>0.16896899527576759</v>
      </c>
      <c r="AD2018" t="s">
        <v>4330</v>
      </c>
    </row>
    <row r="2019" spans="1:30" customFormat="1" ht="15.75" hidden="1" thickBot="1" x14ac:dyDescent="0.3">
      <c r="A2019" s="3580"/>
      <c r="B2019" s="2211" t="s">
        <v>4224</v>
      </c>
      <c r="C2019" s="1207">
        <f t="shared" ref="C2019:S2019" si="4742">C2017/C281</f>
        <v>1.4522974783064468</v>
      </c>
      <c r="D2019" s="1207">
        <f t="shared" ref="D2019" si="4743">D2017/D281</f>
        <v>1.0783573551562999</v>
      </c>
      <c r="E2019" s="1207">
        <f t="shared" si="4545"/>
        <v>0.37394012315014691</v>
      </c>
      <c r="F2019" s="1184">
        <f t="shared" si="4580"/>
        <v>0.34676827803149451</v>
      </c>
      <c r="G2019" s="1208">
        <f t="shared" si="4742"/>
        <v>0.66205676172326955</v>
      </c>
      <c r="H2019" s="1208">
        <f t="shared" ref="H2019" si="4744">H2017/H281</f>
        <v>0.35250966426201569</v>
      </c>
      <c r="I2019" s="1208">
        <f t="shared" si="4547"/>
        <v>0.30954709746125386</v>
      </c>
      <c r="J2019" s="1184">
        <f t="shared" si="4581"/>
        <v>0.87812371927247834</v>
      </c>
      <c r="K2019" s="1209">
        <f t="shared" si="4742"/>
        <v>0.50680503369714325</v>
      </c>
      <c r="L2019" s="1209">
        <f t="shared" ref="L2019" si="4745">L2017/L281</f>
        <v>0.72730821432432113</v>
      </c>
      <c r="M2019" s="1209">
        <f t="shared" si="4549"/>
        <v>-0.22050318062717789</v>
      </c>
      <c r="N2019" s="1184">
        <f t="shared" si="4582"/>
        <v>-0.303177079928938</v>
      </c>
      <c r="O2019" s="1210">
        <f t="shared" si="4742"/>
        <v>0.99072840006953711</v>
      </c>
      <c r="P2019" s="1210">
        <f t="shared" ref="P2019" si="4746">P2017/P281</f>
        <v>0.81909772984304741</v>
      </c>
      <c r="Q2019" s="1210">
        <f t="shared" si="4551"/>
        <v>0.1716306702264897</v>
      </c>
      <c r="R2019" s="1184">
        <f t="shared" si="4583"/>
        <v>0.20953625431165213</v>
      </c>
      <c r="S2019" s="1211">
        <f t="shared" si="4742"/>
        <v>0.63859988708766824</v>
      </c>
      <c r="T2019" s="1211">
        <f t="shared" ref="T2019" si="4747">T2017/T281</f>
        <v>0.431194887145053</v>
      </c>
      <c r="U2019" s="1211">
        <f t="shared" si="4553"/>
        <v>0.20740499994261524</v>
      </c>
      <c r="V2019" s="1184">
        <f t="shared" si="4584"/>
        <v>0.48100060118023769</v>
      </c>
      <c r="W2019" s="1177">
        <f>W2017/W$281</f>
        <v>0.85262375280890357</v>
      </c>
      <c r="X2019" s="1177">
        <f>X2017/X$281</f>
        <v>0.69292109758879927</v>
      </c>
      <c r="Y2019" s="1177">
        <f t="shared" si="4554"/>
        <v>0.15970265522010429</v>
      </c>
      <c r="Z2019" s="1184">
        <f t="shared" si="4586"/>
        <v>0.23047740323657567</v>
      </c>
      <c r="AA2019" s="1198">
        <f t="shared" si="4575"/>
        <v>0.85009751217681306</v>
      </c>
      <c r="AB2019" s="1177">
        <f t="shared" si="4576"/>
        <v>0.68169357014614751</v>
      </c>
      <c r="AC2019" s="1177">
        <f t="shared" si="4555"/>
        <v>0.16840394203066555</v>
      </c>
      <c r="AD2019" t="s">
        <v>4331</v>
      </c>
    </row>
    <row r="2020" spans="1:30" customFormat="1" ht="15.75" hidden="1" thickBot="1" x14ac:dyDescent="0.3">
      <c r="A2020" s="3580"/>
      <c r="B2020" s="2211" t="s">
        <v>4311</v>
      </c>
      <c r="C2020" s="1207">
        <f t="shared" ref="C2020:S2020" si="4748">C2017/C284</f>
        <v>1.3243546067075478</v>
      </c>
      <c r="D2020" s="1207">
        <f t="shared" ref="D2020" si="4749">D2017/D284</f>
        <v>0.9822577418027254</v>
      </c>
      <c r="E2020" s="1207">
        <f t="shared" si="4545"/>
        <v>0.34209686490482238</v>
      </c>
      <c r="F2020" s="1184">
        <f t="shared" si="4580"/>
        <v>0.34827606884215162</v>
      </c>
      <c r="G2020" s="1208">
        <f t="shared" si="4748"/>
        <v>0.56968029138000809</v>
      </c>
      <c r="H2020" s="1208">
        <f t="shared" ref="H2020" si="4750">H2017/H284</f>
        <v>0.29286554711733875</v>
      </c>
      <c r="I2020" s="1208">
        <f t="shared" si="4547"/>
        <v>0.27681474426266933</v>
      </c>
      <c r="J2020" s="1184">
        <f t="shared" si="4581"/>
        <v>0.94519395329134248</v>
      </c>
      <c r="K2020" s="1209">
        <f t="shared" si="4748"/>
        <v>0.37605712260090141</v>
      </c>
      <c r="L2020" s="1209">
        <f t="shared" ref="L2020" si="4751">L2017/L284</f>
        <v>0.54490444237894553</v>
      </c>
      <c r="M2020" s="1209">
        <f t="shared" si="4549"/>
        <v>-0.16884731977804412</v>
      </c>
      <c r="N2020" s="1184">
        <f t="shared" si="4582"/>
        <v>-0.30986592629138782</v>
      </c>
      <c r="O2020" s="1210">
        <f t="shared" si="4748"/>
        <v>0.59340687100033684</v>
      </c>
      <c r="P2020" s="1210">
        <f t="shared" ref="P2020" si="4752">P2017/P284</f>
        <v>0.50940697896141862</v>
      </c>
      <c r="Q2020" s="1210">
        <f t="shared" si="4551"/>
        <v>8.3999892038918222E-2</v>
      </c>
      <c r="R2020" s="1184">
        <f t="shared" si="4583"/>
        <v>0.16489741112337644</v>
      </c>
      <c r="S2020" s="1211">
        <f t="shared" si="4748"/>
        <v>0.36169900058788945</v>
      </c>
      <c r="T2020" s="1211">
        <f t="shared" ref="T2020" si="4753">T2017/T284</f>
        <v>0.27190664905328049</v>
      </c>
      <c r="U2020" s="1211">
        <f t="shared" si="4553"/>
        <v>8.9792351534608961E-2</v>
      </c>
      <c r="V2020" s="1184">
        <f t="shared" si="4584"/>
        <v>0.33023227584631087</v>
      </c>
      <c r="W2020" s="1177">
        <f>W2017/W$284</f>
        <v>0.66633328052506502</v>
      </c>
      <c r="X2020" s="1177">
        <f>X2017/X$284</f>
        <v>0.54907755498251154</v>
      </c>
      <c r="Y2020" s="1177">
        <f t="shared" si="4554"/>
        <v>0.11725572554255348</v>
      </c>
      <c r="Z2020" s="1184">
        <f t="shared" si="4586"/>
        <v>0.21355038915456698</v>
      </c>
      <c r="AA2020" s="1198">
        <f t="shared" si="4575"/>
        <v>0.64503957845533666</v>
      </c>
      <c r="AB2020" s="1177">
        <f t="shared" si="4576"/>
        <v>0.52026827186274172</v>
      </c>
      <c r="AC2020" s="1177">
        <f t="shared" si="4555"/>
        <v>0.12477130659259494</v>
      </c>
      <c r="AD2020" t="s">
        <v>4332</v>
      </c>
    </row>
    <row r="2021" spans="1:30" customFormat="1" ht="15.75" hidden="1" thickBot="1" x14ac:dyDescent="0.3">
      <c r="A2021" s="3580"/>
      <c r="B2021" s="2210" t="s">
        <v>4333</v>
      </c>
      <c r="C2021" s="1213">
        <f>C1978/C1996</f>
        <v>59.571428571428569</v>
      </c>
      <c r="D2021" s="1213">
        <f>D1978/D1996</f>
        <v>53</v>
      </c>
      <c r="E2021" s="1213">
        <f t="shared" si="4545"/>
        <v>6.5714285714285694</v>
      </c>
      <c r="F2021" s="2307">
        <f t="shared" si="4580"/>
        <v>0.12398921832884094</v>
      </c>
      <c r="G2021" s="1213">
        <f t="shared" ref="G2021:K2021" si="4754">G1978/G1996</f>
        <v>9.8571428571428577</v>
      </c>
      <c r="H2021" s="1213">
        <f t="shared" ref="H2021" si="4755">H1978/H1996</f>
        <v>7.333333333333333</v>
      </c>
      <c r="I2021" s="1213">
        <f t="shared" si="4547"/>
        <v>2.5238095238095246</v>
      </c>
      <c r="J2021" s="2307">
        <f t="shared" si="4581"/>
        <v>0.34415584415584427</v>
      </c>
      <c r="K2021" s="1213">
        <f t="shared" si="4754"/>
        <v>35.5</v>
      </c>
      <c r="L2021" s="1213">
        <f t="shared" ref="L2021" si="4756">L1978/L1996</f>
        <v>39</v>
      </c>
      <c r="M2021" s="1213">
        <f t="shared" si="4549"/>
        <v>-3.5</v>
      </c>
      <c r="N2021" s="2307">
        <f t="shared" si="4582"/>
        <v>-8.9743589743589744E-2</v>
      </c>
      <c r="O2021" s="1213">
        <f>O1978/O1996</f>
        <v>37.75</v>
      </c>
      <c r="P2021" s="1213">
        <f>P1978/P1996</f>
        <v>40.25</v>
      </c>
      <c r="Q2021" s="1213">
        <f t="shared" si="4551"/>
        <v>-2.5</v>
      </c>
      <c r="R2021" s="2307">
        <f t="shared" si="4583"/>
        <v>-6.2111801242236024E-2</v>
      </c>
      <c r="S2021" s="1213">
        <f t="shared" ref="S2021:T2021" si="4757">S1978/S1996</f>
        <v>21.666666666666668</v>
      </c>
      <c r="T2021" s="1213">
        <f t="shared" si="4757"/>
        <v>17.666666666666668</v>
      </c>
      <c r="U2021" s="1213">
        <f t="shared" si="4553"/>
        <v>4</v>
      </c>
      <c r="V2021" s="2307">
        <f t="shared" si="4584"/>
        <v>0.22641509433962262</v>
      </c>
      <c r="W2021" s="1213">
        <f>W1978/W1996</f>
        <v>33.76</v>
      </c>
      <c r="X2021" s="1213">
        <f>X1978/X1996</f>
        <v>29.888888888888889</v>
      </c>
      <c r="Y2021" s="1213">
        <f t="shared" si="4554"/>
        <v>3.8711111111111087</v>
      </c>
      <c r="Z2021" s="2307">
        <f t="shared" si="4586"/>
        <v>0.12951672862453523</v>
      </c>
      <c r="AA2021" s="1213">
        <f t="shared" si="4575"/>
        <v>32.86904761904762</v>
      </c>
      <c r="AB2021" s="1213">
        <f t="shared" si="4576"/>
        <v>31.45</v>
      </c>
      <c r="AC2021" s="1213">
        <f t="shared" si="4555"/>
        <v>1.4190476190476211</v>
      </c>
      <c r="AD2021" s="27" t="s">
        <v>4334</v>
      </c>
    </row>
    <row r="2022" spans="1:30" customFormat="1" ht="15.75" hidden="1" thickBot="1" x14ac:dyDescent="0.3">
      <c r="A2022" s="3580"/>
      <c r="B2022" s="2211" t="s">
        <v>4223</v>
      </c>
      <c r="C2022" s="1207">
        <f t="shared" ref="C2022:S2022" si="4758">C2021/C290</f>
        <v>1.2593224789915967</v>
      </c>
      <c r="D2022" s="1207">
        <f t="shared" ref="D2022" si="4759">D2021/D290</f>
        <v>0.8955746741538303</v>
      </c>
      <c r="E2022" s="1207">
        <f t="shared" si="4545"/>
        <v>0.36374780483776636</v>
      </c>
      <c r="F2022" s="1184">
        <f t="shared" si="4580"/>
        <v>0.4061613345435966</v>
      </c>
      <c r="G2022" s="1208">
        <f t="shared" si="4758"/>
        <v>0.30219473092586563</v>
      </c>
      <c r="H2022" s="1208">
        <f t="shared" ref="H2022" si="4760">H2021/H290</f>
        <v>0.19726907630522089</v>
      </c>
      <c r="I2022" s="1208">
        <f t="shared" si="4547"/>
        <v>0.10492565462064474</v>
      </c>
      <c r="J2022" s="1184">
        <f t="shared" si="4581"/>
        <v>0.53189104235628137</v>
      </c>
      <c r="K2022" s="1209">
        <f t="shared" si="4758"/>
        <v>1.1510418877053008</v>
      </c>
      <c r="L2022" s="1209">
        <f t="shared" ref="L2022" si="4761">L2021/L290</f>
        <v>1.3444152431011827</v>
      </c>
      <c r="M2022" s="1209">
        <f t="shared" si="4549"/>
        <v>-0.19337335539588185</v>
      </c>
      <c r="N2022" s="1184">
        <f t="shared" si="4582"/>
        <v>-0.14383454545622723</v>
      </c>
      <c r="O2022" s="1210">
        <f t="shared" si="4758"/>
        <v>2.2621901217435183</v>
      </c>
      <c r="P2022" s="1210">
        <f t="shared" ref="P2022" si="4762">P2021/P290</f>
        <v>1.653730877302529</v>
      </c>
      <c r="Q2022" s="1210">
        <f t="shared" si="4551"/>
        <v>0.60845924444098931</v>
      </c>
      <c r="R2022" s="1184">
        <f t="shared" si="4583"/>
        <v>0.36793123524032711</v>
      </c>
      <c r="S2022" s="1211">
        <f t="shared" si="4758"/>
        <v>0.65375381221205642</v>
      </c>
      <c r="T2022" s="1211">
        <f t="shared" ref="T2022" si="4763">T2021/T290</f>
        <v>0.37586191847778649</v>
      </c>
      <c r="U2022" s="1211">
        <f t="shared" si="4553"/>
        <v>0.27789189373426992</v>
      </c>
      <c r="V2022" s="1184">
        <f t="shared" si="4584"/>
        <v>0.73934570136743816</v>
      </c>
      <c r="W2022" s="1177">
        <f>W2021/W$290</f>
        <v>1.0710879132125677</v>
      </c>
      <c r="X2022" s="1177">
        <f>X2021/X$290</f>
        <v>0.78486474865439693</v>
      </c>
      <c r="Y2022" s="1177">
        <f t="shared" si="4554"/>
        <v>0.28622316455817076</v>
      </c>
      <c r="Z2022" s="1184">
        <f t="shared" si="4586"/>
        <v>0.36467832839846998</v>
      </c>
      <c r="AA2022" s="1198">
        <f t="shared" si="4575"/>
        <v>1.1257006063156676</v>
      </c>
      <c r="AB2022" s="1177">
        <f t="shared" si="4576"/>
        <v>0.89337035786810992</v>
      </c>
      <c r="AC2022" s="1177">
        <f t="shared" si="4555"/>
        <v>0.23233024844755767</v>
      </c>
      <c r="AD2022" t="s">
        <v>4335</v>
      </c>
    </row>
    <row r="2023" spans="1:30" customFormat="1" ht="15.75" hidden="1" thickBot="1" x14ac:dyDescent="0.3">
      <c r="A2023" s="3580"/>
      <c r="B2023" s="2211" t="s">
        <v>4224</v>
      </c>
      <c r="C2023" s="1207">
        <f t="shared" ref="C2023:S2023" si="4764">C2021/C307</f>
        <v>1.5547838862084509</v>
      </c>
      <c r="D2023" s="1207">
        <f t="shared" ref="D2023" si="4765">D2021/D307</f>
        <v>1.13427393785669</v>
      </c>
      <c r="E2023" s="1207">
        <f t="shared" si="4545"/>
        <v>0.42050994835176092</v>
      </c>
      <c r="F2023" s="1184">
        <f t="shared" si="4580"/>
        <v>0.37073050373206257</v>
      </c>
      <c r="G2023" s="1208">
        <f t="shared" si="4764"/>
        <v>0.74302620456466617</v>
      </c>
      <c r="H2023" s="1208">
        <f t="shared" ref="H2023" si="4766">H2021/H307</f>
        <v>0.63617886178861793</v>
      </c>
      <c r="I2023" s="1208">
        <f t="shared" si="4547"/>
        <v>0.10684734277604824</v>
      </c>
      <c r="J2023" s="1184">
        <f t="shared" si="4581"/>
        <v>0.167951733692702</v>
      </c>
      <c r="K2023" s="1209">
        <f t="shared" si="4764"/>
        <v>1.248133167392657</v>
      </c>
      <c r="L2023" s="1209">
        <f t="shared" ref="L2023" si="4767">L2021/L307</f>
        <v>1.4402804830541489</v>
      </c>
      <c r="M2023" s="1209">
        <f t="shared" si="4549"/>
        <v>-0.1921473156614919</v>
      </c>
      <c r="N2023" s="1184">
        <f t="shared" si="4582"/>
        <v>-0.13340965035785179</v>
      </c>
      <c r="O2023" s="1210">
        <f t="shared" si="4764"/>
        <v>1.4979433825308492</v>
      </c>
      <c r="P2023" s="1210">
        <f t="shared" ref="P2023" si="4768">P2021/P307</f>
        <v>1.4487794245858763</v>
      </c>
      <c r="Q2023" s="1210">
        <f t="shared" si="4551"/>
        <v>4.9163957944972969E-2</v>
      </c>
      <c r="R2023" s="1184">
        <f t="shared" si="4583"/>
        <v>3.3934743350614707E-2</v>
      </c>
      <c r="S2023" s="1211">
        <f t="shared" si="4764"/>
        <v>1.0130581297388375</v>
      </c>
      <c r="T2023" s="1211">
        <f t="shared" ref="T2023" si="4769">T2021/T307</f>
        <v>0.58698001080497031</v>
      </c>
      <c r="U2023" s="1211">
        <f t="shared" si="4553"/>
        <v>0.42607811893386716</v>
      </c>
      <c r="V2023" s="1184">
        <f t="shared" si="4584"/>
        <v>0.72588182065953799</v>
      </c>
      <c r="W2023" s="1177">
        <f>W2021/W$307</f>
        <v>1.1797609982282202</v>
      </c>
      <c r="X2023" s="1177">
        <f>X2021/X$307</f>
        <v>0.97276955710598279</v>
      </c>
      <c r="Y2023" s="1177">
        <f t="shared" si="4554"/>
        <v>0.20699144112223744</v>
      </c>
      <c r="Z2023" s="1184">
        <f t="shared" si="4586"/>
        <v>0.21278568969411715</v>
      </c>
      <c r="AA2023" s="1198">
        <f t="shared" si="4575"/>
        <v>1.2113889540870921</v>
      </c>
      <c r="AB2023" s="1177">
        <f t="shared" si="4576"/>
        <v>1.0492985436180606</v>
      </c>
      <c r="AC2023" s="1177">
        <f t="shared" si="4555"/>
        <v>0.1620904104690315</v>
      </c>
      <c r="AD2023" t="s">
        <v>4336</v>
      </c>
    </row>
    <row r="2024" spans="1:30" customFormat="1" ht="15.75" hidden="1" thickBot="1" x14ac:dyDescent="0.3">
      <c r="A2024" s="3580"/>
      <c r="B2024" s="2211" t="s">
        <v>4311</v>
      </c>
      <c r="C2024" s="1207">
        <f t="shared" ref="C2024:S2024" si="4770">C2021/C310</f>
        <v>1.5796091073947209</v>
      </c>
      <c r="D2024" s="1207">
        <f t="shared" ref="D2024" si="4771">D2021/D310</f>
        <v>1.1385276358569438</v>
      </c>
      <c r="E2024" s="1207">
        <f t="shared" si="4545"/>
        <v>0.4410814715377771</v>
      </c>
      <c r="F2024" s="1184">
        <f t="shared" si="4580"/>
        <v>0.38741393502124799</v>
      </c>
      <c r="G2024" s="1208">
        <f t="shared" si="4770"/>
        <v>0.62566295979469633</v>
      </c>
      <c r="H2024" s="1208">
        <f t="shared" ref="H2024" si="4772">H2021/H310</f>
        <v>0.5229681978798586</v>
      </c>
      <c r="I2024" s="1208">
        <f t="shared" si="4547"/>
        <v>0.10269476191483773</v>
      </c>
      <c r="J2024" s="1184">
        <f t="shared" si="4581"/>
        <v>0.1963690379858046</v>
      </c>
      <c r="K2024" s="1209">
        <f t="shared" si="4770"/>
        <v>1.0711353002959993</v>
      </c>
      <c r="L2024" s="1209">
        <f t="shared" ref="L2024" si="4773">L2021/L310</f>
        <v>1.2569751779873004</v>
      </c>
      <c r="M2024" s="1209">
        <f t="shared" si="4549"/>
        <v>-0.18583987769130106</v>
      </c>
      <c r="N2024" s="1184">
        <f t="shared" si="4582"/>
        <v>-0.14784689542467533</v>
      </c>
      <c r="O2024" s="1210">
        <f t="shared" si="4770"/>
        <v>0.98331535141800241</v>
      </c>
      <c r="P2024" s="1210">
        <f t="shared" ref="P2024" si="4774">P2021/P310</f>
        <v>1.0176661264181524</v>
      </c>
      <c r="Q2024" s="1210">
        <f t="shared" si="4551"/>
        <v>-3.4350775000149936E-2</v>
      </c>
      <c r="R2024" s="1184">
        <f t="shared" si="4583"/>
        <v>-3.3754464365492134E-2</v>
      </c>
      <c r="S2024" s="1211">
        <f t="shared" si="4770"/>
        <v>0.66980286738351258</v>
      </c>
      <c r="T2024" s="1211">
        <f t="shared" ref="T2024" si="4775">T2021/T310</f>
        <v>0.42169179229480741</v>
      </c>
      <c r="U2024" s="1211">
        <f t="shared" si="4553"/>
        <v>0.24811107508870517</v>
      </c>
      <c r="V2024" s="1184">
        <f t="shared" si="4584"/>
        <v>0.58837065274262945</v>
      </c>
      <c r="W2024" s="1177">
        <f>W2021/W$310</f>
        <v>1.0363638204180796</v>
      </c>
      <c r="X2024" s="1177">
        <f>X2021/X$310</f>
        <v>0.87042954418840945</v>
      </c>
      <c r="Y2024" s="1177">
        <f t="shared" si="4554"/>
        <v>0.16593427622967016</v>
      </c>
      <c r="Z2024" s="1184">
        <f t="shared" si="4586"/>
        <v>0.19063493115274213</v>
      </c>
      <c r="AA2024" s="1198">
        <f t="shared" si="4575"/>
        <v>0.98590511725738639</v>
      </c>
      <c r="AB2024" s="1177">
        <f t="shared" si="4576"/>
        <v>0.87156578608741264</v>
      </c>
      <c r="AC2024" s="1177">
        <f t="shared" si="4555"/>
        <v>0.11433933116997375</v>
      </c>
      <c r="AD2024" t="s">
        <v>4337</v>
      </c>
    </row>
    <row r="2025" spans="1:30" s="325" customFormat="1" ht="15.75" hidden="1" thickBot="1" x14ac:dyDescent="0.3">
      <c r="A2025" s="3580"/>
      <c r="B2025" s="2210" t="s">
        <v>4338</v>
      </c>
      <c r="C2025" s="1206">
        <f>C1983/C1996</f>
        <v>17.428571428571427</v>
      </c>
      <c r="D2025" s="1206"/>
      <c r="E2025" s="1206"/>
      <c r="F2025" s="2307" t="e">
        <f t="shared" si="4580"/>
        <v>#DIV/0!</v>
      </c>
      <c r="G2025" s="1206">
        <f t="shared" ref="G2025:W2025" si="4776">G1983/G1996</f>
        <v>5.5714285714285712</v>
      </c>
      <c r="H2025" s="1206"/>
      <c r="I2025" s="1206"/>
      <c r="J2025" s="2307" t="e">
        <f t="shared" si="4581"/>
        <v>#DIV/0!</v>
      </c>
      <c r="K2025" s="1206">
        <f t="shared" si="4776"/>
        <v>27.5</v>
      </c>
      <c r="L2025" s="1206"/>
      <c r="M2025" s="1206"/>
      <c r="N2025" s="2307" t="e">
        <f t="shared" si="4582"/>
        <v>#DIV/0!</v>
      </c>
      <c r="O2025" s="1206">
        <f t="shared" si="4776"/>
        <v>14</v>
      </c>
      <c r="P2025" s="1206"/>
      <c r="Q2025" s="1206"/>
      <c r="R2025" s="2307" t="e">
        <f t="shared" si="4583"/>
        <v>#DIV/0!</v>
      </c>
      <c r="S2025" s="1206">
        <f t="shared" si="4776"/>
        <v>6.333333333333333</v>
      </c>
      <c r="T2025" s="1206"/>
      <c r="U2025" s="1206"/>
      <c r="V2025" s="2307" t="e">
        <f t="shared" si="4584"/>
        <v>#DIV/0!</v>
      </c>
      <c r="W2025" s="1206" t="e">
        <f t="shared" si="4776"/>
        <v>#DIV/0!</v>
      </c>
      <c r="X2025" s="1206">
        <f t="shared" ref="X2025:X2032" si="4777">SUM(D2025+H2025+L2025+P2025+T2025)</f>
        <v>0</v>
      </c>
      <c r="Y2025" s="1206"/>
      <c r="Z2025" s="2307" t="e">
        <f t="shared" si="4586"/>
        <v>#DIV/0!</v>
      </c>
      <c r="AA2025" s="1206">
        <f t="shared" si="4575"/>
        <v>14.166666666666666</v>
      </c>
      <c r="AB2025" s="1718" t="e">
        <f t="shared" si="4576"/>
        <v>#DIV/0!</v>
      </c>
      <c r="AC2025" s="1206"/>
      <c r="AD2025" s="1220" t="s">
        <v>4339</v>
      </c>
    </row>
    <row r="2026" spans="1:30" s="325" customFormat="1" ht="15.75" hidden="1" thickBot="1" x14ac:dyDescent="0.3">
      <c r="A2026" s="3580"/>
      <c r="B2026" s="2212" t="s">
        <v>4223</v>
      </c>
      <c r="C2026" s="1207">
        <f t="shared" ref="C2026:W2026" si="4778">C2025/C316</f>
        <v>5.2648147182988483</v>
      </c>
      <c r="D2026" s="1207"/>
      <c r="E2026" s="1207"/>
      <c r="F2026" s="1184" t="e">
        <f t="shared" si="4580"/>
        <v>#DIV/0!</v>
      </c>
      <c r="G2026" s="1208">
        <f t="shared" si="4778"/>
        <v>0.67045207956600361</v>
      </c>
      <c r="H2026" s="1208"/>
      <c r="I2026" s="1208"/>
      <c r="J2026" s="1184" t="e">
        <f t="shared" si="4581"/>
        <v>#DIV/0!</v>
      </c>
      <c r="K2026" s="1209">
        <f t="shared" si="4778"/>
        <v>4.8011882998171851</v>
      </c>
      <c r="L2026" s="1209"/>
      <c r="M2026" s="1209"/>
      <c r="N2026" s="1184" t="e">
        <f t="shared" si="4582"/>
        <v>#DIV/0!</v>
      </c>
      <c r="O2026" s="1210">
        <f t="shared" si="4778"/>
        <v>5.1055662188099813</v>
      </c>
      <c r="P2026" s="1210"/>
      <c r="Q2026" s="1210"/>
      <c r="R2026" s="1184" t="e">
        <f t="shared" si="4583"/>
        <v>#DIV/0!</v>
      </c>
      <c r="S2026" s="1214">
        <f t="shared" si="4778"/>
        <v>0.42980151780502041</v>
      </c>
      <c r="T2026" s="1214"/>
      <c r="U2026" s="1214"/>
      <c r="V2026" s="1184" t="e">
        <f t="shared" si="4584"/>
        <v>#DIV/0!</v>
      </c>
      <c r="W2026" s="1199" t="e">
        <f t="shared" si="4778"/>
        <v>#DIV/0!</v>
      </c>
      <c r="X2026" s="1199">
        <f t="shared" si="4777"/>
        <v>0</v>
      </c>
      <c r="Y2026" s="1199"/>
      <c r="Z2026" s="1184" t="e">
        <f t="shared" si="4586"/>
        <v>#DIV/0!</v>
      </c>
      <c r="AA2026" s="1198">
        <f t="shared" si="4575"/>
        <v>3.2543645668594072</v>
      </c>
      <c r="AB2026" s="1723" t="e">
        <f t="shared" si="4576"/>
        <v>#DIV/0!</v>
      </c>
      <c r="AC2026" s="1177"/>
      <c r="AD2026" s="325" t="s">
        <v>4340</v>
      </c>
    </row>
    <row r="2027" spans="1:30" ht="15.75" hidden="1" thickBot="1" x14ac:dyDescent="0.3">
      <c r="A2027" s="3580"/>
      <c r="B2027" s="2212" t="s">
        <v>4224</v>
      </c>
      <c r="C2027" s="1207">
        <f t="shared" ref="C2027:W2027" si="4779">C2025/C333</f>
        <v>2.8925298135107398</v>
      </c>
      <c r="D2027" s="1207"/>
      <c r="E2027" s="1207"/>
      <c r="F2027" s="1184" t="e">
        <f t="shared" si="4580"/>
        <v>#DIV/0!</v>
      </c>
      <c r="G2027" s="1208">
        <f t="shared" si="4779"/>
        <v>1.2146045918367347</v>
      </c>
      <c r="H2027" s="1208"/>
      <c r="I2027" s="1208"/>
      <c r="J2027" s="1184" t="e">
        <f t="shared" si="4581"/>
        <v>#DIV/0!</v>
      </c>
      <c r="K2027" s="1209">
        <f t="shared" si="4779"/>
        <v>3.099750623441397</v>
      </c>
      <c r="L2027" s="1209"/>
      <c r="M2027" s="1209"/>
      <c r="N2027" s="1184" t="e">
        <f t="shared" si="4582"/>
        <v>#DIV/0!</v>
      </c>
      <c r="O2027" s="1210">
        <f t="shared" si="4779"/>
        <v>1.8735210118319052</v>
      </c>
      <c r="P2027" s="1210"/>
      <c r="Q2027" s="1210"/>
      <c r="R2027" s="1184" t="e">
        <f t="shared" si="4583"/>
        <v>#DIV/0!</v>
      </c>
      <c r="S2027" s="1214">
        <f t="shared" si="4779"/>
        <v>1.0782208588957054</v>
      </c>
      <c r="T2027" s="1214"/>
      <c r="U2027" s="1214"/>
      <c r="V2027" s="1184" t="e">
        <f t="shared" si="4584"/>
        <v>#DIV/0!</v>
      </c>
      <c r="W2027" s="1200" t="e">
        <f t="shared" si="4779"/>
        <v>#DIV/0!</v>
      </c>
      <c r="X2027" s="1200">
        <f t="shared" si="4777"/>
        <v>0</v>
      </c>
      <c r="Y2027" s="1200"/>
      <c r="Z2027" s="1184" t="e">
        <f t="shared" si="4586"/>
        <v>#DIV/0!</v>
      </c>
      <c r="AA2027" s="1198">
        <f t="shared" si="4575"/>
        <v>2.0317253799032962</v>
      </c>
      <c r="AB2027" s="1723" t="e">
        <f t="shared" si="4576"/>
        <v>#DIV/0!</v>
      </c>
      <c r="AC2027" s="1177"/>
      <c r="AD2027" s="325" t="s">
        <v>4341</v>
      </c>
    </row>
    <row r="2028" spans="1:30" ht="15.75" hidden="1" thickBot="1" x14ac:dyDescent="0.3">
      <c r="A2028" s="3580"/>
      <c r="B2028" s="2212" t="s">
        <v>4311</v>
      </c>
      <c r="C2028" s="1207">
        <f t="shared" ref="C2028:W2028" si="4780">C2025/C336</f>
        <v>1.8366431774503522</v>
      </c>
      <c r="D2028" s="1207"/>
      <c r="E2028" s="1207"/>
      <c r="F2028" s="1184" t="e">
        <f t="shared" si="4580"/>
        <v>#DIV/0!</v>
      </c>
      <c r="G2028" s="1208">
        <f t="shared" si="4780"/>
        <v>0.99758687258687262</v>
      </c>
      <c r="H2028" s="1208"/>
      <c r="I2028" s="1208"/>
      <c r="J2028" s="1184" t="e">
        <f t="shared" si="4581"/>
        <v>#DIV/0!</v>
      </c>
      <c r="K2028" s="1209">
        <f t="shared" si="4780"/>
        <v>3.2389116660454715</v>
      </c>
      <c r="L2028" s="1209"/>
      <c r="M2028" s="1209"/>
      <c r="N2028" s="1184" t="e">
        <f t="shared" si="4582"/>
        <v>#DIV/0!</v>
      </c>
      <c r="O2028" s="1210">
        <f t="shared" si="4780"/>
        <v>1.3520000000000001</v>
      </c>
      <c r="P2028" s="1210"/>
      <c r="Q2028" s="1210"/>
      <c r="R2028" s="1184" t="e">
        <f t="shared" si="4583"/>
        <v>#DIV/0!</v>
      </c>
      <c r="S2028" s="1214">
        <f t="shared" si="4780"/>
        <v>0.79817351598173514</v>
      </c>
      <c r="T2028" s="1214"/>
      <c r="U2028" s="1214"/>
      <c r="V2028" s="1184" t="e">
        <f t="shared" si="4584"/>
        <v>#DIV/0!</v>
      </c>
      <c r="W2028" s="1199" t="e">
        <f t="shared" si="4780"/>
        <v>#DIV/0!</v>
      </c>
      <c r="X2028" s="1199">
        <f t="shared" si="4777"/>
        <v>0</v>
      </c>
      <c r="Y2028" s="1199"/>
      <c r="Z2028" s="1184" t="e">
        <f t="shared" si="4586"/>
        <v>#DIV/0!</v>
      </c>
      <c r="AA2028" s="1198">
        <f t="shared" si="4575"/>
        <v>1.6446630464128866</v>
      </c>
      <c r="AB2028" s="1723" t="e">
        <f t="shared" si="4576"/>
        <v>#DIV/0!</v>
      </c>
      <c r="AC2028" s="1177"/>
      <c r="AD2028" s="325" t="s">
        <v>4342</v>
      </c>
    </row>
    <row r="2029" spans="1:30" ht="15.75" hidden="1" thickBot="1" x14ac:dyDescent="0.3">
      <c r="A2029" s="3580"/>
      <c r="B2029" s="2210" t="s">
        <v>4343</v>
      </c>
      <c r="C2029" s="1206">
        <f>C1988/C1993</f>
        <v>-1.0209564750134336E-2</v>
      </c>
      <c r="D2029" s="1206"/>
      <c r="E2029" s="1206"/>
      <c r="F2029" s="2307" t="e">
        <f t="shared" si="4580"/>
        <v>#DIV/0!</v>
      </c>
      <c r="G2029" s="1206">
        <f t="shared" ref="G2029:W2029" si="4781">G1988/G1993</f>
        <v>-3.614457831325301E-2</v>
      </c>
      <c r="H2029" s="1206"/>
      <c r="I2029" s="1206"/>
      <c r="J2029" s="2307" t="e">
        <f t="shared" si="4581"/>
        <v>#DIV/0!</v>
      </c>
      <c r="K2029" s="1206">
        <f t="shared" si="4781"/>
        <v>3.9893617021276598E-2</v>
      </c>
      <c r="L2029" s="1206"/>
      <c r="M2029" s="1206"/>
      <c r="N2029" s="2307" t="e">
        <f t="shared" si="4582"/>
        <v>#DIV/0!</v>
      </c>
      <c r="O2029" s="1206">
        <f t="shared" si="4781"/>
        <v>-1.9184652278177457E-2</v>
      </c>
      <c r="P2029" s="1206"/>
      <c r="Q2029" s="1206"/>
      <c r="R2029" s="2307" t="e">
        <f t="shared" si="4583"/>
        <v>#DIV/0!</v>
      </c>
      <c r="S2029" s="1206">
        <f t="shared" si="4781"/>
        <v>-9.3457943925233638E-3</v>
      </c>
      <c r="T2029" s="1206"/>
      <c r="U2029" s="1206"/>
      <c r="V2029" s="2307" t="e">
        <f t="shared" si="4584"/>
        <v>#DIV/0!</v>
      </c>
      <c r="W2029" s="1206" t="e">
        <f t="shared" si="4781"/>
        <v>#DIV/0!</v>
      </c>
      <c r="X2029" s="1206">
        <f t="shared" si="4777"/>
        <v>0</v>
      </c>
      <c r="Y2029" s="1206"/>
      <c r="Z2029" s="2307" t="e">
        <f t="shared" si="4586"/>
        <v>#DIV/0!</v>
      </c>
      <c r="AA2029" s="1206">
        <f t="shared" si="4575"/>
        <v>-6.9981945425623138E-3</v>
      </c>
      <c r="AB2029" s="1718" t="e">
        <f t="shared" si="4576"/>
        <v>#DIV/0!</v>
      </c>
      <c r="AC2029" s="1206"/>
      <c r="AD2029" s="1220" t="s">
        <v>4344</v>
      </c>
    </row>
    <row r="2030" spans="1:30" ht="15.75" hidden="1" thickBot="1" x14ac:dyDescent="0.3">
      <c r="A2030" s="3580"/>
      <c r="B2030" s="2212" t="s">
        <v>4223</v>
      </c>
      <c r="C2030" s="1207">
        <f t="shared" ref="C2030:W2030" si="4782">C2029/C342</f>
        <v>0.694045593421036</v>
      </c>
      <c r="D2030" s="1207"/>
      <c r="E2030" s="1207"/>
      <c r="F2030" s="1184" t="e">
        <f t="shared" si="4580"/>
        <v>#DIV/0!</v>
      </c>
      <c r="G2030" s="1208">
        <f t="shared" si="4782"/>
        <v>1.949861127730997</v>
      </c>
      <c r="H2030" s="1208"/>
      <c r="I2030" s="1208"/>
      <c r="J2030" s="1184" t="e">
        <f t="shared" si="4581"/>
        <v>#DIV/0!</v>
      </c>
      <c r="K2030" s="1209">
        <f t="shared" si="4782"/>
        <v>-3.935168779946693</v>
      </c>
      <c r="L2030" s="1209"/>
      <c r="M2030" s="1209"/>
      <c r="N2030" s="1184" t="e">
        <f t="shared" si="4582"/>
        <v>#DIV/0!</v>
      </c>
      <c r="O2030" s="1210">
        <f t="shared" si="4782"/>
        <v>2.9683852065469161</v>
      </c>
      <c r="P2030" s="1210"/>
      <c r="Q2030" s="1210"/>
      <c r="R2030" s="1184" t="e">
        <f t="shared" si="4583"/>
        <v>#DIV/0!</v>
      </c>
      <c r="S2030" s="1214">
        <f t="shared" si="4782"/>
        <v>0.48226395087909646</v>
      </c>
      <c r="T2030" s="1214"/>
      <c r="U2030" s="1214"/>
      <c r="V2030" s="1184" t="e">
        <f t="shared" si="4584"/>
        <v>#DIV/0!</v>
      </c>
      <c r="W2030" s="1199" t="e">
        <f t="shared" si="4782"/>
        <v>#DIV/0!</v>
      </c>
      <c r="X2030" s="1199">
        <f t="shared" si="4777"/>
        <v>0</v>
      </c>
      <c r="Y2030" s="1199"/>
      <c r="Z2030" s="1184" t="e">
        <f t="shared" si="4586"/>
        <v>#DIV/0!</v>
      </c>
      <c r="AA2030" s="1198">
        <f t="shared" si="4575"/>
        <v>0.43187741972627053</v>
      </c>
      <c r="AB2030" s="1723" t="e">
        <f t="shared" si="4576"/>
        <v>#DIV/0!</v>
      </c>
      <c r="AC2030" s="1177"/>
      <c r="AD2030" s="325" t="s">
        <v>4345</v>
      </c>
    </row>
    <row r="2031" spans="1:30" ht="15.75" hidden="1" thickBot="1" x14ac:dyDescent="0.3">
      <c r="A2031" s="3580"/>
      <c r="B2031" s="2212" t="s">
        <v>4224</v>
      </c>
      <c r="C2031" s="1207">
        <f t="shared" ref="C2031:W2031" si="4783">C2029/C359</f>
        <v>0.71228846223206843</v>
      </c>
      <c r="D2031" s="1207"/>
      <c r="E2031" s="1207"/>
      <c r="F2031" s="1184" t="e">
        <f t="shared" si="4580"/>
        <v>#DIV/0!</v>
      </c>
      <c r="G2031" s="1208">
        <f t="shared" si="4783"/>
        <v>0.85244348179233786</v>
      </c>
      <c r="H2031" s="1208"/>
      <c r="I2031" s="1208"/>
      <c r="J2031" s="1184" t="e">
        <f t="shared" si="4581"/>
        <v>#DIV/0!</v>
      </c>
      <c r="K2031" s="1209">
        <f t="shared" si="4783"/>
        <v>-3.1882567997890598</v>
      </c>
      <c r="L2031" s="1209"/>
      <c r="M2031" s="1209"/>
      <c r="N2031" s="1184" t="e">
        <f t="shared" si="4582"/>
        <v>#DIV/0!</v>
      </c>
      <c r="O2031" s="1210">
        <f t="shared" si="4783"/>
        <v>0.98826729661047275</v>
      </c>
      <c r="P2031" s="1210"/>
      <c r="Q2031" s="1210"/>
      <c r="R2031" s="1184" t="e">
        <f t="shared" si="4583"/>
        <v>#DIV/0!</v>
      </c>
      <c r="S2031" s="1214">
        <f t="shared" si="4783"/>
        <v>0.95767359233799332</v>
      </c>
      <c r="T2031" s="1214"/>
      <c r="U2031" s="1214"/>
      <c r="V2031" s="1184" t="e">
        <f t="shared" si="4584"/>
        <v>#DIV/0!</v>
      </c>
      <c r="W2031" s="1199" t="e">
        <f t="shared" si="4783"/>
        <v>#DIV/0!</v>
      </c>
      <c r="X2031" s="1199">
        <f t="shared" si="4777"/>
        <v>0</v>
      </c>
      <c r="Y2031" s="1199"/>
      <c r="Z2031" s="1184" t="e">
        <f t="shared" si="4586"/>
        <v>#DIV/0!</v>
      </c>
      <c r="AA2031" s="1198">
        <f t="shared" si="4575"/>
        <v>6.4483206636762505E-2</v>
      </c>
      <c r="AB2031" s="1723" t="e">
        <f t="shared" si="4576"/>
        <v>#DIV/0!</v>
      </c>
      <c r="AC2031" s="1177"/>
      <c r="AD2031" s="325" t="s">
        <v>4346</v>
      </c>
    </row>
    <row r="2032" spans="1:30" ht="15.75" hidden="1" thickBot="1" x14ac:dyDescent="0.3">
      <c r="A2032" s="3580"/>
      <c r="B2032" s="2213" t="s">
        <v>4311</v>
      </c>
      <c r="C2032" s="1215">
        <f t="shared" ref="C2032:W2032" si="4784">C2029/C362</f>
        <v>0.74730212115994921</v>
      </c>
      <c r="D2032" s="1215"/>
      <c r="E2032" s="1215"/>
      <c r="F2032" s="2308" t="e">
        <f t="shared" si="4580"/>
        <v>#DIV/0!</v>
      </c>
      <c r="G2032" s="1216">
        <f t="shared" si="4784"/>
        <v>0.75586707017644028</v>
      </c>
      <c r="H2032" s="1216"/>
      <c r="I2032" s="1216"/>
      <c r="J2032" s="2308" t="e">
        <f t="shared" si="4581"/>
        <v>#DIV/0!</v>
      </c>
      <c r="K2032" s="1217">
        <f t="shared" si="4784"/>
        <v>-3.6261415664863015</v>
      </c>
      <c r="L2032" s="1217"/>
      <c r="M2032" s="1217"/>
      <c r="N2032" s="2308" t="e">
        <f t="shared" si="4582"/>
        <v>#DIV/0!</v>
      </c>
      <c r="O2032" s="1218">
        <f t="shared" si="4784"/>
        <v>1.0244466297465624</v>
      </c>
      <c r="P2032" s="1218"/>
      <c r="Q2032" s="1218"/>
      <c r="R2032" s="2308" t="e">
        <f t="shared" si="4583"/>
        <v>#DIV/0!</v>
      </c>
      <c r="S2032" s="1219">
        <f t="shared" si="4784"/>
        <v>1.033963984499658</v>
      </c>
      <c r="T2032" s="1219"/>
      <c r="U2032" s="1219"/>
      <c r="V2032" s="2308" t="e">
        <f t="shared" si="4584"/>
        <v>#DIV/0!</v>
      </c>
      <c r="W2032" s="1201" t="e">
        <f t="shared" si="4784"/>
        <v>#DIV/0!</v>
      </c>
      <c r="X2032" s="1201">
        <f t="shared" si="4777"/>
        <v>0</v>
      </c>
      <c r="Y2032" s="1201"/>
      <c r="Z2032" s="2308" t="e">
        <f t="shared" si="4586"/>
        <v>#DIV/0!</v>
      </c>
      <c r="AA2032" s="1202">
        <f t="shared" si="4575"/>
        <v>-1.2912352180738296E-2</v>
      </c>
      <c r="AB2032" s="1723" t="e">
        <f t="shared" si="4576"/>
        <v>#DIV/0!</v>
      </c>
      <c r="AC2032" s="1177"/>
      <c r="AD2032" s="325" t="s">
        <v>4347</v>
      </c>
    </row>
    <row r="2033" spans="1:30" customFormat="1" ht="15.75" thickBot="1" x14ac:dyDescent="0.3">
      <c r="A2033" s="3580" t="s">
        <v>898</v>
      </c>
      <c r="B2033" s="2207" t="s">
        <v>935</v>
      </c>
      <c r="C2033" s="826">
        <f>'BNP avec amende'!B807</f>
        <v>411</v>
      </c>
      <c r="D2033" s="1245">
        <f>'Données 2013 TJN'!C204</f>
        <v>622</v>
      </c>
      <c r="E2033" s="826">
        <f>C2033-D2033</f>
        <v>-211</v>
      </c>
      <c r="F2033" s="2278">
        <f t="shared" si="4580"/>
        <v>-0.33922829581993569</v>
      </c>
      <c r="G2033" s="826">
        <f>BPCE!B703</f>
        <v>5</v>
      </c>
      <c r="H2033" s="1245">
        <f>'Données 2013 TJN'!D204</f>
        <v>7</v>
      </c>
      <c r="I2033" s="826">
        <f>G2033-H2033</f>
        <v>-2</v>
      </c>
      <c r="J2033" s="2278">
        <f t="shared" si="4581"/>
        <v>-0.2857142857142857</v>
      </c>
      <c r="K2033" s="1245">
        <f>SG!B757</f>
        <v>232</v>
      </c>
      <c r="L2033" s="1245">
        <f>'Données 2013 TJN'!E204</f>
        <v>276</v>
      </c>
      <c r="M2033" s="1245">
        <f>K2033-L2033</f>
        <v>-44</v>
      </c>
      <c r="N2033" s="2278">
        <f t="shared" si="4582"/>
        <v>-0.15942028985507245</v>
      </c>
      <c r="O2033" s="826">
        <f>CA!B943</f>
        <v>370</v>
      </c>
      <c r="P2033" s="1245">
        <f>'Données 2013 TJN'!F204</f>
        <v>391</v>
      </c>
      <c r="Q2033" s="826">
        <f>O2033-P2033</f>
        <v>-21</v>
      </c>
      <c r="R2033" s="2278">
        <f t="shared" si="4583"/>
        <v>-5.3708439897698211E-2</v>
      </c>
      <c r="S2033" s="826">
        <f>CM!B467</f>
        <v>87</v>
      </c>
      <c r="T2033" s="1245">
        <f>'Données 2013 TJN'!G204</f>
        <v>73</v>
      </c>
      <c r="U2033" s="826">
        <f>S2033-T2033</f>
        <v>14</v>
      </c>
      <c r="V2033" s="2278">
        <f t="shared" si="4584"/>
        <v>0.19178082191780821</v>
      </c>
      <c r="W2033" s="826">
        <f>SUM(C2033+G2033+K2033+O2033+S2033)</f>
        <v>1105</v>
      </c>
      <c r="X2033" s="826">
        <f>SUM(D2033+H2033+L2033+P2033+T2033)</f>
        <v>1369</v>
      </c>
      <c r="Y2033" s="826">
        <f>W2033-X2033</f>
        <v>-264</v>
      </c>
      <c r="Z2033" s="2278">
        <f t="shared" si="4586"/>
        <v>-0.19284149013878743</v>
      </c>
      <c r="AA2033" s="1222">
        <f t="shared" si="4575"/>
        <v>221</v>
      </c>
      <c r="AB2033" s="826">
        <f t="shared" si="4576"/>
        <v>273.8</v>
      </c>
      <c r="AC2033" s="1206">
        <f>AA2033-AB2033</f>
        <v>-52.800000000000011</v>
      </c>
      <c r="AD2033" s="27" t="s">
        <v>4264</v>
      </c>
    </row>
    <row r="2034" spans="1:30" customFormat="1" ht="15.75" thickBot="1" x14ac:dyDescent="0.3">
      <c r="A2034" s="3580"/>
      <c r="B2034" s="1" t="s">
        <v>4265</v>
      </c>
      <c r="C2034" s="1184">
        <f t="shared" ref="C2034:S2034" si="4785">C2033/C4</f>
        <v>1.0493259803921568E-2</v>
      </c>
      <c r="D2034" s="1184">
        <f t="shared" ref="D2034" si="4786">D2033/D4</f>
        <v>1.6021843284735458E-2</v>
      </c>
      <c r="E2034" s="1184">
        <f t="shared" ref="E2034:E2079" si="4787">C2034-D2034</f>
        <v>-5.5285834808138905E-3</v>
      </c>
      <c r="F2034" s="1184">
        <f t="shared" si="4580"/>
        <v>-0.34506538246327473</v>
      </c>
      <c r="G2034" s="1185">
        <f t="shared" si="4785"/>
        <v>2.1498903555918649E-4</v>
      </c>
      <c r="H2034" s="1185">
        <f t="shared" ref="H2034" si="4788">H2033/H4</f>
        <v>3.0668127053669222E-4</v>
      </c>
      <c r="I2034" s="1185">
        <f t="shared" ref="I2034:I2079" si="4789">G2034-H2034</f>
        <v>-9.1692234977505731E-5</v>
      </c>
      <c r="J2034" s="1184">
        <f t="shared" si="4581"/>
        <v>-0.29898218048022407</v>
      </c>
      <c r="K2034" s="1186">
        <f t="shared" si="4785"/>
        <v>9.8459449136357857E-3</v>
      </c>
      <c r="L2034" s="1186">
        <f t="shared" ref="L2034" si="4790">L2033/L4</f>
        <v>1.2089356110381078E-2</v>
      </c>
      <c r="M2034" s="1186">
        <f t="shared" ref="M2034:M2079" si="4791">K2034-L2034</f>
        <v>-2.2434111967452926E-3</v>
      </c>
      <c r="N2034" s="1184">
        <f t="shared" si="4582"/>
        <v>-0.1855691218177356</v>
      </c>
      <c r="O2034" s="1187">
        <f t="shared" si="4785"/>
        <v>2.3339431022519397E-2</v>
      </c>
      <c r="P2034" s="1187">
        <f t="shared" ref="P2034" si="4792">P2033/P4</f>
        <v>2.4414611301904466E-2</v>
      </c>
      <c r="Q2034" s="1187">
        <f t="shared" ref="Q2034:Q2079" si="4793">O2034-P2034</f>
        <v>-1.0751802793850691E-3</v>
      </c>
      <c r="R2034" s="1184">
        <f t="shared" si="4583"/>
        <v>-4.4038394307805324E-2</v>
      </c>
      <c r="S2034" s="1188">
        <f t="shared" si="4785"/>
        <v>5.6453182791512558E-3</v>
      </c>
      <c r="T2034" s="1188">
        <f t="shared" ref="T2034" si="4794">T2033/T4</f>
        <v>4.7787378894998695E-3</v>
      </c>
      <c r="U2034" s="1188">
        <f t="shared" ref="U2034:U2079" si="4795">S2034-T2034</f>
        <v>8.6658038965138628E-4</v>
      </c>
      <c r="V2034" s="1184">
        <f t="shared" si="4584"/>
        <v>0.1813408497577339</v>
      </c>
      <c r="W2034" s="1194">
        <f>W2033/W$4</f>
        <v>9.4241462832190502E-3</v>
      </c>
      <c r="X2034" s="1194">
        <f>X2033/X$4</f>
        <v>1.1825374887706448E-2</v>
      </c>
      <c r="Y2034" s="1194">
        <f t="shared" ref="Y2034:Y2079" si="4796">W2034-X2034</f>
        <v>-2.4012286044873977E-3</v>
      </c>
      <c r="Z2034" s="1184">
        <f t="shared" si="4586"/>
        <v>-0.20305729224565161</v>
      </c>
      <c r="AA2034" s="1189">
        <f t="shared" si="4575"/>
        <v>9.9077886109574381E-3</v>
      </c>
      <c r="AB2034" s="1194">
        <f t="shared" si="4576"/>
        <v>1.1522245971411512E-2</v>
      </c>
      <c r="AC2034" s="1177">
        <f t="shared" ref="AC2034:AC2079" si="4797">AA2034-AB2034</f>
        <v>-1.6144573604540743E-3</v>
      </c>
      <c r="AD2034" t="s">
        <v>4266</v>
      </c>
    </row>
    <row r="2035" spans="1:30" customFormat="1" ht="15.75" thickBot="1" x14ac:dyDescent="0.3">
      <c r="A2035" s="3580"/>
      <c r="B2035" s="1" t="s">
        <v>4267</v>
      </c>
      <c r="C2035" s="1184">
        <f t="shared" ref="C2035:S2035" si="4798">C2033/C21</f>
        <v>1.6010283978029682E-2</v>
      </c>
      <c r="D2035" s="1184">
        <f t="shared" ref="D2035" si="4799">D2033/D21</f>
        <v>2.4651236525047557E-2</v>
      </c>
      <c r="E2035" s="1184">
        <f t="shared" si="4787"/>
        <v>-8.6409525470178758E-3</v>
      </c>
      <c r="F2035" s="1184">
        <f t="shared" si="4580"/>
        <v>-0.35052815862758047</v>
      </c>
      <c r="G2035" s="1185">
        <f t="shared" si="4798"/>
        <v>1.2863390789812194E-3</v>
      </c>
      <c r="H2035" s="1185">
        <f t="shared" ref="H2035" si="4800">H2033/H21</f>
        <v>1.9401330376940134E-3</v>
      </c>
      <c r="I2035" s="1185">
        <f t="shared" si="4789"/>
        <v>-6.53793958712794E-4</v>
      </c>
      <c r="J2035" s="1184">
        <f t="shared" si="4581"/>
        <v>-0.33698408614796582</v>
      </c>
      <c r="K2035" s="1186">
        <f t="shared" si="4798"/>
        <v>1.8046048537647789E-2</v>
      </c>
      <c r="L2035" s="1186">
        <f t="shared" ref="L2035" si="4801">L2033/L21</f>
        <v>2.1503700818075573E-2</v>
      </c>
      <c r="M2035" s="1186">
        <f t="shared" si="4791"/>
        <v>-3.4576522804277837E-3</v>
      </c>
      <c r="N2035" s="1184">
        <f t="shared" si="4582"/>
        <v>-0.16079335876554568</v>
      </c>
      <c r="O2035" s="1187">
        <f t="shared" si="4798"/>
        <v>4.4761674328574884E-2</v>
      </c>
      <c r="P2035" s="1187">
        <f t="shared" ref="P2035" si="4802">P2033/P21</f>
        <v>4.8698468053306763E-2</v>
      </c>
      <c r="Q2035" s="1187">
        <f t="shared" si="4793"/>
        <v>-3.9367937247318796E-3</v>
      </c>
      <c r="R2035" s="1184">
        <f t="shared" si="4583"/>
        <v>-8.0840196460031363E-2</v>
      </c>
      <c r="S2035" s="1188">
        <f t="shared" si="4798"/>
        <v>3.6647009267059813E-2</v>
      </c>
      <c r="T2035" s="1188">
        <f t="shared" ref="T2035" si="4803">T2033/T21</f>
        <v>2.9578606158833062E-2</v>
      </c>
      <c r="U2035" s="1188">
        <f t="shared" si="4795"/>
        <v>7.0684031082267514E-3</v>
      </c>
      <c r="V2035" s="1184">
        <f t="shared" si="4584"/>
        <v>0.23897012152196745</v>
      </c>
      <c r="W2035" s="1194">
        <f>W2033/W$21</f>
        <v>2.0827835789949862E-2</v>
      </c>
      <c r="X2035" s="1194">
        <f>X2033/X$21</f>
        <v>2.6240128804722838E-2</v>
      </c>
      <c r="Y2035" s="1194">
        <f t="shared" si="4796"/>
        <v>-5.4122930147729766E-3</v>
      </c>
      <c r="Z2035" s="1184">
        <f t="shared" si="4586"/>
        <v>-0.20626015424889391</v>
      </c>
      <c r="AA2035" s="1189">
        <f t="shared" si="4575"/>
        <v>2.3350271038058677E-2</v>
      </c>
      <c r="AB2035" s="1194">
        <f t="shared" si="4576"/>
        <v>2.5274428918591395E-2</v>
      </c>
      <c r="AC2035" s="1177">
        <f t="shared" si="4797"/>
        <v>-1.9241578805327189E-3</v>
      </c>
      <c r="AD2035" t="s">
        <v>4268</v>
      </c>
    </row>
    <row r="2036" spans="1:30" customFormat="1" ht="15.75" thickBot="1" x14ac:dyDescent="0.3">
      <c r="A2036" s="3580"/>
      <c r="B2036" s="1" t="s">
        <v>4269</v>
      </c>
      <c r="C2036" s="1184">
        <f t="shared" ref="C2036:S2036" si="4804">C2033/C9</f>
        <v>5.1724137931034482E-2</v>
      </c>
      <c r="D2036" s="1184">
        <f t="shared" ref="D2036" si="4805">D2033/D9</f>
        <v>7.7672327672327679E-2</v>
      </c>
      <c r="E2036" s="1184">
        <f t="shared" si="4787"/>
        <v>-2.5948189741293197E-2</v>
      </c>
      <c r="F2036" s="1184">
        <f t="shared" si="4580"/>
        <v>-0.33407251358243717</v>
      </c>
      <c r="G2036" s="1185">
        <f t="shared" si="4804"/>
        <v>9.140767824497258E-3</v>
      </c>
      <c r="H2036" s="1185">
        <f t="shared" ref="H2036" si="4806">H2033/H9</f>
        <v>1.4141414141414142E-2</v>
      </c>
      <c r="I2036" s="1185">
        <f t="shared" si="4789"/>
        <v>-5.0006463169168843E-3</v>
      </c>
      <c r="J2036" s="1184">
        <f t="shared" si="4581"/>
        <v>-0.35361713241055109</v>
      </c>
      <c r="K2036" s="1186">
        <f t="shared" si="4804"/>
        <v>9.7356273604699964E-2</v>
      </c>
      <c r="L2036" s="1186">
        <f t="shared" ref="L2036" si="4807">L2033/L9</f>
        <v>0.1130684145841868</v>
      </c>
      <c r="M2036" s="1186">
        <f t="shared" si="4791"/>
        <v>-1.5712140979486838E-2</v>
      </c>
      <c r="N2036" s="1184">
        <f t="shared" si="4582"/>
        <v>-0.13896136279321514</v>
      </c>
      <c r="O2036" s="1187">
        <f t="shared" si="4804"/>
        <v>0.20809898762654669</v>
      </c>
      <c r="P2036" s="1187">
        <f t="shared" ref="P2036" si="4808">P2033/P9</f>
        <v>0.21032813340505649</v>
      </c>
      <c r="Q2036" s="1187">
        <f t="shared" si="4793"/>
        <v>-2.2291457785098001E-3</v>
      </c>
      <c r="R2036" s="1184">
        <f t="shared" si="4583"/>
        <v>-1.0598419443093908E-2</v>
      </c>
      <c r="S2036" s="1188">
        <f t="shared" si="4804"/>
        <v>9.8194130925507897E-2</v>
      </c>
      <c r="T2036" s="1188">
        <f t="shared" ref="T2036" si="4809">T2033/T9</f>
        <v>8.3333333333333329E-2</v>
      </c>
      <c r="U2036" s="1188">
        <f t="shared" si="4795"/>
        <v>1.4860797592174568E-2</v>
      </c>
      <c r="V2036" s="1184">
        <f t="shared" si="4584"/>
        <v>0.17832957110609482</v>
      </c>
      <c r="W2036" s="1194">
        <f>W2033/W$9</f>
        <v>8.1610044313146238E-2</v>
      </c>
      <c r="X2036" s="1194">
        <f>X2033/X$9</f>
        <v>0.10008041523503181</v>
      </c>
      <c r="Y2036" s="1194">
        <f t="shared" si="4796"/>
        <v>-1.8470370921885568E-2</v>
      </c>
      <c r="Z2036" s="1184">
        <f t="shared" si="4586"/>
        <v>-0.18455529864168932</v>
      </c>
      <c r="AA2036" s="1189">
        <f t="shared" si="4575"/>
        <v>9.2902859582457253E-2</v>
      </c>
      <c r="AB2036" s="1194">
        <f t="shared" si="4576"/>
        <v>9.9708724627263684E-2</v>
      </c>
      <c r="AC2036" s="1177">
        <f t="shared" si="4797"/>
        <v>-6.8058650448064306E-3</v>
      </c>
      <c r="AD2036" t="s">
        <v>4270</v>
      </c>
    </row>
    <row r="2037" spans="1:30" customFormat="1" ht="15.75" hidden="1" thickBot="1" x14ac:dyDescent="0.3">
      <c r="A2037" s="3580"/>
      <c r="B2037" s="1" t="s">
        <v>4271</v>
      </c>
      <c r="C2037" s="1184">
        <f t="shared" ref="C2037:S2037" si="4810">C2033/C15</f>
        <v>0.16322478157267672</v>
      </c>
      <c r="D2037" s="1184">
        <f t="shared" ref="D2037" si="4811">D2033/D15</f>
        <v>0.19771137952956136</v>
      </c>
      <c r="E2037" s="1184">
        <f t="shared" si="4787"/>
        <v>-3.4486597956884635E-2</v>
      </c>
      <c r="F2037" s="1184">
        <f t="shared" si="4580"/>
        <v>-0.17442899866938755</v>
      </c>
      <c r="G2037" s="1185">
        <f t="shared" si="4810"/>
        <v>1.282051282051282E-2</v>
      </c>
      <c r="H2037" s="1185">
        <f t="shared" ref="H2037" si="4812">H2033/H15</f>
        <v>1.9662921348314606E-2</v>
      </c>
      <c r="I2037" s="1185">
        <f t="shared" si="4789"/>
        <v>-6.8424085278017861E-3</v>
      </c>
      <c r="J2037" s="1184">
        <f t="shared" si="4581"/>
        <v>-0.34798534798534797</v>
      </c>
      <c r="K2037" s="1186">
        <f t="shared" si="4810"/>
        <v>0.10892018779342723</v>
      </c>
      <c r="L2037" s="1186">
        <f t="shared" ref="L2037" si="4813">L2033/L15</f>
        <v>0.12449255751014884</v>
      </c>
      <c r="M2037" s="1186">
        <f t="shared" si="4791"/>
        <v>-1.5572369716721615E-2</v>
      </c>
      <c r="N2037" s="1184">
        <f t="shared" si="4582"/>
        <v>-0.12508675239844863</v>
      </c>
      <c r="O2037" s="1187">
        <f t="shared" si="4810"/>
        <v>0.23432552248258393</v>
      </c>
      <c r="P2037" s="1187">
        <f t="shared" ref="P2037" si="4814">P2033/P15</f>
        <v>0.2430080795525171</v>
      </c>
      <c r="Q2037" s="1187">
        <f t="shared" si="4793"/>
        <v>-8.6825570699331778E-3</v>
      </c>
      <c r="R2037" s="1184">
        <f t="shared" si="4583"/>
        <v>-3.5729499553765941E-2</v>
      </c>
      <c r="S2037" s="1188">
        <f t="shared" si="4810"/>
        <v>0.19376391982182628</v>
      </c>
      <c r="T2037" s="1188">
        <f t="shared" ref="T2037" si="4815">T2033/T15</f>
        <v>0.16820276497695852</v>
      </c>
      <c r="U2037" s="1188">
        <f t="shared" si="4795"/>
        <v>2.5561154844867762E-2</v>
      </c>
      <c r="V2037" s="1184">
        <f t="shared" si="4584"/>
        <v>0.15196631784483025</v>
      </c>
      <c r="W2037" s="1205">
        <f>W2033/W$15</f>
        <v>0.15638267761109539</v>
      </c>
      <c r="X2037" s="1205">
        <f>X2033/X$15</f>
        <v>0.17637206905436742</v>
      </c>
      <c r="Y2037" s="1205">
        <f t="shared" si="4796"/>
        <v>-1.9989391443272025E-2</v>
      </c>
      <c r="Z2037" s="1184">
        <f t="shared" si="4586"/>
        <v>-0.11333649114877828</v>
      </c>
      <c r="AA2037" s="1193">
        <f t="shared" si="4575"/>
        <v>0.1426109848982054</v>
      </c>
      <c r="AB2037" s="1205">
        <f t="shared" si="4576"/>
        <v>0.15061554058350007</v>
      </c>
      <c r="AC2037" s="1212">
        <f t="shared" si="4797"/>
        <v>-8.0045556852946786E-3</v>
      </c>
      <c r="AD2037" t="s">
        <v>4272</v>
      </c>
    </row>
    <row r="2038" spans="1:30" customFormat="1" ht="15.75" hidden="1" thickBot="1" x14ac:dyDescent="0.3">
      <c r="A2038" s="3580"/>
      <c r="B2038" s="2210" t="s">
        <v>4273</v>
      </c>
      <c r="C2038" s="1204">
        <f>'BNP avec amende'!C807</f>
        <v>-2900</v>
      </c>
      <c r="D2038" s="1204"/>
      <c r="E2038" s="1204">
        <f t="shared" si="4787"/>
        <v>-2900</v>
      </c>
      <c r="F2038" s="2307" t="e">
        <f t="shared" si="4580"/>
        <v>#DIV/0!</v>
      </c>
      <c r="G2038" s="1204">
        <f>BPCE!C703</f>
        <v>-14</v>
      </c>
      <c r="H2038" s="1204"/>
      <c r="I2038" s="1204">
        <f t="shared" si="4789"/>
        <v>-14</v>
      </c>
      <c r="J2038" s="2307" t="e">
        <f t="shared" si="4581"/>
        <v>#DIV/0!</v>
      </c>
      <c r="K2038" s="1246">
        <f>SG!C757</f>
        <v>36</v>
      </c>
      <c r="L2038" s="1246"/>
      <c r="M2038" s="1246">
        <f t="shared" si="4791"/>
        <v>36</v>
      </c>
      <c r="N2038" s="2307" t="e">
        <f t="shared" si="4582"/>
        <v>#DIV/0!</v>
      </c>
      <c r="O2038" s="1204">
        <f>CA!C943</f>
        <v>53</v>
      </c>
      <c r="P2038" s="1204"/>
      <c r="Q2038" s="1204">
        <f t="shared" si="4793"/>
        <v>53</v>
      </c>
      <c r="R2038" s="2307" t="e">
        <f t="shared" si="4583"/>
        <v>#DIV/0!</v>
      </c>
      <c r="S2038" s="1204">
        <f>CM!C467</f>
        <v>3</v>
      </c>
      <c r="T2038" s="1204"/>
      <c r="U2038" s="1204">
        <f t="shared" si="4795"/>
        <v>3</v>
      </c>
      <c r="V2038" s="2307" t="e">
        <f t="shared" si="4584"/>
        <v>#DIV/0!</v>
      </c>
      <c r="W2038" s="1204" t="e">
        <f>SUM(C2038:S2038)</f>
        <v>#DIV/0!</v>
      </c>
      <c r="X2038" s="1204">
        <f t="shared" ref="X2038:X2048" si="4816">SUM(D2038+H2038+L2038+P2038+T2038)</f>
        <v>0</v>
      </c>
      <c r="Y2038" s="1204" t="e">
        <f t="shared" si="4796"/>
        <v>#DIV/0!</v>
      </c>
      <c r="Z2038" s="2307" t="e">
        <f t="shared" si="4586"/>
        <v>#DIV/0!</v>
      </c>
      <c r="AA2038" s="1206">
        <f t="shared" si="4575"/>
        <v>-564.4</v>
      </c>
      <c r="AB2038" s="1204" t="e">
        <f t="shared" si="4576"/>
        <v>#DIV/0!</v>
      </c>
      <c r="AC2038" s="1177" t="e">
        <f t="shared" si="4797"/>
        <v>#DIV/0!</v>
      </c>
      <c r="AD2038" s="27" t="s">
        <v>4274</v>
      </c>
    </row>
    <row r="2039" spans="1:30" customFormat="1" ht="15.75" hidden="1" thickBot="1" x14ac:dyDescent="0.3">
      <c r="A2039" s="3580"/>
      <c r="B2039" s="1" t="s">
        <v>4275</v>
      </c>
      <c r="C2039" s="1184">
        <f t="shared" ref="C2039:S2039" si="4817">C2038/C30</f>
        <v>-1.0580080262677856</v>
      </c>
      <c r="D2039" s="1184"/>
      <c r="E2039" s="1184">
        <f t="shared" si="4787"/>
        <v>-1.0580080262677856</v>
      </c>
      <c r="F2039" s="1184" t="e">
        <f t="shared" si="4580"/>
        <v>#DIV/0!</v>
      </c>
      <c r="G2039" s="1185">
        <f t="shared" si="4817"/>
        <v>-2.3628691983122361E-3</v>
      </c>
      <c r="H2039" s="1185"/>
      <c r="I2039" s="1185">
        <f t="shared" si="4789"/>
        <v>-2.3628691983122361E-3</v>
      </c>
      <c r="J2039" s="1184" t="e">
        <f t="shared" si="4581"/>
        <v>#DIV/0!</v>
      </c>
      <c r="K2039" s="1186">
        <f t="shared" si="4817"/>
        <v>8.2266910420475316E-3</v>
      </c>
      <c r="L2039" s="1186"/>
      <c r="M2039" s="1186">
        <f t="shared" si="4791"/>
        <v>8.2266910420475316E-3</v>
      </c>
      <c r="N2039" s="1184" t="e">
        <f t="shared" si="4582"/>
        <v>#DIV/0!</v>
      </c>
      <c r="O2039" s="1187">
        <f t="shared" si="4817"/>
        <v>2.034548944337812E-2</v>
      </c>
      <c r="P2039" s="1187"/>
      <c r="Q2039" s="1187">
        <f t="shared" si="4793"/>
        <v>2.034548944337812E-2</v>
      </c>
      <c r="R2039" s="1184" t="e">
        <f t="shared" si="4583"/>
        <v>#DIV/0!</v>
      </c>
      <c r="S2039" s="1188">
        <f t="shared" si="4817"/>
        <v>4.3782837127845885E-4</v>
      </c>
      <c r="T2039" s="1188"/>
      <c r="U2039" s="1188">
        <f t="shared" si="4795"/>
        <v>4.3782837127845885E-4</v>
      </c>
      <c r="V2039" s="1184" t="e">
        <f t="shared" si="4584"/>
        <v>#DIV/0!</v>
      </c>
      <c r="W2039" s="1192" t="e">
        <f t="shared" ref="W2039" si="4818">W2038/W1680</f>
        <v>#DIV/0!</v>
      </c>
      <c r="X2039" s="1192">
        <f t="shared" si="4816"/>
        <v>0</v>
      </c>
      <c r="Y2039" s="1192" t="e">
        <f t="shared" si="4796"/>
        <v>#DIV/0!</v>
      </c>
      <c r="Z2039" s="1184" t="e">
        <f t="shared" si="4586"/>
        <v>#DIV/0!</v>
      </c>
      <c r="AA2039" s="1193">
        <f t="shared" si="4575"/>
        <v>-0.20627217732187875</v>
      </c>
      <c r="AB2039" s="1192" t="e">
        <f t="shared" si="4576"/>
        <v>#DIV/0!</v>
      </c>
      <c r="AC2039" s="1177" t="e">
        <f t="shared" si="4797"/>
        <v>#DIV/0!</v>
      </c>
      <c r="AD2039" t="s">
        <v>4276</v>
      </c>
    </row>
    <row r="2040" spans="1:30" customFormat="1" ht="15.75" hidden="1" thickBot="1" x14ac:dyDescent="0.3">
      <c r="A2040" s="3580"/>
      <c r="B2040" s="1" t="s">
        <v>4277</v>
      </c>
      <c r="C2040" s="1184">
        <f t="shared" ref="C2040:S2040" si="4819">C2038/C47</f>
        <v>-0.71835521426802085</v>
      </c>
      <c r="D2040" s="1184"/>
      <c r="E2040" s="1184">
        <f t="shared" si="4787"/>
        <v>-0.71835521426802085</v>
      </c>
      <c r="F2040" s="1184" t="e">
        <f t="shared" si="4580"/>
        <v>#DIV/0!</v>
      </c>
      <c r="G2040" s="1185">
        <f t="shared" si="4819"/>
        <v>-1.0416666666666666E-2</v>
      </c>
      <c r="H2040" s="1185"/>
      <c r="I2040" s="1185">
        <f t="shared" si="4789"/>
        <v>-1.0416666666666666E-2</v>
      </c>
      <c r="J2040" s="1184" t="e">
        <f t="shared" si="4581"/>
        <v>#DIV/0!</v>
      </c>
      <c r="K2040" s="1186">
        <f t="shared" si="4819"/>
        <v>8.9775561097256863E-3</v>
      </c>
      <c r="L2040" s="1186"/>
      <c r="M2040" s="1186">
        <f t="shared" si="4791"/>
        <v>8.9775561097256863E-3</v>
      </c>
      <c r="N2040" s="1184" t="e">
        <f t="shared" si="4582"/>
        <v>#DIV/0!</v>
      </c>
      <c r="O2040" s="1187">
        <f t="shared" si="4819"/>
        <v>2.1623827009383926E-2</v>
      </c>
      <c r="P2040" s="1187"/>
      <c r="Q2040" s="1187">
        <f t="shared" si="4793"/>
        <v>2.1623827009383926E-2</v>
      </c>
      <c r="R2040" s="1184" t="e">
        <f t="shared" si="4583"/>
        <v>#DIV/0!</v>
      </c>
      <c r="S2040" s="1188">
        <f t="shared" si="4819"/>
        <v>4.601226993865031E-3</v>
      </c>
      <c r="T2040" s="1188"/>
      <c r="U2040" s="1188">
        <f t="shared" si="4795"/>
        <v>4.601226993865031E-3</v>
      </c>
      <c r="V2040" s="1184" t="e">
        <f t="shared" si="4584"/>
        <v>#DIV/0!</v>
      </c>
      <c r="W2040" s="1192" t="e">
        <f t="shared" ref="W2040" si="4820">W2038/W1697</f>
        <v>#DIV/0!</v>
      </c>
      <c r="X2040" s="1192">
        <f t="shared" si="4816"/>
        <v>0</v>
      </c>
      <c r="Y2040" s="1192" t="e">
        <f t="shared" si="4796"/>
        <v>#DIV/0!</v>
      </c>
      <c r="Z2040" s="1184" t="e">
        <f t="shared" si="4586"/>
        <v>#DIV/0!</v>
      </c>
      <c r="AA2040" s="1193">
        <f t="shared" si="4575"/>
        <v>-0.13871385416434256</v>
      </c>
      <c r="AB2040" s="1192" t="e">
        <f t="shared" si="4576"/>
        <v>#DIV/0!</v>
      </c>
      <c r="AC2040" s="1177" t="e">
        <f t="shared" si="4797"/>
        <v>#DIV/0!</v>
      </c>
      <c r="AD2040" t="s">
        <v>4278</v>
      </c>
    </row>
    <row r="2041" spans="1:30" customFormat="1" ht="15.75" hidden="1" thickBot="1" x14ac:dyDescent="0.3">
      <c r="A2041" s="3580"/>
      <c r="B2041" s="1" t="s">
        <v>4279</v>
      </c>
      <c r="C2041" s="1184">
        <f t="shared" ref="C2041:S2041" si="4821">C2038/C35</f>
        <v>6.8557919621749406</v>
      </c>
      <c r="D2041" s="1184"/>
      <c r="E2041" s="1184">
        <f t="shared" si="4787"/>
        <v>6.8557919621749406</v>
      </c>
      <c r="F2041" s="1184" t="e">
        <f t="shared" si="4580"/>
        <v>#DIV/0!</v>
      </c>
      <c r="G2041" s="1185">
        <f t="shared" si="4821"/>
        <v>-8.7499999999999994E-2</v>
      </c>
      <c r="H2041" s="1185"/>
      <c r="I2041" s="1185">
        <f t="shared" si="4789"/>
        <v>-8.7499999999999994E-2</v>
      </c>
      <c r="J2041" s="1184" t="e">
        <f t="shared" si="4581"/>
        <v>#DIV/0!</v>
      </c>
      <c r="K2041" s="1186">
        <f t="shared" si="4821"/>
        <v>2.7128862094951016E-2</v>
      </c>
      <c r="L2041" s="1186"/>
      <c r="M2041" s="1186">
        <f t="shared" si="4791"/>
        <v>2.7128862094951016E-2</v>
      </c>
      <c r="N2041" s="1184" t="e">
        <f t="shared" si="4582"/>
        <v>#DIV/0!</v>
      </c>
      <c r="O2041" s="1187">
        <f t="shared" si="4821"/>
        <v>7.5606276747503573E-2</v>
      </c>
      <c r="P2041" s="1187"/>
      <c r="Q2041" s="1187">
        <f t="shared" si="4793"/>
        <v>7.5606276747503573E-2</v>
      </c>
      <c r="R2041" s="1184" t="e">
        <f t="shared" si="4583"/>
        <v>#DIV/0!</v>
      </c>
      <c r="S2041" s="1188">
        <f t="shared" si="4821"/>
        <v>1.0452961672473868E-2</v>
      </c>
      <c r="T2041" s="1188"/>
      <c r="U2041" s="1188">
        <f t="shared" si="4795"/>
        <v>1.0452961672473868E-2</v>
      </c>
      <c r="V2041" s="1184" t="e">
        <f t="shared" si="4584"/>
        <v>#DIV/0!</v>
      </c>
      <c r="W2041" s="1192" t="e">
        <f t="shared" ref="W2041" si="4822">W2038/W1685</f>
        <v>#DIV/0!</v>
      </c>
      <c r="X2041" s="1192">
        <f t="shared" si="4816"/>
        <v>0</v>
      </c>
      <c r="Y2041" s="1192" t="e">
        <f t="shared" si="4796"/>
        <v>#DIV/0!</v>
      </c>
      <c r="Z2041" s="1184" t="e">
        <f t="shared" si="4586"/>
        <v>#DIV/0!</v>
      </c>
      <c r="AA2041" s="1193">
        <f t="shared" si="4575"/>
        <v>1.3762960125379737</v>
      </c>
      <c r="AB2041" s="1192" t="e">
        <f t="shared" si="4576"/>
        <v>#DIV/0!</v>
      </c>
      <c r="AC2041" s="1213" t="e">
        <f t="shared" si="4797"/>
        <v>#DIV/0!</v>
      </c>
      <c r="AD2041" t="s">
        <v>4280</v>
      </c>
    </row>
    <row r="2042" spans="1:30" customFormat="1" ht="15.75" hidden="1" thickBot="1" x14ac:dyDescent="0.3">
      <c r="A2042" s="3580"/>
      <c r="B2042" s="1" t="s">
        <v>4281</v>
      </c>
      <c r="C2042" s="1184">
        <f t="shared" ref="C2042:S2042" si="4823">C2038/C41</f>
        <v>1.3672795851013673</v>
      </c>
      <c r="D2042" s="1184"/>
      <c r="E2042" s="1184">
        <f t="shared" si="4787"/>
        <v>1.3672795851013673</v>
      </c>
      <c r="F2042" s="1184" t="e">
        <f t="shared" si="4580"/>
        <v>#DIV/0!</v>
      </c>
      <c r="G2042" s="1185">
        <f t="shared" si="4823"/>
        <v>-8.5365853658536592E-2</v>
      </c>
      <c r="H2042" s="1185"/>
      <c r="I2042" s="1185">
        <f t="shared" si="4789"/>
        <v>-8.5365853658536592E-2</v>
      </c>
      <c r="J2042" s="1184" t="e">
        <f t="shared" si="4581"/>
        <v>#DIV/0!</v>
      </c>
      <c r="K2042" s="1186">
        <f t="shared" si="4823"/>
        <v>2.9826014913007456E-2</v>
      </c>
      <c r="L2042" s="1186"/>
      <c r="M2042" s="1186">
        <f t="shared" si="4791"/>
        <v>2.9826014913007456E-2</v>
      </c>
      <c r="N2042" s="1184" t="e">
        <f t="shared" si="4582"/>
        <v>#DIV/0!</v>
      </c>
      <c r="O2042" s="1187">
        <f t="shared" si="4823"/>
        <v>8.3333333333333329E-2</v>
      </c>
      <c r="P2042" s="1187"/>
      <c r="Q2042" s="1187">
        <f t="shared" si="4793"/>
        <v>8.3333333333333329E-2</v>
      </c>
      <c r="R2042" s="1184" t="e">
        <f t="shared" si="4583"/>
        <v>#DIV/0!</v>
      </c>
      <c r="S2042" s="1188">
        <f t="shared" si="4823"/>
        <v>1.9607843137254902E-2</v>
      </c>
      <c r="T2042" s="1188"/>
      <c r="U2042" s="1188">
        <f t="shared" si="4795"/>
        <v>1.9607843137254902E-2</v>
      </c>
      <c r="V2042" s="1184" t="e">
        <f t="shared" si="4584"/>
        <v>#DIV/0!</v>
      </c>
      <c r="W2042" s="1192" t="e">
        <f t="shared" ref="W2042" si="4824">W2038/W1691</f>
        <v>#DIV/0!</v>
      </c>
      <c r="X2042" s="1192">
        <f t="shared" si="4816"/>
        <v>0</v>
      </c>
      <c r="Y2042" s="1192" t="e">
        <f t="shared" si="4796"/>
        <v>#DIV/0!</v>
      </c>
      <c r="Z2042" s="1184" t="e">
        <f t="shared" si="4586"/>
        <v>#DIV/0!</v>
      </c>
      <c r="AA2042" s="1193">
        <f t="shared" si="4575"/>
        <v>0.28293618456528524</v>
      </c>
      <c r="AB2042" s="1192" t="e">
        <f t="shared" si="4576"/>
        <v>#DIV/0!</v>
      </c>
      <c r="AC2042" s="1177" t="e">
        <f t="shared" si="4797"/>
        <v>#DIV/0!</v>
      </c>
      <c r="AD2042" t="s">
        <v>4282</v>
      </c>
    </row>
    <row r="2043" spans="1:30" customFormat="1" ht="15.75" hidden="1" thickBot="1" x14ac:dyDescent="0.3">
      <c r="A2043" s="3580"/>
      <c r="B2043" s="2210" t="s">
        <v>4283</v>
      </c>
      <c r="C2043" s="1204">
        <f>'BNP avec amende'!F807</f>
        <v>198</v>
      </c>
      <c r="D2043" s="1204"/>
      <c r="E2043" s="1204">
        <f t="shared" si="4787"/>
        <v>198</v>
      </c>
      <c r="F2043" s="2307" t="e">
        <f t="shared" si="4580"/>
        <v>#DIV/0!</v>
      </c>
      <c r="G2043" s="1204">
        <f>BPCE!F703</f>
        <v>0</v>
      </c>
      <c r="H2043" s="1204"/>
      <c r="I2043" s="1204">
        <f t="shared" si="4789"/>
        <v>0</v>
      </c>
      <c r="J2043" s="2307" t="e">
        <f t="shared" si="4581"/>
        <v>#DIV/0!</v>
      </c>
      <c r="K2043" s="1246">
        <f>SG!F757</f>
        <v>-3</v>
      </c>
      <c r="L2043" s="1246"/>
      <c r="M2043" s="1246">
        <f t="shared" si="4791"/>
        <v>-3</v>
      </c>
      <c r="N2043" s="2307" t="e">
        <f t="shared" si="4582"/>
        <v>#DIV/0!</v>
      </c>
      <c r="O2043" s="1204">
        <f>CA!F943</f>
        <v>-27</v>
      </c>
      <c r="P2043" s="1204"/>
      <c r="Q2043" s="1204">
        <f t="shared" si="4793"/>
        <v>-27</v>
      </c>
      <c r="R2043" s="2307" t="e">
        <f t="shared" si="4583"/>
        <v>#DIV/0!</v>
      </c>
      <c r="S2043" s="1204">
        <f>CM!G467</f>
        <v>-1</v>
      </c>
      <c r="T2043" s="1204"/>
      <c r="U2043" s="1204">
        <f t="shared" si="4795"/>
        <v>-1</v>
      </c>
      <c r="V2043" s="2307" t="e">
        <f t="shared" si="4584"/>
        <v>#DIV/0!</v>
      </c>
      <c r="W2043" s="1204" t="e">
        <f>SUM(C2043:S2043)</f>
        <v>#DIV/0!</v>
      </c>
      <c r="X2043" s="1204">
        <f t="shared" si="4816"/>
        <v>0</v>
      </c>
      <c r="Y2043" s="1204" t="e">
        <f t="shared" si="4796"/>
        <v>#DIV/0!</v>
      </c>
      <c r="Z2043" s="2307" t="e">
        <f t="shared" si="4586"/>
        <v>#DIV/0!</v>
      </c>
      <c r="AA2043" s="1206">
        <f t="shared" si="4575"/>
        <v>33.4</v>
      </c>
      <c r="AB2043" s="1204" t="e">
        <f t="shared" si="4576"/>
        <v>#DIV/0!</v>
      </c>
      <c r="AC2043" s="1177" t="e">
        <f t="shared" si="4797"/>
        <v>#DIV/0!</v>
      </c>
      <c r="AD2043" s="1178" t="s">
        <v>4284</v>
      </c>
    </row>
    <row r="2044" spans="1:30" customFormat="1" ht="15.75" hidden="1" thickBot="1" x14ac:dyDescent="0.3">
      <c r="A2044" s="3580"/>
      <c r="B2044" s="1" t="s">
        <v>4285</v>
      </c>
      <c r="C2044" s="1184">
        <f t="shared" ref="C2044:S2044" si="4825">C2043/C56</f>
        <v>-7.4943224829674485E-2</v>
      </c>
      <c r="D2044" s="1184"/>
      <c r="E2044" s="1184">
        <f t="shared" si="4787"/>
        <v>-7.4943224829674485E-2</v>
      </c>
      <c r="F2044" s="1184" t="e">
        <f t="shared" si="4580"/>
        <v>#DIV/0!</v>
      </c>
      <c r="G2044" s="1185">
        <f t="shared" si="4825"/>
        <v>0</v>
      </c>
      <c r="H2044" s="1185"/>
      <c r="I2044" s="1185">
        <f t="shared" si="4789"/>
        <v>0</v>
      </c>
      <c r="J2044" s="1184" t="e">
        <f t="shared" si="4581"/>
        <v>#DIV/0!</v>
      </c>
      <c r="K2044" s="1186">
        <f t="shared" si="4825"/>
        <v>2.1723388848660392E-3</v>
      </c>
      <c r="L2044" s="1186"/>
      <c r="M2044" s="1186">
        <f t="shared" si="4791"/>
        <v>2.1723388848660392E-3</v>
      </c>
      <c r="N2044" s="1184" t="e">
        <f t="shared" si="4582"/>
        <v>#DIV/0!</v>
      </c>
      <c r="O2044" s="1187">
        <f t="shared" si="4825"/>
        <v>5.7569296375266525E-2</v>
      </c>
      <c r="P2044" s="1187"/>
      <c r="Q2044" s="1187">
        <f t="shared" si="4793"/>
        <v>5.7569296375266525E-2</v>
      </c>
      <c r="R2044" s="1184" t="e">
        <f t="shared" si="4583"/>
        <v>#DIV/0!</v>
      </c>
      <c r="S2044" s="1188">
        <f t="shared" si="4825"/>
        <v>6.5963060686015829E-4</v>
      </c>
      <c r="T2044" s="1188"/>
      <c r="U2044" s="1188">
        <f t="shared" si="4795"/>
        <v>6.5963060686015829E-4</v>
      </c>
      <c r="V2044" s="1184" t="e">
        <f t="shared" si="4584"/>
        <v>#DIV/0!</v>
      </c>
      <c r="W2044" s="1194" t="e">
        <f t="shared" ref="W2044" si="4826">W2043/W1706</f>
        <v>#DIV/0!</v>
      </c>
      <c r="X2044" s="1194">
        <f t="shared" si="4816"/>
        <v>0</v>
      </c>
      <c r="Y2044" s="1194" t="e">
        <f t="shared" si="4796"/>
        <v>#DIV/0!</v>
      </c>
      <c r="Z2044" s="1184" t="e">
        <f t="shared" si="4586"/>
        <v>#DIV/0!</v>
      </c>
      <c r="AA2044" s="1193">
        <f t="shared" si="4575"/>
        <v>-2.9083917925363527E-3</v>
      </c>
      <c r="AB2044" s="1194" t="e">
        <f t="shared" si="4576"/>
        <v>#DIV/0!</v>
      </c>
      <c r="AC2044" s="1177" t="e">
        <f t="shared" si="4797"/>
        <v>#DIV/0!</v>
      </c>
      <c r="AD2044" t="s">
        <v>4286</v>
      </c>
    </row>
    <row r="2045" spans="1:30" customFormat="1" ht="15.75" hidden="1" thickBot="1" x14ac:dyDescent="0.3">
      <c r="A2045" s="3580"/>
      <c r="B2045" s="1" t="s">
        <v>4287</v>
      </c>
      <c r="C2045" s="1184">
        <f t="shared" ref="C2045:S2045" si="4827">C2043/C73</f>
        <v>-0.11262798634812286</v>
      </c>
      <c r="D2045" s="1184"/>
      <c r="E2045" s="1184">
        <f t="shared" si="4787"/>
        <v>-0.11262798634812286</v>
      </c>
      <c r="F2045" s="1184" t="e">
        <f t="shared" si="4580"/>
        <v>#DIV/0!</v>
      </c>
      <c r="G2045" s="1185">
        <f t="shared" si="4827"/>
        <v>0</v>
      </c>
      <c r="H2045" s="1185"/>
      <c r="I2045" s="1185">
        <f t="shared" si="4789"/>
        <v>0</v>
      </c>
      <c r="J2045" s="1184" t="e">
        <f t="shared" si="4581"/>
        <v>#DIV/0!</v>
      </c>
      <c r="K2045" s="1186">
        <f t="shared" si="4827"/>
        <v>2.859866539561487E-3</v>
      </c>
      <c r="L2045" s="1186"/>
      <c r="M2045" s="1186">
        <f t="shared" si="4791"/>
        <v>2.859866539561487E-3</v>
      </c>
      <c r="N2045" s="1184" t="e">
        <f t="shared" si="4582"/>
        <v>#DIV/0!</v>
      </c>
      <c r="O2045" s="1187">
        <f t="shared" si="4827"/>
        <v>4.0298507462686567E-2</v>
      </c>
      <c r="P2045" s="1187"/>
      <c r="Q2045" s="1187">
        <f t="shared" si="4793"/>
        <v>4.0298507462686567E-2</v>
      </c>
      <c r="R2045" s="1184" t="e">
        <f t="shared" si="4583"/>
        <v>#DIV/0!</v>
      </c>
      <c r="S2045" s="1188">
        <f t="shared" si="4827"/>
        <v>8.2644628099173556E-3</v>
      </c>
      <c r="T2045" s="1188"/>
      <c r="U2045" s="1188">
        <f t="shared" si="4795"/>
        <v>8.2644628099173556E-3</v>
      </c>
      <c r="V2045" s="1184" t="e">
        <f t="shared" si="4584"/>
        <v>#DIV/0!</v>
      </c>
      <c r="W2045" s="1194" t="e">
        <f t="shared" ref="W2045" si="4828">W2043/W1723</f>
        <v>#DIV/0!</v>
      </c>
      <c r="X2045" s="1194">
        <f t="shared" si="4816"/>
        <v>0</v>
      </c>
      <c r="Y2045" s="1194" t="e">
        <f t="shared" si="4796"/>
        <v>#DIV/0!</v>
      </c>
      <c r="Z2045" s="1184" t="e">
        <f t="shared" si="4586"/>
        <v>#DIV/0!</v>
      </c>
      <c r="AA2045" s="1193">
        <f t="shared" si="4575"/>
        <v>-1.2241029907191493E-2</v>
      </c>
      <c r="AB2045" s="1194" t="e">
        <f t="shared" si="4576"/>
        <v>#DIV/0!</v>
      </c>
      <c r="AC2045" s="1193" t="e">
        <f t="shared" si="4797"/>
        <v>#DIV/0!</v>
      </c>
      <c r="AD2045" t="s">
        <v>4288</v>
      </c>
    </row>
    <row r="2046" spans="1:30" customFormat="1" ht="15.75" hidden="1" thickBot="1" x14ac:dyDescent="0.3">
      <c r="A2046" s="3580"/>
      <c r="B2046" s="1" t="s">
        <v>4289</v>
      </c>
      <c r="C2046" s="1195">
        <v>0.08</v>
      </c>
      <c r="D2046" s="1195"/>
      <c r="E2046" s="1195">
        <f t="shared" si="4787"/>
        <v>0.08</v>
      </c>
      <c r="F2046" s="1184" t="e">
        <f t="shared" si="4580"/>
        <v>#DIV/0!</v>
      </c>
      <c r="G2046" s="1196">
        <v>0.08</v>
      </c>
      <c r="H2046" s="1196"/>
      <c r="I2046" s="1196">
        <f t="shared" si="4789"/>
        <v>0.08</v>
      </c>
      <c r="J2046" s="1184" t="e">
        <f t="shared" si="4581"/>
        <v>#DIV/0!</v>
      </c>
      <c r="K2046" s="1197">
        <v>0.08</v>
      </c>
      <c r="L2046" s="1197"/>
      <c r="M2046" s="1197">
        <f t="shared" si="4791"/>
        <v>0.08</v>
      </c>
      <c r="N2046" s="1184" t="e">
        <f t="shared" si="4582"/>
        <v>#DIV/0!</v>
      </c>
      <c r="O2046" s="1187">
        <v>0.08</v>
      </c>
      <c r="P2046" s="1187"/>
      <c r="Q2046" s="1187">
        <f t="shared" si="4793"/>
        <v>0.08</v>
      </c>
      <c r="R2046" s="1184" t="e">
        <f t="shared" si="4583"/>
        <v>#DIV/0!</v>
      </c>
      <c r="S2046" s="1188">
        <v>0.08</v>
      </c>
      <c r="T2046" s="1188"/>
      <c r="U2046" s="1188">
        <f t="shared" si="4795"/>
        <v>0.08</v>
      </c>
      <c r="V2046" s="1184" t="e">
        <f t="shared" si="4584"/>
        <v>#DIV/0!</v>
      </c>
      <c r="W2046" s="1190">
        <f>K2046</f>
        <v>0.08</v>
      </c>
      <c r="X2046" s="1190">
        <f t="shared" si="4816"/>
        <v>0</v>
      </c>
      <c r="Y2046" s="1190">
        <f t="shared" si="4796"/>
        <v>0.08</v>
      </c>
      <c r="Z2046" s="1184" t="e">
        <f t="shared" si="4586"/>
        <v>#DIV/0!</v>
      </c>
      <c r="AA2046" s="1191">
        <f t="shared" si="4575"/>
        <v>0.08</v>
      </c>
      <c r="AB2046" s="1190" t="e">
        <f t="shared" si="4576"/>
        <v>#DIV/0!</v>
      </c>
      <c r="AC2046" s="1191" t="e">
        <f t="shared" si="4797"/>
        <v>#DIV/0!</v>
      </c>
      <c r="AD2046" t="s">
        <v>4290</v>
      </c>
    </row>
    <row r="2047" spans="1:30" customFormat="1" ht="15.75" hidden="1" thickBot="1" x14ac:dyDescent="0.3">
      <c r="A2047" s="3580"/>
      <c r="B2047" s="1" t="s">
        <v>4291</v>
      </c>
      <c r="C2047" s="1184">
        <f>C2043/C2038</f>
        <v>-6.827586206896552E-2</v>
      </c>
      <c r="D2047" s="1184"/>
      <c r="E2047" s="1184">
        <f t="shared" si="4787"/>
        <v>-6.827586206896552E-2</v>
      </c>
      <c r="F2047" s="1184" t="e">
        <f t="shared" si="4580"/>
        <v>#DIV/0!</v>
      </c>
      <c r="G2047" s="1185">
        <f t="shared" ref="G2047:S2047" si="4829">G2043/G2038</f>
        <v>0</v>
      </c>
      <c r="H2047" s="1185"/>
      <c r="I2047" s="1185">
        <f t="shared" si="4789"/>
        <v>0</v>
      </c>
      <c r="J2047" s="1184" t="e">
        <f t="shared" si="4581"/>
        <v>#DIV/0!</v>
      </c>
      <c r="K2047" s="1186">
        <f t="shared" si="4829"/>
        <v>-8.3333333333333329E-2</v>
      </c>
      <c r="L2047" s="1186"/>
      <c r="M2047" s="1186">
        <f t="shared" si="4791"/>
        <v>-8.3333333333333329E-2</v>
      </c>
      <c r="N2047" s="1184" t="e">
        <f t="shared" si="4582"/>
        <v>#DIV/0!</v>
      </c>
      <c r="O2047" s="1187">
        <f t="shared" si="4829"/>
        <v>-0.50943396226415094</v>
      </c>
      <c r="P2047" s="1187"/>
      <c r="Q2047" s="1187">
        <f t="shared" si="4793"/>
        <v>-0.50943396226415094</v>
      </c>
      <c r="R2047" s="1184" t="e">
        <f t="shared" si="4583"/>
        <v>#DIV/0!</v>
      </c>
      <c r="S2047" s="1188">
        <f t="shared" si="4829"/>
        <v>-0.33333333333333331</v>
      </c>
      <c r="T2047" s="1188"/>
      <c r="U2047" s="1188">
        <f t="shared" si="4795"/>
        <v>-0.33333333333333331</v>
      </c>
      <c r="V2047" s="1184" t="e">
        <f t="shared" si="4584"/>
        <v>#DIV/0!</v>
      </c>
      <c r="W2047" s="1205" t="e">
        <f t="shared" ref="W2047" si="4830">W2043/W2038</f>
        <v>#DIV/0!</v>
      </c>
      <c r="X2047" s="1205">
        <f t="shared" si="4816"/>
        <v>0</v>
      </c>
      <c r="Y2047" s="1205" t="e">
        <f t="shared" si="4796"/>
        <v>#DIV/0!</v>
      </c>
      <c r="Z2047" s="1184" t="e">
        <f t="shared" si="4586"/>
        <v>#DIV/0!</v>
      </c>
      <c r="AA2047" s="1191">
        <f t="shared" ref="AA2047:AA2079" si="4831">AVERAGE(C2047,G2047,K2047,O2047,S2047)</f>
        <v>-0.19887529819995658</v>
      </c>
      <c r="AB2047" s="1205" t="e">
        <f t="shared" ref="AB2047:AB2079" si="4832">AVERAGE(D2047,H2047,L2047,P2047,T2047)</f>
        <v>#DIV/0!</v>
      </c>
      <c r="AC2047" s="1191" t="e">
        <f t="shared" si="4797"/>
        <v>#DIV/0!</v>
      </c>
      <c r="AD2047" t="s">
        <v>4292</v>
      </c>
    </row>
    <row r="2048" spans="1:30" customFormat="1" ht="15.75" thickBot="1" x14ac:dyDescent="0.3">
      <c r="A2048" s="3580"/>
      <c r="B2048" s="2210" t="s">
        <v>10</v>
      </c>
      <c r="C2048" s="1204">
        <f>'BNP avec amende'!G807</f>
        <v>1500</v>
      </c>
      <c r="D2048" s="1246">
        <f>'Données 2013 TJN'!C208</f>
        <v>1514</v>
      </c>
      <c r="E2048" s="1204">
        <f t="shared" si="4787"/>
        <v>-14</v>
      </c>
      <c r="F2048" s="2307">
        <f t="shared" si="4580"/>
        <v>-9.247027741083224E-3</v>
      </c>
      <c r="G2048" s="1204">
        <f>BPCE!G703</f>
        <v>71</v>
      </c>
      <c r="H2048" s="1246">
        <f>'Données 2013 TJN'!D208</f>
        <v>75</v>
      </c>
      <c r="I2048" s="1204">
        <f t="shared" si="4789"/>
        <v>-4</v>
      </c>
      <c r="J2048" s="2307">
        <f t="shared" si="4581"/>
        <v>-5.3333333333333337E-2</v>
      </c>
      <c r="K2048" s="1246">
        <f>SG!G757</f>
        <v>709</v>
      </c>
      <c r="L2048" s="1246">
        <f>'Données 2013 TJN'!E208</f>
        <v>646</v>
      </c>
      <c r="M2048" s="1246">
        <f t="shared" si="4791"/>
        <v>63</v>
      </c>
      <c r="N2048" s="2307">
        <f t="shared" si="4582"/>
        <v>9.7523219814241488E-2</v>
      </c>
      <c r="O2048" s="1204">
        <f>CA!G943</f>
        <v>1180</v>
      </c>
      <c r="P2048" s="1246">
        <f>'Données 2013 TJN'!F208</f>
        <v>1247</v>
      </c>
      <c r="Q2048" s="1204">
        <f t="shared" si="4793"/>
        <v>-67</v>
      </c>
      <c r="R2048" s="2307">
        <f t="shared" si="4583"/>
        <v>-5.3728949478748997E-2</v>
      </c>
      <c r="S2048" s="1204">
        <f>CM!H467</f>
        <v>350</v>
      </c>
      <c r="T2048" s="1246">
        <f>'Données 2013 TJN'!G208</f>
        <v>355</v>
      </c>
      <c r="U2048" s="1204">
        <f t="shared" si="4795"/>
        <v>-5</v>
      </c>
      <c r="V2048" s="2307">
        <f t="shared" si="4584"/>
        <v>-1.4084507042253521E-2</v>
      </c>
      <c r="W2048" s="1204">
        <f>SUM(C2048+G2048+K2048+O2048+S2048)</f>
        <v>3810</v>
      </c>
      <c r="X2048" s="1204">
        <f t="shared" si="4816"/>
        <v>3837</v>
      </c>
      <c r="Y2048" s="1204">
        <f t="shared" si="4796"/>
        <v>-27</v>
      </c>
      <c r="Z2048" s="2307">
        <f t="shared" si="4586"/>
        <v>-7.0367474589523062E-3</v>
      </c>
      <c r="AA2048" s="1204">
        <f t="shared" si="4831"/>
        <v>762</v>
      </c>
      <c r="AB2048" s="1204">
        <f t="shared" si="4832"/>
        <v>767.4</v>
      </c>
      <c r="AC2048" s="1309">
        <f t="shared" si="4797"/>
        <v>-5.3999999999999773</v>
      </c>
      <c r="AD2048" s="27" t="s">
        <v>4293</v>
      </c>
    </row>
    <row r="2049" spans="1:30" customFormat="1" ht="15.75" thickBot="1" x14ac:dyDescent="0.3">
      <c r="A2049" s="3580"/>
      <c r="B2049" s="1" t="s">
        <v>4294</v>
      </c>
      <c r="C2049" s="1184">
        <f t="shared" ref="C2049:S2049" si="4833">C2048/C82</f>
        <v>8.3517535898620845E-3</v>
      </c>
      <c r="D2049" s="1184">
        <f t="shared" ref="D2049" si="4834">D2048/D82</f>
        <v>8.7345817900700388E-3</v>
      </c>
      <c r="E2049" s="1184">
        <f t="shared" si="4787"/>
        <v>-3.8282820020795437E-4</v>
      </c>
      <c r="F2049" s="1184">
        <f t="shared" ref="F2049:F2079" si="4835">E2049/D2049</f>
        <v>-4.382902460689931E-2</v>
      </c>
      <c r="G2049" s="1185">
        <f t="shared" si="4833"/>
        <v>6.8799116270506502E-4</v>
      </c>
      <c r="H2049" s="1185">
        <f t="shared" ref="H2049" si="4836">H2048/H82</f>
        <v>6.7942783117577255E-4</v>
      </c>
      <c r="I2049" s="1185">
        <f t="shared" si="4789"/>
        <v>8.5633315292924688E-6</v>
      </c>
      <c r="J2049" s="1184">
        <f t="shared" ref="J2049:J2079" si="4837">I2049/H2049</f>
        <v>1.2603739700320103E-2</v>
      </c>
      <c r="K2049" s="1186">
        <f t="shared" si="4833"/>
        <v>5.2046629081512804E-3</v>
      </c>
      <c r="L2049" s="1186">
        <f t="shared" ref="L2049" si="4838">L2048/L82</f>
        <v>4.7891229084654789E-3</v>
      </c>
      <c r="M2049" s="1186">
        <f t="shared" si="4791"/>
        <v>4.1553999968580151E-4</v>
      </c>
      <c r="N2049" s="1184">
        <f t="shared" ref="N2049:N2079" si="4839">M2049/L2049</f>
        <v>8.6767453587644094E-2</v>
      </c>
      <c r="O2049" s="1187">
        <f t="shared" si="4833"/>
        <v>1.6260834814722947E-2</v>
      </c>
      <c r="P2049" s="1187">
        <f t="shared" ref="P2049" si="4840">P2048/P82</f>
        <v>1.6510214619550108E-2</v>
      </c>
      <c r="Q2049" s="1187">
        <f t="shared" si="4793"/>
        <v>-2.4937980482716074E-4</v>
      </c>
      <c r="R2049" s="1184">
        <f t="shared" ref="R2049:R2079" si="4841">Q2049/P2049</f>
        <v>-1.5104576807370186E-2</v>
      </c>
      <c r="S2049" s="1188">
        <f t="shared" si="4833"/>
        <v>4.4740441524242927E-3</v>
      </c>
      <c r="T2049" s="1188">
        <f t="shared" ref="T2049" si="4842">T2048/T82</f>
        <v>4.5233301903621209E-3</v>
      </c>
      <c r="U2049" s="1188">
        <f t="shared" si="4795"/>
        <v>-4.9286037937828174E-5</v>
      </c>
      <c r="V2049" s="1184">
        <f t="shared" ref="V2049:V2079" si="4843">U2049/T2049</f>
        <v>-1.0895962899821495E-2</v>
      </c>
      <c r="W2049" s="1194">
        <f>W2048/W$82</f>
        <v>6.6862985283123498E-3</v>
      </c>
      <c r="X2049" s="1194">
        <f>X2048/X$82</f>
        <v>6.7007671740994482E-3</v>
      </c>
      <c r="Y2049" s="1194">
        <f t="shared" si="4796"/>
        <v>-1.4468645787098396E-5</v>
      </c>
      <c r="Z2049" s="1184">
        <f t="shared" ref="Z2049:Z2079" si="4844">Y2049/X2049</f>
        <v>-2.1592521290732525E-3</v>
      </c>
      <c r="AA2049" s="1189">
        <f t="shared" si="4831"/>
        <v>6.9958573255731338E-3</v>
      </c>
      <c r="AB2049" s="1194">
        <f t="shared" si="4832"/>
        <v>7.0473354679247034E-3</v>
      </c>
      <c r="AC2049" s="1189">
        <f t="shared" si="4797"/>
        <v>-5.1478142351569535E-5</v>
      </c>
      <c r="AD2049" t="s">
        <v>4295</v>
      </c>
    </row>
    <row r="2050" spans="1:30" customFormat="1" ht="15.75" thickBot="1" x14ac:dyDescent="0.3">
      <c r="A2050" s="3580"/>
      <c r="B2050" s="1" t="s">
        <v>4296</v>
      </c>
      <c r="C2050" s="1184">
        <f t="shared" ref="C2050:S2050" si="4845">C2048/C99</f>
        <v>1.2229922543823889E-2</v>
      </c>
      <c r="D2050" s="1184">
        <f t="shared" ref="D2050" si="4846">D2048/D99</f>
        <v>1.296799116052386E-2</v>
      </c>
      <c r="E2050" s="1184">
        <f t="shared" si="4787"/>
        <v>-7.3806861669997031E-4</v>
      </c>
      <c r="F2050" s="1184">
        <f t="shared" si="4835"/>
        <v>-5.6914645264930536E-2</v>
      </c>
      <c r="G2050" s="1185">
        <f t="shared" si="4845"/>
        <v>6.7651262505955215E-3</v>
      </c>
      <c r="H2050" s="1185">
        <f t="shared" ref="H2050" si="4847">H2048/H99</f>
        <v>6.8486896173865401E-3</v>
      </c>
      <c r="I2050" s="1185">
        <f t="shared" si="4789"/>
        <v>-8.3563366791018605E-5</v>
      </c>
      <c r="J2050" s="1184">
        <f t="shared" si="4837"/>
        <v>-1.2201365729712596E-2</v>
      </c>
      <c r="K2050" s="1186">
        <f t="shared" si="4845"/>
        <v>8.4570883282638516E-3</v>
      </c>
      <c r="L2050" s="1186">
        <f t="shared" ref="L2050" si="4848">L2048/L99</f>
        <v>7.7591073423255701E-3</v>
      </c>
      <c r="M2050" s="1186">
        <f t="shared" si="4791"/>
        <v>6.9798098593828149E-4</v>
      </c>
      <c r="N2050" s="1184">
        <f t="shared" si="4839"/>
        <v>8.9956351310005428E-2</v>
      </c>
      <c r="O2050" s="1187">
        <f t="shared" si="4845"/>
        <v>3.4189024743582312E-2</v>
      </c>
      <c r="P2050" s="1187">
        <f t="shared" ref="P2050" si="4849">P2048/P99</f>
        <v>3.4397153339034009E-2</v>
      </c>
      <c r="Q2050" s="1187">
        <f t="shared" si="4793"/>
        <v>-2.0812859545169676E-4</v>
      </c>
      <c r="R2050" s="1184">
        <f t="shared" si="4841"/>
        <v>-6.0507505781157685E-3</v>
      </c>
      <c r="S2050" s="1188">
        <f t="shared" si="4845"/>
        <v>2.8228082909912088E-2</v>
      </c>
      <c r="T2050" s="1188">
        <f t="shared" ref="T2050" si="4850">T2048/T99</f>
        <v>2.8719359275139553E-2</v>
      </c>
      <c r="U2050" s="1188">
        <f t="shared" si="4795"/>
        <v>-4.9127636522746515E-4</v>
      </c>
      <c r="V2050" s="1184">
        <f t="shared" si="4843"/>
        <v>-1.710610464951182E-2</v>
      </c>
      <c r="W2050" s="1194">
        <f>W2048/W$99</f>
        <v>1.4437669813143964E-2</v>
      </c>
      <c r="X2050" s="1194">
        <f>X2048/X$99</f>
        <v>1.4782082744220271E-2</v>
      </c>
      <c r="Y2050" s="1194">
        <f t="shared" si="4796"/>
        <v>-3.4441293107630687E-4</v>
      </c>
      <c r="Z2050" s="1184">
        <f t="shared" si="4844"/>
        <v>-2.3299350777276011E-2</v>
      </c>
      <c r="AA2050" s="1189">
        <f t="shared" si="4831"/>
        <v>1.7973848955235534E-2</v>
      </c>
      <c r="AB2050" s="1194">
        <f t="shared" si="4832"/>
        <v>1.8138460146881908E-2</v>
      </c>
      <c r="AC2050" s="1189">
        <f t="shared" si="4797"/>
        <v>-1.6461119164637439E-4</v>
      </c>
      <c r="AD2050" t="s">
        <v>4297</v>
      </c>
    </row>
    <row r="2051" spans="1:30" customFormat="1" ht="15.75" thickBot="1" x14ac:dyDescent="0.3">
      <c r="A2051" s="3580"/>
      <c r="B2051" s="2210" t="s">
        <v>14</v>
      </c>
      <c r="C2051" s="1204">
        <f>'BNP avec amende'!J807</f>
        <v>7</v>
      </c>
      <c r="D2051" s="1246">
        <f>'Données 2013 TJN'!C210</f>
        <v>8</v>
      </c>
      <c r="E2051" s="1204">
        <f t="shared" si="4787"/>
        <v>-1</v>
      </c>
      <c r="F2051" s="2307">
        <f t="shared" si="4835"/>
        <v>-0.125</v>
      </c>
      <c r="G2051" s="1204">
        <f>BPCE!J703</f>
        <v>5</v>
      </c>
      <c r="H2051" s="1246">
        <f>'Données 2013 TJN'!D210</f>
        <v>3</v>
      </c>
      <c r="I2051" s="1204">
        <f t="shared" si="4789"/>
        <v>2</v>
      </c>
      <c r="J2051" s="2307">
        <f t="shared" si="4837"/>
        <v>0.66666666666666663</v>
      </c>
      <c r="K2051" s="1246">
        <f>SG!J757</f>
        <v>8</v>
      </c>
      <c r="L2051" s="1246">
        <f>'Données 2013 TJN'!E210</f>
        <v>9</v>
      </c>
      <c r="M2051" s="1246">
        <f t="shared" si="4791"/>
        <v>-1</v>
      </c>
      <c r="N2051" s="2307">
        <f t="shared" si="4839"/>
        <v>-0.1111111111111111</v>
      </c>
      <c r="O2051" s="1204">
        <f>CA!J943</f>
        <v>9</v>
      </c>
      <c r="P2051" s="1246">
        <f>'Données 2013 TJN'!F210</f>
        <v>12</v>
      </c>
      <c r="Q2051" s="1204">
        <f t="shared" si="4793"/>
        <v>-3</v>
      </c>
      <c r="R2051" s="2307">
        <f t="shared" si="4841"/>
        <v>-0.25</v>
      </c>
      <c r="S2051" s="1204">
        <f>CM!K467</f>
        <v>5</v>
      </c>
      <c r="T2051" s="1246">
        <f>'Données 2013 TJN'!G210</f>
        <v>5</v>
      </c>
      <c r="U2051" s="1204">
        <f t="shared" si="4795"/>
        <v>0</v>
      </c>
      <c r="V2051" s="2307">
        <f t="shared" si="4843"/>
        <v>0</v>
      </c>
      <c r="W2051" s="1204">
        <f>SUM(C2051+G2051+K2051+O2051+S2051)</f>
        <v>34</v>
      </c>
      <c r="X2051" s="1204">
        <f t="shared" ref="X2051" si="4851">SUM(D2051+H2051+L2051+P2051+T2051)</f>
        <v>37</v>
      </c>
      <c r="Y2051" s="1204">
        <f t="shared" si="4796"/>
        <v>-3</v>
      </c>
      <c r="Z2051" s="2307">
        <f t="shared" si="4844"/>
        <v>-8.1081081081081086E-2</v>
      </c>
      <c r="AA2051" s="1221">
        <f t="shared" si="4831"/>
        <v>6.8</v>
      </c>
      <c r="AB2051" s="1204">
        <f t="shared" si="4832"/>
        <v>7.4</v>
      </c>
      <c r="AC2051" s="1904">
        <f t="shared" si="4797"/>
        <v>-0.60000000000000053</v>
      </c>
      <c r="AD2051" s="27" t="s">
        <v>4298</v>
      </c>
    </row>
    <row r="2052" spans="1:30" customFormat="1" ht="15.75" thickBot="1" x14ac:dyDescent="0.3">
      <c r="A2052" s="3580"/>
      <c r="B2052" s="1" t="s">
        <v>4299</v>
      </c>
      <c r="C2052" s="1184">
        <f t="shared" ref="C2052:S2052" si="4852">C2051/C108</f>
        <v>8.4541062801932361E-3</v>
      </c>
      <c r="D2052" s="1184">
        <f t="shared" ref="D2052" si="4853">D2051/D108</f>
        <v>1.2195121951219513E-2</v>
      </c>
      <c r="E2052" s="1184">
        <f t="shared" si="4787"/>
        <v>-3.7410156710262765E-3</v>
      </c>
      <c r="F2052" s="1184">
        <f t="shared" si="4835"/>
        <v>-0.30676328502415467</v>
      </c>
      <c r="G2052" s="1185">
        <f t="shared" si="4852"/>
        <v>7.0126227208976155E-3</v>
      </c>
      <c r="H2052" s="1185">
        <f t="shared" ref="H2052" si="4854">H2051/H108</f>
        <v>4.8859934853420191E-3</v>
      </c>
      <c r="I2052" s="1185">
        <f t="shared" si="4789"/>
        <v>2.1266292355555964E-3</v>
      </c>
      <c r="J2052" s="1184">
        <f t="shared" si="4837"/>
        <v>0.43525011687704546</v>
      </c>
      <c r="K2052" s="1186">
        <f t="shared" si="4852"/>
        <v>1.0471204188481676E-2</v>
      </c>
      <c r="L2052" s="1186">
        <f t="shared" ref="L2052" si="4855">L2051/L108</f>
        <v>1.1435832274459974E-2</v>
      </c>
      <c r="M2052" s="1186">
        <f t="shared" si="4791"/>
        <v>-9.6462808597829776E-4</v>
      </c>
      <c r="N2052" s="1184">
        <f t="shared" si="4839"/>
        <v>-8.4351367073880038E-2</v>
      </c>
      <c r="O2052" s="1187">
        <f t="shared" si="4852"/>
        <v>9.4736842105263164E-3</v>
      </c>
      <c r="P2052" s="1187">
        <f t="shared" ref="P2052" si="4856">P2051/P108</f>
        <v>1.82370820668693E-2</v>
      </c>
      <c r="Q2052" s="1187">
        <f t="shared" si="4793"/>
        <v>-8.7633978563429835E-3</v>
      </c>
      <c r="R2052" s="1184">
        <f t="shared" si="4841"/>
        <v>-0.48052631578947363</v>
      </c>
      <c r="S2052" s="1188">
        <f t="shared" si="4852"/>
        <v>1.0752688172043012E-2</v>
      </c>
      <c r="T2052" s="1188">
        <f t="shared" ref="T2052" si="4857">T2051/T108</f>
        <v>1.5384615384615385E-2</v>
      </c>
      <c r="U2052" s="1188">
        <f t="shared" si="4795"/>
        <v>-4.6319272125723739E-3</v>
      </c>
      <c r="V2052" s="1184">
        <f t="shared" si="4843"/>
        <v>-0.30107526881720431</v>
      </c>
      <c r="W2052" s="1194">
        <f>W2051/W$108</f>
        <v>9.1397849462365593E-3</v>
      </c>
      <c r="X2052" s="1194">
        <f>X2051/X$108</f>
        <v>1.2171052631578947E-2</v>
      </c>
      <c r="Y2052" s="1194">
        <f t="shared" si="4796"/>
        <v>-3.0312676853423877E-3</v>
      </c>
      <c r="Z2052" s="1184">
        <f t="shared" si="4844"/>
        <v>-0.24905550712002322</v>
      </c>
      <c r="AA2052" s="1189">
        <f t="shared" si="4831"/>
        <v>9.2328611144283698E-3</v>
      </c>
      <c r="AB2052" s="1194">
        <f t="shared" si="4832"/>
        <v>1.242772903250124E-2</v>
      </c>
      <c r="AC2052" s="1189">
        <f t="shared" si="4797"/>
        <v>-3.19486791807287E-3</v>
      </c>
      <c r="AD2052" t="s">
        <v>4300</v>
      </c>
    </row>
    <row r="2053" spans="1:30" customFormat="1" ht="15.75" thickBot="1" x14ac:dyDescent="0.3">
      <c r="A2053" s="3580"/>
      <c r="B2053" s="1" t="s">
        <v>4301</v>
      </c>
      <c r="C2053" s="1184">
        <f t="shared" ref="C2053:S2053" si="4858">C2051/C125</f>
        <v>1.0447761194029851E-2</v>
      </c>
      <c r="D2053" s="1184">
        <f t="shared" ref="D2053" si="4859">D2051/D125</f>
        <v>1.4814814814814815E-2</v>
      </c>
      <c r="E2053" s="1184">
        <f t="shared" si="4787"/>
        <v>-4.3670536207849643E-3</v>
      </c>
      <c r="F2053" s="1184">
        <f t="shared" si="4835"/>
        <v>-0.29477611940298509</v>
      </c>
      <c r="G2053" s="1185">
        <f t="shared" si="4858"/>
        <v>1.7064846416382253E-2</v>
      </c>
      <c r="H2053" s="1185">
        <f t="shared" ref="H2053" si="4860">H2051/H125</f>
        <v>6.3291139240506328E-3</v>
      </c>
      <c r="I2053" s="1185">
        <f t="shared" si="4789"/>
        <v>1.0735732492331621E-2</v>
      </c>
      <c r="J2053" s="1184">
        <f t="shared" si="4837"/>
        <v>1.6962457337883963</v>
      </c>
      <c r="K2053" s="1186">
        <f t="shared" si="4858"/>
        <v>1.7699115044247787E-2</v>
      </c>
      <c r="L2053" s="1186">
        <f t="shared" ref="L2053" si="4861">L2051/L125</f>
        <v>1.8987341772151899E-2</v>
      </c>
      <c r="M2053" s="1186">
        <f t="shared" si="4791"/>
        <v>-1.2882267279041119E-3</v>
      </c>
      <c r="N2053" s="1184">
        <f t="shared" si="4839"/>
        <v>-6.784660766961656E-2</v>
      </c>
      <c r="O2053" s="1187">
        <f t="shared" si="4858"/>
        <v>2.7439024390243903E-2</v>
      </c>
      <c r="P2053" s="1187">
        <f t="shared" ref="P2053" si="4862">P2051/P125</f>
        <v>4.1522491349480967E-2</v>
      </c>
      <c r="Q2053" s="1187">
        <f t="shared" si="4793"/>
        <v>-1.4083466959237064E-2</v>
      </c>
      <c r="R2053" s="1184">
        <f t="shared" si="4841"/>
        <v>-0.33917682926829262</v>
      </c>
      <c r="S2053" s="1188">
        <f t="shared" si="4858"/>
        <v>4.5045045045045043E-2</v>
      </c>
      <c r="T2053" s="1188">
        <f t="shared" ref="T2053" si="4863">T2051/T125</f>
        <v>6.097560975609756E-2</v>
      </c>
      <c r="U2053" s="1188">
        <f t="shared" si="4795"/>
        <v>-1.5930564711052517E-2</v>
      </c>
      <c r="V2053" s="1184">
        <f t="shared" si="4843"/>
        <v>-0.26126126126126126</v>
      </c>
      <c r="W2053" s="1194">
        <f>W2051/W$111</f>
        <v>1.8338727076591153E-2</v>
      </c>
      <c r="X2053" s="1194">
        <f>X2051/X$111</f>
        <v>2.1790341578327443E-2</v>
      </c>
      <c r="Y2053" s="1194">
        <f t="shared" si="4796"/>
        <v>-3.4516145017362901E-3</v>
      </c>
      <c r="Z2053" s="1184">
        <f t="shared" si="4844"/>
        <v>-0.15840111956616812</v>
      </c>
      <c r="AA2053" s="1189">
        <f t="shared" si="4831"/>
        <v>2.3539158417989765E-2</v>
      </c>
      <c r="AB2053" s="1194">
        <f t="shared" si="4832"/>
        <v>2.8525874323319177E-2</v>
      </c>
      <c r="AC2053" s="1189">
        <f t="shared" si="4797"/>
        <v>-4.9867159053294113E-3</v>
      </c>
      <c r="AD2053" t="s">
        <v>4302</v>
      </c>
    </row>
    <row r="2054" spans="1:30" customFormat="1" ht="15.75" thickBot="1" x14ac:dyDescent="0.3">
      <c r="A2054" s="3580"/>
      <c r="B2054" s="1" t="s">
        <v>4303</v>
      </c>
      <c r="C2054" s="1184">
        <f t="shared" ref="C2054:S2054" si="4864">C2051/C113</f>
        <v>3.5000000000000003E-2</v>
      </c>
      <c r="D2054" s="1184">
        <f t="shared" ref="D2054" si="4865">D2051/D113</f>
        <v>4.7058823529411764E-2</v>
      </c>
      <c r="E2054" s="1184">
        <f t="shared" si="4787"/>
        <v>-1.2058823529411761E-2</v>
      </c>
      <c r="F2054" s="1184">
        <f t="shared" si="4835"/>
        <v>-0.25624999999999992</v>
      </c>
      <c r="G2054" s="1185">
        <f t="shared" si="4864"/>
        <v>6.1728395061728392E-2</v>
      </c>
      <c r="H2054" s="1185">
        <f t="shared" ref="H2054" si="4866">H2051/H113</f>
        <v>3.2967032967032968E-2</v>
      </c>
      <c r="I2054" s="1185">
        <f t="shared" si="4789"/>
        <v>2.8761362094695424E-2</v>
      </c>
      <c r="J2054" s="1184">
        <f t="shared" si="4837"/>
        <v>0.87242798353909445</v>
      </c>
      <c r="K2054" s="1186">
        <f t="shared" si="4864"/>
        <v>5.8823529411764705E-2</v>
      </c>
      <c r="L2054" s="1186">
        <f t="shared" ref="L2054" si="4867">L2051/L113</f>
        <v>6.4748201438848921E-2</v>
      </c>
      <c r="M2054" s="1186">
        <f t="shared" si="4791"/>
        <v>-5.9246720270842157E-3</v>
      </c>
      <c r="N2054" s="1184">
        <f t="shared" si="4839"/>
        <v>-9.1503267973856217E-2</v>
      </c>
      <c r="O2054" s="1187">
        <f t="shared" si="4864"/>
        <v>5.6603773584905662E-2</v>
      </c>
      <c r="P2054" s="1187">
        <f t="shared" ref="P2054" si="4868">P2051/P113</f>
        <v>9.0225563909774431E-2</v>
      </c>
      <c r="Q2054" s="1187">
        <f t="shared" si="4793"/>
        <v>-3.3621790324868769E-2</v>
      </c>
      <c r="R2054" s="1184">
        <f t="shared" si="4841"/>
        <v>-0.37264150943396224</v>
      </c>
      <c r="S2054" s="1188">
        <f t="shared" si="4864"/>
        <v>7.6923076923076927E-2</v>
      </c>
      <c r="T2054" s="1188">
        <f t="shared" ref="T2054" si="4869">T2051/T113</f>
        <v>0.11363636363636363</v>
      </c>
      <c r="U2054" s="1188">
        <f t="shared" si="4795"/>
        <v>-3.6713286713286705E-2</v>
      </c>
      <c r="V2054" s="1184">
        <f t="shared" si="4843"/>
        <v>-0.32307692307692304</v>
      </c>
      <c r="W2054" s="1194">
        <f>W2051/W$113</f>
        <v>5.3042121684867397E-2</v>
      </c>
      <c r="X2054" s="1194">
        <f>X2051/X$113</f>
        <v>6.4124783362218371E-2</v>
      </c>
      <c r="Y2054" s="1194">
        <f t="shared" si="4796"/>
        <v>-1.1082661677350975E-2</v>
      </c>
      <c r="Z2054" s="1184">
        <f t="shared" si="4844"/>
        <v>-0.17282961588733817</v>
      </c>
      <c r="AA2054" s="1189">
        <f t="shared" si="4831"/>
        <v>5.7815754996295134E-2</v>
      </c>
      <c r="AB2054" s="1194">
        <f t="shared" si="4832"/>
        <v>6.9727197096286345E-2</v>
      </c>
      <c r="AC2054" s="1189">
        <f t="shared" si="4797"/>
        <v>-1.1911442099991211E-2</v>
      </c>
      <c r="AD2054" t="s">
        <v>4304</v>
      </c>
    </row>
    <row r="2055" spans="1:30" customFormat="1" ht="15.75" hidden="1" thickBot="1" x14ac:dyDescent="0.3">
      <c r="A2055" s="3580"/>
      <c r="B2055" s="1" t="s">
        <v>4305</v>
      </c>
      <c r="C2055" s="1184">
        <f t="shared" ref="C2055:S2055" si="4870">C2051/C119</f>
        <v>7.5268817204301078E-2</v>
      </c>
      <c r="D2055" s="1184">
        <f t="shared" ref="D2055" si="4871">D2051/D119</f>
        <v>9.7560975609756101E-2</v>
      </c>
      <c r="E2055" s="1184">
        <f t="shared" si="4787"/>
        <v>-2.2292158405455023E-2</v>
      </c>
      <c r="F2055" s="1184">
        <f t="shared" si="4835"/>
        <v>-0.22849462365591397</v>
      </c>
      <c r="G2055" s="1185">
        <f t="shared" si="4870"/>
        <v>0.10638297872340426</v>
      </c>
      <c r="H2055" s="1185">
        <f t="shared" ref="H2055" si="4872">H2051/H119</f>
        <v>5.0847457627118647E-2</v>
      </c>
      <c r="I2055" s="1185">
        <f t="shared" si="4789"/>
        <v>5.5535521096285609E-2</v>
      </c>
      <c r="J2055" s="1184">
        <f t="shared" si="4837"/>
        <v>1.0921985815602835</v>
      </c>
      <c r="K2055" s="1186">
        <f t="shared" si="4870"/>
        <v>7.6190476190476197E-2</v>
      </c>
      <c r="L2055" s="1186">
        <f t="shared" ref="L2055" si="4873">L2051/L119</f>
        <v>8.2568807339449546E-2</v>
      </c>
      <c r="M2055" s="1186">
        <f t="shared" si="4791"/>
        <v>-6.3783311489733485E-3</v>
      </c>
      <c r="N2055" s="1184">
        <f t="shared" si="4839"/>
        <v>-7.7248677248677219E-2</v>
      </c>
      <c r="O2055" s="1187">
        <f t="shared" si="4870"/>
        <v>9.0909090909090912E-2</v>
      </c>
      <c r="P2055" s="1187">
        <f t="shared" ref="P2055" si="4874">P2051/P119</f>
        <v>0.15189873417721519</v>
      </c>
      <c r="Q2055" s="1187">
        <f t="shared" si="4793"/>
        <v>-6.0989643268124283E-2</v>
      </c>
      <c r="R2055" s="1184">
        <f t="shared" si="4841"/>
        <v>-0.40151515151515149</v>
      </c>
      <c r="S2055" s="1188">
        <f t="shared" si="4870"/>
        <v>0.10638297872340426</v>
      </c>
      <c r="T2055" s="1188">
        <f t="shared" ref="T2055" si="4875">T2051/T119</f>
        <v>0.17241379310344829</v>
      </c>
      <c r="U2055" s="1188">
        <f t="shared" si="4795"/>
        <v>-6.6030814380044031E-2</v>
      </c>
      <c r="V2055" s="1184">
        <f t="shared" si="4843"/>
        <v>-0.38297872340425537</v>
      </c>
      <c r="W2055" s="1205">
        <f>W2051/W$119</f>
        <v>8.6956521739130432E-2</v>
      </c>
      <c r="X2055" s="1205">
        <f>X2051/X$119</f>
        <v>0.10335195530726257</v>
      </c>
      <c r="Y2055" s="1205">
        <f t="shared" si="4796"/>
        <v>-1.6395433568132139E-2</v>
      </c>
      <c r="Z2055" s="1184">
        <f t="shared" si="4844"/>
        <v>-0.15863689776733259</v>
      </c>
      <c r="AA2055" s="1193">
        <f t="shared" si="4831"/>
        <v>9.1026868350135348E-2</v>
      </c>
      <c r="AB2055" s="1205">
        <f t="shared" si="4832"/>
        <v>0.11105795357139756</v>
      </c>
      <c r="AC2055" s="1193">
        <f t="shared" si="4797"/>
        <v>-2.0031085221262207E-2</v>
      </c>
      <c r="AD2055" t="s">
        <v>4306</v>
      </c>
    </row>
    <row r="2056" spans="1:30" customFormat="1" ht="15.75" thickBot="1" x14ac:dyDescent="0.3">
      <c r="A2056" s="3580"/>
      <c r="B2056" s="2210" t="s">
        <v>4307</v>
      </c>
      <c r="C2056" s="1206">
        <f>C2033/C2048</f>
        <v>0.27400000000000002</v>
      </c>
      <c r="D2056" s="1206">
        <f>D2033/D2048</f>
        <v>0.41083223249669748</v>
      </c>
      <c r="E2056" s="1206">
        <f t="shared" si="4787"/>
        <v>-0.13683223249669746</v>
      </c>
      <c r="F2056" s="2307">
        <f t="shared" si="4835"/>
        <v>-0.33306109324758837</v>
      </c>
      <c r="G2056" s="1206">
        <f t="shared" ref="G2056:K2056" si="4876">G2033/G2048</f>
        <v>7.0422535211267609E-2</v>
      </c>
      <c r="H2056" s="1206">
        <f t="shared" ref="H2056" si="4877">H2033/H2048</f>
        <v>9.3333333333333338E-2</v>
      </c>
      <c r="I2056" s="1206">
        <f t="shared" si="4789"/>
        <v>-2.2910798122065729E-2</v>
      </c>
      <c r="J2056" s="2307">
        <f t="shared" si="4837"/>
        <v>-0.24547283702213279</v>
      </c>
      <c r="K2056" s="1206">
        <f t="shared" si="4876"/>
        <v>0.32722143864598024</v>
      </c>
      <c r="L2056" s="1206">
        <f t="shared" ref="L2056" si="4878">L2033/L2048</f>
        <v>0.42724458204334365</v>
      </c>
      <c r="M2056" s="1206">
        <f t="shared" si="4791"/>
        <v>-0.1000231433973634</v>
      </c>
      <c r="N2056" s="2307">
        <f t="shared" si="4839"/>
        <v>-0.23411213998078537</v>
      </c>
      <c r="O2056" s="1206">
        <f>O2033/O2048</f>
        <v>0.3135593220338983</v>
      </c>
      <c r="P2056" s="1206">
        <f>P2033/P2048</f>
        <v>0.31355252606255013</v>
      </c>
      <c r="Q2056" s="1206">
        <f t="shared" si="4793"/>
        <v>6.7959713481724471E-6</v>
      </c>
      <c r="R2056" s="2307">
        <f t="shared" si="4841"/>
        <v>2.1674108110411871E-5</v>
      </c>
      <c r="S2056" s="1206">
        <f t="shared" ref="S2056:T2056" si="4879">S2033/S2048</f>
        <v>0.24857142857142858</v>
      </c>
      <c r="T2056" s="1206">
        <f t="shared" si="4879"/>
        <v>0.20563380281690141</v>
      </c>
      <c r="U2056" s="1206">
        <f t="shared" si="4795"/>
        <v>4.293762575452717E-2</v>
      </c>
      <c r="V2056" s="2307">
        <f t="shared" si="4843"/>
        <v>0.2088062622309198</v>
      </c>
      <c r="W2056" s="1206">
        <f>W2033/W2048</f>
        <v>0.29002624671916011</v>
      </c>
      <c r="X2056" s="1206">
        <f>X2033/X2048</f>
        <v>0.35678915819650769</v>
      </c>
      <c r="Y2056" s="1206">
        <f t="shared" si="4796"/>
        <v>-6.6762911477347586E-2</v>
      </c>
      <c r="Z2056" s="2307">
        <f t="shared" si="4844"/>
        <v>-0.1871214692027631</v>
      </c>
      <c r="AA2056" s="1206">
        <f t="shared" si="4831"/>
        <v>0.24675494489251498</v>
      </c>
      <c r="AB2056" s="1206">
        <f t="shared" si="4832"/>
        <v>0.29011929535056519</v>
      </c>
      <c r="AC2056" s="1903">
        <f t="shared" si="4797"/>
        <v>-4.3364350458050205E-2</v>
      </c>
      <c r="AD2056" s="27" t="s">
        <v>4308</v>
      </c>
    </row>
    <row r="2057" spans="1:30" customFormat="1" ht="15.75" thickBot="1" x14ac:dyDescent="0.3">
      <c r="A2057" s="3580"/>
      <c r="B2057" s="1" t="s">
        <v>4223</v>
      </c>
      <c r="C2057" s="1207">
        <f t="shared" ref="C2057:S2057" si="4880">C2056/C134</f>
        <v>1.2564139603758171</v>
      </c>
      <c r="D2057" s="1207">
        <f t="shared" ref="D2057" si="4881">D2056/D134</f>
        <v>1.834299989376708</v>
      </c>
      <c r="E2057" s="1207">
        <f t="shared" si="4787"/>
        <v>-0.57788602900089092</v>
      </c>
      <c r="F2057" s="1184">
        <f t="shared" si="4835"/>
        <v>-0.31504444875303933</v>
      </c>
      <c r="G2057" s="1208">
        <f t="shared" si="4880"/>
        <v>0.31248807719257021</v>
      </c>
      <c r="H2057" s="1208">
        <f t="shared" ref="H2057" si="4882">H2056/H134</f>
        <v>0.45138167214311792</v>
      </c>
      <c r="I2057" s="1208">
        <f t="shared" si="4789"/>
        <v>-0.13889359495054771</v>
      </c>
      <c r="J2057" s="1184">
        <f t="shared" si="4837"/>
        <v>-0.30770765301810754</v>
      </c>
      <c r="K2057" s="1209">
        <f t="shared" si="4880"/>
        <v>1.8917545838012992</v>
      </c>
      <c r="L2057" s="1209">
        <f t="shared" ref="L2057" si="4883">L2056/L134</f>
        <v>2.5243361553764601</v>
      </c>
      <c r="M2057" s="1209">
        <f t="shared" si="4791"/>
        <v>-0.63258157157516082</v>
      </c>
      <c r="N2057" s="1184">
        <f t="shared" si="4839"/>
        <v>-0.25059323823725149</v>
      </c>
      <c r="O2057" s="1210">
        <f t="shared" si="4880"/>
        <v>1.4353156703484451</v>
      </c>
      <c r="P2057" s="1210">
        <f t="shared" ref="P2057" si="4884">P2056/P134</f>
        <v>1.4787579607229691</v>
      </c>
      <c r="Q2057" s="1210">
        <f t="shared" si="4793"/>
        <v>-4.3442290374523962E-2</v>
      </c>
      <c r="R2057" s="1184">
        <f t="shared" si="4841"/>
        <v>-2.9377553006230243E-2</v>
      </c>
      <c r="S2057" s="1211">
        <f t="shared" si="4880"/>
        <v>1.2617931533134961</v>
      </c>
      <c r="T2057" s="1211">
        <f t="shared" ref="T2057" si="4885">T2056/T134</f>
        <v>1.0564645268837429</v>
      </c>
      <c r="U2057" s="1211">
        <f t="shared" si="4795"/>
        <v>0.20532862642975314</v>
      </c>
      <c r="V2057" s="1184">
        <f t="shared" si="4843"/>
        <v>0.19435449199171098</v>
      </c>
      <c r="W2057" s="1177">
        <f>W2056/W$134</f>
        <v>1.4094713604715079</v>
      </c>
      <c r="X2057" s="1177">
        <f>X2056/X$134</f>
        <v>1.7647792529510955</v>
      </c>
      <c r="Y2057" s="1177">
        <f t="shared" si="4796"/>
        <v>-0.35530789247958761</v>
      </c>
      <c r="Z2057" s="1184">
        <f t="shared" si="4844"/>
        <v>-0.20133276832523692</v>
      </c>
      <c r="AA2057" s="1198">
        <f t="shared" si="4831"/>
        <v>1.2315530890063255</v>
      </c>
      <c r="AB2057" s="1177">
        <f t="shared" si="4832"/>
        <v>1.4690480609005996</v>
      </c>
      <c r="AC2057" s="1198">
        <f t="shared" si="4797"/>
        <v>-0.23749497189427404</v>
      </c>
      <c r="AD2057" t="s">
        <v>4309</v>
      </c>
    </row>
    <row r="2058" spans="1:30" customFormat="1" ht="15.75" thickBot="1" x14ac:dyDescent="0.3">
      <c r="A2058" s="3580"/>
      <c r="B2058" s="1" t="s">
        <v>4224</v>
      </c>
      <c r="C2058" s="1207">
        <f t="shared" ref="C2058:S2058" si="4886">C2056/C137</f>
        <v>1.3091075532702272</v>
      </c>
      <c r="D2058" s="1207">
        <f t="shared" ref="D2058" si="4887">D2056/D137</f>
        <v>1.9009294670163654</v>
      </c>
      <c r="E2058" s="1207">
        <f t="shared" si="4787"/>
        <v>-0.59182191374613824</v>
      </c>
      <c r="F2058" s="1184">
        <f t="shared" si="4835"/>
        <v>-0.31133291582619416</v>
      </c>
      <c r="G2058" s="1208">
        <f t="shared" si="4886"/>
        <v>0.19014265681560422</v>
      </c>
      <c r="H2058" s="1208">
        <f t="shared" ref="H2058" si="4888">H2056/H137</f>
        <v>0.28328529194382851</v>
      </c>
      <c r="I2058" s="1208">
        <f t="shared" si="4789"/>
        <v>-9.3142635128224294E-2</v>
      </c>
      <c r="J2058" s="1184">
        <f t="shared" si="4837"/>
        <v>-0.32879446189777184</v>
      </c>
      <c r="K2058" s="1209">
        <f t="shared" si="4886"/>
        <v>2.1338370650969005</v>
      </c>
      <c r="L2058" s="1209">
        <f t="shared" ref="L2058" si="4889">L2056/L137</f>
        <v>2.7714142709141147</v>
      </c>
      <c r="M2058" s="1209">
        <f t="shared" si="4791"/>
        <v>-0.63757720581721422</v>
      </c>
      <c r="N2058" s="1184">
        <f t="shared" si="4839"/>
        <v>-0.2300548180431061</v>
      </c>
      <c r="O2058" s="1210">
        <f t="shared" si="4886"/>
        <v>1.3092410404885031</v>
      </c>
      <c r="P2058" s="1210">
        <f t="shared" ref="P2058" si="4890">P2056/P137</f>
        <v>1.41577029858583</v>
      </c>
      <c r="Q2058" s="1210">
        <f t="shared" si="4793"/>
        <v>-0.10652925809732694</v>
      </c>
      <c r="R2058" s="1184">
        <f t="shared" si="4841"/>
        <v>-7.5244732993576563E-2</v>
      </c>
      <c r="S2058" s="1211">
        <f t="shared" si="4886"/>
        <v>1.2982464797207847</v>
      </c>
      <c r="T2058" s="1211">
        <f t="shared" ref="T2058" si="4891">T2056/T137</f>
        <v>1.0299187344488323</v>
      </c>
      <c r="U2058" s="1211">
        <f t="shared" si="4795"/>
        <v>0.26832774527195236</v>
      </c>
      <c r="V2058" s="1184">
        <f t="shared" si="4843"/>
        <v>0.26053292973212072</v>
      </c>
      <c r="W2058" s="1177">
        <f>W2056/W$137</f>
        <v>1.4426036929441572</v>
      </c>
      <c r="X2058" s="1177">
        <f>X2056/X$137</f>
        <v>1.7751306942847831</v>
      </c>
      <c r="Y2058" s="1177">
        <f t="shared" si="4796"/>
        <v>-0.33252700134062585</v>
      </c>
      <c r="Z2058" s="1184">
        <f t="shared" si="4844"/>
        <v>-0.18732536280918974</v>
      </c>
      <c r="AA2058" s="1198">
        <f t="shared" si="4831"/>
        <v>1.248114959078404</v>
      </c>
      <c r="AB2058" s="1177">
        <f t="shared" si="4832"/>
        <v>1.4802636125817945</v>
      </c>
      <c r="AC2058" s="1198">
        <f t="shared" si="4797"/>
        <v>-0.23214865350339053</v>
      </c>
      <c r="AD2058" t="s">
        <v>4310</v>
      </c>
    </row>
    <row r="2059" spans="1:30" customFormat="1" ht="15.75" thickBot="1" x14ac:dyDescent="0.3">
      <c r="A2059" s="3580"/>
      <c r="B2059" s="1" t="s">
        <v>4311</v>
      </c>
      <c r="C2059" s="1207">
        <f t="shared" ref="C2059:S2059" si="4892">C2056/C154</f>
        <v>1.4584992947813822</v>
      </c>
      <c r="D2059" s="1207">
        <f t="shared" ref="D2059" si="4893">D2056/D154</f>
        <v>2.0947339462431764</v>
      </c>
      <c r="E2059" s="1207">
        <f t="shared" si="4787"/>
        <v>-0.63623465146179425</v>
      </c>
      <c r="F2059" s="1184">
        <f t="shared" si="4835"/>
        <v>-0.30373052988560018</v>
      </c>
      <c r="G2059" s="1208">
        <f t="shared" si="4892"/>
        <v>0.18607151893396306</v>
      </c>
      <c r="H2059" s="1208">
        <f t="shared" ref="H2059" si="4894">H2056/H154</f>
        <v>0.28029981796766246</v>
      </c>
      <c r="I2059" s="1208">
        <f t="shared" si="4789"/>
        <v>-9.4228299033699392E-2</v>
      </c>
      <c r="J2059" s="1184">
        <f t="shared" si="4837"/>
        <v>-0.33616967615929844</v>
      </c>
      <c r="K2059" s="1209">
        <f t="shared" si="4892"/>
        <v>2.4679238991472059</v>
      </c>
      <c r="L2059" s="1209">
        <f t="shared" ref="L2059" si="4895">L2056/L154</f>
        <v>3.2283396410527385</v>
      </c>
      <c r="M2059" s="1209">
        <f t="shared" si="4791"/>
        <v>-0.76041574190553263</v>
      </c>
      <c r="N2059" s="1184">
        <f t="shared" si="4839"/>
        <v>-0.23554391001362127</v>
      </c>
      <c r="O2059" s="1210">
        <f t="shared" si="4892"/>
        <v>1.4348915337833601</v>
      </c>
      <c r="P2059" s="1210">
        <f t="shared" ref="P2059" si="4896">P2056/P154</f>
        <v>1.5990670640330962</v>
      </c>
      <c r="Q2059" s="1210">
        <f t="shared" si="4793"/>
        <v>-0.16417553024973608</v>
      </c>
      <c r="R2059" s="1184">
        <f t="shared" si="4841"/>
        <v>-0.10266957149105418</v>
      </c>
      <c r="S2059" s="1211">
        <f t="shared" si="4892"/>
        <v>1.5154838709677421</v>
      </c>
      <c r="T2059" s="1211">
        <f t="shared" ref="T2059" si="4897">T2056/T154</f>
        <v>1.1733526788873947</v>
      </c>
      <c r="U2059" s="1211">
        <f t="shared" si="4795"/>
        <v>0.34213119208034737</v>
      </c>
      <c r="V2059" s="1184">
        <f t="shared" si="4843"/>
        <v>0.2915842766087734</v>
      </c>
      <c r="W2059" s="1177">
        <f>W2056/W$154</f>
        <v>1.6215530838799022</v>
      </c>
      <c r="X2059" s="1177">
        <f>X2056/X$154</f>
        <v>2.0044908571017732</v>
      </c>
      <c r="Y2059" s="1177">
        <f t="shared" si="4796"/>
        <v>-0.38293777322187106</v>
      </c>
      <c r="Z2059" s="1184">
        <f t="shared" si="4844"/>
        <v>-0.19103992011993912</v>
      </c>
      <c r="AA2059" s="1198">
        <f t="shared" si="4831"/>
        <v>1.4125740235227306</v>
      </c>
      <c r="AB2059" s="1177">
        <f t="shared" si="4832"/>
        <v>1.6751586296368135</v>
      </c>
      <c r="AC2059" s="1198">
        <f t="shared" si="4797"/>
        <v>-0.26258460611408285</v>
      </c>
      <c r="AD2059" t="s">
        <v>4312</v>
      </c>
    </row>
    <row r="2060" spans="1:30" customFormat="1" ht="15.75" hidden="1" thickBot="1" x14ac:dyDescent="0.3">
      <c r="A2060" s="3580"/>
      <c r="B2060" s="2210" t="s">
        <v>4313</v>
      </c>
      <c r="C2060" s="1206">
        <f>C2038/C2048</f>
        <v>-1.9333333333333333</v>
      </c>
      <c r="D2060" s="1206">
        <f>D2038/D2048</f>
        <v>0</v>
      </c>
      <c r="E2060" s="1206">
        <f t="shared" si="4787"/>
        <v>-1.9333333333333333</v>
      </c>
      <c r="F2060" s="2307" t="e">
        <f t="shared" si="4835"/>
        <v>#DIV/0!</v>
      </c>
      <c r="G2060" s="1206">
        <f t="shared" ref="G2060:K2060" si="4898">G2038/G2048</f>
        <v>-0.19718309859154928</v>
      </c>
      <c r="H2060" s="1206">
        <f t="shared" ref="H2060" si="4899">H2038/H2048</f>
        <v>0</v>
      </c>
      <c r="I2060" s="1206">
        <f t="shared" si="4789"/>
        <v>-0.19718309859154928</v>
      </c>
      <c r="J2060" s="2307" t="e">
        <f t="shared" si="4837"/>
        <v>#DIV/0!</v>
      </c>
      <c r="K2060" s="1206">
        <f t="shared" si="4898"/>
        <v>5.0775740479548657E-2</v>
      </c>
      <c r="L2060" s="1206">
        <f t="shared" ref="L2060" si="4900">L2038/L2048</f>
        <v>0</v>
      </c>
      <c r="M2060" s="1206">
        <f t="shared" si="4791"/>
        <v>5.0775740479548657E-2</v>
      </c>
      <c r="N2060" s="2307" t="e">
        <f t="shared" si="4839"/>
        <v>#DIV/0!</v>
      </c>
      <c r="O2060" s="1206">
        <f>O2038/O2048</f>
        <v>4.4915254237288135E-2</v>
      </c>
      <c r="P2060" s="1206">
        <f>P2038/P2048</f>
        <v>0</v>
      </c>
      <c r="Q2060" s="1206">
        <f t="shared" si="4793"/>
        <v>4.4915254237288135E-2</v>
      </c>
      <c r="R2060" s="2307" t="e">
        <f t="shared" si="4841"/>
        <v>#DIV/0!</v>
      </c>
      <c r="S2060" s="1206">
        <f t="shared" ref="S2060:T2060" si="4901">S2038/S2048</f>
        <v>8.5714285714285719E-3</v>
      </c>
      <c r="T2060" s="1206">
        <f t="shared" si="4901"/>
        <v>0</v>
      </c>
      <c r="U2060" s="1206">
        <f t="shared" si="4795"/>
        <v>8.5714285714285719E-3</v>
      </c>
      <c r="V2060" s="2307" t="e">
        <f t="shared" si="4843"/>
        <v>#DIV/0!</v>
      </c>
      <c r="W2060" s="1206" t="e">
        <f>W2038/W2048</f>
        <v>#DIV/0!</v>
      </c>
      <c r="X2060" s="1206">
        <f t="shared" ref="X2060:X2071" si="4902">SUM(D2060+H2060+L2060+P2060+T2060)</f>
        <v>0</v>
      </c>
      <c r="Y2060" s="1206" t="e">
        <f t="shared" si="4796"/>
        <v>#DIV/0!</v>
      </c>
      <c r="Z2060" s="2307" t="e">
        <f t="shared" si="4844"/>
        <v>#DIV/0!</v>
      </c>
      <c r="AA2060" s="1206">
        <f t="shared" si="4831"/>
        <v>-0.40525080172732347</v>
      </c>
      <c r="AB2060" s="1206">
        <f t="shared" si="4832"/>
        <v>0</v>
      </c>
      <c r="AC2060" s="1903">
        <f t="shared" si="4797"/>
        <v>-0.40525080172732347</v>
      </c>
      <c r="AD2060" s="27" t="s">
        <v>4314</v>
      </c>
    </row>
    <row r="2061" spans="1:30" s="1" customFormat="1" ht="15.75" hidden="1" thickBot="1" x14ac:dyDescent="0.3">
      <c r="A2061" s="3580"/>
      <c r="B2061" s="1" t="s">
        <v>4223</v>
      </c>
      <c r="C2061" s="1207">
        <f t="shared" ref="C2061:S2061" si="4903">C2060/C160</f>
        <v>-126.68094369451539</v>
      </c>
      <c r="D2061" s="1207" t="e">
        <f t="shared" ref="D2061" si="4904">D2060/D160</f>
        <v>#DIV/0!</v>
      </c>
      <c r="E2061" s="1207" t="e">
        <f t="shared" si="4787"/>
        <v>#DIV/0!</v>
      </c>
      <c r="F2061" s="1184" t="e">
        <f t="shared" si="4835"/>
        <v>#DIV/0!</v>
      </c>
      <c r="G2061" s="1208">
        <f t="shared" si="4903"/>
        <v>-3.4344470196707668</v>
      </c>
      <c r="H2061" s="1208" t="e">
        <f t="shared" ref="H2061" si="4905">H2060/H160</f>
        <v>#DIV/0!</v>
      </c>
      <c r="I2061" s="1208" t="e">
        <f t="shared" si="4789"/>
        <v>#DIV/0!</v>
      </c>
      <c r="J2061" s="1184" t="e">
        <f t="shared" si="4837"/>
        <v>#DIV/0!</v>
      </c>
      <c r="K2061" s="1209">
        <f t="shared" si="4903"/>
        <v>1.5806385902847433</v>
      </c>
      <c r="L2061" s="1209" t="e">
        <f t="shared" ref="L2061" si="4906">L2060/L160</f>
        <v>#DIV/0!</v>
      </c>
      <c r="M2061" s="1209" t="e">
        <f t="shared" si="4791"/>
        <v>#DIV/0!</v>
      </c>
      <c r="N2061" s="1184" t="e">
        <f t="shared" si="4839"/>
        <v>#DIV/0!</v>
      </c>
      <c r="O2061" s="1210">
        <f t="shared" si="4903"/>
        <v>1.2511958749471355</v>
      </c>
      <c r="P2061" s="1210" t="e">
        <f t="shared" ref="P2061" si="4907">P2060/P160</f>
        <v>#DIV/0!</v>
      </c>
      <c r="Q2061" s="1210" t="e">
        <f t="shared" si="4793"/>
        <v>#DIV/0!</v>
      </c>
      <c r="R2061" s="1184" t="e">
        <f t="shared" si="4841"/>
        <v>#DIV/0!</v>
      </c>
      <c r="S2061" s="1211">
        <f t="shared" si="4903"/>
        <v>9.7859644733550175E-2</v>
      </c>
      <c r="T2061" s="1211" t="e">
        <f t="shared" ref="T2061" si="4908">T2060/T160</f>
        <v>#DIV/0!</v>
      </c>
      <c r="U2061" s="1211" t="e">
        <f t="shared" si="4795"/>
        <v>#DIV/0!</v>
      </c>
      <c r="V2061" s="1184" t="e">
        <f t="shared" si="4843"/>
        <v>#DIV/0!</v>
      </c>
      <c r="W2061" s="1177" t="e">
        <f t="shared" ref="W2061" si="4909">W2060/W1810</f>
        <v>#DIV/0!</v>
      </c>
      <c r="X2061" s="1177" t="e">
        <f t="shared" si="4902"/>
        <v>#DIV/0!</v>
      </c>
      <c r="Y2061" s="1177" t="e">
        <f t="shared" si="4796"/>
        <v>#DIV/0!</v>
      </c>
      <c r="Z2061" s="1184" t="e">
        <f t="shared" si="4844"/>
        <v>#DIV/0!</v>
      </c>
      <c r="AA2061" s="1198">
        <f t="shared" si="4831"/>
        <v>-25.43713932084415</v>
      </c>
      <c r="AB2061" s="1177" t="e">
        <f t="shared" si="4832"/>
        <v>#DIV/0!</v>
      </c>
      <c r="AC2061" s="1198" t="e">
        <f t="shared" si="4797"/>
        <v>#DIV/0!</v>
      </c>
      <c r="AD2061" t="s">
        <v>4315</v>
      </c>
    </row>
    <row r="2062" spans="1:30" s="1" customFormat="1" ht="15.75" hidden="1" thickBot="1" x14ac:dyDescent="0.3">
      <c r="A2062" s="3580"/>
      <c r="B2062" s="1" t="s">
        <v>4224</v>
      </c>
      <c r="C2062" s="1207">
        <f t="shared" ref="C2062:S2062" si="4910">C2060/C177</f>
        <v>-58.73751135331517</v>
      </c>
      <c r="D2062" s="1207" t="e">
        <f t="shared" ref="D2062" si="4911">D2060/D177</f>
        <v>#DIV/0!</v>
      </c>
      <c r="E2062" s="1207" t="e">
        <f t="shared" si="4787"/>
        <v>#DIV/0!</v>
      </c>
      <c r="F2062" s="1184" t="e">
        <f t="shared" si="4835"/>
        <v>#DIV/0!</v>
      </c>
      <c r="G2062" s="1208">
        <f t="shared" si="4910"/>
        <v>-1.5397593896713613</v>
      </c>
      <c r="H2062" s="1208" t="e">
        <f t="shared" ref="H2062" si="4912">H2060/H177</f>
        <v>#DIV/0!</v>
      </c>
      <c r="I2062" s="1208" t="e">
        <f t="shared" si="4789"/>
        <v>#DIV/0!</v>
      </c>
      <c r="J2062" s="1184" t="e">
        <f t="shared" si="4837"/>
        <v>#DIV/0!</v>
      </c>
      <c r="K2062" s="1209">
        <f t="shared" si="4910"/>
        <v>1.0615421952875215</v>
      </c>
      <c r="L2062" s="1209" t="e">
        <f t="shared" ref="L2062" si="4913">L2060/L177</f>
        <v>#DIV/0!</v>
      </c>
      <c r="M2062" s="1209" t="e">
        <f t="shared" si="4791"/>
        <v>#DIV/0!</v>
      </c>
      <c r="N2062" s="1184" t="e">
        <f t="shared" si="4839"/>
        <v>#DIV/0!</v>
      </c>
      <c r="O2062" s="1210">
        <f t="shared" si="4910"/>
        <v>0.63247861474735323</v>
      </c>
      <c r="P2062" s="1210" t="e">
        <f t="shared" ref="P2062" si="4914">P2060/P177</f>
        <v>#DIV/0!</v>
      </c>
      <c r="Q2062" s="1210" t="e">
        <f t="shared" si="4793"/>
        <v>#DIV/0!</v>
      </c>
      <c r="R2062" s="1184" t="e">
        <f t="shared" si="4841"/>
        <v>#DIV/0!</v>
      </c>
      <c r="S2062" s="1211">
        <f t="shared" si="4910"/>
        <v>0.16300175284837862</v>
      </c>
      <c r="T2062" s="1211" t="e">
        <f t="shared" ref="T2062" si="4915">T2060/T177</f>
        <v>#DIV/0!</v>
      </c>
      <c r="U2062" s="1211" t="e">
        <f t="shared" si="4795"/>
        <v>#DIV/0!</v>
      </c>
      <c r="V2062" s="1184" t="e">
        <f t="shared" si="4843"/>
        <v>#DIV/0!</v>
      </c>
      <c r="W2062" s="1177" t="e">
        <f t="shared" ref="W2062" si="4916">W2060/W1827</f>
        <v>#DIV/0!</v>
      </c>
      <c r="X2062" s="1177" t="e">
        <f t="shared" si="4902"/>
        <v>#DIV/0!</v>
      </c>
      <c r="Y2062" s="1177" t="e">
        <f t="shared" si="4796"/>
        <v>#DIV/0!</v>
      </c>
      <c r="Z2062" s="1184" t="e">
        <f t="shared" si="4844"/>
        <v>#DIV/0!</v>
      </c>
      <c r="AA2062" s="1198">
        <f t="shared" si="4831"/>
        <v>-11.684049636020655</v>
      </c>
      <c r="AB2062" s="1177" t="e">
        <f t="shared" si="4832"/>
        <v>#DIV/0!</v>
      </c>
      <c r="AC2062" s="1198" t="e">
        <f t="shared" si="4797"/>
        <v>#DIV/0!</v>
      </c>
      <c r="AD2062" t="s">
        <v>4316</v>
      </c>
    </row>
    <row r="2063" spans="1:30" s="1" customFormat="1" ht="15.75" hidden="1" thickBot="1" x14ac:dyDescent="0.3">
      <c r="A2063" s="3580"/>
      <c r="B2063" s="1" t="s">
        <v>4311</v>
      </c>
      <c r="C2063" s="1207">
        <f t="shared" ref="C2063:S2063" si="4917">C2060/C180</f>
        <v>-40.899103139013455</v>
      </c>
      <c r="D2063" s="1207" t="e">
        <f t="shared" ref="D2063" si="4918">D2060/D180</f>
        <v>#DIV/0!</v>
      </c>
      <c r="E2063" s="1207" t="e">
        <f t="shared" si="4787"/>
        <v>#DIV/0!</v>
      </c>
      <c r="F2063" s="1184" t="e">
        <f t="shared" si="4835"/>
        <v>#DIV/0!</v>
      </c>
      <c r="G2063" s="1208">
        <f t="shared" si="4917"/>
        <v>-1.4697135515797488</v>
      </c>
      <c r="H2063" s="1208" t="e">
        <f t="shared" ref="H2063" si="4919">H2060/H180</f>
        <v>#DIV/0!</v>
      </c>
      <c r="I2063" s="1208" t="e">
        <f t="shared" si="4789"/>
        <v>#DIV/0!</v>
      </c>
      <c r="J2063" s="1184" t="e">
        <f t="shared" si="4837"/>
        <v>#DIV/0!</v>
      </c>
      <c r="K2063" s="1209">
        <f t="shared" si="4917"/>
        <v>1.4948468837117366</v>
      </c>
      <c r="L2063" s="1209" t="e">
        <f t="shared" ref="L2063" si="4920">L2060/L180</f>
        <v>#DIV/0!</v>
      </c>
      <c r="M2063" s="1209" t="e">
        <f t="shared" si="4791"/>
        <v>#DIV/0!</v>
      </c>
      <c r="N2063" s="1184" t="e">
        <f t="shared" si="4839"/>
        <v>#DIV/0!</v>
      </c>
      <c r="O2063" s="1210">
        <f t="shared" si="4917"/>
        <v>0.76201937046004842</v>
      </c>
      <c r="P2063" s="1210" t="e">
        <f t="shared" ref="P2063" si="4921">P2060/P180</f>
        <v>#DIV/0!</v>
      </c>
      <c r="Q2063" s="1210" t="e">
        <f t="shared" si="4793"/>
        <v>#DIV/0!</v>
      </c>
      <c r="R2063" s="1184" t="e">
        <f t="shared" si="4841"/>
        <v>#DIV/0!</v>
      </c>
      <c r="S2063" s="1211">
        <f t="shared" si="4917"/>
        <v>0.21304109589041095</v>
      </c>
      <c r="T2063" s="1211" t="e">
        <f t="shared" ref="T2063" si="4922">T2060/T180</f>
        <v>#DIV/0!</v>
      </c>
      <c r="U2063" s="1211" t="e">
        <f t="shared" si="4795"/>
        <v>#DIV/0!</v>
      </c>
      <c r="V2063" s="1184" t="e">
        <f t="shared" si="4843"/>
        <v>#DIV/0!</v>
      </c>
      <c r="W2063" s="1177" t="e">
        <f t="shared" ref="W2063" si="4923">W2060/W1830</f>
        <v>#DIV/0!</v>
      </c>
      <c r="X2063" s="1177" t="e">
        <f t="shared" si="4902"/>
        <v>#DIV/0!</v>
      </c>
      <c r="Y2063" s="1177" t="e">
        <f t="shared" si="4796"/>
        <v>#DIV/0!</v>
      </c>
      <c r="Z2063" s="1184" t="e">
        <f t="shared" si="4844"/>
        <v>#DIV/0!</v>
      </c>
      <c r="AA2063" s="1198">
        <f t="shared" si="4831"/>
        <v>-7.9797818681062029</v>
      </c>
      <c r="AB2063" s="1177" t="e">
        <f t="shared" si="4832"/>
        <v>#DIV/0!</v>
      </c>
      <c r="AC2063" s="1198" t="e">
        <f t="shared" si="4797"/>
        <v>#DIV/0!</v>
      </c>
      <c r="AD2063" t="s">
        <v>4317</v>
      </c>
    </row>
    <row r="2064" spans="1:30" customFormat="1" ht="15.75" hidden="1" thickBot="1" x14ac:dyDescent="0.3">
      <c r="A2064" s="3580"/>
      <c r="B2064" s="2210" t="s">
        <v>4318</v>
      </c>
      <c r="C2064" s="1206">
        <f>C2038/C2033</f>
        <v>-7.0559610705596105</v>
      </c>
      <c r="D2064" s="1206">
        <f>D2038/D2033</f>
        <v>0</v>
      </c>
      <c r="E2064" s="1206">
        <f t="shared" si="4787"/>
        <v>-7.0559610705596105</v>
      </c>
      <c r="F2064" s="2307" t="e">
        <f t="shared" si="4835"/>
        <v>#DIV/0!</v>
      </c>
      <c r="G2064" s="1206">
        <f t="shared" ref="G2064:K2064" si="4924">G2038/G2033</f>
        <v>-2.8</v>
      </c>
      <c r="H2064" s="1206">
        <f t="shared" ref="H2064" si="4925">H2038/H2033</f>
        <v>0</v>
      </c>
      <c r="I2064" s="1206">
        <f t="shared" si="4789"/>
        <v>-2.8</v>
      </c>
      <c r="J2064" s="2307" t="e">
        <f t="shared" si="4837"/>
        <v>#DIV/0!</v>
      </c>
      <c r="K2064" s="1206">
        <f t="shared" si="4924"/>
        <v>0.15517241379310345</v>
      </c>
      <c r="L2064" s="1206">
        <f t="shared" ref="L2064" si="4926">L2038/L2033</f>
        <v>0</v>
      </c>
      <c r="M2064" s="1206">
        <f t="shared" si="4791"/>
        <v>0.15517241379310345</v>
      </c>
      <c r="N2064" s="2307" t="e">
        <f t="shared" si="4839"/>
        <v>#DIV/0!</v>
      </c>
      <c r="O2064" s="1206">
        <f>O2038/O2033</f>
        <v>0.14324324324324325</v>
      </c>
      <c r="P2064" s="1206">
        <f>P2038/P2033</f>
        <v>0</v>
      </c>
      <c r="Q2064" s="1206">
        <f t="shared" si="4793"/>
        <v>0.14324324324324325</v>
      </c>
      <c r="R2064" s="2307" t="e">
        <f t="shared" si="4841"/>
        <v>#DIV/0!</v>
      </c>
      <c r="S2064" s="1206">
        <f t="shared" ref="S2064:T2064" si="4927">S2038/S2033</f>
        <v>3.4482758620689655E-2</v>
      </c>
      <c r="T2064" s="1206">
        <f t="shared" si="4927"/>
        <v>0</v>
      </c>
      <c r="U2064" s="1206">
        <f t="shared" si="4795"/>
        <v>3.4482758620689655E-2</v>
      </c>
      <c r="V2064" s="2307" t="e">
        <f t="shared" si="4843"/>
        <v>#DIV/0!</v>
      </c>
      <c r="W2064" s="1206" t="e">
        <f>W2038/W2033</f>
        <v>#DIV/0!</v>
      </c>
      <c r="X2064" s="1206">
        <f t="shared" si="4902"/>
        <v>0</v>
      </c>
      <c r="Y2064" s="1206" t="e">
        <f t="shared" si="4796"/>
        <v>#DIV/0!</v>
      </c>
      <c r="Z2064" s="2307" t="e">
        <f t="shared" si="4844"/>
        <v>#DIV/0!</v>
      </c>
      <c r="AA2064" s="1206">
        <f t="shared" si="4831"/>
        <v>-1.9046125309805149</v>
      </c>
      <c r="AB2064" s="1206">
        <f t="shared" si="4832"/>
        <v>0</v>
      </c>
      <c r="AC2064" s="1903">
        <f t="shared" si="4797"/>
        <v>-1.9046125309805149</v>
      </c>
      <c r="AD2064" s="27" t="s">
        <v>4319</v>
      </c>
    </row>
    <row r="2065" spans="1:30" customFormat="1" ht="15.75" hidden="1" thickBot="1" x14ac:dyDescent="0.3">
      <c r="A2065" s="3580"/>
      <c r="B2065" s="2211" t="s">
        <v>4223</v>
      </c>
      <c r="C2065" s="1207">
        <f t="shared" ref="C2065:S2065" si="4928">C2064/C212</f>
        <v>-100.82739263468764</v>
      </c>
      <c r="D2065" s="1207" t="e">
        <f t="shared" ref="D2065" si="4929">D2064/D212</f>
        <v>#DIV/0!</v>
      </c>
      <c r="E2065" s="1207" t="e">
        <f t="shared" si="4787"/>
        <v>#DIV/0!</v>
      </c>
      <c r="F2065" s="1184" t="e">
        <f t="shared" si="4835"/>
        <v>#DIV/0!</v>
      </c>
      <c r="G2065" s="1208">
        <f t="shared" si="4928"/>
        <v>-10.990649789029536</v>
      </c>
      <c r="H2065" s="1208" t="e">
        <f t="shared" ref="H2065" si="4930">H2064/H212</f>
        <v>#DIV/0!</v>
      </c>
      <c r="I2065" s="1208" t="e">
        <f t="shared" si="4789"/>
        <v>#DIV/0!</v>
      </c>
      <c r="J2065" s="1184" t="e">
        <f t="shared" si="4837"/>
        <v>#DIV/0!</v>
      </c>
      <c r="K2065" s="1209">
        <f t="shared" si="4928"/>
        <v>0.8355410388955431</v>
      </c>
      <c r="L2065" s="1209" t="e">
        <f t="shared" ref="L2065" si="4931">L2064/L212</f>
        <v>#DIV/0!</v>
      </c>
      <c r="M2065" s="1209" t="e">
        <f t="shared" si="4791"/>
        <v>#DIV/0!</v>
      </c>
      <c r="N2065" s="1184" t="e">
        <f t="shared" si="4839"/>
        <v>#DIV/0!</v>
      </c>
      <c r="O2065" s="1210">
        <f t="shared" si="4928"/>
        <v>0.87172174093479282</v>
      </c>
      <c r="P2065" s="1210" t="e">
        <f t="shared" ref="P2065" si="4932">P2064/P212</f>
        <v>#DIV/0!</v>
      </c>
      <c r="Q2065" s="1210" t="e">
        <f t="shared" si="4793"/>
        <v>#DIV/0!</v>
      </c>
      <c r="R2065" s="1184" t="e">
        <f t="shared" si="4841"/>
        <v>#DIV/0!</v>
      </c>
      <c r="S2065" s="1211">
        <f t="shared" si="4928"/>
        <v>7.7556011836463559E-2</v>
      </c>
      <c r="T2065" s="1211" t="e">
        <f t="shared" ref="T2065" si="4933">T2064/T212</f>
        <v>#DIV/0!</v>
      </c>
      <c r="U2065" s="1211" t="e">
        <f t="shared" si="4795"/>
        <v>#DIV/0!</v>
      </c>
      <c r="V2065" s="1184" t="e">
        <f t="shared" si="4843"/>
        <v>#DIV/0!</v>
      </c>
      <c r="W2065" s="1177" t="e">
        <f t="shared" ref="W2065" si="4934">W2064/W1862</f>
        <v>#DIV/0!</v>
      </c>
      <c r="X2065" s="1177" t="e">
        <f t="shared" si="4902"/>
        <v>#DIV/0!</v>
      </c>
      <c r="Y2065" s="1177" t="e">
        <f t="shared" si="4796"/>
        <v>#DIV/0!</v>
      </c>
      <c r="Z2065" s="1184" t="e">
        <f t="shared" si="4844"/>
        <v>#DIV/0!</v>
      </c>
      <c r="AA2065" s="1198">
        <f t="shared" si="4831"/>
        <v>-22.006644726410077</v>
      </c>
      <c r="AB2065" s="1177" t="e">
        <f t="shared" si="4832"/>
        <v>#DIV/0!</v>
      </c>
      <c r="AC2065" s="1198" t="e">
        <f t="shared" si="4797"/>
        <v>#DIV/0!</v>
      </c>
      <c r="AD2065" t="s">
        <v>4320</v>
      </c>
    </row>
    <row r="2066" spans="1:30" customFormat="1" ht="15.75" hidden="1" thickBot="1" x14ac:dyDescent="0.3">
      <c r="A2066" s="3580"/>
      <c r="B2066" s="2211" t="s">
        <v>4224</v>
      </c>
      <c r="C2066" s="1207">
        <f t="shared" ref="C2066:S2066" si="4935">C2064/C229</f>
        <v>-44.868361813806231</v>
      </c>
      <c r="D2066" s="1207" t="e">
        <f t="shared" ref="D2066" si="4936">D2064/D229</f>
        <v>#DIV/0!</v>
      </c>
      <c r="E2066" s="1207" t="e">
        <f t="shared" si="4787"/>
        <v>#DIV/0!</v>
      </c>
      <c r="F2066" s="1184" t="e">
        <f t="shared" si="4835"/>
        <v>#DIV/0!</v>
      </c>
      <c r="G2066" s="1208">
        <f t="shared" si="4935"/>
        <v>-8.0979166666666664</v>
      </c>
      <c r="H2066" s="1208" t="e">
        <f t="shared" ref="H2066" si="4937">H2064/H229</f>
        <v>#DIV/0!</v>
      </c>
      <c r="I2066" s="1208" t="e">
        <f t="shared" si="4789"/>
        <v>#DIV/0!</v>
      </c>
      <c r="J2066" s="1184" t="e">
        <f t="shared" si="4837"/>
        <v>#DIV/0!</v>
      </c>
      <c r="K2066" s="1209">
        <f t="shared" si="4935"/>
        <v>0.49748043683893717</v>
      </c>
      <c r="L2066" s="1209" t="e">
        <f t="shared" ref="L2066" si="4938">L2064/L229</f>
        <v>#DIV/0!</v>
      </c>
      <c r="M2066" s="1209" t="e">
        <f t="shared" si="4791"/>
        <v>#DIV/0!</v>
      </c>
      <c r="N2066" s="1184" t="e">
        <f t="shared" si="4839"/>
        <v>#DIV/0!</v>
      </c>
      <c r="O2066" s="1210">
        <f t="shared" si="4935"/>
        <v>0.48308798394477714</v>
      </c>
      <c r="P2066" s="1210" t="e">
        <f t="shared" ref="P2066" si="4939">P2064/P229</f>
        <v>#DIV/0!</v>
      </c>
      <c r="Q2066" s="1210" t="e">
        <f t="shared" si="4793"/>
        <v>#DIV/0!</v>
      </c>
      <c r="R2066" s="1184" t="e">
        <f t="shared" si="4841"/>
        <v>#DIV/0!</v>
      </c>
      <c r="S2066" s="1211">
        <f t="shared" si="4935"/>
        <v>0.12555532049925958</v>
      </c>
      <c r="T2066" s="1211" t="e">
        <f t="shared" ref="T2066" si="4940">T2064/T229</f>
        <v>#DIV/0!</v>
      </c>
      <c r="U2066" s="1211" t="e">
        <f t="shared" si="4795"/>
        <v>#DIV/0!</v>
      </c>
      <c r="V2066" s="1184" t="e">
        <f t="shared" si="4843"/>
        <v>#DIV/0!</v>
      </c>
      <c r="W2066" s="1177" t="e">
        <f t="shared" ref="W2066" si="4941">W2064/W1879</f>
        <v>#DIV/0!</v>
      </c>
      <c r="X2066" s="1177" t="e">
        <f t="shared" si="4902"/>
        <v>#DIV/0!</v>
      </c>
      <c r="Y2066" s="1177" t="e">
        <f t="shared" si="4796"/>
        <v>#DIV/0!</v>
      </c>
      <c r="Z2066" s="1184" t="e">
        <f t="shared" si="4844"/>
        <v>#DIV/0!</v>
      </c>
      <c r="AA2066" s="1198">
        <f t="shared" si="4831"/>
        <v>-10.372030947837985</v>
      </c>
      <c r="AB2066" s="1177" t="e">
        <f t="shared" si="4832"/>
        <v>#DIV/0!</v>
      </c>
      <c r="AC2066" s="1198" t="e">
        <f t="shared" si="4797"/>
        <v>#DIV/0!</v>
      </c>
      <c r="AD2066" t="s">
        <v>4321</v>
      </c>
    </row>
    <row r="2067" spans="1:30" customFormat="1" ht="15.75" hidden="1" thickBot="1" x14ac:dyDescent="0.3">
      <c r="A2067" s="3580"/>
      <c r="B2067" s="2211" t="s">
        <v>4311</v>
      </c>
      <c r="C2067" s="1207">
        <f t="shared" ref="C2067:S2067" si="4942">C2064/C232</f>
        <v>-28.041908066293516</v>
      </c>
      <c r="D2067" s="1207" t="e">
        <f t="shared" ref="D2067" si="4943">D2064/D232</f>
        <v>#DIV/0!</v>
      </c>
      <c r="E2067" s="1207" t="e">
        <f t="shared" si="4787"/>
        <v>#DIV/0!</v>
      </c>
      <c r="F2067" s="1184" t="e">
        <f t="shared" si="4835"/>
        <v>#DIV/0!</v>
      </c>
      <c r="G2067" s="1208">
        <f t="shared" si="4942"/>
        <v>-7.8986486486486482</v>
      </c>
      <c r="H2067" s="1208" t="e">
        <f t="shared" ref="H2067" si="4944">H2064/H232</f>
        <v>#DIV/0!</v>
      </c>
      <c r="I2067" s="1208" t="e">
        <f t="shared" si="4789"/>
        <v>#DIV/0!</v>
      </c>
      <c r="J2067" s="1184" t="e">
        <f t="shared" si="4837"/>
        <v>#DIV/0!</v>
      </c>
      <c r="K2067" s="1209">
        <f t="shared" si="4942"/>
        <v>0.60571028313647868</v>
      </c>
      <c r="L2067" s="1209" t="e">
        <f t="shared" ref="L2067" si="4945">L2064/L232</f>
        <v>#DIV/0!</v>
      </c>
      <c r="M2067" s="1209" t="e">
        <f t="shared" si="4791"/>
        <v>#DIV/0!</v>
      </c>
      <c r="N2067" s="1184" t="e">
        <f t="shared" si="4839"/>
        <v>#DIV/0!</v>
      </c>
      <c r="O2067" s="1210">
        <f t="shared" si="4942"/>
        <v>0.53106409266409271</v>
      </c>
      <c r="P2067" s="1210" t="e">
        <f t="shared" ref="P2067" si="4946">P2064/P232</f>
        <v>#DIV/0!</v>
      </c>
      <c r="Q2067" s="1210" t="e">
        <f t="shared" si="4793"/>
        <v>#DIV/0!</v>
      </c>
      <c r="R2067" s="1184" t="e">
        <f t="shared" si="4841"/>
        <v>#DIV/0!</v>
      </c>
      <c r="S2067" s="1211">
        <f t="shared" si="4942"/>
        <v>0.14057628719886631</v>
      </c>
      <c r="T2067" s="1211" t="e">
        <f t="shared" ref="T2067" si="4947">T2064/T232</f>
        <v>#DIV/0!</v>
      </c>
      <c r="U2067" s="1211" t="e">
        <f t="shared" si="4795"/>
        <v>#DIV/0!</v>
      </c>
      <c r="V2067" s="1184" t="e">
        <f t="shared" si="4843"/>
        <v>#DIV/0!</v>
      </c>
      <c r="W2067" s="1177" t="e">
        <f t="shared" ref="W2067" si="4948">W2064/W1882</f>
        <v>#DIV/0!</v>
      </c>
      <c r="X2067" s="1177" t="e">
        <f t="shared" si="4902"/>
        <v>#DIV/0!</v>
      </c>
      <c r="Y2067" s="1177" t="e">
        <f t="shared" si="4796"/>
        <v>#DIV/0!</v>
      </c>
      <c r="Z2067" s="1184" t="e">
        <f t="shared" si="4844"/>
        <v>#DIV/0!</v>
      </c>
      <c r="AA2067" s="1198">
        <f t="shared" si="4831"/>
        <v>-6.9326412103885433</v>
      </c>
      <c r="AB2067" s="1177" t="e">
        <f t="shared" si="4832"/>
        <v>#DIV/0!</v>
      </c>
      <c r="AC2067" s="1198" t="e">
        <f t="shared" si="4797"/>
        <v>#DIV/0!</v>
      </c>
      <c r="AD2067" t="s">
        <v>4322</v>
      </c>
    </row>
    <row r="2068" spans="1:30" customFormat="1" ht="15.75" hidden="1" thickBot="1" x14ac:dyDescent="0.3">
      <c r="A2068" s="3580"/>
      <c r="B2068" s="2210" t="s">
        <v>4323</v>
      </c>
      <c r="C2068" s="1206">
        <f>C2043/C2033</f>
        <v>0.48175182481751827</v>
      </c>
      <c r="D2068" s="1206">
        <f>D2043/D2033</f>
        <v>0</v>
      </c>
      <c r="E2068" s="1206">
        <f t="shared" si="4787"/>
        <v>0.48175182481751827</v>
      </c>
      <c r="F2068" s="2307" t="e">
        <f t="shared" si="4835"/>
        <v>#DIV/0!</v>
      </c>
      <c r="G2068" s="1206">
        <f t="shared" ref="G2068:K2068" si="4949">G2043/G2033</f>
        <v>0</v>
      </c>
      <c r="H2068" s="1206">
        <f t="shared" ref="H2068" si="4950">H2043/H2033</f>
        <v>0</v>
      </c>
      <c r="I2068" s="1206">
        <f t="shared" si="4789"/>
        <v>0</v>
      </c>
      <c r="J2068" s="2307" t="e">
        <f t="shared" si="4837"/>
        <v>#DIV/0!</v>
      </c>
      <c r="K2068" s="1206">
        <f t="shared" si="4949"/>
        <v>-1.2931034482758621E-2</v>
      </c>
      <c r="L2068" s="1206">
        <f t="shared" ref="L2068" si="4951">L2043/L2033</f>
        <v>0</v>
      </c>
      <c r="M2068" s="1206">
        <f t="shared" si="4791"/>
        <v>-1.2931034482758621E-2</v>
      </c>
      <c r="N2068" s="2307" t="e">
        <f t="shared" si="4839"/>
        <v>#DIV/0!</v>
      </c>
      <c r="O2068" s="1206">
        <f>O2043/O2033</f>
        <v>-7.2972972972972977E-2</v>
      </c>
      <c r="P2068" s="1206">
        <f>P2043/P2033</f>
        <v>0</v>
      </c>
      <c r="Q2068" s="1206">
        <f t="shared" si="4793"/>
        <v>-7.2972972972972977E-2</v>
      </c>
      <c r="R2068" s="2307" t="e">
        <f t="shared" si="4841"/>
        <v>#DIV/0!</v>
      </c>
      <c r="S2068" s="1206">
        <f t="shared" ref="S2068:T2068" si="4952">S2043/S2033</f>
        <v>-1.1494252873563218E-2</v>
      </c>
      <c r="T2068" s="1206">
        <f t="shared" si="4952"/>
        <v>0</v>
      </c>
      <c r="U2068" s="1206">
        <f t="shared" si="4795"/>
        <v>-1.1494252873563218E-2</v>
      </c>
      <c r="V2068" s="2307" t="e">
        <f t="shared" si="4843"/>
        <v>#DIV/0!</v>
      </c>
      <c r="W2068" s="1206" t="e">
        <f>W2043/W2033</f>
        <v>#DIV/0!</v>
      </c>
      <c r="X2068" s="1206">
        <f t="shared" si="4902"/>
        <v>0</v>
      </c>
      <c r="Y2068" s="1206" t="e">
        <f t="shared" si="4796"/>
        <v>#DIV/0!</v>
      </c>
      <c r="Z2068" s="2307" t="e">
        <f t="shared" si="4844"/>
        <v>#DIV/0!</v>
      </c>
      <c r="AA2068" s="1206">
        <f t="shared" si="4831"/>
        <v>7.6870712897644689E-2</v>
      </c>
      <c r="AB2068" s="1206">
        <f t="shared" si="4832"/>
        <v>0</v>
      </c>
      <c r="AC2068" s="1903">
        <f t="shared" si="4797"/>
        <v>7.6870712897644689E-2</v>
      </c>
      <c r="AD2068" s="27" t="s">
        <v>4324</v>
      </c>
    </row>
    <row r="2069" spans="1:30" customFormat="1" ht="15.75" hidden="1" thickBot="1" x14ac:dyDescent="0.3">
      <c r="A2069" s="3580"/>
      <c r="B2069" s="2211" t="s">
        <v>4223</v>
      </c>
      <c r="C2069" s="1207">
        <f t="shared" ref="C2069:S2069" si="4953">C2068/C238</f>
        <v>3869.0115328467155</v>
      </c>
      <c r="D2069" s="1207" t="e">
        <f t="shared" ref="D2069" si="4954">D2068/D238</f>
        <v>#DIV/0!</v>
      </c>
      <c r="E2069" s="1207" t="e">
        <f t="shared" si="4787"/>
        <v>#DIV/0!</v>
      </c>
      <c r="F2069" s="1184" t="e">
        <f t="shared" si="4835"/>
        <v>#DIV/0!</v>
      </c>
      <c r="G2069" s="1208">
        <f t="shared" si="4953"/>
        <v>0</v>
      </c>
      <c r="H2069" s="1208" t="e">
        <f t="shared" ref="H2069" si="4955">H2068/H238</f>
        <v>#DIV/0!</v>
      </c>
      <c r="I2069" s="1208" t="e">
        <f t="shared" si="4789"/>
        <v>#DIV/0!</v>
      </c>
      <c r="J2069" s="1184" t="e">
        <f t="shared" si="4837"/>
        <v>#DIV/0!</v>
      </c>
      <c r="K2069" s="1209">
        <f t="shared" si="4953"/>
        <v>-215.85065830721004</v>
      </c>
      <c r="L2069" s="1209" t="e">
        <f t="shared" ref="L2069" si="4956">L2068/L238</f>
        <v>#DIV/0!</v>
      </c>
      <c r="M2069" s="1209" t="e">
        <f t="shared" si="4791"/>
        <v>#DIV/0!</v>
      </c>
      <c r="N2069" s="1184" t="e">
        <f t="shared" si="4839"/>
        <v>#DIV/0!</v>
      </c>
      <c r="O2069" s="1210">
        <f t="shared" si="4953"/>
        <v>-649.81315499172638</v>
      </c>
      <c r="P2069" s="1210" t="e">
        <f t="shared" ref="P2069" si="4957">P2068/P238</f>
        <v>#DIV/0!</v>
      </c>
      <c r="Q2069" s="1210" t="e">
        <f t="shared" si="4793"/>
        <v>#DIV/0!</v>
      </c>
      <c r="R2069" s="1184" t="e">
        <f t="shared" si="4841"/>
        <v>#DIV/0!</v>
      </c>
      <c r="S2069" s="1211">
        <f t="shared" si="4953"/>
        <v>-202.7615553925165</v>
      </c>
      <c r="T2069" s="1211" t="e">
        <f t="shared" ref="T2069" si="4958">T2068/T238</f>
        <v>#DIV/0!</v>
      </c>
      <c r="U2069" s="1211" t="e">
        <f t="shared" si="4795"/>
        <v>#DIV/0!</v>
      </c>
      <c r="V2069" s="1184" t="e">
        <f t="shared" si="4843"/>
        <v>#DIV/0!</v>
      </c>
      <c r="W2069" s="1177" t="e">
        <f t="shared" ref="W2069" si="4959">W2068/W1888</f>
        <v>#DIV/0!</v>
      </c>
      <c r="X2069" s="1177" t="e">
        <f t="shared" si="4902"/>
        <v>#DIV/0!</v>
      </c>
      <c r="Y2069" s="1177" t="e">
        <f t="shared" si="4796"/>
        <v>#DIV/0!</v>
      </c>
      <c r="Z2069" s="1184" t="e">
        <f t="shared" si="4844"/>
        <v>#DIV/0!</v>
      </c>
      <c r="AA2069" s="1198">
        <f t="shared" si="4831"/>
        <v>560.11723283105243</v>
      </c>
      <c r="AB2069" s="1177" t="e">
        <f t="shared" si="4832"/>
        <v>#DIV/0!</v>
      </c>
      <c r="AC2069" s="1198" t="e">
        <f t="shared" si="4797"/>
        <v>#DIV/0!</v>
      </c>
      <c r="AD2069" t="s">
        <v>4325</v>
      </c>
    </row>
    <row r="2070" spans="1:30" customFormat="1" ht="15.75" hidden="1" thickBot="1" x14ac:dyDescent="0.3">
      <c r="A2070" s="3580"/>
      <c r="B2070" s="2211" t="s">
        <v>4224</v>
      </c>
      <c r="C2070" s="1207">
        <f t="shared" ref="C2070:S2070" si="4960">C2068/C255</f>
        <v>-7.034727585261952</v>
      </c>
      <c r="D2070" s="1207" t="e">
        <f t="shared" ref="D2070" si="4961">D2068/D255</f>
        <v>#DIV/0!</v>
      </c>
      <c r="E2070" s="1207" t="e">
        <f t="shared" si="4787"/>
        <v>#DIV/0!</v>
      </c>
      <c r="F2070" s="1184" t="e">
        <f t="shared" si="4835"/>
        <v>#DIV/0!</v>
      </c>
      <c r="G2070" s="1208">
        <f t="shared" si="4960"/>
        <v>0</v>
      </c>
      <c r="H2070" s="1208" t="e">
        <f t="shared" ref="H2070" si="4962">H2068/H255</f>
        <v>#DIV/0!</v>
      </c>
      <c r="I2070" s="1208" t="e">
        <f t="shared" si="4789"/>
        <v>#DIV/0!</v>
      </c>
      <c r="J2070" s="1184" t="e">
        <f t="shared" si="4837"/>
        <v>#DIV/0!</v>
      </c>
      <c r="K2070" s="1209">
        <f t="shared" si="4960"/>
        <v>0.15847605272673482</v>
      </c>
      <c r="L2070" s="1209" t="e">
        <f t="shared" ref="L2070" si="4963">L2068/L255</f>
        <v>#DIV/0!</v>
      </c>
      <c r="M2070" s="1209" t="e">
        <f t="shared" si="4791"/>
        <v>#DIV/0!</v>
      </c>
      <c r="N2070" s="1184" t="e">
        <f t="shared" si="4839"/>
        <v>#DIV/0!</v>
      </c>
      <c r="O2070" s="1210">
        <f t="shared" si="4960"/>
        <v>0.90029043969342482</v>
      </c>
      <c r="P2070" s="1210" t="e">
        <f t="shared" ref="P2070" si="4964">P2068/P255</f>
        <v>#DIV/0!</v>
      </c>
      <c r="Q2070" s="1210" t="e">
        <f t="shared" si="4793"/>
        <v>#DIV/0!</v>
      </c>
      <c r="R2070" s="1184" t="e">
        <f t="shared" si="4841"/>
        <v>#DIV/0!</v>
      </c>
      <c r="S2070" s="1211">
        <f t="shared" si="4960"/>
        <v>0.22551534150280231</v>
      </c>
      <c r="T2070" s="1211" t="e">
        <f t="shared" ref="T2070" si="4965">T2068/T255</f>
        <v>#DIV/0!</v>
      </c>
      <c r="U2070" s="1211" t="e">
        <f t="shared" si="4795"/>
        <v>#DIV/0!</v>
      </c>
      <c r="V2070" s="1184" t="e">
        <f t="shared" si="4843"/>
        <v>#DIV/0!</v>
      </c>
      <c r="W2070" s="1177" t="e">
        <f t="shared" ref="W2070" si="4966">W2068/W1905</f>
        <v>#DIV/0!</v>
      </c>
      <c r="X2070" s="1177" t="e">
        <f t="shared" si="4902"/>
        <v>#DIV/0!</v>
      </c>
      <c r="Y2070" s="1177" t="e">
        <f t="shared" si="4796"/>
        <v>#DIV/0!</v>
      </c>
      <c r="Z2070" s="1184" t="e">
        <f t="shared" si="4844"/>
        <v>#DIV/0!</v>
      </c>
      <c r="AA2070" s="1198">
        <f t="shared" si="4831"/>
        <v>-1.1500891502677981</v>
      </c>
      <c r="AB2070" s="1177" t="e">
        <f t="shared" si="4832"/>
        <v>#DIV/0!</v>
      </c>
      <c r="AC2070" s="1198" t="e">
        <f t="shared" si="4797"/>
        <v>#DIV/0!</v>
      </c>
      <c r="AD2070" t="s">
        <v>4326</v>
      </c>
    </row>
    <row r="2071" spans="1:30" customFormat="1" ht="15.75" hidden="1" thickBot="1" x14ac:dyDescent="0.3">
      <c r="A2071" s="3580"/>
      <c r="B2071" s="2211" t="s">
        <v>4311</v>
      </c>
      <c r="C2071" s="1207">
        <f t="shared" ref="C2071:S2071" si="4967">C2068/C258</f>
        <v>-6.6245547671765026</v>
      </c>
      <c r="D2071" s="1207" t="e">
        <f t="shared" ref="D2071" si="4968">D2068/D258</f>
        <v>#DIV/0!</v>
      </c>
      <c r="E2071" s="1207" t="e">
        <f t="shared" si="4787"/>
        <v>#DIV/0!</v>
      </c>
      <c r="F2071" s="1184" t="e">
        <f t="shared" si="4835"/>
        <v>#DIV/0!</v>
      </c>
      <c r="G2071" s="1208">
        <f t="shared" si="4967"/>
        <v>0</v>
      </c>
      <c r="H2071" s="1208" t="e">
        <f t="shared" ref="H2071" si="4969">H2068/H258</f>
        <v>#DIV/0!</v>
      </c>
      <c r="I2071" s="1208" t="e">
        <f t="shared" si="4789"/>
        <v>#DIV/0!</v>
      </c>
      <c r="J2071" s="1184" t="e">
        <f t="shared" si="4837"/>
        <v>#DIV/0!</v>
      </c>
      <c r="K2071" s="1209">
        <f t="shared" si="4967"/>
        <v>0.15584203007817149</v>
      </c>
      <c r="L2071" s="1209" t="e">
        <f t="shared" ref="L2071" si="4970">L2068/L258</f>
        <v>#DIV/0!</v>
      </c>
      <c r="M2071" s="1209" t="e">
        <f t="shared" si="4791"/>
        <v>#DIV/0!</v>
      </c>
      <c r="N2071" s="1184" t="e">
        <f t="shared" si="4839"/>
        <v>#DIV/0!</v>
      </c>
      <c r="O2071" s="1210">
        <f t="shared" si="4967"/>
        <v>0.8515263464903754</v>
      </c>
      <c r="P2071" s="1210" t="e">
        <f t="shared" ref="P2071" si="4971">P2068/P258</f>
        <v>#DIV/0!</v>
      </c>
      <c r="Q2071" s="1210" t="e">
        <f t="shared" si="4793"/>
        <v>#DIV/0!</v>
      </c>
      <c r="R2071" s="1184" t="e">
        <f t="shared" si="4841"/>
        <v>#DIV/0!</v>
      </c>
      <c r="S2071" s="1211">
        <f t="shared" si="4967"/>
        <v>0.20857863751051303</v>
      </c>
      <c r="T2071" s="1211" t="e">
        <f t="shared" ref="T2071" si="4972">T2068/T258</f>
        <v>#DIV/0!</v>
      </c>
      <c r="U2071" s="1211" t="e">
        <f t="shared" si="4795"/>
        <v>#DIV/0!</v>
      </c>
      <c r="V2071" s="1184" t="e">
        <f t="shared" si="4843"/>
        <v>#DIV/0!</v>
      </c>
      <c r="W2071" s="1177" t="e">
        <f t="shared" ref="W2071" si="4973">W2068/W1908</f>
        <v>#DIV/0!</v>
      </c>
      <c r="X2071" s="1177" t="e">
        <f t="shared" si="4902"/>
        <v>#DIV/0!</v>
      </c>
      <c r="Y2071" s="1177" t="e">
        <f t="shared" si="4796"/>
        <v>#DIV/0!</v>
      </c>
      <c r="Z2071" s="1184" t="e">
        <f t="shared" si="4844"/>
        <v>#DIV/0!</v>
      </c>
      <c r="AA2071" s="1198">
        <f t="shared" si="4831"/>
        <v>-1.0817215506194884</v>
      </c>
      <c r="AB2071" s="1177" t="e">
        <f t="shared" si="4832"/>
        <v>#DIV/0!</v>
      </c>
      <c r="AC2071" s="1198" t="e">
        <f t="shared" si="4797"/>
        <v>#DIV/0!</v>
      </c>
      <c r="AD2071" t="s">
        <v>4327</v>
      </c>
    </row>
    <row r="2072" spans="1:30" customFormat="1" ht="15.75" hidden="1" thickBot="1" x14ac:dyDescent="0.3">
      <c r="A2072" s="3580"/>
      <c r="B2072" s="2210" t="s">
        <v>4328</v>
      </c>
      <c r="C2072" s="1212">
        <f>C2048/C2051</f>
        <v>214.28571428571428</v>
      </c>
      <c r="D2072" s="1212">
        <f>D2048/D2051</f>
        <v>189.25</v>
      </c>
      <c r="E2072" s="1212">
        <f t="shared" si="4787"/>
        <v>25.035714285714278</v>
      </c>
      <c r="F2072" s="2307">
        <f t="shared" si="4835"/>
        <v>0.1322891111530477</v>
      </c>
      <c r="G2072" s="1212">
        <f t="shared" ref="G2072:K2072" si="4974">G2048/G2051</f>
        <v>14.2</v>
      </c>
      <c r="H2072" s="1212">
        <f t="shared" ref="H2072" si="4975">H2048/H2051</f>
        <v>25</v>
      </c>
      <c r="I2072" s="1212">
        <f t="shared" si="4789"/>
        <v>-10.8</v>
      </c>
      <c r="J2072" s="2307">
        <f t="shared" si="4837"/>
        <v>-0.43200000000000005</v>
      </c>
      <c r="K2072" s="1212">
        <f t="shared" si="4974"/>
        <v>88.625</v>
      </c>
      <c r="L2072" s="1212">
        <f t="shared" ref="L2072" si="4976">L2048/L2051</f>
        <v>71.777777777777771</v>
      </c>
      <c r="M2072" s="1212">
        <f t="shared" si="4791"/>
        <v>16.847222222222229</v>
      </c>
      <c r="N2072" s="2307">
        <f t="shared" si="4839"/>
        <v>0.23471362229102177</v>
      </c>
      <c r="O2072" s="1212">
        <f>O2048/O2051</f>
        <v>131.11111111111111</v>
      </c>
      <c r="P2072" s="1212">
        <f>P2048/P2051</f>
        <v>103.91666666666667</v>
      </c>
      <c r="Q2072" s="1212">
        <f t="shared" si="4793"/>
        <v>27.194444444444443</v>
      </c>
      <c r="R2072" s="2307">
        <f t="shared" si="4841"/>
        <v>0.26169473402833465</v>
      </c>
      <c r="S2072" s="1212">
        <f t="shared" ref="S2072:T2072" si="4977">S2048/S2051</f>
        <v>70</v>
      </c>
      <c r="T2072" s="1212">
        <f t="shared" si="4977"/>
        <v>71</v>
      </c>
      <c r="U2072" s="1212">
        <f t="shared" si="4795"/>
        <v>-1</v>
      </c>
      <c r="V2072" s="2307">
        <f t="shared" si="4843"/>
        <v>-1.4084507042253521E-2</v>
      </c>
      <c r="W2072" s="1212">
        <f>W2048/W2051</f>
        <v>112.05882352941177</v>
      </c>
      <c r="X2072" s="1212">
        <f>X2048/X2051</f>
        <v>103.70270270270271</v>
      </c>
      <c r="Y2072" s="1212">
        <f t="shared" si="4796"/>
        <v>8.3561208267090592</v>
      </c>
      <c r="Z2072" s="2307">
        <f t="shared" si="4844"/>
        <v>8.0577657177022463E-2</v>
      </c>
      <c r="AA2072" s="1212">
        <f t="shared" si="4831"/>
        <v>103.64436507936507</v>
      </c>
      <c r="AB2072" s="1212">
        <f t="shared" si="4832"/>
        <v>92.188888888888897</v>
      </c>
      <c r="AC2072" s="1905">
        <f t="shared" si="4797"/>
        <v>11.455476190476176</v>
      </c>
      <c r="AD2072" s="27" t="s">
        <v>4329</v>
      </c>
    </row>
    <row r="2073" spans="1:30" customFormat="1" ht="15.75" hidden="1" thickBot="1" x14ac:dyDescent="0.3">
      <c r="A2073" s="3580"/>
      <c r="B2073" s="2211" t="s">
        <v>4223</v>
      </c>
      <c r="C2073" s="1207">
        <f t="shared" ref="C2073:S2073" si="4978">C2072/C264</f>
        <v>0.9878931389151151</v>
      </c>
      <c r="D2073" s="1207">
        <f t="shared" ref="D2073" si="4979">D2072/D264</f>
        <v>0.71623570678574311</v>
      </c>
      <c r="E2073" s="1207">
        <f t="shared" si="4787"/>
        <v>0.27165743212937199</v>
      </c>
      <c r="F2073" s="1184">
        <f t="shared" si="4835"/>
        <v>0.37928496102001291</v>
      </c>
      <c r="G2073" s="1208">
        <f t="shared" si="4978"/>
        <v>9.8107539801742263E-2</v>
      </c>
      <c r="H2073" s="1208">
        <f t="shared" ref="H2073" si="4980">H2072/H264</f>
        <v>0.13905622944730811</v>
      </c>
      <c r="I2073" s="1208">
        <f t="shared" si="4789"/>
        <v>-4.0948689645565847E-2</v>
      </c>
      <c r="J2073" s="1184">
        <f t="shared" si="4837"/>
        <v>-0.29447576572671513</v>
      </c>
      <c r="K2073" s="1209">
        <f t="shared" si="4978"/>
        <v>0.49704530772844724</v>
      </c>
      <c r="L2073" s="1209">
        <f t="shared" ref="L2073" si="4981">L2072/L264</f>
        <v>0.41878219210692574</v>
      </c>
      <c r="M2073" s="1209">
        <f t="shared" si="4791"/>
        <v>7.8263115621521495E-2</v>
      </c>
      <c r="N2073" s="1184">
        <f t="shared" si="4839"/>
        <v>0.18688262561446006</v>
      </c>
      <c r="O2073" s="1210">
        <f t="shared" si="4978"/>
        <v>1.7164214526652</v>
      </c>
      <c r="P2073" s="1210">
        <f t="shared" ref="P2073" si="4982">P2072/P264</f>
        <v>0.90531010163866421</v>
      </c>
      <c r="Q2073" s="1210">
        <f t="shared" si="4793"/>
        <v>0.81111135102653575</v>
      </c>
      <c r="R2073" s="1184">
        <f t="shared" si="4841"/>
        <v>0.89594863633839583</v>
      </c>
      <c r="S2073" s="1211">
        <f t="shared" si="4978"/>
        <v>0.41608610617545921</v>
      </c>
      <c r="T2073" s="1211">
        <f t="shared" ref="T2073" si="4983">T2072/T264</f>
        <v>0.29401646237353785</v>
      </c>
      <c r="U2073" s="1211">
        <f t="shared" si="4795"/>
        <v>0.12206964380192137</v>
      </c>
      <c r="V2073" s="1184">
        <f t="shared" si="4843"/>
        <v>0.41517962231256311</v>
      </c>
      <c r="W2073" s="1177">
        <f>W2072/W$264</f>
        <v>0.73155972133299829</v>
      </c>
      <c r="X2073" s="1177">
        <f>X2072/X$264</f>
        <v>0.55054951916925199</v>
      </c>
      <c r="Y2073" s="1177">
        <f t="shared" si="4796"/>
        <v>0.1810102021637463</v>
      </c>
      <c r="Z2073" s="1184">
        <f t="shared" si="4844"/>
        <v>0.32878096494731379</v>
      </c>
      <c r="AA2073" s="1198">
        <f t="shared" si="4831"/>
        <v>0.74311070905719279</v>
      </c>
      <c r="AB2073" s="1177">
        <f t="shared" si="4832"/>
        <v>0.49468013847043579</v>
      </c>
      <c r="AC2073" s="1198">
        <f t="shared" si="4797"/>
        <v>0.24843057058675699</v>
      </c>
      <c r="AD2073" t="s">
        <v>4330</v>
      </c>
    </row>
    <row r="2074" spans="1:30" customFormat="1" ht="15.75" hidden="1" thickBot="1" x14ac:dyDescent="0.3">
      <c r="A2074" s="3580"/>
      <c r="B2074" s="2211" t="s">
        <v>4224</v>
      </c>
      <c r="C2074" s="1207">
        <f t="shared" ref="C2074:S2074" si="4984">C2072/C281</f>
        <v>1.1705783006231436</v>
      </c>
      <c r="D2074" s="1207">
        <f t="shared" ref="D2074" si="4985">D2072/D281</f>
        <v>0.87533940333536053</v>
      </c>
      <c r="E2074" s="1207">
        <f t="shared" si="4787"/>
        <v>0.29523889728778308</v>
      </c>
      <c r="F2074" s="1184">
        <f t="shared" si="4835"/>
        <v>0.33728505327512487</v>
      </c>
      <c r="G2074" s="1208">
        <f t="shared" si="4984"/>
        <v>0.39643639828489752</v>
      </c>
      <c r="H2074" s="1208">
        <f t="shared" ref="H2074" si="4986">H2072/H281</f>
        <v>0.714546616747329</v>
      </c>
      <c r="I2074" s="1208">
        <f t="shared" si="4789"/>
        <v>-0.31811021846243148</v>
      </c>
      <c r="J2074" s="1184">
        <f t="shared" si="4837"/>
        <v>-0.44519169359515492</v>
      </c>
      <c r="K2074" s="1209">
        <f t="shared" si="4984"/>
        <v>0.47782549054690765</v>
      </c>
      <c r="L2074" s="1209">
        <f t="shared" ref="L2074" si="4987">L2072/L281</f>
        <v>0.40864632002914669</v>
      </c>
      <c r="M2074" s="1209">
        <f t="shared" si="4791"/>
        <v>6.9179170517760957E-2</v>
      </c>
      <c r="N2074" s="1184">
        <f t="shared" si="4839"/>
        <v>0.16928861738636666</v>
      </c>
      <c r="O2074" s="1210">
        <f t="shared" si="4984"/>
        <v>1.2460000128772222</v>
      </c>
      <c r="P2074" s="1210">
        <f t="shared" ref="P2074" si="4988">P2072/P281</f>
        <v>0.82839810958173576</v>
      </c>
      <c r="Q2074" s="1210">
        <f t="shared" si="4793"/>
        <v>0.41760190329548641</v>
      </c>
      <c r="R2074" s="1184">
        <f t="shared" si="4841"/>
        <v>0.50410774537659997</v>
      </c>
      <c r="S2074" s="1211">
        <f t="shared" si="4984"/>
        <v>0.6266634406000483</v>
      </c>
      <c r="T2074" s="1211">
        <f t="shared" ref="T2074" si="4989">T2072/T281</f>
        <v>0.47099749211228864</v>
      </c>
      <c r="U2074" s="1211">
        <f t="shared" si="4795"/>
        <v>0.15566594848775966</v>
      </c>
      <c r="V2074" s="1184">
        <f t="shared" si="4843"/>
        <v>0.33050271199883152</v>
      </c>
      <c r="W2074" s="1177">
        <f>W2072/W$281</f>
        <v>0.78727764216379148</v>
      </c>
      <c r="X2074" s="1177">
        <f>X2072/X$281</f>
        <v>0.67837774323475741</v>
      </c>
      <c r="Y2074" s="1177">
        <f t="shared" si="4796"/>
        <v>0.10889989892903407</v>
      </c>
      <c r="Z2074" s="1184">
        <f t="shared" si="4844"/>
        <v>0.16052988178792371</v>
      </c>
      <c r="AA2074" s="1198">
        <f t="shared" si="4831"/>
        <v>0.78350072858644382</v>
      </c>
      <c r="AB2074" s="1177">
        <f t="shared" si="4832"/>
        <v>0.6595855883611722</v>
      </c>
      <c r="AC2074" s="1198">
        <f t="shared" si="4797"/>
        <v>0.12391514022527161</v>
      </c>
      <c r="AD2074" t="s">
        <v>4331</v>
      </c>
    </row>
    <row r="2075" spans="1:30" customFormat="1" ht="15.75" hidden="1" thickBot="1" x14ac:dyDescent="0.3">
      <c r="A2075" s="3580"/>
      <c r="B2075" s="2211" t="s">
        <v>4311</v>
      </c>
      <c r="C2075" s="1207">
        <f t="shared" ref="C2075:S2075" si="4990">C2072/C284</f>
        <v>1.0674540086304791</v>
      </c>
      <c r="D2075" s="1207">
        <f t="shared" ref="D2075" si="4991">D2072/D284</f>
        <v>0.79733207319433852</v>
      </c>
      <c r="E2075" s="1207">
        <f t="shared" si="4787"/>
        <v>0.2701219354361406</v>
      </c>
      <c r="F2075" s="1184">
        <f t="shared" si="4835"/>
        <v>0.33878222702613164</v>
      </c>
      <c r="G2075" s="1208">
        <f t="shared" si="4990"/>
        <v>0.34112181303116146</v>
      </c>
      <c r="H2075" s="1208">
        <f t="shared" ref="H2075" si="4992">H2072/H284</f>
        <v>0.59364637929190289</v>
      </c>
      <c r="I2075" s="1208">
        <f t="shared" si="4789"/>
        <v>-0.25252456626074143</v>
      </c>
      <c r="J2075" s="1184">
        <f t="shared" si="4837"/>
        <v>-0.42537876936426516</v>
      </c>
      <c r="K2075" s="1209">
        <f t="shared" si="4990"/>
        <v>0.35455385628196684</v>
      </c>
      <c r="L2075" s="1209">
        <f t="shared" ref="L2075" si="4993">L2072/L284</f>
        <v>0.30616070430684827</v>
      </c>
      <c r="M2075" s="1209">
        <f t="shared" si="4791"/>
        <v>4.8393151975118565E-2</v>
      </c>
      <c r="N2075" s="1184">
        <f t="shared" si="4839"/>
        <v>0.15806454353664123</v>
      </c>
      <c r="O2075" s="1210">
        <f t="shared" si="4990"/>
        <v>0.74630440477527049</v>
      </c>
      <c r="P2075" s="1210">
        <f t="shared" ref="P2075" si="4994">P2072/P284</f>
        <v>0.51519099980931804</v>
      </c>
      <c r="Q2075" s="1210">
        <f t="shared" si="4793"/>
        <v>0.23111340496595245</v>
      </c>
      <c r="R2075" s="1184">
        <f t="shared" si="4841"/>
        <v>0.44859752024296212</v>
      </c>
      <c r="S2075" s="1211">
        <f t="shared" si="4990"/>
        <v>0.35493827160493829</v>
      </c>
      <c r="T2075" s="1211">
        <f t="shared" ref="T2075" si="4995">T2072/T284</f>
        <v>0.29700572435050637</v>
      </c>
      <c r="U2075" s="1211">
        <f t="shared" si="4795"/>
        <v>5.7932547254431921E-2</v>
      </c>
      <c r="V2075" s="1184">
        <f t="shared" si="4843"/>
        <v>0.1950553221865306</v>
      </c>
      <c r="W2075" s="1177">
        <f>W2072/W$284</f>
        <v>0.61526469589759636</v>
      </c>
      <c r="X2075" s="1177">
        <f>X2072/X$284</f>
        <v>0.53755325664934051</v>
      </c>
      <c r="Y2075" s="1177">
        <f t="shared" si="4796"/>
        <v>7.7711439248255854E-2</v>
      </c>
      <c r="Z2075" s="1184">
        <f t="shared" si="4844"/>
        <v>0.14456509803818188</v>
      </c>
      <c r="AA2075" s="1198">
        <f t="shared" si="4831"/>
        <v>0.57287447086476317</v>
      </c>
      <c r="AB2075" s="1177">
        <f t="shared" si="4832"/>
        <v>0.50186717619058274</v>
      </c>
      <c r="AC2075" s="1198">
        <f t="shared" si="4797"/>
        <v>7.1007294674180432E-2</v>
      </c>
      <c r="AD2075" t="s">
        <v>4332</v>
      </c>
    </row>
    <row r="2076" spans="1:30" customFormat="1" ht="15.75" hidden="1" thickBot="1" x14ac:dyDescent="0.3">
      <c r="A2076" s="3580"/>
      <c r="B2076" s="2210" t="s">
        <v>4333</v>
      </c>
      <c r="C2076" s="1213">
        <f>C2033/C2051</f>
        <v>58.714285714285715</v>
      </c>
      <c r="D2076" s="1213">
        <f>D2033/D2051</f>
        <v>77.75</v>
      </c>
      <c r="E2076" s="1213">
        <f t="shared" si="4787"/>
        <v>-19.035714285714285</v>
      </c>
      <c r="F2076" s="2307">
        <f t="shared" si="4835"/>
        <v>-0.24483233807992649</v>
      </c>
      <c r="G2076" s="1213">
        <f t="shared" ref="G2076:K2076" si="4996">G2033/G2051</f>
        <v>1</v>
      </c>
      <c r="H2076" s="1213">
        <f t="shared" ref="H2076" si="4997">H2033/H2051</f>
        <v>2.3333333333333335</v>
      </c>
      <c r="I2076" s="1213">
        <f t="shared" si="4789"/>
        <v>-1.3333333333333335</v>
      </c>
      <c r="J2076" s="2307">
        <f t="shared" si="4837"/>
        <v>-0.57142857142857151</v>
      </c>
      <c r="K2076" s="1213">
        <f t="shared" si="4996"/>
        <v>29</v>
      </c>
      <c r="L2076" s="1213">
        <f t="shared" ref="L2076" si="4998">L2033/L2051</f>
        <v>30.666666666666668</v>
      </c>
      <c r="M2076" s="1213">
        <f t="shared" si="4791"/>
        <v>-1.6666666666666679</v>
      </c>
      <c r="N2076" s="2307">
        <f t="shared" si="4839"/>
        <v>-5.4347826086956555E-2</v>
      </c>
      <c r="O2076" s="1213">
        <f>O2033/O2051</f>
        <v>41.111111111111114</v>
      </c>
      <c r="P2076" s="1213">
        <f>P2033/P2051</f>
        <v>32.583333333333336</v>
      </c>
      <c r="Q2076" s="1213">
        <f t="shared" si="4793"/>
        <v>8.5277777777777786</v>
      </c>
      <c r="R2076" s="2307">
        <f t="shared" si="4841"/>
        <v>0.26172208013640241</v>
      </c>
      <c r="S2076" s="1213">
        <f t="shared" ref="S2076:T2076" si="4999">S2033/S2051</f>
        <v>17.399999999999999</v>
      </c>
      <c r="T2076" s="1213">
        <f t="shared" si="4999"/>
        <v>14.6</v>
      </c>
      <c r="U2076" s="1213">
        <f t="shared" si="4795"/>
        <v>2.7999999999999989</v>
      </c>
      <c r="V2076" s="2307">
        <f t="shared" si="4843"/>
        <v>0.19178082191780815</v>
      </c>
      <c r="W2076" s="1213">
        <f>W2033/W2051</f>
        <v>32.5</v>
      </c>
      <c r="X2076" s="1213">
        <f>X2033/X2051</f>
        <v>37</v>
      </c>
      <c r="Y2076" s="1213">
        <f t="shared" si="4796"/>
        <v>-4.5</v>
      </c>
      <c r="Z2076" s="2307">
        <f t="shared" si="4844"/>
        <v>-0.12162162162162163</v>
      </c>
      <c r="AA2076" s="1213">
        <f t="shared" si="4831"/>
        <v>29.445079365079369</v>
      </c>
      <c r="AB2076" s="1213">
        <f t="shared" si="4832"/>
        <v>31.586666666666666</v>
      </c>
      <c r="AC2076" s="1906">
        <f t="shared" si="4797"/>
        <v>-2.1415873015872968</v>
      </c>
      <c r="AD2076" s="27" t="s">
        <v>4334</v>
      </c>
    </row>
    <row r="2077" spans="1:30" customFormat="1" ht="15.75" hidden="1" thickBot="1" x14ac:dyDescent="0.3">
      <c r="A2077" s="3580"/>
      <c r="B2077" s="2211" t="s">
        <v>4223</v>
      </c>
      <c r="C2077" s="1207">
        <f t="shared" ref="C2077:S2077" si="5000">C2076/C290</f>
        <v>1.2412027310924372</v>
      </c>
      <c r="D2077" s="1207">
        <f t="shared" ref="D2077" si="5001">D2076/D290</f>
        <v>1.3137911493483077</v>
      </c>
      <c r="E2077" s="1207">
        <f t="shared" si="4787"/>
        <v>-7.2588418255870479E-2</v>
      </c>
      <c r="F2077" s="1184">
        <f t="shared" si="4835"/>
        <v>-5.5251109197894353E-2</v>
      </c>
      <c r="G2077" s="1208">
        <f t="shared" si="5000"/>
        <v>3.0657436470739988E-2</v>
      </c>
      <c r="H2077" s="1208">
        <f t="shared" ref="H2077" si="5002">H2076/H290</f>
        <v>6.2767433369843015E-2</v>
      </c>
      <c r="I2077" s="1208">
        <f t="shared" si="4789"/>
        <v>-3.210999689910303E-2</v>
      </c>
      <c r="J2077" s="1184">
        <f t="shared" si="4837"/>
        <v>-0.51157097200234525</v>
      </c>
      <c r="K2077" s="1209">
        <f t="shared" si="5000"/>
        <v>0.94028773925221754</v>
      </c>
      <c r="L2077" s="1209">
        <f t="shared" ref="L2077" si="5003">L2076/L290</f>
        <v>1.0571470287633231</v>
      </c>
      <c r="M2077" s="1209">
        <f t="shared" si="4791"/>
        <v>-0.11685928951110558</v>
      </c>
      <c r="N2077" s="1184">
        <f t="shared" si="4839"/>
        <v>-0.11054213494579887</v>
      </c>
      <c r="O2077" s="1210">
        <f t="shared" si="5000"/>
        <v>2.4636066079326033</v>
      </c>
      <c r="P2077" s="1210">
        <f t="shared" ref="P2077" si="5004">P2076/P290</f>
        <v>1.3387345197210949</v>
      </c>
      <c r="Q2077" s="1210">
        <f t="shared" si="4793"/>
        <v>1.1248720882115084</v>
      </c>
      <c r="R2077" s="1184">
        <f t="shared" si="4841"/>
        <v>0.84025030477727469</v>
      </c>
      <c r="S2077" s="1211">
        <f t="shared" si="5000"/>
        <v>0.5250145999610667</v>
      </c>
      <c r="T2077" s="1211">
        <f t="shared" ref="T2077" si="5005">T2076/T290</f>
        <v>0.31061796281749149</v>
      </c>
      <c r="U2077" s="1211">
        <f t="shared" si="4795"/>
        <v>0.21439663714357521</v>
      </c>
      <c r="V2077" s="1184">
        <f t="shared" si="4843"/>
        <v>0.69022613888414219</v>
      </c>
      <c r="W2077" s="1177">
        <f>W2076/W$290</f>
        <v>1.0311124756933783</v>
      </c>
      <c r="X2077" s="1177">
        <f>X2076/X$290</f>
        <v>0.9715983691520973</v>
      </c>
      <c r="Y2077" s="1177">
        <f t="shared" si="4796"/>
        <v>5.9514106541280976E-2</v>
      </c>
      <c r="Z2077" s="1184">
        <f t="shared" si="4844"/>
        <v>6.1253814776591538E-2</v>
      </c>
      <c r="AA2077" s="1198">
        <f t="shared" si="4831"/>
        <v>1.040153822941813</v>
      </c>
      <c r="AB2077" s="1177">
        <f t="shared" si="4832"/>
        <v>0.8166116188040119</v>
      </c>
      <c r="AC2077" s="1198">
        <f t="shared" si="4797"/>
        <v>0.22354220413780113</v>
      </c>
      <c r="AD2077" t="s">
        <v>4335</v>
      </c>
    </row>
    <row r="2078" spans="1:30" customFormat="1" ht="15.75" hidden="1" thickBot="1" x14ac:dyDescent="0.3">
      <c r="A2078" s="3580"/>
      <c r="B2078" s="2211" t="s">
        <v>4224</v>
      </c>
      <c r="C2078" s="1207">
        <f t="shared" ref="C2078:S2078" si="5006">C2076/C307</f>
        <v>1.532412895039984</v>
      </c>
      <c r="D2078" s="1207">
        <f t="shared" ref="D2078" si="5007">D2076/D307</f>
        <v>1.66395846544071</v>
      </c>
      <c r="E2078" s="1207">
        <f t="shared" si="4787"/>
        <v>-0.13154557040072601</v>
      </c>
      <c r="F2078" s="1184">
        <f t="shared" si="4835"/>
        <v>-7.9055801651807048E-2</v>
      </c>
      <c r="G2078" s="1208">
        <f t="shared" si="5006"/>
        <v>7.5379470028299464E-2</v>
      </c>
      <c r="H2078" s="1208">
        <f t="shared" ref="H2078" si="5008">H2076/H307</f>
        <v>0.20242054693274208</v>
      </c>
      <c r="I2078" s="1208">
        <f t="shared" si="4789"/>
        <v>-0.12704107690444261</v>
      </c>
      <c r="J2078" s="1184">
        <f t="shared" si="4837"/>
        <v>-0.62760959215595002</v>
      </c>
      <c r="K2078" s="1209">
        <f t="shared" si="5006"/>
        <v>1.0196017423771002</v>
      </c>
      <c r="L2078" s="1209">
        <f t="shared" ref="L2078" si="5009">L2076/L307</f>
        <v>1.1325282430853136</v>
      </c>
      <c r="M2078" s="1209">
        <f t="shared" si="4791"/>
        <v>-0.11292650070821342</v>
      </c>
      <c r="N2078" s="1184">
        <f t="shared" si="4839"/>
        <v>-9.9711862726329051E-2</v>
      </c>
      <c r="O2078" s="1210">
        <f t="shared" si="5006"/>
        <v>1.6313143533080625</v>
      </c>
      <c r="P2078" s="1210">
        <f t="shared" ref="P2078" si="5010">P2076/P307</f>
        <v>1.1728214389504714</v>
      </c>
      <c r="Q2078" s="1210">
        <f t="shared" si="4793"/>
        <v>0.4584929143575911</v>
      </c>
      <c r="R2078" s="1184">
        <f t="shared" si="4841"/>
        <v>0.39093155968216692</v>
      </c>
      <c r="S2078" s="1211">
        <f t="shared" si="5006"/>
        <v>0.81356360572872777</v>
      </c>
      <c r="T2078" s="1211">
        <f t="shared" ref="T2078" si="5011">T2076/T307</f>
        <v>0.48508914100486222</v>
      </c>
      <c r="U2078" s="1211">
        <f t="shared" si="4795"/>
        <v>0.32847446472386554</v>
      </c>
      <c r="V2078" s="1184">
        <f t="shared" si="4843"/>
        <v>0.67714248157241919</v>
      </c>
      <c r="W2078" s="1177">
        <f>W2076/W$307</f>
        <v>1.1357296339578542</v>
      </c>
      <c r="X2078" s="1177">
        <f>X2076/X$307</f>
        <v>1.204209154335659</v>
      </c>
      <c r="Y2078" s="1177">
        <f t="shared" si="4796"/>
        <v>-6.8479520377804803E-2</v>
      </c>
      <c r="Z2078" s="1184">
        <f t="shared" si="4844"/>
        <v>-5.6866799368905104E-2</v>
      </c>
      <c r="AA2078" s="1198">
        <f t="shared" si="4831"/>
        <v>1.0144544132964348</v>
      </c>
      <c r="AB2078" s="1177">
        <f t="shared" si="4832"/>
        <v>0.93136356708281998</v>
      </c>
      <c r="AC2078" s="1198">
        <f t="shared" si="4797"/>
        <v>8.3090846213614844E-2</v>
      </c>
      <c r="AD2078" t="s">
        <v>4336</v>
      </c>
    </row>
    <row r="2079" spans="1:30" customFormat="1" ht="15.75" hidden="1" thickBot="1" x14ac:dyDescent="0.3">
      <c r="A2079" s="3580"/>
      <c r="B2079" s="2219" t="s">
        <v>4311</v>
      </c>
      <c r="C2079" s="1215">
        <f t="shared" ref="C2079:S2079" si="5012">C2076/C310</f>
        <v>1.5568809187991135</v>
      </c>
      <c r="D2079" s="1215">
        <f t="shared" ref="D2079" si="5013">D2076/D310</f>
        <v>1.6701985601486298</v>
      </c>
      <c r="E2079" s="1215">
        <f t="shared" si="4787"/>
        <v>-0.11331764134951627</v>
      </c>
      <c r="F2079" s="2308">
        <f t="shared" si="4835"/>
        <v>-6.7846808189938934E-2</v>
      </c>
      <c r="G2079" s="1216">
        <f t="shared" si="5012"/>
        <v>6.3473053892215567E-2</v>
      </c>
      <c r="H2079" s="1216">
        <f t="shared" ref="H2079" si="5014">H2076/H310</f>
        <v>0.16639897205268231</v>
      </c>
      <c r="I2079" s="1216">
        <f t="shared" si="4789"/>
        <v>-0.10292591816046674</v>
      </c>
      <c r="J2079" s="2308">
        <f t="shared" si="4837"/>
        <v>-0.6185490023813377</v>
      </c>
      <c r="K2079" s="1217">
        <f t="shared" si="5012"/>
        <v>0.87501193545306988</v>
      </c>
      <c r="L2079" s="1217">
        <f t="shared" ref="L2079" si="5015">L2076/L310</f>
        <v>0.98839073824642432</v>
      </c>
      <c r="M2079" s="1217">
        <f t="shared" si="4791"/>
        <v>-0.11337880279335444</v>
      </c>
      <c r="N2079" s="2308">
        <f t="shared" si="4839"/>
        <v>-0.11471050709611869</v>
      </c>
      <c r="O2079" s="1218">
        <f t="shared" si="5012"/>
        <v>1.0708658720372655</v>
      </c>
      <c r="P2079" s="1218">
        <f t="shared" ref="P2079" si="5016">P2076/P310</f>
        <v>0.82382495948136147</v>
      </c>
      <c r="Q2079" s="1218">
        <f t="shared" si="4793"/>
        <v>0.24704091255590399</v>
      </c>
      <c r="R2079" s="2308">
        <f t="shared" si="4841"/>
        <v>0.2998706335766137</v>
      </c>
      <c r="S2079" s="2220">
        <f t="shared" si="5012"/>
        <v>0.53790322580645156</v>
      </c>
      <c r="T2079" s="2220">
        <f t="shared" ref="T2079" si="5017">T2076/T310</f>
        <v>0.34849246231155778</v>
      </c>
      <c r="U2079" s="2220">
        <f t="shared" si="4795"/>
        <v>0.18941076349489377</v>
      </c>
      <c r="V2079" s="2308">
        <f t="shared" si="4843"/>
        <v>0.54351466381375435</v>
      </c>
      <c r="W2079" s="1177">
        <f>W2076/W$310</f>
        <v>0.99768436503517754</v>
      </c>
      <c r="X2079" s="1177">
        <f>X2076/X$310</f>
        <v>1.0775205881588861</v>
      </c>
      <c r="Y2079" s="2221">
        <f t="shared" si="4796"/>
        <v>-7.9836223123708527E-2</v>
      </c>
      <c r="Z2079" s="2308">
        <f t="shared" si="4844"/>
        <v>-7.4092526863102734E-2</v>
      </c>
      <c r="AA2079" s="1202">
        <f t="shared" si="4831"/>
        <v>0.8208270011976232</v>
      </c>
      <c r="AB2079" s="2221">
        <f t="shared" si="4832"/>
        <v>0.79946113844813116</v>
      </c>
      <c r="AC2079" s="1202">
        <f t="shared" si="4797"/>
        <v>2.1365862749492037E-2</v>
      </c>
      <c r="AD2079" t="s">
        <v>4337</v>
      </c>
    </row>
    <row r="2080" spans="1:30" s="325" customFormat="1" ht="15.75" hidden="1" thickBot="1" x14ac:dyDescent="0.3">
      <c r="A2080" s="3580"/>
      <c r="B2080" s="2193" t="s">
        <v>4338</v>
      </c>
      <c r="C2080" s="1903">
        <f>C2038/C2051</f>
        <v>-414.28571428571428</v>
      </c>
      <c r="D2080" s="1903"/>
      <c r="E2080" s="1903"/>
      <c r="F2080" s="2315"/>
      <c r="G2080" s="1903">
        <f t="shared" ref="G2080:W2080" si="5018">G2038/G2051</f>
        <v>-2.8</v>
      </c>
      <c r="H2080" s="1903"/>
      <c r="I2080" s="1903"/>
      <c r="J2080" s="2315"/>
      <c r="K2080" s="1903">
        <f t="shared" si="5018"/>
        <v>4.5</v>
      </c>
      <c r="L2080" s="1903"/>
      <c r="M2080" s="1903"/>
      <c r="N2080" s="2315"/>
      <c r="O2080" s="1903">
        <f t="shared" si="5018"/>
        <v>5.8888888888888893</v>
      </c>
      <c r="P2080" s="1903"/>
      <c r="Q2080" s="1903"/>
      <c r="R2080" s="2315"/>
      <c r="S2080" s="1903">
        <f t="shared" si="5018"/>
        <v>0.6</v>
      </c>
      <c r="T2080" s="1903"/>
      <c r="U2080" s="1903"/>
      <c r="V2080" s="2315"/>
      <c r="W2080" s="1903" t="e">
        <f t="shared" si="5018"/>
        <v>#DIV/0!</v>
      </c>
      <c r="X2080" s="1903">
        <f t="shared" ref="X2080:X2111" si="5019">SUM(D2080+H2080+L2080+P2080+T2080)</f>
        <v>0</v>
      </c>
      <c r="Y2080" s="1903"/>
      <c r="Z2080" s="2315"/>
      <c r="AA2080" s="1903">
        <f t="shared" ref="AA2080:AA2111" si="5020">AVERAGE(C2080:S2080)</f>
        <v>-81.219365079365076</v>
      </c>
      <c r="AB2080" s="1718"/>
      <c r="AC2080" s="1718"/>
      <c r="AD2080" s="1220" t="s">
        <v>4339</v>
      </c>
    </row>
    <row r="2081" spans="1:30" s="325" customFormat="1" ht="15.75" hidden="1" thickBot="1" x14ac:dyDescent="0.3">
      <c r="A2081" s="3580"/>
      <c r="B2081" s="2212" t="s">
        <v>4223</v>
      </c>
      <c r="C2081" s="1207">
        <f t="shared" ref="C2081:W2081" si="5021">C2080/C316</f>
        <v>-125.14723510710377</v>
      </c>
      <c r="D2081" s="1207"/>
      <c r="E2081" s="1207"/>
      <c r="F2081" s="1184"/>
      <c r="G2081" s="1208">
        <f t="shared" si="5021"/>
        <v>-0.33694514767932487</v>
      </c>
      <c r="H2081" s="1208"/>
      <c r="I2081" s="1208"/>
      <c r="J2081" s="1184"/>
      <c r="K2081" s="1209">
        <f t="shared" si="5021"/>
        <v>0.78564899451553927</v>
      </c>
      <c r="L2081" s="1209"/>
      <c r="M2081" s="1209"/>
      <c r="N2081" s="1184"/>
      <c r="O2081" s="1210">
        <f t="shared" si="5021"/>
        <v>2.1475794412454685</v>
      </c>
      <c r="P2081" s="1210"/>
      <c r="Q2081" s="1210"/>
      <c r="R2081" s="1184"/>
      <c r="S2081" s="1214">
        <f t="shared" si="5021"/>
        <v>4.0718038528896668E-2</v>
      </c>
      <c r="T2081" s="1214"/>
      <c r="U2081" s="1214"/>
      <c r="V2081" s="1184"/>
      <c r="W2081" s="1199" t="e">
        <f t="shared" si="5021"/>
        <v>#DIV/0!</v>
      </c>
      <c r="X2081" s="1199">
        <f t="shared" si="5019"/>
        <v>0</v>
      </c>
      <c r="Y2081" s="1199"/>
      <c r="Z2081" s="1184"/>
      <c r="AA2081" s="1198">
        <f t="shared" si="5020"/>
        <v>-24.50204675609864</v>
      </c>
      <c r="AB2081" s="1723"/>
      <c r="AC2081" s="1723"/>
      <c r="AD2081" s="325" t="s">
        <v>4340</v>
      </c>
    </row>
    <row r="2082" spans="1:30" ht="15.75" hidden="1" thickBot="1" x14ac:dyDescent="0.3">
      <c r="A2082" s="3580"/>
      <c r="B2082" s="2212" t="s">
        <v>4224</v>
      </c>
      <c r="C2082" s="1207">
        <f t="shared" ref="C2082:W2082" si="5022">C2080/C333</f>
        <v>-68.756856222796273</v>
      </c>
      <c r="D2082" s="1207"/>
      <c r="E2082" s="1207"/>
      <c r="F2082" s="1184"/>
      <c r="G2082" s="1208">
        <f t="shared" si="5022"/>
        <v>-0.61041666666666661</v>
      </c>
      <c r="H2082" s="1208"/>
      <c r="I2082" s="1208"/>
      <c r="J2082" s="1184"/>
      <c r="K2082" s="1209">
        <f t="shared" si="5022"/>
        <v>0.50723192019950125</v>
      </c>
      <c r="L2082" s="1209"/>
      <c r="M2082" s="1209"/>
      <c r="N2082" s="1184"/>
      <c r="O2082" s="1210">
        <f t="shared" si="5022"/>
        <v>0.78806836211976972</v>
      </c>
      <c r="P2082" s="1210"/>
      <c r="Q2082" s="1210"/>
      <c r="R2082" s="1184"/>
      <c r="S2082" s="1214">
        <f t="shared" si="5022"/>
        <v>0.10214723926380367</v>
      </c>
      <c r="T2082" s="1214"/>
      <c r="U2082" s="1214"/>
      <c r="V2082" s="1184"/>
      <c r="W2082" s="1200" t="e">
        <f t="shared" si="5022"/>
        <v>#DIV/0!</v>
      </c>
      <c r="X2082" s="1200">
        <f t="shared" si="5019"/>
        <v>0</v>
      </c>
      <c r="Y2082" s="1200"/>
      <c r="Z2082" s="1184"/>
      <c r="AA2082" s="1198">
        <f t="shared" si="5020"/>
        <v>-13.593965073575973</v>
      </c>
      <c r="AB2082" s="1723"/>
      <c r="AC2082" s="1723"/>
      <c r="AD2082" s="325" t="s">
        <v>4341</v>
      </c>
    </row>
    <row r="2083" spans="1:30" ht="15.75" hidden="1" thickBot="1" x14ac:dyDescent="0.3">
      <c r="A2083" s="3580"/>
      <c r="B2083" s="2212" t="s">
        <v>4311</v>
      </c>
      <c r="C2083" s="1207">
        <f t="shared" ref="C2083:W2083" si="5023">C2080/C336</f>
        <v>-43.657911595131324</v>
      </c>
      <c r="D2083" s="1207"/>
      <c r="E2083" s="1207"/>
      <c r="F2083" s="1184"/>
      <c r="G2083" s="1208">
        <f t="shared" si="5023"/>
        <v>-0.50135135135135134</v>
      </c>
      <c r="H2083" s="1208"/>
      <c r="I2083" s="1208"/>
      <c r="J2083" s="1184"/>
      <c r="K2083" s="1209">
        <f t="shared" si="5023"/>
        <v>0.53000372717107713</v>
      </c>
      <c r="L2083" s="1209"/>
      <c r="M2083" s="1209"/>
      <c r="N2083" s="1184"/>
      <c r="O2083" s="1210">
        <f t="shared" si="5023"/>
        <v>0.56869841269841281</v>
      </c>
      <c r="P2083" s="1210"/>
      <c r="Q2083" s="1210"/>
      <c r="R2083" s="1184"/>
      <c r="S2083" s="1214">
        <f t="shared" si="5023"/>
        <v>7.5616438356164384E-2</v>
      </c>
      <c r="T2083" s="1214"/>
      <c r="U2083" s="1214"/>
      <c r="V2083" s="1184"/>
      <c r="W2083" s="1199" t="e">
        <f t="shared" si="5023"/>
        <v>#DIV/0!</v>
      </c>
      <c r="X2083" s="1199">
        <f t="shared" si="5019"/>
        <v>0</v>
      </c>
      <c r="Y2083" s="1199"/>
      <c r="Z2083" s="1184"/>
      <c r="AA2083" s="1198">
        <f t="shared" si="5020"/>
        <v>-8.5969888736514051</v>
      </c>
      <c r="AB2083" s="1723"/>
      <c r="AC2083" s="1723"/>
      <c r="AD2083" s="325" t="s">
        <v>4342</v>
      </c>
    </row>
    <row r="2084" spans="1:30" ht="15.75" hidden="1" thickBot="1" x14ac:dyDescent="0.3">
      <c r="A2084" s="3580"/>
      <c r="B2084" s="2210" t="s">
        <v>4343</v>
      </c>
      <c r="C2084" s="1206">
        <f>C2043/C2048</f>
        <v>0.13200000000000001</v>
      </c>
      <c r="D2084" s="1206"/>
      <c r="E2084" s="1206"/>
      <c r="F2084" s="2307"/>
      <c r="G2084" s="1206">
        <f t="shared" ref="G2084:W2084" si="5024">G2043/G2048</f>
        <v>0</v>
      </c>
      <c r="H2084" s="1206"/>
      <c r="I2084" s="1206"/>
      <c r="J2084" s="2307"/>
      <c r="K2084" s="1206">
        <f t="shared" si="5024"/>
        <v>-4.2313117066290554E-3</v>
      </c>
      <c r="L2084" s="1206"/>
      <c r="M2084" s="1206"/>
      <c r="N2084" s="2307"/>
      <c r="O2084" s="1206">
        <f t="shared" si="5024"/>
        <v>-2.288135593220339E-2</v>
      </c>
      <c r="P2084" s="1206"/>
      <c r="Q2084" s="1206"/>
      <c r="R2084" s="2307"/>
      <c r="S2084" s="1206">
        <f t="shared" si="5024"/>
        <v>-2.8571428571428571E-3</v>
      </c>
      <c r="T2084" s="1206"/>
      <c r="U2084" s="1206"/>
      <c r="V2084" s="2307"/>
      <c r="W2084" s="1206" t="e">
        <f t="shared" si="5024"/>
        <v>#DIV/0!</v>
      </c>
      <c r="X2084" s="1206">
        <f t="shared" si="5019"/>
        <v>0</v>
      </c>
      <c r="Y2084" s="1206"/>
      <c r="Z2084" s="2307"/>
      <c r="AA2084" s="1206">
        <f t="shared" si="5020"/>
        <v>2.0406037900804939E-2</v>
      </c>
      <c r="AB2084" s="1718"/>
      <c r="AC2084" s="1718"/>
      <c r="AD2084" s="1220" t="s">
        <v>4344</v>
      </c>
    </row>
    <row r="2085" spans="1:30" ht="15.75" hidden="1" thickBot="1" x14ac:dyDescent="0.3">
      <c r="A2085" s="3580"/>
      <c r="B2085" s="2212" t="s">
        <v>4223</v>
      </c>
      <c r="C2085" s="1207">
        <f t="shared" ref="C2085:W2085" si="5025">C2084/C342</f>
        <v>-8.9733520060560181</v>
      </c>
      <c r="D2085" s="1207"/>
      <c r="E2085" s="1207"/>
      <c r="F2085" s="1184"/>
      <c r="G2085" s="1208">
        <f t="shared" si="5025"/>
        <v>0</v>
      </c>
      <c r="H2085" s="1208"/>
      <c r="I2085" s="1208"/>
      <c r="J2085" s="1184"/>
      <c r="K2085" s="1209">
        <f t="shared" si="5025"/>
        <v>0.41738320486881714</v>
      </c>
      <c r="L2085" s="1209"/>
      <c r="M2085" s="1209"/>
      <c r="N2085" s="1184"/>
      <c r="O2085" s="1210">
        <f t="shared" si="5025"/>
        <v>3.540365364460988</v>
      </c>
      <c r="P2085" s="1210"/>
      <c r="Q2085" s="1210"/>
      <c r="R2085" s="1184"/>
      <c r="S2085" s="1214">
        <f t="shared" si="5025"/>
        <v>0.14743497926875235</v>
      </c>
      <c r="T2085" s="1214"/>
      <c r="U2085" s="1214"/>
      <c r="V2085" s="1184"/>
      <c r="W2085" s="1199" t="e">
        <f t="shared" si="5025"/>
        <v>#DIV/0!</v>
      </c>
      <c r="X2085" s="1199">
        <f t="shared" si="5019"/>
        <v>0</v>
      </c>
      <c r="Y2085" s="1199"/>
      <c r="Z2085" s="1184"/>
      <c r="AA2085" s="1198">
        <f t="shared" si="5020"/>
        <v>-0.97363369149149204</v>
      </c>
      <c r="AB2085" s="1723"/>
      <c r="AC2085" s="1723"/>
      <c r="AD2085" s="325" t="s">
        <v>4345</v>
      </c>
    </row>
    <row r="2086" spans="1:30" ht="15.75" hidden="1" thickBot="1" x14ac:dyDescent="0.3">
      <c r="A2086" s="3580"/>
      <c r="B2086" s="2212" t="s">
        <v>4224</v>
      </c>
      <c r="C2086" s="1207">
        <f t="shared" ref="C2086:W2086" si="5026">C2084/C359</f>
        <v>-9.2092150170648477</v>
      </c>
      <c r="D2086" s="1207"/>
      <c r="E2086" s="1207"/>
      <c r="F2086" s="1184"/>
      <c r="G2086" s="1208">
        <f t="shared" si="5026"/>
        <v>0</v>
      </c>
      <c r="H2086" s="1208"/>
      <c r="I2086" s="1208"/>
      <c r="J2086" s="1184"/>
      <c r="K2086" s="1209">
        <f t="shared" si="5026"/>
        <v>0.33816207523855751</v>
      </c>
      <c r="L2086" s="1209"/>
      <c r="M2086" s="1209"/>
      <c r="N2086" s="1184"/>
      <c r="O2086" s="1210">
        <f t="shared" si="5026"/>
        <v>1.1786971920060714</v>
      </c>
      <c r="P2086" s="1210"/>
      <c r="Q2086" s="1210"/>
      <c r="R2086" s="1184"/>
      <c r="S2086" s="1214">
        <f t="shared" si="5026"/>
        <v>0.29277449822904372</v>
      </c>
      <c r="T2086" s="1214"/>
      <c r="U2086" s="1214"/>
      <c r="V2086" s="1184"/>
      <c r="W2086" s="1199" t="e">
        <f t="shared" si="5026"/>
        <v>#DIV/0!</v>
      </c>
      <c r="X2086" s="1199">
        <f t="shared" si="5019"/>
        <v>0</v>
      </c>
      <c r="Y2086" s="1199"/>
      <c r="Z2086" s="1184"/>
      <c r="AA2086" s="1198">
        <f t="shared" si="5020"/>
        <v>-1.4799162503182353</v>
      </c>
      <c r="AB2086" s="1723"/>
      <c r="AC2086" s="1723"/>
      <c r="AD2086" s="325" t="s">
        <v>4346</v>
      </c>
    </row>
    <row r="2087" spans="1:30" ht="15.75" hidden="1" thickBot="1" x14ac:dyDescent="0.3">
      <c r="A2087" s="3580"/>
      <c r="B2087" s="2213" t="s">
        <v>4311</v>
      </c>
      <c r="C2087" s="1215">
        <f t="shared" ref="C2087:W2087" si="5027">C2084/C362</f>
        <v>-9.6619084561675717</v>
      </c>
      <c r="D2087" s="1215"/>
      <c r="E2087" s="1215"/>
      <c r="F2087" s="2308"/>
      <c r="G2087" s="1216">
        <f t="shared" si="5027"/>
        <v>0</v>
      </c>
      <c r="H2087" s="1216"/>
      <c r="I2087" s="1216"/>
      <c r="J2087" s="2308"/>
      <c r="K2087" s="1217">
        <f t="shared" si="5027"/>
        <v>0.38460627052153717</v>
      </c>
      <c r="L2087" s="1217"/>
      <c r="M2087" s="1217"/>
      <c r="N2087" s="2308"/>
      <c r="O2087" s="1218">
        <f t="shared" si="5027"/>
        <v>1.2218479453725155</v>
      </c>
      <c r="P2087" s="1218"/>
      <c r="Q2087" s="1218"/>
      <c r="R2087" s="2308"/>
      <c r="S2087" s="1219">
        <f t="shared" si="5027"/>
        <v>0.31609756097560976</v>
      </c>
      <c r="T2087" s="1219"/>
      <c r="U2087" s="1219"/>
      <c r="V2087" s="2308"/>
      <c r="W2087" s="1201" t="e">
        <f t="shared" si="5027"/>
        <v>#DIV/0!</v>
      </c>
      <c r="X2087" s="1201">
        <f t="shared" si="5019"/>
        <v>0</v>
      </c>
      <c r="Y2087" s="1201"/>
      <c r="Z2087" s="2308"/>
      <c r="AA2087" s="1202">
        <f t="shared" si="5020"/>
        <v>-1.5478713358595819</v>
      </c>
      <c r="AB2087" s="1723"/>
      <c r="AC2087" s="1723"/>
      <c r="AD2087" s="325" t="s">
        <v>4347</v>
      </c>
    </row>
    <row r="2088" spans="1:30" customFormat="1" hidden="1" x14ac:dyDescent="0.25">
      <c r="A2088" s="3471" t="s">
        <v>3610</v>
      </c>
      <c r="B2088" s="844" t="s">
        <v>935</v>
      </c>
      <c r="C2088" s="1235"/>
      <c r="D2088" s="1235"/>
      <c r="E2088" s="1235"/>
      <c r="F2088" s="2314"/>
      <c r="G2088" s="1235"/>
      <c r="H2088" s="1235"/>
      <c r="I2088" s="1235"/>
      <c r="J2088" s="2314"/>
      <c r="K2088" s="1235"/>
      <c r="L2088" s="1235"/>
      <c r="M2088" s="1235"/>
      <c r="N2088" s="2314"/>
      <c r="O2088" s="826">
        <f>CA!B956</f>
        <v>1</v>
      </c>
      <c r="P2088" s="826"/>
      <c r="Q2088" s="826"/>
      <c r="R2088" s="2314"/>
      <c r="S2088" s="1235"/>
      <c r="T2088" s="1235"/>
      <c r="U2088" s="1235"/>
      <c r="V2088" s="2314"/>
      <c r="W2088" s="826">
        <f>SUM(C2088:S2088)</f>
        <v>1</v>
      </c>
      <c r="X2088" s="826">
        <f t="shared" si="5019"/>
        <v>0</v>
      </c>
      <c r="Y2088" s="826"/>
      <c r="Z2088" s="2314"/>
      <c r="AA2088" s="1222">
        <f t="shared" si="5020"/>
        <v>1</v>
      </c>
      <c r="AB2088" s="1715"/>
      <c r="AC2088" s="1715"/>
      <c r="AD2088" s="27" t="s">
        <v>4264</v>
      </c>
    </row>
    <row r="2089" spans="1:30" customFormat="1" hidden="1" x14ac:dyDescent="0.25">
      <c r="A2089" s="3472"/>
      <c r="B2089" s="845" t="s">
        <v>4265</v>
      </c>
      <c r="C2089" s="1236">
        <f t="shared" ref="C2089:W2089" si="5028">C2088/C4</f>
        <v>0</v>
      </c>
      <c r="D2089" s="1236"/>
      <c r="E2089" s="1236"/>
      <c r="F2089" s="1236"/>
      <c r="G2089" s="1236">
        <f t="shared" si="5028"/>
        <v>0</v>
      </c>
      <c r="H2089" s="1236"/>
      <c r="I2089" s="1236"/>
      <c r="J2089" s="1236"/>
      <c r="K2089" s="1236">
        <f t="shared" si="5028"/>
        <v>0</v>
      </c>
      <c r="L2089" s="1236"/>
      <c r="M2089" s="1236"/>
      <c r="N2089" s="1236"/>
      <c r="O2089" s="1187">
        <f t="shared" si="5028"/>
        <v>6.3079543304106481E-5</v>
      </c>
      <c r="P2089" s="1187"/>
      <c r="Q2089" s="1187"/>
      <c r="R2089" s="1236"/>
      <c r="S2089" s="1236">
        <f t="shared" si="5028"/>
        <v>0</v>
      </c>
      <c r="T2089" s="1236"/>
      <c r="U2089" s="1236"/>
      <c r="V2089" s="1236"/>
      <c r="W2089" s="1194">
        <f t="shared" si="5028"/>
        <v>8.5286391703339821E-6</v>
      </c>
      <c r="X2089" s="1194">
        <f t="shared" si="5019"/>
        <v>0</v>
      </c>
      <c r="Y2089" s="1194"/>
      <c r="Z2089" s="1236"/>
      <c r="AA2089" s="1189">
        <f t="shared" si="5020"/>
        <v>1.2615908660821296E-5</v>
      </c>
      <c r="AB2089" s="1716"/>
      <c r="AC2089" s="1716"/>
      <c r="AD2089" t="s">
        <v>4266</v>
      </c>
    </row>
    <row r="2090" spans="1:30" customFormat="1" hidden="1" x14ac:dyDescent="0.25">
      <c r="A2090" s="3472"/>
      <c r="B2090" s="845" t="s">
        <v>4267</v>
      </c>
      <c r="C2090" s="1236">
        <f t="shared" ref="C2090:W2090" si="5029">C2088/C21</f>
        <v>0</v>
      </c>
      <c r="D2090" s="1236"/>
      <c r="E2090" s="1236"/>
      <c r="F2090" s="1236"/>
      <c r="G2090" s="1236">
        <f t="shared" si="5029"/>
        <v>0</v>
      </c>
      <c r="H2090" s="1236"/>
      <c r="I2090" s="1236"/>
      <c r="J2090" s="1236"/>
      <c r="K2090" s="1236">
        <f t="shared" si="5029"/>
        <v>0</v>
      </c>
      <c r="L2090" s="1236"/>
      <c r="M2090" s="1236"/>
      <c r="N2090" s="1236"/>
      <c r="O2090" s="1187">
        <f t="shared" si="5029"/>
        <v>1.2097749818533752E-4</v>
      </c>
      <c r="P2090" s="1187"/>
      <c r="Q2090" s="1187"/>
      <c r="R2090" s="1236"/>
      <c r="S2090" s="1236">
        <f t="shared" si="5029"/>
        <v>0</v>
      </c>
      <c r="T2090" s="1236"/>
      <c r="U2090" s="1236"/>
      <c r="V2090" s="1236"/>
      <c r="W2090" s="1194">
        <f t="shared" si="5029"/>
        <v>1.8848720171900328E-5</v>
      </c>
      <c r="X2090" s="1194">
        <f t="shared" si="5019"/>
        <v>0</v>
      </c>
      <c r="Y2090" s="1194"/>
      <c r="Z2090" s="1236"/>
      <c r="AA2090" s="1189">
        <f t="shared" si="5020"/>
        <v>2.4195499637067506E-5</v>
      </c>
      <c r="AB2090" s="1716"/>
      <c r="AC2090" s="1716"/>
      <c r="AD2090" t="s">
        <v>4268</v>
      </c>
    </row>
    <row r="2091" spans="1:30" customFormat="1" hidden="1" x14ac:dyDescent="0.25">
      <c r="A2091" s="3472"/>
      <c r="B2091" s="845" t="s">
        <v>4269</v>
      </c>
      <c r="C2091" s="1236">
        <f t="shared" ref="C2091:W2091" si="5030">C2088/C9</f>
        <v>0</v>
      </c>
      <c r="D2091" s="1236"/>
      <c r="E2091" s="1236"/>
      <c r="F2091" s="1236"/>
      <c r="G2091" s="1236">
        <f t="shared" si="5030"/>
        <v>0</v>
      </c>
      <c r="H2091" s="1236"/>
      <c r="I2091" s="1236"/>
      <c r="J2091" s="1236"/>
      <c r="K2091" s="1236">
        <f t="shared" si="5030"/>
        <v>0</v>
      </c>
      <c r="L2091" s="1236"/>
      <c r="M2091" s="1236"/>
      <c r="N2091" s="1236"/>
      <c r="O2091" s="1187">
        <f t="shared" si="5030"/>
        <v>5.6242969628796406E-4</v>
      </c>
      <c r="P2091" s="1187"/>
      <c r="Q2091" s="1187"/>
      <c r="R2091" s="1236"/>
      <c r="S2091" s="1236">
        <f t="shared" si="5030"/>
        <v>0</v>
      </c>
      <c r="T2091" s="1236"/>
      <c r="U2091" s="1236"/>
      <c r="V2091" s="1236"/>
      <c r="W2091" s="1194">
        <f t="shared" si="5030"/>
        <v>7.3855243722304278E-5</v>
      </c>
      <c r="X2091" s="1194">
        <f t="shared" si="5019"/>
        <v>0</v>
      </c>
      <c r="Y2091" s="1194"/>
      <c r="Z2091" s="1236"/>
      <c r="AA2091" s="1189">
        <f t="shared" si="5020"/>
        <v>1.1248593925759281E-4</v>
      </c>
      <c r="AB2091" s="1716"/>
      <c r="AC2091" s="1716"/>
      <c r="AD2091" t="s">
        <v>4270</v>
      </c>
    </row>
    <row r="2092" spans="1:30" customFormat="1" hidden="1" x14ac:dyDescent="0.25">
      <c r="A2092" s="3472"/>
      <c r="B2092" s="845" t="s">
        <v>4271</v>
      </c>
      <c r="C2092" s="1236">
        <f t="shared" ref="C2092:W2092" si="5031">C2088/C15</f>
        <v>0</v>
      </c>
      <c r="D2092" s="1236"/>
      <c r="E2092" s="1236"/>
      <c r="F2092" s="1236"/>
      <c r="G2092" s="1236">
        <f t="shared" si="5031"/>
        <v>0</v>
      </c>
      <c r="H2092" s="1236"/>
      <c r="I2092" s="1236"/>
      <c r="J2092" s="1236"/>
      <c r="K2092" s="1236">
        <f t="shared" si="5031"/>
        <v>0</v>
      </c>
      <c r="L2092" s="1236"/>
      <c r="M2092" s="1236"/>
      <c r="N2092" s="1236"/>
      <c r="O2092" s="1187">
        <f t="shared" si="5031"/>
        <v>6.3331222292590248E-4</v>
      </c>
      <c r="P2092" s="1187"/>
      <c r="Q2092" s="1187"/>
      <c r="R2092" s="1236"/>
      <c r="S2092" s="1236">
        <f t="shared" si="5031"/>
        <v>0</v>
      </c>
      <c r="T2092" s="1236"/>
      <c r="U2092" s="1236"/>
      <c r="V2092" s="1236"/>
      <c r="W2092" s="1205">
        <f t="shared" si="5031"/>
        <v>1.415227851684121E-4</v>
      </c>
      <c r="X2092" s="1205">
        <f t="shared" si="5019"/>
        <v>0</v>
      </c>
      <c r="Y2092" s="1205"/>
      <c r="Z2092" s="1236"/>
      <c r="AA2092" s="1193">
        <f t="shared" si="5020"/>
        <v>1.2666244458518051E-4</v>
      </c>
      <c r="AB2092" s="1717"/>
      <c r="AC2092" s="1717"/>
      <c r="AD2092" t="s">
        <v>4272</v>
      </c>
    </row>
    <row r="2093" spans="1:30" customFormat="1" hidden="1" x14ac:dyDescent="0.25">
      <c r="A2093" s="3472"/>
      <c r="B2093" s="1203" t="s">
        <v>4273</v>
      </c>
      <c r="C2093" s="1237"/>
      <c r="D2093" s="1237"/>
      <c r="E2093" s="1237"/>
      <c r="F2093" s="2309"/>
      <c r="G2093" s="1237"/>
      <c r="H2093" s="1237"/>
      <c r="I2093" s="1237"/>
      <c r="J2093" s="2309"/>
      <c r="K2093" s="1237"/>
      <c r="L2093" s="1237"/>
      <c r="M2093" s="1237"/>
      <c r="N2093" s="2309"/>
      <c r="O2093" s="1204">
        <f>CA!C956</f>
        <v>0</v>
      </c>
      <c r="P2093" s="1204"/>
      <c r="Q2093" s="1204"/>
      <c r="R2093" s="2309"/>
      <c r="S2093" s="1237"/>
      <c r="T2093" s="1237"/>
      <c r="U2093" s="1237"/>
      <c r="V2093" s="2309"/>
      <c r="W2093" s="1204">
        <f>SUM(C2093:S2093)</f>
        <v>0</v>
      </c>
      <c r="X2093" s="1204">
        <f t="shared" si="5019"/>
        <v>0</v>
      </c>
      <c r="Y2093" s="1204"/>
      <c r="Z2093" s="2309"/>
      <c r="AA2093" s="1206">
        <f t="shared" si="5020"/>
        <v>0</v>
      </c>
      <c r="AB2093" s="1718"/>
      <c r="AC2093" s="1718"/>
      <c r="AD2093" s="27" t="s">
        <v>4274</v>
      </c>
    </row>
    <row r="2094" spans="1:30" customFormat="1" hidden="1" x14ac:dyDescent="0.25">
      <c r="A2094" s="3472"/>
      <c r="B2094" s="845" t="s">
        <v>4275</v>
      </c>
      <c r="C2094" s="1236">
        <f t="shared" ref="C2094:W2094" si="5032">C2093/C30</f>
        <v>0</v>
      </c>
      <c r="D2094" s="1236"/>
      <c r="E2094" s="1236"/>
      <c r="F2094" s="1236"/>
      <c r="G2094" s="1236">
        <f t="shared" si="5032"/>
        <v>0</v>
      </c>
      <c r="H2094" s="1236"/>
      <c r="I2094" s="1236"/>
      <c r="J2094" s="1236"/>
      <c r="K2094" s="1236">
        <f t="shared" si="5032"/>
        <v>0</v>
      </c>
      <c r="L2094" s="1236"/>
      <c r="M2094" s="1236"/>
      <c r="N2094" s="1236"/>
      <c r="O2094" s="1187">
        <f t="shared" si="5032"/>
        <v>0</v>
      </c>
      <c r="P2094" s="1187"/>
      <c r="Q2094" s="1187"/>
      <c r="R2094" s="1236"/>
      <c r="S2094" s="1236">
        <f t="shared" si="5032"/>
        <v>0</v>
      </c>
      <c r="T2094" s="1236"/>
      <c r="U2094" s="1236"/>
      <c r="V2094" s="1236"/>
      <c r="W2094" s="1192">
        <f t="shared" si="5032"/>
        <v>0</v>
      </c>
      <c r="X2094" s="1192">
        <f t="shared" si="5019"/>
        <v>0</v>
      </c>
      <c r="Y2094" s="1192"/>
      <c r="Z2094" s="1236"/>
      <c r="AA2094" s="1193">
        <f t="shared" si="5020"/>
        <v>0</v>
      </c>
      <c r="AB2094" s="1717"/>
      <c r="AC2094" s="1717"/>
      <c r="AD2094" t="s">
        <v>4276</v>
      </c>
    </row>
    <row r="2095" spans="1:30" customFormat="1" hidden="1" x14ac:dyDescent="0.25">
      <c r="A2095" s="3472"/>
      <c r="B2095" s="845" t="s">
        <v>4277</v>
      </c>
      <c r="C2095" s="1236">
        <f t="shared" ref="C2095:W2095" si="5033">C2093/C47</f>
        <v>0</v>
      </c>
      <c r="D2095" s="1236"/>
      <c r="E2095" s="1236"/>
      <c r="F2095" s="1236"/>
      <c r="G2095" s="1236">
        <f t="shared" si="5033"/>
        <v>0</v>
      </c>
      <c r="H2095" s="1236"/>
      <c r="I2095" s="1236"/>
      <c r="J2095" s="1236"/>
      <c r="K2095" s="1236">
        <f t="shared" si="5033"/>
        <v>0</v>
      </c>
      <c r="L2095" s="1236"/>
      <c r="M2095" s="1236"/>
      <c r="N2095" s="1236"/>
      <c r="O2095" s="1187">
        <f t="shared" si="5033"/>
        <v>0</v>
      </c>
      <c r="P2095" s="1187"/>
      <c r="Q2095" s="1187"/>
      <c r="R2095" s="1236"/>
      <c r="S2095" s="1236">
        <f t="shared" si="5033"/>
        <v>0</v>
      </c>
      <c r="T2095" s="1236"/>
      <c r="U2095" s="1236"/>
      <c r="V2095" s="1236"/>
      <c r="W2095" s="1192">
        <f t="shared" si="5033"/>
        <v>0</v>
      </c>
      <c r="X2095" s="1192">
        <f t="shared" si="5019"/>
        <v>0</v>
      </c>
      <c r="Y2095" s="1192"/>
      <c r="Z2095" s="1236"/>
      <c r="AA2095" s="1193">
        <f t="shared" si="5020"/>
        <v>0</v>
      </c>
      <c r="AB2095" s="1717"/>
      <c r="AC2095" s="1717"/>
      <c r="AD2095" t="s">
        <v>4278</v>
      </c>
    </row>
    <row r="2096" spans="1:30" customFormat="1" hidden="1" x14ac:dyDescent="0.25">
      <c r="A2096" s="3472"/>
      <c r="B2096" s="845" t="s">
        <v>4279</v>
      </c>
      <c r="C2096" s="1236">
        <f t="shared" ref="C2096:W2096" si="5034">C2093/C35</f>
        <v>0</v>
      </c>
      <c r="D2096" s="1236"/>
      <c r="E2096" s="1236"/>
      <c r="F2096" s="1236"/>
      <c r="G2096" s="1236">
        <f t="shared" si="5034"/>
        <v>0</v>
      </c>
      <c r="H2096" s="1236"/>
      <c r="I2096" s="1236"/>
      <c r="J2096" s="1236"/>
      <c r="K2096" s="1236">
        <f t="shared" si="5034"/>
        <v>0</v>
      </c>
      <c r="L2096" s="1236"/>
      <c r="M2096" s="1236"/>
      <c r="N2096" s="1236"/>
      <c r="O2096" s="1187">
        <f t="shared" si="5034"/>
        <v>0</v>
      </c>
      <c r="P2096" s="1187"/>
      <c r="Q2096" s="1187"/>
      <c r="R2096" s="1236"/>
      <c r="S2096" s="1236">
        <f t="shared" si="5034"/>
        <v>0</v>
      </c>
      <c r="T2096" s="1236"/>
      <c r="U2096" s="1236"/>
      <c r="V2096" s="1236"/>
      <c r="W2096" s="1192">
        <f t="shared" si="5034"/>
        <v>0</v>
      </c>
      <c r="X2096" s="1192">
        <f t="shared" si="5019"/>
        <v>0</v>
      </c>
      <c r="Y2096" s="1192"/>
      <c r="Z2096" s="1236"/>
      <c r="AA2096" s="1193">
        <f t="shared" si="5020"/>
        <v>0</v>
      </c>
      <c r="AB2096" s="1717"/>
      <c r="AC2096" s="1717"/>
      <c r="AD2096" t="s">
        <v>4280</v>
      </c>
    </row>
    <row r="2097" spans="1:30" customFormat="1" hidden="1" x14ac:dyDescent="0.25">
      <c r="A2097" s="3472"/>
      <c r="B2097" s="845" t="s">
        <v>4281</v>
      </c>
      <c r="C2097" s="1236">
        <f t="shared" ref="C2097:W2097" si="5035">C2093/C41</f>
        <v>0</v>
      </c>
      <c r="D2097" s="1236"/>
      <c r="E2097" s="1236"/>
      <c r="F2097" s="1236"/>
      <c r="G2097" s="1236">
        <f t="shared" si="5035"/>
        <v>0</v>
      </c>
      <c r="H2097" s="1236"/>
      <c r="I2097" s="1236"/>
      <c r="J2097" s="1236"/>
      <c r="K2097" s="1236">
        <f t="shared" si="5035"/>
        <v>0</v>
      </c>
      <c r="L2097" s="1236"/>
      <c r="M2097" s="1236"/>
      <c r="N2097" s="1236"/>
      <c r="O2097" s="1187">
        <f t="shared" si="5035"/>
        <v>0</v>
      </c>
      <c r="P2097" s="1187"/>
      <c r="Q2097" s="1187"/>
      <c r="R2097" s="1236"/>
      <c r="S2097" s="1236">
        <f t="shared" si="5035"/>
        <v>0</v>
      </c>
      <c r="T2097" s="1236"/>
      <c r="U2097" s="1236"/>
      <c r="V2097" s="1236"/>
      <c r="W2097" s="1192">
        <f t="shared" si="5035"/>
        <v>0</v>
      </c>
      <c r="X2097" s="1192">
        <f t="shared" si="5019"/>
        <v>0</v>
      </c>
      <c r="Y2097" s="1192"/>
      <c r="Z2097" s="1236"/>
      <c r="AA2097" s="1193">
        <f t="shared" si="5020"/>
        <v>0</v>
      </c>
      <c r="AB2097" s="1717"/>
      <c r="AC2097" s="1717"/>
      <c r="AD2097" t="s">
        <v>4282</v>
      </c>
    </row>
    <row r="2098" spans="1:30" customFormat="1" hidden="1" x14ac:dyDescent="0.25">
      <c r="A2098" s="3472"/>
      <c r="B2098" s="1203" t="s">
        <v>4283</v>
      </c>
      <c r="C2098" s="1237"/>
      <c r="D2098" s="1237"/>
      <c r="E2098" s="1237"/>
      <c r="F2098" s="2309"/>
      <c r="G2098" s="1237"/>
      <c r="H2098" s="1237"/>
      <c r="I2098" s="1237"/>
      <c r="J2098" s="2309"/>
      <c r="K2098" s="1237"/>
      <c r="L2098" s="1237"/>
      <c r="M2098" s="1237"/>
      <c r="N2098" s="2309"/>
      <c r="O2098" s="1204">
        <f>CA!F956</f>
        <v>0</v>
      </c>
      <c r="P2098" s="1204"/>
      <c r="Q2098" s="1204"/>
      <c r="R2098" s="2309"/>
      <c r="S2098" s="1237"/>
      <c r="T2098" s="1237"/>
      <c r="U2098" s="1237"/>
      <c r="V2098" s="2309"/>
      <c r="W2098" s="1204">
        <f>SUM(C2098:S2098)</f>
        <v>0</v>
      </c>
      <c r="X2098" s="1204">
        <f t="shared" si="5019"/>
        <v>0</v>
      </c>
      <c r="Y2098" s="1204"/>
      <c r="Z2098" s="2309"/>
      <c r="AA2098" s="1206">
        <f t="shared" si="5020"/>
        <v>0</v>
      </c>
      <c r="AB2098" s="1719"/>
      <c r="AC2098" s="1719"/>
      <c r="AD2098" s="1178" t="s">
        <v>4284</v>
      </c>
    </row>
    <row r="2099" spans="1:30" customFormat="1" hidden="1" x14ac:dyDescent="0.25">
      <c r="A2099" s="3472"/>
      <c r="B2099" s="845" t="s">
        <v>4285</v>
      </c>
      <c r="C2099" s="1236">
        <f t="shared" ref="C2099:W2099" si="5036">C2098/C56</f>
        <v>0</v>
      </c>
      <c r="D2099" s="1236"/>
      <c r="E2099" s="1236"/>
      <c r="F2099" s="1236"/>
      <c r="G2099" s="1236">
        <f t="shared" si="5036"/>
        <v>0</v>
      </c>
      <c r="H2099" s="1236"/>
      <c r="I2099" s="1236"/>
      <c r="J2099" s="1236"/>
      <c r="K2099" s="1236">
        <f t="shared" si="5036"/>
        <v>0</v>
      </c>
      <c r="L2099" s="1236"/>
      <c r="M2099" s="1236"/>
      <c r="N2099" s="1236"/>
      <c r="O2099" s="1187">
        <f t="shared" si="5036"/>
        <v>0</v>
      </c>
      <c r="P2099" s="1187"/>
      <c r="Q2099" s="1187"/>
      <c r="R2099" s="1236"/>
      <c r="S2099" s="1236">
        <f t="shared" si="5036"/>
        <v>0</v>
      </c>
      <c r="T2099" s="1236"/>
      <c r="U2099" s="1236"/>
      <c r="V2099" s="1236"/>
      <c r="W2099" s="1194">
        <f t="shared" si="5036"/>
        <v>0</v>
      </c>
      <c r="X2099" s="1194">
        <f t="shared" si="5019"/>
        <v>0</v>
      </c>
      <c r="Y2099" s="1194"/>
      <c r="Z2099" s="1236"/>
      <c r="AA2099" s="1193">
        <f t="shared" si="5020"/>
        <v>0</v>
      </c>
      <c r="AB2099" s="1717"/>
      <c r="AC2099" s="1717"/>
      <c r="AD2099" t="s">
        <v>4286</v>
      </c>
    </row>
    <row r="2100" spans="1:30" customFormat="1" hidden="1" x14ac:dyDescent="0.25">
      <c r="A2100" s="3472"/>
      <c r="B2100" s="845" t="s">
        <v>4287</v>
      </c>
      <c r="C2100" s="1236">
        <f t="shared" ref="C2100:W2100" si="5037">C2098/C73</f>
        <v>0</v>
      </c>
      <c r="D2100" s="1236"/>
      <c r="E2100" s="1236"/>
      <c r="F2100" s="1236"/>
      <c r="G2100" s="1236">
        <f t="shared" si="5037"/>
        <v>0</v>
      </c>
      <c r="H2100" s="1236"/>
      <c r="I2100" s="1236"/>
      <c r="J2100" s="1236"/>
      <c r="K2100" s="1236">
        <f t="shared" si="5037"/>
        <v>0</v>
      </c>
      <c r="L2100" s="1236"/>
      <c r="M2100" s="1236"/>
      <c r="N2100" s="1236"/>
      <c r="O2100" s="1187">
        <f t="shared" si="5037"/>
        <v>0</v>
      </c>
      <c r="P2100" s="1187"/>
      <c r="Q2100" s="1187"/>
      <c r="R2100" s="1236"/>
      <c r="S2100" s="1236">
        <f t="shared" si="5037"/>
        <v>0</v>
      </c>
      <c r="T2100" s="1236"/>
      <c r="U2100" s="1236"/>
      <c r="V2100" s="1236"/>
      <c r="W2100" s="1194">
        <f t="shared" si="5037"/>
        <v>0</v>
      </c>
      <c r="X2100" s="1194">
        <f t="shared" si="5019"/>
        <v>0</v>
      </c>
      <c r="Y2100" s="1194"/>
      <c r="Z2100" s="1236"/>
      <c r="AA2100" s="1193">
        <f t="shared" si="5020"/>
        <v>0</v>
      </c>
      <c r="AB2100" s="1717"/>
      <c r="AC2100" s="1717"/>
      <c r="AD2100" t="s">
        <v>4288</v>
      </c>
    </row>
    <row r="2101" spans="1:30" customFormat="1" hidden="1" x14ac:dyDescent="0.25">
      <c r="A2101" s="3472"/>
      <c r="B2101" s="845" t="s">
        <v>4289</v>
      </c>
      <c r="C2101" s="1243">
        <v>0.25</v>
      </c>
      <c r="D2101" s="1243"/>
      <c r="E2101" s="1243"/>
      <c r="F2101" s="1236"/>
      <c r="G2101" s="1244">
        <v>0.25</v>
      </c>
      <c r="H2101" s="1244"/>
      <c r="I2101" s="1244"/>
      <c r="J2101" s="1236"/>
      <c r="K2101" s="1244">
        <v>0.25</v>
      </c>
      <c r="L2101" s="1244"/>
      <c r="M2101" s="1244"/>
      <c r="N2101" s="1236"/>
      <c r="O2101" s="1187">
        <v>0.25</v>
      </c>
      <c r="P2101" s="1187"/>
      <c r="Q2101" s="1187"/>
      <c r="R2101" s="1236"/>
      <c r="S2101" s="1236">
        <v>0.25</v>
      </c>
      <c r="T2101" s="1236"/>
      <c r="U2101" s="1236"/>
      <c r="V2101" s="1236"/>
      <c r="W2101" s="1190">
        <f>K2101</f>
        <v>0.25</v>
      </c>
      <c r="X2101" s="1190">
        <f t="shared" si="5019"/>
        <v>0</v>
      </c>
      <c r="Y2101" s="1190"/>
      <c r="Z2101" s="1236"/>
      <c r="AA2101" s="1191">
        <f t="shared" si="5020"/>
        <v>0.25</v>
      </c>
      <c r="AB2101" s="1720"/>
      <c r="AC2101" s="1720"/>
      <c r="AD2101" t="s">
        <v>4290</v>
      </c>
    </row>
    <row r="2102" spans="1:30" customFormat="1" hidden="1" x14ac:dyDescent="0.25">
      <c r="A2102" s="3472"/>
      <c r="B2102" s="845" t="s">
        <v>4291</v>
      </c>
      <c r="C2102" s="1236" t="e">
        <f>C2098/C2093</f>
        <v>#DIV/0!</v>
      </c>
      <c r="D2102" s="1236"/>
      <c r="E2102" s="1236"/>
      <c r="F2102" s="1236"/>
      <c r="G2102" s="1236" t="e">
        <f t="shared" ref="G2102:W2102" si="5038">G2098/G2093</f>
        <v>#DIV/0!</v>
      </c>
      <c r="H2102" s="1236"/>
      <c r="I2102" s="1236"/>
      <c r="J2102" s="1236"/>
      <c r="K2102" s="1236" t="e">
        <f t="shared" si="5038"/>
        <v>#DIV/0!</v>
      </c>
      <c r="L2102" s="1236"/>
      <c r="M2102" s="1236"/>
      <c r="N2102" s="1236"/>
      <c r="O2102" s="1187" t="e">
        <f t="shared" si="5038"/>
        <v>#DIV/0!</v>
      </c>
      <c r="P2102" s="1187"/>
      <c r="Q2102" s="1187"/>
      <c r="R2102" s="1236"/>
      <c r="S2102" s="1236" t="e">
        <f t="shared" si="5038"/>
        <v>#DIV/0!</v>
      </c>
      <c r="T2102" s="1236"/>
      <c r="U2102" s="1236"/>
      <c r="V2102" s="1236"/>
      <c r="W2102" s="1205" t="e">
        <f t="shared" si="5038"/>
        <v>#DIV/0!</v>
      </c>
      <c r="X2102" s="1205">
        <f t="shared" si="5019"/>
        <v>0</v>
      </c>
      <c r="Y2102" s="1205"/>
      <c r="Z2102" s="1236"/>
      <c r="AA2102" s="1191" t="e">
        <f t="shared" si="5020"/>
        <v>#DIV/0!</v>
      </c>
      <c r="AB2102" s="1720"/>
      <c r="AC2102" s="1720"/>
      <c r="AD2102" t="s">
        <v>4292</v>
      </c>
    </row>
    <row r="2103" spans="1:30" customFormat="1" hidden="1" x14ac:dyDescent="0.25">
      <c r="A2103" s="3472"/>
      <c r="B2103" s="1203" t="s">
        <v>10</v>
      </c>
      <c r="C2103" s="1237"/>
      <c r="D2103" s="1237"/>
      <c r="E2103" s="1237"/>
      <c r="F2103" s="2309"/>
      <c r="G2103" s="1237"/>
      <c r="H2103" s="1237"/>
      <c r="I2103" s="1237"/>
      <c r="J2103" s="2309"/>
      <c r="K2103" s="1237"/>
      <c r="L2103" s="1237"/>
      <c r="M2103" s="1237"/>
      <c r="N2103" s="2309"/>
      <c r="O2103" s="1204">
        <f>CA!G956</f>
        <v>22</v>
      </c>
      <c r="P2103" s="1204"/>
      <c r="Q2103" s="1204"/>
      <c r="R2103" s="2309"/>
      <c r="S2103" s="1237"/>
      <c r="T2103" s="1237"/>
      <c r="U2103" s="1237"/>
      <c r="V2103" s="2309"/>
      <c r="W2103" s="1204">
        <f>SUM(C2103:S2103)</f>
        <v>22</v>
      </c>
      <c r="X2103" s="1204">
        <f t="shared" si="5019"/>
        <v>0</v>
      </c>
      <c r="Y2103" s="1204"/>
      <c r="Z2103" s="2309"/>
      <c r="AA2103" s="1204">
        <f t="shared" si="5020"/>
        <v>22</v>
      </c>
      <c r="AB2103" s="1721"/>
      <c r="AC2103" s="1721"/>
      <c r="AD2103" s="27" t="s">
        <v>4293</v>
      </c>
    </row>
    <row r="2104" spans="1:30" customFormat="1" hidden="1" x14ac:dyDescent="0.25">
      <c r="A2104" s="3472"/>
      <c r="B2104" s="845" t="s">
        <v>4294</v>
      </c>
      <c r="C2104" s="1236">
        <f t="shared" ref="C2104:W2104" si="5039">C2103/C82</f>
        <v>0</v>
      </c>
      <c r="D2104" s="1236"/>
      <c r="E2104" s="1236"/>
      <c r="F2104" s="1236"/>
      <c r="G2104" s="1236">
        <f t="shared" si="5039"/>
        <v>0</v>
      </c>
      <c r="H2104" s="1236"/>
      <c r="I2104" s="1236"/>
      <c r="J2104" s="1236"/>
      <c r="K2104" s="1236">
        <f t="shared" si="5039"/>
        <v>0</v>
      </c>
      <c r="L2104" s="1236"/>
      <c r="M2104" s="1236"/>
      <c r="N2104" s="1236"/>
      <c r="O2104" s="1187">
        <f t="shared" si="5039"/>
        <v>3.0316810671517357E-4</v>
      </c>
      <c r="P2104" s="1187"/>
      <c r="Q2104" s="1187"/>
      <c r="R2104" s="1236"/>
      <c r="S2104" s="1236">
        <f t="shared" si="5039"/>
        <v>0</v>
      </c>
      <c r="T2104" s="1236"/>
      <c r="U2104" s="1236"/>
      <c r="V2104" s="1236"/>
      <c r="W2104" s="1194">
        <f t="shared" si="5039"/>
        <v>3.8608547932512256E-5</v>
      </c>
      <c r="X2104" s="1194">
        <f t="shared" si="5019"/>
        <v>0</v>
      </c>
      <c r="Y2104" s="1194"/>
      <c r="Z2104" s="1236"/>
      <c r="AA2104" s="1189">
        <f t="shared" si="5020"/>
        <v>6.0633621343034716E-5</v>
      </c>
      <c r="AB2104" s="1716"/>
      <c r="AC2104" s="1716"/>
      <c r="AD2104" t="s">
        <v>4295</v>
      </c>
    </row>
    <row r="2105" spans="1:30" customFormat="1" hidden="1" x14ac:dyDescent="0.25">
      <c r="A2105" s="3472"/>
      <c r="B2105" s="845" t="s">
        <v>4296</v>
      </c>
      <c r="C2105" s="1236">
        <f t="shared" ref="C2105:W2105" si="5040">C2103/C99</f>
        <v>0</v>
      </c>
      <c r="D2105" s="1236"/>
      <c r="E2105" s="1236"/>
      <c r="F2105" s="1236"/>
      <c r="G2105" s="1236">
        <f t="shared" si="5040"/>
        <v>0</v>
      </c>
      <c r="H2105" s="1236"/>
      <c r="I2105" s="1236"/>
      <c r="J2105" s="1236"/>
      <c r="K2105" s="1236">
        <f t="shared" si="5040"/>
        <v>0</v>
      </c>
      <c r="L2105" s="1236"/>
      <c r="M2105" s="1236"/>
      <c r="N2105" s="1236"/>
      <c r="O2105" s="1187">
        <f t="shared" si="5040"/>
        <v>6.3742249521933126E-4</v>
      </c>
      <c r="P2105" s="1187"/>
      <c r="Q2105" s="1187"/>
      <c r="R2105" s="1236"/>
      <c r="S2105" s="1236">
        <f t="shared" si="5040"/>
        <v>0</v>
      </c>
      <c r="T2105" s="1236"/>
      <c r="U2105" s="1236"/>
      <c r="V2105" s="1236"/>
      <c r="W2105" s="1194">
        <f t="shared" si="5040"/>
        <v>8.3367122280621314E-5</v>
      </c>
      <c r="X2105" s="1194">
        <f t="shared" si="5019"/>
        <v>0</v>
      </c>
      <c r="Y2105" s="1194"/>
      <c r="Z2105" s="1236"/>
      <c r="AA2105" s="1189">
        <f t="shared" si="5020"/>
        <v>1.2748449904386626E-4</v>
      </c>
      <c r="AB2105" s="1716"/>
      <c r="AC2105" s="1716"/>
      <c r="AD2105" t="s">
        <v>4297</v>
      </c>
    </row>
    <row r="2106" spans="1:30" customFormat="1" hidden="1" x14ac:dyDescent="0.25">
      <c r="A2106" s="3472"/>
      <c r="B2106" s="1203" t="s">
        <v>14</v>
      </c>
      <c r="C2106" s="1237"/>
      <c r="D2106" s="1237"/>
      <c r="E2106" s="1237"/>
      <c r="F2106" s="2309"/>
      <c r="G2106" s="1237"/>
      <c r="H2106" s="1237"/>
      <c r="I2106" s="1237"/>
      <c r="J2106" s="2309"/>
      <c r="K2106" s="1237"/>
      <c r="L2106" s="1237"/>
      <c r="M2106" s="1237"/>
      <c r="N2106" s="2309"/>
      <c r="O2106" s="1204">
        <f>CA!J956</f>
        <v>1</v>
      </c>
      <c r="P2106" s="1204"/>
      <c r="Q2106" s="1204"/>
      <c r="R2106" s="2309"/>
      <c r="S2106" s="1237"/>
      <c r="T2106" s="1237"/>
      <c r="U2106" s="1237"/>
      <c r="V2106" s="2309"/>
      <c r="W2106" s="1204">
        <f>SUM(C2106:S2106)</f>
        <v>1</v>
      </c>
      <c r="X2106" s="1204">
        <f t="shared" si="5019"/>
        <v>0</v>
      </c>
      <c r="Y2106" s="1204"/>
      <c r="Z2106" s="2309"/>
      <c r="AA2106" s="1221">
        <f t="shared" si="5020"/>
        <v>1</v>
      </c>
      <c r="AB2106" s="1722"/>
      <c r="AC2106" s="1722"/>
      <c r="AD2106" s="27" t="s">
        <v>4298</v>
      </c>
    </row>
    <row r="2107" spans="1:30" customFormat="1" hidden="1" x14ac:dyDescent="0.25">
      <c r="A2107" s="3472"/>
      <c r="B2107" s="845" t="s">
        <v>4299</v>
      </c>
      <c r="C2107" s="1236">
        <f t="shared" ref="C2107:W2107" si="5041">C2106/C108</f>
        <v>0</v>
      </c>
      <c r="D2107" s="1236"/>
      <c r="E2107" s="1236"/>
      <c r="F2107" s="1236"/>
      <c r="G2107" s="1236">
        <f t="shared" si="5041"/>
        <v>0</v>
      </c>
      <c r="H2107" s="1236"/>
      <c r="I2107" s="1236"/>
      <c r="J2107" s="1236"/>
      <c r="K2107" s="1236">
        <f t="shared" si="5041"/>
        <v>0</v>
      </c>
      <c r="L2107" s="1236"/>
      <c r="M2107" s="1236"/>
      <c r="N2107" s="1236"/>
      <c r="O2107" s="1187">
        <f t="shared" si="5041"/>
        <v>1.0526315789473684E-3</v>
      </c>
      <c r="P2107" s="1187"/>
      <c r="Q2107" s="1187"/>
      <c r="R2107" s="1236"/>
      <c r="S2107" s="1236">
        <f t="shared" si="5041"/>
        <v>0</v>
      </c>
      <c r="T2107" s="1236"/>
      <c r="U2107" s="1236"/>
      <c r="V2107" s="1236"/>
      <c r="W2107" s="1194">
        <f t="shared" si="5041"/>
        <v>2.6881720430107527E-4</v>
      </c>
      <c r="X2107" s="1194">
        <f t="shared" si="5019"/>
        <v>0</v>
      </c>
      <c r="Y2107" s="1194"/>
      <c r="Z2107" s="1236"/>
      <c r="AA2107" s="1189">
        <f t="shared" si="5020"/>
        <v>2.1052631578947367E-4</v>
      </c>
      <c r="AB2107" s="1716"/>
      <c r="AC2107" s="1716"/>
      <c r="AD2107" t="s">
        <v>4300</v>
      </c>
    </row>
    <row r="2108" spans="1:30" customFormat="1" hidden="1" x14ac:dyDescent="0.25">
      <c r="A2108" s="3472"/>
      <c r="B2108" s="845" t="s">
        <v>4301</v>
      </c>
      <c r="C2108" s="1236">
        <f t="shared" ref="C2108:W2108" si="5042">C2106/C125</f>
        <v>0</v>
      </c>
      <c r="D2108" s="1236"/>
      <c r="E2108" s="1236"/>
      <c r="F2108" s="1236"/>
      <c r="G2108" s="1236">
        <f t="shared" si="5042"/>
        <v>0</v>
      </c>
      <c r="H2108" s="1236"/>
      <c r="I2108" s="1236"/>
      <c r="J2108" s="1236"/>
      <c r="K2108" s="1236">
        <f t="shared" si="5042"/>
        <v>0</v>
      </c>
      <c r="L2108" s="1236"/>
      <c r="M2108" s="1236"/>
      <c r="N2108" s="1236"/>
      <c r="O2108" s="1187">
        <f t="shared" si="5042"/>
        <v>3.0487804878048782E-3</v>
      </c>
      <c r="P2108" s="1187"/>
      <c r="Q2108" s="1187"/>
      <c r="R2108" s="1236"/>
      <c r="S2108" s="1236">
        <f t="shared" si="5042"/>
        <v>0</v>
      </c>
      <c r="T2108" s="1236"/>
      <c r="U2108" s="1236"/>
      <c r="V2108" s="1236"/>
      <c r="W2108" s="1194">
        <f t="shared" si="5042"/>
        <v>5.3937432578209273E-4</v>
      </c>
      <c r="X2108" s="1194">
        <f t="shared" si="5019"/>
        <v>0</v>
      </c>
      <c r="Y2108" s="1194"/>
      <c r="Z2108" s="1236"/>
      <c r="AA2108" s="1189">
        <f t="shared" si="5020"/>
        <v>6.0975609756097561E-4</v>
      </c>
      <c r="AB2108" s="1716"/>
      <c r="AC2108" s="1716"/>
      <c r="AD2108" t="s">
        <v>4302</v>
      </c>
    </row>
    <row r="2109" spans="1:30" customFormat="1" hidden="1" x14ac:dyDescent="0.25">
      <c r="A2109" s="3472"/>
      <c r="B2109" s="845" t="s">
        <v>4303</v>
      </c>
      <c r="C2109" s="1236">
        <f t="shared" ref="C2109:W2109" si="5043">C2106/C113</f>
        <v>0</v>
      </c>
      <c r="D2109" s="1236"/>
      <c r="E2109" s="1236"/>
      <c r="F2109" s="1236"/>
      <c r="G2109" s="1236">
        <f t="shared" si="5043"/>
        <v>0</v>
      </c>
      <c r="H2109" s="1236"/>
      <c r="I2109" s="1236"/>
      <c r="J2109" s="1236"/>
      <c r="K2109" s="1236">
        <f t="shared" si="5043"/>
        <v>0</v>
      </c>
      <c r="L2109" s="1236"/>
      <c r="M2109" s="1236"/>
      <c r="N2109" s="1236"/>
      <c r="O2109" s="1187">
        <f t="shared" si="5043"/>
        <v>6.2893081761006293E-3</v>
      </c>
      <c r="P2109" s="1187"/>
      <c r="Q2109" s="1187"/>
      <c r="R2109" s="1236"/>
      <c r="S2109" s="1236">
        <f t="shared" si="5043"/>
        <v>0</v>
      </c>
      <c r="T2109" s="1236"/>
      <c r="U2109" s="1236"/>
      <c r="V2109" s="1236"/>
      <c r="W2109" s="1194">
        <f t="shared" si="5043"/>
        <v>1.5600624024960999E-3</v>
      </c>
      <c r="X2109" s="1194">
        <f t="shared" si="5019"/>
        <v>0</v>
      </c>
      <c r="Y2109" s="1194"/>
      <c r="Z2109" s="1236"/>
      <c r="AA2109" s="1189">
        <f t="shared" si="5020"/>
        <v>1.2578616352201259E-3</v>
      </c>
      <c r="AB2109" s="1716"/>
      <c r="AC2109" s="1716"/>
      <c r="AD2109" t="s">
        <v>4304</v>
      </c>
    </row>
    <row r="2110" spans="1:30" customFormat="1" hidden="1" x14ac:dyDescent="0.25">
      <c r="A2110" s="3472"/>
      <c r="B2110" s="845" t="s">
        <v>4305</v>
      </c>
      <c r="C2110" s="1236">
        <f t="shared" ref="C2110:W2110" si="5044">C2106/C119</f>
        <v>0</v>
      </c>
      <c r="D2110" s="1236"/>
      <c r="E2110" s="1236"/>
      <c r="F2110" s="1236"/>
      <c r="G2110" s="1236">
        <f t="shared" si="5044"/>
        <v>0</v>
      </c>
      <c r="H2110" s="1236"/>
      <c r="I2110" s="1236"/>
      <c r="J2110" s="1236"/>
      <c r="K2110" s="1236">
        <f t="shared" si="5044"/>
        <v>0</v>
      </c>
      <c r="L2110" s="1236"/>
      <c r="M2110" s="1236"/>
      <c r="N2110" s="1236"/>
      <c r="O2110" s="1187">
        <f t="shared" si="5044"/>
        <v>1.0101010101010102E-2</v>
      </c>
      <c r="P2110" s="1187"/>
      <c r="Q2110" s="1187"/>
      <c r="R2110" s="1236"/>
      <c r="S2110" s="1236">
        <f t="shared" si="5044"/>
        <v>0</v>
      </c>
      <c r="T2110" s="1236"/>
      <c r="U2110" s="1236"/>
      <c r="V2110" s="1236"/>
      <c r="W2110" s="1205">
        <f t="shared" si="5044"/>
        <v>2.5575447570332483E-3</v>
      </c>
      <c r="X2110" s="1205">
        <f t="shared" si="5019"/>
        <v>0</v>
      </c>
      <c r="Y2110" s="1205"/>
      <c r="Z2110" s="1236"/>
      <c r="AA2110" s="1193">
        <f t="shared" si="5020"/>
        <v>2.0202020202020202E-3</v>
      </c>
      <c r="AB2110" s="1717"/>
      <c r="AC2110" s="1717"/>
      <c r="AD2110" t="s">
        <v>4306</v>
      </c>
    </row>
    <row r="2111" spans="1:30" customFormat="1" hidden="1" x14ac:dyDescent="0.25">
      <c r="A2111" s="3472"/>
      <c r="B2111" s="1203" t="s">
        <v>4307</v>
      </c>
      <c r="C2111" s="1238"/>
      <c r="D2111" s="1238"/>
      <c r="E2111" s="1238"/>
      <c r="F2111" s="2309"/>
      <c r="G2111" s="1238"/>
      <c r="H2111" s="1238"/>
      <c r="I2111" s="1238"/>
      <c r="J2111" s="2309"/>
      <c r="K2111" s="1238"/>
      <c r="L2111" s="1238"/>
      <c r="M2111" s="1238"/>
      <c r="N2111" s="2309"/>
      <c r="O2111" s="1206">
        <f>O2088/O2103</f>
        <v>4.5454545454545456E-2</v>
      </c>
      <c r="P2111" s="1206"/>
      <c r="Q2111" s="1206"/>
      <c r="R2111" s="2309"/>
      <c r="S2111" s="1238"/>
      <c r="T2111" s="1238"/>
      <c r="U2111" s="1238"/>
      <c r="V2111" s="2309"/>
      <c r="W2111" s="1206">
        <f>W2088/W2103</f>
        <v>4.5454545454545456E-2</v>
      </c>
      <c r="X2111" s="1206">
        <f t="shared" si="5019"/>
        <v>0</v>
      </c>
      <c r="Y2111" s="1206"/>
      <c r="Z2111" s="2309"/>
      <c r="AA2111" s="1206">
        <f t="shared" si="5020"/>
        <v>4.5454545454545456E-2</v>
      </c>
      <c r="AB2111" s="1718"/>
      <c r="AC2111" s="1718"/>
      <c r="AD2111" s="27" t="s">
        <v>4308</v>
      </c>
    </row>
    <row r="2112" spans="1:30" customFormat="1" hidden="1" x14ac:dyDescent="0.25">
      <c r="A2112" s="3472"/>
      <c r="B2112" s="845" t="s">
        <v>4223</v>
      </c>
      <c r="C2112" s="1239">
        <f t="shared" ref="C2112:W2112" si="5045">C2111/C134</f>
        <v>0</v>
      </c>
      <c r="D2112" s="1239"/>
      <c r="E2112" s="1239"/>
      <c r="F2112" s="1236"/>
      <c r="G2112" s="1239">
        <f t="shared" si="5045"/>
        <v>0</v>
      </c>
      <c r="H2112" s="1239"/>
      <c r="I2112" s="1239"/>
      <c r="J2112" s="1236"/>
      <c r="K2112" s="1239">
        <f t="shared" si="5045"/>
        <v>0</v>
      </c>
      <c r="L2112" s="1239"/>
      <c r="M2112" s="1239"/>
      <c r="N2112" s="1236"/>
      <c r="O2112" s="1210">
        <f t="shared" si="5045"/>
        <v>0.20806787358859521</v>
      </c>
      <c r="P2112" s="1210"/>
      <c r="Q2112" s="1210"/>
      <c r="R2112" s="1236"/>
      <c r="S2112" s="1239">
        <f t="shared" si="5045"/>
        <v>0</v>
      </c>
      <c r="T2112" s="1239"/>
      <c r="U2112" s="1239"/>
      <c r="V2112" s="1236"/>
      <c r="W2112" s="1177">
        <f t="shared" si="5045"/>
        <v>0.22090028315082044</v>
      </c>
      <c r="X2112" s="1177">
        <f t="shared" ref="X2112:X2175" si="5046">SUM(D2112+H2112+L2112+P2112+T2112)</f>
        <v>0</v>
      </c>
      <c r="Y2112" s="1177"/>
      <c r="Z2112" s="1236"/>
      <c r="AA2112" s="1198">
        <f t="shared" ref="AA2112:AA2143" si="5047">AVERAGE(C2112:S2112)</f>
        <v>4.1613574717719044E-2</v>
      </c>
      <c r="AB2112" s="1723"/>
      <c r="AC2112" s="1723"/>
      <c r="AD2112" t="s">
        <v>4309</v>
      </c>
    </row>
    <row r="2113" spans="1:30" customFormat="1" hidden="1" x14ac:dyDescent="0.25">
      <c r="A2113" s="3472"/>
      <c r="B2113" s="845" t="s">
        <v>4224</v>
      </c>
      <c r="C2113" s="1239">
        <f t="shared" ref="C2113:W2113" si="5048">C2111/C137</f>
        <v>0</v>
      </c>
      <c r="D2113" s="1239"/>
      <c r="E2113" s="1239"/>
      <c r="F2113" s="1236"/>
      <c r="G2113" s="1239">
        <f t="shared" si="5048"/>
        <v>0</v>
      </c>
      <c r="H2113" s="1239"/>
      <c r="I2113" s="1239"/>
      <c r="J2113" s="1236"/>
      <c r="K2113" s="1239">
        <f t="shared" si="5048"/>
        <v>0</v>
      </c>
      <c r="L2113" s="1239"/>
      <c r="M2113" s="1239"/>
      <c r="N2113" s="1236"/>
      <c r="O2113" s="1210">
        <f t="shared" si="5048"/>
        <v>0.18979169874403362</v>
      </c>
      <c r="P2113" s="1210"/>
      <c r="Q2113" s="1210"/>
      <c r="R2113" s="1236"/>
      <c r="S2113" s="1239">
        <f t="shared" si="5048"/>
        <v>0</v>
      </c>
      <c r="T2113" s="1239"/>
      <c r="U2113" s="1239"/>
      <c r="V2113" s="1236"/>
      <c r="W2113" s="1177">
        <f t="shared" si="5048"/>
        <v>0.22609296874196788</v>
      </c>
      <c r="X2113" s="1177">
        <f t="shared" si="5046"/>
        <v>0</v>
      </c>
      <c r="Y2113" s="1177"/>
      <c r="Z2113" s="1236"/>
      <c r="AA2113" s="1198">
        <f t="shared" si="5047"/>
        <v>3.7958339748806726E-2</v>
      </c>
      <c r="AB2113" s="1723"/>
      <c r="AC2113" s="1723"/>
      <c r="AD2113" t="s">
        <v>4310</v>
      </c>
    </row>
    <row r="2114" spans="1:30" customFormat="1" hidden="1" x14ac:dyDescent="0.25">
      <c r="A2114" s="3472"/>
      <c r="B2114" s="845" t="s">
        <v>4311</v>
      </c>
      <c r="C2114" s="1239">
        <f t="shared" ref="C2114:W2114" si="5049">C2111/C154</f>
        <v>0</v>
      </c>
      <c r="D2114" s="1239"/>
      <c r="E2114" s="1239"/>
      <c r="F2114" s="1236"/>
      <c r="G2114" s="1239">
        <f t="shared" si="5049"/>
        <v>0</v>
      </c>
      <c r="H2114" s="1239"/>
      <c r="I2114" s="1239"/>
      <c r="J2114" s="1236"/>
      <c r="K2114" s="1239">
        <f t="shared" si="5049"/>
        <v>0</v>
      </c>
      <c r="L2114" s="1239"/>
      <c r="M2114" s="1239"/>
      <c r="N2114" s="1236"/>
      <c r="O2114" s="1210">
        <f t="shared" si="5049"/>
        <v>0.20800638941822666</v>
      </c>
      <c r="P2114" s="1210"/>
      <c r="Q2114" s="1210"/>
      <c r="R2114" s="1236"/>
      <c r="S2114" s="1239">
        <f t="shared" si="5049"/>
        <v>0</v>
      </c>
      <c r="T2114" s="1239"/>
      <c r="U2114" s="1239"/>
      <c r="V2114" s="1236"/>
      <c r="W2114" s="1177">
        <f t="shared" si="5049"/>
        <v>0.25413892429380613</v>
      </c>
      <c r="X2114" s="1177">
        <f t="shared" si="5046"/>
        <v>0</v>
      </c>
      <c r="Y2114" s="1177"/>
      <c r="Z2114" s="1236"/>
      <c r="AA2114" s="1198">
        <f t="shared" si="5047"/>
        <v>4.160127788364533E-2</v>
      </c>
      <c r="AB2114" s="1723"/>
      <c r="AC2114" s="1723"/>
      <c r="AD2114" t="s">
        <v>4312</v>
      </c>
    </row>
    <row r="2115" spans="1:30" customFormat="1" hidden="1" x14ac:dyDescent="0.25">
      <c r="A2115" s="3472"/>
      <c r="B2115" s="1203" t="s">
        <v>4313</v>
      </c>
      <c r="C2115" s="1238"/>
      <c r="D2115" s="1238"/>
      <c r="E2115" s="1238"/>
      <c r="F2115" s="2309"/>
      <c r="G2115" s="1238"/>
      <c r="H2115" s="1238"/>
      <c r="I2115" s="1238"/>
      <c r="J2115" s="2309"/>
      <c r="K2115" s="1238"/>
      <c r="L2115" s="1238"/>
      <c r="M2115" s="1238"/>
      <c r="N2115" s="2309"/>
      <c r="O2115" s="1206">
        <f>O2093/O2103</f>
        <v>0</v>
      </c>
      <c r="P2115" s="1206"/>
      <c r="Q2115" s="1206"/>
      <c r="R2115" s="2309"/>
      <c r="S2115" s="1238"/>
      <c r="T2115" s="1238"/>
      <c r="U2115" s="1238"/>
      <c r="V2115" s="2309"/>
      <c r="W2115" s="1206">
        <f>W2093/W2103</f>
        <v>0</v>
      </c>
      <c r="X2115" s="1206">
        <f t="shared" si="5046"/>
        <v>0</v>
      </c>
      <c r="Y2115" s="1206"/>
      <c r="Z2115" s="2309"/>
      <c r="AA2115" s="1206">
        <f t="shared" si="5047"/>
        <v>0</v>
      </c>
      <c r="AB2115" s="1718"/>
      <c r="AC2115" s="1718"/>
      <c r="AD2115" s="27" t="s">
        <v>4314</v>
      </c>
    </row>
    <row r="2116" spans="1:30" s="1" customFormat="1" hidden="1" x14ac:dyDescent="0.25">
      <c r="A2116" s="3472"/>
      <c r="B2116" s="845" t="s">
        <v>4223</v>
      </c>
      <c r="C2116" s="1239">
        <f t="shared" ref="C2116:W2116" si="5050">C2115/C160</f>
        <v>0</v>
      </c>
      <c r="D2116" s="1239"/>
      <c r="E2116" s="1239"/>
      <c r="F2116" s="1236"/>
      <c r="G2116" s="1239">
        <f t="shared" si="5050"/>
        <v>0</v>
      </c>
      <c r="H2116" s="1239"/>
      <c r="I2116" s="1239"/>
      <c r="J2116" s="1236"/>
      <c r="K2116" s="1239">
        <f t="shared" si="5050"/>
        <v>0</v>
      </c>
      <c r="L2116" s="1239"/>
      <c r="M2116" s="1239"/>
      <c r="N2116" s="1236"/>
      <c r="O2116" s="1210">
        <f t="shared" si="5050"/>
        <v>0</v>
      </c>
      <c r="P2116" s="1210"/>
      <c r="Q2116" s="1210"/>
      <c r="R2116" s="1236"/>
      <c r="S2116" s="1239">
        <f t="shared" si="5050"/>
        <v>0</v>
      </c>
      <c r="T2116" s="1239"/>
      <c r="U2116" s="1239"/>
      <c r="V2116" s="1236"/>
      <c r="W2116" s="1177">
        <f t="shared" si="5050"/>
        <v>0</v>
      </c>
      <c r="X2116" s="1177">
        <f t="shared" si="5046"/>
        <v>0</v>
      </c>
      <c r="Y2116" s="1177"/>
      <c r="Z2116" s="1236"/>
      <c r="AA2116" s="1198">
        <f t="shared" si="5047"/>
        <v>0</v>
      </c>
      <c r="AB2116" s="1723"/>
      <c r="AC2116" s="1723"/>
      <c r="AD2116" t="s">
        <v>4315</v>
      </c>
    </row>
    <row r="2117" spans="1:30" s="1" customFormat="1" hidden="1" x14ac:dyDescent="0.25">
      <c r="A2117" s="3472"/>
      <c r="B2117" s="845" t="s">
        <v>4224</v>
      </c>
      <c r="C2117" s="1239">
        <f t="shared" ref="C2117:W2117" si="5051">C2115/C177</f>
        <v>0</v>
      </c>
      <c r="D2117" s="1239"/>
      <c r="E2117" s="1239"/>
      <c r="F2117" s="1236"/>
      <c r="G2117" s="1239">
        <f t="shared" si="5051"/>
        <v>0</v>
      </c>
      <c r="H2117" s="1239"/>
      <c r="I2117" s="1239"/>
      <c r="J2117" s="1236"/>
      <c r="K2117" s="1239">
        <f t="shared" si="5051"/>
        <v>0</v>
      </c>
      <c r="L2117" s="1239"/>
      <c r="M2117" s="1239"/>
      <c r="N2117" s="1236"/>
      <c r="O2117" s="1210">
        <f t="shared" si="5051"/>
        <v>0</v>
      </c>
      <c r="P2117" s="1210"/>
      <c r="Q2117" s="1210"/>
      <c r="R2117" s="1236"/>
      <c r="S2117" s="1239">
        <f t="shared" si="5051"/>
        <v>0</v>
      </c>
      <c r="T2117" s="1239"/>
      <c r="U2117" s="1239"/>
      <c r="V2117" s="1236"/>
      <c r="W2117" s="1177">
        <f t="shared" si="5051"/>
        <v>0</v>
      </c>
      <c r="X2117" s="1177">
        <f t="shared" si="5046"/>
        <v>0</v>
      </c>
      <c r="Y2117" s="1177"/>
      <c r="Z2117" s="1236"/>
      <c r="AA2117" s="1198">
        <f t="shared" si="5047"/>
        <v>0</v>
      </c>
      <c r="AB2117" s="1723"/>
      <c r="AC2117" s="1723"/>
      <c r="AD2117" t="s">
        <v>4316</v>
      </c>
    </row>
    <row r="2118" spans="1:30" s="1" customFormat="1" hidden="1" x14ac:dyDescent="0.25">
      <c r="A2118" s="3472"/>
      <c r="B2118" s="845" t="s">
        <v>4311</v>
      </c>
      <c r="C2118" s="1239">
        <f t="shared" ref="C2118:W2118" si="5052">C2115/C180</f>
        <v>0</v>
      </c>
      <c r="D2118" s="1239"/>
      <c r="E2118" s="1239"/>
      <c r="F2118" s="1236"/>
      <c r="G2118" s="1239">
        <f t="shared" si="5052"/>
        <v>0</v>
      </c>
      <c r="H2118" s="1239"/>
      <c r="I2118" s="1239"/>
      <c r="J2118" s="1236"/>
      <c r="K2118" s="1239">
        <f t="shared" si="5052"/>
        <v>0</v>
      </c>
      <c r="L2118" s="1239"/>
      <c r="M2118" s="1239"/>
      <c r="N2118" s="1236"/>
      <c r="O2118" s="1210">
        <f t="shared" si="5052"/>
        <v>0</v>
      </c>
      <c r="P2118" s="1210"/>
      <c r="Q2118" s="1210"/>
      <c r="R2118" s="1236"/>
      <c r="S2118" s="1239">
        <f t="shared" si="5052"/>
        <v>0</v>
      </c>
      <c r="T2118" s="1239"/>
      <c r="U2118" s="1239"/>
      <c r="V2118" s="1236"/>
      <c r="W2118" s="1177">
        <f t="shared" si="5052"/>
        <v>0</v>
      </c>
      <c r="X2118" s="1177">
        <f t="shared" si="5046"/>
        <v>0</v>
      </c>
      <c r="Y2118" s="1177"/>
      <c r="Z2118" s="1236"/>
      <c r="AA2118" s="1198">
        <f t="shared" si="5047"/>
        <v>0</v>
      </c>
      <c r="AB2118" s="1723"/>
      <c r="AC2118" s="1723"/>
      <c r="AD2118" t="s">
        <v>4317</v>
      </c>
    </row>
    <row r="2119" spans="1:30" customFormat="1" hidden="1" x14ac:dyDescent="0.25">
      <c r="A2119" s="3472"/>
      <c r="B2119" s="1203" t="s">
        <v>4318</v>
      </c>
      <c r="C2119" s="1238"/>
      <c r="D2119" s="1238"/>
      <c r="E2119" s="1238"/>
      <c r="F2119" s="2309"/>
      <c r="G2119" s="1238"/>
      <c r="H2119" s="1238"/>
      <c r="I2119" s="1238"/>
      <c r="J2119" s="2309"/>
      <c r="K2119" s="1238"/>
      <c r="L2119" s="1238"/>
      <c r="M2119" s="1238"/>
      <c r="N2119" s="2309"/>
      <c r="O2119" s="1206">
        <f>O2093/O2088</f>
        <v>0</v>
      </c>
      <c r="P2119" s="1206"/>
      <c r="Q2119" s="1206"/>
      <c r="R2119" s="2309"/>
      <c r="S2119" s="1238"/>
      <c r="T2119" s="1238"/>
      <c r="U2119" s="1238"/>
      <c r="V2119" s="2309"/>
      <c r="W2119" s="1206">
        <f>W2093/W2088</f>
        <v>0</v>
      </c>
      <c r="X2119" s="1206">
        <f t="shared" si="5046"/>
        <v>0</v>
      </c>
      <c r="Y2119" s="1206"/>
      <c r="Z2119" s="2309"/>
      <c r="AA2119" s="1206">
        <f t="shared" si="5047"/>
        <v>0</v>
      </c>
      <c r="AB2119" s="1718"/>
      <c r="AC2119" s="1718"/>
      <c r="AD2119" s="27" t="s">
        <v>4319</v>
      </c>
    </row>
    <row r="2120" spans="1:30" customFormat="1" hidden="1" x14ac:dyDescent="0.25">
      <c r="A2120" s="3472"/>
      <c r="B2120" s="1181" t="s">
        <v>4223</v>
      </c>
      <c r="C2120" s="1239">
        <f t="shared" ref="C2120:W2120" si="5053">C2119/C212</f>
        <v>0</v>
      </c>
      <c r="D2120" s="1239"/>
      <c r="E2120" s="1239"/>
      <c r="F2120" s="1236"/>
      <c r="G2120" s="1239">
        <f t="shared" si="5053"/>
        <v>0</v>
      </c>
      <c r="H2120" s="1239"/>
      <c r="I2120" s="1239"/>
      <c r="J2120" s="1236"/>
      <c r="K2120" s="1239">
        <f t="shared" si="5053"/>
        <v>0</v>
      </c>
      <c r="L2120" s="1239"/>
      <c r="M2120" s="1239"/>
      <c r="N2120" s="1236"/>
      <c r="O2120" s="1210">
        <f t="shared" si="5053"/>
        <v>0</v>
      </c>
      <c r="P2120" s="1210"/>
      <c r="Q2120" s="1210"/>
      <c r="R2120" s="1236"/>
      <c r="S2120" s="1239">
        <f t="shared" si="5053"/>
        <v>0</v>
      </c>
      <c r="T2120" s="1239"/>
      <c r="U2120" s="1239"/>
      <c r="V2120" s="1236"/>
      <c r="W2120" s="1177">
        <f t="shared" si="5053"/>
        <v>0</v>
      </c>
      <c r="X2120" s="1177">
        <f t="shared" si="5046"/>
        <v>0</v>
      </c>
      <c r="Y2120" s="1177"/>
      <c r="Z2120" s="1236"/>
      <c r="AA2120" s="1198">
        <f t="shared" si="5047"/>
        <v>0</v>
      </c>
      <c r="AB2120" s="1723"/>
      <c r="AC2120" s="1723"/>
      <c r="AD2120" t="s">
        <v>4320</v>
      </c>
    </row>
    <row r="2121" spans="1:30" customFormat="1" hidden="1" x14ac:dyDescent="0.25">
      <c r="A2121" s="3472"/>
      <c r="B2121" s="1181" t="s">
        <v>4224</v>
      </c>
      <c r="C2121" s="1239">
        <f t="shared" ref="C2121:W2121" si="5054">C2119/C229</f>
        <v>0</v>
      </c>
      <c r="D2121" s="1239"/>
      <c r="E2121" s="1239"/>
      <c r="F2121" s="1236"/>
      <c r="G2121" s="1239">
        <f t="shared" si="5054"/>
        <v>0</v>
      </c>
      <c r="H2121" s="1239"/>
      <c r="I2121" s="1239"/>
      <c r="J2121" s="1236"/>
      <c r="K2121" s="1239">
        <f t="shared" si="5054"/>
        <v>0</v>
      </c>
      <c r="L2121" s="1239"/>
      <c r="M2121" s="1239"/>
      <c r="N2121" s="1236"/>
      <c r="O2121" s="1210">
        <f t="shared" si="5054"/>
        <v>0</v>
      </c>
      <c r="P2121" s="1210"/>
      <c r="Q2121" s="1210"/>
      <c r="R2121" s="1236"/>
      <c r="S2121" s="1239">
        <f t="shared" si="5054"/>
        <v>0</v>
      </c>
      <c r="T2121" s="1239"/>
      <c r="U2121" s="1239"/>
      <c r="V2121" s="1236"/>
      <c r="W2121" s="1177">
        <f t="shared" si="5054"/>
        <v>0</v>
      </c>
      <c r="X2121" s="1177">
        <f t="shared" si="5046"/>
        <v>0</v>
      </c>
      <c r="Y2121" s="1177"/>
      <c r="Z2121" s="1236"/>
      <c r="AA2121" s="1198">
        <f t="shared" si="5047"/>
        <v>0</v>
      </c>
      <c r="AB2121" s="1723"/>
      <c r="AC2121" s="1723"/>
      <c r="AD2121" t="s">
        <v>4321</v>
      </c>
    </row>
    <row r="2122" spans="1:30" customFormat="1" hidden="1" x14ac:dyDescent="0.25">
      <c r="A2122" s="3472"/>
      <c r="B2122" s="1181" t="s">
        <v>4311</v>
      </c>
      <c r="C2122" s="1239">
        <f t="shared" ref="C2122:W2122" si="5055">C2119/C232</f>
        <v>0</v>
      </c>
      <c r="D2122" s="1239"/>
      <c r="E2122" s="1239"/>
      <c r="F2122" s="1236"/>
      <c r="G2122" s="1239">
        <f t="shared" si="5055"/>
        <v>0</v>
      </c>
      <c r="H2122" s="1239"/>
      <c r="I2122" s="1239"/>
      <c r="J2122" s="1236"/>
      <c r="K2122" s="1239">
        <f t="shared" si="5055"/>
        <v>0</v>
      </c>
      <c r="L2122" s="1239"/>
      <c r="M2122" s="1239"/>
      <c r="N2122" s="1236"/>
      <c r="O2122" s="1210">
        <f t="shared" si="5055"/>
        <v>0</v>
      </c>
      <c r="P2122" s="1210"/>
      <c r="Q2122" s="1210"/>
      <c r="R2122" s="1236"/>
      <c r="S2122" s="1239">
        <f t="shared" si="5055"/>
        <v>0</v>
      </c>
      <c r="T2122" s="1239"/>
      <c r="U2122" s="1239"/>
      <c r="V2122" s="1236"/>
      <c r="W2122" s="1177">
        <f t="shared" si="5055"/>
        <v>0</v>
      </c>
      <c r="X2122" s="1177">
        <f t="shared" si="5046"/>
        <v>0</v>
      </c>
      <c r="Y2122" s="1177"/>
      <c r="Z2122" s="1236"/>
      <c r="AA2122" s="1198">
        <f t="shared" si="5047"/>
        <v>0</v>
      </c>
      <c r="AB2122" s="1723"/>
      <c r="AC2122" s="1723"/>
      <c r="AD2122" t="s">
        <v>4322</v>
      </c>
    </row>
    <row r="2123" spans="1:30" customFormat="1" hidden="1" x14ac:dyDescent="0.25">
      <c r="A2123" s="3472"/>
      <c r="B2123" s="1203" t="s">
        <v>4323</v>
      </c>
      <c r="C2123" s="1238"/>
      <c r="D2123" s="1238"/>
      <c r="E2123" s="1238"/>
      <c r="F2123" s="2309"/>
      <c r="G2123" s="1238"/>
      <c r="H2123" s="1238"/>
      <c r="I2123" s="1238"/>
      <c r="J2123" s="2309"/>
      <c r="K2123" s="1238"/>
      <c r="L2123" s="1238"/>
      <c r="M2123" s="1238"/>
      <c r="N2123" s="2309"/>
      <c r="O2123" s="1206">
        <f>O2098/O2088</f>
        <v>0</v>
      </c>
      <c r="P2123" s="1206"/>
      <c r="Q2123" s="1206"/>
      <c r="R2123" s="2309"/>
      <c r="S2123" s="1238"/>
      <c r="T2123" s="1238"/>
      <c r="U2123" s="1238"/>
      <c r="V2123" s="2309"/>
      <c r="W2123" s="1206">
        <f>W2098/W2088</f>
        <v>0</v>
      </c>
      <c r="X2123" s="1206">
        <f t="shared" si="5046"/>
        <v>0</v>
      </c>
      <c r="Y2123" s="1206"/>
      <c r="Z2123" s="2309"/>
      <c r="AA2123" s="1206">
        <f t="shared" si="5047"/>
        <v>0</v>
      </c>
      <c r="AB2123" s="1718"/>
      <c r="AC2123" s="1718"/>
      <c r="AD2123" s="27" t="s">
        <v>4324</v>
      </c>
    </row>
    <row r="2124" spans="1:30" customFormat="1" hidden="1" x14ac:dyDescent="0.25">
      <c r="A2124" s="3472"/>
      <c r="B2124" s="1181" t="s">
        <v>4223</v>
      </c>
      <c r="C2124" s="1239">
        <f t="shared" ref="C2124:W2124" si="5056">C2123/C238</f>
        <v>0</v>
      </c>
      <c r="D2124" s="1239"/>
      <c r="E2124" s="1239"/>
      <c r="F2124" s="1236"/>
      <c r="G2124" s="1239">
        <f t="shared" si="5056"/>
        <v>0</v>
      </c>
      <c r="H2124" s="1239"/>
      <c r="I2124" s="1239"/>
      <c r="J2124" s="1236"/>
      <c r="K2124" s="1239">
        <f t="shared" si="5056"/>
        <v>0</v>
      </c>
      <c r="L2124" s="1239"/>
      <c r="M2124" s="1239"/>
      <c r="N2124" s="1236"/>
      <c r="O2124" s="1210">
        <f t="shared" si="5056"/>
        <v>0</v>
      </c>
      <c r="P2124" s="1210"/>
      <c r="Q2124" s="1210"/>
      <c r="R2124" s="1236"/>
      <c r="S2124" s="1239">
        <f t="shared" si="5056"/>
        <v>0</v>
      </c>
      <c r="T2124" s="1239"/>
      <c r="U2124" s="1239"/>
      <c r="V2124" s="1236"/>
      <c r="W2124" s="1177">
        <f t="shared" si="5056"/>
        <v>0</v>
      </c>
      <c r="X2124" s="1177">
        <f t="shared" si="5046"/>
        <v>0</v>
      </c>
      <c r="Y2124" s="1177"/>
      <c r="Z2124" s="1236"/>
      <c r="AA2124" s="1198">
        <f t="shared" si="5047"/>
        <v>0</v>
      </c>
      <c r="AB2124" s="1723"/>
      <c r="AC2124" s="1723"/>
      <c r="AD2124" t="s">
        <v>4325</v>
      </c>
    </row>
    <row r="2125" spans="1:30" customFormat="1" hidden="1" x14ac:dyDescent="0.25">
      <c r="A2125" s="3472"/>
      <c r="B2125" s="1181" t="s">
        <v>4224</v>
      </c>
      <c r="C2125" s="1239">
        <f t="shared" ref="C2125:W2125" si="5057">C2123/C255</f>
        <v>0</v>
      </c>
      <c r="D2125" s="1239"/>
      <c r="E2125" s="1239"/>
      <c r="F2125" s="1236"/>
      <c r="G2125" s="1239">
        <f t="shared" si="5057"/>
        <v>0</v>
      </c>
      <c r="H2125" s="1239"/>
      <c r="I2125" s="1239"/>
      <c r="J2125" s="1236"/>
      <c r="K2125" s="1239">
        <f t="shared" si="5057"/>
        <v>0</v>
      </c>
      <c r="L2125" s="1239"/>
      <c r="M2125" s="1239"/>
      <c r="N2125" s="1236"/>
      <c r="O2125" s="1210">
        <f t="shared" si="5057"/>
        <v>0</v>
      </c>
      <c r="P2125" s="1210"/>
      <c r="Q2125" s="1210"/>
      <c r="R2125" s="1236"/>
      <c r="S2125" s="1239">
        <f t="shared" si="5057"/>
        <v>0</v>
      </c>
      <c r="T2125" s="1239"/>
      <c r="U2125" s="1239"/>
      <c r="V2125" s="1236"/>
      <c r="W2125" s="1177">
        <f t="shared" si="5057"/>
        <v>0</v>
      </c>
      <c r="X2125" s="1177">
        <f t="shared" si="5046"/>
        <v>0</v>
      </c>
      <c r="Y2125" s="1177"/>
      <c r="Z2125" s="1236"/>
      <c r="AA2125" s="1198">
        <f t="shared" si="5047"/>
        <v>0</v>
      </c>
      <c r="AB2125" s="1723"/>
      <c r="AC2125" s="1723"/>
      <c r="AD2125" t="s">
        <v>4326</v>
      </c>
    </row>
    <row r="2126" spans="1:30" customFormat="1" hidden="1" x14ac:dyDescent="0.25">
      <c r="A2126" s="3472"/>
      <c r="B2126" s="1181" t="s">
        <v>4311</v>
      </c>
      <c r="C2126" s="1239">
        <f t="shared" ref="C2126:W2126" si="5058">C2123/C258</f>
        <v>0</v>
      </c>
      <c r="D2126" s="1239"/>
      <c r="E2126" s="1239"/>
      <c r="F2126" s="1236"/>
      <c r="G2126" s="1239">
        <f t="shared" si="5058"/>
        <v>0</v>
      </c>
      <c r="H2126" s="1239"/>
      <c r="I2126" s="1239"/>
      <c r="J2126" s="1236"/>
      <c r="K2126" s="1239">
        <f t="shared" si="5058"/>
        <v>0</v>
      </c>
      <c r="L2126" s="1239"/>
      <c r="M2126" s="1239"/>
      <c r="N2126" s="1236"/>
      <c r="O2126" s="1210">
        <f t="shared" si="5058"/>
        <v>0</v>
      </c>
      <c r="P2126" s="1210"/>
      <c r="Q2126" s="1210"/>
      <c r="R2126" s="1236"/>
      <c r="S2126" s="1239">
        <f t="shared" si="5058"/>
        <v>0</v>
      </c>
      <c r="T2126" s="1239"/>
      <c r="U2126" s="1239"/>
      <c r="V2126" s="1236"/>
      <c r="W2126" s="1177">
        <f t="shared" si="5058"/>
        <v>0</v>
      </c>
      <c r="X2126" s="1177">
        <f t="shared" si="5046"/>
        <v>0</v>
      </c>
      <c r="Y2126" s="1177"/>
      <c r="Z2126" s="1236"/>
      <c r="AA2126" s="1198">
        <f t="shared" si="5047"/>
        <v>0</v>
      </c>
      <c r="AB2126" s="1723"/>
      <c r="AC2126" s="1723"/>
      <c r="AD2126" t="s">
        <v>4327</v>
      </c>
    </row>
    <row r="2127" spans="1:30" customFormat="1" hidden="1" x14ac:dyDescent="0.25">
      <c r="A2127" s="3472"/>
      <c r="B2127" s="1203" t="s">
        <v>4328</v>
      </c>
      <c r="C2127" s="1240"/>
      <c r="D2127" s="1240"/>
      <c r="E2127" s="1240"/>
      <c r="F2127" s="2309"/>
      <c r="G2127" s="1240"/>
      <c r="H2127" s="1240"/>
      <c r="I2127" s="1240"/>
      <c r="J2127" s="2309"/>
      <c r="K2127" s="1240"/>
      <c r="L2127" s="1240"/>
      <c r="M2127" s="1240"/>
      <c r="N2127" s="2309"/>
      <c r="O2127" s="1212">
        <f>O2103/O2106</f>
        <v>22</v>
      </c>
      <c r="P2127" s="1212"/>
      <c r="Q2127" s="1212"/>
      <c r="R2127" s="2309"/>
      <c r="S2127" s="1240"/>
      <c r="T2127" s="1240"/>
      <c r="U2127" s="1240"/>
      <c r="V2127" s="2309"/>
      <c r="W2127" s="1212">
        <f>W2103/W2106</f>
        <v>22</v>
      </c>
      <c r="X2127" s="1212">
        <f t="shared" si="5046"/>
        <v>0</v>
      </c>
      <c r="Y2127" s="1212"/>
      <c r="Z2127" s="2309"/>
      <c r="AA2127" s="1212">
        <f t="shared" si="5047"/>
        <v>22</v>
      </c>
      <c r="AB2127" s="1724"/>
      <c r="AC2127" s="1724"/>
      <c r="AD2127" s="27" t="s">
        <v>4329</v>
      </c>
    </row>
    <row r="2128" spans="1:30" customFormat="1" hidden="1" x14ac:dyDescent="0.25">
      <c r="A2128" s="3472"/>
      <c r="B2128" s="1181" t="s">
        <v>4223</v>
      </c>
      <c r="C2128" s="1239">
        <f t="shared" ref="C2128:W2128" si="5059">C2127/C264</f>
        <v>0</v>
      </c>
      <c r="D2128" s="1239"/>
      <c r="E2128" s="1239"/>
      <c r="F2128" s="1236"/>
      <c r="G2128" s="1239">
        <f t="shared" si="5059"/>
        <v>0</v>
      </c>
      <c r="H2128" s="1239"/>
      <c r="I2128" s="1239"/>
      <c r="J2128" s="1236"/>
      <c r="K2128" s="1239">
        <f t="shared" si="5059"/>
        <v>0</v>
      </c>
      <c r="L2128" s="1239"/>
      <c r="M2128" s="1239"/>
      <c r="N2128" s="1236"/>
      <c r="O2128" s="1210">
        <f t="shared" si="5059"/>
        <v>0.2880097013794149</v>
      </c>
      <c r="P2128" s="1210"/>
      <c r="Q2128" s="1210"/>
      <c r="R2128" s="1236"/>
      <c r="S2128" s="1239">
        <f t="shared" si="5059"/>
        <v>0</v>
      </c>
      <c r="T2128" s="1239"/>
      <c r="U2128" s="1239"/>
      <c r="V2128" s="1236"/>
      <c r="W2128" s="1177">
        <f t="shared" si="5059"/>
        <v>0.14362379830894559</v>
      </c>
      <c r="X2128" s="1177">
        <f t="shared" si="5046"/>
        <v>0</v>
      </c>
      <c r="Y2128" s="1177"/>
      <c r="Z2128" s="1236"/>
      <c r="AA2128" s="1198">
        <f t="shared" si="5047"/>
        <v>5.760194027588298E-2</v>
      </c>
      <c r="AB2128" s="1723"/>
      <c r="AC2128" s="1723"/>
      <c r="AD2128" t="s">
        <v>4330</v>
      </c>
    </row>
    <row r="2129" spans="1:30" customFormat="1" hidden="1" x14ac:dyDescent="0.25">
      <c r="A2129" s="3472"/>
      <c r="B2129" s="1181" t="s">
        <v>4224</v>
      </c>
      <c r="C2129" s="1239">
        <f t="shared" ref="C2129:W2129" si="5060">C2127/C281</f>
        <v>0</v>
      </c>
      <c r="D2129" s="1239"/>
      <c r="E2129" s="1239"/>
      <c r="F2129" s="1236"/>
      <c r="G2129" s="1239">
        <f t="shared" si="5060"/>
        <v>0</v>
      </c>
      <c r="H2129" s="1239"/>
      <c r="I2129" s="1239"/>
      <c r="J2129" s="1236"/>
      <c r="K2129" s="1239">
        <f t="shared" si="5060"/>
        <v>0</v>
      </c>
      <c r="L2129" s="1239"/>
      <c r="M2129" s="1239"/>
      <c r="N2129" s="1236"/>
      <c r="O2129" s="1210">
        <f t="shared" si="5060"/>
        <v>0.20907457843194066</v>
      </c>
      <c r="P2129" s="1210"/>
      <c r="Q2129" s="1210"/>
      <c r="R2129" s="1236"/>
      <c r="S2129" s="1239">
        <f t="shared" si="5060"/>
        <v>0</v>
      </c>
      <c r="T2129" s="1239"/>
      <c r="U2129" s="1239"/>
      <c r="V2129" s="1236"/>
      <c r="W2129" s="1177">
        <f t="shared" si="5060"/>
        <v>0.15456264470827191</v>
      </c>
      <c r="X2129" s="1177">
        <f t="shared" si="5046"/>
        <v>0</v>
      </c>
      <c r="Y2129" s="1177"/>
      <c r="Z2129" s="1236"/>
      <c r="AA2129" s="1198">
        <f t="shared" si="5047"/>
        <v>4.1814915686388135E-2</v>
      </c>
      <c r="AB2129" s="1723"/>
      <c r="AC2129" s="1723"/>
      <c r="AD2129" t="s">
        <v>4331</v>
      </c>
    </row>
    <row r="2130" spans="1:30" customFormat="1" hidden="1" x14ac:dyDescent="0.25">
      <c r="A2130" s="3472"/>
      <c r="B2130" s="1181" t="s">
        <v>4311</v>
      </c>
      <c r="C2130" s="1239">
        <f t="shared" ref="C2130:W2130" si="5061">C2127/C284</f>
        <v>0</v>
      </c>
      <c r="D2130" s="1239"/>
      <c r="E2130" s="1239"/>
      <c r="F2130" s="1236"/>
      <c r="G2130" s="1239">
        <f t="shared" si="5061"/>
        <v>0</v>
      </c>
      <c r="H2130" s="1239"/>
      <c r="I2130" s="1239"/>
      <c r="J2130" s="1236"/>
      <c r="K2130" s="1239">
        <f t="shared" si="5061"/>
        <v>0</v>
      </c>
      <c r="L2130" s="1239"/>
      <c r="M2130" s="1239"/>
      <c r="N2130" s="1236"/>
      <c r="O2130" s="1210">
        <f t="shared" si="5061"/>
        <v>0.12522734927585047</v>
      </c>
      <c r="P2130" s="1210"/>
      <c r="Q2130" s="1210"/>
      <c r="R2130" s="1236"/>
      <c r="S2130" s="1239">
        <f t="shared" si="5061"/>
        <v>0</v>
      </c>
      <c r="T2130" s="1239"/>
      <c r="U2130" s="1239"/>
      <c r="V2130" s="1236"/>
      <c r="W2130" s="1177">
        <f t="shared" si="5061"/>
        <v>0.12079212402399005</v>
      </c>
      <c r="X2130" s="1177">
        <f t="shared" si="5046"/>
        <v>0</v>
      </c>
      <c r="Y2130" s="1177"/>
      <c r="Z2130" s="1236"/>
      <c r="AA2130" s="1198">
        <f t="shared" si="5047"/>
        <v>2.5045469855170095E-2</v>
      </c>
      <c r="AB2130" s="1723"/>
      <c r="AC2130" s="1723"/>
      <c r="AD2130" t="s">
        <v>4332</v>
      </c>
    </row>
    <row r="2131" spans="1:30" customFormat="1" hidden="1" x14ac:dyDescent="0.25">
      <c r="A2131" s="3472"/>
      <c r="B2131" s="1203" t="s">
        <v>4333</v>
      </c>
      <c r="C2131" s="1241"/>
      <c r="D2131" s="1241"/>
      <c r="E2131" s="1241"/>
      <c r="F2131" s="2309"/>
      <c r="G2131" s="1241"/>
      <c r="H2131" s="1241"/>
      <c r="I2131" s="1241"/>
      <c r="J2131" s="2309"/>
      <c r="K2131" s="1241"/>
      <c r="L2131" s="1241"/>
      <c r="M2131" s="1241"/>
      <c r="N2131" s="2309"/>
      <c r="O2131" s="1213">
        <f>O2088/O2106</f>
        <v>1</v>
      </c>
      <c r="P2131" s="1213"/>
      <c r="Q2131" s="1213"/>
      <c r="R2131" s="2309"/>
      <c r="S2131" s="1241"/>
      <c r="T2131" s="1241"/>
      <c r="U2131" s="1241"/>
      <c r="V2131" s="2309"/>
      <c r="W2131" s="1213">
        <f>W2088/W2106</f>
        <v>1</v>
      </c>
      <c r="X2131" s="1213">
        <f t="shared" si="5046"/>
        <v>0</v>
      </c>
      <c r="Y2131" s="1213"/>
      <c r="Z2131" s="2309"/>
      <c r="AA2131" s="1213">
        <f t="shared" si="5047"/>
        <v>1</v>
      </c>
      <c r="AB2131" s="1725"/>
      <c r="AC2131" s="1725"/>
      <c r="AD2131" s="27" t="s">
        <v>4334</v>
      </c>
    </row>
    <row r="2132" spans="1:30" customFormat="1" hidden="1" x14ac:dyDescent="0.25">
      <c r="A2132" s="3472"/>
      <c r="B2132" s="1181" t="s">
        <v>4223</v>
      </c>
      <c r="C2132" s="1239">
        <f t="shared" ref="C2132:W2132" si="5062">C2131/C290</f>
        <v>0</v>
      </c>
      <c r="D2132" s="1239"/>
      <c r="E2132" s="1239"/>
      <c r="F2132" s="1236"/>
      <c r="G2132" s="1239">
        <f t="shared" si="5062"/>
        <v>0</v>
      </c>
      <c r="H2132" s="1239"/>
      <c r="I2132" s="1239"/>
      <c r="J2132" s="1236"/>
      <c r="K2132" s="1239">
        <f t="shared" si="5062"/>
        <v>0</v>
      </c>
      <c r="L2132" s="1239"/>
      <c r="M2132" s="1239"/>
      <c r="N2132" s="1236"/>
      <c r="O2132" s="1210">
        <f t="shared" si="5062"/>
        <v>5.9925566138901154E-2</v>
      </c>
      <c r="P2132" s="1210"/>
      <c r="Q2132" s="1210"/>
      <c r="R2132" s="1236"/>
      <c r="S2132" s="1239">
        <f t="shared" si="5062"/>
        <v>0</v>
      </c>
      <c r="T2132" s="1239"/>
      <c r="U2132" s="1239"/>
      <c r="V2132" s="1236"/>
      <c r="W2132" s="1177">
        <f t="shared" si="5062"/>
        <v>3.1726537713642408E-2</v>
      </c>
      <c r="X2132" s="1177">
        <f t="shared" si="5046"/>
        <v>0</v>
      </c>
      <c r="Y2132" s="1177"/>
      <c r="Z2132" s="1236"/>
      <c r="AA2132" s="1198">
        <f t="shared" si="5047"/>
        <v>1.1985113227780231E-2</v>
      </c>
      <c r="AB2132" s="1723"/>
      <c r="AC2132" s="1723"/>
      <c r="AD2132" t="s">
        <v>4335</v>
      </c>
    </row>
    <row r="2133" spans="1:30" customFormat="1" hidden="1" x14ac:dyDescent="0.25">
      <c r="A2133" s="3472"/>
      <c r="B2133" s="1181" t="s">
        <v>4224</v>
      </c>
      <c r="C2133" s="1239">
        <f t="shared" ref="C2133:W2133" si="5063">C2131/C307</f>
        <v>0</v>
      </c>
      <c r="D2133" s="1239"/>
      <c r="E2133" s="1239"/>
      <c r="F2133" s="1236"/>
      <c r="G2133" s="1239">
        <f t="shared" si="5063"/>
        <v>0</v>
      </c>
      <c r="H2133" s="1239"/>
      <c r="I2133" s="1239"/>
      <c r="J2133" s="1236"/>
      <c r="K2133" s="1239">
        <f t="shared" si="5063"/>
        <v>0</v>
      </c>
      <c r="L2133" s="1239"/>
      <c r="M2133" s="1239"/>
      <c r="N2133" s="1236"/>
      <c r="O2133" s="1210">
        <f t="shared" si="5063"/>
        <v>3.9680619404790708E-2</v>
      </c>
      <c r="P2133" s="1210"/>
      <c r="Q2133" s="1210"/>
      <c r="R2133" s="1236"/>
      <c r="S2133" s="1239">
        <f t="shared" si="5063"/>
        <v>0</v>
      </c>
      <c r="T2133" s="1239"/>
      <c r="U2133" s="1239"/>
      <c r="V2133" s="1236"/>
      <c r="W2133" s="1177">
        <f t="shared" si="5063"/>
        <v>3.4945527198703204E-2</v>
      </c>
      <c r="X2133" s="1177">
        <f t="shared" si="5046"/>
        <v>0</v>
      </c>
      <c r="Y2133" s="1177"/>
      <c r="Z2133" s="1236"/>
      <c r="AA2133" s="1198">
        <f t="shared" si="5047"/>
        <v>7.9361238809581413E-3</v>
      </c>
      <c r="AB2133" s="1723"/>
      <c r="AC2133" s="1723"/>
      <c r="AD2133" t="s">
        <v>4336</v>
      </c>
    </row>
    <row r="2134" spans="1:30" customFormat="1" hidden="1" x14ac:dyDescent="0.25">
      <c r="A2134" s="3472"/>
      <c r="B2134" s="1181" t="s">
        <v>4311</v>
      </c>
      <c r="C2134" s="1239">
        <f t="shared" ref="C2134:W2134" si="5064">C2131/C310</f>
        <v>0</v>
      </c>
      <c r="D2134" s="1239"/>
      <c r="E2134" s="1239"/>
      <c r="F2134" s="1236"/>
      <c r="G2134" s="1239">
        <f t="shared" si="5064"/>
        <v>0</v>
      </c>
      <c r="H2134" s="1239"/>
      <c r="I2134" s="1239"/>
      <c r="J2134" s="1236"/>
      <c r="K2134" s="1239">
        <f t="shared" si="5064"/>
        <v>0</v>
      </c>
      <c r="L2134" s="1239"/>
      <c r="M2134" s="1239"/>
      <c r="N2134" s="1236"/>
      <c r="O2134" s="1210">
        <f t="shared" si="5064"/>
        <v>2.6048088779284832E-2</v>
      </c>
      <c r="P2134" s="1210"/>
      <c r="Q2134" s="1210"/>
      <c r="R2134" s="1236"/>
      <c r="S2134" s="1239">
        <f t="shared" si="5064"/>
        <v>0</v>
      </c>
      <c r="T2134" s="1239"/>
      <c r="U2134" s="1239"/>
      <c r="V2134" s="1236"/>
      <c r="W2134" s="1177">
        <f t="shared" si="5064"/>
        <v>3.0697980462620848E-2</v>
      </c>
      <c r="X2134" s="1177">
        <f t="shared" si="5046"/>
        <v>0</v>
      </c>
      <c r="Y2134" s="1177"/>
      <c r="Z2134" s="1236"/>
      <c r="AA2134" s="1198">
        <f t="shared" si="5047"/>
        <v>5.2096177558569661E-3</v>
      </c>
      <c r="AB2134" s="1723"/>
      <c r="AC2134" s="1723"/>
      <c r="AD2134" t="s">
        <v>4337</v>
      </c>
    </row>
    <row r="2135" spans="1:30" s="325" customFormat="1" hidden="1" x14ac:dyDescent="0.25">
      <c r="A2135" s="3472"/>
      <c r="B2135" s="1203" t="s">
        <v>4338</v>
      </c>
      <c r="C2135" s="1238"/>
      <c r="D2135" s="1238"/>
      <c r="E2135" s="1238"/>
      <c r="F2135" s="2309"/>
      <c r="G2135" s="1238"/>
      <c r="H2135" s="1238"/>
      <c r="I2135" s="1238"/>
      <c r="J2135" s="2309"/>
      <c r="K2135" s="1238"/>
      <c r="L2135" s="1238"/>
      <c r="M2135" s="1238"/>
      <c r="N2135" s="2309"/>
      <c r="O2135" s="1206">
        <f t="shared" ref="O2135:W2135" si="5065">O2093/O2106</f>
        <v>0</v>
      </c>
      <c r="P2135" s="1206"/>
      <c r="Q2135" s="1206"/>
      <c r="R2135" s="2309"/>
      <c r="S2135" s="1238"/>
      <c r="T2135" s="1238"/>
      <c r="U2135" s="1238"/>
      <c r="V2135" s="2309"/>
      <c r="W2135" s="1206">
        <f t="shared" si="5065"/>
        <v>0</v>
      </c>
      <c r="X2135" s="1206">
        <f t="shared" si="5046"/>
        <v>0</v>
      </c>
      <c r="Y2135" s="1206"/>
      <c r="Z2135" s="2309"/>
      <c r="AA2135" s="1206">
        <f t="shared" si="5047"/>
        <v>0</v>
      </c>
      <c r="AB2135" s="1718"/>
      <c r="AC2135" s="1718"/>
      <c r="AD2135" s="1220" t="s">
        <v>4339</v>
      </c>
    </row>
    <row r="2136" spans="1:30" s="325" customFormat="1" hidden="1" x14ac:dyDescent="0.25">
      <c r="A2136" s="3472"/>
      <c r="B2136" s="1182" t="s">
        <v>4223</v>
      </c>
      <c r="C2136" s="1239">
        <f t="shared" ref="C2136:W2136" si="5066">C2135/C316</f>
        <v>0</v>
      </c>
      <c r="D2136" s="1239"/>
      <c r="E2136" s="1239"/>
      <c r="F2136" s="1236"/>
      <c r="G2136" s="1239">
        <f t="shared" si="5066"/>
        <v>0</v>
      </c>
      <c r="H2136" s="1239"/>
      <c r="I2136" s="1239"/>
      <c r="J2136" s="1236"/>
      <c r="K2136" s="1239">
        <f t="shared" si="5066"/>
        <v>0</v>
      </c>
      <c r="L2136" s="1239"/>
      <c r="M2136" s="1239"/>
      <c r="N2136" s="1236"/>
      <c r="O2136" s="1210">
        <f t="shared" si="5066"/>
        <v>0</v>
      </c>
      <c r="P2136" s="1210"/>
      <c r="Q2136" s="1210"/>
      <c r="R2136" s="1236"/>
      <c r="S2136" s="1239">
        <f t="shared" si="5066"/>
        <v>0</v>
      </c>
      <c r="T2136" s="1239"/>
      <c r="U2136" s="1239"/>
      <c r="V2136" s="1236"/>
      <c r="W2136" s="1199" t="e">
        <f t="shared" si="5066"/>
        <v>#DIV/0!</v>
      </c>
      <c r="X2136" s="1199">
        <f t="shared" si="5046"/>
        <v>0</v>
      </c>
      <c r="Y2136" s="1199"/>
      <c r="Z2136" s="1236"/>
      <c r="AA2136" s="1198">
        <f t="shared" si="5047"/>
        <v>0</v>
      </c>
      <c r="AB2136" s="1723"/>
      <c r="AC2136" s="1723"/>
      <c r="AD2136" s="325" t="s">
        <v>4340</v>
      </c>
    </row>
    <row r="2137" spans="1:30" hidden="1" x14ac:dyDescent="0.25">
      <c r="A2137" s="3472"/>
      <c r="B2137" s="1182" t="s">
        <v>4224</v>
      </c>
      <c r="C2137" s="1239">
        <f t="shared" ref="C2137:W2137" si="5067">C2135/C333</f>
        <v>0</v>
      </c>
      <c r="D2137" s="1239"/>
      <c r="E2137" s="1239"/>
      <c r="F2137" s="1236"/>
      <c r="G2137" s="1239">
        <f t="shared" si="5067"/>
        <v>0</v>
      </c>
      <c r="H2137" s="1239"/>
      <c r="I2137" s="1239"/>
      <c r="J2137" s="1236"/>
      <c r="K2137" s="1239">
        <f t="shared" si="5067"/>
        <v>0</v>
      </c>
      <c r="L2137" s="1239"/>
      <c r="M2137" s="1239"/>
      <c r="N2137" s="1236"/>
      <c r="O2137" s="1210">
        <f t="shared" si="5067"/>
        <v>0</v>
      </c>
      <c r="P2137" s="1210"/>
      <c r="Q2137" s="1210"/>
      <c r="R2137" s="1236"/>
      <c r="S2137" s="1239">
        <f t="shared" si="5067"/>
        <v>0</v>
      </c>
      <c r="T2137" s="1239"/>
      <c r="U2137" s="1239"/>
      <c r="V2137" s="1236"/>
      <c r="W2137" s="1200" t="e">
        <f t="shared" si="5067"/>
        <v>#DIV/0!</v>
      </c>
      <c r="X2137" s="1200">
        <f t="shared" si="5046"/>
        <v>0</v>
      </c>
      <c r="Y2137" s="1200"/>
      <c r="Z2137" s="1236"/>
      <c r="AA2137" s="1198">
        <f t="shared" si="5047"/>
        <v>0</v>
      </c>
      <c r="AB2137" s="1723"/>
      <c r="AC2137" s="1723"/>
      <c r="AD2137" s="325" t="s">
        <v>4341</v>
      </c>
    </row>
    <row r="2138" spans="1:30" hidden="1" x14ac:dyDescent="0.25">
      <c r="A2138" s="3472"/>
      <c r="B2138" s="1182" t="s">
        <v>4311</v>
      </c>
      <c r="C2138" s="1239">
        <f t="shared" ref="C2138:W2138" si="5068">C2135/C336</f>
        <v>0</v>
      </c>
      <c r="D2138" s="1239"/>
      <c r="E2138" s="1239"/>
      <c r="F2138" s="1236"/>
      <c r="G2138" s="1239">
        <f t="shared" si="5068"/>
        <v>0</v>
      </c>
      <c r="H2138" s="1239"/>
      <c r="I2138" s="1239"/>
      <c r="J2138" s="1236"/>
      <c r="K2138" s="1239">
        <f t="shared" si="5068"/>
        <v>0</v>
      </c>
      <c r="L2138" s="1239"/>
      <c r="M2138" s="1239"/>
      <c r="N2138" s="1236"/>
      <c r="O2138" s="1210">
        <f t="shared" si="5068"/>
        <v>0</v>
      </c>
      <c r="P2138" s="1210"/>
      <c r="Q2138" s="1210"/>
      <c r="R2138" s="1236"/>
      <c r="S2138" s="1239">
        <f t="shared" si="5068"/>
        <v>0</v>
      </c>
      <c r="T2138" s="1239"/>
      <c r="U2138" s="1239"/>
      <c r="V2138" s="1236"/>
      <c r="W2138" s="1199" t="e">
        <f t="shared" si="5068"/>
        <v>#DIV/0!</v>
      </c>
      <c r="X2138" s="1199">
        <f t="shared" si="5046"/>
        <v>0</v>
      </c>
      <c r="Y2138" s="1199"/>
      <c r="Z2138" s="1236"/>
      <c r="AA2138" s="1198">
        <f t="shared" si="5047"/>
        <v>0</v>
      </c>
      <c r="AB2138" s="1723"/>
      <c r="AC2138" s="1723"/>
      <c r="AD2138" s="325" t="s">
        <v>4342</v>
      </c>
    </row>
    <row r="2139" spans="1:30" hidden="1" x14ac:dyDescent="0.25">
      <c r="A2139" s="3472"/>
      <c r="B2139" s="1203" t="s">
        <v>4343</v>
      </c>
      <c r="C2139" s="1238"/>
      <c r="D2139" s="1238"/>
      <c r="E2139" s="1238"/>
      <c r="F2139" s="2309"/>
      <c r="G2139" s="1238"/>
      <c r="H2139" s="1238"/>
      <c r="I2139" s="1238"/>
      <c r="J2139" s="2309"/>
      <c r="K2139" s="1238"/>
      <c r="L2139" s="1238"/>
      <c r="M2139" s="1238"/>
      <c r="N2139" s="2309"/>
      <c r="O2139" s="1206">
        <f t="shared" ref="O2139:W2139" si="5069">O2098/O2103</f>
        <v>0</v>
      </c>
      <c r="P2139" s="1206"/>
      <c r="Q2139" s="1206"/>
      <c r="R2139" s="2309"/>
      <c r="S2139" s="1238"/>
      <c r="T2139" s="1238"/>
      <c r="U2139" s="1238"/>
      <c r="V2139" s="2309"/>
      <c r="W2139" s="1206">
        <f t="shared" si="5069"/>
        <v>0</v>
      </c>
      <c r="X2139" s="1206">
        <f t="shared" si="5046"/>
        <v>0</v>
      </c>
      <c r="Y2139" s="1206"/>
      <c r="Z2139" s="2309"/>
      <c r="AA2139" s="1206">
        <f t="shared" si="5047"/>
        <v>0</v>
      </c>
      <c r="AB2139" s="1718"/>
      <c r="AC2139" s="1718"/>
      <c r="AD2139" s="1220" t="s">
        <v>4344</v>
      </c>
    </row>
    <row r="2140" spans="1:30" hidden="1" x14ac:dyDescent="0.25">
      <c r="A2140" s="3472"/>
      <c r="B2140" s="1182" t="s">
        <v>4223</v>
      </c>
      <c r="C2140" s="1239">
        <f t="shared" ref="C2140:W2140" si="5070">C2139/C342</f>
        <v>0</v>
      </c>
      <c r="D2140" s="1239"/>
      <c r="E2140" s="1239"/>
      <c r="F2140" s="1236"/>
      <c r="G2140" s="1239">
        <f t="shared" si="5070"/>
        <v>0</v>
      </c>
      <c r="H2140" s="1239"/>
      <c r="I2140" s="1239"/>
      <c r="J2140" s="1236"/>
      <c r="K2140" s="1239">
        <f t="shared" si="5070"/>
        <v>0</v>
      </c>
      <c r="L2140" s="1239"/>
      <c r="M2140" s="1239"/>
      <c r="N2140" s="1236"/>
      <c r="O2140" s="1210">
        <f t="shared" si="5070"/>
        <v>0</v>
      </c>
      <c r="P2140" s="1210"/>
      <c r="Q2140" s="1210"/>
      <c r="R2140" s="1236"/>
      <c r="S2140" s="1239">
        <f t="shared" si="5070"/>
        <v>0</v>
      </c>
      <c r="T2140" s="1239"/>
      <c r="U2140" s="1239"/>
      <c r="V2140" s="1236"/>
      <c r="W2140" s="1199" t="e">
        <f t="shared" si="5070"/>
        <v>#DIV/0!</v>
      </c>
      <c r="X2140" s="1199">
        <f t="shared" si="5046"/>
        <v>0</v>
      </c>
      <c r="Y2140" s="1199"/>
      <c r="Z2140" s="1236"/>
      <c r="AA2140" s="1198">
        <f t="shared" si="5047"/>
        <v>0</v>
      </c>
      <c r="AB2140" s="1723"/>
      <c r="AC2140" s="1723"/>
      <c r="AD2140" s="325" t="s">
        <v>4345</v>
      </c>
    </row>
    <row r="2141" spans="1:30" hidden="1" x14ac:dyDescent="0.25">
      <c r="A2141" s="3472"/>
      <c r="B2141" s="1182" t="s">
        <v>4224</v>
      </c>
      <c r="C2141" s="1239">
        <f t="shared" ref="C2141:W2141" si="5071">C2139/C359</f>
        <v>0</v>
      </c>
      <c r="D2141" s="1239"/>
      <c r="E2141" s="1239"/>
      <c r="F2141" s="1236"/>
      <c r="G2141" s="1239">
        <f t="shared" si="5071"/>
        <v>0</v>
      </c>
      <c r="H2141" s="1239"/>
      <c r="I2141" s="1239"/>
      <c r="J2141" s="1236"/>
      <c r="K2141" s="1239">
        <f t="shared" si="5071"/>
        <v>0</v>
      </c>
      <c r="L2141" s="1239"/>
      <c r="M2141" s="1239"/>
      <c r="N2141" s="1236"/>
      <c r="O2141" s="1210">
        <f t="shared" si="5071"/>
        <v>0</v>
      </c>
      <c r="P2141" s="1210"/>
      <c r="Q2141" s="1210"/>
      <c r="R2141" s="1236"/>
      <c r="S2141" s="1239">
        <f t="shared" si="5071"/>
        <v>0</v>
      </c>
      <c r="T2141" s="1239"/>
      <c r="U2141" s="1239"/>
      <c r="V2141" s="1236"/>
      <c r="W2141" s="1199" t="e">
        <f t="shared" si="5071"/>
        <v>#DIV/0!</v>
      </c>
      <c r="X2141" s="1199">
        <f t="shared" si="5046"/>
        <v>0</v>
      </c>
      <c r="Y2141" s="1199"/>
      <c r="Z2141" s="1236"/>
      <c r="AA2141" s="1198">
        <f t="shared" si="5047"/>
        <v>0</v>
      </c>
      <c r="AB2141" s="1723"/>
      <c r="AC2141" s="1723"/>
      <c r="AD2141" s="325" t="s">
        <v>4346</v>
      </c>
    </row>
    <row r="2142" spans="1:30" ht="15.75" hidden="1" thickBot="1" x14ac:dyDescent="0.3">
      <c r="A2142" s="3473"/>
      <c r="B2142" s="1183" t="s">
        <v>4311</v>
      </c>
      <c r="C2142" s="1242">
        <f t="shared" ref="C2142:W2142" si="5072">C2139/C362</f>
        <v>0</v>
      </c>
      <c r="D2142" s="1242"/>
      <c r="E2142" s="1242"/>
      <c r="F2142" s="2310"/>
      <c r="G2142" s="1242">
        <f t="shared" si="5072"/>
        <v>0</v>
      </c>
      <c r="H2142" s="1242"/>
      <c r="I2142" s="1242"/>
      <c r="J2142" s="2310"/>
      <c r="K2142" s="1242">
        <f t="shared" si="5072"/>
        <v>0</v>
      </c>
      <c r="L2142" s="1242"/>
      <c r="M2142" s="1242"/>
      <c r="N2142" s="2310"/>
      <c r="O2142" s="1218">
        <f t="shared" si="5072"/>
        <v>0</v>
      </c>
      <c r="P2142" s="1218"/>
      <c r="Q2142" s="1218"/>
      <c r="R2142" s="2310"/>
      <c r="S2142" s="1242">
        <f t="shared" si="5072"/>
        <v>0</v>
      </c>
      <c r="T2142" s="1242"/>
      <c r="U2142" s="1242"/>
      <c r="V2142" s="2310"/>
      <c r="W2142" s="1201" t="e">
        <f t="shared" si="5072"/>
        <v>#DIV/0!</v>
      </c>
      <c r="X2142" s="1201">
        <f t="shared" si="5046"/>
        <v>0</v>
      </c>
      <c r="Y2142" s="1201"/>
      <c r="Z2142" s="2310"/>
      <c r="AA2142" s="1202">
        <f t="shared" si="5047"/>
        <v>0</v>
      </c>
      <c r="AB2142" s="1723"/>
      <c r="AC2142" s="1723"/>
      <c r="AD2142" s="325" t="s">
        <v>4347</v>
      </c>
    </row>
    <row r="2143" spans="1:30" customFormat="1" hidden="1" x14ac:dyDescent="0.25">
      <c r="A2143" s="3471" t="s">
        <v>1806</v>
      </c>
      <c r="B2143" s="844" t="s">
        <v>935</v>
      </c>
      <c r="C2143" s="1235"/>
      <c r="D2143" s="1235"/>
      <c r="E2143" s="1235"/>
      <c r="F2143" s="2314"/>
      <c r="G2143" s="826">
        <f>BPCE!B721</f>
        <v>10</v>
      </c>
      <c r="H2143" s="826"/>
      <c r="I2143" s="826"/>
      <c r="J2143" s="2314"/>
      <c r="K2143" s="1235"/>
      <c r="L2143" s="1235"/>
      <c r="M2143" s="1235"/>
      <c r="N2143" s="2314"/>
      <c r="O2143" s="1235"/>
      <c r="P2143" s="1235"/>
      <c r="Q2143" s="1235"/>
      <c r="R2143" s="2314"/>
      <c r="S2143" s="1235"/>
      <c r="T2143" s="1235"/>
      <c r="U2143" s="1235"/>
      <c r="V2143" s="2314"/>
      <c r="W2143" s="826">
        <f>SUM(C2143:S2143)</f>
        <v>10</v>
      </c>
      <c r="X2143" s="826">
        <f t="shared" si="5046"/>
        <v>0</v>
      </c>
      <c r="Y2143" s="826"/>
      <c r="Z2143" s="2314"/>
      <c r="AA2143" s="1222">
        <f t="shared" si="5047"/>
        <v>10</v>
      </c>
      <c r="AB2143" s="1715"/>
      <c r="AC2143" s="1715"/>
      <c r="AD2143" s="27" t="s">
        <v>4264</v>
      </c>
    </row>
    <row r="2144" spans="1:30" customFormat="1" hidden="1" x14ac:dyDescent="0.25">
      <c r="A2144" s="3472"/>
      <c r="B2144" s="845" t="s">
        <v>4265</v>
      </c>
      <c r="C2144" s="1236">
        <f t="shared" ref="C2144:W2144" si="5073">C2143/C4</f>
        <v>0</v>
      </c>
      <c r="D2144" s="1236"/>
      <c r="E2144" s="1236"/>
      <c r="F2144" s="1236"/>
      <c r="G2144" s="1185">
        <f t="shared" si="5073"/>
        <v>4.2997807111837299E-4</v>
      </c>
      <c r="H2144" s="1185"/>
      <c r="I2144" s="1185"/>
      <c r="J2144" s="1236"/>
      <c r="K2144" s="1236">
        <f t="shared" si="5073"/>
        <v>0</v>
      </c>
      <c r="L2144" s="1236"/>
      <c r="M2144" s="1236"/>
      <c r="N2144" s="1236"/>
      <c r="O2144" s="1236">
        <f t="shared" si="5073"/>
        <v>0</v>
      </c>
      <c r="P2144" s="1236"/>
      <c r="Q2144" s="1236"/>
      <c r="R2144" s="1236"/>
      <c r="S2144" s="1236">
        <f t="shared" si="5073"/>
        <v>0</v>
      </c>
      <c r="T2144" s="1236"/>
      <c r="U2144" s="1236"/>
      <c r="V2144" s="1236"/>
      <c r="W2144" s="1194">
        <f t="shared" si="5073"/>
        <v>8.5286391703339818E-5</v>
      </c>
      <c r="X2144" s="1194">
        <f t="shared" si="5046"/>
        <v>0</v>
      </c>
      <c r="Y2144" s="1194"/>
      <c r="Z2144" s="1236"/>
      <c r="AA2144" s="1189">
        <f t="shared" ref="AA2144:AA2175" si="5074">AVERAGE(C2144:S2144)</f>
        <v>8.59956142236746E-5</v>
      </c>
      <c r="AB2144" s="1716"/>
      <c r="AC2144" s="1716"/>
      <c r="AD2144" t="s">
        <v>4266</v>
      </c>
    </row>
    <row r="2145" spans="1:30" customFormat="1" hidden="1" x14ac:dyDescent="0.25">
      <c r="A2145" s="3472"/>
      <c r="B2145" s="845" t="s">
        <v>4267</v>
      </c>
      <c r="C2145" s="1236">
        <f t="shared" ref="C2145:W2145" si="5075">C2143/C21</f>
        <v>0</v>
      </c>
      <c r="D2145" s="1236"/>
      <c r="E2145" s="1236"/>
      <c r="F2145" s="1236"/>
      <c r="G2145" s="1185">
        <f t="shared" si="5075"/>
        <v>2.5726781579624388E-3</v>
      </c>
      <c r="H2145" s="1185"/>
      <c r="I2145" s="1185"/>
      <c r="J2145" s="1236"/>
      <c r="K2145" s="1236">
        <f t="shared" si="5075"/>
        <v>0</v>
      </c>
      <c r="L2145" s="1236"/>
      <c r="M2145" s="1236"/>
      <c r="N2145" s="1236"/>
      <c r="O2145" s="1236">
        <f t="shared" si="5075"/>
        <v>0</v>
      </c>
      <c r="P2145" s="1236"/>
      <c r="Q2145" s="1236"/>
      <c r="R2145" s="1236"/>
      <c r="S2145" s="1236">
        <f t="shared" si="5075"/>
        <v>0</v>
      </c>
      <c r="T2145" s="1236"/>
      <c r="U2145" s="1236"/>
      <c r="V2145" s="1236"/>
      <c r="W2145" s="1194">
        <f t="shared" si="5075"/>
        <v>1.8848720171900328E-4</v>
      </c>
      <c r="X2145" s="1194">
        <f t="shared" si="5046"/>
        <v>0</v>
      </c>
      <c r="Y2145" s="1194"/>
      <c r="Z2145" s="1236"/>
      <c r="AA2145" s="1189">
        <f t="shared" si="5074"/>
        <v>5.1453563159248772E-4</v>
      </c>
      <c r="AB2145" s="1716"/>
      <c r="AC2145" s="1716"/>
      <c r="AD2145" t="s">
        <v>4268</v>
      </c>
    </row>
    <row r="2146" spans="1:30" customFormat="1" hidden="1" x14ac:dyDescent="0.25">
      <c r="A2146" s="3472"/>
      <c r="B2146" s="845" t="s">
        <v>4269</v>
      </c>
      <c r="C2146" s="1236">
        <f t="shared" ref="C2146:W2146" si="5076">C2143/C9</f>
        <v>0</v>
      </c>
      <c r="D2146" s="1236"/>
      <c r="E2146" s="1236"/>
      <c r="F2146" s="1236"/>
      <c r="G2146" s="1185">
        <f t="shared" si="5076"/>
        <v>1.8281535648994516E-2</v>
      </c>
      <c r="H2146" s="1185"/>
      <c r="I2146" s="1185"/>
      <c r="J2146" s="1236"/>
      <c r="K2146" s="1236">
        <f t="shared" si="5076"/>
        <v>0</v>
      </c>
      <c r="L2146" s="1236"/>
      <c r="M2146" s="1236"/>
      <c r="N2146" s="1236"/>
      <c r="O2146" s="1236">
        <f t="shared" si="5076"/>
        <v>0</v>
      </c>
      <c r="P2146" s="1236"/>
      <c r="Q2146" s="1236"/>
      <c r="R2146" s="1236"/>
      <c r="S2146" s="1236">
        <f t="shared" si="5076"/>
        <v>0</v>
      </c>
      <c r="T2146" s="1236"/>
      <c r="U2146" s="1236"/>
      <c r="V2146" s="1236"/>
      <c r="W2146" s="1194">
        <f t="shared" si="5076"/>
        <v>7.3855243722304289E-4</v>
      </c>
      <c r="X2146" s="1194">
        <f t="shared" si="5046"/>
        <v>0</v>
      </c>
      <c r="Y2146" s="1194"/>
      <c r="Z2146" s="1236"/>
      <c r="AA2146" s="1189">
        <f t="shared" si="5074"/>
        <v>3.6563071297989031E-3</v>
      </c>
      <c r="AB2146" s="1716"/>
      <c r="AC2146" s="1716"/>
      <c r="AD2146" t="s">
        <v>4270</v>
      </c>
    </row>
    <row r="2147" spans="1:30" customFormat="1" hidden="1" x14ac:dyDescent="0.25">
      <c r="A2147" s="3472"/>
      <c r="B2147" s="845" t="s">
        <v>4271</v>
      </c>
      <c r="C2147" s="1236">
        <f t="shared" ref="C2147:W2147" si="5077">C2143/C15</f>
        <v>0</v>
      </c>
      <c r="D2147" s="1236"/>
      <c r="E2147" s="1236"/>
      <c r="F2147" s="1236"/>
      <c r="G2147" s="1185">
        <f t="shared" si="5077"/>
        <v>2.564102564102564E-2</v>
      </c>
      <c r="H2147" s="1185"/>
      <c r="I2147" s="1185"/>
      <c r="J2147" s="1236"/>
      <c r="K2147" s="1236">
        <f t="shared" si="5077"/>
        <v>0</v>
      </c>
      <c r="L2147" s="1236"/>
      <c r="M2147" s="1236"/>
      <c r="N2147" s="1236"/>
      <c r="O2147" s="1236">
        <f t="shared" si="5077"/>
        <v>0</v>
      </c>
      <c r="P2147" s="1236"/>
      <c r="Q2147" s="1236"/>
      <c r="R2147" s="1236"/>
      <c r="S2147" s="1236">
        <f t="shared" si="5077"/>
        <v>0</v>
      </c>
      <c r="T2147" s="1236"/>
      <c r="U2147" s="1236"/>
      <c r="V2147" s="1236"/>
      <c r="W2147" s="1205">
        <f t="shared" si="5077"/>
        <v>1.415227851684121E-3</v>
      </c>
      <c r="X2147" s="1205">
        <f t="shared" si="5046"/>
        <v>0</v>
      </c>
      <c r="Y2147" s="1205"/>
      <c r="Z2147" s="1236"/>
      <c r="AA2147" s="1193">
        <f t="shared" si="5074"/>
        <v>5.1282051282051282E-3</v>
      </c>
      <c r="AB2147" s="1717"/>
      <c r="AC2147" s="1717"/>
      <c r="AD2147" t="s">
        <v>4272</v>
      </c>
    </row>
    <row r="2148" spans="1:30" customFormat="1" hidden="1" x14ac:dyDescent="0.25">
      <c r="A2148" s="3472"/>
      <c r="B2148" s="1203" t="s">
        <v>4273</v>
      </c>
      <c r="C2148" s="1237"/>
      <c r="D2148" s="1237"/>
      <c r="E2148" s="1237"/>
      <c r="F2148" s="2309"/>
      <c r="G2148" s="1204">
        <f>BPCE!C721</f>
        <v>4</v>
      </c>
      <c r="H2148" s="1204"/>
      <c r="I2148" s="1204"/>
      <c r="J2148" s="2309"/>
      <c r="K2148" s="1237"/>
      <c r="L2148" s="1237"/>
      <c r="M2148" s="1237"/>
      <c r="N2148" s="2309"/>
      <c r="O2148" s="1237"/>
      <c r="P2148" s="1237"/>
      <c r="Q2148" s="1237"/>
      <c r="R2148" s="2309"/>
      <c r="S2148" s="1237"/>
      <c r="T2148" s="1237"/>
      <c r="U2148" s="1237"/>
      <c r="V2148" s="2309"/>
      <c r="W2148" s="1204">
        <f>SUM(C2148:S2148)</f>
        <v>4</v>
      </c>
      <c r="X2148" s="1204">
        <f t="shared" si="5046"/>
        <v>0</v>
      </c>
      <c r="Y2148" s="1204"/>
      <c r="Z2148" s="2309"/>
      <c r="AA2148" s="1206">
        <f t="shared" si="5074"/>
        <v>4</v>
      </c>
      <c r="AB2148" s="1718"/>
      <c r="AC2148" s="1718"/>
      <c r="AD2148" s="27" t="s">
        <v>4274</v>
      </c>
    </row>
    <row r="2149" spans="1:30" customFormat="1" hidden="1" x14ac:dyDescent="0.25">
      <c r="A2149" s="3472"/>
      <c r="B2149" s="845" t="s">
        <v>4275</v>
      </c>
      <c r="C2149" s="1236">
        <f t="shared" ref="C2149:W2149" si="5078">C2148/C30</f>
        <v>0</v>
      </c>
      <c r="D2149" s="1236"/>
      <c r="E2149" s="1236"/>
      <c r="F2149" s="1236"/>
      <c r="G2149" s="1185">
        <f t="shared" si="5078"/>
        <v>6.7510548523206748E-4</v>
      </c>
      <c r="H2149" s="1185"/>
      <c r="I2149" s="1185"/>
      <c r="J2149" s="1236"/>
      <c r="K2149" s="1236">
        <f t="shared" si="5078"/>
        <v>0</v>
      </c>
      <c r="L2149" s="1236"/>
      <c r="M2149" s="1236"/>
      <c r="N2149" s="1236"/>
      <c r="O2149" s="1236">
        <f t="shared" si="5078"/>
        <v>0</v>
      </c>
      <c r="P2149" s="1236"/>
      <c r="Q2149" s="1236"/>
      <c r="R2149" s="1236"/>
      <c r="S2149" s="1236">
        <f t="shared" si="5078"/>
        <v>0</v>
      </c>
      <c r="T2149" s="1236"/>
      <c r="U2149" s="1236"/>
      <c r="V2149" s="1236"/>
      <c r="W2149" s="1192">
        <f t="shared" si="5078"/>
        <v>1.7778567936352726E-4</v>
      </c>
      <c r="X2149" s="1192">
        <f t="shared" si="5046"/>
        <v>0</v>
      </c>
      <c r="Y2149" s="1192"/>
      <c r="Z2149" s="1236"/>
      <c r="AA2149" s="1193">
        <f t="shared" si="5074"/>
        <v>1.350210970464135E-4</v>
      </c>
      <c r="AB2149" s="1717"/>
      <c r="AC2149" s="1717"/>
      <c r="AD2149" t="s">
        <v>4276</v>
      </c>
    </row>
    <row r="2150" spans="1:30" customFormat="1" hidden="1" x14ac:dyDescent="0.25">
      <c r="A2150" s="3472"/>
      <c r="B2150" s="845" t="s">
        <v>4277</v>
      </c>
      <c r="C2150" s="1236">
        <f t="shared" ref="C2150:W2150" si="5079">C2148/C47</f>
        <v>0</v>
      </c>
      <c r="D2150" s="1236"/>
      <c r="E2150" s="1236"/>
      <c r="F2150" s="1236"/>
      <c r="G2150" s="1185">
        <f t="shared" si="5079"/>
        <v>2.976190476190476E-3</v>
      </c>
      <c r="H2150" s="1185"/>
      <c r="I2150" s="1185"/>
      <c r="J2150" s="1236"/>
      <c r="K2150" s="1236">
        <f t="shared" si="5079"/>
        <v>0</v>
      </c>
      <c r="L2150" s="1236"/>
      <c r="M2150" s="1236"/>
      <c r="N2150" s="1236"/>
      <c r="O2150" s="1236">
        <f t="shared" si="5079"/>
        <v>0</v>
      </c>
      <c r="P2150" s="1236"/>
      <c r="Q2150" s="1236"/>
      <c r="R2150" s="1236"/>
      <c r="S2150" s="1236">
        <f t="shared" si="5079"/>
        <v>0</v>
      </c>
      <c r="T2150" s="1236"/>
      <c r="U2150" s="1236"/>
      <c r="V2150" s="1236"/>
      <c r="W2150" s="1192">
        <f t="shared" si="5079"/>
        <v>3.2015367376340644E-4</v>
      </c>
      <c r="X2150" s="1192">
        <f t="shared" si="5046"/>
        <v>0</v>
      </c>
      <c r="Y2150" s="1192"/>
      <c r="Z2150" s="1236"/>
      <c r="AA2150" s="1193">
        <f t="shared" si="5074"/>
        <v>5.9523809523809518E-4</v>
      </c>
      <c r="AB2150" s="1717"/>
      <c r="AC2150" s="1717"/>
      <c r="AD2150" t="s">
        <v>4278</v>
      </c>
    </row>
    <row r="2151" spans="1:30" customFormat="1" hidden="1" x14ac:dyDescent="0.25">
      <c r="A2151" s="3472"/>
      <c r="B2151" s="845" t="s">
        <v>4279</v>
      </c>
      <c r="C2151" s="1236">
        <f t="shared" ref="C2151:W2151" si="5080">C2148/C35</f>
        <v>0</v>
      </c>
      <c r="D2151" s="1236"/>
      <c r="E2151" s="1236"/>
      <c r="F2151" s="1236"/>
      <c r="G2151" s="1185">
        <f t="shared" si="5080"/>
        <v>2.5000000000000001E-2</v>
      </c>
      <c r="H2151" s="1185"/>
      <c r="I2151" s="1185"/>
      <c r="J2151" s="1236"/>
      <c r="K2151" s="1236">
        <f t="shared" si="5080"/>
        <v>0</v>
      </c>
      <c r="L2151" s="1236"/>
      <c r="M2151" s="1236"/>
      <c r="N2151" s="1236"/>
      <c r="O2151" s="1236">
        <f t="shared" si="5080"/>
        <v>0</v>
      </c>
      <c r="P2151" s="1236"/>
      <c r="Q2151" s="1236"/>
      <c r="R2151" s="1236"/>
      <c r="S2151" s="1236">
        <f t="shared" si="5080"/>
        <v>0</v>
      </c>
      <c r="T2151" s="1236"/>
      <c r="U2151" s="1236"/>
      <c r="V2151" s="1236"/>
      <c r="W2151" s="1192">
        <f t="shared" si="5080"/>
        <v>1.9493177387914229E-3</v>
      </c>
      <c r="X2151" s="1192">
        <f t="shared" si="5046"/>
        <v>0</v>
      </c>
      <c r="Y2151" s="1192"/>
      <c r="Z2151" s="1236"/>
      <c r="AA2151" s="1193">
        <f t="shared" si="5074"/>
        <v>5.0000000000000001E-3</v>
      </c>
      <c r="AB2151" s="1717"/>
      <c r="AC2151" s="1717"/>
      <c r="AD2151" t="s">
        <v>4280</v>
      </c>
    </row>
    <row r="2152" spans="1:30" customFormat="1" hidden="1" x14ac:dyDescent="0.25">
      <c r="A2152" s="3472"/>
      <c r="B2152" s="845" t="s">
        <v>4281</v>
      </c>
      <c r="C2152" s="1236">
        <f t="shared" ref="C2152:W2152" si="5081">C2148/C41</f>
        <v>0</v>
      </c>
      <c r="D2152" s="1236"/>
      <c r="E2152" s="1236"/>
      <c r="F2152" s="1236"/>
      <c r="G2152" s="1185">
        <f t="shared" si="5081"/>
        <v>2.4390243902439025E-2</v>
      </c>
      <c r="H2152" s="1185"/>
      <c r="I2152" s="1185"/>
      <c r="J2152" s="1236"/>
      <c r="K2152" s="1236">
        <f t="shared" si="5081"/>
        <v>0</v>
      </c>
      <c r="L2152" s="1236"/>
      <c r="M2152" s="1236"/>
      <c r="N2152" s="1236"/>
      <c r="O2152" s="1236">
        <f t="shared" si="5081"/>
        <v>0</v>
      </c>
      <c r="P2152" s="1236"/>
      <c r="Q2152" s="1236"/>
      <c r="R2152" s="1236"/>
      <c r="S2152" s="1236">
        <f t="shared" si="5081"/>
        <v>0</v>
      </c>
      <c r="T2152" s="1236"/>
      <c r="U2152" s="1236"/>
      <c r="V2152" s="1236"/>
      <c r="W2152" s="1192">
        <f t="shared" si="5081"/>
        <v>0.10256410256410256</v>
      </c>
      <c r="X2152" s="1192">
        <f t="shared" si="5046"/>
        <v>0</v>
      </c>
      <c r="Y2152" s="1192"/>
      <c r="Z2152" s="1236"/>
      <c r="AA2152" s="1193">
        <f t="shared" si="5074"/>
        <v>4.8780487804878049E-3</v>
      </c>
      <c r="AB2152" s="1717"/>
      <c r="AC2152" s="1717"/>
      <c r="AD2152" t="s">
        <v>4282</v>
      </c>
    </row>
    <row r="2153" spans="1:30" customFormat="1" hidden="1" x14ac:dyDescent="0.25">
      <c r="A2153" s="3472"/>
      <c r="B2153" s="1203" t="s">
        <v>4283</v>
      </c>
      <c r="C2153" s="1237"/>
      <c r="D2153" s="1237"/>
      <c r="E2153" s="1237"/>
      <c r="F2153" s="2309"/>
      <c r="G2153" s="1204">
        <f>BPCE!F721</f>
        <v>0</v>
      </c>
      <c r="H2153" s="1204"/>
      <c r="I2153" s="1204"/>
      <c r="J2153" s="2309"/>
      <c r="K2153" s="1237"/>
      <c r="L2153" s="1237"/>
      <c r="M2153" s="1237"/>
      <c r="N2153" s="2309"/>
      <c r="O2153" s="1237"/>
      <c r="P2153" s="1237"/>
      <c r="Q2153" s="1237"/>
      <c r="R2153" s="2309"/>
      <c r="S2153" s="1237"/>
      <c r="T2153" s="1237"/>
      <c r="U2153" s="1237"/>
      <c r="V2153" s="2309"/>
      <c r="W2153" s="1204">
        <f>SUM(C2153:S2153)</f>
        <v>0</v>
      </c>
      <c r="X2153" s="1204">
        <f t="shared" si="5046"/>
        <v>0</v>
      </c>
      <c r="Y2153" s="1204"/>
      <c r="Z2153" s="2309"/>
      <c r="AA2153" s="1206">
        <f t="shared" si="5074"/>
        <v>0</v>
      </c>
      <c r="AB2153" s="1719"/>
      <c r="AC2153" s="1719"/>
      <c r="AD2153" s="1178" t="s">
        <v>4284</v>
      </c>
    </row>
    <row r="2154" spans="1:30" customFormat="1" hidden="1" x14ac:dyDescent="0.25">
      <c r="A2154" s="3472"/>
      <c r="B2154" s="845" t="s">
        <v>4285</v>
      </c>
      <c r="C2154" s="1236">
        <f t="shared" ref="C2154:W2154" si="5082">C2153/C56</f>
        <v>0</v>
      </c>
      <c r="D2154" s="1236"/>
      <c r="E2154" s="1236"/>
      <c r="F2154" s="1236"/>
      <c r="G2154" s="1185">
        <f t="shared" si="5082"/>
        <v>0</v>
      </c>
      <c r="H2154" s="1185"/>
      <c r="I2154" s="1185"/>
      <c r="J2154" s="1236"/>
      <c r="K2154" s="1236">
        <f t="shared" si="5082"/>
        <v>0</v>
      </c>
      <c r="L2154" s="1236"/>
      <c r="M2154" s="1236"/>
      <c r="N2154" s="1236"/>
      <c r="O2154" s="1236">
        <f t="shared" si="5082"/>
        <v>0</v>
      </c>
      <c r="P2154" s="1236"/>
      <c r="Q2154" s="1236"/>
      <c r="R2154" s="1236"/>
      <c r="S2154" s="1236">
        <f t="shared" si="5082"/>
        <v>0</v>
      </c>
      <c r="T2154" s="1236"/>
      <c r="U2154" s="1236"/>
      <c r="V2154" s="1236"/>
      <c r="W2154" s="1194">
        <f t="shared" si="5082"/>
        <v>0</v>
      </c>
      <c r="X2154" s="1194">
        <f t="shared" si="5046"/>
        <v>0</v>
      </c>
      <c r="Y2154" s="1194"/>
      <c r="Z2154" s="1236"/>
      <c r="AA2154" s="1193">
        <f t="shared" si="5074"/>
        <v>0</v>
      </c>
      <c r="AB2154" s="1717"/>
      <c r="AC2154" s="1717"/>
      <c r="AD2154" t="s">
        <v>4286</v>
      </c>
    </row>
    <row r="2155" spans="1:30" customFormat="1" hidden="1" x14ac:dyDescent="0.25">
      <c r="A2155" s="3472"/>
      <c r="B2155" s="845" t="s">
        <v>4287</v>
      </c>
      <c r="C2155" s="1236">
        <f t="shared" ref="C2155:W2155" si="5083">C2153/C73</f>
        <v>0</v>
      </c>
      <c r="D2155" s="1236"/>
      <c r="E2155" s="1236"/>
      <c r="F2155" s="1236"/>
      <c r="G2155" s="1185">
        <f t="shared" si="5083"/>
        <v>0</v>
      </c>
      <c r="H2155" s="1185"/>
      <c r="I2155" s="1185"/>
      <c r="J2155" s="1236"/>
      <c r="K2155" s="1236">
        <f t="shared" si="5083"/>
        <v>0</v>
      </c>
      <c r="L2155" s="1236"/>
      <c r="M2155" s="1236"/>
      <c r="N2155" s="1236"/>
      <c r="O2155" s="1236">
        <f t="shared" si="5083"/>
        <v>0</v>
      </c>
      <c r="P2155" s="1236"/>
      <c r="Q2155" s="1236"/>
      <c r="R2155" s="1236"/>
      <c r="S2155" s="1236">
        <f t="shared" si="5083"/>
        <v>0</v>
      </c>
      <c r="T2155" s="1236"/>
      <c r="U2155" s="1236"/>
      <c r="V2155" s="1236"/>
      <c r="W2155" s="1194">
        <f t="shared" si="5083"/>
        <v>0</v>
      </c>
      <c r="X2155" s="1194">
        <f t="shared" si="5046"/>
        <v>0</v>
      </c>
      <c r="Y2155" s="1194"/>
      <c r="Z2155" s="1236"/>
      <c r="AA2155" s="1193">
        <f t="shared" si="5074"/>
        <v>0</v>
      </c>
      <c r="AB2155" s="1717"/>
      <c r="AC2155" s="1717"/>
      <c r="AD2155" t="s">
        <v>4288</v>
      </c>
    </row>
    <row r="2156" spans="1:30" customFormat="1" hidden="1" x14ac:dyDescent="0.25">
      <c r="A2156" s="3472"/>
      <c r="B2156" s="845" t="s">
        <v>4289</v>
      </c>
      <c r="C2156" s="1243">
        <v>0</v>
      </c>
      <c r="D2156" s="1243"/>
      <c r="E2156" s="1243"/>
      <c r="F2156" s="1236"/>
      <c r="G2156" s="1196">
        <v>0</v>
      </c>
      <c r="H2156" s="1196"/>
      <c r="I2156" s="1196"/>
      <c r="J2156" s="1236"/>
      <c r="K2156" s="1244">
        <v>0</v>
      </c>
      <c r="L2156" s="1244"/>
      <c r="M2156" s="1244"/>
      <c r="N2156" s="1236"/>
      <c r="O2156" s="1236">
        <v>0</v>
      </c>
      <c r="P2156" s="1236"/>
      <c r="Q2156" s="1236"/>
      <c r="R2156" s="1236"/>
      <c r="S2156" s="1236">
        <v>0</v>
      </c>
      <c r="T2156" s="1236"/>
      <c r="U2156" s="1236"/>
      <c r="V2156" s="1236"/>
      <c r="W2156" s="1190">
        <f>K2156</f>
        <v>0</v>
      </c>
      <c r="X2156" s="1190">
        <f t="shared" si="5046"/>
        <v>0</v>
      </c>
      <c r="Y2156" s="1190"/>
      <c r="Z2156" s="1236"/>
      <c r="AA2156" s="1191">
        <f t="shared" si="5074"/>
        <v>0</v>
      </c>
      <c r="AB2156" s="1720"/>
      <c r="AC2156" s="1720"/>
      <c r="AD2156" t="s">
        <v>4290</v>
      </c>
    </row>
    <row r="2157" spans="1:30" customFormat="1" hidden="1" x14ac:dyDescent="0.25">
      <c r="A2157" s="3472"/>
      <c r="B2157" s="845" t="s">
        <v>4291</v>
      </c>
      <c r="C2157" s="1236" t="e">
        <f>C2153/C2148</f>
        <v>#DIV/0!</v>
      </c>
      <c r="D2157" s="1236"/>
      <c r="E2157" s="1236"/>
      <c r="F2157" s="1236"/>
      <c r="G2157" s="1185">
        <f t="shared" ref="G2157:W2157" si="5084">G2153/G2148</f>
        <v>0</v>
      </c>
      <c r="H2157" s="1185"/>
      <c r="I2157" s="1185"/>
      <c r="J2157" s="1236"/>
      <c r="K2157" s="1236" t="e">
        <f t="shared" si="5084"/>
        <v>#DIV/0!</v>
      </c>
      <c r="L2157" s="1236"/>
      <c r="M2157" s="1236"/>
      <c r="N2157" s="1236"/>
      <c r="O2157" s="1236" t="e">
        <f t="shared" si="5084"/>
        <v>#DIV/0!</v>
      </c>
      <c r="P2157" s="1236"/>
      <c r="Q2157" s="1236"/>
      <c r="R2157" s="1236"/>
      <c r="S2157" s="1236" t="e">
        <f t="shared" si="5084"/>
        <v>#DIV/0!</v>
      </c>
      <c r="T2157" s="1236"/>
      <c r="U2157" s="1236"/>
      <c r="V2157" s="1236"/>
      <c r="W2157" s="1205">
        <f t="shared" si="5084"/>
        <v>0</v>
      </c>
      <c r="X2157" s="1205">
        <f t="shared" si="5046"/>
        <v>0</v>
      </c>
      <c r="Y2157" s="1205"/>
      <c r="Z2157" s="1236"/>
      <c r="AA2157" s="1191" t="e">
        <f t="shared" si="5074"/>
        <v>#DIV/0!</v>
      </c>
      <c r="AB2157" s="1720"/>
      <c r="AC2157" s="1720"/>
      <c r="AD2157" t="s">
        <v>4292</v>
      </c>
    </row>
    <row r="2158" spans="1:30" customFormat="1" hidden="1" x14ac:dyDescent="0.25">
      <c r="A2158" s="3472"/>
      <c r="B2158" s="1203" t="s">
        <v>10</v>
      </c>
      <c r="C2158" s="1237"/>
      <c r="D2158" s="1237"/>
      <c r="E2158" s="1237"/>
      <c r="F2158" s="2309"/>
      <c r="G2158" s="1204">
        <f>BPCE!G721</f>
        <v>110</v>
      </c>
      <c r="H2158" s="1204"/>
      <c r="I2158" s="1204"/>
      <c r="J2158" s="2309"/>
      <c r="K2158" s="1237"/>
      <c r="L2158" s="1237"/>
      <c r="M2158" s="1237"/>
      <c r="N2158" s="2309"/>
      <c r="O2158" s="1237"/>
      <c r="P2158" s="1237"/>
      <c r="Q2158" s="1237"/>
      <c r="R2158" s="2309"/>
      <c r="S2158" s="1237"/>
      <c r="T2158" s="1237"/>
      <c r="U2158" s="1237"/>
      <c r="V2158" s="2309"/>
      <c r="W2158" s="1204">
        <f>SUM(C2158:S2158)</f>
        <v>110</v>
      </c>
      <c r="X2158" s="1204">
        <f t="shared" si="5046"/>
        <v>0</v>
      </c>
      <c r="Y2158" s="1204"/>
      <c r="Z2158" s="2309"/>
      <c r="AA2158" s="1204">
        <f t="shared" si="5074"/>
        <v>110</v>
      </c>
      <c r="AB2158" s="1721"/>
      <c r="AC2158" s="1721"/>
      <c r="AD2158" s="27" t="s">
        <v>4293</v>
      </c>
    </row>
    <row r="2159" spans="1:30" customFormat="1" hidden="1" x14ac:dyDescent="0.25">
      <c r="A2159" s="3472"/>
      <c r="B2159" s="845" t="s">
        <v>4294</v>
      </c>
      <c r="C2159" s="1236">
        <f t="shared" ref="C2159:W2159" si="5085">C2158/C82</f>
        <v>0</v>
      </c>
      <c r="D2159" s="1236"/>
      <c r="E2159" s="1236"/>
      <c r="F2159" s="1236"/>
      <c r="G2159" s="1185">
        <f t="shared" si="5085"/>
        <v>1.0659018013740443E-3</v>
      </c>
      <c r="H2159" s="1185"/>
      <c r="I2159" s="1185"/>
      <c r="J2159" s="1236"/>
      <c r="K2159" s="1236">
        <f t="shared" si="5085"/>
        <v>0</v>
      </c>
      <c r="L2159" s="1236"/>
      <c r="M2159" s="1236"/>
      <c r="N2159" s="1236"/>
      <c r="O2159" s="1236">
        <f t="shared" si="5085"/>
        <v>0</v>
      </c>
      <c r="P2159" s="1236"/>
      <c r="Q2159" s="1236"/>
      <c r="R2159" s="1236"/>
      <c r="S2159" s="1236">
        <f t="shared" si="5085"/>
        <v>0</v>
      </c>
      <c r="T2159" s="1236"/>
      <c r="U2159" s="1236"/>
      <c r="V2159" s="1236"/>
      <c r="W2159" s="1194">
        <f t="shared" si="5085"/>
        <v>1.930427396625613E-4</v>
      </c>
      <c r="X2159" s="1194">
        <f t="shared" si="5046"/>
        <v>0</v>
      </c>
      <c r="Y2159" s="1194"/>
      <c r="Z2159" s="1236"/>
      <c r="AA2159" s="1189">
        <f t="shared" si="5074"/>
        <v>2.1318036027480886E-4</v>
      </c>
      <c r="AB2159" s="1716"/>
      <c r="AC2159" s="1716"/>
      <c r="AD2159" t="s">
        <v>4295</v>
      </c>
    </row>
    <row r="2160" spans="1:30" customFormat="1" hidden="1" x14ac:dyDescent="0.25">
      <c r="A2160" s="3472"/>
      <c r="B2160" s="845" t="s">
        <v>4296</v>
      </c>
      <c r="C2160" s="1236">
        <f t="shared" ref="C2160:W2160" si="5086">C2158/C99</f>
        <v>0</v>
      </c>
      <c r="D2160" s="1236"/>
      <c r="E2160" s="1236"/>
      <c r="F2160" s="1236"/>
      <c r="G2160" s="1185">
        <f t="shared" si="5086"/>
        <v>1.0481181515007145E-2</v>
      </c>
      <c r="H2160" s="1185"/>
      <c r="I2160" s="1185"/>
      <c r="J2160" s="1236"/>
      <c r="K2160" s="1236">
        <f t="shared" si="5086"/>
        <v>0</v>
      </c>
      <c r="L2160" s="1236"/>
      <c r="M2160" s="1236"/>
      <c r="N2160" s="1236"/>
      <c r="O2160" s="1236">
        <f t="shared" si="5086"/>
        <v>0</v>
      </c>
      <c r="P2160" s="1236"/>
      <c r="Q2160" s="1236"/>
      <c r="R2160" s="1236"/>
      <c r="S2160" s="1236">
        <f t="shared" si="5086"/>
        <v>0</v>
      </c>
      <c r="T2160" s="1236"/>
      <c r="U2160" s="1236"/>
      <c r="V2160" s="1236"/>
      <c r="W2160" s="1194">
        <f t="shared" si="5086"/>
        <v>4.1683561140310659E-4</v>
      </c>
      <c r="X2160" s="1194">
        <f t="shared" si="5046"/>
        <v>0</v>
      </c>
      <c r="Y2160" s="1194"/>
      <c r="Z2160" s="1236"/>
      <c r="AA2160" s="1189">
        <f t="shared" si="5074"/>
        <v>2.0962363030014291E-3</v>
      </c>
      <c r="AB2160" s="1716"/>
      <c r="AC2160" s="1716"/>
      <c r="AD2160" t="s">
        <v>4297</v>
      </c>
    </row>
    <row r="2161" spans="1:30" customFormat="1" hidden="1" x14ac:dyDescent="0.25">
      <c r="A2161" s="3472"/>
      <c r="B2161" s="1203" t="s">
        <v>14</v>
      </c>
      <c r="C2161" s="1237"/>
      <c r="D2161" s="1237"/>
      <c r="E2161" s="1237"/>
      <c r="F2161" s="2309"/>
      <c r="G2161" s="1204">
        <f>BPCE!J721</f>
        <v>2</v>
      </c>
      <c r="H2161" s="1204"/>
      <c r="I2161" s="1204"/>
      <c r="J2161" s="2309"/>
      <c r="K2161" s="1237"/>
      <c r="L2161" s="1237"/>
      <c r="M2161" s="1237"/>
      <c r="N2161" s="2309"/>
      <c r="O2161" s="1237"/>
      <c r="P2161" s="1237"/>
      <c r="Q2161" s="1237"/>
      <c r="R2161" s="2309"/>
      <c r="S2161" s="1237"/>
      <c r="T2161" s="1237"/>
      <c r="U2161" s="1237"/>
      <c r="V2161" s="2309"/>
      <c r="W2161" s="1204">
        <f>SUM(C2161:S2161)</f>
        <v>2</v>
      </c>
      <c r="X2161" s="1204">
        <f t="shared" si="5046"/>
        <v>0</v>
      </c>
      <c r="Y2161" s="1204"/>
      <c r="Z2161" s="2309"/>
      <c r="AA2161" s="1221">
        <f t="shared" si="5074"/>
        <v>2</v>
      </c>
      <c r="AB2161" s="1722"/>
      <c r="AC2161" s="1722"/>
      <c r="AD2161" s="27" t="s">
        <v>4298</v>
      </c>
    </row>
    <row r="2162" spans="1:30" customFormat="1" hidden="1" x14ac:dyDescent="0.25">
      <c r="A2162" s="3472"/>
      <c r="B2162" s="845" t="s">
        <v>4299</v>
      </c>
      <c r="C2162" s="1236">
        <f t="shared" ref="C2162:W2162" si="5087">C2161/C108</f>
        <v>0</v>
      </c>
      <c r="D2162" s="1236"/>
      <c r="E2162" s="1236"/>
      <c r="F2162" s="1236"/>
      <c r="G2162" s="1185">
        <f t="shared" si="5087"/>
        <v>2.8050490883590462E-3</v>
      </c>
      <c r="H2162" s="1185"/>
      <c r="I2162" s="1185"/>
      <c r="J2162" s="1236"/>
      <c r="K2162" s="1236">
        <f t="shared" si="5087"/>
        <v>0</v>
      </c>
      <c r="L2162" s="1236"/>
      <c r="M2162" s="1236"/>
      <c r="N2162" s="1236"/>
      <c r="O2162" s="1236">
        <f t="shared" si="5087"/>
        <v>0</v>
      </c>
      <c r="P2162" s="1236"/>
      <c r="Q2162" s="1236"/>
      <c r="R2162" s="1236"/>
      <c r="S2162" s="1236">
        <f t="shared" si="5087"/>
        <v>0</v>
      </c>
      <c r="T2162" s="1236"/>
      <c r="U2162" s="1236"/>
      <c r="V2162" s="1236"/>
      <c r="W2162" s="1194">
        <f t="shared" si="5087"/>
        <v>5.3763440860215054E-4</v>
      </c>
      <c r="X2162" s="1194">
        <f t="shared" si="5046"/>
        <v>0</v>
      </c>
      <c r="Y2162" s="1194"/>
      <c r="Z2162" s="1236"/>
      <c r="AA2162" s="1189">
        <f t="shared" si="5074"/>
        <v>5.6100981767180928E-4</v>
      </c>
      <c r="AB2162" s="1716"/>
      <c r="AC2162" s="1716"/>
      <c r="AD2162" t="s">
        <v>4300</v>
      </c>
    </row>
    <row r="2163" spans="1:30" customFormat="1" hidden="1" x14ac:dyDescent="0.25">
      <c r="A2163" s="3472"/>
      <c r="B2163" s="845" t="s">
        <v>4301</v>
      </c>
      <c r="C2163" s="1236">
        <f t="shared" ref="C2163:W2163" si="5088">C2161/C125</f>
        <v>0</v>
      </c>
      <c r="D2163" s="1236"/>
      <c r="E2163" s="1236"/>
      <c r="F2163" s="1236"/>
      <c r="G2163" s="1185">
        <f t="shared" si="5088"/>
        <v>6.8259385665529011E-3</v>
      </c>
      <c r="H2163" s="1185"/>
      <c r="I2163" s="1185"/>
      <c r="J2163" s="1236"/>
      <c r="K2163" s="1236">
        <f t="shared" si="5088"/>
        <v>0</v>
      </c>
      <c r="L2163" s="1236"/>
      <c r="M2163" s="1236"/>
      <c r="N2163" s="1236"/>
      <c r="O2163" s="1236">
        <f t="shared" si="5088"/>
        <v>0</v>
      </c>
      <c r="P2163" s="1236"/>
      <c r="Q2163" s="1236"/>
      <c r="R2163" s="1236"/>
      <c r="S2163" s="1236">
        <f t="shared" si="5088"/>
        <v>0</v>
      </c>
      <c r="T2163" s="1236"/>
      <c r="U2163" s="1236"/>
      <c r="V2163" s="1236"/>
      <c r="W2163" s="1194">
        <f t="shared" si="5088"/>
        <v>1.0787486515641855E-3</v>
      </c>
      <c r="X2163" s="1194">
        <f t="shared" si="5046"/>
        <v>0</v>
      </c>
      <c r="Y2163" s="1194"/>
      <c r="Z2163" s="1236"/>
      <c r="AA2163" s="1189">
        <f t="shared" si="5074"/>
        <v>1.3651877133105802E-3</v>
      </c>
      <c r="AB2163" s="1716"/>
      <c r="AC2163" s="1716"/>
      <c r="AD2163" t="s">
        <v>4302</v>
      </c>
    </row>
    <row r="2164" spans="1:30" customFormat="1" hidden="1" x14ac:dyDescent="0.25">
      <c r="A2164" s="3472"/>
      <c r="B2164" s="845" t="s">
        <v>4303</v>
      </c>
      <c r="C2164" s="1236">
        <f t="shared" ref="C2164:W2164" si="5089">C2161/C113</f>
        <v>0</v>
      </c>
      <c r="D2164" s="1236"/>
      <c r="E2164" s="1236"/>
      <c r="F2164" s="1236"/>
      <c r="G2164" s="1185">
        <f t="shared" si="5089"/>
        <v>2.4691358024691357E-2</v>
      </c>
      <c r="H2164" s="1185"/>
      <c r="I2164" s="1185"/>
      <c r="J2164" s="1236"/>
      <c r="K2164" s="1236">
        <f t="shared" si="5089"/>
        <v>0</v>
      </c>
      <c r="L2164" s="1236"/>
      <c r="M2164" s="1236"/>
      <c r="N2164" s="1236"/>
      <c r="O2164" s="1236">
        <f t="shared" si="5089"/>
        <v>0</v>
      </c>
      <c r="P2164" s="1236"/>
      <c r="Q2164" s="1236"/>
      <c r="R2164" s="1236"/>
      <c r="S2164" s="1236">
        <f t="shared" si="5089"/>
        <v>0</v>
      </c>
      <c r="T2164" s="1236"/>
      <c r="U2164" s="1236"/>
      <c r="V2164" s="1236"/>
      <c r="W2164" s="1194">
        <f t="shared" si="5089"/>
        <v>3.1201248049921998E-3</v>
      </c>
      <c r="X2164" s="1194">
        <f t="shared" si="5046"/>
        <v>0</v>
      </c>
      <c r="Y2164" s="1194"/>
      <c r="Z2164" s="1236"/>
      <c r="AA2164" s="1189">
        <f t="shared" si="5074"/>
        <v>4.9382716049382715E-3</v>
      </c>
      <c r="AB2164" s="1716"/>
      <c r="AC2164" s="1716"/>
      <c r="AD2164" t="s">
        <v>4304</v>
      </c>
    </row>
    <row r="2165" spans="1:30" customFormat="1" hidden="1" x14ac:dyDescent="0.25">
      <c r="A2165" s="3472"/>
      <c r="B2165" s="845" t="s">
        <v>4305</v>
      </c>
      <c r="C2165" s="1236">
        <f t="shared" ref="C2165:W2165" si="5090">C2161/C119</f>
        <v>0</v>
      </c>
      <c r="D2165" s="1236"/>
      <c r="E2165" s="1236"/>
      <c r="F2165" s="1236"/>
      <c r="G2165" s="1185">
        <f t="shared" si="5090"/>
        <v>4.2553191489361701E-2</v>
      </c>
      <c r="H2165" s="1185"/>
      <c r="I2165" s="1185"/>
      <c r="J2165" s="1236"/>
      <c r="K2165" s="1236">
        <f t="shared" si="5090"/>
        <v>0</v>
      </c>
      <c r="L2165" s="1236"/>
      <c r="M2165" s="1236"/>
      <c r="N2165" s="1236"/>
      <c r="O2165" s="1236">
        <f t="shared" si="5090"/>
        <v>0</v>
      </c>
      <c r="P2165" s="1236"/>
      <c r="Q2165" s="1236"/>
      <c r="R2165" s="1236"/>
      <c r="S2165" s="1236">
        <f t="shared" si="5090"/>
        <v>0</v>
      </c>
      <c r="T2165" s="1236"/>
      <c r="U2165" s="1236"/>
      <c r="V2165" s="1236"/>
      <c r="W2165" s="1205">
        <f t="shared" si="5090"/>
        <v>5.1150895140664966E-3</v>
      </c>
      <c r="X2165" s="1205">
        <f t="shared" si="5046"/>
        <v>0</v>
      </c>
      <c r="Y2165" s="1205"/>
      <c r="Z2165" s="1236"/>
      <c r="AA2165" s="1193">
        <f t="shared" si="5074"/>
        <v>8.5106382978723406E-3</v>
      </c>
      <c r="AB2165" s="1717"/>
      <c r="AC2165" s="1717"/>
      <c r="AD2165" t="s">
        <v>4306</v>
      </c>
    </row>
    <row r="2166" spans="1:30" customFormat="1" hidden="1" x14ac:dyDescent="0.25">
      <c r="A2166" s="3472"/>
      <c r="B2166" s="1203" t="s">
        <v>4307</v>
      </c>
      <c r="C2166" s="1238"/>
      <c r="D2166" s="1238"/>
      <c r="E2166" s="1238"/>
      <c r="F2166" s="2309"/>
      <c r="G2166" s="1206">
        <f t="shared" ref="G2166" si="5091">G2143/G2158</f>
        <v>9.0909090909090912E-2</v>
      </c>
      <c r="H2166" s="1206"/>
      <c r="I2166" s="1206"/>
      <c r="J2166" s="2309"/>
      <c r="K2166" s="1238"/>
      <c r="L2166" s="1238"/>
      <c r="M2166" s="1238"/>
      <c r="N2166" s="2309"/>
      <c r="O2166" s="1238"/>
      <c r="P2166" s="1238"/>
      <c r="Q2166" s="1238"/>
      <c r="R2166" s="2309"/>
      <c r="S2166" s="1238"/>
      <c r="T2166" s="1238"/>
      <c r="U2166" s="1238"/>
      <c r="V2166" s="2309"/>
      <c r="W2166" s="1206">
        <f>W2143/W2158</f>
        <v>9.0909090909090912E-2</v>
      </c>
      <c r="X2166" s="1206">
        <f t="shared" si="5046"/>
        <v>0</v>
      </c>
      <c r="Y2166" s="1206"/>
      <c r="Z2166" s="2309"/>
      <c r="AA2166" s="1206">
        <f t="shared" si="5074"/>
        <v>9.0909090909090912E-2</v>
      </c>
      <c r="AB2166" s="1718"/>
      <c r="AC2166" s="1718"/>
      <c r="AD2166" s="27" t="s">
        <v>4308</v>
      </c>
    </row>
    <row r="2167" spans="1:30" customFormat="1" hidden="1" x14ac:dyDescent="0.25">
      <c r="A2167" s="3472"/>
      <c r="B2167" s="845" t="s">
        <v>4223</v>
      </c>
      <c r="C2167" s="1239">
        <f t="shared" ref="C2167:W2167" si="5092">C2166/C134</f>
        <v>0</v>
      </c>
      <c r="D2167" s="1239"/>
      <c r="E2167" s="1239"/>
      <c r="F2167" s="1236"/>
      <c r="G2167" s="1208">
        <f t="shared" si="5092"/>
        <v>0.40339369964859068</v>
      </c>
      <c r="H2167" s="1208"/>
      <c r="I2167" s="1208"/>
      <c r="J2167" s="1236"/>
      <c r="K2167" s="1239">
        <f t="shared" si="5092"/>
        <v>0</v>
      </c>
      <c r="L2167" s="1239"/>
      <c r="M2167" s="1239"/>
      <c r="N2167" s="1236"/>
      <c r="O2167" s="1239">
        <f t="shared" si="5092"/>
        <v>0</v>
      </c>
      <c r="P2167" s="1239"/>
      <c r="Q2167" s="1239"/>
      <c r="R2167" s="1236"/>
      <c r="S2167" s="1239">
        <f t="shared" si="5092"/>
        <v>0</v>
      </c>
      <c r="T2167" s="1239"/>
      <c r="U2167" s="1239"/>
      <c r="V2167" s="1236"/>
      <c r="W2167" s="1177">
        <f t="shared" si="5092"/>
        <v>0.44180056630164088</v>
      </c>
      <c r="X2167" s="1177">
        <f t="shared" si="5046"/>
        <v>0</v>
      </c>
      <c r="Y2167" s="1177"/>
      <c r="Z2167" s="1236"/>
      <c r="AA2167" s="1198">
        <f t="shared" si="5074"/>
        <v>8.0678739929718135E-2</v>
      </c>
      <c r="AB2167" s="1723"/>
      <c r="AC2167" s="1723"/>
      <c r="AD2167" t="s">
        <v>4309</v>
      </c>
    </row>
    <row r="2168" spans="1:30" customFormat="1" hidden="1" x14ac:dyDescent="0.25">
      <c r="A2168" s="3472"/>
      <c r="B2168" s="845" t="s">
        <v>4224</v>
      </c>
      <c r="C2168" s="1239">
        <f t="shared" ref="C2168:W2168" si="5093">C2166/C137</f>
        <v>0</v>
      </c>
      <c r="D2168" s="1239"/>
      <c r="E2168" s="1239"/>
      <c r="F2168" s="1236"/>
      <c r="G2168" s="1208">
        <f t="shared" si="5093"/>
        <v>0.2454568842528709</v>
      </c>
      <c r="H2168" s="1208"/>
      <c r="I2168" s="1208"/>
      <c r="J2168" s="1236"/>
      <c r="K2168" s="1239">
        <f t="shared" si="5093"/>
        <v>0</v>
      </c>
      <c r="L2168" s="1239"/>
      <c r="M2168" s="1239"/>
      <c r="N2168" s="1236"/>
      <c r="O2168" s="1239">
        <f t="shared" si="5093"/>
        <v>0</v>
      </c>
      <c r="P2168" s="1239"/>
      <c r="Q2168" s="1239"/>
      <c r="R2168" s="1236"/>
      <c r="S2168" s="1239">
        <f t="shared" si="5093"/>
        <v>0</v>
      </c>
      <c r="T2168" s="1239"/>
      <c r="U2168" s="1239"/>
      <c r="V2168" s="1236"/>
      <c r="W2168" s="1177">
        <f t="shared" si="5093"/>
        <v>0.45218593748393576</v>
      </c>
      <c r="X2168" s="1177">
        <f t="shared" si="5046"/>
        <v>0</v>
      </c>
      <c r="Y2168" s="1177"/>
      <c r="Z2168" s="1236"/>
      <c r="AA2168" s="1198">
        <f t="shared" si="5074"/>
        <v>4.909137685057418E-2</v>
      </c>
      <c r="AB2168" s="1723"/>
      <c r="AC2168" s="1723"/>
      <c r="AD2168" t="s">
        <v>4310</v>
      </c>
    </row>
    <row r="2169" spans="1:30" customFormat="1" hidden="1" x14ac:dyDescent="0.25">
      <c r="A2169" s="3472"/>
      <c r="B2169" s="845" t="s">
        <v>4311</v>
      </c>
      <c r="C2169" s="1239">
        <f t="shared" ref="C2169:W2169" si="5094">C2166/C154</f>
        <v>0</v>
      </c>
      <c r="D2169" s="1239"/>
      <c r="E2169" s="1239"/>
      <c r="F2169" s="1236"/>
      <c r="G2169" s="1208">
        <f t="shared" si="5094"/>
        <v>0.24020141535111597</v>
      </c>
      <c r="H2169" s="1208"/>
      <c r="I2169" s="1208"/>
      <c r="J2169" s="1236"/>
      <c r="K2169" s="1239">
        <f t="shared" si="5094"/>
        <v>0</v>
      </c>
      <c r="L2169" s="1239"/>
      <c r="M2169" s="1239"/>
      <c r="N2169" s="1236"/>
      <c r="O2169" s="1239">
        <f t="shared" si="5094"/>
        <v>0</v>
      </c>
      <c r="P2169" s="1239"/>
      <c r="Q2169" s="1239"/>
      <c r="R2169" s="1236"/>
      <c r="S2169" s="1239">
        <f t="shared" si="5094"/>
        <v>0</v>
      </c>
      <c r="T2169" s="1239"/>
      <c r="U2169" s="1239"/>
      <c r="V2169" s="1236"/>
      <c r="W2169" s="1177">
        <f t="shared" si="5094"/>
        <v>0.50827784858761227</v>
      </c>
      <c r="X2169" s="1177">
        <f t="shared" si="5046"/>
        <v>0</v>
      </c>
      <c r="Y2169" s="1177"/>
      <c r="Z2169" s="1236"/>
      <c r="AA2169" s="1198">
        <f t="shared" si="5074"/>
        <v>4.8040283070223191E-2</v>
      </c>
      <c r="AB2169" s="1723"/>
      <c r="AC2169" s="1723"/>
      <c r="AD2169" t="s">
        <v>4312</v>
      </c>
    </row>
    <row r="2170" spans="1:30" customFormat="1" hidden="1" x14ac:dyDescent="0.25">
      <c r="A2170" s="3472"/>
      <c r="B2170" s="1203" t="s">
        <v>4313</v>
      </c>
      <c r="C2170" s="1238"/>
      <c r="D2170" s="1238"/>
      <c r="E2170" s="1238"/>
      <c r="F2170" s="2309"/>
      <c r="G2170" s="1206">
        <f t="shared" ref="G2170" si="5095">G2148/G2158</f>
        <v>3.6363636363636362E-2</v>
      </c>
      <c r="H2170" s="1206"/>
      <c r="I2170" s="1206"/>
      <c r="J2170" s="2309"/>
      <c r="K2170" s="1238"/>
      <c r="L2170" s="1238"/>
      <c r="M2170" s="1238"/>
      <c r="N2170" s="2309"/>
      <c r="O2170" s="1238"/>
      <c r="P2170" s="1238"/>
      <c r="Q2170" s="1238"/>
      <c r="R2170" s="2309"/>
      <c r="S2170" s="1238"/>
      <c r="T2170" s="1238"/>
      <c r="U2170" s="1238"/>
      <c r="V2170" s="2309"/>
      <c r="W2170" s="1206">
        <f>W2148/W2158</f>
        <v>3.6363636363636362E-2</v>
      </c>
      <c r="X2170" s="1206">
        <f t="shared" si="5046"/>
        <v>0</v>
      </c>
      <c r="Y2170" s="1206"/>
      <c r="Z2170" s="2309"/>
      <c r="AA2170" s="1206">
        <f t="shared" si="5074"/>
        <v>3.6363636363636362E-2</v>
      </c>
      <c r="AB2170" s="1718"/>
      <c r="AC2170" s="1718"/>
      <c r="AD2170" s="27" t="s">
        <v>4314</v>
      </c>
    </row>
    <row r="2171" spans="1:30" s="1" customFormat="1" hidden="1" x14ac:dyDescent="0.25">
      <c r="A2171" s="3472"/>
      <c r="B2171" s="845" t="s">
        <v>4223</v>
      </c>
      <c r="C2171" s="1239">
        <f t="shared" ref="C2171:W2171" si="5096">C2170/C160</f>
        <v>0</v>
      </c>
      <c r="D2171" s="1239"/>
      <c r="E2171" s="1239"/>
      <c r="F2171" s="1236"/>
      <c r="G2171" s="1208">
        <f t="shared" si="5096"/>
        <v>0.63336555427694663</v>
      </c>
      <c r="H2171" s="1208"/>
      <c r="I2171" s="1208"/>
      <c r="J2171" s="1236"/>
      <c r="K2171" s="1239">
        <f t="shared" si="5096"/>
        <v>0</v>
      </c>
      <c r="L2171" s="1239"/>
      <c r="M2171" s="1239"/>
      <c r="N2171" s="1236"/>
      <c r="O2171" s="1239">
        <f t="shared" si="5096"/>
        <v>0</v>
      </c>
      <c r="P2171" s="1239"/>
      <c r="Q2171" s="1239"/>
      <c r="R2171" s="1236"/>
      <c r="S2171" s="1239">
        <f t="shared" si="5096"/>
        <v>0</v>
      </c>
      <c r="T2171" s="1239"/>
      <c r="U2171" s="1239"/>
      <c r="V2171" s="1236"/>
      <c r="W2171" s="1177">
        <f t="shared" si="5096"/>
        <v>0.15929037532144957</v>
      </c>
      <c r="X2171" s="1177">
        <f t="shared" si="5046"/>
        <v>0</v>
      </c>
      <c r="Y2171" s="1177"/>
      <c r="Z2171" s="1236"/>
      <c r="AA2171" s="1198">
        <f t="shared" si="5074"/>
        <v>0.12667311085538932</v>
      </c>
      <c r="AB2171" s="1723"/>
      <c r="AC2171" s="1723"/>
      <c r="AD2171" t="s">
        <v>4315</v>
      </c>
    </row>
    <row r="2172" spans="1:30" s="1" customFormat="1" hidden="1" x14ac:dyDescent="0.25">
      <c r="A2172" s="3472"/>
      <c r="B2172" s="845" t="s">
        <v>4224</v>
      </c>
      <c r="C2172" s="1239">
        <f t="shared" ref="C2172:W2172" si="5097">C2170/C177</f>
        <v>0</v>
      </c>
      <c r="D2172" s="1239"/>
      <c r="E2172" s="1239"/>
      <c r="F2172" s="1236"/>
      <c r="G2172" s="1208">
        <f t="shared" si="5097"/>
        <v>0.28395562770562766</v>
      </c>
      <c r="H2172" s="1208"/>
      <c r="I2172" s="1208"/>
      <c r="J2172" s="1236"/>
      <c r="K2172" s="1239">
        <f t="shared" si="5097"/>
        <v>0</v>
      </c>
      <c r="L2172" s="1239"/>
      <c r="M2172" s="1239"/>
      <c r="N2172" s="1236"/>
      <c r="O2172" s="1239">
        <f t="shared" si="5097"/>
        <v>0</v>
      </c>
      <c r="P2172" s="1239"/>
      <c r="Q2172" s="1239"/>
      <c r="R2172" s="1236"/>
      <c r="S2172" s="1239">
        <f t="shared" si="5097"/>
        <v>0</v>
      </c>
      <c r="T2172" s="1239"/>
      <c r="U2172" s="1239"/>
      <c r="V2172" s="1236"/>
      <c r="W2172" s="1177">
        <f t="shared" si="5097"/>
        <v>0.10939479340636854</v>
      </c>
      <c r="X2172" s="1177">
        <f t="shared" si="5046"/>
        <v>0</v>
      </c>
      <c r="Y2172" s="1177"/>
      <c r="Z2172" s="1236"/>
      <c r="AA2172" s="1198">
        <f t="shared" si="5074"/>
        <v>5.6791125541125531E-2</v>
      </c>
      <c r="AB2172" s="1723"/>
      <c r="AC2172" s="1723"/>
      <c r="AD2172" t="s">
        <v>4316</v>
      </c>
    </row>
    <row r="2173" spans="1:30" s="1" customFormat="1" hidden="1" x14ac:dyDescent="0.25">
      <c r="A2173" s="3472"/>
      <c r="B2173" s="845" t="s">
        <v>4311</v>
      </c>
      <c r="C2173" s="1239">
        <f t="shared" ref="C2173:W2173" si="5098">C2170/C180</f>
        <v>0</v>
      </c>
      <c r="D2173" s="1239"/>
      <c r="E2173" s="1239"/>
      <c r="F2173" s="1236"/>
      <c r="G2173" s="1208">
        <f t="shared" si="5098"/>
        <v>0.27103808353808351</v>
      </c>
      <c r="H2173" s="1208"/>
      <c r="I2173" s="1208"/>
      <c r="J2173" s="1236"/>
      <c r="K2173" s="1239">
        <f t="shared" si="5098"/>
        <v>0</v>
      </c>
      <c r="L2173" s="1239"/>
      <c r="M2173" s="1239"/>
      <c r="N2173" s="1236"/>
      <c r="O2173" s="1239">
        <f t="shared" si="5098"/>
        <v>0</v>
      </c>
      <c r="P2173" s="1239"/>
      <c r="Q2173" s="1239"/>
      <c r="R2173" s="1236"/>
      <c r="S2173" s="1239">
        <f t="shared" si="5098"/>
        <v>0</v>
      </c>
      <c r="T2173" s="1239"/>
      <c r="U2173" s="1239"/>
      <c r="V2173" s="1236"/>
      <c r="W2173" s="1177">
        <f t="shared" si="5098"/>
        <v>0.11559483565356658</v>
      </c>
      <c r="X2173" s="1177">
        <f t="shared" si="5046"/>
        <v>0</v>
      </c>
      <c r="Y2173" s="1177"/>
      <c r="Z2173" s="1236"/>
      <c r="AA2173" s="1198">
        <f t="shared" si="5074"/>
        <v>5.4207616707616701E-2</v>
      </c>
      <c r="AB2173" s="1723"/>
      <c r="AC2173" s="1723"/>
      <c r="AD2173" t="s">
        <v>4317</v>
      </c>
    </row>
    <row r="2174" spans="1:30" customFormat="1" hidden="1" x14ac:dyDescent="0.25">
      <c r="A2174" s="3472"/>
      <c r="B2174" s="1203" t="s">
        <v>4318</v>
      </c>
      <c r="C2174" s="1238"/>
      <c r="D2174" s="1238"/>
      <c r="E2174" s="1238"/>
      <c r="F2174" s="2309"/>
      <c r="G2174" s="1293">
        <f t="shared" ref="G2174" si="5099">G2148/G2143</f>
        <v>0.4</v>
      </c>
      <c r="H2174" s="1293"/>
      <c r="I2174" s="1293"/>
      <c r="J2174" s="2309"/>
      <c r="K2174" s="1238"/>
      <c r="L2174" s="1238"/>
      <c r="M2174" s="1238"/>
      <c r="N2174" s="2309"/>
      <c r="O2174" s="1238"/>
      <c r="P2174" s="1238"/>
      <c r="Q2174" s="1238"/>
      <c r="R2174" s="2309"/>
      <c r="S2174" s="1238"/>
      <c r="T2174" s="1238"/>
      <c r="U2174" s="1238"/>
      <c r="V2174" s="2309"/>
      <c r="W2174" s="1206">
        <f>W2148/W2143</f>
        <v>0.4</v>
      </c>
      <c r="X2174" s="1206">
        <f t="shared" si="5046"/>
        <v>0</v>
      </c>
      <c r="Y2174" s="1206"/>
      <c r="Z2174" s="2309"/>
      <c r="AA2174" s="1206">
        <f t="shared" si="5074"/>
        <v>0.4</v>
      </c>
      <c r="AB2174" s="1718"/>
      <c r="AC2174" s="1718"/>
      <c r="AD2174" s="27" t="s">
        <v>4319</v>
      </c>
    </row>
    <row r="2175" spans="1:30" customFormat="1" hidden="1" x14ac:dyDescent="0.25">
      <c r="A2175" s="3472"/>
      <c r="B2175" s="1181" t="s">
        <v>4223</v>
      </c>
      <c r="C2175" s="1239">
        <f t="shared" ref="C2175:W2175" si="5100">C2174/C212</f>
        <v>0</v>
      </c>
      <c r="D2175" s="1239"/>
      <c r="E2175" s="1239"/>
      <c r="F2175" s="1236"/>
      <c r="G2175" s="1208">
        <f t="shared" si="5100"/>
        <v>1.5700928270042196</v>
      </c>
      <c r="H2175" s="1208"/>
      <c r="I2175" s="1208"/>
      <c r="J2175" s="1236"/>
      <c r="K2175" s="1239">
        <f t="shared" si="5100"/>
        <v>0</v>
      </c>
      <c r="L2175" s="1239"/>
      <c r="M2175" s="1239"/>
      <c r="N2175" s="1236"/>
      <c r="O2175" s="1239">
        <f t="shared" si="5100"/>
        <v>0</v>
      </c>
      <c r="P2175" s="1239"/>
      <c r="Q2175" s="1239"/>
      <c r="R2175" s="1236"/>
      <c r="S2175" s="1239">
        <f t="shared" si="5100"/>
        <v>0</v>
      </c>
      <c r="T2175" s="1239"/>
      <c r="U2175" s="1239"/>
      <c r="V2175" s="1236"/>
      <c r="W2175" s="1177">
        <f t="shared" si="5100"/>
        <v>0.3573351842355359</v>
      </c>
      <c r="X2175" s="1177">
        <f t="shared" si="5046"/>
        <v>0</v>
      </c>
      <c r="Y2175" s="1177"/>
      <c r="Z2175" s="1236"/>
      <c r="AA2175" s="1198">
        <f t="shared" si="5074"/>
        <v>0.31401856540084394</v>
      </c>
      <c r="AB2175" s="1723"/>
      <c r="AC2175" s="1723"/>
      <c r="AD2175" t="s">
        <v>4320</v>
      </c>
    </row>
    <row r="2176" spans="1:30" customFormat="1" hidden="1" x14ac:dyDescent="0.25">
      <c r="A2176" s="3472"/>
      <c r="B2176" s="1181" t="s">
        <v>4224</v>
      </c>
      <c r="C2176" s="1239">
        <f t="shared" ref="C2176:W2176" si="5101">C2174/C229</f>
        <v>0</v>
      </c>
      <c r="D2176" s="1239"/>
      <c r="E2176" s="1239"/>
      <c r="F2176" s="1236"/>
      <c r="G2176" s="1208">
        <f t="shared" si="5101"/>
        <v>1.1568452380952381</v>
      </c>
      <c r="H2176" s="1208"/>
      <c r="I2176" s="1208"/>
      <c r="J2176" s="1236"/>
      <c r="K2176" s="1239">
        <f t="shared" si="5101"/>
        <v>0</v>
      </c>
      <c r="L2176" s="1239"/>
      <c r="M2176" s="1239"/>
      <c r="N2176" s="1236"/>
      <c r="O2176" s="1239">
        <f t="shared" si="5101"/>
        <v>0</v>
      </c>
      <c r="P2176" s="1239"/>
      <c r="Q2176" s="1239"/>
      <c r="R2176" s="1236"/>
      <c r="S2176" s="1239">
        <f t="shared" si="5101"/>
        <v>0</v>
      </c>
      <c r="T2176" s="1239"/>
      <c r="U2176" s="1239"/>
      <c r="V2176" s="1236"/>
      <c r="W2176" s="1177">
        <f t="shared" si="5101"/>
        <v>0.28857914989917738</v>
      </c>
      <c r="X2176" s="1177">
        <f t="shared" ref="X2176:X2197" si="5102">SUM(D2176+H2176+L2176+P2176+T2176)</f>
        <v>0</v>
      </c>
      <c r="Y2176" s="1177"/>
      <c r="Z2176" s="1236"/>
      <c r="AA2176" s="1198">
        <f t="shared" ref="AA2176:AA2197" si="5103">AVERAGE(C2176:S2176)</f>
        <v>0.23136904761904761</v>
      </c>
      <c r="AB2176" s="1723"/>
      <c r="AC2176" s="1723"/>
      <c r="AD2176" t="s">
        <v>4321</v>
      </c>
    </row>
    <row r="2177" spans="1:30" customFormat="1" hidden="1" x14ac:dyDescent="0.25">
      <c r="A2177" s="3472"/>
      <c r="B2177" s="1181" t="s">
        <v>4311</v>
      </c>
      <c r="C2177" s="1239">
        <f t="shared" ref="C2177:W2177" si="5104">C2174/C232</f>
        <v>0</v>
      </c>
      <c r="D2177" s="1239"/>
      <c r="E2177" s="1239"/>
      <c r="F2177" s="1236"/>
      <c r="G2177" s="1208">
        <f t="shared" si="5104"/>
        <v>1.1283783783783785</v>
      </c>
      <c r="H2177" s="1208"/>
      <c r="I2177" s="1208"/>
      <c r="J2177" s="1236"/>
      <c r="K2177" s="1239">
        <f t="shared" si="5104"/>
        <v>0</v>
      </c>
      <c r="L2177" s="1239"/>
      <c r="M2177" s="1239"/>
      <c r="N2177" s="1236"/>
      <c r="O2177" s="1239">
        <f t="shared" si="5104"/>
        <v>0</v>
      </c>
      <c r="P2177" s="1239"/>
      <c r="Q2177" s="1239"/>
      <c r="R2177" s="1236"/>
      <c r="S2177" s="1239">
        <f t="shared" si="5104"/>
        <v>0</v>
      </c>
      <c r="T2177" s="1239"/>
      <c r="U2177" s="1239"/>
      <c r="V2177" s="1236"/>
      <c r="W2177" s="1177">
        <f t="shared" si="5104"/>
        <v>0.29041907169630643</v>
      </c>
      <c r="X2177" s="1177">
        <f t="shared" si="5102"/>
        <v>0</v>
      </c>
      <c r="Y2177" s="1177"/>
      <c r="Z2177" s="1236"/>
      <c r="AA2177" s="1198">
        <f t="shared" si="5103"/>
        <v>0.2256756756756757</v>
      </c>
      <c r="AB2177" s="1723"/>
      <c r="AC2177" s="1723"/>
      <c r="AD2177" t="s">
        <v>4322</v>
      </c>
    </row>
    <row r="2178" spans="1:30" customFormat="1" hidden="1" x14ac:dyDescent="0.25">
      <c r="A2178" s="3472"/>
      <c r="B2178" s="1203" t="s">
        <v>4323</v>
      </c>
      <c r="C2178" s="1238"/>
      <c r="D2178" s="1238"/>
      <c r="E2178" s="1238"/>
      <c r="F2178" s="2309"/>
      <c r="G2178" s="1206">
        <f t="shared" ref="G2178" si="5105">G2153/G2143</f>
        <v>0</v>
      </c>
      <c r="H2178" s="1206"/>
      <c r="I2178" s="1206"/>
      <c r="J2178" s="2309"/>
      <c r="K2178" s="1238"/>
      <c r="L2178" s="1238"/>
      <c r="M2178" s="1238"/>
      <c r="N2178" s="2309"/>
      <c r="O2178" s="1238"/>
      <c r="P2178" s="1238"/>
      <c r="Q2178" s="1238"/>
      <c r="R2178" s="2309"/>
      <c r="S2178" s="1238"/>
      <c r="T2178" s="1238"/>
      <c r="U2178" s="1238"/>
      <c r="V2178" s="2309"/>
      <c r="W2178" s="1206">
        <f>W2153/W2143</f>
        <v>0</v>
      </c>
      <c r="X2178" s="1206">
        <f t="shared" si="5102"/>
        <v>0</v>
      </c>
      <c r="Y2178" s="1206"/>
      <c r="Z2178" s="2309"/>
      <c r="AA2178" s="1206">
        <f t="shared" si="5103"/>
        <v>0</v>
      </c>
      <c r="AB2178" s="1718"/>
      <c r="AC2178" s="1718"/>
      <c r="AD2178" s="27" t="s">
        <v>4324</v>
      </c>
    </row>
    <row r="2179" spans="1:30" customFormat="1" hidden="1" x14ac:dyDescent="0.25">
      <c r="A2179" s="3472"/>
      <c r="B2179" s="1181" t="s">
        <v>4223</v>
      </c>
      <c r="C2179" s="1239">
        <f t="shared" ref="C2179:W2179" si="5106">C2178/C238</f>
        <v>0</v>
      </c>
      <c r="D2179" s="1239"/>
      <c r="E2179" s="1239"/>
      <c r="F2179" s="1236"/>
      <c r="G2179" s="1208">
        <f t="shared" si="5106"/>
        <v>0</v>
      </c>
      <c r="H2179" s="1208"/>
      <c r="I2179" s="1208"/>
      <c r="J2179" s="1236"/>
      <c r="K2179" s="1239">
        <f t="shared" si="5106"/>
        <v>0</v>
      </c>
      <c r="L2179" s="1239"/>
      <c r="M2179" s="1239"/>
      <c r="N2179" s="1236"/>
      <c r="O2179" s="1239">
        <f t="shared" si="5106"/>
        <v>0</v>
      </c>
      <c r="P2179" s="1239"/>
      <c r="Q2179" s="1239"/>
      <c r="R2179" s="1236"/>
      <c r="S2179" s="1239">
        <f t="shared" si="5106"/>
        <v>0</v>
      </c>
      <c r="T2179" s="1239"/>
      <c r="U2179" s="1239"/>
      <c r="V2179" s="1236"/>
      <c r="W2179" s="1177">
        <f t="shared" si="5106"/>
        <v>0</v>
      </c>
      <c r="X2179" s="1177">
        <f t="shared" si="5102"/>
        <v>0</v>
      </c>
      <c r="Y2179" s="1177"/>
      <c r="Z2179" s="1236"/>
      <c r="AA2179" s="1198">
        <f t="shared" si="5103"/>
        <v>0</v>
      </c>
      <c r="AB2179" s="1723"/>
      <c r="AC2179" s="1723"/>
      <c r="AD2179" t="s">
        <v>4325</v>
      </c>
    </row>
    <row r="2180" spans="1:30" customFormat="1" hidden="1" x14ac:dyDescent="0.25">
      <c r="A2180" s="3472"/>
      <c r="B2180" s="1181" t="s">
        <v>4224</v>
      </c>
      <c r="C2180" s="1239">
        <f t="shared" ref="C2180:W2180" si="5107">C2178/C255</f>
        <v>0</v>
      </c>
      <c r="D2180" s="1239"/>
      <c r="E2180" s="1239"/>
      <c r="F2180" s="1236"/>
      <c r="G2180" s="1208">
        <f t="shared" si="5107"/>
        <v>0</v>
      </c>
      <c r="H2180" s="1208"/>
      <c r="I2180" s="1208"/>
      <c r="J2180" s="1236"/>
      <c r="K2180" s="1239">
        <f t="shared" si="5107"/>
        <v>0</v>
      </c>
      <c r="L2180" s="1239"/>
      <c r="M2180" s="1239"/>
      <c r="N2180" s="1236"/>
      <c r="O2180" s="1239">
        <f t="shared" si="5107"/>
        <v>0</v>
      </c>
      <c r="P2180" s="1239"/>
      <c r="Q2180" s="1239"/>
      <c r="R2180" s="1236"/>
      <c r="S2180" s="1239">
        <f t="shared" si="5107"/>
        <v>0</v>
      </c>
      <c r="T2180" s="1239"/>
      <c r="U2180" s="1239"/>
      <c r="V2180" s="1236"/>
      <c r="W2180" s="1177">
        <f t="shared" si="5107"/>
        <v>0</v>
      </c>
      <c r="X2180" s="1177">
        <f t="shared" si="5102"/>
        <v>0</v>
      </c>
      <c r="Y2180" s="1177"/>
      <c r="Z2180" s="1236"/>
      <c r="AA2180" s="1198">
        <f t="shared" si="5103"/>
        <v>0</v>
      </c>
      <c r="AB2180" s="1723"/>
      <c r="AC2180" s="1723"/>
      <c r="AD2180" t="s">
        <v>4326</v>
      </c>
    </row>
    <row r="2181" spans="1:30" customFormat="1" hidden="1" x14ac:dyDescent="0.25">
      <c r="A2181" s="3472"/>
      <c r="B2181" s="1181" t="s">
        <v>4311</v>
      </c>
      <c r="C2181" s="1239">
        <f t="shared" ref="C2181:W2181" si="5108">C2178/C258</f>
        <v>0</v>
      </c>
      <c r="D2181" s="1239"/>
      <c r="E2181" s="1239"/>
      <c r="F2181" s="1236"/>
      <c r="G2181" s="1208">
        <f t="shared" si="5108"/>
        <v>0</v>
      </c>
      <c r="H2181" s="1208"/>
      <c r="I2181" s="1208"/>
      <c r="J2181" s="1236"/>
      <c r="K2181" s="1239">
        <f t="shared" si="5108"/>
        <v>0</v>
      </c>
      <c r="L2181" s="1239"/>
      <c r="M2181" s="1239"/>
      <c r="N2181" s="1236"/>
      <c r="O2181" s="1239">
        <f t="shared" si="5108"/>
        <v>0</v>
      </c>
      <c r="P2181" s="1239"/>
      <c r="Q2181" s="1239"/>
      <c r="R2181" s="1236"/>
      <c r="S2181" s="1239">
        <f t="shared" si="5108"/>
        <v>0</v>
      </c>
      <c r="T2181" s="1239"/>
      <c r="U2181" s="1239"/>
      <c r="V2181" s="1236"/>
      <c r="W2181" s="1177">
        <f t="shared" si="5108"/>
        <v>0</v>
      </c>
      <c r="X2181" s="1177">
        <f t="shared" si="5102"/>
        <v>0</v>
      </c>
      <c r="Y2181" s="1177"/>
      <c r="Z2181" s="1236"/>
      <c r="AA2181" s="1198">
        <f t="shared" si="5103"/>
        <v>0</v>
      </c>
      <c r="AB2181" s="1723"/>
      <c r="AC2181" s="1723"/>
      <c r="AD2181" t="s">
        <v>4327</v>
      </c>
    </row>
    <row r="2182" spans="1:30" customFormat="1" hidden="1" x14ac:dyDescent="0.25">
      <c r="A2182" s="3472"/>
      <c r="B2182" s="1203" t="s">
        <v>4328</v>
      </c>
      <c r="C2182" s="1240"/>
      <c r="D2182" s="1240"/>
      <c r="E2182" s="1240"/>
      <c r="F2182" s="2309"/>
      <c r="G2182" s="1246">
        <f t="shared" ref="G2182" si="5109">G2158/G2161</f>
        <v>55</v>
      </c>
      <c r="H2182" s="1246"/>
      <c r="I2182" s="1246"/>
      <c r="J2182" s="2309"/>
      <c r="K2182" s="1240"/>
      <c r="L2182" s="1240"/>
      <c r="M2182" s="1240"/>
      <c r="N2182" s="2309"/>
      <c r="O2182" s="1240"/>
      <c r="P2182" s="1240"/>
      <c r="Q2182" s="1240"/>
      <c r="R2182" s="2309"/>
      <c r="S2182" s="1240"/>
      <c r="T2182" s="1240"/>
      <c r="U2182" s="1240"/>
      <c r="V2182" s="2309"/>
      <c r="W2182" s="1212">
        <f>W2158/W2161</f>
        <v>55</v>
      </c>
      <c r="X2182" s="1212">
        <f t="shared" si="5102"/>
        <v>0</v>
      </c>
      <c r="Y2182" s="1212"/>
      <c r="Z2182" s="2309"/>
      <c r="AA2182" s="1212">
        <f t="shared" si="5103"/>
        <v>55</v>
      </c>
      <c r="AB2182" s="1724"/>
      <c r="AC2182" s="1724"/>
      <c r="AD2182" s="27" t="s">
        <v>4329</v>
      </c>
    </row>
    <row r="2183" spans="1:30" customFormat="1" hidden="1" x14ac:dyDescent="0.25">
      <c r="A2183" s="3472"/>
      <c r="B2183" s="1181" t="s">
        <v>4223</v>
      </c>
      <c r="C2183" s="1239">
        <f t="shared" ref="C2183:W2183" si="5110">C2182/C264</f>
        <v>0</v>
      </c>
      <c r="D2183" s="1239"/>
      <c r="E2183" s="1239"/>
      <c r="F2183" s="1236"/>
      <c r="G2183" s="1208">
        <f t="shared" si="5110"/>
        <v>0.37999399218984686</v>
      </c>
      <c r="H2183" s="1208"/>
      <c r="I2183" s="1208"/>
      <c r="J2183" s="1236"/>
      <c r="K2183" s="1239">
        <f t="shared" si="5110"/>
        <v>0</v>
      </c>
      <c r="L2183" s="1239"/>
      <c r="M2183" s="1239"/>
      <c r="N2183" s="1236"/>
      <c r="O2183" s="1239">
        <f t="shared" si="5110"/>
        <v>0</v>
      </c>
      <c r="P2183" s="1239"/>
      <c r="Q2183" s="1239"/>
      <c r="R2183" s="1236"/>
      <c r="S2183" s="1239">
        <f t="shared" si="5110"/>
        <v>0</v>
      </c>
      <c r="T2183" s="1239"/>
      <c r="U2183" s="1239"/>
      <c r="V2183" s="1236"/>
      <c r="W2183" s="1177">
        <f t="shared" si="5110"/>
        <v>0.35905949577236396</v>
      </c>
      <c r="X2183" s="1177">
        <f t="shared" si="5102"/>
        <v>0</v>
      </c>
      <c r="Y2183" s="1177"/>
      <c r="Z2183" s="1236"/>
      <c r="AA2183" s="1198">
        <f t="shared" si="5103"/>
        <v>7.5998798437969375E-2</v>
      </c>
      <c r="AB2183" s="1723"/>
      <c r="AC2183" s="1723"/>
      <c r="AD2183" t="s">
        <v>4330</v>
      </c>
    </row>
    <row r="2184" spans="1:30" customFormat="1" hidden="1" x14ac:dyDescent="0.25">
      <c r="A2184" s="3472"/>
      <c r="B2184" s="1181" t="s">
        <v>4224</v>
      </c>
      <c r="C2184" s="1239">
        <f t="shared" ref="C2184:W2184" si="5111">C2182/C281</f>
        <v>0</v>
      </c>
      <c r="D2184" s="1239"/>
      <c r="E2184" s="1239"/>
      <c r="F2184" s="1236"/>
      <c r="G2184" s="1208">
        <f t="shared" si="5111"/>
        <v>1.5354930919485468</v>
      </c>
      <c r="H2184" s="1208"/>
      <c r="I2184" s="1208"/>
      <c r="J2184" s="1236"/>
      <c r="K2184" s="1239">
        <f t="shared" si="5111"/>
        <v>0</v>
      </c>
      <c r="L2184" s="1239"/>
      <c r="M2184" s="1239"/>
      <c r="N2184" s="1236"/>
      <c r="O2184" s="1239">
        <f t="shared" si="5111"/>
        <v>0</v>
      </c>
      <c r="P2184" s="1239"/>
      <c r="Q2184" s="1239"/>
      <c r="R2184" s="1236"/>
      <c r="S2184" s="1239">
        <f t="shared" si="5111"/>
        <v>0</v>
      </c>
      <c r="T2184" s="1239"/>
      <c r="U2184" s="1239"/>
      <c r="V2184" s="1236"/>
      <c r="W2184" s="1177">
        <f t="shared" si="5111"/>
        <v>0.38640661177067981</v>
      </c>
      <c r="X2184" s="1177">
        <f t="shared" si="5102"/>
        <v>0</v>
      </c>
      <c r="Y2184" s="1177"/>
      <c r="Z2184" s="1236"/>
      <c r="AA2184" s="1198">
        <f t="shared" si="5103"/>
        <v>0.30709861838970937</v>
      </c>
      <c r="AB2184" s="1723"/>
      <c r="AC2184" s="1723"/>
      <c r="AD2184" t="s">
        <v>4331</v>
      </c>
    </row>
    <row r="2185" spans="1:30" customFormat="1" hidden="1" x14ac:dyDescent="0.25">
      <c r="A2185" s="3472"/>
      <c r="B2185" s="1181" t="s">
        <v>4311</v>
      </c>
      <c r="C2185" s="1239">
        <f t="shared" ref="C2185:W2185" si="5112">C2182/C284</f>
        <v>0</v>
      </c>
      <c r="D2185" s="1239"/>
      <c r="E2185" s="1239"/>
      <c r="F2185" s="1236"/>
      <c r="G2185" s="1208">
        <f t="shared" si="5112"/>
        <v>1.3212464589235127</v>
      </c>
      <c r="H2185" s="1208"/>
      <c r="I2185" s="1208"/>
      <c r="J2185" s="1236"/>
      <c r="K2185" s="1239">
        <f t="shared" si="5112"/>
        <v>0</v>
      </c>
      <c r="L2185" s="1239"/>
      <c r="M2185" s="1239"/>
      <c r="N2185" s="1236"/>
      <c r="O2185" s="1239">
        <f t="shared" si="5112"/>
        <v>0</v>
      </c>
      <c r="P2185" s="1239"/>
      <c r="Q2185" s="1239"/>
      <c r="R2185" s="1236"/>
      <c r="S2185" s="1239">
        <f t="shared" si="5112"/>
        <v>0</v>
      </c>
      <c r="T2185" s="1239"/>
      <c r="U2185" s="1239"/>
      <c r="V2185" s="1236"/>
      <c r="W2185" s="1177">
        <f t="shared" si="5112"/>
        <v>0.30198031005997511</v>
      </c>
      <c r="X2185" s="1177">
        <f t="shared" si="5102"/>
        <v>0</v>
      </c>
      <c r="Y2185" s="1177"/>
      <c r="Z2185" s="1236"/>
      <c r="AA2185" s="1198">
        <f t="shared" si="5103"/>
        <v>0.26424929178470252</v>
      </c>
      <c r="AB2185" s="1723"/>
      <c r="AC2185" s="1723"/>
      <c r="AD2185" t="s">
        <v>4332</v>
      </c>
    </row>
    <row r="2186" spans="1:30" customFormat="1" hidden="1" x14ac:dyDescent="0.25">
      <c r="A2186" s="3472"/>
      <c r="B2186" s="1203" t="s">
        <v>4333</v>
      </c>
      <c r="C2186" s="1241"/>
      <c r="D2186" s="1241"/>
      <c r="E2186" s="1241"/>
      <c r="F2186" s="2309"/>
      <c r="G2186" s="1212">
        <f t="shared" ref="G2186" si="5113">G2143/G2161</f>
        <v>5</v>
      </c>
      <c r="H2186" s="1212"/>
      <c r="I2186" s="1212"/>
      <c r="J2186" s="2309"/>
      <c r="K2186" s="1241"/>
      <c r="L2186" s="1241"/>
      <c r="M2186" s="1241"/>
      <c r="N2186" s="2309"/>
      <c r="O2186" s="1241"/>
      <c r="P2186" s="1241"/>
      <c r="Q2186" s="1241"/>
      <c r="R2186" s="2309"/>
      <c r="S2186" s="1241"/>
      <c r="T2186" s="1241"/>
      <c r="U2186" s="1241"/>
      <c r="V2186" s="2309"/>
      <c r="W2186" s="1213">
        <f>W2143/W2161</f>
        <v>5</v>
      </c>
      <c r="X2186" s="1213">
        <f t="shared" si="5102"/>
        <v>0</v>
      </c>
      <c r="Y2186" s="1213"/>
      <c r="Z2186" s="2309"/>
      <c r="AA2186" s="1213">
        <f t="shared" si="5103"/>
        <v>5</v>
      </c>
      <c r="AB2186" s="1725"/>
      <c r="AC2186" s="1725"/>
      <c r="AD2186" s="27" t="s">
        <v>4334</v>
      </c>
    </row>
    <row r="2187" spans="1:30" customFormat="1" hidden="1" x14ac:dyDescent="0.25">
      <c r="A2187" s="3472"/>
      <c r="B2187" s="1181" t="s">
        <v>4223</v>
      </c>
      <c r="C2187" s="1239">
        <f t="shared" ref="C2187:W2187" si="5114">C2186/C290</f>
        <v>0</v>
      </c>
      <c r="D2187" s="1239"/>
      <c r="E2187" s="1239"/>
      <c r="F2187" s="1236"/>
      <c r="G2187" s="1208">
        <f t="shared" si="5114"/>
        <v>0.15328718235369995</v>
      </c>
      <c r="H2187" s="1208"/>
      <c r="I2187" s="1208"/>
      <c r="J2187" s="1236"/>
      <c r="K2187" s="1239">
        <f t="shared" si="5114"/>
        <v>0</v>
      </c>
      <c r="L2187" s="1239"/>
      <c r="M2187" s="1239"/>
      <c r="N2187" s="1236"/>
      <c r="O2187" s="1239">
        <f t="shared" si="5114"/>
        <v>0</v>
      </c>
      <c r="P2187" s="1239"/>
      <c r="Q2187" s="1239"/>
      <c r="R2187" s="1236"/>
      <c r="S2187" s="1239">
        <f t="shared" si="5114"/>
        <v>0</v>
      </c>
      <c r="T2187" s="1239"/>
      <c r="U2187" s="1239"/>
      <c r="V2187" s="1236"/>
      <c r="W2187" s="1177">
        <f t="shared" si="5114"/>
        <v>0.15863268856821205</v>
      </c>
      <c r="X2187" s="1177">
        <f t="shared" si="5102"/>
        <v>0</v>
      </c>
      <c r="Y2187" s="1177"/>
      <c r="Z2187" s="1236"/>
      <c r="AA2187" s="1198">
        <f t="shared" si="5103"/>
        <v>3.0657436470739992E-2</v>
      </c>
      <c r="AB2187" s="1723"/>
      <c r="AC2187" s="1723"/>
      <c r="AD2187" t="s">
        <v>4335</v>
      </c>
    </row>
    <row r="2188" spans="1:30" customFormat="1" hidden="1" x14ac:dyDescent="0.25">
      <c r="A2188" s="3472"/>
      <c r="B2188" s="1181" t="s">
        <v>4224</v>
      </c>
      <c r="C2188" s="1239">
        <f t="shared" ref="C2188:W2188" si="5115">C2186/C307</f>
        <v>0</v>
      </c>
      <c r="D2188" s="1239"/>
      <c r="E2188" s="1239"/>
      <c r="F2188" s="1236"/>
      <c r="G2188" s="1208">
        <f t="shared" si="5115"/>
        <v>0.37689735014149728</v>
      </c>
      <c r="H2188" s="1208"/>
      <c r="I2188" s="1208"/>
      <c r="J2188" s="1236"/>
      <c r="K2188" s="1239">
        <f t="shared" si="5115"/>
        <v>0</v>
      </c>
      <c r="L2188" s="1239"/>
      <c r="M2188" s="1239"/>
      <c r="N2188" s="1236"/>
      <c r="O2188" s="1239">
        <f t="shared" si="5115"/>
        <v>0</v>
      </c>
      <c r="P2188" s="1239"/>
      <c r="Q2188" s="1239"/>
      <c r="R2188" s="1236"/>
      <c r="S2188" s="1239">
        <f t="shared" si="5115"/>
        <v>0</v>
      </c>
      <c r="T2188" s="1239"/>
      <c r="U2188" s="1239"/>
      <c r="V2188" s="1236"/>
      <c r="W2188" s="1177">
        <f t="shared" si="5115"/>
        <v>0.17472763599351604</v>
      </c>
      <c r="X2188" s="1177">
        <f t="shared" si="5102"/>
        <v>0</v>
      </c>
      <c r="Y2188" s="1177"/>
      <c r="Z2188" s="1236"/>
      <c r="AA2188" s="1198">
        <f t="shared" si="5103"/>
        <v>7.537947002829945E-2</v>
      </c>
      <c r="AB2188" s="1723"/>
      <c r="AC2188" s="1723"/>
      <c r="AD2188" t="s">
        <v>4336</v>
      </c>
    </row>
    <row r="2189" spans="1:30" customFormat="1" hidden="1" x14ac:dyDescent="0.25">
      <c r="A2189" s="3472"/>
      <c r="B2189" s="1181" t="s">
        <v>4311</v>
      </c>
      <c r="C2189" s="1239">
        <f t="shared" ref="C2189:W2189" si="5116">C2186/C310</f>
        <v>0</v>
      </c>
      <c r="D2189" s="1239"/>
      <c r="E2189" s="1239"/>
      <c r="F2189" s="1236"/>
      <c r="G2189" s="1208">
        <f t="shared" si="5116"/>
        <v>0.31736526946107785</v>
      </c>
      <c r="H2189" s="1208"/>
      <c r="I2189" s="1208"/>
      <c r="J2189" s="1236"/>
      <c r="K2189" s="1239">
        <f t="shared" si="5116"/>
        <v>0</v>
      </c>
      <c r="L2189" s="1239"/>
      <c r="M2189" s="1239"/>
      <c r="N2189" s="1236"/>
      <c r="O2189" s="1239">
        <f t="shared" si="5116"/>
        <v>0</v>
      </c>
      <c r="P2189" s="1239"/>
      <c r="Q2189" s="1239"/>
      <c r="R2189" s="1236"/>
      <c r="S2189" s="1239">
        <f t="shared" si="5116"/>
        <v>0</v>
      </c>
      <c r="T2189" s="1239"/>
      <c r="U2189" s="1239"/>
      <c r="V2189" s="1236"/>
      <c r="W2189" s="1177">
        <f t="shared" si="5116"/>
        <v>0.15348990231310422</v>
      </c>
      <c r="X2189" s="1177">
        <f t="shared" si="5102"/>
        <v>0</v>
      </c>
      <c r="Y2189" s="1177"/>
      <c r="Z2189" s="1236"/>
      <c r="AA2189" s="1198">
        <f t="shared" si="5103"/>
        <v>6.3473053892215567E-2</v>
      </c>
      <c r="AB2189" s="1723"/>
      <c r="AC2189" s="1723"/>
      <c r="AD2189" t="s">
        <v>4337</v>
      </c>
    </row>
    <row r="2190" spans="1:30" s="325" customFormat="1" hidden="1" x14ac:dyDescent="0.25">
      <c r="A2190" s="3472"/>
      <c r="B2190" s="1203" t="s">
        <v>4338</v>
      </c>
      <c r="C2190" s="1238"/>
      <c r="D2190" s="1238"/>
      <c r="E2190" s="1238"/>
      <c r="F2190" s="2309"/>
      <c r="G2190" s="1294">
        <f t="shared" ref="G2190:W2190" si="5117">G2148/G2161</f>
        <v>2</v>
      </c>
      <c r="H2190" s="1294"/>
      <c r="I2190" s="1294"/>
      <c r="J2190" s="2309"/>
      <c r="K2190" s="1238"/>
      <c r="L2190" s="1238"/>
      <c r="M2190" s="1238"/>
      <c r="N2190" s="2309"/>
      <c r="O2190" s="1238"/>
      <c r="P2190" s="1238"/>
      <c r="Q2190" s="1238"/>
      <c r="R2190" s="2309"/>
      <c r="S2190" s="1238"/>
      <c r="T2190" s="1238"/>
      <c r="U2190" s="1238"/>
      <c r="V2190" s="2309"/>
      <c r="W2190" s="1206">
        <f t="shared" si="5117"/>
        <v>2</v>
      </c>
      <c r="X2190" s="1206">
        <f t="shared" si="5102"/>
        <v>0</v>
      </c>
      <c r="Y2190" s="1206"/>
      <c r="Z2190" s="2309"/>
      <c r="AA2190" s="1206">
        <f t="shared" si="5103"/>
        <v>2</v>
      </c>
      <c r="AB2190" s="1718"/>
      <c r="AC2190" s="1718"/>
      <c r="AD2190" s="1220" t="s">
        <v>4339</v>
      </c>
    </row>
    <row r="2191" spans="1:30" s="325" customFormat="1" hidden="1" x14ac:dyDescent="0.25">
      <c r="A2191" s="3472"/>
      <c r="B2191" s="1182" t="s">
        <v>4223</v>
      </c>
      <c r="C2191" s="1239">
        <f t="shared" ref="C2191:W2191" si="5118">C2190/C316</f>
        <v>0</v>
      </c>
      <c r="D2191" s="1239"/>
      <c r="E2191" s="1239"/>
      <c r="F2191" s="1236"/>
      <c r="G2191" s="1208">
        <f t="shared" si="5118"/>
        <v>0.24067510548523208</v>
      </c>
      <c r="H2191" s="1208"/>
      <c r="I2191" s="1208"/>
      <c r="J2191" s="1236"/>
      <c r="K2191" s="1239">
        <f t="shared" si="5118"/>
        <v>0</v>
      </c>
      <c r="L2191" s="1239"/>
      <c r="M2191" s="1239"/>
      <c r="N2191" s="1236"/>
      <c r="O2191" s="1239">
        <f t="shared" si="5118"/>
        <v>0</v>
      </c>
      <c r="P2191" s="1239"/>
      <c r="Q2191" s="1239"/>
      <c r="R2191" s="1236"/>
      <c r="S2191" s="1239">
        <f t="shared" si="5118"/>
        <v>0</v>
      </c>
      <c r="T2191" s="1239"/>
      <c r="U2191" s="1239"/>
      <c r="V2191" s="1236"/>
      <c r="W2191" s="1199" t="e">
        <f t="shared" si="5118"/>
        <v>#DIV/0!</v>
      </c>
      <c r="X2191" s="1199">
        <f t="shared" si="5102"/>
        <v>0</v>
      </c>
      <c r="Y2191" s="1199"/>
      <c r="Z2191" s="1236"/>
      <c r="AA2191" s="1198">
        <f t="shared" si="5103"/>
        <v>4.8135021097046413E-2</v>
      </c>
      <c r="AB2191" s="1723"/>
      <c r="AC2191" s="1723"/>
      <c r="AD2191" s="325" t="s">
        <v>4340</v>
      </c>
    </row>
    <row r="2192" spans="1:30" hidden="1" x14ac:dyDescent="0.25">
      <c r="A2192" s="3472"/>
      <c r="B2192" s="1182" t="s">
        <v>4224</v>
      </c>
      <c r="C2192" s="1239">
        <f t="shared" ref="C2192:W2192" si="5119">C2190/C333</f>
        <v>0</v>
      </c>
      <c r="D2192" s="1239"/>
      <c r="E2192" s="1239"/>
      <c r="F2192" s="1236"/>
      <c r="G2192" s="1208">
        <f t="shared" si="5119"/>
        <v>0.43601190476190477</v>
      </c>
      <c r="H2192" s="1208"/>
      <c r="I2192" s="1208"/>
      <c r="J2192" s="1236"/>
      <c r="K2192" s="1239">
        <f t="shared" si="5119"/>
        <v>0</v>
      </c>
      <c r="L2192" s="1239"/>
      <c r="M2192" s="1239"/>
      <c r="N2192" s="1236"/>
      <c r="O2192" s="1239">
        <f t="shared" si="5119"/>
        <v>0</v>
      </c>
      <c r="P2192" s="1239"/>
      <c r="Q2192" s="1239"/>
      <c r="R2192" s="1236"/>
      <c r="S2192" s="1239">
        <f t="shared" si="5119"/>
        <v>0</v>
      </c>
      <c r="T2192" s="1239"/>
      <c r="U2192" s="1239"/>
      <c r="V2192" s="1236"/>
      <c r="W2192" s="1200" t="e">
        <f t="shared" si="5119"/>
        <v>#DIV/0!</v>
      </c>
      <c r="X2192" s="1200">
        <f t="shared" si="5102"/>
        <v>0</v>
      </c>
      <c r="Y2192" s="1200"/>
      <c r="Z2192" s="1236"/>
      <c r="AA2192" s="1198">
        <f t="shared" si="5103"/>
        <v>8.7202380952380948E-2</v>
      </c>
      <c r="AB2192" s="1723"/>
      <c r="AC2192" s="1723"/>
      <c r="AD2192" s="325" t="s">
        <v>4341</v>
      </c>
    </row>
    <row r="2193" spans="1:30" hidden="1" x14ac:dyDescent="0.25">
      <c r="A2193" s="3472"/>
      <c r="B2193" s="1182" t="s">
        <v>4311</v>
      </c>
      <c r="C2193" s="1239">
        <f t="shared" ref="C2193:W2193" si="5120">C2190/C336</f>
        <v>0</v>
      </c>
      <c r="D2193" s="1239"/>
      <c r="E2193" s="1239"/>
      <c r="F2193" s="1236"/>
      <c r="G2193" s="1208">
        <f t="shared" si="5120"/>
        <v>0.35810810810810811</v>
      </c>
      <c r="H2193" s="1208"/>
      <c r="I2193" s="1208"/>
      <c r="J2193" s="1236"/>
      <c r="K2193" s="1239">
        <f t="shared" si="5120"/>
        <v>0</v>
      </c>
      <c r="L2193" s="1239"/>
      <c r="M2193" s="1239"/>
      <c r="N2193" s="1236"/>
      <c r="O2193" s="1239">
        <f t="shared" si="5120"/>
        <v>0</v>
      </c>
      <c r="P2193" s="1239"/>
      <c r="Q2193" s="1239"/>
      <c r="R2193" s="1236"/>
      <c r="S2193" s="1239">
        <f t="shared" si="5120"/>
        <v>0</v>
      </c>
      <c r="T2193" s="1239"/>
      <c r="U2193" s="1239"/>
      <c r="V2193" s="1236"/>
      <c r="W2193" s="1199" t="e">
        <f t="shared" si="5120"/>
        <v>#DIV/0!</v>
      </c>
      <c r="X2193" s="1199">
        <f t="shared" si="5102"/>
        <v>0</v>
      </c>
      <c r="Y2193" s="1199"/>
      <c r="Z2193" s="1236"/>
      <c r="AA2193" s="1198">
        <f t="shared" si="5103"/>
        <v>7.1621621621621626E-2</v>
      </c>
      <c r="AB2193" s="1723"/>
      <c r="AC2193" s="1723"/>
      <c r="AD2193" s="325" t="s">
        <v>4342</v>
      </c>
    </row>
    <row r="2194" spans="1:30" hidden="1" x14ac:dyDescent="0.25">
      <c r="A2194" s="3472"/>
      <c r="B2194" s="1203" t="s">
        <v>4343</v>
      </c>
      <c r="C2194" s="1238"/>
      <c r="D2194" s="1238"/>
      <c r="E2194" s="1238"/>
      <c r="F2194" s="2309"/>
      <c r="G2194" s="1206">
        <f t="shared" ref="G2194:W2194" si="5121">G2153/G2158</f>
        <v>0</v>
      </c>
      <c r="H2194" s="1206"/>
      <c r="I2194" s="1206"/>
      <c r="J2194" s="2309"/>
      <c r="K2194" s="1238"/>
      <c r="L2194" s="1238"/>
      <c r="M2194" s="1238"/>
      <c r="N2194" s="2309"/>
      <c r="O2194" s="1238"/>
      <c r="P2194" s="1238"/>
      <c r="Q2194" s="1238"/>
      <c r="R2194" s="2309"/>
      <c r="S2194" s="1238"/>
      <c r="T2194" s="1238"/>
      <c r="U2194" s="1238"/>
      <c r="V2194" s="2309"/>
      <c r="W2194" s="1206">
        <f t="shared" si="5121"/>
        <v>0</v>
      </c>
      <c r="X2194" s="1206">
        <f t="shared" si="5102"/>
        <v>0</v>
      </c>
      <c r="Y2194" s="1206"/>
      <c r="Z2194" s="2309"/>
      <c r="AA2194" s="1206">
        <f t="shared" si="5103"/>
        <v>0</v>
      </c>
      <c r="AB2194" s="1718"/>
      <c r="AC2194" s="1718"/>
      <c r="AD2194" s="1220" t="s">
        <v>4344</v>
      </c>
    </row>
    <row r="2195" spans="1:30" hidden="1" x14ac:dyDescent="0.25">
      <c r="A2195" s="3472"/>
      <c r="B2195" s="1182" t="s">
        <v>4223</v>
      </c>
      <c r="C2195" s="1239">
        <f t="shared" ref="C2195:W2195" si="5122">C2194/C342</f>
        <v>0</v>
      </c>
      <c r="D2195" s="1239"/>
      <c r="E2195" s="1239"/>
      <c r="F2195" s="1236"/>
      <c r="G2195" s="1208">
        <f t="shared" si="5122"/>
        <v>0</v>
      </c>
      <c r="H2195" s="1208"/>
      <c r="I2195" s="1208"/>
      <c r="J2195" s="1236"/>
      <c r="K2195" s="1239">
        <f t="shared" si="5122"/>
        <v>0</v>
      </c>
      <c r="L2195" s="1239"/>
      <c r="M2195" s="1239"/>
      <c r="N2195" s="1236"/>
      <c r="O2195" s="1239">
        <f t="shared" si="5122"/>
        <v>0</v>
      </c>
      <c r="P2195" s="1239"/>
      <c r="Q2195" s="1239"/>
      <c r="R2195" s="1236"/>
      <c r="S2195" s="1239">
        <f t="shared" si="5122"/>
        <v>0</v>
      </c>
      <c r="T2195" s="1239"/>
      <c r="U2195" s="1239"/>
      <c r="V2195" s="1236"/>
      <c r="W2195" s="1199" t="e">
        <f t="shared" si="5122"/>
        <v>#DIV/0!</v>
      </c>
      <c r="X2195" s="1199">
        <f t="shared" si="5102"/>
        <v>0</v>
      </c>
      <c r="Y2195" s="1199"/>
      <c r="Z2195" s="1236"/>
      <c r="AA2195" s="1198">
        <f t="shared" si="5103"/>
        <v>0</v>
      </c>
      <c r="AB2195" s="1723"/>
      <c r="AC2195" s="1723"/>
      <c r="AD2195" s="325" t="s">
        <v>4345</v>
      </c>
    </row>
    <row r="2196" spans="1:30" hidden="1" x14ac:dyDescent="0.25">
      <c r="A2196" s="3472"/>
      <c r="B2196" s="1182" t="s">
        <v>4224</v>
      </c>
      <c r="C2196" s="1239">
        <f t="shared" ref="C2196:W2196" si="5123">C2194/C359</f>
        <v>0</v>
      </c>
      <c r="D2196" s="1239"/>
      <c r="E2196" s="1239"/>
      <c r="F2196" s="1236"/>
      <c r="G2196" s="1208">
        <f t="shared" si="5123"/>
        <v>0</v>
      </c>
      <c r="H2196" s="1208"/>
      <c r="I2196" s="1208"/>
      <c r="J2196" s="1236"/>
      <c r="K2196" s="1239">
        <f t="shared" si="5123"/>
        <v>0</v>
      </c>
      <c r="L2196" s="1239"/>
      <c r="M2196" s="1239"/>
      <c r="N2196" s="1236"/>
      <c r="O2196" s="1239">
        <f t="shared" si="5123"/>
        <v>0</v>
      </c>
      <c r="P2196" s="1239"/>
      <c r="Q2196" s="1239"/>
      <c r="R2196" s="1236"/>
      <c r="S2196" s="1239">
        <f t="shared" si="5123"/>
        <v>0</v>
      </c>
      <c r="T2196" s="1239"/>
      <c r="U2196" s="1239"/>
      <c r="V2196" s="1236"/>
      <c r="W2196" s="1199" t="e">
        <f t="shared" si="5123"/>
        <v>#DIV/0!</v>
      </c>
      <c r="X2196" s="1199">
        <f t="shared" si="5102"/>
        <v>0</v>
      </c>
      <c r="Y2196" s="1199"/>
      <c r="Z2196" s="1236"/>
      <c r="AA2196" s="1198">
        <f t="shared" si="5103"/>
        <v>0</v>
      </c>
      <c r="AB2196" s="1723"/>
      <c r="AC2196" s="1723"/>
      <c r="AD2196" s="325" t="s">
        <v>4346</v>
      </c>
    </row>
    <row r="2197" spans="1:30" ht="15.75" hidden="1" thickBot="1" x14ac:dyDescent="0.3">
      <c r="A2197" s="3473"/>
      <c r="B2197" s="1183" t="s">
        <v>4311</v>
      </c>
      <c r="C2197" s="1242">
        <f t="shared" ref="C2197:W2197" si="5124">C2194/C362</f>
        <v>0</v>
      </c>
      <c r="D2197" s="1242"/>
      <c r="E2197" s="1242"/>
      <c r="F2197" s="2310"/>
      <c r="G2197" s="1216">
        <f t="shared" si="5124"/>
        <v>0</v>
      </c>
      <c r="H2197" s="1216"/>
      <c r="I2197" s="1216"/>
      <c r="J2197" s="2310"/>
      <c r="K2197" s="1242">
        <f t="shared" si="5124"/>
        <v>0</v>
      </c>
      <c r="L2197" s="1242"/>
      <c r="M2197" s="1242"/>
      <c r="N2197" s="2310"/>
      <c r="O2197" s="1242">
        <f t="shared" si="5124"/>
        <v>0</v>
      </c>
      <c r="P2197" s="1242"/>
      <c r="Q2197" s="1242"/>
      <c r="R2197" s="2310"/>
      <c r="S2197" s="1242">
        <f t="shared" si="5124"/>
        <v>0</v>
      </c>
      <c r="T2197" s="1242"/>
      <c r="U2197" s="1242"/>
      <c r="V2197" s="2310"/>
      <c r="W2197" s="1201" t="e">
        <f t="shared" si="5124"/>
        <v>#DIV/0!</v>
      </c>
      <c r="X2197" s="1201">
        <f t="shared" si="5102"/>
        <v>0</v>
      </c>
      <c r="Y2197" s="1201"/>
      <c r="Z2197" s="2310"/>
      <c r="AA2197" s="1202">
        <f t="shared" si="5103"/>
        <v>0</v>
      </c>
      <c r="AB2197" s="1723"/>
      <c r="AC2197" s="1723"/>
      <c r="AD2197" s="325" t="s">
        <v>4347</v>
      </c>
    </row>
    <row r="2198" spans="1:30" customFormat="1" x14ac:dyDescent="0.25">
      <c r="A2198" s="1175"/>
      <c r="B2198" s="1169"/>
      <c r="C2198" s="1098"/>
      <c r="D2198" s="1098"/>
      <c r="E2198" s="1098"/>
      <c r="F2198" s="1090"/>
      <c r="G2198" s="1098"/>
      <c r="H2198" s="1098"/>
      <c r="I2198" s="1098"/>
      <c r="J2198" s="1090"/>
      <c r="K2198" s="1098"/>
      <c r="L2198" s="1098"/>
      <c r="M2198" s="1098"/>
      <c r="N2198" s="1090"/>
      <c r="O2198" s="1098"/>
      <c r="P2198" s="1098"/>
      <c r="Q2198" s="1098"/>
      <c r="R2198" s="1090"/>
      <c r="S2198" s="1098"/>
      <c r="T2198" s="1098"/>
      <c r="U2198" s="1098"/>
      <c r="V2198" s="1090"/>
      <c r="W2198" s="1096"/>
      <c r="X2198" s="1096"/>
      <c r="Y2198" s="1096"/>
      <c r="Z2198" s="1090"/>
      <c r="AA2198" s="1171"/>
      <c r="AB2198" s="1171"/>
      <c r="AC2198" s="1171"/>
    </row>
    <row r="2199" spans="1:30" customFormat="1" x14ac:dyDescent="0.25">
      <c r="A2199" s="1175"/>
      <c r="B2199" s="1169"/>
      <c r="C2199" s="1098"/>
      <c r="D2199" s="1098"/>
      <c r="E2199" s="1098"/>
      <c r="F2199" s="1090"/>
      <c r="G2199" s="1098"/>
      <c r="H2199" s="1098"/>
      <c r="I2199" s="1098"/>
      <c r="J2199" s="1090"/>
      <c r="K2199" s="1098"/>
      <c r="L2199" s="1098"/>
      <c r="M2199" s="1098"/>
      <c r="N2199" s="1090"/>
      <c r="O2199" s="1098"/>
      <c r="P2199" s="1098"/>
      <c r="Q2199" s="1098"/>
      <c r="R2199" s="1090"/>
      <c r="S2199" s="1098"/>
      <c r="T2199" s="1098"/>
      <c r="U2199" s="1098"/>
      <c r="V2199" s="1090"/>
      <c r="W2199" s="1096"/>
      <c r="X2199" s="1096"/>
      <c r="Y2199" s="1096"/>
      <c r="Z2199" s="1090"/>
      <c r="AA2199" s="1171"/>
      <c r="AB2199" s="1171"/>
      <c r="AC2199" s="1171"/>
    </row>
    <row r="2200" spans="1:30" customFormat="1" x14ac:dyDescent="0.25">
      <c r="A2200" s="1175"/>
      <c r="B2200" s="1169"/>
      <c r="C2200" s="1098"/>
      <c r="D2200" s="1098"/>
      <c r="E2200" s="1098"/>
      <c r="F2200" s="1090"/>
      <c r="G2200" s="1098"/>
      <c r="H2200" s="1098"/>
      <c r="I2200" s="1098"/>
      <c r="J2200" s="1090"/>
      <c r="K2200" s="1098"/>
      <c r="L2200" s="1098"/>
      <c r="M2200" s="1098"/>
      <c r="N2200" s="1090"/>
      <c r="O2200" s="1098"/>
      <c r="P2200" s="1098"/>
      <c r="Q2200" s="1098"/>
      <c r="R2200" s="1090"/>
      <c r="S2200" s="1098"/>
      <c r="T2200" s="1098"/>
      <c r="U2200" s="1098"/>
      <c r="V2200" s="1090"/>
      <c r="W2200" s="1096"/>
      <c r="X2200" s="1096"/>
      <c r="Y2200" s="1096"/>
      <c r="Z2200" s="1090"/>
      <c r="AA2200" s="1171"/>
      <c r="AB2200" s="1171"/>
      <c r="AC2200" s="1171"/>
    </row>
    <row r="2201" spans="1:30" customFormat="1" ht="21" x14ac:dyDescent="0.35">
      <c r="A2201" s="1175"/>
      <c r="B2201" s="1297" t="s">
        <v>4757</v>
      </c>
      <c r="C2201" s="1098"/>
      <c r="D2201" s="1098"/>
      <c r="E2201" s="1098"/>
      <c r="F2201" s="1090"/>
      <c r="G2201" s="1098"/>
      <c r="H2201" s="1098"/>
      <c r="I2201" s="1098"/>
      <c r="J2201" s="1090"/>
      <c r="K2201" s="1098"/>
      <c r="L2201" s="1098"/>
      <c r="M2201" s="1098"/>
      <c r="N2201" s="1090"/>
      <c r="O2201" s="1098"/>
      <c r="P2201" s="1098"/>
      <c r="Q2201" s="1098"/>
      <c r="R2201" s="1090"/>
      <c r="S2201" s="1098"/>
      <c r="T2201" s="1098"/>
      <c r="U2201" s="1098"/>
      <c r="V2201" s="1090"/>
      <c r="W2201" s="1096"/>
      <c r="X2201" s="1096"/>
      <c r="Y2201" s="1096"/>
      <c r="Z2201" s="1090"/>
      <c r="AA2201" s="1171"/>
      <c r="AB2201" s="1171"/>
      <c r="AC2201" s="1171"/>
    </row>
    <row r="2202" spans="1:30" customFormat="1" x14ac:dyDescent="0.25">
      <c r="A2202" s="1175"/>
      <c r="B2202" s="1167"/>
      <c r="C2202" s="1170"/>
      <c r="D2202" s="1170"/>
      <c r="E2202" s="1170"/>
      <c r="F2202" s="2316"/>
      <c r="G2202" s="1170"/>
      <c r="H2202" s="1170"/>
      <c r="I2202" s="1170"/>
      <c r="J2202" s="2316"/>
      <c r="K2202" s="1170"/>
      <c r="L2202" s="1170"/>
      <c r="M2202" s="1170"/>
      <c r="N2202" s="2316"/>
      <c r="O2202" s="1170"/>
      <c r="P2202" s="1170"/>
      <c r="Q2202" s="1170"/>
      <c r="R2202" s="2316"/>
      <c r="S2202" s="1170"/>
      <c r="T2202" s="1170"/>
      <c r="U2202" s="1170"/>
      <c r="V2202" s="2316"/>
      <c r="W2202" s="1168"/>
      <c r="X2202" s="1168"/>
      <c r="Y2202" s="1168"/>
      <c r="Z2202" s="2316"/>
      <c r="AA2202" s="1171"/>
      <c r="AB2202" s="1171"/>
      <c r="AC2202" s="1171"/>
    </row>
    <row r="2203" spans="1:30" customFormat="1" x14ac:dyDescent="0.25">
      <c r="A2203" s="1175"/>
      <c r="B2203" s="1169"/>
      <c r="C2203" s="1098"/>
      <c r="D2203" s="1098"/>
      <c r="E2203" s="1098"/>
      <c r="F2203" s="1090"/>
      <c r="G2203" s="1098"/>
      <c r="H2203" s="1098"/>
      <c r="I2203" s="1098"/>
      <c r="J2203" s="1090"/>
      <c r="K2203" s="1098"/>
      <c r="L2203" s="1098"/>
      <c r="M2203" s="1098"/>
      <c r="N2203" s="1090"/>
      <c r="O2203" s="1098"/>
      <c r="P2203" s="1098"/>
      <c r="Q2203" s="1098"/>
      <c r="R2203" s="1090"/>
      <c r="S2203" s="1098"/>
      <c r="T2203" s="1098"/>
      <c r="U2203" s="1098"/>
      <c r="V2203" s="1090"/>
      <c r="W2203" s="1096"/>
      <c r="X2203" s="1096"/>
      <c r="Y2203" s="1096"/>
      <c r="Z2203" s="1090"/>
      <c r="AA2203" s="1171"/>
      <c r="AB2203" s="1171"/>
      <c r="AC2203" s="1171"/>
    </row>
    <row r="2204" spans="1:30" customFormat="1" x14ac:dyDescent="0.25">
      <c r="A2204" s="1175"/>
      <c r="B2204" s="1169"/>
      <c r="C2204" s="1098"/>
      <c r="D2204" s="1098"/>
      <c r="E2204" s="1098"/>
      <c r="F2204" s="1090"/>
      <c r="G2204" s="1098"/>
      <c r="H2204" s="1098"/>
      <c r="I2204" s="1098"/>
      <c r="J2204" s="1090"/>
      <c r="K2204" s="1098"/>
      <c r="L2204" s="1098"/>
      <c r="M2204" s="1098"/>
      <c r="N2204" s="1090"/>
      <c r="O2204" s="1098"/>
      <c r="P2204" s="1098"/>
      <c r="Q2204" s="1098"/>
      <c r="R2204" s="1090"/>
      <c r="S2204" s="1098"/>
      <c r="T2204" s="1098"/>
      <c r="U2204" s="1098"/>
      <c r="V2204" s="1090"/>
      <c r="W2204" s="1096"/>
      <c r="X2204" s="1096"/>
      <c r="Y2204" s="1096"/>
      <c r="Z2204" s="1090"/>
      <c r="AA2204" s="1171"/>
      <c r="AB2204" s="1171"/>
      <c r="AC2204" s="1171"/>
    </row>
    <row r="2205" spans="1:30" customFormat="1" ht="15.75" thickBot="1" x14ac:dyDescent="0.3">
      <c r="A2205" s="1175"/>
      <c r="B2205" s="1167"/>
      <c r="C2205" s="1170"/>
      <c r="D2205" s="1170"/>
      <c r="E2205" s="1170"/>
      <c r="F2205" s="2316"/>
      <c r="G2205" s="1170"/>
      <c r="H2205" s="1170"/>
      <c r="I2205" s="1170"/>
      <c r="J2205" s="2316"/>
      <c r="K2205" s="1170"/>
      <c r="L2205" s="1170"/>
      <c r="M2205" s="1170"/>
      <c r="N2205" s="2316"/>
      <c r="O2205" s="1170"/>
      <c r="P2205" s="1170"/>
      <c r="Q2205" s="1170"/>
      <c r="R2205" s="2316"/>
      <c r="S2205" s="1170"/>
      <c r="T2205" s="1170"/>
      <c r="U2205" s="1170"/>
      <c r="V2205" s="2316"/>
      <c r="W2205" s="1168"/>
      <c r="X2205" s="1168"/>
      <c r="Y2205" s="1168"/>
      <c r="Z2205" s="2316"/>
      <c r="AA2205" s="1171"/>
      <c r="AB2205" s="1171"/>
      <c r="AC2205" s="1171"/>
    </row>
    <row r="2206" spans="1:30" customFormat="1" x14ac:dyDescent="0.25">
      <c r="A2206" s="3471" t="s">
        <v>363</v>
      </c>
      <c r="B2206" s="844" t="s">
        <v>935</v>
      </c>
      <c r="C2206" s="826">
        <f>'BNP avec amende'!B302</f>
        <v>13497</v>
      </c>
      <c r="D2206" s="1245">
        <f>'Données 2013 TJN'!C242</f>
        <v>13590</v>
      </c>
      <c r="E2206" s="1245">
        <f>C2206-D2206</f>
        <v>-93</v>
      </c>
      <c r="F2206" s="2278">
        <f>E2206/D2206</f>
        <v>-6.8432671081677708E-3</v>
      </c>
      <c r="G2206" s="826">
        <f>BPCE!B728</f>
        <v>19370</v>
      </c>
      <c r="H2206" s="1245">
        <f>'Données 2013 TJN'!D242</f>
        <v>19217</v>
      </c>
      <c r="I2206" s="826">
        <f>G2206-H2206</f>
        <v>153</v>
      </c>
      <c r="J2206" s="2278">
        <f>I2206/H2206</f>
        <v>7.9617005776135719E-3</v>
      </c>
      <c r="K2206" s="1245">
        <f>SG!B163</f>
        <v>10576</v>
      </c>
      <c r="L2206" s="1245">
        <f>'Données 2013 TJN'!E242</f>
        <v>9995</v>
      </c>
      <c r="M2206" s="1245">
        <f>K2206-L2206</f>
        <v>581</v>
      </c>
      <c r="N2206" s="2278">
        <f>M2206/L2206</f>
        <v>5.8129064532266135E-2</v>
      </c>
      <c r="O2206" s="826">
        <f>CA!B106</f>
        <v>7587</v>
      </c>
      <c r="P2206" s="1245">
        <f>'Données 2013 TJN'!F242</f>
        <v>7986</v>
      </c>
      <c r="Q2206" s="826">
        <f>O2206-P2206</f>
        <v>-399</v>
      </c>
      <c r="R2206" s="2278">
        <f>Q2206/P2206</f>
        <v>-4.9962434259954919E-2</v>
      </c>
      <c r="S2206" s="826">
        <f>CM!B58</f>
        <v>13037</v>
      </c>
      <c r="T2206" s="1245">
        <f>'Données 2013 TJN'!G242</f>
        <v>12808</v>
      </c>
      <c r="U2206" s="826">
        <f>S2206-T2206</f>
        <v>229</v>
      </c>
      <c r="V2206" s="2278">
        <f>U2206/T2206</f>
        <v>1.7879450343535292E-2</v>
      </c>
      <c r="W2206" s="826">
        <f>SUM(C2206+G2206+K2206+O2206+S2206)</f>
        <v>64067</v>
      </c>
      <c r="X2206" s="1245">
        <f>SUM(D2206+H2206+L2206+P2206+T2206)</f>
        <v>63596</v>
      </c>
      <c r="Y2206" s="826">
        <f>W2206-X2206</f>
        <v>471</v>
      </c>
      <c r="Z2206" s="2278">
        <f>Y2206/X2206</f>
        <v>7.4061261714573248E-3</v>
      </c>
      <c r="AA2206" s="1909">
        <f t="shared" ref="AA2206:AA2237" si="5125">AVERAGE(C2206,G2206,K2206,O2206,S2206)</f>
        <v>12813.4</v>
      </c>
      <c r="AB2206" s="1725">
        <f t="shared" ref="AB2206:AB2237" si="5126">AVERAGE(D2206,H2206,L2206,P2206,T2206)</f>
        <v>12719.2</v>
      </c>
      <c r="AC2206" s="1294">
        <f>AA2206-AB2206</f>
        <v>94.199999999998909</v>
      </c>
      <c r="AD2206" s="27" t="s">
        <v>4264</v>
      </c>
    </row>
    <row r="2207" spans="1:30" customFormat="1" x14ac:dyDescent="0.25">
      <c r="A2207" s="3472"/>
      <c r="B2207" s="845" t="s">
        <v>4265</v>
      </c>
      <c r="C2207" s="1184">
        <f>C2206/C4</f>
        <v>0.34459252450980393</v>
      </c>
      <c r="D2207" s="1184">
        <f>D2206/D4</f>
        <v>0.35005924475812683</v>
      </c>
      <c r="E2207" s="1184">
        <f t="shared" ref="E2207:E2241" si="5127">C2207-D2207</f>
        <v>-5.4667202483228983E-3</v>
      </c>
      <c r="F2207" s="1184">
        <f t="shared" ref="F2207:F2270" si="5128">E2207/D2207</f>
        <v>-1.5616557283325354E-2</v>
      </c>
      <c r="G2207" s="1185">
        <f t="shared" ref="G2207:W2207" si="5129">G2206/G4</f>
        <v>0.83286752375628847</v>
      </c>
      <c r="H2207" s="1185">
        <f t="shared" si="5129"/>
        <v>0.84192771084337348</v>
      </c>
      <c r="I2207" s="1185">
        <f t="shared" ref="I2207:I2241" si="5130">G2207-H2207</f>
        <v>-9.0601870870850032E-3</v>
      </c>
      <c r="J2207" s="1184">
        <f t="shared" ref="J2207:J2270" si="5131">I2207/H2207</f>
        <v>-1.0761241102290431E-2</v>
      </c>
      <c r="K2207" s="1186">
        <f t="shared" si="5129"/>
        <v>0.44883928192505201</v>
      </c>
      <c r="L2207" s="1186">
        <f t="shared" si="5129"/>
        <v>0.43780113885238719</v>
      </c>
      <c r="M2207" s="1186">
        <f t="shared" ref="M2207:M2241" si="5132">K2207-L2207</f>
        <v>1.1038143072664819E-2</v>
      </c>
      <c r="N2207" s="1184">
        <f t="shared" ref="N2207:N2270" si="5133">M2207/L2207</f>
        <v>2.5212686978382973E-2</v>
      </c>
      <c r="O2207" s="1187">
        <f t="shared" si="5129"/>
        <v>0.47858449504825584</v>
      </c>
      <c r="P2207" s="1187">
        <f t="shared" si="5129"/>
        <v>0.4986575085857009</v>
      </c>
      <c r="Q2207" s="1187">
        <f t="shared" ref="Q2207:Q2241" si="5134">O2207-P2207</f>
        <v>-2.0073013537445061E-2</v>
      </c>
      <c r="R2207" s="1184">
        <f t="shared" ref="R2207:R2270" si="5135">Q2207/P2207</f>
        <v>-4.0254108665437348E-2</v>
      </c>
      <c r="S2207" s="1188">
        <f t="shared" si="5129"/>
        <v>0.84595418856660831</v>
      </c>
      <c r="T2207" s="1188">
        <f t="shared" si="5129"/>
        <v>0.83843938203718249</v>
      </c>
      <c r="U2207" s="1188">
        <f t="shared" ref="U2207:U2241" si="5136">S2207-T2207</f>
        <v>7.5148065294258215E-3</v>
      </c>
      <c r="V2207" s="1184">
        <f t="shared" ref="V2207:V2270" si="5137">U2207/T2207</f>
        <v>8.9628501361265506E-3</v>
      </c>
      <c r="W2207" s="1194">
        <f t="shared" si="5129"/>
        <v>0.54640432572578723</v>
      </c>
      <c r="X2207" s="1194">
        <f t="shared" ref="X2207" si="5138">X2206/X4</f>
        <v>0.54934005942920328</v>
      </c>
      <c r="Y2207" s="1194">
        <f t="shared" ref="Y2207:Y2241" si="5139">W2207-X2207</f>
        <v>-2.9357337034160436E-3</v>
      </c>
      <c r="Z2207" s="1184">
        <f t="shared" ref="Z2207:Z2270" si="5140">Y2207/X2207</f>
        <v>-5.3441099971235379E-3</v>
      </c>
      <c r="AA2207" s="1189">
        <f t="shared" si="5125"/>
        <v>0.59016760276120173</v>
      </c>
      <c r="AB2207" s="1716">
        <f t="shared" si="5126"/>
        <v>0.59337699701535418</v>
      </c>
      <c r="AC2207" s="1189">
        <f t="shared" ref="AC2207:AC2241" si="5141">AA2207-AB2207</f>
        <v>-3.2093942541524534E-3</v>
      </c>
      <c r="AD2207" t="s">
        <v>4266</v>
      </c>
    </row>
    <row r="2208" spans="1:30" customFormat="1" hidden="1" x14ac:dyDescent="0.25">
      <c r="A2208" s="3472"/>
      <c r="B2208" s="1203" t="s">
        <v>4273</v>
      </c>
      <c r="C2208" s="1204">
        <f>'BNP avec amende'!C302</f>
        <v>-1296</v>
      </c>
      <c r="D2208" s="1204"/>
      <c r="E2208" s="1204">
        <f t="shared" si="5127"/>
        <v>-1296</v>
      </c>
      <c r="F2208" s="2307" t="e">
        <f t="shared" si="5128"/>
        <v>#DIV/0!</v>
      </c>
      <c r="G2208" s="1204">
        <f>BPCE!C728</f>
        <v>4581</v>
      </c>
      <c r="H2208" s="1204"/>
      <c r="I2208" s="1204">
        <f t="shared" si="5130"/>
        <v>4581</v>
      </c>
      <c r="J2208" s="2307" t="e">
        <f t="shared" si="5131"/>
        <v>#DIV/0!</v>
      </c>
      <c r="K2208" s="1246">
        <f>SG!C163</f>
        <v>321</v>
      </c>
      <c r="L2208" s="1246"/>
      <c r="M2208" s="1246">
        <f t="shared" si="5132"/>
        <v>321</v>
      </c>
      <c r="N2208" s="2307" t="e">
        <f t="shared" si="5133"/>
        <v>#DIV/0!</v>
      </c>
      <c r="O2208" s="1204">
        <f>CA!C106</f>
        <v>154</v>
      </c>
      <c r="P2208" s="1204"/>
      <c r="Q2208" s="1204">
        <f t="shared" si="5134"/>
        <v>154</v>
      </c>
      <c r="R2208" s="2307" t="e">
        <f t="shared" si="5135"/>
        <v>#DIV/0!</v>
      </c>
      <c r="S2208" s="1204">
        <f>CM!C58</f>
        <v>6200</v>
      </c>
      <c r="T2208" s="1204"/>
      <c r="U2208" s="1204">
        <f t="shared" si="5136"/>
        <v>6200</v>
      </c>
      <c r="V2208" s="2307" t="e">
        <f t="shared" si="5137"/>
        <v>#DIV/0!</v>
      </c>
      <c r="W2208" s="1204" t="e">
        <f>'BNP avec amende'!H961+SUM(C2208:S2208)</f>
        <v>#DIV/0!</v>
      </c>
      <c r="X2208" s="1204" t="e">
        <f>'BNP avec amende'!I961+SUM(D2208:T2208)</f>
        <v>#DIV/0!</v>
      </c>
      <c r="Y2208" s="1204" t="e">
        <f t="shared" si="5139"/>
        <v>#DIV/0!</v>
      </c>
      <c r="Z2208" s="2307" t="e">
        <f t="shared" si="5140"/>
        <v>#DIV/0!</v>
      </c>
      <c r="AA2208" s="1206">
        <f t="shared" si="5125"/>
        <v>1992</v>
      </c>
      <c r="AB2208" s="1718" t="e">
        <f t="shared" si="5126"/>
        <v>#DIV/0!</v>
      </c>
      <c r="AC2208" s="1903" t="e">
        <f t="shared" si="5141"/>
        <v>#DIV/0!</v>
      </c>
      <c r="AD2208" s="27" t="s">
        <v>4274</v>
      </c>
    </row>
    <row r="2209" spans="1:30" customFormat="1" hidden="1" x14ac:dyDescent="0.25">
      <c r="A2209" s="3472"/>
      <c r="B2209" s="845" t="s">
        <v>4275</v>
      </c>
      <c r="C2209" s="1184">
        <f t="shared" ref="C2209:W2209" si="5142">C2208/C30</f>
        <v>-0.47282013863553446</v>
      </c>
      <c r="D2209" s="1184"/>
      <c r="E2209" s="1184">
        <f t="shared" si="5127"/>
        <v>-0.47282013863553446</v>
      </c>
      <c r="F2209" s="1184" t="e">
        <f t="shared" si="5128"/>
        <v>#DIV/0!</v>
      </c>
      <c r="G2209" s="1185">
        <f t="shared" si="5142"/>
        <v>0.77316455696202535</v>
      </c>
      <c r="H2209" s="1185"/>
      <c r="I2209" s="1185">
        <f t="shared" si="5130"/>
        <v>0.77316455696202535</v>
      </c>
      <c r="J2209" s="1184" t="e">
        <f t="shared" si="5131"/>
        <v>#DIV/0!</v>
      </c>
      <c r="K2209" s="1186">
        <f t="shared" si="5142"/>
        <v>7.3354661791590489E-2</v>
      </c>
      <c r="L2209" s="1186"/>
      <c r="M2209" s="1186">
        <f t="shared" si="5132"/>
        <v>7.3354661791590489E-2</v>
      </c>
      <c r="N2209" s="1184" t="e">
        <f t="shared" si="5133"/>
        <v>#DIV/0!</v>
      </c>
      <c r="O2209" s="1187">
        <f t="shared" si="5142"/>
        <v>5.9117082533589251E-2</v>
      </c>
      <c r="P2209" s="1187"/>
      <c r="Q2209" s="1187">
        <f t="shared" si="5134"/>
        <v>5.9117082533589251E-2</v>
      </c>
      <c r="R2209" s="1184" t="e">
        <f t="shared" si="5135"/>
        <v>#DIV/0!</v>
      </c>
      <c r="S2209" s="1188">
        <f t="shared" si="5142"/>
        <v>0.9048453006421483</v>
      </c>
      <c r="T2209" s="1188"/>
      <c r="U2209" s="1188">
        <f t="shared" si="5136"/>
        <v>0.9048453006421483</v>
      </c>
      <c r="V2209" s="1184" t="e">
        <f t="shared" si="5137"/>
        <v>#DIV/0!</v>
      </c>
      <c r="W2209" s="1192" t="e">
        <f t="shared" si="5142"/>
        <v>#DIV/0!</v>
      </c>
      <c r="X2209" s="1192" t="e">
        <f t="shared" ref="X2209" si="5143">X2208/X30</f>
        <v>#DIV/0!</v>
      </c>
      <c r="Y2209" s="1192" t="e">
        <f t="shared" si="5139"/>
        <v>#DIV/0!</v>
      </c>
      <c r="Z2209" s="1184" t="e">
        <f t="shared" si="5140"/>
        <v>#DIV/0!</v>
      </c>
      <c r="AA2209" s="1193">
        <f t="shared" si="5125"/>
        <v>0.26753229265876383</v>
      </c>
      <c r="AB2209" s="1717" t="e">
        <f t="shared" si="5126"/>
        <v>#DIV/0!</v>
      </c>
      <c r="AC2209" s="1193" t="e">
        <f t="shared" si="5141"/>
        <v>#DIV/0!</v>
      </c>
      <c r="AD2209" t="s">
        <v>4276</v>
      </c>
    </row>
    <row r="2210" spans="1:30" customFormat="1" hidden="1" x14ac:dyDescent="0.25">
      <c r="A2210" s="3472"/>
      <c r="B2210" s="1203" t="s">
        <v>4283</v>
      </c>
      <c r="C2210" s="1204">
        <f>'BNP avec amende'!F302</f>
        <v>-884</v>
      </c>
      <c r="D2210" s="1204"/>
      <c r="E2210" s="1204">
        <f t="shared" si="5127"/>
        <v>-884</v>
      </c>
      <c r="F2210" s="2307" t="e">
        <f t="shared" si="5128"/>
        <v>#DIV/0!</v>
      </c>
      <c r="G2210" s="1204">
        <f>BPCE!F728</f>
        <v>-1468</v>
      </c>
      <c r="H2210" s="1204"/>
      <c r="I2210" s="1204">
        <f t="shared" si="5130"/>
        <v>-1468</v>
      </c>
      <c r="J2210" s="2307" t="e">
        <f t="shared" si="5131"/>
        <v>#DIV/0!</v>
      </c>
      <c r="K2210" s="1246">
        <f>SG!F163</f>
        <v>-314</v>
      </c>
      <c r="L2210" s="1246"/>
      <c r="M2210" s="1246">
        <f t="shared" si="5132"/>
        <v>-314</v>
      </c>
      <c r="N2210" s="2307" t="e">
        <f t="shared" si="5133"/>
        <v>#DIV/0!</v>
      </c>
      <c r="O2210" s="1204">
        <f>CA!F106</f>
        <v>201</v>
      </c>
      <c r="P2210" s="1204"/>
      <c r="Q2210" s="1204">
        <f t="shared" si="5134"/>
        <v>201</v>
      </c>
      <c r="R2210" s="2307" t="e">
        <f t="shared" si="5135"/>
        <v>#DIV/0!</v>
      </c>
      <c r="S2210" s="1204">
        <f>CM!G58</f>
        <v>-1395</v>
      </c>
      <c r="T2210" s="1204"/>
      <c r="U2210" s="1204">
        <f t="shared" si="5136"/>
        <v>-1395</v>
      </c>
      <c r="V2210" s="2307" t="e">
        <f t="shared" si="5137"/>
        <v>#DIV/0!</v>
      </c>
      <c r="W2210" s="1204" t="e">
        <f>'BNP avec amende'!K961+SUM(C2210:S2210)</f>
        <v>#DIV/0!</v>
      </c>
      <c r="X2210" s="1204" t="e">
        <f>'BNP avec amende'!L961+SUM(D2210:T2210)</f>
        <v>#DIV/0!</v>
      </c>
      <c r="Y2210" s="1204" t="e">
        <f t="shared" si="5139"/>
        <v>#DIV/0!</v>
      </c>
      <c r="Z2210" s="2307" t="e">
        <f t="shared" si="5140"/>
        <v>#DIV/0!</v>
      </c>
      <c r="AA2210" s="1206">
        <f t="shared" si="5125"/>
        <v>-772</v>
      </c>
      <c r="AB2210" s="1719" t="e">
        <f t="shared" si="5126"/>
        <v>#DIV/0!</v>
      </c>
      <c r="AC2210" s="1206" t="e">
        <f t="shared" si="5141"/>
        <v>#DIV/0!</v>
      </c>
      <c r="AD2210" s="1178" t="s">
        <v>4284</v>
      </c>
    </row>
    <row r="2211" spans="1:30" customFormat="1" hidden="1" x14ac:dyDescent="0.25">
      <c r="A2211" s="3472"/>
      <c r="B2211" s="845" t="s">
        <v>4285</v>
      </c>
      <c r="C2211" s="1184">
        <f t="shared" ref="C2211:W2211" si="5144">C2210/C56</f>
        <v>0.33459500378501134</v>
      </c>
      <c r="D2211" s="1184"/>
      <c r="E2211" s="1184">
        <f t="shared" si="5127"/>
        <v>0.33459500378501134</v>
      </c>
      <c r="F2211" s="1184" t="e">
        <f t="shared" si="5128"/>
        <v>#DIV/0!</v>
      </c>
      <c r="G2211" s="1185">
        <f t="shared" si="5144"/>
        <v>0.76738107684265555</v>
      </c>
      <c r="H2211" s="1185"/>
      <c r="I2211" s="1185">
        <f t="shared" si="5130"/>
        <v>0.76738107684265555</v>
      </c>
      <c r="J2211" s="1184" t="e">
        <f t="shared" si="5131"/>
        <v>#DIV/0!</v>
      </c>
      <c r="K2211" s="1186">
        <f t="shared" si="5144"/>
        <v>0.22737146994931209</v>
      </c>
      <c r="L2211" s="1186"/>
      <c r="M2211" s="1186">
        <f t="shared" si="5132"/>
        <v>0.22737146994931209</v>
      </c>
      <c r="N2211" s="1184" t="e">
        <f t="shared" si="5133"/>
        <v>#DIV/0!</v>
      </c>
      <c r="O2211" s="1187">
        <f t="shared" si="5144"/>
        <v>-0.42857142857142855</v>
      </c>
      <c r="P2211" s="1187"/>
      <c r="Q2211" s="1187">
        <f t="shared" si="5134"/>
        <v>-0.42857142857142855</v>
      </c>
      <c r="R2211" s="1184" t="e">
        <f t="shared" si="5135"/>
        <v>#DIV/0!</v>
      </c>
      <c r="S2211" s="1188">
        <f t="shared" si="5144"/>
        <v>0.92018469656992086</v>
      </c>
      <c r="T2211" s="1188"/>
      <c r="U2211" s="1188">
        <f t="shared" si="5136"/>
        <v>0.92018469656992086</v>
      </c>
      <c r="V2211" s="1184" t="e">
        <f t="shared" si="5137"/>
        <v>#DIV/0!</v>
      </c>
      <c r="W2211" s="1194" t="e">
        <f t="shared" si="5144"/>
        <v>#DIV/0!</v>
      </c>
      <c r="X2211" s="1194" t="e">
        <f t="shared" ref="X2211" si="5145">X2210/X56</f>
        <v>#DIV/0!</v>
      </c>
      <c r="Y2211" s="1194" t="e">
        <f t="shared" si="5139"/>
        <v>#DIV/0!</v>
      </c>
      <c r="Z2211" s="1184" t="e">
        <f t="shared" si="5140"/>
        <v>#DIV/0!</v>
      </c>
      <c r="AA2211" s="1193">
        <f t="shared" si="5125"/>
        <v>0.36419216371509427</v>
      </c>
      <c r="AB2211" s="1717" t="e">
        <f t="shared" si="5126"/>
        <v>#DIV/0!</v>
      </c>
      <c r="AC2211" s="1193" t="e">
        <f t="shared" si="5141"/>
        <v>#DIV/0!</v>
      </c>
      <c r="AD2211" t="s">
        <v>4286</v>
      </c>
    </row>
    <row r="2212" spans="1:30" customFormat="1" hidden="1" x14ac:dyDescent="0.25">
      <c r="A2212" s="3472"/>
      <c r="B2212" s="845" t="s">
        <v>4289</v>
      </c>
      <c r="C2212" s="1195">
        <v>0.38</v>
      </c>
      <c r="D2212" s="1195"/>
      <c r="E2212" s="1195">
        <f t="shared" si="5127"/>
        <v>0.38</v>
      </c>
      <c r="F2212" s="1184" t="e">
        <f t="shared" si="5128"/>
        <v>#DIV/0!</v>
      </c>
      <c r="G2212" s="1196">
        <v>0.38</v>
      </c>
      <c r="H2212" s="1196"/>
      <c r="I2212" s="1196">
        <f t="shared" si="5130"/>
        <v>0.38</v>
      </c>
      <c r="J2212" s="1184" t="e">
        <f t="shared" si="5131"/>
        <v>#DIV/0!</v>
      </c>
      <c r="K2212" s="1197">
        <v>0.38</v>
      </c>
      <c r="L2212" s="1197"/>
      <c r="M2212" s="1197">
        <f t="shared" si="5132"/>
        <v>0.38</v>
      </c>
      <c r="N2212" s="1184" t="e">
        <f t="shared" si="5133"/>
        <v>#DIV/0!</v>
      </c>
      <c r="O2212" s="1187">
        <v>0.38</v>
      </c>
      <c r="P2212" s="1187"/>
      <c r="Q2212" s="1187">
        <f t="shared" si="5134"/>
        <v>0.38</v>
      </c>
      <c r="R2212" s="1184" t="e">
        <f t="shared" si="5135"/>
        <v>#DIV/0!</v>
      </c>
      <c r="S2212" s="1188">
        <v>0.38</v>
      </c>
      <c r="T2212" s="1188"/>
      <c r="U2212" s="1188">
        <f t="shared" si="5136"/>
        <v>0.38</v>
      </c>
      <c r="V2212" s="1184" t="e">
        <f t="shared" si="5137"/>
        <v>#DIV/0!</v>
      </c>
      <c r="W2212" s="1190">
        <v>5.38</v>
      </c>
      <c r="X2212" s="1190">
        <v>5.38</v>
      </c>
      <c r="Y2212" s="1190">
        <f t="shared" si="5139"/>
        <v>0</v>
      </c>
      <c r="Z2212" s="1184">
        <f t="shared" si="5140"/>
        <v>0</v>
      </c>
      <c r="AA2212" s="1191">
        <f t="shared" si="5125"/>
        <v>0.38</v>
      </c>
      <c r="AB2212" s="1720" t="e">
        <f t="shared" si="5126"/>
        <v>#DIV/0!</v>
      </c>
      <c r="AC2212" s="1191" t="e">
        <f t="shared" si="5141"/>
        <v>#DIV/0!</v>
      </c>
      <c r="AD2212" t="s">
        <v>4290</v>
      </c>
    </row>
    <row r="2213" spans="1:30" customFormat="1" hidden="1" x14ac:dyDescent="0.25">
      <c r="A2213" s="3472"/>
      <c r="B2213" s="845" t="s">
        <v>4291</v>
      </c>
      <c r="C2213" s="1184">
        <f t="shared" ref="C2213:W2213" si="5146">C2210/C2208</f>
        <v>0.6820987654320988</v>
      </c>
      <c r="D2213" s="1184"/>
      <c r="E2213" s="1184">
        <f t="shared" si="5127"/>
        <v>0.6820987654320988</v>
      </c>
      <c r="F2213" s="1184" t="e">
        <f t="shared" si="5128"/>
        <v>#DIV/0!</v>
      </c>
      <c r="G2213" s="1185">
        <f t="shared" si="5146"/>
        <v>-0.32045404933420651</v>
      </c>
      <c r="H2213" s="1185"/>
      <c r="I2213" s="1185">
        <f t="shared" si="5130"/>
        <v>-0.32045404933420651</v>
      </c>
      <c r="J2213" s="1184" t="e">
        <f t="shared" si="5131"/>
        <v>#DIV/0!</v>
      </c>
      <c r="K2213" s="1186">
        <f t="shared" si="5146"/>
        <v>-0.97819314641744548</v>
      </c>
      <c r="L2213" s="1186"/>
      <c r="M2213" s="1186">
        <f t="shared" si="5132"/>
        <v>-0.97819314641744548</v>
      </c>
      <c r="N2213" s="1184" t="e">
        <f t="shared" si="5133"/>
        <v>#DIV/0!</v>
      </c>
      <c r="O2213" s="1187">
        <f t="shared" si="5146"/>
        <v>1.3051948051948052</v>
      </c>
      <c r="P2213" s="1187"/>
      <c r="Q2213" s="1187">
        <f t="shared" si="5134"/>
        <v>1.3051948051948052</v>
      </c>
      <c r="R2213" s="1184" t="e">
        <f t="shared" si="5135"/>
        <v>#DIV/0!</v>
      </c>
      <c r="S2213" s="1188">
        <f t="shared" si="5146"/>
        <v>-0.22500000000000001</v>
      </c>
      <c r="T2213" s="1188"/>
      <c r="U2213" s="1188">
        <f t="shared" si="5136"/>
        <v>-0.22500000000000001</v>
      </c>
      <c r="V2213" s="1184" t="e">
        <f t="shared" si="5137"/>
        <v>#DIV/0!</v>
      </c>
      <c r="W2213" s="1205" t="e">
        <f t="shared" si="5146"/>
        <v>#DIV/0!</v>
      </c>
      <c r="X2213" s="1205" t="e">
        <f t="shared" ref="X2213" si="5147">X2210/X2208</f>
        <v>#DIV/0!</v>
      </c>
      <c r="Y2213" s="1205" t="e">
        <f t="shared" si="5139"/>
        <v>#DIV/0!</v>
      </c>
      <c r="Z2213" s="1184" t="e">
        <f t="shared" si="5140"/>
        <v>#DIV/0!</v>
      </c>
      <c r="AA2213" s="1191">
        <f t="shared" si="5125"/>
        <v>9.2729274975050416E-2</v>
      </c>
      <c r="AB2213" s="1720" t="e">
        <f t="shared" si="5126"/>
        <v>#DIV/0!</v>
      </c>
      <c r="AC2213" s="1191" t="e">
        <f t="shared" si="5141"/>
        <v>#DIV/0!</v>
      </c>
      <c r="AD2213" t="s">
        <v>4292</v>
      </c>
    </row>
    <row r="2214" spans="1:30" customFormat="1" x14ac:dyDescent="0.25">
      <c r="A2214" s="3472"/>
      <c r="B2214" s="1203" t="s">
        <v>10</v>
      </c>
      <c r="C2214" s="1204">
        <f>'BNP avec amende'!G302</f>
        <v>56953</v>
      </c>
      <c r="D2214" s="1246">
        <f>'Données 2013 TJN'!C244</f>
        <v>56585</v>
      </c>
      <c r="E2214" s="1204">
        <f t="shared" si="5127"/>
        <v>368</v>
      </c>
      <c r="F2214" s="2307">
        <f t="shared" si="5128"/>
        <v>6.5034903242908899E-3</v>
      </c>
      <c r="G2214" s="1204">
        <f>BPCE!G728</f>
        <v>92704</v>
      </c>
      <c r="H2214" s="1246">
        <f>'Données 2013 TJN'!D244</f>
        <v>99436</v>
      </c>
      <c r="I2214" s="1204">
        <f t="shared" si="5130"/>
        <v>-6732</v>
      </c>
      <c r="J2214" s="2307">
        <f t="shared" si="5131"/>
        <v>-6.7701838368397757E-2</v>
      </c>
      <c r="K2214" s="1246">
        <f>SG!G163</f>
        <v>51794</v>
      </c>
      <c r="L2214" s="1246">
        <f>'Données 2013 TJN'!E244</f>
        <v>51632</v>
      </c>
      <c r="M2214" s="1246">
        <f t="shared" si="5132"/>
        <v>162</v>
      </c>
      <c r="N2214" s="2307">
        <f t="shared" si="5133"/>
        <v>3.1375890920359467E-3</v>
      </c>
      <c r="O2214" s="1204">
        <f>CA!G106</f>
        <v>38053</v>
      </c>
      <c r="P2214" s="1246">
        <f>'Données 2013 TJN'!F244</f>
        <v>39276</v>
      </c>
      <c r="Q2214" s="1204">
        <f t="shared" si="5134"/>
        <v>-1223</v>
      </c>
      <c r="R2214" s="2307">
        <f t="shared" si="5135"/>
        <v>-3.1138608819635399E-2</v>
      </c>
      <c r="S2214" s="1204">
        <f>CM!H58</f>
        <v>65830</v>
      </c>
      <c r="T2214" s="1246">
        <f>'Données 2013 TJN'!G244</f>
        <v>66121</v>
      </c>
      <c r="U2214" s="1204">
        <f t="shared" si="5136"/>
        <v>-291</v>
      </c>
      <c r="V2214" s="2307">
        <f t="shared" si="5137"/>
        <v>-4.4010223680827571E-3</v>
      </c>
      <c r="W2214" s="1204">
        <f>SUM(C2214+G2214+K2214+O2214+S2214)</f>
        <v>305334</v>
      </c>
      <c r="X2214" s="1204">
        <f>SUM(D2214+H2214+L2214+P2214+T2214)</f>
        <v>313050</v>
      </c>
      <c r="Y2214" s="1204">
        <f t="shared" si="5139"/>
        <v>-7716</v>
      </c>
      <c r="Z2214" s="2307">
        <f t="shared" si="5140"/>
        <v>-2.4647819837086728E-2</v>
      </c>
      <c r="AA2214" s="1204">
        <f t="shared" si="5125"/>
        <v>61066.8</v>
      </c>
      <c r="AB2214" s="1721">
        <f t="shared" si="5126"/>
        <v>62610</v>
      </c>
      <c r="AC2214" s="1309">
        <f t="shared" si="5141"/>
        <v>-1543.1999999999971</v>
      </c>
      <c r="AD2214" s="27" t="s">
        <v>4293</v>
      </c>
    </row>
    <row r="2215" spans="1:30" customFormat="1" x14ac:dyDescent="0.25">
      <c r="A2215" s="3472"/>
      <c r="B2215" s="845" t="s">
        <v>4294</v>
      </c>
      <c r="C2215" s="1299">
        <f t="shared" ref="C2215:W2215" si="5148">C2214/C82</f>
        <v>0.31710494813561019</v>
      </c>
      <c r="D2215" s="1299">
        <f t="shared" si="5148"/>
        <v>0.32645066749743268</v>
      </c>
      <c r="E2215" s="1299">
        <f t="shared" si="5127"/>
        <v>-9.345719361822491E-3</v>
      </c>
      <c r="F2215" s="1184">
        <f t="shared" si="5128"/>
        <v>-2.8628274628649638E-2</v>
      </c>
      <c r="G2215" s="1196">
        <f t="shared" si="5148"/>
        <v>0.89830327813254007</v>
      </c>
      <c r="H2215" s="1196">
        <f t="shared" si="5148"/>
        <v>0.90079447761058817</v>
      </c>
      <c r="I2215" s="1196">
        <f t="shared" si="5130"/>
        <v>-2.4911994780481006E-3</v>
      </c>
      <c r="J2215" s="1184">
        <f t="shared" si="5131"/>
        <v>-2.7655581156049687E-3</v>
      </c>
      <c r="K2215" s="1197">
        <f t="shared" si="5148"/>
        <v>0.38021200375851538</v>
      </c>
      <c r="L2215" s="1197">
        <f t="shared" si="5148"/>
        <v>0.38277398453543282</v>
      </c>
      <c r="M2215" s="1197">
        <f t="shared" si="5132"/>
        <v>-2.5619807769174385E-3</v>
      </c>
      <c r="N2215" s="1184">
        <f t="shared" si="5133"/>
        <v>-6.6931946277040671E-3</v>
      </c>
      <c r="O2215" s="1300">
        <f t="shared" si="5148"/>
        <v>0.52438436203784089</v>
      </c>
      <c r="P2215" s="1300">
        <f t="shared" si="5148"/>
        <v>0.52001218075176425</v>
      </c>
      <c r="Q2215" s="1300">
        <f t="shared" si="5134"/>
        <v>4.3721812860766374E-3</v>
      </c>
      <c r="R2215" s="1184">
        <f t="shared" si="5135"/>
        <v>8.4078439850311208E-3</v>
      </c>
      <c r="S2215" s="1301">
        <f t="shared" si="5148"/>
        <v>0.84150379015454624</v>
      </c>
      <c r="T2215" s="1301">
        <f t="shared" si="5148"/>
        <v>0.84249891694910939</v>
      </c>
      <c r="U2215" s="1301">
        <f t="shared" si="5136"/>
        <v>-9.9512679456315034E-4</v>
      </c>
      <c r="V2215" s="1184">
        <f t="shared" si="5137"/>
        <v>-1.1811609184813473E-3</v>
      </c>
      <c r="W2215" s="1302">
        <f t="shared" si="5148"/>
        <v>0.53584101701934994</v>
      </c>
      <c r="X2215" s="1302">
        <f t="shared" ref="X2215" si="5149">X2214/X82</f>
        <v>0.54669668070154609</v>
      </c>
      <c r="Y2215" s="1302">
        <f t="shared" si="5139"/>
        <v>-1.0855663682196148E-2</v>
      </c>
      <c r="Z2215" s="1184">
        <f t="shared" si="5140"/>
        <v>-1.9856831155926659E-2</v>
      </c>
      <c r="AA2215" s="1303">
        <f t="shared" si="5125"/>
        <v>0.59230167644381049</v>
      </c>
      <c r="AB2215" s="1727">
        <f t="shared" si="5126"/>
        <v>0.59450604546886543</v>
      </c>
      <c r="AC2215" s="1303">
        <f t="shared" si="5141"/>
        <v>-2.2043690250549419E-3</v>
      </c>
      <c r="AD2215" t="s">
        <v>4295</v>
      </c>
    </row>
    <row r="2216" spans="1:30" customFormat="1" x14ac:dyDescent="0.25">
      <c r="A2216" s="3472"/>
      <c r="B2216" s="1203" t="s">
        <v>14</v>
      </c>
      <c r="C2216" s="1204">
        <f>'BNP avec amende'!J302</f>
        <v>158</v>
      </c>
      <c r="D2216" s="1246">
        <f>'Données 2013 TJN'!C246</f>
        <v>122</v>
      </c>
      <c r="E2216" s="1204">
        <f t="shared" si="5127"/>
        <v>36</v>
      </c>
      <c r="F2216" s="2307">
        <f t="shared" si="5128"/>
        <v>0.29508196721311475</v>
      </c>
      <c r="G2216" s="1204">
        <f>BPCE!J728</f>
        <v>420</v>
      </c>
      <c r="H2216" s="1246">
        <f>'Données 2013 TJN'!D246</f>
        <v>301</v>
      </c>
      <c r="I2216" s="1204">
        <f t="shared" si="5130"/>
        <v>119</v>
      </c>
      <c r="J2216" s="2307">
        <f t="shared" si="5131"/>
        <v>0.39534883720930231</v>
      </c>
      <c r="K2216" s="1246">
        <f>SG!J163</f>
        <v>308</v>
      </c>
      <c r="L2216" s="1246">
        <f>'Données 2013 TJN'!E246</f>
        <v>313</v>
      </c>
      <c r="M2216" s="1246">
        <f t="shared" si="5132"/>
        <v>-5</v>
      </c>
      <c r="N2216" s="2307">
        <f t="shared" si="5133"/>
        <v>-1.5974440894568689E-2</v>
      </c>
      <c r="O2216" s="1204">
        <f>CA!J106</f>
        <v>622</v>
      </c>
      <c r="P2216" s="1246">
        <f>'Données 2013 TJN'!F246</f>
        <v>369</v>
      </c>
      <c r="Q2216" s="1204">
        <f t="shared" si="5134"/>
        <v>253</v>
      </c>
      <c r="R2216" s="2307">
        <f t="shared" si="5135"/>
        <v>0.68563685636856364</v>
      </c>
      <c r="S2216" s="1204">
        <f>CM!K58</f>
        <v>354</v>
      </c>
      <c r="T2216" s="1246">
        <f>'Données 2013 TJN'!G246</f>
        <v>243</v>
      </c>
      <c r="U2216" s="1204">
        <f t="shared" si="5136"/>
        <v>111</v>
      </c>
      <c r="V2216" s="2307">
        <f t="shared" si="5137"/>
        <v>0.4567901234567901</v>
      </c>
      <c r="W2216" s="1204">
        <f>SUM(C2216+G2216+K2216+O2216+S2216)</f>
        <v>1862</v>
      </c>
      <c r="X2216" s="1204">
        <f>SUM(D2216+H2216+L2216+P2216+T2216)</f>
        <v>1348</v>
      </c>
      <c r="Y2216" s="1204">
        <f t="shared" si="5139"/>
        <v>514</v>
      </c>
      <c r="Z2216" s="2307">
        <f t="shared" si="5140"/>
        <v>0.38130563798219586</v>
      </c>
      <c r="AA2216" s="1221">
        <f t="shared" si="5125"/>
        <v>372.4</v>
      </c>
      <c r="AB2216" s="1722">
        <f t="shared" si="5126"/>
        <v>269.60000000000002</v>
      </c>
      <c r="AC2216" s="1904">
        <f t="shared" si="5141"/>
        <v>102.79999999999995</v>
      </c>
      <c r="AD2216" s="27" t="s">
        <v>4298</v>
      </c>
    </row>
    <row r="2217" spans="1:30" customFormat="1" x14ac:dyDescent="0.25">
      <c r="A2217" s="3472"/>
      <c r="B2217" s="845" t="s">
        <v>4299</v>
      </c>
      <c r="C2217" s="1184">
        <f t="shared" ref="C2217:W2217" si="5150">C2216/C108</f>
        <v>0.19082125603864733</v>
      </c>
      <c r="D2217" s="1184">
        <f t="shared" si="5150"/>
        <v>0.18597560975609756</v>
      </c>
      <c r="E2217" s="1184">
        <f t="shared" si="5127"/>
        <v>4.8456462825497704E-3</v>
      </c>
      <c r="F2217" s="1184">
        <f t="shared" si="5128"/>
        <v>2.6055278371743026E-2</v>
      </c>
      <c r="G2217" s="1185">
        <f t="shared" si="5150"/>
        <v>0.5890603085553997</v>
      </c>
      <c r="H2217" s="1185">
        <f t="shared" si="5150"/>
        <v>0.49022801302931596</v>
      </c>
      <c r="I2217" s="1185">
        <f t="shared" si="5130"/>
        <v>9.8832295526083747E-2</v>
      </c>
      <c r="J2217" s="1184">
        <f t="shared" si="5131"/>
        <v>0.20160474901334027</v>
      </c>
      <c r="K2217" s="1186">
        <f t="shared" si="5150"/>
        <v>0.40314136125654448</v>
      </c>
      <c r="L2217" s="1186">
        <f t="shared" si="5150"/>
        <v>0.397712833545108</v>
      </c>
      <c r="M2217" s="1186">
        <f t="shared" si="5132"/>
        <v>5.4285277114364816E-3</v>
      </c>
      <c r="N2217" s="1184">
        <f t="shared" si="5133"/>
        <v>1.3649365204154988E-2</v>
      </c>
      <c r="O2217" s="1187">
        <f t="shared" si="5150"/>
        <v>0.65473684210526317</v>
      </c>
      <c r="P2217" s="1187">
        <f t="shared" si="5150"/>
        <v>0.56079027355623101</v>
      </c>
      <c r="Q2217" s="1187">
        <f t="shared" si="5134"/>
        <v>9.3946568549032161E-2</v>
      </c>
      <c r="R2217" s="1184">
        <f t="shared" si="5135"/>
        <v>0.16752531735843676</v>
      </c>
      <c r="S2217" s="1188">
        <f t="shared" si="5150"/>
        <v>0.76129032258064511</v>
      </c>
      <c r="T2217" s="1188">
        <f t="shared" si="5150"/>
        <v>0.74769230769230766</v>
      </c>
      <c r="U2217" s="1188">
        <f t="shared" si="5136"/>
        <v>1.3598014888337451E-2</v>
      </c>
      <c r="V2217" s="1184">
        <f t="shared" si="5137"/>
        <v>1.8186645426788772E-2</v>
      </c>
      <c r="W2217" s="1194">
        <f t="shared" si="5150"/>
        <v>0.50053763440860211</v>
      </c>
      <c r="X2217" s="1194">
        <f t="shared" ref="X2217" si="5151">X2216/X108</f>
        <v>0.44342105263157894</v>
      </c>
      <c r="Y2217" s="1194">
        <f t="shared" si="5139"/>
        <v>5.7116581777023168E-2</v>
      </c>
      <c r="Z2217" s="1184">
        <f t="shared" si="5140"/>
        <v>0.12880890845856857</v>
      </c>
      <c r="AA2217" s="1189">
        <f t="shared" si="5125"/>
        <v>0.51981001810729999</v>
      </c>
      <c r="AB2217" s="1716">
        <f t="shared" si="5126"/>
        <v>0.47647980751581204</v>
      </c>
      <c r="AC2217" s="1189">
        <f t="shared" si="5141"/>
        <v>4.333021059148795E-2</v>
      </c>
      <c r="AD2217" t="s">
        <v>4300</v>
      </c>
    </row>
    <row r="2218" spans="1:30" customFormat="1" x14ac:dyDescent="0.25">
      <c r="A2218" s="3472"/>
      <c r="B2218" s="1203" t="s">
        <v>4307</v>
      </c>
      <c r="C2218" s="1206">
        <f t="shared" ref="C2218:W2218" si="5152">C2206/C2214</f>
        <v>0.23698488227134654</v>
      </c>
      <c r="D2218" s="1206">
        <f t="shared" ref="D2218" si="5153">D2206/D2214</f>
        <v>0.24016965626932932</v>
      </c>
      <c r="E2218" s="1206">
        <f t="shared" si="5127"/>
        <v>-3.1847739979827816E-3</v>
      </c>
      <c r="F2218" s="2307">
        <f t="shared" si="5128"/>
        <v>-1.3260517783359507E-2</v>
      </c>
      <c r="G2218" s="1206">
        <f t="shared" si="5152"/>
        <v>0.20894459785985503</v>
      </c>
      <c r="H2218" s="1206">
        <f t="shared" ref="H2218" si="5154">H2206/H2214</f>
        <v>0.19325998632286093</v>
      </c>
      <c r="I2218" s="1206">
        <f t="shared" si="5130"/>
        <v>1.5684611536994103E-2</v>
      </c>
      <c r="J2218" s="2307">
        <f t="shared" si="5131"/>
        <v>8.1158090898295551E-2</v>
      </c>
      <c r="K2218" s="1206">
        <f t="shared" si="5152"/>
        <v>0.20419353593080281</v>
      </c>
      <c r="L2218" s="1206">
        <f t="shared" ref="L2218" si="5155">L2206/L2214</f>
        <v>0.19358149984505732</v>
      </c>
      <c r="M2218" s="1206">
        <f t="shared" si="5132"/>
        <v>1.0612036085745485E-2</v>
      </c>
      <c r="N2218" s="2307">
        <f t="shared" si="5133"/>
        <v>5.4819474455148669E-2</v>
      </c>
      <c r="O2218" s="1206">
        <f t="shared" si="5152"/>
        <v>0.19937981236696187</v>
      </c>
      <c r="P2218" s="1206">
        <f t="shared" ref="P2218" si="5156">P2206/P2214</f>
        <v>0.20333027803238618</v>
      </c>
      <c r="Q2218" s="1206">
        <f t="shared" si="5134"/>
        <v>-3.9504656654243131E-3</v>
      </c>
      <c r="R2218" s="2307">
        <f t="shared" si="5135"/>
        <v>-1.9428811604708905E-2</v>
      </c>
      <c r="S2218" s="1206">
        <f t="shared" si="5152"/>
        <v>0.19804040710922072</v>
      </c>
      <c r="T2218" s="1206">
        <f t="shared" ref="T2218" si="5157">T2206/T2214</f>
        <v>0.19370547934846721</v>
      </c>
      <c r="U2218" s="1206">
        <f t="shared" si="5136"/>
        <v>4.3349277607535042E-3</v>
      </c>
      <c r="V2218" s="2307">
        <f t="shared" si="5137"/>
        <v>2.2378963028480827E-2</v>
      </c>
      <c r="W2218" s="1206">
        <f t="shared" si="5152"/>
        <v>0.20982596107868759</v>
      </c>
      <c r="X2218" s="1206">
        <f t="shared" ref="X2218" si="5158">X2206/X2214</f>
        <v>0.20314965660437631</v>
      </c>
      <c r="Y2218" s="1206">
        <f t="shared" si="5139"/>
        <v>6.6763044743112787E-3</v>
      </c>
      <c r="Z2218" s="2307">
        <f t="shared" si="5140"/>
        <v>3.2863971251071537E-2</v>
      </c>
      <c r="AA2218" s="1206">
        <f t="shared" si="5125"/>
        <v>0.20950864710763742</v>
      </c>
      <c r="AB2218" s="1718">
        <f t="shared" si="5126"/>
        <v>0.2048093799636202</v>
      </c>
      <c r="AC2218" s="1903">
        <f t="shared" si="5141"/>
        <v>4.6992671440172218E-3</v>
      </c>
      <c r="AD2218" s="27" t="s">
        <v>4308</v>
      </c>
    </row>
    <row r="2219" spans="1:30" customFormat="1" x14ac:dyDescent="0.25">
      <c r="A2219" s="3472"/>
      <c r="B2219" s="845" t="s">
        <v>4223</v>
      </c>
      <c r="C2219" s="1207">
        <f t="shared" ref="C2219:W2219" si="5159">C2218/C134</f>
        <v>1.0866828995756908</v>
      </c>
      <c r="D2219" s="1207">
        <f t="shared" ref="D2219" si="5160">D2218/D134</f>
        <v>1.0723189737722922</v>
      </c>
      <c r="E2219" s="1207">
        <f t="shared" si="5127"/>
        <v>1.4363925803398514E-2</v>
      </c>
      <c r="F2219" s="1184">
        <f t="shared" si="5128"/>
        <v>1.3395198774547382E-2</v>
      </c>
      <c r="G2219" s="1208">
        <f t="shared" si="5159"/>
        <v>0.92715627787501309</v>
      </c>
      <c r="H2219" s="1208">
        <f t="shared" ref="H2219" si="5161">H2218/H134</f>
        <v>0.93465016912252574</v>
      </c>
      <c r="I2219" s="1208">
        <f t="shared" si="5130"/>
        <v>-7.4938912475126518E-3</v>
      </c>
      <c r="J2219" s="1184">
        <f t="shared" si="5131"/>
        <v>-8.0178568357272273E-3</v>
      </c>
      <c r="K2219" s="1209">
        <f t="shared" si="5159"/>
        <v>1.1804974001034538</v>
      </c>
      <c r="L2219" s="1209">
        <f t="shared" ref="L2219" si="5162">L2218/L134</f>
        <v>1.1437588669557572</v>
      </c>
      <c r="M2219" s="1209">
        <f t="shared" si="5132"/>
        <v>3.6738533147696595E-2</v>
      </c>
      <c r="N2219" s="1184">
        <f t="shared" si="5133"/>
        <v>3.2120872859749128E-2</v>
      </c>
      <c r="O2219" s="1210">
        <f t="shared" si="5159"/>
        <v>0.91265973910511089</v>
      </c>
      <c r="P2219" s="1210">
        <f t="shared" ref="P2219" si="5163">P2218/P134</f>
        <v>0.95893428470234754</v>
      </c>
      <c r="Q2219" s="1210">
        <f t="shared" si="5134"/>
        <v>-4.6274545597236649E-2</v>
      </c>
      <c r="R2219" s="1184">
        <f t="shared" si="5135"/>
        <v>-4.8256221865714433E-2</v>
      </c>
      <c r="S2219" s="1211">
        <f t="shared" si="5159"/>
        <v>1.0052886255108189</v>
      </c>
      <c r="T2219" s="1211">
        <f t="shared" ref="T2219" si="5164">T2218/T134</f>
        <v>0.99518155474118897</v>
      </c>
      <c r="U2219" s="1211">
        <f t="shared" si="5136"/>
        <v>1.0107070769629911E-2</v>
      </c>
      <c r="V2219" s="1184">
        <f t="shared" si="5137"/>
        <v>1.0156006933085087E-2</v>
      </c>
      <c r="W2219" s="1177">
        <f t="shared" si="5159"/>
        <v>1.0197135127228527</v>
      </c>
      <c r="X2219" s="1177">
        <f t="shared" ref="X2219" si="5165">X2218/X134</f>
        <v>1.0048351834224878</v>
      </c>
      <c r="Y2219" s="1177">
        <f t="shared" si="5139"/>
        <v>1.4878329300364923E-2</v>
      </c>
      <c r="Z2219" s="1184">
        <f t="shared" si="5140"/>
        <v>1.4806736015839981E-2</v>
      </c>
      <c r="AA2219" s="1198">
        <f t="shared" si="5125"/>
        <v>1.0224569884340173</v>
      </c>
      <c r="AB2219" s="1723">
        <f t="shared" si="5126"/>
        <v>1.0209687698588223</v>
      </c>
      <c r="AC2219" s="1198">
        <f t="shared" si="5141"/>
        <v>1.4882185751949883E-3</v>
      </c>
      <c r="AD2219" t="s">
        <v>4309</v>
      </c>
    </row>
    <row r="2220" spans="1:30" customFormat="1" hidden="1" x14ac:dyDescent="0.25">
      <c r="A2220" s="3472"/>
      <c r="B2220" s="845" t="s">
        <v>4224</v>
      </c>
      <c r="C2220" s="1207">
        <f t="shared" ref="C2220:W2220" si="5166">C2218/C137</f>
        <v>1.1322580269791067</v>
      </c>
      <c r="D2220" s="1207">
        <f t="shared" ref="D2220" si="5167">D2218/D137</f>
        <v>1.1112701014500606</v>
      </c>
      <c r="E2220" s="1207">
        <f t="shared" si="5127"/>
        <v>2.0987925529046159E-2</v>
      </c>
      <c r="F2220" s="1184">
        <f t="shared" si="5128"/>
        <v>1.8886430492154601E-2</v>
      </c>
      <c r="G2220" s="1208">
        <f t="shared" si="5166"/>
        <v>0.56415578969364</v>
      </c>
      <c r="H2220" s="1208">
        <f t="shared" ref="H2220" si="5168">H2218/H137</f>
        <v>0.58658262478427103</v>
      </c>
      <c r="I2220" s="1208">
        <f t="shared" si="5130"/>
        <v>-2.2426835090631037E-2</v>
      </c>
      <c r="J2220" s="1184">
        <f t="shared" si="5131"/>
        <v>-3.8233036818775545E-2</v>
      </c>
      <c r="K2220" s="1209">
        <f t="shared" si="5166"/>
        <v>1.3315623121312112</v>
      </c>
      <c r="L2220" s="1209">
        <f t="shared" ref="L2220" si="5169">L2218/L137</f>
        <v>1.2557082144604548</v>
      </c>
      <c r="M2220" s="1209">
        <f t="shared" si="5132"/>
        <v>7.585409767075646E-2</v>
      </c>
      <c r="N2220" s="1184">
        <f t="shared" si="5133"/>
        <v>6.0407423314777789E-2</v>
      </c>
      <c r="O2220" s="1210">
        <f t="shared" si="5166"/>
        <v>0.83249393225663226</v>
      </c>
      <c r="P2220" s="1210">
        <f t="shared" ref="P2220" si="5170">P2218/P137</f>
        <v>0.91808850037465384</v>
      </c>
      <c r="Q2220" s="1210">
        <f t="shared" si="5134"/>
        <v>-8.5594568118021574E-2</v>
      </c>
      <c r="R2220" s="1184">
        <f t="shared" si="5135"/>
        <v>-9.3231282259926052E-2</v>
      </c>
      <c r="S2220" s="1211">
        <f t="shared" si="5166"/>
        <v>1.0343315112667344</v>
      </c>
      <c r="T2220" s="1211">
        <f t="shared" ref="T2220" si="5171">T2218/T137</f>
        <v>0.97017562002690572</v>
      </c>
      <c r="U2220" s="1211">
        <f t="shared" si="5136"/>
        <v>6.4155891239828677E-2</v>
      </c>
      <c r="V2220" s="1184">
        <f t="shared" si="5137"/>
        <v>6.6128121461194261E-2</v>
      </c>
      <c r="W2220" s="1177">
        <f t="shared" si="5166"/>
        <v>1.0436838381071758</v>
      </c>
      <c r="X2220" s="1177">
        <f t="shared" ref="X2220" si="5172">X2218/X137</f>
        <v>1.0107291174280182</v>
      </c>
      <c r="Y2220" s="1177">
        <f t="shared" si="5139"/>
        <v>3.2954720679157612E-2</v>
      </c>
      <c r="Z2220" s="1184">
        <f t="shared" si="5140"/>
        <v>3.2604898890235615E-2</v>
      </c>
      <c r="AA2220" s="1198">
        <f t="shared" si="5125"/>
        <v>0.97896031446546483</v>
      </c>
      <c r="AB2220" s="1723">
        <f t="shared" si="5126"/>
        <v>0.96836501221926918</v>
      </c>
      <c r="AC2220" s="1198">
        <f t="shared" si="5141"/>
        <v>1.0595302246195648E-2</v>
      </c>
      <c r="AD2220" t="s">
        <v>4310</v>
      </c>
    </row>
    <row r="2221" spans="1:30" customFormat="1" ht="15.75" thickBot="1" x14ac:dyDescent="0.3">
      <c r="A2221" s="3472"/>
      <c r="B2221" s="845" t="s">
        <v>4758</v>
      </c>
      <c r="C2221" s="1207">
        <f t="shared" ref="C2221:W2221" si="5173">C2218/C152</f>
        <v>0.84403123184987494</v>
      </c>
      <c r="D2221" s="1207">
        <f t="shared" ref="D2221" si="5174">D2218/D152</f>
        <v>0.8675858911787161</v>
      </c>
      <c r="E2221" s="1207">
        <f t="shared" si="5127"/>
        <v>-2.3554659328841154E-2</v>
      </c>
      <c r="F2221" s="1184">
        <f t="shared" si="5128"/>
        <v>-2.7149656960003599E-2</v>
      </c>
      <c r="G2221" s="1208">
        <f t="shared" si="5173"/>
        <v>0.6379112951114404</v>
      </c>
      <c r="H2221" s="1208">
        <f t="shared" ref="H2221" si="5175">H2218/H152</f>
        <v>0.62545959209944091</v>
      </c>
      <c r="I2221" s="1208">
        <f t="shared" si="5130"/>
        <v>1.2451703011999493E-2</v>
      </c>
      <c r="J2221" s="1184">
        <f t="shared" si="5131"/>
        <v>1.9908085461130501E-2</v>
      </c>
      <c r="K2221" s="1209">
        <f t="shared" si="5173"/>
        <v>0.41532776695619017</v>
      </c>
      <c r="L2221" s="1209">
        <f t="shared" ref="L2221" si="5176">L2218/L152</f>
        <v>0.37415711440761179</v>
      </c>
      <c r="M2221" s="1209">
        <f t="shared" si="5132"/>
        <v>4.1170652548578379E-2</v>
      </c>
      <c r="N2221" s="1184">
        <f t="shared" si="5133"/>
        <v>0.11003573355477217</v>
      </c>
      <c r="O2221" s="1210">
        <f t="shared" si="5173"/>
        <v>0.54094950216997972</v>
      </c>
      <c r="P2221" s="1210">
        <f t="shared" ref="P2221" si="5177">P2218/P152</f>
        <v>0.523583669145257</v>
      </c>
      <c r="Q2221" s="1210">
        <f t="shared" si="5134"/>
        <v>1.7365833024722721E-2</v>
      </c>
      <c r="R2221" s="1184">
        <f t="shared" si="5135"/>
        <v>3.3167254916625262E-2</v>
      </c>
      <c r="S2221" s="1211">
        <f t="shared" si="5173"/>
        <v>0.74365737522841691</v>
      </c>
      <c r="T2221" s="1211">
        <f t="shared" ref="T2221" si="5178">T2218/T152</f>
        <v>0.72462654774535051</v>
      </c>
      <c r="U2221" s="1211">
        <f t="shared" si="5136"/>
        <v>1.9030827483066393E-2</v>
      </c>
      <c r="V2221" s="1184">
        <f t="shared" si="5137"/>
        <v>2.6262945433451382E-2</v>
      </c>
      <c r="W2221" s="1177">
        <f t="shared" si="5173"/>
        <v>0.66586424635369634</v>
      </c>
      <c r="X2221" s="1177">
        <f t="shared" ref="X2221" si="5179">X2218/X152</f>
        <v>0.64323546508142027</v>
      </c>
      <c r="Y2221" s="1177">
        <f t="shared" si="5139"/>
        <v>2.2628781272276077E-2</v>
      </c>
      <c r="Z2221" s="1184">
        <f t="shared" si="5140"/>
        <v>3.5179623171759884E-2</v>
      </c>
      <c r="AA2221" s="1198">
        <f t="shared" si="5125"/>
        <v>0.63637543426318044</v>
      </c>
      <c r="AB2221" s="1723">
        <f t="shared" si="5126"/>
        <v>0.6230825629152752</v>
      </c>
      <c r="AC2221" s="1198">
        <f t="shared" si="5141"/>
        <v>1.3292871347905244E-2</v>
      </c>
      <c r="AD2221" t="s">
        <v>4766</v>
      </c>
    </row>
    <row r="2222" spans="1:30" customFormat="1" hidden="1" x14ac:dyDescent="0.25">
      <c r="A2222" s="3472"/>
      <c r="B2222" s="1203" t="s">
        <v>4313</v>
      </c>
      <c r="C2222" s="1206">
        <f t="shared" ref="C2222:W2222" si="5180">C2208/C2214</f>
        <v>-2.2755605499271327E-2</v>
      </c>
      <c r="D2222" s="1206">
        <f t="shared" ref="D2222" si="5181">D2208/D2214</f>
        <v>0</v>
      </c>
      <c r="E2222" s="1206">
        <f t="shared" si="5127"/>
        <v>-2.2755605499271327E-2</v>
      </c>
      <c r="F2222" s="2307" t="e">
        <f t="shared" si="5128"/>
        <v>#DIV/0!</v>
      </c>
      <c r="G2222" s="1206">
        <f t="shared" si="5180"/>
        <v>4.9415343458750434E-2</v>
      </c>
      <c r="H2222" s="1206">
        <f t="shared" ref="H2222" si="5182">H2208/H2214</f>
        <v>0</v>
      </c>
      <c r="I2222" s="1206">
        <f t="shared" si="5130"/>
        <v>4.9415343458750434E-2</v>
      </c>
      <c r="J2222" s="2307" t="e">
        <f t="shared" si="5131"/>
        <v>#DIV/0!</v>
      </c>
      <c r="K2222" s="1206">
        <f t="shared" si="5180"/>
        <v>6.1976290690041319E-3</v>
      </c>
      <c r="L2222" s="1206">
        <f t="shared" ref="L2222" si="5183">L2208/L2214</f>
        <v>0</v>
      </c>
      <c r="M2222" s="1206">
        <f t="shared" si="5132"/>
        <v>6.1976290690041319E-3</v>
      </c>
      <c r="N2222" s="2307" t="e">
        <f t="shared" si="5133"/>
        <v>#DIV/0!</v>
      </c>
      <c r="O2222" s="1206">
        <f t="shared" si="5180"/>
        <v>4.0469870969437362E-3</v>
      </c>
      <c r="P2222" s="1206">
        <f t="shared" ref="P2222" si="5184">P2208/P2214</f>
        <v>0</v>
      </c>
      <c r="Q2222" s="1206">
        <f t="shared" si="5134"/>
        <v>4.0469870969437362E-3</v>
      </c>
      <c r="R2222" s="2307" t="e">
        <f t="shared" si="5135"/>
        <v>#DIV/0!</v>
      </c>
      <c r="S2222" s="1206">
        <f t="shared" si="5180"/>
        <v>9.4181983897918875E-2</v>
      </c>
      <c r="T2222" s="1206">
        <f t="shared" ref="T2222" si="5185">T2208/T2214</f>
        <v>0</v>
      </c>
      <c r="U2222" s="1206">
        <f t="shared" si="5136"/>
        <v>9.4181983897918875E-2</v>
      </c>
      <c r="V2222" s="2307" t="e">
        <f t="shared" si="5137"/>
        <v>#DIV/0!</v>
      </c>
      <c r="W2222" s="1206" t="e">
        <f t="shared" si="5180"/>
        <v>#DIV/0!</v>
      </c>
      <c r="X2222" s="1206" t="e">
        <f t="shared" ref="X2222" si="5186">X2208/X2214</f>
        <v>#DIV/0!</v>
      </c>
      <c r="Y2222" s="1206" t="e">
        <f t="shared" si="5139"/>
        <v>#DIV/0!</v>
      </c>
      <c r="Z2222" s="2307" t="e">
        <f t="shared" si="5140"/>
        <v>#DIV/0!</v>
      </c>
      <c r="AA2222" s="1206">
        <f t="shared" si="5125"/>
        <v>2.6217267604669171E-2</v>
      </c>
      <c r="AB2222" s="1718">
        <f t="shared" si="5126"/>
        <v>0</v>
      </c>
      <c r="AC2222" s="1903">
        <f t="shared" si="5141"/>
        <v>2.6217267604669171E-2</v>
      </c>
      <c r="AD2222" s="27" t="s">
        <v>4314</v>
      </c>
    </row>
    <row r="2223" spans="1:30" s="1" customFormat="1" hidden="1" x14ac:dyDescent="0.25">
      <c r="A2223" s="3472"/>
      <c r="B2223" s="845" t="s">
        <v>4223</v>
      </c>
      <c r="C2223" s="1207">
        <f t="shared" ref="C2223:W2223" si="5187">C2222/C160</f>
        <v>-1.4910525408557564</v>
      </c>
      <c r="D2223" s="1207" t="e">
        <f t="shared" ref="D2223" si="5188">D2222/D160</f>
        <v>#DIV/0!</v>
      </c>
      <c r="E2223" s="1207" t="e">
        <f t="shared" si="5127"/>
        <v>#DIV/0!</v>
      </c>
      <c r="F2223" s="1184" t="e">
        <f t="shared" si="5128"/>
        <v>#DIV/0!</v>
      </c>
      <c r="G2223" s="1208">
        <f t="shared" si="5187"/>
        <v>0.86069435098727187</v>
      </c>
      <c r="H2223" s="1208" t="e">
        <f t="shared" ref="H2223" si="5189">H2222/H160</f>
        <v>#DIV/0!</v>
      </c>
      <c r="I2223" s="1208" t="e">
        <f t="shared" si="5130"/>
        <v>#DIV/0!</v>
      </c>
      <c r="J2223" s="1184" t="e">
        <f t="shared" si="5131"/>
        <v>#DIV/0!</v>
      </c>
      <c r="K2223" s="1209">
        <f t="shared" si="5187"/>
        <v>0.19293094659415425</v>
      </c>
      <c r="L2223" s="1209" t="e">
        <f t="shared" ref="L2223" si="5190">L2222/L160</f>
        <v>#DIV/0!</v>
      </c>
      <c r="M2223" s="1209" t="e">
        <f t="shared" si="5132"/>
        <v>#DIV/0!</v>
      </c>
      <c r="N2223" s="1184" t="e">
        <f t="shared" si="5133"/>
        <v>#DIV/0!</v>
      </c>
      <c r="O2223" s="1210">
        <f t="shared" si="5187"/>
        <v>0.11273616608979505</v>
      </c>
      <c r="P2223" s="1210" t="e">
        <f t="shared" ref="P2223" si="5191">P2222/P160</f>
        <v>#DIV/0!</v>
      </c>
      <c r="Q2223" s="1210" t="e">
        <f t="shared" si="5134"/>
        <v>#DIV/0!</v>
      </c>
      <c r="R2223" s="1184" t="e">
        <f t="shared" si="5135"/>
        <v>#DIV/0!</v>
      </c>
      <c r="S2223" s="1211">
        <f t="shared" si="5187"/>
        <v>1.0752718065309832</v>
      </c>
      <c r="T2223" s="1211" t="e">
        <f t="shared" ref="T2223" si="5192">T2222/T160</f>
        <v>#DIV/0!</v>
      </c>
      <c r="U2223" s="1211" t="e">
        <f t="shared" si="5136"/>
        <v>#DIV/0!</v>
      </c>
      <c r="V2223" s="1184" t="e">
        <f t="shared" si="5137"/>
        <v>#DIV/0!</v>
      </c>
      <c r="W2223" s="1177" t="e">
        <f t="shared" si="5187"/>
        <v>#DIV/0!</v>
      </c>
      <c r="X2223" s="1177" t="e">
        <f t="shared" ref="X2223" si="5193">X2222/X160</f>
        <v>#DIV/0!</v>
      </c>
      <c r="Y2223" s="1177" t="e">
        <f t="shared" si="5139"/>
        <v>#DIV/0!</v>
      </c>
      <c r="Z2223" s="1184" t="e">
        <f t="shared" si="5140"/>
        <v>#DIV/0!</v>
      </c>
      <c r="AA2223" s="1198">
        <f t="shared" si="5125"/>
        <v>0.15011614586928959</v>
      </c>
      <c r="AB2223" s="1723" t="e">
        <f t="shared" si="5126"/>
        <v>#DIV/0!</v>
      </c>
      <c r="AC2223" s="1198" t="e">
        <f t="shared" si="5141"/>
        <v>#DIV/0!</v>
      </c>
      <c r="AD2223" t="s">
        <v>4315</v>
      </c>
    </row>
    <row r="2224" spans="1:30" s="1" customFormat="1" hidden="1" x14ac:dyDescent="0.25">
      <c r="A2224" s="3472"/>
      <c r="B2224" s="845" t="s">
        <v>4224</v>
      </c>
      <c r="C2224" s="1207">
        <f t="shared" ref="C2224:W2224" si="5194">C2222/C177</f>
        <v>-0.69134877743017797</v>
      </c>
      <c r="D2224" s="1207" t="e">
        <f t="shared" ref="D2224" si="5195">D2222/D177</f>
        <v>#DIV/0!</v>
      </c>
      <c r="E2224" s="1207" t="e">
        <f t="shared" si="5127"/>
        <v>#DIV/0!</v>
      </c>
      <c r="F2224" s="1184" t="e">
        <f t="shared" si="5128"/>
        <v>#DIV/0!</v>
      </c>
      <c r="G2224" s="1208">
        <f t="shared" si="5194"/>
        <v>0.38587353392826323</v>
      </c>
      <c r="H2224" s="1208" t="e">
        <f t="shared" ref="H2224" si="5196">H2222/H177</f>
        <v>#DIV/0!</v>
      </c>
      <c r="I2224" s="1208" t="e">
        <f t="shared" si="5130"/>
        <v>#DIV/0!</v>
      </c>
      <c r="J2224" s="1184" t="e">
        <f t="shared" si="5131"/>
        <v>#DIV/0!</v>
      </c>
      <c r="K2224" s="1209">
        <f t="shared" si="5194"/>
        <v>0.12957063167081331</v>
      </c>
      <c r="L2224" s="1209" t="e">
        <f t="shared" ref="L2224" si="5197">L2222/L177</f>
        <v>#DIV/0!</v>
      </c>
      <c r="M2224" s="1209" t="e">
        <f t="shared" si="5132"/>
        <v>#DIV/0!</v>
      </c>
      <c r="N2224" s="1184" t="e">
        <f t="shared" si="5133"/>
        <v>#DIV/0!</v>
      </c>
      <c r="O2224" s="1210">
        <f t="shared" si="5194"/>
        <v>5.6988050862470871E-2</v>
      </c>
      <c r="P2224" s="1210" t="e">
        <f t="shared" ref="P2224" si="5198">P2222/P177</f>
        <v>#DIV/0!</v>
      </c>
      <c r="Q2224" s="1210" t="e">
        <f t="shared" si="5134"/>
        <v>#DIV/0!</v>
      </c>
      <c r="R2224" s="1184" t="e">
        <f t="shared" si="5135"/>
        <v>#DIV/0!</v>
      </c>
      <c r="S2224" s="1211">
        <f t="shared" si="5194"/>
        <v>1.7910466539114971</v>
      </c>
      <c r="T2224" s="1211" t="e">
        <f t="shared" ref="T2224" si="5199">T2222/T177</f>
        <v>#DIV/0!</v>
      </c>
      <c r="U2224" s="1211" t="e">
        <f t="shared" si="5136"/>
        <v>#DIV/0!</v>
      </c>
      <c r="V2224" s="1184" t="e">
        <f t="shared" si="5137"/>
        <v>#DIV/0!</v>
      </c>
      <c r="W2224" s="1177" t="e">
        <f t="shared" si="5194"/>
        <v>#DIV/0!</v>
      </c>
      <c r="X2224" s="1177" t="e">
        <f t="shared" ref="X2224" si="5200">X2222/X177</f>
        <v>#DIV/0!</v>
      </c>
      <c r="Y2224" s="1177" t="e">
        <f t="shared" si="5139"/>
        <v>#DIV/0!</v>
      </c>
      <c r="Z2224" s="1184" t="e">
        <f t="shared" si="5140"/>
        <v>#DIV/0!</v>
      </c>
      <c r="AA2224" s="1198">
        <f t="shared" si="5125"/>
        <v>0.33442601858857335</v>
      </c>
      <c r="AB2224" s="1723" t="e">
        <f t="shared" si="5126"/>
        <v>#DIV/0!</v>
      </c>
      <c r="AC2224" s="1198" t="e">
        <f t="shared" si="5141"/>
        <v>#DIV/0!</v>
      </c>
      <c r="AD2224" t="s">
        <v>4316</v>
      </c>
    </row>
    <row r="2225" spans="1:30" s="1" customFormat="1" hidden="1" x14ac:dyDescent="0.25">
      <c r="A2225" s="3472"/>
      <c r="B2225" s="845" t="s">
        <v>4758</v>
      </c>
      <c r="C2225" s="1207">
        <f t="shared" ref="C2225:W2225" si="5201">C2222/C178</f>
        <v>1.5224199423862377</v>
      </c>
      <c r="D2225" s="1207" t="e">
        <f t="shared" ref="D2225" si="5202">D2222/D178</f>
        <v>#DIV/0!</v>
      </c>
      <c r="E2225" s="1207" t="e">
        <f t="shared" si="5127"/>
        <v>#DIV/0!</v>
      </c>
      <c r="F2225" s="1184" t="e">
        <f t="shared" si="5128"/>
        <v>#DIV/0!</v>
      </c>
      <c r="G2225" s="1208">
        <f t="shared" si="5201"/>
        <v>0.5157726473507076</v>
      </c>
      <c r="H2225" s="1208" t="e">
        <f t="shared" ref="H2225" si="5203">H2222/H178</f>
        <v>#DIV/0!</v>
      </c>
      <c r="I2225" s="1208" t="e">
        <f t="shared" si="5130"/>
        <v>#DIV/0!</v>
      </c>
      <c r="J2225" s="1184" t="e">
        <f t="shared" si="5131"/>
        <v>#DIV/0!</v>
      </c>
      <c r="K2225" s="1209">
        <f t="shared" si="5201"/>
        <v>2.2637459003363246E-2</v>
      </c>
      <c r="L2225" s="1209" t="e">
        <f t="shared" ref="L2225" si="5204">L2222/L178</f>
        <v>#DIV/0!</v>
      </c>
      <c r="M2225" s="1209" t="e">
        <f t="shared" si="5132"/>
        <v>#DIV/0!</v>
      </c>
      <c r="N2225" s="1184" t="e">
        <f t="shared" si="5133"/>
        <v>#DIV/0!</v>
      </c>
      <c r="O2225" s="1210">
        <f t="shared" si="5201"/>
        <v>2.7849737169267596E-2</v>
      </c>
      <c r="P2225" s="1210" t="e">
        <f t="shared" ref="P2225" si="5205">P2222/P178</f>
        <v>#DIV/0!</v>
      </c>
      <c r="Q2225" s="1210" t="e">
        <f t="shared" si="5134"/>
        <v>#DIV/0!</v>
      </c>
      <c r="R2225" s="1184" t="e">
        <f t="shared" si="5135"/>
        <v>#DIV/0!</v>
      </c>
      <c r="S2225" s="1211">
        <f t="shared" si="5201"/>
        <v>1.0917890607260492</v>
      </c>
      <c r="T2225" s="1211" t="e">
        <f t="shared" ref="T2225" si="5206">T2222/T178</f>
        <v>#DIV/0!</v>
      </c>
      <c r="U2225" s="1211" t="e">
        <f t="shared" si="5136"/>
        <v>#DIV/0!</v>
      </c>
      <c r="V2225" s="1184" t="e">
        <f t="shared" si="5137"/>
        <v>#DIV/0!</v>
      </c>
      <c r="W2225" s="1177" t="e">
        <f t="shared" si="5201"/>
        <v>#DIV/0!</v>
      </c>
      <c r="X2225" s="1177" t="e">
        <f t="shared" ref="X2225" si="5207">X2222/X178</f>
        <v>#DIV/0!</v>
      </c>
      <c r="Y2225" s="1177" t="e">
        <f t="shared" si="5139"/>
        <v>#DIV/0!</v>
      </c>
      <c r="Z2225" s="1184" t="e">
        <f t="shared" si="5140"/>
        <v>#DIV/0!</v>
      </c>
      <c r="AA2225" s="1198">
        <f t="shared" si="5125"/>
        <v>0.63609376932712502</v>
      </c>
      <c r="AB2225" s="1723" t="e">
        <f t="shared" si="5126"/>
        <v>#DIV/0!</v>
      </c>
      <c r="AC2225" s="1198" t="e">
        <f t="shared" si="5141"/>
        <v>#DIV/0!</v>
      </c>
      <c r="AD2225" t="s">
        <v>4765</v>
      </c>
    </row>
    <row r="2226" spans="1:30" customFormat="1" hidden="1" x14ac:dyDescent="0.25">
      <c r="A2226" s="3472"/>
      <c r="B2226" s="1203" t="s">
        <v>4318</v>
      </c>
      <c r="C2226" s="1206">
        <f t="shared" ref="C2226:W2226" si="5208">C2208/C2206</f>
        <v>-9.6021338075127805E-2</v>
      </c>
      <c r="D2226" s="1206">
        <f t="shared" ref="D2226" si="5209">D2208/D2206</f>
        <v>0</v>
      </c>
      <c r="E2226" s="1206">
        <f t="shared" si="5127"/>
        <v>-9.6021338075127805E-2</v>
      </c>
      <c r="F2226" s="2307" t="e">
        <f t="shared" si="5128"/>
        <v>#DIV/0!</v>
      </c>
      <c r="G2226" s="1206">
        <f t="shared" si="5208"/>
        <v>0.23649974186886938</v>
      </c>
      <c r="H2226" s="1206">
        <f t="shared" ref="H2226" si="5210">H2208/H2206</f>
        <v>0</v>
      </c>
      <c r="I2226" s="1206">
        <f t="shared" si="5130"/>
        <v>0.23649974186886938</v>
      </c>
      <c r="J2226" s="2307" t="e">
        <f t="shared" si="5131"/>
        <v>#DIV/0!</v>
      </c>
      <c r="K2226" s="1206">
        <f t="shared" si="5208"/>
        <v>3.0351739788199699E-2</v>
      </c>
      <c r="L2226" s="1206">
        <f t="shared" ref="L2226" si="5211">L2208/L2206</f>
        <v>0</v>
      </c>
      <c r="M2226" s="1206">
        <f t="shared" si="5132"/>
        <v>3.0351739788199699E-2</v>
      </c>
      <c r="N2226" s="2307" t="e">
        <f t="shared" si="5133"/>
        <v>#DIV/0!</v>
      </c>
      <c r="O2226" s="1206">
        <f t="shared" si="5208"/>
        <v>2.0297877949123501E-2</v>
      </c>
      <c r="P2226" s="1206">
        <f t="shared" ref="P2226" si="5212">P2208/P2206</f>
        <v>0</v>
      </c>
      <c r="Q2226" s="1206">
        <f t="shared" si="5134"/>
        <v>2.0297877949123501E-2</v>
      </c>
      <c r="R2226" s="2307" t="e">
        <f t="shared" si="5135"/>
        <v>#DIV/0!</v>
      </c>
      <c r="S2226" s="1206">
        <f t="shared" si="5208"/>
        <v>0.47556953286799108</v>
      </c>
      <c r="T2226" s="1206">
        <f t="shared" ref="T2226" si="5213">T2208/T2206</f>
        <v>0</v>
      </c>
      <c r="U2226" s="1206">
        <f t="shared" si="5136"/>
        <v>0.47556953286799108</v>
      </c>
      <c r="V2226" s="2307" t="e">
        <f t="shared" si="5137"/>
        <v>#DIV/0!</v>
      </c>
      <c r="W2226" s="1206" t="e">
        <f t="shared" si="5208"/>
        <v>#DIV/0!</v>
      </c>
      <c r="X2226" s="1206" t="e">
        <f t="shared" ref="X2226" si="5214">X2208/X2206</f>
        <v>#DIV/0!</v>
      </c>
      <c r="Y2226" s="1206" t="e">
        <f t="shared" si="5139"/>
        <v>#DIV/0!</v>
      </c>
      <c r="Z2226" s="2307" t="e">
        <f t="shared" si="5140"/>
        <v>#DIV/0!</v>
      </c>
      <c r="AA2226" s="1206">
        <f t="shared" si="5125"/>
        <v>0.13333951087981116</v>
      </c>
      <c r="AB2226" s="1718">
        <f t="shared" si="5126"/>
        <v>0</v>
      </c>
      <c r="AC2226" s="1903">
        <f t="shared" si="5141"/>
        <v>0.13333951087981116</v>
      </c>
      <c r="AD2226" s="27" t="s">
        <v>4319</v>
      </c>
    </row>
    <row r="2227" spans="1:30" customFormat="1" hidden="1" x14ac:dyDescent="0.25">
      <c r="A2227" s="3472"/>
      <c r="B2227" s="1181" t="s">
        <v>4223</v>
      </c>
      <c r="C2227" s="1207">
        <f t="shared" ref="C2227:W2227" si="5215">C2226/C212</f>
        <v>-1.3721137430596884</v>
      </c>
      <c r="D2227" s="1207" t="e">
        <f t="shared" ref="D2227" si="5216">D2226/D212</f>
        <v>#DIV/0!</v>
      </c>
      <c r="E2227" s="1207" t="e">
        <f t="shared" si="5127"/>
        <v>#DIV/0!</v>
      </c>
      <c r="F2227" s="1184" t="e">
        <f t="shared" si="5128"/>
        <v>#DIV/0!</v>
      </c>
      <c r="G2227" s="1208">
        <f t="shared" si="5215"/>
        <v>0.92831637074165319</v>
      </c>
      <c r="H2227" s="1208" t="e">
        <f t="shared" ref="H2227" si="5217">H2226/H212</f>
        <v>#DIV/0!</v>
      </c>
      <c r="I2227" s="1208" t="e">
        <f t="shared" si="5130"/>
        <v>#DIV/0!</v>
      </c>
      <c r="J2227" s="1184" t="e">
        <f t="shared" si="5131"/>
        <v>#DIV/0!</v>
      </c>
      <c r="K2227" s="1209">
        <f t="shared" si="5215"/>
        <v>0.16343191147837055</v>
      </c>
      <c r="L2227" s="1209" t="e">
        <f t="shared" ref="L2227" si="5218">L2226/L212</f>
        <v>#DIV/0!</v>
      </c>
      <c r="M2227" s="1209" t="e">
        <f t="shared" si="5132"/>
        <v>#DIV/0!</v>
      </c>
      <c r="N2227" s="1184" t="e">
        <f t="shared" si="5133"/>
        <v>#DIV/0!</v>
      </c>
      <c r="O2227" s="1210">
        <f t="shared" si="5215"/>
        <v>0.12352485954988671</v>
      </c>
      <c r="P2227" s="1210" t="e">
        <f t="shared" ref="P2227" si="5219">P2226/P212</f>
        <v>#DIV/0!</v>
      </c>
      <c r="Q2227" s="1210" t="e">
        <f t="shared" si="5134"/>
        <v>#DIV/0!</v>
      </c>
      <c r="R2227" s="1184" t="e">
        <f t="shared" si="5135"/>
        <v>#DIV/0!</v>
      </c>
      <c r="S2227" s="1211">
        <f t="shared" si="5215"/>
        <v>1.0696150132849696</v>
      </c>
      <c r="T2227" s="1211" t="e">
        <f t="shared" ref="T2227" si="5220">T2226/T212</f>
        <v>#DIV/0!</v>
      </c>
      <c r="U2227" s="1211" t="e">
        <f t="shared" si="5136"/>
        <v>#DIV/0!</v>
      </c>
      <c r="V2227" s="1184" t="e">
        <f t="shared" si="5137"/>
        <v>#DIV/0!</v>
      </c>
      <c r="W2227" s="1177" t="e">
        <f t="shared" si="5215"/>
        <v>#DIV/0!</v>
      </c>
      <c r="X2227" s="1177" t="e">
        <f t="shared" ref="X2227" si="5221">X2226/X212</f>
        <v>#DIV/0!</v>
      </c>
      <c r="Y2227" s="1177" t="e">
        <f t="shared" si="5139"/>
        <v>#DIV/0!</v>
      </c>
      <c r="Z2227" s="1184" t="e">
        <f t="shared" si="5140"/>
        <v>#DIV/0!</v>
      </c>
      <c r="AA2227" s="1198">
        <f t="shared" si="5125"/>
        <v>0.18255488239903833</v>
      </c>
      <c r="AB2227" s="1723" t="e">
        <f t="shared" si="5126"/>
        <v>#DIV/0!</v>
      </c>
      <c r="AC2227" s="1198" t="e">
        <f t="shared" si="5141"/>
        <v>#DIV/0!</v>
      </c>
      <c r="AD2227" t="s">
        <v>4320</v>
      </c>
    </row>
    <row r="2228" spans="1:30" customFormat="1" hidden="1" x14ac:dyDescent="0.25">
      <c r="A2228" s="3472"/>
      <c r="B2228" s="1181" t="s">
        <v>4224</v>
      </c>
      <c r="C2228" s="1207">
        <f t="shared" ref="C2228:W2228" si="5222">C2226/C229</f>
        <v>-0.61059295757409116</v>
      </c>
      <c r="D2228" s="1207" t="e">
        <f t="shared" ref="D2228" si="5223">D2226/D229</f>
        <v>#DIV/0!</v>
      </c>
      <c r="E2228" s="1207" t="e">
        <f t="shared" si="5127"/>
        <v>#DIV/0!</v>
      </c>
      <c r="F2228" s="1184" t="e">
        <f t="shared" si="5128"/>
        <v>#DIV/0!</v>
      </c>
      <c r="G2228" s="1208">
        <f t="shared" si="5222"/>
        <v>0.68398400047938634</v>
      </c>
      <c r="H2228" s="1208" t="e">
        <f t="shared" ref="H2228" si="5224">H2226/H229</f>
        <v>#DIV/0!</v>
      </c>
      <c r="I2228" s="1208" t="e">
        <f t="shared" si="5130"/>
        <v>#DIV/0!</v>
      </c>
      <c r="J2228" s="1184" t="e">
        <f t="shared" si="5131"/>
        <v>#DIV/0!</v>
      </c>
      <c r="K2228" s="1209">
        <f t="shared" si="5222"/>
        <v>9.7307223620223288E-2</v>
      </c>
      <c r="L2228" s="1209" t="e">
        <f t="shared" ref="L2228" si="5225">L2226/L229</f>
        <v>#DIV/0!</v>
      </c>
      <c r="M2228" s="1209" t="e">
        <f t="shared" si="5132"/>
        <v>#DIV/0!</v>
      </c>
      <c r="N2228" s="1184" t="e">
        <f t="shared" si="5133"/>
        <v>#DIV/0!</v>
      </c>
      <c r="O2228" s="1210">
        <f t="shared" si="5222"/>
        <v>6.8454614087088889E-2</v>
      </c>
      <c r="P2228" s="1210" t="e">
        <f t="shared" ref="P2228" si="5226">P2226/P229</f>
        <v>#DIV/0!</v>
      </c>
      <c r="Q2228" s="1210" t="e">
        <f t="shared" si="5134"/>
        <v>#DIV/0!</v>
      </c>
      <c r="R2228" s="1184" t="e">
        <f t="shared" si="5135"/>
        <v>#DIV/0!</v>
      </c>
      <c r="S2228" s="1211">
        <f t="shared" si="5222"/>
        <v>1.7315982684487898</v>
      </c>
      <c r="T2228" s="1211" t="e">
        <f t="shared" ref="T2228" si="5227">T2226/T229</f>
        <v>#DIV/0!</v>
      </c>
      <c r="U2228" s="1211" t="e">
        <f t="shared" si="5136"/>
        <v>#DIV/0!</v>
      </c>
      <c r="V2228" s="1184" t="e">
        <f t="shared" si="5137"/>
        <v>#DIV/0!</v>
      </c>
      <c r="W2228" s="1177" t="e">
        <f t="shared" si="5222"/>
        <v>#DIV/0!</v>
      </c>
      <c r="X2228" s="1177" t="e">
        <f t="shared" ref="X2228" si="5228">X2226/X229</f>
        <v>#DIV/0!</v>
      </c>
      <c r="Y2228" s="1177" t="e">
        <f t="shared" si="5139"/>
        <v>#DIV/0!</v>
      </c>
      <c r="Z2228" s="1184" t="e">
        <f t="shared" si="5140"/>
        <v>#DIV/0!</v>
      </c>
      <c r="AA2228" s="1198">
        <f t="shared" si="5125"/>
        <v>0.39415022981227943</v>
      </c>
      <c r="AB2228" s="1723" t="e">
        <f t="shared" si="5126"/>
        <v>#DIV/0!</v>
      </c>
      <c r="AC2228" s="1198" t="e">
        <f t="shared" si="5141"/>
        <v>#DIV/0!</v>
      </c>
      <c r="AD2228" t="s">
        <v>4321</v>
      </c>
    </row>
    <row r="2229" spans="1:30" customFormat="1" hidden="1" x14ac:dyDescent="0.25">
      <c r="A2229" s="3472"/>
      <c r="B2229" s="845" t="s">
        <v>4758</v>
      </c>
      <c r="C2229" s="1207">
        <f t="shared" ref="C2229:W2229" si="5229">C2226/C230</f>
        <v>1.8037483506973182</v>
      </c>
      <c r="D2229" s="1207" t="e">
        <f t="shared" ref="D2229" si="5230">D2226/D230</f>
        <v>#DIV/0!</v>
      </c>
      <c r="E2229" s="1207" t="e">
        <f t="shared" si="5127"/>
        <v>#DIV/0!</v>
      </c>
      <c r="F2229" s="1184" t="e">
        <f t="shared" si="5128"/>
        <v>#DIV/0!</v>
      </c>
      <c r="G2229" s="1208">
        <f t="shared" si="5229"/>
        <v>0.80853349251419715</v>
      </c>
      <c r="H2229" s="1208" t="e">
        <f t="shared" ref="H2229" si="5231">H2226/H230</f>
        <v>#DIV/0!</v>
      </c>
      <c r="I2229" s="1208" t="e">
        <f t="shared" si="5130"/>
        <v>#DIV/0!</v>
      </c>
      <c r="J2229" s="1184" t="e">
        <f t="shared" si="5131"/>
        <v>#DIV/0!</v>
      </c>
      <c r="K2229" s="1209">
        <f t="shared" si="5229"/>
        <v>5.4505045904506319E-2</v>
      </c>
      <c r="L2229" s="1209" t="e">
        <f t="shared" ref="L2229" si="5232">L2226/L230</f>
        <v>#DIV/0!</v>
      </c>
      <c r="M2229" s="1209" t="e">
        <f t="shared" si="5132"/>
        <v>#DIV/0!</v>
      </c>
      <c r="N2229" s="1184" t="e">
        <f t="shared" si="5133"/>
        <v>#DIV/0!</v>
      </c>
      <c r="O2229" s="1210">
        <f t="shared" si="5229"/>
        <v>5.1483062758261887E-2</v>
      </c>
      <c r="P2229" s="1210" t="e">
        <f t="shared" ref="P2229" si="5233">P2226/P230</f>
        <v>#DIV/0!</v>
      </c>
      <c r="Q2229" s="1210" t="e">
        <f t="shared" si="5134"/>
        <v>#DIV/0!</v>
      </c>
      <c r="R2229" s="1184" t="e">
        <f t="shared" si="5135"/>
        <v>#DIV/0!</v>
      </c>
      <c r="S2229" s="1211">
        <f t="shared" si="5229"/>
        <v>1.4681345161011849</v>
      </c>
      <c r="T2229" s="1211" t="e">
        <f t="shared" ref="T2229" si="5234">T2226/T230</f>
        <v>#DIV/0!</v>
      </c>
      <c r="U2229" s="1211" t="e">
        <f t="shared" si="5136"/>
        <v>#DIV/0!</v>
      </c>
      <c r="V2229" s="1184" t="e">
        <f t="shared" si="5137"/>
        <v>#DIV/0!</v>
      </c>
      <c r="W2229" s="1177" t="e">
        <f t="shared" si="5229"/>
        <v>#DIV/0!</v>
      </c>
      <c r="X2229" s="1177" t="e">
        <f t="shared" ref="X2229" si="5235">X2226/X230</f>
        <v>#DIV/0!</v>
      </c>
      <c r="Y2229" s="1177" t="e">
        <f t="shared" si="5139"/>
        <v>#DIV/0!</v>
      </c>
      <c r="Z2229" s="1184" t="e">
        <f t="shared" si="5140"/>
        <v>#DIV/0!</v>
      </c>
      <c r="AA2229" s="1198">
        <f t="shared" si="5125"/>
        <v>0.8372808935950935</v>
      </c>
      <c r="AB2229" s="1723" t="e">
        <f t="shared" si="5126"/>
        <v>#DIV/0!</v>
      </c>
      <c r="AC2229" s="1198" t="e">
        <f t="shared" si="5141"/>
        <v>#DIV/0!</v>
      </c>
      <c r="AD2229" t="s">
        <v>4764</v>
      </c>
    </row>
    <row r="2230" spans="1:30" customFormat="1" hidden="1" x14ac:dyDescent="0.25">
      <c r="A2230" s="3472"/>
      <c r="B2230" s="1203" t="s">
        <v>4323</v>
      </c>
      <c r="C2230" s="1206">
        <f t="shared" ref="C2230:W2230" si="5236">C2210/C2206</f>
        <v>-6.5496036156182852E-2</v>
      </c>
      <c r="D2230" s="1206">
        <f t="shared" ref="D2230" si="5237">D2210/D2206</f>
        <v>0</v>
      </c>
      <c r="E2230" s="1206">
        <f t="shared" si="5127"/>
        <v>-6.5496036156182852E-2</v>
      </c>
      <c r="F2230" s="2307" t="e">
        <f t="shared" si="5128"/>
        <v>#DIV/0!</v>
      </c>
      <c r="G2230" s="1206">
        <f t="shared" si="5236"/>
        <v>-7.5787299948373771E-2</v>
      </c>
      <c r="H2230" s="1206">
        <f t="shared" ref="H2230" si="5238">H2210/H2206</f>
        <v>0</v>
      </c>
      <c r="I2230" s="1206">
        <f t="shared" si="5130"/>
        <v>-7.5787299948373771E-2</v>
      </c>
      <c r="J2230" s="2307" t="e">
        <f t="shared" si="5131"/>
        <v>#DIV/0!</v>
      </c>
      <c r="K2230" s="1206">
        <f t="shared" si="5236"/>
        <v>-2.9689863842662631E-2</v>
      </c>
      <c r="L2230" s="1206">
        <f t="shared" ref="L2230" si="5239">L2210/L2206</f>
        <v>0</v>
      </c>
      <c r="M2230" s="1206">
        <f t="shared" si="5132"/>
        <v>-2.9689863842662631E-2</v>
      </c>
      <c r="N2230" s="2307" t="e">
        <f t="shared" si="5133"/>
        <v>#DIV/0!</v>
      </c>
      <c r="O2230" s="1206">
        <f t="shared" si="5236"/>
        <v>2.649268485567418E-2</v>
      </c>
      <c r="P2230" s="1206">
        <f t="shared" ref="P2230" si="5240">P2210/P2206</f>
        <v>0</v>
      </c>
      <c r="Q2230" s="1206">
        <f t="shared" si="5134"/>
        <v>2.649268485567418E-2</v>
      </c>
      <c r="R2230" s="2307" t="e">
        <f t="shared" si="5135"/>
        <v>#DIV/0!</v>
      </c>
      <c r="S2230" s="1206">
        <f t="shared" si="5236"/>
        <v>-0.107003144895298</v>
      </c>
      <c r="T2230" s="1206">
        <f t="shared" ref="T2230" si="5241">T2210/T2206</f>
        <v>0</v>
      </c>
      <c r="U2230" s="1206">
        <f t="shared" si="5136"/>
        <v>-0.107003144895298</v>
      </c>
      <c r="V2230" s="2307" t="e">
        <f t="shared" si="5137"/>
        <v>#DIV/0!</v>
      </c>
      <c r="W2230" s="1206" t="e">
        <f t="shared" si="5236"/>
        <v>#DIV/0!</v>
      </c>
      <c r="X2230" s="1206" t="e">
        <f t="shared" ref="X2230" si="5242">X2210/X2206</f>
        <v>#DIV/0!</v>
      </c>
      <c r="Y2230" s="1206" t="e">
        <f t="shared" si="5139"/>
        <v>#DIV/0!</v>
      </c>
      <c r="Z2230" s="2307" t="e">
        <f t="shared" si="5140"/>
        <v>#DIV/0!</v>
      </c>
      <c r="AA2230" s="1206">
        <f t="shared" si="5125"/>
        <v>-5.0296731997368616E-2</v>
      </c>
      <c r="AB2230" s="1718">
        <f t="shared" si="5126"/>
        <v>0</v>
      </c>
      <c r="AC2230" s="1903">
        <f t="shared" si="5141"/>
        <v>-5.0296731997368616E-2</v>
      </c>
      <c r="AD2230" s="27" t="s">
        <v>4324</v>
      </c>
    </row>
    <row r="2231" spans="1:30" customFormat="1" hidden="1" x14ac:dyDescent="0.25">
      <c r="A2231" s="3472"/>
      <c r="B2231" s="1181" t="s">
        <v>4223</v>
      </c>
      <c r="C2231" s="1207">
        <f t="shared" ref="C2231:W2231" si="5243">C2230/C238</f>
        <v>-526.00718085500478</v>
      </c>
      <c r="D2231" s="1207" t="e">
        <f t="shared" ref="D2231" si="5244">D2230/D238</f>
        <v>#DIV/0!</v>
      </c>
      <c r="E2231" s="1207" t="e">
        <f t="shared" si="5127"/>
        <v>#DIV/0!</v>
      </c>
      <c r="F2231" s="1184" t="e">
        <f t="shared" si="5128"/>
        <v>#DIV/0!</v>
      </c>
      <c r="G2231" s="1208">
        <f t="shared" si="5243"/>
        <v>-1752.8306116349211</v>
      </c>
      <c r="H2231" s="1208" t="e">
        <f t="shared" ref="H2231" si="5245">H2230/H238</f>
        <v>#DIV/0!</v>
      </c>
      <c r="I2231" s="1208" t="e">
        <f t="shared" si="5130"/>
        <v>#DIV/0!</v>
      </c>
      <c r="J2231" s="1184" t="e">
        <f t="shared" si="5131"/>
        <v>#DIV/0!</v>
      </c>
      <c r="K2231" s="1209">
        <f t="shared" si="5243"/>
        <v>-495.59659469123915</v>
      </c>
      <c r="L2231" s="1209" t="e">
        <f t="shared" ref="L2231" si="5246">L2230/L238</f>
        <v>#DIV/0!</v>
      </c>
      <c r="M2231" s="1209" t="e">
        <f t="shared" si="5132"/>
        <v>#DIV/0!</v>
      </c>
      <c r="N2231" s="1184" t="e">
        <f t="shared" si="5133"/>
        <v>#DIV/0!</v>
      </c>
      <c r="O2231" s="1210">
        <f t="shared" si="5243"/>
        <v>235.91330363699453</v>
      </c>
      <c r="P2231" s="1210" t="e">
        <f t="shared" ref="P2231" si="5247">P2230/P238</f>
        <v>#DIV/0!</v>
      </c>
      <c r="Q2231" s="1210" t="e">
        <f t="shared" si="5134"/>
        <v>#DIV/0!</v>
      </c>
      <c r="R2231" s="1184" t="e">
        <f t="shared" si="5135"/>
        <v>#DIV/0!</v>
      </c>
      <c r="S2231" s="1211">
        <f t="shared" si="5243"/>
        <v>-1887.5627959049448</v>
      </c>
      <c r="T2231" s="1211" t="e">
        <f t="shared" ref="T2231" si="5248">T2230/T238</f>
        <v>#DIV/0!</v>
      </c>
      <c r="U2231" s="1211" t="e">
        <f t="shared" si="5136"/>
        <v>#DIV/0!</v>
      </c>
      <c r="V2231" s="1184" t="e">
        <f t="shared" si="5137"/>
        <v>#DIV/0!</v>
      </c>
      <c r="W2231" s="1177" t="e">
        <f t="shared" si="5243"/>
        <v>#DIV/0!</v>
      </c>
      <c r="X2231" s="1177" t="e">
        <f t="shared" ref="X2231" si="5249">X2230/X238</f>
        <v>#DIV/0!</v>
      </c>
      <c r="Y2231" s="1177" t="e">
        <f t="shared" si="5139"/>
        <v>#DIV/0!</v>
      </c>
      <c r="Z2231" s="1184" t="e">
        <f t="shared" si="5140"/>
        <v>#DIV/0!</v>
      </c>
      <c r="AA2231" s="1198">
        <f t="shared" si="5125"/>
        <v>-885.21677588982311</v>
      </c>
      <c r="AB2231" s="1723" t="e">
        <f t="shared" si="5126"/>
        <v>#DIV/0!</v>
      </c>
      <c r="AC2231" s="1198" t="e">
        <f t="shared" si="5141"/>
        <v>#DIV/0!</v>
      </c>
      <c r="AD2231" t="s">
        <v>4325</v>
      </c>
    </row>
    <row r="2232" spans="1:30" customFormat="1" hidden="1" x14ac:dyDescent="0.25">
      <c r="A2232" s="3472"/>
      <c r="B2232" s="1181" t="s">
        <v>4224</v>
      </c>
      <c r="C2232" s="1207">
        <f t="shared" ref="C2232:W2232" si="5250">C2230/C255</f>
        <v>0.95639860305197377</v>
      </c>
      <c r="D2232" s="1207" t="e">
        <f t="shared" ref="D2232" si="5251">D2230/D255</f>
        <v>#DIV/0!</v>
      </c>
      <c r="E2232" s="1207" t="e">
        <f t="shared" si="5127"/>
        <v>#DIV/0!</v>
      </c>
      <c r="F2232" s="1184" t="e">
        <f t="shared" si="5128"/>
        <v>#DIV/0!</v>
      </c>
      <c r="G2232" s="1208">
        <f t="shared" si="5250"/>
        <v>0.66198929190860412</v>
      </c>
      <c r="H2232" s="1208" t="e">
        <f t="shared" ref="H2232" si="5252">H2230/H255</f>
        <v>#DIV/0!</v>
      </c>
      <c r="I2232" s="1208" t="e">
        <f t="shared" si="5130"/>
        <v>#DIV/0!</v>
      </c>
      <c r="J2232" s="1184" t="e">
        <f t="shared" si="5131"/>
        <v>#DIV/0!</v>
      </c>
      <c r="K2232" s="1209">
        <f t="shared" si="5250"/>
        <v>0.36386357441493877</v>
      </c>
      <c r="L2232" s="1209" t="e">
        <f t="shared" ref="L2232" si="5253">L2230/L255</f>
        <v>#DIV/0!</v>
      </c>
      <c r="M2232" s="1209" t="e">
        <f t="shared" si="5132"/>
        <v>#DIV/0!</v>
      </c>
      <c r="N2232" s="1184" t="e">
        <f t="shared" si="5133"/>
        <v>#DIV/0!</v>
      </c>
      <c r="O2232" s="1210">
        <f t="shared" si="5250"/>
        <v>-0.32684855674179519</v>
      </c>
      <c r="P2232" s="1210" t="e">
        <f t="shared" ref="P2232" si="5254">P2230/P255</f>
        <v>#DIV/0!</v>
      </c>
      <c r="Q2232" s="1210" t="e">
        <f t="shared" si="5134"/>
        <v>#DIV/0!</v>
      </c>
      <c r="R2232" s="1184" t="e">
        <f t="shared" si="5135"/>
        <v>#DIV/0!</v>
      </c>
      <c r="S2232" s="1211">
        <f t="shared" si="5250"/>
        <v>2.0993840163755157</v>
      </c>
      <c r="T2232" s="1211" t="e">
        <f t="shared" ref="T2232" si="5255">T2230/T255</f>
        <v>#DIV/0!</v>
      </c>
      <c r="U2232" s="1211" t="e">
        <f t="shared" si="5136"/>
        <v>#DIV/0!</v>
      </c>
      <c r="V2232" s="1184" t="e">
        <f t="shared" si="5137"/>
        <v>#DIV/0!</v>
      </c>
      <c r="W2232" s="1177" t="e">
        <f t="shared" si="5250"/>
        <v>#DIV/0!</v>
      </c>
      <c r="X2232" s="1177" t="e">
        <f t="shared" ref="X2232" si="5256">X2230/X255</f>
        <v>#DIV/0!</v>
      </c>
      <c r="Y2232" s="1177" t="e">
        <f t="shared" si="5139"/>
        <v>#DIV/0!</v>
      </c>
      <c r="Z2232" s="1184" t="e">
        <f t="shared" si="5140"/>
        <v>#DIV/0!</v>
      </c>
      <c r="AA2232" s="1198">
        <f t="shared" si="5125"/>
        <v>0.75095738580184745</v>
      </c>
      <c r="AB2232" s="1723" t="e">
        <f t="shared" si="5126"/>
        <v>#DIV/0!</v>
      </c>
      <c r="AC2232" s="1198" t="e">
        <f t="shared" si="5141"/>
        <v>#DIV/0!</v>
      </c>
      <c r="AD2232" t="s">
        <v>4326</v>
      </c>
    </row>
    <row r="2233" spans="1:30" customFormat="1" hidden="1" x14ac:dyDescent="0.25">
      <c r="A2233" s="3472"/>
      <c r="B2233" s="845" t="s">
        <v>4758</v>
      </c>
      <c r="C2233" s="1207">
        <f t="shared" ref="C2233:W2233" si="5257">C2230/C256</f>
        <v>1.109662053938228</v>
      </c>
      <c r="D2233" s="1207" t="e">
        <f t="shared" ref="D2233" si="5258">D2230/D256</f>
        <v>#DIV/0!</v>
      </c>
      <c r="E2233" s="1207" t="e">
        <f t="shared" si="5127"/>
        <v>#DIV/0!</v>
      </c>
      <c r="F2233" s="1184" t="e">
        <f t="shared" si="5128"/>
        <v>#DIV/0!</v>
      </c>
      <c r="G2233" s="1208">
        <f t="shared" si="5257"/>
        <v>1.8024196987721937</v>
      </c>
      <c r="H2233" s="1208" t="e">
        <f t="shared" ref="H2233" si="5259">H2230/H256</f>
        <v>#DIV/0!</v>
      </c>
      <c r="I2233" s="1208" t="e">
        <f t="shared" si="5130"/>
        <v>#DIV/0!</v>
      </c>
      <c r="J2233" s="1184" t="e">
        <f t="shared" si="5131"/>
        <v>#DIV/0!</v>
      </c>
      <c r="K2233" s="1209">
        <f t="shared" si="5257"/>
        <v>0.39306080853925029</v>
      </c>
      <c r="L2233" s="1209" t="e">
        <f t="shared" ref="L2233" si="5260">L2230/L256</f>
        <v>#DIV/0!</v>
      </c>
      <c r="M2233" s="1209" t="e">
        <f t="shared" si="5132"/>
        <v>#DIV/0!</v>
      </c>
      <c r="N2233" s="1184" t="e">
        <f t="shared" si="5133"/>
        <v>#DIV/0!</v>
      </c>
      <c r="O2233" s="1210">
        <f t="shared" si="5257"/>
        <v>-0.41319292695954996</v>
      </c>
      <c r="P2233" s="1210" t="e">
        <f t="shared" ref="P2233" si="5261">P2230/P256</f>
        <v>#DIV/0!</v>
      </c>
      <c r="Q2233" s="1210" t="e">
        <f t="shared" si="5134"/>
        <v>#DIV/0!</v>
      </c>
      <c r="R2233" s="1184" t="e">
        <f t="shared" si="5135"/>
        <v>#DIV/0!</v>
      </c>
      <c r="S2233" s="1211">
        <f t="shared" si="5257"/>
        <v>2.4308919583906161</v>
      </c>
      <c r="T2233" s="1211" t="e">
        <f t="shared" ref="T2233" si="5262">T2230/T256</f>
        <v>#DIV/0!</v>
      </c>
      <c r="U2233" s="1211" t="e">
        <f t="shared" si="5136"/>
        <v>#DIV/0!</v>
      </c>
      <c r="V2233" s="1184" t="e">
        <f t="shared" si="5137"/>
        <v>#DIV/0!</v>
      </c>
      <c r="W2233" s="1177" t="e">
        <f t="shared" si="5257"/>
        <v>#DIV/0!</v>
      </c>
      <c r="X2233" s="1177" t="e">
        <f t="shared" ref="X2233" si="5263">X2230/X256</f>
        <v>#DIV/0!</v>
      </c>
      <c r="Y2233" s="1177" t="e">
        <f t="shared" si="5139"/>
        <v>#DIV/0!</v>
      </c>
      <c r="Z2233" s="1184" t="e">
        <f t="shared" si="5140"/>
        <v>#DIV/0!</v>
      </c>
      <c r="AA2233" s="1198">
        <f t="shared" si="5125"/>
        <v>1.0645683185361476</v>
      </c>
      <c r="AB2233" s="1723" t="e">
        <f t="shared" si="5126"/>
        <v>#DIV/0!</v>
      </c>
      <c r="AC2233" s="1198" t="e">
        <f t="shared" si="5141"/>
        <v>#DIV/0!</v>
      </c>
      <c r="AD2233" t="s">
        <v>4763</v>
      </c>
    </row>
    <row r="2234" spans="1:30" customFormat="1" hidden="1" x14ac:dyDescent="0.25">
      <c r="A2234" s="3472"/>
      <c r="B2234" s="1203" t="s">
        <v>4328</v>
      </c>
      <c r="C2234" s="1212">
        <f t="shared" ref="C2234:W2234" si="5264">C2214/C2216</f>
        <v>360.46202531645571</v>
      </c>
      <c r="D2234" s="1212">
        <f t="shared" ref="D2234" si="5265">D2214/D2216</f>
        <v>463.81147540983608</v>
      </c>
      <c r="E2234" s="1212">
        <f t="shared" si="5127"/>
        <v>-103.34945009338037</v>
      </c>
      <c r="F2234" s="2307">
        <f t="shared" si="5128"/>
        <v>-0.22282641886352222</v>
      </c>
      <c r="G2234" s="1212">
        <f t="shared" si="5264"/>
        <v>220.72380952380954</v>
      </c>
      <c r="H2234" s="1212">
        <f t="shared" ref="H2234" si="5266">H2214/H2216</f>
        <v>330.35215946843851</v>
      </c>
      <c r="I2234" s="1212">
        <f t="shared" si="5130"/>
        <v>-109.62834994462898</v>
      </c>
      <c r="J2234" s="2307">
        <f t="shared" si="5131"/>
        <v>-0.33185298416401832</v>
      </c>
      <c r="K2234" s="1212">
        <f t="shared" si="5264"/>
        <v>168.16233766233765</v>
      </c>
      <c r="L2234" s="1212">
        <f t="shared" ref="L2234" si="5267">L2214/L2216</f>
        <v>164.95846645367413</v>
      </c>
      <c r="M2234" s="1212">
        <f t="shared" si="5132"/>
        <v>3.2038712086635144</v>
      </c>
      <c r="N2234" s="2307">
        <f t="shared" si="5133"/>
        <v>1.9422290213659744E-2</v>
      </c>
      <c r="O2234" s="1212">
        <f t="shared" si="5264"/>
        <v>61.178456591639872</v>
      </c>
      <c r="P2234" s="1212">
        <f t="shared" ref="P2234" si="5268">P2214/P2216</f>
        <v>106.4390243902439</v>
      </c>
      <c r="Q2234" s="1212">
        <f t="shared" si="5134"/>
        <v>-45.260567798604029</v>
      </c>
      <c r="R2234" s="2307">
        <f t="shared" si="5135"/>
        <v>-0.42522531616470333</v>
      </c>
      <c r="S2234" s="1212">
        <f t="shared" si="5264"/>
        <v>185.96045197740114</v>
      </c>
      <c r="T2234" s="1212">
        <f t="shared" ref="T2234" si="5269">T2214/T2216</f>
        <v>272.10288065843622</v>
      </c>
      <c r="U2234" s="1212">
        <f t="shared" si="5136"/>
        <v>-86.142428681035085</v>
      </c>
      <c r="V2234" s="2307">
        <f t="shared" si="5137"/>
        <v>-0.31658036281198898</v>
      </c>
      <c r="W2234" s="1212">
        <f t="shared" si="5264"/>
        <v>163.98174006444683</v>
      </c>
      <c r="X2234" s="1212">
        <f t="shared" ref="X2234" si="5270">X2214/X2216</f>
        <v>232.23293768545994</v>
      </c>
      <c r="Y2234" s="1212">
        <f t="shared" si="5139"/>
        <v>-68.251197621013119</v>
      </c>
      <c r="Z2234" s="2307">
        <f t="shared" si="5140"/>
        <v>-0.29389111769086629</v>
      </c>
      <c r="AA2234" s="1212">
        <f t="shared" si="5125"/>
        <v>199.29741621432876</v>
      </c>
      <c r="AB2234" s="1724">
        <f t="shared" si="5126"/>
        <v>267.53280127612578</v>
      </c>
      <c r="AC2234" s="1905">
        <f t="shared" si="5141"/>
        <v>-68.235385061797018</v>
      </c>
      <c r="AD2234" s="27" t="s">
        <v>4329</v>
      </c>
    </row>
    <row r="2235" spans="1:30" customFormat="1" hidden="1" x14ac:dyDescent="0.25">
      <c r="A2235" s="3472"/>
      <c r="B2235" s="1181" t="s">
        <v>4223</v>
      </c>
      <c r="C2235" s="1207">
        <f t="shared" ref="C2235:W2235" si="5271">C2234/C264</f>
        <v>1.6617904876980081</v>
      </c>
      <c r="D2235" s="1207">
        <f t="shared" ref="D2235" si="5272">D2234/D264</f>
        <v>1.7553412940845561</v>
      </c>
      <c r="E2235" s="1207">
        <f t="shared" si="5127"/>
        <v>-9.3550806386548002E-2</v>
      </c>
      <c r="F2235" s="1184">
        <f t="shared" si="5128"/>
        <v>-5.3294938540904391E-2</v>
      </c>
      <c r="G2235" s="1208">
        <f t="shared" si="5271"/>
        <v>1.5249767554964313</v>
      </c>
      <c r="H2235" s="1208">
        <f t="shared" ref="H2235" si="5273">H2234/H264</f>
        <v>1.8375010274182761</v>
      </c>
      <c r="I2235" s="1208">
        <f t="shared" si="5130"/>
        <v>-0.31252427192184484</v>
      </c>
      <c r="J2235" s="1184">
        <f t="shared" si="5131"/>
        <v>-0.17008114132101868</v>
      </c>
      <c r="K2235" s="1209">
        <f t="shared" si="5271"/>
        <v>0.94312328205034324</v>
      </c>
      <c r="L2235" s="1209">
        <f t="shared" ref="L2235" si="5274">L2234/L264</f>
        <v>0.96243810169132804</v>
      </c>
      <c r="M2235" s="1209">
        <f t="shared" si="5132"/>
        <v>-1.9314819640984804E-2</v>
      </c>
      <c r="N2235" s="1184">
        <f t="shared" si="5133"/>
        <v>-2.0068635694121168E-2</v>
      </c>
      <c r="O2235" s="1210">
        <f t="shared" si="5271"/>
        <v>0.80090859153689531</v>
      </c>
      <c r="P2235" s="1210">
        <f t="shared" ref="P2235" si="5275">P2234/P264</f>
        <v>0.92728459331886404</v>
      </c>
      <c r="Q2235" s="1210">
        <f t="shared" si="5134"/>
        <v>-0.12637600178196873</v>
      </c>
      <c r="R2235" s="1184">
        <f t="shared" si="5135"/>
        <v>-0.13628610104439856</v>
      </c>
      <c r="S2235" s="1211">
        <f t="shared" si="5271"/>
        <v>1.1053651480843616</v>
      </c>
      <c r="T2235" s="1211">
        <f t="shared" ref="T2235" si="5276">T2234/T264</f>
        <v>1.1267989629977799</v>
      </c>
      <c r="U2235" s="1211">
        <f t="shared" si="5136"/>
        <v>-2.1433814913418336E-2</v>
      </c>
      <c r="V2235" s="1184">
        <f t="shared" si="5137"/>
        <v>-1.9021862477042913E-2</v>
      </c>
      <c r="W2235" s="1177">
        <f t="shared" si="5271"/>
        <v>1.0705309255166389</v>
      </c>
      <c r="X2235" s="1177">
        <f t="shared" ref="X2235" si="5277">X2234/X264</f>
        <v>1.2329064609293028</v>
      </c>
      <c r="Y2235" s="1177">
        <f t="shared" si="5139"/>
        <v>-0.16237553541266392</v>
      </c>
      <c r="Z2235" s="1184">
        <f t="shared" si="5140"/>
        <v>-0.1317014230668184</v>
      </c>
      <c r="AA2235" s="1198">
        <f t="shared" si="5125"/>
        <v>1.2072328529732079</v>
      </c>
      <c r="AB2235" s="1723">
        <f t="shared" si="5126"/>
        <v>1.321872795902161</v>
      </c>
      <c r="AC2235" s="1198">
        <f t="shared" si="5141"/>
        <v>-0.11463994292895308</v>
      </c>
      <c r="AD2235" t="s">
        <v>4330</v>
      </c>
    </row>
    <row r="2236" spans="1:30" customFormat="1" hidden="1" x14ac:dyDescent="0.25">
      <c r="A2236" s="3472"/>
      <c r="B2236" s="1181" t="s">
        <v>4224</v>
      </c>
      <c r="C2236" s="1207">
        <f t="shared" ref="C2236:W2236" si="5278">C2234/C281</f>
        <v>1.9690954501591955</v>
      </c>
      <c r="D2236" s="1207">
        <f t="shared" ref="D2236" si="5279">D2234/D281</f>
        <v>2.1452705952197579</v>
      </c>
      <c r="E2236" s="1207">
        <f t="shared" si="5127"/>
        <v>-0.17617514506056242</v>
      </c>
      <c r="F2236" s="1184">
        <f t="shared" si="5128"/>
        <v>-8.2122574864508094E-2</v>
      </c>
      <c r="G2236" s="1208">
        <f t="shared" si="5278"/>
        <v>6.16217972277048</v>
      </c>
      <c r="H2236" s="1208">
        <f t="shared" ref="H2236" si="5280">H2234/H281</f>
        <v>9.4420807153338746</v>
      </c>
      <c r="I2236" s="1208">
        <f t="shared" si="5130"/>
        <v>-3.2799009925633946</v>
      </c>
      <c r="J2236" s="1184">
        <f t="shared" si="5131"/>
        <v>-0.34737057344117572</v>
      </c>
      <c r="K2236" s="1209">
        <f t="shared" si="5278"/>
        <v>0.90665445963352564</v>
      </c>
      <c r="L2236" s="1209">
        <f t="shared" ref="L2236" si="5281">L2234/L281</f>
        <v>0.93914401310450224</v>
      </c>
      <c r="M2236" s="1209">
        <f t="shared" si="5132"/>
        <v>-3.2489553470976595E-2</v>
      </c>
      <c r="N2236" s="1184">
        <f t="shared" si="5133"/>
        <v>-3.4594857676382117E-2</v>
      </c>
      <c r="O2236" s="1210">
        <f t="shared" si="5278"/>
        <v>0.58140272822790406</v>
      </c>
      <c r="P2236" s="1210">
        <f t="shared" ref="P2236" si="5282">P2234/P281</f>
        <v>0.8485057250098057</v>
      </c>
      <c r="Q2236" s="1210">
        <f t="shared" si="5134"/>
        <v>-0.26710299678190164</v>
      </c>
      <c r="R2236" s="1184">
        <f t="shared" si="5135"/>
        <v>-0.31479221519550132</v>
      </c>
      <c r="S2236" s="1211">
        <f t="shared" si="5278"/>
        <v>1.6647802378814038</v>
      </c>
      <c r="T2236" s="1211">
        <f t="shared" ref="T2236" si="5283">T2234/T281</f>
        <v>1.8050672448824343</v>
      </c>
      <c r="U2236" s="1211">
        <f t="shared" si="5136"/>
        <v>-0.14028700700103047</v>
      </c>
      <c r="V2236" s="1184">
        <f t="shared" si="5137"/>
        <v>-7.7718438135066542E-2</v>
      </c>
      <c r="W2236" s="1177">
        <f t="shared" si="5278"/>
        <v>1.1520659740102406</v>
      </c>
      <c r="X2236" s="1177">
        <f t="shared" ref="X2236" si="5284">X2234/X281</f>
        <v>1.5191663482820152</v>
      </c>
      <c r="Y2236" s="1177">
        <f t="shared" si="5139"/>
        <v>-0.36710037427177467</v>
      </c>
      <c r="Z2236" s="1184">
        <f t="shared" si="5140"/>
        <v>-0.24164593606679</v>
      </c>
      <c r="AA2236" s="1198">
        <f t="shared" si="5125"/>
        <v>2.2568225197345018</v>
      </c>
      <c r="AB2236" s="1723">
        <f t="shared" si="5126"/>
        <v>3.036013658710075</v>
      </c>
      <c r="AC2236" s="1198">
        <f t="shared" si="5141"/>
        <v>-0.77919113897557324</v>
      </c>
      <c r="AD2236" t="s">
        <v>4331</v>
      </c>
    </row>
    <row r="2237" spans="1:30" customFormat="1" hidden="1" x14ac:dyDescent="0.25">
      <c r="A2237" s="3472"/>
      <c r="B2237" s="845" t="s">
        <v>4758</v>
      </c>
      <c r="C2237" s="1207">
        <f t="shared" ref="C2237:W2237" si="5285">C2234/C282</f>
        <v>2.5474348078901463</v>
      </c>
      <c r="D2237" s="1207">
        <f t="shared" ref="D2237" si="5286">D2234/D282</f>
        <v>2.7256620167198609</v>
      </c>
      <c r="E2237" s="1207">
        <f t="shared" si="5127"/>
        <v>-0.17822720882971455</v>
      </c>
      <c r="F2237" s="1184">
        <f t="shared" si="5128"/>
        <v>-6.5388594674037473E-2</v>
      </c>
      <c r="G2237" s="1208">
        <f t="shared" si="5285"/>
        <v>10.705765611633876</v>
      </c>
      <c r="H2237" s="1208">
        <f t="shared" ref="H2237" si="5287">H2234/H282</f>
        <v>18.765322416746507</v>
      </c>
      <c r="I2237" s="1208">
        <f t="shared" si="5130"/>
        <v>-8.0595568051126314</v>
      </c>
      <c r="J2237" s="1184">
        <f t="shared" si="5131"/>
        <v>-0.42949205060927381</v>
      </c>
      <c r="K2237" s="1209">
        <f t="shared" si="5285"/>
        <v>4.7183985809940001</v>
      </c>
      <c r="L2237" s="1209">
        <f t="shared" ref="L2237" si="5288">L2234/L282</f>
        <v>4.8599463410472028</v>
      </c>
      <c r="M2237" s="1209">
        <f t="shared" si="5132"/>
        <v>-0.14154776005320269</v>
      </c>
      <c r="N2237" s="1184">
        <f t="shared" si="5133"/>
        <v>-2.9125375080314677E-2</v>
      </c>
      <c r="O2237" s="1210">
        <f t="shared" si="5285"/>
        <v>2.0164541040776824</v>
      </c>
      <c r="P2237" s="1210">
        <f t="shared" ref="P2237" si="5289">P2234/P282</f>
        <v>2.9572572057452344</v>
      </c>
      <c r="Q2237" s="1210">
        <f t="shared" si="5134"/>
        <v>-0.94080310166755199</v>
      </c>
      <c r="R2237" s="1184">
        <f t="shared" si="5135"/>
        <v>-0.31813367462248449</v>
      </c>
      <c r="S2237" s="1211">
        <f t="shared" si="5285"/>
        <v>3.6331317639107525</v>
      </c>
      <c r="T2237" s="1211">
        <f t="shared" ref="T2237" si="5290">T2234/T282</f>
        <v>3.6535022120754328</v>
      </c>
      <c r="U2237" s="1211">
        <f t="shared" si="5136"/>
        <v>-2.0370448164680255E-2</v>
      </c>
      <c r="V2237" s="1184">
        <f t="shared" si="5137"/>
        <v>-5.5755948627463628E-3</v>
      </c>
      <c r="W2237" s="1177">
        <f t="shared" si="5285"/>
        <v>2.446292482342916</v>
      </c>
      <c r="X2237" s="1177">
        <f t="shared" ref="X2237" si="5291">X2234/X282</f>
        <v>3.0937939842193938</v>
      </c>
      <c r="Y2237" s="1177">
        <f t="shared" si="5139"/>
        <v>-0.64750150187647781</v>
      </c>
      <c r="Z2237" s="1184">
        <f t="shared" si="5140"/>
        <v>-0.20929043924036567</v>
      </c>
      <c r="AA2237" s="1198">
        <f t="shared" si="5125"/>
        <v>4.7242369737012915</v>
      </c>
      <c r="AB2237" s="1723">
        <f t="shared" si="5126"/>
        <v>6.5923380384668464</v>
      </c>
      <c r="AC2237" s="1198">
        <f t="shared" si="5141"/>
        <v>-1.8681010647655549</v>
      </c>
      <c r="AD2237" t="s">
        <v>4769</v>
      </c>
    </row>
    <row r="2238" spans="1:30" customFormat="1" hidden="1" x14ac:dyDescent="0.25">
      <c r="A2238" s="3472"/>
      <c r="B2238" s="1203" t="s">
        <v>4333</v>
      </c>
      <c r="C2238" s="1213">
        <f t="shared" ref="C2238:W2238" si="5292">C2206/C2216</f>
        <v>85.424050632911388</v>
      </c>
      <c r="D2238" s="1213">
        <f t="shared" ref="D2238" si="5293">D2206/D2216</f>
        <v>111.39344262295081</v>
      </c>
      <c r="E2238" s="1213">
        <f t="shared" si="5127"/>
        <v>-25.969391990039426</v>
      </c>
      <c r="F2238" s="2307">
        <f t="shared" si="5128"/>
        <v>-0.23313214295693968</v>
      </c>
      <c r="G2238" s="1213">
        <f t="shared" si="5292"/>
        <v>46.11904761904762</v>
      </c>
      <c r="H2238" s="1213">
        <f t="shared" ref="H2238" si="5294">H2206/H2216</f>
        <v>63.843853820598007</v>
      </c>
      <c r="I2238" s="1213">
        <f t="shared" si="5130"/>
        <v>-17.724806201550386</v>
      </c>
      <c r="J2238" s="2307">
        <f t="shared" si="5131"/>
        <v>-0.27762744791937694</v>
      </c>
      <c r="K2238" s="1213">
        <f t="shared" si="5292"/>
        <v>34.337662337662337</v>
      </c>
      <c r="L2238" s="1213">
        <f t="shared" ref="L2238" si="5295">L2206/L2216</f>
        <v>31.932907348242811</v>
      </c>
      <c r="M2238" s="1213">
        <f t="shared" si="5132"/>
        <v>2.4047549894195264</v>
      </c>
      <c r="N2238" s="2307">
        <f t="shared" si="5133"/>
        <v>7.5306484411036698E-2</v>
      </c>
      <c r="O2238" s="1213">
        <f t="shared" si="5292"/>
        <v>12.19774919614148</v>
      </c>
      <c r="P2238" s="1213">
        <f t="shared" ref="P2238" si="5296">P2206/P2216</f>
        <v>21.642276422764226</v>
      </c>
      <c r="Q2238" s="1213">
        <f t="shared" si="5134"/>
        <v>-9.4445272266227462</v>
      </c>
      <c r="R2238" s="2307">
        <f t="shared" si="5135"/>
        <v>-0.43639250521209538</v>
      </c>
      <c r="S2238" s="1213">
        <f t="shared" si="5292"/>
        <v>36.827683615819211</v>
      </c>
      <c r="T2238" s="1213">
        <f t="shared" ref="T2238" si="5297">T2206/T2216</f>
        <v>52.707818930041149</v>
      </c>
      <c r="U2238" s="1213">
        <f t="shared" si="5136"/>
        <v>-15.880135314221938</v>
      </c>
      <c r="V2238" s="2307">
        <f t="shared" si="5137"/>
        <v>-0.30128614001842063</v>
      </c>
      <c r="W2238" s="1213">
        <f t="shared" si="5292"/>
        <v>34.40762620837809</v>
      </c>
      <c r="X2238" s="1213">
        <f t="shared" ref="X2238" si="5298">X2206/X2216</f>
        <v>47.178041543026708</v>
      </c>
      <c r="Y2238" s="1213">
        <f t="shared" si="5139"/>
        <v>-12.770415334648618</v>
      </c>
      <c r="Z2238" s="2307">
        <f t="shared" si="5140"/>
        <v>-0.27068557568253249</v>
      </c>
      <c r="AA2238" s="1213">
        <f t="shared" ref="AA2238:AA2269" si="5299">AVERAGE(C2238,G2238,K2238,O2238,S2238)</f>
        <v>42.981238680316402</v>
      </c>
      <c r="AB2238" s="1725">
        <f t="shared" ref="AB2238:AB2269" si="5300">AVERAGE(D2238,H2238,L2238,P2238,T2238)</f>
        <v>56.304059828919399</v>
      </c>
      <c r="AC2238" s="1906">
        <f t="shared" si="5141"/>
        <v>-13.322821148602998</v>
      </c>
      <c r="AD2238" s="27" t="s">
        <v>4334</v>
      </c>
    </row>
    <row r="2239" spans="1:30" customFormat="1" hidden="1" x14ac:dyDescent="0.25">
      <c r="A2239" s="3472"/>
      <c r="B2239" s="1181" t="s">
        <v>4223</v>
      </c>
      <c r="C2239" s="1207">
        <f t="shared" ref="C2239:W2239" si="5301">C2238/C290</f>
        <v>1.8058393056589725</v>
      </c>
      <c r="D2239" s="1207">
        <f t="shared" ref="D2239" si="5302">D2238/D290</f>
        <v>1.8822857750928788</v>
      </c>
      <c r="E2239" s="1207">
        <f t="shared" si="5127"/>
        <v>-7.6446469433906206E-2</v>
      </c>
      <c r="F2239" s="1184">
        <f t="shared" si="5128"/>
        <v>-4.0613636061789853E-2</v>
      </c>
      <c r="G2239" s="1208">
        <f t="shared" si="5301"/>
        <v>1.4138917724719848</v>
      </c>
      <c r="H2239" s="1208">
        <f t="shared" ref="H2239" si="5303">H2238/H290</f>
        <v>1.7174206460393069</v>
      </c>
      <c r="I2239" s="1208">
        <f t="shared" si="5130"/>
        <v>-0.30352887356732206</v>
      </c>
      <c r="J2239" s="1184">
        <f t="shared" si="5131"/>
        <v>-0.17673531191517722</v>
      </c>
      <c r="K2239" s="1209">
        <f t="shared" si="5301"/>
        <v>1.1133545824374667</v>
      </c>
      <c r="L2239" s="1209">
        <f t="shared" ref="L2239" si="5304">L2238/L290</f>
        <v>1.1007971127055232</v>
      </c>
      <c r="M2239" s="1209">
        <f t="shared" si="5132"/>
        <v>1.2557469731943494E-2</v>
      </c>
      <c r="N2239" s="1184">
        <f t="shared" si="5133"/>
        <v>1.1407615070028597E-2</v>
      </c>
      <c r="O2239" s="1210">
        <f t="shared" si="5301"/>
        <v>0.73095702619910463</v>
      </c>
      <c r="P2239" s="1210">
        <f t="shared" ref="P2239" si="5305">P2238/P290</f>
        <v>0.88920498820973226</v>
      </c>
      <c r="Q2239" s="1210">
        <f t="shared" si="5134"/>
        <v>-0.15824796201062763</v>
      </c>
      <c r="R2239" s="1184">
        <f t="shared" si="5135"/>
        <v>-0.17796567058090151</v>
      </c>
      <c r="S2239" s="1211">
        <f t="shared" si="5301"/>
        <v>1.1112110104052906</v>
      </c>
      <c r="T2239" s="1211">
        <f t="shared" ref="T2239" si="5306">T2238/T290</f>
        <v>1.12136954387689</v>
      </c>
      <c r="U2239" s="1211">
        <f t="shared" si="5136"/>
        <v>-1.0158533471599451E-2</v>
      </c>
      <c r="V2239" s="1184">
        <f t="shared" si="5137"/>
        <v>-9.0590417111548645E-3</v>
      </c>
      <c r="W2239" s="1177">
        <f t="shared" si="5301"/>
        <v>1.0916348505370186</v>
      </c>
      <c r="X2239" s="1177">
        <f t="shared" ref="X2239" si="5307">X2238/X290</f>
        <v>1.2388677898106661</v>
      </c>
      <c r="Y2239" s="1177">
        <f t="shared" si="5139"/>
        <v>-0.14723293927364756</v>
      </c>
      <c r="Z2239" s="1184">
        <f t="shared" si="5140"/>
        <v>-0.11884475525523905</v>
      </c>
      <c r="AA2239" s="1198">
        <f t="shared" si="5299"/>
        <v>1.2350507394345638</v>
      </c>
      <c r="AB2239" s="1723">
        <f t="shared" si="5300"/>
        <v>1.3422156131848662</v>
      </c>
      <c r="AC2239" s="1198">
        <f t="shared" si="5141"/>
        <v>-0.10716487375030237</v>
      </c>
      <c r="AD2239" t="s">
        <v>4335</v>
      </c>
    </row>
    <row r="2240" spans="1:30" customFormat="1" hidden="1" x14ac:dyDescent="0.25">
      <c r="A2240" s="3472"/>
      <c r="B2240" s="1181" t="s">
        <v>4224</v>
      </c>
      <c r="C2240" s="1207">
        <f t="shared" ref="C2240:W2240" si="5308">C2238/C307</f>
        <v>2.229524129330787</v>
      </c>
      <c r="D2240" s="1207">
        <f t="shared" ref="D2240" si="5309">D2238/D307</f>
        <v>2.3839750719876918</v>
      </c>
      <c r="E2240" s="1245">
        <f>C2240-D2240</f>
        <v>-0.15445094265690473</v>
      </c>
      <c r="F2240" s="2315">
        <f t="shared" si="5128"/>
        <v>-6.4787146674368482E-2</v>
      </c>
      <c r="G2240" s="1208">
        <f t="shared" si="5308"/>
        <v>3.4764293677337155</v>
      </c>
      <c r="H2240" s="1208">
        <f t="shared" ref="H2240" si="5310">H2238/H307</f>
        <v>5.5385604894254925</v>
      </c>
      <c r="I2240" s="1208">
        <f>G2240-H2240</f>
        <v>-2.062131121691777</v>
      </c>
      <c r="J2240" s="2315">
        <f t="shared" si="5131"/>
        <v>-0.37232257833581578</v>
      </c>
      <c r="K2240" s="1209">
        <f t="shared" si="5308"/>
        <v>1.2072669085736913</v>
      </c>
      <c r="L2240" s="1209">
        <f t="shared" ref="L2240" si="5311">L2238/L307</f>
        <v>1.1792908518166805</v>
      </c>
      <c r="M2240" s="1209">
        <f>K2240-L2240</f>
        <v>2.797605675701087E-2</v>
      </c>
      <c r="N2240" s="2315">
        <f t="shared" si="5133"/>
        <v>2.3722779426223955E-2</v>
      </c>
      <c r="O2240" s="1210">
        <f t="shared" si="5308"/>
        <v>0.48401424344718186</v>
      </c>
      <c r="P2240" s="1210">
        <f t="shared" ref="P2240" si="5312">P2238/P307</f>
        <v>0.77900334863356102</v>
      </c>
      <c r="Q2240" s="1210">
        <f>O2240-P2240</f>
        <v>-0.29498910518637916</v>
      </c>
      <c r="R2240" s="2315">
        <f t="shared" si="5135"/>
        <v>-0.37867501558730843</v>
      </c>
      <c r="S2240" s="1211">
        <f t="shared" si="5308"/>
        <v>1.7219346593748661</v>
      </c>
      <c r="T2240" s="1211">
        <f t="shared" ref="T2240" si="5313">T2238/T307</f>
        <v>1.7512322334940738</v>
      </c>
      <c r="U2240" s="1211">
        <f>S2240-T2240</f>
        <v>-2.9297574119207637E-2</v>
      </c>
      <c r="V2240" s="2315">
        <f t="shared" si="5137"/>
        <v>-1.672969099064198E-2</v>
      </c>
      <c r="W2240" s="1177">
        <f t="shared" si="5308"/>
        <v>1.2023926375076899</v>
      </c>
      <c r="X2240" s="1177">
        <f t="shared" ref="X2240" si="5314">X2238/X307</f>
        <v>1.5354656624254264</v>
      </c>
      <c r="Y2240" s="1177">
        <f>W2240-X2240</f>
        <v>-0.33307302491773649</v>
      </c>
      <c r="Z2240" s="2315">
        <f t="shared" si="5140"/>
        <v>-0.21691987848924821</v>
      </c>
      <c r="AA2240" s="1198">
        <f t="shared" si="5299"/>
        <v>1.8238338616920484</v>
      </c>
      <c r="AB2240" s="1723">
        <f t="shared" si="5300"/>
        <v>2.3264123990714998</v>
      </c>
      <c r="AC2240" s="1198">
        <f>AA2240-AB2240</f>
        <v>-0.50257853737945135</v>
      </c>
      <c r="AD2240" t="s">
        <v>4336</v>
      </c>
    </row>
    <row r="2241" spans="1:30" customFormat="1" ht="15.75" hidden="1" thickBot="1" x14ac:dyDescent="0.3">
      <c r="A2241" s="3472"/>
      <c r="B2241" s="845" t="s">
        <v>4758</v>
      </c>
      <c r="C2241" s="1207">
        <f t="shared" ref="C2241:W2241" si="5315">C2238/C308</f>
        <v>2.1501145389607701</v>
      </c>
      <c r="D2241" s="1207">
        <f t="shared" ref="D2241" si="5316">D2238/D308</f>
        <v>2.3647459098278767</v>
      </c>
      <c r="E2241" s="1184">
        <f t="shared" si="5127"/>
        <v>-0.2146313708671066</v>
      </c>
      <c r="F2241" s="1184">
        <f t="shared" si="5128"/>
        <v>-9.0762973719543935E-2</v>
      </c>
      <c r="G2241" s="1208">
        <f t="shared" si="5315"/>
        <v>6.8293288064768873</v>
      </c>
      <c r="H2241" s="1208">
        <f t="shared" ref="H2241" si="5317">H2238/H308</f>
        <v>11.736950904392764</v>
      </c>
      <c r="I2241" s="1208">
        <f t="shared" si="5130"/>
        <v>-4.9076220979158762</v>
      </c>
      <c r="J2241" s="1184">
        <f t="shared" si="5131"/>
        <v>-0.41813432959654889</v>
      </c>
      <c r="K2241" s="1209">
        <f t="shared" si="5315"/>
        <v>1.9596819462534945</v>
      </c>
      <c r="L2241" s="1209">
        <f t="shared" ref="L2241" si="5318">L2238/L308</f>
        <v>1.8183834991420529</v>
      </c>
      <c r="M2241" s="1209">
        <f t="shared" si="5132"/>
        <v>0.14129844711144157</v>
      </c>
      <c r="N2241" s="1184">
        <f t="shared" si="5133"/>
        <v>7.7705526462437002E-2</v>
      </c>
      <c r="O2241" s="1210">
        <f t="shared" si="5315"/>
        <v>1.0907998437494348</v>
      </c>
      <c r="P2241" s="1210">
        <f t="shared" ref="P2241" si="5319">P2238/P308</f>
        <v>1.54837157839034</v>
      </c>
      <c r="Q2241" s="1210">
        <f t="shared" si="5134"/>
        <v>-0.45757173464090517</v>
      </c>
      <c r="R2241" s="1184">
        <f t="shared" si="5135"/>
        <v>-0.29551804038962581</v>
      </c>
      <c r="S2241" s="1211">
        <f t="shared" si="5315"/>
        <v>2.7018052314088585</v>
      </c>
      <c r="T2241" s="1211">
        <f t="shared" ref="T2241" si="5320">T2238/T308</f>
        <v>2.6474246951162219</v>
      </c>
      <c r="U2241" s="1211">
        <f t="shared" si="5136"/>
        <v>5.4380536292636616E-2</v>
      </c>
      <c r="V2241" s="1184">
        <f t="shared" si="5137"/>
        <v>2.0540919027065778E-2</v>
      </c>
      <c r="W2241" s="1177">
        <f t="shared" si="5315"/>
        <v>1.6288987001159789</v>
      </c>
      <c r="X2241" s="1177">
        <f t="shared" ref="X2241" si="5321">X2238/X308</f>
        <v>1.9900380123054615</v>
      </c>
      <c r="Y2241" s="1177">
        <f t="shared" si="5139"/>
        <v>-0.36113931218948259</v>
      </c>
      <c r="Z2241" s="1184">
        <f t="shared" si="5140"/>
        <v>-0.18147357485453369</v>
      </c>
      <c r="AA2241" s="1198">
        <f t="shared" si="5299"/>
        <v>2.946346073369889</v>
      </c>
      <c r="AB2241" s="1723">
        <f t="shared" si="5300"/>
        <v>4.0231753173738509</v>
      </c>
      <c r="AC2241" s="1198">
        <f t="shared" si="5141"/>
        <v>-1.076829244003962</v>
      </c>
      <c r="AD2241" t="s">
        <v>4768</v>
      </c>
    </row>
    <row r="2242" spans="1:30" s="325" customFormat="1" ht="15.75" hidden="1" thickBot="1" x14ac:dyDescent="0.3">
      <c r="A2242" s="3472"/>
      <c r="B2242" s="1203" t="s">
        <v>4338</v>
      </c>
      <c r="C2242" s="1206">
        <f t="shared" ref="C2242:W2242" si="5322">C2208/C2216</f>
        <v>-8.2025316455696196</v>
      </c>
      <c r="D2242" s="1206"/>
      <c r="E2242" s="1206"/>
      <c r="F2242" s="2307" t="e">
        <f t="shared" si="5128"/>
        <v>#DIV/0!</v>
      </c>
      <c r="G2242" s="1206">
        <f t="shared" si="5322"/>
        <v>10.907142857142857</v>
      </c>
      <c r="H2242" s="1206"/>
      <c r="I2242" s="1206"/>
      <c r="J2242" s="2307" t="e">
        <f t="shared" si="5131"/>
        <v>#DIV/0!</v>
      </c>
      <c r="K2242" s="1206">
        <f t="shared" si="5322"/>
        <v>1.0422077922077921</v>
      </c>
      <c r="L2242" s="1206"/>
      <c r="M2242" s="1206"/>
      <c r="N2242" s="2307" t="e">
        <f t="shared" si="5133"/>
        <v>#DIV/0!</v>
      </c>
      <c r="O2242" s="1206">
        <f t="shared" si="5322"/>
        <v>0.24758842443729903</v>
      </c>
      <c r="P2242" s="1206"/>
      <c r="Q2242" s="1206"/>
      <c r="R2242" s="2307" t="e">
        <f t="shared" si="5135"/>
        <v>#DIV/0!</v>
      </c>
      <c r="S2242" s="1206">
        <f t="shared" si="5322"/>
        <v>17.514124293785311</v>
      </c>
      <c r="T2242" s="1206"/>
      <c r="U2242" s="1206"/>
      <c r="V2242" s="2307" t="e">
        <f t="shared" si="5137"/>
        <v>#DIV/0!</v>
      </c>
      <c r="W2242" s="1206" t="e">
        <f t="shared" si="5322"/>
        <v>#DIV/0!</v>
      </c>
      <c r="X2242" s="1206"/>
      <c r="Y2242" s="1206"/>
      <c r="Z2242" s="2307" t="e">
        <f t="shared" si="5140"/>
        <v>#DIV/0!</v>
      </c>
      <c r="AA2242" s="1206">
        <f t="shared" si="5299"/>
        <v>4.3017063444007277</v>
      </c>
      <c r="AB2242" s="1718" t="e">
        <f t="shared" si="5300"/>
        <v>#DIV/0!</v>
      </c>
      <c r="AC2242" s="1903"/>
      <c r="AD2242" s="1220" t="s">
        <v>4339</v>
      </c>
    </row>
    <row r="2243" spans="1:30" s="325" customFormat="1" ht="15.75" hidden="1" thickBot="1" x14ac:dyDescent="0.3">
      <c r="A2243" s="3472"/>
      <c r="B2243" s="1182" t="s">
        <v>4223</v>
      </c>
      <c r="C2243" s="1207">
        <f t="shared" ref="C2243:W2243" si="5323">C2242/C316</f>
        <v>-2.4778169290520413</v>
      </c>
      <c r="D2243" s="1207"/>
      <c r="E2243" s="1207"/>
      <c r="F2243" s="1184" t="e">
        <f t="shared" si="5128"/>
        <v>#DIV/0!</v>
      </c>
      <c r="G2243" s="1208">
        <f t="shared" si="5323"/>
        <v>1.3125388788426764</v>
      </c>
      <c r="H2243" s="1208"/>
      <c r="I2243" s="1208"/>
      <c r="J2243" s="1184" t="e">
        <f t="shared" si="5131"/>
        <v>#DIV/0!</v>
      </c>
      <c r="K2243" s="1209">
        <f t="shared" si="5323"/>
        <v>0.18195766756095821</v>
      </c>
      <c r="L2243" s="1209"/>
      <c r="M2243" s="1209"/>
      <c r="N2243" s="1184" t="e">
        <f t="shared" si="5133"/>
        <v>#DIV/0!</v>
      </c>
      <c r="O2243" s="1210">
        <f t="shared" si="5323"/>
        <v>9.0291363998247248E-2</v>
      </c>
      <c r="P2243" s="1210"/>
      <c r="Q2243" s="1210"/>
      <c r="R2243" s="1184" t="e">
        <f t="shared" si="5135"/>
        <v>#DIV/0!</v>
      </c>
      <c r="S2243" s="1214">
        <f t="shared" si="5323"/>
        <v>1.1885679796570592</v>
      </c>
      <c r="T2243" s="1214"/>
      <c r="U2243" s="1214"/>
      <c r="V2243" s="1184" t="e">
        <f t="shared" si="5137"/>
        <v>#DIV/0!</v>
      </c>
      <c r="W2243" s="1199" t="e">
        <f t="shared" si="5323"/>
        <v>#DIV/0!</v>
      </c>
      <c r="X2243" s="1199"/>
      <c r="Y2243" s="1199"/>
      <c r="Z2243" s="1184" t="e">
        <f t="shared" si="5140"/>
        <v>#DIV/0!</v>
      </c>
      <c r="AA2243" s="1198">
        <f t="shared" si="5299"/>
        <v>5.910779220137994E-2</v>
      </c>
      <c r="AB2243" s="1723" t="e">
        <f t="shared" si="5300"/>
        <v>#DIV/0!</v>
      </c>
      <c r="AC2243" s="1198"/>
      <c r="AD2243" s="325" t="s">
        <v>4340</v>
      </c>
    </row>
    <row r="2244" spans="1:30" ht="15.75" hidden="1" thickBot="1" x14ac:dyDescent="0.3">
      <c r="A2244" s="3472"/>
      <c r="B2244" s="1182" t="s">
        <v>4224</v>
      </c>
      <c r="C2244" s="1207">
        <f t="shared" ref="C2244:W2244" si="5324">C2242/C333</f>
        <v>-1.3613317321108855</v>
      </c>
      <c r="D2244" s="1207"/>
      <c r="E2244" s="1207"/>
      <c r="F2244" s="1184" t="e">
        <f t="shared" si="5128"/>
        <v>#DIV/0!</v>
      </c>
      <c r="G2244" s="1208">
        <f t="shared" si="5324"/>
        <v>2.3778220663265306</v>
      </c>
      <c r="H2244" s="1208"/>
      <c r="I2244" s="1208"/>
      <c r="J2244" s="1184" t="e">
        <f t="shared" si="5131"/>
        <v>#DIV/0!</v>
      </c>
      <c r="K2244" s="1209">
        <f t="shared" si="5324"/>
        <v>0.11747579104187583</v>
      </c>
      <c r="L2244" s="1209"/>
      <c r="M2244" s="1209"/>
      <c r="N2244" s="1184" t="e">
        <f t="shared" si="5133"/>
        <v>#DIV/0!</v>
      </c>
      <c r="O2244" s="1210">
        <f t="shared" si="5324"/>
        <v>3.3133008247831122E-2</v>
      </c>
      <c r="P2244" s="1210"/>
      <c r="Q2244" s="1210"/>
      <c r="R2244" s="1184" t="e">
        <f t="shared" si="5135"/>
        <v>#DIV/0!</v>
      </c>
      <c r="S2244" s="1214">
        <f t="shared" si="5324"/>
        <v>2.9816990745554746</v>
      </c>
      <c r="T2244" s="1214"/>
      <c r="U2244" s="1214"/>
      <c r="V2244" s="1184" t="e">
        <f t="shared" si="5137"/>
        <v>#DIV/0!</v>
      </c>
      <c r="W2244" s="1200" t="e">
        <f t="shared" si="5324"/>
        <v>#DIV/0!</v>
      </c>
      <c r="X2244" s="1200"/>
      <c r="Y2244" s="1200"/>
      <c r="Z2244" s="1184" t="e">
        <f t="shared" si="5140"/>
        <v>#DIV/0!</v>
      </c>
      <c r="AA2244" s="1198">
        <f t="shared" si="5299"/>
        <v>0.82975964161216531</v>
      </c>
      <c r="AB2244" s="1723" t="e">
        <f t="shared" si="5300"/>
        <v>#DIV/0!</v>
      </c>
      <c r="AC2244" s="1198"/>
      <c r="AD2244" s="325" t="s">
        <v>4341</v>
      </c>
    </row>
    <row r="2245" spans="1:30" ht="15.75" hidden="1" thickBot="1" x14ac:dyDescent="0.3">
      <c r="A2245" s="3472"/>
      <c r="B2245" s="845" t="s">
        <v>4758</v>
      </c>
      <c r="C2245" s="1207">
        <f t="shared" ref="C2245:W2245" si="5325">C2242/C334</f>
        <v>3.8782655534608126</v>
      </c>
      <c r="D2245" s="1207"/>
      <c r="E2245" s="1207"/>
      <c r="F2245" s="1184" t="e">
        <f t="shared" si="5128"/>
        <v>#DIV/0!</v>
      </c>
      <c r="G2245" s="1208">
        <f t="shared" si="5325"/>
        <v>5.5217410714285711</v>
      </c>
      <c r="H2245" s="1208"/>
      <c r="I2245" s="1208"/>
      <c r="J2245" s="1184" t="e">
        <f t="shared" si="5131"/>
        <v>#DIV/0!</v>
      </c>
      <c r="K2245" s="1209">
        <f t="shared" si="5325"/>
        <v>0.10681255443877899</v>
      </c>
      <c r="L2245" s="1209"/>
      <c r="M2245" s="1209"/>
      <c r="N2245" s="1184" t="e">
        <f t="shared" si="5133"/>
        <v>#DIV/0!</v>
      </c>
      <c r="O2245" s="1210">
        <f t="shared" si="5325"/>
        <v>5.615771681245442E-2</v>
      </c>
      <c r="P2245" s="1210"/>
      <c r="Q2245" s="1210"/>
      <c r="R2245" s="1184" t="e">
        <f t="shared" si="5135"/>
        <v>#DIV/0!</v>
      </c>
      <c r="S2245" s="1214">
        <f t="shared" si="5325"/>
        <v>3.9666135160140947</v>
      </c>
      <c r="T2245" s="1214"/>
      <c r="U2245" s="1214"/>
      <c r="V2245" s="1184" t="e">
        <f t="shared" si="5137"/>
        <v>#DIV/0!</v>
      </c>
      <c r="W2245" s="1199" t="e">
        <f t="shared" si="5325"/>
        <v>#DIV/0!</v>
      </c>
      <c r="X2245" s="1199"/>
      <c r="Y2245" s="1199"/>
      <c r="Z2245" s="1184" t="e">
        <f t="shared" si="5140"/>
        <v>#DIV/0!</v>
      </c>
      <c r="AA2245" s="1198">
        <f t="shared" si="5299"/>
        <v>2.7059180824309421</v>
      </c>
      <c r="AB2245" s="1723" t="e">
        <f t="shared" si="5300"/>
        <v>#DIV/0!</v>
      </c>
      <c r="AC2245" s="1198"/>
      <c r="AD2245" s="325" t="s">
        <v>4767</v>
      </c>
    </row>
    <row r="2246" spans="1:30" ht="15.75" hidden="1" thickBot="1" x14ac:dyDescent="0.3">
      <c r="A2246" s="3472"/>
      <c r="B2246" s="1203" t="s">
        <v>4343</v>
      </c>
      <c r="C2246" s="1206">
        <f t="shared" ref="C2246:W2246" si="5326">C2210/C2214</f>
        <v>-1.5521570417712851E-2</v>
      </c>
      <c r="D2246" s="1206"/>
      <c r="E2246" s="1206"/>
      <c r="F2246" s="2307" t="e">
        <f t="shared" si="5128"/>
        <v>#DIV/0!</v>
      </c>
      <c r="G2246" s="1206">
        <f t="shared" si="5326"/>
        <v>-1.5835346910597171E-2</v>
      </c>
      <c r="H2246" s="1206"/>
      <c r="I2246" s="1206"/>
      <c r="J2246" s="2307" t="e">
        <f t="shared" si="5131"/>
        <v>#DIV/0!</v>
      </c>
      <c r="K2246" s="1206">
        <f t="shared" si="5326"/>
        <v>-6.0624782793373749E-3</v>
      </c>
      <c r="L2246" s="1206"/>
      <c r="M2246" s="1206"/>
      <c r="N2246" s="2307" t="e">
        <f t="shared" si="5133"/>
        <v>#DIV/0!</v>
      </c>
      <c r="O2246" s="1206">
        <f t="shared" si="5326"/>
        <v>5.2821065356213701E-3</v>
      </c>
      <c r="P2246" s="1206"/>
      <c r="Q2246" s="1206"/>
      <c r="R2246" s="2307" t="e">
        <f t="shared" si="5135"/>
        <v>#DIV/0!</v>
      </c>
      <c r="S2246" s="1206">
        <f t="shared" si="5326"/>
        <v>-2.1190946377031748E-2</v>
      </c>
      <c r="T2246" s="1206"/>
      <c r="U2246" s="1206"/>
      <c r="V2246" s="2307" t="e">
        <f t="shared" si="5137"/>
        <v>#DIV/0!</v>
      </c>
      <c r="W2246" s="1206" t="e">
        <f t="shared" si="5326"/>
        <v>#DIV/0!</v>
      </c>
      <c r="X2246" s="1206"/>
      <c r="Y2246" s="1206"/>
      <c r="Z2246" s="2307" t="e">
        <f t="shared" si="5140"/>
        <v>#DIV/0!</v>
      </c>
      <c r="AA2246" s="1206">
        <f t="shared" si="5299"/>
        <v>-1.0665647089811556E-2</v>
      </c>
      <c r="AB2246" s="1718" t="e">
        <f t="shared" si="5300"/>
        <v>#DIV/0!</v>
      </c>
      <c r="AC2246" s="1903"/>
      <c r="AD2246" s="1220" t="s">
        <v>4344</v>
      </c>
    </row>
    <row r="2247" spans="1:30" ht="15.75" hidden="1" thickBot="1" x14ac:dyDescent="0.3">
      <c r="A2247" s="3472"/>
      <c r="B2247" s="1182" t="s">
        <v>4223</v>
      </c>
      <c r="C2247" s="1207">
        <f t="shared" ref="C2247:W2247" si="5327">C2246/C342</f>
        <v>1.055155417006995</v>
      </c>
      <c r="D2247" s="1207"/>
      <c r="E2247" s="1207"/>
      <c r="F2247" s="1184" t="e">
        <f t="shared" si="5128"/>
        <v>#DIV/0!</v>
      </c>
      <c r="G2247" s="1208">
        <f t="shared" si="5327"/>
        <v>0.8542561243213368</v>
      </c>
      <c r="H2247" s="1208"/>
      <c r="I2247" s="1208"/>
      <c r="J2247" s="1184" t="e">
        <f t="shared" si="5131"/>
        <v>#DIV/0!</v>
      </c>
      <c r="K2247" s="1209">
        <f t="shared" si="5327"/>
        <v>0.59801233969909817</v>
      </c>
      <c r="L2247" s="1209"/>
      <c r="M2247" s="1209"/>
      <c r="N2247" s="1184" t="e">
        <f t="shared" si="5133"/>
        <v>#DIV/0!</v>
      </c>
      <c r="O2247" s="1210">
        <f t="shared" si="5327"/>
        <v>-0.81728491464911723</v>
      </c>
      <c r="P2247" s="1210"/>
      <c r="Q2247" s="1210"/>
      <c r="R2247" s="1184" t="e">
        <f t="shared" si="5135"/>
        <v>#DIV/0!</v>
      </c>
      <c r="S2247" s="1214">
        <f t="shared" si="5327"/>
        <v>1.0935003589240215</v>
      </c>
      <c r="T2247" s="1214"/>
      <c r="U2247" s="1214"/>
      <c r="V2247" s="1184" t="e">
        <f t="shared" si="5137"/>
        <v>#DIV/0!</v>
      </c>
      <c r="W2247" s="1199" t="e">
        <f t="shared" si="5327"/>
        <v>#DIV/0!</v>
      </c>
      <c r="X2247" s="1199"/>
      <c r="Y2247" s="1199"/>
      <c r="Z2247" s="1184" t="e">
        <f t="shared" si="5140"/>
        <v>#DIV/0!</v>
      </c>
      <c r="AA2247" s="1198">
        <f t="shared" si="5299"/>
        <v>0.5567278650604669</v>
      </c>
      <c r="AB2247" s="1723" t="e">
        <f t="shared" si="5300"/>
        <v>#DIV/0!</v>
      </c>
      <c r="AC2247" s="1198"/>
      <c r="AD2247" s="325" t="s">
        <v>4345</v>
      </c>
    </row>
    <row r="2248" spans="1:30" ht="15.75" hidden="1" thickBot="1" x14ac:dyDescent="0.3">
      <c r="A2248" s="3472"/>
      <c r="B2248" s="1182" t="s">
        <v>4224</v>
      </c>
      <c r="C2248" s="1207">
        <f t="shared" ref="C2248:W2248" si="5328">C2246/C359</f>
        <v>1.082889995297202</v>
      </c>
      <c r="D2248" s="1207"/>
      <c r="E2248" s="1207"/>
      <c r="F2248" s="1184" t="e">
        <f t="shared" si="5128"/>
        <v>#DIV/0!</v>
      </c>
      <c r="G2248" s="1208">
        <f t="shared" si="5328"/>
        <v>0.37346509174543219</v>
      </c>
      <c r="H2248" s="1208"/>
      <c r="I2248" s="1208"/>
      <c r="J2248" s="1184" t="e">
        <f t="shared" si="5131"/>
        <v>#DIV/0!</v>
      </c>
      <c r="K2248" s="1209">
        <f t="shared" si="5328"/>
        <v>0.48450702244828298</v>
      </c>
      <c r="L2248" s="1209"/>
      <c r="M2248" s="1209"/>
      <c r="N2248" s="1184" t="e">
        <f t="shared" si="5133"/>
        <v>#DIV/0!</v>
      </c>
      <c r="O2248" s="1210">
        <f t="shared" si="5328"/>
        <v>-0.27209944025438204</v>
      </c>
      <c r="P2248" s="1210"/>
      <c r="Q2248" s="1210"/>
      <c r="R2248" s="1184" t="e">
        <f t="shared" si="5135"/>
        <v>#DIV/0!</v>
      </c>
      <c r="S2248" s="1214">
        <f t="shared" si="5328"/>
        <v>2.1714590423869145</v>
      </c>
      <c r="T2248" s="1214"/>
      <c r="U2248" s="1214"/>
      <c r="V2248" s="1184" t="e">
        <f t="shared" si="5137"/>
        <v>#DIV/0!</v>
      </c>
      <c r="W2248" s="1199" t="e">
        <f t="shared" si="5328"/>
        <v>#DIV/0!</v>
      </c>
      <c r="X2248" s="1199"/>
      <c r="Y2248" s="1199"/>
      <c r="Z2248" s="1184" t="e">
        <f t="shared" si="5140"/>
        <v>#DIV/0!</v>
      </c>
      <c r="AA2248" s="1198">
        <f t="shared" si="5299"/>
        <v>0.76804434232468988</v>
      </c>
      <c r="AB2248" s="1723" t="e">
        <f t="shared" si="5300"/>
        <v>#DIV/0!</v>
      </c>
      <c r="AC2248" s="1198"/>
      <c r="AD2248" s="325" t="s">
        <v>4346</v>
      </c>
    </row>
    <row r="2249" spans="1:30" ht="15.75" hidden="1" thickBot="1" x14ac:dyDescent="0.3">
      <c r="A2249" s="3473"/>
      <c r="B2249" s="845" t="s">
        <v>4758</v>
      </c>
      <c r="C2249" s="1215">
        <f t="shared" ref="C2249:W2249" si="5329">C2246/C360</f>
        <v>0.93658943032254505</v>
      </c>
      <c r="D2249" s="1215"/>
      <c r="E2249" s="1215"/>
      <c r="F2249" s="2308" t="e">
        <f t="shared" si="5128"/>
        <v>#DIV/0!</v>
      </c>
      <c r="G2249" s="1216">
        <f t="shared" si="5329"/>
        <v>1.1497838843781425</v>
      </c>
      <c r="H2249" s="1216"/>
      <c r="I2249" s="1216"/>
      <c r="J2249" s="2308" t="e">
        <f t="shared" si="5131"/>
        <v>#DIV/0!</v>
      </c>
      <c r="K2249" s="1217">
        <f t="shared" si="5329"/>
        <v>0.16324906788860141</v>
      </c>
      <c r="L2249" s="1217"/>
      <c r="M2249" s="1217"/>
      <c r="N2249" s="2308" t="e">
        <f t="shared" si="5133"/>
        <v>#DIV/0!</v>
      </c>
      <c r="O2249" s="1218">
        <f t="shared" si="5329"/>
        <v>-0.22351650813892535</v>
      </c>
      <c r="P2249" s="1218"/>
      <c r="Q2249" s="1218"/>
      <c r="R2249" s="2308" t="e">
        <f t="shared" si="5135"/>
        <v>#DIV/0!</v>
      </c>
      <c r="S2249" s="1219">
        <f t="shared" si="5329"/>
        <v>1.8077507332406313</v>
      </c>
      <c r="T2249" s="1219"/>
      <c r="U2249" s="1219"/>
      <c r="V2249" s="2308" t="e">
        <f t="shared" si="5137"/>
        <v>#DIV/0!</v>
      </c>
      <c r="W2249" s="1201" t="e">
        <f t="shared" si="5329"/>
        <v>#DIV/0!</v>
      </c>
      <c r="X2249" s="1201"/>
      <c r="Y2249" s="1201"/>
      <c r="Z2249" s="2308" t="e">
        <f t="shared" si="5140"/>
        <v>#DIV/0!</v>
      </c>
      <c r="AA2249" s="1202">
        <f t="shared" si="5299"/>
        <v>0.76677132153819905</v>
      </c>
      <c r="AB2249" s="1723" t="e">
        <f t="shared" si="5300"/>
        <v>#DIV/0!</v>
      </c>
      <c r="AC2249" s="1198"/>
      <c r="AD2249" s="325" t="s">
        <v>4759</v>
      </c>
    </row>
    <row r="2250" spans="1:30" customFormat="1" x14ac:dyDescent="0.25">
      <c r="A2250" s="3471" t="s">
        <v>34</v>
      </c>
      <c r="B2250" s="844" t="s">
        <v>935</v>
      </c>
      <c r="C2250" s="826">
        <f>'BNP avec amende'!B18</f>
        <v>1114</v>
      </c>
      <c r="D2250" s="1245">
        <f>'Données 2013 TJN'!C254</f>
        <v>1060</v>
      </c>
      <c r="E2250" s="1245">
        <f>C2250-D2250</f>
        <v>54</v>
      </c>
      <c r="F2250" s="2278">
        <f t="shared" si="5128"/>
        <v>5.0943396226415097E-2</v>
      </c>
      <c r="G2250" s="826">
        <f>BPCE!B12</f>
        <v>189</v>
      </c>
      <c r="H2250" s="1245">
        <f>'Données 2013 TJN'!D254</f>
        <v>216</v>
      </c>
      <c r="I2250" s="826">
        <f>G2250-H2250</f>
        <v>-27</v>
      </c>
      <c r="J2250" s="2278">
        <f t="shared" si="5131"/>
        <v>-0.125</v>
      </c>
      <c r="K2250" s="1245">
        <f>SG!B13</f>
        <v>744</v>
      </c>
      <c r="L2250" s="1245">
        <f>'Données 2013 TJN'!E254</f>
        <v>634</v>
      </c>
      <c r="M2250" s="1245">
        <f>K2250-L2250</f>
        <v>110</v>
      </c>
      <c r="N2250" s="2278">
        <f t="shared" si="5133"/>
        <v>0.17350157728706625</v>
      </c>
      <c r="O2250" s="826">
        <f>CA!B11</f>
        <v>299</v>
      </c>
      <c r="P2250" s="1245">
        <f>'Données 2013 TJN'!F254</f>
        <v>391</v>
      </c>
      <c r="Q2250" s="826">
        <f>O2250-P2250</f>
        <v>-92</v>
      </c>
      <c r="R2250" s="2278">
        <f t="shared" si="5135"/>
        <v>-0.23529411764705882</v>
      </c>
      <c r="S2250" s="826">
        <f>CM!B9</f>
        <v>937</v>
      </c>
      <c r="T2250" s="1245">
        <f>'Données 2013 TJN'!G254</f>
        <v>1006</v>
      </c>
      <c r="U2250" s="826">
        <f>S2250-T2250</f>
        <v>-69</v>
      </c>
      <c r="V2250" s="2278">
        <f t="shared" si="5137"/>
        <v>-6.8588469184890657E-2</v>
      </c>
      <c r="W2250" s="826">
        <f>SUM(C2250+G2250+K2250+O2250+S2250)</f>
        <v>3283</v>
      </c>
      <c r="X2250" s="826">
        <f>SUM(D2250+H2250+L2250+P2250+T2250)</f>
        <v>3307</v>
      </c>
      <c r="Y2250" s="826">
        <f>W2250-X2250</f>
        <v>-24</v>
      </c>
      <c r="Z2250" s="2278">
        <f t="shared" si="5140"/>
        <v>-7.2573329301481703E-3</v>
      </c>
      <c r="AA2250" s="1222">
        <f t="shared" si="5299"/>
        <v>656.6</v>
      </c>
      <c r="AB2250" s="1715">
        <f t="shared" si="5300"/>
        <v>661.4</v>
      </c>
      <c r="AC2250" s="1311">
        <f>AA2250-AB2250</f>
        <v>-4.7999999999999545</v>
      </c>
      <c r="AD2250" s="27" t="s">
        <v>4264</v>
      </c>
    </row>
    <row r="2251" spans="1:30" customFormat="1" x14ac:dyDescent="0.25">
      <c r="A2251" s="3472"/>
      <c r="B2251" s="845" t="s">
        <v>4265</v>
      </c>
      <c r="C2251" s="1184">
        <f>C2250/C4</f>
        <v>2.8441584967320261E-2</v>
      </c>
      <c r="D2251" s="1184">
        <f>D2250/D4</f>
        <v>2.7304105919324095E-2</v>
      </c>
      <c r="E2251" s="1184">
        <f t="shared" ref="E2251:E2314" si="5330">C2251-D2251</f>
        <v>1.1374790479961663E-3</v>
      </c>
      <c r="F2251" s="1184">
        <f t="shared" si="5128"/>
        <v>4.165963358613884E-2</v>
      </c>
      <c r="G2251" s="1185">
        <f t="shared" ref="G2251:W2251" si="5331">G2250/G4</f>
        <v>8.1265855441372496E-3</v>
      </c>
      <c r="H2251" s="1185">
        <f t="shared" ref="H2251" si="5332">H2250/H4</f>
        <v>9.4633077765607886E-3</v>
      </c>
      <c r="I2251" s="1185">
        <f t="shared" ref="I2251:I2290" si="5333">G2251-H2251</f>
        <v>-1.336722232423539E-3</v>
      </c>
      <c r="J2251" s="1184">
        <f t="shared" si="5131"/>
        <v>-0.14125317108827443</v>
      </c>
      <c r="K2251" s="1186">
        <f t="shared" si="5331"/>
        <v>3.1574926792004417E-2</v>
      </c>
      <c r="L2251" s="1186">
        <f t="shared" ref="L2251" si="5334">L2250/L4</f>
        <v>2.777047744196233E-2</v>
      </c>
      <c r="M2251" s="1186">
        <f t="shared" ref="M2251:M2290" si="5335">K2251-L2251</f>
        <v>3.804449350042087E-3</v>
      </c>
      <c r="N2251" s="1184">
        <f t="shared" si="5133"/>
        <v>0.1369961808540392</v>
      </c>
      <c r="O2251" s="1187">
        <f t="shared" si="5331"/>
        <v>1.8860783447927836E-2</v>
      </c>
      <c r="P2251" s="1187">
        <f t="shared" ref="P2251" si="5336">P2250/P4</f>
        <v>2.4414611301904466E-2</v>
      </c>
      <c r="Q2251" s="1187">
        <f t="shared" ref="Q2251:Q2290" si="5337">O2251-P2251</f>
        <v>-5.5538278539766298E-3</v>
      </c>
      <c r="R2251" s="1184">
        <f t="shared" si="5135"/>
        <v>-0.22747967540009137</v>
      </c>
      <c r="S2251" s="1188">
        <f t="shared" si="5331"/>
        <v>6.0800726753617543E-2</v>
      </c>
      <c r="T2251" s="1188">
        <f t="shared" ref="T2251" si="5338">T2250/T4</f>
        <v>6.5854935847080381E-2</v>
      </c>
      <c r="U2251" s="1188">
        <f t="shared" ref="U2251:U2290" si="5339">S2251-T2251</f>
        <v>-5.0542090934628386E-3</v>
      </c>
      <c r="V2251" s="1184">
        <f t="shared" si="5137"/>
        <v>-7.6747612437115642E-2</v>
      </c>
      <c r="W2251" s="1194">
        <f t="shared" si="5331"/>
        <v>2.7999522396206462E-2</v>
      </c>
      <c r="X2251" s="1194">
        <f t="shared" ref="X2251" si="5340">X2250/X4</f>
        <v>2.856575219404326E-2</v>
      </c>
      <c r="Y2251" s="1194">
        <f t="shared" ref="Y2251:Y2290" si="5341">W2251-X2251</f>
        <v>-5.6622979783679805E-4</v>
      </c>
      <c r="Z2251" s="1184">
        <f t="shared" si="5140"/>
        <v>-1.9821981020855892E-2</v>
      </c>
      <c r="AA2251" s="1189">
        <f t="shared" si="5299"/>
        <v>2.9560921501001463E-2</v>
      </c>
      <c r="AB2251" s="1716">
        <f t="shared" si="5300"/>
        <v>3.0961487657366414E-2</v>
      </c>
      <c r="AC2251" s="1189">
        <f t="shared" ref="AC2251:AC2290" si="5342">AA2251-AB2251</f>
        <v>-1.4005661563649512E-3</v>
      </c>
      <c r="AD2251" t="s">
        <v>4266</v>
      </c>
    </row>
    <row r="2252" spans="1:30" customFormat="1" x14ac:dyDescent="0.25">
      <c r="A2252" s="3472"/>
      <c r="B2252" s="845" t="s">
        <v>4267</v>
      </c>
      <c r="C2252" s="1184">
        <f>C2250/C21</f>
        <v>4.3395270928284838E-2</v>
      </c>
      <c r="D2252" s="1184">
        <f>D2250/D21</f>
        <v>4.201014584654407E-2</v>
      </c>
      <c r="E2252" s="1184">
        <f t="shared" si="5330"/>
        <v>1.3851250817407679E-3</v>
      </c>
      <c r="F2252" s="1184">
        <f t="shared" si="5128"/>
        <v>3.2971203832531187E-2</v>
      </c>
      <c r="G2252" s="1185">
        <f t="shared" ref="G2252:W2252" si="5343">G2250/G21</f>
        <v>4.8623617185490096E-2</v>
      </c>
      <c r="H2252" s="1185">
        <f t="shared" ref="H2252" si="5344">H2250/H21</f>
        <v>5.9866962305986697E-2</v>
      </c>
      <c r="I2252" s="1185">
        <f t="shared" si="5333"/>
        <v>-1.1243345120496601E-2</v>
      </c>
      <c r="J2252" s="1184">
        <f t="shared" si="5131"/>
        <v>-0.18780550553125802</v>
      </c>
      <c r="K2252" s="1186">
        <f t="shared" si="5343"/>
        <v>5.7871810827629121E-2</v>
      </c>
      <c r="L2252" s="1186">
        <f t="shared" ref="L2252" si="5345">L2250/L21</f>
        <v>4.9396182313985196E-2</v>
      </c>
      <c r="M2252" s="1186">
        <f t="shared" si="5335"/>
        <v>8.4756285136439249E-3</v>
      </c>
      <c r="N2252" s="1184">
        <f t="shared" si="5133"/>
        <v>0.17158468765397442</v>
      </c>
      <c r="O2252" s="1187">
        <f t="shared" si="5343"/>
        <v>3.6172271957415923E-2</v>
      </c>
      <c r="P2252" s="1187">
        <f t="shared" ref="P2252" si="5346">P2250/P21</f>
        <v>4.8698468053306763E-2</v>
      </c>
      <c r="Q2252" s="1187">
        <f t="shared" si="5337"/>
        <v>-1.252619609589084E-2</v>
      </c>
      <c r="R2252" s="1184">
        <f t="shared" si="5135"/>
        <v>-0.25721951011229555</v>
      </c>
      <c r="S2252" s="1188">
        <f t="shared" si="5343"/>
        <v>0.39469250210614998</v>
      </c>
      <c r="T2252" s="1188">
        <f t="shared" ref="T2252" si="5347">T2250/T21</f>
        <v>0.40761750405186387</v>
      </c>
      <c r="U2252" s="1188">
        <f t="shared" si="5339"/>
        <v>-1.2925001945713888E-2</v>
      </c>
      <c r="V2252" s="1184">
        <f t="shared" si="5137"/>
        <v>-3.1708652884713591E-2</v>
      </c>
      <c r="W2252" s="1194">
        <f t="shared" si="5343"/>
        <v>6.1880348324348779E-2</v>
      </c>
      <c r="X2252" s="1194">
        <f t="shared" ref="X2252" si="5348">X2250/X21</f>
        <v>6.3386490837997397E-2</v>
      </c>
      <c r="Y2252" s="1194">
        <f t="shared" si="5341"/>
        <v>-1.5061425136486187E-3</v>
      </c>
      <c r="Z2252" s="1184">
        <f t="shared" si="5140"/>
        <v>-2.3761254073805783E-2</v>
      </c>
      <c r="AA2252" s="1189">
        <f t="shared" si="5299"/>
        <v>0.116151094600994</v>
      </c>
      <c r="AB2252" s="1716">
        <f t="shared" si="5300"/>
        <v>0.1215178525143373</v>
      </c>
      <c r="AC2252" s="1189">
        <f t="shared" si="5342"/>
        <v>-5.3667579133433035E-3</v>
      </c>
      <c r="AD2252" t="s">
        <v>4268</v>
      </c>
    </row>
    <row r="2253" spans="1:30" customFormat="1" hidden="1" x14ac:dyDescent="0.25">
      <c r="A2253" s="3472"/>
      <c r="B2253" s="1203" t="s">
        <v>4273</v>
      </c>
      <c r="C2253" s="1204">
        <f>'BNP avec amende'!C18</f>
        <v>297</v>
      </c>
      <c r="D2253" s="1204"/>
      <c r="E2253" s="1204">
        <f t="shared" si="5330"/>
        <v>297</v>
      </c>
      <c r="F2253" s="2307" t="e">
        <f t="shared" si="5128"/>
        <v>#DIV/0!</v>
      </c>
      <c r="G2253" s="1204">
        <f>BPCE!C12</f>
        <v>44</v>
      </c>
      <c r="H2253" s="1204"/>
      <c r="I2253" s="1204">
        <f t="shared" si="5333"/>
        <v>44</v>
      </c>
      <c r="J2253" s="2307" t="e">
        <f t="shared" si="5131"/>
        <v>#DIV/0!</v>
      </c>
      <c r="K2253" s="1246">
        <f>SG!C13</f>
        <v>191</v>
      </c>
      <c r="L2253" s="1246"/>
      <c r="M2253" s="1246">
        <f t="shared" si="5335"/>
        <v>191</v>
      </c>
      <c r="N2253" s="2307" t="e">
        <f t="shared" si="5133"/>
        <v>#DIV/0!</v>
      </c>
      <c r="O2253" s="1204">
        <f>CA!C11</f>
        <v>71</v>
      </c>
      <c r="P2253" s="1204"/>
      <c r="Q2253" s="1204">
        <f t="shared" si="5337"/>
        <v>71</v>
      </c>
      <c r="R2253" s="2307" t="e">
        <f t="shared" si="5135"/>
        <v>#DIV/0!</v>
      </c>
      <c r="S2253" s="1204">
        <f>CM!C9</f>
        <v>30</v>
      </c>
      <c r="T2253" s="1204"/>
      <c r="U2253" s="1204">
        <f t="shared" si="5339"/>
        <v>30</v>
      </c>
      <c r="V2253" s="2307" t="e">
        <f t="shared" si="5137"/>
        <v>#DIV/0!</v>
      </c>
      <c r="W2253" s="1204" t="e">
        <f>SUM(C2253:S2253)</f>
        <v>#DIV/0!</v>
      </c>
      <c r="X2253" s="1204" t="e">
        <f>SUM(D2253:T2253)</f>
        <v>#DIV/0!</v>
      </c>
      <c r="Y2253" s="1204" t="e">
        <f t="shared" si="5341"/>
        <v>#DIV/0!</v>
      </c>
      <c r="Z2253" s="2307" t="e">
        <f t="shared" si="5140"/>
        <v>#DIV/0!</v>
      </c>
      <c r="AA2253" s="1206">
        <f t="shared" si="5299"/>
        <v>126.6</v>
      </c>
      <c r="AB2253" s="1718" t="e">
        <f t="shared" si="5300"/>
        <v>#DIV/0!</v>
      </c>
      <c r="AC2253" s="1903" t="e">
        <f t="shared" si="5342"/>
        <v>#DIV/0!</v>
      </c>
      <c r="AD2253" s="27" t="s">
        <v>4274</v>
      </c>
    </row>
    <row r="2254" spans="1:30" customFormat="1" hidden="1" x14ac:dyDescent="0.25">
      <c r="A2254" s="3472"/>
      <c r="B2254" s="845" t="s">
        <v>4275</v>
      </c>
      <c r="C2254" s="1184">
        <f>C2253/C30</f>
        <v>0.10835461510397665</v>
      </c>
      <c r="D2254" s="1184"/>
      <c r="E2254" s="1184">
        <f t="shared" si="5330"/>
        <v>0.10835461510397665</v>
      </c>
      <c r="F2254" s="1184" t="e">
        <f t="shared" si="5128"/>
        <v>#DIV/0!</v>
      </c>
      <c r="G2254" s="1185">
        <f t="shared" ref="G2254:W2254" si="5349">G2253/G30</f>
        <v>7.4261603375527429E-3</v>
      </c>
      <c r="H2254" s="1185"/>
      <c r="I2254" s="1185">
        <f t="shared" si="5333"/>
        <v>7.4261603375527429E-3</v>
      </c>
      <c r="J2254" s="1184" t="e">
        <f t="shared" si="5131"/>
        <v>#DIV/0!</v>
      </c>
      <c r="K2254" s="1186">
        <f t="shared" si="5349"/>
        <v>4.3647166361974403E-2</v>
      </c>
      <c r="L2254" s="1186"/>
      <c r="M2254" s="1186">
        <f t="shared" si="5335"/>
        <v>4.3647166361974403E-2</v>
      </c>
      <c r="N2254" s="1184" t="e">
        <f t="shared" si="5133"/>
        <v>#DIV/0!</v>
      </c>
      <c r="O2254" s="1187">
        <f t="shared" si="5349"/>
        <v>2.72552783109405E-2</v>
      </c>
      <c r="P2254" s="1187"/>
      <c r="Q2254" s="1187">
        <f t="shared" si="5337"/>
        <v>2.72552783109405E-2</v>
      </c>
      <c r="R2254" s="1184" t="e">
        <f t="shared" si="5135"/>
        <v>#DIV/0!</v>
      </c>
      <c r="S2254" s="1188">
        <f t="shared" si="5349"/>
        <v>4.3782837127845885E-3</v>
      </c>
      <c r="T2254" s="1188"/>
      <c r="U2254" s="1188">
        <f t="shared" si="5339"/>
        <v>4.3782837127845885E-3</v>
      </c>
      <c r="V2254" s="1184" t="e">
        <f t="shared" si="5137"/>
        <v>#DIV/0!</v>
      </c>
      <c r="W2254" s="1192" t="e">
        <f t="shared" si="5349"/>
        <v>#DIV/0!</v>
      </c>
      <c r="X2254" s="1192" t="e">
        <f t="shared" ref="X2254" si="5350">X2253/X30</f>
        <v>#DIV/0!</v>
      </c>
      <c r="Y2254" s="1192" t="e">
        <f t="shared" si="5341"/>
        <v>#DIV/0!</v>
      </c>
      <c r="Z2254" s="1184" t="e">
        <f t="shared" si="5140"/>
        <v>#DIV/0!</v>
      </c>
      <c r="AA2254" s="1193">
        <f t="shared" si="5299"/>
        <v>3.8212300765445774E-2</v>
      </c>
      <c r="AB2254" s="1717" t="e">
        <f t="shared" si="5300"/>
        <v>#DIV/0!</v>
      </c>
      <c r="AC2254" s="1193" t="e">
        <f t="shared" si="5342"/>
        <v>#DIV/0!</v>
      </c>
      <c r="AD2254" t="s">
        <v>4276</v>
      </c>
    </row>
    <row r="2255" spans="1:30" customFormat="1" hidden="1" x14ac:dyDescent="0.25">
      <c r="A2255" s="3472"/>
      <c r="B2255" s="845" t="s">
        <v>4277</v>
      </c>
      <c r="C2255" s="1184">
        <f>C2253/C47</f>
        <v>7.3569482288828342E-2</v>
      </c>
      <c r="D2255" s="1184"/>
      <c r="E2255" s="1184">
        <f t="shared" si="5330"/>
        <v>7.3569482288828342E-2</v>
      </c>
      <c r="F2255" s="1184" t="e">
        <f t="shared" si="5128"/>
        <v>#DIV/0!</v>
      </c>
      <c r="G2255" s="1185">
        <f t="shared" ref="G2255:W2255" si="5351">G2253/G47</f>
        <v>3.273809523809524E-2</v>
      </c>
      <c r="H2255" s="1185"/>
      <c r="I2255" s="1185">
        <f t="shared" si="5333"/>
        <v>3.273809523809524E-2</v>
      </c>
      <c r="J2255" s="1184" t="e">
        <f t="shared" si="5131"/>
        <v>#DIV/0!</v>
      </c>
      <c r="K2255" s="1186">
        <f t="shared" si="5351"/>
        <v>4.7630922693266832E-2</v>
      </c>
      <c r="L2255" s="1186"/>
      <c r="M2255" s="1186">
        <f t="shared" si="5335"/>
        <v>4.7630922693266832E-2</v>
      </c>
      <c r="N2255" s="1184" t="e">
        <f t="shared" si="5133"/>
        <v>#DIV/0!</v>
      </c>
      <c r="O2255" s="1187">
        <f t="shared" si="5351"/>
        <v>2.8967768257853937E-2</v>
      </c>
      <c r="P2255" s="1187"/>
      <c r="Q2255" s="1187">
        <f t="shared" si="5337"/>
        <v>2.8967768257853937E-2</v>
      </c>
      <c r="R2255" s="1184" t="e">
        <f t="shared" si="5135"/>
        <v>#DIV/0!</v>
      </c>
      <c r="S2255" s="1188">
        <f t="shared" si="5351"/>
        <v>4.6012269938650305E-2</v>
      </c>
      <c r="T2255" s="1188"/>
      <c r="U2255" s="1188">
        <f t="shared" si="5339"/>
        <v>4.6012269938650305E-2</v>
      </c>
      <c r="V2255" s="1184" t="e">
        <f t="shared" si="5137"/>
        <v>#DIV/0!</v>
      </c>
      <c r="W2255" s="1192" t="e">
        <f t="shared" si="5351"/>
        <v>#DIV/0!</v>
      </c>
      <c r="X2255" s="1192" t="e">
        <f t="shared" ref="X2255" si="5352">X2253/X47</f>
        <v>#DIV/0!</v>
      </c>
      <c r="Y2255" s="1192" t="e">
        <f t="shared" si="5341"/>
        <v>#DIV/0!</v>
      </c>
      <c r="Z2255" s="1184" t="e">
        <f t="shared" si="5140"/>
        <v>#DIV/0!</v>
      </c>
      <c r="AA2255" s="1193">
        <f t="shared" si="5299"/>
        <v>4.5783707683338927E-2</v>
      </c>
      <c r="AB2255" s="1717" t="e">
        <f t="shared" si="5300"/>
        <v>#DIV/0!</v>
      </c>
      <c r="AC2255" s="1193" t="e">
        <f t="shared" si="5342"/>
        <v>#DIV/0!</v>
      </c>
      <c r="AD2255" t="s">
        <v>4278</v>
      </c>
    </row>
    <row r="2256" spans="1:30" customFormat="1" hidden="1" x14ac:dyDescent="0.25">
      <c r="A2256" s="3472"/>
      <c r="B2256" s="1203" t="s">
        <v>4283</v>
      </c>
      <c r="C2256" s="1204">
        <f>'BNP avec amende'!F18</f>
        <v>-110</v>
      </c>
      <c r="D2256" s="1204"/>
      <c r="E2256" s="1204">
        <f t="shared" si="5330"/>
        <v>-110</v>
      </c>
      <c r="F2256" s="2307" t="e">
        <f t="shared" si="5128"/>
        <v>#DIV/0!</v>
      </c>
      <c r="G2256" s="1204">
        <f>BPCE!F12</f>
        <v>-12</v>
      </c>
      <c r="H2256" s="1204"/>
      <c r="I2256" s="1204">
        <f t="shared" si="5333"/>
        <v>-12</v>
      </c>
      <c r="J2256" s="2307" t="e">
        <f t="shared" si="5131"/>
        <v>#DIV/0!</v>
      </c>
      <c r="K2256" s="1246">
        <f>SG!F13</f>
        <v>-37</v>
      </c>
      <c r="L2256" s="1246"/>
      <c r="M2256" s="1246">
        <f t="shared" si="5335"/>
        <v>-37</v>
      </c>
      <c r="N2256" s="2307" t="e">
        <f t="shared" si="5133"/>
        <v>#DIV/0!</v>
      </c>
      <c r="O2256" s="1204">
        <f>CA!F11</f>
        <v>-20</v>
      </c>
      <c r="P2256" s="1204"/>
      <c r="Q2256" s="1204">
        <f t="shared" si="5337"/>
        <v>-20</v>
      </c>
      <c r="R2256" s="2307" t="e">
        <f t="shared" si="5135"/>
        <v>#DIV/0!</v>
      </c>
      <c r="S2256" s="1204">
        <f>CM!G9</f>
        <v>2</v>
      </c>
      <c r="T2256" s="1204"/>
      <c r="U2256" s="1204">
        <f t="shared" si="5339"/>
        <v>2</v>
      </c>
      <c r="V2256" s="2307" t="e">
        <f t="shared" si="5137"/>
        <v>#DIV/0!</v>
      </c>
      <c r="W2256" s="1204" t="e">
        <f>SUM(C2256:S2256)</f>
        <v>#DIV/0!</v>
      </c>
      <c r="X2256" s="1204" t="e">
        <f>SUM(D2256:T2256)</f>
        <v>#DIV/0!</v>
      </c>
      <c r="Y2256" s="1204" t="e">
        <f t="shared" si="5341"/>
        <v>#DIV/0!</v>
      </c>
      <c r="Z2256" s="2307" t="e">
        <f t="shared" si="5140"/>
        <v>#DIV/0!</v>
      </c>
      <c r="AA2256" s="1206">
        <f t="shared" si="5299"/>
        <v>-35.4</v>
      </c>
      <c r="AB2256" s="1719" t="e">
        <f t="shared" si="5300"/>
        <v>#DIV/0!</v>
      </c>
      <c r="AC2256" s="1206" t="e">
        <f t="shared" si="5342"/>
        <v>#DIV/0!</v>
      </c>
      <c r="AD2256" s="1178" t="s">
        <v>4284</v>
      </c>
    </row>
    <row r="2257" spans="1:30" customFormat="1" hidden="1" x14ac:dyDescent="0.25">
      <c r="A2257" s="3472"/>
      <c r="B2257" s="845" t="s">
        <v>4285</v>
      </c>
      <c r="C2257" s="1184">
        <f>C2256/C56</f>
        <v>4.1635124905374715E-2</v>
      </c>
      <c r="D2257" s="1184"/>
      <c r="E2257" s="1184">
        <f t="shared" si="5330"/>
        <v>4.1635124905374715E-2</v>
      </c>
      <c r="F2257" s="1184" t="e">
        <f t="shared" si="5128"/>
        <v>#DIV/0!</v>
      </c>
      <c r="G2257" s="1185">
        <f t="shared" ref="G2257:W2257" si="5353">G2256/G56</f>
        <v>6.2728698379508627E-3</v>
      </c>
      <c r="H2257" s="1185"/>
      <c r="I2257" s="1185">
        <f t="shared" si="5333"/>
        <v>6.2728698379508627E-3</v>
      </c>
      <c r="J2257" s="1184" t="e">
        <f t="shared" si="5131"/>
        <v>#DIV/0!</v>
      </c>
      <c r="K2257" s="1186">
        <f t="shared" si="5353"/>
        <v>2.6792179580014484E-2</v>
      </c>
      <c r="L2257" s="1186"/>
      <c r="M2257" s="1186">
        <f t="shared" si="5335"/>
        <v>2.6792179580014484E-2</v>
      </c>
      <c r="N2257" s="1184" t="e">
        <f t="shared" si="5133"/>
        <v>#DIV/0!</v>
      </c>
      <c r="O2257" s="1187">
        <f t="shared" si="5353"/>
        <v>4.2643923240938165E-2</v>
      </c>
      <c r="P2257" s="1187"/>
      <c r="Q2257" s="1187">
        <f t="shared" si="5337"/>
        <v>4.2643923240938165E-2</v>
      </c>
      <c r="R2257" s="1184" t="e">
        <f t="shared" si="5135"/>
        <v>#DIV/0!</v>
      </c>
      <c r="S2257" s="1188">
        <f t="shared" si="5353"/>
        <v>-1.3192612137203166E-3</v>
      </c>
      <c r="T2257" s="1188"/>
      <c r="U2257" s="1188">
        <f t="shared" si="5339"/>
        <v>-1.3192612137203166E-3</v>
      </c>
      <c r="V2257" s="1184" t="e">
        <f t="shared" si="5137"/>
        <v>#DIV/0!</v>
      </c>
      <c r="W2257" s="1194" t="e">
        <f t="shared" si="5353"/>
        <v>#DIV/0!</v>
      </c>
      <c r="X2257" s="1194" t="e">
        <f t="shared" ref="X2257" si="5354">X2256/X56</f>
        <v>#DIV/0!</v>
      </c>
      <c r="Y2257" s="1194" t="e">
        <f t="shared" si="5341"/>
        <v>#DIV/0!</v>
      </c>
      <c r="Z2257" s="1184" t="e">
        <f t="shared" si="5140"/>
        <v>#DIV/0!</v>
      </c>
      <c r="AA2257" s="1193">
        <f t="shared" si="5299"/>
        <v>2.3204967270111579E-2</v>
      </c>
      <c r="AB2257" s="1717" t="e">
        <f t="shared" si="5300"/>
        <v>#DIV/0!</v>
      </c>
      <c r="AC2257" s="1193" t="e">
        <f t="shared" si="5342"/>
        <v>#DIV/0!</v>
      </c>
      <c r="AD2257" t="s">
        <v>4286</v>
      </c>
    </row>
    <row r="2258" spans="1:30" customFormat="1" hidden="1" x14ac:dyDescent="0.25">
      <c r="A2258" s="3472"/>
      <c r="B2258" s="845" t="s">
        <v>4287</v>
      </c>
      <c r="C2258" s="1184">
        <f>C2256/C73</f>
        <v>6.2571103526734922E-2</v>
      </c>
      <c r="D2258" s="1184"/>
      <c r="E2258" s="1184">
        <f t="shared" si="5330"/>
        <v>6.2571103526734922E-2</v>
      </c>
      <c r="F2258" s="1184" t="e">
        <f t="shared" si="5128"/>
        <v>#DIV/0!</v>
      </c>
      <c r="G2258" s="1185">
        <f t="shared" ref="G2258:W2258" si="5355">G2256/G73</f>
        <v>2.6966292134831461E-2</v>
      </c>
      <c r="H2258" s="1185"/>
      <c r="I2258" s="1185">
        <f t="shared" si="5333"/>
        <v>2.6966292134831461E-2</v>
      </c>
      <c r="J2258" s="1184" t="e">
        <f t="shared" si="5131"/>
        <v>#DIV/0!</v>
      </c>
      <c r="K2258" s="1186">
        <f t="shared" si="5355"/>
        <v>3.5271687321258342E-2</v>
      </c>
      <c r="L2258" s="1186"/>
      <c r="M2258" s="1186">
        <f t="shared" si="5335"/>
        <v>3.5271687321258342E-2</v>
      </c>
      <c r="N2258" s="1184" t="e">
        <f t="shared" si="5133"/>
        <v>#DIV/0!</v>
      </c>
      <c r="O2258" s="1187">
        <f t="shared" si="5355"/>
        <v>2.9850746268656716E-2</v>
      </c>
      <c r="P2258" s="1187"/>
      <c r="Q2258" s="1187">
        <f t="shared" si="5337"/>
        <v>2.9850746268656716E-2</v>
      </c>
      <c r="R2258" s="1184" t="e">
        <f t="shared" si="5135"/>
        <v>#DIV/0!</v>
      </c>
      <c r="S2258" s="1188">
        <f t="shared" si="5355"/>
        <v>-1.6528925619834711E-2</v>
      </c>
      <c r="T2258" s="1188"/>
      <c r="U2258" s="1188">
        <f t="shared" si="5339"/>
        <v>-1.6528925619834711E-2</v>
      </c>
      <c r="V2258" s="1184" t="e">
        <f t="shared" si="5137"/>
        <v>#DIV/0!</v>
      </c>
      <c r="W2258" s="1194" t="e">
        <f t="shared" si="5355"/>
        <v>#DIV/0!</v>
      </c>
      <c r="X2258" s="1194" t="e">
        <f t="shared" ref="X2258" si="5356">X2256/X73</f>
        <v>#DIV/0!</v>
      </c>
      <c r="Y2258" s="1194" t="e">
        <f t="shared" si="5341"/>
        <v>#DIV/0!</v>
      </c>
      <c r="Z2258" s="1184" t="e">
        <f t="shared" si="5140"/>
        <v>#DIV/0!</v>
      </c>
      <c r="AA2258" s="1193">
        <f t="shared" si="5299"/>
        <v>2.7626180726329348E-2</v>
      </c>
      <c r="AB2258" s="1717" t="e">
        <f t="shared" si="5300"/>
        <v>#DIV/0!</v>
      </c>
      <c r="AC2258" s="1193" t="e">
        <f t="shared" si="5342"/>
        <v>#DIV/0!</v>
      </c>
      <c r="AD2258" t="s">
        <v>4288</v>
      </c>
    </row>
    <row r="2259" spans="1:30" customFormat="1" hidden="1" x14ac:dyDescent="0.25">
      <c r="A2259" s="3472"/>
      <c r="B2259" s="845" t="s">
        <v>4289</v>
      </c>
      <c r="C2259" s="1195">
        <v>0.33</v>
      </c>
      <c r="D2259" s="1195"/>
      <c r="E2259" s="1195">
        <f t="shared" si="5330"/>
        <v>0.33</v>
      </c>
      <c r="F2259" s="1184" t="e">
        <f t="shared" si="5128"/>
        <v>#DIV/0!</v>
      </c>
      <c r="G2259" s="1196">
        <v>0.33</v>
      </c>
      <c r="H2259" s="1196"/>
      <c r="I2259" s="1196">
        <f t="shared" si="5333"/>
        <v>0.33</v>
      </c>
      <c r="J2259" s="1184" t="e">
        <f t="shared" si="5131"/>
        <v>#DIV/0!</v>
      </c>
      <c r="K2259" s="1197">
        <v>0.33</v>
      </c>
      <c r="L2259" s="1197"/>
      <c r="M2259" s="1197">
        <f t="shared" si="5335"/>
        <v>0.33</v>
      </c>
      <c r="N2259" s="1184" t="e">
        <f t="shared" si="5133"/>
        <v>#DIV/0!</v>
      </c>
      <c r="O2259" s="1187">
        <v>0.33</v>
      </c>
      <c r="P2259" s="1187"/>
      <c r="Q2259" s="1187">
        <f t="shared" si="5337"/>
        <v>0.33</v>
      </c>
      <c r="R2259" s="1184" t="e">
        <f t="shared" si="5135"/>
        <v>#DIV/0!</v>
      </c>
      <c r="S2259" s="1188">
        <v>0.33</v>
      </c>
      <c r="T2259" s="1188"/>
      <c r="U2259" s="1188">
        <f t="shared" si="5339"/>
        <v>0.33</v>
      </c>
      <c r="V2259" s="1184" t="e">
        <f t="shared" si="5137"/>
        <v>#DIV/0!</v>
      </c>
      <c r="W2259" s="1190">
        <v>1.33</v>
      </c>
      <c r="X2259" s="1190">
        <v>1.33</v>
      </c>
      <c r="Y2259" s="1190">
        <f t="shared" si="5341"/>
        <v>0</v>
      </c>
      <c r="Z2259" s="1184">
        <f t="shared" si="5140"/>
        <v>0</v>
      </c>
      <c r="AA2259" s="1191">
        <f t="shared" si="5299"/>
        <v>0.33</v>
      </c>
      <c r="AB2259" s="1720" t="e">
        <f t="shared" si="5300"/>
        <v>#DIV/0!</v>
      </c>
      <c r="AC2259" s="1191" t="e">
        <f t="shared" si="5342"/>
        <v>#DIV/0!</v>
      </c>
      <c r="AD2259" t="s">
        <v>4290</v>
      </c>
    </row>
    <row r="2260" spans="1:30" customFormat="1" hidden="1" x14ac:dyDescent="0.25">
      <c r="A2260" s="3472"/>
      <c r="B2260" s="845" t="s">
        <v>4291</v>
      </c>
      <c r="C2260" s="1184">
        <f>C2256/C2253</f>
        <v>-0.37037037037037035</v>
      </c>
      <c r="D2260" s="1184"/>
      <c r="E2260" s="1184">
        <f t="shared" si="5330"/>
        <v>-0.37037037037037035</v>
      </c>
      <c r="F2260" s="1184" t="e">
        <f t="shared" si="5128"/>
        <v>#DIV/0!</v>
      </c>
      <c r="G2260" s="1185">
        <f t="shared" ref="G2260:W2260" si="5357">G2256/G2253</f>
        <v>-0.27272727272727271</v>
      </c>
      <c r="H2260" s="1185"/>
      <c r="I2260" s="1185">
        <f t="shared" si="5333"/>
        <v>-0.27272727272727271</v>
      </c>
      <c r="J2260" s="1184" t="e">
        <f t="shared" si="5131"/>
        <v>#DIV/0!</v>
      </c>
      <c r="K2260" s="1186">
        <f t="shared" si="5357"/>
        <v>-0.193717277486911</v>
      </c>
      <c r="L2260" s="1186"/>
      <c r="M2260" s="1186">
        <f t="shared" si="5335"/>
        <v>-0.193717277486911</v>
      </c>
      <c r="N2260" s="1184" t="e">
        <f t="shared" si="5133"/>
        <v>#DIV/0!</v>
      </c>
      <c r="O2260" s="1187">
        <f t="shared" si="5357"/>
        <v>-0.28169014084507044</v>
      </c>
      <c r="P2260" s="1187"/>
      <c r="Q2260" s="1187">
        <f t="shared" si="5337"/>
        <v>-0.28169014084507044</v>
      </c>
      <c r="R2260" s="1184" t="e">
        <f t="shared" si="5135"/>
        <v>#DIV/0!</v>
      </c>
      <c r="S2260" s="1188">
        <f t="shared" si="5357"/>
        <v>6.6666666666666666E-2</v>
      </c>
      <c r="T2260" s="1188"/>
      <c r="U2260" s="1188">
        <f t="shared" si="5339"/>
        <v>6.6666666666666666E-2</v>
      </c>
      <c r="V2260" s="1184" t="e">
        <f t="shared" si="5137"/>
        <v>#DIV/0!</v>
      </c>
      <c r="W2260" s="1205" t="e">
        <f t="shared" si="5357"/>
        <v>#DIV/0!</v>
      </c>
      <c r="X2260" s="1205" t="e">
        <f t="shared" ref="X2260" si="5358">X2256/X2253</f>
        <v>#DIV/0!</v>
      </c>
      <c r="Y2260" s="1205" t="e">
        <f t="shared" si="5341"/>
        <v>#DIV/0!</v>
      </c>
      <c r="Z2260" s="1184" t="e">
        <f t="shared" si="5140"/>
        <v>#DIV/0!</v>
      </c>
      <c r="AA2260" s="1191">
        <f t="shared" si="5299"/>
        <v>-0.21036767895259159</v>
      </c>
      <c r="AB2260" s="1720" t="e">
        <f t="shared" si="5300"/>
        <v>#DIV/0!</v>
      </c>
      <c r="AC2260" s="1191" t="e">
        <f t="shared" si="5342"/>
        <v>#DIV/0!</v>
      </c>
      <c r="AD2260" t="s">
        <v>4292</v>
      </c>
    </row>
    <row r="2261" spans="1:30" customFormat="1" x14ac:dyDescent="0.25">
      <c r="A2261" s="3472"/>
      <c r="B2261" s="1203" t="s">
        <v>10</v>
      </c>
      <c r="C2261" s="1204">
        <f>'BNP avec amende'!G18</f>
        <v>4163</v>
      </c>
      <c r="D2261" s="1246">
        <f>'Données 2013 TJN'!C257</f>
        <v>3409</v>
      </c>
      <c r="E2261" s="1204">
        <f t="shared" si="5330"/>
        <v>754</v>
      </c>
      <c r="F2261" s="2307">
        <f t="shared" si="5128"/>
        <v>0.22117923144617191</v>
      </c>
      <c r="G2261" s="1204">
        <f>BPCE!G12</f>
        <v>715</v>
      </c>
      <c r="H2261" s="1246">
        <f>'Données 2013 TJN'!D257</f>
        <v>753</v>
      </c>
      <c r="I2261" s="1204">
        <f t="shared" si="5333"/>
        <v>-38</v>
      </c>
      <c r="J2261" s="2307">
        <f t="shared" si="5131"/>
        <v>-5.0464807436918988E-2</v>
      </c>
      <c r="K2261" s="1246">
        <f>SG!G13</f>
        <v>3115</v>
      </c>
      <c r="L2261" s="1246">
        <f>'Données 2013 TJN'!E257</f>
        <v>2965</v>
      </c>
      <c r="M2261" s="1246">
        <f t="shared" si="5335"/>
        <v>150</v>
      </c>
      <c r="N2261" s="2307">
        <f t="shared" si="5133"/>
        <v>5.0590219224283306E-2</v>
      </c>
      <c r="O2261" s="1204">
        <f>CA!G11</f>
        <v>1110</v>
      </c>
      <c r="P2261" s="1246">
        <f>'Données 2013 TJN'!F257</f>
        <v>1129</v>
      </c>
      <c r="Q2261" s="1204">
        <f t="shared" si="5337"/>
        <v>-19</v>
      </c>
      <c r="R2261" s="2307">
        <f t="shared" si="5135"/>
        <v>-1.682905225863596E-2</v>
      </c>
      <c r="S2261" s="1204">
        <f>CM!H9</f>
        <v>6960</v>
      </c>
      <c r="T2261" s="1246">
        <f>'Données 2013 TJN'!G257</f>
        <v>6735</v>
      </c>
      <c r="U2261" s="1204">
        <f t="shared" si="5339"/>
        <v>225</v>
      </c>
      <c r="V2261" s="2307">
        <f t="shared" si="5137"/>
        <v>3.34075723830735E-2</v>
      </c>
      <c r="W2261" s="1204">
        <f>SUM(C2261+G2261+K2261+O2261+S2261)</f>
        <v>16063</v>
      </c>
      <c r="X2261" s="1204">
        <f>SUM(D2261+H2261+L2261+P2261+T2261)</f>
        <v>14991</v>
      </c>
      <c r="Y2261" s="1204">
        <f t="shared" si="5341"/>
        <v>1072</v>
      </c>
      <c r="Z2261" s="2307">
        <f t="shared" si="5140"/>
        <v>7.1509572410112729E-2</v>
      </c>
      <c r="AA2261" s="1204">
        <f t="shared" si="5299"/>
        <v>3212.6</v>
      </c>
      <c r="AB2261" s="1721">
        <f t="shared" si="5300"/>
        <v>2998.2</v>
      </c>
      <c r="AC2261" s="1309">
        <f t="shared" si="5342"/>
        <v>214.40000000000009</v>
      </c>
      <c r="AD2261" s="27" t="s">
        <v>4293</v>
      </c>
    </row>
    <row r="2262" spans="1:30" customFormat="1" x14ac:dyDescent="0.25">
      <c r="A2262" s="3472"/>
      <c r="B2262" s="845" t="s">
        <v>4294</v>
      </c>
      <c r="C2262" s="1184">
        <f>C2261/C82</f>
        <v>2.3178900129730572E-2</v>
      </c>
      <c r="D2262" s="1184">
        <f>D2261/D82</f>
        <v>1.9667232049107503E-2</v>
      </c>
      <c r="E2262" s="1184">
        <f t="shared" si="5330"/>
        <v>3.5116680806230698E-3</v>
      </c>
      <c r="F2262" s="1184">
        <f t="shared" si="5128"/>
        <v>0.17855426080572578</v>
      </c>
      <c r="G2262" s="1185">
        <f t="shared" ref="G2262:W2262" si="5359">G2261/G82</f>
        <v>6.9283617089312879E-3</v>
      </c>
      <c r="H2262" s="1185">
        <f t="shared" ref="H2262" si="5360">H2261/H82</f>
        <v>6.8214554250047559E-3</v>
      </c>
      <c r="I2262" s="1185">
        <f t="shared" si="5333"/>
        <v>1.0690628392653195E-4</v>
      </c>
      <c r="J2262" s="1184">
        <f t="shared" si="5131"/>
        <v>1.5672063696943007E-2</v>
      </c>
      <c r="K2262" s="1186">
        <f t="shared" si="5359"/>
        <v>2.2866748884190744E-2</v>
      </c>
      <c r="L2262" s="1186">
        <f t="shared" ref="L2262" si="5361">L2261/L82</f>
        <v>2.1981036259442949E-2</v>
      </c>
      <c r="M2262" s="1186">
        <f t="shared" si="5335"/>
        <v>8.8571262474779547E-4</v>
      </c>
      <c r="N2262" s="1184">
        <f t="shared" si="5133"/>
        <v>4.0294398057202488E-2</v>
      </c>
      <c r="O2262" s="1187">
        <f t="shared" si="5359"/>
        <v>1.5296209020629212E-2</v>
      </c>
      <c r="P2262" s="1187">
        <f t="shared" ref="P2262" si="5362">P2261/P82</f>
        <v>1.4947900806312807E-2</v>
      </c>
      <c r="Q2262" s="1187">
        <f t="shared" si="5337"/>
        <v>3.483082143164052E-4</v>
      </c>
      <c r="R2262" s="1184">
        <f t="shared" si="5135"/>
        <v>2.330148017635409E-2</v>
      </c>
      <c r="S2262" s="1188">
        <f t="shared" si="5359"/>
        <v>8.896956371678022E-2</v>
      </c>
      <c r="T2262" s="1188">
        <f t="shared" ref="T2262" si="5363">T2261/T82</f>
        <v>8.581585586503912E-2</v>
      </c>
      <c r="U2262" s="1188">
        <f t="shared" si="5339"/>
        <v>3.1537078517410999E-3</v>
      </c>
      <c r="V2262" s="1184">
        <f t="shared" si="5137"/>
        <v>3.6749710411335561E-2</v>
      </c>
      <c r="W2262" s="1194">
        <f t="shared" si="5359"/>
        <v>2.8189504792724744E-2</v>
      </c>
      <c r="X2262" s="1194">
        <f t="shared" ref="X2262" si="5364">X2261/X82</f>
        <v>2.6179619678635607E-2</v>
      </c>
      <c r="Y2262" s="1194">
        <f t="shared" si="5341"/>
        <v>2.0098851140891369E-3</v>
      </c>
      <c r="Z2262" s="1184">
        <f t="shared" si="5140"/>
        <v>7.6772891996186754E-2</v>
      </c>
      <c r="AA2262" s="1189">
        <f t="shared" si="5299"/>
        <v>3.1447956692052401E-2</v>
      </c>
      <c r="AB2262" s="1716">
        <f t="shared" si="5300"/>
        <v>2.9846696080981429E-2</v>
      </c>
      <c r="AC2262" s="1189">
        <f t="shared" si="5342"/>
        <v>1.6012606110709718E-3</v>
      </c>
      <c r="AD2262" t="s">
        <v>4295</v>
      </c>
    </row>
    <row r="2263" spans="1:30" customFormat="1" x14ac:dyDescent="0.25">
      <c r="A2263" s="3472"/>
      <c r="B2263" s="845" t="s">
        <v>4296</v>
      </c>
      <c r="C2263" s="1184">
        <f>C2261/C99</f>
        <v>3.3942111699959233E-2</v>
      </c>
      <c r="D2263" s="1184">
        <f>D2261/D99</f>
        <v>2.9199393570822876E-2</v>
      </c>
      <c r="E2263" s="1184">
        <f t="shared" si="5330"/>
        <v>4.7427181291363578E-3</v>
      </c>
      <c r="F2263" s="1184">
        <f t="shared" si="5128"/>
        <v>0.16242522700455872</v>
      </c>
      <c r="G2263" s="1185">
        <f t="shared" ref="G2263:W2263" si="5365">G2261/G99</f>
        <v>6.8127679847546446E-2</v>
      </c>
      <c r="H2263" s="1185">
        <f t="shared" ref="H2263" si="5366">H2261/H99</f>
        <v>6.8760843758560869E-2</v>
      </c>
      <c r="I2263" s="1185">
        <f t="shared" si="5333"/>
        <v>-6.3316391101442271E-4</v>
      </c>
      <c r="J2263" s="1184">
        <f t="shared" si="5131"/>
        <v>-9.2082045013531771E-3</v>
      </c>
      <c r="K2263" s="1186">
        <f t="shared" si="5365"/>
        <v>3.7156318959861635E-2</v>
      </c>
      <c r="L2263" s="1186">
        <f t="shared" ref="L2263" si="5367">L2261/L99</f>
        <v>3.561262116098346E-2</v>
      </c>
      <c r="M2263" s="1186">
        <f t="shared" si="5335"/>
        <v>1.5436977988781755E-3</v>
      </c>
      <c r="N2263" s="1184">
        <f t="shared" si="5133"/>
        <v>4.3346930064485756E-2</v>
      </c>
      <c r="O2263" s="1187">
        <f t="shared" si="5365"/>
        <v>3.2160862258793534E-2</v>
      </c>
      <c r="P2263" s="1187">
        <f t="shared" ref="P2263" si="5368">P2261/P99</f>
        <v>3.1142250296527185E-2</v>
      </c>
      <c r="Q2263" s="1187">
        <f t="shared" si="5337"/>
        <v>1.0186119622663491E-3</v>
      </c>
      <c r="R2263" s="1184">
        <f t="shared" si="5135"/>
        <v>3.2708360910577459E-2</v>
      </c>
      <c r="S2263" s="1188">
        <f t="shared" si="5365"/>
        <v>0.56133559157996615</v>
      </c>
      <c r="T2263" s="1188">
        <f t="shared" ref="T2263" si="5369">T2261/T99</f>
        <v>0.54485883019173209</v>
      </c>
      <c r="U2263" s="1188">
        <f t="shared" si="5339"/>
        <v>1.6476761388234062E-2</v>
      </c>
      <c r="V2263" s="1184">
        <f t="shared" si="5137"/>
        <v>3.0240422794352077E-2</v>
      </c>
      <c r="W2263" s="1194">
        <f t="shared" si="5365"/>
        <v>6.0869367508800919E-2</v>
      </c>
      <c r="X2263" s="1194">
        <f t="shared" ref="X2263" si="5370">X2261/X99</f>
        <v>5.7752984732500935E-2</v>
      </c>
      <c r="Y2263" s="1194">
        <f t="shared" si="5341"/>
        <v>3.1163827762999835E-3</v>
      </c>
      <c r="Z2263" s="1184">
        <f t="shared" si="5140"/>
        <v>5.3960549238007006E-2</v>
      </c>
      <c r="AA2263" s="1189">
        <f t="shared" si="5299"/>
        <v>0.1465445128692254</v>
      </c>
      <c r="AB2263" s="1716">
        <f t="shared" si="5300"/>
        <v>0.14191478779572528</v>
      </c>
      <c r="AC2263" s="1189">
        <f t="shared" si="5342"/>
        <v>4.6297250735001239E-3</v>
      </c>
      <c r="AD2263" t="s">
        <v>4297</v>
      </c>
    </row>
    <row r="2264" spans="1:30" customFormat="1" x14ac:dyDescent="0.25">
      <c r="A2264" s="3472"/>
      <c r="B2264" s="1203" t="s">
        <v>14</v>
      </c>
      <c r="C2264" s="1204">
        <f>'BNP avec amende'!J18</f>
        <v>28</v>
      </c>
      <c r="D2264" s="1246">
        <f>'Données 2013 TJN'!C259</f>
        <v>27</v>
      </c>
      <c r="E2264" s="1204">
        <f t="shared" si="5330"/>
        <v>1</v>
      </c>
      <c r="F2264" s="2307">
        <f t="shared" si="5128"/>
        <v>3.7037037037037035E-2</v>
      </c>
      <c r="G2264" s="1204">
        <f>BPCE!J12</f>
        <v>12</v>
      </c>
      <c r="H2264" s="1246">
        <f>'Données 2013 TJN'!D259</f>
        <v>13</v>
      </c>
      <c r="I2264" s="1204">
        <f t="shared" si="5333"/>
        <v>-1</v>
      </c>
      <c r="J2264" s="2307">
        <f t="shared" si="5131"/>
        <v>-7.6923076923076927E-2</v>
      </c>
      <c r="K2264" s="1246">
        <f>SG!J13</f>
        <v>45</v>
      </c>
      <c r="L2264" s="1246">
        <f>'Données 2013 TJN'!E259</f>
        <v>46</v>
      </c>
      <c r="M2264" s="1246">
        <f t="shared" si="5335"/>
        <v>-1</v>
      </c>
      <c r="N2264" s="2307">
        <f t="shared" si="5133"/>
        <v>-2.1739130434782608E-2</v>
      </c>
      <c r="O2264" s="1204">
        <f>CA!J11</f>
        <v>8</v>
      </c>
      <c r="P2264" s="1246">
        <f>'Données 2013 TJN'!F259</f>
        <v>8</v>
      </c>
      <c r="Q2264" s="1204">
        <f t="shared" si="5337"/>
        <v>0</v>
      </c>
      <c r="R2264" s="2307">
        <f t="shared" si="5135"/>
        <v>0</v>
      </c>
      <c r="S2264" s="1204">
        <f>CM!K9</f>
        <v>12</v>
      </c>
      <c r="T2264" s="1246">
        <f>'Données 2013 TJN'!G259</f>
        <v>13</v>
      </c>
      <c r="U2264" s="1204">
        <f t="shared" si="5339"/>
        <v>-1</v>
      </c>
      <c r="V2264" s="2307">
        <f t="shared" si="5137"/>
        <v>-7.6923076923076927E-2</v>
      </c>
      <c r="W2264" s="1204">
        <f>SUM(C2264+G2264+K2264+O2264+S2264)</f>
        <v>105</v>
      </c>
      <c r="X2264" s="1204">
        <f>SUM(D2264+H2264+L2264+P2264+T2264)</f>
        <v>107</v>
      </c>
      <c r="Y2264" s="1204">
        <f t="shared" si="5341"/>
        <v>-2</v>
      </c>
      <c r="Z2264" s="2307">
        <f t="shared" si="5140"/>
        <v>-1.8691588785046728E-2</v>
      </c>
      <c r="AA2264" s="1221">
        <f t="shared" si="5299"/>
        <v>21</v>
      </c>
      <c r="AB2264" s="1722">
        <f t="shared" si="5300"/>
        <v>21.4</v>
      </c>
      <c r="AC2264" s="1904">
        <f t="shared" si="5342"/>
        <v>-0.39999999999999858</v>
      </c>
      <c r="AD2264" s="27" t="s">
        <v>4298</v>
      </c>
    </row>
    <row r="2265" spans="1:30" customFormat="1" x14ac:dyDescent="0.25">
      <c r="A2265" s="3472"/>
      <c r="B2265" s="845" t="s">
        <v>4299</v>
      </c>
      <c r="C2265" s="1184">
        <f>C2264/C108</f>
        <v>3.3816425120772944E-2</v>
      </c>
      <c r="D2265" s="1184">
        <f>D2264/D108</f>
        <v>4.1158536585365856E-2</v>
      </c>
      <c r="E2265" s="1184">
        <f t="shared" si="5330"/>
        <v>-7.3421114645929111E-3</v>
      </c>
      <c r="F2265" s="1184">
        <f t="shared" si="5128"/>
        <v>-0.17838611558418332</v>
      </c>
      <c r="G2265" s="1185">
        <f t="shared" ref="G2265:W2265" si="5371">G2264/G108</f>
        <v>1.6830294530154277E-2</v>
      </c>
      <c r="H2265" s="1185">
        <f t="shared" ref="H2265" si="5372">H2264/H108</f>
        <v>2.1172638436482084E-2</v>
      </c>
      <c r="I2265" s="1185">
        <f t="shared" si="5333"/>
        <v>-4.3423439063278065E-3</v>
      </c>
      <c r="J2265" s="1184">
        <f t="shared" si="5131"/>
        <v>-0.20509224296040562</v>
      </c>
      <c r="K2265" s="1186">
        <f t="shared" si="5371"/>
        <v>5.8900523560209424E-2</v>
      </c>
      <c r="L2265" s="1186">
        <f t="shared" ref="L2265" si="5373">L2264/L108</f>
        <v>5.8449809402795427E-2</v>
      </c>
      <c r="M2265" s="1186">
        <f t="shared" si="5335"/>
        <v>4.507141574139964E-4</v>
      </c>
      <c r="N2265" s="1184">
        <f t="shared" si="5133"/>
        <v>7.7111313453220682E-3</v>
      </c>
      <c r="O2265" s="1187">
        <f t="shared" si="5371"/>
        <v>8.4210526315789472E-3</v>
      </c>
      <c r="P2265" s="1187">
        <f t="shared" ref="P2265" si="5374">P2264/P108</f>
        <v>1.2158054711246201E-2</v>
      </c>
      <c r="Q2265" s="1187">
        <f t="shared" si="5337"/>
        <v>-3.7370020796672534E-3</v>
      </c>
      <c r="R2265" s="1184">
        <f t="shared" si="5135"/>
        <v>-0.30736842105263157</v>
      </c>
      <c r="S2265" s="1188">
        <f t="shared" si="5371"/>
        <v>2.5806451612903226E-2</v>
      </c>
      <c r="T2265" s="1188">
        <f t="shared" ref="T2265" si="5375">T2264/T108</f>
        <v>0.04</v>
      </c>
      <c r="U2265" s="1188">
        <f t="shared" si="5339"/>
        <v>-1.4193548387096775E-2</v>
      </c>
      <c r="V2265" s="1184">
        <f t="shared" si="5137"/>
        <v>-0.35483870967741937</v>
      </c>
      <c r="W2265" s="1194">
        <f t="shared" si="5371"/>
        <v>2.8225806451612902E-2</v>
      </c>
      <c r="X2265" s="1194">
        <f t="shared" ref="X2265" si="5376">X2264/X108</f>
        <v>3.519736842105263E-2</v>
      </c>
      <c r="Y2265" s="1194">
        <f t="shared" si="5341"/>
        <v>-6.9715619694397275E-3</v>
      </c>
      <c r="Z2265" s="1184">
        <f t="shared" si="5140"/>
        <v>-0.19807054567380161</v>
      </c>
      <c r="AA2265" s="1189">
        <f t="shared" si="5299"/>
        <v>2.8754949491123765E-2</v>
      </c>
      <c r="AB2265" s="1716">
        <f t="shared" si="5300"/>
        <v>3.4587807827177915E-2</v>
      </c>
      <c r="AC2265" s="1189">
        <f t="shared" si="5342"/>
        <v>-5.8328583360541496E-3</v>
      </c>
      <c r="AD2265" t="s">
        <v>4300</v>
      </c>
    </row>
    <row r="2266" spans="1:30" customFormat="1" x14ac:dyDescent="0.25">
      <c r="A2266" s="3472"/>
      <c r="B2266" s="845" t="s">
        <v>4301</v>
      </c>
      <c r="C2266" s="1184">
        <f>C2264/C125</f>
        <v>4.1791044776119404E-2</v>
      </c>
      <c r="D2266" s="1184">
        <f>D2264/D125</f>
        <v>0.05</v>
      </c>
      <c r="E2266" s="1184">
        <f t="shared" si="5330"/>
        <v>-8.2089552238805985E-3</v>
      </c>
      <c r="F2266" s="1184">
        <f t="shared" si="5128"/>
        <v>-0.16417910447761197</v>
      </c>
      <c r="G2266" s="1185">
        <f t="shared" ref="G2266:W2266" si="5377">G2264/G125</f>
        <v>4.0955631399317405E-2</v>
      </c>
      <c r="H2266" s="1185">
        <f t="shared" ref="H2266" si="5378">H2264/H125</f>
        <v>2.7426160337552744E-2</v>
      </c>
      <c r="I2266" s="1185">
        <f t="shared" si="5333"/>
        <v>1.3529471061764661E-2</v>
      </c>
      <c r="J2266" s="1184">
        <f t="shared" si="5131"/>
        <v>0.49330532948280376</v>
      </c>
      <c r="K2266" s="1186">
        <f t="shared" si="5377"/>
        <v>9.9557522123893807E-2</v>
      </c>
      <c r="L2266" s="1186">
        <f t="shared" ref="L2266" si="5379">L2264/L125</f>
        <v>9.7046413502109699E-2</v>
      </c>
      <c r="M2266" s="1186">
        <f t="shared" si="5335"/>
        <v>2.5111086217841083E-3</v>
      </c>
      <c r="N2266" s="1184">
        <f t="shared" si="5133"/>
        <v>2.5875336667949292E-2</v>
      </c>
      <c r="O2266" s="1187">
        <f t="shared" si="5377"/>
        <v>2.4390243902439025E-2</v>
      </c>
      <c r="P2266" s="1187">
        <f t="shared" ref="P2266" si="5380">P2264/P125</f>
        <v>2.768166089965398E-2</v>
      </c>
      <c r="Q2266" s="1187">
        <f t="shared" si="5337"/>
        <v>-3.2914169972149548E-3</v>
      </c>
      <c r="R2266" s="1184">
        <f t="shared" si="5135"/>
        <v>-0.11890243902439024</v>
      </c>
      <c r="S2266" s="1188">
        <f t="shared" si="5377"/>
        <v>0.10810810810810811</v>
      </c>
      <c r="T2266" s="1188">
        <f t="shared" ref="T2266" si="5381">T2264/T125</f>
        <v>0.15853658536585366</v>
      </c>
      <c r="U2266" s="1188">
        <f t="shared" si="5339"/>
        <v>-5.0428477257745546E-2</v>
      </c>
      <c r="V2266" s="1184">
        <f t="shared" si="5137"/>
        <v>-0.31808731808731805</v>
      </c>
      <c r="W2266" s="1194">
        <f t="shared" si="5377"/>
        <v>5.6634304207119741E-2</v>
      </c>
      <c r="X2266" s="1194">
        <f t="shared" ref="X2266" si="5382">X2264/X125</f>
        <v>5.7557826788596021E-2</v>
      </c>
      <c r="Y2266" s="1194">
        <f t="shared" si="5341"/>
        <v>-9.2352258147627986E-4</v>
      </c>
      <c r="Z2266" s="1184">
        <f t="shared" si="5140"/>
        <v>-1.6045125971629947E-2</v>
      </c>
      <c r="AA2266" s="1189">
        <f t="shared" si="5299"/>
        <v>6.2960510061975547E-2</v>
      </c>
      <c r="AB2266" s="1716">
        <f t="shared" si="5300"/>
        <v>7.2138164021034012E-2</v>
      </c>
      <c r="AC2266" s="1189">
        <f t="shared" si="5342"/>
        <v>-9.1776539590584655E-3</v>
      </c>
      <c r="AD2266" t="s">
        <v>4302</v>
      </c>
    </row>
    <row r="2267" spans="1:30" customFormat="1" x14ac:dyDescent="0.25">
      <c r="A2267" s="3472"/>
      <c r="B2267" s="1203" t="s">
        <v>4307</v>
      </c>
      <c r="C2267" s="1206">
        <f>C2250/C2261</f>
        <v>0.26759548402594285</v>
      </c>
      <c r="D2267" s="1206">
        <f>D2250/D2261</f>
        <v>0.31094162511000295</v>
      </c>
      <c r="E2267" s="1206">
        <f t="shared" si="5330"/>
        <v>-4.3346141084060097E-2</v>
      </c>
      <c r="F2267" s="2307">
        <f t="shared" si="5128"/>
        <v>-0.13940282542977439</v>
      </c>
      <c r="G2267" s="1206">
        <f t="shared" ref="G2267:S2267" si="5383">G2250/G2261</f>
        <v>0.26433566433566436</v>
      </c>
      <c r="H2267" s="1206">
        <f t="shared" ref="H2267" si="5384">H2250/H2261</f>
        <v>0.28685258964143429</v>
      </c>
      <c r="I2267" s="1206">
        <f t="shared" si="5333"/>
        <v>-2.251692530576993E-2</v>
      </c>
      <c r="J2267" s="2307">
        <f t="shared" si="5131"/>
        <v>-7.84965034965035E-2</v>
      </c>
      <c r="K2267" s="1206">
        <f t="shared" si="5383"/>
        <v>0.23884430176565008</v>
      </c>
      <c r="L2267" s="1206">
        <f t="shared" ref="L2267" si="5385">L2250/L2261</f>
        <v>0.21382799325463744</v>
      </c>
      <c r="M2267" s="1206">
        <f t="shared" si="5335"/>
        <v>2.5016308511012636E-2</v>
      </c>
      <c r="N2267" s="2307">
        <f t="shared" si="5133"/>
        <v>0.11699267308383669</v>
      </c>
      <c r="O2267" s="1206">
        <f t="shared" si="5383"/>
        <v>0.26936936936936939</v>
      </c>
      <c r="P2267" s="1206">
        <f t="shared" ref="P2267" si="5386">P2250/P2261</f>
        <v>0.34632418069087689</v>
      </c>
      <c r="Q2267" s="1206">
        <f t="shared" si="5337"/>
        <v>-7.6954811321507499E-2</v>
      </c>
      <c r="R2267" s="2307">
        <f t="shared" si="5135"/>
        <v>-0.2222045574986751</v>
      </c>
      <c r="S2267" s="1206">
        <f t="shared" si="5383"/>
        <v>0.13462643678160918</v>
      </c>
      <c r="T2267" s="1206">
        <f t="shared" ref="T2267" si="5387">T2250/T2261</f>
        <v>0.14936896807720862</v>
      </c>
      <c r="U2267" s="1206">
        <f t="shared" si="5339"/>
        <v>-1.4742531295599437E-2</v>
      </c>
      <c r="V2267" s="2307">
        <f t="shared" si="5137"/>
        <v>-9.8698755741413721E-2</v>
      </c>
      <c r="W2267" s="1206">
        <f>W2250/W2261</f>
        <v>0.20438274294963582</v>
      </c>
      <c r="X2267" s="1206">
        <f>X2250/X2261</f>
        <v>0.22059902608231605</v>
      </c>
      <c r="Y2267" s="1206">
        <f t="shared" si="5341"/>
        <v>-1.6216283132680226E-2</v>
      </c>
      <c r="Z2267" s="2307">
        <f t="shared" si="5140"/>
        <v>-7.3510220877535309E-2</v>
      </c>
      <c r="AA2267" s="1206">
        <f t="shared" si="5299"/>
        <v>0.2349542512556472</v>
      </c>
      <c r="AB2267" s="1718">
        <f t="shared" si="5300"/>
        <v>0.26146307135483199</v>
      </c>
      <c r="AC2267" s="1903">
        <f t="shared" si="5342"/>
        <v>-2.6508820099184788E-2</v>
      </c>
      <c r="AD2267" s="27" t="s">
        <v>4308</v>
      </c>
    </row>
    <row r="2268" spans="1:30" customFormat="1" x14ac:dyDescent="0.25">
      <c r="A2268" s="3472"/>
      <c r="B2268" s="845" t="s">
        <v>4223</v>
      </c>
      <c r="C2268" s="1207">
        <f>C2267/C134</f>
        <v>1.2270463571668559</v>
      </c>
      <c r="D2268" s="1207">
        <f>D2267/D134</f>
        <v>1.3883044574421011</v>
      </c>
      <c r="E2268" s="1207">
        <f t="shared" si="5330"/>
        <v>-0.16125810027524512</v>
      </c>
      <c r="F2268" s="1184">
        <f t="shared" si="5128"/>
        <v>-0.11615470901271695</v>
      </c>
      <c r="G2268" s="1208">
        <f t="shared" ref="G2268:W2268" si="5388">G2267/G134</f>
        <v>1.1729447574397482</v>
      </c>
      <c r="H2268" s="1208">
        <f t="shared" ref="H2268" si="5389">H2267/H134</f>
        <v>1.3872857311171525</v>
      </c>
      <c r="I2268" s="1208">
        <f t="shared" si="5333"/>
        <v>-0.21434097367740423</v>
      </c>
      <c r="J2268" s="1184">
        <f t="shared" si="5131"/>
        <v>-0.15450384075153709</v>
      </c>
      <c r="K2268" s="1209">
        <f t="shared" si="5388"/>
        <v>1.3808227375004845</v>
      </c>
      <c r="L2268" s="1209">
        <f t="shared" ref="L2268" si="5390">L2267/L134</f>
        <v>1.2633834508158035</v>
      </c>
      <c r="M2268" s="1209">
        <f t="shared" si="5335"/>
        <v>0.11743928668468095</v>
      </c>
      <c r="N2268" s="1184">
        <f t="shared" si="5133"/>
        <v>9.2956169885593312E-2</v>
      </c>
      <c r="O2268" s="1210">
        <f t="shared" si="5388"/>
        <v>1.2330364616808824</v>
      </c>
      <c r="P2268" s="1210">
        <f t="shared" ref="P2268" si="5391">P2267/P134</f>
        <v>1.633313708610755</v>
      </c>
      <c r="Q2268" s="1210">
        <f t="shared" si="5337"/>
        <v>-0.40027724692987254</v>
      </c>
      <c r="R2268" s="1184">
        <f t="shared" si="5135"/>
        <v>-0.24507064675917997</v>
      </c>
      <c r="S2268" s="1211">
        <f t="shared" si="5388"/>
        <v>0.68338793867941761</v>
      </c>
      <c r="T2268" s="1211">
        <f t="shared" ref="T2268" si="5392">T2267/T134</f>
        <v>0.76739822942101898</v>
      </c>
      <c r="U2268" s="1211">
        <f t="shared" si="5339"/>
        <v>-8.4010290741601379E-2</v>
      </c>
      <c r="V2268" s="1184">
        <f t="shared" si="5137"/>
        <v>-0.10947417849137449</v>
      </c>
      <c r="W2268" s="1177">
        <f t="shared" si="5388"/>
        <v>0.99326052735174986</v>
      </c>
      <c r="X2268" s="1177">
        <f t="shared" ref="X2268" si="5393">X2267/X134</f>
        <v>1.0911446592692444</v>
      </c>
      <c r="Y2268" s="1177">
        <f t="shared" si="5341"/>
        <v>-9.7884131917494566E-2</v>
      </c>
      <c r="Z2268" s="1184">
        <f t="shared" si="5140"/>
        <v>-8.9707749642516696E-2</v>
      </c>
      <c r="AA2268" s="1198">
        <f t="shared" si="5299"/>
        <v>1.1394476504934778</v>
      </c>
      <c r="AB2268" s="1723">
        <f t="shared" si="5300"/>
        <v>1.2879371154813664</v>
      </c>
      <c r="AC2268" s="1198">
        <f t="shared" si="5342"/>
        <v>-0.14848946498788851</v>
      </c>
      <c r="AD2268" t="s">
        <v>4309</v>
      </c>
    </row>
    <row r="2269" spans="1:30" customFormat="1" x14ac:dyDescent="0.25">
      <c r="A2269" s="3472"/>
      <c r="B2269" s="845" t="s">
        <v>4224</v>
      </c>
      <c r="C2269" s="1207">
        <f>C2267/C137</f>
        <v>1.2785082823334459</v>
      </c>
      <c r="D2269" s="1207">
        <f>D2267/D137</f>
        <v>1.4387335046753225</v>
      </c>
      <c r="E2269" s="1207">
        <f t="shared" si="5330"/>
        <v>-0.16022522234187653</v>
      </c>
      <c r="F2269" s="1184">
        <f t="shared" si="5128"/>
        <v>-0.11136546262473702</v>
      </c>
      <c r="G2269" s="1208">
        <f t="shared" ref="G2269:W2269" si="5394">G2267/G137</f>
        <v>0.71371309421219387</v>
      </c>
      <c r="H2269" s="1208">
        <f t="shared" ref="H2269" si="5395">H2267/H137</f>
        <v>0.87065485287232447</v>
      </c>
      <c r="I2269" s="1208">
        <f t="shared" si="5333"/>
        <v>-0.1569417586601306</v>
      </c>
      <c r="J2269" s="1184">
        <f t="shared" si="5131"/>
        <v>-0.18025714569025095</v>
      </c>
      <c r="K2269" s="1209">
        <f t="shared" si="5394"/>
        <v>1.557522716126577</v>
      </c>
      <c r="L2269" s="1209">
        <f t="shared" ref="L2269" si="5396">L2267/L137</f>
        <v>1.387041467425115</v>
      </c>
      <c r="M2269" s="1209">
        <f t="shared" si="5335"/>
        <v>0.17048124870146197</v>
      </c>
      <c r="N2269" s="1184">
        <f t="shared" si="5133"/>
        <v>0.12290998697965465</v>
      </c>
      <c r="O2269" s="1210">
        <f t="shared" si="5394"/>
        <v>1.1247295444488767</v>
      </c>
      <c r="P2269" s="1210">
        <f t="shared" ref="P2269" si="5397">P2267/P137</f>
        <v>1.5637427478622941</v>
      </c>
      <c r="Q2269" s="1210">
        <f t="shared" si="5337"/>
        <v>-0.43901320341341732</v>
      </c>
      <c r="R2269" s="1184">
        <f t="shared" si="5135"/>
        <v>-0.28074515710053199</v>
      </c>
      <c r="S2269" s="1211">
        <f t="shared" si="5394"/>
        <v>0.70313108241582656</v>
      </c>
      <c r="T2269" s="1211">
        <f t="shared" ref="T2269" si="5398">T2267/T137</f>
        <v>0.74811580810469036</v>
      </c>
      <c r="U2269" s="1211">
        <f t="shared" si="5339"/>
        <v>-4.4984725688863803E-2</v>
      </c>
      <c r="V2269" s="1184">
        <f t="shared" si="5137"/>
        <v>-6.0130697950134343E-2</v>
      </c>
      <c r="W2269" s="1177">
        <f t="shared" si="5394"/>
        <v>1.0166090244884127</v>
      </c>
      <c r="X2269" s="1177">
        <f t="shared" ref="X2269" si="5399">X2267/X137</f>
        <v>1.097544847795999</v>
      </c>
      <c r="Y2269" s="1177">
        <f t="shared" si="5341"/>
        <v>-8.0935823307586308E-2</v>
      </c>
      <c r="Z2269" s="1184">
        <f t="shared" si="5140"/>
        <v>-7.3742611493384611E-2</v>
      </c>
      <c r="AA2269" s="1198">
        <f t="shared" si="5299"/>
        <v>1.0755209439073841</v>
      </c>
      <c r="AB2269" s="1723">
        <f t="shared" si="5300"/>
        <v>1.2016576761879492</v>
      </c>
      <c r="AC2269" s="1198">
        <f t="shared" si="5342"/>
        <v>-0.1261367322805651</v>
      </c>
      <c r="AD2269" t="s">
        <v>4310</v>
      </c>
    </row>
    <row r="2270" spans="1:30" customFormat="1" ht="15.75" thickBot="1" x14ac:dyDescent="0.3">
      <c r="A2270" s="3472"/>
      <c r="B2270" s="845" t="s">
        <v>4758</v>
      </c>
      <c r="C2270" s="1207">
        <f>C2267/C152</f>
        <v>0.95305212659629779</v>
      </c>
      <c r="D2270" s="1207">
        <f>D2267/D152</f>
        <v>1.1232416747230476</v>
      </c>
      <c r="E2270" s="1207">
        <f t="shared" si="5330"/>
        <v>-0.1701895481267498</v>
      </c>
      <c r="F2270" s="1184">
        <f t="shared" si="5128"/>
        <v>-0.15151641178975364</v>
      </c>
      <c r="G2270" s="1208">
        <f t="shared" ref="G2270:W2270" si="5400">G2267/G152</f>
        <v>0.80702113243246709</v>
      </c>
      <c r="H2270" s="1208">
        <f t="shared" ref="H2270" si="5401">H2267/H152</f>
        <v>0.92835929011227825</v>
      </c>
      <c r="I2270" s="1208">
        <f t="shared" si="5333"/>
        <v>-0.12133815767981115</v>
      </c>
      <c r="J2270" s="1184">
        <f t="shared" si="5131"/>
        <v>-0.1307017218141224</v>
      </c>
      <c r="K2270" s="1209">
        <f t="shared" si="5400"/>
        <v>0.48580710476630545</v>
      </c>
      <c r="L2270" s="1209">
        <f t="shared" ref="L2270" si="5402">L2267/L152</f>
        <v>0.41328982883055282</v>
      </c>
      <c r="M2270" s="1209">
        <f t="shared" si="5335"/>
        <v>7.2517275935752634E-2</v>
      </c>
      <c r="N2270" s="1184">
        <f t="shared" si="5133"/>
        <v>0.17546349045401849</v>
      </c>
      <c r="O2270" s="1210">
        <f t="shared" si="5400"/>
        <v>0.73084242848022374</v>
      </c>
      <c r="P2270" s="1210">
        <f t="shared" ref="P2270" si="5403">P2267/P152</f>
        <v>0.89179873747564697</v>
      </c>
      <c r="Q2270" s="1210">
        <f t="shared" si="5337"/>
        <v>-0.16095630899542324</v>
      </c>
      <c r="R2270" s="1184">
        <f t="shared" si="5135"/>
        <v>-0.18048501554401292</v>
      </c>
      <c r="S2270" s="1211">
        <f t="shared" si="5400"/>
        <v>0.50553290651513971</v>
      </c>
      <c r="T2270" s="1211">
        <f t="shared" ref="T2270" si="5404">T2267/T152</f>
        <v>0.55876953012444364</v>
      </c>
      <c r="U2270" s="1211">
        <f t="shared" si="5339"/>
        <v>-5.3236623609303924E-2</v>
      </c>
      <c r="V2270" s="1184">
        <f t="shared" si="5137"/>
        <v>-9.5274743412454121E-2</v>
      </c>
      <c r="W2270" s="1177">
        <f t="shared" si="5400"/>
        <v>0.64859067201329035</v>
      </c>
      <c r="X2270" s="1177">
        <f t="shared" ref="X2270" si="5405">X2267/X152</f>
        <v>0.69848563620712578</v>
      </c>
      <c r="Y2270" s="1177">
        <f t="shared" si="5341"/>
        <v>-4.9894964193835434E-2</v>
      </c>
      <c r="Z2270" s="1184">
        <f t="shared" si="5140"/>
        <v>-7.1433056898309366E-2</v>
      </c>
      <c r="AA2270" s="1198">
        <f t="shared" ref="AA2270:AA2301" si="5406">AVERAGE(C2270,G2270,K2270,O2270,S2270)</f>
        <v>0.69645113975808681</v>
      </c>
      <c r="AB2270" s="1723">
        <f t="shared" ref="AB2270:AB2301" si="5407">AVERAGE(D2270,H2270,L2270,P2270,T2270)</f>
        <v>0.78309181225319391</v>
      </c>
      <c r="AC2270" s="1198">
        <f t="shared" si="5342"/>
        <v>-8.6640672495107096E-2</v>
      </c>
      <c r="AD2270" t="s">
        <v>4766</v>
      </c>
    </row>
    <row r="2271" spans="1:30" customFormat="1" hidden="1" x14ac:dyDescent="0.25">
      <c r="A2271" s="3472"/>
      <c r="B2271" s="1203" t="s">
        <v>4313</v>
      </c>
      <c r="C2271" s="1206">
        <f>C2253/C2261</f>
        <v>7.1342781647850115E-2</v>
      </c>
      <c r="D2271" s="1206">
        <f>D2253/D2261</f>
        <v>0</v>
      </c>
      <c r="E2271" s="1206">
        <f t="shared" si="5330"/>
        <v>7.1342781647850115E-2</v>
      </c>
      <c r="F2271" s="2307" t="e">
        <f t="shared" ref="F2271:F2334" si="5408">E2271/D2271</f>
        <v>#DIV/0!</v>
      </c>
      <c r="G2271" s="1206">
        <f t="shared" ref="G2271:S2271" si="5409">G2253/G2261</f>
        <v>6.1538461538461542E-2</v>
      </c>
      <c r="H2271" s="1206">
        <f t="shared" ref="H2271" si="5410">H2253/H2261</f>
        <v>0</v>
      </c>
      <c r="I2271" s="1206">
        <f t="shared" si="5333"/>
        <v>6.1538461538461542E-2</v>
      </c>
      <c r="J2271" s="2307" t="e">
        <f t="shared" ref="J2271:J2334" si="5411">I2271/H2271</f>
        <v>#DIV/0!</v>
      </c>
      <c r="K2271" s="1206">
        <f t="shared" si="5409"/>
        <v>6.1316211878009633E-2</v>
      </c>
      <c r="L2271" s="1206">
        <f t="shared" ref="L2271" si="5412">L2253/L2261</f>
        <v>0</v>
      </c>
      <c r="M2271" s="1206">
        <f t="shared" si="5335"/>
        <v>6.1316211878009633E-2</v>
      </c>
      <c r="N2271" s="2307" t="e">
        <f t="shared" ref="N2271:N2334" si="5413">M2271/L2271</f>
        <v>#DIV/0!</v>
      </c>
      <c r="O2271" s="1206">
        <f t="shared" si="5409"/>
        <v>6.3963963963963963E-2</v>
      </c>
      <c r="P2271" s="1206">
        <f t="shared" ref="P2271" si="5414">P2253/P2261</f>
        <v>0</v>
      </c>
      <c r="Q2271" s="1206">
        <f t="shared" si="5337"/>
        <v>6.3963963963963963E-2</v>
      </c>
      <c r="R2271" s="2307" t="e">
        <f t="shared" ref="R2271:R2334" si="5415">Q2271/P2271</f>
        <v>#DIV/0!</v>
      </c>
      <c r="S2271" s="1206">
        <f t="shared" si="5409"/>
        <v>4.3103448275862068E-3</v>
      </c>
      <c r="T2271" s="1206">
        <f t="shared" ref="T2271" si="5416">T2253/T2261</f>
        <v>0</v>
      </c>
      <c r="U2271" s="1206">
        <f t="shared" si="5339"/>
        <v>4.3103448275862068E-3</v>
      </c>
      <c r="V2271" s="2307" t="e">
        <f t="shared" ref="V2271:V2334" si="5417">U2271/T2271</f>
        <v>#DIV/0!</v>
      </c>
      <c r="W2271" s="1206" t="e">
        <f>W2253/W2261</f>
        <v>#DIV/0!</v>
      </c>
      <c r="X2271" s="1206" t="e">
        <f>X2253/X2261</f>
        <v>#DIV/0!</v>
      </c>
      <c r="Y2271" s="1206" t="e">
        <f t="shared" si="5341"/>
        <v>#DIV/0!</v>
      </c>
      <c r="Z2271" s="2307" t="e">
        <f t="shared" ref="Z2271:Z2334" si="5418">Y2271/X2271</f>
        <v>#DIV/0!</v>
      </c>
      <c r="AA2271" s="1206">
        <f t="shared" si="5406"/>
        <v>5.2494352771174292E-2</v>
      </c>
      <c r="AB2271" s="1718">
        <f t="shared" si="5407"/>
        <v>0</v>
      </c>
      <c r="AC2271" s="1903">
        <f t="shared" si="5342"/>
        <v>5.2494352771174292E-2</v>
      </c>
      <c r="AD2271" s="27" t="s">
        <v>4314</v>
      </c>
    </row>
    <row r="2272" spans="1:30" s="1" customFormat="1" hidden="1" x14ac:dyDescent="0.25">
      <c r="A2272" s="3472"/>
      <c r="B2272" s="845" t="s">
        <v>4223</v>
      </c>
      <c r="C2272" s="1207">
        <f>C2271/C160</f>
        <v>4.6747090887627962</v>
      </c>
      <c r="D2272" s="1207" t="e">
        <f>D2271/D160</f>
        <v>#DIV/0!</v>
      </c>
      <c r="E2272" s="1207" t="e">
        <f t="shared" si="5330"/>
        <v>#DIV/0!</v>
      </c>
      <c r="F2272" s="1184" t="e">
        <f t="shared" si="5408"/>
        <v>#DIV/0!</v>
      </c>
      <c r="G2272" s="1208">
        <f t="shared" ref="G2272:W2272" si="5419">G2271/G160</f>
        <v>1.0718493995456022</v>
      </c>
      <c r="H2272" s="1208" t="e">
        <f t="shared" ref="H2272" si="5420">H2271/H160</f>
        <v>#DIV/0!</v>
      </c>
      <c r="I2272" s="1208" t="e">
        <f t="shared" si="5333"/>
        <v>#DIV/0!</v>
      </c>
      <c r="J2272" s="1184" t="e">
        <f t="shared" si="5411"/>
        <v>#DIV/0!</v>
      </c>
      <c r="K2272" s="1209">
        <f t="shared" si="5419"/>
        <v>1.9087613452627936</v>
      </c>
      <c r="L2272" s="1209" t="e">
        <f t="shared" ref="L2272" si="5421">L2271/L160</f>
        <v>#DIV/0!</v>
      </c>
      <c r="M2272" s="1209" t="e">
        <f t="shared" si="5335"/>
        <v>#DIV/0!</v>
      </c>
      <c r="N2272" s="1184" t="e">
        <f t="shared" si="5413"/>
        <v>#DIV/0!</v>
      </c>
      <c r="O2272" s="1210">
        <f t="shared" si="5419"/>
        <v>1.7818322353063234</v>
      </c>
      <c r="P2272" s="1210" t="e">
        <f t="shared" ref="P2272" si="5422">P2271/P160</f>
        <v>#DIV/0!</v>
      </c>
      <c r="Q2272" s="1210" t="e">
        <f t="shared" si="5337"/>
        <v>#DIV/0!</v>
      </c>
      <c r="R2272" s="1184" t="e">
        <f t="shared" si="5415"/>
        <v>#DIV/0!</v>
      </c>
      <c r="S2272" s="1211">
        <f t="shared" si="5419"/>
        <v>4.9211028242446206E-2</v>
      </c>
      <c r="T2272" s="1211" t="e">
        <f t="shared" ref="T2272" si="5423">T2271/T160</f>
        <v>#DIV/0!</v>
      </c>
      <c r="U2272" s="1211" t="e">
        <f t="shared" si="5339"/>
        <v>#DIV/0!</v>
      </c>
      <c r="V2272" s="1184" t="e">
        <f t="shared" si="5417"/>
        <v>#DIV/0!</v>
      </c>
      <c r="W2272" s="1177" t="e">
        <f t="shared" si="5419"/>
        <v>#DIV/0!</v>
      </c>
      <c r="X2272" s="1177" t="e">
        <f t="shared" ref="X2272" si="5424">X2271/X160</f>
        <v>#DIV/0!</v>
      </c>
      <c r="Y2272" s="1177" t="e">
        <f t="shared" si="5341"/>
        <v>#DIV/0!</v>
      </c>
      <c r="Z2272" s="1184" t="e">
        <f t="shared" si="5418"/>
        <v>#DIV/0!</v>
      </c>
      <c r="AA2272" s="1198">
        <f t="shared" si="5406"/>
        <v>1.8972726194239926</v>
      </c>
      <c r="AB2272" s="1723" t="e">
        <f t="shared" si="5407"/>
        <v>#DIV/0!</v>
      </c>
      <c r="AC2272" s="1198" t="e">
        <f t="shared" si="5342"/>
        <v>#DIV/0!</v>
      </c>
      <c r="AD2272" t="s">
        <v>4315</v>
      </c>
    </row>
    <row r="2273" spans="1:30" s="1" customFormat="1" hidden="1" x14ac:dyDescent="0.25">
      <c r="A2273" s="3472"/>
      <c r="B2273" s="845" t="s">
        <v>4224</v>
      </c>
      <c r="C2273" s="1207">
        <f>C2271/C177</f>
        <v>2.1674986794919042</v>
      </c>
      <c r="D2273" s="1207" t="e">
        <f>D2271/D177</f>
        <v>#DIV/0!</v>
      </c>
      <c r="E2273" s="1207" t="e">
        <f t="shared" si="5330"/>
        <v>#DIV/0!</v>
      </c>
      <c r="F2273" s="1184" t="e">
        <f t="shared" si="5408"/>
        <v>#DIV/0!</v>
      </c>
      <c r="G2273" s="1208">
        <f t="shared" ref="G2273:W2273" si="5425">G2271/G177</f>
        <v>0.480540293040293</v>
      </c>
      <c r="H2273" s="1208" t="e">
        <f t="shared" ref="H2273" si="5426">H2271/H177</f>
        <v>#DIV/0!</v>
      </c>
      <c r="I2273" s="1208" t="e">
        <f t="shared" si="5333"/>
        <v>#DIV/0!</v>
      </c>
      <c r="J2273" s="1184" t="e">
        <f t="shared" si="5411"/>
        <v>#DIV/0!</v>
      </c>
      <c r="K2273" s="1209">
        <f t="shared" si="5425"/>
        <v>1.2819063897239245</v>
      </c>
      <c r="L2273" s="1209" t="e">
        <f t="shared" ref="L2273" si="5427">L2271/L177</f>
        <v>#DIV/0!</v>
      </c>
      <c r="M2273" s="1209" t="e">
        <f t="shared" si="5335"/>
        <v>#DIV/0!</v>
      </c>
      <c r="N2273" s="1184" t="e">
        <f t="shared" si="5413"/>
        <v>#DIV/0!</v>
      </c>
      <c r="O2273" s="1210">
        <f t="shared" si="5425"/>
        <v>0.90071491319961328</v>
      </c>
      <c r="P2273" s="1210" t="e">
        <f t="shared" ref="P2273" si="5428">P2271/P177</f>
        <v>#DIV/0!</v>
      </c>
      <c r="Q2273" s="1210" t="e">
        <f t="shared" si="5337"/>
        <v>#DIV/0!</v>
      </c>
      <c r="R2273" s="1184" t="e">
        <f t="shared" si="5415"/>
        <v>#DIV/0!</v>
      </c>
      <c r="S2273" s="1211">
        <f t="shared" si="5425"/>
        <v>8.1969272265707632E-2</v>
      </c>
      <c r="T2273" s="1211" t="e">
        <f t="shared" ref="T2273" si="5429">T2271/T177</f>
        <v>#DIV/0!</v>
      </c>
      <c r="U2273" s="1211" t="e">
        <f t="shared" si="5339"/>
        <v>#DIV/0!</v>
      </c>
      <c r="V2273" s="1184" t="e">
        <f t="shared" si="5417"/>
        <v>#DIV/0!</v>
      </c>
      <c r="W2273" s="1177" t="e">
        <f t="shared" si="5425"/>
        <v>#DIV/0!</v>
      </c>
      <c r="X2273" s="1177" t="e">
        <f t="shared" ref="X2273" si="5430">X2271/X177</f>
        <v>#DIV/0!</v>
      </c>
      <c r="Y2273" s="1177" t="e">
        <f t="shared" si="5341"/>
        <v>#DIV/0!</v>
      </c>
      <c r="Z2273" s="1184" t="e">
        <f t="shared" si="5418"/>
        <v>#DIV/0!</v>
      </c>
      <c r="AA2273" s="1198">
        <f t="shared" si="5406"/>
        <v>0.98252590954428842</v>
      </c>
      <c r="AB2273" s="1723" t="e">
        <f t="shared" si="5407"/>
        <v>#DIV/0!</v>
      </c>
      <c r="AC2273" s="1198" t="e">
        <f t="shared" si="5342"/>
        <v>#DIV/0!</v>
      </c>
      <c r="AD2273" t="s">
        <v>4316</v>
      </c>
    </row>
    <row r="2274" spans="1:30" s="1" customFormat="1" hidden="1" x14ac:dyDescent="0.25">
      <c r="A2274" s="3472"/>
      <c r="B2274" s="845" t="s">
        <v>4758</v>
      </c>
      <c r="C2274" s="1207">
        <f>C2271/C178</f>
        <v>-4.7730513490169226</v>
      </c>
      <c r="D2274" s="1207" t="e">
        <f>D2271/D178</f>
        <v>#DIV/0!</v>
      </c>
      <c r="E2274" s="1207" t="e">
        <f t="shared" si="5330"/>
        <v>#DIV/0!</v>
      </c>
      <c r="F2274" s="1184" t="e">
        <f t="shared" si="5408"/>
        <v>#DIV/0!</v>
      </c>
      <c r="G2274" s="1208">
        <f t="shared" ref="G2274:W2274" si="5431">G2271/G178</f>
        <v>0.64230769230769236</v>
      </c>
      <c r="H2274" s="1208" t="e">
        <f t="shared" ref="H2274" si="5432">H2271/H178</f>
        <v>#DIV/0!</v>
      </c>
      <c r="I2274" s="1208" t="e">
        <f t="shared" si="5333"/>
        <v>#DIV/0!</v>
      </c>
      <c r="J2274" s="1184" t="e">
        <f t="shared" si="5411"/>
        <v>#DIV/0!</v>
      </c>
      <c r="K2274" s="1209">
        <f t="shared" si="5431"/>
        <v>0.22396358626428989</v>
      </c>
      <c r="L2274" s="1209" t="e">
        <f t="shared" ref="L2274" si="5433">L2271/L178</f>
        <v>#DIV/0!</v>
      </c>
      <c r="M2274" s="1209" t="e">
        <f t="shared" si="5335"/>
        <v>#DIV/0!</v>
      </c>
      <c r="N2274" s="1184" t="e">
        <f t="shared" si="5413"/>
        <v>#DIV/0!</v>
      </c>
      <c r="O2274" s="1210">
        <f t="shared" si="5431"/>
        <v>0.4401742684196322</v>
      </c>
      <c r="P2274" s="1210" t="e">
        <f t="shared" ref="P2274" si="5434">P2271/P178</f>
        <v>#DIV/0!</v>
      </c>
      <c r="Q2274" s="1210" t="e">
        <f t="shared" si="5337"/>
        <v>#DIV/0!</v>
      </c>
      <c r="R2274" s="1184" t="e">
        <f t="shared" si="5415"/>
        <v>#DIV/0!</v>
      </c>
      <c r="S2274" s="1211">
        <f t="shared" si="5431"/>
        <v>4.9966959029196206E-2</v>
      </c>
      <c r="T2274" s="1211" t="e">
        <f t="shared" ref="T2274" si="5435">T2271/T178</f>
        <v>#DIV/0!</v>
      </c>
      <c r="U2274" s="1211" t="e">
        <f t="shared" si="5339"/>
        <v>#DIV/0!</v>
      </c>
      <c r="V2274" s="1184" t="e">
        <f t="shared" si="5417"/>
        <v>#DIV/0!</v>
      </c>
      <c r="W2274" s="1177" t="e">
        <f t="shared" si="5431"/>
        <v>#DIV/0!</v>
      </c>
      <c r="X2274" s="1177" t="e">
        <f t="shared" ref="X2274" si="5436">X2271/X178</f>
        <v>#DIV/0!</v>
      </c>
      <c r="Y2274" s="1177" t="e">
        <f t="shared" si="5341"/>
        <v>#DIV/0!</v>
      </c>
      <c r="Z2274" s="1184" t="e">
        <f t="shared" si="5418"/>
        <v>#DIV/0!</v>
      </c>
      <c r="AA2274" s="1198">
        <f t="shared" si="5406"/>
        <v>-0.6833277685992224</v>
      </c>
      <c r="AB2274" s="1723" t="e">
        <f t="shared" si="5407"/>
        <v>#DIV/0!</v>
      </c>
      <c r="AC2274" s="1198" t="e">
        <f t="shared" si="5342"/>
        <v>#DIV/0!</v>
      </c>
      <c r="AD2274" t="s">
        <v>4765</v>
      </c>
    </row>
    <row r="2275" spans="1:30" customFormat="1" hidden="1" x14ac:dyDescent="0.25">
      <c r="A2275" s="3472"/>
      <c r="B2275" s="1203" t="s">
        <v>4318</v>
      </c>
      <c r="C2275" s="1206">
        <f>C2253/C2250</f>
        <v>0.26660682226211851</v>
      </c>
      <c r="D2275" s="1206">
        <f>D2253/D2250</f>
        <v>0</v>
      </c>
      <c r="E2275" s="1206">
        <f t="shared" si="5330"/>
        <v>0.26660682226211851</v>
      </c>
      <c r="F2275" s="2307" t="e">
        <f t="shared" si="5408"/>
        <v>#DIV/0!</v>
      </c>
      <c r="G2275" s="1206">
        <f t="shared" ref="G2275:S2275" si="5437">G2253/G2250</f>
        <v>0.23280423280423279</v>
      </c>
      <c r="H2275" s="1206">
        <f t="shared" ref="H2275" si="5438">H2253/H2250</f>
        <v>0</v>
      </c>
      <c r="I2275" s="1206">
        <f t="shared" si="5333"/>
        <v>0.23280423280423279</v>
      </c>
      <c r="J2275" s="2307" t="e">
        <f t="shared" si="5411"/>
        <v>#DIV/0!</v>
      </c>
      <c r="K2275" s="1206">
        <f t="shared" si="5437"/>
        <v>0.25672043010752688</v>
      </c>
      <c r="L2275" s="1206">
        <f t="shared" ref="L2275" si="5439">L2253/L2250</f>
        <v>0</v>
      </c>
      <c r="M2275" s="1206">
        <f t="shared" si="5335"/>
        <v>0.25672043010752688</v>
      </c>
      <c r="N2275" s="2307" t="e">
        <f t="shared" si="5413"/>
        <v>#DIV/0!</v>
      </c>
      <c r="O2275" s="1206">
        <f t="shared" si="5437"/>
        <v>0.23745819397993312</v>
      </c>
      <c r="P2275" s="1206">
        <f t="shared" ref="P2275" si="5440">P2253/P2250</f>
        <v>0</v>
      </c>
      <c r="Q2275" s="1206">
        <f t="shared" si="5337"/>
        <v>0.23745819397993312</v>
      </c>
      <c r="R2275" s="2307" t="e">
        <f t="shared" si="5415"/>
        <v>#DIV/0!</v>
      </c>
      <c r="S2275" s="1206">
        <f t="shared" si="5437"/>
        <v>3.2017075773745997E-2</v>
      </c>
      <c r="T2275" s="1206">
        <f t="shared" ref="T2275" si="5441">T2253/T2250</f>
        <v>0</v>
      </c>
      <c r="U2275" s="1206">
        <f t="shared" si="5339"/>
        <v>3.2017075773745997E-2</v>
      </c>
      <c r="V2275" s="2307" t="e">
        <f t="shared" si="5417"/>
        <v>#DIV/0!</v>
      </c>
      <c r="W2275" s="1206" t="e">
        <f>W2253/W2250</f>
        <v>#DIV/0!</v>
      </c>
      <c r="X2275" s="1206" t="e">
        <f>X2253/X2250</f>
        <v>#DIV/0!</v>
      </c>
      <c r="Y2275" s="1206" t="e">
        <f t="shared" si="5341"/>
        <v>#DIV/0!</v>
      </c>
      <c r="Z2275" s="2307" t="e">
        <f t="shared" si="5418"/>
        <v>#DIV/0!</v>
      </c>
      <c r="AA2275" s="1206">
        <f t="shared" si="5406"/>
        <v>0.20512135098551143</v>
      </c>
      <c r="AB2275" s="1718">
        <f t="shared" si="5407"/>
        <v>0</v>
      </c>
      <c r="AC2275" s="1903">
        <f t="shared" si="5342"/>
        <v>0.20512135098551143</v>
      </c>
      <c r="AD2275" s="27" t="s">
        <v>4319</v>
      </c>
    </row>
    <row r="2276" spans="1:30" customFormat="1" hidden="1" x14ac:dyDescent="0.25">
      <c r="A2276" s="3472"/>
      <c r="B2276" s="1181" t="s">
        <v>4223</v>
      </c>
      <c r="C2276" s="1207">
        <f>C2275/C212</f>
        <v>3.8097249231531038</v>
      </c>
      <c r="D2276" s="1207" t="e">
        <f>D2275/D212</f>
        <v>#DIV/0!</v>
      </c>
      <c r="E2276" s="1207" t="e">
        <f t="shared" si="5330"/>
        <v>#DIV/0!</v>
      </c>
      <c r="F2276" s="1184" t="e">
        <f t="shared" si="5408"/>
        <v>#DIV/0!</v>
      </c>
      <c r="G2276" s="1208">
        <f t="shared" ref="G2276:W2276" si="5442">G2275/G212</f>
        <v>0.91381064005536583</v>
      </c>
      <c r="H2276" s="1208" t="e">
        <f t="shared" ref="H2276" si="5443">H2275/H212</f>
        <v>#DIV/0!</v>
      </c>
      <c r="I2276" s="1208" t="e">
        <f t="shared" si="5333"/>
        <v>#DIV/0!</v>
      </c>
      <c r="J2276" s="1184" t="e">
        <f t="shared" si="5411"/>
        <v>#DIV/0!</v>
      </c>
      <c r="K2276" s="1209">
        <f t="shared" si="5442"/>
        <v>1.382336264767746</v>
      </c>
      <c r="L2276" s="1209" t="e">
        <f t="shared" ref="L2276" si="5444">L2275/L212</f>
        <v>#DIV/0!</v>
      </c>
      <c r="M2276" s="1209" t="e">
        <f t="shared" si="5335"/>
        <v>#DIV/0!</v>
      </c>
      <c r="N2276" s="1184" t="e">
        <f t="shared" si="5413"/>
        <v>#DIV/0!</v>
      </c>
      <c r="O2276" s="1210">
        <f t="shared" si="5442"/>
        <v>1.4450766791416045</v>
      </c>
      <c r="P2276" s="1210" t="e">
        <f t="shared" ref="P2276" si="5445">P2275/P212</f>
        <v>#DIV/0!</v>
      </c>
      <c r="Q2276" s="1210" t="e">
        <f t="shared" si="5337"/>
        <v>#DIV/0!</v>
      </c>
      <c r="R2276" s="1184" t="e">
        <f t="shared" si="5415"/>
        <v>#DIV/0!</v>
      </c>
      <c r="S2276" s="1211">
        <f t="shared" si="5442"/>
        <v>7.2010384522650253E-2</v>
      </c>
      <c r="T2276" s="1211" t="e">
        <f t="shared" ref="T2276" si="5446">T2275/T212</f>
        <v>#DIV/0!</v>
      </c>
      <c r="U2276" s="1211" t="e">
        <f t="shared" si="5339"/>
        <v>#DIV/0!</v>
      </c>
      <c r="V2276" s="1184" t="e">
        <f t="shared" si="5417"/>
        <v>#DIV/0!</v>
      </c>
      <c r="W2276" s="1211" t="e">
        <f t="shared" si="5442"/>
        <v>#DIV/0!</v>
      </c>
      <c r="X2276" s="1211" t="e">
        <f t="shared" ref="X2276" si="5447">X2275/X212</f>
        <v>#DIV/0!</v>
      </c>
      <c r="Y2276" s="1211" t="e">
        <f t="shared" si="5341"/>
        <v>#DIV/0!</v>
      </c>
      <c r="Z2276" s="1184" t="e">
        <f t="shared" si="5418"/>
        <v>#DIV/0!</v>
      </c>
      <c r="AA2276" s="1198">
        <f t="shared" si="5406"/>
        <v>1.524591778328094</v>
      </c>
      <c r="AB2276" s="1723" t="e">
        <f t="shared" si="5407"/>
        <v>#DIV/0!</v>
      </c>
      <c r="AC2276" s="1198" t="e">
        <f t="shared" si="5342"/>
        <v>#DIV/0!</v>
      </c>
      <c r="AD2276" t="s">
        <v>4320</v>
      </c>
    </row>
    <row r="2277" spans="1:30" customFormat="1" hidden="1" x14ac:dyDescent="0.25">
      <c r="A2277" s="3472"/>
      <c r="B2277" s="1181" t="s">
        <v>4224</v>
      </c>
      <c r="C2277" s="1207">
        <f>C2275/C229</f>
        <v>1.6953340932105139</v>
      </c>
      <c r="D2277" s="1207" t="e">
        <f>D2275/D229</f>
        <v>#DIV/0!</v>
      </c>
      <c r="E2277" s="1207" t="e">
        <f t="shared" si="5330"/>
        <v>#DIV/0!</v>
      </c>
      <c r="F2277" s="1184" t="e">
        <f t="shared" si="5408"/>
        <v>#DIV/0!</v>
      </c>
      <c r="G2277" s="1208">
        <f t="shared" ref="G2277:W2277" si="5448">G2275/G229</f>
        <v>0.67329617031997979</v>
      </c>
      <c r="H2277" s="1208" t="e">
        <f t="shared" ref="H2277" si="5449">H2275/H229</f>
        <v>#DIV/0!</v>
      </c>
      <c r="I2277" s="1208" t="e">
        <f t="shared" si="5333"/>
        <v>#DIV/0!</v>
      </c>
      <c r="J2277" s="1184" t="e">
        <f t="shared" si="5411"/>
        <v>#DIV/0!</v>
      </c>
      <c r="K2277" s="1209">
        <f t="shared" si="5448"/>
        <v>0.82304185772128824</v>
      </c>
      <c r="L2277" s="1209" t="e">
        <f t="shared" ref="L2277" si="5450">L2275/L229</f>
        <v>#DIV/0!</v>
      </c>
      <c r="M2277" s="1209" t="e">
        <f t="shared" si="5335"/>
        <v>#DIV/0!</v>
      </c>
      <c r="N2277" s="1184" t="e">
        <f t="shared" si="5413"/>
        <v>#DIV/0!</v>
      </c>
      <c r="O2277" s="1210">
        <f t="shared" si="5448"/>
        <v>0.80082800140274468</v>
      </c>
      <c r="P2277" s="1210" t="e">
        <f t="shared" ref="P2277" si="5451">P2275/P229</f>
        <v>#DIV/0!</v>
      </c>
      <c r="Q2277" s="1210" t="e">
        <f t="shared" si="5337"/>
        <v>#DIV/0!</v>
      </c>
      <c r="R2277" s="1184" t="e">
        <f t="shared" si="5415"/>
        <v>#DIV/0!</v>
      </c>
      <c r="S2277" s="1211">
        <f t="shared" si="5448"/>
        <v>0.11657751209643098</v>
      </c>
      <c r="T2277" s="1211" t="e">
        <f t="shared" ref="T2277" si="5452">T2275/T229</f>
        <v>#DIV/0!</v>
      </c>
      <c r="U2277" s="1211" t="e">
        <f t="shared" si="5339"/>
        <v>#DIV/0!</v>
      </c>
      <c r="V2277" s="1184" t="e">
        <f t="shared" si="5417"/>
        <v>#DIV/0!</v>
      </c>
      <c r="W2277" s="1211" t="e">
        <f t="shared" si="5448"/>
        <v>#DIV/0!</v>
      </c>
      <c r="X2277" s="1211" t="e">
        <f t="shared" ref="X2277" si="5453">X2275/X229</f>
        <v>#DIV/0!</v>
      </c>
      <c r="Y2277" s="1211" t="e">
        <f t="shared" si="5341"/>
        <v>#DIV/0!</v>
      </c>
      <c r="Z2277" s="1184" t="e">
        <f t="shared" si="5418"/>
        <v>#DIV/0!</v>
      </c>
      <c r="AA2277" s="1198">
        <f t="shared" si="5406"/>
        <v>0.82181552695019155</v>
      </c>
      <c r="AB2277" s="1723" t="e">
        <f t="shared" si="5407"/>
        <v>#DIV/0!</v>
      </c>
      <c r="AC2277" s="1198" t="e">
        <f t="shared" si="5342"/>
        <v>#DIV/0!</v>
      </c>
      <c r="AD2277" t="s">
        <v>4321</v>
      </c>
    </row>
    <row r="2278" spans="1:30" customFormat="1" hidden="1" x14ac:dyDescent="0.25">
      <c r="A2278" s="3472"/>
      <c r="B2278" s="845" t="s">
        <v>4758</v>
      </c>
      <c r="C2278" s="1207">
        <f>C2275/C230</f>
        <v>-5.0081744910042403</v>
      </c>
      <c r="D2278" s="1207" t="e">
        <f>D2275/D230</f>
        <v>#DIV/0!</v>
      </c>
      <c r="E2278" s="1207" t="e">
        <f t="shared" si="5330"/>
        <v>#DIV/0!</v>
      </c>
      <c r="F2278" s="1184" t="e">
        <f t="shared" si="5408"/>
        <v>#DIV/0!</v>
      </c>
      <c r="G2278" s="1208">
        <f t="shared" ref="G2278:W2278" si="5454">G2275/G230</f>
        <v>0.79589947089947088</v>
      </c>
      <c r="H2278" s="1208" t="e">
        <f t="shared" ref="H2278" si="5455">H2275/H230</f>
        <v>#DIV/0!</v>
      </c>
      <c r="I2278" s="1208" t="e">
        <f t="shared" si="5333"/>
        <v>#DIV/0!</v>
      </c>
      <c r="J2278" s="1184" t="e">
        <f t="shared" si="5411"/>
        <v>#DIV/0!</v>
      </c>
      <c r="K2278" s="1209">
        <f t="shared" si="5454"/>
        <v>0.46101340237093935</v>
      </c>
      <c r="L2278" s="1209" t="e">
        <f t="shared" ref="L2278" si="5456">L2275/L230</f>
        <v>#DIV/0!</v>
      </c>
      <c r="M2278" s="1209" t="e">
        <f t="shared" si="5335"/>
        <v>#DIV/0!</v>
      </c>
      <c r="N2278" s="1184" t="e">
        <f t="shared" si="5413"/>
        <v>#DIV/0!</v>
      </c>
      <c r="O2278" s="1210">
        <f t="shared" si="5454"/>
        <v>0.60228340784068624</v>
      </c>
      <c r="P2278" s="1210" t="e">
        <f t="shared" ref="P2278" si="5457">P2275/P230</f>
        <v>#DIV/0!</v>
      </c>
      <c r="Q2278" s="1210" t="e">
        <f t="shared" si="5337"/>
        <v>#DIV/0!</v>
      </c>
      <c r="R2278" s="1184" t="e">
        <f t="shared" si="5415"/>
        <v>#DIV/0!</v>
      </c>
      <c r="S2278" s="1211">
        <f t="shared" si="5454"/>
        <v>9.8840171203968472E-2</v>
      </c>
      <c r="T2278" s="1211" t="e">
        <f t="shared" ref="T2278" si="5458">T2275/T230</f>
        <v>#DIV/0!</v>
      </c>
      <c r="U2278" s="1211" t="e">
        <f t="shared" si="5339"/>
        <v>#DIV/0!</v>
      </c>
      <c r="V2278" s="1184" t="e">
        <f t="shared" si="5417"/>
        <v>#DIV/0!</v>
      </c>
      <c r="W2278" s="1211" t="e">
        <f t="shared" si="5454"/>
        <v>#DIV/0!</v>
      </c>
      <c r="X2278" s="1211" t="e">
        <f t="shared" ref="X2278" si="5459">X2275/X230</f>
        <v>#DIV/0!</v>
      </c>
      <c r="Y2278" s="1211" t="e">
        <f t="shared" si="5341"/>
        <v>#DIV/0!</v>
      </c>
      <c r="Z2278" s="1184" t="e">
        <f t="shared" si="5418"/>
        <v>#DIV/0!</v>
      </c>
      <c r="AA2278" s="1198">
        <f t="shared" si="5406"/>
        <v>-0.61002760773783504</v>
      </c>
      <c r="AB2278" s="1723" t="e">
        <f t="shared" si="5407"/>
        <v>#DIV/0!</v>
      </c>
      <c r="AC2278" s="1198" t="e">
        <f t="shared" si="5342"/>
        <v>#DIV/0!</v>
      </c>
      <c r="AD2278" t="s">
        <v>4764</v>
      </c>
    </row>
    <row r="2279" spans="1:30" customFormat="1" hidden="1" x14ac:dyDescent="0.25">
      <c r="A2279" s="3472"/>
      <c r="B2279" s="1203" t="s">
        <v>4323</v>
      </c>
      <c r="C2279" s="1206">
        <f>C2256/C2250</f>
        <v>-9.8743267504488336E-2</v>
      </c>
      <c r="D2279" s="1206">
        <f>D2256/D2250</f>
        <v>0</v>
      </c>
      <c r="E2279" s="1206">
        <f t="shared" si="5330"/>
        <v>-9.8743267504488336E-2</v>
      </c>
      <c r="F2279" s="2307" t="e">
        <f t="shared" si="5408"/>
        <v>#DIV/0!</v>
      </c>
      <c r="G2279" s="1206">
        <f t="shared" ref="G2279:S2279" si="5460">G2256/G2250</f>
        <v>-6.3492063492063489E-2</v>
      </c>
      <c r="H2279" s="1206">
        <f t="shared" ref="H2279" si="5461">H2256/H2250</f>
        <v>0</v>
      </c>
      <c r="I2279" s="1206">
        <f t="shared" si="5333"/>
        <v>-6.3492063492063489E-2</v>
      </c>
      <c r="J2279" s="2307" t="e">
        <f t="shared" si="5411"/>
        <v>#DIV/0!</v>
      </c>
      <c r="K2279" s="1206">
        <f t="shared" si="5460"/>
        <v>-4.9731182795698922E-2</v>
      </c>
      <c r="L2279" s="1206">
        <f t="shared" ref="L2279" si="5462">L2256/L2250</f>
        <v>0</v>
      </c>
      <c r="M2279" s="1206">
        <f t="shared" si="5335"/>
        <v>-4.9731182795698922E-2</v>
      </c>
      <c r="N2279" s="2307" t="e">
        <f t="shared" si="5413"/>
        <v>#DIV/0!</v>
      </c>
      <c r="O2279" s="1206">
        <f t="shared" si="5460"/>
        <v>-6.6889632107023408E-2</v>
      </c>
      <c r="P2279" s="1206">
        <f t="shared" ref="P2279" si="5463">P2256/P2250</f>
        <v>0</v>
      </c>
      <c r="Q2279" s="1206">
        <f t="shared" si="5337"/>
        <v>-6.6889632107023408E-2</v>
      </c>
      <c r="R2279" s="2307" t="e">
        <f t="shared" si="5415"/>
        <v>#DIV/0!</v>
      </c>
      <c r="S2279" s="1206">
        <f t="shared" si="5460"/>
        <v>2.1344717182497333E-3</v>
      </c>
      <c r="T2279" s="1206">
        <f t="shared" ref="T2279" si="5464">T2256/T2250</f>
        <v>0</v>
      </c>
      <c r="U2279" s="1206">
        <f t="shared" si="5339"/>
        <v>2.1344717182497333E-3</v>
      </c>
      <c r="V2279" s="2307" t="e">
        <f t="shared" si="5417"/>
        <v>#DIV/0!</v>
      </c>
      <c r="W2279" s="1206" t="e">
        <f>W2256/W2250</f>
        <v>#DIV/0!</v>
      </c>
      <c r="X2279" s="1206" t="e">
        <f>X2256/X2250</f>
        <v>#DIV/0!</v>
      </c>
      <c r="Y2279" s="1206" t="e">
        <f t="shared" si="5341"/>
        <v>#DIV/0!</v>
      </c>
      <c r="Z2279" s="2307" t="e">
        <f t="shared" si="5418"/>
        <v>#DIV/0!</v>
      </c>
      <c r="AA2279" s="1206">
        <f t="shared" si="5406"/>
        <v>-5.5344334836204892E-2</v>
      </c>
      <c r="AB2279" s="1718">
        <f t="shared" si="5407"/>
        <v>0</v>
      </c>
      <c r="AC2279" s="1903">
        <f t="shared" si="5342"/>
        <v>-5.5344334836204892E-2</v>
      </c>
      <c r="AD2279" s="27" t="s">
        <v>4324</v>
      </c>
    </row>
    <row r="2280" spans="1:30" customFormat="1" hidden="1" x14ac:dyDescent="0.25">
      <c r="A2280" s="3472"/>
      <c r="B2280" s="1181" t="s">
        <v>4223</v>
      </c>
      <c r="C2280" s="1207">
        <f>C2279/C238</f>
        <v>-793.02001795332137</v>
      </c>
      <c r="D2280" s="1207" t="e">
        <f>D2279/D238</f>
        <v>#DIV/0!</v>
      </c>
      <c r="E2280" s="1207" t="e">
        <f t="shared" si="5330"/>
        <v>#DIV/0!</v>
      </c>
      <c r="F2280" s="1184" t="e">
        <f t="shared" si="5408"/>
        <v>#DIV/0!</v>
      </c>
      <c r="G2280" s="1208">
        <f t="shared" ref="G2280:W2280" si="5465">G2279/G238</f>
        <v>-1468.4628237259815</v>
      </c>
      <c r="H2280" s="1208" t="e">
        <f t="shared" ref="H2280" si="5466">H2279/H238</f>
        <v>#DIV/0!</v>
      </c>
      <c r="I2280" s="1208" t="e">
        <f t="shared" si="5333"/>
        <v>#DIV/0!</v>
      </c>
      <c r="J2280" s="1184" t="e">
        <f t="shared" si="5411"/>
        <v>#DIV/0!</v>
      </c>
      <c r="K2280" s="1209">
        <f t="shared" si="5465"/>
        <v>-830.13532746823068</v>
      </c>
      <c r="L2280" s="1209" t="e">
        <f t="shared" ref="L2280" si="5467">L2279/L238</f>
        <v>#DIV/0!</v>
      </c>
      <c r="M2280" s="1209" t="e">
        <f t="shared" si="5335"/>
        <v>#DIV/0!</v>
      </c>
      <c r="N2280" s="1184" t="e">
        <f t="shared" si="5413"/>
        <v>#DIV/0!</v>
      </c>
      <c r="O2280" s="1210">
        <f t="shared" si="5465"/>
        <v>-595.64193570404746</v>
      </c>
      <c r="P2280" s="1210" t="e">
        <f t="shared" ref="P2280" si="5468">P2279/P238</f>
        <v>#DIV/0!</v>
      </c>
      <c r="Q2280" s="1210" t="e">
        <f t="shared" si="5337"/>
        <v>#DIV/0!</v>
      </c>
      <c r="R2280" s="1184" t="e">
        <f t="shared" si="5415"/>
        <v>#DIV/0!</v>
      </c>
      <c r="S2280" s="1211">
        <f t="shared" si="5465"/>
        <v>37.652626081427826</v>
      </c>
      <c r="T2280" s="1211" t="e">
        <f t="shared" ref="T2280" si="5469">T2279/T238</f>
        <v>#DIV/0!</v>
      </c>
      <c r="U2280" s="1211" t="e">
        <f t="shared" si="5339"/>
        <v>#DIV/0!</v>
      </c>
      <c r="V2280" s="1184" t="e">
        <f t="shared" si="5417"/>
        <v>#DIV/0!</v>
      </c>
      <c r="W2280" s="1177" t="e">
        <f t="shared" si="5465"/>
        <v>#DIV/0!</v>
      </c>
      <c r="X2280" s="1177" t="e">
        <f t="shared" ref="X2280" si="5470">X2279/X238</f>
        <v>#DIV/0!</v>
      </c>
      <c r="Y2280" s="1177" t="e">
        <f t="shared" si="5341"/>
        <v>#DIV/0!</v>
      </c>
      <c r="Z2280" s="1184" t="e">
        <f t="shared" si="5418"/>
        <v>#DIV/0!</v>
      </c>
      <c r="AA2280" s="1198">
        <f t="shared" si="5406"/>
        <v>-729.9214957540305</v>
      </c>
      <c r="AB2280" s="1723" t="e">
        <f t="shared" si="5407"/>
        <v>#DIV/0!</v>
      </c>
      <c r="AC2280" s="1198" t="e">
        <f t="shared" si="5342"/>
        <v>#DIV/0!</v>
      </c>
      <c r="AD2280" t="s">
        <v>4325</v>
      </c>
    </row>
    <row r="2281" spans="1:30" customFormat="1" hidden="1" x14ac:dyDescent="0.25">
      <c r="A2281" s="3472"/>
      <c r="B2281" s="1181" t="s">
        <v>4224</v>
      </c>
      <c r="C2281" s="1207">
        <f>C2279/C255</f>
        <v>1.4418876109827758</v>
      </c>
      <c r="D2281" s="1207" t="e">
        <f>D2279/D255</f>
        <v>#DIV/0!</v>
      </c>
      <c r="E2281" s="1207" t="e">
        <f t="shared" si="5330"/>
        <v>#DIV/0!</v>
      </c>
      <c r="F2281" s="1184" t="e">
        <f t="shared" si="5408"/>
        <v>#DIV/0!</v>
      </c>
      <c r="G2281" s="1208">
        <f t="shared" ref="G2281:W2281" si="5471">G2279/G255</f>
        <v>0.55459247369359721</v>
      </c>
      <c r="H2281" s="1208" t="e">
        <f t="shared" ref="H2281" si="5472">H2279/H255</f>
        <v>#DIV/0!</v>
      </c>
      <c r="I2281" s="1208" t="e">
        <f t="shared" si="5333"/>
        <v>#DIV/0!</v>
      </c>
      <c r="J2281" s="1184" t="e">
        <f t="shared" si="5411"/>
        <v>#DIV/0!</v>
      </c>
      <c r="K2281" s="1209">
        <f t="shared" si="5471"/>
        <v>0.60947958629314136</v>
      </c>
      <c r="L2281" s="1209" t="e">
        <f t="shared" ref="L2281" si="5473">L2279/L255</f>
        <v>#DIV/0!</v>
      </c>
      <c r="M2281" s="1209" t="e">
        <f t="shared" si="5335"/>
        <v>#DIV/0!</v>
      </c>
      <c r="N2281" s="1184" t="e">
        <f t="shared" si="5413"/>
        <v>#DIV/0!</v>
      </c>
      <c r="O2281" s="1210">
        <f t="shared" si="5471"/>
        <v>0.82523835671142609</v>
      </c>
      <c r="P2281" s="1210" t="e">
        <f t="shared" ref="P2281" si="5474">P2279/P255</f>
        <v>#DIV/0!</v>
      </c>
      <c r="Q2281" s="1210" t="e">
        <f t="shared" si="5337"/>
        <v>#DIV/0!</v>
      </c>
      <c r="R2281" s="1184" t="e">
        <f t="shared" si="5415"/>
        <v>#DIV/0!</v>
      </c>
      <c r="S2281" s="1211">
        <f t="shared" si="5471"/>
        <v>-4.187798230681708E-2</v>
      </c>
      <c r="T2281" s="1211" t="e">
        <f t="shared" ref="T2281" si="5475">T2279/T255</f>
        <v>#DIV/0!</v>
      </c>
      <c r="U2281" s="1211" t="e">
        <f t="shared" si="5339"/>
        <v>#DIV/0!</v>
      </c>
      <c r="V2281" s="1184" t="e">
        <f t="shared" si="5417"/>
        <v>#DIV/0!</v>
      </c>
      <c r="W2281" s="1177" t="e">
        <f t="shared" si="5471"/>
        <v>#DIV/0!</v>
      </c>
      <c r="X2281" s="1177" t="e">
        <f t="shared" ref="X2281" si="5476">X2279/X255</f>
        <v>#DIV/0!</v>
      </c>
      <c r="Y2281" s="1177" t="e">
        <f t="shared" si="5341"/>
        <v>#DIV/0!</v>
      </c>
      <c r="Z2281" s="1184" t="e">
        <f t="shared" si="5418"/>
        <v>#DIV/0!</v>
      </c>
      <c r="AA2281" s="1198">
        <f t="shared" si="5406"/>
        <v>0.67786400907482469</v>
      </c>
      <c r="AB2281" s="1723" t="e">
        <f t="shared" si="5407"/>
        <v>#DIV/0!</v>
      </c>
      <c r="AC2281" s="1198" t="e">
        <f t="shared" si="5342"/>
        <v>#DIV/0!</v>
      </c>
      <c r="AD2281" t="s">
        <v>4326</v>
      </c>
    </row>
    <row r="2282" spans="1:30" customFormat="1" hidden="1" x14ac:dyDescent="0.25">
      <c r="A2282" s="3472"/>
      <c r="B2282" s="845" t="s">
        <v>4758</v>
      </c>
      <c r="C2282" s="1207">
        <f>C2279/C256</f>
        <v>1.6729509671442737</v>
      </c>
      <c r="D2282" s="1207" t="e">
        <f>D2279/D256</f>
        <v>#DIV/0!</v>
      </c>
      <c r="E2282" s="1207" t="e">
        <f t="shared" si="5330"/>
        <v>#DIV/0!</v>
      </c>
      <c r="F2282" s="1184" t="e">
        <f t="shared" si="5408"/>
        <v>#DIV/0!</v>
      </c>
      <c r="G2282" s="1208">
        <f t="shared" ref="G2282:W2282" si="5477">G2279/G256</f>
        <v>1.5100069013112492</v>
      </c>
      <c r="H2282" s="1208" t="e">
        <f t="shared" ref="H2282" si="5478">H2279/H256</f>
        <v>#DIV/0!</v>
      </c>
      <c r="I2282" s="1208" t="e">
        <f t="shared" si="5333"/>
        <v>#DIV/0!</v>
      </c>
      <c r="J2282" s="1184" t="e">
        <f t="shared" si="5411"/>
        <v>#DIV/0!</v>
      </c>
      <c r="K2282" s="1209">
        <f t="shared" si="5477"/>
        <v>0.65838560334528073</v>
      </c>
      <c r="L2282" s="1209" t="e">
        <f t="shared" ref="L2282" si="5479">L2279/L256</f>
        <v>#DIV/0!</v>
      </c>
      <c r="M2282" s="1209" t="e">
        <f t="shared" si="5335"/>
        <v>#DIV/0!</v>
      </c>
      <c r="N2282" s="1184" t="e">
        <f t="shared" si="5413"/>
        <v>#DIV/0!</v>
      </c>
      <c r="O2282" s="1210">
        <f t="shared" si="5477"/>
        <v>1.0432435604060319</v>
      </c>
      <c r="P2282" s="1210" t="e">
        <f t="shared" ref="P2282" si="5480">P2279/P256</f>
        <v>#DIV/0!</v>
      </c>
      <c r="Q2282" s="1210" t="e">
        <f t="shared" si="5337"/>
        <v>#DIV/0!</v>
      </c>
      <c r="R2282" s="1184" t="e">
        <f t="shared" si="5415"/>
        <v>#DIV/0!</v>
      </c>
      <c r="S2282" s="1211">
        <f t="shared" si="5477"/>
        <v>-4.849081903510933E-2</v>
      </c>
      <c r="T2282" s="1211" t="e">
        <f t="shared" ref="T2282" si="5481">T2279/T256</f>
        <v>#DIV/0!</v>
      </c>
      <c r="U2282" s="1211" t="e">
        <f t="shared" si="5339"/>
        <v>#DIV/0!</v>
      </c>
      <c r="V2282" s="1184" t="e">
        <f t="shared" si="5417"/>
        <v>#DIV/0!</v>
      </c>
      <c r="W2282" s="1177" t="e">
        <f t="shared" si="5477"/>
        <v>#DIV/0!</v>
      </c>
      <c r="X2282" s="1177" t="e">
        <f t="shared" ref="X2282" si="5482">X2279/X256</f>
        <v>#DIV/0!</v>
      </c>
      <c r="Y2282" s="1177" t="e">
        <f t="shared" si="5341"/>
        <v>#DIV/0!</v>
      </c>
      <c r="Z2282" s="1184" t="e">
        <f t="shared" si="5418"/>
        <v>#DIV/0!</v>
      </c>
      <c r="AA2282" s="1198">
        <f t="shared" si="5406"/>
        <v>0.96721924263434522</v>
      </c>
      <c r="AB2282" s="1723" t="e">
        <f t="shared" si="5407"/>
        <v>#DIV/0!</v>
      </c>
      <c r="AC2282" s="1198" t="e">
        <f t="shared" si="5342"/>
        <v>#DIV/0!</v>
      </c>
      <c r="AD2282" t="s">
        <v>4763</v>
      </c>
    </row>
    <row r="2283" spans="1:30" customFormat="1" hidden="1" x14ac:dyDescent="0.25">
      <c r="A2283" s="3472"/>
      <c r="B2283" s="1203" t="s">
        <v>4328</v>
      </c>
      <c r="C2283" s="1212">
        <f>C2261/C2264</f>
        <v>148.67857142857142</v>
      </c>
      <c r="D2283" s="1212">
        <f>D2261/D2264</f>
        <v>126.25925925925925</v>
      </c>
      <c r="E2283" s="1212">
        <f t="shared" si="5330"/>
        <v>22.419312169312164</v>
      </c>
      <c r="F2283" s="2307">
        <f t="shared" si="5408"/>
        <v>0.17756568746595144</v>
      </c>
      <c r="G2283" s="1212">
        <f t="shared" ref="G2283:S2283" si="5483">G2261/G2264</f>
        <v>59.583333333333336</v>
      </c>
      <c r="H2283" s="1212">
        <f t="shared" ref="H2283" si="5484">H2261/H2264</f>
        <v>57.92307692307692</v>
      </c>
      <c r="I2283" s="1212">
        <f t="shared" si="5333"/>
        <v>1.6602564102564159</v>
      </c>
      <c r="J2283" s="2307">
        <f t="shared" si="5411"/>
        <v>2.8663125276671194E-2</v>
      </c>
      <c r="K2283" s="1212">
        <f t="shared" si="5483"/>
        <v>69.222222222222229</v>
      </c>
      <c r="L2283" s="1212">
        <f t="shared" ref="L2283" si="5485">L2261/L2264</f>
        <v>64.456521739130437</v>
      </c>
      <c r="M2283" s="1212">
        <f t="shared" si="5335"/>
        <v>4.7657004830917913</v>
      </c>
      <c r="N2283" s="2307">
        <f t="shared" si="5413"/>
        <v>7.3936668540378545E-2</v>
      </c>
      <c r="O2283" s="1212">
        <f t="shared" si="5483"/>
        <v>138.75</v>
      </c>
      <c r="P2283" s="1212">
        <f t="shared" ref="P2283" si="5486">P2261/P2264</f>
        <v>141.125</v>
      </c>
      <c r="Q2283" s="1212">
        <f t="shared" si="5337"/>
        <v>-2.375</v>
      </c>
      <c r="R2283" s="2307">
        <f t="shared" si="5415"/>
        <v>-1.682905225863596E-2</v>
      </c>
      <c r="S2283" s="1212">
        <f t="shared" si="5483"/>
        <v>580</v>
      </c>
      <c r="T2283" s="1212">
        <f t="shared" ref="T2283" si="5487">T2261/T2264</f>
        <v>518.07692307692309</v>
      </c>
      <c r="U2283" s="1212">
        <f t="shared" si="5339"/>
        <v>61.923076923076906</v>
      </c>
      <c r="V2283" s="2307">
        <f t="shared" si="5417"/>
        <v>0.11952487008166292</v>
      </c>
      <c r="W2283" s="1212">
        <f>W2261/W2264</f>
        <v>152.98095238095237</v>
      </c>
      <c r="X2283" s="1212">
        <f>X2261/X2264</f>
        <v>140.10280373831776</v>
      </c>
      <c r="Y2283" s="1212">
        <f t="shared" si="5341"/>
        <v>12.878148642634613</v>
      </c>
      <c r="Z2283" s="2307">
        <f t="shared" si="5418"/>
        <v>9.1919278551257658E-2</v>
      </c>
      <c r="AA2283" s="1212">
        <f t="shared" si="5406"/>
        <v>199.24682539682539</v>
      </c>
      <c r="AB2283" s="1724">
        <f t="shared" si="5407"/>
        <v>181.56815619967796</v>
      </c>
      <c r="AC2283" s="1905">
        <f t="shared" si="5342"/>
        <v>17.678669197147428</v>
      </c>
      <c r="AD2283" s="27" t="s">
        <v>4329</v>
      </c>
    </row>
    <row r="2284" spans="1:30" customFormat="1" hidden="1" x14ac:dyDescent="0.25">
      <c r="A2284" s="3472"/>
      <c r="B2284" s="1181" t="s">
        <v>4223</v>
      </c>
      <c r="C2284" s="1207">
        <f>C2283/C264</f>
        <v>0.68543318955060406</v>
      </c>
      <c r="D2284" s="1207">
        <f>D2283/D264</f>
        <v>0.47784089719313039</v>
      </c>
      <c r="E2284" s="1207">
        <f t="shared" si="5330"/>
        <v>0.20759229235747367</v>
      </c>
      <c r="F2284" s="1184">
        <f t="shared" si="5408"/>
        <v>0.43443810183867637</v>
      </c>
      <c r="G2284" s="1208">
        <f t="shared" ref="G2284:W2284" si="5488">G2283/G264</f>
        <v>0.41166015820566743</v>
      </c>
      <c r="H2284" s="1208">
        <f t="shared" ref="H2284" si="5489">H2283/H264</f>
        <v>0.32218258699637847</v>
      </c>
      <c r="I2284" s="1208">
        <f t="shared" si="5333"/>
        <v>8.9477571209288953E-2</v>
      </c>
      <c r="J2284" s="1184">
        <f t="shared" si="5411"/>
        <v>0.27772317567955568</v>
      </c>
      <c r="K2284" s="1209">
        <f t="shared" si="5488"/>
        <v>0.38822658105603841</v>
      </c>
      <c r="L2284" s="1209">
        <f t="shared" ref="L2284" si="5490">L2283/L264</f>
        <v>0.37606685948220875</v>
      </c>
      <c r="M2284" s="1209">
        <f t="shared" si="5335"/>
        <v>1.2159721573829663E-2</v>
      </c>
      <c r="N2284" s="1184">
        <f t="shared" si="5413"/>
        <v>3.2333935488417911E-2</v>
      </c>
      <c r="O2284" s="1210">
        <f t="shared" si="5488"/>
        <v>1.8164248211997189</v>
      </c>
      <c r="P2284" s="1210">
        <f t="shared" ref="P2284" si="5491">P2283/P264</f>
        <v>1.2294648413192284</v>
      </c>
      <c r="Q2284" s="1210">
        <f t="shared" si="5337"/>
        <v>0.58695997988049053</v>
      </c>
      <c r="R2284" s="1184">
        <f t="shared" si="5415"/>
        <v>0.47741095162239566</v>
      </c>
      <c r="S2284" s="1211">
        <f t="shared" si="5488"/>
        <v>3.4475705940252332</v>
      </c>
      <c r="T2284" s="1211">
        <f t="shared" ref="T2284" si="5492">T2283/T264</f>
        <v>2.1453963966259777</v>
      </c>
      <c r="U2284" s="1211">
        <f t="shared" si="5339"/>
        <v>1.3021741973992556</v>
      </c>
      <c r="V2284" s="1184">
        <f t="shared" si="5417"/>
        <v>0.60696205113757018</v>
      </c>
      <c r="W2284" s="1177">
        <f t="shared" si="5488"/>
        <v>0.9987138840851052</v>
      </c>
      <c r="X2284" s="1177">
        <f t="shared" ref="X2284" si="5493">X2283/X264</f>
        <v>0.74379480208460047</v>
      </c>
      <c r="Y2284" s="1177">
        <f t="shared" si="5341"/>
        <v>0.25491908200050473</v>
      </c>
      <c r="Z2284" s="1184">
        <f t="shared" si="5418"/>
        <v>0.34272770028246285</v>
      </c>
      <c r="AA2284" s="1198">
        <f t="shared" si="5406"/>
        <v>1.3498630688074524</v>
      </c>
      <c r="AB2284" s="1723">
        <f t="shared" si="5407"/>
        <v>0.91019031632338465</v>
      </c>
      <c r="AC2284" s="1198">
        <f t="shared" si="5342"/>
        <v>0.43967275248406779</v>
      </c>
      <c r="AD2284" t="s">
        <v>4330</v>
      </c>
    </row>
    <row r="2285" spans="1:30" customFormat="1" hidden="1" x14ac:dyDescent="0.25">
      <c r="A2285" s="3472"/>
      <c r="B2285" s="1181" t="s">
        <v>4224</v>
      </c>
      <c r="C2285" s="1207">
        <f>C2283/C281</f>
        <v>0.81218624424902452</v>
      </c>
      <c r="D2285" s="1207">
        <f>D2283/D281</f>
        <v>0.58398787141645747</v>
      </c>
      <c r="E2285" s="1207">
        <f t="shared" si="5330"/>
        <v>0.22819837283256705</v>
      </c>
      <c r="F2285" s="1184">
        <f t="shared" si="5408"/>
        <v>0.39075875373759716</v>
      </c>
      <c r="G2285" s="1208">
        <f t="shared" ref="G2285:W2285" si="5494">G2283/G281</f>
        <v>1.6634508496109259</v>
      </c>
      <c r="H2285" s="1208">
        <f t="shared" ref="H2285" si="5495">H2283/H281</f>
        <v>1.6555495458791962</v>
      </c>
      <c r="I2285" s="1208">
        <f t="shared" si="5333"/>
        <v>7.901303731729703E-3</v>
      </c>
      <c r="J2285" s="1184">
        <f t="shared" si="5411"/>
        <v>4.7726168941284305E-3</v>
      </c>
      <c r="K2285" s="1209">
        <f t="shared" si="5494"/>
        <v>0.37321458155238801</v>
      </c>
      <c r="L2285" s="1209">
        <f t="shared" ref="L2285" si="5496">L2283/L281</f>
        <v>0.36696483544143826</v>
      </c>
      <c r="M2285" s="1209">
        <f t="shared" si="5335"/>
        <v>6.2497461109497499E-3</v>
      </c>
      <c r="N2285" s="1184">
        <f t="shared" si="5413"/>
        <v>1.7030912794223602E-2</v>
      </c>
      <c r="O2285" s="1210">
        <f t="shared" si="5494"/>
        <v>1.318595352610535</v>
      </c>
      <c r="P2285" s="1210">
        <f t="shared" ref="P2285" si="5497">P2283/P281</f>
        <v>1.1250137919620444</v>
      </c>
      <c r="Q2285" s="1210">
        <f t="shared" si="5337"/>
        <v>0.19358156064849052</v>
      </c>
      <c r="R2285" s="1184">
        <f t="shared" si="5415"/>
        <v>0.17207038885352754</v>
      </c>
      <c r="S2285" s="1211">
        <f t="shared" si="5494"/>
        <v>5.1923542221146866</v>
      </c>
      <c r="T2285" s="1211">
        <f t="shared" ref="T2285" si="5498">T2283/T281</f>
        <v>3.4368018519786174</v>
      </c>
      <c r="U2285" s="1211">
        <f t="shared" si="5339"/>
        <v>1.7555523701360691</v>
      </c>
      <c r="V2285" s="1184">
        <f t="shared" si="5417"/>
        <v>0.51080988830513219</v>
      </c>
      <c r="W2285" s="1177">
        <f t="shared" si="5494"/>
        <v>1.0747791177268275</v>
      </c>
      <c r="X2285" s="1177">
        <f t="shared" ref="X2285" si="5499">X2283/X281</f>
        <v>0.91649129042791211</v>
      </c>
      <c r="Y2285" s="1177">
        <f t="shared" si="5341"/>
        <v>0.15828782729891544</v>
      </c>
      <c r="Z2285" s="1184">
        <f t="shared" si="5418"/>
        <v>0.1727106727059135</v>
      </c>
      <c r="AA2285" s="1198">
        <f t="shared" si="5406"/>
        <v>1.8719602500275119</v>
      </c>
      <c r="AB2285" s="1723">
        <f t="shared" si="5407"/>
        <v>1.4336635793355508</v>
      </c>
      <c r="AC2285" s="1198">
        <f t="shared" si="5342"/>
        <v>0.4382966706919611</v>
      </c>
      <c r="AD2285" t="s">
        <v>4331</v>
      </c>
    </row>
    <row r="2286" spans="1:30" customFormat="1" hidden="1" x14ac:dyDescent="0.25">
      <c r="A2286" s="3472"/>
      <c r="B2286" s="845" t="s">
        <v>4758</v>
      </c>
      <c r="C2286" s="1207">
        <f>C2283/C282</f>
        <v>1.0507319535588087</v>
      </c>
      <c r="D2286" s="1207">
        <f>D2283/D282</f>
        <v>0.7419826491314323</v>
      </c>
      <c r="E2286" s="1207">
        <f t="shared" si="5330"/>
        <v>0.30874930442737636</v>
      </c>
      <c r="F2286" s="1184">
        <f t="shared" si="5408"/>
        <v>0.41611391423882954</v>
      </c>
      <c r="G2286" s="1208">
        <f t="shared" ref="G2286:W2286" si="5500">G2283/G282</f>
        <v>2.8899700598802394</v>
      </c>
      <c r="H2286" s="1208">
        <f t="shared" ref="H2286" si="5501">H2283/H282</f>
        <v>3.2902621722846437</v>
      </c>
      <c r="I2286" s="1208">
        <f t="shared" si="5333"/>
        <v>-0.40029211240440432</v>
      </c>
      <c r="J2286" s="1184">
        <f t="shared" si="5411"/>
        <v>-0.12165964030959131</v>
      </c>
      <c r="K2286" s="1209">
        <f t="shared" si="5500"/>
        <v>1.9422781560186142</v>
      </c>
      <c r="L2286" s="1209">
        <f t="shared" ref="L2286" si="5502">L2283/L282</f>
        <v>1.8989945997751443</v>
      </c>
      <c r="M2286" s="1209">
        <f t="shared" si="5335"/>
        <v>4.3283556243469912E-2</v>
      </c>
      <c r="N2286" s="1184">
        <f t="shared" si="5413"/>
        <v>2.2792880110662252E-2</v>
      </c>
      <c r="O2286" s="1210">
        <f t="shared" si="5500"/>
        <v>4.5732276119402986</v>
      </c>
      <c r="P2286" s="1210">
        <f t="shared" ref="P2286" si="5503">P2283/P282</f>
        <v>3.9209578023814493</v>
      </c>
      <c r="Q2286" s="1210">
        <f t="shared" si="5337"/>
        <v>0.65226980955884928</v>
      </c>
      <c r="R2286" s="1184">
        <f t="shared" si="5415"/>
        <v>0.16635471291292245</v>
      </c>
      <c r="S2286" s="1211">
        <f t="shared" si="5500"/>
        <v>11.331529906822963</v>
      </c>
      <c r="T2286" s="1211">
        <f t="shared" ref="T2286" si="5504">T2283/T282</f>
        <v>6.9561747376822138</v>
      </c>
      <c r="U2286" s="1211">
        <f t="shared" si="5339"/>
        <v>4.3753551691407493</v>
      </c>
      <c r="V2286" s="1184">
        <f t="shared" si="5417"/>
        <v>0.62898868043654266</v>
      </c>
      <c r="W2286" s="1177">
        <f t="shared" si="5500"/>
        <v>2.282181867347572</v>
      </c>
      <c r="X2286" s="1177">
        <f t="shared" ref="X2286" si="5505">X2283/X282</f>
        <v>1.8664415810170241</v>
      </c>
      <c r="Y2286" s="1177">
        <f t="shared" si="5341"/>
        <v>0.41574028633054794</v>
      </c>
      <c r="Z2286" s="1184">
        <f t="shared" si="5418"/>
        <v>0.22274486946653377</v>
      </c>
      <c r="AA2286" s="1198">
        <f t="shared" si="5406"/>
        <v>4.3575475376441846</v>
      </c>
      <c r="AB2286" s="1723">
        <f t="shared" si="5407"/>
        <v>3.3616743922509769</v>
      </c>
      <c r="AC2286" s="1198">
        <f t="shared" si="5342"/>
        <v>0.9958731453932077</v>
      </c>
      <c r="AD2286" t="s">
        <v>4769</v>
      </c>
    </row>
    <row r="2287" spans="1:30" customFormat="1" hidden="1" x14ac:dyDescent="0.25">
      <c r="A2287" s="3472"/>
      <c r="B2287" s="1203" t="s">
        <v>4333</v>
      </c>
      <c r="C2287" s="1213">
        <f>C2250/C2264</f>
        <v>39.785714285714285</v>
      </c>
      <c r="D2287" s="1213">
        <f>D2250/D2264</f>
        <v>39.25925925925926</v>
      </c>
      <c r="E2287" s="1213">
        <f t="shared" si="5330"/>
        <v>0.52645502645502518</v>
      </c>
      <c r="F2287" s="2307">
        <f t="shared" si="5408"/>
        <v>1.3409703504043094E-2</v>
      </c>
      <c r="G2287" s="1213">
        <f t="shared" ref="G2287:S2287" si="5506">G2250/G2264</f>
        <v>15.75</v>
      </c>
      <c r="H2287" s="1213">
        <f t="shared" ref="H2287" si="5507">H2250/H2264</f>
        <v>16.615384615384617</v>
      </c>
      <c r="I2287" s="1213">
        <f t="shared" si="5333"/>
        <v>-0.86538461538461675</v>
      </c>
      <c r="J2287" s="2307">
        <f t="shared" si="5411"/>
        <v>-5.2083333333333412E-2</v>
      </c>
      <c r="K2287" s="1213">
        <f t="shared" si="5506"/>
        <v>16.533333333333335</v>
      </c>
      <c r="L2287" s="1213">
        <f t="shared" ref="L2287" si="5508">L2250/L2264</f>
        <v>13.782608695652174</v>
      </c>
      <c r="M2287" s="1213">
        <f t="shared" si="5335"/>
        <v>2.7507246376811612</v>
      </c>
      <c r="N2287" s="2307">
        <f t="shared" si="5413"/>
        <v>0.19957939011566783</v>
      </c>
      <c r="O2287" s="1213">
        <f t="shared" si="5506"/>
        <v>37.375</v>
      </c>
      <c r="P2287" s="1213">
        <f t="shared" ref="P2287" si="5509">P2250/P2264</f>
        <v>48.875</v>
      </c>
      <c r="Q2287" s="1213">
        <f t="shared" si="5337"/>
        <v>-11.5</v>
      </c>
      <c r="R2287" s="2307">
        <f t="shared" si="5415"/>
        <v>-0.23529411764705882</v>
      </c>
      <c r="S2287" s="1213">
        <f t="shared" si="5506"/>
        <v>78.083333333333329</v>
      </c>
      <c r="T2287" s="1213">
        <f t="shared" ref="T2287" si="5510">T2250/T2264</f>
        <v>77.384615384615387</v>
      </c>
      <c r="U2287" s="1213">
        <f t="shared" si="5339"/>
        <v>0.69871794871794179</v>
      </c>
      <c r="V2287" s="2307">
        <f t="shared" si="5417"/>
        <v>9.0291583830350332E-3</v>
      </c>
      <c r="W2287" s="1213">
        <f>W2250/W2264</f>
        <v>31.266666666666666</v>
      </c>
      <c r="X2287" s="1213">
        <f>X2250/X2264</f>
        <v>30.906542056074766</v>
      </c>
      <c r="Y2287" s="1213">
        <f t="shared" si="5341"/>
        <v>0.3601246105918996</v>
      </c>
      <c r="Z2287" s="2307">
        <f t="shared" si="5418"/>
        <v>1.1652051204515651E-2</v>
      </c>
      <c r="AA2287" s="1213">
        <f t="shared" si="5406"/>
        <v>37.505476190476188</v>
      </c>
      <c r="AB2287" s="1725">
        <f t="shared" si="5407"/>
        <v>39.183373590982285</v>
      </c>
      <c r="AC2287" s="1906">
        <f t="shared" si="5342"/>
        <v>-1.6778974005060974</v>
      </c>
      <c r="AD2287" s="27" t="s">
        <v>4334</v>
      </c>
    </row>
    <row r="2288" spans="1:30" customFormat="1" hidden="1" x14ac:dyDescent="0.25">
      <c r="A2288" s="3472"/>
      <c r="B2288" s="1181" t="s">
        <v>4223</v>
      </c>
      <c r="C2288" s="1207">
        <f>C2287/C290</f>
        <v>0.84105829831932777</v>
      </c>
      <c r="D2288" s="1207">
        <f>D2287/D290</f>
        <v>0.66338864752135573</v>
      </c>
      <c r="E2288" s="1207">
        <f t="shared" si="5330"/>
        <v>0.17766965079797203</v>
      </c>
      <c r="F2288" s="1184">
        <f t="shared" si="5408"/>
        <v>0.26782136152285074</v>
      </c>
      <c r="G2288" s="1208">
        <f t="shared" ref="G2288:W2288" si="5511">G2287/G290</f>
        <v>0.48285462441415483</v>
      </c>
      <c r="H2288" s="1208">
        <f t="shared" ref="H2288" si="5512">H2287/H290</f>
        <v>0.44695930575448656</v>
      </c>
      <c r="I2288" s="1208">
        <f t="shared" si="5333"/>
        <v>3.5895318659668274E-2</v>
      </c>
      <c r="J2288" s="1184">
        <f t="shared" si="5411"/>
        <v>8.031003761981291E-2</v>
      </c>
      <c r="K2288" s="1209">
        <f t="shared" si="5511"/>
        <v>0.53607209042425275</v>
      </c>
      <c r="L2288" s="1209">
        <f t="shared" ref="L2288" si="5513">L2287/L290</f>
        <v>0.47511664667009468</v>
      </c>
      <c r="M2288" s="1209">
        <f t="shared" si="5335"/>
        <v>6.0955443754158067E-2</v>
      </c>
      <c r="N2288" s="1184">
        <f t="shared" si="5413"/>
        <v>0.12829574417434275</v>
      </c>
      <c r="O2288" s="1210">
        <f t="shared" si="5511"/>
        <v>2.2397180344414305</v>
      </c>
      <c r="P2288" s="1210">
        <f t="shared" ref="P2288" si="5514">P2287/P290</f>
        <v>2.0081017795816423</v>
      </c>
      <c r="Q2288" s="1210">
        <f t="shared" si="5337"/>
        <v>0.23161625485978821</v>
      </c>
      <c r="R2288" s="1184">
        <f t="shared" si="5415"/>
        <v>0.1153408941791994</v>
      </c>
      <c r="S2288" s="1211">
        <f t="shared" si="5511"/>
        <v>2.3560281617026799</v>
      </c>
      <c r="T2288" s="1211">
        <f t="shared" ref="T2288" si="5515">T2287/T290</f>
        <v>1.6463733961770097</v>
      </c>
      <c r="U2288" s="1211">
        <f t="shared" si="5339"/>
        <v>0.70965476552567019</v>
      </c>
      <c r="V2288" s="1184">
        <f t="shared" si="5417"/>
        <v>0.43104120072247071</v>
      </c>
      <c r="W2288" s="1177">
        <f t="shared" si="5511"/>
        <v>0.99198307917988604</v>
      </c>
      <c r="X2288" s="1177">
        <f t="shared" ref="X2288" si="5516">X2287/X290</f>
        <v>0.81158772588683648</v>
      </c>
      <c r="Y2288" s="1177">
        <f t="shared" si="5341"/>
        <v>0.18039535329304957</v>
      </c>
      <c r="Z2288" s="1184">
        <f t="shared" si="5418"/>
        <v>0.22227461990745156</v>
      </c>
      <c r="AA2288" s="1198">
        <f t="shared" si="5406"/>
        <v>1.291146241860369</v>
      </c>
      <c r="AB2288" s="1723">
        <f t="shared" si="5407"/>
        <v>1.0479879551409179</v>
      </c>
      <c r="AC2288" s="1198">
        <f t="shared" si="5342"/>
        <v>0.24315828671945106</v>
      </c>
      <c r="AD2288" t="s">
        <v>4335</v>
      </c>
    </row>
    <row r="2289" spans="1:30" customFormat="1" hidden="1" x14ac:dyDescent="0.25">
      <c r="A2289" s="3472"/>
      <c r="B2289" s="1181" t="s">
        <v>4224</v>
      </c>
      <c r="C2289" s="1207">
        <f>C2287/C307</f>
        <v>1.0383868400696727</v>
      </c>
      <c r="D2289" s="1207">
        <f>D2287/D307</f>
        <v>0.84020291693088134</v>
      </c>
      <c r="E2289" s="1207">
        <f t="shared" si="5330"/>
        <v>0.19818392313879141</v>
      </c>
      <c r="F2289" s="1184">
        <f t="shared" si="5408"/>
        <v>0.23587626172820686</v>
      </c>
      <c r="G2289" s="1208">
        <f t="shared" ref="G2289:W2289" si="5517">G2287/G307</f>
        <v>1.1872266529457165</v>
      </c>
      <c r="H2289" s="1208">
        <f t="shared" ref="H2289" si="5518">H2287/H307</f>
        <v>1.4414122462902952</v>
      </c>
      <c r="I2289" s="1208">
        <f t="shared" si="5333"/>
        <v>-0.25418559334457869</v>
      </c>
      <c r="J2289" s="1184">
        <f t="shared" si="5411"/>
        <v>-0.17634482709493132</v>
      </c>
      <c r="K2289" s="1209">
        <f t="shared" si="5517"/>
        <v>0.58129018875751925</v>
      </c>
      <c r="L2289" s="1209">
        <f t="shared" ref="L2289" si="5519">L2287/L307</f>
        <v>0.50899544384410833</v>
      </c>
      <c r="M2289" s="1209">
        <f t="shared" si="5335"/>
        <v>7.2294744913410924E-2</v>
      </c>
      <c r="N2289" s="1184">
        <f t="shared" si="5413"/>
        <v>0.14203416904366803</v>
      </c>
      <c r="O2289" s="1210">
        <f t="shared" si="5517"/>
        <v>1.4830631502540526</v>
      </c>
      <c r="P2289" s="1210">
        <f t="shared" ref="P2289" si="5520">P2287/P307</f>
        <v>1.7592321584257069</v>
      </c>
      <c r="Q2289" s="1210">
        <f t="shared" si="5337"/>
        <v>-0.27616900817165435</v>
      </c>
      <c r="R2289" s="1184">
        <f t="shared" si="5415"/>
        <v>-0.15698269659803804</v>
      </c>
      <c r="S2289" s="1211">
        <f t="shared" si="5517"/>
        <v>3.6509056444818868</v>
      </c>
      <c r="T2289" s="1211">
        <f t="shared" ref="T2289" si="5521">T2287/T307</f>
        <v>2.5711257947886796</v>
      </c>
      <c r="U2289" s="1211">
        <f t="shared" si="5339"/>
        <v>1.0797798496932072</v>
      </c>
      <c r="V2289" s="1184">
        <f t="shared" si="5417"/>
        <v>0.41996383525138026</v>
      </c>
      <c r="W2289" s="1177">
        <f t="shared" si="5517"/>
        <v>1.0926301504127869</v>
      </c>
      <c r="X2289" s="1177">
        <f t="shared" ref="X2289" si="5522">X2287/X307</f>
        <v>1.0058902938590615</v>
      </c>
      <c r="Y2289" s="1177">
        <f t="shared" si="5341"/>
        <v>8.6739856553725403E-2</v>
      </c>
      <c r="Z2289" s="1184">
        <f t="shared" si="5418"/>
        <v>8.6231925174415497E-2</v>
      </c>
      <c r="AA2289" s="1198">
        <f t="shared" si="5406"/>
        <v>1.5881744953017694</v>
      </c>
      <c r="AB2289" s="1723">
        <f t="shared" si="5407"/>
        <v>1.4241937120559343</v>
      </c>
      <c r="AC2289" s="1198">
        <f t="shared" si="5342"/>
        <v>0.16398078324583509</v>
      </c>
      <c r="AD2289" t="s">
        <v>4336</v>
      </c>
    </row>
    <row r="2290" spans="1:30" customFormat="1" ht="15.75" hidden="1" thickBot="1" x14ac:dyDescent="0.3">
      <c r="A2290" s="3472"/>
      <c r="B2290" s="845" t="s">
        <v>4758</v>
      </c>
      <c r="C2290" s="1207">
        <f>C2287/C308</f>
        <v>1.0014023228219051</v>
      </c>
      <c r="D2290" s="1207">
        <f>D2287/D308</f>
        <v>0.83342583342583343</v>
      </c>
      <c r="E2290" s="1207">
        <f t="shared" si="5330"/>
        <v>0.16797648939607168</v>
      </c>
      <c r="F2290" s="1184">
        <f t="shared" si="5408"/>
        <v>0.20154941526781928</v>
      </c>
      <c r="G2290" s="1208">
        <f t="shared" ref="G2290:W2290" si="5523">G2287/G308</f>
        <v>2.3322669104204752</v>
      </c>
      <c r="H2290" s="1208">
        <f t="shared" ref="H2290" si="5524">H2287/H308</f>
        <v>3.0545454545454547</v>
      </c>
      <c r="I2290" s="1208">
        <f t="shared" si="5333"/>
        <v>-0.72227854412497949</v>
      </c>
      <c r="J2290" s="1184">
        <f t="shared" si="5411"/>
        <v>-0.23646023765996352</v>
      </c>
      <c r="K2290" s="1209">
        <f t="shared" si="5523"/>
        <v>0.94357252762624144</v>
      </c>
      <c r="L2290" s="1209">
        <f t="shared" ref="L2290" si="5525">L2287/L308</f>
        <v>0.78483515309121354</v>
      </c>
      <c r="M2290" s="1209">
        <f t="shared" si="5335"/>
        <v>0.1587373745350279</v>
      </c>
      <c r="N2290" s="1184">
        <f t="shared" si="5413"/>
        <v>0.20225568886639744</v>
      </c>
      <c r="O2290" s="1210">
        <f t="shared" si="5523"/>
        <v>3.342308773903262</v>
      </c>
      <c r="P2290" s="1210">
        <f t="shared" ref="P2290" si="5526">P2287/P308</f>
        <v>3.4967052178590641</v>
      </c>
      <c r="Q2290" s="1210">
        <f t="shared" si="5337"/>
        <v>-0.1543964439558021</v>
      </c>
      <c r="R2290" s="1184">
        <f t="shared" si="5415"/>
        <v>-4.4154835576999188E-2</v>
      </c>
      <c r="S2290" s="1211">
        <f t="shared" si="5523"/>
        <v>5.7284612490594427</v>
      </c>
      <c r="T2290" s="1211">
        <f t="shared" ref="T2290" si="5527">T2287/T308</f>
        <v>3.8868984896382157</v>
      </c>
      <c r="U2290" s="1211">
        <f t="shared" si="5339"/>
        <v>1.8415627594212269</v>
      </c>
      <c r="V2290" s="1184">
        <f t="shared" si="5417"/>
        <v>0.4737872018861588</v>
      </c>
      <c r="W2290" s="1177">
        <f t="shared" si="5523"/>
        <v>1.4802018709995075</v>
      </c>
      <c r="X2290" s="1177">
        <f t="shared" ref="X2290" si="5528">X2287/X308</f>
        <v>1.3036826351601096</v>
      </c>
      <c r="Y2290" s="1177">
        <f t="shared" si="5341"/>
        <v>0.17651923583939788</v>
      </c>
      <c r="Z2290" s="1184">
        <f t="shared" si="5418"/>
        <v>0.13540046563381505</v>
      </c>
      <c r="AA2290" s="1198">
        <f t="shared" si="5406"/>
        <v>2.6696023567662652</v>
      </c>
      <c r="AB2290" s="1723">
        <f t="shared" si="5407"/>
        <v>2.4112820297119564</v>
      </c>
      <c r="AC2290" s="1198">
        <f t="shared" si="5342"/>
        <v>0.25832032705430885</v>
      </c>
      <c r="AD2290" t="s">
        <v>4768</v>
      </c>
    </row>
    <row r="2291" spans="1:30" s="325" customFormat="1" ht="15.75" hidden="1" thickBot="1" x14ac:dyDescent="0.3">
      <c r="A2291" s="3472"/>
      <c r="B2291" s="1203" t="s">
        <v>4338</v>
      </c>
      <c r="C2291" s="1206">
        <f>C2253/C2264</f>
        <v>10.607142857142858</v>
      </c>
      <c r="D2291" s="1206"/>
      <c r="E2291" s="1206">
        <f t="shared" si="5330"/>
        <v>10.607142857142858</v>
      </c>
      <c r="F2291" s="2307" t="e">
        <f t="shared" si="5408"/>
        <v>#DIV/0!</v>
      </c>
      <c r="G2291" s="1206">
        <f t="shared" ref="G2291:S2291" si="5529">G2253/G2264</f>
        <v>3.6666666666666665</v>
      </c>
      <c r="H2291" s="1206"/>
      <c r="I2291" s="1206"/>
      <c r="J2291" s="2307" t="e">
        <f t="shared" si="5411"/>
        <v>#DIV/0!</v>
      </c>
      <c r="K2291" s="1206">
        <f t="shared" si="5529"/>
        <v>4.2444444444444445</v>
      </c>
      <c r="L2291" s="1206"/>
      <c r="M2291" s="1206"/>
      <c r="N2291" s="2307" t="e">
        <f t="shared" si="5413"/>
        <v>#DIV/0!</v>
      </c>
      <c r="O2291" s="1206">
        <f t="shared" si="5529"/>
        <v>8.875</v>
      </c>
      <c r="P2291" s="1206"/>
      <c r="Q2291" s="1206"/>
      <c r="R2291" s="2307" t="e">
        <f t="shared" si="5415"/>
        <v>#DIV/0!</v>
      </c>
      <c r="S2291" s="1206">
        <f t="shared" si="5529"/>
        <v>2.5</v>
      </c>
      <c r="T2291" s="1206"/>
      <c r="U2291" s="1206"/>
      <c r="V2291" s="2307" t="e">
        <f t="shared" si="5417"/>
        <v>#DIV/0!</v>
      </c>
      <c r="W2291" s="1206" t="e">
        <f>W2253/W2264</f>
        <v>#DIV/0!</v>
      </c>
      <c r="X2291" s="1206"/>
      <c r="Y2291" s="1206"/>
      <c r="Z2291" s="2307" t="e">
        <f t="shared" si="5418"/>
        <v>#DIV/0!</v>
      </c>
      <c r="AA2291" s="1206">
        <f t="shared" si="5406"/>
        <v>5.978650793650794</v>
      </c>
      <c r="AB2291" s="1718" t="e">
        <f t="shared" si="5407"/>
        <v>#DIV/0!</v>
      </c>
      <c r="AC2291" s="1903"/>
      <c r="AD2291" s="1220" t="s">
        <v>4339</v>
      </c>
    </row>
    <row r="2292" spans="1:30" s="325" customFormat="1" ht="15.75" hidden="1" thickBot="1" x14ac:dyDescent="0.3">
      <c r="A2292" s="3472"/>
      <c r="B2292" s="1182" t="s">
        <v>4223</v>
      </c>
      <c r="C2292" s="1207">
        <f>C2291/C316</f>
        <v>3.2042007609318812</v>
      </c>
      <c r="D2292" s="1207"/>
      <c r="E2292" s="1207">
        <f t="shared" si="5330"/>
        <v>3.2042007609318812</v>
      </c>
      <c r="F2292" s="1184" t="e">
        <f t="shared" si="5408"/>
        <v>#DIV/0!</v>
      </c>
      <c r="G2292" s="1208">
        <f t="shared" ref="G2292:W2292" si="5530">G2291/G316</f>
        <v>0.44123769338959212</v>
      </c>
      <c r="H2292" s="1208"/>
      <c r="I2292" s="1208"/>
      <c r="J2292" s="1184" t="e">
        <f t="shared" si="5411"/>
        <v>#DIV/0!</v>
      </c>
      <c r="K2292" s="1209">
        <f t="shared" si="5530"/>
        <v>0.74103189112329881</v>
      </c>
      <c r="L2292" s="1209"/>
      <c r="M2292" s="1209"/>
      <c r="N2292" s="1184" t="e">
        <f t="shared" si="5413"/>
        <v>#DIV/0!</v>
      </c>
      <c r="O2292" s="1210">
        <f t="shared" si="5530"/>
        <v>3.2365642994241846</v>
      </c>
      <c r="P2292" s="1210"/>
      <c r="Q2292" s="1210"/>
      <c r="R2292" s="1184" t="e">
        <f t="shared" si="5415"/>
        <v>#DIV/0!</v>
      </c>
      <c r="S2292" s="1214">
        <f t="shared" si="5530"/>
        <v>0.1696584938704028</v>
      </c>
      <c r="T2292" s="1214"/>
      <c r="U2292" s="1214"/>
      <c r="V2292" s="1184" t="e">
        <f t="shared" si="5417"/>
        <v>#DIV/0!</v>
      </c>
      <c r="W2292" s="1199" t="e">
        <f t="shared" si="5530"/>
        <v>#DIV/0!</v>
      </c>
      <c r="X2292" s="1199"/>
      <c r="Y2292" s="1199"/>
      <c r="Z2292" s="1184" t="e">
        <f t="shared" si="5418"/>
        <v>#DIV/0!</v>
      </c>
      <c r="AA2292" s="1198">
        <f t="shared" si="5406"/>
        <v>1.5585386277478719</v>
      </c>
      <c r="AB2292" s="1723" t="e">
        <f t="shared" si="5407"/>
        <v>#DIV/0!</v>
      </c>
      <c r="AC2292" s="1198"/>
      <c r="AD2292" s="325" t="s">
        <v>4340</v>
      </c>
    </row>
    <row r="2293" spans="1:30" ht="15.75" hidden="1" thickBot="1" x14ac:dyDescent="0.3">
      <c r="A2293" s="3472"/>
      <c r="B2293" s="1182" t="s">
        <v>4224</v>
      </c>
      <c r="C2293" s="1207">
        <f>C2291/C333</f>
        <v>1.7604126119112495</v>
      </c>
      <c r="D2293" s="1207"/>
      <c r="E2293" s="1207">
        <f t="shared" si="5330"/>
        <v>1.7604126119112495</v>
      </c>
      <c r="F2293" s="1184" t="e">
        <f t="shared" si="5408"/>
        <v>#DIV/0!</v>
      </c>
      <c r="G2293" s="1208">
        <f t="shared" ref="G2293:W2293" si="5531">G2291/G333</f>
        <v>0.79935515873015872</v>
      </c>
      <c r="H2293" s="1208"/>
      <c r="I2293" s="1208"/>
      <c r="J2293" s="1184" t="e">
        <f t="shared" si="5411"/>
        <v>#DIV/0!</v>
      </c>
      <c r="K2293" s="1209">
        <f t="shared" si="5531"/>
        <v>0.47842615683014689</v>
      </c>
      <c r="L2293" s="1209"/>
      <c r="M2293" s="1209"/>
      <c r="N2293" s="1184" t="e">
        <f t="shared" si="5413"/>
        <v>#DIV/0!</v>
      </c>
      <c r="O2293" s="1210">
        <f t="shared" si="5531"/>
        <v>1.1876784985720115</v>
      </c>
      <c r="P2293" s="1210"/>
      <c r="Q2293" s="1210"/>
      <c r="R2293" s="1184" t="e">
        <f t="shared" si="5415"/>
        <v>#DIV/0!</v>
      </c>
      <c r="S2293" s="1214">
        <f t="shared" si="5531"/>
        <v>0.42561349693251532</v>
      </c>
      <c r="T2293" s="1214"/>
      <c r="U2293" s="1214"/>
      <c r="V2293" s="1184" t="e">
        <f t="shared" si="5417"/>
        <v>#DIV/0!</v>
      </c>
      <c r="W2293" s="1200" t="e">
        <f t="shared" si="5531"/>
        <v>#DIV/0!</v>
      </c>
      <c r="X2293" s="1200"/>
      <c r="Y2293" s="1200"/>
      <c r="Z2293" s="1184" t="e">
        <f t="shared" si="5418"/>
        <v>#DIV/0!</v>
      </c>
      <c r="AA2293" s="1198">
        <f t="shared" si="5406"/>
        <v>0.93029718459521626</v>
      </c>
      <c r="AB2293" s="1723" t="e">
        <f t="shared" si="5407"/>
        <v>#DIV/0!</v>
      </c>
      <c r="AC2293" s="1198"/>
      <c r="AD2293" s="325" t="s">
        <v>4341</v>
      </c>
    </row>
    <row r="2294" spans="1:30" ht="15.75" hidden="1" thickBot="1" x14ac:dyDescent="0.3">
      <c r="A2294" s="3472"/>
      <c r="B2294" s="845" t="s">
        <v>4758</v>
      </c>
      <c r="C2294" s="1207">
        <f>C2291/C334</f>
        <v>-5.0151975683890573</v>
      </c>
      <c r="D2294" s="1207"/>
      <c r="E2294" s="1207">
        <f t="shared" si="5330"/>
        <v>-5.0151975683890573</v>
      </c>
      <c r="F2294" s="1184" t="e">
        <f t="shared" si="5408"/>
        <v>#DIV/0!</v>
      </c>
      <c r="G2294" s="1208">
        <f t="shared" ref="G2294:W2294" si="5532">G2291/G334</f>
        <v>1.85625</v>
      </c>
      <c r="H2294" s="1208"/>
      <c r="I2294" s="1208"/>
      <c r="J2294" s="1184" t="e">
        <f t="shared" si="5411"/>
        <v>#DIV/0!</v>
      </c>
      <c r="K2294" s="1209">
        <f t="shared" si="5532"/>
        <v>0.43499958134472072</v>
      </c>
      <c r="L2294" s="1209"/>
      <c r="M2294" s="1209"/>
      <c r="N2294" s="1184" t="e">
        <f t="shared" si="5413"/>
        <v>#DIV/0!</v>
      </c>
      <c r="O2294" s="1210">
        <f t="shared" si="5532"/>
        <v>2.0130171184022827</v>
      </c>
      <c r="P2294" s="1210"/>
      <c r="Q2294" s="1210"/>
      <c r="R2294" s="1184" t="e">
        <f t="shared" si="5415"/>
        <v>#DIV/0!</v>
      </c>
      <c r="S2294" s="1214">
        <f t="shared" si="5532"/>
        <v>0.56620209059233451</v>
      </c>
      <c r="T2294" s="1214"/>
      <c r="U2294" s="1214"/>
      <c r="V2294" s="1184" t="e">
        <f t="shared" si="5417"/>
        <v>#DIV/0!</v>
      </c>
      <c r="W2294" s="1199" t="e">
        <f t="shared" si="5532"/>
        <v>#DIV/0!</v>
      </c>
      <c r="X2294" s="1199"/>
      <c r="Y2294" s="1199"/>
      <c r="Z2294" s="1184" t="e">
        <f t="shared" si="5418"/>
        <v>#DIV/0!</v>
      </c>
      <c r="AA2294" s="1198">
        <f t="shared" si="5406"/>
        <v>-2.8945755609943835E-2</v>
      </c>
      <c r="AB2294" s="1723" t="e">
        <f t="shared" si="5407"/>
        <v>#DIV/0!</v>
      </c>
      <c r="AC2294" s="1198"/>
      <c r="AD2294" s="325" t="s">
        <v>4767</v>
      </c>
    </row>
    <row r="2295" spans="1:30" ht="15.75" hidden="1" thickBot="1" x14ac:dyDescent="0.3">
      <c r="A2295" s="3472"/>
      <c r="B2295" s="1203" t="s">
        <v>4343</v>
      </c>
      <c r="C2295" s="1206">
        <f>C2256/C2261</f>
        <v>-2.6423252462166705E-2</v>
      </c>
      <c r="D2295" s="1206"/>
      <c r="E2295" s="1206">
        <f t="shared" si="5330"/>
        <v>-2.6423252462166705E-2</v>
      </c>
      <c r="F2295" s="2307" t="e">
        <f t="shared" si="5408"/>
        <v>#DIV/0!</v>
      </c>
      <c r="G2295" s="1206">
        <f t="shared" ref="G2295:W2295" si="5533">G2256/G2261</f>
        <v>-1.6783216783216783E-2</v>
      </c>
      <c r="H2295" s="1206"/>
      <c r="I2295" s="1206"/>
      <c r="J2295" s="2307" t="e">
        <f t="shared" si="5411"/>
        <v>#DIV/0!</v>
      </c>
      <c r="K2295" s="1206">
        <f t="shared" si="5533"/>
        <v>-1.187800963081862E-2</v>
      </c>
      <c r="L2295" s="1206"/>
      <c r="M2295" s="1206"/>
      <c r="N2295" s="2307" t="e">
        <f t="shared" si="5413"/>
        <v>#DIV/0!</v>
      </c>
      <c r="O2295" s="1206">
        <f t="shared" si="5533"/>
        <v>-1.8018018018018018E-2</v>
      </c>
      <c r="P2295" s="1206"/>
      <c r="Q2295" s="1206"/>
      <c r="R2295" s="2307" t="e">
        <f t="shared" si="5415"/>
        <v>#DIV/0!</v>
      </c>
      <c r="S2295" s="1206">
        <f t="shared" si="5533"/>
        <v>2.8735632183908046E-4</v>
      </c>
      <c r="T2295" s="1206"/>
      <c r="U2295" s="1206"/>
      <c r="V2295" s="2307" t="e">
        <f t="shared" si="5417"/>
        <v>#DIV/0!</v>
      </c>
      <c r="W2295" s="1206" t="e">
        <f t="shared" si="5533"/>
        <v>#DIV/0!</v>
      </c>
      <c r="X2295" s="1206"/>
      <c r="Y2295" s="1206"/>
      <c r="Z2295" s="2307" t="e">
        <f t="shared" si="5418"/>
        <v>#DIV/0!</v>
      </c>
      <c r="AA2295" s="1206">
        <f t="shared" si="5406"/>
        <v>-1.4563028114476208E-2</v>
      </c>
      <c r="AB2295" s="1718" t="e">
        <f t="shared" si="5407"/>
        <v>#DIV/0!</v>
      </c>
      <c r="AC2295" s="1903"/>
      <c r="AD2295" s="1220" t="s">
        <v>4344</v>
      </c>
    </row>
    <row r="2296" spans="1:30" ht="15.75" hidden="1" thickBot="1" x14ac:dyDescent="0.3">
      <c r="A2296" s="3472"/>
      <c r="B2296" s="1182" t="s">
        <v>4223</v>
      </c>
      <c r="C2296" s="1207">
        <f>C2295/C342</f>
        <v>1.7962511021811229</v>
      </c>
      <c r="D2296" s="1207"/>
      <c r="E2296" s="1207">
        <f t="shared" si="5330"/>
        <v>1.7962511021811229</v>
      </c>
      <c r="F2296" s="1184" t="e">
        <f t="shared" si="5408"/>
        <v>#DIV/0!</v>
      </c>
      <c r="G2296" s="1208">
        <f t="shared" ref="G2296:W2296" si="5534">G2295/G342</f>
        <v>0.90539006210726014</v>
      </c>
      <c r="H2296" s="1208"/>
      <c r="I2296" s="1208"/>
      <c r="J2296" s="1184" t="e">
        <f t="shared" si="5411"/>
        <v>#DIV/0!</v>
      </c>
      <c r="K2296" s="1209">
        <f t="shared" si="5534"/>
        <v>1.1716654481887296</v>
      </c>
      <c r="L2296" s="1209"/>
      <c r="M2296" s="1209"/>
      <c r="N2296" s="1184" t="e">
        <f t="shared" si="5413"/>
        <v>#DIV/0!</v>
      </c>
      <c r="O2296" s="1210">
        <f t="shared" si="5534"/>
        <v>2.7878752953379822</v>
      </c>
      <c r="P2296" s="1210"/>
      <c r="Q2296" s="1210"/>
      <c r="R2296" s="1184" t="e">
        <f t="shared" si="5415"/>
        <v>#DIV/0!</v>
      </c>
      <c r="S2296" s="1214">
        <f t="shared" si="5534"/>
        <v>-1.4828230673581416E-2</v>
      </c>
      <c r="T2296" s="1214"/>
      <c r="U2296" s="1214"/>
      <c r="V2296" s="1184" t="e">
        <f t="shared" si="5417"/>
        <v>#DIV/0!</v>
      </c>
      <c r="W2296" s="1199" t="e">
        <f t="shared" si="5534"/>
        <v>#DIV/0!</v>
      </c>
      <c r="X2296" s="1199"/>
      <c r="Y2296" s="1199"/>
      <c r="Z2296" s="1184" t="e">
        <f t="shared" si="5418"/>
        <v>#DIV/0!</v>
      </c>
      <c r="AA2296" s="1198">
        <f t="shared" si="5406"/>
        <v>1.3292707354283029</v>
      </c>
      <c r="AB2296" s="1723" t="e">
        <f t="shared" si="5407"/>
        <v>#DIV/0!</v>
      </c>
      <c r="AC2296" s="1198"/>
      <c r="AD2296" s="325" t="s">
        <v>4345</v>
      </c>
    </row>
    <row r="2297" spans="1:30" ht="15.75" hidden="1" thickBot="1" x14ac:dyDescent="0.3">
      <c r="A2297" s="3472"/>
      <c r="B2297" s="1182" t="s">
        <v>4224</v>
      </c>
      <c r="C2297" s="1207">
        <f>C2295/C359</f>
        <v>1.8434652528354645</v>
      </c>
      <c r="D2297" s="1207"/>
      <c r="E2297" s="1207">
        <f t="shared" si="5330"/>
        <v>1.8434652528354645</v>
      </c>
      <c r="F2297" s="1184" t="e">
        <f t="shared" si="5408"/>
        <v>#DIV/0!</v>
      </c>
      <c r="G2297" s="1208">
        <f t="shared" ref="G2297:W2297" si="5535">G2295/G359</f>
        <v>0.39581991042665204</v>
      </c>
      <c r="H2297" s="1208"/>
      <c r="I2297" s="1208"/>
      <c r="J2297" s="1184" t="e">
        <f t="shared" si="5411"/>
        <v>#DIV/0!</v>
      </c>
      <c r="K2297" s="1209">
        <f t="shared" si="5535"/>
        <v>0.94927830066699614</v>
      </c>
      <c r="L2297" s="1209"/>
      <c r="M2297" s="1209"/>
      <c r="N2297" s="1184" t="e">
        <f t="shared" si="5413"/>
        <v>#DIV/0!</v>
      </c>
      <c r="O2297" s="1210">
        <f t="shared" si="5535"/>
        <v>0.92816996100578186</v>
      </c>
      <c r="P2297" s="1210"/>
      <c r="Q2297" s="1210"/>
      <c r="R2297" s="1184" t="e">
        <f t="shared" si="5415"/>
        <v>#DIV/0!</v>
      </c>
      <c r="S2297" s="1214">
        <f t="shared" si="5535"/>
        <v>-2.9445711028783132E-2</v>
      </c>
      <c r="T2297" s="1214"/>
      <c r="U2297" s="1214"/>
      <c r="V2297" s="1184" t="e">
        <f t="shared" si="5417"/>
        <v>#DIV/0!</v>
      </c>
      <c r="W2297" s="1199" t="e">
        <f t="shared" si="5535"/>
        <v>#DIV/0!</v>
      </c>
      <c r="X2297" s="1199"/>
      <c r="Y2297" s="1199"/>
      <c r="Z2297" s="1184" t="e">
        <f t="shared" si="5418"/>
        <v>#DIV/0!</v>
      </c>
      <c r="AA2297" s="1198">
        <f t="shared" si="5406"/>
        <v>0.81745754278122218</v>
      </c>
      <c r="AB2297" s="1723" t="e">
        <f t="shared" si="5407"/>
        <v>#DIV/0!</v>
      </c>
      <c r="AC2297" s="1198"/>
      <c r="AD2297" s="325" t="s">
        <v>4346</v>
      </c>
    </row>
    <row r="2298" spans="1:30" ht="15.75" hidden="1" thickBot="1" x14ac:dyDescent="0.3">
      <c r="A2298" s="3473"/>
      <c r="B2298" s="845" t="s">
        <v>4758</v>
      </c>
      <c r="C2298" s="1215">
        <f>C2295/C360</f>
        <v>1.5944094769281827</v>
      </c>
      <c r="D2298" s="1215"/>
      <c r="E2298" s="1215">
        <f t="shared" si="5330"/>
        <v>1.5944094769281827</v>
      </c>
      <c r="F2298" s="2308" t="e">
        <f t="shared" si="5408"/>
        <v>#DIV/0!</v>
      </c>
      <c r="G2298" s="1216">
        <f t="shared" ref="G2298:W2298" si="5536">G2295/G360</f>
        <v>1.2186074794770447</v>
      </c>
      <c r="H2298" s="1216"/>
      <c r="I2298" s="1216"/>
      <c r="J2298" s="2308" t="e">
        <f t="shared" si="5411"/>
        <v>#DIV/0!</v>
      </c>
      <c r="K2298" s="1217">
        <f t="shared" si="5536"/>
        <v>0.319848403780988</v>
      </c>
      <c r="L2298" s="1217"/>
      <c r="M2298" s="1217"/>
      <c r="N2298" s="2308" t="e">
        <f t="shared" si="5413"/>
        <v>#DIV/0!</v>
      </c>
      <c r="O2298" s="1218">
        <f t="shared" si="5536"/>
        <v>0.76244665718349924</v>
      </c>
      <c r="P2298" s="1218"/>
      <c r="Q2298" s="1218"/>
      <c r="R2298" s="2308" t="e">
        <f t="shared" si="5415"/>
        <v>#DIV/0!</v>
      </c>
      <c r="S2298" s="1219">
        <f t="shared" si="5536"/>
        <v>-2.4513704686118479E-2</v>
      </c>
      <c r="T2298" s="1219"/>
      <c r="U2298" s="1219"/>
      <c r="V2298" s="2308" t="e">
        <f t="shared" si="5417"/>
        <v>#DIV/0!</v>
      </c>
      <c r="W2298" s="1201" t="e">
        <f t="shared" si="5536"/>
        <v>#DIV/0!</v>
      </c>
      <c r="X2298" s="1201"/>
      <c r="Y2298" s="1201"/>
      <c r="Z2298" s="2308" t="e">
        <f t="shared" si="5418"/>
        <v>#DIV/0!</v>
      </c>
      <c r="AA2298" s="1202">
        <f t="shared" si="5406"/>
        <v>0.7741596625367192</v>
      </c>
      <c r="AB2298" s="1723" t="e">
        <f t="shared" si="5407"/>
        <v>#DIV/0!</v>
      </c>
      <c r="AC2298" s="1198"/>
      <c r="AD2298" s="325" t="s">
        <v>4759</v>
      </c>
    </row>
    <row r="2299" spans="1:30" customFormat="1" x14ac:dyDescent="0.25">
      <c r="A2299" s="3471" t="s">
        <v>222</v>
      </c>
      <c r="B2299" s="844" t="s">
        <v>935</v>
      </c>
      <c r="C2299" s="826">
        <f>'BNP avec amende'!B165</f>
        <v>763</v>
      </c>
      <c r="D2299" s="1245">
        <f>'Données 2013 TJN'!C278</f>
        <v>847</v>
      </c>
      <c r="E2299" s="826">
        <f>C2299-D2299</f>
        <v>-84</v>
      </c>
      <c r="F2299" s="2278">
        <f t="shared" si="5408"/>
        <v>-9.9173553719008267E-2</v>
      </c>
      <c r="G2299" s="826">
        <f>BPCE!B66</f>
        <v>139</v>
      </c>
      <c r="H2299" s="1245">
        <f>'Données 2013 TJN'!D278</f>
        <v>113</v>
      </c>
      <c r="I2299" s="826">
        <f>G2299-H2299</f>
        <v>26</v>
      </c>
      <c r="J2299" s="2278">
        <f t="shared" si="5411"/>
        <v>0.23008849557522124</v>
      </c>
      <c r="K2299" s="1245">
        <f>SG!B120</f>
        <v>400</v>
      </c>
      <c r="L2299" s="1245">
        <f>'Données 2013 TJN'!E278</f>
        <v>307</v>
      </c>
      <c r="M2299" s="1245">
        <f>K2299-L2299</f>
        <v>93</v>
      </c>
      <c r="N2299" s="2278">
        <f t="shared" si="5413"/>
        <v>0.30293159609120524</v>
      </c>
      <c r="O2299" s="826">
        <f>CA!B69</f>
        <v>190</v>
      </c>
      <c r="P2299" s="1245">
        <f>'Données 2013 TJN'!F278</f>
        <v>190</v>
      </c>
      <c r="Q2299" s="826">
        <f>O2299-P2299</f>
        <v>0</v>
      </c>
      <c r="R2299" s="2278">
        <f t="shared" si="5415"/>
        <v>0</v>
      </c>
      <c r="S2299" s="826">
        <f>CM!B44</f>
        <v>236</v>
      </c>
      <c r="T2299" s="1245">
        <f>'Données 2013 TJN'!G278</f>
        <v>270</v>
      </c>
      <c r="U2299" s="826">
        <f>S2299-T2299</f>
        <v>-34</v>
      </c>
      <c r="V2299" s="2278">
        <f t="shared" si="5417"/>
        <v>-0.12592592592592591</v>
      </c>
      <c r="W2299" s="826">
        <f>SUM(C2299+G2299+K2299+O2299+S2299)</f>
        <v>1728</v>
      </c>
      <c r="X2299" s="826">
        <f>SUM(D2299+H2299+L2299+P2299+T2299)</f>
        <v>1727</v>
      </c>
      <c r="Y2299" s="826">
        <f>W2299-X2299</f>
        <v>1</v>
      </c>
      <c r="Z2299" s="2278">
        <f t="shared" si="5418"/>
        <v>5.7903879559930511E-4</v>
      </c>
      <c r="AA2299" s="1222">
        <f t="shared" si="5406"/>
        <v>345.6</v>
      </c>
      <c r="AB2299" s="1715">
        <f t="shared" si="5407"/>
        <v>345.4</v>
      </c>
      <c r="AC2299" s="1311">
        <f>AA2299-AB2299</f>
        <v>0.20000000000004547</v>
      </c>
      <c r="AD2299" s="27" t="s">
        <v>4264</v>
      </c>
    </row>
    <row r="2300" spans="1:30" customFormat="1" x14ac:dyDescent="0.25">
      <c r="A2300" s="3472"/>
      <c r="B2300" s="845" t="s">
        <v>4265</v>
      </c>
      <c r="C2300" s="1184">
        <f>C2299/C4</f>
        <v>1.9480187908496732E-2</v>
      </c>
      <c r="D2300" s="1184">
        <f>D2299/D4</f>
        <v>2.1817526144969346E-2</v>
      </c>
      <c r="E2300" s="1184">
        <f t="shared" si="5330"/>
        <v>-2.3373382364726136E-3</v>
      </c>
      <c r="F2300" s="1184">
        <f t="shared" si="5408"/>
        <v>-0.10713122197914972</v>
      </c>
      <c r="G2300" s="1185">
        <f t="shared" ref="G2300:W2300" si="5537">G2299/G4</f>
        <v>5.9766951885453839E-3</v>
      </c>
      <c r="H2300" s="1185">
        <f t="shared" ref="H2300" si="5538">H2299/H4</f>
        <v>4.9507119386637457E-3</v>
      </c>
      <c r="I2300" s="1185">
        <f t="shared" ref="I2300:I2339" si="5539">G2300-H2300</f>
        <v>1.0259832498816382E-3</v>
      </c>
      <c r="J2300" s="1184">
        <f t="shared" si="5411"/>
        <v>0.20723953697830436</v>
      </c>
      <c r="K2300" s="1186">
        <f t="shared" si="5537"/>
        <v>1.6975767092475492E-2</v>
      </c>
      <c r="L2300" s="1186">
        <f t="shared" ref="L2300" si="5540">L2299/L4</f>
        <v>1.3447218572054314E-2</v>
      </c>
      <c r="M2300" s="1186">
        <f t="shared" ref="M2300:M2339" si="5541">K2300-L2300</f>
        <v>3.5285485204211778E-3</v>
      </c>
      <c r="N2300" s="1184">
        <f t="shared" si="5413"/>
        <v>0.26239987857073449</v>
      </c>
      <c r="O2300" s="1187">
        <f t="shared" si="5537"/>
        <v>1.1985113227780231E-2</v>
      </c>
      <c r="P2300" s="1187">
        <f t="shared" ref="P2300" si="5542">P2299/P4</f>
        <v>1.1863877614736186E-2</v>
      </c>
      <c r="Q2300" s="1187">
        <f t="shared" ref="Q2300:Q2339" si="5543">O2300-P2300</f>
        <v>1.2123561304404513E-4</v>
      </c>
      <c r="R2300" s="1184">
        <f t="shared" si="5415"/>
        <v>1.0218886015265173E-2</v>
      </c>
      <c r="S2300" s="1188">
        <f t="shared" si="5537"/>
        <v>1.5313736941145935E-2</v>
      </c>
      <c r="T2300" s="1188">
        <f t="shared" ref="T2300" si="5544">T2299/T4</f>
        <v>1.767478397486253E-2</v>
      </c>
      <c r="U2300" s="1188">
        <f t="shared" ref="U2300:U2339" si="5545">S2300-T2300</f>
        <v>-2.3610470337165953E-3</v>
      </c>
      <c r="V2300" s="1184">
        <f t="shared" si="5417"/>
        <v>-0.13358279439649892</v>
      </c>
      <c r="W2300" s="1194">
        <f t="shared" si="5537"/>
        <v>1.473748848633712E-2</v>
      </c>
      <c r="X2300" s="1194">
        <f t="shared" ref="X2300" si="5546">X2299/X4</f>
        <v>1.4917766567617995E-2</v>
      </c>
      <c r="Y2300" s="1194">
        <f t="shared" ref="Y2300:Y2339" si="5547">W2300-X2300</f>
        <v>-1.8027808128087512E-4</v>
      </c>
      <c r="Z2300" s="1184">
        <f t="shared" si="5418"/>
        <v>-1.2084790337999045E-2</v>
      </c>
      <c r="AA2300" s="1189">
        <f t="shared" si="5406"/>
        <v>1.3946300071688756E-2</v>
      </c>
      <c r="AB2300" s="1716">
        <f t="shared" si="5407"/>
        <v>1.3950823649057226E-2</v>
      </c>
      <c r="AC2300" s="1189">
        <f t="shared" ref="AC2300:AC2339" si="5548">AA2300-AB2300</f>
        <v>-4.5235773684700747E-6</v>
      </c>
      <c r="AD2300" t="s">
        <v>4266</v>
      </c>
    </row>
    <row r="2301" spans="1:30" customFormat="1" x14ac:dyDescent="0.25">
      <c r="A2301" s="3472"/>
      <c r="B2301" s="845" t="s">
        <v>4267</v>
      </c>
      <c r="C2301" s="1184">
        <f>C2299/C21</f>
        <v>2.9722254684274082E-2</v>
      </c>
      <c r="D2301" s="1184">
        <f>D2299/D21</f>
        <v>3.3568484464172481E-2</v>
      </c>
      <c r="E2301" s="1184">
        <f t="shared" si="5330"/>
        <v>-3.846229779898399E-3</v>
      </c>
      <c r="F2301" s="1184">
        <f t="shared" si="5408"/>
        <v>-0.11457859481274664</v>
      </c>
      <c r="G2301" s="1185">
        <f t="shared" ref="G2301:W2301" si="5549">G2299/G21</f>
        <v>3.5760226395677899E-2</v>
      </c>
      <c r="H2301" s="1185">
        <f t="shared" ref="H2301" si="5550">H2299/H21</f>
        <v>3.1319290465631928E-2</v>
      </c>
      <c r="I2301" s="1185">
        <f t="shared" si="5539"/>
        <v>4.4409359300459708E-3</v>
      </c>
      <c r="J2301" s="1184">
        <f t="shared" si="5411"/>
        <v>0.14179554721775101</v>
      </c>
      <c r="K2301" s="1186">
        <f t="shared" si="5549"/>
        <v>3.1113876789047916E-2</v>
      </c>
      <c r="L2301" s="1186">
        <f t="shared" ref="L2301" si="5551">L2299/L21</f>
        <v>2.3918971562134787E-2</v>
      </c>
      <c r="M2301" s="1186">
        <f t="shared" si="5541"/>
        <v>7.1949052269131286E-3</v>
      </c>
      <c r="N2301" s="1184">
        <f t="shared" si="5413"/>
        <v>0.30080328530107492</v>
      </c>
      <c r="O2301" s="1187">
        <f t="shared" si="5549"/>
        <v>2.2985724655214129E-2</v>
      </c>
      <c r="P2301" s="1187">
        <f t="shared" ref="P2301" si="5552">P2299/P21</f>
        <v>2.366421721260431E-2</v>
      </c>
      <c r="Q2301" s="1187">
        <f t="shared" si="5543"/>
        <v>-6.7849255739018191E-4</v>
      </c>
      <c r="R2301" s="1184">
        <f t="shared" si="5415"/>
        <v>-2.8671667069925105E-2</v>
      </c>
      <c r="S2301" s="1188">
        <f t="shared" si="5549"/>
        <v>9.9410278011794445E-2</v>
      </c>
      <c r="T2301" s="1188">
        <f t="shared" ref="T2301" si="5553">T2299/T21</f>
        <v>0.10940032414910859</v>
      </c>
      <c r="U2301" s="1188">
        <f t="shared" si="5545"/>
        <v>-9.9900461373141486E-3</v>
      </c>
      <c r="V2301" s="1184">
        <f t="shared" si="5417"/>
        <v>-9.1316421729227104E-2</v>
      </c>
      <c r="W2301" s="1194">
        <f t="shared" si="5549"/>
        <v>3.2570588457043768E-2</v>
      </c>
      <c r="X2301" s="1194">
        <f t="shared" ref="X2301" si="5554">X2299/X21</f>
        <v>3.310204707505942E-2</v>
      </c>
      <c r="Y2301" s="1194">
        <f t="shared" si="5547"/>
        <v>-5.3145861801565109E-4</v>
      </c>
      <c r="Z2301" s="1184">
        <f t="shared" si="5418"/>
        <v>-1.6055158667696901E-2</v>
      </c>
      <c r="AA2301" s="1189">
        <f t="shared" si="5406"/>
        <v>4.379847210720169E-2</v>
      </c>
      <c r="AB2301" s="1716">
        <f t="shared" si="5407"/>
        <v>4.4374257570730422E-2</v>
      </c>
      <c r="AC2301" s="1189">
        <f t="shared" si="5548"/>
        <v>-5.7578546352873156E-4</v>
      </c>
      <c r="AD2301" t="s">
        <v>4268</v>
      </c>
    </row>
    <row r="2302" spans="1:30" customFormat="1" hidden="1" x14ac:dyDescent="0.25">
      <c r="A2302" s="3472"/>
      <c r="B2302" s="1203" t="s">
        <v>4273</v>
      </c>
      <c r="C2302" s="1204">
        <f>'BNP avec amende'!C165</f>
        <v>406</v>
      </c>
      <c r="D2302" s="1204"/>
      <c r="E2302" s="1204">
        <f t="shared" si="5330"/>
        <v>406</v>
      </c>
      <c r="F2302" s="2307" t="e">
        <f t="shared" si="5408"/>
        <v>#DIV/0!</v>
      </c>
      <c r="G2302" s="1204">
        <f>BPCE!C66</f>
        <v>93</v>
      </c>
      <c r="H2302" s="1204"/>
      <c r="I2302" s="1204">
        <f t="shared" si="5539"/>
        <v>93</v>
      </c>
      <c r="J2302" s="2307" t="e">
        <f t="shared" si="5411"/>
        <v>#DIV/0!</v>
      </c>
      <c r="K2302" s="1246">
        <f>SG!C120</f>
        <v>233</v>
      </c>
      <c r="L2302" s="1246"/>
      <c r="M2302" s="1246">
        <f t="shared" si="5541"/>
        <v>233</v>
      </c>
      <c r="N2302" s="2307" t="e">
        <f t="shared" si="5413"/>
        <v>#DIV/0!</v>
      </c>
      <c r="O2302" s="1204">
        <f>CA!C69</f>
        <v>109</v>
      </c>
      <c r="P2302" s="1204"/>
      <c r="Q2302" s="1204">
        <f t="shared" si="5543"/>
        <v>109</v>
      </c>
      <c r="R2302" s="2307" t="e">
        <f t="shared" si="5415"/>
        <v>#DIV/0!</v>
      </c>
      <c r="S2302" s="1204">
        <f>CM!C44</f>
        <v>105</v>
      </c>
      <c r="T2302" s="1204"/>
      <c r="U2302" s="1204">
        <f t="shared" si="5545"/>
        <v>105</v>
      </c>
      <c r="V2302" s="2307" t="e">
        <f t="shared" si="5417"/>
        <v>#DIV/0!</v>
      </c>
      <c r="W2302" s="1204" t="e">
        <f>SUM(C2302:S2302)</f>
        <v>#DIV/0!</v>
      </c>
      <c r="X2302" s="1204" t="e">
        <f>SUM(D2302:T2302)</f>
        <v>#DIV/0!</v>
      </c>
      <c r="Y2302" s="1204" t="e">
        <f t="shared" si="5547"/>
        <v>#DIV/0!</v>
      </c>
      <c r="Z2302" s="2307" t="e">
        <f t="shared" si="5418"/>
        <v>#DIV/0!</v>
      </c>
      <c r="AA2302" s="1206">
        <f t="shared" ref="AA2302:AA2333" si="5555">AVERAGE(C2302,G2302,K2302,O2302,S2302)</f>
        <v>189.2</v>
      </c>
      <c r="AB2302" s="1718" t="e">
        <f t="shared" ref="AB2302:AB2333" si="5556">AVERAGE(D2302,H2302,L2302,P2302,T2302)</f>
        <v>#DIV/0!</v>
      </c>
      <c r="AC2302" s="1903" t="e">
        <f t="shared" si="5548"/>
        <v>#DIV/0!</v>
      </c>
      <c r="AD2302" s="27" t="s">
        <v>4274</v>
      </c>
    </row>
    <row r="2303" spans="1:30" customFormat="1" hidden="1" x14ac:dyDescent="0.25">
      <c r="A2303" s="3472"/>
      <c r="B2303" s="845" t="s">
        <v>4275</v>
      </c>
      <c r="C2303" s="1184">
        <f>C2302/C30</f>
        <v>0.14812112367748997</v>
      </c>
      <c r="D2303" s="1184"/>
      <c r="E2303" s="1184">
        <f t="shared" si="5330"/>
        <v>0.14812112367748997</v>
      </c>
      <c r="F2303" s="1184" t="e">
        <f t="shared" si="5408"/>
        <v>#DIV/0!</v>
      </c>
      <c r="G2303" s="1185">
        <f t="shared" ref="G2303:W2303" si="5557">G2302/G30</f>
        <v>1.5696202531645571E-2</v>
      </c>
      <c r="H2303" s="1185"/>
      <c r="I2303" s="1185">
        <f t="shared" si="5539"/>
        <v>1.5696202531645571E-2</v>
      </c>
      <c r="J2303" s="1184" t="e">
        <f t="shared" si="5411"/>
        <v>#DIV/0!</v>
      </c>
      <c r="K2303" s="1186">
        <f t="shared" si="5557"/>
        <v>5.3244972577696524E-2</v>
      </c>
      <c r="L2303" s="1186"/>
      <c r="M2303" s="1186">
        <f t="shared" si="5541"/>
        <v>5.3244972577696524E-2</v>
      </c>
      <c r="N2303" s="1184" t="e">
        <f t="shared" si="5413"/>
        <v>#DIV/0!</v>
      </c>
      <c r="O2303" s="1187">
        <f t="shared" si="5557"/>
        <v>4.18426103646833E-2</v>
      </c>
      <c r="P2303" s="1187"/>
      <c r="Q2303" s="1187">
        <f t="shared" si="5543"/>
        <v>4.18426103646833E-2</v>
      </c>
      <c r="R2303" s="1184" t="e">
        <f t="shared" si="5415"/>
        <v>#DIV/0!</v>
      </c>
      <c r="S2303" s="1188">
        <f t="shared" si="5557"/>
        <v>1.532399299474606E-2</v>
      </c>
      <c r="T2303" s="1188"/>
      <c r="U2303" s="1188">
        <f t="shared" si="5545"/>
        <v>1.532399299474606E-2</v>
      </c>
      <c r="V2303" s="1184" t="e">
        <f t="shared" si="5417"/>
        <v>#DIV/0!</v>
      </c>
      <c r="W2303" s="1192" t="e">
        <f t="shared" si="5557"/>
        <v>#DIV/0!</v>
      </c>
      <c r="X2303" s="1192" t="e">
        <f t="shared" ref="X2303" si="5558">X2302/X30</f>
        <v>#DIV/0!</v>
      </c>
      <c r="Y2303" s="1192" t="e">
        <f t="shared" si="5547"/>
        <v>#DIV/0!</v>
      </c>
      <c r="Z2303" s="1184" t="e">
        <f t="shared" si="5418"/>
        <v>#DIV/0!</v>
      </c>
      <c r="AA2303" s="1193">
        <f t="shared" si="5555"/>
        <v>5.484578042925229E-2</v>
      </c>
      <c r="AB2303" s="1717" t="e">
        <f t="shared" si="5556"/>
        <v>#DIV/0!</v>
      </c>
      <c r="AC2303" s="1193" t="e">
        <f t="shared" si="5548"/>
        <v>#DIV/0!</v>
      </c>
      <c r="AD2303" t="s">
        <v>4276</v>
      </c>
    </row>
    <row r="2304" spans="1:30" customFormat="1" hidden="1" x14ac:dyDescent="0.25">
      <c r="A2304" s="3472"/>
      <c r="B2304" s="845" t="s">
        <v>4277</v>
      </c>
      <c r="C2304" s="1184">
        <f>C2302/C47</f>
        <v>0.10056972999752291</v>
      </c>
      <c r="D2304" s="1184"/>
      <c r="E2304" s="1184">
        <f t="shared" si="5330"/>
        <v>0.10056972999752291</v>
      </c>
      <c r="F2304" s="1184" t="e">
        <f t="shared" si="5408"/>
        <v>#DIV/0!</v>
      </c>
      <c r="G2304" s="1185">
        <f t="shared" ref="G2304:W2304" si="5559">G2302/G47</f>
        <v>6.9196428571428575E-2</v>
      </c>
      <c r="H2304" s="1185"/>
      <c r="I2304" s="1185">
        <f t="shared" si="5539"/>
        <v>6.9196428571428575E-2</v>
      </c>
      <c r="J2304" s="1184" t="e">
        <f t="shared" si="5411"/>
        <v>#DIV/0!</v>
      </c>
      <c r="K2304" s="1186">
        <f t="shared" si="5559"/>
        <v>5.8104738154613464E-2</v>
      </c>
      <c r="L2304" s="1186"/>
      <c r="M2304" s="1186">
        <f t="shared" si="5541"/>
        <v>5.8104738154613464E-2</v>
      </c>
      <c r="N2304" s="1184" t="e">
        <f t="shared" si="5413"/>
        <v>#DIV/0!</v>
      </c>
      <c r="O2304" s="1187">
        <f t="shared" si="5559"/>
        <v>4.4471644226846185E-2</v>
      </c>
      <c r="P2304" s="1187"/>
      <c r="Q2304" s="1187">
        <f t="shared" si="5543"/>
        <v>4.4471644226846185E-2</v>
      </c>
      <c r="R2304" s="1184" t="e">
        <f t="shared" si="5415"/>
        <v>#DIV/0!</v>
      </c>
      <c r="S2304" s="1188">
        <f t="shared" si="5559"/>
        <v>0.16104294478527606</v>
      </c>
      <c r="T2304" s="1188"/>
      <c r="U2304" s="1188">
        <f t="shared" si="5545"/>
        <v>0.16104294478527606</v>
      </c>
      <c r="V2304" s="1184" t="e">
        <f t="shared" si="5417"/>
        <v>#DIV/0!</v>
      </c>
      <c r="W2304" s="1192" t="e">
        <f t="shared" si="5559"/>
        <v>#DIV/0!</v>
      </c>
      <c r="X2304" s="1192" t="e">
        <f t="shared" ref="X2304" si="5560">X2302/X47</f>
        <v>#DIV/0!</v>
      </c>
      <c r="Y2304" s="1192" t="e">
        <f t="shared" si="5547"/>
        <v>#DIV/0!</v>
      </c>
      <c r="Z2304" s="1184" t="e">
        <f t="shared" si="5418"/>
        <v>#DIV/0!</v>
      </c>
      <c r="AA2304" s="1193">
        <f t="shared" si="5555"/>
        <v>8.667709714713745E-2</v>
      </c>
      <c r="AB2304" s="1717" t="e">
        <f t="shared" si="5556"/>
        <v>#DIV/0!</v>
      </c>
      <c r="AC2304" s="1193" t="e">
        <f t="shared" si="5548"/>
        <v>#DIV/0!</v>
      </c>
      <c r="AD2304" t="s">
        <v>4278</v>
      </c>
    </row>
    <row r="2305" spans="1:30" customFormat="1" hidden="1" x14ac:dyDescent="0.25">
      <c r="A2305" s="3472"/>
      <c r="B2305" s="1203" t="s">
        <v>4283</v>
      </c>
      <c r="C2305" s="1204">
        <f>'BNP avec amende'!F165</f>
        <v>-123</v>
      </c>
      <c r="D2305" s="1204"/>
      <c r="E2305" s="1204">
        <f t="shared" si="5330"/>
        <v>-123</v>
      </c>
      <c r="F2305" s="2307" t="e">
        <f t="shared" si="5408"/>
        <v>#DIV/0!</v>
      </c>
      <c r="G2305" s="1204">
        <f>BPCE!F66</f>
        <v>-24</v>
      </c>
      <c r="H2305" s="1204"/>
      <c r="I2305" s="1204">
        <f t="shared" si="5539"/>
        <v>-24</v>
      </c>
      <c r="J2305" s="2307" t="e">
        <f t="shared" si="5411"/>
        <v>#DIV/0!</v>
      </c>
      <c r="K2305" s="1246">
        <f>SG!F120</f>
        <v>-53</v>
      </c>
      <c r="L2305" s="1246"/>
      <c r="M2305" s="1246">
        <f t="shared" si="5541"/>
        <v>-53</v>
      </c>
      <c r="N2305" s="2307" t="e">
        <f t="shared" si="5413"/>
        <v>#DIV/0!</v>
      </c>
      <c r="O2305" s="1204">
        <f>CA!F69</f>
        <v>-37</v>
      </c>
      <c r="P2305" s="1204"/>
      <c r="Q2305" s="1204">
        <f t="shared" si="5543"/>
        <v>-37</v>
      </c>
      <c r="R2305" s="2307" t="e">
        <f t="shared" si="5415"/>
        <v>#DIV/0!</v>
      </c>
      <c r="S2305" s="1204">
        <f>CM!G44</f>
        <v>-23</v>
      </c>
      <c r="T2305" s="1204"/>
      <c r="U2305" s="1204">
        <f t="shared" si="5545"/>
        <v>-23</v>
      </c>
      <c r="V2305" s="2307" t="e">
        <f t="shared" si="5417"/>
        <v>#DIV/0!</v>
      </c>
      <c r="W2305" s="1204" t="e">
        <f>SUM(C2305:S2305)</f>
        <v>#DIV/0!</v>
      </c>
      <c r="X2305" s="1204" t="e">
        <f>SUM(D2305:T2305)</f>
        <v>#DIV/0!</v>
      </c>
      <c r="Y2305" s="1204" t="e">
        <f t="shared" si="5547"/>
        <v>#DIV/0!</v>
      </c>
      <c r="Z2305" s="2307" t="e">
        <f t="shared" si="5418"/>
        <v>#DIV/0!</v>
      </c>
      <c r="AA2305" s="1206">
        <f t="shared" si="5555"/>
        <v>-52</v>
      </c>
      <c r="AB2305" s="1719" t="e">
        <f t="shared" si="5556"/>
        <v>#DIV/0!</v>
      </c>
      <c r="AC2305" s="1206" t="e">
        <f t="shared" si="5548"/>
        <v>#DIV/0!</v>
      </c>
      <c r="AD2305" s="1178" t="s">
        <v>4284</v>
      </c>
    </row>
    <row r="2306" spans="1:30" customFormat="1" hidden="1" x14ac:dyDescent="0.25">
      <c r="A2306" s="3472"/>
      <c r="B2306" s="845" t="s">
        <v>4285</v>
      </c>
      <c r="C2306" s="1184">
        <f>C2305/C56</f>
        <v>4.6555639666919002E-2</v>
      </c>
      <c r="D2306" s="1184"/>
      <c r="E2306" s="1184">
        <f t="shared" si="5330"/>
        <v>4.6555639666919002E-2</v>
      </c>
      <c r="F2306" s="1184" t="e">
        <f t="shared" si="5408"/>
        <v>#DIV/0!</v>
      </c>
      <c r="G2306" s="1185">
        <f t="shared" ref="G2306:W2306" si="5561">G2305/G56</f>
        <v>1.2545739675901725E-2</v>
      </c>
      <c r="H2306" s="1185"/>
      <c r="I2306" s="1185">
        <f t="shared" si="5539"/>
        <v>1.2545739675901725E-2</v>
      </c>
      <c r="J2306" s="1184" t="e">
        <f t="shared" si="5411"/>
        <v>#DIV/0!</v>
      </c>
      <c r="K2306" s="1186">
        <f t="shared" si="5561"/>
        <v>3.8377986965966691E-2</v>
      </c>
      <c r="L2306" s="1186"/>
      <c r="M2306" s="1186">
        <f t="shared" si="5541"/>
        <v>3.8377986965966691E-2</v>
      </c>
      <c r="N2306" s="1184" t="e">
        <f t="shared" si="5413"/>
        <v>#DIV/0!</v>
      </c>
      <c r="O2306" s="1187">
        <f t="shared" si="5561"/>
        <v>7.8891257995735611E-2</v>
      </c>
      <c r="P2306" s="1187"/>
      <c r="Q2306" s="1187">
        <f t="shared" si="5543"/>
        <v>7.8891257995735611E-2</v>
      </c>
      <c r="R2306" s="1184" t="e">
        <f t="shared" si="5415"/>
        <v>#DIV/0!</v>
      </c>
      <c r="S2306" s="1188">
        <f t="shared" si="5561"/>
        <v>1.5171503957783642E-2</v>
      </c>
      <c r="T2306" s="1188"/>
      <c r="U2306" s="1188">
        <f t="shared" si="5545"/>
        <v>1.5171503957783642E-2</v>
      </c>
      <c r="V2306" s="1184" t="e">
        <f t="shared" si="5417"/>
        <v>#DIV/0!</v>
      </c>
      <c r="W2306" s="1194" t="e">
        <f t="shared" si="5561"/>
        <v>#DIV/0!</v>
      </c>
      <c r="X2306" s="1194" t="e">
        <f t="shared" ref="X2306" si="5562">X2305/X56</f>
        <v>#DIV/0!</v>
      </c>
      <c r="Y2306" s="1194" t="e">
        <f t="shared" si="5547"/>
        <v>#DIV/0!</v>
      </c>
      <c r="Z2306" s="1184" t="e">
        <f t="shared" si="5418"/>
        <v>#DIV/0!</v>
      </c>
      <c r="AA2306" s="1193">
        <f t="shared" si="5555"/>
        <v>3.8308425652461335E-2</v>
      </c>
      <c r="AB2306" s="1717" t="e">
        <f t="shared" si="5556"/>
        <v>#DIV/0!</v>
      </c>
      <c r="AC2306" s="1193" t="e">
        <f t="shared" si="5548"/>
        <v>#DIV/0!</v>
      </c>
      <c r="AD2306" t="s">
        <v>4286</v>
      </c>
    </row>
    <row r="2307" spans="1:30" customFormat="1" hidden="1" x14ac:dyDescent="0.25">
      <c r="A2307" s="3472"/>
      <c r="B2307" s="845" t="s">
        <v>4287</v>
      </c>
      <c r="C2307" s="1184">
        <f>C2305/C73</f>
        <v>6.9965870307167236E-2</v>
      </c>
      <c r="D2307" s="1184"/>
      <c r="E2307" s="1184">
        <f t="shared" si="5330"/>
        <v>6.9965870307167236E-2</v>
      </c>
      <c r="F2307" s="1184" t="e">
        <f t="shared" si="5408"/>
        <v>#DIV/0!</v>
      </c>
      <c r="G2307" s="1185">
        <f t="shared" ref="G2307:W2307" si="5563">G2305/G73</f>
        <v>5.3932584269662923E-2</v>
      </c>
      <c r="H2307" s="1185"/>
      <c r="I2307" s="1185">
        <f t="shared" si="5539"/>
        <v>5.3932584269662923E-2</v>
      </c>
      <c r="J2307" s="1184" t="e">
        <f t="shared" si="5411"/>
        <v>#DIV/0!</v>
      </c>
      <c r="K2307" s="1186">
        <f t="shared" si="5563"/>
        <v>5.0524308865586273E-2</v>
      </c>
      <c r="L2307" s="1186"/>
      <c r="M2307" s="1186">
        <f t="shared" si="5541"/>
        <v>5.0524308865586273E-2</v>
      </c>
      <c r="N2307" s="1184" t="e">
        <f t="shared" si="5413"/>
        <v>#DIV/0!</v>
      </c>
      <c r="O2307" s="1187">
        <f t="shared" si="5563"/>
        <v>5.5223880597014927E-2</v>
      </c>
      <c r="P2307" s="1187"/>
      <c r="Q2307" s="1187">
        <f t="shared" si="5543"/>
        <v>5.5223880597014927E-2</v>
      </c>
      <c r="R2307" s="1184" t="e">
        <f t="shared" si="5415"/>
        <v>#DIV/0!</v>
      </c>
      <c r="S2307" s="1188">
        <f t="shared" si="5563"/>
        <v>0.19008264462809918</v>
      </c>
      <c r="T2307" s="1188"/>
      <c r="U2307" s="1188">
        <f t="shared" si="5545"/>
        <v>0.19008264462809918</v>
      </c>
      <c r="V2307" s="1184" t="e">
        <f t="shared" si="5417"/>
        <v>#DIV/0!</v>
      </c>
      <c r="W2307" s="1194" t="e">
        <f t="shared" si="5563"/>
        <v>#DIV/0!</v>
      </c>
      <c r="X2307" s="1194" t="e">
        <f t="shared" ref="X2307" si="5564">X2305/X73</f>
        <v>#DIV/0!</v>
      </c>
      <c r="Y2307" s="1194" t="e">
        <f t="shared" si="5547"/>
        <v>#DIV/0!</v>
      </c>
      <c r="Z2307" s="1184" t="e">
        <f t="shared" si="5418"/>
        <v>#DIV/0!</v>
      </c>
      <c r="AA2307" s="1193">
        <f t="shared" si="5555"/>
        <v>8.3945857733506116E-2</v>
      </c>
      <c r="AB2307" s="1717" t="e">
        <f t="shared" si="5556"/>
        <v>#DIV/0!</v>
      </c>
      <c r="AC2307" s="1193" t="e">
        <f t="shared" si="5548"/>
        <v>#DIV/0!</v>
      </c>
      <c r="AD2307" t="s">
        <v>4288</v>
      </c>
    </row>
    <row r="2308" spans="1:30" customFormat="1" hidden="1" x14ac:dyDescent="0.25">
      <c r="A2308" s="3472"/>
      <c r="B2308" s="845" t="s">
        <v>4289</v>
      </c>
      <c r="C2308" s="1195">
        <v>0.28000000000000003</v>
      </c>
      <c r="D2308" s="1195"/>
      <c r="E2308" s="1195">
        <f t="shared" si="5330"/>
        <v>0.28000000000000003</v>
      </c>
      <c r="F2308" s="1184" t="e">
        <f t="shared" si="5408"/>
        <v>#DIV/0!</v>
      </c>
      <c r="G2308" s="1196">
        <v>0.28000000000000003</v>
      </c>
      <c r="H2308" s="1196"/>
      <c r="I2308" s="1196">
        <f t="shared" si="5539"/>
        <v>0.28000000000000003</v>
      </c>
      <c r="J2308" s="1184" t="e">
        <f t="shared" si="5411"/>
        <v>#DIV/0!</v>
      </c>
      <c r="K2308" s="1197">
        <v>0.28000000000000003</v>
      </c>
      <c r="L2308" s="1197"/>
      <c r="M2308" s="1197">
        <f t="shared" si="5541"/>
        <v>0.28000000000000003</v>
      </c>
      <c r="N2308" s="1184" t="e">
        <f t="shared" si="5413"/>
        <v>#DIV/0!</v>
      </c>
      <c r="O2308" s="1187">
        <v>0.28000000000000003</v>
      </c>
      <c r="P2308" s="1187"/>
      <c r="Q2308" s="1187">
        <f t="shared" si="5543"/>
        <v>0.28000000000000003</v>
      </c>
      <c r="R2308" s="1184" t="e">
        <f t="shared" si="5415"/>
        <v>#DIV/0!</v>
      </c>
      <c r="S2308" s="1188">
        <v>0.28000000000000003</v>
      </c>
      <c r="T2308" s="1188"/>
      <c r="U2308" s="1188">
        <f t="shared" si="5545"/>
        <v>0.28000000000000003</v>
      </c>
      <c r="V2308" s="1184" t="e">
        <f t="shared" si="5417"/>
        <v>#DIV/0!</v>
      </c>
      <c r="W2308" s="1190">
        <v>0.28000000000000003</v>
      </c>
      <c r="X2308" s="1190">
        <v>0.28000000000000003</v>
      </c>
      <c r="Y2308" s="1190">
        <f t="shared" si="5547"/>
        <v>0</v>
      </c>
      <c r="Z2308" s="1184">
        <f t="shared" si="5418"/>
        <v>0</v>
      </c>
      <c r="AA2308" s="1191">
        <f t="shared" si="5555"/>
        <v>0.28000000000000003</v>
      </c>
      <c r="AB2308" s="1720" t="e">
        <f t="shared" si="5556"/>
        <v>#DIV/0!</v>
      </c>
      <c r="AC2308" s="1191" t="e">
        <f t="shared" si="5548"/>
        <v>#DIV/0!</v>
      </c>
      <c r="AD2308" t="s">
        <v>4290</v>
      </c>
    </row>
    <row r="2309" spans="1:30" customFormat="1" hidden="1" x14ac:dyDescent="0.25">
      <c r="A2309" s="3472"/>
      <c r="B2309" s="845" t="s">
        <v>4291</v>
      </c>
      <c r="C2309" s="1184">
        <f>C2305/C2302</f>
        <v>-0.30295566502463056</v>
      </c>
      <c r="D2309" s="1184"/>
      <c r="E2309" s="1184">
        <f t="shared" si="5330"/>
        <v>-0.30295566502463056</v>
      </c>
      <c r="F2309" s="1184" t="e">
        <f t="shared" si="5408"/>
        <v>#DIV/0!</v>
      </c>
      <c r="G2309" s="1185">
        <f t="shared" ref="G2309:W2309" si="5565">G2305/G2302</f>
        <v>-0.25806451612903225</v>
      </c>
      <c r="H2309" s="1185"/>
      <c r="I2309" s="1185">
        <f t="shared" si="5539"/>
        <v>-0.25806451612903225</v>
      </c>
      <c r="J2309" s="1184" t="e">
        <f t="shared" si="5411"/>
        <v>#DIV/0!</v>
      </c>
      <c r="K2309" s="1186">
        <f t="shared" si="5565"/>
        <v>-0.22746781115879827</v>
      </c>
      <c r="L2309" s="1186"/>
      <c r="M2309" s="1186">
        <f t="shared" si="5541"/>
        <v>-0.22746781115879827</v>
      </c>
      <c r="N2309" s="1184" t="e">
        <f t="shared" si="5413"/>
        <v>#DIV/0!</v>
      </c>
      <c r="O2309" s="1187">
        <f t="shared" si="5565"/>
        <v>-0.33944954128440369</v>
      </c>
      <c r="P2309" s="1187"/>
      <c r="Q2309" s="1187">
        <f t="shared" si="5543"/>
        <v>-0.33944954128440369</v>
      </c>
      <c r="R2309" s="1184" t="e">
        <f t="shared" si="5415"/>
        <v>#DIV/0!</v>
      </c>
      <c r="S2309" s="1188">
        <f t="shared" si="5565"/>
        <v>-0.21904761904761905</v>
      </c>
      <c r="T2309" s="1188"/>
      <c r="U2309" s="1188">
        <f t="shared" si="5545"/>
        <v>-0.21904761904761905</v>
      </c>
      <c r="V2309" s="1184" t="e">
        <f t="shared" si="5417"/>
        <v>#DIV/0!</v>
      </c>
      <c r="W2309" s="1205" t="e">
        <f t="shared" si="5565"/>
        <v>#DIV/0!</v>
      </c>
      <c r="X2309" s="1205" t="e">
        <f t="shared" ref="X2309" si="5566">X2305/X2302</f>
        <v>#DIV/0!</v>
      </c>
      <c r="Y2309" s="1205" t="e">
        <f t="shared" si="5547"/>
        <v>#DIV/0!</v>
      </c>
      <c r="Z2309" s="1184" t="e">
        <f t="shared" si="5418"/>
        <v>#DIV/0!</v>
      </c>
      <c r="AA2309" s="1191">
        <f t="shared" si="5555"/>
        <v>-0.26939703052889674</v>
      </c>
      <c r="AB2309" s="1720" t="e">
        <f t="shared" si="5556"/>
        <v>#DIV/0!</v>
      </c>
      <c r="AC2309" s="1191" t="e">
        <f t="shared" si="5548"/>
        <v>#DIV/0!</v>
      </c>
      <c r="AD2309" t="s">
        <v>4292</v>
      </c>
    </row>
    <row r="2310" spans="1:30" customFormat="1" x14ac:dyDescent="0.25">
      <c r="A2310" s="3472"/>
      <c r="B2310" s="1203" t="s">
        <v>10</v>
      </c>
      <c r="C2310" s="1204">
        <f>'BNP avec amende'!G165</f>
        <v>2390</v>
      </c>
      <c r="D2310" s="1246">
        <f>'Données 2013 TJN'!C281</f>
        <v>1693</v>
      </c>
      <c r="E2310" s="1204">
        <f t="shared" si="5330"/>
        <v>697</v>
      </c>
      <c r="F2310" s="2307">
        <f t="shared" si="5408"/>
        <v>0.41169521559362077</v>
      </c>
      <c r="G2310" s="1204">
        <f>BPCE!G66</f>
        <v>263</v>
      </c>
      <c r="H2310" s="1246">
        <f>'Données 2013 TJN'!D281</f>
        <v>240</v>
      </c>
      <c r="I2310" s="1204">
        <f t="shared" si="5539"/>
        <v>23</v>
      </c>
      <c r="J2310" s="2307">
        <f t="shared" si="5411"/>
        <v>9.583333333333334E-2</v>
      </c>
      <c r="K2310" s="1246">
        <f>SG!G120</f>
        <v>562</v>
      </c>
      <c r="L2310" s="1246">
        <f>'Données 2013 TJN'!E281</f>
        <v>535</v>
      </c>
      <c r="M2310" s="1246">
        <f t="shared" si="5541"/>
        <v>27</v>
      </c>
      <c r="N2310" s="2307">
        <f t="shared" si="5413"/>
        <v>5.046728971962617E-2</v>
      </c>
      <c r="O2310" s="1204">
        <f>CA!G69</f>
        <v>235</v>
      </c>
      <c r="P2310" s="1246">
        <f>'Données 2013 TJN'!F281</f>
        <v>258</v>
      </c>
      <c r="Q2310" s="1204">
        <f t="shared" si="5543"/>
        <v>-23</v>
      </c>
      <c r="R2310" s="2307">
        <f t="shared" si="5415"/>
        <v>-8.9147286821705432E-2</v>
      </c>
      <c r="S2310" s="1204">
        <f>CM!H44</f>
        <v>1285</v>
      </c>
      <c r="T2310" s="1246">
        <f>'Données 2013 TJN'!G281</f>
        <v>1576</v>
      </c>
      <c r="U2310" s="1204">
        <f t="shared" si="5545"/>
        <v>-291</v>
      </c>
      <c r="V2310" s="2307">
        <f t="shared" si="5417"/>
        <v>-0.18464467005076143</v>
      </c>
      <c r="W2310" s="1204">
        <f>SUM(C2310+G2310+K2310+O2310+S2310)</f>
        <v>4735</v>
      </c>
      <c r="X2310" s="1204">
        <f>SUM(D2310+H2310+L2310+P2310+T2310)</f>
        <v>4302</v>
      </c>
      <c r="Y2310" s="1204">
        <f t="shared" si="5547"/>
        <v>433</v>
      </c>
      <c r="Z2310" s="2307">
        <f t="shared" si="5418"/>
        <v>0.100650860065086</v>
      </c>
      <c r="AA2310" s="1204">
        <f t="shared" si="5555"/>
        <v>947</v>
      </c>
      <c r="AB2310" s="1721">
        <f t="shared" si="5556"/>
        <v>860.4</v>
      </c>
      <c r="AC2310" s="1309">
        <f t="shared" si="5548"/>
        <v>86.600000000000023</v>
      </c>
      <c r="AD2310" s="27" t="s">
        <v>4293</v>
      </c>
    </row>
    <row r="2311" spans="1:30" customFormat="1" x14ac:dyDescent="0.25">
      <c r="A2311" s="3472"/>
      <c r="B2311" s="845" t="s">
        <v>4294</v>
      </c>
      <c r="C2311" s="1184">
        <f>C2310/C82</f>
        <v>1.3307127386513589E-2</v>
      </c>
      <c r="D2311" s="1184">
        <f>D2310/D82</f>
        <v>9.767270125884131E-3</v>
      </c>
      <c r="E2311" s="1184">
        <f t="shared" si="5330"/>
        <v>3.5398572606294577E-3</v>
      </c>
      <c r="F2311" s="1184">
        <f t="shared" si="5408"/>
        <v>0.36242032983694417</v>
      </c>
      <c r="G2311" s="1185">
        <f t="shared" ref="G2311:W2311" si="5567">G2310/G82</f>
        <v>2.5484743069215787E-3</v>
      </c>
      <c r="H2311" s="1185">
        <f t="shared" ref="H2311" si="5568">H2310/H82</f>
        <v>2.174169059762472E-3</v>
      </c>
      <c r="I2311" s="1185">
        <f t="shared" si="5539"/>
        <v>3.7430524715910667E-4</v>
      </c>
      <c r="J2311" s="1184">
        <f t="shared" si="5411"/>
        <v>0.17216013882563463</v>
      </c>
      <c r="K2311" s="1186">
        <f t="shared" si="5567"/>
        <v>4.1255579046276724E-3</v>
      </c>
      <c r="L2311" s="1186">
        <f t="shared" ref="L2311" si="5569">L2310/L82</f>
        <v>3.9662240805402958E-3</v>
      </c>
      <c r="M2311" s="1186">
        <f t="shared" si="5541"/>
        <v>1.5933382408737668E-4</v>
      </c>
      <c r="N2311" s="1184">
        <f t="shared" si="5413"/>
        <v>4.0172673266022717E-2</v>
      </c>
      <c r="O2311" s="1187">
        <f t="shared" si="5567"/>
        <v>3.2383865944575359E-3</v>
      </c>
      <c r="P2311" s="1187">
        <f t="shared" ref="P2311" si="5570">P2310/P82</f>
        <v>3.4159064730103668E-3</v>
      </c>
      <c r="Q2311" s="1187">
        <f t="shared" si="5543"/>
        <v>-1.7751987855283086E-4</v>
      </c>
      <c r="R2311" s="1184">
        <f t="shared" si="5415"/>
        <v>-5.1968600415568847E-2</v>
      </c>
      <c r="S2311" s="1188">
        <f t="shared" si="5567"/>
        <v>1.6426133531043476E-2</v>
      </c>
      <c r="T2311" s="1188">
        <f t="shared" ref="T2311" si="5571">T2310/T82</f>
        <v>2.0081037690170996E-2</v>
      </c>
      <c r="U2311" s="1188">
        <f t="shared" si="5545"/>
        <v>-3.6549041591275207E-3</v>
      </c>
      <c r="V2311" s="1184">
        <f t="shared" si="5417"/>
        <v>-0.18200773364000383</v>
      </c>
      <c r="W2311" s="1194">
        <f t="shared" si="5567"/>
        <v>8.3096124754747976E-3</v>
      </c>
      <c r="X2311" s="1194">
        <f t="shared" ref="X2311" si="5572">X2310/X82</f>
        <v>7.5128226174031344E-3</v>
      </c>
      <c r="Y2311" s="1194">
        <f t="shared" si="5547"/>
        <v>7.9678985807166321E-4</v>
      </c>
      <c r="Z2311" s="1184">
        <f t="shared" si="5418"/>
        <v>0.10605732341209992</v>
      </c>
      <c r="AA2311" s="1189">
        <f t="shared" si="5555"/>
        <v>7.9291359447127702E-3</v>
      </c>
      <c r="AB2311" s="1716">
        <f t="shared" si="5556"/>
        <v>7.8809214858736529E-3</v>
      </c>
      <c r="AC2311" s="1189">
        <f t="shared" si="5548"/>
        <v>4.8214458839117291E-5</v>
      </c>
      <c r="AD2311" t="s">
        <v>4295</v>
      </c>
    </row>
    <row r="2312" spans="1:30" customFormat="1" x14ac:dyDescent="0.25">
      <c r="A2312" s="3472"/>
      <c r="B2312" s="845" t="s">
        <v>4296</v>
      </c>
      <c r="C2312" s="1184">
        <f>C2310/C99</f>
        <v>1.9486343253159396E-2</v>
      </c>
      <c r="D2312" s="1184">
        <f>D2310/D99</f>
        <v>1.4501194871048145E-2</v>
      </c>
      <c r="E2312" s="1184">
        <f t="shared" si="5330"/>
        <v>4.9851483821112506E-3</v>
      </c>
      <c r="F2312" s="1184">
        <f t="shared" si="5408"/>
        <v>0.34377500795221883</v>
      </c>
      <c r="G2312" s="1185">
        <f t="shared" ref="G2312:W2312" si="5573">G2310/G99</f>
        <v>2.5059552167698906E-2</v>
      </c>
      <c r="H2312" s="1185">
        <f t="shared" ref="H2312" si="5574">H2310/H99</f>
        <v>2.1915806775636929E-2</v>
      </c>
      <c r="I2312" s="1185">
        <f t="shared" si="5539"/>
        <v>3.1437453920619765E-3</v>
      </c>
      <c r="J2312" s="1184">
        <f t="shared" si="5411"/>
        <v>0.14344648245196126</v>
      </c>
      <c r="K2312" s="1186">
        <f t="shared" si="5573"/>
        <v>6.7036440627422913E-3</v>
      </c>
      <c r="L2312" s="1186">
        <f t="shared" ref="L2312" si="5575">L2310/L99</f>
        <v>6.4258861116782973E-3</v>
      </c>
      <c r="M2312" s="1186">
        <f t="shared" si="5541"/>
        <v>2.7775795106399406E-4</v>
      </c>
      <c r="N2312" s="1184">
        <f t="shared" si="5413"/>
        <v>4.3224848096700845E-2</v>
      </c>
      <c r="O2312" s="1187">
        <f t="shared" si="5573"/>
        <v>6.8088311989337657E-3</v>
      </c>
      <c r="P2312" s="1187">
        <f t="shared" ref="P2312" si="5576">P2310/P99</f>
        <v>7.1166524149725539E-3</v>
      </c>
      <c r="Q2312" s="1187">
        <f t="shared" si="5543"/>
        <v>-3.0782121603878821E-4</v>
      </c>
      <c r="R2312" s="1184">
        <f t="shared" si="5415"/>
        <v>-4.3253653275403835E-2</v>
      </c>
      <c r="S2312" s="1188">
        <f t="shared" si="5573"/>
        <v>0.10363739011210582</v>
      </c>
      <c r="T2312" s="1188">
        <f t="shared" ref="T2312" si="5577">T2310/T99</f>
        <v>0.12749777526090122</v>
      </c>
      <c r="U2312" s="1188">
        <f t="shared" si="5545"/>
        <v>-2.3860385148795404E-2</v>
      </c>
      <c r="V2312" s="1184">
        <f t="shared" si="5417"/>
        <v>-0.18714354113214465</v>
      </c>
      <c r="W2312" s="1194">
        <f t="shared" si="5573"/>
        <v>1.794287836357918E-2</v>
      </c>
      <c r="X2312" s="1194">
        <f t="shared" ref="X2312" si="5578">X2310/X99</f>
        <v>1.6573500121354081E-2</v>
      </c>
      <c r="Y2312" s="1194">
        <f t="shared" si="5547"/>
        <v>1.3693782422250986E-3</v>
      </c>
      <c r="Z2312" s="1184">
        <f t="shared" si="5418"/>
        <v>8.2624565251652959E-2</v>
      </c>
      <c r="AA2312" s="1189">
        <f t="shared" si="5555"/>
        <v>3.2339152158928033E-2</v>
      </c>
      <c r="AB2312" s="1716">
        <f t="shared" si="5556"/>
        <v>3.5491463086847433E-2</v>
      </c>
      <c r="AC2312" s="1189">
        <f t="shared" si="5548"/>
        <v>-3.1523109279193995E-3</v>
      </c>
      <c r="AD2312" t="s">
        <v>4297</v>
      </c>
    </row>
    <row r="2313" spans="1:30" customFormat="1" x14ac:dyDescent="0.25">
      <c r="A2313" s="3472"/>
      <c r="B2313" s="1203" t="s">
        <v>14</v>
      </c>
      <c r="C2313" s="1204">
        <f>'BNP avec amende'!J165</f>
        <v>29</v>
      </c>
      <c r="D2313" s="1246">
        <f>'Données 2013 TJN'!C283</f>
        <v>27</v>
      </c>
      <c r="E2313" s="1204">
        <f t="shared" si="5330"/>
        <v>2</v>
      </c>
      <c r="F2313" s="2307">
        <f t="shared" si="5408"/>
        <v>7.407407407407407E-2</v>
      </c>
      <c r="G2313" s="1204">
        <f>BPCE!J66</f>
        <v>5</v>
      </c>
      <c r="H2313" s="1246">
        <f>'Données 2013 TJN'!D283</f>
        <v>6</v>
      </c>
      <c r="I2313" s="1204">
        <f t="shared" si="5539"/>
        <v>-1</v>
      </c>
      <c r="J2313" s="2307">
        <f t="shared" si="5411"/>
        <v>-0.16666666666666666</v>
      </c>
      <c r="K2313" s="1246">
        <f>SG!J120</f>
        <v>9</v>
      </c>
      <c r="L2313" s="1246">
        <f>'Données 2013 TJN'!E283</f>
        <v>9</v>
      </c>
      <c r="M2313" s="1246">
        <f t="shared" si="5541"/>
        <v>0</v>
      </c>
      <c r="N2313" s="2307">
        <f t="shared" si="5413"/>
        <v>0</v>
      </c>
      <c r="O2313" s="1204">
        <f>CA!J69</f>
        <v>12</v>
      </c>
      <c r="P2313" s="1246">
        <f>'Données 2013 TJN'!F283</f>
        <v>9</v>
      </c>
      <c r="Q2313" s="1204">
        <f t="shared" si="5543"/>
        <v>3</v>
      </c>
      <c r="R2313" s="2307">
        <f t="shared" si="5415"/>
        <v>0.33333333333333331</v>
      </c>
      <c r="S2313" s="1204">
        <f>CM!K44</f>
        <v>12</v>
      </c>
      <c r="T2313" s="1246">
        <f>'Données 2013 TJN'!G283</f>
        <v>12</v>
      </c>
      <c r="U2313" s="1204">
        <f t="shared" si="5545"/>
        <v>0</v>
      </c>
      <c r="V2313" s="2307">
        <f t="shared" si="5417"/>
        <v>0</v>
      </c>
      <c r="W2313" s="1204">
        <f>SUM(C2313+G2313+K2313+O2313+S2313)</f>
        <v>67</v>
      </c>
      <c r="X2313" s="1204">
        <f>SUM(D2313+H2313+L2313+P2313+T2313)</f>
        <v>63</v>
      </c>
      <c r="Y2313" s="1204">
        <f t="shared" si="5547"/>
        <v>4</v>
      </c>
      <c r="Z2313" s="2307">
        <f t="shared" si="5418"/>
        <v>6.3492063492063489E-2</v>
      </c>
      <c r="AA2313" s="1221">
        <f t="shared" si="5555"/>
        <v>13.4</v>
      </c>
      <c r="AB2313" s="1722">
        <f t="shared" si="5556"/>
        <v>12.6</v>
      </c>
      <c r="AC2313" s="1904">
        <f t="shared" si="5548"/>
        <v>0.80000000000000071</v>
      </c>
      <c r="AD2313" s="27" t="s">
        <v>4298</v>
      </c>
    </row>
    <row r="2314" spans="1:30" customFormat="1" x14ac:dyDescent="0.25">
      <c r="A2314" s="3472"/>
      <c r="B2314" s="845" t="s">
        <v>4299</v>
      </c>
      <c r="C2314" s="1184">
        <f>C2313/C108</f>
        <v>3.5024154589371984E-2</v>
      </c>
      <c r="D2314" s="1184">
        <f>D2313/D108</f>
        <v>4.1158536585365856E-2</v>
      </c>
      <c r="E2314" s="1184">
        <f t="shared" si="5330"/>
        <v>-6.134381995993872E-3</v>
      </c>
      <c r="F2314" s="1184">
        <f t="shared" si="5408"/>
        <v>-0.14904276256933258</v>
      </c>
      <c r="G2314" s="1185">
        <f t="shared" ref="G2314:W2314" si="5579">G2313/G108</f>
        <v>7.0126227208976155E-3</v>
      </c>
      <c r="H2314" s="1185">
        <f t="shared" ref="H2314" si="5580">H2313/H108</f>
        <v>9.7719869706840382E-3</v>
      </c>
      <c r="I2314" s="1185">
        <f t="shared" si="5539"/>
        <v>-2.7593642497864227E-3</v>
      </c>
      <c r="J2314" s="1184">
        <f t="shared" si="5411"/>
        <v>-0.2823749415614773</v>
      </c>
      <c r="K2314" s="1186">
        <f t="shared" si="5579"/>
        <v>1.1780104712041885E-2</v>
      </c>
      <c r="L2314" s="1186">
        <f t="shared" ref="L2314" si="5581">L2313/L108</f>
        <v>1.1435832274459974E-2</v>
      </c>
      <c r="M2314" s="1186">
        <f t="shared" si="5541"/>
        <v>3.4427243758191131E-4</v>
      </c>
      <c r="N2314" s="1184">
        <f t="shared" si="5413"/>
        <v>3.0104712041884914E-2</v>
      </c>
      <c r="O2314" s="1187">
        <f t="shared" si="5579"/>
        <v>1.2631578947368421E-2</v>
      </c>
      <c r="P2314" s="1187">
        <f t="shared" ref="P2314" si="5582">P2313/P108</f>
        <v>1.3677811550151976E-2</v>
      </c>
      <c r="Q2314" s="1187">
        <f t="shared" si="5543"/>
        <v>-1.0462326027835551E-3</v>
      </c>
      <c r="R2314" s="1184">
        <f t="shared" si="5415"/>
        <v>-7.6491228070175471E-2</v>
      </c>
      <c r="S2314" s="1188">
        <f t="shared" si="5579"/>
        <v>2.5806451612903226E-2</v>
      </c>
      <c r="T2314" s="1188">
        <f t="shared" ref="T2314" si="5583">T2313/T108</f>
        <v>3.6923076923076927E-2</v>
      </c>
      <c r="U2314" s="1188">
        <f t="shared" si="5545"/>
        <v>-1.1116625310173701E-2</v>
      </c>
      <c r="V2314" s="1184">
        <f t="shared" si="5417"/>
        <v>-0.30107526881720437</v>
      </c>
      <c r="W2314" s="1194">
        <f t="shared" si="5579"/>
        <v>1.8010752688172042E-2</v>
      </c>
      <c r="X2314" s="1194">
        <f t="shared" ref="X2314" si="5584">X2313/X108</f>
        <v>2.0723684210526314E-2</v>
      </c>
      <c r="Y2314" s="1194">
        <f t="shared" si="5547"/>
        <v>-2.7129315223542727E-3</v>
      </c>
      <c r="Z2314" s="1184">
        <f t="shared" si="5418"/>
        <v>-0.13090971155487285</v>
      </c>
      <c r="AA2314" s="1189">
        <f t="shared" si="5555"/>
        <v>1.8450982516516626E-2</v>
      </c>
      <c r="AB2314" s="1716">
        <f t="shared" si="5556"/>
        <v>2.2593448860747756E-2</v>
      </c>
      <c r="AC2314" s="1189">
        <f t="shared" si="5548"/>
        <v>-4.1424663442311306E-3</v>
      </c>
      <c r="AD2314" t="s">
        <v>4300</v>
      </c>
    </row>
    <row r="2315" spans="1:30" customFormat="1" x14ac:dyDescent="0.25">
      <c r="A2315" s="3472"/>
      <c r="B2315" s="845" t="s">
        <v>4301</v>
      </c>
      <c r="C2315" s="1184">
        <f>C2313/C125</f>
        <v>4.3283582089552242E-2</v>
      </c>
      <c r="D2315" s="1184">
        <f>D2313/D125</f>
        <v>0.05</v>
      </c>
      <c r="E2315" s="1184">
        <f t="shared" ref="E2315:E2339" si="5585">C2315-D2315</f>
        <v>-6.7164179104477612E-3</v>
      </c>
      <c r="F2315" s="1184">
        <f t="shared" si="5408"/>
        <v>-0.13432835820895522</v>
      </c>
      <c r="G2315" s="1185">
        <f t="shared" ref="G2315:W2315" si="5586">G2313/G125</f>
        <v>1.7064846416382253E-2</v>
      </c>
      <c r="H2315" s="1185">
        <f t="shared" ref="H2315" si="5587">H2313/H125</f>
        <v>1.2658227848101266E-2</v>
      </c>
      <c r="I2315" s="1185">
        <f t="shared" si="5539"/>
        <v>4.4066185682809875E-3</v>
      </c>
      <c r="J2315" s="1184">
        <f t="shared" si="5411"/>
        <v>0.34812286689419802</v>
      </c>
      <c r="K2315" s="1186">
        <f t="shared" si="5586"/>
        <v>1.9911504424778761E-2</v>
      </c>
      <c r="L2315" s="1186">
        <f t="shared" ref="L2315" si="5588">L2313/L125</f>
        <v>1.8987341772151899E-2</v>
      </c>
      <c r="M2315" s="1186">
        <f t="shared" si="5541"/>
        <v>9.2416265262686148E-4</v>
      </c>
      <c r="N2315" s="1184">
        <f t="shared" si="5413"/>
        <v>4.8672566371681367E-2</v>
      </c>
      <c r="O2315" s="1187">
        <f t="shared" si="5586"/>
        <v>3.6585365853658534E-2</v>
      </c>
      <c r="P2315" s="1187">
        <f t="shared" ref="P2315" si="5589">P2313/P125</f>
        <v>3.1141868512110725E-2</v>
      </c>
      <c r="Q2315" s="1187">
        <f t="shared" si="5543"/>
        <v>5.4434973415478094E-3</v>
      </c>
      <c r="R2315" s="1184">
        <f t="shared" si="5415"/>
        <v>0.17479674796747965</v>
      </c>
      <c r="S2315" s="1188">
        <f t="shared" si="5586"/>
        <v>0.10810810810810811</v>
      </c>
      <c r="T2315" s="1188">
        <f t="shared" ref="T2315" si="5590">T2313/T125</f>
        <v>0.14634146341463414</v>
      </c>
      <c r="U2315" s="1188">
        <f t="shared" si="5545"/>
        <v>-3.8233355306526023E-2</v>
      </c>
      <c r="V2315" s="1184">
        <f t="shared" si="5417"/>
        <v>-0.2612612612612612</v>
      </c>
      <c r="W2315" s="1194">
        <f t="shared" si="5586"/>
        <v>3.6138079827400214E-2</v>
      </c>
      <c r="X2315" s="1194">
        <f t="shared" ref="X2315" si="5591">X2313/X125</f>
        <v>3.388918773534158E-2</v>
      </c>
      <c r="Y2315" s="1194">
        <f t="shared" si="5547"/>
        <v>2.2488920920586339E-3</v>
      </c>
      <c r="Z2315" s="1184">
        <f t="shared" si="5418"/>
        <v>6.6360165065666679E-2</v>
      </c>
      <c r="AA2315" s="1189">
        <f t="shared" si="5555"/>
        <v>4.4990681378495982E-2</v>
      </c>
      <c r="AB2315" s="1716">
        <f t="shared" si="5556"/>
        <v>5.1825780309399605E-2</v>
      </c>
      <c r="AC2315" s="1189">
        <f t="shared" si="5548"/>
        <v>-6.8350989309036228E-3</v>
      </c>
      <c r="AD2315" t="s">
        <v>4302</v>
      </c>
    </row>
    <row r="2316" spans="1:30" customFormat="1" x14ac:dyDescent="0.25">
      <c r="A2316" s="3472"/>
      <c r="B2316" s="1203" t="s">
        <v>4307</v>
      </c>
      <c r="C2316" s="1206">
        <f>C2299/C2310</f>
        <v>0.31924686192468621</v>
      </c>
      <c r="D2316" s="1206">
        <f>D2299/D2310</f>
        <v>0.50029533372711166</v>
      </c>
      <c r="E2316" s="1206">
        <f t="shared" si="5585"/>
        <v>-0.18104847180242545</v>
      </c>
      <c r="F2316" s="2307">
        <f t="shared" si="5408"/>
        <v>-0.36188319098170751</v>
      </c>
      <c r="G2316" s="1206">
        <f t="shared" ref="G2316:S2316" si="5592">G2299/G2310</f>
        <v>0.52851711026615966</v>
      </c>
      <c r="H2316" s="1206">
        <f t="shared" ref="H2316" si="5593">H2299/H2310</f>
        <v>0.47083333333333333</v>
      </c>
      <c r="I2316" s="1206">
        <f t="shared" si="5539"/>
        <v>5.7683776932826336E-2</v>
      </c>
      <c r="J2316" s="2307">
        <f t="shared" si="5411"/>
        <v>0.12251421649449841</v>
      </c>
      <c r="K2316" s="1206">
        <f t="shared" si="5592"/>
        <v>0.71174377224199292</v>
      </c>
      <c r="L2316" s="1206">
        <f t="shared" ref="L2316" si="5594">L2299/L2310</f>
        <v>0.57383177570093458</v>
      </c>
      <c r="M2316" s="1206">
        <f t="shared" si="5541"/>
        <v>0.13791199654105835</v>
      </c>
      <c r="N2316" s="2307">
        <f t="shared" si="5413"/>
        <v>0.24033523827187692</v>
      </c>
      <c r="O2316" s="1206">
        <f t="shared" si="5592"/>
        <v>0.80851063829787229</v>
      </c>
      <c r="P2316" s="1206">
        <f t="shared" ref="P2316" si="5595">P2299/P2310</f>
        <v>0.73643410852713176</v>
      </c>
      <c r="Q2316" s="1206">
        <f t="shared" si="5543"/>
        <v>7.2076529770740527E-2</v>
      </c>
      <c r="R2316" s="2307">
        <f t="shared" si="5415"/>
        <v>9.7872340425531876E-2</v>
      </c>
      <c r="S2316" s="1206">
        <f t="shared" si="5592"/>
        <v>0.18365758754863815</v>
      </c>
      <c r="T2316" s="1206">
        <f t="shared" ref="T2316" si="5596">T2299/T2310</f>
        <v>0.17131979695431471</v>
      </c>
      <c r="U2316" s="1206">
        <f t="shared" si="5545"/>
        <v>1.2337790594323439E-2</v>
      </c>
      <c r="V2316" s="2307">
        <f t="shared" si="5417"/>
        <v>7.2016140654273114E-2</v>
      </c>
      <c r="W2316" s="1206">
        <f>W2299/W2310</f>
        <v>0.36494192185850055</v>
      </c>
      <c r="X2316" s="1206">
        <f>X2299/X2310</f>
        <v>0.401441190144119</v>
      </c>
      <c r="Y2316" s="1206">
        <f t="shared" si="5547"/>
        <v>-3.6499268285618447E-2</v>
      </c>
      <c r="Z2316" s="2307">
        <f t="shared" si="5418"/>
        <v>-9.092058608264654E-2</v>
      </c>
      <c r="AA2316" s="1206">
        <f t="shared" si="5555"/>
        <v>0.51033519405586991</v>
      </c>
      <c r="AB2316" s="1718">
        <f t="shared" si="5556"/>
        <v>0.49054286964856519</v>
      </c>
      <c r="AC2316" s="1903">
        <f t="shared" si="5548"/>
        <v>1.9792324407304718E-2</v>
      </c>
      <c r="AD2316" s="27" t="s">
        <v>4308</v>
      </c>
    </row>
    <row r="2317" spans="1:30" customFormat="1" x14ac:dyDescent="0.25">
      <c r="A2317" s="3472"/>
      <c r="B2317" s="845" t="s">
        <v>4223</v>
      </c>
      <c r="C2317" s="1207">
        <f>C2316/C134</f>
        <v>1.4638912924392213</v>
      </c>
      <c r="D2317" s="1207">
        <f>D2316/D134</f>
        <v>2.2337383796881967</v>
      </c>
      <c r="E2317" s="1207">
        <f t="shared" si="5585"/>
        <v>-0.76984708724897533</v>
      </c>
      <c r="F2317" s="1184">
        <f t="shared" si="5408"/>
        <v>-0.34464514477135716</v>
      </c>
      <c r="G2317" s="1208">
        <f t="shared" ref="G2317:W2317" si="5597">G2316/G134</f>
        <v>2.3452051968163312</v>
      </c>
      <c r="H2317" s="1208">
        <f t="shared" ref="H2317" si="5598">H2316/H134</f>
        <v>2.2770593282219789</v>
      </c>
      <c r="I2317" s="1208">
        <f t="shared" si="5539"/>
        <v>6.8145868594352343E-2</v>
      </c>
      <c r="J2317" s="1184">
        <f t="shared" si="5411"/>
        <v>2.9927137931695186E-2</v>
      </c>
      <c r="K2317" s="1209">
        <f t="shared" si="5597"/>
        <v>4.1147809544579736</v>
      </c>
      <c r="L2317" s="1209">
        <f t="shared" ref="L2317" si="5599">L2316/L134</f>
        <v>3.3904333943286629</v>
      </c>
      <c r="M2317" s="1209">
        <f t="shared" si="5541"/>
        <v>0.72434756012931079</v>
      </c>
      <c r="N2317" s="1184">
        <f t="shared" si="5413"/>
        <v>0.21364453327440702</v>
      </c>
      <c r="O2317" s="1210">
        <f t="shared" si="5597"/>
        <v>3.7009519642567148</v>
      </c>
      <c r="P2317" s="1210">
        <f t="shared" ref="P2317" si="5600">P2316/P134</f>
        <v>3.4731271797031367</v>
      </c>
      <c r="Q2317" s="1210">
        <f t="shared" si="5543"/>
        <v>0.22782478455357813</v>
      </c>
      <c r="R2317" s="1184">
        <f t="shared" si="5415"/>
        <v>6.5596441698127311E-2</v>
      </c>
      <c r="S2317" s="1211">
        <f t="shared" si="5597"/>
        <v>0.93227885382794207</v>
      </c>
      <c r="T2317" s="1211">
        <f t="shared" ref="T2317" si="5601">T2316/T134</f>
        <v>0.88017284004769092</v>
      </c>
      <c r="U2317" s="1211">
        <f t="shared" si="5545"/>
        <v>5.2106013780251148E-2</v>
      </c>
      <c r="V2317" s="1184">
        <f t="shared" si="5417"/>
        <v>5.9199751923074403E-2</v>
      </c>
      <c r="W2317" s="1177">
        <f t="shared" si="5597"/>
        <v>1.7735470251872418</v>
      </c>
      <c r="X2317" s="1177">
        <f t="shared" ref="X2317" si="5602">X2316/X134</f>
        <v>1.9856407275025529</v>
      </c>
      <c r="Y2317" s="1177">
        <f t="shared" si="5547"/>
        <v>-0.21209370231531111</v>
      </c>
      <c r="Z2317" s="1184">
        <f t="shared" si="5418"/>
        <v>-0.10681373492075415</v>
      </c>
      <c r="AA2317" s="1198">
        <f t="shared" si="5555"/>
        <v>2.5114216523596364</v>
      </c>
      <c r="AB2317" s="1723">
        <f t="shared" si="5556"/>
        <v>2.4509062243979329</v>
      </c>
      <c r="AC2317" s="1198">
        <f t="shared" si="5548"/>
        <v>6.0515427961703505E-2</v>
      </c>
      <c r="AD2317" t="s">
        <v>4309</v>
      </c>
    </row>
    <row r="2318" spans="1:30" customFormat="1" x14ac:dyDescent="0.25">
      <c r="A2318" s="3472"/>
      <c r="B2318" s="845" t="s">
        <v>4224</v>
      </c>
      <c r="C2318" s="1207">
        <f>C2316/C137</f>
        <v>1.525286417165781</v>
      </c>
      <c r="D2318" s="1207">
        <f>D2316/D137</f>
        <v>2.3148771368621812</v>
      </c>
      <c r="E2318" s="1207">
        <f t="shared" si="5585"/>
        <v>-0.78959071969640027</v>
      </c>
      <c r="F2318" s="1184">
        <f t="shared" si="5408"/>
        <v>-0.34109400759242514</v>
      </c>
      <c r="G2318" s="1208">
        <f t="shared" ref="G2318:W2318" si="5603">G2316/G137</f>
        <v>1.4270097947628881</v>
      </c>
      <c r="H2318" s="1208">
        <f t="shared" ref="H2318" si="5604">H2316/H137</f>
        <v>1.4290731245380635</v>
      </c>
      <c r="I2318" s="1208">
        <f t="shared" si="5539"/>
        <v>-2.0633297751753155E-3</v>
      </c>
      <c r="J2318" s="1184">
        <f t="shared" si="5411"/>
        <v>-1.4438237902222606E-3</v>
      </c>
      <c r="K2318" s="1209">
        <f t="shared" si="5603"/>
        <v>4.6413378302666048</v>
      </c>
      <c r="L2318" s="1209">
        <f t="shared" ref="L2318" si="5605">L2316/L137</f>
        <v>3.7222837670068341</v>
      </c>
      <c r="M2318" s="1209">
        <f t="shared" si="5541"/>
        <v>0.91905406325977079</v>
      </c>
      <c r="N2318" s="1184">
        <f t="shared" si="5413"/>
        <v>0.24690596439905529</v>
      </c>
      <c r="O2318" s="1210">
        <f t="shared" si="5603"/>
        <v>3.375869364893874</v>
      </c>
      <c r="P2318" s="1210">
        <f t="shared" ref="P2318" si="5606">P2316/P137</f>
        <v>3.3251894054594726</v>
      </c>
      <c r="Q2318" s="1210">
        <f t="shared" si="5543"/>
        <v>5.06799594344014E-2</v>
      </c>
      <c r="R2318" s="1184">
        <f t="shared" si="5415"/>
        <v>1.5241224861113881E-2</v>
      </c>
      <c r="S2318" s="1211">
        <f t="shared" si="5603"/>
        <v>0.95921248020874661</v>
      </c>
      <c r="T2318" s="1211">
        <f t="shared" ref="T2318" si="5607">T2316/T137</f>
        <v>0.85805673020757056</v>
      </c>
      <c r="U2318" s="1211">
        <f t="shared" si="5545"/>
        <v>0.10115575000117605</v>
      </c>
      <c r="V2318" s="1184">
        <f t="shared" si="5417"/>
        <v>0.11788934978309148</v>
      </c>
      <c r="W2318" s="1177">
        <f t="shared" si="5603"/>
        <v>1.8152376556905283</v>
      </c>
      <c r="X2318" s="1177">
        <f t="shared" ref="X2318" si="5608">X2316/X137</f>
        <v>1.9972876479126564</v>
      </c>
      <c r="Y2318" s="1177">
        <f t="shared" si="5547"/>
        <v>-0.18204999222212814</v>
      </c>
      <c r="Z2318" s="1184">
        <f t="shared" si="5418"/>
        <v>-9.1148609671915112E-2</v>
      </c>
      <c r="AA2318" s="1198">
        <f t="shared" si="5555"/>
        <v>2.3857431774595788</v>
      </c>
      <c r="AB2318" s="1723">
        <f t="shared" si="5556"/>
        <v>2.3298960328148244</v>
      </c>
      <c r="AC2318" s="1198">
        <f t="shared" si="5548"/>
        <v>5.5847144644754376E-2</v>
      </c>
      <c r="AD2318" t="s">
        <v>4310</v>
      </c>
    </row>
    <row r="2319" spans="1:30" customFormat="1" ht="15.75" thickBot="1" x14ac:dyDescent="0.3">
      <c r="A2319" s="3472"/>
      <c r="B2319" s="845" t="s">
        <v>4758</v>
      </c>
      <c r="C2319" s="1207">
        <f>C2316/C152</f>
        <v>1.1370105955787337</v>
      </c>
      <c r="D2319" s="1207">
        <f>D2316/D152</f>
        <v>1.8072606660911446</v>
      </c>
      <c r="E2319" s="1207">
        <f t="shared" si="5585"/>
        <v>-0.67025007051241081</v>
      </c>
      <c r="F2319" s="1184">
        <f t="shared" si="5408"/>
        <v>-0.37086519011232022</v>
      </c>
      <c r="G2319" s="1208">
        <f t="shared" ref="G2319:W2319" si="5609">G2316/G152</f>
        <v>1.6135714335365388</v>
      </c>
      <c r="H2319" s="1208">
        <f t="shared" ref="H2319" si="5610">H2316/H152</f>
        <v>1.5237878787878789</v>
      </c>
      <c r="I2319" s="1208">
        <f t="shared" si="5539"/>
        <v>8.9783554748659844E-2</v>
      </c>
      <c r="J2319" s="1184">
        <f t="shared" si="5411"/>
        <v>5.892129475401759E-2</v>
      </c>
      <c r="K2319" s="1209">
        <f t="shared" si="5609"/>
        <v>1.447680261878699</v>
      </c>
      <c r="L2319" s="1209">
        <f t="shared" ref="L2319" si="5611">L2316/L152</f>
        <v>1.1091103309123347</v>
      </c>
      <c r="M2319" s="1209">
        <f t="shared" si="5541"/>
        <v>0.33856993096636434</v>
      </c>
      <c r="N2319" s="1184">
        <f t="shared" si="5413"/>
        <v>0.30526262494360024</v>
      </c>
      <c r="O2319" s="1210">
        <f t="shared" si="5609"/>
        <v>2.1936194145944521</v>
      </c>
      <c r="P2319" s="1210">
        <f t="shared" ref="P2319" si="5612">P2316/P152</f>
        <v>1.8963475403546961</v>
      </c>
      <c r="Q2319" s="1210">
        <f t="shared" si="5543"/>
        <v>0.29727187423975598</v>
      </c>
      <c r="R2319" s="1184">
        <f t="shared" si="5415"/>
        <v>0.15676022876278983</v>
      </c>
      <c r="S2319" s="1211">
        <f t="shared" si="5609"/>
        <v>0.68964875143828341</v>
      </c>
      <c r="T2319" s="1211">
        <f t="shared" ref="T2319" si="5613">T2316/T152</f>
        <v>0.64088467422293305</v>
      </c>
      <c r="U2319" s="1211">
        <f t="shared" si="5545"/>
        <v>4.8764077215350365E-2</v>
      </c>
      <c r="V2319" s="1184">
        <f t="shared" si="5417"/>
        <v>7.6088692984391262E-2</v>
      </c>
      <c r="W2319" s="1177">
        <f t="shared" si="5609"/>
        <v>1.1581111150971972</v>
      </c>
      <c r="X2319" s="1177">
        <f t="shared" ref="X2319" si="5614">X2316/X152</f>
        <v>1.2710885903590967</v>
      </c>
      <c r="Y2319" s="1177">
        <f t="shared" si="5547"/>
        <v>-0.1129774752618995</v>
      </c>
      <c r="Z2319" s="1184">
        <f t="shared" si="5418"/>
        <v>-8.8882455651641171E-2</v>
      </c>
      <c r="AA2319" s="1198">
        <f t="shared" si="5555"/>
        <v>1.4163060914053414</v>
      </c>
      <c r="AB2319" s="1723">
        <f t="shared" si="5556"/>
        <v>1.3954782180737975</v>
      </c>
      <c r="AC2319" s="1198">
        <f t="shared" si="5548"/>
        <v>2.08278733315439E-2</v>
      </c>
      <c r="AD2319" t="s">
        <v>4766</v>
      </c>
    </row>
    <row r="2320" spans="1:30" customFormat="1" hidden="1" x14ac:dyDescent="0.25">
      <c r="A2320" s="3472"/>
      <c r="B2320" s="1203" t="s">
        <v>4313</v>
      </c>
      <c r="C2320" s="1206">
        <f>C2302/C2310</f>
        <v>0.1698744769874477</v>
      </c>
      <c r="D2320" s="1206">
        <f>D2302/D2310</f>
        <v>0</v>
      </c>
      <c r="E2320" s="1206">
        <f t="shared" si="5585"/>
        <v>0.1698744769874477</v>
      </c>
      <c r="F2320" s="2307" t="e">
        <f t="shared" si="5408"/>
        <v>#DIV/0!</v>
      </c>
      <c r="G2320" s="1206">
        <f t="shared" ref="G2320:S2320" si="5615">G2302/G2310</f>
        <v>0.35361216730038025</v>
      </c>
      <c r="H2320" s="1206">
        <f t="shared" ref="H2320" si="5616">H2302/H2310</f>
        <v>0</v>
      </c>
      <c r="I2320" s="1206">
        <f t="shared" si="5539"/>
        <v>0.35361216730038025</v>
      </c>
      <c r="J2320" s="2307" t="e">
        <f t="shared" si="5411"/>
        <v>#DIV/0!</v>
      </c>
      <c r="K2320" s="1206">
        <f t="shared" si="5615"/>
        <v>0.41459074733096085</v>
      </c>
      <c r="L2320" s="1206">
        <f t="shared" ref="L2320" si="5617">L2302/L2310</f>
        <v>0</v>
      </c>
      <c r="M2320" s="1206">
        <f t="shared" si="5541"/>
        <v>0.41459074733096085</v>
      </c>
      <c r="N2320" s="2307" t="e">
        <f t="shared" si="5413"/>
        <v>#DIV/0!</v>
      </c>
      <c r="O2320" s="1206">
        <f t="shared" si="5615"/>
        <v>0.46382978723404256</v>
      </c>
      <c r="P2320" s="1206">
        <f t="shared" ref="P2320" si="5618">P2302/P2310</f>
        <v>0</v>
      </c>
      <c r="Q2320" s="1206">
        <f t="shared" si="5543"/>
        <v>0.46382978723404256</v>
      </c>
      <c r="R2320" s="2307" t="e">
        <f t="shared" si="5415"/>
        <v>#DIV/0!</v>
      </c>
      <c r="S2320" s="1206">
        <f t="shared" si="5615"/>
        <v>8.171206225680934E-2</v>
      </c>
      <c r="T2320" s="1206">
        <f t="shared" ref="T2320" si="5619">T2302/T2310</f>
        <v>0</v>
      </c>
      <c r="U2320" s="1206">
        <f t="shared" si="5545"/>
        <v>8.171206225680934E-2</v>
      </c>
      <c r="V2320" s="2307" t="e">
        <f t="shared" si="5417"/>
        <v>#DIV/0!</v>
      </c>
      <c r="W2320" s="1206" t="e">
        <f>W2302/W2310</f>
        <v>#DIV/0!</v>
      </c>
      <c r="X2320" s="1206" t="e">
        <f>X2302/X2310</f>
        <v>#DIV/0!</v>
      </c>
      <c r="Y2320" s="1206" t="e">
        <f t="shared" si="5547"/>
        <v>#DIV/0!</v>
      </c>
      <c r="Z2320" s="2307" t="e">
        <f t="shared" si="5418"/>
        <v>#DIV/0!</v>
      </c>
      <c r="AA2320" s="1206">
        <f t="shared" si="5555"/>
        <v>0.2967238482219281</v>
      </c>
      <c r="AB2320" s="1718">
        <f t="shared" si="5556"/>
        <v>0</v>
      </c>
      <c r="AC2320" s="1903">
        <f t="shared" si="5548"/>
        <v>0.2967238482219281</v>
      </c>
      <c r="AD2320" s="27" t="s">
        <v>4314</v>
      </c>
    </row>
    <row r="2321" spans="1:30" s="1" customFormat="1" hidden="1" x14ac:dyDescent="0.25">
      <c r="A2321" s="3472"/>
      <c r="B2321" s="845" t="s">
        <v>4223</v>
      </c>
      <c r="C2321" s="1207">
        <f>C2320/C160</f>
        <v>11.130961579852817</v>
      </c>
      <c r="D2321" s="1207" t="e">
        <f>D2320/D160</f>
        <v>#DIV/0!</v>
      </c>
      <c r="E2321" s="1207" t="e">
        <f t="shared" si="5585"/>
        <v>#DIV/0!</v>
      </c>
      <c r="F2321" s="1184" t="e">
        <f t="shared" si="5408"/>
        <v>#DIV/0!</v>
      </c>
      <c r="G2321" s="1208">
        <f t="shared" ref="G2321:W2321" si="5620">G2320/G160</f>
        <v>6.1590585743851376</v>
      </c>
      <c r="H2321" s="1208" t="e">
        <f t="shared" ref="H2321" si="5621">H2320/H160</f>
        <v>#DIV/0!</v>
      </c>
      <c r="I2321" s="1208" t="e">
        <f t="shared" si="5539"/>
        <v>#DIV/0!</v>
      </c>
      <c r="J2321" s="1184" t="e">
        <f t="shared" si="5411"/>
        <v>#DIV/0!</v>
      </c>
      <c r="K2321" s="1209">
        <f t="shared" si="5620"/>
        <v>12.906126591502014</v>
      </c>
      <c r="L2321" s="1209" t="e">
        <f t="shared" ref="L2321" si="5622">L2320/L160</f>
        <v>#DIV/0!</v>
      </c>
      <c r="M2321" s="1209" t="e">
        <f t="shared" si="5541"/>
        <v>#DIV/0!</v>
      </c>
      <c r="N2321" s="1184" t="e">
        <f t="shared" si="5413"/>
        <v>#DIV/0!</v>
      </c>
      <c r="O2321" s="1210">
        <f t="shared" si="5620"/>
        <v>12.920820026953077</v>
      </c>
      <c r="P2321" s="1210" t="e">
        <f t="shared" ref="P2321" si="5623">P2320/P160</f>
        <v>#DIV/0!</v>
      </c>
      <c r="Q2321" s="1210" t="e">
        <f t="shared" si="5543"/>
        <v>#DIV/0!</v>
      </c>
      <c r="R2321" s="1184" t="e">
        <f t="shared" si="5415"/>
        <v>#DIV/0!</v>
      </c>
      <c r="S2321" s="1211">
        <f t="shared" si="5620"/>
        <v>0.93290322800466119</v>
      </c>
      <c r="T2321" s="1211" t="e">
        <f t="shared" ref="T2321" si="5624">T2320/T160</f>
        <v>#DIV/0!</v>
      </c>
      <c r="U2321" s="1211" t="e">
        <f t="shared" si="5545"/>
        <v>#DIV/0!</v>
      </c>
      <c r="V2321" s="1184" t="e">
        <f t="shared" si="5417"/>
        <v>#DIV/0!</v>
      </c>
      <c r="W2321" s="1177" t="e">
        <f t="shared" si="5620"/>
        <v>#DIV/0!</v>
      </c>
      <c r="X2321" s="1177" t="e">
        <f t="shared" ref="X2321" si="5625">X2320/X160</f>
        <v>#DIV/0!</v>
      </c>
      <c r="Y2321" s="1177" t="e">
        <f t="shared" si="5547"/>
        <v>#DIV/0!</v>
      </c>
      <c r="Z2321" s="1184" t="e">
        <f t="shared" si="5418"/>
        <v>#DIV/0!</v>
      </c>
      <c r="AA2321" s="1198">
        <f t="shared" si="5555"/>
        <v>8.8099740001395421</v>
      </c>
      <c r="AB2321" s="1723" t="e">
        <f t="shared" si="5556"/>
        <v>#DIV/0!</v>
      </c>
      <c r="AC2321" s="1198" t="e">
        <f t="shared" si="5548"/>
        <v>#DIV/0!</v>
      </c>
      <c r="AD2321" t="s">
        <v>4315</v>
      </c>
    </row>
    <row r="2322" spans="1:30" s="1" customFormat="1" hidden="1" x14ac:dyDescent="0.25">
      <c r="A2322" s="3472"/>
      <c r="B2322" s="845" t="s">
        <v>4224</v>
      </c>
      <c r="C2322" s="1207">
        <f>C2320/C177</f>
        <v>5.161036562425183</v>
      </c>
      <c r="D2322" s="1207" t="e">
        <f>D2320/D177</f>
        <v>#DIV/0!</v>
      </c>
      <c r="E2322" s="1207" t="e">
        <f t="shared" si="5585"/>
        <v>#DIV/0!</v>
      </c>
      <c r="F2322" s="1184" t="e">
        <f t="shared" si="5408"/>
        <v>#DIV/0!</v>
      </c>
      <c r="G2322" s="1208">
        <f t="shared" ref="G2322:W2322" si="5626">G2320/G177</f>
        <v>2.76127953557849</v>
      </c>
      <c r="H2322" s="1208" t="e">
        <f t="shared" ref="H2322" si="5627">H2320/H177</f>
        <v>#DIV/0!</v>
      </c>
      <c r="I2322" s="1208" t="e">
        <f t="shared" si="5539"/>
        <v>#DIV/0!</v>
      </c>
      <c r="J2322" s="1184" t="e">
        <f t="shared" si="5411"/>
        <v>#DIV/0!</v>
      </c>
      <c r="K2322" s="1209">
        <f t="shared" si="5626"/>
        <v>8.6676347387758348</v>
      </c>
      <c r="L2322" s="1209" t="e">
        <f t="shared" ref="L2322" si="5628">L2320/L177</f>
        <v>#DIV/0!</v>
      </c>
      <c r="M2322" s="1209" t="e">
        <f t="shared" si="5541"/>
        <v>#DIV/0!</v>
      </c>
      <c r="N2322" s="1184" t="e">
        <f t="shared" si="5413"/>
        <v>#DIV/0!</v>
      </c>
      <c r="O2322" s="1210">
        <f t="shared" si="5626"/>
        <v>6.531465229129231</v>
      </c>
      <c r="P2322" s="1210" t="e">
        <f t="shared" ref="P2322" si="5629">P2320/P177</f>
        <v>#DIV/0!</v>
      </c>
      <c r="Q2322" s="1210" t="e">
        <f t="shared" si="5543"/>
        <v>#DIV/0!</v>
      </c>
      <c r="R2322" s="1184" t="e">
        <f t="shared" si="5415"/>
        <v>#DIV/0!</v>
      </c>
      <c r="S2322" s="1211">
        <f t="shared" si="5626"/>
        <v>1.553907760616839</v>
      </c>
      <c r="T2322" s="1211" t="e">
        <f t="shared" ref="T2322" si="5630">T2320/T177</f>
        <v>#DIV/0!</v>
      </c>
      <c r="U2322" s="1211" t="e">
        <f t="shared" si="5545"/>
        <v>#DIV/0!</v>
      </c>
      <c r="V2322" s="1184" t="e">
        <f t="shared" si="5417"/>
        <v>#DIV/0!</v>
      </c>
      <c r="W2322" s="1177" t="e">
        <f t="shared" si="5626"/>
        <v>#DIV/0!</v>
      </c>
      <c r="X2322" s="1177" t="e">
        <f t="shared" ref="X2322" si="5631">X2320/X177</f>
        <v>#DIV/0!</v>
      </c>
      <c r="Y2322" s="1177" t="e">
        <f t="shared" si="5547"/>
        <v>#DIV/0!</v>
      </c>
      <c r="Z2322" s="1184" t="e">
        <f t="shared" si="5418"/>
        <v>#DIV/0!</v>
      </c>
      <c r="AA2322" s="1198">
        <f t="shared" si="5555"/>
        <v>4.9350647653051158</v>
      </c>
      <c r="AB2322" s="1723" t="e">
        <f t="shared" si="5556"/>
        <v>#DIV/0!</v>
      </c>
      <c r="AC2322" s="1198" t="e">
        <f t="shared" si="5548"/>
        <v>#DIV/0!</v>
      </c>
      <c r="AD2322" t="s">
        <v>4316</v>
      </c>
    </row>
    <row r="2323" spans="1:30" s="1" customFormat="1" hidden="1" x14ac:dyDescent="0.25">
      <c r="A2323" s="3472"/>
      <c r="B2323" s="845" t="s">
        <v>4758</v>
      </c>
      <c r="C2323" s="1207">
        <f>C2320/C178</f>
        <v>-11.365124583320968</v>
      </c>
      <c r="D2323" s="1207" t="e">
        <f>D2320/D178</f>
        <v>#DIV/0!</v>
      </c>
      <c r="E2323" s="1207" t="e">
        <f t="shared" si="5585"/>
        <v>#DIV/0!</v>
      </c>
      <c r="F2323" s="1184" t="e">
        <f t="shared" si="5408"/>
        <v>#DIV/0!</v>
      </c>
      <c r="G2323" s="1208">
        <f t="shared" ref="G2323:W2323" si="5632">G2320/G178</f>
        <v>3.6908269961977185</v>
      </c>
      <c r="H2323" s="1208" t="e">
        <f t="shared" ref="H2323" si="5633">H2320/H178</f>
        <v>#DIV/0!</v>
      </c>
      <c r="I2323" s="1208" t="e">
        <f t="shared" si="5539"/>
        <v>#DIV/0!</v>
      </c>
      <c r="J2323" s="1184" t="e">
        <f t="shared" si="5411"/>
        <v>#DIV/0!</v>
      </c>
      <c r="K2323" s="1209">
        <f t="shared" si="5632"/>
        <v>1.5143341012156497</v>
      </c>
      <c r="L2323" s="1209" t="e">
        <f t="shared" ref="L2323" si="5634">L2320/L178</f>
        <v>#DIV/0!</v>
      </c>
      <c r="M2323" s="1209" t="e">
        <f t="shared" si="5541"/>
        <v>#DIV/0!</v>
      </c>
      <c r="N2323" s="1184" t="e">
        <f t="shared" si="5413"/>
        <v>#DIV/0!</v>
      </c>
      <c r="O2323" s="1210">
        <f t="shared" si="5632"/>
        <v>3.1918900051598023</v>
      </c>
      <c r="P2323" s="1210" t="e">
        <f t="shared" ref="P2323" si="5635">P2320/P178</f>
        <v>#DIV/0!</v>
      </c>
      <c r="Q2323" s="1210" t="e">
        <f t="shared" si="5543"/>
        <v>#DIV/0!</v>
      </c>
      <c r="R2323" s="1184" t="e">
        <f t="shared" si="5415"/>
        <v>#DIV/0!</v>
      </c>
      <c r="S2323" s="1211">
        <f t="shared" si="5632"/>
        <v>0.94723355793869224</v>
      </c>
      <c r="T2323" s="1211" t="e">
        <f t="shared" ref="T2323" si="5636">T2320/T178</f>
        <v>#DIV/0!</v>
      </c>
      <c r="U2323" s="1211" t="e">
        <f t="shared" si="5545"/>
        <v>#DIV/0!</v>
      </c>
      <c r="V2323" s="1184" t="e">
        <f t="shared" si="5417"/>
        <v>#DIV/0!</v>
      </c>
      <c r="W2323" s="1177" t="e">
        <f t="shared" si="5632"/>
        <v>#DIV/0!</v>
      </c>
      <c r="X2323" s="1177" t="e">
        <f t="shared" ref="X2323" si="5637">X2320/X178</f>
        <v>#DIV/0!</v>
      </c>
      <c r="Y2323" s="1177" t="e">
        <f t="shared" si="5547"/>
        <v>#DIV/0!</v>
      </c>
      <c r="Z2323" s="1184" t="e">
        <f t="shared" si="5418"/>
        <v>#DIV/0!</v>
      </c>
      <c r="AA2323" s="1198">
        <f t="shared" si="5555"/>
        <v>-0.40416798456182101</v>
      </c>
      <c r="AB2323" s="1723" t="e">
        <f t="shared" si="5556"/>
        <v>#DIV/0!</v>
      </c>
      <c r="AC2323" s="1198" t="e">
        <f t="shared" si="5548"/>
        <v>#DIV/0!</v>
      </c>
      <c r="AD2323" t="s">
        <v>4765</v>
      </c>
    </row>
    <row r="2324" spans="1:30" customFormat="1" hidden="1" x14ac:dyDescent="0.25">
      <c r="A2324" s="3472"/>
      <c r="B2324" s="1203" t="s">
        <v>4318</v>
      </c>
      <c r="C2324" s="1206">
        <f>C2302/C2299</f>
        <v>0.5321100917431193</v>
      </c>
      <c r="D2324" s="1206">
        <f>D2302/D2299</f>
        <v>0</v>
      </c>
      <c r="E2324" s="1206">
        <f t="shared" si="5585"/>
        <v>0.5321100917431193</v>
      </c>
      <c r="F2324" s="2307" t="e">
        <f t="shared" si="5408"/>
        <v>#DIV/0!</v>
      </c>
      <c r="G2324" s="1206">
        <f t="shared" ref="G2324:S2324" si="5638">G2302/G2299</f>
        <v>0.6690647482014388</v>
      </c>
      <c r="H2324" s="1206">
        <f t="shared" ref="H2324" si="5639">H2302/H2299</f>
        <v>0</v>
      </c>
      <c r="I2324" s="1206">
        <f t="shared" si="5539"/>
        <v>0.6690647482014388</v>
      </c>
      <c r="J2324" s="2307" t="e">
        <f t="shared" si="5411"/>
        <v>#DIV/0!</v>
      </c>
      <c r="K2324" s="1206">
        <f t="shared" si="5638"/>
        <v>0.58250000000000002</v>
      </c>
      <c r="L2324" s="1206">
        <f t="shared" ref="L2324" si="5640">L2302/L2299</f>
        <v>0</v>
      </c>
      <c r="M2324" s="1206">
        <f t="shared" si="5541"/>
        <v>0.58250000000000002</v>
      </c>
      <c r="N2324" s="2307" t="e">
        <f t="shared" si="5413"/>
        <v>#DIV/0!</v>
      </c>
      <c r="O2324" s="1206">
        <f t="shared" si="5638"/>
        <v>0.5736842105263158</v>
      </c>
      <c r="P2324" s="1206">
        <f t="shared" ref="P2324" si="5641">P2302/P2299</f>
        <v>0</v>
      </c>
      <c r="Q2324" s="1206">
        <f t="shared" si="5543"/>
        <v>0.5736842105263158</v>
      </c>
      <c r="R2324" s="2307" t="e">
        <f t="shared" si="5415"/>
        <v>#DIV/0!</v>
      </c>
      <c r="S2324" s="1206">
        <f t="shared" si="5638"/>
        <v>0.44491525423728812</v>
      </c>
      <c r="T2324" s="1206">
        <f t="shared" ref="T2324" si="5642">T2302/T2299</f>
        <v>0</v>
      </c>
      <c r="U2324" s="1206">
        <f t="shared" si="5545"/>
        <v>0.44491525423728812</v>
      </c>
      <c r="V2324" s="2307" t="e">
        <f t="shared" si="5417"/>
        <v>#DIV/0!</v>
      </c>
      <c r="W2324" s="1206" t="e">
        <f>W2302/W2299</f>
        <v>#DIV/0!</v>
      </c>
      <c r="X2324" s="1206" t="e">
        <f>X2302/X2299</f>
        <v>#DIV/0!</v>
      </c>
      <c r="Y2324" s="1206" t="e">
        <f t="shared" si="5547"/>
        <v>#DIV/0!</v>
      </c>
      <c r="Z2324" s="2307" t="e">
        <f t="shared" si="5418"/>
        <v>#DIV/0!</v>
      </c>
      <c r="AA2324" s="1206">
        <f t="shared" si="5555"/>
        <v>0.56045486094163244</v>
      </c>
      <c r="AB2324" s="1718">
        <f t="shared" si="5556"/>
        <v>0</v>
      </c>
      <c r="AC2324" s="1903">
        <f t="shared" si="5548"/>
        <v>0.56045486094163244</v>
      </c>
      <c r="AD2324" s="27" t="s">
        <v>4319</v>
      </c>
    </row>
    <row r="2325" spans="1:30" customFormat="1" hidden="1" x14ac:dyDescent="0.25">
      <c r="A2325" s="3472"/>
      <c r="B2325" s="1181" t="s">
        <v>4223</v>
      </c>
      <c r="C2325" s="1207">
        <f>C2324/C212</f>
        <v>7.6036804353865364</v>
      </c>
      <c r="D2325" s="1207" t="e">
        <f>D2324/D212</f>
        <v>#DIV/0!</v>
      </c>
      <c r="E2325" s="1207" t="e">
        <f t="shared" si="5585"/>
        <v>#DIV/0!</v>
      </c>
      <c r="F2325" s="1184" t="e">
        <f t="shared" si="5408"/>
        <v>#DIV/0!</v>
      </c>
      <c r="G2325" s="1208">
        <f t="shared" ref="G2325:W2325" si="5643">G2324/G212</f>
        <v>2.6262344048811581</v>
      </c>
      <c r="H2325" s="1208" t="e">
        <f t="shared" ref="H2325" si="5644">H2324/H212</f>
        <v>#DIV/0!</v>
      </c>
      <c r="I2325" s="1208" t="e">
        <f t="shared" si="5539"/>
        <v>#DIV/0!</v>
      </c>
      <c r="J2325" s="1184" t="e">
        <f t="shared" si="5411"/>
        <v>#DIV/0!</v>
      </c>
      <c r="K2325" s="1209">
        <f t="shared" si="5643"/>
        <v>3.1365282221206585</v>
      </c>
      <c r="L2325" s="1209" t="e">
        <f t="shared" ref="L2325" si="5645">L2324/L212</f>
        <v>#DIV/0!</v>
      </c>
      <c r="M2325" s="1209" t="e">
        <f t="shared" si="5541"/>
        <v>#DIV/0!</v>
      </c>
      <c r="N2325" s="1184" t="e">
        <f t="shared" si="5413"/>
        <v>#DIV/0!</v>
      </c>
      <c r="O2325" s="1210">
        <f t="shared" si="5643"/>
        <v>3.4912152742701283</v>
      </c>
      <c r="P2325" s="1210" t="e">
        <f t="shared" ref="P2325" si="5646">P2324/P212</f>
        <v>#DIV/0!</v>
      </c>
      <c r="Q2325" s="1210" t="e">
        <f t="shared" si="5543"/>
        <v>#DIV/0!</v>
      </c>
      <c r="R2325" s="1184" t="e">
        <f t="shared" si="5415"/>
        <v>#DIV/0!</v>
      </c>
      <c r="S2325" s="1211">
        <f t="shared" si="5643"/>
        <v>1.0006697289916591</v>
      </c>
      <c r="T2325" s="1211" t="e">
        <f t="shared" ref="T2325" si="5647">T2324/T212</f>
        <v>#DIV/0!</v>
      </c>
      <c r="U2325" s="1211" t="e">
        <f t="shared" si="5545"/>
        <v>#DIV/0!</v>
      </c>
      <c r="V2325" s="1184" t="e">
        <f t="shared" si="5417"/>
        <v>#DIV/0!</v>
      </c>
      <c r="W2325" s="1177" t="e">
        <f t="shared" si="5643"/>
        <v>#DIV/0!</v>
      </c>
      <c r="X2325" s="1177" t="e">
        <f t="shared" ref="X2325" si="5648">X2324/X212</f>
        <v>#DIV/0!</v>
      </c>
      <c r="Y2325" s="1177" t="e">
        <f t="shared" si="5547"/>
        <v>#DIV/0!</v>
      </c>
      <c r="Z2325" s="1184" t="e">
        <f t="shared" si="5418"/>
        <v>#DIV/0!</v>
      </c>
      <c r="AA2325" s="1198">
        <f t="shared" si="5555"/>
        <v>3.5716656131300284</v>
      </c>
      <c r="AB2325" s="1723" t="e">
        <f t="shared" si="5556"/>
        <v>#DIV/0!</v>
      </c>
      <c r="AC2325" s="1198" t="e">
        <f t="shared" si="5548"/>
        <v>#DIV/0!</v>
      </c>
      <c r="AD2325" t="s">
        <v>4320</v>
      </c>
    </row>
    <row r="2326" spans="1:30" customFormat="1" hidden="1" x14ac:dyDescent="0.25">
      <c r="A2326" s="3472"/>
      <c r="B2326" s="1181" t="s">
        <v>4224</v>
      </c>
      <c r="C2326" s="1207">
        <f>C2324/C229</f>
        <v>3.3836507716466722</v>
      </c>
      <c r="D2326" s="1207" t="e">
        <f>D2324/D229</f>
        <v>#DIV/0!</v>
      </c>
      <c r="E2326" s="1207" t="e">
        <f t="shared" si="5585"/>
        <v>#DIV/0!</v>
      </c>
      <c r="F2326" s="1184" t="e">
        <f t="shared" si="5408"/>
        <v>#DIV/0!</v>
      </c>
      <c r="G2326" s="1208">
        <f t="shared" ref="G2326:W2326" si="5649">G2324/G229</f>
        <v>1.9350109198355598</v>
      </c>
      <c r="H2326" s="1208" t="e">
        <f t="shared" ref="H2326" si="5650">H2324/H229</f>
        <v>#DIV/0!</v>
      </c>
      <c r="I2326" s="1208" t="e">
        <f t="shared" si="5539"/>
        <v>#DIV/0!</v>
      </c>
      <c r="J2326" s="1184" t="e">
        <f t="shared" si="5411"/>
        <v>#DIV/0!</v>
      </c>
      <c r="K2326" s="1209">
        <f t="shared" si="5649"/>
        <v>1.867486284289277</v>
      </c>
      <c r="L2326" s="1209" t="e">
        <f t="shared" ref="L2326" si="5651">L2324/L229</f>
        <v>#DIV/0!</v>
      </c>
      <c r="M2326" s="1209" t="e">
        <f t="shared" si="5541"/>
        <v>#DIV/0!</v>
      </c>
      <c r="N2326" s="1184" t="e">
        <f t="shared" si="5413"/>
        <v>#DIV/0!</v>
      </c>
      <c r="O2326" s="1210">
        <f t="shared" si="5649"/>
        <v>1.9347505851532136</v>
      </c>
      <c r="P2326" s="1210" t="e">
        <f t="shared" ref="P2326" si="5652">P2324/P229</f>
        <v>#DIV/0!</v>
      </c>
      <c r="Q2326" s="1210" t="e">
        <f t="shared" si="5543"/>
        <v>#DIV/0!</v>
      </c>
      <c r="R2326" s="1184" t="e">
        <f t="shared" si="5415"/>
        <v>#DIV/0!</v>
      </c>
      <c r="S2326" s="1211">
        <f t="shared" si="5649"/>
        <v>1.6199828428823957</v>
      </c>
      <c r="T2326" s="1211" t="e">
        <f t="shared" ref="T2326" si="5653">T2324/T229</f>
        <v>#DIV/0!</v>
      </c>
      <c r="U2326" s="1211" t="e">
        <f t="shared" si="5545"/>
        <v>#DIV/0!</v>
      </c>
      <c r="V2326" s="1184" t="e">
        <f t="shared" si="5417"/>
        <v>#DIV/0!</v>
      </c>
      <c r="W2326" s="1177" t="e">
        <f t="shared" si="5649"/>
        <v>#DIV/0!</v>
      </c>
      <c r="X2326" s="1177" t="e">
        <f t="shared" ref="X2326" si="5654">X2324/X229</f>
        <v>#DIV/0!</v>
      </c>
      <c r="Y2326" s="1177" t="e">
        <f t="shared" si="5547"/>
        <v>#DIV/0!</v>
      </c>
      <c r="Z2326" s="1184" t="e">
        <f t="shared" si="5418"/>
        <v>#DIV/0!</v>
      </c>
      <c r="AA2326" s="1198">
        <f t="shared" si="5555"/>
        <v>2.1481762807614233</v>
      </c>
      <c r="AB2326" s="1723" t="e">
        <f t="shared" si="5556"/>
        <v>#DIV/0!</v>
      </c>
      <c r="AC2326" s="1198" t="e">
        <f t="shared" si="5548"/>
        <v>#DIV/0!</v>
      </c>
      <c r="AD2326" t="s">
        <v>4321</v>
      </c>
    </row>
    <row r="2327" spans="1:30" customFormat="1" hidden="1" x14ac:dyDescent="0.25">
      <c r="A2327" s="3472"/>
      <c r="B2327" s="845" t="s">
        <v>4758</v>
      </c>
      <c r="C2327" s="1207">
        <f>C2324/C230</f>
        <v>-9.9956188865031343</v>
      </c>
      <c r="D2327" s="1207" t="e">
        <f>D2324/D230</f>
        <v>#DIV/0!</v>
      </c>
      <c r="E2327" s="1207" t="e">
        <f t="shared" si="5585"/>
        <v>#DIV/0!</v>
      </c>
      <c r="F2327" s="1184" t="e">
        <f t="shared" si="5408"/>
        <v>#DIV/0!</v>
      </c>
      <c r="G2327" s="1208">
        <f t="shared" ref="G2327:W2327" si="5655">G2324/G230</f>
        <v>2.287365107913669</v>
      </c>
      <c r="H2327" s="1208" t="e">
        <f t="shared" ref="H2327" si="5656">H2324/H230</f>
        <v>#DIV/0!</v>
      </c>
      <c r="I2327" s="1208" t="e">
        <f t="shared" si="5539"/>
        <v>#DIV/0!</v>
      </c>
      <c r="J2327" s="1184" t="e">
        <f t="shared" si="5411"/>
        <v>#DIV/0!</v>
      </c>
      <c r="K2327" s="1209">
        <f t="shared" si="5655"/>
        <v>1.0460418236623965</v>
      </c>
      <c r="L2327" s="1209" t="e">
        <f t="shared" ref="L2327" si="5657">L2324/L230</f>
        <v>#DIV/0!</v>
      </c>
      <c r="M2327" s="1209" t="e">
        <f t="shared" si="5541"/>
        <v>#DIV/0!</v>
      </c>
      <c r="N2327" s="1184" t="e">
        <f t="shared" si="5413"/>
        <v>#DIV/0!</v>
      </c>
      <c r="O2327" s="1210">
        <f t="shared" si="5655"/>
        <v>1.4550792101509122</v>
      </c>
      <c r="P2327" s="1210" t="e">
        <f t="shared" ref="P2327" si="5658">P2324/P230</f>
        <v>#DIV/0!</v>
      </c>
      <c r="Q2327" s="1210" t="e">
        <f t="shared" si="5543"/>
        <v>#DIV/0!</v>
      </c>
      <c r="R2327" s="1184" t="e">
        <f t="shared" si="5415"/>
        <v>#DIV/0!</v>
      </c>
      <c r="S2327" s="1211">
        <f t="shared" si="5655"/>
        <v>1.3735014468788755</v>
      </c>
      <c r="T2327" s="1211" t="e">
        <f t="shared" ref="T2327" si="5659">T2324/T230</f>
        <v>#DIV/0!</v>
      </c>
      <c r="U2327" s="1211" t="e">
        <f t="shared" si="5545"/>
        <v>#DIV/0!</v>
      </c>
      <c r="V2327" s="1184" t="e">
        <f t="shared" si="5417"/>
        <v>#DIV/0!</v>
      </c>
      <c r="W2327" s="1177" t="e">
        <f t="shared" si="5655"/>
        <v>#DIV/0!</v>
      </c>
      <c r="X2327" s="1177" t="e">
        <f t="shared" ref="X2327" si="5660">X2324/X230</f>
        <v>#DIV/0!</v>
      </c>
      <c r="Y2327" s="1177" t="e">
        <f t="shared" si="5547"/>
        <v>#DIV/0!</v>
      </c>
      <c r="Z2327" s="1184" t="e">
        <f t="shared" si="5418"/>
        <v>#DIV/0!</v>
      </c>
      <c r="AA2327" s="1198">
        <f t="shared" si="5555"/>
        <v>-0.76672625957945628</v>
      </c>
      <c r="AB2327" s="1723" t="e">
        <f t="shared" si="5556"/>
        <v>#DIV/0!</v>
      </c>
      <c r="AC2327" s="1198" t="e">
        <f t="shared" si="5548"/>
        <v>#DIV/0!</v>
      </c>
      <c r="AD2327" t="s">
        <v>4764</v>
      </c>
    </row>
    <row r="2328" spans="1:30" customFormat="1" hidden="1" x14ac:dyDescent="0.25">
      <c r="A2328" s="3472"/>
      <c r="B2328" s="1203" t="s">
        <v>4323</v>
      </c>
      <c r="C2328" s="1206">
        <f>C2305/C2299</f>
        <v>-0.16120576671035386</v>
      </c>
      <c r="D2328" s="1206">
        <f>D2305/D2299</f>
        <v>0</v>
      </c>
      <c r="E2328" s="1206">
        <f t="shared" si="5585"/>
        <v>-0.16120576671035386</v>
      </c>
      <c r="F2328" s="2307" t="e">
        <f t="shared" si="5408"/>
        <v>#DIV/0!</v>
      </c>
      <c r="G2328" s="1206">
        <f t="shared" ref="G2328:S2328" si="5661">G2305/G2299</f>
        <v>-0.17266187050359713</v>
      </c>
      <c r="H2328" s="1206">
        <f t="shared" ref="H2328" si="5662">H2305/H2299</f>
        <v>0</v>
      </c>
      <c r="I2328" s="1206">
        <f t="shared" si="5539"/>
        <v>-0.17266187050359713</v>
      </c>
      <c r="J2328" s="2307" t="e">
        <f t="shared" si="5411"/>
        <v>#DIV/0!</v>
      </c>
      <c r="K2328" s="1206">
        <f t="shared" si="5661"/>
        <v>-0.13250000000000001</v>
      </c>
      <c r="L2328" s="1206">
        <f t="shared" ref="L2328" si="5663">L2305/L2299</f>
        <v>0</v>
      </c>
      <c r="M2328" s="1206">
        <f t="shared" si="5541"/>
        <v>-0.13250000000000001</v>
      </c>
      <c r="N2328" s="2307" t="e">
        <f t="shared" si="5413"/>
        <v>#DIV/0!</v>
      </c>
      <c r="O2328" s="1206">
        <f t="shared" si="5661"/>
        <v>-0.19473684210526315</v>
      </c>
      <c r="P2328" s="1206">
        <f t="shared" ref="P2328" si="5664">P2305/P2299</f>
        <v>0</v>
      </c>
      <c r="Q2328" s="1206">
        <f t="shared" si="5543"/>
        <v>-0.19473684210526315</v>
      </c>
      <c r="R2328" s="2307" t="e">
        <f t="shared" si="5415"/>
        <v>#DIV/0!</v>
      </c>
      <c r="S2328" s="1206">
        <f t="shared" si="5661"/>
        <v>-9.7457627118644072E-2</v>
      </c>
      <c r="T2328" s="1206">
        <f t="shared" ref="T2328" si="5665">T2305/T2299</f>
        <v>0</v>
      </c>
      <c r="U2328" s="1206">
        <f t="shared" si="5545"/>
        <v>-9.7457627118644072E-2</v>
      </c>
      <c r="V2328" s="2307" t="e">
        <f t="shared" si="5417"/>
        <v>#DIV/0!</v>
      </c>
      <c r="W2328" s="1206" t="e">
        <f>W2305/W2299</f>
        <v>#DIV/0!</v>
      </c>
      <c r="X2328" s="1206" t="e">
        <f>X2305/X2299</f>
        <v>#DIV/0!</v>
      </c>
      <c r="Y2328" s="1206" t="e">
        <f t="shared" si="5547"/>
        <v>#DIV/0!</v>
      </c>
      <c r="Z2328" s="2307" t="e">
        <f t="shared" si="5418"/>
        <v>#DIV/0!</v>
      </c>
      <c r="AA2328" s="1206">
        <f t="shared" si="5555"/>
        <v>-0.15171242128757162</v>
      </c>
      <c r="AB2328" s="1718">
        <f t="shared" si="5556"/>
        <v>0</v>
      </c>
      <c r="AC2328" s="1903">
        <f t="shared" si="5548"/>
        <v>-0.15171242128757162</v>
      </c>
      <c r="AD2328" s="27" t="s">
        <v>4324</v>
      </c>
    </row>
    <row r="2329" spans="1:30" customFormat="1" hidden="1" x14ac:dyDescent="0.25">
      <c r="A2329" s="3472"/>
      <c r="B2329" s="1181" t="s">
        <v>4223</v>
      </c>
      <c r="C2329" s="1207">
        <f>C2328/C238</f>
        <v>-1294.6644692005241</v>
      </c>
      <c r="D2329" s="1207" t="e">
        <f>D2328/D238</f>
        <v>#DIV/0!</v>
      </c>
      <c r="E2329" s="1207" t="e">
        <f t="shared" si="5585"/>
        <v>#DIV/0!</v>
      </c>
      <c r="F2329" s="1184" t="e">
        <f t="shared" si="5408"/>
        <v>#DIV/0!</v>
      </c>
      <c r="G2329" s="1208">
        <f t="shared" ref="G2329:W2329" si="5666">G2328/G238</f>
        <v>-3993.3737220749717</v>
      </c>
      <c r="H2329" s="1208" t="e">
        <f t="shared" ref="H2329" si="5667">H2328/H238</f>
        <v>#DIV/0!</v>
      </c>
      <c r="I2329" s="1208" t="e">
        <f t="shared" si="5539"/>
        <v>#DIV/0!</v>
      </c>
      <c r="J2329" s="1184" t="e">
        <f t="shared" si="5411"/>
        <v>#DIV/0!</v>
      </c>
      <c r="K2329" s="1209">
        <f t="shared" si="5666"/>
        <v>-2211.7497454545455</v>
      </c>
      <c r="L2329" s="1209" t="e">
        <f t="shared" ref="L2329" si="5668">L2328/L238</f>
        <v>#DIV/0!</v>
      </c>
      <c r="M2329" s="1209" t="e">
        <f t="shared" si="5541"/>
        <v>#DIV/0!</v>
      </c>
      <c r="N2329" s="1184" t="e">
        <f t="shared" si="5413"/>
        <v>#DIV/0!</v>
      </c>
      <c r="O2329" s="1210">
        <f t="shared" si="5666"/>
        <v>-1734.1017722878623</v>
      </c>
      <c r="P2329" s="1210" t="e">
        <f t="shared" ref="P2329" si="5669">P2328/P238</f>
        <v>#DIV/0!</v>
      </c>
      <c r="Q2329" s="1210" t="e">
        <f t="shared" si="5543"/>
        <v>#DIV/0!</v>
      </c>
      <c r="R2329" s="1184" t="e">
        <f t="shared" si="5415"/>
        <v>#DIV/0!</v>
      </c>
      <c r="S2329" s="1211">
        <f t="shared" si="5666"/>
        <v>-1719.1774251712948</v>
      </c>
      <c r="T2329" s="1211" t="e">
        <f t="shared" ref="T2329" si="5670">T2328/T238</f>
        <v>#DIV/0!</v>
      </c>
      <c r="U2329" s="1211" t="e">
        <f t="shared" si="5545"/>
        <v>#DIV/0!</v>
      </c>
      <c r="V2329" s="1184" t="e">
        <f t="shared" si="5417"/>
        <v>#DIV/0!</v>
      </c>
      <c r="W2329" s="1177" t="e">
        <f t="shared" si="5666"/>
        <v>#DIV/0!</v>
      </c>
      <c r="X2329" s="1177" t="e">
        <f t="shared" ref="X2329" si="5671">X2328/X238</f>
        <v>#DIV/0!</v>
      </c>
      <c r="Y2329" s="1177" t="e">
        <f t="shared" si="5547"/>
        <v>#DIV/0!</v>
      </c>
      <c r="Z2329" s="1184" t="e">
        <f t="shared" si="5418"/>
        <v>#DIV/0!</v>
      </c>
      <c r="AA2329" s="1198">
        <f t="shared" si="5555"/>
        <v>-2190.6134268378396</v>
      </c>
      <c r="AB2329" s="1723" t="e">
        <f t="shared" si="5556"/>
        <v>#DIV/0!</v>
      </c>
      <c r="AC2329" s="1198" t="e">
        <f t="shared" si="5548"/>
        <v>#DIV/0!</v>
      </c>
      <c r="AD2329" t="s">
        <v>4325</v>
      </c>
    </row>
    <row r="2330" spans="1:30" customFormat="1" hidden="1" x14ac:dyDescent="0.25">
      <c r="A2330" s="3472"/>
      <c r="B2330" s="1181" t="s">
        <v>4224</v>
      </c>
      <c r="C2330" s="1207">
        <f>C2328/C255</f>
        <v>2.353989327202215</v>
      </c>
      <c r="D2330" s="1207" t="e">
        <f>D2328/D255</f>
        <v>#DIV/0!</v>
      </c>
      <c r="E2330" s="1207" t="e">
        <f t="shared" si="5585"/>
        <v>#DIV/0!</v>
      </c>
      <c r="F2330" s="1184" t="e">
        <f t="shared" si="5408"/>
        <v>#DIV/0!</v>
      </c>
      <c r="G2330" s="1208">
        <f t="shared" ref="G2330:W2330" si="5672">G2328/G255</f>
        <v>1.5081723385336676</v>
      </c>
      <c r="H2330" s="1208" t="e">
        <f t="shared" ref="H2330" si="5673">H2328/H255</f>
        <v>#DIV/0!</v>
      </c>
      <c r="I2330" s="1208" t="e">
        <f t="shared" si="5539"/>
        <v>#DIV/0!</v>
      </c>
      <c r="J2330" s="1184" t="e">
        <f t="shared" si="5411"/>
        <v>#DIV/0!</v>
      </c>
      <c r="K2330" s="1209">
        <f t="shared" si="5672"/>
        <v>1.6238512869399429</v>
      </c>
      <c r="L2330" s="1209" t="e">
        <f t="shared" ref="L2330" si="5674">L2328/L255</f>
        <v>#DIV/0!</v>
      </c>
      <c r="M2330" s="1209" t="e">
        <f t="shared" si="5541"/>
        <v>#DIV/0!</v>
      </c>
      <c r="N2330" s="1184" t="e">
        <f t="shared" si="5413"/>
        <v>#DIV/0!</v>
      </c>
      <c r="O2330" s="1210">
        <f t="shared" si="5672"/>
        <v>2.4025294579732912</v>
      </c>
      <c r="P2330" s="1210" t="e">
        <f t="shared" ref="P2330" si="5675">P2328/P255</f>
        <v>#DIV/0!</v>
      </c>
      <c r="Q2330" s="1210" t="e">
        <f t="shared" si="5543"/>
        <v>#DIV/0!</v>
      </c>
      <c r="R2330" s="1184" t="e">
        <f t="shared" si="5415"/>
        <v>#DIV/0!</v>
      </c>
      <c r="S2330" s="1211">
        <f t="shared" si="5672"/>
        <v>1.9121025353690992</v>
      </c>
      <c r="T2330" s="1211" t="e">
        <f t="shared" ref="T2330" si="5676">T2328/T255</f>
        <v>#DIV/0!</v>
      </c>
      <c r="U2330" s="1211" t="e">
        <f t="shared" si="5545"/>
        <v>#DIV/0!</v>
      </c>
      <c r="V2330" s="1184" t="e">
        <f t="shared" si="5417"/>
        <v>#DIV/0!</v>
      </c>
      <c r="W2330" s="1177" t="e">
        <f t="shared" si="5672"/>
        <v>#DIV/0!</v>
      </c>
      <c r="X2330" s="1177" t="e">
        <f t="shared" ref="X2330" si="5677">X2328/X255</f>
        <v>#DIV/0!</v>
      </c>
      <c r="Y2330" s="1177" t="e">
        <f t="shared" si="5547"/>
        <v>#DIV/0!</v>
      </c>
      <c r="Z2330" s="1184" t="e">
        <f t="shared" si="5418"/>
        <v>#DIV/0!</v>
      </c>
      <c r="AA2330" s="1198">
        <f t="shared" si="5555"/>
        <v>1.9601289892036433</v>
      </c>
      <c r="AB2330" s="1723" t="e">
        <f t="shared" si="5556"/>
        <v>#DIV/0!</v>
      </c>
      <c r="AC2330" s="1198" t="e">
        <f t="shared" si="5548"/>
        <v>#DIV/0!</v>
      </c>
      <c r="AD2330" t="s">
        <v>4326</v>
      </c>
    </row>
    <row r="2331" spans="1:30" customFormat="1" hidden="1" x14ac:dyDescent="0.25">
      <c r="A2331" s="3472"/>
      <c r="B2331" s="845" t="s">
        <v>4758</v>
      </c>
      <c r="C2331" s="1207">
        <f>C2328/C256</f>
        <v>2.7312175315148655</v>
      </c>
      <c r="D2331" s="1207" t="e">
        <f>D2328/D256</f>
        <v>#DIV/0!</v>
      </c>
      <c r="E2331" s="1207" t="e">
        <f t="shared" si="5585"/>
        <v>#DIV/0!</v>
      </c>
      <c r="F2331" s="1184" t="e">
        <f t="shared" si="5408"/>
        <v>#DIV/0!</v>
      </c>
      <c r="G2331" s="1208">
        <f t="shared" ref="G2331:W2331" si="5678">G2328/G256</f>
        <v>4.1063497028464191</v>
      </c>
      <c r="H2331" s="1208" t="e">
        <f t="shared" ref="H2331" si="5679">H2328/H256</f>
        <v>#DIV/0!</v>
      </c>
      <c r="I2331" s="1208" t="e">
        <f t="shared" si="5539"/>
        <v>#DIV/0!</v>
      </c>
      <c r="J2331" s="1184" t="e">
        <f t="shared" si="5411"/>
        <v>#DIV/0!</v>
      </c>
      <c r="K2331" s="1209">
        <f t="shared" si="5678"/>
        <v>1.7541527777777779</v>
      </c>
      <c r="L2331" s="1209" t="e">
        <f t="shared" ref="L2331" si="5680">L2328/L256</f>
        <v>#DIV/0!</v>
      </c>
      <c r="M2331" s="1209" t="e">
        <f t="shared" si="5541"/>
        <v>#DIV/0!</v>
      </c>
      <c r="N2331" s="1184" t="e">
        <f t="shared" si="5413"/>
        <v>#DIV/0!</v>
      </c>
      <c r="O2331" s="1210">
        <f t="shared" si="5678"/>
        <v>3.0372114496768239</v>
      </c>
      <c r="P2331" s="1210" t="e">
        <f t="shared" ref="P2331" si="5681">P2328/P256</f>
        <v>#DIV/0!</v>
      </c>
      <c r="Q2331" s="1210" t="e">
        <f t="shared" si="5543"/>
        <v>#DIV/0!</v>
      </c>
      <c r="R2331" s="1184" t="e">
        <f t="shared" si="5415"/>
        <v>#DIV/0!</v>
      </c>
      <c r="S2331" s="1211">
        <f t="shared" si="5678"/>
        <v>2.2140373750543243</v>
      </c>
      <c r="T2331" s="1211" t="e">
        <f t="shared" ref="T2331" si="5682">T2328/T256</f>
        <v>#DIV/0!</v>
      </c>
      <c r="U2331" s="1211" t="e">
        <f t="shared" si="5545"/>
        <v>#DIV/0!</v>
      </c>
      <c r="V2331" s="1184" t="e">
        <f t="shared" si="5417"/>
        <v>#DIV/0!</v>
      </c>
      <c r="W2331" s="1177" t="e">
        <f t="shared" si="5678"/>
        <v>#DIV/0!</v>
      </c>
      <c r="X2331" s="1177" t="e">
        <f t="shared" ref="X2331" si="5683">X2328/X256</f>
        <v>#DIV/0!</v>
      </c>
      <c r="Y2331" s="1177" t="e">
        <f t="shared" si="5547"/>
        <v>#DIV/0!</v>
      </c>
      <c r="Z2331" s="1184" t="e">
        <f t="shared" si="5418"/>
        <v>#DIV/0!</v>
      </c>
      <c r="AA2331" s="1198">
        <f t="shared" si="5555"/>
        <v>2.7685937673740417</v>
      </c>
      <c r="AB2331" s="1723" t="e">
        <f t="shared" si="5556"/>
        <v>#DIV/0!</v>
      </c>
      <c r="AC2331" s="1198" t="e">
        <f t="shared" si="5548"/>
        <v>#DIV/0!</v>
      </c>
      <c r="AD2331" t="s">
        <v>4763</v>
      </c>
    </row>
    <row r="2332" spans="1:30" customFormat="1" hidden="1" x14ac:dyDescent="0.25">
      <c r="A2332" s="3472"/>
      <c r="B2332" s="1203" t="s">
        <v>4328</v>
      </c>
      <c r="C2332" s="1212">
        <f>C2310/C2313</f>
        <v>82.41379310344827</v>
      </c>
      <c r="D2332" s="1212">
        <f>D2310/D2313</f>
        <v>62.703703703703702</v>
      </c>
      <c r="E2332" s="1212">
        <f t="shared" si="5585"/>
        <v>19.710089399744568</v>
      </c>
      <c r="F2332" s="2307">
        <f t="shared" si="5408"/>
        <v>0.31433692486302617</v>
      </c>
      <c r="G2332" s="1212">
        <f t="shared" ref="G2332:S2332" si="5684">G2310/G2313</f>
        <v>52.6</v>
      </c>
      <c r="H2332" s="1212">
        <f t="shared" ref="H2332" si="5685">H2310/H2313</f>
        <v>40</v>
      </c>
      <c r="I2332" s="1212">
        <f t="shared" si="5539"/>
        <v>12.600000000000001</v>
      </c>
      <c r="J2332" s="2307">
        <f t="shared" si="5411"/>
        <v>0.31500000000000006</v>
      </c>
      <c r="K2332" s="1212">
        <f t="shared" si="5684"/>
        <v>62.444444444444443</v>
      </c>
      <c r="L2332" s="1212">
        <f t="shared" ref="L2332" si="5686">L2310/L2313</f>
        <v>59.444444444444443</v>
      </c>
      <c r="M2332" s="1212">
        <f t="shared" si="5541"/>
        <v>3</v>
      </c>
      <c r="N2332" s="2307">
        <f t="shared" si="5413"/>
        <v>5.046728971962617E-2</v>
      </c>
      <c r="O2332" s="1212">
        <f t="shared" si="5684"/>
        <v>19.583333333333332</v>
      </c>
      <c r="P2332" s="1212">
        <f t="shared" ref="P2332" si="5687">P2310/P2313</f>
        <v>28.666666666666668</v>
      </c>
      <c r="Q2332" s="1212">
        <f t="shared" si="5543"/>
        <v>-9.0833333333333357</v>
      </c>
      <c r="R2332" s="2307">
        <f t="shared" si="5415"/>
        <v>-0.31686046511627913</v>
      </c>
      <c r="S2332" s="1212">
        <f t="shared" si="5684"/>
        <v>107.08333333333333</v>
      </c>
      <c r="T2332" s="1212">
        <f t="shared" ref="T2332" si="5688">T2310/T2313</f>
        <v>131.33333333333334</v>
      </c>
      <c r="U2332" s="1212">
        <f t="shared" si="5545"/>
        <v>-24.250000000000014</v>
      </c>
      <c r="V2332" s="2307">
        <f t="shared" si="5417"/>
        <v>-0.18464467005076152</v>
      </c>
      <c r="W2332" s="1212">
        <f>W2310/W2313</f>
        <v>70.671641791044777</v>
      </c>
      <c r="X2332" s="1212">
        <f>X2310/X2313</f>
        <v>68.285714285714292</v>
      </c>
      <c r="Y2332" s="1212">
        <f t="shared" si="5547"/>
        <v>2.3859275053304856</v>
      </c>
      <c r="Z2332" s="2307">
        <f t="shared" si="5418"/>
        <v>3.4940360956722587E-2</v>
      </c>
      <c r="AA2332" s="1212">
        <f t="shared" si="5555"/>
        <v>64.824980842911884</v>
      </c>
      <c r="AB2332" s="1724">
        <f t="shared" si="5556"/>
        <v>64.42962962962963</v>
      </c>
      <c r="AC2332" s="1905">
        <f t="shared" si="5548"/>
        <v>0.39535121328225387</v>
      </c>
      <c r="AD2332" s="27" t="s">
        <v>4329</v>
      </c>
    </row>
    <row r="2333" spans="1:30" customFormat="1" hidden="1" x14ac:dyDescent="0.25">
      <c r="A2333" s="3472"/>
      <c r="B2333" s="1181" t="s">
        <v>4223</v>
      </c>
      <c r="C2333" s="1207">
        <f>C2332/C264</f>
        <v>0.37994143020804311</v>
      </c>
      <c r="D2333" s="1207">
        <f>D2332/D264</f>
        <v>0.23730848898444407</v>
      </c>
      <c r="E2333" s="1207">
        <f t="shared" si="5585"/>
        <v>0.14263294122359904</v>
      </c>
      <c r="F2333" s="1184">
        <f t="shared" si="5408"/>
        <v>0.60104441199719938</v>
      </c>
      <c r="G2333" s="1208">
        <f t="shared" ref="G2333:W2333" si="5689">G2332/G264</f>
        <v>0.36341243616701718</v>
      </c>
      <c r="H2333" s="1208">
        <f t="shared" ref="H2333" si="5690">H2332/H264</f>
        <v>0.22248996711569297</v>
      </c>
      <c r="I2333" s="1208">
        <f t="shared" si="5539"/>
        <v>0.14092246905132422</v>
      </c>
      <c r="J2333" s="1184">
        <f t="shared" si="5411"/>
        <v>0.63338797195311591</v>
      </c>
      <c r="K2333" s="1209">
        <f t="shared" si="5689"/>
        <v>0.35021402657061568</v>
      </c>
      <c r="L2333" s="1209">
        <f t="shared" ref="L2333" si="5691">L2332/L264</f>
        <v>0.34682426126502364</v>
      </c>
      <c r="M2333" s="1209">
        <f t="shared" si="5541"/>
        <v>3.3897653055920407E-3</v>
      </c>
      <c r="N2333" s="1184">
        <f t="shared" si="5413"/>
        <v>9.7737260168249077E-3</v>
      </c>
      <c r="O2333" s="1210">
        <f t="shared" si="5689"/>
        <v>0.25637227206122154</v>
      </c>
      <c r="P2333" s="1210">
        <f t="shared" ref="P2333" si="5692">P2332/P264</f>
        <v>0.2497407176934246</v>
      </c>
      <c r="Q2333" s="1210">
        <f t="shared" si="5543"/>
        <v>6.6315543677969435E-3</v>
      </c>
      <c r="R2333" s="1184">
        <f t="shared" si="5415"/>
        <v>2.6553757148794904E-2</v>
      </c>
      <c r="S2333" s="1211">
        <f t="shared" si="5689"/>
        <v>0.63651267432793457</v>
      </c>
      <c r="T2333" s="1211">
        <f t="shared" ref="T2333" si="5693">T2332/T264</f>
        <v>0.54386143744213111</v>
      </c>
      <c r="U2333" s="1211">
        <f t="shared" si="5545"/>
        <v>9.2651236885803456E-2</v>
      </c>
      <c r="V2333" s="1184">
        <f t="shared" si="5417"/>
        <v>0.17035816571507131</v>
      </c>
      <c r="W2333" s="1177">
        <f t="shared" si="5689"/>
        <v>0.46136952848904844</v>
      </c>
      <c r="X2333" s="1177">
        <f t="shared" ref="X2333" si="5694">X2332/X264</f>
        <v>0.36252350407786554</v>
      </c>
      <c r="Y2333" s="1177">
        <f t="shared" si="5547"/>
        <v>9.8846024411182898E-2</v>
      </c>
      <c r="Z2333" s="1184">
        <f t="shared" si="5418"/>
        <v>0.2726610090085414</v>
      </c>
      <c r="AA2333" s="1198">
        <f t="shared" si="5555"/>
        <v>0.39729056786696643</v>
      </c>
      <c r="AB2333" s="1723">
        <f t="shared" si="5556"/>
        <v>0.3200449745001433</v>
      </c>
      <c r="AC2333" s="1198">
        <f t="shared" si="5548"/>
        <v>7.7245593366823129E-2</v>
      </c>
      <c r="AD2333" t="s">
        <v>4330</v>
      </c>
    </row>
    <row r="2334" spans="1:30" customFormat="1" hidden="1" x14ac:dyDescent="0.25">
      <c r="A2334" s="3472"/>
      <c r="B2334" s="1181" t="s">
        <v>4224</v>
      </c>
      <c r="C2334" s="1207">
        <f>C2332/C281</f>
        <v>0.45020172343506193</v>
      </c>
      <c r="D2334" s="1207">
        <f>D2332/D281</f>
        <v>0.29002389742096291</v>
      </c>
      <c r="E2334" s="1207">
        <f t="shared" si="5585"/>
        <v>0.16017782601409902</v>
      </c>
      <c r="F2334" s="1184">
        <f t="shared" si="5408"/>
        <v>0.55229181953101147</v>
      </c>
      <c r="G2334" s="1208">
        <f t="shared" ref="G2334:W2334" si="5695">G2332/G281</f>
        <v>1.4684897570271558</v>
      </c>
      <c r="H2334" s="1208">
        <f t="shared" ref="H2334" si="5696">H2332/H281</f>
        <v>1.1432745867957266</v>
      </c>
      <c r="I2334" s="1208">
        <f t="shared" si="5539"/>
        <v>0.32521517023142921</v>
      </c>
      <c r="J2334" s="1184">
        <f t="shared" si="5411"/>
        <v>0.28445937134220295</v>
      </c>
      <c r="K2334" s="1209">
        <f t="shared" si="5695"/>
        <v>0.336671901817724</v>
      </c>
      <c r="L2334" s="1209">
        <f t="shared" ref="L2334" si="5697">L2332/L281</f>
        <v>0.33843000188172367</v>
      </c>
      <c r="M2334" s="1209">
        <f t="shared" si="5541"/>
        <v>-1.7581000639996791E-3</v>
      </c>
      <c r="N2334" s="1184">
        <f t="shared" si="5413"/>
        <v>-5.1948705913316432E-3</v>
      </c>
      <c r="O2334" s="1210">
        <f t="shared" si="5695"/>
        <v>0.18610805277085626</v>
      </c>
      <c r="P2334" s="1210">
        <f t="shared" ref="P2334" si="5698">P2332/P281</f>
        <v>0.22852361643634089</v>
      </c>
      <c r="Q2334" s="1210">
        <f t="shared" si="5543"/>
        <v>-4.2415563665484629E-2</v>
      </c>
      <c r="R2334" s="1184">
        <f t="shared" si="5415"/>
        <v>-0.18560691593684892</v>
      </c>
      <c r="S2334" s="1211">
        <f t="shared" si="5695"/>
        <v>0.9586458585369787</v>
      </c>
      <c r="T2334" s="1211">
        <f t="shared" ref="T2334" si="5699">T2332/T281</f>
        <v>0.87123479761615841</v>
      </c>
      <c r="U2334" s="1211">
        <f t="shared" si="5545"/>
        <v>8.7411060920820294E-2</v>
      </c>
      <c r="V2334" s="1184">
        <f t="shared" si="5417"/>
        <v>0.10033008456502349</v>
      </c>
      <c r="W2334" s="1177">
        <f t="shared" si="5695"/>
        <v>0.49650890277725068</v>
      </c>
      <c r="X2334" s="1177">
        <f t="shared" ref="X2334" si="5700">X2332/X281</f>
        <v>0.44669528898506716</v>
      </c>
      <c r="Y2334" s="1177">
        <f t="shared" si="5547"/>
        <v>4.981361379218352E-2</v>
      </c>
      <c r="Z2334" s="1184">
        <f t="shared" si="5418"/>
        <v>0.11151587003607009</v>
      </c>
      <c r="AA2334" s="1198">
        <f t="shared" ref="AA2334:AA2365" si="5701">AVERAGE(C2334,G2334,K2334,O2334,S2334)</f>
        <v>0.68002345871755532</v>
      </c>
      <c r="AB2334" s="1723">
        <f t="shared" ref="AB2334:AB2365" si="5702">AVERAGE(D2334,H2334,L2334,P2334,T2334)</f>
        <v>0.57429738003018249</v>
      </c>
      <c r="AC2334" s="1198">
        <f t="shared" si="5548"/>
        <v>0.10572607868737283</v>
      </c>
      <c r="AD2334" t="s">
        <v>4331</v>
      </c>
    </row>
    <row r="2335" spans="1:30" customFormat="1" hidden="1" x14ac:dyDescent="0.25">
      <c r="A2335" s="3472"/>
      <c r="B2335" s="845" t="s">
        <v>4758</v>
      </c>
      <c r="C2335" s="1207">
        <f>C2332/C282</f>
        <v>0.58242963323991714</v>
      </c>
      <c r="D2335" s="1207">
        <f>D2332/D282</f>
        <v>0.36848830301540481</v>
      </c>
      <c r="E2335" s="1207">
        <f t="shared" si="5585"/>
        <v>0.21394133022451234</v>
      </c>
      <c r="F2335" s="1184">
        <f t="shared" ref="F2335:F2388" si="5703">E2335/D2335</f>
        <v>0.58059191695853762</v>
      </c>
      <c r="G2335" s="1208">
        <f t="shared" ref="G2335:W2335" si="5704">G2332/G282</f>
        <v>2.5512574850299399</v>
      </c>
      <c r="H2335" s="1208">
        <f t="shared" ref="H2335" si="5705">H2332/H282</f>
        <v>2.2721598002496877</v>
      </c>
      <c r="I2335" s="1208">
        <f t="shared" si="5539"/>
        <v>0.27909768478025221</v>
      </c>
      <c r="J2335" s="1184">
        <f t="shared" ref="J2335:J2388" si="5706">I2335/H2335</f>
        <v>0.12283365137856156</v>
      </c>
      <c r="K2335" s="1209">
        <f t="shared" si="5704"/>
        <v>1.7521032482864543</v>
      </c>
      <c r="L2335" s="1209">
        <f t="shared" ref="L2335" si="5707">L2332/L282</f>
        <v>1.7513306014789694</v>
      </c>
      <c r="M2335" s="1209">
        <f t="shared" si="5541"/>
        <v>7.7264680748490022E-4</v>
      </c>
      <c r="N2335" s="1184">
        <f t="shared" ref="N2335:N2388" si="5708">M2335/L2335</f>
        <v>4.4117701525480849E-4</v>
      </c>
      <c r="O2335" s="1210">
        <f t="shared" si="5704"/>
        <v>0.64547056384742951</v>
      </c>
      <c r="P2335" s="1210">
        <f t="shared" ref="P2335" si="5709">P2332/P282</f>
        <v>0.79646264187730653</v>
      </c>
      <c r="Q2335" s="1210">
        <f t="shared" si="5543"/>
        <v>-0.15099207802987702</v>
      </c>
      <c r="R2335" s="1184">
        <f t="shared" ref="R2335:R2388" si="5710">Q2335/P2335</f>
        <v>-0.18957835570790907</v>
      </c>
      <c r="S2335" s="1211">
        <f t="shared" si="5704"/>
        <v>2.0920999899809636</v>
      </c>
      <c r="T2335" s="1211">
        <f t="shared" ref="T2335" si="5711">T2332/T282</f>
        <v>1.7634014850981587</v>
      </c>
      <c r="U2335" s="1211">
        <f t="shared" si="5545"/>
        <v>0.32869850488280483</v>
      </c>
      <c r="V2335" s="1184">
        <f t="shared" ref="V2335:V2388" si="5712">U2335/T2335</f>
        <v>0.18640026543048308</v>
      </c>
      <c r="W2335" s="1177">
        <f t="shared" si="5704"/>
        <v>1.0542851049166753</v>
      </c>
      <c r="X2335" s="1177">
        <f t="shared" ref="X2335" si="5713">X2332/X282</f>
        <v>0.90969840097102761</v>
      </c>
      <c r="Y2335" s="1177">
        <f t="shared" si="5547"/>
        <v>0.14458670394564765</v>
      </c>
      <c r="Z2335" s="1184">
        <f t="shared" ref="Z2335:Z2388" si="5714">Y2335/X2335</f>
        <v>0.15893916466305025</v>
      </c>
      <c r="AA2335" s="1198">
        <f t="shared" si="5701"/>
        <v>1.5246721840769411</v>
      </c>
      <c r="AB2335" s="1723">
        <f t="shared" si="5702"/>
        <v>1.3903685663439056</v>
      </c>
      <c r="AC2335" s="1198">
        <f t="shared" si="5548"/>
        <v>0.13430361773303545</v>
      </c>
      <c r="AD2335" t="s">
        <v>4769</v>
      </c>
    </row>
    <row r="2336" spans="1:30" customFormat="1" hidden="1" x14ac:dyDescent="0.25">
      <c r="A2336" s="3472"/>
      <c r="B2336" s="1203" t="s">
        <v>4333</v>
      </c>
      <c r="C2336" s="1213">
        <f>C2299/C2313</f>
        <v>26.310344827586206</v>
      </c>
      <c r="D2336" s="1213">
        <f>D2299/D2313</f>
        <v>31.37037037037037</v>
      </c>
      <c r="E2336" s="1213">
        <f t="shared" si="5585"/>
        <v>-5.0600255427841638</v>
      </c>
      <c r="F2336" s="2307">
        <f t="shared" si="5703"/>
        <v>-0.16129951553149047</v>
      </c>
      <c r="G2336" s="1213">
        <f t="shared" ref="G2336:S2336" si="5715">G2299/G2313</f>
        <v>27.8</v>
      </c>
      <c r="H2336" s="1213">
        <f t="shared" ref="H2336" si="5716">H2299/H2313</f>
        <v>18.833333333333332</v>
      </c>
      <c r="I2336" s="1213">
        <f t="shared" si="5539"/>
        <v>8.9666666666666686</v>
      </c>
      <c r="J2336" s="2307">
        <f t="shared" si="5706"/>
        <v>0.47610619469026561</v>
      </c>
      <c r="K2336" s="1213">
        <f t="shared" si="5715"/>
        <v>44.444444444444443</v>
      </c>
      <c r="L2336" s="1213">
        <f t="shared" ref="L2336" si="5717">L2299/L2313</f>
        <v>34.111111111111114</v>
      </c>
      <c r="M2336" s="1213">
        <f t="shared" si="5541"/>
        <v>10.333333333333329</v>
      </c>
      <c r="N2336" s="2307">
        <f t="shared" si="5708"/>
        <v>0.30293159609120507</v>
      </c>
      <c r="O2336" s="1213">
        <f t="shared" si="5715"/>
        <v>15.833333333333334</v>
      </c>
      <c r="P2336" s="1213">
        <f t="shared" ref="P2336" si="5718">P2299/P2313</f>
        <v>21.111111111111111</v>
      </c>
      <c r="Q2336" s="1213">
        <f t="shared" si="5543"/>
        <v>-5.2777777777777768</v>
      </c>
      <c r="R2336" s="2307">
        <f t="shared" si="5710"/>
        <v>-0.24999999999999994</v>
      </c>
      <c r="S2336" s="1213">
        <f t="shared" si="5715"/>
        <v>19.666666666666668</v>
      </c>
      <c r="T2336" s="1213">
        <f t="shared" ref="T2336" si="5719">T2299/T2313</f>
        <v>22.5</v>
      </c>
      <c r="U2336" s="1213">
        <f t="shared" si="5545"/>
        <v>-2.8333333333333321</v>
      </c>
      <c r="V2336" s="2307">
        <f t="shared" si="5712"/>
        <v>-0.12592592592592589</v>
      </c>
      <c r="W2336" s="1213">
        <f>W2299/W2313</f>
        <v>25.791044776119403</v>
      </c>
      <c r="X2336" s="1213">
        <f>X2299/X2313</f>
        <v>27.412698412698411</v>
      </c>
      <c r="Y2336" s="1213">
        <f t="shared" si="5547"/>
        <v>-1.6216536365790084</v>
      </c>
      <c r="Z2336" s="2307">
        <f t="shared" si="5714"/>
        <v>-5.9157023222048369E-2</v>
      </c>
      <c r="AA2336" s="1213">
        <f t="shared" si="5701"/>
        <v>26.810957854406126</v>
      </c>
      <c r="AB2336" s="1725">
        <f t="shared" si="5702"/>
        <v>25.585185185185185</v>
      </c>
      <c r="AC2336" s="1906">
        <f t="shared" si="5548"/>
        <v>1.225772669220941</v>
      </c>
      <c r="AD2336" s="27" t="s">
        <v>4334</v>
      </c>
    </row>
    <row r="2337" spans="1:30" customFormat="1" hidden="1" x14ac:dyDescent="0.25">
      <c r="A2337" s="3472"/>
      <c r="B2337" s="1181" t="s">
        <v>4223</v>
      </c>
      <c r="C2337" s="1207">
        <f>C2336/C290</f>
        <v>0.55619295131845847</v>
      </c>
      <c r="D2337" s="1207">
        <f>D2336/D290</f>
        <v>0.53008507967036633</v>
      </c>
      <c r="E2337" s="1207">
        <f t="shared" si="5585"/>
        <v>2.610787164809214E-2</v>
      </c>
      <c r="F2337" s="1184">
        <f t="shared" si="5703"/>
        <v>4.9252228839052274E-2</v>
      </c>
      <c r="G2337" s="1208">
        <f t="shared" ref="G2337:W2337" si="5720">G2336/G290</f>
        <v>0.85227673388657177</v>
      </c>
      <c r="H2337" s="1208">
        <f t="shared" ref="H2337" si="5721">H2336/H290</f>
        <v>0.50662285505658999</v>
      </c>
      <c r="I2337" s="1208">
        <f t="shared" si="5539"/>
        <v>0.34565387882998178</v>
      </c>
      <c r="J2337" s="1184">
        <f t="shared" si="5706"/>
        <v>0.6822705990857284</v>
      </c>
      <c r="K2337" s="1209">
        <f t="shared" si="5720"/>
        <v>1.4410540065168083</v>
      </c>
      <c r="L2337" s="1209">
        <f t="shared" ref="L2337" si="5722">L2336/L290</f>
        <v>1.1758845573563053</v>
      </c>
      <c r="M2337" s="1209">
        <f t="shared" si="5541"/>
        <v>0.265169449160503</v>
      </c>
      <c r="N2337" s="1184">
        <f t="shared" si="5708"/>
        <v>0.22550636242444835</v>
      </c>
      <c r="O2337" s="1210">
        <f t="shared" si="5720"/>
        <v>0.94882146386593491</v>
      </c>
      <c r="P2337" s="1210">
        <f t="shared" ref="P2337" si="5723">P2336/P290</f>
        <v>0.86738127449960112</v>
      </c>
      <c r="Q2337" s="1210">
        <f t="shared" si="5543"/>
        <v>8.1440189366333793E-2</v>
      </c>
      <c r="R2337" s="1184">
        <f t="shared" si="5710"/>
        <v>9.3892030829599432E-2</v>
      </c>
      <c r="S2337" s="1211">
        <f t="shared" si="5720"/>
        <v>0.59340730646940498</v>
      </c>
      <c r="T2337" s="1211">
        <f t="shared" ref="T2337" si="5724">T2336/T290</f>
        <v>0.47869206598586017</v>
      </c>
      <c r="U2337" s="1211">
        <f t="shared" si="5545"/>
        <v>0.11471524048354481</v>
      </c>
      <c r="V2337" s="1184">
        <f t="shared" si="5712"/>
        <v>0.23964307878654775</v>
      </c>
      <c r="W2337" s="1177">
        <f t="shared" si="5720"/>
        <v>0.81826055476379234</v>
      </c>
      <c r="X2337" s="1177">
        <f t="shared" ref="X2337" si="5725">X2336/X290</f>
        <v>0.71984143437394765</v>
      </c>
      <c r="Y2337" s="1177">
        <f t="shared" si="5547"/>
        <v>9.8419120389844683E-2</v>
      </c>
      <c r="Z2337" s="1184">
        <f t="shared" si="5714"/>
        <v>0.13672333334832365</v>
      </c>
      <c r="AA2337" s="1198">
        <f t="shared" si="5701"/>
        <v>0.8783504924114357</v>
      </c>
      <c r="AB2337" s="1723">
        <f t="shared" si="5702"/>
        <v>0.71173316651374452</v>
      </c>
      <c r="AC2337" s="1198">
        <f t="shared" si="5548"/>
        <v>0.16661732589769118</v>
      </c>
      <c r="AD2337" t="s">
        <v>4335</v>
      </c>
    </row>
    <row r="2338" spans="1:30" customFormat="1" hidden="1" x14ac:dyDescent="0.25">
      <c r="A2338" s="3472"/>
      <c r="B2338" s="1181" t="s">
        <v>4224</v>
      </c>
      <c r="C2338" s="1207">
        <f>C2336/C307</f>
        <v>0.68668657374012532</v>
      </c>
      <c r="D2338" s="1207">
        <f>D2336/D307</f>
        <v>0.67136968928344953</v>
      </c>
      <c r="E2338" s="1207">
        <f t="shared" si="5585"/>
        <v>1.5316884456675783E-2</v>
      </c>
      <c r="F2338" s="1184">
        <f t="shared" si="5703"/>
        <v>2.2814381854241051E-2</v>
      </c>
      <c r="G2338" s="1208">
        <f t="shared" ref="G2338:W2338" si="5726">G2336/G307</f>
        <v>2.0955492667867253</v>
      </c>
      <c r="H2338" s="1208">
        <f t="shared" ref="H2338" si="5727">H2336/H307</f>
        <v>1.6338229859571323</v>
      </c>
      <c r="I2338" s="1208">
        <f t="shared" si="5539"/>
        <v>0.46172628082959299</v>
      </c>
      <c r="J2338" s="1184">
        <f t="shared" si="5706"/>
        <v>0.28260483834428535</v>
      </c>
      <c r="K2338" s="1209">
        <f t="shared" si="5726"/>
        <v>1.5626080342944062</v>
      </c>
      <c r="L2338" s="1209">
        <f t="shared" ref="L2338" si="5728">L2336/L307</f>
        <v>1.2597325022724324</v>
      </c>
      <c r="M2338" s="1209">
        <f t="shared" si="5541"/>
        <v>0.30287553202197381</v>
      </c>
      <c r="N2338" s="1184">
        <f t="shared" si="5708"/>
        <v>0.24042844927444232</v>
      </c>
      <c r="O2338" s="1210">
        <f t="shared" si="5726"/>
        <v>0.62827647390918617</v>
      </c>
      <c r="P2338" s="1210">
        <f t="shared" ref="P2338" si="5729">P2336/P307</f>
        <v>0.75988430827140507</v>
      </c>
      <c r="Q2338" s="1210">
        <f t="shared" si="5543"/>
        <v>-0.1316078343622189</v>
      </c>
      <c r="R2338" s="1184">
        <f t="shared" si="5710"/>
        <v>-0.17319456781730649</v>
      </c>
      <c r="S2338" s="1211">
        <f t="shared" si="5726"/>
        <v>0.9195450716090986</v>
      </c>
      <c r="T2338" s="1211">
        <f t="shared" ref="T2338" si="5730">T2336/T307</f>
        <v>0.74756888168557534</v>
      </c>
      <c r="U2338" s="1211">
        <f t="shared" si="5545"/>
        <v>0.17197618992352326</v>
      </c>
      <c r="V2338" s="1184">
        <f t="shared" si="5712"/>
        <v>0.23004728278116826</v>
      </c>
      <c r="W2338" s="1177">
        <f t="shared" si="5726"/>
        <v>0.9012816567068529</v>
      </c>
      <c r="X2338" s="1177">
        <f t="shared" ref="X2338" si="5731">X2336/X307</f>
        <v>0.89217898307064902</v>
      </c>
      <c r="Y2338" s="1177">
        <f t="shared" si="5547"/>
        <v>9.1026736362038729E-3</v>
      </c>
      <c r="Z2338" s="1184">
        <f t="shared" si="5714"/>
        <v>1.020274385401327E-2</v>
      </c>
      <c r="AA2338" s="1198">
        <f t="shared" si="5701"/>
        <v>1.1785330840679085</v>
      </c>
      <c r="AB2338" s="1723">
        <f t="shared" si="5702"/>
        <v>1.0144756734939988</v>
      </c>
      <c r="AC2338" s="1198">
        <f t="shared" si="5548"/>
        <v>0.16405741057390966</v>
      </c>
      <c r="AD2338" t="s">
        <v>4336</v>
      </c>
    </row>
    <row r="2339" spans="1:30" customFormat="1" ht="15.75" hidden="1" thickBot="1" x14ac:dyDescent="0.3">
      <c r="A2339" s="3472"/>
      <c r="B2339" s="845" t="s">
        <v>4758</v>
      </c>
      <c r="C2339" s="1207">
        <f>C2336/C308</f>
        <v>0.66222866417282178</v>
      </c>
      <c r="D2339" s="1207">
        <f>D2336/D308</f>
        <v>0.66595441595441596</v>
      </c>
      <c r="E2339" s="1207">
        <f t="shared" si="5585"/>
        <v>-3.7257517815941776E-3</v>
      </c>
      <c r="F2339" s="1184">
        <f t="shared" si="5703"/>
        <v>-5.5946048142868719E-3</v>
      </c>
      <c r="G2339" s="1208">
        <f t="shared" ref="G2339:W2339" si="5732">G2336/G308</f>
        <v>4.1166361974405854</v>
      </c>
      <c r="H2339" s="1208">
        <f t="shared" ref="H2339" si="5733">H2336/H308</f>
        <v>3.4622895622895618</v>
      </c>
      <c r="I2339" s="1208">
        <f t="shared" si="5539"/>
        <v>0.65434663515102365</v>
      </c>
      <c r="J2339" s="1184">
        <f t="shared" si="5706"/>
        <v>0.188992463911168</v>
      </c>
      <c r="K2339" s="1209">
        <f t="shared" si="5732"/>
        <v>2.5364852893178531</v>
      </c>
      <c r="L2339" s="1209">
        <f t="shared" ref="L2339" si="5734">L2336/L308</f>
        <v>1.9424188629432386</v>
      </c>
      <c r="M2339" s="1209">
        <f t="shared" si="5541"/>
        <v>0.59406642637461449</v>
      </c>
      <c r="N2339" s="1184">
        <f t="shared" si="5708"/>
        <v>0.30583847681259585</v>
      </c>
      <c r="O2339" s="1210">
        <f t="shared" si="5732"/>
        <v>1.4159167604049494</v>
      </c>
      <c r="P2339" s="1210">
        <f t="shared" ref="P2339" si="5735">P2336/P308</f>
        <v>1.5103699719084334</v>
      </c>
      <c r="Q2339" s="1210">
        <f t="shared" si="5543"/>
        <v>-9.4453211503483958E-2</v>
      </c>
      <c r="R2339" s="1184">
        <f t="shared" si="5710"/>
        <v>-6.2536473354364477E-2</v>
      </c>
      <c r="S2339" s="1211">
        <f t="shared" si="5732"/>
        <v>1.442814145974417</v>
      </c>
      <c r="T2339" s="1211">
        <f t="shared" ref="T2339" si="5736">T2336/T308</f>
        <v>1.1301369863013697</v>
      </c>
      <c r="U2339" s="1211">
        <f t="shared" si="5545"/>
        <v>0.31267715967304732</v>
      </c>
      <c r="V2339" s="1184">
        <f t="shared" si="5712"/>
        <v>0.27667191098342375</v>
      </c>
      <c r="W2339" s="1177">
        <f t="shared" si="5732"/>
        <v>1.2209792984854164</v>
      </c>
      <c r="X2339" s="1177">
        <f t="shared" ref="X2339" si="5737">X2336/X308</f>
        <v>1.1563072581421874</v>
      </c>
      <c r="Y2339" s="1177">
        <f t="shared" si="5547"/>
        <v>6.4672040343229042E-2</v>
      </c>
      <c r="Z2339" s="1184">
        <f t="shared" si="5714"/>
        <v>5.5929805756937082E-2</v>
      </c>
      <c r="AA2339" s="1198">
        <f t="shared" si="5701"/>
        <v>2.0348162114621253</v>
      </c>
      <c r="AB2339" s="1723">
        <f t="shared" si="5702"/>
        <v>1.7422339598794039</v>
      </c>
      <c r="AC2339" s="1198">
        <f t="shared" si="5548"/>
        <v>0.29258225158272144</v>
      </c>
      <c r="AD2339" t="s">
        <v>4768</v>
      </c>
    </row>
    <row r="2340" spans="1:30" s="325" customFormat="1" ht="15.75" hidden="1" thickBot="1" x14ac:dyDescent="0.3">
      <c r="A2340" s="3472"/>
      <c r="B2340" s="1203" t="s">
        <v>4338</v>
      </c>
      <c r="C2340" s="1206">
        <f>C2302/C2313</f>
        <v>14</v>
      </c>
      <c r="D2340" s="1206"/>
      <c r="E2340" s="1206"/>
      <c r="F2340" s="2307" t="e">
        <f t="shared" si="5703"/>
        <v>#DIV/0!</v>
      </c>
      <c r="G2340" s="1206">
        <f t="shared" ref="G2340:S2340" si="5738">G2302/G2313</f>
        <v>18.600000000000001</v>
      </c>
      <c r="H2340" s="1206"/>
      <c r="I2340" s="1206"/>
      <c r="J2340" s="2307" t="e">
        <f t="shared" si="5706"/>
        <v>#DIV/0!</v>
      </c>
      <c r="K2340" s="1206">
        <f t="shared" si="5738"/>
        <v>25.888888888888889</v>
      </c>
      <c r="L2340" s="1206"/>
      <c r="M2340" s="1206"/>
      <c r="N2340" s="2307" t="e">
        <f t="shared" si="5708"/>
        <v>#DIV/0!</v>
      </c>
      <c r="O2340" s="1206">
        <f t="shared" si="5738"/>
        <v>9.0833333333333339</v>
      </c>
      <c r="P2340" s="1206"/>
      <c r="Q2340" s="1206"/>
      <c r="R2340" s="2307" t="e">
        <f t="shared" si="5710"/>
        <v>#DIV/0!</v>
      </c>
      <c r="S2340" s="1206">
        <f t="shared" si="5738"/>
        <v>8.75</v>
      </c>
      <c r="T2340" s="1206"/>
      <c r="U2340" s="1206"/>
      <c r="V2340" s="2307" t="e">
        <f t="shared" si="5712"/>
        <v>#DIV/0!</v>
      </c>
      <c r="W2340" s="1206" t="e">
        <f>W2302/W2313</f>
        <v>#DIV/0!</v>
      </c>
      <c r="X2340" s="1206"/>
      <c r="Y2340" s="1206"/>
      <c r="Z2340" s="2307" t="e">
        <f t="shared" si="5714"/>
        <v>#DIV/0!</v>
      </c>
      <c r="AA2340" s="1206">
        <f t="shared" si="5701"/>
        <v>15.264444444444445</v>
      </c>
      <c r="AB2340" s="1718" t="e">
        <f t="shared" si="5702"/>
        <v>#DIV/0!</v>
      </c>
      <c r="AC2340" s="1903"/>
      <c r="AD2340" s="1220" t="s">
        <v>4339</v>
      </c>
    </row>
    <row r="2341" spans="1:30" s="325" customFormat="1" ht="15.75" hidden="1" thickBot="1" x14ac:dyDescent="0.3">
      <c r="A2341" s="3472"/>
      <c r="B2341" s="1182" t="s">
        <v>4223</v>
      </c>
      <c r="C2341" s="1207">
        <f>C2340/C316</f>
        <v>4.2291134622400586</v>
      </c>
      <c r="D2341" s="1207"/>
      <c r="E2341" s="1207"/>
      <c r="F2341" s="1184" t="e">
        <f t="shared" si="5703"/>
        <v>#DIV/0!</v>
      </c>
      <c r="G2341" s="1208">
        <f t="shared" ref="G2341:W2341" si="5739">G2340/G316</f>
        <v>2.2382784810126584</v>
      </c>
      <c r="H2341" s="1208"/>
      <c r="I2341" s="1208"/>
      <c r="J2341" s="1184" t="e">
        <f t="shared" si="5706"/>
        <v>#DIV/0!</v>
      </c>
      <c r="K2341" s="1209">
        <f t="shared" si="5739"/>
        <v>4.519906561040016</v>
      </c>
      <c r="L2341" s="1209"/>
      <c r="M2341" s="1209"/>
      <c r="N2341" s="1184" t="e">
        <f t="shared" si="5708"/>
        <v>#DIV/0!</v>
      </c>
      <c r="O2341" s="1210">
        <f t="shared" si="5739"/>
        <v>3.312539987204095</v>
      </c>
      <c r="P2341" s="1210"/>
      <c r="Q2341" s="1210"/>
      <c r="R2341" s="1184" t="e">
        <f t="shared" si="5710"/>
        <v>#DIV/0!</v>
      </c>
      <c r="S2341" s="1214">
        <f t="shared" si="5739"/>
        <v>0.59380472854640975</v>
      </c>
      <c r="T2341" s="1214"/>
      <c r="U2341" s="1214"/>
      <c r="V2341" s="1184" t="e">
        <f t="shared" si="5712"/>
        <v>#DIV/0!</v>
      </c>
      <c r="W2341" s="1199" t="e">
        <f t="shared" si="5739"/>
        <v>#DIV/0!</v>
      </c>
      <c r="X2341" s="1199"/>
      <c r="Y2341" s="1199"/>
      <c r="Z2341" s="1184" t="e">
        <f t="shared" si="5714"/>
        <v>#DIV/0!</v>
      </c>
      <c r="AA2341" s="1198">
        <f t="shared" si="5701"/>
        <v>2.9787286440086476</v>
      </c>
      <c r="AB2341" s="1723" t="e">
        <f t="shared" si="5702"/>
        <v>#DIV/0!</v>
      </c>
      <c r="AC2341" s="1198"/>
      <c r="AD2341" s="325" t="s">
        <v>4340</v>
      </c>
    </row>
    <row r="2342" spans="1:30" ht="15.75" hidden="1" thickBot="1" x14ac:dyDescent="0.3">
      <c r="A2342" s="3472"/>
      <c r="B2342" s="1182" t="s">
        <v>4224</v>
      </c>
      <c r="C2342" s="1207">
        <f>C2340/C333</f>
        <v>2.3235075551151847</v>
      </c>
      <c r="D2342" s="1207"/>
      <c r="E2342" s="1207"/>
      <c r="F2342" s="1184" t="e">
        <f t="shared" si="5703"/>
        <v>#DIV/0!</v>
      </c>
      <c r="G2342" s="1208">
        <f t="shared" ref="G2342:W2342" si="5740">G2340/G333</f>
        <v>4.0549107142857146</v>
      </c>
      <c r="H2342" s="1208"/>
      <c r="I2342" s="1208"/>
      <c r="J2342" s="1184" t="e">
        <f t="shared" si="5706"/>
        <v>#DIV/0!</v>
      </c>
      <c r="K2342" s="1209">
        <f t="shared" si="5740"/>
        <v>2.9181490717650322</v>
      </c>
      <c r="L2342" s="1209"/>
      <c r="M2342" s="1209"/>
      <c r="N2342" s="1184" t="e">
        <f t="shared" si="5708"/>
        <v>#DIV/0!</v>
      </c>
      <c r="O2342" s="1210">
        <f t="shared" si="5740"/>
        <v>1.2155582755337957</v>
      </c>
      <c r="P2342" s="1210"/>
      <c r="Q2342" s="1210"/>
      <c r="R2342" s="1184" t="e">
        <f t="shared" si="5710"/>
        <v>#DIV/0!</v>
      </c>
      <c r="S2342" s="1214">
        <f t="shared" si="5740"/>
        <v>1.4896472392638036</v>
      </c>
      <c r="T2342" s="1214"/>
      <c r="U2342" s="1214"/>
      <c r="V2342" s="1184" t="e">
        <f t="shared" si="5712"/>
        <v>#DIV/0!</v>
      </c>
      <c r="W2342" s="1200" t="e">
        <f t="shared" si="5740"/>
        <v>#DIV/0!</v>
      </c>
      <c r="X2342" s="1200"/>
      <c r="Y2342" s="1200"/>
      <c r="Z2342" s="1184" t="e">
        <f t="shared" si="5714"/>
        <v>#DIV/0!</v>
      </c>
      <c r="AA2342" s="1198">
        <f t="shared" si="5701"/>
        <v>2.4003545711927066</v>
      </c>
      <c r="AB2342" s="1723" t="e">
        <f t="shared" si="5702"/>
        <v>#DIV/0!</v>
      </c>
      <c r="AC2342" s="1198"/>
      <c r="AD2342" s="325" t="s">
        <v>4341</v>
      </c>
    </row>
    <row r="2343" spans="1:30" ht="15.75" hidden="1" thickBot="1" x14ac:dyDescent="0.3">
      <c r="A2343" s="3472"/>
      <c r="B2343" s="845" t="s">
        <v>4758</v>
      </c>
      <c r="C2343" s="1207">
        <f>C2340/C334</f>
        <v>-6.619385342789597</v>
      </c>
      <c r="D2343" s="1207"/>
      <c r="E2343" s="1207"/>
      <c r="F2343" s="1184" t="e">
        <f t="shared" si="5703"/>
        <v>#DIV/0!</v>
      </c>
      <c r="G2343" s="1208">
        <f t="shared" ref="G2343:W2343" si="5741">G2340/G334</f>
        <v>9.4162500000000016</v>
      </c>
      <c r="H2343" s="1208"/>
      <c r="I2343" s="1208"/>
      <c r="J2343" s="1184" t="e">
        <f t="shared" si="5706"/>
        <v>#DIV/0!</v>
      </c>
      <c r="K2343" s="1209">
        <f t="shared" si="5741"/>
        <v>2.6532696977308885</v>
      </c>
      <c r="L2343" s="1209"/>
      <c r="M2343" s="1209"/>
      <c r="N2343" s="1184" t="e">
        <f t="shared" si="5708"/>
        <v>#DIV/0!</v>
      </c>
      <c r="O2343" s="1210">
        <f t="shared" si="5741"/>
        <v>2.0602710413694725</v>
      </c>
      <c r="P2343" s="1210"/>
      <c r="Q2343" s="1210"/>
      <c r="R2343" s="1184" t="e">
        <f t="shared" si="5710"/>
        <v>#DIV/0!</v>
      </c>
      <c r="S2343" s="1214">
        <f t="shared" si="5741"/>
        <v>1.9817073170731705</v>
      </c>
      <c r="T2343" s="1214"/>
      <c r="U2343" s="1214"/>
      <c r="V2343" s="1184" t="e">
        <f t="shared" si="5712"/>
        <v>#DIV/0!</v>
      </c>
      <c r="W2343" s="1199" t="e">
        <f t="shared" si="5741"/>
        <v>#DIV/0!</v>
      </c>
      <c r="X2343" s="1199"/>
      <c r="Y2343" s="1199"/>
      <c r="Z2343" s="1184" t="e">
        <f t="shared" si="5714"/>
        <v>#DIV/0!</v>
      </c>
      <c r="AA2343" s="1198">
        <f t="shared" si="5701"/>
        <v>1.8984225426767871</v>
      </c>
      <c r="AB2343" s="1723" t="e">
        <f t="shared" si="5702"/>
        <v>#DIV/0!</v>
      </c>
      <c r="AC2343" s="1198"/>
      <c r="AD2343" s="325" t="s">
        <v>4767</v>
      </c>
    </row>
    <row r="2344" spans="1:30" ht="15.75" hidden="1" thickBot="1" x14ac:dyDescent="0.3">
      <c r="A2344" s="3472"/>
      <c r="B2344" s="1203" t="s">
        <v>4343</v>
      </c>
      <c r="C2344" s="1206">
        <f>C2305/C2310</f>
        <v>-5.1464435146443513E-2</v>
      </c>
      <c r="D2344" s="1206"/>
      <c r="E2344" s="1206"/>
      <c r="F2344" s="2307" t="e">
        <f t="shared" si="5703"/>
        <v>#DIV/0!</v>
      </c>
      <c r="G2344" s="1206">
        <f t="shared" ref="G2344:W2344" si="5742">G2305/G2310</f>
        <v>-9.125475285171103E-2</v>
      </c>
      <c r="H2344" s="1206"/>
      <c r="I2344" s="1206"/>
      <c r="J2344" s="2307" t="e">
        <f t="shared" si="5706"/>
        <v>#DIV/0!</v>
      </c>
      <c r="K2344" s="1206">
        <f t="shared" si="5742"/>
        <v>-9.4306049822064059E-2</v>
      </c>
      <c r="L2344" s="1206"/>
      <c r="M2344" s="1206"/>
      <c r="N2344" s="2307" t="e">
        <f t="shared" si="5708"/>
        <v>#DIV/0!</v>
      </c>
      <c r="O2344" s="1206">
        <f t="shared" si="5742"/>
        <v>-0.1574468085106383</v>
      </c>
      <c r="P2344" s="1206"/>
      <c r="Q2344" s="1206"/>
      <c r="R2344" s="2307" t="e">
        <f t="shared" si="5710"/>
        <v>#DIV/0!</v>
      </c>
      <c r="S2344" s="1206">
        <f t="shared" si="5742"/>
        <v>-1.7898832684824902E-2</v>
      </c>
      <c r="T2344" s="1206"/>
      <c r="U2344" s="1206"/>
      <c r="V2344" s="2307" t="e">
        <f t="shared" si="5712"/>
        <v>#DIV/0!</v>
      </c>
      <c r="W2344" s="1206" t="e">
        <f t="shared" si="5742"/>
        <v>#DIV/0!</v>
      </c>
      <c r="X2344" s="1206"/>
      <c r="Y2344" s="1206"/>
      <c r="Z2344" s="2307" t="e">
        <f t="shared" si="5714"/>
        <v>#DIV/0!</v>
      </c>
      <c r="AA2344" s="1206">
        <f t="shared" si="5701"/>
        <v>-8.2474175803136346E-2</v>
      </c>
      <c r="AB2344" s="1718" t="e">
        <f t="shared" si="5702"/>
        <v>#DIV/0!</v>
      </c>
      <c r="AC2344" s="1903"/>
      <c r="AD2344" s="1220" t="s">
        <v>4344</v>
      </c>
    </row>
    <row r="2345" spans="1:30" ht="15.75" hidden="1" thickBot="1" x14ac:dyDescent="0.3">
      <c r="A2345" s="3472"/>
      <c r="B2345" s="1182" t="s">
        <v>4223</v>
      </c>
      <c r="C2345" s="1207">
        <f>C2344/C342</f>
        <v>3.4985491845596872</v>
      </c>
      <c r="D2345" s="1207"/>
      <c r="E2345" s="1207"/>
      <c r="F2345" s="1184" t="e">
        <f t="shared" si="5703"/>
        <v>#DIV/0!</v>
      </c>
      <c r="G2345" s="1208">
        <f t="shared" ref="G2345:W2345" si="5743">G2344/G342</f>
        <v>4.922843303472936</v>
      </c>
      <c r="H2345" s="1208"/>
      <c r="I2345" s="1208"/>
      <c r="J2345" s="1184" t="e">
        <f t="shared" si="5706"/>
        <v>#DIV/0!</v>
      </c>
      <c r="K2345" s="1209">
        <f t="shared" si="5743"/>
        <v>9.3024962570317555</v>
      </c>
      <c r="L2345" s="1209"/>
      <c r="M2345" s="1209"/>
      <c r="N2345" s="1184" t="e">
        <f t="shared" si="5708"/>
        <v>#DIV/0!</v>
      </c>
      <c r="O2345" s="1210">
        <f t="shared" si="5743"/>
        <v>24.361284761602324</v>
      </c>
      <c r="P2345" s="1210"/>
      <c r="Q2345" s="1210"/>
      <c r="R2345" s="1184" t="e">
        <f t="shared" si="5710"/>
        <v>#DIV/0!</v>
      </c>
      <c r="S2345" s="1214">
        <f t="shared" si="5743"/>
        <v>0.9236199090377093</v>
      </c>
      <c r="T2345" s="1214"/>
      <c r="U2345" s="1214"/>
      <c r="V2345" s="1184" t="e">
        <f t="shared" si="5712"/>
        <v>#DIV/0!</v>
      </c>
      <c r="W2345" s="1199" t="e">
        <f t="shared" si="5743"/>
        <v>#DIV/0!</v>
      </c>
      <c r="X2345" s="1199"/>
      <c r="Y2345" s="1199"/>
      <c r="Z2345" s="1184" t="e">
        <f t="shared" si="5714"/>
        <v>#DIV/0!</v>
      </c>
      <c r="AA2345" s="1198">
        <f t="shared" si="5701"/>
        <v>8.6017586831408828</v>
      </c>
      <c r="AB2345" s="1723" t="e">
        <f t="shared" si="5702"/>
        <v>#DIV/0!</v>
      </c>
      <c r="AC2345" s="1198"/>
      <c r="AD2345" s="325" t="s">
        <v>4345</v>
      </c>
    </row>
    <row r="2346" spans="1:30" ht="15.75" hidden="1" thickBot="1" x14ac:dyDescent="0.3">
      <c r="A2346" s="3472"/>
      <c r="B2346" s="1182" t="s">
        <v>4224</v>
      </c>
      <c r="C2346" s="1207">
        <f>C2344/C359</f>
        <v>3.5905079469347538</v>
      </c>
      <c r="D2346" s="1207"/>
      <c r="E2346" s="1207"/>
      <c r="F2346" s="1184" t="e">
        <f t="shared" si="5703"/>
        <v>#DIV/0!</v>
      </c>
      <c r="G2346" s="1208">
        <f t="shared" ref="G2346:W2346" si="5744">G2344/G359</f>
        <v>2.152176699277994</v>
      </c>
      <c r="H2346" s="1208"/>
      <c r="I2346" s="1208"/>
      <c r="J2346" s="1184" t="e">
        <f t="shared" si="5706"/>
        <v>#DIV/0!</v>
      </c>
      <c r="K2346" s="1209">
        <f t="shared" si="5744"/>
        <v>7.5368424088014683</v>
      </c>
      <c r="L2346" s="1209"/>
      <c r="M2346" s="1209"/>
      <c r="N2346" s="1184" t="e">
        <f t="shared" si="5708"/>
        <v>#DIV/0!</v>
      </c>
      <c r="O2346" s="1210">
        <f t="shared" si="5744"/>
        <v>8.1106255954271198</v>
      </c>
      <c r="P2346" s="1210"/>
      <c r="Q2346" s="1210"/>
      <c r="R2346" s="1184" t="e">
        <f t="shared" si="5710"/>
        <v>#DIV/0!</v>
      </c>
      <c r="S2346" s="1214">
        <f t="shared" si="5744"/>
        <v>1.8341126153648262</v>
      </c>
      <c r="T2346" s="1214"/>
      <c r="U2346" s="1214"/>
      <c r="V2346" s="1184" t="e">
        <f t="shared" si="5712"/>
        <v>#DIV/0!</v>
      </c>
      <c r="W2346" s="1199" t="e">
        <f t="shared" si="5744"/>
        <v>#DIV/0!</v>
      </c>
      <c r="X2346" s="1199"/>
      <c r="Y2346" s="1199"/>
      <c r="Z2346" s="1184" t="e">
        <f t="shared" si="5714"/>
        <v>#DIV/0!</v>
      </c>
      <c r="AA2346" s="1198">
        <f t="shared" si="5701"/>
        <v>4.6448530531612331</v>
      </c>
      <c r="AB2346" s="1723" t="e">
        <f t="shared" si="5702"/>
        <v>#DIV/0!</v>
      </c>
      <c r="AC2346" s="1198"/>
      <c r="AD2346" s="325" t="s">
        <v>4346</v>
      </c>
    </row>
    <row r="2347" spans="1:30" ht="15.75" hidden="1" thickBot="1" x14ac:dyDescent="0.3">
      <c r="A2347" s="3473"/>
      <c r="B2347" s="845" t="s">
        <v>4758</v>
      </c>
      <c r="C2347" s="1215">
        <f>C2344/C360</f>
        <v>3.1054232721627959</v>
      </c>
      <c r="D2347" s="1215"/>
      <c r="E2347" s="1215"/>
      <c r="F2347" s="2308" t="e">
        <f t="shared" si="5703"/>
        <v>#DIV/0!</v>
      </c>
      <c r="G2347" s="1216">
        <f t="shared" ref="G2347:W2347" si="5745">G2344/G360</f>
        <v>6.6258885766242361</v>
      </c>
      <c r="H2347" s="1216"/>
      <c r="I2347" s="1216"/>
      <c r="J2347" s="2308" t="e">
        <f t="shared" si="5706"/>
        <v>#DIV/0!</v>
      </c>
      <c r="K2347" s="1217">
        <f t="shared" si="5745"/>
        <v>2.5394523527085804</v>
      </c>
      <c r="L2347" s="1217"/>
      <c r="M2347" s="1217"/>
      <c r="N2347" s="2308" t="e">
        <f t="shared" si="5708"/>
        <v>#DIV/0!</v>
      </c>
      <c r="O2347" s="1218">
        <f t="shared" si="5745"/>
        <v>6.6624860022396417</v>
      </c>
      <c r="P2347" s="1218"/>
      <c r="Q2347" s="1218"/>
      <c r="R2347" s="2308" t="e">
        <f t="shared" si="5710"/>
        <v>#DIV/0!</v>
      </c>
      <c r="S2347" s="1219">
        <f t="shared" si="5745"/>
        <v>1.5269081113439089</v>
      </c>
      <c r="T2347" s="1219"/>
      <c r="U2347" s="1219"/>
      <c r="V2347" s="2308" t="e">
        <f t="shared" si="5712"/>
        <v>#DIV/0!</v>
      </c>
      <c r="W2347" s="1201" t="e">
        <f t="shared" si="5745"/>
        <v>#DIV/0!</v>
      </c>
      <c r="X2347" s="1201"/>
      <c r="Y2347" s="1201"/>
      <c r="Z2347" s="2308" t="e">
        <f t="shared" si="5714"/>
        <v>#DIV/0!</v>
      </c>
      <c r="AA2347" s="1202">
        <f t="shared" si="5701"/>
        <v>4.0920316630158329</v>
      </c>
      <c r="AB2347" s="1723" t="e">
        <f t="shared" si="5702"/>
        <v>#DIV/0!</v>
      </c>
      <c r="AC2347" s="1198"/>
      <c r="AD2347" s="325" t="s">
        <v>4759</v>
      </c>
    </row>
    <row r="2348" spans="1:30" customFormat="1" x14ac:dyDescent="0.25">
      <c r="A2348" s="3468" t="s">
        <v>1097</v>
      </c>
      <c r="B2348" s="844" t="s">
        <v>935</v>
      </c>
      <c r="C2348" s="826">
        <f>'BNP avec amende'!B194</f>
        <v>3452</v>
      </c>
      <c r="D2348" s="1245">
        <f>'Données 2013 TJN'!C266</f>
        <v>3649</v>
      </c>
      <c r="E2348" s="826">
        <f>C2348-D2348</f>
        <v>-197</v>
      </c>
      <c r="F2348" s="2278">
        <f t="shared" si="5703"/>
        <v>-5.3987393806522337E-2</v>
      </c>
      <c r="G2348" s="826">
        <f>BPCE!B71</f>
        <v>2110</v>
      </c>
      <c r="H2348" s="1245">
        <f>'Données 2013 TJN'!D266</f>
        <v>1842</v>
      </c>
      <c r="I2348" s="826">
        <f>G2348-H2348</f>
        <v>268</v>
      </c>
      <c r="J2348" s="2278">
        <f t="shared" si="5706"/>
        <v>0.14549402823018459</v>
      </c>
      <c r="K2348" s="1245">
        <f>SG!B130</f>
        <v>1205</v>
      </c>
      <c r="L2348" s="1245">
        <f>'Données 2013 TJN'!E266</f>
        <v>1083</v>
      </c>
      <c r="M2348" s="1245">
        <f>K2348-L2348</f>
        <v>122</v>
      </c>
      <c r="N2348" s="2278">
        <f t="shared" si="5708"/>
        <v>0.11265004616805172</v>
      </c>
      <c r="O2348" s="826">
        <f>CA!B81</f>
        <v>854</v>
      </c>
      <c r="P2348" s="1245">
        <f>'Données 2013 TJN'!F266</f>
        <v>890</v>
      </c>
      <c r="Q2348" s="826">
        <f>O2348-P2348</f>
        <v>-36</v>
      </c>
      <c r="R2348" s="2278">
        <f t="shared" si="5710"/>
        <v>-4.0449438202247189E-2</v>
      </c>
      <c r="S2348" s="826">
        <f>CM!B56</f>
        <v>128</v>
      </c>
      <c r="T2348" s="1245">
        <f>'Données 2013 TJN'!G266</f>
        <v>125</v>
      </c>
      <c r="U2348" s="826">
        <f>S2348-T2348</f>
        <v>3</v>
      </c>
      <c r="V2348" s="2278">
        <f t="shared" si="5712"/>
        <v>2.4E-2</v>
      </c>
      <c r="W2348" s="826">
        <f>SUM(C2348+G2348+K2348+O2348+S2348)</f>
        <v>7749</v>
      </c>
      <c r="X2348" s="826">
        <f>SUM(D2348+H2348+L2348+P2348+T2348)</f>
        <v>7589</v>
      </c>
      <c r="Y2348" s="826">
        <f>W2348-X2348</f>
        <v>160</v>
      </c>
      <c r="Z2348" s="2278">
        <f t="shared" si="5714"/>
        <v>2.1083146659638952E-2</v>
      </c>
      <c r="AA2348" s="1222">
        <f t="shared" si="5701"/>
        <v>1549.8</v>
      </c>
      <c r="AB2348" s="1715">
        <f t="shared" si="5702"/>
        <v>1517.8</v>
      </c>
      <c r="AC2348" s="1311">
        <f>AA2348-AB2348</f>
        <v>32</v>
      </c>
      <c r="AD2348" s="27" t="s">
        <v>4264</v>
      </c>
    </row>
    <row r="2349" spans="1:30" customFormat="1" x14ac:dyDescent="0.25">
      <c r="A2349" s="3469"/>
      <c r="B2349" s="845" t="s">
        <v>4265</v>
      </c>
      <c r="C2349" s="1184">
        <f>C2348/C4</f>
        <v>8.8133169934640529E-2</v>
      </c>
      <c r="D2349" s="1184">
        <f>D2348/D4</f>
        <v>9.3993096697748704E-2</v>
      </c>
      <c r="E2349" s="1184">
        <f t="shared" ref="E2349:E2388" si="5746">C2349-D2349</f>
        <v>-5.8599267631081753E-3</v>
      </c>
      <c r="F2349" s="1184">
        <f t="shared" si="5703"/>
        <v>-6.2344224937622796E-2</v>
      </c>
      <c r="G2349" s="1185">
        <f t="shared" ref="G2349:S2349" si="5747">G2348/G4</f>
        <v>9.0725373005976689E-2</v>
      </c>
      <c r="H2349" s="1185">
        <f t="shared" ref="H2349" si="5748">H2348/H4</f>
        <v>8.0700985761226723E-2</v>
      </c>
      <c r="I2349" s="1185">
        <f t="shared" ref="I2349:I2388" si="5749">G2349-H2349</f>
        <v>1.0024387244749966E-2</v>
      </c>
      <c r="J2349" s="1184">
        <f t="shared" si="5706"/>
        <v>0.12421641631998805</v>
      </c>
      <c r="K2349" s="1186">
        <f t="shared" si="5747"/>
        <v>5.113949836608242E-2</v>
      </c>
      <c r="L2349" s="1186">
        <f t="shared" ref="L2349" si="5750">L2348/L4</f>
        <v>4.7437582128777925E-2</v>
      </c>
      <c r="M2349" s="1186">
        <f t="shared" ref="M2349:M2388" si="5751">K2349-L2349</f>
        <v>3.701916237304495E-3</v>
      </c>
      <c r="N2349" s="1184">
        <f t="shared" si="5708"/>
        <v>7.803762483625265E-2</v>
      </c>
      <c r="O2349" s="1187">
        <f t="shared" si="5747"/>
        <v>5.3869929981706935E-2</v>
      </c>
      <c r="P2349" s="1187">
        <f t="shared" ref="P2349" si="5752">P2348/P4</f>
        <v>5.5572900405869499E-2</v>
      </c>
      <c r="Q2349" s="1187">
        <f t="shared" ref="Q2349:Q2388" si="5753">O2349-P2349</f>
        <v>-1.7029704241625643E-3</v>
      </c>
      <c r="R2349" s="1184">
        <f t="shared" si="5710"/>
        <v>-3.064390038535221E-2</v>
      </c>
      <c r="S2349" s="1188">
        <f t="shared" si="5747"/>
        <v>8.3057556290960996E-3</v>
      </c>
      <c r="T2349" s="1188">
        <f t="shared" ref="T2349" si="5754">T2348/T4</f>
        <v>8.1827703587326519E-3</v>
      </c>
      <c r="U2349" s="1188">
        <f t="shared" ref="U2349:U2388" si="5755">S2349-T2349</f>
        <v>1.2298527036344771E-4</v>
      </c>
      <c r="V2349" s="1184">
        <f t="shared" si="5712"/>
        <v>1.5029783920576219E-2</v>
      </c>
      <c r="W2349" s="1194">
        <f>W2348/W$4</f>
        <v>6.6088424930918016E-2</v>
      </c>
      <c r="X2349" s="1194">
        <f>X2348/X$4</f>
        <v>6.5553520834772991E-2</v>
      </c>
      <c r="Y2349" s="1194">
        <f t="shared" ref="Y2349:Y2388" si="5756">W2349-X2349</f>
        <v>5.3490409614502521E-4</v>
      </c>
      <c r="Z2349" s="1184">
        <f t="shared" si="5714"/>
        <v>8.1598072740172983E-3</v>
      </c>
      <c r="AA2349" s="1189">
        <f t="shared" si="5701"/>
        <v>5.8434745383500533E-2</v>
      </c>
      <c r="AB2349" s="1716">
        <f t="shared" si="5702"/>
        <v>5.7177467070471097E-2</v>
      </c>
      <c r="AC2349" s="1189">
        <f t="shared" ref="AC2349:AC2388" si="5757">AA2349-AB2349</f>
        <v>1.2572783130294363E-3</v>
      </c>
      <c r="AD2349" t="s">
        <v>4266</v>
      </c>
    </row>
    <row r="2350" spans="1:30" customFormat="1" x14ac:dyDescent="0.25">
      <c r="A2350" s="3469"/>
      <c r="B2350" s="845" t="s">
        <v>4267</v>
      </c>
      <c r="C2350" s="1184">
        <f>C2348/C21</f>
        <v>0.13447080363055589</v>
      </c>
      <c r="D2350" s="1184">
        <f>D2348/D21</f>
        <v>0.14461794546607482</v>
      </c>
      <c r="E2350" s="1184">
        <f t="shared" si="5746"/>
        <v>-1.014714183551893E-2</v>
      </c>
      <c r="F2350" s="1184">
        <f t="shared" si="5703"/>
        <v>-7.0165163824010321E-2</v>
      </c>
      <c r="G2350" s="1185">
        <f t="shared" ref="G2350:S2350" si="5758">G2348/G21</f>
        <v>0.54283509133007457</v>
      </c>
      <c r="H2350" s="1185">
        <f t="shared" ref="H2350" si="5759">H2348/H21</f>
        <v>0.51053215077605318</v>
      </c>
      <c r="I2350" s="1185">
        <f t="shared" si="5749"/>
        <v>3.2302940554021387E-2</v>
      </c>
      <c r="J2350" s="1184">
        <f t="shared" si="5706"/>
        <v>6.3273077914717243E-2</v>
      </c>
      <c r="K2350" s="1186">
        <f t="shared" si="5758"/>
        <v>9.3730553827006846E-2</v>
      </c>
      <c r="L2350" s="1186">
        <f t="shared" ref="L2350" si="5760">L2348/L21</f>
        <v>8.4378652123100903E-2</v>
      </c>
      <c r="M2350" s="1186">
        <f t="shared" si="5751"/>
        <v>9.3519017039059432E-3</v>
      </c>
      <c r="N2350" s="1184">
        <f t="shared" si="5708"/>
        <v>0.11083255620464706</v>
      </c>
      <c r="O2350" s="1187">
        <f t="shared" si="5758"/>
        <v>0.10331478345027825</v>
      </c>
      <c r="P2350" s="1187">
        <f t="shared" ref="P2350" si="5761">P2348/P21</f>
        <v>0.1108481753643044</v>
      </c>
      <c r="Q2350" s="1187">
        <f t="shared" si="5753"/>
        <v>-7.5333919140261468E-3</v>
      </c>
      <c r="R2350" s="1184">
        <f t="shared" si="5710"/>
        <v>-6.7961352446871834E-2</v>
      </c>
      <c r="S2350" s="1188">
        <f t="shared" si="5758"/>
        <v>5.3917438921651219E-2</v>
      </c>
      <c r="T2350" s="1188">
        <f t="shared" ref="T2350" si="5762">T2348/T21</f>
        <v>5.06482982171799E-2</v>
      </c>
      <c r="U2350" s="1188">
        <f t="shared" si="5755"/>
        <v>3.2691407044713183E-3</v>
      </c>
      <c r="V2350" s="1184">
        <f t="shared" si="5712"/>
        <v>6.4545914069081708E-2</v>
      </c>
      <c r="W2350" s="1194">
        <f>W2348/W$21</f>
        <v>0.14605873261205565</v>
      </c>
      <c r="X2350" s="1194">
        <f>X2348/X$21</f>
        <v>0.14546116690945335</v>
      </c>
      <c r="Y2350" s="1194">
        <f t="shared" si="5756"/>
        <v>5.9756570260230402E-4</v>
      </c>
      <c r="Z2350" s="1184">
        <f t="shared" si="5714"/>
        <v>4.1080771954364742E-3</v>
      </c>
      <c r="AA2350" s="1189">
        <f t="shared" si="5701"/>
        <v>0.18565373423191336</v>
      </c>
      <c r="AB2350" s="1716">
        <f t="shared" si="5702"/>
        <v>0.18020504438934262</v>
      </c>
      <c r="AC2350" s="1189">
        <f t="shared" si="5757"/>
        <v>5.448689842570742E-3</v>
      </c>
      <c r="AD2350" t="s">
        <v>4268</v>
      </c>
    </row>
    <row r="2351" spans="1:30" customFormat="1" hidden="1" x14ac:dyDescent="0.25">
      <c r="A2351" s="3469"/>
      <c r="B2351" s="1203" t="s">
        <v>4273</v>
      </c>
      <c r="C2351" s="1204">
        <f>'BNP avec amende'!C194</f>
        <v>724</v>
      </c>
      <c r="D2351" s="1204"/>
      <c r="E2351" s="1204">
        <f t="shared" si="5746"/>
        <v>724</v>
      </c>
      <c r="F2351" s="2307" t="e">
        <f t="shared" si="5703"/>
        <v>#DIV/0!</v>
      </c>
      <c r="G2351" s="1204">
        <f>BPCE!C71</f>
        <v>695</v>
      </c>
      <c r="H2351" s="1204"/>
      <c r="I2351" s="1204">
        <f t="shared" si="5749"/>
        <v>695</v>
      </c>
      <c r="J2351" s="2307" t="e">
        <f t="shared" si="5706"/>
        <v>#DIV/0!</v>
      </c>
      <c r="K2351" s="1246">
        <f>SG!C130</f>
        <v>219</v>
      </c>
      <c r="L2351" s="1246"/>
      <c r="M2351" s="1246">
        <f t="shared" si="5751"/>
        <v>219</v>
      </c>
      <c r="N2351" s="2307" t="e">
        <f t="shared" si="5708"/>
        <v>#DIV/0!</v>
      </c>
      <c r="O2351" s="1204">
        <f>CA!C81</f>
        <v>440</v>
      </c>
      <c r="P2351" s="1204"/>
      <c r="Q2351" s="1204">
        <f t="shared" si="5753"/>
        <v>440</v>
      </c>
      <c r="R2351" s="2307" t="e">
        <f t="shared" si="5710"/>
        <v>#DIV/0!</v>
      </c>
      <c r="S2351" s="1204">
        <f>CM!C56</f>
        <v>169</v>
      </c>
      <c r="T2351" s="1204"/>
      <c r="U2351" s="1204">
        <f t="shared" si="5755"/>
        <v>169</v>
      </c>
      <c r="V2351" s="2307" t="e">
        <f t="shared" si="5712"/>
        <v>#DIV/0!</v>
      </c>
      <c r="W2351" s="1204" t="e">
        <f>SUM(C2351:S2351)</f>
        <v>#DIV/0!</v>
      </c>
      <c r="X2351" s="1204" t="e">
        <f>SUM(D2351:T2351)</f>
        <v>#DIV/0!</v>
      </c>
      <c r="Y2351" s="1204" t="e">
        <f t="shared" si="5756"/>
        <v>#DIV/0!</v>
      </c>
      <c r="Z2351" s="2307" t="e">
        <f t="shared" si="5714"/>
        <v>#DIV/0!</v>
      </c>
      <c r="AA2351" s="1206">
        <f t="shared" si="5701"/>
        <v>449.4</v>
      </c>
      <c r="AB2351" s="1718" t="e">
        <f t="shared" si="5702"/>
        <v>#DIV/0!</v>
      </c>
      <c r="AC2351" s="1903" t="e">
        <f t="shared" si="5757"/>
        <v>#DIV/0!</v>
      </c>
      <c r="AD2351" s="27" t="s">
        <v>4274</v>
      </c>
    </row>
    <row r="2352" spans="1:30" customFormat="1" hidden="1" x14ac:dyDescent="0.25">
      <c r="A2352" s="3469"/>
      <c r="B2352" s="845" t="s">
        <v>4275</v>
      </c>
      <c r="C2352" s="1184">
        <f>C2351/C30</f>
        <v>0.26413717621306093</v>
      </c>
      <c r="D2352" s="1184"/>
      <c r="E2352" s="1184">
        <f t="shared" si="5746"/>
        <v>0.26413717621306093</v>
      </c>
      <c r="F2352" s="1184" t="e">
        <f t="shared" si="5703"/>
        <v>#DIV/0!</v>
      </c>
      <c r="G2352" s="1185">
        <f t="shared" ref="G2352:S2352" si="5763">G2351/G30</f>
        <v>0.11729957805907174</v>
      </c>
      <c r="H2352" s="1185"/>
      <c r="I2352" s="1185">
        <f t="shared" si="5749"/>
        <v>0.11729957805907174</v>
      </c>
      <c r="J2352" s="1184" t="e">
        <f t="shared" si="5706"/>
        <v>#DIV/0!</v>
      </c>
      <c r="K2352" s="1186">
        <f t="shared" si="5763"/>
        <v>5.0045703839122484E-2</v>
      </c>
      <c r="L2352" s="1186"/>
      <c r="M2352" s="1186">
        <f t="shared" si="5751"/>
        <v>5.0045703839122484E-2</v>
      </c>
      <c r="N2352" s="1184" t="e">
        <f t="shared" si="5708"/>
        <v>#DIV/0!</v>
      </c>
      <c r="O2352" s="1187">
        <f t="shared" si="5763"/>
        <v>0.16890595009596929</v>
      </c>
      <c r="P2352" s="1187"/>
      <c r="Q2352" s="1187">
        <f t="shared" si="5753"/>
        <v>0.16890595009596929</v>
      </c>
      <c r="R2352" s="1184" t="e">
        <f t="shared" si="5710"/>
        <v>#DIV/0!</v>
      </c>
      <c r="S2352" s="1188">
        <f t="shared" si="5763"/>
        <v>2.4664331582019847E-2</v>
      </c>
      <c r="T2352" s="1188"/>
      <c r="U2352" s="1188">
        <f t="shared" si="5755"/>
        <v>2.4664331582019847E-2</v>
      </c>
      <c r="V2352" s="1184" t="e">
        <f t="shared" si="5712"/>
        <v>#DIV/0!</v>
      </c>
      <c r="W2352" s="1192" t="e">
        <f>W2351/W472</f>
        <v>#DIV/0!</v>
      </c>
      <c r="X2352" s="1192" t="e">
        <f>X2351/X472</f>
        <v>#DIV/0!</v>
      </c>
      <c r="Y2352" s="1192" t="e">
        <f t="shared" si="5756"/>
        <v>#DIV/0!</v>
      </c>
      <c r="Z2352" s="1184" t="e">
        <f t="shared" si="5714"/>
        <v>#DIV/0!</v>
      </c>
      <c r="AA2352" s="1193">
        <f t="shared" si="5701"/>
        <v>0.12501054795784886</v>
      </c>
      <c r="AB2352" s="1717" t="e">
        <f t="shared" si="5702"/>
        <v>#DIV/0!</v>
      </c>
      <c r="AC2352" s="1193" t="e">
        <f t="shared" si="5757"/>
        <v>#DIV/0!</v>
      </c>
      <c r="AD2352" t="s">
        <v>4276</v>
      </c>
    </row>
    <row r="2353" spans="1:30" customFormat="1" hidden="1" x14ac:dyDescent="0.25">
      <c r="A2353" s="3469"/>
      <c r="B2353" s="845" t="s">
        <v>4277</v>
      </c>
      <c r="C2353" s="1184">
        <f>C2351/C47</f>
        <v>0.17934109487243002</v>
      </c>
      <c r="D2353" s="1184"/>
      <c r="E2353" s="1184">
        <f t="shared" si="5746"/>
        <v>0.17934109487243002</v>
      </c>
      <c r="F2353" s="1184" t="e">
        <f t="shared" si="5703"/>
        <v>#DIV/0!</v>
      </c>
      <c r="G2353" s="1185">
        <f t="shared" ref="G2353:S2353" si="5764">G2351/G47</f>
        <v>0.51711309523809523</v>
      </c>
      <c r="H2353" s="1185"/>
      <c r="I2353" s="1185">
        <f t="shared" si="5749"/>
        <v>0.51711309523809523</v>
      </c>
      <c r="J2353" s="1184" t="e">
        <f t="shared" si="5706"/>
        <v>#DIV/0!</v>
      </c>
      <c r="K2353" s="1186">
        <f t="shared" si="5764"/>
        <v>5.4613466334164591E-2</v>
      </c>
      <c r="L2353" s="1186"/>
      <c r="M2353" s="1186">
        <f t="shared" si="5751"/>
        <v>5.4613466334164591E-2</v>
      </c>
      <c r="N2353" s="1184" t="e">
        <f t="shared" si="5708"/>
        <v>#DIV/0!</v>
      </c>
      <c r="O2353" s="1187">
        <f t="shared" si="5764"/>
        <v>0.17951856385148918</v>
      </c>
      <c r="P2353" s="1187"/>
      <c r="Q2353" s="1187">
        <f t="shared" si="5753"/>
        <v>0.17951856385148918</v>
      </c>
      <c r="R2353" s="1184" t="e">
        <f t="shared" si="5710"/>
        <v>#DIV/0!</v>
      </c>
      <c r="S2353" s="1188">
        <f t="shared" si="5764"/>
        <v>0.25920245398773006</v>
      </c>
      <c r="T2353" s="1188"/>
      <c r="U2353" s="1188">
        <f t="shared" si="5755"/>
        <v>0.25920245398773006</v>
      </c>
      <c r="V2353" s="1184" t="e">
        <f t="shared" si="5712"/>
        <v>#DIV/0!</v>
      </c>
      <c r="W2353" s="1192" t="e">
        <f>W2351/W489</f>
        <v>#DIV/0!</v>
      </c>
      <c r="X2353" s="1192" t="e">
        <f>X2351/X489</f>
        <v>#DIV/0!</v>
      </c>
      <c r="Y2353" s="1192" t="e">
        <f t="shared" si="5756"/>
        <v>#DIV/0!</v>
      </c>
      <c r="Z2353" s="1184" t="e">
        <f t="shared" si="5714"/>
        <v>#DIV/0!</v>
      </c>
      <c r="AA2353" s="1193">
        <f t="shared" si="5701"/>
        <v>0.23795773485678179</v>
      </c>
      <c r="AB2353" s="1717" t="e">
        <f t="shared" si="5702"/>
        <v>#DIV/0!</v>
      </c>
      <c r="AC2353" s="1193" t="e">
        <f t="shared" si="5757"/>
        <v>#DIV/0!</v>
      </c>
      <c r="AD2353" t="s">
        <v>4278</v>
      </c>
    </row>
    <row r="2354" spans="1:30" customFormat="1" hidden="1" x14ac:dyDescent="0.25">
      <c r="A2354" s="3469"/>
      <c r="B2354" s="1203" t="s">
        <v>4283</v>
      </c>
      <c r="C2354" s="1204">
        <f>'BNP avec amende'!F194</f>
        <v>-165</v>
      </c>
      <c r="D2354" s="1204"/>
      <c r="E2354" s="1204">
        <f t="shared" si="5746"/>
        <v>-165</v>
      </c>
      <c r="F2354" s="2307" t="e">
        <f t="shared" si="5703"/>
        <v>#DIV/0!</v>
      </c>
      <c r="G2354" s="1204">
        <f>BPCE!F71</f>
        <v>-227</v>
      </c>
      <c r="H2354" s="1204"/>
      <c r="I2354" s="1204">
        <f t="shared" si="5749"/>
        <v>-227</v>
      </c>
      <c r="J2354" s="2307" t="e">
        <f t="shared" si="5706"/>
        <v>#DIV/0!</v>
      </c>
      <c r="K2354" s="1246">
        <f>SG!F130</f>
        <v>-222</v>
      </c>
      <c r="L2354" s="1246"/>
      <c r="M2354" s="1246">
        <f t="shared" si="5751"/>
        <v>-222</v>
      </c>
      <c r="N2354" s="2307" t="e">
        <f t="shared" si="5708"/>
        <v>#DIV/0!</v>
      </c>
      <c r="O2354" s="1204">
        <f>CA!F81</f>
        <v>-42</v>
      </c>
      <c r="P2354" s="1204"/>
      <c r="Q2354" s="1204">
        <f t="shared" si="5753"/>
        <v>-42</v>
      </c>
      <c r="R2354" s="2307" t="e">
        <f t="shared" si="5710"/>
        <v>#DIV/0!</v>
      </c>
      <c r="S2354" s="1204">
        <f>CM!G56</f>
        <v>-38</v>
      </c>
      <c r="T2354" s="1204"/>
      <c r="U2354" s="1204">
        <f t="shared" si="5755"/>
        <v>-38</v>
      </c>
      <c r="V2354" s="2307" t="e">
        <f t="shared" si="5712"/>
        <v>#DIV/0!</v>
      </c>
      <c r="W2354" s="1204" t="e">
        <f>SUM(C2354:S2354)</f>
        <v>#DIV/0!</v>
      </c>
      <c r="X2354" s="1204" t="e">
        <f>SUM(D2354:T2354)</f>
        <v>#DIV/0!</v>
      </c>
      <c r="Y2354" s="1204" t="e">
        <f t="shared" si="5756"/>
        <v>#DIV/0!</v>
      </c>
      <c r="Z2354" s="2307" t="e">
        <f t="shared" si="5714"/>
        <v>#DIV/0!</v>
      </c>
      <c r="AA2354" s="1206">
        <f t="shared" si="5701"/>
        <v>-138.80000000000001</v>
      </c>
      <c r="AB2354" s="1719" t="e">
        <f t="shared" si="5702"/>
        <v>#DIV/0!</v>
      </c>
      <c r="AC2354" s="1206" t="e">
        <f t="shared" si="5757"/>
        <v>#DIV/0!</v>
      </c>
      <c r="AD2354" s="1178" t="s">
        <v>4284</v>
      </c>
    </row>
    <row r="2355" spans="1:30" customFormat="1" hidden="1" x14ac:dyDescent="0.25">
      <c r="A2355" s="3469"/>
      <c r="B2355" s="845" t="s">
        <v>4285</v>
      </c>
      <c r="C2355" s="1184">
        <f>C2354/C56</f>
        <v>6.2452687358062073E-2</v>
      </c>
      <c r="D2355" s="1184"/>
      <c r="E2355" s="1184">
        <f t="shared" si="5746"/>
        <v>6.2452687358062073E-2</v>
      </c>
      <c r="F2355" s="1184" t="e">
        <f t="shared" si="5703"/>
        <v>#DIV/0!</v>
      </c>
      <c r="G2355" s="1185">
        <f t="shared" ref="G2355:S2355" si="5765">G2354/G56</f>
        <v>0.11866178776790381</v>
      </c>
      <c r="H2355" s="1185"/>
      <c r="I2355" s="1185">
        <f t="shared" si="5749"/>
        <v>0.11866178776790381</v>
      </c>
      <c r="J2355" s="1184" t="e">
        <f t="shared" si="5706"/>
        <v>#DIV/0!</v>
      </c>
      <c r="K2355" s="1186">
        <f t="shared" si="5765"/>
        <v>0.16075307748008688</v>
      </c>
      <c r="L2355" s="1186"/>
      <c r="M2355" s="1186">
        <f t="shared" si="5751"/>
        <v>0.16075307748008688</v>
      </c>
      <c r="N2355" s="1184" t="e">
        <f t="shared" si="5708"/>
        <v>#DIV/0!</v>
      </c>
      <c r="O2355" s="1187">
        <f t="shared" si="5765"/>
        <v>8.9552238805970144E-2</v>
      </c>
      <c r="P2355" s="1187"/>
      <c r="Q2355" s="1187">
        <f t="shared" si="5753"/>
        <v>8.9552238805970144E-2</v>
      </c>
      <c r="R2355" s="1184" t="e">
        <f t="shared" si="5710"/>
        <v>#DIV/0!</v>
      </c>
      <c r="S2355" s="1188">
        <f t="shared" si="5765"/>
        <v>2.5065963060686015E-2</v>
      </c>
      <c r="T2355" s="1188"/>
      <c r="U2355" s="1188">
        <f t="shared" si="5755"/>
        <v>2.5065963060686015E-2</v>
      </c>
      <c r="V2355" s="1184" t="e">
        <f t="shared" si="5712"/>
        <v>#DIV/0!</v>
      </c>
      <c r="W2355" s="1194" t="e">
        <f>W2354/W498</f>
        <v>#DIV/0!</v>
      </c>
      <c r="X2355" s="1194" t="e">
        <f>X2354/X498</f>
        <v>#DIV/0!</v>
      </c>
      <c r="Y2355" s="1194" t="e">
        <f t="shared" si="5756"/>
        <v>#DIV/0!</v>
      </c>
      <c r="Z2355" s="1184" t="e">
        <f t="shared" si="5714"/>
        <v>#DIV/0!</v>
      </c>
      <c r="AA2355" s="1193">
        <f t="shared" si="5701"/>
        <v>9.1297150894541795E-2</v>
      </c>
      <c r="AB2355" s="1717" t="e">
        <f t="shared" si="5702"/>
        <v>#DIV/0!</v>
      </c>
      <c r="AC2355" s="1193" t="e">
        <f t="shared" si="5757"/>
        <v>#DIV/0!</v>
      </c>
      <c r="AD2355" t="s">
        <v>4286</v>
      </c>
    </row>
    <row r="2356" spans="1:30" customFormat="1" hidden="1" x14ac:dyDescent="0.25">
      <c r="A2356" s="3469"/>
      <c r="B2356" s="845" t="s">
        <v>4287</v>
      </c>
      <c r="C2356" s="1184">
        <f>C2354/C73</f>
        <v>9.3856655290102384E-2</v>
      </c>
      <c r="D2356" s="1184"/>
      <c r="E2356" s="1184">
        <f t="shared" si="5746"/>
        <v>9.3856655290102384E-2</v>
      </c>
      <c r="F2356" s="1184" t="e">
        <f t="shared" si="5703"/>
        <v>#DIV/0!</v>
      </c>
      <c r="G2356" s="1185">
        <f t="shared" ref="G2356:S2356" si="5766">G2354/G73</f>
        <v>0.51011235955056178</v>
      </c>
      <c r="H2356" s="1185"/>
      <c r="I2356" s="1185">
        <f t="shared" si="5749"/>
        <v>0.51011235955056178</v>
      </c>
      <c r="J2356" s="1184" t="e">
        <f t="shared" si="5706"/>
        <v>#DIV/0!</v>
      </c>
      <c r="K2356" s="1186">
        <f t="shared" si="5766"/>
        <v>0.21163012392755004</v>
      </c>
      <c r="L2356" s="1186"/>
      <c r="M2356" s="1186">
        <f t="shared" si="5751"/>
        <v>0.21163012392755004</v>
      </c>
      <c r="N2356" s="1184" t="e">
        <f t="shared" si="5708"/>
        <v>#DIV/0!</v>
      </c>
      <c r="O2356" s="1187">
        <f t="shared" si="5766"/>
        <v>6.2686567164179099E-2</v>
      </c>
      <c r="P2356" s="1187"/>
      <c r="Q2356" s="1187">
        <f t="shared" si="5753"/>
        <v>6.2686567164179099E-2</v>
      </c>
      <c r="R2356" s="1184" t="e">
        <f t="shared" si="5710"/>
        <v>#DIV/0!</v>
      </c>
      <c r="S2356" s="1188">
        <f t="shared" si="5766"/>
        <v>0.31404958677685951</v>
      </c>
      <c r="T2356" s="1188"/>
      <c r="U2356" s="1188">
        <f t="shared" si="5755"/>
        <v>0.31404958677685951</v>
      </c>
      <c r="V2356" s="1184" t="e">
        <f t="shared" si="5712"/>
        <v>#DIV/0!</v>
      </c>
      <c r="W2356" s="1194" t="e">
        <f>W2354/W515</f>
        <v>#DIV/0!</v>
      </c>
      <c r="X2356" s="1194" t="e">
        <f>X2354/X515</f>
        <v>#DIV/0!</v>
      </c>
      <c r="Y2356" s="1194" t="e">
        <f t="shared" si="5756"/>
        <v>#DIV/0!</v>
      </c>
      <c r="Z2356" s="1184" t="e">
        <f t="shared" si="5714"/>
        <v>#DIV/0!</v>
      </c>
      <c r="AA2356" s="1193">
        <f t="shared" si="5701"/>
        <v>0.23846705854185055</v>
      </c>
      <c r="AB2356" s="1717" t="e">
        <f t="shared" si="5702"/>
        <v>#DIV/0!</v>
      </c>
      <c r="AC2356" s="1193" t="e">
        <f t="shared" si="5757"/>
        <v>#DIV/0!</v>
      </c>
      <c r="AD2356" t="s">
        <v>4288</v>
      </c>
    </row>
    <row r="2357" spans="1:30" customFormat="1" hidden="1" x14ac:dyDescent="0.25">
      <c r="A2357" s="3469"/>
      <c r="B2357" s="845" t="s">
        <v>4289</v>
      </c>
      <c r="C2357" s="1195">
        <v>0.4</v>
      </c>
      <c r="D2357" s="1195"/>
      <c r="E2357" s="1195">
        <f t="shared" si="5746"/>
        <v>0.4</v>
      </c>
      <c r="F2357" s="1184" t="e">
        <f t="shared" si="5703"/>
        <v>#DIV/0!</v>
      </c>
      <c r="G2357" s="1196">
        <v>0.4</v>
      </c>
      <c r="H2357" s="1196"/>
      <c r="I2357" s="1196">
        <f t="shared" si="5749"/>
        <v>0.4</v>
      </c>
      <c r="J2357" s="1184" t="e">
        <f t="shared" si="5706"/>
        <v>#DIV/0!</v>
      </c>
      <c r="K2357" s="1197">
        <v>0.4</v>
      </c>
      <c r="L2357" s="1197"/>
      <c r="M2357" s="1197">
        <f t="shared" si="5751"/>
        <v>0.4</v>
      </c>
      <c r="N2357" s="1184" t="e">
        <f t="shared" si="5708"/>
        <v>#DIV/0!</v>
      </c>
      <c r="O2357" s="1187">
        <v>0.4</v>
      </c>
      <c r="P2357" s="1187"/>
      <c r="Q2357" s="1187">
        <f t="shared" si="5753"/>
        <v>0.4</v>
      </c>
      <c r="R2357" s="1184" t="e">
        <f t="shared" si="5710"/>
        <v>#DIV/0!</v>
      </c>
      <c r="S2357" s="1188">
        <v>0.4</v>
      </c>
      <c r="T2357" s="1188"/>
      <c r="U2357" s="1188">
        <f t="shared" si="5755"/>
        <v>0.4</v>
      </c>
      <c r="V2357" s="1184" t="e">
        <f t="shared" si="5712"/>
        <v>#DIV/0!</v>
      </c>
      <c r="W2357" s="1190">
        <v>0.4</v>
      </c>
      <c r="X2357" s="1190">
        <v>0.4</v>
      </c>
      <c r="Y2357" s="1190">
        <f t="shared" si="5756"/>
        <v>0</v>
      </c>
      <c r="Z2357" s="1184">
        <f t="shared" si="5714"/>
        <v>0</v>
      </c>
      <c r="AA2357" s="1191">
        <f t="shared" si="5701"/>
        <v>0.4</v>
      </c>
      <c r="AB2357" s="1720" t="e">
        <f t="shared" si="5702"/>
        <v>#DIV/0!</v>
      </c>
      <c r="AC2357" s="1191" t="e">
        <f t="shared" si="5757"/>
        <v>#DIV/0!</v>
      </c>
      <c r="AD2357" t="s">
        <v>4290</v>
      </c>
    </row>
    <row r="2358" spans="1:30" customFormat="1" hidden="1" x14ac:dyDescent="0.25">
      <c r="A2358" s="3469"/>
      <c r="B2358" s="845" t="s">
        <v>4291</v>
      </c>
      <c r="C2358" s="1184">
        <f>C2354/C2351</f>
        <v>-0.22790055248618785</v>
      </c>
      <c r="D2358" s="1184"/>
      <c r="E2358" s="1184">
        <f t="shared" si="5746"/>
        <v>-0.22790055248618785</v>
      </c>
      <c r="F2358" s="1184" t="e">
        <f t="shared" si="5703"/>
        <v>#DIV/0!</v>
      </c>
      <c r="G2358" s="1185">
        <f t="shared" ref="G2358:S2358" si="5767">G2354/G2351</f>
        <v>-0.32661870503597124</v>
      </c>
      <c r="H2358" s="1185"/>
      <c r="I2358" s="1185">
        <f t="shared" si="5749"/>
        <v>-0.32661870503597124</v>
      </c>
      <c r="J2358" s="1184" t="e">
        <f t="shared" si="5706"/>
        <v>#DIV/0!</v>
      </c>
      <c r="K2358" s="1186">
        <f t="shared" si="5767"/>
        <v>-1.0136986301369864</v>
      </c>
      <c r="L2358" s="1186"/>
      <c r="M2358" s="1186">
        <f t="shared" si="5751"/>
        <v>-1.0136986301369864</v>
      </c>
      <c r="N2358" s="1184" t="e">
        <f t="shared" si="5708"/>
        <v>#DIV/0!</v>
      </c>
      <c r="O2358" s="1187">
        <f t="shared" si="5767"/>
        <v>-9.5454545454545459E-2</v>
      </c>
      <c r="P2358" s="1187"/>
      <c r="Q2358" s="1187">
        <f t="shared" si="5753"/>
        <v>-9.5454545454545459E-2</v>
      </c>
      <c r="R2358" s="1184" t="e">
        <f t="shared" si="5710"/>
        <v>#DIV/0!</v>
      </c>
      <c r="S2358" s="1188">
        <f t="shared" si="5767"/>
        <v>-0.22485207100591717</v>
      </c>
      <c r="T2358" s="1188"/>
      <c r="U2358" s="1188">
        <f t="shared" si="5755"/>
        <v>-0.22485207100591717</v>
      </c>
      <c r="V2358" s="1184" t="e">
        <f t="shared" si="5712"/>
        <v>#DIV/0!</v>
      </c>
      <c r="W2358" s="1205" t="e">
        <f>W2354/W2351</f>
        <v>#DIV/0!</v>
      </c>
      <c r="X2358" s="1205" t="e">
        <f>X2354/X2351</f>
        <v>#DIV/0!</v>
      </c>
      <c r="Y2358" s="1205" t="e">
        <f t="shared" si="5756"/>
        <v>#DIV/0!</v>
      </c>
      <c r="Z2358" s="1184" t="e">
        <f t="shared" si="5714"/>
        <v>#DIV/0!</v>
      </c>
      <c r="AA2358" s="1191">
        <f t="shared" si="5701"/>
        <v>-0.37770490082392161</v>
      </c>
      <c r="AB2358" s="1720" t="e">
        <f t="shared" si="5702"/>
        <v>#DIV/0!</v>
      </c>
      <c r="AC2358" s="1191" t="e">
        <f t="shared" si="5757"/>
        <v>#DIV/0!</v>
      </c>
      <c r="AD2358" t="s">
        <v>4292</v>
      </c>
    </row>
    <row r="2359" spans="1:30" customFormat="1" x14ac:dyDescent="0.25">
      <c r="A2359" s="3469"/>
      <c r="B2359" s="1203" t="s">
        <v>10</v>
      </c>
      <c r="C2359" s="1204">
        <f>'BNP avec amende'!G194</f>
        <v>14622</v>
      </c>
      <c r="D2359" s="1246">
        <f>'Données 2013 TJN'!C269</f>
        <v>14849</v>
      </c>
      <c r="E2359" s="1204">
        <f t="shared" si="5746"/>
        <v>-227</v>
      </c>
      <c r="F2359" s="2307">
        <f t="shared" si="5703"/>
        <v>-1.5287224728937976E-2</v>
      </c>
      <c r="G2359" s="1204">
        <f>BPCE!G71</f>
        <v>2816</v>
      </c>
      <c r="H2359" s="1246">
        <f>'Données 2013 TJN'!D269</f>
        <v>2815</v>
      </c>
      <c r="I2359" s="1204">
        <f t="shared" si="5749"/>
        <v>1</v>
      </c>
      <c r="J2359" s="2307">
        <f t="shared" si="5706"/>
        <v>3.5523978685612787E-4</v>
      </c>
      <c r="K2359" s="1246">
        <f>SG!G130</f>
        <v>2455</v>
      </c>
      <c r="L2359" s="1246">
        <f>'Données 2013 TJN'!E269</f>
        <v>2065</v>
      </c>
      <c r="M2359" s="1246">
        <f t="shared" si="5751"/>
        <v>390</v>
      </c>
      <c r="N2359" s="2307">
        <f t="shared" si="5708"/>
        <v>0.18886198547215496</v>
      </c>
      <c r="O2359" s="1294">
        <f>CA!G81</f>
        <v>793</v>
      </c>
      <c r="P2359" s="1294">
        <f>'Données 2013 TJN'!F269</f>
        <v>824</v>
      </c>
      <c r="Q2359" s="1294">
        <f t="shared" si="5753"/>
        <v>-31</v>
      </c>
      <c r="R2359" s="2307">
        <f t="shared" si="5710"/>
        <v>-3.7621359223300968E-2</v>
      </c>
      <c r="S2359" s="1204">
        <f>CM!H56</f>
        <v>84</v>
      </c>
      <c r="T2359" s="1246">
        <f>'Données 2013 TJN'!G269</f>
        <v>83</v>
      </c>
      <c r="U2359" s="1204">
        <f t="shared" si="5755"/>
        <v>1</v>
      </c>
      <c r="V2359" s="2307">
        <f t="shared" si="5712"/>
        <v>1.2048192771084338E-2</v>
      </c>
      <c r="W2359" s="1204">
        <f>SUM(C2359+G2359+K2359+O2359+S2359)</f>
        <v>20770</v>
      </c>
      <c r="X2359" s="1204">
        <f>SUM(D2359+H2359+L2359+P2359+T2359)</f>
        <v>20636</v>
      </c>
      <c r="Y2359" s="1204">
        <f t="shared" si="5756"/>
        <v>134</v>
      </c>
      <c r="Z2359" s="2307">
        <f t="shared" si="5714"/>
        <v>6.4935064935064939E-3</v>
      </c>
      <c r="AA2359" s="1204">
        <f t="shared" si="5701"/>
        <v>4154</v>
      </c>
      <c r="AB2359" s="1721">
        <f t="shared" si="5702"/>
        <v>4127.2</v>
      </c>
      <c r="AC2359" s="1309">
        <f t="shared" si="5757"/>
        <v>26.800000000000182</v>
      </c>
      <c r="AD2359" s="27" t="s">
        <v>4293</v>
      </c>
    </row>
    <row r="2360" spans="1:30" customFormat="1" x14ac:dyDescent="0.25">
      <c r="A2360" s="3469"/>
      <c r="B2360" s="845" t="s">
        <v>4294</v>
      </c>
      <c r="C2360" s="1184">
        <f>C2359/C82</f>
        <v>8.1412893993975596E-2</v>
      </c>
      <c r="D2360" s="1184">
        <f>D2359/D82</f>
        <v>8.5666978203929989E-2</v>
      </c>
      <c r="E2360" s="1184">
        <f t="shared" si="5746"/>
        <v>-4.2540842099543924E-3</v>
      </c>
      <c r="F2360" s="1184">
        <f t="shared" si="5703"/>
        <v>-4.9658389955433674E-2</v>
      </c>
      <c r="G2360" s="1185">
        <f t="shared" ref="G2360:S2360" si="5768">G2359/G82</f>
        <v>2.7287086115175534E-2</v>
      </c>
      <c r="H2360" s="1185">
        <f t="shared" ref="H2360" si="5769">H2359/H82</f>
        <v>2.5501191263463993E-2</v>
      </c>
      <c r="I2360" s="1185">
        <f t="shared" si="5749"/>
        <v>1.7858948517115412E-3</v>
      </c>
      <c r="J2360" s="1184">
        <f t="shared" si="5706"/>
        <v>7.0031820602444728E-2</v>
      </c>
      <c r="K2360" s="1186">
        <f t="shared" si="5768"/>
        <v>1.8021787643880668E-2</v>
      </c>
      <c r="L2360" s="1186">
        <f t="shared" ref="L2360" si="5770">L2359/L82</f>
        <v>1.5308883600590115E-2</v>
      </c>
      <c r="M2360" s="1186">
        <f t="shared" si="5751"/>
        <v>2.7129040432905538E-3</v>
      </c>
      <c r="N2360" s="1184">
        <f t="shared" si="5708"/>
        <v>0.17721109612368985</v>
      </c>
      <c r="O2360" s="1187">
        <f t="shared" si="5768"/>
        <v>1.0927832210233301E-2</v>
      </c>
      <c r="P2360" s="1187">
        <f t="shared" ref="P2360" si="5771">P2359/P82</f>
        <v>1.0909716797521481E-2</v>
      </c>
      <c r="Q2360" s="1187">
        <f t="shared" si="5753"/>
        <v>1.8115412711820419E-5</v>
      </c>
      <c r="R2360" s="1184">
        <f t="shared" si="5710"/>
        <v>1.6604842314454911E-3</v>
      </c>
      <c r="S2360" s="1188">
        <f t="shared" si="5768"/>
        <v>1.0737705965818303E-3</v>
      </c>
      <c r="T2360" s="1188">
        <f t="shared" ref="T2360" si="5772">T2359/T82</f>
        <v>1.057567340281848E-3</v>
      </c>
      <c r="U2360" s="1188">
        <f t="shared" si="5755"/>
        <v>1.620325629998233E-5</v>
      </c>
      <c r="V2360" s="1184">
        <f t="shared" si="5712"/>
        <v>1.5321252541388112E-2</v>
      </c>
      <c r="W2360" s="1194">
        <f>W2359/W$82</f>
        <v>3.6449979116285433E-2</v>
      </c>
      <c r="X2360" s="1194">
        <f>X2359/X82</f>
        <v>3.6037798124763147E-2</v>
      </c>
      <c r="Y2360" s="1194">
        <f t="shared" si="5756"/>
        <v>4.1218099152228599E-4</v>
      </c>
      <c r="Z2360" s="1184">
        <f t="shared" si="5714"/>
        <v>1.1437463246098224E-2</v>
      </c>
      <c r="AA2360" s="1189">
        <f t="shared" si="5701"/>
        <v>2.7744674111969386E-2</v>
      </c>
      <c r="AB2360" s="1716">
        <f t="shared" si="5702"/>
        <v>2.7688867441157484E-2</v>
      </c>
      <c r="AC2360" s="1189">
        <f t="shared" si="5757"/>
        <v>5.5806670811901077E-5</v>
      </c>
      <c r="AD2360" t="s">
        <v>4295</v>
      </c>
    </row>
    <row r="2361" spans="1:30" customFormat="1" x14ac:dyDescent="0.25">
      <c r="A2361" s="3469"/>
      <c r="B2361" s="845" t="s">
        <v>4296</v>
      </c>
      <c r="C2361" s="1184">
        <f>C2359/C99</f>
        <v>0.11921728495719527</v>
      </c>
      <c r="D2361" s="1184">
        <f>D2359/D99</f>
        <v>0.12718738490265441</v>
      </c>
      <c r="E2361" s="1184">
        <f t="shared" si="5746"/>
        <v>-7.9700999454591359E-3</v>
      </c>
      <c r="F2361" s="1184">
        <f t="shared" si="5703"/>
        <v>-6.2664233182868123E-2</v>
      </c>
      <c r="G2361" s="1185">
        <f t="shared" ref="G2361:S2361" si="5773">G2359/G99</f>
        <v>0.26831824678418292</v>
      </c>
      <c r="H2361" s="1185">
        <f t="shared" ref="H2361" si="5774">H2359/H99</f>
        <v>0.25705415030590811</v>
      </c>
      <c r="I2361" s="1185">
        <f t="shared" si="5749"/>
        <v>1.126409647827481E-2</v>
      </c>
      <c r="J2361" s="1184">
        <f t="shared" si="5706"/>
        <v>4.3819936246389857E-2</v>
      </c>
      <c r="K2361" s="1186">
        <f t="shared" si="5773"/>
        <v>2.9283712053438302E-2</v>
      </c>
      <c r="L2361" s="1186">
        <f t="shared" ref="L2361" si="5775">L2359/L99</f>
        <v>2.4802719290870436E-2</v>
      </c>
      <c r="M2361" s="1186">
        <f t="shared" si="5751"/>
        <v>4.4809927625678661E-3</v>
      </c>
      <c r="N2361" s="1184">
        <f t="shared" si="5708"/>
        <v>0.18066538229206433</v>
      </c>
      <c r="O2361" s="1187">
        <f t="shared" si="5773"/>
        <v>2.2976183577678624E-2</v>
      </c>
      <c r="P2361" s="1187">
        <f t="shared" ref="P2361" si="5776">P2359/P99</f>
        <v>2.2729153449369707E-2</v>
      </c>
      <c r="Q2361" s="1187">
        <f t="shared" si="5753"/>
        <v>2.4703012830891782E-4</v>
      </c>
      <c r="R2361" s="1184">
        <f t="shared" si="5710"/>
        <v>1.086842626405728E-2</v>
      </c>
      <c r="S2361" s="1188">
        <f t="shared" si="5773"/>
        <v>6.7747398983789018E-3</v>
      </c>
      <c r="T2361" s="1188">
        <f t="shared" ref="T2361" si="5777">T2359/T99</f>
        <v>6.714667098131219E-3</v>
      </c>
      <c r="U2361" s="1188">
        <f t="shared" si="5755"/>
        <v>6.007280024768278E-5</v>
      </c>
      <c r="V2361" s="1184">
        <f t="shared" si="5712"/>
        <v>8.9465046248386366E-3</v>
      </c>
      <c r="W2361" s="1194">
        <f>W2359/W$99</f>
        <v>7.8706142262204751E-2</v>
      </c>
      <c r="X2361" s="1194">
        <f>X2359/X99</f>
        <v>7.9500406439856536E-2</v>
      </c>
      <c r="Y2361" s="1194">
        <f t="shared" si="5756"/>
        <v>-7.9426417765178503E-4</v>
      </c>
      <c r="Z2361" s="1184">
        <f t="shared" si="5714"/>
        <v>-9.9906932960482399E-3</v>
      </c>
      <c r="AA2361" s="1189">
        <f t="shared" si="5701"/>
        <v>8.931403345417481E-2</v>
      </c>
      <c r="AB2361" s="1716">
        <f t="shared" si="5702"/>
        <v>8.7697615009386776E-2</v>
      </c>
      <c r="AC2361" s="1189">
        <f t="shared" si="5757"/>
        <v>1.6164184447880342E-3</v>
      </c>
      <c r="AD2361" t="s">
        <v>4297</v>
      </c>
    </row>
    <row r="2362" spans="1:30" customFormat="1" x14ac:dyDescent="0.25">
      <c r="A2362" s="3469"/>
      <c r="B2362" s="1203" t="s">
        <v>14</v>
      </c>
      <c r="C2362" s="1204">
        <f>'BNP avec amende'!J194</f>
        <v>103</v>
      </c>
      <c r="D2362" s="1246">
        <f>'Données 2013 TJN'!C271</f>
        <v>54</v>
      </c>
      <c r="E2362" s="1204">
        <f t="shared" si="5746"/>
        <v>49</v>
      </c>
      <c r="F2362" s="2307">
        <f t="shared" si="5703"/>
        <v>0.90740740740740744</v>
      </c>
      <c r="G2362" s="1204">
        <f>BPCE!J71</f>
        <v>90</v>
      </c>
      <c r="H2362" s="1246">
        <f>'Données 2013 TJN'!D271</f>
        <v>97</v>
      </c>
      <c r="I2362" s="1204">
        <f t="shared" si="5749"/>
        <v>-7</v>
      </c>
      <c r="J2362" s="2307">
        <f t="shared" si="5706"/>
        <v>-7.2164948453608241E-2</v>
      </c>
      <c r="K2362" s="1246">
        <f>SG!J130</f>
        <v>31</v>
      </c>
      <c r="L2362" s="1246">
        <f>'Données 2013 TJN'!E271</f>
        <v>31</v>
      </c>
      <c r="M2362" s="1246">
        <f t="shared" si="5751"/>
        <v>0</v>
      </c>
      <c r="N2362" s="2307">
        <f t="shared" si="5708"/>
        <v>0</v>
      </c>
      <c r="O2362" s="1204">
        <f>CA!J81</f>
        <v>22</v>
      </c>
      <c r="P2362" s="1246">
        <f>'Données 2013 TJN'!F271</f>
        <v>19</v>
      </c>
      <c r="Q2362" s="1204">
        <f t="shared" si="5753"/>
        <v>3</v>
      </c>
      <c r="R2362" s="2307">
        <f t="shared" si="5710"/>
        <v>0.15789473684210525</v>
      </c>
      <c r="S2362" s="1204">
        <f>CM!K56</f>
        <v>2</v>
      </c>
      <c r="T2362" s="1246">
        <f>'Données 2013 TJN'!G271</f>
        <v>2</v>
      </c>
      <c r="U2362" s="1204">
        <f t="shared" si="5755"/>
        <v>0</v>
      </c>
      <c r="V2362" s="2307">
        <f t="shared" si="5712"/>
        <v>0</v>
      </c>
      <c r="W2362" s="1204">
        <f>SUM(C2362+G2362+K2362+O2362+S2362)</f>
        <v>248</v>
      </c>
      <c r="X2362" s="1204">
        <f>SUM(D2362+H2362+L2362+P2362+T2362)</f>
        <v>203</v>
      </c>
      <c r="Y2362" s="1204">
        <f t="shared" si="5756"/>
        <v>45</v>
      </c>
      <c r="Z2362" s="2307">
        <f t="shared" si="5714"/>
        <v>0.22167487684729065</v>
      </c>
      <c r="AA2362" s="1221">
        <f t="shared" si="5701"/>
        <v>49.6</v>
      </c>
      <c r="AB2362" s="1722">
        <f t="shared" si="5702"/>
        <v>40.6</v>
      </c>
      <c r="AC2362" s="1904">
        <f t="shared" si="5757"/>
        <v>9</v>
      </c>
      <c r="AD2362" s="27" t="s">
        <v>4298</v>
      </c>
    </row>
    <row r="2363" spans="1:30" customFormat="1" x14ac:dyDescent="0.25">
      <c r="A2363" s="3469"/>
      <c r="B2363" s="845" t="s">
        <v>4299</v>
      </c>
      <c r="C2363" s="1184">
        <f>C2362/C108</f>
        <v>0.12439613526570048</v>
      </c>
      <c r="D2363" s="1184">
        <f>D2362/D108</f>
        <v>8.2317073170731711E-2</v>
      </c>
      <c r="E2363" s="1184">
        <f t="shared" si="5746"/>
        <v>4.2079062094968769E-2</v>
      </c>
      <c r="F2363" s="1184">
        <f t="shared" si="5703"/>
        <v>0.51118268026480573</v>
      </c>
      <c r="G2363" s="1185">
        <f t="shared" ref="G2363:S2363" si="5778">G2362/G108</f>
        <v>0.12622720897615708</v>
      </c>
      <c r="H2363" s="1185">
        <f t="shared" ref="H2363" si="5779">H2362/H108</f>
        <v>0.15798045602605862</v>
      </c>
      <c r="I2363" s="1185">
        <f t="shared" si="5749"/>
        <v>-3.175324704990154E-2</v>
      </c>
      <c r="J2363" s="1184">
        <f t="shared" si="5706"/>
        <v>-0.20099478029525306</v>
      </c>
      <c r="K2363" s="1186">
        <f t="shared" si="5778"/>
        <v>4.0575916230366493E-2</v>
      </c>
      <c r="L2363" s="1186">
        <f t="shared" ref="L2363" si="5780">L2362/L108</f>
        <v>3.9390088945362133E-2</v>
      </c>
      <c r="M2363" s="1186">
        <f t="shared" si="5751"/>
        <v>1.1858272850043608E-3</v>
      </c>
      <c r="N2363" s="1184">
        <f t="shared" si="5708"/>
        <v>3.0104712041884904E-2</v>
      </c>
      <c r="O2363" s="1187">
        <f t="shared" si="5778"/>
        <v>2.3157894736842106E-2</v>
      </c>
      <c r="P2363" s="1187">
        <f t="shared" ref="P2363" si="5781">P2362/P108</f>
        <v>2.8875379939209727E-2</v>
      </c>
      <c r="Q2363" s="1187">
        <f t="shared" si="5753"/>
        <v>-5.7174852023676205E-3</v>
      </c>
      <c r="R2363" s="1184">
        <f t="shared" si="5710"/>
        <v>-0.19800554016620495</v>
      </c>
      <c r="S2363" s="1188">
        <f t="shared" si="5778"/>
        <v>4.3010752688172043E-3</v>
      </c>
      <c r="T2363" s="1188">
        <f t="shared" ref="T2363" si="5782">T2362/T108</f>
        <v>6.1538461538461538E-3</v>
      </c>
      <c r="U2363" s="1188">
        <f t="shared" si="5755"/>
        <v>-1.8527708850289495E-3</v>
      </c>
      <c r="V2363" s="1184">
        <f t="shared" si="5712"/>
        <v>-0.30107526881720431</v>
      </c>
      <c r="W2363" s="1194">
        <f>W2362/W$108</f>
        <v>6.6666666666666666E-2</v>
      </c>
      <c r="X2363" s="1194">
        <f>X2362/X108</f>
        <v>6.6776315789473684E-2</v>
      </c>
      <c r="Y2363" s="1194">
        <f t="shared" si="5756"/>
        <v>-1.0964912280701788E-4</v>
      </c>
      <c r="Z2363" s="1184">
        <f t="shared" si="5714"/>
        <v>-1.6420361247947506E-3</v>
      </c>
      <c r="AA2363" s="1189">
        <f t="shared" si="5701"/>
        <v>6.3731646095576661E-2</v>
      </c>
      <c r="AB2363" s="1716">
        <f t="shared" si="5702"/>
        <v>6.2943368847041672E-2</v>
      </c>
      <c r="AC2363" s="1189">
        <f t="shared" si="5757"/>
        <v>7.8827724853498815E-4</v>
      </c>
      <c r="AD2363" t="s">
        <v>4300</v>
      </c>
    </row>
    <row r="2364" spans="1:30" customFormat="1" x14ac:dyDescent="0.25">
      <c r="A2364" s="3469"/>
      <c r="B2364" s="845" t="s">
        <v>4301</v>
      </c>
      <c r="C2364" s="1184">
        <f>C2362/C125</f>
        <v>0.15373134328358209</v>
      </c>
      <c r="D2364" s="1184">
        <f>D2362/D125</f>
        <v>0.1</v>
      </c>
      <c r="E2364" s="1184">
        <f t="shared" si="5746"/>
        <v>5.3731343283582089E-2</v>
      </c>
      <c r="F2364" s="1184">
        <f t="shared" si="5703"/>
        <v>0.53731343283582089</v>
      </c>
      <c r="G2364" s="1185">
        <f t="shared" ref="G2364:S2364" si="5783">G2362/G125</f>
        <v>0.30716723549488056</v>
      </c>
      <c r="H2364" s="1185">
        <f t="shared" ref="H2364" si="5784">H2362/H125</f>
        <v>0.20464135021097046</v>
      </c>
      <c r="I2364" s="1185">
        <f t="shared" si="5749"/>
        <v>0.1025258852839101</v>
      </c>
      <c r="J2364" s="1184">
        <f t="shared" si="5706"/>
        <v>0.50100277963477724</v>
      </c>
      <c r="K2364" s="1186">
        <f t="shared" si="5783"/>
        <v>6.8584070796460173E-2</v>
      </c>
      <c r="L2364" s="1186">
        <f t="shared" ref="L2364" si="5785">L2362/L125</f>
        <v>6.5400843881856546E-2</v>
      </c>
      <c r="M2364" s="1186">
        <f t="shared" si="5751"/>
        <v>3.1832269146036263E-3</v>
      </c>
      <c r="N2364" s="1184">
        <f t="shared" si="5708"/>
        <v>4.8672566371681249E-2</v>
      </c>
      <c r="O2364" s="1187">
        <f t="shared" si="5783"/>
        <v>6.7073170731707321E-2</v>
      </c>
      <c r="P2364" s="1187">
        <f t="shared" ref="P2364" si="5786">P2362/P125</f>
        <v>6.5743944636678195E-2</v>
      </c>
      <c r="Q2364" s="1187">
        <f t="shared" si="5753"/>
        <v>1.3292260950291263E-3</v>
      </c>
      <c r="R2364" s="1184">
        <f t="shared" si="5710"/>
        <v>2.0218228498074607E-2</v>
      </c>
      <c r="S2364" s="1188">
        <f t="shared" si="5783"/>
        <v>1.8018018018018018E-2</v>
      </c>
      <c r="T2364" s="1188">
        <f t="shared" ref="T2364" si="5787">T2362/T125</f>
        <v>2.4390243902439025E-2</v>
      </c>
      <c r="U2364" s="1188">
        <f t="shared" si="5755"/>
        <v>-6.3722258844210074E-3</v>
      </c>
      <c r="V2364" s="1184">
        <f t="shared" si="5712"/>
        <v>-0.26126126126126131</v>
      </c>
      <c r="W2364" s="1194">
        <f>W2362/W$125</f>
        <v>0.13376483279395901</v>
      </c>
      <c r="X2364" s="1194">
        <f>X2362/X125</f>
        <v>0.10919849381387843</v>
      </c>
      <c r="Y2364" s="1194">
        <f t="shared" si="5756"/>
        <v>2.4566338980080579E-2</v>
      </c>
      <c r="Z2364" s="1184">
        <f t="shared" si="5714"/>
        <v>0.22496957716241278</v>
      </c>
      <c r="AA2364" s="1189">
        <f t="shared" si="5701"/>
        <v>0.12291476766492963</v>
      </c>
      <c r="AB2364" s="1716">
        <f t="shared" si="5702"/>
        <v>9.2035276526388848E-2</v>
      </c>
      <c r="AC2364" s="1189">
        <f t="shared" si="5757"/>
        <v>3.0879491138540785E-2</v>
      </c>
      <c r="AD2364" t="s">
        <v>4302</v>
      </c>
    </row>
    <row r="2365" spans="1:30" customFormat="1" x14ac:dyDescent="0.25">
      <c r="A2365" s="3469"/>
      <c r="B2365" s="1203" t="s">
        <v>4307</v>
      </c>
      <c r="C2365" s="1206">
        <f>C2348/C2359</f>
        <v>0.23608261523731364</v>
      </c>
      <c r="D2365" s="1206">
        <f>D2348/D2359</f>
        <v>0.2457404539026197</v>
      </c>
      <c r="E2365" s="1206">
        <f t="shared" si="5746"/>
        <v>-9.6578386653060622E-3</v>
      </c>
      <c r="F2365" s="2307">
        <f t="shared" si="5703"/>
        <v>-3.930097186657433E-2</v>
      </c>
      <c r="G2365" s="1206">
        <f t="shared" ref="G2365:S2365" si="5788">G2348/G2359</f>
        <v>0.74928977272727271</v>
      </c>
      <c r="H2365" s="1206">
        <f t="shared" ref="H2365" si="5789">H2348/H2359</f>
        <v>0.65435168738898752</v>
      </c>
      <c r="I2365" s="1206">
        <f t="shared" si="5749"/>
        <v>9.4938085338285183E-2</v>
      </c>
      <c r="J2365" s="2307">
        <f t="shared" si="5706"/>
        <v>0.14508724768038697</v>
      </c>
      <c r="K2365" s="1206">
        <f t="shared" si="5788"/>
        <v>0.49083503054989819</v>
      </c>
      <c r="L2365" s="1206">
        <f t="shared" ref="L2365" si="5790">L2348/L2359</f>
        <v>0.52445520581113803</v>
      </c>
      <c r="M2365" s="1206">
        <f t="shared" si="5751"/>
        <v>-3.3620175261239837E-2</v>
      </c>
      <c r="N2365" s="2307">
        <f t="shared" si="5708"/>
        <v>-6.4104950982881131E-2</v>
      </c>
      <c r="O2365" s="1206">
        <f t="shared" si="5788"/>
        <v>1.0769230769230769</v>
      </c>
      <c r="P2365" s="1206">
        <f t="shared" ref="P2365" si="5791">P2348/P2359</f>
        <v>1.0800970873786409</v>
      </c>
      <c r="Q2365" s="1206">
        <f t="shared" si="5753"/>
        <v>-3.1740104555639803E-3</v>
      </c>
      <c r="R2365" s="2307">
        <f t="shared" si="5710"/>
        <v>-2.9386343993086737E-3</v>
      </c>
      <c r="S2365" s="1206">
        <f t="shared" si="5788"/>
        <v>1.5238095238095237</v>
      </c>
      <c r="T2365" s="1206">
        <f t="shared" ref="T2365" si="5792">T2348/T2359</f>
        <v>1.5060240963855422</v>
      </c>
      <c r="U2365" s="1206">
        <f t="shared" si="5755"/>
        <v>1.7785427423981481E-2</v>
      </c>
      <c r="V2365" s="2307">
        <f t="shared" si="5712"/>
        <v>1.1809523809523704E-2</v>
      </c>
      <c r="W2365" s="1206">
        <f>W2348/W2359</f>
        <v>0.37308618199325949</v>
      </c>
      <c r="X2365" s="1206">
        <f>X2348/X2359</f>
        <v>0.3677553789494088</v>
      </c>
      <c r="Y2365" s="1206">
        <f t="shared" si="5756"/>
        <v>5.3308030438506959E-3</v>
      </c>
      <c r="Z2365" s="2307">
        <f t="shared" si="5714"/>
        <v>1.4495513455383181E-2</v>
      </c>
      <c r="AA2365" s="1206">
        <f t="shared" si="5701"/>
        <v>0.81538800384941701</v>
      </c>
      <c r="AB2365" s="1718">
        <f t="shared" si="5702"/>
        <v>0.80213370617338564</v>
      </c>
      <c r="AC2365" s="1903">
        <f t="shared" si="5757"/>
        <v>1.3254297676031368E-2</v>
      </c>
      <c r="AD2365" s="27" t="s">
        <v>4308</v>
      </c>
    </row>
    <row r="2366" spans="1:30" customFormat="1" x14ac:dyDescent="0.25">
      <c r="A2366" s="3469"/>
      <c r="B2366" s="845" t="s">
        <v>4223</v>
      </c>
      <c r="C2366" s="1207">
        <f>C2365/C134</f>
        <v>1.0825455970299029</v>
      </c>
      <c r="D2366" s="1207">
        <f>D2365/D134</f>
        <v>1.0971916912255082</v>
      </c>
      <c r="E2366" s="1207">
        <f t="shared" si="5746"/>
        <v>-1.4646094195605253E-2</v>
      </c>
      <c r="F2366" s="1184">
        <f t="shared" si="5703"/>
        <v>-1.3348710451175855E-2</v>
      </c>
      <c r="G2366" s="1208">
        <f t="shared" ref="G2366:S2366" si="5793">G2365/G134</f>
        <v>3.3248465088223682</v>
      </c>
      <c r="H2366" s="1208">
        <f t="shared" ref="H2366" si="5794">H2365/H134</f>
        <v>3.1645967016783425</v>
      </c>
      <c r="I2366" s="1208">
        <f t="shared" si="5749"/>
        <v>0.1602498071440257</v>
      </c>
      <c r="J2366" s="1184">
        <f t="shared" si="5706"/>
        <v>5.0638303155355398E-2</v>
      </c>
      <c r="K2366" s="1209">
        <f t="shared" si="5793"/>
        <v>2.8376484828599637</v>
      </c>
      <c r="L2366" s="1209">
        <f t="shared" ref="L2366" si="5795">L2365/L134</f>
        <v>3.0986963756749279</v>
      </c>
      <c r="M2366" s="1209">
        <f t="shared" si="5751"/>
        <v>-0.26104789281496421</v>
      </c>
      <c r="N2366" s="1184">
        <f t="shared" si="5708"/>
        <v>-8.4244424482571412E-2</v>
      </c>
      <c r="O2366" s="1210">
        <f t="shared" si="5793"/>
        <v>4.9296080819451786</v>
      </c>
      <c r="P2366" s="1210">
        <f t="shared" ref="P2366" si="5796">P2365/P134</f>
        <v>5.0938902848967444</v>
      </c>
      <c r="Q2366" s="1210">
        <f t="shared" si="5753"/>
        <v>-0.16428220295156581</v>
      </c>
      <c r="R2366" s="1184">
        <f t="shared" si="5710"/>
        <v>-3.2250832617784955E-2</v>
      </c>
      <c r="S2366" s="1211">
        <f t="shared" si="5793"/>
        <v>7.7351304417685576</v>
      </c>
      <c r="T2366" s="1211">
        <f t="shared" ref="T2366" si="5797">T2365/T134</f>
        <v>7.7373516059524823</v>
      </c>
      <c r="U2366" s="1211">
        <f t="shared" si="5755"/>
        <v>-2.2211641839247065E-3</v>
      </c>
      <c r="V2366" s="1184">
        <f t="shared" si="5712"/>
        <v>-2.8707034358060261E-4</v>
      </c>
      <c r="W2366" s="1177">
        <f>W2365/W134</f>
        <v>1.8131265513233301</v>
      </c>
      <c r="X2366" s="1177">
        <f>X2365/X134</f>
        <v>1.8190212567323389</v>
      </c>
      <c r="Y2366" s="1177">
        <f t="shared" si="5756"/>
        <v>-5.8947054090088269E-3</v>
      </c>
      <c r="Z2366" s="1184">
        <f t="shared" si="5714"/>
        <v>-3.2405918222187147E-3</v>
      </c>
      <c r="AA2366" s="1198">
        <f t="shared" ref="AA2366:AA2388" si="5798">AVERAGE(C2366,G2366,K2366,O2366,S2366)</f>
        <v>3.9819558224851939</v>
      </c>
      <c r="AB2366" s="1723">
        <f t="shared" ref="AB2366:AB2388" si="5799">AVERAGE(D2366,H2366,L2366,P2366,T2366)</f>
        <v>4.0383453318856013</v>
      </c>
      <c r="AC2366" s="1198">
        <f t="shared" si="5757"/>
        <v>-5.6389509400407434E-2</v>
      </c>
      <c r="AD2366" t="s">
        <v>4309</v>
      </c>
    </row>
    <row r="2367" spans="1:30" customFormat="1" x14ac:dyDescent="0.25">
      <c r="A2367" s="3469"/>
      <c r="B2367" s="845" t="s">
        <v>4224</v>
      </c>
      <c r="C2367" s="1207">
        <f>C2365/C137</f>
        <v>1.1279472073100587</v>
      </c>
      <c r="D2367" s="1207">
        <f>D2365/D137</f>
        <v>1.1370463004390039</v>
      </c>
      <c r="E2367" s="1207">
        <f t="shared" si="5746"/>
        <v>-9.0990931289451904E-3</v>
      </c>
      <c r="F2367" s="1184">
        <f t="shared" si="5703"/>
        <v>-8.0023945598627841E-3</v>
      </c>
      <c r="G2367" s="1208">
        <f t="shared" ref="G2367:S2367" si="5800">G2365/G137</f>
        <v>2.0231016631779593</v>
      </c>
      <c r="H2367" s="1208">
        <f t="shared" ref="H2367" si="5801">H2365/H137</f>
        <v>1.986087951384923</v>
      </c>
      <c r="I2367" s="1208">
        <f t="shared" si="5749"/>
        <v>3.7013711793036252E-2</v>
      </c>
      <c r="J2367" s="1184">
        <f t="shared" si="5706"/>
        <v>1.8636491786391506E-2</v>
      </c>
      <c r="K2367" s="1209">
        <f t="shared" si="5800"/>
        <v>3.2007743299743865</v>
      </c>
      <c r="L2367" s="1209">
        <f t="shared" ref="L2367" si="5802">L2365/L137</f>
        <v>3.4019919805389889</v>
      </c>
      <c r="M2367" s="1209">
        <f t="shared" si="5751"/>
        <v>-0.20121765056460239</v>
      </c>
      <c r="N2367" s="1184">
        <f t="shared" si="5708"/>
        <v>-5.914700908046315E-2</v>
      </c>
      <c r="O2367" s="1210">
        <f t="shared" si="5800"/>
        <v>4.4966033240894117</v>
      </c>
      <c r="P2367" s="1210">
        <f t="shared" ref="P2367" si="5803">P2365/P137</f>
        <v>4.8769161425753973</v>
      </c>
      <c r="Q2367" s="1210">
        <f t="shared" si="5753"/>
        <v>-0.38031281848598564</v>
      </c>
      <c r="R2367" s="1184">
        <f t="shared" si="5710"/>
        <v>-7.7982234544871715E-2</v>
      </c>
      <c r="S2367" s="1211">
        <f t="shared" si="5800"/>
        <v>7.9585991093994455</v>
      </c>
      <c r="T2367" s="1211">
        <f t="shared" ref="T2367" si="5804">T2365/T137</f>
        <v>7.5429351115971182</v>
      </c>
      <c r="U2367" s="1211">
        <f t="shared" si="5755"/>
        <v>0.41566399780232732</v>
      </c>
      <c r="V2367" s="1184">
        <f t="shared" si="5712"/>
        <v>5.5106399783719721E-2</v>
      </c>
      <c r="W2367" s="1177">
        <f>W2365/W137</f>
        <v>1.8557475746361674</v>
      </c>
      <c r="X2367" s="1177">
        <f>X2365/X137</f>
        <v>1.8296908584926204</v>
      </c>
      <c r="Y2367" s="1177">
        <f t="shared" si="5756"/>
        <v>2.6056716143546987E-2</v>
      </c>
      <c r="Z2367" s="1184">
        <f t="shared" si="5714"/>
        <v>1.4241048438649168E-2</v>
      </c>
      <c r="AA2367" s="1198">
        <f t="shared" si="5798"/>
        <v>3.7614051267902524</v>
      </c>
      <c r="AB2367" s="1723">
        <f t="shared" si="5799"/>
        <v>3.7889954973070865</v>
      </c>
      <c r="AC2367" s="1198">
        <f t="shared" si="5757"/>
        <v>-2.7590370516834106E-2</v>
      </c>
      <c r="AD2367" t="s">
        <v>4310</v>
      </c>
    </row>
    <row r="2368" spans="1:30" customFormat="1" x14ac:dyDescent="0.25">
      <c r="A2368" s="3469"/>
      <c r="B2368" s="845" t="s">
        <v>4758</v>
      </c>
      <c r="C2368" s="1207">
        <f>C2365/C152</f>
        <v>0.84081777135866786</v>
      </c>
      <c r="D2368" s="1207">
        <f>D2365/D152</f>
        <v>0.88770977154033248</v>
      </c>
      <c r="E2368" s="1207">
        <f t="shared" si="5746"/>
        <v>-4.6892000181664617E-2</v>
      </c>
      <c r="F2368" s="1184">
        <f t="shared" si="5703"/>
        <v>-5.2823571042029595E-2</v>
      </c>
      <c r="G2368" s="1208">
        <f t="shared" ref="G2368:S2368" si="5805">G2365/G152</f>
        <v>2.287594004487286</v>
      </c>
      <c r="H2368" s="1208">
        <f t="shared" ref="H2368" si="5806">H2365/H152</f>
        <v>2.1177200064589052</v>
      </c>
      <c r="I2368" s="1208">
        <f t="shared" si="5749"/>
        <v>0.16987399802838077</v>
      </c>
      <c r="J2368" s="1184">
        <f t="shared" si="5706"/>
        <v>8.0215513623272366E-2</v>
      </c>
      <c r="K2368" s="1209">
        <f t="shared" si="5805"/>
        <v>0.99835392071983065</v>
      </c>
      <c r="L2368" s="1209">
        <f t="shared" ref="L2368" si="5807">L2365/L152</f>
        <v>1.0136745846034203</v>
      </c>
      <c r="M2368" s="1209">
        <f t="shared" si="5751"/>
        <v>-1.5320663883589658E-2</v>
      </c>
      <c r="N2368" s="1184">
        <f t="shared" si="5708"/>
        <v>-1.5113986397896677E-2</v>
      </c>
      <c r="O2368" s="1210">
        <f t="shared" si="5805"/>
        <v>2.921865536038764</v>
      </c>
      <c r="P2368" s="1210">
        <f t="shared" ref="P2368" si="5808">P2365/P152</f>
        <v>2.7812935757297224</v>
      </c>
      <c r="Q2368" s="1210">
        <f t="shared" si="5753"/>
        <v>0.14057196030904162</v>
      </c>
      <c r="R2368" s="1184">
        <f t="shared" si="5710"/>
        <v>5.0541935427352379E-2</v>
      </c>
      <c r="S2368" s="1211">
        <f t="shared" si="5805"/>
        <v>5.7220251531763946</v>
      </c>
      <c r="T2368" s="1211">
        <f t="shared" ref="T2368" si="5809">T2365/T152</f>
        <v>5.6338367167299337</v>
      </c>
      <c r="U2368" s="1211">
        <f t="shared" si="5755"/>
        <v>8.8188436446460905E-2</v>
      </c>
      <c r="V2368" s="1184">
        <f t="shared" si="5712"/>
        <v>1.5653353279583226E-2</v>
      </c>
      <c r="W2368" s="1177">
        <f>W2365/W152</f>
        <v>1.1839562088542372</v>
      </c>
      <c r="X2368" s="1177">
        <f>X2365/X152</f>
        <v>1.1644287574425611</v>
      </c>
      <c r="Y2368" s="1177">
        <f t="shared" si="5756"/>
        <v>1.9527451411676111E-2</v>
      </c>
      <c r="Z2368" s="1184">
        <f t="shared" si="5714"/>
        <v>1.6769983811258937E-2</v>
      </c>
      <c r="AA2368" s="1198">
        <f t="shared" si="5798"/>
        <v>2.5541312771561886</v>
      </c>
      <c r="AB2368" s="1723">
        <f t="shared" si="5799"/>
        <v>2.4868469310124626</v>
      </c>
      <c r="AC2368" s="1198">
        <f t="shared" si="5757"/>
        <v>6.7284346143726026E-2</v>
      </c>
      <c r="AD2368" t="s">
        <v>4766</v>
      </c>
    </row>
    <row r="2369" spans="1:30" customFormat="1" hidden="1" x14ac:dyDescent="0.25">
      <c r="A2369" s="3469"/>
      <c r="B2369" s="1203" t="s">
        <v>4313</v>
      </c>
      <c r="C2369" s="1206">
        <f>C2351/C2359</f>
        <v>4.9514430310491041E-2</v>
      </c>
      <c r="D2369" s="1206">
        <f>D2351/D2359</f>
        <v>0</v>
      </c>
      <c r="E2369" s="1206">
        <f t="shared" si="5746"/>
        <v>4.9514430310491041E-2</v>
      </c>
      <c r="F2369" s="2307" t="e">
        <f t="shared" si="5703"/>
        <v>#DIV/0!</v>
      </c>
      <c r="G2369" s="1206">
        <f t="shared" ref="G2369:S2369" si="5810">G2351/G2359</f>
        <v>0.24680397727272727</v>
      </c>
      <c r="H2369" s="1206">
        <f t="shared" ref="H2369" si="5811">H2351/H2359</f>
        <v>0</v>
      </c>
      <c r="I2369" s="1206">
        <f t="shared" si="5749"/>
        <v>0.24680397727272727</v>
      </c>
      <c r="J2369" s="2307" t="e">
        <f t="shared" si="5706"/>
        <v>#DIV/0!</v>
      </c>
      <c r="K2369" s="1206">
        <f t="shared" si="5810"/>
        <v>8.9205702647657842E-2</v>
      </c>
      <c r="L2369" s="1206">
        <f t="shared" ref="L2369" si="5812">L2351/L2359</f>
        <v>0</v>
      </c>
      <c r="M2369" s="1206">
        <f t="shared" si="5751"/>
        <v>8.9205702647657842E-2</v>
      </c>
      <c r="N2369" s="2307" t="e">
        <f t="shared" si="5708"/>
        <v>#DIV/0!</v>
      </c>
      <c r="O2369" s="1206">
        <f t="shared" si="5810"/>
        <v>0.55485498108448927</v>
      </c>
      <c r="P2369" s="1206">
        <f t="shared" ref="P2369" si="5813">P2351/P2359</f>
        <v>0</v>
      </c>
      <c r="Q2369" s="1206">
        <f t="shared" si="5753"/>
        <v>0.55485498108448927</v>
      </c>
      <c r="R2369" s="2307" t="e">
        <f t="shared" si="5710"/>
        <v>#DIV/0!</v>
      </c>
      <c r="S2369" s="1206">
        <f t="shared" si="5810"/>
        <v>2.0119047619047619</v>
      </c>
      <c r="T2369" s="1206">
        <f t="shared" ref="T2369" si="5814">T2351/T2359</f>
        <v>0</v>
      </c>
      <c r="U2369" s="1206">
        <f t="shared" si="5755"/>
        <v>2.0119047619047619</v>
      </c>
      <c r="V2369" s="2307" t="e">
        <f t="shared" si="5712"/>
        <v>#DIV/0!</v>
      </c>
      <c r="W2369" s="1206" t="e">
        <f>W2351/W2359</f>
        <v>#DIV/0!</v>
      </c>
      <c r="X2369" s="1206" t="e">
        <f>X2351/X2359</f>
        <v>#DIV/0!</v>
      </c>
      <c r="Y2369" s="1206" t="e">
        <f t="shared" si="5756"/>
        <v>#DIV/0!</v>
      </c>
      <c r="Z2369" s="2307" t="e">
        <f t="shared" si="5714"/>
        <v>#DIV/0!</v>
      </c>
      <c r="AA2369" s="1206">
        <f t="shared" si="5798"/>
        <v>0.59045677064402546</v>
      </c>
      <c r="AB2369" s="1718">
        <f t="shared" si="5799"/>
        <v>0</v>
      </c>
      <c r="AC2369" s="1903">
        <f t="shared" si="5757"/>
        <v>0.59045677064402546</v>
      </c>
      <c r="AD2369" s="27" t="s">
        <v>4314</v>
      </c>
    </row>
    <row r="2370" spans="1:30" s="1" customFormat="1" hidden="1" x14ac:dyDescent="0.25">
      <c r="A2370" s="3469"/>
      <c r="B2370" s="845" t="s">
        <v>4223</v>
      </c>
      <c r="C2370" s="1207">
        <f>C2369/C160</f>
        <v>3.2444145301186147</v>
      </c>
      <c r="D2370" s="1207" t="e">
        <f>D2369/D160</f>
        <v>#DIV/0!</v>
      </c>
      <c r="E2370" s="1207" t="e">
        <f t="shared" si="5746"/>
        <v>#DIV/0!</v>
      </c>
      <c r="F2370" s="1184" t="e">
        <f t="shared" si="5703"/>
        <v>#DIV/0!</v>
      </c>
      <c r="G2370" s="1208">
        <f t="shared" ref="G2370:S2370" si="5815">G2369/G160</f>
        <v>4.298721291235136</v>
      </c>
      <c r="H2370" s="1208" t="e">
        <f t="shared" ref="H2370" si="5816">H2369/H160</f>
        <v>#DIV/0!</v>
      </c>
      <c r="I2370" s="1208" t="e">
        <f t="shared" si="5749"/>
        <v>#DIV/0!</v>
      </c>
      <c r="J2370" s="1184" t="e">
        <f t="shared" si="5706"/>
        <v>#DIV/0!</v>
      </c>
      <c r="K2370" s="1209">
        <f t="shared" si="5815"/>
        <v>2.7769555844320255</v>
      </c>
      <c r="L2370" s="1209" t="e">
        <f t="shared" ref="L2370" si="5817">L2369/L160</f>
        <v>#DIV/0!</v>
      </c>
      <c r="M2370" s="1209" t="e">
        <f t="shared" si="5751"/>
        <v>#DIV/0!</v>
      </c>
      <c r="N2370" s="1184" t="e">
        <f t="shared" si="5708"/>
        <v>#DIV/0!</v>
      </c>
      <c r="O2370" s="1210">
        <f t="shared" si="5815"/>
        <v>15.456491904935943</v>
      </c>
      <c r="P2370" s="1210" t="e">
        <f t="shared" ref="P2370" si="5818">P2369/P160</f>
        <v>#DIV/0!</v>
      </c>
      <c r="Q2370" s="1210" t="e">
        <f t="shared" si="5753"/>
        <v>#DIV/0!</v>
      </c>
      <c r="R2370" s="1184" t="e">
        <f t="shared" si="5710"/>
        <v>#DIV/0!</v>
      </c>
      <c r="S2370" s="1211">
        <f t="shared" si="5815"/>
        <v>22.969833277736083</v>
      </c>
      <c r="T2370" s="1211" t="e">
        <f t="shared" ref="T2370" si="5819">T2369/T160</f>
        <v>#DIV/0!</v>
      </c>
      <c r="U2370" s="1211" t="e">
        <f t="shared" si="5755"/>
        <v>#DIV/0!</v>
      </c>
      <c r="V2370" s="1184" t="e">
        <f t="shared" si="5712"/>
        <v>#DIV/0!</v>
      </c>
      <c r="W2370" s="1177" t="e">
        <f>W2369/W602</f>
        <v>#DIV/0!</v>
      </c>
      <c r="X2370" s="1177" t="e">
        <f>X2369/X602</f>
        <v>#DIV/0!</v>
      </c>
      <c r="Y2370" s="1177" t="e">
        <f t="shared" si="5756"/>
        <v>#DIV/0!</v>
      </c>
      <c r="Z2370" s="1184" t="e">
        <f t="shared" si="5714"/>
        <v>#DIV/0!</v>
      </c>
      <c r="AA2370" s="1198">
        <f t="shared" si="5798"/>
        <v>9.7492833176915603</v>
      </c>
      <c r="AB2370" s="1723" t="e">
        <f t="shared" si="5799"/>
        <v>#DIV/0!</v>
      </c>
      <c r="AC2370" s="1198" t="e">
        <f t="shared" si="5757"/>
        <v>#DIV/0!</v>
      </c>
      <c r="AD2370" t="s">
        <v>4315</v>
      </c>
    </row>
    <row r="2371" spans="1:30" s="1" customFormat="1" hidden="1" x14ac:dyDescent="0.25">
      <c r="A2371" s="3469"/>
      <c r="B2371" s="845" t="s">
        <v>4224</v>
      </c>
      <c r="C2371" s="1207">
        <f>C2369/C177</f>
        <v>1.5043212478527934</v>
      </c>
      <c r="D2371" s="1207" t="e">
        <f>D2369/D177</f>
        <v>#DIV/0!</v>
      </c>
      <c r="E2371" s="1207" t="e">
        <f t="shared" si="5746"/>
        <v>#DIV/0!</v>
      </c>
      <c r="F2371" s="1184" t="e">
        <f t="shared" si="5703"/>
        <v>#DIV/0!</v>
      </c>
      <c r="G2371" s="1208">
        <f t="shared" ref="G2371:S2371" si="5820">G2369/G177</f>
        <v>1.9272379028848754</v>
      </c>
      <c r="H2371" s="1208" t="e">
        <f t="shared" ref="H2371" si="5821">H2369/H177</f>
        <v>#DIV/0!</v>
      </c>
      <c r="I2371" s="1208" t="e">
        <f t="shared" si="5749"/>
        <v>#DIV/0!</v>
      </c>
      <c r="J2371" s="1184" t="e">
        <f t="shared" si="5706"/>
        <v>#DIV/0!</v>
      </c>
      <c r="K2371" s="1209">
        <f t="shared" si="5820"/>
        <v>1.8649775764255347</v>
      </c>
      <c r="L2371" s="1209" t="e">
        <f t="shared" ref="L2371" si="5822">L2369/L177</f>
        <v>#DIV/0!</v>
      </c>
      <c r="M2371" s="1209" t="e">
        <f t="shared" si="5751"/>
        <v>#DIV/0!</v>
      </c>
      <c r="N2371" s="1184" t="e">
        <f t="shared" si="5708"/>
        <v>#DIV/0!</v>
      </c>
      <c r="O2371" s="1210">
        <f t="shared" si="5820"/>
        <v>7.8132455394329101</v>
      </c>
      <c r="P2371" s="1210" t="e">
        <f t="shared" ref="P2371" si="5823">P2369/P177</f>
        <v>#DIV/0!</v>
      </c>
      <c r="Q2371" s="1210" t="e">
        <f t="shared" si="5753"/>
        <v>#DIV/0!</v>
      </c>
      <c r="R2371" s="1184" t="e">
        <f t="shared" si="5710"/>
        <v>#DIV/0!</v>
      </c>
      <c r="S2371" s="1211">
        <f t="shared" si="5820"/>
        <v>38.260133654688865</v>
      </c>
      <c r="T2371" s="1211" t="e">
        <f t="shared" ref="T2371" si="5824">T2369/T177</f>
        <v>#DIV/0!</v>
      </c>
      <c r="U2371" s="1211" t="e">
        <f t="shared" si="5755"/>
        <v>#DIV/0!</v>
      </c>
      <c r="V2371" s="1184" t="e">
        <f t="shared" si="5712"/>
        <v>#DIV/0!</v>
      </c>
      <c r="W2371" s="1177" t="e">
        <f>W2369/W619</f>
        <v>#DIV/0!</v>
      </c>
      <c r="X2371" s="1177" t="e">
        <f>X2369/X619</f>
        <v>#DIV/0!</v>
      </c>
      <c r="Y2371" s="1177" t="e">
        <f t="shared" si="5756"/>
        <v>#DIV/0!</v>
      </c>
      <c r="Z2371" s="1184" t="e">
        <f t="shared" si="5714"/>
        <v>#DIV/0!</v>
      </c>
      <c r="AA2371" s="1198">
        <f t="shared" si="5798"/>
        <v>10.273983184256995</v>
      </c>
      <c r="AB2371" s="1723" t="e">
        <f t="shared" si="5799"/>
        <v>#DIV/0!</v>
      </c>
      <c r="AC2371" s="1198" t="e">
        <f t="shared" si="5757"/>
        <v>#DIV/0!</v>
      </c>
      <c r="AD2371" t="s">
        <v>4316</v>
      </c>
    </row>
    <row r="2372" spans="1:30" s="1" customFormat="1" hidden="1" x14ac:dyDescent="0.25">
      <c r="A2372" s="3469"/>
      <c r="B2372" s="845" t="s">
        <v>4758</v>
      </c>
      <c r="C2372" s="1207">
        <f>C2369/C178</f>
        <v>-3.3126675597798969</v>
      </c>
      <c r="D2372" s="1207" t="e">
        <f>D2369/D178</f>
        <v>#DIV/0!</v>
      </c>
      <c r="E2372" s="1207" t="e">
        <f t="shared" si="5746"/>
        <v>#DIV/0!</v>
      </c>
      <c r="F2372" s="1184" t="e">
        <f t="shared" si="5703"/>
        <v>#DIV/0!</v>
      </c>
      <c r="G2372" s="1208">
        <f t="shared" ref="G2372:S2372" si="5825">G2369/G178</f>
        <v>2.5760165127840908</v>
      </c>
      <c r="H2372" s="1208" t="e">
        <f t="shared" ref="H2372" si="5826">H2369/H178</f>
        <v>#DIV/0!</v>
      </c>
      <c r="I2372" s="1208" t="e">
        <f t="shared" si="5749"/>
        <v>#DIV/0!</v>
      </c>
      <c r="J2372" s="1184" t="e">
        <f t="shared" si="5706"/>
        <v>#DIV/0!</v>
      </c>
      <c r="K2372" s="1209">
        <f t="shared" si="5825"/>
        <v>0.32583273604611723</v>
      </c>
      <c r="L2372" s="1209" t="e">
        <f t="shared" ref="L2372" si="5827">L2369/L178</f>
        <v>#DIV/0!</v>
      </c>
      <c r="M2372" s="1209" t="e">
        <f t="shared" si="5751"/>
        <v>#DIV/0!</v>
      </c>
      <c r="N2372" s="1184" t="e">
        <f t="shared" si="5708"/>
        <v>#DIV/0!</v>
      </c>
      <c r="O2372" s="1210">
        <f t="shared" si="5825"/>
        <v>3.8182887714002516</v>
      </c>
      <c r="P2372" s="1210" t="e">
        <f t="shared" ref="P2372" si="5828">P2369/P178</f>
        <v>#DIV/0!</v>
      </c>
      <c r="Q2372" s="1210" t="e">
        <f t="shared" si="5753"/>
        <v>#DIV/0!</v>
      </c>
      <c r="R2372" s="1184" t="e">
        <f t="shared" si="5710"/>
        <v>#DIV/0!</v>
      </c>
      <c r="S2372" s="1211">
        <f t="shared" si="5825"/>
        <v>23.322672971627675</v>
      </c>
      <c r="T2372" s="1211" t="e">
        <f t="shared" ref="T2372" si="5829">T2369/T178</f>
        <v>#DIV/0!</v>
      </c>
      <c r="U2372" s="1211" t="e">
        <f t="shared" si="5755"/>
        <v>#DIV/0!</v>
      </c>
      <c r="V2372" s="1184" t="e">
        <f t="shared" si="5712"/>
        <v>#DIV/0!</v>
      </c>
      <c r="W2372" s="1177" t="e">
        <f>W2369/W622</f>
        <v>#DIV/0!</v>
      </c>
      <c r="X2372" s="1177" t="e">
        <f>X2369/X622</f>
        <v>#DIV/0!</v>
      </c>
      <c r="Y2372" s="1177" t="e">
        <f t="shared" si="5756"/>
        <v>#DIV/0!</v>
      </c>
      <c r="Z2372" s="1184" t="e">
        <f t="shared" si="5714"/>
        <v>#DIV/0!</v>
      </c>
      <c r="AA2372" s="1198">
        <f t="shared" si="5798"/>
        <v>5.3460286864156474</v>
      </c>
      <c r="AB2372" s="1723" t="e">
        <f t="shared" si="5799"/>
        <v>#DIV/0!</v>
      </c>
      <c r="AC2372" s="1198" t="e">
        <f t="shared" si="5757"/>
        <v>#DIV/0!</v>
      </c>
      <c r="AD2372" t="s">
        <v>4765</v>
      </c>
    </row>
    <row r="2373" spans="1:30" customFormat="1" hidden="1" x14ac:dyDescent="0.25">
      <c r="A2373" s="3469"/>
      <c r="B2373" s="1203" t="s">
        <v>4318</v>
      </c>
      <c r="C2373" s="1206">
        <f>C2351/C2348</f>
        <v>0.20973348783314022</v>
      </c>
      <c r="D2373" s="1206">
        <f>D2351/D2348</f>
        <v>0</v>
      </c>
      <c r="E2373" s="1206">
        <f t="shared" si="5746"/>
        <v>0.20973348783314022</v>
      </c>
      <c r="F2373" s="2307" t="e">
        <f t="shared" si="5703"/>
        <v>#DIV/0!</v>
      </c>
      <c r="G2373" s="1206">
        <f t="shared" ref="G2373:S2373" si="5830">G2351/G2348</f>
        <v>0.32938388625592419</v>
      </c>
      <c r="H2373" s="1206">
        <f t="shared" ref="H2373" si="5831">H2351/H2348</f>
        <v>0</v>
      </c>
      <c r="I2373" s="1206">
        <f t="shared" si="5749"/>
        <v>0.32938388625592419</v>
      </c>
      <c r="J2373" s="2307" t="e">
        <f t="shared" si="5706"/>
        <v>#DIV/0!</v>
      </c>
      <c r="K2373" s="1206">
        <f t="shared" si="5830"/>
        <v>0.18174273858921161</v>
      </c>
      <c r="L2373" s="1206">
        <f t="shared" ref="L2373" si="5832">L2351/L2348</f>
        <v>0</v>
      </c>
      <c r="M2373" s="1206">
        <f t="shared" si="5751"/>
        <v>0.18174273858921161</v>
      </c>
      <c r="N2373" s="2307" t="e">
        <f t="shared" si="5708"/>
        <v>#DIV/0!</v>
      </c>
      <c r="O2373" s="1206">
        <f t="shared" si="5830"/>
        <v>0.51522248243559721</v>
      </c>
      <c r="P2373" s="1206">
        <f t="shared" ref="P2373" si="5833">P2351/P2348</f>
        <v>0</v>
      </c>
      <c r="Q2373" s="1206">
        <f t="shared" si="5753"/>
        <v>0.51522248243559721</v>
      </c>
      <c r="R2373" s="2307" t="e">
        <f t="shared" si="5710"/>
        <v>#DIV/0!</v>
      </c>
      <c r="S2373" s="1206">
        <f t="shared" si="5830"/>
        <v>1.3203125</v>
      </c>
      <c r="T2373" s="1206">
        <f t="shared" ref="T2373" si="5834">T2351/T2348</f>
        <v>0</v>
      </c>
      <c r="U2373" s="1206">
        <f t="shared" si="5755"/>
        <v>1.3203125</v>
      </c>
      <c r="V2373" s="2307" t="e">
        <f t="shared" si="5712"/>
        <v>#DIV/0!</v>
      </c>
      <c r="W2373" s="1206" t="e">
        <f>W2351/W2348</f>
        <v>#DIV/0!</v>
      </c>
      <c r="X2373" s="1206" t="e">
        <f>X2351/X2348</f>
        <v>#DIV/0!</v>
      </c>
      <c r="Y2373" s="1206" t="e">
        <f t="shared" si="5756"/>
        <v>#DIV/0!</v>
      </c>
      <c r="Z2373" s="2307" t="e">
        <f t="shared" si="5714"/>
        <v>#DIV/0!</v>
      </c>
      <c r="AA2373" s="1206">
        <f t="shared" si="5798"/>
        <v>0.51127901902277473</v>
      </c>
      <c r="AB2373" s="1718">
        <f t="shared" si="5799"/>
        <v>0</v>
      </c>
      <c r="AC2373" s="1903">
        <f t="shared" si="5757"/>
        <v>0.51127901902277473</v>
      </c>
      <c r="AD2373" s="27" t="s">
        <v>4319</v>
      </c>
    </row>
    <row r="2374" spans="1:30" customFormat="1" hidden="1" x14ac:dyDescent="0.25">
      <c r="A2374" s="3469"/>
      <c r="B2374" s="1181" t="s">
        <v>4223</v>
      </c>
      <c r="C2374" s="1207">
        <f>C2373/C212</f>
        <v>2.9970234408786705</v>
      </c>
      <c r="D2374" s="1207" t="e">
        <f>D2373/D212</f>
        <v>#DIV/0!</v>
      </c>
      <c r="E2374" s="1207" t="e">
        <f t="shared" si="5746"/>
        <v>#DIV/0!</v>
      </c>
      <c r="F2374" s="1184" t="e">
        <f t="shared" si="5703"/>
        <v>#DIV/0!</v>
      </c>
      <c r="G2374" s="1208">
        <f t="shared" ref="G2374:S2374" si="5835">G2373/G212</f>
        <v>1.2929081928530006</v>
      </c>
      <c r="H2374" s="1208" t="e">
        <f t="shared" ref="H2374" si="5836">H2373/H212</f>
        <v>#DIV/0!</v>
      </c>
      <c r="I2374" s="1208" t="e">
        <f t="shared" si="5749"/>
        <v>#DIV/0!</v>
      </c>
      <c r="J2374" s="1184" t="e">
        <f t="shared" si="5706"/>
        <v>#DIV/0!</v>
      </c>
      <c r="K2374" s="1209">
        <f t="shared" si="5835"/>
        <v>0.9786115515031063</v>
      </c>
      <c r="L2374" s="1209" t="e">
        <f t="shared" ref="L2374" si="5837">L2373/L212</f>
        <v>#DIV/0!</v>
      </c>
      <c r="M2374" s="1209" t="e">
        <f t="shared" si="5751"/>
        <v>#DIV/0!</v>
      </c>
      <c r="N2374" s="1184" t="e">
        <f t="shared" si="5708"/>
        <v>#DIV/0!</v>
      </c>
      <c r="O2374" s="1210">
        <f t="shared" si="5835"/>
        <v>3.1354403124957861</v>
      </c>
      <c r="P2374" s="1210" t="e">
        <f t="shared" ref="P2374" si="5838">P2373/P212</f>
        <v>#DIV/0!</v>
      </c>
      <c r="Q2374" s="1210" t="e">
        <f t="shared" si="5753"/>
        <v>#DIV/0!</v>
      </c>
      <c r="R2374" s="1184" t="e">
        <f t="shared" si="5710"/>
        <v>#DIV/0!</v>
      </c>
      <c r="S2374" s="1211">
        <f t="shared" si="5835"/>
        <v>2.969546984457093</v>
      </c>
      <c r="T2374" s="1211" t="e">
        <f t="shared" ref="T2374" si="5839">T2373/T212</f>
        <v>#DIV/0!</v>
      </c>
      <c r="U2374" s="1211" t="e">
        <f t="shared" si="5755"/>
        <v>#DIV/0!</v>
      </c>
      <c r="V2374" s="1184" t="e">
        <f t="shared" si="5712"/>
        <v>#DIV/0!</v>
      </c>
      <c r="W2374" s="1177" t="e">
        <f>W2373/W657</f>
        <v>#DIV/0!</v>
      </c>
      <c r="X2374" s="1177" t="e">
        <f>X2373/X657</f>
        <v>#DIV/0!</v>
      </c>
      <c r="Y2374" s="1177" t="e">
        <f t="shared" si="5756"/>
        <v>#DIV/0!</v>
      </c>
      <c r="Z2374" s="1184" t="e">
        <f t="shared" si="5714"/>
        <v>#DIV/0!</v>
      </c>
      <c r="AA2374" s="1198">
        <f t="shared" si="5798"/>
        <v>2.274706096437531</v>
      </c>
      <c r="AB2374" s="1723" t="e">
        <f t="shared" si="5799"/>
        <v>#DIV/0!</v>
      </c>
      <c r="AC2374" s="1198" t="e">
        <f t="shared" si="5757"/>
        <v>#DIV/0!</v>
      </c>
      <c r="AD2374" t="s">
        <v>4320</v>
      </c>
    </row>
    <row r="2375" spans="1:30" customFormat="1" hidden="1" x14ac:dyDescent="0.25">
      <c r="A2375" s="3469"/>
      <c r="B2375" s="1181" t="s">
        <v>4224</v>
      </c>
      <c r="C2375" s="1207">
        <f>C2373/C229</f>
        <v>1.3336805464861388</v>
      </c>
      <c r="D2375" s="1207" t="e">
        <f>D2373/D229</f>
        <v>#DIV/0!</v>
      </c>
      <c r="E2375" s="1207" t="e">
        <f t="shared" si="5746"/>
        <v>#DIV/0!</v>
      </c>
      <c r="F2375" s="1184" t="e">
        <f t="shared" si="5703"/>
        <v>#DIV/0!</v>
      </c>
      <c r="G2375" s="1208">
        <f t="shared" ref="G2375:S2375" si="5840">G2373/G229</f>
        <v>0.9526154508011736</v>
      </c>
      <c r="H2375" s="1208" t="e">
        <f t="shared" ref="H2375" si="5841">H2373/H229</f>
        <v>#DIV/0!</v>
      </c>
      <c r="I2375" s="1208" t="e">
        <f t="shared" si="5749"/>
        <v>#DIV/0!</v>
      </c>
      <c r="J2375" s="1184" t="e">
        <f t="shared" si="5706"/>
        <v>#DIV/0!</v>
      </c>
      <c r="K2375" s="1209">
        <f t="shared" si="5840"/>
        <v>0.58266450057429042</v>
      </c>
      <c r="L2375" s="1209" t="e">
        <f t="shared" ref="L2375" si="5842">L2373/L229</f>
        <v>#DIV/0!</v>
      </c>
      <c r="M2375" s="1209" t="e">
        <f t="shared" si="5751"/>
        <v>#DIV/0!</v>
      </c>
      <c r="N2375" s="1184" t="e">
        <f t="shared" si="5708"/>
        <v>#DIV/0!</v>
      </c>
      <c r="O2375" s="1210">
        <f t="shared" si="5840"/>
        <v>1.7375883475367795</v>
      </c>
      <c r="P2375" s="1210" t="e">
        <f t="shared" ref="P2375" si="5843">P2373/P229</f>
        <v>#DIV/0!</v>
      </c>
      <c r="Q2375" s="1210" t="e">
        <f t="shared" si="5753"/>
        <v>#DIV/0!</v>
      </c>
      <c r="R2375" s="1184" t="e">
        <f t="shared" si="5710"/>
        <v>#DIV/0!</v>
      </c>
      <c r="S2375" s="1211">
        <f t="shared" si="5840"/>
        <v>4.807395513803681</v>
      </c>
      <c r="T2375" s="1211" t="e">
        <f t="shared" ref="T2375" si="5844">T2373/T229</f>
        <v>#DIV/0!</v>
      </c>
      <c r="U2375" s="1211" t="e">
        <f t="shared" si="5755"/>
        <v>#DIV/0!</v>
      </c>
      <c r="V2375" s="1184" t="e">
        <f t="shared" si="5712"/>
        <v>#DIV/0!</v>
      </c>
      <c r="W2375" s="1177" t="e">
        <f>W2373/W674</f>
        <v>#DIV/0!</v>
      </c>
      <c r="X2375" s="1177" t="e">
        <f>X2373/X674</f>
        <v>#DIV/0!</v>
      </c>
      <c r="Y2375" s="1177" t="e">
        <f t="shared" si="5756"/>
        <v>#DIV/0!</v>
      </c>
      <c r="Z2375" s="1184" t="e">
        <f t="shared" si="5714"/>
        <v>#DIV/0!</v>
      </c>
      <c r="AA2375" s="1198">
        <f t="shared" si="5798"/>
        <v>1.8827888718404124</v>
      </c>
      <c r="AB2375" s="1723" t="e">
        <f t="shared" si="5799"/>
        <v>#DIV/0!</v>
      </c>
      <c r="AC2375" s="1198" t="e">
        <f t="shared" si="5757"/>
        <v>#DIV/0!</v>
      </c>
      <c r="AD2375" t="s">
        <v>4321</v>
      </c>
    </row>
    <row r="2376" spans="1:30" customFormat="1" hidden="1" x14ac:dyDescent="0.25">
      <c r="A2376" s="3469"/>
      <c r="B2376" s="845" t="s">
        <v>4758</v>
      </c>
      <c r="C2376" s="1207">
        <f>C2373/C230</f>
        <v>-3.9398162986338825</v>
      </c>
      <c r="D2376" s="1207" t="e">
        <f>D2373/D230</f>
        <v>#DIV/0!</v>
      </c>
      <c r="E2376" s="1207" t="e">
        <f t="shared" si="5746"/>
        <v>#DIV/0!</v>
      </c>
      <c r="F2376" s="1184" t="e">
        <f t="shared" si="5703"/>
        <v>#DIV/0!</v>
      </c>
      <c r="G2376" s="1208">
        <f t="shared" ref="G2376:S2376" si="5845">G2373/G230</f>
        <v>1.1260811611374408</v>
      </c>
      <c r="H2376" s="1208" t="e">
        <f t="shared" ref="H2376" si="5846">H2373/H230</f>
        <v>#DIV/0!</v>
      </c>
      <c r="I2376" s="1208" t="e">
        <f t="shared" si="5749"/>
        <v>#DIV/0!</v>
      </c>
      <c r="J2376" s="1184" t="e">
        <f t="shared" si="5706"/>
        <v>#DIV/0!</v>
      </c>
      <c r="K2376" s="1209">
        <f t="shared" si="5845"/>
        <v>0.32636996688627828</v>
      </c>
      <c r="L2376" s="1209" t="e">
        <f t="shared" ref="L2376" si="5847">L2373/L230</f>
        <v>#DIV/0!</v>
      </c>
      <c r="M2376" s="1209" t="e">
        <f t="shared" si="5751"/>
        <v>#DIV/0!</v>
      </c>
      <c r="N2376" s="1184" t="e">
        <f t="shared" si="5708"/>
        <v>#DIV/0!</v>
      </c>
      <c r="O2376" s="1210">
        <f t="shared" si="5845"/>
        <v>1.3067982507424991</v>
      </c>
      <c r="P2376" s="1210" t="e">
        <f t="shared" ref="P2376" si="5848">P2373/P230</f>
        <v>#DIV/0!</v>
      </c>
      <c r="Q2376" s="1210" t="e">
        <f t="shared" si="5753"/>
        <v>#DIV/0!</v>
      </c>
      <c r="R2376" s="1184" t="e">
        <f t="shared" si="5710"/>
        <v>#DIV/0!</v>
      </c>
      <c r="S2376" s="1211">
        <f t="shared" si="5845"/>
        <v>4.0759472996515678</v>
      </c>
      <c r="T2376" s="1211" t="e">
        <f t="shared" ref="T2376" si="5849">T2373/T230</f>
        <v>#DIV/0!</v>
      </c>
      <c r="U2376" s="1211" t="e">
        <f t="shared" si="5755"/>
        <v>#DIV/0!</v>
      </c>
      <c r="V2376" s="1184" t="e">
        <f t="shared" si="5712"/>
        <v>#DIV/0!</v>
      </c>
      <c r="W2376" s="1177" t="e">
        <f>W2373/W677</f>
        <v>#DIV/0!</v>
      </c>
      <c r="X2376" s="1177" t="e">
        <f>X2373/X677</f>
        <v>#DIV/0!</v>
      </c>
      <c r="Y2376" s="1177" t="e">
        <f t="shared" si="5756"/>
        <v>#DIV/0!</v>
      </c>
      <c r="Z2376" s="1184" t="e">
        <f t="shared" si="5714"/>
        <v>#DIV/0!</v>
      </c>
      <c r="AA2376" s="1198">
        <f t="shared" si="5798"/>
        <v>0.57907607595678068</v>
      </c>
      <c r="AB2376" s="1723" t="e">
        <f t="shared" si="5799"/>
        <v>#DIV/0!</v>
      </c>
      <c r="AC2376" s="1198" t="e">
        <f t="shared" si="5757"/>
        <v>#DIV/0!</v>
      </c>
      <c r="AD2376" t="s">
        <v>4764</v>
      </c>
    </row>
    <row r="2377" spans="1:30" customFormat="1" hidden="1" x14ac:dyDescent="0.25">
      <c r="A2377" s="3469"/>
      <c r="B2377" s="1203" t="s">
        <v>4323</v>
      </c>
      <c r="C2377" s="1206">
        <f>C2354/C2348</f>
        <v>-4.7798377752027811E-2</v>
      </c>
      <c r="D2377" s="1206">
        <f>D2354/D2348</f>
        <v>0</v>
      </c>
      <c r="E2377" s="1206">
        <f t="shared" si="5746"/>
        <v>-4.7798377752027811E-2</v>
      </c>
      <c r="F2377" s="2307" t="e">
        <f t="shared" si="5703"/>
        <v>#DIV/0!</v>
      </c>
      <c r="G2377" s="1206">
        <f t="shared" ref="G2377:S2377" si="5850">G2354/G2348</f>
        <v>-0.10758293838862559</v>
      </c>
      <c r="H2377" s="1206">
        <f t="shared" ref="H2377" si="5851">H2354/H2348</f>
        <v>0</v>
      </c>
      <c r="I2377" s="1206">
        <f t="shared" si="5749"/>
        <v>-0.10758293838862559</v>
      </c>
      <c r="J2377" s="2307" t="e">
        <f t="shared" si="5706"/>
        <v>#DIV/0!</v>
      </c>
      <c r="K2377" s="1206">
        <f t="shared" si="5850"/>
        <v>-0.18423236514522823</v>
      </c>
      <c r="L2377" s="1206">
        <f t="shared" ref="L2377" si="5852">L2354/L2348</f>
        <v>0</v>
      </c>
      <c r="M2377" s="1206">
        <f t="shared" si="5751"/>
        <v>-0.18423236514522823</v>
      </c>
      <c r="N2377" s="2307" t="e">
        <f t="shared" si="5708"/>
        <v>#DIV/0!</v>
      </c>
      <c r="O2377" s="1206">
        <f t="shared" si="5850"/>
        <v>-4.9180327868852458E-2</v>
      </c>
      <c r="P2377" s="1206">
        <f t="shared" ref="P2377" si="5853">P2354/P2348</f>
        <v>0</v>
      </c>
      <c r="Q2377" s="1206">
        <f t="shared" si="5753"/>
        <v>-4.9180327868852458E-2</v>
      </c>
      <c r="R2377" s="2307" t="e">
        <f t="shared" si="5710"/>
        <v>#DIV/0!</v>
      </c>
      <c r="S2377" s="1206">
        <f t="shared" si="5850"/>
        <v>-0.296875</v>
      </c>
      <c r="T2377" s="1206">
        <f t="shared" ref="T2377" si="5854">T2354/T2348</f>
        <v>0</v>
      </c>
      <c r="U2377" s="1206">
        <f t="shared" si="5755"/>
        <v>-0.296875</v>
      </c>
      <c r="V2377" s="2307" t="e">
        <f t="shared" si="5712"/>
        <v>#DIV/0!</v>
      </c>
      <c r="W2377" s="1206" t="e">
        <f>W2354/W2348</f>
        <v>#DIV/0!</v>
      </c>
      <c r="X2377" s="1206" t="e">
        <f>X2354/X2348</f>
        <v>#DIV/0!</v>
      </c>
      <c r="Y2377" s="1206" t="e">
        <f t="shared" si="5756"/>
        <v>#DIV/0!</v>
      </c>
      <c r="Z2377" s="2307" t="e">
        <f t="shared" si="5714"/>
        <v>#DIV/0!</v>
      </c>
      <c r="AA2377" s="1206">
        <f t="shared" si="5798"/>
        <v>-0.13713380183094684</v>
      </c>
      <c r="AB2377" s="1718">
        <f t="shared" si="5799"/>
        <v>0</v>
      </c>
      <c r="AC2377" s="1903">
        <f t="shared" si="5757"/>
        <v>-0.13713380183094684</v>
      </c>
      <c r="AD2377" s="27" t="s">
        <v>4324</v>
      </c>
    </row>
    <row r="2378" spans="1:30" customFormat="1" hidden="1" x14ac:dyDescent="0.25">
      <c r="A2378" s="3469"/>
      <c r="B2378" s="1181" t="s">
        <v>4223</v>
      </c>
      <c r="C2378" s="1207">
        <f>C2377/C238</f>
        <v>-383.87498551564312</v>
      </c>
      <c r="D2378" s="1207" t="e">
        <f>D2377/D238</f>
        <v>#DIV/0!</v>
      </c>
      <c r="E2378" s="1207" t="e">
        <f t="shared" si="5746"/>
        <v>#DIV/0!</v>
      </c>
      <c r="F2378" s="1184" t="e">
        <f t="shared" si="5703"/>
        <v>#DIV/0!</v>
      </c>
      <c r="G2378" s="1208">
        <f t="shared" ref="G2378:S2378" si="5855">G2377/G238</f>
        <v>-2488.2093414816663</v>
      </c>
      <c r="H2378" s="1208" t="e">
        <f t="shared" ref="H2378" si="5856">H2377/H238</f>
        <v>#DIV/0!</v>
      </c>
      <c r="I2378" s="1208" t="e">
        <f t="shared" si="5749"/>
        <v>#DIV/0!</v>
      </c>
      <c r="J2378" s="1184" t="e">
        <f t="shared" si="5706"/>
        <v>#DIV/0!</v>
      </c>
      <c r="K2378" s="1209">
        <f t="shared" si="5855"/>
        <v>-3075.2897110524332</v>
      </c>
      <c r="L2378" s="1209" t="e">
        <f t="shared" ref="L2378" si="5857">L2377/L238</f>
        <v>#DIV/0!</v>
      </c>
      <c r="M2378" s="1209" t="e">
        <f t="shared" si="5751"/>
        <v>#DIV/0!</v>
      </c>
      <c r="N2378" s="1184" t="e">
        <f t="shared" si="5708"/>
        <v>#DIV/0!</v>
      </c>
      <c r="O2378" s="1210">
        <f t="shared" si="5855"/>
        <v>-437.9432920709267</v>
      </c>
      <c r="P2378" s="1210" t="e">
        <f t="shared" ref="P2378" si="5858">P2377/P238</f>
        <v>#DIV/0!</v>
      </c>
      <c r="Q2378" s="1210" t="e">
        <f t="shared" si="5753"/>
        <v>#DIV/0!</v>
      </c>
      <c r="R2378" s="1184" t="e">
        <f t="shared" si="5710"/>
        <v>#DIV/0!</v>
      </c>
      <c r="S2378" s="1211">
        <f t="shared" si="5855"/>
        <v>-5236.9507978723404</v>
      </c>
      <c r="T2378" s="1211" t="e">
        <f t="shared" ref="T2378" si="5859">T2377/T238</f>
        <v>#DIV/0!</v>
      </c>
      <c r="U2378" s="1211" t="e">
        <f t="shared" si="5755"/>
        <v>#DIV/0!</v>
      </c>
      <c r="V2378" s="1184" t="e">
        <f t="shared" si="5712"/>
        <v>#DIV/0!</v>
      </c>
      <c r="W2378" s="1177" t="e">
        <f>W2377/W683</f>
        <v>#DIV/0!</v>
      </c>
      <c r="X2378" s="1177" t="e">
        <f>X2377/X683</f>
        <v>#DIV/0!</v>
      </c>
      <c r="Y2378" s="1177" t="e">
        <f t="shared" si="5756"/>
        <v>#DIV/0!</v>
      </c>
      <c r="Z2378" s="1184" t="e">
        <f t="shared" si="5714"/>
        <v>#DIV/0!</v>
      </c>
      <c r="AA2378" s="1198">
        <f t="shared" si="5798"/>
        <v>-2324.4536255986018</v>
      </c>
      <c r="AB2378" s="1723" t="e">
        <f t="shared" si="5799"/>
        <v>#DIV/0!</v>
      </c>
      <c r="AC2378" s="1198" t="e">
        <f t="shared" si="5757"/>
        <v>#DIV/0!</v>
      </c>
      <c r="AD2378" t="s">
        <v>4325</v>
      </c>
    </row>
    <row r="2379" spans="1:30" customFormat="1" hidden="1" x14ac:dyDescent="0.25">
      <c r="A2379" s="3469"/>
      <c r="B2379" s="1181" t="s">
        <v>4224</v>
      </c>
      <c r="C2379" s="1207">
        <f>C2377/C255</f>
        <v>0.69797050925614668</v>
      </c>
      <c r="D2379" s="1207" t="e">
        <f>D2377/D255</f>
        <v>#DIV/0!</v>
      </c>
      <c r="E2379" s="1207" t="e">
        <f t="shared" si="5746"/>
        <v>#DIV/0!</v>
      </c>
      <c r="F2379" s="1184" t="e">
        <f t="shared" si="5703"/>
        <v>#DIV/0!</v>
      </c>
      <c r="G2379" s="1208">
        <f t="shared" ref="G2379:S2379" si="5860">G2377/G255</f>
        <v>0.93971883486873631</v>
      </c>
      <c r="H2379" s="1208" t="e">
        <f t="shared" ref="H2379" si="5861">H2377/H255</f>
        <v>#DIV/0!</v>
      </c>
      <c r="I2379" s="1208" t="e">
        <f t="shared" si="5749"/>
        <v>#DIV/0!</v>
      </c>
      <c r="J2379" s="1184" t="e">
        <f t="shared" si="5706"/>
        <v>#DIV/0!</v>
      </c>
      <c r="K2379" s="1209">
        <f t="shared" si="5860"/>
        <v>2.2578563263174964</v>
      </c>
      <c r="L2379" s="1209" t="e">
        <f t="shared" ref="L2379" si="5862">L2377/L255</f>
        <v>#DIV/0!</v>
      </c>
      <c r="M2379" s="1209" t="e">
        <f t="shared" si="5751"/>
        <v>#DIV/0!</v>
      </c>
      <c r="N2379" s="1184" t="e">
        <f t="shared" si="5708"/>
        <v>#DIV/0!</v>
      </c>
      <c r="O2379" s="1210">
        <f t="shared" si="5860"/>
        <v>0.60675311964766332</v>
      </c>
      <c r="P2379" s="1210" t="e">
        <f t="shared" ref="P2379" si="5863">P2377/P255</f>
        <v>#DIV/0!</v>
      </c>
      <c r="Q2379" s="1210" t="e">
        <f t="shared" si="5753"/>
        <v>#DIV/0!</v>
      </c>
      <c r="R2379" s="1184" t="e">
        <f t="shared" si="5710"/>
        <v>#DIV/0!</v>
      </c>
      <c r="S2379" s="1211">
        <f t="shared" si="5860"/>
        <v>5.8246384297520661</v>
      </c>
      <c r="T2379" s="1211" t="e">
        <f t="shared" ref="T2379" si="5864">T2377/T255</f>
        <v>#DIV/0!</v>
      </c>
      <c r="U2379" s="1211" t="e">
        <f t="shared" si="5755"/>
        <v>#DIV/0!</v>
      </c>
      <c r="V2379" s="1184" t="e">
        <f t="shared" si="5712"/>
        <v>#DIV/0!</v>
      </c>
      <c r="W2379" s="1177" t="e">
        <f>W2377/W700</f>
        <v>#DIV/0!</v>
      </c>
      <c r="X2379" s="1177" t="e">
        <f>X2377/X700</f>
        <v>#DIV/0!</v>
      </c>
      <c r="Y2379" s="1177" t="e">
        <f t="shared" si="5756"/>
        <v>#DIV/0!</v>
      </c>
      <c r="Z2379" s="1184" t="e">
        <f t="shared" si="5714"/>
        <v>#DIV/0!</v>
      </c>
      <c r="AA2379" s="1198">
        <f t="shared" si="5798"/>
        <v>2.0653874439684214</v>
      </c>
      <c r="AB2379" s="1723" t="e">
        <f t="shared" si="5799"/>
        <v>#DIV/0!</v>
      </c>
      <c r="AC2379" s="1198" t="e">
        <f t="shared" si="5757"/>
        <v>#DIV/0!</v>
      </c>
      <c r="AD2379" t="s">
        <v>4326</v>
      </c>
    </row>
    <row r="2380" spans="1:30" customFormat="1" hidden="1" x14ac:dyDescent="0.25">
      <c r="A2380" s="3469"/>
      <c r="B2380" s="845" t="s">
        <v>4758</v>
      </c>
      <c r="C2380" s="1207">
        <f>C2377/C256</f>
        <v>0.80982070280940943</v>
      </c>
      <c r="D2380" s="1207" t="e">
        <f>D2377/D256</f>
        <v>#DIV/0!</v>
      </c>
      <c r="E2380" s="1207" t="e">
        <f t="shared" si="5746"/>
        <v>#DIV/0!</v>
      </c>
      <c r="F2380" s="1184" t="e">
        <f t="shared" si="5703"/>
        <v>#DIV/0!</v>
      </c>
      <c r="G2380" s="1208">
        <f t="shared" ref="G2380:S2380" si="5865">G2377/G256</f>
        <v>2.5586029260251393</v>
      </c>
      <c r="H2380" s="1208" t="e">
        <f t="shared" ref="H2380" si="5866">H2377/H256</f>
        <v>#DIV/0!</v>
      </c>
      <c r="I2380" s="1208" t="e">
        <f t="shared" si="5749"/>
        <v>#DIV/0!</v>
      </c>
      <c r="J2380" s="1184" t="e">
        <f t="shared" si="5706"/>
        <v>#DIV/0!</v>
      </c>
      <c r="K2380" s="1209">
        <f t="shared" si="5865"/>
        <v>2.4390318118948828</v>
      </c>
      <c r="L2380" s="1209" t="e">
        <f t="shared" ref="L2380" si="5867">L2377/L256</f>
        <v>#DIV/0!</v>
      </c>
      <c r="M2380" s="1209" t="e">
        <f t="shared" si="5751"/>
        <v>#DIV/0!</v>
      </c>
      <c r="N2380" s="1184" t="e">
        <f t="shared" si="5708"/>
        <v>#DIV/0!</v>
      </c>
      <c r="O2380" s="1210">
        <f t="shared" si="5865"/>
        <v>0.76704055220017264</v>
      </c>
      <c r="P2380" s="1210" t="e">
        <f t="shared" ref="P2380" si="5868">P2377/P256</f>
        <v>#DIV/0!</v>
      </c>
      <c r="Q2380" s="1210" t="e">
        <f t="shared" si="5753"/>
        <v>#DIV/0!</v>
      </c>
      <c r="R2380" s="1184" t="e">
        <f t="shared" si="5710"/>
        <v>#DIV/0!</v>
      </c>
      <c r="S2380" s="1211">
        <f t="shared" si="5865"/>
        <v>6.7443910256410264</v>
      </c>
      <c r="T2380" s="1211" t="e">
        <f t="shared" ref="T2380" si="5869">T2377/T256</f>
        <v>#DIV/0!</v>
      </c>
      <c r="U2380" s="1211" t="e">
        <f t="shared" si="5755"/>
        <v>#DIV/0!</v>
      </c>
      <c r="V2380" s="1184" t="e">
        <f t="shared" si="5712"/>
        <v>#DIV/0!</v>
      </c>
      <c r="W2380" s="1177" t="e">
        <f>W2377/W703</f>
        <v>#DIV/0!</v>
      </c>
      <c r="X2380" s="1177" t="e">
        <f>X2377/X703</f>
        <v>#DIV/0!</v>
      </c>
      <c r="Y2380" s="1177" t="e">
        <f t="shared" si="5756"/>
        <v>#DIV/0!</v>
      </c>
      <c r="Z2380" s="1184" t="e">
        <f t="shared" si="5714"/>
        <v>#DIV/0!</v>
      </c>
      <c r="AA2380" s="1198">
        <f t="shared" si="5798"/>
        <v>2.6637774037141262</v>
      </c>
      <c r="AB2380" s="1723" t="e">
        <f t="shared" si="5799"/>
        <v>#DIV/0!</v>
      </c>
      <c r="AC2380" s="1198" t="e">
        <f t="shared" si="5757"/>
        <v>#DIV/0!</v>
      </c>
      <c r="AD2380" t="s">
        <v>4763</v>
      </c>
    </row>
    <row r="2381" spans="1:30" customFormat="1" hidden="1" x14ac:dyDescent="0.25">
      <c r="A2381" s="3469"/>
      <c r="B2381" s="1203" t="s">
        <v>4328</v>
      </c>
      <c r="C2381" s="1212">
        <f>C2359/C2362</f>
        <v>141.96116504854368</v>
      </c>
      <c r="D2381" s="1212">
        <f>D2359/D2362</f>
        <v>274.98148148148147</v>
      </c>
      <c r="E2381" s="1212">
        <f t="shared" si="5746"/>
        <v>-133.02031643293779</v>
      </c>
      <c r="F2381" s="2307">
        <f t="shared" si="5703"/>
        <v>-0.4837428168481811</v>
      </c>
      <c r="G2381" s="1212">
        <f t="shared" ref="G2381:S2381" si="5870">G2359/G2362</f>
        <v>31.288888888888888</v>
      </c>
      <c r="H2381" s="1212">
        <f t="shared" ref="H2381" si="5871">H2359/H2362</f>
        <v>29.020618556701031</v>
      </c>
      <c r="I2381" s="1212">
        <f t="shared" si="5749"/>
        <v>2.268270332187857</v>
      </c>
      <c r="J2381" s="2307">
        <f t="shared" si="5706"/>
        <v>7.816064732583379E-2</v>
      </c>
      <c r="K2381" s="1212">
        <f t="shared" si="5870"/>
        <v>79.193548387096769</v>
      </c>
      <c r="L2381" s="1212">
        <f t="shared" ref="L2381" si="5872">L2359/L2362</f>
        <v>66.612903225806448</v>
      </c>
      <c r="M2381" s="1212">
        <f t="shared" si="5751"/>
        <v>12.58064516129032</v>
      </c>
      <c r="N2381" s="2307">
        <f t="shared" si="5708"/>
        <v>0.18886198547215494</v>
      </c>
      <c r="O2381" s="1212">
        <f t="shared" si="5870"/>
        <v>36.045454545454547</v>
      </c>
      <c r="P2381" s="1212">
        <f t="shared" ref="P2381" si="5873">P2359/P2362</f>
        <v>43.368421052631582</v>
      </c>
      <c r="Q2381" s="1212">
        <f t="shared" si="5753"/>
        <v>-7.3229665071770356</v>
      </c>
      <c r="R2381" s="2307">
        <f t="shared" si="5710"/>
        <v>-0.16885481023830543</v>
      </c>
      <c r="S2381" s="1212">
        <f t="shared" si="5870"/>
        <v>42</v>
      </c>
      <c r="T2381" s="1212">
        <f t="shared" ref="T2381" si="5874">T2359/T2362</f>
        <v>41.5</v>
      </c>
      <c r="U2381" s="1212">
        <f t="shared" si="5755"/>
        <v>0.5</v>
      </c>
      <c r="V2381" s="2307">
        <f t="shared" si="5712"/>
        <v>1.2048192771084338E-2</v>
      </c>
      <c r="W2381" s="1212">
        <f>W2359/W2362</f>
        <v>83.75</v>
      </c>
      <c r="X2381" s="1212">
        <f>X2359/X2362</f>
        <v>101.65517241379311</v>
      </c>
      <c r="Y2381" s="1212">
        <f t="shared" si="5756"/>
        <v>-17.90517241379311</v>
      </c>
      <c r="Z2381" s="2307">
        <f t="shared" si="5714"/>
        <v>-0.1761363636363637</v>
      </c>
      <c r="AA2381" s="1212">
        <f t="shared" si="5798"/>
        <v>66.097811373996777</v>
      </c>
      <c r="AB2381" s="1724">
        <f t="shared" si="5799"/>
        <v>91.0966848633241</v>
      </c>
      <c r="AC2381" s="1905">
        <f t="shared" si="5757"/>
        <v>-24.998873489327323</v>
      </c>
      <c r="AD2381" s="27" t="s">
        <v>4329</v>
      </c>
    </row>
    <row r="2382" spans="1:30" customFormat="1" hidden="1" x14ac:dyDescent="0.25">
      <c r="A2382" s="3469"/>
      <c r="B2382" s="1181" t="s">
        <v>4223</v>
      </c>
      <c r="C2382" s="1207">
        <f>C2381/C264</f>
        <v>0.6544648177379786</v>
      </c>
      <c r="D2382" s="1207">
        <f>D2381/D264</f>
        <v>1.0406951426255198</v>
      </c>
      <c r="E2382" s="1207">
        <f t="shared" si="5746"/>
        <v>-0.38623032488754117</v>
      </c>
      <c r="F2382" s="1184">
        <f t="shared" si="5703"/>
        <v>-0.37112724857458185</v>
      </c>
      <c r="G2382" s="1208">
        <f t="shared" ref="G2382:S2382" si="5875">G2381/G264</f>
        <v>0.21617436000133508</v>
      </c>
      <c r="H2382" s="1208">
        <f t="shared" ref="H2382" si="5876">H2381/H264</f>
        <v>0.16141991170893705</v>
      </c>
      <c r="I2382" s="1208">
        <f t="shared" si="5749"/>
        <v>5.4754448292398034E-2</v>
      </c>
      <c r="J2382" s="1184">
        <f t="shared" si="5706"/>
        <v>0.33920504423969738</v>
      </c>
      <c r="K2382" s="1209">
        <f t="shared" si="5875"/>
        <v>0.44414986322338157</v>
      </c>
      <c r="L2382" s="1209">
        <f t="shared" ref="L2382" si="5877">L2381/L264</f>
        <v>0.38864810947304579</v>
      </c>
      <c r="M2382" s="1209">
        <f t="shared" si="5751"/>
        <v>5.5501753750335781E-2</v>
      </c>
      <c r="N2382" s="1184">
        <f t="shared" si="5708"/>
        <v>0.14280721402604696</v>
      </c>
      <c r="O2382" s="1210">
        <f t="shared" si="5875"/>
        <v>0.47188366362371076</v>
      </c>
      <c r="P2382" s="1210">
        <f t="shared" ref="P2382" si="5878">P2381/P264</f>
        <v>0.37782071856679661</v>
      </c>
      <c r="Q2382" s="1210">
        <f t="shared" si="5753"/>
        <v>9.4062945056914149E-2</v>
      </c>
      <c r="R2382" s="1184">
        <f t="shared" si="5710"/>
        <v>0.24896184998463589</v>
      </c>
      <c r="S2382" s="1211">
        <f t="shared" si="5875"/>
        <v>0.24965166370527553</v>
      </c>
      <c r="T2382" s="1211">
        <f t="shared" ref="T2382" si="5879">T2381/T264</f>
        <v>0.17185469279580029</v>
      </c>
      <c r="U2382" s="1211">
        <f t="shared" si="5755"/>
        <v>7.7796970909475238E-2</v>
      </c>
      <c r="V2382" s="1184">
        <f t="shared" si="5712"/>
        <v>0.45269040748229372</v>
      </c>
      <c r="W2382" s="1177">
        <f>W2381/W264</f>
        <v>0.54674968674428148</v>
      </c>
      <c r="X2382" s="1177">
        <f>X2381/X264</f>
        <v>0.53967934137576345</v>
      </c>
      <c r="Y2382" s="1177">
        <f t="shared" si="5756"/>
        <v>7.0703453685180273E-3</v>
      </c>
      <c r="Z2382" s="1184">
        <f t="shared" si="5714"/>
        <v>1.3101011705384413E-2</v>
      </c>
      <c r="AA2382" s="1198">
        <f t="shared" si="5798"/>
        <v>0.4072648736583363</v>
      </c>
      <c r="AB2382" s="1723">
        <f t="shared" si="5799"/>
        <v>0.42808771503401993</v>
      </c>
      <c r="AC2382" s="1198">
        <f t="shared" si="5757"/>
        <v>-2.0822841375683632E-2</v>
      </c>
      <c r="AD2382" t="s">
        <v>4330</v>
      </c>
    </row>
    <row r="2383" spans="1:30" customFormat="1" hidden="1" x14ac:dyDescent="0.25">
      <c r="A2383" s="3469"/>
      <c r="B2383" s="1181" t="s">
        <v>4224</v>
      </c>
      <c r="C2383" s="1207">
        <f>C2381/C281</f>
        <v>0.77549107690602748</v>
      </c>
      <c r="D2383" s="1207">
        <f>D2381/D281</f>
        <v>1.2718738490265442</v>
      </c>
      <c r="E2383" s="1207">
        <f t="shared" si="5746"/>
        <v>-0.49638277212051674</v>
      </c>
      <c r="F2383" s="1184">
        <f t="shared" si="5703"/>
        <v>-0.39027673420633174</v>
      </c>
      <c r="G2383" s="1208">
        <f t="shared" ref="G2383:S2383" si="5880">G2381/G281</f>
        <v>0.87352495897517335</v>
      </c>
      <c r="H2383" s="1208">
        <f t="shared" ref="H2383" si="5881">H2381/H281</f>
        <v>0.82946339222421905</v>
      </c>
      <c r="I2383" s="1208">
        <f t="shared" si="5749"/>
        <v>4.4061566750954295E-2</v>
      </c>
      <c r="J2383" s="1184">
        <f t="shared" si="5706"/>
        <v>5.3120568266192575E-2</v>
      </c>
      <c r="K2383" s="1209">
        <f t="shared" si="5880"/>
        <v>0.42697541445658427</v>
      </c>
      <c r="L2383" s="1209">
        <f t="shared" ref="L2383" si="5882">L2381/L281</f>
        <v>0.37924157883459958</v>
      </c>
      <c r="M2383" s="1209">
        <f t="shared" si="5751"/>
        <v>4.7733835621984688E-2</v>
      </c>
      <c r="N2383" s="1184">
        <f t="shared" si="5708"/>
        <v>0.12586656708019631</v>
      </c>
      <c r="O2383" s="1210">
        <f t="shared" si="5880"/>
        <v>0.34255400970357225</v>
      </c>
      <c r="P2383" s="1210">
        <f t="shared" ref="P2383" si="5883">P2381/P281</f>
        <v>0.34572238667725502</v>
      </c>
      <c r="Q2383" s="1210">
        <f t="shared" si="5753"/>
        <v>-3.1683769736827738E-3</v>
      </c>
      <c r="R2383" s="1184">
        <f t="shared" si="5710"/>
        <v>-9.1645120356078479E-3</v>
      </c>
      <c r="S2383" s="1211">
        <f t="shared" si="5880"/>
        <v>0.37599806436002903</v>
      </c>
      <c r="T2383" s="1211">
        <f t="shared" ref="T2383" si="5884">T2381/T281</f>
        <v>0.27530135102337999</v>
      </c>
      <c r="U2383" s="1211">
        <f t="shared" si="5755"/>
        <v>0.10069671333664904</v>
      </c>
      <c r="V2383" s="1184">
        <f t="shared" si="5712"/>
        <v>0.36576904894337897</v>
      </c>
      <c r="W2383" s="1177">
        <f>W2381/W281</f>
        <v>0.58839188610535331</v>
      </c>
      <c r="X2383" s="1177">
        <f>X2381/X281</f>
        <v>0.66498369524569656</v>
      </c>
      <c r="Y2383" s="1177">
        <f t="shared" si="5756"/>
        <v>-7.6591809140343248E-2</v>
      </c>
      <c r="Z2383" s="1184">
        <f t="shared" si="5714"/>
        <v>-0.11517847683775809</v>
      </c>
      <c r="AA2383" s="1198">
        <f t="shared" si="5798"/>
        <v>0.55890870488027722</v>
      </c>
      <c r="AB2383" s="1723">
        <f t="shared" si="5799"/>
        <v>0.62032051155719958</v>
      </c>
      <c r="AC2383" s="1198">
        <f t="shared" si="5757"/>
        <v>-6.1411806676922365E-2</v>
      </c>
      <c r="AD2383" t="s">
        <v>4331</v>
      </c>
    </row>
    <row r="2384" spans="1:30" customFormat="1" hidden="1" x14ac:dyDescent="0.25">
      <c r="A2384" s="3469"/>
      <c r="B2384" s="845" t="s">
        <v>4758</v>
      </c>
      <c r="C2384" s="1207">
        <f>C2381/C282</f>
        <v>1.0032591169508387</v>
      </c>
      <c r="D2384" s="1207">
        <f>D2381/D282</f>
        <v>1.6159724782858078</v>
      </c>
      <c r="E2384" s="1207">
        <f t="shared" si="5746"/>
        <v>-0.61271336133496912</v>
      </c>
      <c r="F2384" s="1184">
        <f t="shared" si="5703"/>
        <v>-0.37916076515419589</v>
      </c>
      <c r="G2384" s="1208">
        <f t="shared" ref="G2384:S2384" si="5885">G2381/G282</f>
        <v>1.5176047904191616</v>
      </c>
      <c r="H2384" s="1208">
        <f t="shared" ref="H2384" si="5886">H2381/H282</f>
        <v>1.648487071572905</v>
      </c>
      <c r="I2384" s="1208">
        <f t="shared" si="5749"/>
        <v>-0.13088228115374334</v>
      </c>
      <c r="J2384" s="1184">
        <f t="shared" si="5706"/>
        <v>-7.9395394365369173E-2</v>
      </c>
      <c r="K2384" s="1209">
        <f t="shared" si="5885"/>
        <v>2.2220595379915742</v>
      </c>
      <c r="L2384" s="1209">
        <f t="shared" ref="L2384" si="5887">L2381/L282</f>
        <v>1.9625251268306689</v>
      </c>
      <c r="M2384" s="1209">
        <f t="shared" si="5751"/>
        <v>0.25953441116090525</v>
      </c>
      <c r="N2384" s="1184">
        <f t="shared" si="5708"/>
        <v>0.13224514051447275</v>
      </c>
      <c r="O2384" s="1210">
        <f t="shared" si="5885"/>
        <v>1.1880653550429672</v>
      </c>
      <c r="P2384" s="1210">
        <f t="shared" ref="P2384" si="5888">P2381/P282</f>
        <v>1.2049300188009191</v>
      </c>
      <c r="Q2384" s="1210">
        <f t="shared" si="5753"/>
        <v>-1.6864663757951925E-2</v>
      </c>
      <c r="R2384" s="1184">
        <f t="shared" si="5710"/>
        <v>-1.3996384432960449E-2</v>
      </c>
      <c r="S2384" s="1211">
        <f t="shared" si="5885"/>
        <v>0.82055906221821462</v>
      </c>
      <c r="T2384" s="1211">
        <f t="shared" ref="T2384" si="5889">T2381/T282</f>
        <v>0.55721696673786991</v>
      </c>
      <c r="U2384" s="1211">
        <f t="shared" si="5755"/>
        <v>0.26334209548034471</v>
      </c>
      <c r="V2384" s="1184">
        <f t="shared" si="5712"/>
        <v>0.47260243531713569</v>
      </c>
      <c r="W2384" s="1177">
        <f>W2381/W282</f>
        <v>1.2493890802457643</v>
      </c>
      <c r="X2384" s="1177">
        <f>X2381/X282</f>
        <v>1.3542444237799831</v>
      </c>
      <c r="Y2384" s="1177">
        <f t="shared" si="5756"/>
        <v>-0.10485534353421877</v>
      </c>
      <c r="Z2384" s="1184">
        <f t="shared" si="5714"/>
        <v>-7.7427192383443824E-2</v>
      </c>
      <c r="AA2384" s="1198">
        <f t="shared" si="5798"/>
        <v>1.3503095725245513</v>
      </c>
      <c r="AB2384" s="1723">
        <f t="shared" si="5799"/>
        <v>1.3978263324456341</v>
      </c>
      <c r="AC2384" s="1198">
        <f t="shared" si="5757"/>
        <v>-4.7516759921082841E-2</v>
      </c>
      <c r="AD2384" t="s">
        <v>4762</v>
      </c>
    </row>
    <row r="2385" spans="1:30" customFormat="1" hidden="1" x14ac:dyDescent="0.25">
      <c r="A2385" s="3469"/>
      <c r="B2385" s="1203" t="s">
        <v>4333</v>
      </c>
      <c r="C2385" s="1213">
        <f>C2348/C2362</f>
        <v>33.514563106796118</v>
      </c>
      <c r="D2385" s="1213">
        <f>D2348/D2362</f>
        <v>67.574074074074076</v>
      </c>
      <c r="E2385" s="1213">
        <f t="shared" si="5746"/>
        <v>-34.059510967277959</v>
      </c>
      <c r="F2385" s="2307">
        <f t="shared" si="5703"/>
        <v>-0.50403222587914764</v>
      </c>
      <c r="G2385" s="1213">
        <f t="shared" ref="G2385:S2385" si="5890">G2348/G2362</f>
        <v>23.444444444444443</v>
      </c>
      <c r="H2385" s="1213">
        <f t="shared" ref="H2385" si="5891">H2348/H2362</f>
        <v>18.989690721649485</v>
      </c>
      <c r="I2385" s="1213">
        <f t="shared" si="5749"/>
        <v>4.4547537227949583</v>
      </c>
      <c r="J2385" s="2307">
        <f t="shared" si="5706"/>
        <v>0.23458800820364328</v>
      </c>
      <c r="K2385" s="1213">
        <f t="shared" si="5890"/>
        <v>38.87096774193548</v>
      </c>
      <c r="L2385" s="1213">
        <f t="shared" ref="L2385" si="5892">L2348/L2362</f>
        <v>34.935483870967744</v>
      </c>
      <c r="M2385" s="1213">
        <f t="shared" si="5751"/>
        <v>3.9354838709677367</v>
      </c>
      <c r="N2385" s="2307">
        <f t="shared" si="5708"/>
        <v>0.11265004616805155</v>
      </c>
      <c r="O2385" s="1213">
        <f t="shared" si="5890"/>
        <v>38.81818181818182</v>
      </c>
      <c r="P2385" s="1213">
        <f t="shared" ref="P2385" si="5893">P2348/P2362</f>
        <v>46.842105263157897</v>
      </c>
      <c r="Q2385" s="1213">
        <f t="shared" si="5753"/>
        <v>-8.0239234449760772</v>
      </c>
      <c r="R2385" s="2307">
        <f t="shared" si="5710"/>
        <v>-0.17129724208375893</v>
      </c>
      <c r="S2385" s="1213">
        <f t="shared" si="5890"/>
        <v>64</v>
      </c>
      <c r="T2385" s="1213">
        <f t="shared" ref="T2385" si="5894">T2348/T2362</f>
        <v>62.5</v>
      </c>
      <c r="U2385" s="1213">
        <f t="shared" si="5755"/>
        <v>1.5</v>
      </c>
      <c r="V2385" s="2307">
        <f t="shared" si="5712"/>
        <v>2.4E-2</v>
      </c>
      <c r="W2385" s="1213">
        <f>W2348/W2362</f>
        <v>31.245967741935484</v>
      </c>
      <c r="X2385" s="1213">
        <f>X2348/X2362</f>
        <v>37.384236453201972</v>
      </c>
      <c r="Y2385" s="1213">
        <f t="shared" si="5756"/>
        <v>-6.1382687112664875</v>
      </c>
      <c r="Z2385" s="2307">
        <f t="shared" si="5714"/>
        <v>-0.16419403721005363</v>
      </c>
      <c r="AA2385" s="1213">
        <f t="shared" si="5798"/>
        <v>39.729631422271567</v>
      </c>
      <c r="AB2385" s="1725">
        <f t="shared" si="5799"/>
        <v>46.168270785969838</v>
      </c>
      <c r="AC2385" s="1906">
        <f t="shared" si="5757"/>
        <v>-6.4386393636982717</v>
      </c>
      <c r="AD2385" s="27" t="s">
        <v>4334</v>
      </c>
    </row>
    <row r="2386" spans="1:30" customFormat="1" hidden="1" x14ac:dyDescent="0.25">
      <c r="A2386" s="3469"/>
      <c r="B2386" s="1181" t="s">
        <v>4223</v>
      </c>
      <c r="C2386" s="1207">
        <f>C2385/C290</f>
        <v>0.70848800685322677</v>
      </c>
      <c r="D2386" s="1207">
        <f>D2385/D290</f>
        <v>1.1418420635874658</v>
      </c>
      <c r="E2386" s="1207">
        <f t="shared" si="5746"/>
        <v>-0.43335405673423899</v>
      </c>
      <c r="F2386" s="1184">
        <f t="shared" si="5703"/>
        <v>-0.37952188884399407</v>
      </c>
      <c r="G2386" s="1208">
        <f t="shared" ref="G2386:S2386" si="5895">G2385/G290</f>
        <v>0.71874656614734855</v>
      </c>
      <c r="H2386" s="1208">
        <f t="shared" ref="H2386" si="5896">H2385/H290</f>
        <v>0.51082892017931147</v>
      </c>
      <c r="I2386" s="1208">
        <f t="shared" si="5749"/>
        <v>0.20791764596803708</v>
      </c>
      <c r="J2386" s="1184">
        <f t="shared" si="5706"/>
        <v>0.40702011525708781</v>
      </c>
      <c r="K2386" s="1209">
        <f t="shared" si="5895"/>
        <v>1.2603411855382891</v>
      </c>
      <c r="L2386" s="1209">
        <f t="shared" ref="L2386" si="5897">L2385/L290</f>
        <v>1.2043024882370397</v>
      </c>
      <c r="M2386" s="1209">
        <f t="shared" si="5751"/>
        <v>5.603869730124944E-2</v>
      </c>
      <c r="N2386" s="1184">
        <f t="shared" si="5708"/>
        <v>4.6532077985891776E-2</v>
      </c>
      <c r="O2386" s="1210">
        <f t="shared" si="5895"/>
        <v>2.3262015219373446</v>
      </c>
      <c r="P2386" s="1210">
        <f t="shared" ref="P2386" si="5898">P2385/P290</f>
        <v>1.9245772877401124</v>
      </c>
      <c r="Q2386" s="1210">
        <f t="shared" si="5753"/>
        <v>0.40162423419723225</v>
      </c>
      <c r="R2386" s="1184">
        <f t="shared" si="5710"/>
        <v>0.20868179041478227</v>
      </c>
      <c r="S2386" s="1211">
        <f t="shared" si="5895"/>
        <v>1.9310881837648433</v>
      </c>
      <c r="T2386" s="1211">
        <f t="shared" ref="T2386" si="5899">T2385/T290</f>
        <v>1.329700183294056</v>
      </c>
      <c r="U2386" s="1211">
        <f t="shared" si="5755"/>
        <v>0.60138800047078722</v>
      </c>
      <c r="V2386" s="1184">
        <f t="shared" si="5712"/>
        <v>0.45227338314790133</v>
      </c>
      <c r="W2386" s="1177">
        <f>W2385/W290</f>
        <v>0.99132637396377032</v>
      </c>
      <c r="X2386" s="1177">
        <f>X2385/X290</f>
        <v>0.98168819378182226</v>
      </c>
      <c r="Y2386" s="1177">
        <f t="shared" si="5756"/>
        <v>9.6381801819480639E-3</v>
      </c>
      <c r="Z2386" s="1184">
        <f t="shared" si="5714"/>
        <v>9.8179648517705675E-3</v>
      </c>
      <c r="AA2386" s="1198">
        <f t="shared" si="5798"/>
        <v>1.3889730928482105</v>
      </c>
      <c r="AB2386" s="1723">
        <f t="shared" si="5799"/>
        <v>1.2222501886075972</v>
      </c>
      <c r="AC2386" s="1198">
        <f t="shared" si="5757"/>
        <v>0.16672290424061331</v>
      </c>
      <c r="AD2386" t="s">
        <v>4335</v>
      </c>
    </row>
    <row r="2387" spans="1:30" customFormat="1" hidden="1" x14ac:dyDescent="0.25">
      <c r="A2387" s="3469"/>
      <c r="B2387" s="1181" t="s">
        <v>4224</v>
      </c>
      <c r="C2387" s="1207">
        <f>C2385/C307</f>
        <v>0.87471299449002371</v>
      </c>
      <c r="D2387" s="1207">
        <f>D2385/D307</f>
        <v>1.4461794546607483</v>
      </c>
      <c r="E2387" s="1207">
        <f t="shared" si="5746"/>
        <v>-0.57146646017072456</v>
      </c>
      <c r="F2387" s="1184">
        <f t="shared" si="5703"/>
        <v>-0.39515598035154076</v>
      </c>
      <c r="G2387" s="1208">
        <f t="shared" ref="G2387:S2387" si="5900">G2385/G307</f>
        <v>1.7672297973301316</v>
      </c>
      <c r="H2387" s="1208">
        <f t="shared" ref="H2387" si="5901">H2385/H307</f>
        <v>1.6473872494113884</v>
      </c>
      <c r="I2387" s="1208">
        <f t="shared" si="5749"/>
        <v>0.11984254791874327</v>
      </c>
      <c r="J2387" s="1184">
        <f t="shared" si="5706"/>
        <v>7.2747041086765135E-2</v>
      </c>
      <c r="K2387" s="1209">
        <f t="shared" si="5900"/>
        <v>1.3666519461228093</v>
      </c>
      <c r="L2387" s="1209">
        <f t="shared" ref="L2387" si="5902">L2385/L307</f>
        <v>1.2901768098822526</v>
      </c>
      <c r="M2387" s="1209">
        <f t="shared" si="5751"/>
        <v>7.6475136240556685E-2</v>
      </c>
      <c r="N2387" s="1184">
        <f t="shared" si="5708"/>
        <v>5.9274927013713848E-2</v>
      </c>
      <c r="O2387" s="1210">
        <f t="shared" si="5900"/>
        <v>1.5403294987132392</v>
      </c>
      <c r="P2387" s="1210">
        <f t="shared" ref="P2387" si="5903">P2385/P307</f>
        <v>1.6860590884359985</v>
      </c>
      <c r="Q2387" s="1210">
        <f t="shared" si="5753"/>
        <v>-0.14572958972275929</v>
      </c>
      <c r="R2387" s="1184">
        <f t="shared" si="5710"/>
        <v>-8.6432077453429693E-2</v>
      </c>
      <c r="S2387" s="1211">
        <f t="shared" si="5900"/>
        <v>2.9924178601516425</v>
      </c>
      <c r="T2387" s="1211">
        <f t="shared" ref="T2387" si="5904">T2385/T307</f>
        <v>2.076580226904376</v>
      </c>
      <c r="U2387" s="1211">
        <f t="shared" si="5755"/>
        <v>0.91583763324726641</v>
      </c>
      <c r="V2387" s="1184">
        <f t="shared" si="5712"/>
        <v>0.4410316641666836</v>
      </c>
      <c r="W2387" s="1177">
        <f>W2385/W307</f>
        <v>1.0919068155756095</v>
      </c>
      <c r="X2387" s="1177">
        <f>X2385/X307</f>
        <v>1.2167145882376935</v>
      </c>
      <c r="Y2387" s="1177">
        <f t="shared" si="5756"/>
        <v>-0.12480777266208398</v>
      </c>
      <c r="Z2387" s="1184">
        <f t="shared" si="5714"/>
        <v>-0.10257769066684513</v>
      </c>
      <c r="AA2387" s="1198">
        <f t="shared" si="5798"/>
        <v>1.7082684193615694</v>
      </c>
      <c r="AB2387" s="1723">
        <f t="shared" si="5799"/>
        <v>1.6292765658589528</v>
      </c>
      <c r="AC2387" s="1198">
        <f t="shared" si="5757"/>
        <v>7.8991853502616616E-2</v>
      </c>
      <c r="AD2387" t="s">
        <v>4336</v>
      </c>
    </row>
    <row r="2388" spans="1:30" customFormat="1" hidden="1" x14ac:dyDescent="0.25">
      <c r="A2388" s="3469"/>
      <c r="B2388" s="845" t="s">
        <v>4758</v>
      </c>
      <c r="C2388" s="1207">
        <f>C2385/C308</f>
        <v>0.84355809480986965</v>
      </c>
      <c r="D2388" s="1207">
        <f>D2385/D308</f>
        <v>1.4345145595145594</v>
      </c>
      <c r="E2388" s="1207">
        <f t="shared" si="5746"/>
        <v>-0.59095646470468977</v>
      </c>
      <c r="F2388" s="1184">
        <f t="shared" si="5703"/>
        <v>-0.41195571058175234</v>
      </c>
      <c r="G2388" s="1208">
        <f t="shared" ref="G2388:S2388" si="5905">G2385/G308</f>
        <v>3.4716636197440582</v>
      </c>
      <c r="H2388" s="1208">
        <f t="shared" ref="H2388" si="5906">H2385/H308</f>
        <v>3.4910340518587941</v>
      </c>
      <c r="I2388" s="1208">
        <f t="shared" si="5749"/>
        <v>-1.937043211473588E-2</v>
      </c>
      <c r="J2388" s="1184">
        <f t="shared" si="5706"/>
        <v>-5.5486230804371942E-3</v>
      </c>
      <c r="K2388" s="1209">
        <f t="shared" si="5905"/>
        <v>2.2184018518267834</v>
      </c>
      <c r="L2388" s="1209">
        <f t="shared" ref="L2388" si="5907">L2385/L308</f>
        <v>1.9893618427138537</v>
      </c>
      <c r="M2388" s="1209">
        <f t="shared" si="5751"/>
        <v>0.22904000911292965</v>
      </c>
      <c r="N2388" s="1184">
        <f t="shared" si="5708"/>
        <v>0.11513240286165193</v>
      </c>
      <c r="O2388" s="1210">
        <f t="shared" si="5905"/>
        <v>3.4713672154617035</v>
      </c>
      <c r="P2388" s="1210">
        <f t="shared" ref="P2388" si="5908">P2385/P308</f>
        <v>3.3512641204948901</v>
      </c>
      <c r="Q2388" s="1210">
        <f t="shared" si="5753"/>
        <v>0.12010309496681337</v>
      </c>
      <c r="R2388" s="1184">
        <f t="shared" si="5710"/>
        <v>3.5838146636164692E-2</v>
      </c>
      <c r="S2388" s="1211">
        <f t="shared" si="5905"/>
        <v>4.6952595936794586</v>
      </c>
      <c r="T2388" s="1211">
        <f t="shared" ref="T2388" si="5909">T2385/T308</f>
        <v>3.1392694063926938</v>
      </c>
      <c r="U2388" s="1211">
        <f t="shared" si="5755"/>
        <v>1.5559901872867647</v>
      </c>
      <c r="V2388" s="1184">
        <f t="shared" si="5712"/>
        <v>0.49565360147752946</v>
      </c>
      <c r="W2388" s="1177">
        <f>W2385/W308</f>
        <v>1.4792219588316577</v>
      </c>
      <c r="X2388" s="1177">
        <f>X2385/X308</f>
        <v>1.5769211516556427</v>
      </c>
      <c r="Y2388" s="1177">
        <f t="shared" si="5756"/>
        <v>-9.7699192823984982E-2</v>
      </c>
      <c r="Z2388" s="1184">
        <f t="shared" si="5714"/>
        <v>-6.1955661335006219E-2</v>
      </c>
      <c r="AA2388" s="1198">
        <f t="shared" si="5798"/>
        <v>2.940050075104375</v>
      </c>
      <c r="AB2388" s="1723">
        <f t="shared" si="5799"/>
        <v>2.6810887961949588</v>
      </c>
      <c r="AC2388" s="1907">
        <f t="shared" si="5757"/>
        <v>0.25896127890941623</v>
      </c>
      <c r="AD2388" t="s">
        <v>4761</v>
      </c>
    </row>
    <row r="2389" spans="1:30" s="325" customFormat="1" hidden="1" x14ac:dyDescent="0.25">
      <c r="A2389" s="3469"/>
      <c r="B2389" s="1203" t="s">
        <v>4338</v>
      </c>
      <c r="C2389" s="1206">
        <f>C2351/C2362</f>
        <v>7.0291262135922334</v>
      </c>
      <c r="D2389" s="1206"/>
      <c r="E2389" s="1206"/>
      <c r="F2389" s="2307"/>
      <c r="G2389" s="1206">
        <f t="shared" ref="G2389:S2389" si="5910">G2351/G2362</f>
        <v>7.7222222222222223</v>
      </c>
      <c r="H2389" s="1206"/>
      <c r="I2389" s="1206"/>
      <c r="J2389" s="2307"/>
      <c r="K2389" s="1206">
        <f t="shared" si="5910"/>
        <v>7.064516129032258</v>
      </c>
      <c r="L2389" s="1206"/>
      <c r="M2389" s="1206"/>
      <c r="N2389" s="2307"/>
      <c r="O2389" s="1206">
        <f t="shared" si="5910"/>
        <v>20</v>
      </c>
      <c r="P2389" s="1206"/>
      <c r="Q2389" s="1206"/>
      <c r="R2389" s="2307"/>
      <c r="S2389" s="1206">
        <f t="shared" si="5910"/>
        <v>84.5</v>
      </c>
      <c r="T2389" s="1206"/>
      <c r="U2389" s="1206"/>
      <c r="V2389" s="2307"/>
      <c r="W2389" s="1206" t="e">
        <f>W2351/W2362</f>
        <v>#DIV/0!</v>
      </c>
      <c r="X2389" s="1206"/>
      <c r="Y2389" s="1206"/>
      <c r="Z2389" s="2307"/>
      <c r="AA2389" s="1206">
        <f t="shared" ref="AA2389:AA2452" si="5911">AVERAGE(C2389,G2389,K2389,O2389,S2389)</f>
        <v>25.263172912969345</v>
      </c>
      <c r="AB2389" s="1718"/>
      <c r="AC2389" s="1718"/>
      <c r="AD2389" s="1220" t="s">
        <v>4339</v>
      </c>
    </row>
    <row r="2390" spans="1:30" s="325" customFormat="1" hidden="1" x14ac:dyDescent="0.25">
      <c r="A2390" s="3469"/>
      <c r="B2390" s="1182" t="s">
        <v>4223</v>
      </c>
      <c r="C2390" s="1207">
        <f>C2389/C316</f>
        <v>2.1233551641205288</v>
      </c>
      <c r="D2390" s="1207"/>
      <c r="E2390" s="1207"/>
      <c r="F2390" s="1184"/>
      <c r="G2390" s="1208">
        <f t="shared" ref="G2390:S2390" si="5912">G2389/G316</f>
        <v>0.92927332395686835</v>
      </c>
      <c r="H2390" s="1208"/>
      <c r="I2390" s="1208"/>
      <c r="J2390" s="1184"/>
      <c r="K2390" s="1209">
        <f t="shared" si="5912"/>
        <v>1.2333844430028897</v>
      </c>
      <c r="L2390" s="1209"/>
      <c r="M2390" s="1209"/>
      <c r="N2390" s="1184"/>
      <c r="O2390" s="1210">
        <f t="shared" si="5912"/>
        <v>7.2936660268714011</v>
      </c>
      <c r="P2390" s="1210"/>
      <c r="Q2390" s="1210"/>
      <c r="R2390" s="1184"/>
      <c r="S2390" s="1214">
        <f t="shared" si="5912"/>
        <v>5.7344570928196141</v>
      </c>
      <c r="T2390" s="1214"/>
      <c r="U2390" s="1214"/>
      <c r="V2390" s="1184"/>
      <c r="W2390" s="1199" t="e">
        <f>W2389/W761</f>
        <v>#DIV/0!</v>
      </c>
      <c r="X2390" s="1199"/>
      <c r="Y2390" s="1199"/>
      <c r="Z2390" s="1184"/>
      <c r="AA2390" s="1198">
        <f t="shared" si="5911"/>
        <v>3.4628272101542605</v>
      </c>
      <c r="AB2390" s="1723"/>
      <c r="AC2390" s="1723"/>
      <c r="AD2390" s="325" t="s">
        <v>4340</v>
      </c>
    </row>
    <row r="2391" spans="1:30" hidden="1" x14ac:dyDescent="0.25">
      <c r="A2391" s="3469"/>
      <c r="B2391" s="1182" t="s">
        <v>4224</v>
      </c>
      <c r="C2391" s="1207">
        <f>C2389/C333</f>
        <v>1.1665877045099817</v>
      </c>
      <c r="D2391" s="1207"/>
      <c r="E2391" s="1207"/>
      <c r="F2391" s="1184"/>
      <c r="G2391" s="1208">
        <f t="shared" ref="G2391:S2391" si="5913">G2389/G333</f>
        <v>1.6834904100529102</v>
      </c>
      <c r="H2391" s="1208"/>
      <c r="I2391" s="1208"/>
      <c r="J2391" s="1184"/>
      <c r="K2391" s="1209">
        <f t="shared" si="5913"/>
        <v>0.79629957364652892</v>
      </c>
      <c r="L2391" s="1209"/>
      <c r="M2391" s="1209"/>
      <c r="N2391" s="1184"/>
      <c r="O2391" s="1210">
        <f t="shared" si="5913"/>
        <v>2.6764585883312932</v>
      </c>
      <c r="P2391" s="1210"/>
      <c r="Q2391" s="1210"/>
      <c r="R2391" s="1184"/>
      <c r="S2391" s="1214">
        <f t="shared" si="5913"/>
        <v>14.385736196319018</v>
      </c>
      <c r="T2391" s="1214"/>
      <c r="U2391" s="1214"/>
      <c r="V2391" s="1184"/>
      <c r="W2391" s="1200" t="e">
        <f>W2389/W778</f>
        <v>#DIV/0!</v>
      </c>
      <c r="X2391" s="1200"/>
      <c r="Y2391" s="1200"/>
      <c r="Z2391" s="1184"/>
      <c r="AA2391" s="1198">
        <f t="shared" si="5911"/>
        <v>4.1417144945719464</v>
      </c>
      <c r="AB2391" s="1723"/>
      <c r="AC2391" s="1723"/>
      <c r="AD2391" s="325" t="s">
        <v>4341</v>
      </c>
    </row>
    <row r="2392" spans="1:30" hidden="1" x14ac:dyDescent="0.25">
      <c r="A2392" s="3469"/>
      <c r="B2392" s="845" t="s">
        <v>4758</v>
      </c>
      <c r="C2392" s="1207">
        <f>C2389/C334</f>
        <v>-3.3234639307764695</v>
      </c>
      <c r="D2392" s="1207"/>
      <c r="E2392" s="1207"/>
      <c r="F2392" s="1184"/>
      <c r="G2392" s="1208">
        <f t="shared" ref="G2392:S2392" si="5914">G2389/G334</f>
        <v>3.9093750000000003</v>
      </c>
      <c r="H2392" s="1208"/>
      <c r="I2392" s="1208"/>
      <c r="J2392" s="1184"/>
      <c r="K2392" s="1209">
        <f t="shared" si="5914"/>
        <v>0.72401973892116578</v>
      </c>
      <c r="L2392" s="1209"/>
      <c r="M2392" s="1209"/>
      <c r="N2392" s="1184"/>
      <c r="O2392" s="1210">
        <f t="shared" si="5914"/>
        <v>4.5363766048502141</v>
      </c>
      <c r="P2392" s="1210"/>
      <c r="Q2392" s="1210"/>
      <c r="R2392" s="1184"/>
      <c r="S2392" s="1214">
        <f t="shared" si="5914"/>
        <v>19.137630662020904</v>
      </c>
      <c r="T2392" s="1214"/>
      <c r="U2392" s="1214"/>
      <c r="V2392" s="1184"/>
      <c r="W2392" s="1199" t="e">
        <f>W2389/W781</f>
        <v>#DIV/0!</v>
      </c>
      <c r="X2392" s="1199"/>
      <c r="Y2392" s="1199"/>
      <c r="Z2392" s="1184"/>
      <c r="AA2392" s="1198">
        <f t="shared" si="5911"/>
        <v>4.9967876150031625</v>
      </c>
      <c r="AB2392" s="1723"/>
      <c r="AC2392" s="1723"/>
      <c r="AD2392" s="325" t="s">
        <v>4760</v>
      </c>
    </row>
    <row r="2393" spans="1:30" hidden="1" x14ac:dyDescent="0.25">
      <c r="A2393" s="3469"/>
      <c r="B2393" s="1203" t="s">
        <v>4343</v>
      </c>
      <c r="C2393" s="1206">
        <f>C2354/C2359</f>
        <v>-1.1284366023799754E-2</v>
      </c>
      <c r="D2393" s="1206"/>
      <c r="E2393" s="1206"/>
      <c r="F2393" s="2307"/>
      <c r="G2393" s="1206">
        <f t="shared" ref="G2393:W2393" si="5915">G2354/G2359</f>
        <v>-8.0610795454545456E-2</v>
      </c>
      <c r="H2393" s="1206"/>
      <c r="I2393" s="1206"/>
      <c r="J2393" s="2307"/>
      <c r="K2393" s="1206">
        <f t="shared" si="5915"/>
        <v>-9.0427698574338092E-2</v>
      </c>
      <c r="L2393" s="1206"/>
      <c r="M2393" s="1206"/>
      <c r="N2393" s="2307"/>
      <c r="O2393" s="1206">
        <f t="shared" si="5915"/>
        <v>-5.2963430012610342E-2</v>
      </c>
      <c r="P2393" s="1206"/>
      <c r="Q2393" s="1206"/>
      <c r="R2393" s="2307"/>
      <c r="S2393" s="1206">
        <f t="shared" si="5915"/>
        <v>-0.45238095238095238</v>
      </c>
      <c r="T2393" s="1206"/>
      <c r="U2393" s="1206"/>
      <c r="V2393" s="2307"/>
      <c r="W2393" s="1206" t="e">
        <f t="shared" si="5915"/>
        <v>#DIV/0!</v>
      </c>
      <c r="X2393" s="1206"/>
      <c r="Y2393" s="1206"/>
      <c r="Z2393" s="2307"/>
      <c r="AA2393" s="1206">
        <f t="shared" si="5911"/>
        <v>-0.1375334484892492</v>
      </c>
      <c r="AB2393" s="1718"/>
      <c r="AC2393" s="1718"/>
      <c r="AD2393" s="1220" t="s">
        <v>4344</v>
      </c>
    </row>
    <row r="2394" spans="1:30" hidden="1" x14ac:dyDescent="0.25">
      <c r="A2394" s="3469"/>
      <c r="B2394" s="1182" t="s">
        <v>4223</v>
      </c>
      <c r="C2394" s="1207">
        <f>C2393/C342</f>
        <v>0.76711051891465076</v>
      </c>
      <c r="D2394" s="1207"/>
      <c r="E2394" s="1207"/>
      <c r="F2394" s="1184"/>
      <c r="G2394" s="1208">
        <f t="shared" ref="G2394:S2394" si="5916">G2393/G342</f>
        <v>4.3486426973934318</v>
      </c>
      <c r="H2394" s="1208"/>
      <c r="I2394" s="1208"/>
      <c r="J2394" s="1184"/>
      <c r="K2394" s="1209">
        <f t="shared" si="5916"/>
        <v>8.9199296238889438</v>
      </c>
      <c r="L2394" s="1209"/>
      <c r="M2394" s="1209"/>
      <c r="N2394" s="1184"/>
      <c r="O2394" s="1210">
        <f t="shared" si="5916"/>
        <v>8.1948768139127814</v>
      </c>
      <c r="P2394" s="1210"/>
      <c r="Q2394" s="1210"/>
      <c r="R2394" s="1184"/>
      <c r="S2394" s="1214">
        <f t="shared" si="5916"/>
        <v>23.343871717552457</v>
      </c>
      <c r="T2394" s="1214"/>
      <c r="U2394" s="1214"/>
      <c r="V2394" s="1184"/>
      <c r="W2394" s="1199" t="e">
        <f>W2393/W787</f>
        <v>#DIV/0!</v>
      </c>
      <c r="X2394" s="1199"/>
      <c r="Y2394" s="1199"/>
      <c r="Z2394" s="1184"/>
      <c r="AA2394" s="1198">
        <f t="shared" si="5911"/>
        <v>9.1148862743324521</v>
      </c>
      <c r="AB2394" s="1723"/>
      <c r="AC2394" s="1723"/>
      <c r="AD2394" s="325" t="s">
        <v>4345</v>
      </c>
    </row>
    <row r="2395" spans="1:30" hidden="1" x14ac:dyDescent="0.25">
      <c r="A2395" s="3469"/>
      <c r="B2395" s="1182" t="s">
        <v>4224</v>
      </c>
      <c r="C2395" s="1207">
        <f>C2393/C359</f>
        <v>0.78727388670025022</v>
      </c>
      <c r="D2395" s="1207"/>
      <c r="E2395" s="1207"/>
      <c r="F2395" s="1184"/>
      <c r="G2395" s="1208">
        <f t="shared" ref="G2395:S2395" si="5917">G2393/G359</f>
        <v>1.9011467377425946</v>
      </c>
      <c r="H2395" s="1208"/>
      <c r="I2395" s="1208"/>
      <c r="J2395" s="1184"/>
      <c r="K2395" s="1209">
        <f t="shared" si="5917"/>
        <v>7.2268885700473158</v>
      </c>
      <c r="L2395" s="1209"/>
      <c r="M2395" s="1209"/>
      <c r="N2395" s="1184"/>
      <c r="O2395" s="1210">
        <f t="shared" si="5917"/>
        <v>2.7283280947093034</v>
      </c>
      <c r="P2395" s="1210"/>
      <c r="Q2395" s="1210"/>
      <c r="R2395" s="1184"/>
      <c r="S2395" s="1214">
        <f t="shared" si="5917"/>
        <v>46.355962219598588</v>
      </c>
      <c r="T2395" s="1214"/>
      <c r="U2395" s="1214"/>
      <c r="V2395" s="1184"/>
      <c r="W2395" s="1199" t="e">
        <f>W2393/W804</f>
        <v>#DIV/0!</v>
      </c>
      <c r="X2395" s="1199"/>
      <c r="Y2395" s="1199"/>
      <c r="Z2395" s="1184"/>
      <c r="AA2395" s="1198">
        <f t="shared" si="5911"/>
        <v>11.79991990175961</v>
      </c>
      <c r="AB2395" s="1723"/>
      <c r="AC2395" s="1723"/>
      <c r="AD2395" s="325" t="s">
        <v>4346</v>
      </c>
    </row>
    <row r="2396" spans="1:30" ht="15.75" hidden="1" thickBot="1" x14ac:dyDescent="0.3">
      <c r="A2396" s="3593"/>
      <c r="B2396" s="845" t="s">
        <v>4758</v>
      </c>
      <c r="C2396" s="1215">
        <f>C2393/C360</f>
        <v>0.68091163853631775</v>
      </c>
      <c r="D2396" s="1215"/>
      <c r="E2396" s="1215"/>
      <c r="F2396" s="2308"/>
      <c r="G2396" s="1216">
        <f t="shared" ref="G2396:S2396" si="5918">G2393/G360</f>
        <v>5.8530447134387353</v>
      </c>
      <c r="H2396" s="1216"/>
      <c r="I2396" s="1216"/>
      <c r="J2396" s="2308"/>
      <c r="K2396" s="1217">
        <f t="shared" si="5918"/>
        <v>2.4350169721656485</v>
      </c>
      <c r="L2396" s="1217"/>
      <c r="M2396" s="1217"/>
      <c r="N2396" s="2308"/>
      <c r="O2396" s="1218">
        <f t="shared" si="5918"/>
        <v>2.2411893542178269</v>
      </c>
      <c r="P2396" s="1218"/>
      <c r="Q2396" s="1218"/>
      <c r="R2396" s="2308"/>
      <c r="S2396" s="1219">
        <f t="shared" si="5918"/>
        <v>38.591575091575088</v>
      </c>
      <c r="T2396" s="1219"/>
      <c r="U2396" s="1219"/>
      <c r="V2396" s="2308"/>
      <c r="W2396" s="1201" t="e">
        <f>W2393/W807</f>
        <v>#DIV/0!</v>
      </c>
      <c r="X2396" s="1201"/>
      <c r="Y2396" s="1201"/>
      <c r="Z2396" s="2308"/>
      <c r="AA2396" s="1202">
        <f t="shared" si="5911"/>
        <v>9.9603475539867237</v>
      </c>
      <c r="AB2396" s="1723"/>
      <c r="AC2396" s="1723"/>
      <c r="AD2396" s="325" t="s">
        <v>4759</v>
      </c>
    </row>
    <row r="2397" spans="1:30" customFormat="1" hidden="1" x14ac:dyDescent="0.25">
      <c r="A2397" s="3472" t="s">
        <v>605</v>
      </c>
      <c r="B2397" s="844" t="s">
        <v>935</v>
      </c>
      <c r="C2397" s="826">
        <f>'BNP avec amende'!B530</f>
        <v>4883</v>
      </c>
      <c r="D2397" s="826"/>
      <c r="E2397" s="826"/>
      <c r="F2397" s="2278"/>
      <c r="G2397" s="826">
        <f>BPCE!B614</f>
        <v>167</v>
      </c>
      <c r="H2397" s="826"/>
      <c r="I2397" s="826"/>
      <c r="J2397" s="2278"/>
      <c r="K2397" s="1245">
        <f>SG!B525</f>
        <v>619</v>
      </c>
      <c r="L2397" s="1245"/>
      <c r="M2397" s="1245"/>
      <c r="N2397" s="2278"/>
      <c r="O2397" s="826">
        <f>SG!B525</f>
        <v>619</v>
      </c>
      <c r="P2397" s="826"/>
      <c r="Q2397" s="826"/>
      <c r="R2397" s="2278"/>
      <c r="S2397" s="826">
        <f>CM!B416</f>
        <v>26</v>
      </c>
      <c r="T2397" s="826"/>
      <c r="U2397" s="826"/>
      <c r="V2397" s="2278"/>
      <c r="W2397" s="826">
        <f>SUM(C2397:S2397)</f>
        <v>6314</v>
      </c>
      <c r="X2397" s="826"/>
      <c r="Y2397" s="826"/>
      <c r="Z2397" s="2278"/>
      <c r="AA2397" s="1222">
        <f t="shared" si="5911"/>
        <v>1262.8</v>
      </c>
      <c r="AB2397" s="1715"/>
      <c r="AC2397" s="1715"/>
      <c r="AD2397" s="27" t="s">
        <v>4264</v>
      </c>
    </row>
    <row r="2398" spans="1:30" customFormat="1" hidden="1" x14ac:dyDescent="0.25">
      <c r="A2398" s="3472"/>
      <c r="B2398" s="845" t="s">
        <v>4265</v>
      </c>
      <c r="C2398" s="1184">
        <f>C2397/C4</f>
        <v>0.12466809640522876</v>
      </c>
      <c r="D2398" s="1184"/>
      <c r="E2398" s="1184"/>
      <c r="F2398" s="1184"/>
      <c r="G2398" s="1185">
        <f t="shared" ref="G2398:W2398" si="5919">G2397/G4</f>
        <v>7.1806337876768288E-3</v>
      </c>
      <c r="H2398" s="1185"/>
      <c r="I2398" s="1185"/>
      <c r="J2398" s="1184"/>
      <c r="K2398" s="1186">
        <f t="shared" si="5919"/>
        <v>2.6269999575605822E-2</v>
      </c>
      <c r="L2398" s="1186"/>
      <c r="M2398" s="1186"/>
      <c r="N2398" s="1184"/>
      <c r="O2398" s="1187">
        <f t="shared" si="5919"/>
        <v>3.9046237305241913E-2</v>
      </c>
      <c r="P2398" s="1187"/>
      <c r="Q2398" s="1187"/>
      <c r="R2398" s="1184"/>
      <c r="S2398" s="1188">
        <f t="shared" si="5919"/>
        <v>1.6871066121601453E-3</v>
      </c>
      <c r="T2398" s="1188"/>
      <c r="U2398" s="1188"/>
      <c r="V2398" s="1184"/>
      <c r="W2398" s="1194">
        <f t="shared" si="5919"/>
        <v>5.3849827721488761E-2</v>
      </c>
      <c r="X2398" s="1194"/>
      <c r="Y2398" s="1194"/>
      <c r="Z2398" s="1184"/>
      <c r="AA2398" s="1189">
        <f t="shared" si="5911"/>
        <v>3.9770414737182694E-2</v>
      </c>
      <c r="AB2398" s="1716"/>
      <c r="AC2398" s="1716"/>
      <c r="AD2398" t="s">
        <v>4266</v>
      </c>
    </row>
    <row r="2399" spans="1:30" customFormat="1" hidden="1" x14ac:dyDescent="0.25">
      <c r="A2399" s="3472"/>
      <c r="B2399" s="845" t="s">
        <v>4267</v>
      </c>
      <c r="C2399" s="1184">
        <f>C2397/C21</f>
        <v>0.19021463908690742</v>
      </c>
      <c r="D2399" s="1184"/>
      <c r="E2399" s="1184"/>
      <c r="F2399" s="1184"/>
      <c r="G2399" s="1185">
        <f t="shared" ref="G2399:W2399" si="5920">G2397/G21</f>
        <v>4.2963725237972733E-2</v>
      </c>
      <c r="H2399" s="1185"/>
      <c r="I2399" s="1185"/>
      <c r="J2399" s="1184"/>
      <c r="K2399" s="1186">
        <f t="shared" si="5920"/>
        <v>4.8148724331051648E-2</v>
      </c>
      <c r="L2399" s="1186"/>
      <c r="M2399" s="1186"/>
      <c r="N2399" s="1184"/>
      <c r="O2399" s="1187">
        <f t="shared" si="5920"/>
        <v>7.4885071376723927E-2</v>
      </c>
      <c r="P2399" s="1187"/>
      <c r="Q2399" s="1187"/>
      <c r="R2399" s="1184"/>
      <c r="S2399" s="1188">
        <f t="shared" si="5920"/>
        <v>1.0951979780960405E-2</v>
      </c>
      <c r="T2399" s="1188"/>
      <c r="U2399" s="1188"/>
      <c r="V2399" s="1184"/>
      <c r="W2399" s="1194">
        <f t="shared" si="5920"/>
        <v>0.11901081916537867</v>
      </c>
      <c r="X2399" s="1194"/>
      <c r="Y2399" s="1194"/>
      <c r="Z2399" s="1184"/>
      <c r="AA2399" s="1189">
        <f t="shared" si="5911"/>
        <v>7.3432827962723241E-2</v>
      </c>
      <c r="AB2399" s="1716"/>
      <c r="AC2399" s="1716"/>
      <c r="AD2399" t="s">
        <v>4268</v>
      </c>
    </row>
    <row r="2400" spans="1:30" customFormat="1" hidden="1" x14ac:dyDescent="0.25">
      <c r="A2400" s="3472"/>
      <c r="B2400" s="1203" t="s">
        <v>4273</v>
      </c>
      <c r="C2400" s="1204">
        <f>'BNP avec amende'!C530</f>
        <v>494</v>
      </c>
      <c r="D2400" s="1204"/>
      <c r="E2400" s="1204"/>
      <c r="F2400" s="2307"/>
      <c r="G2400" s="1204">
        <f>BPCE!C614</f>
        <v>75</v>
      </c>
      <c r="H2400" s="1204"/>
      <c r="I2400" s="1204"/>
      <c r="J2400" s="2307"/>
      <c r="K2400" s="1246">
        <f>SG!C525</f>
        <v>114</v>
      </c>
      <c r="L2400" s="1246"/>
      <c r="M2400" s="1246"/>
      <c r="N2400" s="2307"/>
      <c r="O2400" s="1204">
        <f>CA!C782</f>
        <v>323</v>
      </c>
      <c r="P2400" s="1204"/>
      <c r="Q2400" s="1204"/>
      <c r="R2400" s="2307"/>
      <c r="S2400" s="1204">
        <f>CM!C416</f>
        <v>-11</v>
      </c>
      <c r="T2400" s="1204"/>
      <c r="U2400" s="1204"/>
      <c r="V2400" s="2307"/>
      <c r="W2400" s="1204">
        <f>SUM(C2400:S2400)</f>
        <v>995</v>
      </c>
      <c r="X2400" s="1204"/>
      <c r="Y2400" s="1204"/>
      <c r="Z2400" s="2307"/>
      <c r="AA2400" s="1206">
        <f t="shared" si="5911"/>
        <v>199</v>
      </c>
      <c r="AB2400" s="1718"/>
      <c r="AC2400" s="1718"/>
      <c r="AD2400" s="27" t="s">
        <v>4274</v>
      </c>
    </row>
    <row r="2401" spans="1:30" customFormat="1" hidden="1" x14ac:dyDescent="0.25">
      <c r="A2401" s="3472"/>
      <c r="B2401" s="845" t="s">
        <v>4275</v>
      </c>
      <c r="C2401" s="1184">
        <f>C2400/C30</f>
        <v>0.18022619481940896</v>
      </c>
      <c r="D2401" s="1184"/>
      <c r="E2401" s="1184"/>
      <c r="F2401" s="1184"/>
      <c r="G2401" s="1185">
        <f t="shared" ref="G2401:W2401" si="5921">G2400/G30</f>
        <v>1.2658227848101266E-2</v>
      </c>
      <c r="H2401" s="1185"/>
      <c r="I2401" s="1185"/>
      <c r="J2401" s="1184"/>
      <c r="K2401" s="1186">
        <f t="shared" si="5921"/>
        <v>2.6051188299817184E-2</v>
      </c>
      <c r="L2401" s="1186"/>
      <c r="M2401" s="1186"/>
      <c r="N2401" s="1184"/>
      <c r="O2401" s="1187">
        <f t="shared" si="5921"/>
        <v>0.12399232245681382</v>
      </c>
      <c r="P2401" s="1187"/>
      <c r="Q2401" s="1187"/>
      <c r="R2401" s="1184"/>
      <c r="S2401" s="1188">
        <f t="shared" si="5921"/>
        <v>-1.6053706946876824E-3</v>
      </c>
      <c r="T2401" s="1188"/>
      <c r="U2401" s="1188"/>
      <c r="V2401" s="1184"/>
      <c r="W2401" s="1192">
        <f t="shared" si="5921"/>
        <v>4.4224187741677405E-2</v>
      </c>
      <c r="X2401" s="1192"/>
      <c r="Y2401" s="1192"/>
      <c r="Z2401" s="1184"/>
      <c r="AA2401" s="1193">
        <f t="shared" si="5911"/>
        <v>6.8264512545890707E-2</v>
      </c>
      <c r="AB2401" s="1717"/>
      <c r="AC2401" s="1717"/>
      <c r="AD2401" t="s">
        <v>4276</v>
      </c>
    </row>
    <row r="2402" spans="1:30" customFormat="1" hidden="1" x14ac:dyDescent="0.25">
      <c r="A2402" s="3472"/>
      <c r="B2402" s="845" t="s">
        <v>4277</v>
      </c>
      <c r="C2402" s="1184">
        <f>C2400/C47</f>
        <v>0.12236809512013871</v>
      </c>
      <c r="D2402" s="1184"/>
      <c r="E2402" s="1184"/>
      <c r="F2402" s="1184"/>
      <c r="G2402" s="1185">
        <f t="shared" ref="G2402:W2402" si="5922">G2400/G47</f>
        <v>5.5803571428571432E-2</v>
      </c>
      <c r="H2402" s="1185"/>
      <c r="I2402" s="1185"/>
      <c r="J2402" s="1184"/>
      <c r="K2402" s="1186">
        <f t="shared" si="5922"/>
        <v>2.8428927680798004E-2</v>
      </c>
      <c r="L2402" s="1186"/>
      <c r="M2402" s="1186"/>
      <c r="N2402" s="1184"/>
      <c r="O2402" s="1187">
        <f t="shared" si="5922"/>
        <v>0.13178294573643412</v>
      </c>
      <c r="P2402" s="1187"/>
      <c r="Q2402" s="1187"/>
      <c r="R2402" s="1184"/>
      <c r="S2402" s="1188">
        <f t="shared" si="5922"/>
        <v>-1.6871165644171779E-2</v>
      </c>
      <c r="T2402" s="1188"/>
      <c r="U2402" s="1188"/>
      <c r="V2402" s="1184"/>
      <c r="W2402" s="1192">
        <f t="shared" si="5922"/>
        <v>7.9638226348647354E-2</v>
      </c>
      <c r="X2402" s="1192"/>
      <c r="Y2402" s="1192"/>
      <c r="Z2402" s="1184"/>
      <c r="AA2402" s="1193">
        <f t="shared" si="5911"/>
        <v>6.4302474864354101E-2</v>
      </c>
      <c r="AB2402" s="1717"/>
      <c r="AC2402" s="1717"/>
      <c r="AD2402" t="s">
        <v>4278</v>
      </c>
    </row>
    <row r="2403" spans="1:30" customFormat="1" hidden="1" x14ac:dyDescent="0.25">
      <c r="A2403" s="3472"/>
      <c r="B2403" s="1203" t="s">
        <v>4283</v>
      </c>
      <c r="C2403" s="1204">
        <f>'BNP avec amende'!F530</f>
        <v>-203</v>
      </c>
      <c r="D2403" s="1204"/>
      <c r="E2403" s="1204"/>
      <c r="F2403" s="2307"/>
      <c r="G2403" s="1204">
        <f>BPCE!F614</f>
        <v>-26</v>
      </c>
      <c r="H2403" s="1204"/>
      <c r="I2403" s="1204"/>
      <c r="J2403" s="2307"/>
      <c r="K2403" s="1246">
        <f>SG!F525</f>
        <v>-38</v>
      </c>
      <c r="L2403" s="1246"/>
      <c r="M2403" s="1246"/>
      <c r="N2403" s="2307"/>
      <c r="O2403" s="1204">
        <f>CA!F782</f>
        <v>-109</v>
      </c>
      <c r="P2403" s="1204"/>
      <c r="Q2403" s="1204"/>
      <c r="R2403" s="2307"/>
      <c r="S2403" s="1204">
        <f>CM!G416</f>
        <v>0</v>
      </c>
      <c r="T2403" s="1204"/>
      <c r="U2403" s="1204"/>
      <c r="V2403" s="2307"/>
      <c r="W2403" s="1204">
        <f>SUM(C2403:S2403)</f>
        <v>-376</v>
      </c>
      <c r="X2403" s="1204"/>
      <c r="Y2403" s="1204"/>
      <c r="Z2403" s="2307"/>
      <c r="AA2403" s="1206">
        <f t="shared" si="5911"/>
        <v>-75.2</v>
      </c>
      <c r="AB2403" s="1719"/>
      <c r="AC2403" s="1719"/>
      <c r="AD2403" s="1178" t="s">
        <v>4284</v>
      </c>
    </row>
    <row r="2404" spans="1:30" customFormat="1" hidden="1" x14ac:dyDescent="0.25">
      <c r="A2404" s="3472"/>
      <c r="B2404" s="845" t="s">
        <v>4285</v>
      </c>
      <c r="C2404" s="1184">
        <f>C2403/C56</f>
        <v>7.6835730507191516E-2</v>
      </c>
      <c r="D2404" s="1184"/>
      <c r="E2404" s="1184"/>
      <c r="F2404" s="1184"/>
      <c r="G2404" s="1185">
        <f t="shared" ref="G2404:W2404" si="5923">G2403/G56</f>
        <v>1.3591217982226868E-2</v>
      </c>
      <c r="H2404" s="1185"/>
      <c r="I2404" s="1185"/>
      <c r="J2404" s="1184"/>
      <c r="K2404" s="1186">
        <f t="shared" si="5923"/>
        <v>2.7516292541636494E-2</v>
      </c>
      <c r="L2404" s="1186"/>
      <c r="M2404" s="1186"/>
      <c r="N2404" s="1184"/>
      <c r="O2404" s="1187">
        <f t="shared" si="5923"/>
        <v>0.23240938166311301</v>
      </c>
      <c r="P2404" s="1187"/>
      <c r="Q2404" s="1187"/>
      <c r="R2404" s="1184"/>
      <c r="S2404" s="1188">
        <f t="shared" si="5923"/>
        <v>0</v>
      </c>
      <c r="T2404" s="1188"/>
      <c r="U2404" s="1188"/>
      <c r="V2404" s="1184"/>
      <c r="W2404" s="1194">
        <f t="shared" si="5923"/>
        <v>4.7468753945208941E-2</v>
      </c>
      <c r="X2404" s="1194"/>
      <c r="Y2404" s="1194"/>
      <c r="Z2404" s="1184"/>
      <c r="AA2404" s="1193">
        <f t="shared" si="5911"/>
        <v>7.0070524538833584E-2</v>
      </c>
      <c r="AB2404" s="1717"/>
      <c r="AC2404" s="1717"/>
      <c r="AD2404" t="s">
        <v>4286</v>
      </c>
    </row>
    <row r="2405" spans="1:30" customFormat="1" hidden="1" x14ac:dyDescent="0.25">
      <c r="A2405" s="3472"/>
      <c r="B2405" s="845" t="s">
        <v>4287</v>
      </c>
      <c r="C2405" s="1184">
        <f>C2403/C73</f>
        <v>0.11547212741751992</v>
      </c>
      <c r="D2405" s="1184"/>
      <c r="E2405" s="1184"/>
      <c r="F2405" s="1184"/>
      <c r="G2405" s="1185">
        <f t="shared" ref="G2405:W2405" si="5924">G2403/G73</f>
        <v>5.8426966292134834E-2</v>
      </c>
      <c r="H2405" s="1185"/>
      <c r="I2405" s="1185"/>
      <c r="J2405" s="1184"/>
      <c r="K2405" s="1186">
        <f t="shared" si="5924"/>
        <v>3.6224976167778838E-2</v>
      </c>
      <c r="L2405" s="1186"/>
      <c r="M2405" s="1186"/>
      <c r="N2405" s="1184"/>
      <c r="O2405" s="1187">
        <f t="shared" si="5924"/>
        <v>0.16268656716417909</v>
      </c>
      <c r="P2405" s="1187"/>
      <c r="Q2405" s="1187"/>
      <c r="R2405" s="1184"/>
      <c r="S2405" s="1188">
        <f t="shared" si="5924"/>
        <v>0</v>
      </c>
      <c r="T2405" s="1188"/>
      <c r="U2405" s="1188"/>
      <c r="V2405" s="1184"/>
      <c r="W2405" s="1194">
        <f t="shared" si="5924"/>
        <v>9.300024734108335E-2</v>
      </c>
      <c r="X2405" s="1194"/>
      <c r="Y2405" s="1194"/>
      <c r="Z2405" s="1184"/>
      <c r="AA2405" s="1193">
        <f t="shared" si="5911"/>
        <v>7.4562127408322534E-2</v>
      </c>
      <c r="AB2405" s="1717"/>
      <c r="AC2405" s="1717"/>
      <c r="AD2405" t="s">
        <v>4288</v>
      </c>
    </row>
    <row r="2406" spans="1:30" customFormat="1" hidden="1" x14ac:dyDescent="0.25">
      <c r="A2406" s="3472"/>
      <c r="B2406" s="845" t="s">
        <v>4289</v>
      </c>
      <c r="C2406" s="1247">
        <v>0.27500000000000002</v>
      </c>
      <c r="D2406" s="1247"/>
      <c r="E2406" s="1247"/>
      <c r="F2406" s="1184"/>
      <c r="G2406" s="1248">
        <v>0.27500000000000002</v>
      </c>
      <c r="H2406" s="1248"/>
      <c r="I2406" s="1248"/>
      <c r="J2406" s="1184"/>
      <c r="K2406" s="1249">
        <v>0.27500000000000002</v>
      </c>
      <c r="L2406" s="1249"/>
      <c r="M2406" s="1249"/>
      <c r="N2406" s="1184"/>
      <c r="O2406" s="1250">
        <v>0.27500000000000002</v>
      </c>
      <c r="P2406" s="1250"/>
      <c r="Q2406" s="1250"/>
      <c r="R2406" s="1184"/>
      <c r="S2406" s="1251">
        <v>0.27500000000000002</v>
      </c>
      <c r="T2406" s="1251"/>
      <c r="U2406" s="1251"/>
      <c r="V2406" s="1184"/>
      <c r="W2406" s="1252">
        <v>1.2749999999999999</v>
      </c>
      <c r="X2406" s="1252"/>
      <c r="Y2406" s="1252"/>
      <c r="Z2406" s="1184"/>
      <c r="AA2406" s="1253">
        <f t="shared" si="5911"/>
        <v>0.27500000000000002</v>
      </c>
      <c r="AB2406" s="1726"/>
      <c r="AC2406" s="1726"/>
      <c r="AD2406" t="s">
        <v>4290</v>
      </c>
    </row>
    <row r="2407" spans="1:30" customFormat="1" hidden="1" x14ac:dyDescent="0.25">
      <c r="A2407" s="3472"/>
      <c r="B2407" s="845" t="s">
        <v>4291</v>
      </c>
      <c r="C2407" s="1184">
        <f>C2403/C2400</f>
        <v>-0.41093117408906882</v>
      </c>
      <c r="D2407" s="1184"/>
      <c r="E2407" s="1184"/>
      <c r="F2407" s="1184"/>
      <c r="G2407" s="1185">
        <f t="shared" ref="G2407:W2407" si="5925">G2403/G2400</f>
        <v>-0.34666666666666668</v>
      </c>
      <c r="H2407" s="1185"/>
      <c r="I2407" s="1185"/>
      <c r="J2407" s="1184"/>
      <c r="K2407" s="1186">
        <f t="shared" si="5925"/>
        <v>-0.33333333333333331</v>
      </c>
      <c r="L2407" s="1186"/>
      <c r="M2407" s="1186"/>
      <c r="N2407" s="1184"/>
      <c r="O2407" s="1187">
        <f t="shared" si="5925"/>
        <v>-0.33746130030959753</v>
      </c>
      <c r="P2407" s="1187"/>
      <c r="Q2407" s="1187"/>
      <c r="R2407" s="1184"/>
      <c r="S2407" s="1188">
        <f t="shared" si="5925"/>
        <v>0</v>
      </c>
      <c r="T2407" s="1188"/>
      <c r="U2407" s="1188"/>
      <c r="V2407" s="1184"/>
      <c r="W2407" s="1205">
        <f t="shared" si="5925"/>
        <v>-0.3778894472361809</v>
      </c>
      <c r="X2407" s="1205"/>
      <c r="Y2407" s="1205"/>
      <c r="Z2407" s="1184"/>
      <c r="AA2407" s="1191">
        <f t="shared" si="5911"/>
        <v>-0.28567849487973324</v>
      </c>
      <c r="AB2407" s="1720"/>
      <c r="AC2407" s="1720"/>
      <c r="AD2407" t="s">
        <v>4292</v>
      </c>
    </row>
    <row r="2408" spans="1:30" customFormat="1" hidden="1" x14ac:dyDescent="0.25">
      <c r="A2408" s="3472"/>
      <c r="B2408" s="1203" t="s">
        <v>10</v>
      </c>
      <c r="C2408" s="1204">
        <f>'BNP avec amende'!G530</f>
        <v>18056</v>
      </c>
      <c r="D2408" s="1204"/>
      <c r="E2408" s="1204"/>
      <c r="F2408" s="2307"/>
      <c r="G2408" s="1204">
        <f>BPCE!G614</f>
        <v>274</v>
      </c>
      <c r="H2408" s="1204"/>
      <c r="I2408" s="1204"/>
      <c r="J2408" s="2307"/>
      <c r="K2408" s="1246">
        <f>SG!G525</f>
        <v>1938</v>
      </c>
      <c r="L2408" s="1246"/>
      <c r="M2408" s="1246"/>
      <c r="N2408" s="2307"/>
      <c r="O2408" s="1204">
        <f>CA!G782</f>
        <v>10463</v>
      </c>
      <c r="P2408" s="1204"/>
      <c r="Q2408" s="1204"/>
      <c r="R2408" s="2307"/>
      <c r="S2408" s="1204">
        <f>CM!H416</f>
        <v>138</v>
      </c>
      <c r="T2408" s="1204"/>
      <c r="U2408" s="1204"/>
      <c r="V2408" s="2307"/>
      <c r="W2408" s="1204">
        <f>SUM(C2408:S2408)</f>
        <v>30869</v>
      </c>
      <c r="X2408" s="1204"/>
      <c r="Y2408" s="1204"/>
      <c r="Z2408" s="2307"/>
      <c r="AA2408" s="1204">
        <f t="shared" si="5911"/>
        <v>6173.8</v>
      </c>
      <c r="AB2408" s="1721"/>
      <c r="AC2408" s="1721"/>
      <c r="AD2408" s="27" t="s">
        <v>4293</v>
      </c>
    </row>
    <row r="2409" spans="1:30" customFormat="1" hidden="1" x14ac:dyDescent="0.25">
      <c r="A2409" s="3472"/>
      <c r="B2409" s="845" t="s">
        <v>4294</v>
      </c>
      <c r="C2409" s="1184">
        <f>C2408/C82</f>
        <v>0.10053284187903321</v>
      </c>
      <c r="D2409" s="1184"/>
      <c r="E2409" s="1184"/>
      <c r="F2409" s="1184"/>
      <c r="G2409" s="1185">
        <f t="shared" ref="G2409:W2409" si="5926">G2408/G82</f>
        <v>2.6550644870589829E-3</v>
      </c>
      <c r="H2409" s="1185"/>
      <c r="I2409" s="1185"/>
      <c r="J2409" s="1184"/>
      <c r="K2409" s="1186">
        <f t="shared" si="5926"/>
        <v>1.4226568005637773E-2</v>
      </c>
      <c r="L2409" s="1186"/>
      <c r="M2409" s="1186"/>
      <c r="N2409" s="1184"/>
      <c r="O2409" s="1187">
        <f t="shared" si="5926"/>
        <v>0.14418399548003913</v>
      </c>
      <c r="P2409" s="1187"/>
      <c r="Q2409" s="1187"/>
      <c r="R2409" s="1184"/>
      <c r="S2409" s="1188">
        <f t="shared" si="5926"/>
        <v>1.7640516943844354E-3</v>
      </c>
      <c r="T2409" s="1188"/>
      <c r="U2409" s="1188"/>
      <c r="V2409" s="1184"/>
      <c r="W2409" s="1194">
        <f t="shared" si="5926"/>
        <v>5.4173057551305498E-2</v>
      </c>
      <c r="X2409" s="1194"/>
      <c r="Y2409" s="1194"/>
      <c r="Z2409" s="1184"/>
      <c r="AA2409" s="1189">
        <f t="shared" si="5911"/>
        <v>5.2672504309230705E-2</v>
      </c>
      <c r="AB2409" s="1716"/>
      <c r="AC2409" s="1716"/>
      <c r="AD2409" t="s">
        <v>4295</v>
      </c>
    </row>
    <row r="2410" spans="1:30" customFormat="1" hidden="1" x14ac:dyDescent="0.25">
      <c r="A2410" s="3472"/>
      <c r="B2410" s="845" t="s">
        <v>4296</v>
      </c>
      <c r="C2410" s="1184">
        <f>C2408/C99</f>
        <v>0.14721565430085609</v>
      </c>
      <c r="D2410" s="1184"/>
      <c r="E2410" s="1184"/>
      <c r="F2410" s="1184"/>
      <c r="G2410" s="1185">
        <f t="shared" ref="G2410:W2410" si="5927">G2408/G99</f>
        <v>2.6107670319199618E-2</v>
      </c>
      <c r="H2410" s="1185"/>
      <c r="I2410" s="1185"/>
      <c r="J2410" s="1184"/>
      <c r="K2410" s="1186">
        <f t="shared" si="5927"/>
        <v>2.3116836643406691E-2</v>
      </c>
      <c r="L2410" s="1186"/>
      <c r="M2410" s="1186"/>
      <c r="N2410" s="1184"/>
      <c r="O2410" s="1187">
        <f t="shared" si="5927"/>
        <v>0.30315234397635743</v>
      </c>
      <c r="P2410" s="1187"/>
      <c r="Q2410" s="1187"/>
      <c r="R2410" s="1184"/>
      <c r="S2410" s="1188">
        <f t="shared" si="5927"/>
        <v>1.1129929833051052E-2</v>
      </c>
      <c r="T2410" s="1188"/>
      <c r="U2410" s="1188"/>
      <c r="V2410" s="1184"/>
      <c r="W2410" s="1194">
        <f t="shared" si="5927"/>
        <v>0.11697544080365906</v>
      </c>
      <c r="X2410" s="1194"/>
      <c r="Y2410" s="1194"/>
      <c r="Z2410" s="1184"/>
      <c r="AA2410" s="1189">
        <f t="shared" si="5911"/>
        <v>0.10214448701457417</v>
      </c>
      <c r="AB2410" s="1716"/>
      <c r="AC2410" s="1716"/>
      <c r="AD2410" t="s">
        <v>4297</v>
      </c>
    </row>
    <row r="2411" spans="1:30" customFormat="1" hidden="1" x14ac:dyDescent="0.25">
      <c r="A2411" s="3472"/>
      <c r="B2411" s="1203" t="s">
        <v>14</v>
      </c>
      <c r="C2411" s="1204">
        <f>'BNP avec amende'!J530</f>
        <v>41</v>
      </c>
      <c r="D2411" s="1204"/>
      <c r="E2411" s="1204"/>
      <c r="F2411" s="2307"/>
      <c r="G2411" s="1204">
        <f>BPCE!J614</f>
        <v>6</v>
      </c>
      <c r="H2411" s="1204"/>
      <c r="I2411" s="1204"/>
      <c r="J2411" s="2307"/>
      <c r="K2411" s="1246">
        <f>SG!J525</f>
        <v>13</v>
      </c>
      <c r="L2411" s="1246"/>
      <c r="M2411" s="1246"/>
      <c r="N2411" s="2307"/>
      <c r="O2411" s="1204">
        <f>CA!J782</f>
        <v>23</v>
      </c>
      <c r="P2411" s="1204"/>
      <c r="Q2411" s="1204"/>
      <c r="R2411" s="2307"/>
      <c r="S2411" s="1204">
        <f>CM!K416</f>
        <v>2</v>
      </c>
      <c r="T2411" s="1204"/>
      <c r="U2411" s="1204"/>
      <c r="V2411" s="2307"/>
      <c r="W2411" s="1204">
        <f>SUM(C2411:S2411)</f>
        <v>85</v>
      </c>
      <c r="X2411" s="1204"/>
      <c r="Y2411" s="1204"/>
      <c r="Z2411" s="2307"/>
      <c r="AA2411" s="1221">
        <f t="shared" si="5911"/>
        <v>17</v>
      </c>
      <c r="AB2411" s="1722"/>
      <c r="AC2411" s="1722"/>
      <c r="AD2411" s="27" t="s">
        <v>4298</v>
      </c>
    </row>
    <row r="2412" spans="1:30" customFormat="1" hidden="1" x14ac:dyDescent="0.25">
      <c r="A2412" s="3472"/>
      <c r="B2412" s="845" t="s">
        <v>4299</v>
      </c>
      <c r="C2412" s="1184">
        <f>C2411/C108</f>
        <v>4.9516908212560384E-2</v>
      </c>
      <c r="D2412" s="1184"/>
      <c r="E2412" s="1184"/>
      <c r="F2412" s="1184"/>
      <c r="G2412" s="1185">
        <f t="shared" ref="G2412:W2412" si="5928">G2411/G108</f>
        <v>8.4151472650771386E-3</v>
      </c>
      <c r="H2412" s="1185"/>
      <c r="I2412" s="1185"/>
      <c r="J2412" s="1184"/>
      <c r="K2412" s="1186">
        <f t="shared" si="5928"/>
        <v>1.7015706806282723E-2</v>
      </c>
      <c r="L2412" s="1186"/>
      <c r="M2412" s="1186"/>
      <c r="N2412" s="1184"/>
      <c r="O2412" s="1187">
        <f t="shared" si="5928"/>
        <v>2.4210526315789474E-2</v>
      </c>
      <c r="P2412" s="1187"/>
      <c r="Q2412" s="1187"/>
      <c r="R2412" s="1184"/>
      <c r="S2412" s="1188">
        <f t="shared" si="5928"/>
        <v>4.3010752688172043E-3</v>
      </c>
      <c r="T2412" s="1188"/>
      <c r="U2412" s="1188"/>
      <c r="V2412" s="1184"/>
      <c r="W2412" s="1194">
        <f t="shared" si="5928"/>
        <v>2.2849462365591398E-2</v>
      </c>
      <c r="X2412" s="1194"/>
      <c r="Y2412" s="1194"/>
      <c r="Z2412" s="1184"/>
      <c r="AA2412" s="1189">
        <f t="shared" si="5911"/>
        <v>2.0691872773705385E-2</v>
      </c>
      <c r="AB2412" s="1716"/>
      <c r="AC2412" s="1716"/>
      <c r="AD2412" t="s">
        <v>4300</v>
      </c>
    </row>
    <row r="2413" spans="1:30" customFormat="1" hidden="1" x14ac:dyDescent="0.25">
      <c r="A2413" s="3472"/>
      <c r="B2413" s="845" t="s">
        <v>4301</v>
      </c>
      <c r="C2413" s="1184">
        <f>C2411/C125</f>
        <v>6.1194029850746269E-2</v>
      </c>
      <c r="D2413" s="1184"/>
      <c r="E2413" s="1184"/>
      <c r="F2413" s="1184"/>
      <c r="G2413" s="1185">
        <f t="shared" ref="G2413:W2413" si="5929">G2411/G125</f>
        <v>2.0477815699658702E-2</v>
      </c>
      <c r="H2413" s="1185"/>
      <c r="I2413" s="1185"/>
      <c r="J2413" s="1184"/>
      <c r="K2413" s="1186">
        <f t="shared" si="5929"/>
        <v>2.8761061946902654E-2</v>
      </c>
      <c r="L2413" s="1186"/>
      <c r="M2413" s="1186"/>
      <c r="N2413" s="1184"/>
      <c r="O2413" s="1187">
        <f t="shared" si="5929"/>
        <v>7.0121951219512202E-2</v>
      </c>
      <c r="P2413" s="1187"/>
      <c r="Q2413" s="1187"/>
      <c r="R2413" s="1184"/>
      <c r="S2413" s="1188">
        <f t="shared" si="5929"/>
        <v>1.8018018018018018E-2</v>
      </c>
      <c r="T2413" s="1188"/>
      <c r="U2413" s="1188"/>
      <c r="V2413" s="1184"/>
      <c r="W2413" s="1194">
        <f t="shared" si="5929"/>
        <v>4.5846817691477887E-2</v>
      </c>
      <c r="X2413" s="1194"/>
      <c r="Y2413" s="1194"/>
      <c r="Z2413" s="1184"/>
      <c r="AA2413" s="1189">
        <f t="shared" si="5911"/>
        <v>3.9714575346967568E-2</v>
      </c>
      <c r="AB2413" s="1716"/>
      <c r="AC2413" s="1716"/>
      <c r="AD2413" t="s">
        <v>4302</v>
      </c>
    </row>
    <row r="2414" spans="1:30" customFormat="1" hidden="1" x14ac:dyDescent="0.25">
      <c r="A2414" s="3472"/>
      <c r="B2414" s="1203" t="s">
        <v>4307</v>
      </c>
      <c r="C2414" s="1206">
        <f>C2397/C2408</f>
        <v>0.27043642002658397</v>
      </c>
      <c r="D2414" s="1206"/>
      <c r="E2414" s="1206"/>
      <c r="F2414" s="2307"/>
      <c r="G2414" s="1206">
        <f t="shared" ref="G2414:S2414" si="5930">G2397/G2408</f>
        <v>0.60948905109489049</v>
      </c>
      <c r="H2414" s="1206"/>
      <c r="I2414" s="1206"/>
      <c r="J2414" s="2307"/>
      <c r="K2414" s="1206">
        <f t="shared" si="5930"/>
        <v>0.31940144478844168</v>
      </c>
      <c r="L2414" s="1206"/>
      <c r="M2414" s="1206"/>
      <c r="N2414" s="2307"/>
      <c r="O2414" s="1206">
        <f t="shared" si="5930"/>
        <v>5.9160852527955651E-2</v>
      </c>
      <c r="P2414" s="1206"/>
      <c r="Q2414" s="1206"/>
      <c r="R2414" s="2307"/>
      <c r="S2414" s="1206">
        <f t="shared" si="5930"/>
        <v>0.18840579710144928</v>
      </c>
      <c r="T2414" s="1206"/>
      <c r="U2414" s="1206"/>
      <c r="V2414" s="2307"/>
      <c r="W2414" s="1206">
        <f>W2397/W2408</f>
        <v>0.2045417733000745</v>
      </c>
      <c r="X2414" s="1206"/>
      <c r="Y2414" s="1206"/>
      <c r="Z2414" s="2307"/>
      <c r="AA2414" s="1206">
        <f t="shared" si="5911"/>
        <v>0.28937871310786417</v>
      </c>
      <c r="AB2414" s="1718"/>
      <c r="AC2414" s="1718"/>
      <c r="AD2414" s="27" t="s">
        <v>4308</v>
      </c>
    </row>
    <row r="2415" spans="1:30" customFormat="1" hidden="1" x14ac:dyDescent="0.25">
      <c r="A2415" s="3472"/>
      <c r="B2415" s="845" t="s">
        <v>4223</v>
      </c>
      <c r="C2415" s="1207">
        <f>C2414/C134</f>
        <v>1.240073333998023</v>
      </c>
      <c r="D2415" s="1207"/>
      <c r="E2415" s="1207"/>
      <c r="F2415" s="1184"/>
      <c r="G2415" s="1208">
        <f t="shared" ref="G2415:W2415" si="5931">G2414/G134</f>
        <v>2.7045044753812446</v>
      </c>
      <c r="H2415" s="1208"/>
      <c r="I2415" s="1208"/>
      <c r="J2415" s="1184"/>
      <c r="K2415" s="1209">
        <f t="shared" si="5931"/>
        <v>1.8465451094877849</v>
      </c>
      <c r="L2415" s="1209"/>
      <c r="M2415" s="1209"/>
      <c r="N2415" s="1184"/>
      <c r="O2415" s="1210">
        <f t="shared" si="5931"/>
        <v>0.27080840127396444</v>
      </c>
      <c r="P2415" s="1210"/>
      <c r="Q2415" s="1210"/>
      <c r="R2415" s="1184"/>
      <c r="S2415" s="1211">
        <f t="shared" si="5931"/>
        <v>0.95638161712084069</v>
      </c>
      <c r="T2415" s="1211"/>
      <c r="U2415" s="1211"/>
      <c r="V2415" s="1184"/>
      <c r="W2415" s="1177">
        <f t="shared" si="5931"/>
        <v>0.9940333840394624</v>
      </c>
      <c r="X2415" s="1177"/>
      <c r="Y2415" s="1177"/>
      <c r="Z2415" s="1184"/>
      <c r="AA2415" s="1198">
        <f t="shared" si="5911"/>
        <v>1.4036625874523716</v>
      </c>
      <c r="AB2415" s="1723"/>
      <c r="AC2415" s="1723"/>
      <c r="AD2415" t="s">
        <v>4309</v>
      </c>
    </row>
    <row r="2416" spans="1:30" customFormat="1" hidden="1" x14ac:dyDescent="0.25">
      <c r="A2416" s="3472"/>
      <c r="B2416" s="845" t="s">
        <v>4224</v>
      </c>
      <c r="C2416" s="1207">
        <f>C2414/C137</f>
        <v>1.2920816063363532</v>
      </c>
      <c r="D2416" s="1207"/>
      <c r="E2416" s="1207"/>
      <c r="F2416" s="1184"/>
      <c r="G2416" s="1208">
        <f t="shared" ref="G2416:W2416" si="5932">G2414/G137</f>
        <v>1.6456361181478971</v>
      </c>
      <c r="H2416" s="1208"/>
      <c r="I2416" s="1208"/>
      <c r="J2416" s="1184"/>
      <c r="K2416" s="1209">
        <f t="shared" si="5932"/>
        <v>2.0828422622774587</v>
      </c>
      <c r="L2416" s="1209"/>
      <c r="M2416" s="1209"/>
      <c r="N2416" s="1184"/>
      <c r="O2416" s="1210">
        <f t="shared" si="5932"/>
        <v>0.24702125140937109</v>
      </c>
      <c r="P2416" s="1210"/>
      <c r="Q2416" s="1210"/>
      <c r="R2416" s="1184"/>
      <c r="S2416" s="1211">
        <f t="shared" si="5932"/>
        <v>0.98401157466759459</v>
      </c>
      <c r="T2416" s="1211"/>
      <c r="U2416" s="1211"/>
      <c r="V2416" s="1184"/>
      <c r="W2416" s="1177">
        <f t="shared" si="5932"/>
        <v>1.0174000486575292</v>
      </c>
      <c r="X2416" s="1177"/>
      <c r="Y2416" s="1177"/>
      <c r="Z2416" s="1184"/>
      <c r="AA2416" s="1198">
        <f t="shared" si="5911"/>
        <v>1.2503185625677351</v>
      </c>
      <c r="AB2416" s="1723"/>
      <c r="AC2416" s="1723"/>
      <c r="AD2416" t="s">
        <v>4310</v>
      </c>
    </row>
    <row r="2417" spans="1:30" customFormat="1" hidden="1" x14ac:dyDescent="0.25">
      <c r="A2417" s="3472"/>
      <c r="B2417" s="845" t="s">
        <v>4758</v>
      </c>
      <c r="C2417" s="1207">
        <f>C2414/C152</f>
        <v>0.9631702349298169</v>
      </c>
      <c r="D2417" s="1207"/>
      <c r="E2417" s="1207"/>
      <c r="F2417" s="1184"/>
      <c r="G2417" s="1208">
        <f t="shared" ref="G2417:W2417" si="5933">G2414/G152</f>
        <v>1.8607801011489344</v>
      </c>
      <c r="H2417" s="1208"/>
      <c r="I2417" s="1208"/>
      <c r="J2417" s="1184"/>
      <c r="K2417" s="1209">
        <f t="shared" si="5933"/>
        <v>0.64965958996625128</v>
      </c>
      <c r="L2417" s="1209"/>
      <c r="M2417" s="1209"/>
      <c r="N2417" s="1184"/>
      <c r="O2417" s="1210">
        <f t="shared" si="5933"/>
        <v>0.16051290922095504</v>
      </c>
      <c r="P2417" s="1210"/>
      <c r="Q2417" s="1210"/>
      <c r="R2417" s="1184"/>
      <c r="S2417" s="1211">
        <f t="shared" si="5933"/>
        <v>0.70747865344979888</v>
      </c>
      <c r="T2417" s="1211"/>
      <c r="U2417" s="1211"/>
      <c r="V2417" s="1184"/>
      <c r="W2417" s="1177">
        <f t="shared" si="5933"/>
        <v>0.64909534085358944</v>
      </c>
      <c r="X2417" s="1177"/>
      <c r="Y2417" s="1177"/>
      <c r="Z2417" s="1184"/>
      <c r="AA2417" s="1198">
        <f t="shared" si="5911"/>
        <v>0.86832029774315134</v>
      </c>
      <c r="AB2417" s="1723"/>
      <c r="AC2417" s="1723"/>
      <c r="AD2417" t="s">
        <v>4766</v>
      </c>
    </row>
    <row r="2418" spans="1:30" customFormat="1" hidden="1" x14ac:dyDescent="0.25">
      <c r="A2418" s="3472"/>
      <c r="B2418" s="1203" t="s">
        <v>4313</v>
      </c>
      <c r="C2418" s="1206">
        <f>C2400/C2408</f>
        <v>2.7359326539654408E-2</v>
      </c>
      <c r="D2418" s="1206"/>
      <c r="E2418" s="1206"/>
      <c r="F2418" s="2307"/>
      <c r="G2418" s="1206">
        <f t="shared" ref="G2418:S2418" si="5934">G2400/G2408</f>
        <v>0.27372262773722628</v>
      </c>
      <c r="H2418" s="1206"/>
      <c r="I2418" s="1206"/>
      <c r="J2418" s="2307"/>
      <c r="K2418" s="1206">
        <f t="shared" si="5934"/>
        <v>5.8823529411764705E-2</v>
      </c>
      <c r="L2418" s="1206"/>
      <c r="M2418" s="1206"/>
      <c r="N2418" s="2307"/>
      <c r="O2418" s="1206">
        <f t="shared" si="5934"/>
        <v>3.0870687183408199E-2</v>
      </c>
      <c r="P2418" s="1206"/>
      <c r="Q2418" s="1206"/>
      <c r="R2418" s="2307"/>
      <c r="S2418" s="1206">
        <f t="shared" si="5934"/>
        <v>-7.9710144927536225E-2</v>
      </c>
      <c r="T2418" s="1206"/>
      <c r="U2418" s="1206"/>
      <c r="V2418" s="2307"/>
      <c r="W2418" s="1206">
        <f>W2400/W2408</f>
        <v>3.2232984547604392E-2</v>
      </c>
      <c r="X2418" s="1206"/>
      <c r="Y2418" s="1206"/>
      <c r="Z2418" s="2307"/>
      <c r="AA2418" s="1206">
        <f t="shared" si="5911"/>
        <v>6.2213205188903477E-2</v>
      </c>
      <c r="AB2418" s="1718"/>
      <c r="AC2418" s="1718"/>
      <c r="AD2418" s="27" t="s">
        <v>4314</v>
      </c>
    </row>
    <row r="2419" spans="1:30" s="1" customFormat="1" hidden="1" x14ac:dyDescent="0.25">
      <c r="A2419" s="3472"/>
      <c r="B2419" s="845" t="s">
        <v>4223</v>
      </c>
      <c r="C2419" s="1207">
        <f>C2418/C160</f>
        <v>1.7927096404602521</v>
      </c>
      <c r="D2419" s="1207"/>
      <c r="E2419" s="1207"/>
      <c r="F2419" s="1184"/>
      <c r="G2419" s="1208">
        <f t="shared" ref="G2419:W2419" si="5935">G2418/G160</f>
        <v>4.7675783054605931</v>
      </c>
      <c r="H2419" s="1208"/>
      <c r="I2419" s="1208"/>
      <c r="J2419" s="1184"/>
      <c r="K2419" s="1209">
        <f t="shared" si="5935"/>
        <v>1.8311646413592861</v>
      </c>
      <c r="L2419" s="1209"/>
      <c r="M2419" s="1209"/>
      <c r="N2419" s="1184"/>
      <c r="O2419" s="1210">
        <f t="shared" si="5935"/>
        <v>0.85995898535062676</v>
      </c>
      <c r="P2419" s="1210"/>
      <c r="Q2419" s="1210"/>
      <c r="R2419" s="1184"/>
      <c r="S2419" s="1211">
        <f t="shared" si="5935"/>
        <v>-0.91004742083132395</v>
      </c>
      <c r="T2419" s="1211"/>
      <c r="U2419" s="1211"/>
      <c r="V2419" s="1184"/>
      <c r="W2419" s="1177">
        <f t="shared" si="5935"/>
        <v>0.14119611567375567</v>
      </c>
      <c r="X2419" s="1177"/>
      <c r="Y2419" s="1177"/>
      <c r="Z2419" s="1184"/>
      <c r="AA2419" s="1198">
        <f t="shared" si="5911"/>
        <v>1.6682728303598868</v>
      </c>
      <c r="AB2419" s="1723"/>
      <c r="AC2419" s="1723"/>
      <c r="AD2419" t="s">
        <v>4315</v>
      </c>
    </row>
    <row r="2420" spans="1:30" s="1" customFormat="1" hidden="1" x14ac:dyDescent="0.25">
      <c r="A2420" s="3472"/>
      <c r="B2420" s="845" t="s">
        <v>4224</v>
      </c>
      <c r="C2420" s="1207">
        <f>C2418/C177</f>
        <v>0.83121659650448687</v>
      </c>
      <c r="D2420" s="1207"/>
      <c r="E2420" s="1207"/>
      <c r="F2420" s="1184"/>
      <c r="G2420" s="1208">
        <f t="shared" ref="G2420:W2420" si="5936">G2418/G177</f>
        <v>2.1374397158498435</v>
      </c>
      <c r="H2420" s="1208"/>
      <c r="I2420" s="1208"/>
      <c r="J2420" s="1184"/>
      <c r="K2420" s="1209">
        <f t="shared" si="5936"/>
        <v>1.2297931641484523</v>
      </c>
      <c r="L2420" s="1209"/>
      <c r="M2420" s="1209"/>
      <c r="N2420" s="1184"/>
      <c r="O2420" s="1210">
        <f t="shared" si="5936"/>
        <v>0.43470864848965751</v>
      </c>
      <c r="P2420" s="1210"/>
      <c r="Q2420" s="1210"/>
      <c r="R2420" s="1184"/>
      <c r="S2420" s="1211">
        <f t="shared" si="5936"/>
        <v>-1.5158375566817817</v>
      </c>
      <c r="T2420" s="1211"/>
      <c r="U2420" s="1211"/>
      <c r="V2420" s="1184"/>
      <c r="W2420" s="1177">
        <f t="shared" si="5936"/>
        <v>9.6968318850035928E-2</v>
      </c>
      <c r="X2420" s="1177"/>
      <c r="Y2420" s="1177"/>
      <c r="Z2420" s="1184"/>
      <c r="AA2420" s="1198">
        <f t="shared" si="5911"/>
        <v>0.6234641136621315</v>
      </c>
      <c r="AB2420" s="1723"/>
      <c r="AC2420" s="1723"/>
      <c r="AD2420" t="s">
        <v>4316</v>
      </c>
    </row>
    <row r="2421" spans="1:30" s="1" customFormat="1" hidden="1" x14ac:dyDescent="0.25">
      <c r="A2421" s="3472"/>
      <c r="B2421" s="845" t="s">
        <v>4758</v>
      </c>
      <c r="C2421" s="1207">
        <f>C2418/C178</f>
        <v>-1.8304230285395264</v>
      </c>
      <c r="D2421" s="1207"/>
      <c r="E2421" s="1207"/>
      <c r="F2421" s="1184"/>
      <c r="G2421" s="1208">
        <f t="shared" ref="G2421:W2421" si="5937">G2418/G178</f>
        <v>2.8569799270072993</v>
      </c>
      <c r="H2421" s="1208"/>
      <c r="I2421" s="1208"/>
      <c r="J2421" s="1184"/>
      <c r="K2421" s="1209">
        <f t="shared" si="5937"/>
        <v>0.21485881466377055</v>
      </c>
      <c r="L2421" s="1209"/>
      <c r="M2421" s="1209"/>
      <c r="N2421" s="1184"/>
      <c r="O2421" s="1210">
        <f t="shared" si="5937"/>
        <v>0.21243965046042962</v>
      </c>
      <c r="P2421" s="1210"/>
      <c r="Q2421" s="1210"/>
      <c r="R2421" s="1184"/>
      <c r="S2421" s="1211">
        <f t="shared" si="5937"/>
        <v>-0.92402666262687461</v>
      </c>
      <c r="T2421" s="1211"/>
      <c r="U2421" s="1211"/>
      <c r="V2421" s="1184"/>
      <c r="W2421" s="1177">
        <f t="shared" si="5937"/>
        <v>5.4984640508094582E-2</v>
      </c>
      <c r="X2421" s="1177"/>
      <c r="Y2421" s="1177"/>
      <c r="Z2421" s="1184"/>
      <c r="AA2421" s="1198">
        <f t="shared" si="5911"/>
        <v>0.1059657401930197</v>
      </c>
      <c r="AB2421" s="1723"/>
      <c r="AC2421" s="1723"/>
      <c r="AD2421" t="s">
        <v>4765</v>
      </c>
    </row>
    <row r="2422" spans="1:30" customFormat="1" hidden="1" x14ac:dyDescent="0.25">
      <c r="A2422" s="3472"/>
      <c r="B2422" s="1203" t="s">
        <v>4318</v>
      </c>
      <c r="C2422" s="1206">
        <f>C2400/C2397</f>
        <v>0.10116731517509728</v>
      </c>
      <c r="D2422" s="1206"/>
      <c r="E2422" s="1206"/>
      <c r="F2422" s="2307"/>
      <c r="G2422" s="1206">
        <f t="shared" ref="G2422:S2422" si="5938">G2400/G2397</f>
        <v>0.44910179640718562</v>
      </c>
      <c r="H2422" s="1206"/>
      <c r="I2422" s="1206"/>
      <c r="J2422" s="2307"/>
      <c r="K2422" s="1206">
        <f t="shared" si="5938"/>
        <v>0.18416801292407109</v>
      </c>
      <c r="L2422" s="1206"/>
      <c r="M2422" s="1206"/>
      <c r="N2422" s="2307"/>
      <c r="O2422" s="1206">
        <f t="shared" si="5938"/>
        <v>0.52180936995153471</v>
      </c>
      <c r="P2422" s="1206"/>
      <c r="Q2422" s="1206"/>
      <c r="R2422" s="2307"/>
      <c r="S2422" s="1206">
        <f t="shared" si="5938"/>
        <v>-0.42307692307692307</v>
      </c>
      <c r="T2422" s="1206"/>
      <c r="U2422" s="1206"/>
      <c r="V2422" s="2307"/>
      <c r="W2422" s="1206">
        <f>W2400/W2397</f>
        <v>0.1575863161229015</v>
      </c>
      <c r="X2422" s="1206"/>
      <c r="Y2422" s="1206"/>
      <c r="Z2422" s="2307"/>
      <c r="AA2422" s="1206">
        <f t="shared" si="5911"/>
        <v>0.16663391427619309</v>
      </c>
      <c r="AB2422" s="1718"/>
      <c r="AC2422" s="1718"/>
      <c r="AD2422" s="27" t="s">
        <v>4319</v>
      </c>
    </row>
    <row r="2423" spans="1:30" customFormat="1" hidden="1" x14ac:dyDescent="0.25">
      <c r="A2423" s="3472"/>
      <c r="B2423" s="1181" t="s">
        <v>4223</v>
      </c>
      <c r="C2423" s="1207">
        <f>C2422/C212</f>
        <v>1.4456480849245568</v>
      </c>
      <c r="D2423" s="1207"/>
      <c r="E2423" s="1207"/>
      <c r="F2423" s="1184"/>
      <c r="G2423" s="1208">
        <f t="shared" ref="G2423:W2423" si="5939">G2422/G212</f>
        <v>1.7628287728340788</v>
      </c>
      <c r="H2423" s="1208"/>
      <c r="I2423" s="1208"/>
      <c r="J2423" s="1184"/>
      <c r="K2423" s="1209">
        <f t="shared" si="5939"/>
        <v>0.99167067836606193</v>
      </c>
      <c r="L2423" s="1209"/>
      <c r="M2423" s="1209"/>
      <c r="N2423" s="1184"/>
      <c r="O2423" s="1210">
        <f t="shared" si="5939"/>
        <v>3.1755255055054432</v>
      </c>
      <c r="P2423" s="1210"/>
      <c r="Q2423" s="1210"/>
      <c r="R2423" s="1184"/>
      <c r="S2423" s="1211">
        <f t="shared" si="5939"/>
        <v>-0.95155260676276443</v>
      </c>
      <c r="T2423" s="1211"/>
      <c r="U2423" s="1211"/>
      <c r="V2423" s="1184"/>
      <c r="W2423" s="1177">
        <f t="shared" si="5939"/>
        <v>0.14077783826194101</v>
      </c>
      <c r="X2423" s="1177"/>
      <c r="Y2423" s="1177"/>
      <c r="Z2423" s="1184"/>
      <c r="AA2423" s="1198">
        <f t="shared" si="5911"/>
        <v>1.2848240869734753</v>
      </c>
      <c r="AB2423" s="1723"/>
      <c r="AC2423" s="1723"/>
      <c r="AD2423" t="s">
        <v>4320</v>
      </c>
    </row>
    <row r="2424" spans="1:30" customFormat="1" hidden="1" x14ac:dyDescent="0.25">
      <c r="A2424" s="3472"/>
      <c r="B2424" s="1181" t="s">
        <v>4224</v>
      </c>
      <c r="C2424" s="1207">
        <f>C2422/C229</f>
        <v>0.64331586521177164</v>
      </c>
      <c r="D2424" s="1207"/>
      <c r="E2424" s="1207"/>
      <c r="F2424" s="1184"/>
      <c r="G2424" s="1208">
        <f t="shared" ref="G2424:W2424" si="5940">G2422/G229</f>
        <v>1.2988531864841744</v>
      </c>
      <c r="H2424" s="1208"/>
      <c r="I2424" s="1208"/>
      <c r="J2424" s="1184"/>
      <c r="K2424" s="1209">
        <f t="shared" si="5940"/>
        <v>0.59043989380345585</v>
      </c>
      <c r="L2424" s="1209"/>
      <c r="M2424" s="1209"/>
      <c r="N2424" s="1184"/>
      <c r="O2424" s="1210">
        <f t="shared" si="5940"/>
        <v>1.7598026324028502</v>
      </c>
      <c r="P2424" s="1210"/>
      <c r="Q2424" s="1210"/>
      <c r="R2424" s="1184"/>
      <c r="S2424" s="1211">
        <f t="shared" si="5940"/>
        <v>-1.5404672015101464</v>
      </c>
      <c r="T2424" s="1211"/>
      <c r="U2424" s="1211"/>
      <c r="V2424" s="1184"/>
      <c r="W2424" s="1177">
        <f t="shared" si="5940"/>
        <v>0.11369031285622484</v>
      </c>
      <c r="X2424" s="1177"/>
      <c r="Y2424" s="1177"/>
      <c r="Z2424" s="1184"/>
      <c r="AA2424" s="1198">
        <f t="shared" si="5911"/>
        <v>0.55038887527842106</v>
      </c>
      <c r="AB2424" s="1723"/>
      <c r="AC2424" s="1723"/>
      <c r="AD2424" t="s">
        <v>4321</v>
      </c>
    </row>
    <row r="2425" spans="1:30" customFormat="1" hidden="1" x14ac:dyDescent="0.25">
      <c r="A2425" s="3472"/>
      <c r="B2425" s="845" t="s">
        <v>4758</v>
      </c>
      <c r="C2425" s="1207">
        <f>C2422/C230</f>
        <v>-1.9004148614215675</v>
      </c>
      <c r="D2425" s="1207"/>
      <c r="E2425" s="1207"/>
      <c r="F2425" s="1184"/>
      <c r="G2425" s="1208">
        <f t="shared" ref="G2425:W2425" si="5941">G2422/G230</f>
        <v>1.5353667664670658</v>
      </c>
      <c r="H2425" s="1208"/>
      <c r="I2425" s="1208"/>
      <c r="J2425" s="1184"/>
      <c r="K2425" s="1209">
        <f t="shared" si="5941"/>
        <v>0.33072522592167403</v>
      </c>
      <c r="L2425" s="1209"/>
      <c r="M2425" s="1209"/>
      <c r="N2425" s="1184"/>
      <c r="O2425" s="1210">
        <f t="shared" si="5941"/>
        <v>1.3235050781367028</v>
      </c>
      <c r="P2425" s="1210"/>
      <c r="Q2425" s="1210"/>
      <c r="R2425" s="1184"/>
      <c r="S2425" s="1211">
        <f t="shared" si="5941"/>
        <v>-1.3060841597426962</v>
      </c>
      <c r="T2425" s="1211"/>
      <c r="U2425" s="1211"/>
      <c r="V2425" s="1184"/>
      <c r="W2425" s="1177">
        <f t="shared" si="5941"/>
        <v>0.10406391954767939</v>
      </c>
      <c r="X2425" s="1177"/>
      <c r="Y2425" s="1177"/>
      <c r="Z2425" s="1184"/>
      <c r="AA2425" s="1198">
        <f t="shared" si="5911"/>
        <v>-3.3803901277642103E-3</v>
      </c>
      <c r="AB2425" s="1723"/>
      <c r="AC2425" s="1723"/>
      <c r="AD2425" t="s">
        <v>4764</v>
      </c>
    </row>
    <row r="2426" spans="1:30" customFormat="1" hidden="1" x14ac:dyDescent="0.25">
      <c r="A2426" s="3472"/>
      <c r="B2426" s="1203" t="s">
        <v>4323</v>
      </c>
      <c r="C2426" s="1206">
        <f>C2403/C2397</f>
        <v>-4.1572803604341596E-2</v>
      </c>
      <c r="D2426" s="1206"/>
      <c r="E2426" s="1206"/>
      <c r="F2426" s="2307"/>
      <c r="G2426" s="1206">
        <f t="shared" ref="G2426:S2426" si="5942">G2403/G2397</f>
        <v>-0.15568862275449102</v>
      </c>
      <c r="H2426" s="1206"/>
      <c r="I2426" s="1206"/>
      <c r="J2426" s="2307"/>
      <c r="K2426" s="1206">
        <f t="shared" si="5942"/>
        <v>-6.1389337641357025E-2</v>
      </c>
      <c r="L2426" s="1206"/>
      <c r="M2426" s="1206"/>
      <c r="N2426" s="2307"/>
      <c r="O2426" s="1206">
        <f t="shared" si="5942"/>
        <v>-0.17609046849757673</v>
      </c>
      <c r="P2426" s="1206"/>
      <c r="Q2426" s="1206"/>
      <c r="R2426" s="2307"/>
      <c r="S2426" s="1206">
        <f t="shared" si="5942"/>
        <v>0</v>
      </c>
      <c r="T2426" s="1206"/>
      <c r="U2426" s="1206"/>
      <c r="V2426" s="2307"/>
      <c r="W2426" s="1206">
        <f>W2403/W2397</f>
        <v>-5.955020589166931E-2</v>
      </c>
      <c r="X2426" s="1206"/>
      <c r="Y2426" s="1206"/>
      <c r="Z2426" s="2307"/>
      <c r="AA2426" s="1206">
        <f t="shared" si="5911"/>
        <v>-8.6948246499553281E-2</v>
      </c>
      <c r="AB2426" s="1718"/>
      <c r="AC2426" s="1718"/>
      <c r="AD2426" s="27" t="s">
        <v>4324</v>
      </c>
    </row>
    <row r="2427" spans="1:30" customFormat="1" hidden="1" x14ac:dyDescent="0.25">
      <c r="A2427" s="3472"/>
      <c r="B2427" s="1181" t="s">
        <v>4223</v>
      </c>
      <c r="C2427" s="1207">
        <f>C2426/C238</f>
        <v>-333.87659021093594</v>
      </c>
      <c r="D2427" s="1207"/>
      <c r="E2427" s="1207"/>
      <c r="F2427" s="1184"/>
      <c r="G2427" s="1208">
        <f t="shared" ref="G2427:W2427" si="5943">G2426/G238</f>
        <v>-3600.8115348250867</v>
      </c>
      <c r="H2427" s="1208"/>
      <c r="I2427" s="1208"/>
      <c r="J2427" s="1184"/>
      <c r="K2427" s="1209">
        <f t="shared" si="5943"/>
        <v>-1024.7385049199588</v>
      </c>
      <c r="L2427" s="1209"/>
      <c r="M2427" s="1209"/>
      <c r="N2427" s="1184"/>
      <c r="O2427" s="1210">
        <f t="shared" si="5943"/>
        <v>-1568.0586693481914</v>
      </c>
      <c r="P2427" s="1210"/>
      <c r="Q2427" s="1210"/>
      <c r="R2427" s="1184"/>
      <c r="S2427" s="1211">
        <f t="shared" si="5943"/>
        <v>0</v>
      </c>
      <c r="T2427" s="1211"/>
      <c r="U2427" s="1211"/>
      <c r="V2427" s="1184"/>
      <c r="W2427" s="1177">
        <f t="shared" si="5943"/>
        <v>-150.13408618464149</v>
      </c>
      <c r="X2427" s="1177"/>
      <c r="Y2427" s="1177"/>
      <c r="Z2427" s="1184"/>
      <c r="AA2427" s="1198">
        <f t="shared" si="5911"/>
        <v>-1305.4970598608347</v>
      </c>
      <c r="AB2427" s="1723"/>
      <c r="AC2427" s="1723"/>
      <c r="AD2427" t="s">
        <v>4325</v>
      </c>
    </row>
    <row r="2428" spans="1:30" customFormat="1" hidden="1" x14ac:dyDescent="0.25">
      <c r="A2428" s="3472"/>
      <c r="B2428" s="1181" t="s">
        <v>4224</v>
      </c>
      <c r="C2428" s="1207">
        <f>C2426/C255</f>
        <v>0.60706225331459218</v>
      </c>
      <c r="D2428" s="1207"/>
      <c r="E2428" s="1207"/>
      <c r="F2428" s="1184"/>
      <c r="G2428" s="1208">
        <f t="shared" ref="G2428:W2428" si="5944">G2426/G255</f>
        <v>1.3599138801049586</v>
      </c>
      <c r="H2428" s="1208"/>
      <c r="I2428" s="1208"/>
      <c r="J2428" s="1184"/>
      <c r="K2428" s="1209">
        <f t="shared" si="5944"/>
        <v>0.75235588628911909</v>
      </c>
      <c r="L2428" s="1209"/>
      <c r="M2428" s="1209"/>
      <c r="N2428" s="1184"/>
      <c r="O2428" s="1210">
        <f t="shared" si="5944"/>
        <v>2.1724833023895065</v>
      </c>
      <c r="P2428" s="1210"/>
      <c r="Q2428" s="1210"/>
      <c r="R2428" s="1184"/>
      <c r="S2428" s="1211">
        <f t="shared" si="5944"/>
        <v>0</v>
      </c>
      <c r="T2428" s="1211"/>
      <c r="U2428" s="1211"/>
      <c r="V2428" s="1184"/>
      <c r="W2428" s="1177">
        <f t="shared" si="5944"/>
        <v>0.15015709908299954</v>
      </c>
      <c r="X2428" s="1177"/>
      <c r="Y2428" s="1177"/>
      <c r="Z2428" s="1184"/>
      <c r="AA2428" s="1198">
        <f t="shared" si="5911"/>
        <v>0.97836306441963539</v>
      </c>
      <c r="AB2428" s="1723"/>
      <c r="AC2428" s="1723"/>
      <c r="AD2428" t="s">
        <v>4326</v>
      </c>
    </row>
    <row r="2429" spans="1:30" customFormat="1" hidden="1" x14ac:dyDescent="0.25">
      <c r="A2429" s="3472"/>
      <c r="B2429" s="845" t="s">
        <v>4758</v>
      </c>
      <c r="C2429" s="1207">
        <f>C2426/C256</f>
        <v>0.70434434422195813</v>
      </c>
      <c r="D2429" s="1207"/>
      <c r="E2429" s="1207"/>
      <c r="F2429" s="1184"/>
      <c r="G2429" s="1208">
        <f t="shared" ref="G2429:W2429" si="5945">G2426/G256</f>
        <v>3.7026815933350692</v>
      </c>
      <c r="H2429" s="1208"/>
      <c r="I2429" s="1208"/>
      <c r="J2429" s="1184"/>
      <c r="K2429" s="1209">
        <f t="shared" si="5945"/>
        <v>0.81272661999640994</v>
      </c>
      <c r="L2429" s="1209"/>
      <c r="M2429" s="1209"/>
      <c r="N2429" s="1184"/>
      <c r="O2429" s="1210">
        <f t="shared" si="5945"/>
        <v>2.7463934472692233</v>
      </c>
      <c r="P2429" s="1210"/>
      <c r="Q2429" s="1210"/>
      <c r="R2429" s="1184"/>
      <c r="S2429" s="1211">
        <f t="shared" si="5945"/>
        <v>0</v>
      </c>
      <c r="T2429" s="1211"/>
      <c r="U2429" s="1211"/>
      <c r="V2429" s="1184"/>
      <c r="W2429" s="1177">
        <f t="shared" si="5945"/>
        <v>0.20913813215165086</v>
      </c>
      <c r="X2429" s="1177"/>
      <c r="Y2429" s="1177"/>
      <c r="Z2429" s="1184"/>
      <c r="AA2429" s="1198">
        <f t="shared" si="5911"/>
        <v>1.5932292009645324</v>
      </c>
      <c r="AB2429" s="1723"/>
      <c r="AC2429" s="1723"/>
      <c r="AD2429" t="s">
        <v>4763</v>
      </c>
    </row>
    <row r="2430" spans="1:30" customFormat="1" hidden="1" x14ac:dyDescent="0.25">
      <c r="A2430" s="3472"/>
      <c r="B2430" s="1203" t="s">
        <v>4328</v>
      </c>
      <c r="C2430" s="1212">
        <f>C2408/C2411</f>
        <v>440.39024390243901</v>
      </c>
      <c r="D2430" s="1212"/>
      <c r="E2430" s="1212"/>
      <c r="F2430" s="2307"/>
      <c r="G2430" s="1212">
        <f t="shared" ref="G2430:S2430" si="5946">G2408/G2411</f>
        <v>45.666666666666664</v>
      </c>
      <c r="H2430" s="1212"/>
      <c r="I2430" s="1212"/>
      <c r="J2430" s="2307"/>
      <c r="K2430" s="1212">
        <f t="shared" si="5946"/>
        <v>149.07692307692307</v>
      </c>
      <c r="L2430" s="1212"/>
      <c r="M2430" s="1212"/>
      <c r="N2430" s="2307"/>
      <c r="O2430" s="1212">
        <f t="shared" si="5946"/>
        <v>454.91304347826087</v>
      </c>
      <c r="P2430" s="1212"/>
      <c r="Q2430" s="1212"/>
      <c r="R2430" s="2307"/>
      <c r="S2430" s="1212">
        <f t="shared" si="5946"/>
        <v>69</v>
      </c>
      <c r="T2430" s="1212"/>
      <c r="U2430" s="1212"/>
      <c r="V2430" s="2307"/>
      <c r="W2430" s="1212">
        <f>W2408/W2411</f>
        <v>363.16470588235296</v>
      </c>
      <c r="X2430" s="1212"/>
      <c r="Y2430" s="1212"/>
      <c r="Z2430" s="2307"/>
      <c r="AA2430" s="1212">
        <f t="shared" si="5911"/>
        <v>231.8093754248579</v>
      </c>
      <c r="AB2430" s="1724"/>
      <c r="AC2430" s="1724"/>
      <c r="AD2430" s="27" t="s">
        <v>4329</v>
      </c>
    </row>
    <row r="2431" spans="1:30" customFormat="1" hidden="1" x14ac:dyDescent="0.25">
      <c r="A2431" s="3472"/>
      <c r="B2431" s="1181" t="s">
        <v>4223</v>
      </c>
      <c r="C2431" s="1207">
        <f>C2430/C264</f>
        <v>2.0302730018497437</v>
      </c>
      <c r="D2431" s="1207"/>
      <c r="E2431" s="1207"/>
      <c r="F2431" s="1184"/>
      <c r="G2431" s="1208">
        <f t="shared" ref="G2431:W2431" si="5947">G2430/G264</f>
        <v>0.31551016321217584</v>
      </c>
      <c r="H2431" s="1208"/>
      <c r="I2431" s="1208"/>
      <c r="J2431" s="1184"/>
      <c r="K2431" s="1209">
        <f t="shared" si="5947"/>
        <v>0.83608445817748134</v>
      </c>
      <c r="L2431" s="1209"/>
      <c r="M2431" s="1209"/>
      <c r="N2431" s="1184"/>
      <c r="O2431" s="1210">
        <f t="shared" si="5947"/>
        <v>5.9554259002624859</v>
      </c>
      <c r="P2431" s="1210"/>
      <c r="Q2431" s="1210"/>
      <c r="R2431" s="1184"/>
      <c r="S2431" s="1211">
        <f t="shared" si="5947"/>
        <v>0.41014201894438118</v>
      </c>
      <c r="T2431" s="1211"/>
      <c r="U2431" s="1211"/>
      <c r="V2431" s="1184"/>
      <c r="W2431" s="1177">
        <f t="shared" si="5947"/>
        <v>2.3708679304806641</v>
      </c>
      <c r="X2431" s="1177"/>
      <c r="Y2431" s="1177"/>
      <c r="Z2431" s="1184"/>
      <c r="AA2431" s="1198">
        <f t="shared" si="5911"/>
        <v>1.9094871084892535</v>
      </c>
      <c r="AB2431" s="1723"/>
      <c r="AC2431" s="1723"/>
      <c r="AD2431" t="s">
        <v>4330</v>
      </c>
    </row>
    <row r="2432" spans="1:30" customFormat="1" hidden="1" x14ac:dyDescent="0.25">
      <c r="A2432" s="3472"/>
      <c r="B2432" s="1181" t="s">
        <v>4224</v>
      </c>
      <c r="C2432" s="1207">
        <f>C2430/C281</f>
        <v>2.4057192288188678</v>
      </c>
      <c r="D2432" s="1207"/>
      <c r="E2432" s="1207"/>
      <c r="F2432" s="1184"/>
      <c r="G2432" s="1208">
        <f t="shared" ref="G2432:W2432" si="5948">G2430/G281</f>
        <v>1.274924567254248</v>
      </c>
      <c r="H2432" s="1208"/>
      <c r="I2432" s="1208"/>
      <c r="J2432" s="1184"/>
      <c r="K2432" s="1209">
        <f t="shared" si="5948"/>
        <v>0.80375462790921726</v>
      </c>
      <c r="L2432" s="1209"/>
      <c r="M2432" s="1209"/>
      <c r="N2432" s="1184"/>
      <c r="O2432" s="1210">
        <f t="shared" si="5948"/>
        <v>4.32321603583675</v>
      </c>
      <c r="P2432" s="1210"/>
      <c r="Q2432" s="1210"/>
      <c r="R2432" s="1184"/>
      <c r="S2432" s="1211">
        <f t="shared" si="5948"/>
        <v>0.61771110573433341</v>
      </c>
      <c r="T2432" s="1211"/>
      <c r="U2432" s="1211"/>
      <c r="V2432" s="1184"/>
      <c r="W2432" s="1177">
        <f t="shared" si="5948"/>
        <v>2.5514407911762813</v>
      </c>
      <c r="X2432" s="1177"/>
      <c r="Y2432" s="1177"/>
      <c r="Z2432" s="1184"/>
      <c r="AA2432" s="1198">
        <f t="shared" si="5911"/>
        <v>1.8850651131106833</v>
      </c>
      <c r="AB2432" s="1723"/>
      <c r="AC2432" s="1723"/>
      <c r="AD2432" t="s">
        <v>4331</v>
      </c>
    </row>
    <row r="2433" spans="1:30" customFormat="1" hidden="1" x14ac:dyDescent="0.25">
      <c r="A2433" s="3472"/>
      <c r="B2433" s="845" t="s">
        <v>4758</v>
      </c>
      <c r="C2433" s="1207">
        <f>C2430/C282</f>
        <v>3.1122985434801342</v>
      </c>
      <c r="D2433" s="1207"/>
      <c r="E2433" s="1207"/>
      <c r="F2433" s="1184"/>
      <c r="G2433" s="1208">
        <f t="shared" ref="G2433:W2433" si="5949">G2430/G282</f>
        <v>2.2149700598802391</v>
      </c>
      <c r="H2433" s="1208"/>
      <c r="I2433" s="1208"/>
      <c r="J2433" s="1184"/>
      <c r="K2433" s="1209">
        <f t="shared" si="5949"/>
        <v>4.1828887019726713</v>
      </c>
      <c r="L2433" s="1209"/>
      <c r="M2433" s="1209"/>
      <c r="N2433" s="1184"/>
      <c r="O2433" s="1210">
        <f t="shared" si="5949"/>
        <v>14.994024443002381</v>
      </c>
      <c r="P2433" s="1210"/>
      <c r="Q2433" s="1210"/>
      <c r="R2433" s="1184"/>
      <c r="S2433" s="1211">
        <f t="shared" si="5949"/>
        <v>1.3480613165013526</v>
      </c>
      <c r="T2433" s="1211"/>
      <c r="U2433" s="1211"/>
      <c r="V2433" s="1184"/>
      <c r="W2433" s="1177">
        <f t="shared" si="5949"/>
        <v>5.4177196162397196</v>
      </c>
      <c r="X2433" s="1177"/>
      <c r="Y2433" s="1177"/>
      <c r="Z2433" s="1184"/>
      <c r="AA2433" s="1198">
        <f t="shared" si="5911"/>
        <v>5.1704486129673555</v>
      </c>
      <c r="AB2433" s="1723"/>
      <c r="AC2433" s="1723"/>
      <c r="AD2433" t="s">
        <v>4769</v>
      </c>
    </row>
    <row r="2434" spans="1:30" customFormat="1" hidden="1" x14ac:dyDescent="0.25">
      <c r="A2434" s="3472"/>
      <c r="B2434" s="1203" t="s">
        <v>4333</v>
      </c>
      <c r="C2434" s="1213">
        <f>C2397/C2411</f>
        <v>119.09756097560975</v>
      </c>
      <c r="D2434" s="1213"/>
      <c r="E2434" s="1213"/>
      <c r="F2434" s="2307"/>
      <c r="G2434" s="1213">
        <f t="shared" ref="G2434:S2434" si="5950">G2397/G2411</f>
        <v>27.833333333333332</v>
      </c>
      <c r="H2434" s="1213"/>
      <c r="I2434" s="1213"/>
      <c r="J2434" s="2307"/>
      <c r="K2434" s="1213">
        <f t="shared" si="5950"/>
        <v>47.615384615384613</v>
      </c>
      <c r="L2434" s="1213"/>
      <c r="M2434" s="1213"/>
      <c r="N2434" s="2307"/>
      <c r="O2434" s="1213">
        <f t="shared" si="5950"/>
        <v>26.913043478260871</v>
      </c>
      <c r="P2434" s="1213"/>
      <c r="Q2434" s="1213"/>
      <c r="R2434" s="2307"/>
      <c r="S2434" s="1213">
        <f t="shared" si="5950"/>
        <v>13</v>
      </c>
      <c r="T2434" s="1213"/>
      <c r="U2434" s="1213"/>
      <c r="V2434" s="2307"/>
      <c r="W2434" s="1213">
        <f>W2397/W2411</f>
        <v>74.28235294117647</v>
      </c>
      <c r="X2434" s="1213"/>
      <c r="Y2434" s="1213"/>
      <c r="Z2434" s="2307"/>
      <c r="AA2434" s="1213">
        <f t="shared" si="5911"/>
        <v>46.891864480517718</v>
      </c>
      <c r="AB2434" s="1725"/>
      <c r="AC2434" s="1725"/>
      <c r="AD2434" s="27" t="s">
        <v>4334</v>
      </c>
    </row>
    <row r="2435" spans="1:30" customFormat="1" hidden="1" x14ac:dyDescent="0.25">
      <c r="A2435" s="3472"/>
      <c r="B2435" s="1181" t="s">
        <v>4223</v>
      </c>
      <c r="C2435" s="1207">
        <f>C2434/C290</f>
        <v>2.5176874103299856</v>
      </c>
      <c r="D2435" s="1207"/>
      <c r="E2435" s="1207"/>
      <c r="F2435" s="1184"/>
      <c r="G2435" s="1208">
        <f t="shared" ref="G2435:W2435" si="5951">G2434/G290</f>
        <v>0.85329864843559633</v>
      </c>
      <c r="H2435" s="1208"/>
      <c r="I2435" s="1208"/>
      <c r="J2435" s="1184"/>
      <c r="K2435" s="1209">
        <f t="shared" si="5951"/>
        <v>1.5438676673663729</v>
      </c>
      <c r="L2435" s="1209"/>
      <c r="M2435" s="1209"/>
      <c r="N2435" s="1184"/>
      <c r="O2435" s="1210">
        <f t="shared" si="5951"/>
        <v>1.6127793669556441</v>
      </c>
      <c r="P2435" s="1210"/>
      <c r="Q2435" s="1210"/>
      <c r="R2435" s="1184"/>
      <c r="S2435" s="1211">
        <f t="shared" si="5951"/>
        <v>0.39225228732723383</v>
      </c>
      <c r="T2435" s="1211"/>
      <c r="U2435" s="1211"/>
      <c r="V2435" s="1184"/>
      <c r="W2435" s="1177">
        <f t="shared" si="5951"/>
        <v>2.3567218720463314</v>
      </c>
      <c r="X2435" s="1177"/>
      <c r="Y2435" s="1177"/>
      <c r="Z2435" s="1184"/>
      <c r="AA2435" s="1198">
        <f t="shared" si="5911"/>
        <v>1.3839770760829668</v>
      </c>
      <c r="AB2435" s="1723"/>
      <c r="AC2435" s="1723"/>
      <c r="AD2435" t="s">
        <v>4335</v>
      </c>
    </row>
    <row r="2436" spans="1:30" customFormat="1" hidden="1" x14ac:dyDescent="0.25">
      <c r="A2436" s="3472"/>
      <c r="B2436" s="1181" t="s">
        <v>4224</v>
      </c>
      <c r="C2436" s="1207">
        <f>C2434/C307</f>
        <v>3.1083855655665356</v>
      </c>
      <c r="D2436" s="1207"/>
      <c r="E2436" s="1207"/>
      <c r="F2436" s="1184"/>
      <c r="G2436" s="1208">
        <f t="shared" ref="G2436:W2436" si="5952">G2434/G307</f>
        <v>2.0980619157876683</v>
      </c>
      <c r="H2436" s="1208"/>
      <c r="I2436" s="1208"/>
      <c r="J2436" s="1184"/>
      <c r="K2436" s="1209">
        <f t="shared" si="5952"/>
        <v>1.674094107510411</v>
      </c>
      <c r="L2436" s="1209"/>
      <c r="M2436" s="1209"/>
      <c r="N2436" s="1184"/>
      <c r="O2436" s="1210">
        <f t="shared" si="5952"/>
        <v>1.0679262352854544</v>
      </c>
      <c r="P2436" s="1210"/>
      <c r="Q2436" s="1210"/>
      <c r="R2436" s="1184"/>
      <c r="S2436" s="1211">
        <f t="shared" si="5952"/>
        <v>0.60783487784330237</v>
      </c>
      <c r="T2436" s="1211"/>
      <c r="U2436" s="1211"/>
      <c r="V2436" s="1184"/>
      <c r="W2436" s="1177">
        <f t="shared" si="5952"/>
        <v>2.5958359850895536</v>
      </c>
      <c r="X2436" s="1177"/>
      <c r="Y2436" s="1177"/>
      <c r="Z2436" s="1184"/>
      <c r="AA2436" s="1198">
        <f t="shared" si="5911"/>
        <v>1.711260540398674</v>
      </c>
      <c r="AB2436" s="1723"/>
      <c r="AC2436" s="1723"/>
      <c r="AD2436" t="s">
        <v>4336</v>
      </c>
    </row>
    <row r="2437" spans="1:30" customFormat="1" hidden="1" x14ac:dyDescent="0.25">
      <c r="A2437" s="3472"/>
      <c r="B2437" s="845" t="s">
        <v>4758</v>
      </c>
      <c r="C2437" s="1207">
        <f>C2434/C308</f>
        <v>2.9976733192954885</v>
      </c>
      <c r="D2437" s="1207"/>
      <c r="E2437" s="1207"/>
      <c r="F2437" s="1184"/>
      <c r="G2437" s="1208">
        <f t="shared" ref="G2437:W2437" si="5953">G2434/G308</f>
        <v>4.1215722120658134</v>
      </c>
      <c r="H2437" s="1208"/>
      <c r="I2437" s="1208"/>
      <c r="J2437" s="1184"/>
      <c r="K2437" s="1209">
        <f t="shared" si="5953"/>
        <v>2.7174537589980305</v>
      </c>
      <c r="L2437" s="1209"/>
      <c r="M2437" s="1209"/>
      <c r="N2437" s="1184"/>
      <c r="O2437" s="1210">
        <f t="shared" si="5953"/>
        <v>2.4067344842764218</v>
      </c>
      <c r="P2437" s="1210"/>
      <c r="Q2437" s="1210"/>
      <c r="R2437" s="1184"/>
      <c r="S2437" s="1211">
        <f t="shared" si="5953"/>
        <v>0.95372460496613998</v>
      </c>
      <c r="T2437" s="1211"/>
      <c r="U2437" s="1211"/>
      <c r="V2437" s="1184"/>
      <c r="W2437" s="1177">
        <f t="shared" si="5953"/>
        <v>3.5166165609522984</v>
      </c>
      <c r="X2437" s="1177"/>
      <c r="Y2437" s="1177"/>
      <c r="Z2437" s="1184"/>
      <c r="AA2437" s="1198">
        <f t="shared" si="5911"/>
        <v>2.6394316759203789</v>
      </c>
      <c r="AB2437" s="1723"/>
      <c r="AC2437" s="1723"/>
      <c r="AD2437" t="s">
        <v>4768</v>
      </c>
    </row>
    <row r="2438" spans="1:30" s="325" customFormat="1" hidden="1" x14ac:dyDescent="0.25">
      <c r="A2438" s="3472"/>
      <c r="B2438" s="1203" t="s">
        <v>4338</v>
      </c>
      <c r="C2438" s="1206">
        <f>C2400/C2411</f>
        <v>12.048780487804878</v>
      </c>
      <c r="D2438" s="1206"/>
      <c r="E2438" s="1206"/>
      <c r="F2438" s="2307"/>
      <c r="G2438" s="1206">
        <f t="shared" ref="G2438:S2438" si="5954">G2400/G2411</f>
        <v>12.5</v>
      </c>
      <c r="H2438" s="1206"/>
      <c r="I2438" s="1206"/>
      <c r="J2438" s="2307"/>
      <c r="K2438" s="1206">
        <f t="shared" si="5954"/>
        <v>8.7692307692307701</v>
      </c>
      <c r="L2438" s="1206"/>
      <c r="M2438" s="1206"/>
      <c r="N2438" s="2307"/>
      <c r="O2438" s="1206">
        <f t="shared" si="5954"/>
        <v>14.043478260869565</v>
      </c>
      <c r="P2438" s="1206"/>
      <c r="Q2438" s="1206"/>
      <c r="R2438" s="2307"/>
      <c r="S2438" s="1206">
        <f t="shared" si="5954"/>
        <v>-5.5</v>
      </c>
      <c r="T2438" s="1206"/>
      <c r="U2438" s="1206"/>
      <c r="V2438" s="2307"/>
      <c r="W2438" s="1206">
        <f>W2400/W2411</f>
        <v>11.705882352941176</v>
      </c>
      <c r="X2438" s="1206"/>
      <c r="Y2438" s="1206"/>
      <c r="Z2438" s="2307"/>
      <c r="AA2438" s="1206">
        <f t="shared" si="5911"/>
        <v>8.3722979035810425</v>
      </c>
      <c r="AB2438" s="1718"/>
      <c r="AC2438" s="1718"/>
      <c r="AD2438" s="1220" t="s">
        <v>4339</v>
      </c>
    </row>
    <row r="2439" spans="1:30" s="325" customFormat="1" hidden="1" x14ac:dyDescent="0.25">
      <c r="A2439" s="3472"/>
      <c r="B2439" s="1182" t="s">
        <v>4223</v>
      </c>
      <c r="C2439" s="1207">
        <f>C2438/C316</f>
        <v>3.6396899831822109</v>
      </c>
      <c r="D2439" s="1207"/>
      <c r="E2439" s="1207"/>
      <c r="F2439" s="1184"/>
      <c r="G2439" s="1208">
        <f t="shared" ref="G2439:W2439" si="5955">G2438/G316</f>
        <v>1.5042194092827004</v>
      </c>
      <c r="H2439" s="1208"/>
      <c r="I2439" s="1208"/>
      <c r="J2439" s="1184"/>
      <c r="K2439" s="1209">
        <f t="shared" si="5955"/>
        <v>1.5310082970046408</v>
      </c>
      <c r="L2439" s="1209"/>
      <c r="M2439" s="1209"/>
      <c r="N2439" s="1184"/>
      <c r="O2439" s="1210">
        <f t="shared" si="5955"/>
        <v>5.1214220145205704</v>
      </c>
      <c r="P2439" s="1210"/>
      <c r="Q2439" s="1210"/>
      <c r="R2439" s="1184"/>
      <c r="S2439" s="1214">
        <f t="shared" si="5955"/>
        <v>-0.37324868651488613</v>
      </c>
      <c r="T2439" s="1214"/>
      <c r="U2439" s="1214"/>
      <c r="V2439" s="1184"/>
      <c r="W2439" s="1199" t="e">
        <f t="shared" si="5955"/>
        <v>#DIV/0!</v>
      </c>
      <c r="X2439" s="1199"/>
      <c r="Y2439" s="1199"/>
      <c r="Z2439" s="1184"/>
      <c r="AA2439" s="1198">
        <f t="shared" si="5911"/>
        <v>2.2846182034950475</v>
      </c>
      <c r="AB2439" s="1723"/>
      <c r="AC2439" s="1723"/>
      <c r="AD2439" s="325" t="s">
        <v>4340</v>
      </c>
    </row>
    <row r="2440" spans="1:30" hidden="1" x14ac:dyDescent="0.25">
      <c r="A2440" s="3472"/>
      <c r="B2440" s="1182" t="s">
        <v>4224</v>
      </c>
      <c r="C2440" s="1207">
        <f>C2438/C333</f>
        <v>1.9996737495242181</v>
      </c>
      <c r="D2440" s="1207"/>
      <c r="E2440" s="1207"/>
      <c r="F2440" s="1184"/>
      <c r="G2440" s="1208">
        <f t="shared" ref="G2440:W2440" si="5956">G2438/G333</f>
        <v>2.7250744047619047</v>
      </c>
      <c r="H2440" s="1208"/>
      <c r="I2440" s="1208"/>
      <c r="J2440" s="1184"/>
      <c r="K2440" s="1209">
        <f t="shared" si="5956"/>
        <v>0.98845194705543848</v>
      </c>
      <c r="L2440" s="1209"/>
      <c r="M2440" s="1209"/>
      <c r="N2440" s="1184"/>
      <c r="O2440" s="1210">
        <f t="shared" si="5956"/>
        <v>1.879339400067408</v>
      </c>
      <c r="P2440" s="1210"/>
      <c r="Q2440" s="1210"/>
      <c r="R2440" s="1184"/>
      <c r="S2440" s="1214">
        <f t="shared" si="5956"/>
        <v>-0.93634969325153372</v>
      </c>
      <c r="T2440" s="1214"/>
      <c r="U2440" s="1214"/>
      <c r="V2440" s="1184"/>
      <c r="W2440" s="1200" t="e">
        <f t="shared" si="5956"/>
        <v>#DIV/0!</v>
      </c>
      <c r="X2440" s="1200"/>
      <c r="Y2440" s="1200"/>
      <c r="Z2440" s="1184"/>
      <c r="AA2440" s="1198">
        <f t="shared" si="5911"/>
        <v>1.3312379616314873</v>
      </c>
      <c r="AB2440" s="1723"/>
      <c r="AC2440" s="1723"/>
      <c r="AD2440" s="325" t="s">
        <v>4341</v>
      </c>
    </row>
    <row r="2441" spans="1:30" hidden="1" x14ac:dyDescent="0.25">
      <c r="A2441" s="3472"/>
      <c r="B2441" s="845" t="s">
        <v>4758</v>
      </c>
      <c r="C2441" s="1207">
        <f>C2438/C334</f>
        <v>-5.6968229256760647</v>
      </c>
      <c r="D2441" s="1207"/>
      <c r="E2441" s="1207"/>
      <c r="F2441" s="1184"/>
      <c r="G2441" s="1208">
        <f t="shared" ref="G2441:W2441" si="5957">G2438/G334</f>
        <v>6.328125</v>
      </c>
      <c r="H2441" s="1208"/>
      <c r="I2441" s="1208"/>
      <c r="J2441" s="1184"/>
      <c r="K2441" s="1209">
        <f t="shared" si="5957"/>
        <v>0.89873050837632606</v>
      </c>
      <c r="L2441" s="1209"/>
      <c r="M2441" s="1209"/>
      <c r="N2441" s="1184"/>
      <c r="O2441" s="1210">
        <f t="shared" si="5957"/>
        <v>3.1853253116665634</v>
      </c>
      <c r="P2441" s="1210"/>
      <c r="Q2441" s="1210"/>
      <c r="R2441" s="1184"/>
      <c r="S2441" s="1214">
        <f t="shared" si="5957"/>
        <v>-1.2456445993031358</v>
      </c>
      <c r="T2441" s="1214"/>
      <c r="U2441" s="1214"/>
      <c r="V2441" s="1184"/>
      <c r="W2441" s="1199" t="e">
        <f t="shared" si="5957"/>
        <v>#DIV/0!</v>
      </c>
      <c r="X2441" s="1199"/>
      <c r="Y2441" s="1199"/>
      <c r="Z2441" s="1184"/>
      <c r="AA2441" s="1198">
        <f t="shared" si="5911"/>
        <v>0.69394265901273788</v>
      </c>
      <c r="AB2441" s="1723"/>
      <c r="AC2441" s="1723"/>
      <c r="AD2441" s="325" t="s">
        <v>4767</v>
      </c>
    </row>
    <row r="2442" spans="1:30" hidden="1" x14ac:dyDescent="0.25">
      <c r="A2442" s="3472"/>
      <c r="B2442" s="1203" t="s">
        <v>4343</v>
      </c>
      <c r="C2442" s="1206">
        <f>C2403/C2408</f>
        <v>-1.1242800177226406E-2</v>
      </c>
      <c r="D2442" s="1206"/>
      <c r="E2442" s="1206"/>
      <c r="F2442" s="2307"/>
      <c r="G2442" s="1206">
        <f t="shared" ref="G2442:W2442" si="5958">G2403/G2408</f>
        <v>-9.4890510948905105E-2</v>
      </c>
      <c r="H2442" s="1206"/>
      <c r="I2442" s="1206"/>
      <c r="J2442" s="2307"/>
      <c r="K2442" s="1206">
        <f t="shared" si="5958"/>
        <v>-1.9607843137254902E-2</v>
      </c>
      <c r="L2442" s="1206"/>
      <c r="M2442" s="1206"/>
      <c r="N2442" s="2307"/>
      <c r="O2442" s="1206">
        <f t="shared" si="5958"/>
        <v>-1.0417662238363759E-2</v>
      </c>
      <c r="P2442" s="1206"/>
      <c r="Q2442" s="1206"/>
      <c r="R2442" s="2307"/>
      <c r="S2442" s="1206">
        <f t="shared" si="5958"/>
        <v>0</v>
      </c>
      <c r="T2442" s="1206"/>
      <c r="U2442" s="1206"/>
      <c r="V2442" s="2307"/>
      <c r="W2442" s="1206">
        <f t="shared" si="5958"/>
        <v>-1.2180504713466584E-2</v>
      </c>
      <c r="X2442" s="1206"/>
      <c r="Y2442" s="1206"/>
      <c r="Z2442" s="2307"/>
      <c r="AA2442" s="1206">
        <f t="shared" si="5911"/>
        <v>-2.7231763300350036E-2</v>
      </c>
      <c r="AB2442" s="1718"/>
      <c r="AC2442" s="1718"/>
      <c r="AD2442" s="1220" t="s">
        <v>4344</v>
      </c>
    </row>
    <row r="2443" spans="1:30" hidden="1" x14ac:dyDescent="0.25">
      <c r="A2443" s="3472"/>
      <c r="B2443" s="1182" t="s">
        <v>4223</v>
      </c>
      <c r="C2443" s="1207">
        <f>C2442/C342</f>
        <v>0.76428487518182975</v>
      </c>
      <c r="D2443" s="1207"/>
      <c r="E2443" s="1207"/>
      <c r="F2443" s="1184"/>
      <c r="G2443" s="1208">
        <f t="shared" ref="G2443:W2443" si="5959">G2442/G342</f>
        <v>5.1189784837512056</v>
      </c>
      <c r="H2443" s="1208"/>
      <c r="I2443" s="1208"/>
      <c r="J2443" s="1184"/>
      <c r="K2443" s="1209">
        <f t="shared" si="5959"/>
        <v>1.9341483153724923</v>
      </c>
      <c r="L2443" s="1209"/>
      <c r="M2443" s="1209"/>
      <c r="N2443" s="1184"/>
      <c r="O2443" s="1210">
        <f t="shared" si="5959"/>
        <v>1.6118944470177887</v>
      </c>
      <c r="P2443" s="1210"/>
      <c r="Q2443" s="1210"/>
      <c r="R2443" s="1184"/>
      <c r="S2443" s="1214">
        <f t="shared" si="5959"/>
        <v>0</v>
      </c>
      <c r="T2443" s="1214"/>
      <c r="U2443" s="1214"/>
      <c r="V2443" s="1184"/>
      <c r="W2443" s="1199" t="e">
        <f t="shared" si="5959"/>
        <v>#DIV/0!</v>
      </c>
      <c r="X2443" s="1199"/>
      <c r="Y2443" s="1199"/>
      <c r="Z2443" s="1184"/>
      <c r="AA2443" s="1198">
        <f t="shared" si="5911"/>
        <v>1.8858612242646633</v>
      </c>
      <c r="AB2443" s="1723"/>
      <c r="AC2443" s="1723"/>
      <c r="AD2443" s="325" t="s">
        <v>4345</v>
      </c>
    </row>
    <row r="2444" spans="1:30" hidden="1" x14ac:dyDescent="0.25">
      <c r="A2444" s="3472"/>
      <c r="B2444" s="1182" t="s">
        <v>4224</v>
      </c>
      <c r="C2444" s="1207">
        <f>C2442/C359</f>
        <v>0.78437397140888443</v>
      </c>
      <c r="D2444" s="1207"/>
      <c r="E2444" s="1207"/>
      <c r="F2444" s="1184"/>
      <c r="G2444" s="1208">
        <f t="shared" ref="G2444:W2444" si="5960">G2442/G359</f>
        <v>2.2379233986713687</v>
      </c>
      <c r="H2444" s="1208"/>
      <c r="I2444" s="1208"/>
      <c r="J2444" s="1184"/>
      <c r="K2444" s="1209">
        <f t="shared" si="5960"/>
        <v>1.5670386362361912</v>
      </c>
      <c r="L2444" s="1209"/>
      <c r="M2444" s="1209"/>
      <c r="N2444" s="1184"/>
      <c r="O2444" s="1210">
        <f t="shared" si="5960"/>
        <v>0.53664954402221909</v>
      </c>
      <c r="P2444" s="1210"/>
      <c r="Q2444" s="1210"/>
      <c r="R2444" s="1184"/>
      <c r="S2444" s="1214">
        <f t="shared" si="5960"/>
        <v>0</v>
      </c>
      <c r="T2444" s="1214"/>
      <c r="U2444" s="1214"/>
      <c r="V2444" s="1184"/>
      <c r="W2444" s="1199" t="e">
        <f t="shared" si="5960"/>
        <v>#DIV/0!</v>
      </c>
      <c r="X2444" s="1199"/>
      <c r="Y2444" s="1199"/>
      <c r="Z2444" s="1184"/>
      <c r="AA2444" s="1198">
        <f t="shared" si="5911"/>
        <v>1.0251971100677326</v>
      </c>
      <c r="AB2444" s="1723"/>
      <c r="AC2444" s="1723"/>
      <c r="AD2444" s="325" t="s">
        <v>4346</v>
      </c>
    </row>
    <row r="2445" spans="1:30" ht="15.75" hidden="1" thickBot="1" x14ac:dyDescent="0.3">
      <c r="A2445" s="3473"/>
      <c r="B2445" s="845" t="s">
        <v>4758</v>
      </c>
      <c r="C2445" s="1207">
        <f>C2442/C360</f>
        <v>0.67840350749575107</v>
      </c>
      <c r="D2445" s="1207"/>
      <c r="E2445" s="1207"/>
      <c r="F2445" s="1184"/>
      <c r="G2445" s="1208">
        <f t="shared" ref="G2445:W2445" si="5961">G2442/G360</f>
        <v>6.8898762297683271</v>
      </c>
      <c r="H2445" s="1208"/>
      <c r="I2445" s="1208"/>
      <c r="J2445" s="1184"/>
      <c r="K2445" s="1209">
        <f t="shared" si="5961"/>
        <v>0.52799564270152499</v>
      </c>
      <c r="L2445" s="1209"/>
      <c r="M2445" s="1209"/>
      <c r="N2445" s="1184"/>
      <c r="O2445" s="1210">
        <f t="shared" si="5961"/>
        <v>0.44083160208655064</v>
      </c>
      <c r="P2445" s="1210"/>
      <c r="Q2445" s="1210"/>
      <c r="R2445" s="1184"/>
      <c r="S2445" s="1214">
        <f t="shared" si="5961"/>
        <v>0</v>
      </c>
      <c r="T2445" s="1214"/>
      <c r="U2445" s="1214"/>
      <c r="V2445" s="1184"/>
      <c r="W2445" s="1200" t="e">
        <f t="shared" si="5961"/>
        <v>#DIV/0!</v>
      </c>
      <c r="X2445" s="1200"/>
      <c r="Y2445" s="1200"/>
      <c r="Z2445" s="1184"/>
      <c r="AA2445" s="1198">
        <f t="shared" si="5911"/>
        <v>1.7074213964104306</v>
      </c>
      <c r="AB2445" s="1723"/>
      <c r="AC2445" s="1723"/>
      <c r="AD2445" s="325" t="s">
        <v>4759</v>
      </c>
    </row>
    <row r="2446" spans="1:30" hidden="1" x14ac:dyDescent="0.25">
      <c r="A2446" s="1295"/>
      <c r="B2446" s="845"/>
      <c r="C2446" s="1312"/>
      <c r="D2446" s="1312"/>
      <c r="E2446" s="1312"/>
      <c r="F2446" s="2317"/>
      <c r="G2446" s="1312"/>
      <c r="H2446" s="1312"/>
      <c r="I2446" s="1312"/>
      <c r="J2446" s="2317"/>
      <c r="K2446" s="1312"/>
      <c r="L2446" s="1312"/>
      <c r="M2446" s="1312"/>
      <c r="N2446" s="2317"/>
      <c r="O2446" s="1312"/>
      <c r="P2446" s="1312"/>
      <c r="Q2446" s="1312"/>
      <c r="R2446" s="2317"/>
      <c r="S2446" s="1312"/>
      <c r="T2446" s="1312"/>
      <c r="U2446" s="1312"/>
      <c r="V2446" s="2317"/>
      <c r="W2446" s="1298"/>
      <c r="X2446" s="1298"/>
      <c r="Y2446" s="1298"/>
      <c r="Z2446" s="2317"/>
      <c r="AA2446" s="1298" t="e">
        <f t="shared" si="5911"/>
        <v>#DIV/0!</v>
      </c>
      <c r="AB2446" s="1298"/>
      <c r="AC2446" s="1298"/>
    </row>
    <row r="2447" spans="1:30" hidden="1" x14ac:dyDescent="0.25">
      <c r="A2447" s="1295"/>
      <c r="B2447" s="845"/>
      <c r="C2447" s="1312"/>
      <c r="D2447" s="1312"/>
      <c r="E2447" s="1312"/>
      <c r="F2447" s="2317"/>
      <c r="G2447" s="1312"/>
      <c r="H2447" s="1312"/>
      <c r="I2447" s="1312"/>
      <c r="J2447" s="2317"/>
      <c r="K2447" s="1312"/>
      <c r="L2447" s="1312"/>
      <c r="M2447" s="1312"/>
      <c r="N2447" s="2317"/>
      <c r="O2447" s="1312"/>
      <c r="P2447" s="1312"/>
      <c r="Q2447" s="1312"/>
      <c r="R2447" s="2317"/>
      <c r="S2447" s="1312"/>
      <c r="T2447" s="1312"/>
      <c r="U2447" s="1312"/>
      <c r="V2447" s="2317"/>
      <c r="W2447" s="1298"/>
      <c r="X2447" s="1298"/>
      <c r="Y2447" s="1298"/>
      <c r="Z2447" s="2317"/>
      <c r="AA2447" s="1298" t="e">
        <f t="shared" si="5911"/>
        <v>#DIV/0!</v>
      </c>
      <c r="AB2447" s="1298"/>
      <c r="AC2447" s="1298"/>
    </row>
    <row r="2448" spans="1:30" hidden="1" x14ac:dyDescent="0.25">
      <c r="A2448" s="1295"/>
      <c r="B2448" s="845"/>
      <c r="C2448" s="1312"/>
      <c r="D2448" s="1312"/>
      <c r="E2448" s="1312"/>
      <c r="F2448" s="2317"/>
      <c r="G2448" s="1312"/>
      <c r="H2448" s="1312"/>
      <c r="I2448" s="1312"/>
      <c r="J2448" s="2317"/>
      <c r="K2448" s="1312"/>
      <c r="L2448" s="1312"/>
      <c r="M2448" s="1312"/>
      <c r="N2448" s="2317"/>
      <c r="O2448" s="1312"/>
      <c r="P2448" s="1312"/>
      <c r="Q2448" s="1312"/>
      <c r="R2448" s="2317"/>
      <c r="S2448" s="1312"/>
      <c r="T2448" s="1312"/>
      <c r="U2448" s="1312"/>
      <c r="V2448" s="2317"/>
      <c r="W2448" s="1298"/>
      <c r="X2448" s="1298"/>
      <c r="Y2448" s="1298"/>
      <c r="Z2448" s="2317"/>
      <c r="AA2448" s="1298" t="e">
        <f t="shared" si="5911"/>
        <v>#DIV/0!</v>
      </c>
      <c r="AB2448" s="1298"/>
      <c r="AC2448" s="1298"/>
    </row>
    <row r="2449" spans="1:30" ht="21" hidden="1" x14ac:dyDescent="0.35">
      <c r="A2449" s="1295"/>
      <c r="B2449" s="1313" t="s">
        <v>4770</v>
      </c>
      <c r="C2449" s="1312"/>
      <c r="D2449" s="1312"/>
      <c r="E2449" s="1312"/>
      <c r="F2449" s="2317"/>
      <c r="G2449" s="1312"/>
      <c r="H2449" s="1312"/>
      <c r="I2449" s="1312"/>
      <c r="J2449" s="2317"/>
      <c r="K2449" s="1312"/>
      <c r="L2449" s="1312"/>
      <c r="M2449" s="1312"/>
      <c r="N2449" s="2317"/>
      <c r="O2449" s="1312"/>
      <c r="P2449" s="1312"/>
      <c r="Q2449" s="1312"/>
      <c r="R2449" s="2317"/>
      <c r="S2449" s="1312"/>
      <c r="T2449" s="1312"/>
      <c r="U2449" s="1312"/>
      <c r="V2449" s="2317"/>
      <c r="W2449" s="1298"/>
      <c r="X2449" s="1298"/>
      <c r="Y2449" s="1298"/>
      <c r="Z2449" s="2317"/>
      <c r="AA2449" s="1298" t="e">
        <f t="shared" si="5911"/>
        <v>#DIV/0!</v>
      </c>
      <c r="AB2449" s="1298"/>
      <c r="AC2449" s="1298"/>
    </row>
    <row r="2450" spans="1:30" hidden="1" x14ac:dyDescent="0.25">
      <c r="A2450" s="1295"/>
      <c r="B2450" s="845"/>
      <c r="C2450" s="1312"/>
      <c r="D2450" s="1312"/>
      <c r="E2450" s="1312"/>
      <c r="F2450" s="2317"/>
      <c r="G2450" s="1312"/>
      <c r="H2450" s="1312"/>
      <c r="I2450" s="1312"/>
      <c r="J2450" s="2317"/>
      <c r="K2450" s="1312"/>
      <c r="L2450" s="1312"/>
      <c r="M2450" s="1312"/>
      <c r="N2450" s="2317"/>
      <c r="O2450" s="1312"/>
      <c r="P2450" s="1312"/>
      <c r="Q2450" s="1312"/>
      <c r="R2450" s="2317"/>
      <c r="S2450" s="1312"/>
      <c r="T2450" s="1312"/>
      <c r="U2450" s="1312"/>
      <c r="V2450" s="2317"/>
      <c r="W2450" s="1298"/>
      <c r="X2450" s="1298"/>
      <c r="Y2450" s="1298"/>
      <c r="Z2450" s="2317"/>
      <c r="AA2450" s="1298" t="e">
        <f t="shared" si="5911"/>
        <v>#DIV/0!</v>
      </c>
      <c r="AB2450" s="1298"/>
      <c r="AC2450" s="1298"/>
    </row>
    <row r="2451" spans="1:30" hidden="1" x14ac:dyDescent="0.25">
      <c r="A2451" s="1295"/>
      <c r="B2451" s="845"/>
      <c r="C2451" s="1312"/>
      <c r="D2451" s="1312"/>
      <c r="E2451" s="1312"/>
      <c r="F2451" s="2317"/>
      <c r="G2451" s="1312"/>
      <c r="H2451" s="1312"/>
      <c r="I2451" s="1312"/>
      <c r="J2451" s="2317"/>
      <c r="K2451" s="1312"/>
      <c r="L2451" s="1312"/>
      <c r="M2451" s="1312"/>
      <c r="N2451" s="2317"/>
      <c r="O2451" s="1312"/>
      <c r="P2451" s="1312"/>
      <c r="Q2451" s="1312"/>
      <c r="R2451" s="2317"/>
      <c r="S2451" s="1312"/>
      <c r="T2451" s="1312"/>
      <c r="U2451" s="1312"/>
      <c r="V2451" s="2317"/>
      <c r="W2451" s="1298"/>
      <c r="X2451" s="1298"/>
      <c r="Y2451" s="1298"/>
      <c r="Z2451" s="2317"/>
      <c r="AA2451" s="1298" t="e">
        <f t="shared" si="5911"/>
        <v>#DIV/0!</v>
      </c>
      <c r="AB2451" s="1298"/>
      <c r="AC2451" s="1298"/>
    </row>
    <row r="2452" spans="1:30" customFormat="1" hidden="1" x14ac:dyDescent="0.25">
      <c r="A2452" s="3471" t="s">
        <v>157</v>
      </c>
      <c r="B2452" s="844" t="s">
        <v>935</v>
      </c>
      <c r="C2452" s="1309">
        <f>'BNP avec amende'!B113</f>
        <v>625</v>
      </c>
      <c r="D2452" s="1309"/>
      <c r="E2452" s="1309"/>
      <c r="F2452" s="2315"/>
      <c r="G2452" s="1309">
        <f>BPCE!B42</f>
        <v>20</v>
      </c>
      <c r="H2452" s="1309"/>
      <c r="I2452" s="1309"/>
      <c r="J2452" s="2315"/>
      <c r="K2452" s="1310">
        <f>SG!B74</f>
        <v>195</v>
      </c>
      <c r="L2452" s="1310"/>
      <c r="M2452" s="1310"/>
      <c r="N2452" s="2315"/>
      <c r="O2452" s="1309">
        <f>CA!B45</f>
        <v>51</v>
      </c>
      <c r="P2452" s="1309"/>
      <c r="Q2452" s="1309"/>
      <c r="R2452" s="2315"/>
      <c r="S2452" s="1309">
        <f>CM!B41</f>
        <v>1</v>
      </c>
      <c r="T2452" s="1309"/>
      <c r="U2452" s="1309"/>
      <c r="V2452" s="2315"/>
      <c r="W2452" s="1309">
        <f>SUM(C2452:S2452)</f>
        <v>892</v>
      </c>
      <c r="X2452" s="1309"/>
      <c r="Y2452" s="1309"/>
      <c r="Z2452" s="2315"/>
      <c r="AA2452" s="1311">
        <f t="shared" si="5911"/>
        <v>178.4</v>
      </c>
      <c r="AB2452" s="1715"/>
      <c r="AC2452" s="1715"/>
      <c r="AD2452" s="27" t="s">
        <v>4264</v>
      </c>
    </row>
    <row r="2453" spans="1:30" customFormat="1" hidden="1" x14ac:dyDescent="0.25">
      <c r="A2453" s="3472"/>
      <c r="B2453" s="845" t="s">
        <v>4265</v>
      </c>
      <c r="C2453" s="1184">
        <f>C2452/C4</f>
        <v>1.5956903594771241E-2</v>
      </c>
      <c r="D2453" s="1184"/>
      <c r="E2453" s="1184"/>
      <c r="F2453" s="1184"/>
      <c r="G2453" s="1185">
        <f t="shared" ref="G2453:W2453" si="5962">G2452/G4</f>
        <v>8.5995614223674597E-4</v>
      </c>
      <c r="H2453" s="1185"/>
      <c r="I2453" s="1185"/>
      <c r="J2453" s="1184"/>
      <c r="K2453" s="1186">
        <f t="shared" si="5962"/>
        <v>8.2756864575818014E-3</v>
      </c>
      <c r="L2453" s="1186"/>
      <c r="M2453" s="1186"/>
      <c r="N2453" s="1184"/>
      <c r="O2453" s="1187">
        <f t="shared" si="5962"/>
        <v>3.2170567085094302E-3</v>
      </c>
      <c r="P2453" s="1187"/>
      <c r="Q2453" s="1187"/>
      <c r="R2453" s="1184"/>
      <c r="S2453" s="1188">
        <f t="shared" si="5962"/>
        <v>6.4888715852313278E-5</v>
      </c>
      <c r="T2453" s="1188"/>
      <c r="U2453" s="1188"/>
      <c r="V2453" s="1184"/>
      <c r="W2453" s="1194">
        <f t="shared" si="5962"/>
        <v>7.6075461399379117E-3</v>
      </c>
      <c r="X2453" s="1194"/>
      <c r="Y2453" s="1194"/>
      <c r="Z2453" s="1184"/>
      <c r="AA2453" s="1189">
        <f t="shared" ref="AA2453:AA2516" si="5963">AVERAGE(C2453,G2453,K2453,O2453,S2453)</f>
        <v>5.6748983237903065E-3</v>
      </c>
      <c r="AB2453" s="1716"/>
      <c r="AC2453" s="1716"/>
      <c r="AD2453" t="s">
        <v>4266</v>
      </c>
    </row>
    <row r="2454" spans="1:30" customFormat="1" hidden="1" x14ac:dyDescent="0.25">
      <c r="A2454" s="3472"/>
      <c r="B2454" s="845" t="s">
        <v>4267</v>
      </c>
      <c r="C2454" s="1184">
        <f>C2452/C21</f>
        <v>2.4346538896030539E-2</v>
      </c>
      <c r="D2454" s="1184"/>
      <c r="E2454" s="1184"/>
      <c r="F2454" s="1184"/>
      <c r="G2454" s="1185">
        <f t="shared" ref="G2454:W2454" si="5964">G2452/G21</f>
        <v>5.1453563159248776E-3</v>
      </c>
      <c r="H2454" s="1185"/>
      <c r="I2454" s="1185"/>
      <c r="J2454" s="1184"/>
      <c r="K2454" s="1186">
        <f t="shared" si="5964"/>
        <v>1.5168014934660858E-2</v>
      </c>
      <c r="L2454" s="1186"/>
      <c r="M2454" s="1186"/>
      <c r="N2454" s="1184"/>
      <c r="O2454" s="1187">
        <f t="shared" si="5964"/>
        <v>6.1698524074522143E-3</v>
      </c>
      <c r="P2454" s="1187"/>
      <c r="Q2454" s="1187"/>
      <c r="R2454" s="1184"/>
      <c r="S2454" s="1188">
        <f t="shared" si="5964"/>
        <v>4.2122999157540015E-4</v>
      </c>
      <c r="T2454" s="1188"/>
      <c r="U2454" s="1188"/>
      <c r="V2454" s="1184"/>
      <c r="W2454" s="1194">
        <f t="shared" si="5964"/>
        <v>1.6813058393335092E-2</v>
      </c>
      <c r="X2454" s="1194"/>
      <c r="Y2454" s="1194"/>
      <c r="Z2454" s="1184"/>
      <c r="AA2454" s="1189">
        <f t="shared" si="5963"/>
        <v>1.0250198509128778E-2</v>
      </c>
      <c r="AB2454" s="1716"/>
      <c r="AC2454" s="1716"/>
      <c r="AD2454" t="s">
        <v>4268</v>
      </c>
    </row>
    <row r="2455" spans="1:30" customFormat="1" hidden="1" x14ac:dyDescent="0.25">
      <c r="A2455" s="3472"/>
      <c r="B2455" s="1203" t="s">
        <v>4273</v>
      </c>
      <c r="C2455" s="1204">
        <f>'BNP avec amende'!C113</f>
        <v>214</v>
      </c>
      <c r="D2455" s="1204"/>
      <c r="E2455" s="1204"/>
      <c r="F2455" s="2307"/>
      <c r="G2455" s="1204">
        <f>BPCE!C42</f>
        <v>11</v>
      </c>
      <c r="H2455" s="1204"/>
      <c r="I2455" s="1204"/>
      <c r="J2455" s="2307"/>
      <c r="K2455" s="1246">
        <f>SG!C74</f>
        <v>-167</v>
      </c>
      <c r="L2455" s="1246"/>
      <c r="M2455" s="1246"/>
      <c r="N2455" s="2307"/>
      <c r="O2455" s="1204">
        <f>CA!C45</f>
        <v>12</v>
      </c>
      <c r="P2455" s="1204"/>
      <c r="Q2455" s="1204"/>
      <c r="R2455" s="2307"/>
      <c r="S2455" s="1204">
        <f>CM!C41</f>
        <v>0</v>
      </c>
      <c r="T2455" s="1204"/>
      <c r="U2455" s="1204"/>
      <c r="V2455" s="2307"/>
      <c r="W2455" s="1204">
        <f>SUM(C2455:S2455)</f>
        <v>70</v>
      </c>
      <c r="X2455" s="1204"/>
      <c r="Y2455" s="1204"/>
      <c r="Z2455" s="2307"/>
      <c r="AA2455" s="1206">
        <f t="shared" si="5963"/>
        <v>14</v>
      </c>
      <c r="AB2455" s="1718"/>
      <c r="AC2455" s="1718"/>
      <c r="AD2455" s="27" t="s">
        <v>4274</v>
      </c>
    </row>
    <row r="2456" spans="1:30" customFormat="1" hidden="1" x14ac:dyDescent="0.25">
      <c r="A2456" s="3472"/>
      <c r="B2456" s="845" t="s">
        <v>4275</v>
      </c>
      <c r="C2456" s="1184">
        <f>C2455/C30</f>
        <v>7.8073695731484857E-2</v>
      </c>
      <c r="D2456" s="1184"/>
      <c r="E2456" s="1184"/>
      <c r="F2456" s="1184"/>
      <c r="G2456" s="1185">
        <f t="shared" ref="G2456:W2456" si="5965">G2455/G30</f>
        <v>1.8565400843881857E-3</v>
      </c>
      <c r="H2456" s="1185"/>
      <c r="I2456" s="1185"/>
      <c r="J2456" s="1184"/>
      <c r="K2456" s="1186">
        <f t="shared" si="5965"/>
        <v>-3.8162705667276052E-2</v>
      </c>
      <c r="L2456" s="1186"/>
      <c r="M2456" s="1186"/>
      <c r="N2456" s="1184"/>
      <c r="O2456" s="1187">
        <f t="shared" si="5965"/>
        <v>4.6065259117082534E-3</v>
      </c>
      <c r="P2456" s="1187"/>
      <c r="Q2456" s="1187"/>
      <c r="R2456" s="1184"/>
      <c r="S2456" s="1188">
        <f t="shared" si="5965"/>
        <v>0</v>
      </c>
      <c r="T2456" s="1188"/>
      <c r="U2456" s="1188"/>
      <c r="V2456" s="1184"/>
      <c r="W2456" s="1192">
        <f t="shared" si="5965"/>
        <v>3.1112493888617271E-3</v>
      </c>
      <c r="X2456" s="1192"/>
      <c r="Y2456" s="1192"/>
      <c r="Z2456" s="1184"/>
      <c r="AA2456" s="1193">
        <f t="shared" si="5963"/>
        <v>9.2748112120610467E-3</v>
      </c>
      <c r="AB2456" s="1717"/>
      <c r="AC2456" s="1717"/>
      <c r="AD2456" t="s">
        <v>4276</v>
      </c>
    </row>
    <row r="2457" spans="1:30" customFormat="1" hidden="1" x14ac:dyDescent="0.25">
      <c r="A2457" s="3472"/>
      <c r="B2457" s="845" t="s">
        <v>4277</v>
      </c>
      <c r="C2457" s="1184">
        <f>C2455/C47</f>
        <v>5.3009660639088435E-2</v>
      </c>
      <c r="D2457" s="1184"/>
      <c r="E2457" s="1184"/>
      <c r="F2457" s="1184"/>
      <c r="G2457" s="1185">
        <f t="shared" ref="G2457:W2457" si="5966">G2455/G47</f>
        <v>8.1845238095238099E-3</v>
      </c>
      <c r="H2457" s="1185"/>
      <c r="I2457" s="1185"/>
      <c r="J2457" s="1184"/>
      <c r="K2457" s="1186">
        <f t="shared" si="5966"/>
        <v>-4.1645885286783042E-2</v>
      </c>
      <c r="L2457" s="1186"/>
      <c r="M2457" s="1186"/>
      <c r="N2457" s="1184"/>
      <c r="O2457" s="1187">
        <f t="shared" si="5966"/>
        <v>4.8959608323133411E-3</v>
      </c>
      <c r="P2457" s="1187"/>
      <c r="Q2457" s="1187"/>
      <c r="R2457" s="1184"/>
      <c r="S2457" s="1188">
        <f t="shared" si="5966"/>
        <v>0</v>
      </c>
      <c r="T2457" s="1188"/>
      <c r="U2457" s="1188"/>
      <c r="V2457" s="1184"/>
      <c r="W2457" s="1192">
        <f t="shared" si="5966"/>
        <v>5.6026892908596125E-3</v>
      </c>
      <c r="X2457" s="1192"/>
      <c r="Y2457" s="1192"/>
      <c r="Z2457" s="1184"/>
      <c r="AA2457" s="1193">
        <f t="shared" si="5963"/>
        <v>4.8888519988285082E-3</v>
      </c>
      <c r="AB2457" s="1717"/>
      <c r="AC2457" s="1717"/>
      <c r="AD2457" t="s">
        <v>4278</v>
      </c>
    </row>
    <row r="2458" spans="1:30" customFormat="1" hidden="1" x14ac:dyDescent="0.25">
      <c r="A2458" s="3472"/>
      <c r="B2458" s="1203" t="s">
        <v>4283</v>
      </c>
      <c r="C2458" s="1204">
        <f>'BNP avec amende'!F113</f>
        <v>-77</v>
      </c>
      <c r="D2458" s="1204"/>
      <c r="E2458" s="1204"/>
      <c r="F2458" s="2307"/>
      <c r="G2458" s="1204">
        <f>BPCE!F42</f>
        <v>-2</v>
      </c>
      <c r="H2458" s="1204"/>
      <c r="I2458" s="1204"/>
      <c r="J2458" s="2307"/>
      <c r="K2458" s="1246">
        <f>SG!F74</f>
        <v>-4</v>
      </c>
      <c r="L2458" s="1246"/>
      <c r="M2458" s="1246"/>
      <c r="N2458" s="2307"/>
      <c r="O2458" s="1204">
        <f>CA!F45</f>
        <v>-4</v>
      </c>
      <c r="P2458" s="1204"/>
      <c r="Q2458" s="1204"/>
      <c r="R2458" s="2307"/>
      <c r="S2458" s="1204">
        <f>CM!G41</f>
        <v>0</v>
      </c>
      <c r="T2458" s="1204"/>
      <c r="U2458" s="1204"/>
      <c r="V2458" s="2307"/>
      <c r="W2458" s="1204">
        <f>SUM(C2458:S2458)</f>
        <v>-87</v>
      </c>
      <c r="X2458" s="1204"/>
      <c r="Y2458" s="1204"/>
      <c r="Z2458" s="2307"/>
      <c r="AA2458" s="1206">
        <f t="shared" si="5963"/>
        <v>-17.399999999999999</v>
      </c>
      <c r="AB2458" s="1719"/>
      <c r="AC2458" s="1719"/>
      <c r="AD2458" s="1178" t="s">
        <v>4284</v>
      </c>
    </row>
    <row r="2459" spans="1:30" customFormat="1" hidden="1" x14ac:dyDescent="0.25">
      <c r="A2459" s="3472"/>
      <c r="B2459" s="845" t="s">
        <v>4285</v>
      </c>
      <c r="C2459" s="1184">
        <f>C2458/C56</f>
        <v>2.91445874337623E-2</v>
      </c>
      <c r="D2459" s="1184"/>
      <c r="E2459" s="1184"/>
      <c r="F2459" s="1184"/>
      <c r="G2459" s="1185">
        <f t="shared" ref="G2459:W2459" si="5967">G2458/G56</f>
        <v>1.0454783063251437E-3</v>
      </c>
      <c r="H2459" s="1185"/>
      <c r="I2459" s="1185"/>
      <c r="J2459" s="1184"/>
      <c r="K2459" s="1186">
        <f t="shared" si="5967"/>
        <v>2.8964518464880519E-3</v>
      </c>
      <c r="L2459" s="1186"/>
      <c r="M2459" s="1186"/>
      <c r="N2459" s="1184"/>
      <c r="O2459" s="1187">
        <f t="shared" si="5967"/>
        <v>8.5287846481876331E-3</v>
      </c>
      <c r="P2459" s="1187"/>
      <c r="Q2459" s="1187"/>
      <c r="R2459" s="1184"/>
      <c r="S2459" s="1188">
        <f t="shared" si="5967"/>
        <v>0</v>
      </c>
      <c r="T2459" s="1188"/>
      <c r="U2459" s="1188"/>
      <c r="V2459" s="1184"/>
      <c r="W2459" s="1194">
        <f t="shared" si="5967"/>
        <v>1.0983461684130792E-2</v>
      </c>
      <c r="X2459" s="1194"/>
      <c r="Y2459" s="1194"/>
      <c r="Z2459" s="1184"/>
      <c r="AA2459" s="1193">
        <f t="shared" si="5963"/>
        <v>8.3230604469526261E-3</v>
      </c>
      <c r="AB2459" s="1717"/>
      <c r="AC2459" s="1717"/>
      <c r="AD2459" t="s">
        <v>4286</v>
      </c>
    </row>
    <row r="2460" spans="1:30" customFormat="1" hidden="1" x14ac:dyDescent="0.25">
      <c r="A2460" s="3472"/>
      <c r="B2460" s="845" t="s">
        <v>4287</v>
      </c>
      <c r="C2460" s="1184">
        <f>C2458/C73</f>
        <v>4.379977246871445E-2</v>
      </c>
      <c r="D2460" s="1184"/>
      <c r="E2460" s="1184"/>
      <c r="F2460" s="1184"/>
      <c r="G2460" s="1185">
        <f t="shared" ref="G2460:W2460" si="5968">G2458/G73</f>
        <v>4.4943820224719105E-3</v>
      </c>
      <c r="H2460" s="1185"/>
      <c r="I2460" s="1185"/>
      <c r="J2460" s="1184"/>
      <c r="K2460" s="1186">
        <f t="shared" si="5968"/>
        <v>3.8131553860819827E-3</v>
      </c>
      <c r="L2460" s="1186"/>
      <c r="M2460" s="1186"/>
      <c r="N2460" s="1184"/>
      <c r="O2460" s="1187">
        <f t="shared" si="5968"/>
        <v>5.9701492537313433E-3</v>
      </c>
      <c r="P2460" s="1187"/>
      <c r="Q2460" s="1187"/>
      <c r="R2460" s="1184"/>
      <c r="S2460" s="1188">
        <f t="shared" si="5968"/>
        <v>0</v>
      </c>
      <c r="T2460" s="1188"/>
      <c r="U2460" s="1188"/>
      <c r="V2460" s="1184"/>
      <c r="W2460" s="1194">
        <f t="shared" si="5968"/>
        <v>2.1518674251793223E-2</v>
      </c>
      <c r="X2460" s="1194"/>
      <c r="Y2460" s="1194"/>
      <c r="Z2460" s="1184"/>
      <c r="AA2460" s="1193">
        <f t="shared" si="5963"/>
        <v>1.1615491826199937E-2</v>
      </c>
      <c r="AB2460" s="1717"/>
      <c r="AC2460" s="1717"/>
      <c r="AD2460" t="s">
        <v>4288</v>
      </c>
    </row>
    <row r="2461" spans="1:30" customFormat="1" hidden="1" x14ac:dyDescent="0.25">
      <c r="A2461" s="3472"/>
      <c r="B2461" s="845" t="s">
        <v>4289</v>
      </c>
      <c r="C2461" s="1195">
        <v>0.34</v>
      </c>
      <c r="D2461" s="1195"/>
      <c r="E2461" s="1195"/>
      <c r="F2461" s="1184"/>
      <c r="G2461" s="1196">
        <v>0.34</v>
      </c>
      <c r="H2461" s="1196"/>
      <c r="I2461" s="1196"/>
      <c r="J2461" s="1184"/>
      <c r="K2461" s="1197">
        <v>0.34</v>
      </c>
      <c r="L2461" s="1197"/>
      <c r="M2461" s="1197"/>
      <c r="N2461" s="1184"/>
      <c r="O2461" s="1187">
        <v>0.34</v>
      </c>
      <c r="P2461" s="1187"/>
      <c r="Q2461" s="1187"/>
      <c r="R2461" s="1184"/>
      <c r="S2461" s="1188">
        <v>0.34</v>
      </c>
      <c r="T2461" s="1188"/>
      <c r="U2461" s="1188"/>
      <c r="V2461" s="1184"/>
      <c r="W2461" s="1190">
        <v>1.34</v>
      </c>
      <c r="X2461" s="1190"/>
      <c r="Y2461" s="1190"/>
      <c r="Z2461" s="1184"/>
      <c r="AA2461" s="1191">
        <f t="shared" si="5963"/>
        <v>0.34</v>
      </c>
      <c r="AB2461" s="1720"/>
      <c r="AC2461" s="1720"/>
      <c r="AD2461" t="s">
        <v>4290</v>
      </c>
    </row>
    <row r="2462" spans="1:30" customFormat="1" hidden="1" x14ac:dyDescent="0.25">
      <c r="A2462" s="3472"/>
      <c r="B2462" s="845" t="s">
        <v>4291</v>
      </c>
      <c r="C2462" s="1184">
        <f>C2458/C2455</f>
        <v>-0.35981308411214952</v>
      </c>
      <c r="D2462" s="1184"/>
      <c r="E2462" s="1184"/>
      <c r="F2462" s="1184"/>
      <c r="G2462" s="1185">
        <f t="shared" ref="G2462:W2462" si="5969">G2458/G2455</f>
        <v>-0.18181818181818182</v>
      </c>
      <c r="H2462" s="1185"/>
      <c r="I2462" s="1185"/>
      <c r="J2462" s="1184"/>
      <c r="K2462" s="1186">
        <f t="shared" si="5969"/>
        <v>2.3952095808383235E-2</v>
      </c>
      <c r="L2462" s="1186"/>
      <c r="M2462" s="1186"/>
      <c r="N2462" s="1184"/>
      <c r="O2462" s="1187">
        <f t="shared" si="5969"/>
        <v>-0.33333333333333331</v>
      </c>
      <c r="P2462" s="1187"/>
      <c r="Q2462" s="1187"/>
      <c r="R2462" s="1184"/>
      <c r="S2462" s="1188" t="e">
        <f t="shared" si="5969"/>
        <v>#DIV/0!</v>
      </c>
      <c r="T2462" s="1188"/>
      <c r="U2462" s="1188"/>
      <c r="V2462" s="1184"/>
      <c r="W2462" s="1205">
        <f t="shared" si="5969"/>
        <v>-1.2428571428571429</v>
      </c>
      <c r="X2462" s="1205"/>
      <c r="Y2462" s="1205"/>
      <c r="Z2462" s="1184"/>
      <c r="AA2462" s="1191" t="e">
        <f t="shared" si="5963"/>
        <v>#DIV/0!</v>
      </c>
      <c r="AB2462" s="1720"/>
      <c r="AC2462" s="1720"/>
      <c r="AD2462" t="s">
        <v>4292</v>
      </c>
    </row>
    <row r="2463" spans="1:30" customFormat="1" hidden="1" x14ac:dyDescent="0.25">
      <c r="A2463" s="3472"/>
      <c r="B2463" s="1203" t="s">
        <v>10</v>
      </c>
      <c r="C2463" s="1204">
        <f>'BNP avec amende'!G113</f>
        <v>1280</v>
      </c>
      <c r="D2463" s="1204"/>
      <c r="E2463" s="1204"/>
      <c r="F2463" s="2307"/>
      <c r="G2463" s="1204">
        <f>BPCE!G42</f>
        <v>83</v>
      </c>
      <c r="H2463" s="1204"/>
      <c r="I2463" s="1204"/>
      <c r="J2463" s="2307"/>
      <c r="K2463" s="1246">
        <f>SG!G74</f>
        <v>1182</v>
      </c>
      <c r="L2463" s="1246"/>
      <c r="M2463" s="1246"/>
      <c r="N2463" s="2307"/>
      <c r="O2463" s="1204">
        <f>CA!G45</f>
        <v>125</v>
      </c>
      <c r="P2463" s="1204"/>
      <c r="Q2463" s="1204"/>
      <c r="R2463" s="2307"/>
      <c r="S2463" s="1204">
        <f>CM!H41</f>
        <v>2</v>
      </c>
      <c r="T2463" s="1204"/>
      <c r="U2463" s="1204"/>
      <c r="V2463" s="2307"/>
      <c r="W2463" s="1204">
        <f>SUM(C2463:S2463)</f>
        <v>2672</v>
      </c>
      <c r="X2463" s="1204"/>
      <c r="Y2463" s="1204"/>
      <c r="Z2463" s="2307"/>
      <c r="AA2463" s="1204">
        <f t="shared" si="5963"/>
        <v>534.4</v>
      </c>
      <c r="AB2463" s="1721"/>
      <c r="AC2463" s="1721"/>
      <c r="AD2463" s="27" t="s">
        <v>4293</v>
      </c>
    </row>
    <row r="2464" spans="1:30" customFormat="1" hidden="1" x14ac:dyDescent="0.25">
      <c r="A2464" s="3472"/>
      <c r="B2464" s="845" t="s">
        <v>4294</v>
      </c>
      <c r="C2464" s="1184">
        <f>C2463/C82</f>
        <v>7.1268297300156455E-3</v>
      </c>
      <c r="D2464" s="1184"/>
      <c r="E2464" s="1184"/>
      <c r="F2464" s="1184"/>
      <c r="G2464" s="1185">
        <f t="shared" ref="G2464:W2464" si="5970">G2463/G82</f>
        <v>8.042713592185971E-4</v>
      </c>
      <c r="H2464" s="1185"/>
      <c r="I2464" s="1185"/>
      <c r="J2464" s="1184"/>
      <c r="K2464" s="1186">
        <f t="shared" si="5970"/>
        <v>8.6768851303735024E-3</v>
      </c>
      <c r="L2464" s="1186"/>
      <c r="M2464" s="1186"/>
      <c r="N2464" s="1184"/>
      <c r="O2464" s="1187">
        <f t="shared" si="5970"/>
        <v>1.7225460608816679E-3</v>
      </c>
      <c r="P2464" s="1187"/>
      <c r="Q2464" s="1187"/>
      <c r="R2464" s="1184"/>
      <c r="S2464" s="1188">
        <f t="shared" si="5970"/>
        <v>2.5565966585281673E-5</v>
      </c>
      <c r="T2464" s="1188"/>
      <c r="U2464" s="1188"/>
      <c r="V2464" s="1184"/>
      <c r="W2464" s="1194">
        <f t="shared" si="5970"/>
        <v>4.6891836398033071E-3</v>
      </c>
      <c r="X2464" s="1194"/>
      <c r="Y2464" s="1194"/>
      <c r="Z2464" s="1184"/>
      <c r="AA2464" s="1189">
        <f t="shared" si="5963"/>
        <v>3.6712196494149392E-3</v>
      </c>
      <c r="AB2464" s="1716"/>
      <c r="AC2464" s="1716"/>
      <c r="AD2464" t="s">
        <v>4295</v>
      </c>
    </row>
    <row r="2465" spans="1:30" customFormat="1" hidden="1" x14ac:dyDescent="0.25">
      <c r="A2465" s="3472"/>
      <c r="B2465" s="845" t="s">
        <v>4296</v>
      </c>
      <c r="C2465" s="1184">
        <f>C2463/C99</f>
        <v>1.0436200570729718E-2</v>
      </c>
      <c r="D2465" s="1184"/>
      <c r="E2465" s="1184"/>
      <c r="F2465" s="1184"/>
      <c r="G2465" s="1185">
        <f t="shared" ref="G2465:W2465" si="5971">G2463/G99</f>
        <v>7.9085278704144838E-3</v>
      </c>
      <c r="H2465" s="1185"/>
      <c r="I2465" s="1185"/>
      <c r="J2465" s="1184"/>
      <c r="K2465" s="1186">
        <f t="shared" si="5971"/>
        <v>1.4099123277867239E-2</v>
      </c>
      <c r="L2465" s="1186"/>
      <c r="M2465" s="1186"/>
      <c r="N2465" s="1184"/>
      <c r="O2465" s="1187">
        <f t="shared" si="5971"/>
        <v>3.6217187228371095E-3</v>
      </c>
      <c r="P2465" s="1187"/>
      <c r="Q2465" s="1187"/>
      <c r="R2465" s="1184"/>
      <c r="S2465" s="1188">
        <f t="shared" si="5971"/>
        <v>1.6130333091378336E-4</v>
      </c>
      <c r="T2465" s="1188"/>
      <c r="U2465" s="1188"/>
      <c r="V2465" s="1184"/>
      <c r="W2465" s="1194">
        <f t="shared" si="5971"/>
        <v>1.012531594244637E-2</v>
      </c>
      <c r="X2465" s="1194"/>
      <c r="Y2465" s="1194"/>
      <c r="Z2465" s="1184"/>
      <c r="AA2465" s="1189">
        <f t="shared" si="5963"/>
        <v>7.245374754552468E-3</v>
      </c>
      <c r="AB2465" s="1716"/>
      <c r="AC2465" s="1716"/>
      <c r="AD2465" t="s">
        <v>4297</v>
      </c>
    </row>
    <row r="2466" spans="1:30" customFormat="1" hidden="1" x14ac:dyDescent="0.25">
      <c r="A2466" s="3472"/>
      <c r="B2466" s="1203" t="s">
        <v>14</v>
      </c>
      <c r="C2466" s="1204">
        <f>'BNP avec amende'!J113</f>
        <v>14</v>
      </c>
      <c r="D2466" s="1204"/>
      <c r="E2466" s="1204"/>
      <c r="F2466" s="2307"/>
      <c r="G2466" s="1204">
        <f>BPCE!J42</f>
        <v>3</v>
      </c>
      <c r="H2466" s="1204"/>
      <c r="I2466" s="1204"/>
      <c r="J2466" s="2307"/>
      <c r="K2466" s="1246">
        <f>SG!J74</f>
        <v>12</v>
      </c>
      <c r="L2466" s="1246"/>
      <c r="M2466" s="1246"/>
      <c r="N2466" s="2307"/>
      <c r="O2466" s="1204">
        <f>CA!J45</f>
        <v>4</v>
      </c>
      <c r="P2466" s="1204"/>
      <c r="Q2466" s="1204"/>
      <c r="R2466" s="2307"/>
      <c r="S2466" s="1204">
        <f>CM!K41</f>
        <v>2</v>
      </c>
      <c r="T2466" s="1204"/>
      <c r="U2466" s="1204"/>
      <c r="V2466" s="2307"/>
      <c r="W2466" s="1204">
        <f>SUM(C2466:S2466)</f>
        <v>35</v>
      </c>
      <c r="X2466" s="1204"/>
      <c r="Y2466" s="1204"/>
      <c r="Z2466" s="2307"/>
      <c r="AA2466" s="1221">
        <f t="shared" si="5963"/>
        <v>7</v>
      </c>
      <c r="AB2466" s="1722"/>
      <c r="AC2466" s="1722"/>
      <c r="AD2466" s="27" t="s">
        <v>4298</v>
      </c>
    </row>
    <row r="2467" spans="1:30" customFormat="1" hidden="1" x14ac:dyDescent="0.25">
      <c r="A2467" s="3472"/>
      <c r="B2467" s="845" t="s">
        <v>4299</v>
      </c>
      <c r="C2467" s="1184">
        <f>C2466/C108</f>
        <v>1.6908212560386472E-2</v>
      </c>
      <c r="D2467" s="1184"/>
      <c r="E2467" s="1184"/>
      <c r="F2467" s="1184"/>
      <c r="G2467" s="1185">
        <f t="shared" ref="G2467:W2467" si="5972">G2466/G108</f>
        <v>4.2075736325385693E-3</v>
      </c>
      <c r="H2467" s="1185"/>
      <c r="I2467" s="1185"/>
      <c r="J2467" s="1184"/>
      <c r="K2467" s="1186">
        <f t="shared" si="5972"/>
        <v>1.5706806282722512E-2</v>
      </c>
      <c r="L2467" s="1186"/>
      <c r="M2467" s="1186"/>
      <c r="N2467" s="1184"/>
      <c r="O2467" s="1187">
        <f t="shared" si="5972"/>
        <v>4.2105263157894736E-3</v>
      </c>
      <c r="P2467" s="1187"/>
      <c r="Q2467" s="1187"/>
      <c r="R2467" s="1184"/>
      <c r="S2467" s="1188">
        <f t="shared" si="5972"/>
        <v>4.3010752688172043E-3</v>
      </c>
      <c r="T2467" s="1188"/>
      <c r="U2467" s="1188"/>
      <c r="V2467" s="1184"/>
      <c r="W2467" s="1194">
        <f t="shared" si="5972"/>
        <v>9.4086021505376347E-3</v>
      </c>
      <c r="X2467" s="1194"/>
      <c r="Y2467" s="1194"/>
      <c r="Z2467" s="1184"/>
      <c r="AA2467" s="1189">
        <f t="shared" si="5963"/>
        <v>9.0668388120508456E-3</v>
      </c>
      <c r="AB2467" s="1716"/>
      <c r="AC2467" s="1716"/>
      <c r="AD2467" t="s">
        <v>4300</v>
      </c>
    </row>
    <row r="2468" spans="1:30" customFormat="1" hidden="1" x14ac:dyDescent="0.25">
      <c r="A2468" s="3472"/>
      <c r="B2468" s="845" t="s">
        <v>4301</v>
      </c>
      <c r="C2468" s="1184">
        <f>C2466/C125</f>
        <v>2.0895522388059702E-2</v>
      </c>
      <c r="D2468" s="1184"/>
      <c r="E2468" s="1184"/>
      <c r="F2468" s="1184"/>
      <c r="G2468" s="1185">
        <f t="shared" ref="G2468:W2468" si="5973">G2466/G125</f>
        <v>1.0238907849829351E-2</v>
      </c>
      <c r="H2468" s="1185"/>
      <c r="I2468" s="1185"/>
      <c r="J2468" s="1184"/>
      <c r="K2468" s="1186">
        <f t="shared" si="5973"/>
        <v>2.6548672566371681E-2</v>
      </c>
      <c r="L2468" s="1186"/>
      <c r="M2468" s="1186"/>
      <c r="N2468" s="1184"/>
      <c r="O2468" s="1187">
        <f t="shared" si="5973"/>
        <v>1.2195121951219513E-2</v>
      </c>
      <c r="P2468" s="1187"/>
      <c r="Q2468" s="1187"/>
      <c r="R2468" s="1184"/>
      <c r="S2468" s="1188">
        <f t="shared" si="5973"/>
        <v>1.8018018018018018E-2</v>
      </c>
      <c r="T2468" s="1188"/>
      <c r="U2468" s="1188"/>
      <c r="V2468" s="1184"/>
      <c r="W2468" s="1194">
        <f t="shared" si="5973"/>
        <v>1.8878101402373247E-2</v>
      </c>
      <c r="X2468" s="1194"/>
      <c r="Y2468" s="1194"/>
      <c r="Z2468" s="1184"/>
      <c r="AA2468" s="1189">
        <f t="shared" si="5963"/>
        <v>1.7579248554699653E-2</v>
      </c>
      <c r="AB2468" s="1716"/>
      <c r="AC2468" s="1716"/>
      <c r="AD2468" t="s">
        <v>4302</v>
      </c>
    </row>
    <row r="2469" spans="1:30" customFormat="1" hidden="1" x14ac:dyDescent="0.25">
      <c r="A2469" s="3472"/>
      <c r="B2469" s="1203" t="s">
        <v>4307</v>
      </c>
      <c r="C2469" s="1206">
        <f>C2452/C2463</f>
        <v>0.48828125</v>
      </c>
      <c r="D2469" s="1206"/>
      <c r="E2469" s="1206"/>
      <c r="F2469" s="2307"/>
      <c r="G2469" s="1206">
        <f t="shared" ref="G2469:S2469" si="5974">G2452/G2463</f>
        <v>0.24096385542168675</v>
      </c>
      <c r="H2469" s="1206"/>
      <c r="I2469" s="1206"/>
      <c r="J2469" s="2307"/>
      <c r="K2469" s="1206">
        <f t="shared" si="5974"/>
        <v>0.1649746192893401</v>
      </c>
      <c r="L2469" s="1206"/>
      <c r="M2469" s="1206"/>
      <c r="N2469" s="2307"/>
      <c r="O2469" s="1206">
        <f t="shared" si="5974"/>
        <v>0.40799999999999997</v>
      </c>
      <c r="P2469" s="1206"/>
      <c r="Q2469" s="1206"/>
      <c r="R2469" s="2307"/>
      <c r="S2469" s="1206">
        <f t="shared" si="5974"/>
        <v>0.5</v>
      </c>
      <c r="T2469" s="1206"/>
      <c r="U2469" s="1206"/>
      <c r="V2469" s="2307"/>
      <c r="W2469" s="1206">
        <f>W2452/W2463</f>
        <v>0.33383233532934131</v>
      </c>
      <c r="X2469" s="1206"/>
      <c r="Y2469" s="1206"/>
      <c r="Z2469" s="2307"/>
      <c r="AA2469" s="1206">
        <f t="shared" si="5963"/>
        <v>0.36044394494220533</v>
      </c>
      <c r="AB2469" s="1718"/>
      <c r="AC2469" s="1718"/>
      <c r="AD2469" s="27" t="s">
        <v>4308</v>
      </c>
    </row>
    <row r="2470" spans="1:30" customFormat="1" hidden="1" x14ac:dyDescent="0.25">
      <c r="A2470" s="3472"/>
      <c r="B2470" s="845" t="s">
        <v>4223</v>
      </c>
      <c r="C2470" s="1207">
        <f>C2469/C134</f>
        <v>2.23899043463414</v>
      </c>
      <c r="D2470" s="1207"/>
      <c r="E2470" s="1207"/>
      <c r="F2470" s="1184"/>
      <c r="G2470" s="1208">
        <f t="shared" ref="G2470:W2470" si="5975">G2469/G134</f>
        <v>1.0692363123215656</v>
      </c>
      <c r="H2470" s="1208"/>
      <c r="I2470" s="1208"/>
      <c r="J2470" s="1184"/>
      <c r="K2470" s="1209">
        <f t="shared" si="5975"/>
        <v>0.95376236209612808</v>
      </c>
      <c r="L2470" s="1209"/>
      <c r="M2470" s="1209"/>
      <c r="N2470" s="1184"/>
      <c r="O2470" s="1210">
        <f t="shared" si="5975"/>
        <v>1.8676172333312306</v>
      </c>
      <c r="P2470" s="1210"/>
      <c r="Q2470" s="1210"/>
      <c r="R2470" s="1184"/>
      <c r="S2470" s="1211">
        <f t="shared" si="5975"/>
        <v>2.538089676205308</v>
      </c>
      <c r="T2470" s="1211"/>
      <c r="U2470" s="1211"/>
      <c r="V2470" s="1184"/>
      <c r="W2470" s="1177">
        <f t="shared" si="5975"/>
        <v>1.6223604627813251</v>
      </c>
      <c r="X2470" s="1177"/>
      <c r="Y2470" s="1177"/>
      <c r="Z2470" s="1184"/>
      <c r="AA2470" s="1198">
        <f t="shared" si="5963"/>
        <v>1.7335392037176747</v>
      </c>
      <c r="AB2470" s="1723"/>
      <c r="AC2470" s="1723"/>
      <c r="AD2470" t="s">
        <v>4309</v>
      </c>
    </row>
    <row r="2471" spans="1:30" customFormat="1" hidden="1" x14ac:dyDescent="0.25">
      <c r="A2471" s="3472"/>
      <c r="B2471" s="845" t="s">
        <v>4224</v>
      </c>
      <c r="C2471" s="1207">
        <f>C2469/C137</f>
        <v>2.3328929653110513</v>
      </c>
      <c r="D2471" s="1207"/>
      <c r="E2471" s="1207"/>
      <c r="F2471" s="1184"/>
      <c r="G2471" s="1208">
        <f t="shared" ref="G2471:W2471" si="5976">G2469/G137</f>
        <v>0.65060860886303129</v>
      </c>
      <c r="H2471" s="1208"/>
      <c r="I2471" s="1208"/>
      <c r="J2471" s="1184"/>
      <c r="K2471" s="1209">
        <f t="shared" si="5976"/>
        <v>1.07581263286573</v>
      </c>
      <c r="L2471" s="1209"/>
      <c r="M2471" s="1209"/>
      <c r="N2471" s="1184"/>
      <c r="O2471" s="1210">
        <f t="shared" si="5976"/>
        <v>1.7035702879264456</v>
      </c>
      <c r="P2471" s="1210"/>
      <c r="Q2471" s="1210"/>
      <c r="R2471" s="1184"/>
      <c r="S2471" s="1211">
        <f t="shared" si="5976"/>
        <v>2.6114153327716934</v>
      </c>
      <c r="T2471" s="1211"/>
      <c r="U2471" s="1211"/>
      <c r="V2471" s="1184"/>
      <c r="W2471" s="1177">
        <f t="shared" si="5976"/>
        <v>1.6604971626468479</v>
      </c>
      <c r="X2471" s="1177"/>
      <c r="Y2471" s="1177"/>
      <c r="Z2471" s="1184"/>
      <c r="AA2471" s="1198">
        <f t="shared" si="5963"/>
        <v>1.6748599655475904</v>
      </c>
      <c r="AB2471" s="1723"/>
      <c r="AC2471" s="1723"/>
      <c r="AD2471" t="s">
        <v>4310</v>
      </c>
    </row>
    <row r="2472" spans="1:30" customFormat="1" hidden="1" x14ac:dyDescent="0.25">
      <c r="A2472" s="3472"/>
      <c r="B2472" s="845" t="s">
        <v>4758</v>
      </c>
      <c r="C2472" s="1207">
        <f>C2469/C152</f>
        <v>1.7390333973068208</v>
      </c>
      <c r="D2472" s="1207"/>
      <c r="E2472" s="1207"/>
      <c r="F2472" s="1184"/>
      <c r="G2472" s="1208">
        <f t="shared" ref="G2472:W2472" si="5977">G2469/G152</f>
        <v>0.73566661527279131</v>
      </c>
      <c r="H2472" s="1208"/>
      <c r="I2472" s="1208"/>
      <c r="J2472" s="1184"/>
      <c r="K2472" s="1209">
        <f t="shared" si="5977"/>
        <v>0.33555685257886336</v>
      </c>
      <c r="L2472" s="1209"/>
      <c r="M2472" s="1209"/>
      <c r="N2472" s="1184"/>
      <c r="O2472" s="1210">
        <f t="shared" si="5977"/>
        <v>1.1069696287964004</v>
      </c>
      <c r="P2472" s="1210"/>
      <c r="Q2472" s="1210"/>
      <c r="R2472" s="1184"/>
      <c r="S2472" s="1211">
        <f t="shared" si="5977"/>
        <v>1.8775395033860045</v>
      </c>
      <c r="T2472" s="1211"/>
      <c r="U2472" s="1211"/>
      <c r="V2472" s="1184"/>
      <c r="W2472" s="1177">
        <f t="shared" si="5977"/>
        <v>1.0593875763981637</v>
      </c>
      <c r="X2472" s="1177"/>
      <c r="Y2472" s="1177"/>
      <c r="Z2472" s="1184"/>
      <c r="AA2472" s="1198">
        <f t="shared" si="5963"/>
        <v>1.1589531994681761</v>
      </c>
      <c r="AB2472" s="1723"/>
      <c r="AC2472" s="1723"/>
      <c r="AD2472" t="s">
        <v>4766</v>
      </c>
    </row>
    <row r="2473" spans="1:30" customFormat="1" hidden="1" x14ac:dyDescent="0.25">
      <c r="A2473" s="3472"/>
      <c r="B2473" s="1203" t="s">
        <v>4313</v>
      </c>
      <c r="C2473" s="1206">
        <f>C2455/C2463</f>
        <v>0.16718749999999999</v>
      </c>
      <c r="D2473" s="1206"/>
      <c r="E2473" s="1206"/>
      <c r="F2473" s="2307"/>
      <c r="G2473" s="1206">
        <f t="shared" ref="G2473:S2473" si="5978">G2455/G2463</f>
        <v>0.13253012048192772</v>
      </c>
      <c r="H2473" s="1206"/>
      <c r="I2473" s="1206"/>
      <c r="J2473" s="2307"/>
      <c r="K2473" s="1206">
        <f t="shared" si="5978"/>
        <v>-0.14128595600676819</v>
      </c>
      <c r="L2473" s="1206"/>
      <c r="M2473" s="1206"/>
      <c r="N2473" s="2307"/>
      <c r="O2473" s="1206">
        <f t="shared" si="5978"/>
        <v>9.6000000000000002E-2</v>
      </c>
      <c r="P2473" s="1206"/>
      <c r="Q2473" s="1206"/>
      <c r="R2473" s="2307"/>
      <c r="S2473" s="1206">
        <f t="shared" si="5978"/>
        <v>0</v>
      </c>
      <c r="T2473" s="1206"/>
      <c r="U2473" s="1206"/>
      <c r="V2473" s="2307"/>
      <c r="W2473" s="1206">
        <f>W2455/W2463</f>
        <v>2.619760479041916E-2</v>
      </c>
      <c r="X2473" s="1206"/>
      <c r="Y2473" s="1206"/>
      <c r="Z2473" s="2307"/>
      <c r="AA2473" s="1206">
        <f t="shared" si="5963"/>
        <v>5.0886332895031902E-2</v>
      </c>
      <c r="AB2473" s="1718"/>
      <c r="AC2473" s="1718"/>
      <c r="AD2473" s="27" t="s">
        <v>4314</v>
      </c>
    </row>
    <row r="2474" spans="1:30" s="1" customFormat="1" hidden="1" x14ac:dyDescent="0.25">
      <c r="A2474" s="3472"/>
      <c r="B2474" s="845" t="s">
        <v>4223</v>
      </c>
      <c r="C2474" s="1207">
        <f>C2473/C160</f>
        <v>10.954898417548339</v>
      </c>
      <c r="D2474" s="1207"/>
      <c r="E2474" s="1207"/>
      <c r="F2474" s="1184"/>
      <c r="G2474" s="1208">
        <f t="shared" ref="G2474:W2474" si="5979">G2473/G160</f>
        <v>2.3083503634792333</v>
      </c>
      <c r="H2474" s="1208"/>
      <c r="I2474" s="1208"/>
      <c r="J2474" s="1184"/>
      <c r="K2474" s="1209">
        <f t="shared" si="5979"/>
        <v>-4.3982033983240383</v>
      </c>
      <c r="L2474" s="1209"/>
      <c r="M2474" s="1209"/>
      <c r="N2474" s="1184"/>
      <c r="O2474" s="1210">
        <f t="shared" si="5979"/>
        <v>2.6742541266794624</v>
      </c>
      <c r="P2474" s="1210"/>
      <c r="Q2474" s="1210"/>
      <c r="R2474" s="1184"/>
      <c r="S2474" s="1211">
        <f t="shared" si="5979"/>
        <v>0</v>
      </c>
      <c r="T2474" s="1211"/>
      <c r="U2474" s="1211"/>
      <c r="V2474" s="1184"/>
      <c r="W2474" s="1177">
        <f t="shared" si="5979"/>
        <v>0.11475822323869402</v>
      </c>
      <c r="X2474" s="1177"/>
      <c r="Y2474" s="1177"/>
      <c r="Z2474" s="1184"/>
      <c r="AA2474" s="1198">
        <f t="shared" si="5963"/>
        <v>2.3078599018765997</v>
      </c>
      <c r="AB2474" s="1723"/>
      <c r="AC2474" s="1723"/>
      <c r="AD2474" t="s">
        <v>4315</v>
      </c>
    </row>
    <row r="2475" spans="1:30" s="1" customFormat="1" hidden="1" x14ac:dyDescent="0.25">
      <c r="A2475" s="3472"/>
      <c r="B2475" s="845" t="s">
        <v>4224</v>
      </c>
      <c r="C2475" s="1207">
        <f>C2473/C177</f>
        <v>5.0794022479564029</v>
      </c>
      <c r="D2475" s="1207"/>
      <c r="E2475" s="1207"/>
      <c r="F2475" s="1184"/>
      <c r="G2475" s="1208">
        <f t="shared" ref="G2475:W2475" si="5980">G2473/G177</f>
        <v>1.0348985226620768</v>
      </c>
      <c r="H2475" s="1208"/>
      <c r="I2475" s="1208"/>
      <c r="J2475" s="1184"/>
      <c r="K2475" s="1209">
        <f t="shared" si="5980"/>
        <v>-2.9537925490841421</v>
      </c>
      <c r="L2475" s="1209"/>
      <c r="M2475" s="1209"/>
      <c r="N2475" s="1184"/>
      <c r="O2475" s="1210">
        <f t="shared" si="5980"/>
        <v>1.3518335373317014</v>
      </c>
      <c r="P2475" s="1210"/>
      <c r="Q2475" s="1210"/>
      <c r="R2475" s="1184"/>
      <c r="S2475" s="1211">
        <f t="shared" si="5980"/>
        <v>0</v>
      </c>
      <c r="T2475" s="1211"/>
      <c r="U2475" s="1211"/>
      <c r="V2475" s="1184"/>
      <c r="W2475" s="1177">
        <f t="shared" si="5980"/>
        <v>7.8811743004213855E-2</v>
      </c>
      <c r="X2475" s="1177"/>
      <c r="Y2475" s="1177"/>
      <c r="Z2475" s="1184"/>
      <c r="AA2475" s="1198">
        <f t="shared" si="5963"/>
        <v>0.90246835177320772</v>
      </c>
      <c r="AB2475" s="1723"/>
      <c r="AC2475" s="1723"/>
      <c r="AD2475" t="s">
        <v>4316</v>
      </c>
    </row>
    <row r="2476" spans="1:30" s="1" customFormat="1" hidden="1" x14ac:dyDescent="0.25">
      <c r="A2476" s="3472"/>
      <c r="B2476" s="845" t="s">
        <v>4758</v>
      </c>
      <c r="C2476" s="1207">
        <f>C2473/C178</f>
        <v>-11.18535756501182</v>
      </c>
      <c r="D2476" s="1207"/>
      <c r="E2476" s="1207"/>
      <c r="F2476" s="1184"/>
      <c r="G2476" s="1208">
        <f t="shared" ref="G2476:W2476" si="5981">G2473/G178</f>
        <v>1.3832831325301205</v>
      </c>
      <c r="H2476" s="1208"/>
      <c r="I2476" s="1208"/>
      <c r="J2476" s="1184"/>
      <c r="K2476" s="1209">
        <f t="shared" si="5981"/>
        <v>-0.5160610616162814</v>
      </c>
      <c r="L2476" s="1209"/>
      <c r="M2476" s="1209"/>
      <c r="N2476" s="1184"/>
      <c r="O2476" s="1210">
        <f t="shared" si="5981"/>
        <v>0.66063338088445089</v>
      </c>
      <c r="P2476" s="1210"/>
      <c r="Q2476" s="1210"/>
      <c r="R2476" s="1184"/>
      <c r="S2476" s="1211">
        <f t="shared" si="5981"/>
        <v>0</v>
      </c>
      <c r="T2476" s="1211"/>
      <c r="U2476" s="1211"/>
      <c r="V2476" s="1184"/>
      <c r="W2476" s="1177">
        <f t="shared" si="5981"/>
        <v>4.4689187234490571E-2</v>
      </c>
      <c r="X2476" s="1177"/>
      <c r="Y2476" s="1177"/>
      <c r="Z2476" s="1184"/>
      <c r="AA2476" s="1198">
        <f t="shared" si="5963"/>
        <v>-1.9315004226427057</v>
      </c>
      <c r="AB2476" s="1723"/>
      <c r="AC2476" s="1723"/>
      <c r="AD2476" t="s">
        <v>4765</v>
      </c>
    </row>
    <row r="2477" spans="1:30" customFormat="1" hidden="1" x14ac:dyDescent="0.25">
      <c r="A2477" s="3472"/>
      <c r="B2477" s="1203" t="s">
        <v>4318</v>
      </c>
      <c r="C2477" s="1206">
        <f>C2455/C2452</f>
        <v>0.34239999999999998</v>
      </c>
      <c r="D2477" s="1206"/>
      <c r="E2477" s="1206"/>
      <c r="F2477" s="2307"/>
      <c r="G2477" s="1206">
        <f t="shared" ref="G2477:S2477" si="5982">G2455/G2452</f>
        <v>0.55000000000000004</v>
      </c>
      <c r="H2477" s="1206"/>
      <c r="I2477" s="1206"/>
      <c r="J2477" s="2307"/>
      <c r="K2477" s="1206">
        <f t="shared" si="5982"/>
        <v>-0.85641025641025637</v>
      </c>
      <c r="L2477" s="1206"/>
      <c r="M2477" s="1206"/>
      <c r="N2477" s="2307"/>
      <c r="O2477" s="1206">
        <f t="shared" si="5982"/>
        <v>0.23529411764705882</v>
      </c>
      <c r="P2477" s="1206"/>
      <c r="Q2477" s="1206"/>
      <c r="R2477" s="2307"/>
      <c r="S2477" s="1206">
        <f t="shared" si="5982"/>
        <v>0</v>
      </c>
      <c r="T2477" s="1206"/>
      <c r="U2477" s="1206"/>
      <c r="V2477" s="2307"/>
      <c r="W2477" s="1206">
        <f>W2455/W2452</f>
        <v>7.847533632286996E-2</v>
      </c>
      <c r="X2477" s="1206"/>
      <c r="Y2477" s="1206"/>
      <c r="Z2477" s="2307"/>
      <c r="AA2477" s="1206">
        <f t="shared" si="5963"/>
        <v>5.4256772247360509E-2</v>
      </c>
      <c r="AB2477" s="1718"/>
      <c r="AC2477" s="1718"/>
      <c r="AD2477" s="27" t="s">
        <v>4319</v>
      </c>
    </row>
    <row r="2478" spans="1:30" customFormat="1" hidden="1" x14ac:dyDescent="0.25">
      <c r="A2478" s="3472"/>
      <c r="B2478" s="1181" t="s">
        <v>4223</v>
      </c>
      <c r="C2478" s="1207">
        <f>C2477/C212</f>
        <v>4.8927848230572781</v>
      </c>
      <c r="D2478" s="1207"/>
      <c r="E2478" s="1207"/>
      <c r="F2478" s="1184"/>
      <c r="G2478" s="1208">
        <f t="shared" ref="G2478:W2478" si="5983">G2477/G212</f>
        <v>2.1588776371308018</v>
      </c>
      <c r="H2478" s="1208"/>
      <c r="I2478" s="1208"/>
      <c r="J2478" s="1184"/>
      <c r="K2478" s="1209">
        <f t="shared" si="5983"/>
        <v>-4.6114247878873105</v>
      </c>
      <c r="L2478" s="1209"/>
      <c r="M2478" s="1209"/>
      <c r="N2478" s="1184"/>
      <c r="O2478" s="1210">
        <f t="shared" si="5983"/>
        <v>1.431906966241391</v>
      </c>
      <c r="P2478" s="1210"/>
      <c r="Q2478" s="1210"/>
      <c r="R2478" s="1184"/>
      <c r="S2478" s="1211">
        <f t="shared" si="5983"/>
        <v>0</v>
      </c>
      <c r="T2478" s="1211"/>
      <c r="U2478" s="1211"/>
      <c r="V2478" s="1184"/>
      <c r="W2478" s="1177">
        <f t="shared" si="5983"/>
        <v>7.0104996907195946E-2</v>
      </c>
      <c r="X2478" s="1177"/>
      <c r="Y2478" s="1177"/>
      <c r="Z2478" s="1184"/>
      <c r="AA2478" s="1198">
        <f t="shared" si="5963"/>
        <v>0.77442892770843208</v>
      </c>
      <c r="AB2478" s="1723"/>
      <c r="AC2478" s="1723"/>
      <c r="AD2478" t="s">
        <v>4320</v>
      </c>
    </row>
    <row r="2479" spans="1:30" customFormat="1" hidden="1" x14ac:dyDescent="0.25">
      <c r="A2479" s="3472"/>
      <c r="B2479" s="1181" t="s">
        <v>4224</v>
      </c>
      <c r="C2479" s="1207">
        <f>C2477/C229</f>
        <v>2.1772975972256625</v>
      </c>
      <c r="D2479" s="1207"/>
      <c r="E2479" s="1207"/>
      <c r="F2479" s="1184"/>
      <c r="G2479" s="1208">
        <f t="shared" ref="G2479:W2479" si="5984">G2477/G229</f>
        <v>1.5906622023809525</v>
      </c>
      <c r="H2479" s="1208"/>
      <c r="I2479" s="1208"/>
      <c r="J2479" s="1184"/>
      <c r="K2479" s="1209">
        <f t="shared" si="5984"/>
        <v>-2.7456384679327321</v>
      </c>
      <c r="L2479" s="1209"/>
      <c r="M2479" s="1209"/>
      <c r="N2479" s="1184"/>
      <c r="O2479" s="1210">
        <f t="shared" si="5984"/>
        <v>0.79352965176278589</v>
      </c>
      <c r="P2479" s="1210"/>
      <c r="Q2479" s="1210"/>
      <c r="R2479" s="1184"/>
      <c r="S2479" s="1211">
        <f t="shared" si="5984"/>
        <v>0</v>
      </c>
      <c r="T2479" s="1211"/>
      <c r="U2479" s="1211"/>
      <c r="V2479" s="1184"/>
      <c r="W2479" s="1177">
        <f t="shared" si="5984"/>
        <v>5.6615864610264618E-2</v>
      </c>
      <c r="X2479" s="1177"/>
      <c r="Y2479" s="1177"/>
      <c r="Z2479" s="1184"/>
      <c r="AA2479" s="1198">
        <f t="shared" si="5963"/>
        <v>0.36317019668733375</v>
      </c>
      <c r="AB2479" s="1723"/>
      <c r="AC2479" s="1723"/>
      <c r="AD2479" t="s">
        <v>4321</v>
      </c>
    </row>
    <row r="2480" spans="1:30" customFormat="1" hidden="1" x14ac:dyDescent="0.25">
      <c r="A2480" s="3472"/>
      <c r="B2480" s="845" t="s">
        <v>4758</v>
      </c>
      <c r="C2480" s="1207">
        <f>C2477/C230</f>
        <v>-6.431939479905437</v>
      </c>
      <c r="D2480" s="1207"/>
      <c r="E2480" s="1207"/>
      <c r="F2480" s="1184"/>
      <c r="G2480" s="1208">
        <f t="shared" ref="G2480:W2480" si="5985">G2477/G230</f>
        <v>1.8803125000000001</v>
      </c>
      <c r="H2480" s="1208"/>
      <c r="I2480" s="1208"/>
      <c r="J2480" s="1184"/>
      <c r="K2480" s="1209">
        <f t="shared" si="5985"/>
        <v>-1.5379243715340172</v>
      </c>
      <c r="L2480" s="1209"/>
      <c r="M2480" s="1209"/>
      <c r="N2480" s="1184"/>
      <c r="O2480" s="1210">
        <f t="shared" si="5985"/>
        <v>0.59679449525887385</v>
      </c>
      <c r="P2480" s="1210"/>
      <c r="Q2480" s="1210"/>
      <c r="R2480" s="1184"/>
      <c r="S2480" s="1211">
        <f t="shared" si="5985"/>
        <v>0</v>
      </c>
      <c r="T2480" s="1211"/>
      <c r="U2480" s="1211"/>
      <c r="V2480" s="1184"/>
      <c r="W2480" s="1177">
        <f t="shared" si="5985"/>
        <v>5.1822082567189461E-2</v>
      </c>
      <c r="X2480" s="1177"/>
      <c r="Y2480" s="1177"/>
      <c r="Z2480" s="1184"/>
      <c r="AA2480" s="1198">
        <f t="shared" si="5963"/>
        <v>-1.0985513712361161</v>
      </c>
      <c r="AB2480" s="1723"/>
      <c r="AC2480" s="1723"/>
      <c r="AD2480" t="s">
        <v>4764</v>
      </c>
    </row>
    <row r="2481" spans="1:30" customFormat="1" hidden="1" x14ac:dyDescent="0.25">
      <c r="A2481" s="3472"/>
      <c r="B2481" s="1203" t="s">
        <v>4323</v>
      </c>
      <c r="C2481" s="1206">
        <f>C2458/C2452</f>
        <v>-0.1232</v>
      </c>
      <c r="D2481" s="1206"/>
      <c r="E2481" s="1206"/>
      <c r="F2481" s="2307"/>
      <c r="G2481" s="1206">
        <f t="shared" ref="G2481:S2481" si="5986">G2458/G2452</f>
        <v>-0.1</v>
      </c>
      <c r="H2481" s="1206"/>
      <c r="I2481" s="1206"/>
      <c r="J2481" s="2307"/>
      <c r="K2481" s="1206">
        <f t="shared" si="5986"/>
        <v>-2.0512820512820513E-2</v>
      </c>
      <c r="L2481" s="1206"/>
      <c r="M2481" s="1206"/>
      <c r="N2481" s="2307"/>
      <c r="O2481" s="1206">
        <f t="shared" si="5986"/>
        <v>-7.8431372549019607E-2</v>
      </c>
      <c r="P2481" s="1206"/>
      <c r="Q2481" s="1206"/>
      <c r="R2481" s="2307"/>
      <c r="S2481" s="1206">
        <f t="shared" si="5986"/>
        <v>0</v>
      </c>
      <c r="T2481" s="1206"/>
      <c r="U2481" s="1206"/>
      <c r="V2481" s="2307"/>
      <c r="W2481" s="1206">
        <f>W2458/W2452</f>
        <v>-9.753363228699552E-2</v>
      </c>
      <c r="X2481" s="1206"/>
      <c r="Y2481" s="1206"/>
      <c r="Z2481" s="2307"/>
      <c r="AA2481" s="1206">
        <f t="shared" si="5963"/>
        <v>-6.4428838612368033E-2</v>
      </c>
      <c r="AB2481" s="1718"/>
      <c r="AC2481" s="1718"/>
      <c r="AD2481" s="27" t="s">
        <v>4324</v>
      </c>
    </row>
    <row r="2482" spans="1:30" customFormat="1" hidden="1" x14ac:dyDescent="0.25">
      <c r="A2482" s="3472"/>
      <c r="B2482" s="1181" t="s">
        <v>4223</v>
      </c>
      <c r="C2482" s="1207">
        <f>C2481/C238</f>
        <v>-989.43521599999997</v>
      </c>
      <c r="D2482" s="1207"/>
      <c r="E2482" s="1207"/>
      <c r="F2482" s="1184"/>
      <c r="G2482" s="1208">
        <f t="shared" ref="G2482:W2482" si="5987">G2481/G238</f>
        <v>-2312.8289473684213</v>
      </c>
      <c r="H2482" s="1208"/>
      <c r="I2482" s="1208"/>
      <c r="J2482" s="1184"/>
      <c r="K2482" s="1209">
        <f t="shared" si="5987"/>
        <v>-342.40924941724944</v>
      </c>
      <c r="L2482" s="1209"/>
      <c r="M2482" s="1209"/>
      <c r="N2482" s="1184"/>
      <c r="O2482" s="1210">
        <f t="shared" si="5987"/>
        <v>-698.41936774709882</v>
      </c>
      <c r="P2482" s="1210"/>
      <c r="Q2482" s="1210"/>
      <c r="R2482" s="1184"/>
      <c r="S2482" s="1211">
        <f t="shared" si="5987"/>
        <v>0</v>
      </c>
      <c r="T2482" s="1211"/>
      <c r="U2482" s="1211"/>
      <c r="V2482" s="1184"/>
      <c r="W2482" s="1177">
        <f t="shared" si="5987"/>
        <v>-245.89541776421291</v>
      </c>
      <c r="X2482" s="1177"/>
      <c r="Y2482" s="1177"/>
      <c r="Z2482" s="1184"/>
      <c r="AA2482" s="1198">
        <f t="shared" si="5963"/>
        <v>-868.6185561065538</v>
      </c>
      <c r="AB2482" s="1723"/>
      <c r="AC2482" s="1723"/>
      <c r="AD2482" t="s">
        <v>4325</v>
      </c>
    </row>
    <row r="2483" spans="1:30" customFormat="1" hidden="1" x14ac:dyDescent="0.25">
      <c r="A2483" s="3472"/>
      <c r="B2483" s="1181" t="s">
        <v>4224</v>
      </c>
      <c r="C2483" s="1207">
        <f>C2481/C255</f>
        <v>1.7990143344709897</v>
      </c>
      <c r="D2483" s="1207"/>
      <c r="E2483" s="1207"/>
      <c r="F2483" s="1184"/>
      <c r="G2483" s="1208">
        <f t="shared" ref="G2483:W2483" si="5988">G2481/G255</f>
        <v>0.87348314606741573</v>
      </c>
      <c r="H2483" s="1208"/>
      <c r="I2483" s="1208"/>
      <c r="J2483" s="1184"/>
      <c r="K2483" s="1209">
        <f t="shared" si="5988"/>
        <v>0.25139449047933315</v>
      </c>
      <c r="L2483" s="1209"/>
      <c r="M2483" s="1209"/>
      <c r="N2483" s="1184"/>
      <c r="O2483" s="1210">
        <f t="shared" si="5988"/>
        <v>0.96763242610477029</v>
      </c>
      <c r="P2483" s="1210"/>
      <c r="Q2483" s="1210"/>
      <c r="R2483" s="1184"/>
      <c r="S2483" s="1211">
        <f t="shared" si="5988"/>
        <v>0</v>
      </c>
      <c r="T2483" s="1211"/>
      <c r="U2483" s="1211"/>
      <c r="V2483" s="1184"/>
      <c r="W2483" s="1177">
        <f t="shared" si="5988"/>
        <v>0.24593310917993019</v>
      </c>
      <c r="X2483" s="1177"/>
      <c r="Y2483" s="1177"/>
      <c r="Z2483" s="1184"/>
      <c r="AA2483" s="1198">
        <f t="shared" si="5963"/>
        <v>0.77830487942450177</v>
      </c>
      <c r="AB2483" s="1723"/>
      <c r="AC2483" s="1723"/>
      <c r="AD2483" t="s">
        <v>4326</v>
      </c>
    </row>
    <row r="2484" spans="1:30" customFormat="1" hidden="1" x14ac:dyDescent="0.25">
      <c r="A2484" s="3472"/>
      <c r="B2484" s="845" t="s">
        <v>4758</v>
      </c>
      <c r="C2484" s="1207">
        <f>C2481/C256</f>
        <v>2.0873074626865673</v>
      </c>
      <c r="D2484" s="1207"/>
      <c r="E2484" s="1207"/>
      <c r="F2484" s="1184"/>
      <c r="G2484" s="1208">
        <f t="shared" ref="G2484:W2484" si="5989">G2481/G256</f>
        <v>2.3782608695652177</v>
      </c>
      <c r="H2484" s="1208"/>
      <c r="I2484" s="1208"/>
      <c r="J2484" s="1184"/>
      <c r="K2484" s="1209">
        <f t="shared" si="5989"/>
        <v>0.2715669515669516</v>
      </c>
      <c r="L2484" s="1209"/>
      <c r="M2484" s="1209"/>
      <c r="N2484" s="1184"/>
      <c r="O2484" s="1210">
        <f t="shared" si="5989"/>
        <v>1.2232542139662883</v>
      </c>
      <c r="P2484" s="1210"/>
      <c r="Q2484" s="1210"/>
      <c r="R2484" s="1184"/>
      <c r="S2484" s="1211">
        <f t="shared" si="5989"/>
        <v>0</v>
      </c>
      <c r="T2484" s="1211"/>
      <c r="U2484" s="1211"/>
      <c r="V2484" s="1184"/>
      <c r="W2484" s="1177">
        <f t="shared" si="5989"/>
        <v>0.34253452818576635</v>
      </c>
      <c r="X2484" s="1177"/>
      <c r="Y2484" s="1177"/>
      <c r="Z2484" s="1184"/>
      <c r="AA2484" s="1198">
        <f t="shared" si="5963"/>
        <v>1.1920778995570047</v>
      </c>
      <c r="AB2484" s="1723"/>
      <c r="AC2484" s="1723"/>
      <c r="AD2484" t="s">
        <v>4763</v>
      </c>
    </row>
    <row r="2485" spans="1:30" customFormat="1" hidden="1" x14ac:dyDescent="0.25">
      <c r="A2485" s="3472"/>
      <c r="B2485" s="1203" t="s">
        <v>4328</v>
      </c>
      <c r="C2485" s="1212">
        <f>C2463/C2466</f>
        <v>91.428571428571431</v>
      </c>
      <c r="D2485" s="1212"/>
      <c r="E2485" s="1212"/>
      <c r="F2485" s="2307"/>
      <c r="G2485" s="1212">
        <f t="shared" ref="G2485:S2485" si="5990">G2463/G2466</f>
        <v>27.666666666666668</v>
      </c>
      <c r="H2485" s="1212"/>
      <c r="I2485" s="1212"/>
      <c r="J2485" s="2307"/>
      <c r="K2485" s="1212">
        <f t="shared" si="5990"/>
        <v>98.5</v>
      </c>
      <c r="L2485" s="1212"/>
      <c r="M2485" s="1212"/>
      <c r="N2485" s="2307"/>
      <c r="O2485" s="1212">
        <f t="shared" si="5990"/>
        <v>31.25</v>
      </c>
      <c r="P2485" s="1212"/>
      <c r="Q2485" s="1212"/>
      <c r="R2485" s="2307"/>
      <c r="S2485" s="1212">
        <f t="shared" si="5990"/>
        <v>1</v>
      </c>
      <c r="T2485" s="1212"/>
      <c r="U2485" s="1212"/>
      <c r="V2485" s="2307"/>
      <c r="W2485" s="1212">
        <f>W2463/W2466</f>
        <v>76.342857142857142</v>
      </c>
      <c r="X2485" s="1212"/>
      <c r="Y2485" s="1212"/>
      <c r="Z2485" s="2307"/>
      <c r="AA2485" s="1212">
        <f t="shared" si="5963"/>
        <v>49.969047619047622</v>
      </c>
      <c r="AB2485" s="1724"/>
      <c r="AC2485" s="1724"/>
      <c r="AD2485" s="27" t="s">
        <v>4329</v>
      </c>
    </row>
    <row r="2486" spans="1:30" customFormat="1" hidden="1" x14ac:dyDescent="0.25">
      <c r="A2486" s="3472"/>
      <c r="B2486" s="1181" t="s">
        <v>4223</v>
      </c>
      <c r="C2486" s="1207">
        <f>C2485/C264</f>
        <v>0.4215010726037825</v>
      </c>
      <c r="D2486" s="1207"/>
      <c r="E2486" s="1207"/>
      <c r="F2486" s="1184"/>
      <c r="G2486" s="1208">
        <f t="shared" ref="G2486:W2486" si="5991">G2485/G264</f>
        <v>0.19114849304095327</v>
      </c>
      <c r="H2486" s="1208"/>
      <c r="I2486" s="1208"/>
      <c r="J2486" s="1184"/>
      <c r="K2486" s="1209">
        <f t="shared" si="5991"/>
        <v>0.55242835330044626</v>
      </c>
      <c r="L2486" s="1209"/>
      <c r="M2486" s="1209"/>
      <c r="N2486" s="1184"/>
      <c r="O2486" s="1210">
        <f t="shared" si="5991"/>
        <v>0.40910468945939615</v>
      </c>
      <c r="P2486" s="1210"/>
      <c r="Q2486" s="1210"/>
      <c r="R2486" s="1184"/>
      <c r="S2486" s="1211">
        <f t="shared" si="5991"/>
        <v>5.9440872310779881E-3</v>
      </c>
      <c r="T2486" s="1211"/>
      <c r="U2486" s="1211"/>
      <c r="V2486" s="1184"/>
      <c r="W2486" s="1177">
        <f t="shared" si="5991"/>
        <v>0.49839323257338003</v>
      </c>
      <c r="X2486" s="1177"/>
      <c r="Y2486" s="1177"/>
      <c r="Z2486" s="1184"/>
      <c r="AA2486" s="1198">
        <f t="shared" si="5963"/>
        <v>0.31602533912713121</v>
      </c>
      <c r="AB2486" s="1723"/>
      <c r="AC2486" s="1723"/>
      <c r="AD2486" t="s">
        <v>4330</v>
      </c>
    </row>
    <row r="2487" spans="1:30" customFormat="1" hidden="1" x14ac:dyDescent="0.25">
      <c r="A2487" s="3472"/>
      <c r="B2487" s="1181" t="s">
        <v>4224</v>
      </c>
      <c r="C2487" s="1207">
        <f>C2485/C281</f>
        <v>0.49944674159920799</v>
      </c>
      <c r="D2487" s="1207"/>
      <c r="E2487" s="1207"/>
      <c r="F2487" s="1184"/>
      <c r="G2487" s="1208">
        <f t="shared" ref="G2487:W2487" si="5992">G2485/G281</f>
        <v>0.77239955534381455</v>
      </c>
      <c r="H2487" s="1208"/>
      <c r="I2487" s="1208"/>
      <c r="J2487" s="1184"/>
      <c r="K2487" s="1209">
        <f t="shared" si="5992"/>
        <v>0.53106697679966608</v>
      </c>
      <c r="L2487" s="1209"/>
      <c r="M2487" s="1209"/>
      <c r="N2487" s="1184"/>
      <c r="O2487" s="1210">
        <f t="shared" si="5992"/>
        <v>0.29698093527264302</v>
      </c>
      <c r="P2487" s="1210"/>
      <c r="Q2487" s="1210"/>
      <c r="R2487" s="1184"/>
      <c r="S2487" s="1211">
        <f t="shared" si="5992"/>
        <v>8.9523348657149764E-3</v>
      </c>
      <c r="T2487" s="1211"/>
      <c r="U2487" s="1211"/>
      <c r="V2487" s="1184"/>
      <c r="W2487" s="1177">
        <f t="shared" si="5992"/>
        <v>0.53635245020844491</v>
      </c>
      <c r="X2487" s="1177"/>
      <c r="Y2487" s="1177"/>
      <c r="Z2487" s="1184"/>
      <c r="AA2487" s="1198">
        <f t="shared" si="5963"/>
        <v>0.42176930877620933</v>
      </c>
      <c r="AB2487" s="1723"/>
      <c r="AC2487" s="1723"/>
      <c r="AD2487" t="s">
        <v>4331</v>
      </c>
    </row>
    <row r="2488" spans="1:30" customFormat="1" hidden="1" x14ac:dyDescent="0.25">
      <c r="A2488" s="3472"/>
      <c r="B2488" s="845" t="s">
        <v>4758</v>
      </c>
      <c r="C2488" s="1207">
        <f>C2485/C282</f>
        <v>0.64613831398283694</v>
      </c>
      <c r="D2488" s="1207"/>
      <c r="E2488" s="1207"/>
      <c r="F2488" s="1184"/>
      <c r="G2488" s="1208">
        <f t="shared" ref="G2488:W2488" si="5993">G2485/G282</f>
        <v>1.3419161676646707</v>
      </c>
      <c r="H2488" s="1208"/>
      <c r="I2488" s="1208"/>
      <c r="J2488" s="1184"/>
      <c r="K2488" s="1209">
        <f t="shared" si="5993"/>
        <v>2.7637714049927791</v>
      </c>
      <c r="L2488" s="1209"/>
      <c r="M2488" s="1209"/>
      <c r="N2488" s="1184"/>
      <c r="O2488" s="1210">
        <f t="shared" si="5993"/>
        <v>1.0300062189054726</v>
      </c>
      <c r="P2488" s="1210"/>
      <c r="Q2488" s="1210"/>
      <c r="R2488" s="1184"/>
      <c r="S2488" s="1211">
        <f t="shared" si="5993"/>
        <v>1.9537120529005109E-2</v>
      </c>
      <c r="T2488" s="1211"/>
      <c r="U2488" s="1211"/>
      <c r="V2488" s="1184"/>
      <c r="W2488" s="1177">
        <f t="shared" si="5993"/>
        <v>1.138888741122962</v>
      </c>
      <c r="X2488" s="1177"/>
      <c r="Y2488" s="1177"/>
      <c r="Z2488" s="1184"/>
      <c r="AA2488" s="1198">
        <f t="shared" si="5963"/>
        <v>1.1602738452149528</v>
      </c>
      <c r="AB2488" s="1723"/>
      <c r="AC2488" s="1723"/>
      <c r="AD2488" t="s">
        <v>4769</v>
      </c>
    </row>
    <row r="2489" spans="1:30" customFormat="1" hidden="1" x14ac:dyDescent="0.25">
      <c r="A2489" s="3472"/>
      <c r="B2489" s="1203" t="s">
        <v>4333</v>
      </c>
      <c r="C2489" s="1213">
        <f>C2452/C2466</f>
        <v>44.642857142857146</v>
      </c>
      <c r="D2489" s="1213"/>
      <c r="E2489" s="1213"/>
      <c r="F2489" s="2307"/>
      <c r="G2489" s="1213">
        <f t="shared" ref="G2489:S2489" si="5994">G2452/G2466</f>
        <v>6.666666666666667</v>
      </c>
      <c r="H2489" s="1213"/>
      <c r="I2489" s="1213"/>
      <c r="J2489" s="2307"/>
      <c r="K2489" s="1213">
        <f t="shared" si="5994"/>
        <v>16.25</v>
      </c>
      <c r="L2489" s="1213"/>
      <c r="M2489" s="1213"/>
      <c r="N2489" s="2307"/>
      <c r="O2489" s="1213">
        <f t="shared" si="5994"/>
        <v>12.75</v>
      </c>
      <c r="P2489" s="1213"/>
      <c r="Q2489" s="1213"/>
      <c r="R2489" s="2307"/>
      <c r="S2489" s="1213">
        <f t="shared" si="5994"/>
        <v>0.5</v>
      </c>
      <c r="T2489" s="1213"/>
      <c r="U2489" s="1213"/>
      <c r="V2489" s="2307"/>
      <c r="W2489" s="1213">
        <f>W2452/W2466</f>
        <v>25.485714285714284</v>
      </c>
      <c r="X2489" s="1213"/>
      <c r="Y2489" s="1213"/>
      <c r="Z2489" s="2307"/>
      <c r="AA2489" s="1213">
        <f t="shared" si="5963"/>
        <v>16.161904761904761</v>
      </c>
      <c r="AB2489" s="1725"/>
      <c r="AC2489" s="1725"/>
      <c r="AD2489" s="27" t="s">
        <v>4334</v>
      </c>
    </row>
    <row r="2490" spans="1:30" customFormat="1" hidden="1" x14ac:dyDescent="0.25">
      <c r="A2490" s="3472"/>
      <c r="B2490" s="1181" t="s">
        <v>4223</v>
      </c>
      <c r="C2490" s="1207">
        <f>C2489/C290</f>
        <v>0.94373686974789928</v>
      </c>
      <c r="D2490" s="1207"/>
      <c r="E2490" s="1207"/>
      <c r="F2490" s="1184"/>
      <c r="G2490" s="1208">
        <f t="shared" ref="G2490:W2490" si="5995">G2489/G290</f>
        <v>0.20438290980493326</v>
      </c>
      <c r="H2490" s="1208"/>
      <c r="I2490" s="1208"/>
      <c r="J2490" s="1184"/>
      <c r="K2490" s="1209">
        <f t="shared" si="5995"/>
        <v>0.52688537113270806</v>
      </c>
      <c r="L2490" s="1209"/>
      <c r="M2490" s="1209"/>
      <c r="N2490" s="1184"/>
      <c r="O2490" s="1210">
        <f t="shared" si="5995"/>
        <v>0.76405096827098973</v>
      </c>
      <c r="P2490" s="1210"/>
      <c r="Q2490" s="1210"/>
      <c r="R2490" s="1184"/>
      <c r="S2490" s="1211">
        <f t="shared" si="5995"/>
        <v>1.5086626435662838E-2</v>
      </c>
      <c r="T2490" s="1211"/>
      <c r="U2490" s="1211"/>
      <c r="V2490" s="1184"/>
      <c r="W2490" s="1177">
        <f t="shared" si="5995"/>
        <v>0.80857347544482938</v>
      </c>
      <c r="X2490" s="1177"/>
      <c r="Y2490" s="1177"/>
      <c r="Z2490" s="1184"/>
      <c r="AA2490" s="1198">
        <f t="shared" si="5963"/>
        <v>0.49082854907843865</v>
      </c>
      <c r="AB2490" s="1723"/>
      <c r="AC2490" s="1723"/>
      <c r="AD2490" t="s">
        <v>4335</v>
      </c>
    </row>
    <row r="2491" spans="1:30" customFormat="1" hidden="1" x14ac:dyDescent="0.25">
      <c r="A2491" s="3472"/>
      <c r="B2491" s="1181" t="s">
        <v>4224</v>
      </c>
      <c r="C2491" s="1207">
        <f>C2489/C307</f>
        <v>1.1651557900243188</v>
      </c>
      <c r="D2491" s="1207"/>
      <c r="E2491" s="1207"/>
      <c r="F2491" s="1184"/>
      <c r="G2491" s="1208">
        <f t="shared" ref="G2491:W2491" si="5996">G2489/G307</f>
        <v>0.50252980018866311</v>
      </c>
      <c r="H2491" s="1208"/>
      <c r="I2491" s="1208"/>
      <c r="J2491" s="1184"/>
      <c r="K2491" s="1209">
        <f t="shared" si="5996"/>
        <v>0.5713285625388923</v>
      </c>
      <c r="L2491" s="1209"/>
      <c r="M2491" s="1209"/>
      <c r="N2491" s="1184"/>
      <c r="O2491" s="1210">
        <f t="shared" si="5996"/>
        <v>0.50592789741108146</v>
      </c>
      <c r="P2491" s="1210"/>
      <c r="Q2491" s="1210"/>
      <c r="R2491" s="1184"/>
      <c r="S2491" s="1211">
        <f t="shared" si="5996"/>
        <v>2.3378264532434707E-2</v>
      </c>
      <c r="T2491" s="1211"/>
      <c r="U2491" s="1211"/>
      <c r="V2491" s="1184"/>
      <c r="W2491" s="1177">
        <f t="shared" si="5996"/>
        <v>0.89061172174980741</v>
      </c>
      <c r="X2491" s="1177"/>
      <c r="Y2491" s="1177"/>
      <c r="Z2491" s="1184"/>
      <c r="AA2491" s="1198">
        <f t="shared" si="5963"/>
        <v>0.55366406293907811</v>
      </c>
      <c r="AB2491" s="1723"/>
      <c r="AC2491" s="1723"/>
      <c r="AD2491" t="s">
        <v>4336</v>
      </c>
    </row>
    <row r="2492" spans="1:30" customFormat="1" hidden="1" x14ac:dyDescent="0.25">
      <c r="A2492" s="3472"/>
      <c r="B2492" s="845" t="s">
        <v>4758</v>
      </c>
      <c r="C2492" s="1207">
        <f>C2489/C308</f>
        <v>1.1236561072956746</v>
      </c>
      <c r="D2492" s="1207"/>
      <c r="E2492" s="1207"/>
      <c r="F2492" s="1184"/>
      <c r="G2492" s="1208">
        <f t="shared" ref="G2492:W2492" si="5997">G2489/G308</f>
        <v>0.98720292504570395</v>
      </c>
      <c r="H2492" s="1208"/>
      <c r="I2492" s="1208"/>
      <c r="J2492" s="1184"/>
      <c r="K2492" s="1209">
        <f t="shared" si="5997"/>
        <v>0.92740243390684007</v>
      </c>
      <c r="L2492" s="1209"/>
      <c r="M2492" s="1209"/>
      <c r="N2492" s="1184"/>
      <c r="O2492" s="1210">
        <f t="shared" si="5997"/>
        <v>1.1401856017997749</v>
      </c>
      <c r="P2492" s="1210"/>
      <c r="Q2492" s="1210"/>
      <c r="R2492" s="1184"/>
      <c r="S2492" s="1211">
        <f t="shared" si="5997"/>
        <v>3.668171557562077E-2</v>
      </c>
      <c r="T2492" s="1211"/>
      <c r="U2492" s="1211"/>
      <c r="V2492" s="1184"/>
      <c r="W2492" s="1177">
        <f t="shared" si="5997"/>
        <v>1.2065245832454103</v>
      </c>
      <c r="X2492" s="1177"/>
      <c r="Y2492" s="1177"/>
      <c r="Z2492" s="1184"/>
      <c r="AA2492" s="1198">
        <f t="shared" si="5963"/>
        <v>0.8430257567247228</v>
      </c>
      <c r="AB2492" s="1723"/>
      <c r="AC2492" s="1723"/>
      <c r="AD2492" t="s">
        <v>4768</v>
      </c>
    </row>
    <row r="2493" spans="1:30" s="325" customFormat="1" hidden="1" x14ac:dyDescent="0.25">
      <c r="A2493" s="3472"/>
      <c r="B2493" s="1203" t="s">
        <v>4338</v>
      </c>
      <c r="C2493" s="1206">
        <f>C2455/C2466</f>
        <v>15.285714285714286</v>
      </c>
      <c r="D2493" s="1206"/>
      <c r="E2493" s="1206"/>
      <c r="F2493" s="2307"/>
      <c r="G2493" s="1206">
        <f t="shared" ref="G2493:S2493" si="5998">G2455/G2466</f>
        <v>3.6666666666666665</v>
      </c>
      <c r="H2493" s="1206"/>
      <c r="I2493" s="1206"/>
      <c r="J2493" s="2307"/>
      <c r="K2493" s="1206">
        <f t="shared" si="5998"/>
        <v>-13.916666666666666</v>
      </c>
      <c r="L2493" s="1206"/>
      <c r="M2493" s="1206"/>
      <c r="N2493" s="2307"/>
      <c r="O2493" s="1206">
        <f t="shared" si="5998"/>
        <v>3</v>
      </c>
      <c r="P2493" s="1206"/>
      <c r="Q2493" s="1206"/>
      <c r="R2493" s="2307"/>
      <c r="S2493" s="1206">
        <f t="shared" si="5998"/>
        <v>0</v>
      </c>
      <c r="T2493" s="1206"/>
      <c r="U2493" s="1206"/>
      <c r="V2493" s="2307"/>
      <c r="W2493" s="1206">
        <f>W2455/W2466</f>
        <v>2</v>
      </c>
      <c r="X2493" s="1206"/>
      <c r="Y2493" s="1206"/>
      <c r="Z2493" s="2307"/>
      <c r="AA2493" s="1206">
        <f t="shared" si="5963"/>
        <v>1.6071428571428572</v>
      </c>
      <c r="AB2493" s="1718"/>
      <c r="AC2493" s="1718"/>
      <c r="AD2493" s="1220" t="s">
        <v>4339</v>
      </c>
    </row>
    <row r="2494" spans="1:30" s="325" customFormat="1" hidden="1" x14ac:dyDescent="0.25">
      <c r="A2494" s="3472"/>
      <c r="B2494" s="1182" t="s">
        <v>4223</v>
      </c>
      <c r="C2494" s="1207">
        <f>C2493/C316</f>
        <v>4.6175014332621052</v>
      </c>
      <c r="D2494" s="1207"/>
      <c r="E2494" s="1207"/>
      <c r="F2494" s="1184"/>
      <c r="G2494" s="1208">
        <f t="shared" ref="G2494:W2494" si="5999">G2493/G316</f>
        <v>0.44123769338959212</v>
      </c>
      <c r="H2494" s="1208"/>
      <c r="I2494" s="1208"/>
      <c r="J2494" s="1184"/>
      <c r="K2494" s="1209">
        <f t="shared" si="5999"/>
        <v>-2.4296922608165752</v>
      </c>
      <c r="L2494" s="1209"/>
      <c r="M2494" s="1209"/>
      <c r="N2494" s="1184"/>
      <c r="O2494" s="1210">
        <f t="shared" si="5999"/>
        <v>1.0940499040307101</v>
      </c>
      <c r="P2494" s="1210"/>
      <c r="Q2494" s="1210"/>
      <c r="R2494" s="1184"/>
      <c r="S2494" s="1214">
        <f t="shared" si="5999"/>
        <v>0</v>
      </c>
      <c r="T2494" s="1214"/>
      <c r="U2494" s="1214"/>
      <c r="V2494" s="1184"/>
      <c r="W2494" s="1199" t="e">
        <f t="shared" si="5999"/>
        <v>#DIV/0!</v>
      </c>
      <c r="X2494" s="1199"/>
      <c r="Y2494" s="1199"/>
      <c r="Z2494" s="1184"/>
      <c r="AA2494" s="1198">
        <f t="shared" si="5963"/>
        <v>0.74461935397316648</v>
      </c>
      <c r="AB2494" s="1723"/>
      <c r="AC2494" s="1723"/>
      <c r="AD2494" s="325" t="s">
        <v>4340</v>
      </c>
    </row>
    <row r="2495" spans="1:30" hidden="1" x14ac:dyDescent="0.25">
      <c r="A2495" s="3472"/>
      <c r="B2495" s="1182" t="s">
        <v>4224</v>
      </c>
      <c r="C2495" s="1207">
        <f>C2493/C333</f>
        <v>2.5368909020135177</v>
      </c>
      <c r="D2495" s="1207"/>
      <c r="E2495" s="1207"/>
      <c r="F2495" s="1184"/>
      <c r="G2495" s="1208">
        <f t="shared" ref="G2495:W2495" si="6000">G2493/G333</f>
        <v>0.79935515873015872</v>
      </c>
      <c r="H2495" s="1208"/>
      <c r="I2495" s="1208"/>
      <c r="J2495" s="1184"/>
      <c r="K2495" s="1209">
        <f t="shared" si="6000"/>
        <v>-1.5686616791354946</v>
      </c>
      <c r="L2495" s="1209"/>
      <c r="M2495" s="1209"/>
      <c r="N2495" s="1184"/>
      <c r="O2495" s="1210">
        <f t="shared" si="6000"/>
        <v>0.40146878824969401</v>
      </c>
      <c r="P2495" s="1210"/>
      <c r="Q2495" s="1210"/>
      <c r="R2495" s="1184"/>
      <c r="S2495" s="1214">
        <f t="shared" si="6000"/>
        <v>0</v>
      </c>
      <c r="T2495" s="1214"/>
      <c r="U2495" s="1214"/>
      <c r="V2495" s="1184"/>
      <c r="W2495" s="1200" t="e">
        <f t="shared" si="6000"/>
        <v>#DIV/0!</v>
      </c>
      <c r="X2495" s="1200"/>
      <c r="Y2495" s="1200"/>
      <c r="Z2495" s="1184"/>
      <c r="AA2495" s="1198">
        <f t="shared" si="5963"/>
        <v>0.43381063397157515</v>
      </c>
      <c r="AB2495" s="1723"/>
      <c r="AC2495" s="1723"/>
      <c r="AD2495" s="325" t="s">
        <v>4341</v>
      </c>
    </row>
    <row r="2496" spans="1:30" hidden="1" x14ac:dyDescent="0.25">
      <c r="A2496" s="3472"/>
      <c r="B2496" s="845" t="s">
        <v>4758</v>
      </c>
      <c r="C2496" s="1207">
        <f>C2493/C334</f>
        <v>-7.2272880783519078</v>
      </c>
      <c r="D2496" s="1207"/>
      <c r="E2496" s="1207"/>
      <c r="F2496" s="1184"/>
      <c r="G2496" s="1208">
        <f t="shared" ref="G2496:W2496" si="6001">G2493/G334</f>
        <v>1.85625</v>
      </c>
      <c r="H2496" s="1208"/>
      <c r="I2496" s="1208"/>
      <c r="J2496" s="1184"/>
      <c r="K2496" s="1209">
        <f t="shared" si="6001"/>
        <v>-1.4262748053252949</v>
      </c>
      <c r="L2496" s="1209"/>
      <c r="M2496" s="1209"/>
      <c r="N2496" s="1184"/>
      <c r="O2496" s="1210">
        <f t="shared" si="6001"/>
        <v>0.68045649072753212</v>
      </c>
      <c r="P2496" s="1210"/>
      <c r="Q2496" s="1210"/>
      <c r="R2496" s="1184"/>
      <c r="S2496" s="1214">
        <f t="shared" si="6001"/>
        <v>0</v>
      </c>
      <c r="T2496" s="1214"/>
      <c r="U2496" s="1214"/>
      <c r="V2496" s="1184"/>
      <c r="W2496" s="1199" t="e">
        <f t="shared" si="6001"/>
        <v>#DIV/0!</v>
      </c>
      <c r="X2496" s="1199"/>
      <c r="Y2496" s="1199"/>
      <c r="Z2496" s="1184"/>
      <c r="AA2496" s="1198">
        <f t="shared" si="5963"/>
        <v>-1.223371278589934</v>
      </c>
      <c r="AB2496" s="1723"/>
      <c r="AC2496" s="1723"/>
      <c r="AD2496" s="325" t="s">
        <v>4767</v>
      </c>
    </row>
    <row r="2497" spans="1:30" hidden="1" x14ac:dyDescent="0.25">
      <c r="A2497" s="3472"/>
      <c r="B2497" s="1203" t="s">
        <v>4343</v>
      </c>
      <c r="C2497" s="1206">
        <f>C2458/C2463</f>
        <v>-6.0156250000000001E-2</v>
      </c>
      <c r="D2497" s="1206"/>
      <c r="E2497" s="1206"/>
      <c r="F2497" s="2307"/>
      <c r="G2497" s="1206">
        <f t="shared" ref="G2497:W2497" si="6002">G2458/G2463</f>
        <v>-2.4096385542168676E-2</v>
      </c>
      <c r="H2497" s="1206"/>
      <c r="I2497" s="1206"/>
      <c r="J2497" s="2307"/>
      <c r="K2497" s="1206">
        <f t="shared" si="6002"/>
        <v>-3.3840947546531302E-3</v>
      </c>
      <c r="L2497" s="1206"/>
      <c r="M2497" s="1206"/>
      <c r="N2497" s="2307"/>
      <c r="O2497" s="1206">
        <f t="shared" si="6002"/>
        <v>-3.2000000000000001E-2</v>
      </c>
      <c r="P2497" s="1206"/>
      <c r="Q2497" s="1206"/>
      <c r="R2497" s="2307"/>
      <c r="S2497" s="1206">
        <f t="shared" si="6002"/>
        <v>0</v>
      </c>
      <c r="T2497" s="1206"/>
      <c r="U2497" s="1206"/>
      <c r="V2497" s="2307"/>
      <c r="W2497" s="1206">
        <f t="shared" si="6002"/>
        <v>-3.2559880239520958E-2</v>
      </c>
      <c r="X2497" s="1206"/>
      <c r="Y2497" s="1206"/>
      <c r="Z2497" s="2307"/>
      <c r="AA2497" s="1206">
        <f t="shared" si="5963"/>
        <v>-2.3927346059364363E-2</v>
      </c>
      <c r="AB2497" s="1718"/>
      <c r="AC2497" s="1718"/>
      <c r="AD2497" s="1220" t="s">
        <v>4344</v>
      </c>
    </row>
    <row r="2498" spans="1:30" hidden="1" x14ac:dyDescent="0.25">
      <c r="A2498" s="3472"/>
      <c r="B2498" s="1182" t="s">
        <v>4223</v>
      </c>
      <c r="C2498" s="1207">
        <f>C2497/C342</f>
        <v>4.0894182319265706</v>
      </c>
      <c r="D2498" s="1207"/>
      <c r="E2498" s="1207"/>
      <c r="F2498" s="1184"/>
      <c r="G2498" s="1208">
        <f t="shared" ref="G2498:W2498" si="6003">G2497/G342</f>
        <v>1.2999074184873314</v>
      </c>
      <c r="H2498" s="1208"/>
      <c r="I2498" s="1208"/>
      <c r="J2498" s="1184"/>
      <c r="K2498" s="1209">
        <f t="shared" si="6003"/>
        <v>0.3338123996074352</v>
      </c>
      <c r="L2498" s="1209"/>
      <c r="M2498" s="1209"/>
      <c r="N2498" s="1184"/>
      <c r="O2498" s="1210">
        <f t="shared" si="6003"/>
        <v>4.9512665245202561</v>
      </c>
      <c r="P2498" s="1210"/>
      <c r="Q2498" s="1210"/>
      <c r="R2498" s="1184"/>
      <c r="S2498" s="1214">
        <f t="shared" si="6003"/>
        <v>0</v>
      </c>
      <c r="T2498" s="1214"/>
      <c r="U2498" s="1214"/>
      <c r="V2498" s="1184"/>
      <c r="W2498" s="1199" t="e">
        <f t="shared" si="6003"/>
        <v>#DIV/0!</v>
      </c>
      <c r="X2498" s="1199"/>
      <c r="Y2498" s="1199"/>
      <c r="Z2498" s="1184"/>
      <c r="AA2498" s="1198">
        <f t="shared" si="5963"/>
        <v>2.1348809149083188</v>
      </c>
      <c r="AB2498" s="1723"/>
      <c r="AC2498" s="1723"/>
      <c r="AD2498" s="325" t="s">
        <v>4345</v>
      </c>
    </row>
    <row r="2499" spans="1:30" hidden="1" x14ac:dyDescent="0.25">
      <c r="A2499" s="3472"/>
      <c r="B2499" s="1182" t="s">
        <v>4224</v>
      </c>
      <c r="C2499" s="1207">
        <f>C2497/C359</f>
        <v>4.1969078853811155</v>
      </c>
      <c r="D2499" s="1207"/>
      <c r="E2499" s="1207"/>
      <c r="F2499" s="1184"/>
      <c r="G2499" s="1208">
        <f t="shared" ref="G2499:W2499" si="6004">G2497/G359</f>
        <v>0.56829565452822528</v>
      </c>
      <c r="H2499" s="1208"/>
      <c r="I2499" s="1208"/>
      <c r="J2499" s="1184"/>
      <c r="K2499" s="1209">
        <f t="shared" si="6004"/>
        <v>0.27045336869051018</v>
      </c>
      <c r="L2499" s="1209"/>
      <c r="M2499" s="1209"/>
      <c r="N2499" s="1184"/>
      <c r="O2499" s="1210">
        <f t="shared" si="6004"/>
        <v>1.6484298507462687</v>
      </c>
      <c r="P2499" s="1210"/>
      <c r="Q2499" s="1210"/>
      <c r="R2499" s="1184"/>
      <c r="S2499" s="1214">
        <f t="shared" si="6004"/>
        <v>0</v>
      </c>
      <c r="T2499" s="1214"/>
      <c r="U2499" s="1214"/>
      <c r="V2499" s="1184"/>
      <c r="W2499" s="1199" t="e">
        <f t="shared" si="6004"/>
        <v>#DIV/0!</v>
      </c>
      <c r="X2499" s="1199"/>
      <c r="Y2499" s="1199"/>
      <c r="Z2499" s="1184"/>
      <c r="AA2499" s="1198">
        <f t="shared" si="5963"/>
        <v>1.3368173518692239</v>
      </c>
      <c r="AB2499" s="1723"/>
      <c r="AC2499" s="1723"/>
      <c r="AD2499" s="325" t="s">
        <v>4346</v>
      </c>
    </row>
    <row r="2500" spans="1:30" ht="15.75" hidden="1" thickBot="1" x14ac:dyDescent="0.3">
      <c r="A2500" s="3473"/>
      <c r="B2500" s="845" t="s">
        <v>4758</v>
      </c>
      <c r="C2500" s="1215">
        <f>C2497/C360</f>
        <v>3.6298973880597014</v>
      </c>
      <c r="D2500" s="1215"/>
      <c r="E2500" s="1215"/>
      <c r="F2500" s="2308"/>
      <c r="G2500" s="1216">
        <f t="shared" ref="G2500:W2500" si="6005">G2497/G360</f>
        <v>1.7496071241487692</v>
      </c>
      <c r="H2500" s="1216"/>
      <c r="I2500" s="1216"/>
      <c r="J2500" s="2308"/>
      <c r="K2500" s="1217">
        <f t="shared" si="6005"/>
        <v>9.1126151532242891E-2</v>
      </c>
      <c r="L2500" s="1217"/>
      <c r="M2500" s="1217"/>
      <c r="N2500" s="2308"/>
      <c r="O2500" s="1218">
        <f t="shared" si="6005"/>
        <v>1.3541052631578947</v>
      </c>
      <c r="P2500" s="1218"/>
      <c r="Q2500" s="1218"/>
      <c r="R2500" s="2308"/>
      <c r="S2500" s="1219">
        <f t="shared" si="6005"/>
        <v>0</v>
      </c>
      <c r="T2500" s="1219"/>
      <c r="U2500" s="1219"/>
      <c r="V2500" s="2308"/>
      <c r="W2500" s="1201" t="e">
        <f t="shared" si="6005"/>
        <v>#DIV/0!</v>
      </c>
      <c r="X2500" s="1201"/>
      <c r="Y2500" s="1201"/>
      <c r="Z2500" s="2308"/>
      <c r="AA2500" s="1202">
        <f t="shared" si="5963"/>
        <v>1.3649471853797217</v>
      </c>
      <c r="AB2500" s="1723"/>
      <c r="AC2500" s="1723"/>
      <c r="AD2500" s="325" t="s">
        <v>4759</v>
      </c>
    </row>
    <row r="2501" spans="1:30" customFormat="1" hidden="1" x14ac:dyDescent="0.25">
      <c r="A2501" s="3471" t="s">
        <v>191</v>
      </c>
      <c r="B2501" s="844" t="s">
        <v>935</v>
      </c>
      <c r="C2501" s="826">
        <f>'BNP avec amende'!B141</f>
        <v>258</v>
      </c>
      <c r="D2501" s="826"/>
      <c r="E2501" s="826"/>
      <c r="F2501" s="2278"/>
      <c r="G2501" s="826">
        <f>BPCE!B57</f>
        <v>15</v>
      </c>
      <c r="H2501" s="826"/>
      <c r="I2501" s="826"/>
      <c r="J2501" s="2278"/>
      <c r="K2501" s="1245">
        <f>SG!B98</f>
        <v>84</v>
      </c>
      <c r="L2501" s="1245"/>
      <c r="M2501" s="1245"/>
      <c r="N2501" s="2278"/>
      <c r="O2501" s="826">
        <f>CA!B53</f>
        <v>46</v>
      </c>
      <c r="P2501" s="826"/>
      <c r="Q2501" s="826"/>
      <c r="R2501" s="2278"/>
      <c r="S2501" s="1235"/>
      <c r="T2501" s="1235"/>
      <c r="U2501" s="1235"/>
      <c r="V2501" s="2278"/>
      <c r="W2501" s="826">
        <f>SUM(C2501:S2501)</f>
        <v>403</v>
      </c>
      <c r="X2501" s="826"/>
      <c r="Y2501" s="826"/>
      <c r="Z2501" s="2278"/>
      <c r="AA2501" s="1222">
        <f t="shared" si="5963"/>
        <v>100.75</v>
      </c>
      <c r="AB2501" s="1715"/>
      <c r="AC2501" s="1715"/>
      <c r="AD2501" s="27" t="s">
        <v>4264</v>
      </c>
    </row>
    <row r="2502" spans="1:30" customFormat="1" hidden="1" x14ac:dyDescent="0.25">
      <c r="A2502" s="3472"/>
      <c r="B2502" s="845" t="s">
        <v>4265</v>
      </c>
      <c r="C2502" s="1184">
        <f>C2501/C4</f>
        <v>6.5870098039215686E-3</v>
      </c>
      <c r="D2502" s="1184"/>
      <c r="E2502" s="1184"/>
      <c r="F2502" s="1184"/>
      <c r="G2502" s="1185">
        <f t="shared" ref="G2502:W2502" si="6006">G2501/G4</f>
        <v>6.4496710667755945E-4</v>
      </c>
      <c r="H2502" s="1185"/>
      <c r="I2502" s="1185"/>
      <c r="J2502" s="1184"/>
      <c r="K2502" s="1186">
        <f t="shared" si="6006"/>
        <v>3.5649110894198531E-3</v>
      </c>
      <c r="L2502" s="1186"/>
      <c r="M2502" s="1186"/>
      <c r="N2502" s="1184"/>
      <c r="O2502" s="1187">
        <f t="shared" si="6006"/>
        <v>2.9016589919888978E-3</v>
      </c>
      <c r="P2502" s="1187"/>
      <c r="Q2502" s="1187"/>
      <c r="R2502" s="1184"/>
      <c r="S2502" s="1236">
        <f t="shared" si="6006"/>
        <v>0</v>
      </c>
      <c r="T2502" s="1236"/>
      <c r="U2502" s="1236"/>
      <c r="V2502" s="1184"/>
      <c r="W2502" s="1194">
        <f t="shared" si="6006"/>
        <v>3.4370415856445945E-3</v>
      </c>
      <c r="X2502" s="1194"/>
      <c r="Y2502" s="1194"/>
      <c r="Z2502" s="1184"/>
      <c r="AA2502" s="1189">
        <f t="shared" si="5963"/>
        <v>2.7397093984015764E-3</v>
      </c>
      <c r="AB2502" s="1716"/>
      <c r="AC2502" s="1716"/>
      <c r="AD2502" t="s">
        <v>4266</v>
      </c>
    </row>
    <row r="2503" spans="1:30" customFormat="1" hidden="1" x14ac:dyDescent="0.25">
      <c r="A2503" s="3472"/>
      <c r="B2503" s="845" t="s">
        <v>4267</v>
      </c>
      <c r="C2503" s="1184">
        <f>C2501/C21</f>
        <v>1.0050251256281407E-2</v>
      </c>
      <c r="D2503" s="1184"/>
      <c r="E2503" s="1184"/>
      <c r="F2503" s="1184"/>
      <c r="G2503" s="1185">
        <f t="shared" ref="G2503:W2503" si="6007">G2501/G21</f>
        <v>3.8590172369436584E-3</v>
      </c>
      <c r="H2503" s="1185"/>
      <c r="I2503" s="1185"/>
      <c r="J2503" s="1184"/>
      <c r="K2503" s="1186">
        <f t="shared" si="6007"/>
        <v>6.5339141257000624E-3</v>
      </c>
      <c r="L2503" s="1186"/>
      <c r="M2503" s="1186"/>
      <c r="N2503" s="1184"/>
      <c r="O2503" s="1187">
        <f t="shared" si="6007"/>
        <v>5.564964916525526E-3</v>
      </c>
      <c r="P2503" s="1187"/>
      <c r="Q2503" s="1187"/>
      <c r="R2503" s="1184"/>
      <c r="S2503" s="1236">
        <f t="shared" si="6007"/>
        <v>0</v>
      </c>
      <c r="T2503" s="1236"/>
      <c r="U2503" s="1236"/>
      <c r="V2503" s="1184"/>
      <c r="W2503" s="1194">
        <f t="shared" si="6007"/>
        <v>7.5960342292758325E-3</v>
      </c>
      <c r="X2503" s="1194"/>
      <c r="Y2503" s="1194"/>
      <c r="Z2503" s="1184"/>
      <c r="AA2503" s="1189">
        <f t="shared" si="5963"/>
        <v>5.2016295070901305E-3</v>
      </c>
      <c r="AB2503" s="1716"/>
      <c r="AC2503" s="1716"/>
      <c r="AD2503" t="s">
        <v>4268</v>
      </c>
    </row>
    <row r="2504" spans="1:30" customFormat="1" hidden="1" x14ac:dyDescent="0.25">
      <c r="A2504" s="3472"/>
      <c r="B2504" s="1203" t="s">
        <v>4273</v>
      </c>
      <c r="C2504" s="1204">
        <f>'BNP avec amende'!C141</f>
        <v>180</v>
      </c>
      <c r="D2504" s="1204"/>
      <c r="E2504" s="1204"/>
      <c r="F2504" s="2307"/>
      <c r="G2504" s="1204">
        <f>BPCE!C57</f>
        <v>6</v>
      </c>
      <c r="H2504" s="1204"/>
      <c r="I2504" s="1204"/>
      <c r="J2504" s="2307"/>
      <c r="K2504" s="1246">
        <f>SG!C98</f>
        <v>12</v>
      </c>
      <c r="L2504" s="1246"/>
      <c r="M2504" s="1246"/>
      <c r="N2504" s="2307"/>
      <c r="O2504" s="1204">
        <f>CA!C53</f>
        <v>25</v>
      </c>
      <c r="P2504" s="1204"/>
      <c r="Q2504" s="1204"/>
      <c r="R2504" s="2307"/>
      <c r="S2504" s="1237"/>
      <c r="T2504" s="1237"/>
      <c r="U2504" s="1237"/>
      <c r="V2504" s="2307"/>
      <c r="W2504" s="1204">
        <f>SUM(C2504:S2504)</f>
        <v>223</v>
      </c>
      <c r="X2504" s="1204"/>
      <c r="Y2504" s="1204"/>
      <c r="Z2504" s="2307"/>
      <c r="AA2504" s="1206">
        <f t="shared" si="5963"/>
        <v>55.75</v>
      </c>
      <c r="AB2504" s="1718"/>
      <c r="AC2504" s="1718"/>
      <c r="AD2504" s="27" t="s">
        <v>4274</v>
      </c>
    </row>
    <row r="2505" spans="1:30" customFormat="1" hidden="1" x14ac:dyDescent="0.25">
      <c r="A2505" s="3472"/>
      <c r="B2505" s="845" t="s">
        <v>4275</v>
      </c>
      <c r="C2505" s="1184">
        <f>C2504/C30</f>
        <v>6.5669463699379788E-2</v>
      </c>
      <c r="D2505" s="1184"/>
      <c r="E2505" s="1184"/>
      <c r="F2505" s="1184"/>
      <c r="G2505" s="1185">
        <f t="shared" ref="G2505:W2505" si="6008">G2504/G30</f>
        <v>1.0126582278481013E-3</v>
      </c>
      <c r="H2505" s="1185"/>
      <c r="I2505" s="1185"/>
      <c r="J2505" s="1184"/>
      <c r="K2505" s="1186">
        <f t="shared" si="6008"/>
        <v>2.7422303473491772E-3</v>
      </c>
      <c r="L2505" s="1186"/>
      <c r="M2505" s="1186"/>
      <c r="N2505" s="1184"/>
      <c r="O2505" s="1187">
        <f t="shared" si="6008"/>
        <v>9.5969289827255271E-3</v>
      </c>
      <c r="P2505" s="1187"/>
      <c r="Q2505" s="1187"/>
      <c r="R2505" s="1184"/>
      <c r="S2505" s="1236">
        <f t="shared" si="6008"/>
        <v>0</v>
      </c>
      <c r="T2505" s="1236"/>
      <c r="U2505" s="1236"/>
      <c r="V2505" s="1184"/>
      <c r="W2505" s="1192">
        <f t="shared" si="6008"/>
        <v>9.9115516245166443E-3</v>
      </c>
      <c r="X2505" s="1192"/>
      <c r="Y2505" s="1192"/>
      <c r="Z2505" s="1184"/>
      <c r="AA2505" s="1193">
        <f t="shared" si="5963"/>
        <v>1.5804256251460518E-2</v>
      </c>
      <c r="AB2505" s="1717"/>
      <c r="AC2505" s="1717"/>
      <c r="AD2505" t="s">
        <v>4276</v>
      </c>
    </row>
    <row r="2506" spans="1:30" customFormat="1" hidden="1" x14ac:dyDescent="0.25">
      <c r="A2506" s="3472"/>
      <c r="B2506" s="845" t="s">
        <v>4277</v>
      </c>
      <c r="C2506" s="1184">
        <f>C2504/C47</f>
        <v>4.4587565023532325E-2</v>
      </c>
      <c r="D2506" s="1184"/>
      <c r="E2506" s="1184"/>
      <c r="F2506" s="1184"/>
      <c r="G2506" s="1185">
        <f t="shared" ref="G2506:W2506" si="6009">G2504/G47</f>
        <v>4.464285714285714E-3</v>
      </c>
      <c r="H2506" s="1185"/>
      <c r="I2506" s="1185"/>
      <c r="J2506" s="1184"/>
      <c r="K2506" s="1186">
        <f t="shared" si="6009"/>
        <v>2.9925187032418953E-3</v>
      </c>
      <c r="L2506" s="1186"/>
      <c r="M2506" s="1186"/>
      <c r="N2506" s="1184"/>
      <c r="O2506" s="1187">
        <f t="shared" si="6009"/>
        <v>1.0199918400652794E-2</v>
      </c>
      <c r="P2506" s="1187"/>
      <c r="Q2506" s="1187"/>
      <c r="R2506" s="1184"/>
      <c r="S2506" s="1236">
        <f t="shared" si="6009"/>
        <v>0</v>
      </c>
      <c r="T2506" s="1236"/>
      <c r="U2506" s="1236"/>
      <c r="V2506" s="1184"/>
      <c r="W2506" s="1192">
        <f t="shared" si="6009"/>
        <v>1.784856731230991E-2</v>
      </c>
      <c r="X2506" s="1192"/>
      <c r="Y2506" s="1192"/>
      <c r="Z2506" s="1184"/>
      <c r="AA2506" s="1193">
        <f t="shared" si="5963"/>
        <v>1.2448857568342544E-2</v>
      </c>
      <c r="AB2506" s="1717"/>
      <c r="AC2506" s="1717"/>
      <c r="AD2506" t="s">
        <v>4278</v>
      </c>
    </row>
    <row r="2507" spans="1:30" customFormat="1" hidden="1" x14ac:dyDescent="0.25">
      <c r="A2507" s="3472"/>
      <c r="B2507" s="1203" t="s">
        <v>4283</v>
      </c>
      <c r="C2507" s="1204">
        <f>'BNP avec amende'!F141</f>
        <v>-43</v>
      </c>
      <c r="D2507" s="1204"/>
      <c r="E2507" s="1204"/>
      <c r="F2507" s="2307"/>
      <c r="G2507" s="1204">
        <f>BPCE!F57</f>
        <v>-1</v>
      </c>
      <c r="H2507" s="1204"/>
      <c r="I2507" s="1204"/>
      <c r="J2507" s="2307"/>
      <c r="K2507" s="1246">
        <f>SG!F98</f>
        <v>1</v>
      </c>
      <c r="L2507" s="1246"/>
      <c r="M2507" s="1246"/>
      <c r="N2507" s="2307"/>
      <c r="O2507" s="1204">
        <f>CA!F53</f>
        <v>-6</v>
      </c>
      <c r="P2507" s="1204"/>
      <c r="Q2507" s="1204"/>
      <c r="R2507" s="2307"/>
      <c r="S2507" s="1237"/>
      <c r="T2507" s="1237"/>
      <c r="U2507" s="1237"/>
      <c r="V2507" s="2307"/>
      <c r="W2507" s="1204">
        <f>SUM(C2507:S2507)</f>
        <v>-49</v>
      </c>
      <c r="X2507" s="1204"/>
      <c r="Y2507" s="1204"/>
      <c r="Z2507" s="2307"/>
      <c r="AA2507" s="1206">
        <f t="shared" si="5963"/>
        <v>-12.25</v>
      </c>
      <c r="AB2507" s="1719"/>
      <c r="AC2507" s="1719"/>
      <c r="AD2507" s="1178" t="s">
        <v>4284</v>
      </c>
    </row>
    <row r="2508" spans="1:30" customFormat="1" hidden="1" x14ac:dyDescent="0.25">
      <c r="A2508" s="3472"/>
      <c r="B2508" s="845" t="s">
        <v>4285</v>
      </c>
      <c r="C2508" s="1184">
        <f>C2507/C56</f>
        <v>1.6275548826646481E-2</v>
      </c>
      <c r="D2508" s="1184"/>
      <c r="E2508" s="1184"/>
      <c r="F2508" s="1184"/>
      <c r="G2508" s="1185">
        <f t="shared" ref="G2508:W2508" si="6010">G2507/G56</f>
        <v>5.2273915316257186E-4</v>
      </c>
      <c r="H2508" s="1185"/>
      <c r="I2508" s="1185"/>
      <c r="J2508" s="1184"/>
      <c r="K2508" s="1186">
        <f t="shared" si="6010"/>
        <v>-7.2411296162201298E-4</v>
      </c>
      <c r="L2508" s="1186"/>
      <c r="M2508" s="1186"/>
      <c r="N2508" s="1184"/>
      <c r="O2508" s="1187">
        <f t="shared" si="6010"/>
        <v>1.279317697228145E-2</v>
      </c>
      <c r="P2508" s="1187"/>
      <c r="Q2508" s="1187"/>
      <c r="R2508" s="1184"/>
      <c r="S2508" s="1236">
        <f t="shared" si="6010"/>
        <v>0</v>
      </c>
      <c r="T2508" s="1236"/>
      <c r="U2508" s="1236"/>
      <c r="V2508" s="1184"/>
      <c r="W2508" s="1194">
        <f t="shared" si="6010"/>
        <v>6.1860876152001008E-3</v>
      </c>
      <c r="X2508" s="1194"/>
      <c r="Y2508" s="1194"/>
      <c r="Z2508" s="1184"/>
      <c r="AA2508" s="1193">
        <f t="shared" si="5963"/>
        <v>5.7734703980936979E-3</v>
      </c>
      <c r="AB2508" s="1717"/>
      <c r="AC2508" s="1717"/>
      <c r="AD2508" t="s">
        <v>4286</v>
      </c>
    </row>
    <row r="2509" spans="1:30" customFormat="1" hidden="1" x14ac:dyDescent="0.25">
      <c r="A2509" s="3472"/>
      <c r="B2509" s="845" t="s">
        <v>4287</v>
      </c>
      <c r="C2509" s="1184">
        <f>C2507/C73</f>
        <v>2.4459613196814563E-2</v>
      </c>
      <c r="D2509" s="1184"/>
      <c r="E2509" s="1184"/>
      <c r="F2509" s="1184"/>
      <c r="G2509" s="1185">
        <f t="shared" ref="G2509:W2509" si="6011">G2507/G73</f>
        <v>2.2471910112359553E-3</v>
      </c>
      <c r="H2509" s="1185"/>
      <c r="I2509" s="1185"/>
      <c r="J2509" s="1184"/>
      <c r="K2509" s="1186">
        <f t="shared" si="6011"/>
        <v>-9.5328884652049568E-4</v>
      </c>
      <c r="L2509" s="1186"/>
      <c r="M2509" s="1186"/>
      <c r="N2509" s="1184"/>
      <c r="O2509" s="1187">
        <f t="shared" si="6011"/>
        <v>8.9552238805970154E-3</v>
      </c>
      <c r="P2509" s="1187"/>
      <c r="Q2509" s="1187"/>
      <c r="R2509" s="1184"/>
      <c r="S2509" s="1236">
        <f t="shared" si="6011"/>
        <v>0</v>
      </c>
      <c r="T2509" s="1236"/>
      <c r="U2509" s="1236"/>
      <c r="V2509" s="1184"/>
      <c r="W2509" s="1194">
        <f t="shared" si="6011"/>
        <v>1.2119713084343309E-2</v>
      </c>
      <c r="X2509" s="1194"/>
      <c r="Y2509" s="1194"/>
      <c r="Z2509" s="1184"/>
      <c r="AA2509" s="1193">
        <f t="shared" si="5963"/>
        <v>6.941747848425407E-3</v>
      </c>
      <c r="AB2509" s="1717"/>
      <c r="AC2509" s="1717"/>
      <c r="AD2509" t="s">
        <v>4288</v>
      </c>
    </row>
    <row r="2510" spans="1:30" customFormat="1" hidden="1" x14ac:dyDescent="0.25">
      <c r="A2510" s="3472"/>
      <c r="B2510" s="845" t="s">
        <v>4289</v>
      </c>
      <c r="C2510" s="1195">
        <v>0.25</v>
      </c>
      <c r="D2510" s="1195"/>
      <c r="E2510" s="1195"/>
      <c r="F2510" s="1184"/>
      <c r="G2510" s="1196">
        <v>0.25</v>
      </c>
      <c r="H2510" s="1196"/>
      <c r="I2510" s="1196"/>
      <c r="J2510" s="1184"/>
      <c r="K2510" s="1197">
        <v>0.25</v>
      </c>
      <c r="L2510" s="1197"/>
      <c r="M2510" s="1197"/>
      <c r="N2510" s="1184"/>
      <c r="O2510" s="1187">
        <v>0.25</v>
      </c>
      <c r="P2510" s="1187"/>
      <c r="Q2510" s="1187"/>
      <c r="R2510" s="1184"/>
      <c r="S2510" s="1236">
        <v>0.25</v>
      </c>
      <c r="T2510" s="1236"/>
      <c r="U2510" s="1236"/>
      <c r="V2510" s="1184"/>
      <c r="W2510" s="1190">
        <v>1.25</v>
      </c>
      <c r="X2510" s="1190"/>
      <c r="Y2510" s="1190"/>
      <c r="Z2510" s="1184"/>
      <c r="AA2510" s="1191">
        <f t="shared" si="5963"/>
        <v>0.25</v>
      </c>
      <c r="AB2510" s="1720"/>
      <c r="AC2510" s="1720"/>
      <c r="AD2510" t="s">
        <v>4290</v>
      </c>
    </row>
    <row r="2511" spans="1:30" customFormat="1" hidden="1" x14ac:dyDescent="0.25">
      <c r="A2511" s="3472"/>
      <c r="B2511" s="845" t="s">
        <v>4291</v>
      </c>
      <c r="C2511" s="1184">
        <f>C2507/C2504</f>
        <v>-0.2388888888888889</v>
      </c>
      <c r="D2511" s="1184"/>
      <c r="E2511" s="1184"/>
      <c r="F2511" s="1184"/>
      <c r="G2511" s="1185">
        <f t="shared" ref="G2511:W2511" si="6012">G2507/G2504</f>
        <v>-0.16666666666666666</v>
      </c>
      <c r="H2511" s="1185"/>
      <c r="I2511" s="1185"/>
      <c r="J2511" s="1184"/>
      <c r="K2511" s="1186">
        <f t="shared" si="6012"/>
        <v>8.3333333333333329E-2</v>
      </c>
      <c r="L2511" s="1186"/>
      <c r="M2511" s="1186"/>
      <c r="N2511" s="1184"/>
      <c r="O2511" s="1187">
        <f t="shared" si="6012"/>
        <v>-0.24</v>
      </c>
      <c r="P2511" s="1187"/>
      <c r="Q2511" s="1187"/>
      <c r="R2511" s="1184"/>
      <c r="S2511" s="1236" t="e">
        <f t="shared" si="6012"/>
        <v>#DIV/0!</v>
      </c>
      <c r="T2511" s="1236"/>
      <c r="U2511" s="1236"/>
      <c r="V2511" s="1184"/>
      <c r="W2511" s="1205">
        <f t="shared" si="6012"/>
        <v>-0.21973094170403587</v>
      </c>
      <c r="X2511" s="1205"/>
      <c r="Y2511" s="1205"/>
      <c r="Z2511" s="1184"/>
      <c r="AA2511" s="1191" t="e">
        <f t="shared" si="5963"/>
        <v>#DIV/0!</v>
      </c>
      <c r="AB2511" s="1720"/>
      <c r="AC2511" s="1720"/>
      <c r="AD2511" t="s">
        <v>4292</v>
      </c>
    </row>
    <row r="2512" spans="1:30" customFormat="1" hidden="1" x14ac:dyDescent="0.25">
      <c r="A2512" s="3472"/>
      <c r="B2512" s="1203" t="s">
        <v>10</v>
      </c>
      <c r="C2512" s="1204">
        <f>'BNP avec amende'!G141</f>
        <v>388</v>
      </c>
      <c r="D2512" s="1204"/>
      <c r="E2512" s="1204"/>
      <c r="F2512" s="2307"/>
      <c r="G2512" s="1204">
        <f>BPCE!G57</f>
        <v>65</v>
      </c>
      <c r="H2512" s="1204"/>
      <c r="I2512" s="1204"/>
      <c r="J2512" s="2307"/>
      <c r="K2512" s="1246">
        <f>SG!G98</f>
        <v>537</v>
      </c>
      <c r="L2512" s="1246"/>
      <c r="M2512" s="1246"/>
      <c r="N2512" s="2307"/>
      <c r="O2512" s="1204">
        <f>CA!G53</f>
        <v>123</v>
      </c>
      <c r="P2512" s="1204"/>
      <c r="Q2512" s="1204"/>
      <c r="R2512" s="2307"/>
      <c r="S2512" s="1237"/>
      <c r="T2512" s="1237"/>
      <c r="U2512" s="1237"/>
      <c r="V2512" s="2307"/>
      <c r="W2512" s="1204">
        <f>SUM(C2512:S2512)</f>
        <v>1113</v>
      </c>
      <c r="X2512" s="1204"/>
      <c r="Y2512" s="1204"/>
      <c r="Z2512" s="2307"/>
      <c r="AA2512" s="1204">
        <f t="shared" si="5963"/>
        <v>278.25</v>
      </c>
      <c r="AB2512" s="1721"/>
      <c r="AC2512" s="1721"/>
      <c r="AD2512" s="27" t="s">
        <v>4293</v>
      </c>
    </row>
    <row r="2513" spans="1:30" customFormat="1" hidden="1" x14ac:dyDescent="0.25">
      <c r="A2513" s="3472"/>
      <c r="B2513" s="845" t="s">
        <v>4294</v>
      </c>
      <c r="C2513" s="1184">
        <f>C2512/C82</f>
        <v>2.1603202619109928E-3</v>
      </c>
      <c r="D2513" s="1184"/>
      <c r="E2513" s="1184"/>
      <c r="F2513" s="1184"/>
      <c r="G2513" s="1185">
        <f t="shared" ref="G2513:W2513" si="6013">G2512/G82</f>
        <v>6.2985106444829887E-4</v>
      </c>
      <c r="H2513" s="1185"/>
      <c r="I2513" s="1185"/>
      <c r="J2513" s="1184"/>
      <c r="K2513" s="1186">
        <f t="shared" si="6013"/>
        <v>3.9420366455250174E-3</v>
      </c>
      <c r="L2513" s="1186"/>
      <c r="M2513" s="1186"/>
      <c r="N2513" s="1184"/>
      <c r="O2513" s="1187">
        <f t="shared" si="6013"/>
        <v>1.6949853239075613E-3</v>
      </c>
      <c r="P2513" s="1187"/>
      <c r="Q2513" s="1187"/>
      <c r="R2513" s="1184"/>
      <c r="S2513" s="1236">
        <f t="shared" si="6013"/>
        <v>0</v>
      </c>
      <c r="T2513" s="1236"/>
      <c r="U2513" s="1236"/>
      <c r="V2513" s="1184"/>
      <c r="W2513" s="1194">
        <f t="shared" si="6013"/>
        <v>1.9532415385857338E-3</v>
      </c>
      <c r="X2513" s="1194"/>
      <c r="Y2513" s="1194"/>
      <c r="Z2513" s="1184"/>
      <c r="AA2513" s="1189">
        <f t="shared" si="5963"/>
        <v>1.6854386591583742E-3</v>
      </c>
      <c r="AB2513" s="1716"/>
      <c r="AC2513" s="1716"/>
      <c r="AD2513" t="s">
        <v>4295</v>
      </c>
    </row>
    <row r="2514" spans="1:30" customFormat="1" hidden="1" x14ac:dyDescent="0.25">
      <c r="A2514" s="3472"/>
      <c r="B2514" s="845" t="s">
        <v>4296</v>
      </c>
      <c r="C2514" s="1184">
        <f>C2512/C99</f>
        <v>3.163473298002446E-3</v>
      </c>
      <c r="D2514" s="1184"/>
      <c r="E2514" s="1184"/>
      <c r="F2514" s="1184"/>
      <c r="G2514" s="1185">
        <f t="shared" ref="G2514:W2514" si="6014">G2512/G99</f>
        <v>6.1934254406860413E-3</v>
      </c>
      <c r="H2514" s="1185"/>
      <c r="I2514" s="1185"/>
      <c r="J2514" s="1184"/>
      <c r="K2514" s="1186">
        <f t="shared" si="6014"/>
        <v>6.4054392556808018E-3</v>
      </c>
      <c r="L2514" s="1186"/>
      <c r="M2514" s="1186"/>
      <c r="N2514" s="1184"/>
      <c r="O2514" s="1187">
        <f t="shared" si="6014"/>
        <v>3.5637712232717157E-3</v>
      </c>
      <c r="P2514" s="1187"/>
      <c r="Q2514" s="1187"/>
      <c r="R2514" s="1184"/>
      <c r="S2514" s="1236">
        <f t="shared" si="6014"/>
        <v>0</v>
      </c>
      <c r="T2514" s="1236"/>
      <c r="U2514" s="1236"/>
      <c r="V2514" s="1184"/>
      <c r="W2514" s="1194">
        <f t="shared" si="6014"/>
        <v>4.2176185044696148E-3</v>
      </c>
      <c r="X2514" s="1194"/>
      <c r="Y2514" s="1194"/>
      <c r="Z2514" s="1184"/>
      <c r="AA2514" s="1189">
        <f t="shared" si="5963"/>
        <v>3.8652218435282007E-3</v>
      </c>
      <c r="AB2514" s="1716"/>
      <c r="AC2514" s="1716"/>
      <c r="AD2514" t="s">
        <v>4297</v>
      </c>
    </row>
    <row r="2515" spans="1:30" customFormat="1" hidden="1" x14ac:dyDescent="0.25">
      <c r="A2515" s="3472"/>
      <c r="B2515" s="1203" t="s">
        <v>14</v>
      </c>
      <c r="C2515" s="1204">
        <f>'BNP avec amende'!J141</f>
        <v>8</v>
      </c>
      <c r="D2515" s="1204"/>
      <c r="E2515" s="1204"/>
      <c r="F2515" s="2307"/>
      <c r="G2515" s="1204">
        <f>BPCE!J57</f>
        <v>2</v>
      </c>
      <c r="H2515" s="1204"/>
      <c r="I2515" s="1204"/>
      <c r="J2515" s="2307"/>
      <c r="K2515" s="1246">
        <f>SG!J98</f>
        <v>4</v>
      </c>
      <c r="L2515" s="1246"/>
      <c r="M2515" s="1246"/>
      <c r="N2515" s="2307"/>
      <c r="O2515" s="1204">
        <f>CA!J53</f>
        <v>4</v>
      </c>
      <c r="P2515" s="1204"/>
      <c r="Q2515" s="1204"/>
      <c r="R2515" s="2307"/>
      <c r="S2515" s="1237"/>
      <c r="T2515" s="1237"/>
      <c r="U2515" s="1237"/>
      <c r="V2515" s="2307"/>
      <c r="W2515" s="1204">
        <f>SUM(C2515:S2515)</f>
        <v>18</v>
      </c>
      <c r="X2515" s="1204"/>
      <c r="Y2515" s="1204"/>
      <c r="Z2515" s="2307"/>
      <c r="AA2515" s="1221">
        <f t="shared" si="5963"/>
        <v>4.5</v>
      </c>
      <c r="AB2515" s="1722"/>
      <c r="AC2515" s="1722"/>
      <c r="AD2515" s="27" t="s">
        <v>4298</v>
      </c>
    </row>
    <row r="2516" spans="1:30" customFormat="1" hidden="1" x14ac:dyDescent="0.25">
      <c r="A2516" s="3472"/>
      <c r="B2516" s="845" t="s">
        <v>4299</v>
      </c>
      <c r="C2516" s="1184">
        <f>C2515/C108</f>
        <v>9.6618357487922701E-3</v>
      </c>
      <c r="D2516" s="1184"/>
      <c r="E2516" s="1184"/>
      <c r="F2516" s="1184"/>
      <c r="G2516" s="1185">
        <f t="shared" ref="G2516:W2516" si="6015">G2515/G108</f>
        <v>2.8050490883590462E-3</v>
      </c>
      <c r="H2516" s="1185"/>
      <c r="I2516" s="1185"/>
      <c r="J2516" s="1184"/>
      <c r="K2516" s="1186">
        <f t="shared" si="6015"/>
        <v>5.235602094240838E-3</v>
      </c>
      <c r="L2516" s="1186"/>
      <c r="M2516" s="1186"/>
      <c r="N2516" s="1184"/>
      <c r="O2516" s="1187">
        <f t="shared" si="6015"/>
        <v>4.2105263157894736E-3</v>
      </c>
      <c r="P2516" s="1187"/>
      <c r="Q2516" s="1187"/>
      <c r="R2516" s="1184"/>
      <c r="S2516" s="1236">
        <f t="shared" si="6015"/>
        <v>0</v>
      </c>
      <c r="T2516" s="1236"/>
      <c r="U2516" s="1236"/>
      <c r="V2516" s="1184"/>
      <c r="W2516" s="1194">
        <f t="shared" si="6015"/>
        <v>4.8387096774193551E-3</v>
      </c>
      <c r="X2516" s="1194"/>
      <c r="Y2516" s="1194"/>
      <c r="Z2516" s="1184"/>
      <c r="AA2516" s="1189">
        <f t="shared" si="5963"/>
        <v>4.3826026494363252E-3</v>
      </c>
      <c r="AB2516" s="1716"/>
      <c r="AC2516" s="1716"/>
      <c r="AD2516" t="s">
        <v>4300</v>
      </c>
    </row>
    <row r="2517" spans="1:30" customFormat="1" hidden="1" x14ac:dyDescent="0.25">
      <c r="A2517" s="3472"/>
      <c r="B2517" s="845" t="s">
        <v>4301</v>
      </c>
      <c r="C2517" s="1184">
        <f>C2515/C125</f>
        <v>1.1940298507462687E-2</v>
      </c>
      <c r="D2517" s="1184"/>
      <c r="E2517" s="1184"/>
      <c r="F2517" s="1184"/>
      <c r="G2517" s="1185">
        <f t="shared" ref="G2517:W2517" si="6016">G2515/G125</f>
        <v>6.8259385665529011E-3</v>
      </c>
      <c r="H2517" s="1185"/>
      <c r="I2517" s="1185"/>
      <c r="J2517" s="1184"/>
      <c r="K2517" s="1186">
        <f t="shared" si="6016"/>
        <v>8.8495575221238937E-3</v>
      </c>
      <c r="L2517" s="1186"/>
      <c r="M2517" s="1186"/>
      <c r="N2517" s="1184"/>
      <c r="O2517" s="1187">
        <f t="shared" si="6016"/>
        <v>1.2195121951219513E-2</v>
      </c>
      <c r="P2517" s="1187"/>
      <c r="Q2517" s="1187"/>
      <c r="R2517" s="1184"/>
      <c r="S2517" s="1236">
        <f t="shared" si="6016"/>
        <v>0</v>
      </c>
      <c r="T2517" s="1236"/>
      <c r="U2517" s="1236"/>
      <c r="V2517" s="1184"/>
      <c r="W2517" s="1194">
        <f t="shared" si="6016"/>
        <v>9.7087378640776691E-3</v>
      </c>
      <c r="X2517" s="1194"/>
      <c r="Y2517" s="1194"/>
      <c r="Z2517" s="1184"/>
      <c r="AA2517" s="1189">
        <f t="shared" ref="AA2517:AA2580" si="6017">AVERAGE(C2517,G2517,K2517,O2517,S2517)</f>
        <v>7.9621833094717983E-3</v>
      </c>
      <c r="AB2517" s="1716"/>
      <c r="AC2517" s="1716"/>
      <c r="AD2517" t="s">
        <v>4302</v>
      </c>
    </row>
    <row r="2518" spans="1:30" customFormat="1" hidden="1" x14ac:dyDescent="0.25">
      <c r="A2518" s="3472"/>
      <c r="B2518" s="1203" t="s">
        <v>4307</v>
      </c>
      <c r="C2518" s="1206">
        <f>C2501/C2512</f>
        <v>0.66494845360824739</v>
      </c>
      <c r="D2518" s="1206"/>
      <c r="E2518" s="1206"/>
      <c r="F2518" s="2307"/>
      <c r="G2518" s="1206">
        <f t="shared" ref="G2518:O2518" si="6018">G2501/G2512</f>
        <v>0.23076923076923078</v>
      </c>
      <c r="H2518" s="1206"/>
      <c r="I2518" s="1206"/>
      <c r="J2518" s="2307"/>
      <c r="K2518" s="1206">
        <f t="shared" si="6018"/>
        <v>0.15642458100558659</v>
      </c>
      <c r="L2518" s="1206"/>
      <c r="M2518" s="1206"/>
      <c r="N2518" s="2307"/>
      <c r="O2518" s="1206">
        <f t="shared" si="6018"/>
        <v>0.37398373983739835</v>
      </c>
      <c r="P2518" s="1206"/>
      <c r="Q2518" s="1206"/>
      <c r="R2518" s="2307"/>
      <c r="S2518" s="1238"/>
      <c r="T2518" s="1238"/>
      <c r="U2518" s="1238"/>
      <c r="V2518" s="2307"/>
      <c r="W2518" s="1206">
        <f>W2501/W2512</f>
        <v>0.36208445642407905</v>
      </c>
      <c r="X2518" s="1206"/>
      <c r="Y2518" s="1206"/>
      <c r="Z2518" s="2307"/>
      <c r="AA2518" s="1206">
        <f t="shared" si="6017"/>
        <v>0.35653150130511579</v>
      </c>
      <c r="AB2518" s="1718"/>
      <c r="AC2518" s="1718"/>
      <c r="AD2518" s="27" t="s">
        <v>4308</v>
      </c>
    </row>
    <row r="2519" spans="1:30" customFormat="1" hidden="1" x14ac:dyDescent="0.25">
      <c r="A2519" s="3472"/>
      <c r="B2519" s="845" t="s">
        <v>4223</v>
      </c>
      <c r="C2519" s="1207">
        <f>C2518/C134</f>
        <v>3.0490894892106324</v>
      </c>
      <c r="D2519" s="1207"/>
      <c r="E2519" s="1207"/>
      <c r="F2519" s="1184"/>
      <c r="G2519" s="1208">
        <f t="shared" ref="G2519:W2519" si="6019">G2518/G134</f>
        <v>1.0239993914156533</v>
      </c>
      <c r="H2519" s="1208"/>
      <c r="I2519" s="1208"/>
      <c r="J2519" s="1184"/>
      <c r="K2519" s="1209">
        <f t="shared" si="6019"/>
        <v>0.90433230585685298</v>
      </c>
      <c r="L2519" s="1209"/>
      <c r="M2519" s="1209"/>
      <c r="N2519" s="1184"/>
      <c r="O2519" s="1210">
        <f t="shared" si="6019"/>
        <v>1.7119080331029135</v>
      </c>
      <c r="P2519" s="1210"/>
      <c r="Q2519" s="1210"/>
      <c r="R2519" s="1184"/>
      <c r="S2519" s="1239">
        <f t="shared" si="6019"/>
        <v>0</v>
      </c>
      <c r="T2519" s="1239"/>
      <c r="U2519" s="1239"/>
      <c r="V2519" s="1184"/>
      <c r="W2519" s="1177">
        <f t="shared" si="6019"/>
        <v>1.7596602968689794</v>
      </c>
      <c r="X2519" s="1177"/>
      <c r="Y2519" s="1177"/>
      <c r="Z2519" s="1184"/>
      <c r="AA2519" s="1198">
        <f t="shared" si="6017"/>
        <v>1.3378658439172104</v>
      </c>
      <c r="AB2519" s="1723"/>
      <c r="AC2519" s="1723"/>
      <c r="AD2519" t="s">
        <v>4309</v>
      </c>
    </row>
    <row r="2520" spans="1:30" customFormat="1" hidden="1" x14ac:dyDescent="0.25">
      <c r="A2520" s="3472"/>
      <c r="B2520" s="845" t="s">
        <v>4224</v>
      </c>
      <c r="C2520" s="1207">
        <f>C2518/C137</f>
        <v>3.1769673107807073</v>
      </c>
      <c r="D2520" s="1207"/>
      <c r="E2520" s="1207"/>
      <c r="F2520" s="1184"/>
      <c r="G2520" s="1208">
        <f t="shared" ref="G2520:W2520" si="6020">G2518/G137</f>
        <v>0.62308286002651847</v>
      </c>
      <c r="H2520" s="1208"/>
      <c r="I2520" s="1208"/>
      <c r="J2520" s="1184"/>
      <c r="K2520" s="1209">
        <f t="shared" si="6020"/>
        <v>1.0200571521937889</v>
      </c>
      <c r="L2520" s="1209"/>
      <c r="M2520" s="1209"/>
      <c r="N2520" s="1184"/>
      <c r="O2520" s="1210">
        <f t="shared" si="6020"/>
        <v>1.5615382043005042</v>
      </c>
      <c r="P2520" s="1210"/>
      <c r="Q2520" s="1210"/>
      <c r="R2520" s="1184"/>
      <c r="S2520" s="1239">
        <f t="shared" si="6020"/>
        <v>0</v>
      </c>
      <c r="T2520" s="1239"/>
      <c r="U2520" s="1239"/>
      <c r="V2520" s="1184"/>
      <c r="W2520" s="1177">
        <f t="shared" si="6020"/>
        <v>1.8010244931413182</v>
      </c>
      <c r="X2520" s="1177"/>
      <c r="Y2520" s="1177"/>
      <c r="Z2520" s="1184"/>
      <c r="AA2520" s="1198">
        <f t="shared" si="6017"/>
        <v>1.2763291054603036</v>
      </c>
      <c r="AB2520" s="1723"/>
      <c r="AC2520" s="1723"/>
      <c r="AD2520" t="s">
        <v>4310</v>
      </c>
    </row>
    <row r="2521" spans="1:30" customFormat="1" hidden="1" x14ac:dyDescent="0.25">
      <c r="A2521" s="3472"/>
      <c r="B2521" s="845" t="s">
        <v>4758</v>
      </c>
      <c r="C2521" s="1207">
        <f>C2518/C152</f>
        <v>2.3682407799035237</v>
      </c>
      <c r="D2521" s="1207"/>
      <c r="E2521" s="1207"/>
      <c r="F2521" s="1184"/>
      <c r="G2521" s="1208">
        <f t="shared" ref="G2521:W2521" si="6021">G2518/G152</f>
        <v>0.70454225847278873</v>
      </c>
      <c r="H2521" s="1208"/>
      <c r="I2521" s="1208"/>
      <c r="J2521" s="1184"/>
      <c r="K2521" s="1209">
        <f t="shared" si="6021"/>
        <v>0.31816615364417888</v>
      </c>
      <c r="L2521" s="1209"/>
      <c r="M2521" s="1209"/>
      <c r="N2521" s="1184"/>
      <c r="O2521" s="1210">
        <f t="shared" si="6021"/>
        <v>1.0146780432933686</v>
      </c>
      <c r="P2521" s="1210"/>
      <c r="Q2521" s="1210"/>
      <c r="R2521" s="1184"/>
      <c r="S2521" s="1239">
        <f t="shared" si="6021"/>
        <v>0</v>
      </c>
      <c r="T2521" s="1239"/>
      <c r="U2521" s="1239"/>
      <c r="V2521" s="1184"/>
      <c r="W2521" s="1177">
        <f t="shared" si="6021"/>
        <v>1.1490431996772399</v>
      </c>
      <c r="X2521" s="1177"/>
      <c r="Y2521" s="1177"/>
      <c r="Z2521" s="1184"/>
      <c r="AA2521" s="1198">
        <f t="shared" si="6017"/>
        <v>0.88112544706277196</v>
      </c>
      <c r="AB2521" s="1723"/>
      <c r="AC2521" s="1723"/>
      <c r="AD2521" t="s">
        <v>4766</v>
      </c>
    </row>
    <row r="2522" spans="1:30" customFormat="1" hidden="1" x14ac:dyDescent="0.25">
      <c r="A2522" s="3472"/>
      <c r="B2522" s="1203" t="s">
        <v>4313</v>
      </c>
      <c r="C2522" s="1206">
        <f>C2504/C2512</f>
        <v>0.46391752577319589</v>
      </c>
      <c r="D2522" s="1206"/>
      <c r="E2522" s="1206"/>
      <c r="F2522" s="2307"/>
      <c r="G2522" s="1206">
        <f t="shared" ref="G2522:O2522" si="6022">G2504/G2512</f>
        <v>9.2307692307692313E-2</v>
      </c>
      <c r="H2522" s="1206"/>
      <c r="I2522" s="1206"/>
      <c r="J2522" s="2307"/>
      <c r="K2522" s="1206">
        <f t="shared" si="6022"/>
        <v>2.23463687150838E-2</v>
      </c>
      <c r="L2522" s="1206"/>
      <c r="M2522" s="1206"/>
      <c r="N2522" s="2307"/>
      <c r="O2522" s="1206">
        <f t="shared" si="6022"/>
        <v>0.2032520325203252</v>
      </c>
      <c r="P2522" s="1206"/>
      <c r="Q2522" s="1206"/>
      <c r="R2522" s="2307"/>
      <c r="S2522" s="1238"/>
      <c r="T2522" s="1238"/>
      <c r="U2522" s="1238"/>
      <c r="V2522" s="2307"/>
      <c r="W2522" s="1206">
        <f>W2504/W2512</f>
        <v>0.20035938903863432</v>
      </c>
      <c r="X2522" s="1206"/>
      <c r="Y2522" s="1206"/>
      <c r="Z2522" s="2307"/>
      <c r="AA2522" s="1206">
        <f t="shared" si="6017"/>
        <v>0.1954559048290743</v>
      </c>
      <c r="AB2522" s="1718"/>
      <c r="AC2522" s="1718"/>
      <c r="AD2522" s="27" t="s">
        <v>4314</v>
      </c>
    </row>
    <row r="2523" spans="1:30" s="1" customFormat="1" hidden="1" x14ac:dyDescent="0.25">
      <c r="A2523" s="3472"/>
      <c r="B2523" s="845" t="s">
        <v>4223</v>
      </c>
      <c r="C2523" s="1207">
        <f>C2522/C160</f>
        <v>30.398022393813683</v>
      </c>
      <c r="D2523" s="1207"/>
      <c r="E2523" s="1207"/>
      <c r="F2523" s="1184"/>
      <c r="G2523" s="1208">
        <f t="shared" ref="G2523:W2523" si="6023">G2522/G160</f>
        <v>1.6077740993184031</v>
      </c>
      <c r="H2523" s="1208"/>
      <c r="I2523" s="1208"/>
      <c r="J2523" s="1184"/>
      <c r="K2523" s="1209">
        <f t="shared" si="6023"/>
        <v>0.69563796431525959</v>
      </c>
      <c r="L2523" s="1209"/>
      <c r="M2523" s="1209"/>
      <c r="N2523" s="1184"/>
      <c r="O2523" s="1210">
        <f t="shared" si="6023"/>
        <v>5.6619540283694576</v>
      </c>
      <c r="P2523" s="1210"/>
      <c r="Q2523" s="1210"/>
      <c r="R2523" s="1184"/>
      <c r="S2523" s="1239">
        <f t="shared" si="6023"/>
        <v>0</v>
      </c>
      <c r="T2523" s="1239"/>
      <c r="U2523" s="1239"/>
      <c r="V2523" s="1184"/>
      <c r="W2523" s="1177">
        <f t="shared" si="6023"/>
        <v>0.8776713626763607</v>
      </c>
      <c r="X2523" s="1177"/>
      <c r="Y2523" s="1177"/>
      <c r="Z2523" s="1184"/>
      <c r="AA2523" s="1198">
        <f t="shared" si="6017"/>
        <v>7.672677697163361</v>
      </c>
      <c r="AB2523" s="1723"/>
      <c r="AC2523" s="1723"/>
      <c r="AD2523" t="s">
        <v>4315</v>
      </c>
    </row>
    <row r="2524" spans="1:30" s="1" customFormat="1" hidden="1" x14ac:dyDescent="0.25">
      <c r="A2524" s="3472"/>
      <c r="B2524" s="845" t="s">
        <v>4224</v>
      </c>
      <c r="C2524" s="1207">
        <f>C2522/C177</f>
        <v>14.094497036433609</v>
      </c>
      <c r="D2524" s="1207"/>
      <c r="E2524" s="1207"/>
      <c r="F2524" s="1184"/>
      <c r="G2524" s="1208">
        <f t="shared" ref="G2524:W2524" si="6024">G2522/G177</f>
        <v>0.72081043956043955</v>
      </c>
      <c r="H2524" s="1208"/>
      <c r="I2524" s="1208"/>
      <c r="J2524" s="1184"/>
      <c r="K2524" s="1209">
        <f t="shared" si="6024"/>
        <v>0.46718399531896515</v>
      </c>
      <c r="L2524" s="1209"/>
      <c r="M2524" s="1209"/>
      <c r="N2524" s="1184"/>
      <c r="O2524" s="1210">
        <f t="shared" si="6024"/>
        <v>2.8621136884563461</v>
      </c>
      <c r="P2524" s="1210"/>
      <c r="Q2524" s="1210"/>
      <c r="R2524" s="1184"/>
      <c r="S2524" s="1239">
        <f t="shared" si="6024"/>
        <v>0</v>
      </c>
      <c r="T2524" s="1239"/>
      <c r="U2524" s="1239"/>
      <c r="V2524" s="1184"/>
      <c r="W2524" s="1177">
        <f t="shared" si="6024"/>
        <v>0.60275253419995967</v>
      </c>
      <c r="X2524" s="1177"/>
      <c r="Y2524" s="1177"/>
      <c r="Z2524" s="1184"/>
      <c r="AA2524" s="1198">
        <f t="shared" si="6017"/>
        <v>3.6289210319538716</v>
      </c>
      <c r="AB2524" s="1723"/>
      <c r="AC2524" s="1723"/>
      <c r="AD2524" t="s">
        <v>4316</v>
      </c>
    </row>
    <row r="2525" spans="1:30" s="1" customFormat="1" hidden="1" x14ac:dyDescent="0.25">
      <c r="A2525" s="3472"/>
      <c r="B2525" s="845" t="s">
        <v>4758</v>
      </c>
      <c r="C2525" s="1207">
        <f>C2522/C178</f>
        <v>-31.037508225488047</v>
      </c>
      <c r="D2525" s="1207"/>
      <c r="E2525" s="1207"/>
      <c r="F2525" s="1184"/>
      <c r="G2525" s="1208">
        <f t="shared" ref="G2525:W2525" si="6025">G2522/G178</f>
        <v>0.96346153846153848</v>
      </c>
      <c r="H2525" s="1208"/>
      <c r="I2525" s="1208"/>
      <c r="J2525" s="1184"/>
      <c r="K2525" s="1209">
        <f t="shared" si="6025"/>
        <v>8.1622343000762002E-2</v>
      </c>
      <c r="L2525" s="1209"/>
      <c r="M2525" s="1209"/>
      <c r="N2525" s="1184"/>
      <c r="O2525" s="1210">
        <f t="shared" si="6025"/>
        <v>1.398698723078529</v>
      </c>
      <c r="P2525" s="1210"/>
      <c r="Q2525" s="1210"/>
      <c r="R2525" s="1184"/>
      <c r="S2525" s="1239">
        <f t="shared" si="6025"/>
        <v>0</v>
      </c>
      <c r="T2525" s="1239"/>
      <c r="U2525" s="1239"/>
      <c r="V2525" s="1184"/>
      <c r="W2525" s="1177">
        <f t="shared" si="6025"/>
        <v>0.34178308752143005</v>
      </c>
      <c r="X2525" s="1177"/>
      <c r="Y2525" s="1177"/>
      <c r="Z2525" s="1184"/>
      <c r="AA2525" s="1198">
        <f t="shared" si="6017"/>
        <v>-5.7187451241894438</v>
      </c>
      <c r="AB2525" s="1723"/>
      <c r="AC2525" s="1723"/>
      <c r="AD2525" t="s">
        <v>4765</v>
      </c>
    </row>
    <row r="2526" spans="1:30" customFormat="1" hidden="1" x14ac:dyDescent="0.25">
      <c r="A2526" s="3472"/>
      <c r="B2526" s="1203" t="s">
        <v>4318</v>
      </c>
      <c r="C2526" s="1206">
        <f>C2504/C2501</f>
        <v>0.69767441860465118</v>
      </c>
      <c r="D2526" s="1206"/>
      <c r="E2526" s="1206"/>
      <c r="F2526" s="2307"/>
      <c r="G2526" s="1206">
        <f t="shared" ref="G2526:O2526" si="6026">G2504/G2501</f>
        <v>0.4</v>
      </c>
      <c r="H2526" s="1206"/>
      <c r="I2526" s="1206"/>
      <c r="J2526" s="2307"/>
      <c r="K2526" s="1206">
        <f t="shared" si="6026"/>
        <v>0.14285714285714285</v>
      </c>
      <c r="L2526" s="1206"/>
      <c r="M2526" s="1206"/>
      <c r="N2526" s="2307"/>
      <c r="O2526" s="1206">
        <f t="shared" si="6026"/>
        <v>0.54347826086956519</v>
      </c>
      <c r="P2526" s="1206"/>
      <c r="Q2526" s="1206"/>
      <c r="R2526" s="2307"/>
      <c r="S2526" s="1238"/>
      <c r="T2526" s="1238"/>
      <c r="U2526" s="1238"/>
      <c r="V2526" s="2307"/>
      <c r="W2526" s="1206">
        <f>W2504/W2501</f>
        <v>0.5533498759305211</v>
      </c>
      <c r="X2526" s="1206"/>
      <c r="Y2526" s="1206"/>
      <c r="Z2526" s="2307"/>
      <c r="AA2526" s="1206">
        <f t="shared" si="6017"/>
        <v>0.4460024555828398</v>
      </c>
      <c r="AB2526" s="1718"/>
      <c r="AC2526" s="1718"/>
      <c r="AD2526" s="27" t="s">
        <v>4319</v>
      </c>
    </row>
    <row r="2527" spans="1:30" customFormat="1" hidden="1" x14ac:dyDescent="0.25">
      <c r="A2527" s="3472"/>
      <c r="B2527" s="1181" t="s">
        <v>4223</v>
      </c>
      <c r="C2527" s="1207">
        <f>C2526/C212</f>
        <v>9.9695409076639834</v>
      </c>
      <c r="D2527" s="1207"/>
      <c r="E2527" s="1207"/>
      <c r="F2527" s="1184"/>
      <c r="G2527" s="1208">
        <f t="shared" ref="G2527:W2527" si="6027">G2526/G212</f>
        <v>1.5700928270042196</v>
      </c>
      <c r="H2527" s="1208"/>
      <c r="I2527" s="1208"/>
      <c r="J2527" s="1184"/>
      <c r="K2527" s="1209">
        <f t="shared" si="6027"/>
        <v>0.7692282580308174</v>
      </c>
      <c r="L2527" s="1209"/>
      <c r="M2527" s="1209"/>
      <c r="N2527" s="1184"/>
      <c r="O2527" s="1210">
        <f t="shared" si="6027"/>
        <v>3.3073938078945169</v>
      </c>
      <c r="P2527" s="1210"/>
      <c r="Q2527" s="1210"/>
      <c r="R2527" s="1184"/>
      <c r="S2527" s="1239">
        <f t="shared" si="6027"/>
        <v>0</v>
      </c>
      <c r="T2527" s="1239"/>
      <c r="U2527" s="1239"/>
      <c r="V2527" s="1184"/>
      <c r="W2527" s="1177">
        <f t="shared" si="6027"/>
        <v>0.4943284496558592</v>
      </c>
      <c r="X2527" s="1177"/>
      <c r="Y2527" s="1177"/>
      <c r="Z2527" s="1184"/>
      <c r="AA2527" s="1198">
        <f t="shared" si="6017"/>
        <v>3.1232511601187078</v>
      </c>
      <c r="AB2527" s="1723"/>
      <c r="AC2527" s="1723"/>
      <c r="AD2527" t="s">
        <v>4320</v>
      </c>
    </row>
    <row r="2528" spans="1:30" customFormat="1" hidden="1" x14ac:dyDescent="0.25">
      <c r="A2528" s="3472"/>
      <c r="B2528" s="1181" t="s">
        <v>4224</v>
      </c>
      <c r="C2528" s="1207">
        <f>C2526/C229</f>
        <v>4.4364627198414661</v>
      </c>
      <c r="D2528" s="1207"/>
      <c r="E2528" s="1207"/>
      <c r="F2528" s="1184"/>
      <c r="G2528" s="1208">
        <f t="shared" ref="G2528:W2528" si="6028">G2526/G229</f>
        <v>1.1568452380952381</v>
      </c>
      <c r="H2528" s="1208"/>
      <c r="I2528" s="1208"/>
      <c r="J2528" s="1184"/>
      <c r="K2528" s="1209">
        <f t="shared" si="6028"/>
        <v>0.45799786248664054</v>
      </c>
      <c r="L2528" s="1209"/>
      <c r="M2528" s="1209"/>
      <c r="N2528" s="1184"/>
      <c r="O2528" s="1210">
        <f t="shared" si="6028"/>
        <v>1.8328809891260001</v>
      </c>
      <c r="P2528" s="1210"/>
      <c r="Q2528" s="1210"/>
      <c r="R2528" s="1184"/>
      <c r="S2528" s="1239">
        <f t="shared" si="6028"/>
        <v>0</v>
      </c>
      <c r="T2528" s="1239"/>
      <c r="U2528" s="1239"/>
      <c r="V2528" s="1184"/>
      <c r="W2528" s="1177">
        <f t="shared" si="6028"/>
        <v>0.39921309198211258</v>
      </c>
      <c r="X2528" s="1177"/>
      <c r="Y2528" s="1177"/>
      <c r="Z2528" s="1184"/>
      <c r="AA2528" s="1198">
        <f t="shared" si="6017"/>
        <v>1.576837361909869</v>
      </c>
      <c r="AB2528" s="1723"/>
      <c r="AC2528" s="1723"/>
      <c r="AD2528" t="s">
        <v>4321</v>
      </c>
    </row>
    <row r="2529" spans="1:30" customFormat="1" hidden="1" x14ac:dyDescent="0.25">
      <c r="A2529" s="3472"/>
      <c r="B2529" s="845" t="s">
        <v>4758</v>
      </c>
      <c r="C2529" s="1207">
        <f>C2526/C230</f>
        <v>-13.105723239320469</v>
      </c>
      <c r="D2529" s="1207"/>
      <c r="E2529" s="1207"/>
      <c r="F2529" s="1184"/>
      <c r="G2529" s="1208">
        <f t="shared" ref="G2529:W2529" si="6029">G2526/G230</f>
        <v>1.3674999999999999</v>
      </c>
      <c r="H2529" s="1208"/>
      <c r="I2529" s="1208"/>
      <c r="J2529" s="1184"/>
      <c r="K2529" s="1209">
        <f t="shared" si="6029"/>
        <v>0.25653999354074708</v>
      </c>
      <c r="L2529" s="1209"/>
      <c r="M2529" s="1209"/>
      <c r="N2529" s="1184"/>
      <c r="O2529" s="1210">
        <f t="shared" si="6029"/>
        <v>1.3784655461142465</v>
      </c>
      <c r="P2529" s="1210"/>
      <c r="Q2529" s="1210"/>
      <c r="R2529" s="1184"/>
      <c r="S2529" s="1239">
        <f t="shared" si="6029"/>
        <v>0</v>
      </c>
      <c r="T2529" s="1239"/>
      <c r="U2529" s="1239"/>
      <c r="V2529" s="1184"/>
      <c r="W2529" s="1177">
        <f t="shared" si="6029"/>
        <v>0.3654108959920262</v>
      </c>
      <c r="X2529" s="1177"/>
      <c r="Y2529" s="1177"/>
      <c r="Z2529" s="1184"/>
      <c r="AA2529" s="1198">
        <f t="shared" si="6017"/>
        <v>-2.0206435399330949</v>
      </c>
      <c r="AB2529" s="1723"/>
      <c r="AC2529" s="1723"/>
      <c r="AD2529" t="s">
        <v>4764</v>
      </c>
    </row>
    <row r="2530" spans="1:30" customFormat="1" hidden="1" x14ac:dyDescent="0.25">
      <c r="A2530" s="3472"/>
      <c r="B2530" s="1203" t="s">
        <v>4323</v>
      </c>
      <c r="C2530" s="1206">
        <f>C2507/C2501</f>
        <v>-0.16666666666666666</v>
      </c>
      <c r="D2530" s="1206"/>
      <c r="E2530" s="1206"/>
      <c r="F2530" s="2307"/>
      <c r="G2530" s="1206">
        <f t="shared" ref="G2530:O2530" si="6030">G2507/G2501</f>
        <v>-6.6666666666666666E-2</v>
      </c>
      <c r="H2530" s="1206"/>
      <c r="I2530" s="1206"/>
      <c r="J2530" s="2307"/>
      <c r="K2530" s="1206">
        <f t="shared" si="6030"/>
        <v>1.1904761904761904E-2</v>
      </c>
      <c r="L2530" s="1206"/>
      <c r="M2530" s="1206"/>
      <c r="N2530" s="2307"/>
      <c r="O2530" s="1206">
        <f t="shared" si="6030"/>
        <v>-0.13043478260869565</v>
      </c>
      <c r="P2530" s="1206"/>
      <c r="Q2530" s="1206"/>
      <c r="R2530" s="2307"/>
      <c r="S2530" s="1238"/>
      <c r="T2530" s="1238"/>
      <c r="U2530" s="1238"/>
      <c r="V2530" s="2307"/>
      <c r="W2530" s="1206">
        <f>W2507/W2501</f>
        <v>-0.12158808933002481</v>
      </c>
      <c r="X2530" s="1206"/>
      <c r="Y2530" s="1206"/>
      <c r="Z2530" s="2307"/>
      <c r="AA2530" s="1206">
        <f t="shared" si="6017"/>
        <v>-8.7965838509316774E-2</v>
      </c>
      <c r="AB2530" s="1718"/>
      <c r="AC2530" s="1718"/>
      <c r="AD2530" s="27" t="s">
        <v>4324</v>
      </c>
    </row>
    <row r="2531" spans="1:30" customFormat="1" hidden="1" x14ac:dyDescent="0.25">
      <c r="A2531" s="3472"/>
      <c r="B2531" s="1181" t="s">
        <v>4223</v>
      </c>
      <c r="C2531" s="1207">
        <f>C2530/C238</f>
        <v>-1338.5216666666665</v>
      </c>
      <c r="D2531" s="1207"/>
      <c r="E2531" s="1207"/>
      <c r="F2531" s="1184"/>
      <c r="G2531" s="1208">
        <f t="shared" ref="G2531:W2531" si="6031">G2530/G238</f>
        <v>-1541.8859649122808</v>
      </c>
      <c r="H2531" s="1208"/>
      <c r="I2531" s="1208"/>
      <c r="J2531" s="1184"/>
      <c r="K2531" s="1209">
        <f t="shared" si="6031"/>
        <v>198.71965367965367</v>
      </c>
      <c r="L2531" s="1209"/>
      <c r="M2531" s="1209"/>
      <c r="N2531" s="1184"/>
      <c r="O2531" s="1210">
        <f t="shared" si="6031"/>
        <v>-1161.5017746228925</v>
      </c>
      <c r="P2531" s="1210"/>
      <c r="Q2531" s="1210"/>
      <c r="R2531" s="1184"/>
      <c r="S2531" s="1239">
        <f t="shared" si="6031"/>
        <v>0</v>
      </c>
      <c r="T2531" s="1239"/>
      <c r="U2531" s="1239"/>
      <c r="V2531" s="1184"/>
      <c r="W2531" s="1177">
        <f t="shared" si="6031"/>
        <v>-306.53994237580838</v>
      </c>
      <c r="X2531" s="1177"/>
      <c r="Y2531" s="1177"/>
      <c r="Z2531" s="1184"/>
      <c r="AA2531" s="1198">
        <f t="shared" si="6017"/>
        <v>-768.63795050443719</v>
      </c>
      <c r="AB2531" s="1723"/>
      <c r="AC2531" s="1723"/>
      <c r="AD2531" t="s">
        <v>4325</v>
      </c>
    </row>
    <row r="2532" spans="1:30" customFormat="1" hidden="1" x14ac:dyDescent="0.25">
      <c r="A2532" s="3472"/>
      <c r="B2532" s="1181" t="s">
        <v>4224</v>
      </c>
      <c r="C2532" s="1207">
        <f>C2530/C255</f>
        <v>2.4337315130830488</v>
      </c>
      <c r="D2532" s="1207"/>
      <c r="E2532" s="1207"/>
      <c r="F2532" s="1184"/>
      <c r="G2532" s="1208">
        <f t="shared" ref="G2532:W2532" si="6032">G2530/G255</f>
        <v>0.58232209737827711</v>
      </c>
      <c r="H2532" s="1208"/>
      <c r="I2532" s="1208"/>
      <c r="J2532" s="1184"/>
      <c r="K2532" s="1209">
        <f t="shared" si="6032"/>
        <v>-0.14589858822461299</v>
      </c>
      <c r="L2532" s="1209"/>
      <c r="M2532" s="1209"/>
      <c r="N2532" s="1184"/>
      <c r="O2532" s="1210">
        <f t="shared" si="6032"/>
        <v>1.6092147955872809</v>
      </c>
      <c r="P2532" s="1210"/>
      <c r="Q2532" s="1210"/>
      <c r="R2532" s="1184"/>
      <c r="S2532" s="1239">
        <f t="shared" si="6032"/>
        <v>0</v>
      </c>
      <c r="T2532" s="1239"/>
      <c r="U2532" s="1239"/>
      <c r="V2532" s="1184"/>
      <c r="W2532" s="1177">
        <f t="shared" si="6032"/>
        <v>0.30658692952386946</v>
      </c>
      <c r="X2532" s="1177"/>
      <c r="Y2532" s="1177"/>
      <c r="Z2532" s="1184"/>
      <c r="AA2532" s="1198">
        <f t="shared" si="6017"/>
        <v>0.89587396356479876</v>
      </c>
      <c r="AB2532" s="1723"/>
      <c r="AC2532" s="1723"/>
      <c r="AD2532" t="s">
        <v>4326</v>
      </c>
    </row>
    <row r="2533" spans="1:30" customFormat="1" hidden="1" x14ac:dyDescent="0.25">
      <c r="A2533" s="3472"/>
      <c r="B2533" s="845" t="s">
        <v>4758</v>
      </c>
      <c r="C2533" s="1207">
        <f>C2530/C256</f>
        <v>2.8237384506041221</v>
      </c>
      <c r="D2533" s="1207"/>
      <c r="E2533" s="1207"/>
      <c r="F2533" s="1184"/>
      <c r="G2533" s="1208">
        <f t="shared" ref="G2533:W2533" si="6033">G2530/G256</f>
        <v>1.5855072463768116</v>
      </c>
      <c r="H2533" s="1208"/>
      <c r="I2533" s="1208"/>
      <c r="J2533" s="1184"/>
      <c r="K2533" s="1209">
        <f t="shared" si="6033"/>
        <v>-0.15760582010582011</v>
      </c>
      <c r="L2533" s="1209"/>
      <c r="M2533" s="1209"/>
      <c r="N2533" s="1184"/>
      <c r="O2533" s="1210">
        <f t="shared" si="6033"/>
        <v>2.0343249427917622</v>
      </c>
      <c r="P2533" s="1210"/>
      <c r="Q2533" s="1210"/>
      <c r="R2533" s="1184"/>
      <c r="S2533" s="1239">
        <f t="shared" si="6033"/>
        <v>0</v>
      </c>
      <c r="T2533" s="1239"/>
      <c r="U2533" s="1239"/>
      <c r="V2533" s="1184"/>
      <c r="W2533" s="1177">
        <f t="shared" si="6033"/>
        <v>0.42701289632193817</v>
      </c>
      <c r="X2533" s="1177"/>
      <c r="Y2533" s="1177"/>
      <c r="Z2533" s="1184"/>
      <c r="AA2533" s="1198">
        <f t="shared" si="6017"/>
        <v>1.2571929639333752</v>
      </c>
      <c r="AB2533" s="1723"/>
      <c r="AC2533" s="1723"/>
      <c r="AD2533" t="s">
        <v>4763</v>
      </c>
    </row>
    <row r="2534" spans="1:30" customFormat="1" hidden="1" x14ac:dyDescent="0.25">
      <c r="A2534" s="3472"/>
      <c r="B2534" s="1203" t="s">
        <v>4328</v>
      </c>
      <c r="C2534" s="1212">
        <f>C2512/C2515</f>
        <v>48.5</v>
      </c>
      <c r="D2534" s="1212"/>
      <c r="E2534" s="1212"/>
      <c r="F2534" s="2307"/>
      <c r="G2534" s="1212">
        <f t="shared" ref="G2534:O2534" si="6034">G2512/G2515</f>
        <v>32.5</v>
      </c>
      <c r="H2534" s="1212"/>
      <c r="I2534" s="1212"/>
      <c r="J2534" s="2307"/>
      <c r="K2534" s="1212">
        <f t="shared" si="6034"/>
        <v>134.25</v>
      </c>
      <c r="L2534" s="1212"/>
      <c r="M2534" s="1212"/>
      <c r="N2534" s="2307"/>
      <c r="O2534" s="1212">
        <f t="shared" si="6034"/>
        <v>30.75</v>
      </c>
      <c r="P2534" s="1212"/>
      <c r="Q2534" s="1212"/>
      <c r="R2534" s="2307"/>
      <c r="S2534" s="1240"/>
      <c r="T2534" s="1240"/>
      <c r="U2534" s="1240"/>
      <c r="V2534" s="2307"/>
      <c r="W2534" s="1212">
        <f>W2512/W2515</f>
        <v>61.833333333333336</v>
      </c>
      <c r="X2534" s="1212"/>
      <c r="Y2534" s="1212"/>
      <c r="Z2534" s="2307"/>
      <c r="AA2534" s="1212">
        <f t="shared" si="6017"/>
        <v>61.5</v>
      </c>
      <c r="AB2534" s="1724"/>
      <c r="AC2534" s="1724"/>
      <c r="AD2534" s="27" t="s">
        <v>4329</v>
      </c>
    </row>
    <row r="2535" spans="1:30" customFormat="1" hidden="1" x14ac:dyDescent="0.25">
      <c r="A2535" s="3472"/>
      <c r="B2535" s="1181" t="s">
        <v>4223</v>
      </c>
      <c r="C2535" s="1207">
        <f>C2534/C264</f>
        <v>0.22359314710778774</v>
      </c>
      <c r="D2535" s="1207"/>
      <c r="E2535" s="1207"/>
      <c r="F2535" s="1184"/>
      <c r="G2535" s="1208">
        <f t="shared" ref="G2535:W2535" si="6035">G2534/G264</f>
        <v>0.22454190447581859</v>
      </c>
      <c r="H2535" s="1208"/>
      <c r="I2535" s="1208"/>
      <c r="J2535" s="1184"/>
      <c r="K2535" s="1209">
        <f t="shared" si="6035"/>
        <v>0.75292899929527835</v>
      </c>
      <c r="L2535" s="1209"/>
      <c r="M2535" s="1209"/>
      <c r="N2535" s="1184"/>
      <c r="O2535" s="1210">
        <f t="shared" si="6035"/>
        <v>0.40255901442804581</v>
      </c>
      <c r="P2535" s="1210"/>
      <c r="Q2535" s="1210"/>
      <c r="R2535" s="1184"/>
      <c r="S2535" s="1239">
        <f t="shared" si="6035"/>
        <v>0</v>
      </c>
      <c r="T2535" s="1239"/>
      <c r="U2535" s="1239"/>
      <c r="V2535" s="1184"/>
      <c r="W2535" s="1177">
        <f t="shared" si="6035"/>
        <v>0.40366991797438495</v>
      </c>
      <c r="X2535" s="1177"/>
      <c r="Y2535" s="1177"/>
      <c r="Z2535" s="1184"/>
      <c r="AA2535" s="1198">
        <f t="shared" si="6017"/>
        <v>0.32072461306138611</v>
      </c>
      <c r="AB2535" s="1723"/>
      <c r="AC2535" s="1723"/>
      <c r="AD2535" t="s">
        <v>4330</v>
      </c>
    </row>
    <row r="2536" spans="1:30" customFormat="1" hidden="1" x14ac:dyDescent="0.25">
      <c r="A2536" s="3472"/>
      <c r="B2536" s="1181" t="s">
        <v>4224</v>
      </c>
      <c r="C2536" s="1207">
        <f>C2534/C281</f>
        <v>0.26494088870770488</v>
      </c>
      <c r="D2536" s="1207"/>
      <c r="E2536" s="1207"/>
      <c r="F2536" s="1184"/>
      <c r="G2536" s="1208">
        <f t="shared" ref="G2536:W2536" si="6036">G2534/G281</f>
        <v>0.907336827060505</v>
      </c>
      <c r="H2536" s="1208"/>
      <c r="I2536" s="1208"/>
      <c r="J2536" s="1184"/>
      <c r="K2536" s="1209">
        <f t="shared" si="6036"/>
        <v>0.72381463589193062</v>
      </c>
      <c r="L2536" s="1209"/>
      <c r="M2536" s="1209"/>
      <c r="N2536" s="1184"/>
      <c r="O2536" s="1210">
        <f t="shared" si="6036"/>
        <v>0.29222924030828074</v>
      </c>
      <c r="P2536" s="1210"/>
      <c r="Q2536" s="1210"/>
      <c r="R2536" s="1184"/>
      <c r="S2536" s="1239">
        <f t="shared" si="6036"/>
        <v>0</v>
      </c>
      <c r="T2536" s="1239"/>
      <c r="U2536" s="1239"/>
      <c r="V2536" s="1184"/>
      <c r="W2536" s="1177">
        <f t="shared" si="6036"/>
        <v>0.4344147059603703</v>
      </c>
      <c r="X2536" s="1177"/>
      <c r="Y2536" s="1177"/>
      <c r="Z2536" s="1184"/>
      <c r="AA2536" s="1198">
        <f t="shared" si="6017"/>
        <v>0.43766431839368425</v>
      </c>
      <c r="AB2536" s="1723"/>
      <c r="AC2536" s="1723"/>
      <c r="AD2536" t="s">
        <v>4331</v>
      </c>
    </row>
    <row r="2537" spans="1:30" customFormat="1" hidden="1" x14ac:dyDescent="0.25">
      <c r="A2537" s="3472"/>
      <c r="B2537" s="845" t="s">
        <v>4758</v>
      </c>
      <c r="C2537" s="1207">
        <f>C2534/C282</f>
        <v>0.34275618374558303</v>
      </c>
      <c r="D2537" s="1207"/>
      <c r="E2537" s="1207"/>
      <c r="F2537" s="1184"/>
      <c r="G2537" s="1208">
        <f t="shared" ref="G2537:W2537" si="6037">G2534/G282</f>
        <v>1.5763473053892214</v>
      </c>
      <c r="H2537" s="1208"/>
      <c r="I2537" s="1208"/>
      <c r="J2537" s="1184"/>
      <c r="K2537" s="1209">
        <f t="shared" si="6037"/>
        <v>3.7668661027439652</v>
      </c>
      <c r="L2537" s="1209"/>
      <c r="M2537" s="1209"/>
      <c r="N2537" s="1184"/>
      <c r="O2537" s="1210">
        <f t="shared" si="6037"/>
        <v>1.0135261194029852</v>
      </c>
      <c r="P2537" s="1210"/>
      <c r="Q2537" s="1210"/>
      <c r="R2537" s="1184"/>
      <c r="S2537" s="1239">
        <f t="shared" si="6037"/>
        <v>0</v>
      </c>
      <c r="T2537" s="1239"/>
      <c r="U2537" s="1239"/>
      <c r="V2537" s="1184"/>
      <c r="W2537" s="1177">
        <f t="shared" si="6037"/>
        <v>0.92243452491776834</v>
      </c>
      <c r="X2537" s="1177"/>
      <c r="Y2537" s="1177"/>
      <c r="Z2537" s="1184"/>
      <c r="AA2537" s="1198">
        <f t="shared" si="6017"/>
        <v>1.3398991422563511</v>
      </c>
      <c r="AB2537" s="1723"/>
      <c r="AC2537" s="1723"/>
      <c r="AD2537" t="s">
        <v>4762</v>
      </c>
    </row>
    <row r="2538" spans="1:30" customFormat="1" hidden="1" x14ac:dyDescent="0.25">
      <c r="A2538" s="3472"/>
      <c r="B2538" s="1203" t="s">
        <v>4333</v>
      </c>
      <c r="C2538" s="1213">
        <f>C2501/C2515</f>
        <v>32.25</v>
      </c>
      <c r="D2538" s="1213"/>
      <c r="E2538" s="1213"/>
      <c r="F2538" s="2307"/>
      <c r="G2538" s="1213">
        <f t="shared" ref="G2538:O2538" si="6038">G2501/G2515</f>
        <v>7.5</v>
      </c>
      <c r="H2538" s="1213"/>
      <c r="I2538" s="1213"/>
      <c r="J2538" s="2307"/>
      <c r="K2538" s="1213">
        <f t="shared" si="6038"/>
        <v>21</v>
      </c>
      <c r="L2538" s="1213"/>
      <c r="M2538" s="1213"/>
      <c r="N2538" s="2307"/>
      <c r="O2538" s="1213">
        <f t="shared" si="6038"/>
        <v>11.5</v>
      </c>
      <c r="P2538" s="1213"/>
      <c r="Q2538" s="1213"/>
      <c r="R2538" s="2307"/>
      <c r="S2538" s="1241"/>
      <c r="T2538" s="1241"/>
      <c r="U2538" s="1241"/>
      <c r="V2538" s="2307"/>
      <c r="W2538" s="1213">
        <f>W2501/W2515</f>
        <v>22.388888888888889</v>
      </c>
      <c r="X2538" s="1213"/>
      <c r="Y2538" s="1213"/>
      <c r="Z2538" s="2307"/>
      <c r="AA2538" s="1213">
        <f t="shared" si="6017"/>
        <v>18.0625</v>
      </c>
      <c r="AB2538" s="1725"/>
      <c r="AC2538" s="1725"/>
      <c r="AD2538" s="27" t="s">
        <v>4334</v>
      </c>
    </row>
    <row r="2539" spans="1:30" customFormat="1" hidden="1" x14ac:dyDescent="0.25">
      <c r="A2539" s="3472"/>
      <c r="B2539" s="1181" t="s">
        <v>4223</v>
      </c>
      <c r="C2539" s="1207">
        <f>C2538/C290</f>
        <v>0.68175551470588236</v>
      </c>
      <c r="D2539" s="1207"/>
      <c r="E2539" s="1207"/>
      <c r="F2539" s="1184"/>
      <c r="G2539" s="1208">
        <f t="shared" ref="G2539:W2539" si="6039">G2538/G290</f>
        <v>0.22993077353054991</v>
      </c>
      <c r="H2539" s="1208"/>
      <c r="I2539" s="1208"/>
      <c r="J2539" s="1184"/>
      <c r="K2539" s="1209">
        <f t="shared" si="6039"/>
        <v>0.68089801807919192</v>
      </c>
      <c r="L2539" s="1209"/>
      <c r="M2539" s="1209"/>
      <c r="N2539" s="1184"/>
      <c r="O2539" s="1210">
        <f t="shared" si="6039"/>
        <v>0.6891440105973633</v>
      </c>
      <c r="P2539" s="1210"/>
      <c r="Q2539" s="1210"/>
      <c r="R2539" s="1184"/>
      <c r="S2539" s="1239">
        <f t="shared" si="6039"/>
        <v>0</v>
      </c>
      <c r="T2539" s="1239"/>
      <c r="U2539" s="1239"/>
      <c r="V2539" s="1184"/>
      <c r="W2539" s="1177">
        <f t="shared" si="6039"/>
        <v>0.71032192769988289</v>
      </c>
      <c r="X2539" s="1177"/>
      <c r="Y2539" s="1177"/>
      <c r="Z2539" s="1184"/>
      <c r="AA2539" s="1198">
        <f t="shared" si="6017"/>
        <v>0.45634566338259752</v>
      </c>
      <c r="AB2539" s="1723"/>
      <c r="AC2539" s="1723"/>
      <c r="AD2539" t="s">
        <v>4335</v>
      </c>
    </row>
    <row r="2540" spans="1:30" customFormat="1" hidden="1" x14ac:dyDescent="0.25">
      <c r="A2540" s="3472"/>
      <c r="B2540" s="1181" t="s">
        <v>4224</v>
      </c>
      <c r="C2540" s="1207">
        <f>C2538/C307</f>
        <v>0.84170854271356776</v>
      </c>
      <c r="D2540" s="1207"/>
      <c r="E2540" s="1207"/>
      <c r="F2540" s="1184"/>
      <c r="G2540" s="1208">
        <f t="shared" ref="G2540:W2540" si="6040">G2538/G307</f>
        <v>0.56534602521224597</v>
      </c>
      <c r="H2540" s="1208"/>
      <c r="I2540" s="1208"/>
      <c r="J2540" s="1184"/>
      <c r="K2540" s="1209">
        <f t="shared" si="6040"/>
        <v>0.73833229620410701</v>
      </c>
      <c r="L2540" s="1209"/>
      <c r="M2540" s="1209"/>
      <c r="N2540" s="1184"/>
      <c r="O2540" s="1210">
        <f t="shared" si="6040"/>
        <v>0.45632712315509311</v>
      </c>
      <c r="P2540" s="1210"/>
      <c r="Q2540" s="1210"/>
      <c r="R2540" s="1184"/>
      <c r="S2540" s="1239">
        <f t="shared" si="6040"/>
        <v>0</v>
      </c>
      <c r="T2540" s="1239"/>
      <c r="U2540" s="1239"/>
      <c r="V2540" s="1184"/>
      <c r="W2540" s="1177">
        <f t="shared" si="6040"/>
        <v>0.7823915256154107</v>
      </c>
      <c r="X2540" s="1177"/>
      <c r="Y2540" s="1177"/>
      <c r="Z2540" s="1184"/>
      <c r="AA2540" s="1198">
        <f t="shared" si="6017"/>
        <v>0.52034279745700274</v>
      </c>
      <c r="AB2540" s="1723"/>
      <c r="AC2540" s="1723"/>
      <c r="AD2540" t="s">
        <v>4336</v>
      </c>
    </row>
    <row r="2541" spans="1:30" customFormat="1" hidden="1" x14ac:dyDescent="0.25">
      <c r="A2541" s="3472"/>
      <c r="B2541" s="845" t="s">
        <v>4758</v>
      </c>
      <c r="C2541" s="1207">
        <f>C2538/C308</f>
        <v>0.81172917191039529</v>
      </c>
      <c r="D2541" s="1207"/>
      <c r="E2541" s="1207"/>
      <c r="F2541" s="1184"/>
      <c r="G2541" s="1208">
        <f t="shared" ref="G2541:W2541" si="6041">G2538/G308</f>
        <v>1.1106032906764169</v>
      </c>
      <c r="H2541" s="1208"/>
      <c r="I2541" s="1208"/>
      <c r="J2541" s="1184"/>
      <c r="K2541" s="1209">
        <f t="shared" si="6041"/>
        <v>1.1984892992026857</v>
      </c>
      <c r="L2541" s="1209"/>
      <c r="M2541" s="1209"/>
      <c r="N2541" s="1184"/>
      <c r="O2541" s="1210">
        <f t="shared" si="6041"/>
        <v>1.0284026996625422</v>
      </c>
      <c r="P2541" s="1210"/>
      <c r="Q2541" s="1210"/>
      <c r="R2541" s="1184"/>
      <c r="S2541" s="1239">
        <f t="shared" si="6041"/>
        <v>0</v>
      </c>
      <c r="T2541" s="1239"/>
      <c r="U2541" s="1239"/>
      <c r="V2541" s="1184"/>
      <c r="W2541" s="1177">
        <f t="shared" si="6041"/>
        <v>1.0599171180042672</v>
      </c>
      <c r="X2541" s="1177"/>
      <c r="Y2541" s="1177"/>
      <c r="Z2541" s="1184"/>
      <c r="AA2541" s="1198">
        <f t="shared" si="6017"/>
        <v>0.82984489229040803</v>
      </c>
      <c r="AB2541" s="1723"/>
      <c r="AC2541" s="1723"/>
      <c r="AD2541" t="s">
        <v>4761</v>
      </c>
    </row>
    <row r="2542" spans="1:30" s="325" customFormat="1" hidden="1" x14ac:dyDescent="0.25">
      <c r="A2542" s="3472"/>
      <c r="B2542" s="1203" t="s">
        <v>4338</v>
      </c>
      <c r="C2542" s="1206">
        <f>C2504/C2515</f>
        <v>22.5</v>
      </c>
      <c r="D2542" s="1206"/>
      <c r="E2542" s="1206"/>
      <c r="F2542" s="2307"/>
      <c r="G2542" s="1206">
        <f t="shared" ref="G2542:O2542" si="6042">G2504/G2515</f>
        <v>3</v>
      </c>
      <c r="H2542" s="1206"/>
      <c r="I2542" s="1206"/>
      <c r="J2542" s="2307"/>
      <c r="K2542" s="1206">
        <f t="shared" si="6042"/>
        <v>3</v>
      </c>
      <c r="L2542" s="1206"/>
      <c r="M2542" s="1206"/>
      <c r="N2542" s="2307"/>
      <c r="O2542" s="1206">
        <f t="shared" si="6042"/>
        <v>6.25</v>
      </c>
      <c r="P2542" s="1206"/>
      <c r="Q2542" s="1206"/>
      <c r="R2542" s="2307"/>
      <c r="S2542" s="1238"/>
      <c r="T2542" s="1238"/>
      <c r="U2542" s="1238"/>
      <c r="V2542" s="2307"/>
      <c r="W2542" s="1206">
        <f>W2504/W2515</f>
        <v>12.388888888888889</v>
      </c>
      <c r="X2542" s="1206"/>
      <c r="Y2542" s="1206"/>
      <c r="Z2542" s="2307"/>
      <c r="AA2542" s="1206">
        <f t="shared" si="6017"/>
        <v>8.6875</v>
      </c>
      <c r="AB2542" s="1718"/>
      <c r="AC2542" s="1718"/>
      <c r="AD2542" s="1220" t="s">
        <v>4339</v>
      </c>
    </row>
    <row r="2543" spans="1:30" s="325" customFormat="1" hidden="1" x14ac:dyDescent="0.25">
      <c r="A2543" s="3472"/>
      <c r="B2543" s="1182" t="s">
        <v>4223</v>
      </c>
      <c r="C2543" s="1207">
        <f>C2542/C316</f>
        <v>6.7967894928858081</v>
      </c>
      <c r="D2543" s="1207"/>
      <c r="E2543" s="1207"/>
      <c r="F2543" s="1184"/>
      <c r="G2543" s="1208">
        <f t="shared" ref="G2543:W2543" si="6043">G2542/G316</f>
        <v>0.36101265822784812</v>
      </c>
      <c r="H2543" s="1208"/>
      <c r="I2543" s="1208"/>
      <c r="J2543" s="1184"/>
      <c r="K2543" s="1209">
        <f t="shared" si="6043"/>
        <v>0.52376599634369292</v>
      </c>
      <c r="L2543" s="1209"/>
      <c r="M2543" s="1209"/>
      <c r="N2543" s="1184"/>
      <c r="O2543" s="1210">
        <f t="shared" si="6043"/>
        <v>2.2792706333973132</v>
      </c>
      <c r="P2543" s="1210"/>
      <c r="Q2543" s="1210"/>
      <c r="R2543" s="1184"/>
      <c r="S2543" s="1239">
        <f t="shared" si="6043"/>
        <v>0</v>
      </c>
      <c r="T2543" s="1239"/>
      <c r="U2543" s="1239"/>
      <c r="V2543" s="1184"/>
      <c r="W2543" s="1199" t="e">
        <f t="shared" si="6043"/>
        <v>#DIV/0!</v>
      </c>
      <c r="X2543" s="1199"/>
      <c r="Y2543" s="1199"/>
      <c r="Z2543" s="1184"/>
      <c r="AA2543" s="1198">
        <f t="shared" si="6017"/>
        <v>1.9921677561709323</v>
      </c>
      <c r="AB2543" s="1723"/>
      <c r="AC2543" s="1723"/>
      <c r="AD2543" s="325" t="s">
        <v>4340</v>
      </c>
    </row>
    <row r="2544" spans="1:30" hidden="1" x14ac:dyDescent="0.25">
      <c r="A2544" s="3472"/>
      <c r="B2544" s="1182" t="s">
        <v>4224</v>
      </c>
      <c r="C2544" s="1207">
        <f>C2542/C333</f>
        <v>3.7342085707208321</v>
      </c>
      <c r="D2544" s="1207"/>
      <c r="E2544" s="1207"/>
      <c r="F2544" s="1184"/>
      <c r="G2544" s="1208">
        <f t="shared" ref="G2544:W2544" si="6044">G2542/G333</f>
        <v>0.65401785714285721</v>
      </c>
      <c r="H2544" s="1208"/>
      <c r="I2544" s="1208"/>
      <c r="J2544" s="1184"/>
      <c r="K2544" s="1209">
        <f t="shared" si="6044"/>
        <v>0.33815461346633419</v>
      </c>
      <c r="L2544" s="1209"/>
      <c r="M2544" s="1209"/>
      <c r="N2544" s="1184"/>
      <c r="O2544" s="1210">
        <f t="shared" si="6044"/>
        <v>0.83639330885352914</v>
      </c>
      <c r="P2544" s="1210"/>
      <c r="Q2544" s="1210"/>
      <c r="R2544" s="1184"/>
      <c r="S2544" s="1239">
        <f t="shared" si="6044"/>
        <v>0</v>
      </c>
      <c r="T2544" s="1239"/>
      <c r="U2544" s="1239"/>
      <c r="V2544" s="1184"/>
      <c r="W2544" s="1200" t="e">
        <f t="shared" si="6044"/>
        <v>#DIV/0!</v>
      </c>
      <c r="X2544" s="1200"/>
      <c r="Y2544" s="1200"/>
      <c r="Z2544" s="1184"/>
      <c r="AA2544" s="1198">
        <f t="shared" si="6017"/>
        <v>1.1125548700367105</v>
      </c>
      <c r="AB2544" s="1723"/>
      <c r="AC2544" s="1723"/>
      <c r="AD2544" s="325" t="s">
        <v>4341</v>
      </c>
    </row>
    <row r="2545" spans="1:30" hidden="1" x14ac:dyDescent="0.25">
      <c r="A2545" s="3472"/>
      <c r="B2545" s="845" t="s">
        <v>4758</v>
      </c>
      <c r="C2545" s="1207">
        <f>C2542/C334</f>
        <v>-10.638297872340425</v>
      </c>
      <c r="D2545" s="1207"/>
      <c r="E2545" s="1207"/>
      <c r="F2545" s="1184"/>
      <c r="G2545" s="1208">
        <f t="shared" ref="G2545:W2545" si="6045">G2542/G334</f>
        <v>1.51875</v>
      </c>
      <c r="H2545" s="1208"/>
      <c r="I2545" s="1208"/>
      <c r="J2545" s="1184"/>
      <c r="K2545" s="1209">
        <f t="shared" si="6045"/>
        <v>0.30746043707611154</v>
      </c>
      <c r="L2545" s="1209"/>
      <c r="M2545" s="1209"/>
      <c r="N2545" s="1184"/>
      <c r="O2545" s="1210">
        <f t="shared" si="6045"/>
        <v>1.417617689015692</v>
      </c>
      <c r="P2545" s="1210"/>
      <c r="Q2545" s="1210"/>
      <c r="R2545" s="1184"/>
      <c r="S2545" s="1239">
        <f t="shared" si="6045"/>
        <v>0</v>
      </c>
      <c r="T2545" s="1239"/>
      <c r="U2545" s="1239"/>
      <c r="V2545" s="1184"/>
      <c r="W2545" s="1199" t="e">
        <f t="shared" si="6045"/>
        <v>#DIV/0!</v>
      </c>
      <c r="X2545" s="1199"/>
      <c r="Y2545" s="1199"/>
      <c r="Z2545" s="1184"/>
      <c r="AA2545" s="1198">
        <f t="shared" si="6017"/>
        <v>-1.4788939492497242</v>
      </c>
      <c r="AB2545" s="1723"/>
      <c r="AC2545" s="1723"/>
      <c r="AD2545" s="325" t="s">
        <v>4760</v>
      </c>
    </row>
    <row r="2546" spans="1:30" hidden="1" x14ac:dyDescent="0.25">
      <c r="A2546" s="3472"/>
      <c r="B2546" s="1203" t="s">
        <v>4343</v>
      </c>
      <c r="C2546" s="1206">
        <f>C2507/C2512</f>
        <v>-0.11082474226804123</v>
      </c>
      <c r="D2546" s="1206"/>
      <c r="E2546" s="1206"/>
      <c r="F2546" s="2307"/>
      <c r="G2546" s="1206">
        <f t="shared" ref="G2546:O2546" si="6046">G2507/G2512</f>
        <v>-1.5384615384615385E-2</v>
      </c>
      <c r="H2546" s="1206"/>
      <c r="I2546" s="1206"/>
      <c r="J2546" s="2307"/>
      <c r="K2546" s="1206">
        <f t="shared" si="6046"/>
        <v>1.8621973929236499E-3</v>
      </c>
      <c r="L2546" s="1206"/>
      <c r="M2546" s="1206"/>
      <c r="N2546" s="2307"/>
      <c r="O2546" s="1206">
        <f t="shared" si="6046"/>
        <v>-4.878048780487805E-2</v>
      </c>
      <c r="P2546" s="1206"/>
      <c r="Q2546" s="1206"/>
      <c r="R2546" s="2307"/>
      <c r="S2546" s="1238"/>
      <c r="T2546" s="1238"/>
      <c r="U2546" s="1238"/>
      <c r="V2546" s="2307"/>
      <c r="W2546" s="1206">
        <f t="shared" ref="W2546" si="6047">W2507/W2512</f>
        <v>-4.40251572327044E-2</v>
      </c>
      <c r="X2546" s="1206"/>
      <c r="Y2546" s="1206"/>
      <c r="Z2546" s="2307"/>
      <c r="AA2546" s="1206">
        <f t="shared" si="6017"/>
        <v>-4.3281912016152752E-2</v>
      </c>
      <c r="AB2546" s="1718"/>
      <c r="AC2546" s="1718"/>
      <c r="AD2546" s="1220" t="s">
        <v>4344</v>
      </c>
    </row>
    <row r="2547" spans="1:30" hidden="1" x14ac:dyDescent="0.25">
      <c r="A2547" s="3472"/>
      <c r="B2547" s="1182" t="s">
        <v>4223</v>
      </c>
      <c r="C2547" s="1207">
        <f>C2546/C342</f>
        <v>7.5338592678149165</v>
      </c>
      <c r="D2547" s="1207"/>
      <c r="E2547" s="1207"/>
      <c r="F2547" s="1184"/>
      <c r="G2547" s="1208">
        <f t="shared" ref="G2547:W2547" si="6048">G2546/G342</f>
        <v>0.82994089026498852</v>
      </c>
      <c r="H2547" s="1208"/>
      <c r="I2547" s="1208"/>
      <c r="J2547" s="1184"/>
      <c r="K2547" s="1209">
        <f t="shared" si="6048"/>
        <v>-0.18369006347113054</v>
      </c>
      <c r="L2547" s="1209"/>
      <c r="M2547" s="1209"/>
      <c r="N2547" s="1184"/>
      <c r="O2547" s="1210">
        <f t="shared" si="6048"/>
        <v>7.5476623849394153</v>
      </c>
      <c r="P2547" s="1210"/>
      <c r="Q2547" s="1210"/>
      <c r="R2547" s="1184"/>
      <c r="S2547" s="1239">
        <f t="shared" si="6048"/>
        <v>0</v>
      </c>
      <c r="T2547" s="1239"/>
      <c r="U2547" s="1239"/>
      <c r="V2547" s="1184"/>
      <c r="W2547" s="1199" t="e">
        <f t="shared" si="6048"/>
        <v>#DIV/0!</v>
      </c>
      <c r="X2547" s="1199"/>
      <c r="Y2547" s="1199"/>
      <c r="Z2547" s="1184"/>
      <c r="AA2547" s="1198">
        <f t="shared" si="6017"/>
        <v>3.145554495909638</v>
      </c>
      <c r="AB2547" s="1723"/>
      <c r="AC2547" s="1723"/>
      <c r="AD2547" s="325" t="s">
        <v>4345</v>
      </c>
    </row>
    <row r="2548" spans="1:30" hidden="1" x14ac:dyDescent="0.25">
      <c r="A2548" s="3472"/>
      <c r="B2548" s="1182" t="s">
        <v>4224</v>
      </c>
      <c r="C2548" s="1207">
        <f>C2546/C359</f>
        <v>7.7318854602817169</v>
      </c>
      <c r="D2548" s="1207"/>
      <c r="E2548" s="1207"/>
      <c r="F2548" s="1184"/>
      <c r="G2548" s="1208">
        <f t="shared" ref="G2548:W2548" si="6049">G2546/G359</f>
        <v>0.36283491789109773</v>
      </c>
      <c r="H2548" s="1208"/>
      <c r="I2548" s="1208"/>
      <c r="J2548" s="1184"/>
      <c r="K2548" s="1209">
        <f t="shared" si="6049"/>
        <v>-0.14882489841349303</v>
      </c>
      <c r="L2548" s="1209"/>
      <c r="M2548" s="1209"/>
      <c r="N2548" s="1184"/>
      <c r="O2548" s="1210">
        <f t="shared" si="6049"/>
        <v>2.5128503822351655</v>
      </c>
      <c r="P2548" s="1210"/>
      <c r="Q2548" s="1210"/>
      <c r="R2548" s="1184"/>
      <c r="S2548" s="1239">
        <f t="shared" si="6049"/>
        <v>0</v>
      </c>
      <c r="T2548" s="1239"/>
      <c r="U2548" s="1239"/>
      <c r="V2548" s="1184"/>
      <c r="W2548" s="1199" t="e">
        <f t="shared" si="6049"/>
        <v>#DIV/0!</v>
      </c>
      <c r="X2548" s="1199"/>
      <c r="Y2548" s="1199"/>
      <c r="Z2548" s="1184"/>
      <c r="AA2548" s="1198">
        <f t="shared" si="6017"/>
        <v>2.0917491723988975</v>
      </c>
      <c r="AB2548" s="1723"/>
      <c r="AC2548" s="1723"/>
      <c r="AD2548" s="325" t="s">
        <v>4346</v>
      </c>
    </row>
    <row r="2549" spans="1:30" ht="15.75" hidden="1" thickBot="1" x14ac:dyDescent="0.3">
      <c r="A2549" s="3473"/>
      <c r="B2549" s="845" t="s">
        <v>4758</v>
      </c>
      <c r="C2549" s="1215">
        <f>C2546/C360</f>
        <v>6.6872925505022742</v>
      </c>
      <c r="D2549" s="1215"/>
      <c r="E2549" s="1215"/>
      <c r="F2549" s="2308"/>
      <c r="G2549" s="1216">
        <f t="shared" ref="G2549:W2549" si="6050">G2546/G360</f>
        <v>1.1170568561872911</v>
      </c>
      <c r="H2549" s="1216"/>
      <c r="I2549" s="1216"/>
      <c r="J2549" s="2308"/>
      <c r="K2549" s="1217">
        <f t="shared" si="6050"/>
        <v>-5.0144837575005166E-2</v>
      </c>
      <c r="L2549" s="1217"/>
      <c r="M2549" s="1217"/>
      <c r="N2549" s="2308"/>
      <c r="O2549" s="1218">
        <f t="shared" si="6050"/>
        <v>2.0641848523748396</v>
      </c>
      <c r="P2549" s="1218"/>
      <c r="Q2549" s="1218"/>
      <c r="R2549" s="2308"/>
      <c r="S2549" s="1242">
        <f t="shared" si="6050"/>
        <v>0</v>
      </c>
      <c r="T2549" s="1242"/>
      <c r="U2549" s="1242"/>
      <c r="V2549" s="2308"/>
      <c r="W2549" s="1201" t="e">
        <f t="shared" si="6050"/>
        <v>#DIV/0!</v>
      </c>
      <c r="X2549" s="1201"/>
      <c r="Y2549" s="1201"/>
      <c r="Z2549" s="2308"/>
      <c r="AA2549" s="1202">
        <f t="shared" si="6017"/>
        <v>1.9636778842978799</v>
      </c>
      <c r="AB2549" s="1723"/>
      <c r="AC2549" s="1723"/>
      <c r="AD2549" s="325" t="s">
        <v>4759</v>
      </c>
    </row>
    <row r="2550" spans="1:30" customFormat="1" hidden="1" x14ac:dyDescent="0.25">
      <c r="A2550" s="3471" t="s">
        <v>569</v>
      </c>
      <c r="B2550" s="844" t="s">
        <v>935</v>
      </c>
      <c r="C2550" s="826">
        <f>'BNP avec amende'!B495</f>
        <v>138</v>
      </c>
      <c r="D2550" s="826"/>
      <c r="E2550" s="826"/>
      <c r="F2550" s="2278"/>
      <c r="G2550" s="1262"/>
      <c r="H2550" s="1262"/>
      <c r="I2550" s="1262"/>
      <c r="J2550" s="2278"/>
      <c r="K2550" s="1245">
        <f>SG!B507</f>
        <v>61</v>
      </c>
      <c r="L2550" s="1245"/>
      <c r="M2550" s="1245"/>
      <c r="N2550" s="2278"/>
      <c r="O2550" s="826">
        <f>CA!B748</f>
        <v>46</v>
      </c>
      <c r="P2550" s="826"/>
      <c r="Q2550" s="826"/>
      <c r="R2550" s="2278"/>
      <c r="S2550" s="1235"/>
      <c r="T2550" s="1235"/>
      <c r="U2550" s="1235"/>
      <c r="V2550" s="2278"/>
      <c r="W2550" s="826">
        <f>SUM(C2550:S2550)</f>
        <v>245</v>
      </c>
      <c r="X2550" s="826"/>
      <c r="Y2550" s="826"/>
      <c r="Z2550" s="2278"/>
      <c r="AA2550" s="1222">
        <f t="shared" si="6017"/>
        <v>81.666666666666671</v>
      </c>
      <c r="AB2550" s="1715"/>
      <c r="AC2550" s="1715"/>
      <c r="AD2550" s="27" t="s">
        <v>4264</v>
      </c>
    </row>
    <row r="2551" spans="1:30" customFormat="1" hidden="1" x14ac:dyDescent="0.25">
      <c r="A2551" s="3472"/>
      <c r="B2551" s="845" t="s">
        <v>4265</v>
      </c>
      <c r="C2551" s="1184">
        <f>C2550/C4</f>
        <v>3.5232843137254903E-3</v>
      </c>
      <c r="D2551" s="1184"/>
      <c r="E2551" s="1184"/>
      <c r="F2551" s="1184"/>
      <c r="G2551" s="1263">
        <f t="shared" ref="G2551:W2551" si="6051">G2550/G4</f>
        <v>0</v>
      </c>
      <c r="H2551" s="1263"/>
      <c r="I2551" s="1263"/>
      <c r="J2551" s="1184"/>
      <c r="K2551" s="1186">
        <f t="shared" si="6051"/>
        <v>2.5888044816025123E-3</v>
      </c>
      <c r="L2551" s="1186"/>
      <c r="M2551" s="1186"/>
      <c r="N2551" s="1184"/>
      <c r="O2551" s="1187">
        <f t="shared" si="6051"/>
        <v>2.9016589919888978E-3</v>
      </c>
      <c r="P2551" s="1187"/>
      <c r="Q2551" s="1187"/>
      <c r="R2551" s="1184"/>
      <c r="S2551" s="1236">
        <f t="shared" si="6051"/>
        <v>0</v>
      </c>
      <c r="T2551" s="1236"/>
      <c r="U2551" s="1236"/>
      <c r="V2551" s="1184"/>
      <c r="W2551" s="1194">
        <f t="shared" si="6051"/>
        <v>2.0895165967318254E-3</v>
      </c>
      <c r="X2551" s="1194"/>
      <c r="Y2551" s="1194"/>
      <c r="Z2551" s="1184"/>
      <c r="AA2551" s="1189">
        <f t="shared" si="6017"/>
        <v>1.8027495574633803E-3</v>
      </c>
      <c r="AB2551" s="1716"/>
      <c r="AC2551" s="1716"/>
      <c r="AD2551" t="s">
        <v>4266</v>
      </c>
    </row>
    <row r="2552" spans="1:30" customFormat="1" hidden="1" x14ac:dyDescent="0.25">
      <c r="A2552" s="3472"/>
      <c r="B2552" s="845" t="s">
        <v>4267</v>
      </c>
      <c r="C2552" s="1184">
        <f>C2550/C21</f>
        <v>5.375715788243543E-3</v>
      </c>
      <c r="D2552" s="1184"/>
      <c r="E2552" s="1184"/>
      <c r="F2552" s="1184"/>
      <c r="G2552" s="1263">
        <f t="shared" ref="G2552:W2552" si="6052">G2550/G21</f>
        <v>0</v>
      </c>
      <c r="H2552" s="1263"/>
      <c r="I2552" s="1263"/>
      <c r="J2552" s="1184"/>
      <c r="K2552" s="1186">
        <f t="shared" si="6052"/>
        <v>4.7448662103298069E-3</v>
      </c>
      <c r="L2552" s="1186"/>
      <c r="M2552" s="1186"/>
      <c r="N2552" s="1184"/>
      <c r="O2552" s="1187">
        <f t="shared" si="6052"/>
        <v>5.564964916525526E-3</v>
      </c>
      <c r="P2552" s="1187"/>
      <c r="Q2552" s="1187"/>
      <c r="R2552" s="1184"/>
      <c r="S2552" s="1236">
        <f t="shared" si="6052"/>
        <v>0</v>
      </c>
      <c r="T2552" s="1236"/>
      <c r="U2552" s="1236"/>
      <c r="V2552" s="1184"/>
      <c r="W2552" s="1194">
        <f t="shared" si="6052"/>
        <v>4.6179364421155807E-3</v>
      </c>
      <c r="X2552" s="1194"/>
      <c r="Y2552" s="1194"/>
      <c r="Z2552" s="1184"/>
      <c r="AA2552" s="1189">
        <f t="shared" si="6017"/>
        <v>3.1371093830197747E-3</v>
      </c>
      <c r="AB2552" s="1716"/>
      <c r="AC2552" s="1716"/>
      <c r="AD2552" t="s">
        <v>4268</v>
      </c>
    </row>
    <row r="2553" spans="1:30" customFormat="1" hidden="1" x14ac:dyDescent="0.25">
      <c r="A2553" s="3472"/>
      <c r="B2553" s="1203" t="s">
        <v>4273</v>
      </c>
      <c r="C2553" s="1204">
        <f>'BNP avec amende'!C495</f>
        <v>96</v>
      </c>
      <c r="D2553" s="1204"/>
      <c r="E2553" s="1204"/>
      <c r="F2553" s="2307"/>
      <c r="G2553" s="1264"/>
      <c r="H2553" s="1264"/>
      <c r="I2553" s="1264"/>
      <c r="J2553" s="2307"/>
      <c r="K2553" s="1246">
        <f>SG!C507</f>
        <v>56</v>
      </c>
      <c r="L2553" s="1246"/>
      <c r="M2553" s="1246"/>
      <c r="N2553" s="2307"/>
      <c r="O2553" s="1204">
        <f>CA!C748</f>
        <v>31</v>
      </c>
      <c r="P2553" s="1204"/>
      <c r="Q2553" s="1204"/>
      <c r="R2553" s="2307"/>
      <c r="S2553" s="1237"/>
      <c r="T2553" s="1237"/>
      <c r="U2553" s="1237"/>
      <c r="V2553" s="2307"/>
      <c r="W2553" s="1204">
        <f>SUM(C2553:S2553)</f>
        <v>183</v>
      </c>
      <c r="X2553" s="1204"/>
      <c r="Y2553" s="1204"/>
      <c r="Z2553" s="2307"/>
      <c r="AA2553" s="1206">
        <f t="shared" si="6017"/>
        <v>61</v>
      </c>
      <c r="AB2553" s="1718"/>
      <c r="AC2553" s="1718"/>
      <c r="AD2553" s="27" t="s">
        <v>4274</v>
      </c>
    </row>
    <row r="2554" spans="1:30" customFormat="1" hidden="1" x14ac:dyDescent="0.25">
      <c r="A2554" s="3472"/>
      <c r="B2554" s="845" t="s">
        <v>4275</v>
      </c>
      <c r="C2554" s="1184">
        <f>C2553/C30</f>
        <v>3.5023713973002552E-2</v>
      </c>
      <c r="D2554" s="1184"/>
      <c r="E2554" s="1184"/>
      <c r="F2554" s="1184"/>
      <c r="G2554" s="1263">
        <f t="shared" ref="G2554:W2554" si="6053">G2553/G30</f>
        <v>0</v>
      </c>
      <c r="H2554" s="1263"/>
      <c r="I2554" s="1263"/>
      <c r="J2554" s="1184"/>
      <c r="K2554" s="1186">
        <f t="shared" si="6053"/>
        <v>1.2797074954296161E-2</v>
      </c>
      <c r="L2554" s="1186"/>
      <c r="M2554" s="1186"/>
      <c r="N2554" s="1184"/>
      <c r="O2554" s="1187">
        <f t="shared" si="6053"/>
        <v>1.1900191938579654E-2</v>
      </c>
      <c r="P2554" s="1187"/>
      <c r="Q2554" s="1187"/>
      <c r="R2554" s="1184"/>
      <c r="S2554" s="1236">
        <f t="shared" si="6053"/>
        <v>0</v>
      </c>
      <c r="T2554" s="1236"/>
      <c r="U2554" s="1236"/>
      <c r="V2554" s="1184"/>
      <c r="W2554" s="1192">
        <f t="shared" si="6053"/>
        <v>8.1336948308813727E-3</v>
      </c>
      <c r="X2554" s="1192"/>
      <c r="Y2554" s="1192"/>
      <c r="Z2554" s="1184"/>
      <c r="AA2554" s="1193">
        <f t="shared" si="6017"/>
        <v>1.1944196173175674E-2</v>
      </c>
      <c r="AB2554" s="1717"/>
      <c r="AC2554" s="1717"/>
      <c r="AD2554" t="s">
        <v>4276</v>
      </c>
    </row>
    <row r="2555" spans="1:30" customFormat="1" hidden="1" x14ac:dyDescent="0.25">
      <c r="A2555" s="3472"/>
      <c r="B2555" s="845" t="s">
        <v>4277</v>
      </c>
      <c r="C2555" s="1184">
        <f>C2553/C47</f>
        <v>2.378003467921724E-2</v>
      </c>
      <c r="D2555" s="1184"/>
      <c r="E2555" s="1184"/>
      <c r="F2555" s="1184"/>
      <c r="G2555" s="1263">
        <f t="shared" ref="G2555:W2555" si="6054">G2553/G47</f>
        <v>0</v>
      </c>
      <c r="H2555" s="1263"/>
      <c r="I2555" s="1263"/>
      <c r="J2555" s="1184"/>
      <c r="K2555" s="1186">
        <f t="shared" si="6054"/>
        <v>1.3965087281795512E-2</v>
      </c>
      <c r="L2555" s="1186"/>
      <c r="M2555" s="1186"/>
      <c r="N2555" s="1184"/>
      <c r="O2555" s="1187">
        <f t="shared" si="6054"/>
        <v>1.2647898816809465E-2</v>
      </c>
      <c r="P2555" s="1187"/>
      <c r="Q2555" s="1187"/>
      <c r="R2555" s="1184"/>
      <c r="S2555" s="1236">
        <f t="shared" si="6054"/>
        <v>0</v>
      </c>
      <c r="T2555" s="1236"/>
      <c r="U2555" s="1236"/>
      <c r="V2555" s="1184"/>
      <c r="W2555" s="1192">
        <f t="shared" si="6054"/>
        <v>1.4647030574675845E-2</v>
      </c>
      <c r="X2555" s="1192"/>
      <c r="Y2555" s="1192"/>
      <c r="Z2555" s="1184"/>
      <c r="AA2555" s="1193">
        <f t="shared" si="6017"/>
        <v>1.0078604155564443E-2</v>
      </c>
      <c r="AB2555" s="1717"/>
      <c r="AC2555" s="1717"/>
      <c r="AD2555" t="s">
        <v>4278</v>
      </c>
    </row>
    <row r="2556" spans="1:30" customFormat="1" hidden="1" x14ac:dyDescent="0.25">
      <c r="A2556" s="3472"/>
      <c r="B2556" s="1203" t="s">
        <v>4283</v>
      </c>
      <c r="C2556" s="1204">
        <f>'BNP avec amende'!F495</f>
        <v>-46</v>
      </c>
      <c r="D2556" s="1204"/>
      <c r="E2556" s="1204"/>
      <c r="F2556" s="2307"/>
      <c r="G2556" s="1264"/>
      <c r="H2556" s="1264"/>
      <c r="I2556" s="1264"/>
      <c r="J2556" s="2307"/>
      <c r="K2556" s="1246">
        <f>SG!F507</f>
        <v>-18</v>
      </c>
      <c r="L2556" s="1246"/>
      <c r="M2556" s="1246"/>
      <c r="N2556" s="2307"/>
      <c r="O2556" s="1204">
        <f>CA!F748</f>
        <v>-11</v>
      </c>
      <c r="P2556" s="1204"/>
      <c r="Q2556" s="1204"/>
      <c r="R2556" s="2307"/>
      <c r="S2556" s="1237"/>
      <c r="T2556" s="1237"/>
      <c r="U2556" s="1237"/>
      <c r="V2556" s="2307"/>
      <c r="W2556" s="1204">
        <f>SUM(C2556:S2556)</f>
        <v>-75</v>
      </c>
      <c r="X2556" s="1204"/>
      <c r="Y2556" s="1204"/>
      <c r="Z2556" s="2307"/>
      <c r="AA2556" s="1206">
        <f t="shared" si="6017"/>
        <v>-25</v>
      </c>
      <c r="AB2556" s="1719"/>
      <c r="AC2556" s="1719"/>
      <c r="AD2556" s="1178" t="s">
        <v>4284</v>
      </c>
    </row>
    <row r="2557" spans="1:30" customFormat="1" hidden="1" x14ac:dyDescent="0.25">
      <c r="A2557" s="3472"/>
      <c r="B2557" s="845" t="s">
        <v>4285</v>
      </c>
      <c r="C2557" s="1184">
        <f>C2556/C56</f>
        <v>1.7411052233156699E-2</v>
      </c>
      <c r="D2557" s="1184"/>
      <c r="E2557" s="1184"/>
      <c r="F2557" s="1184"/>
      <c r="G2557" s="1263">
        <f t="shared" ref="G2557:W2557" si="6055">G2556/G56</f>
        <v>0</v>
      </c>
      <c r="H2557" s="1263"/>
      <c r="I2557" s="1263"/>
      <c r="J2557" s="1184"/>
      <c r="K2557" s="1186">
        <f t="shared" si="6055"/>
        <v>1.3034033309196235E-2</v>
      </c>
      <c r="L2557" s="1186"/>
      <c r="M2557" s="1186"/>
      <c r="N2557" s="1184"/>
      <c r="O2557" s="1187">
        <f t="shared" si="6055"/>
        <v>2.3454157782515993E-2</v>
      </c>
      <c r="P2557" s="1187"/>
      <c r="Q2557" s="1187"/>
      <c r="R2557" s="1184"/>
      <c r="S2557" s="1236">
        <f t="shared" si="6055"/>
        <v>0</v>
      </c>
      <c r="T2557" s="1236"/>
      <c r="U2557" s="1236"/>
      <c r="V2557" s="1184"/>
      <c r="W2557" s="1194">
        <f t="shared" si="6055"/>
        <v>9.4685014518368898E-3</v>
      </c>
      <c r="X2557" s="1194"/>
      <c r="Y2557" s="1194"/>
      <c r="Z2557" s="1184"/>
      <c r="AA2557" s="1193">
        <f t="shared" si="6017"/>
        <v>1.0779848664973784E-2</v>
      </c>
      <c r="AB2557" s="1717"/>
      <c r="AC2557" s="1717"/>
      <c r="AD2557" t="s">
        <v>4286</v>
      </c>
    </row>
    <row r="2558" spans="1:30" customFormat="1" hidden="1" x14ac:dyDescent="0.25">
      <c r="A2558" s="3472"/>
      <c r="B2558" s="845" t="s">
        <v>4287</v>
      </c>
      <c r="C2558" s="1184">
        <f>C2556/C73</f>
        <v>2.6166097838452786E-2</v>
      </c>
      <c r="D2558" s="1184"/>
      <c r="E2558" s="1184"/>
      <c r="F2558" s="1184"/>
      <c r="G2558" s="1263">
        <f t="shared" ref="G2558:W2558" si="6056">G2556/G73</f>
        <v>0</v>
      </c>
      <c r="H2558" s="1263"/>
      <c r="I2558" s="1263"/>
      <c r="J2558" s="1184"/>
      <c r="K2558" s="1186">
        <f t="shared" si="6056"/>
        <v>1.7159199237368923E-2</v>
      </c>
      <c r="L2558" s="1186"/>
      <c r="M2558" s="1186"/>
      <c r="N2558" s="1184"/>
      <c r="O2558" s="1187">
        <f t="shared" si="6056"/>
        <v>1.6417910447761194E-2</v>
      </c>
      <c r="P2558" s="1187"/>
      <c r="Q2558" s="1187"/>
      <c r="R2558" s="1184"/>
      <c r="S2558" s="1236">
        <f t="shared" si="6056"/>
        <v>0</v>
      </c>
      <c r="T2558" s="1236"/>
      <c r="U2558" s="1236"/>
      <c r="V2558" s="1184"/>
      <c r="W2558" s="1194">
        <f t="shared" si="6056"/>
        <v>1.8550581251545881E-2</v>
      </c>
      <c r="X2558" s="1194"/>
      <c r="Y2558" s="1194"/>
      <c r="Z2558" s="1184"/>
      <c r="AA2558" s="1193">
        <f t="shared" si="6017"/>
        <v>1.194864150471658E-2</v>
      </c>
      <c r="AB2558" s="1717"/>
      <c r="AC2558" s="1717"/>
      <c r="AD2558" t="s">
        <v>4288</v>
      </c>
    </row>
    <row r="2559" spans="1:30" customFormat="1" hidden="1" x14ac:dyDescent="0.25">
      <c r="A2559" s="3472"/>
      <c r="B2559" s="845" t="s">
        <v>4289</v>
      </c>
      <c r="C2559" s="1195">
        <v>0.3</v>
      </c>
      <c r="D2559" s="1195"/>
      <c r="E2559" s="1195"/>
      <c r="F2559" s="1184"/>
      <c r="G2559" s="1275">
        <v>0.3</v>
      </c>
      <c r="H2559" s="1275"/>
      <c r="I2559" s="1275"/>
      <c r="J2559" s="1184"/>
      <c r="K2559" s="1197">
        <v>0.3</v>
      </c>
      <c r="L2559" s="1197"/>
      <c r="M2559" s="1197"/>
      <c r="N2559" s="1184"/>
      <c r="O2559" s="1187">
        <v>0.3</v>
      </c>
      <c r="P2559" s="1187"/>
      <c r="Q2559" s="1187"/>
      <c r="R2559" s="1184"/>
      <c r="S2559" s="1236">
        <v>0.3</v>
      </c>
      <c r="T2559" s="1236"/>
      <c r="U2559" s="1236"/>
      <c r="V2559" s="1184"/>
      <c r="W2559" s="1190">
        <v>1.3</v>
      </c>
      <c r="X2559" s="1190"/>
      <c r="Y2559" s="1190"/>
      <c r="Z2559" s="1184"/>
      <c r="AA2559" s="1191">
        <f t="shared" si="6017"/>
        <v>0.3</v>
      </c>
      <c r="AB2559" s="1720"/>
      <c r="AC2559" s="1720"/>
      <c r="AD2559" t="s">
        <v>4290</v>
      </c>
    </row>
    <row r="2560" spans="1:30" customFormat="1" hidden="1" x14ac:dyDescent="0.25">
      <c r="A2560" s="3472"/>
      <c r="B2560" s="845" t="s">
        <v>4291</v>
      </c>
      <c r="C2560" s="1184">
        <f>C2556/C2553</f>
        <v>-0.47916666666666669</v>
      </c>
      <c r="D2560" s="1184"/>
      <c r="E2560" s="1184"/>
      <c r="F2560" s="1184"/>
      <c r="G2560" s="1263" t="e">
        <f t="shared" ref="G2560:W2560" si="6057">G2556/G2553</f>
        <v>#DIV/0!</v>
      </c>
      <c r="H2560" s="1263"/>
      <c r="I2560" s="1263"/>
      <c r="J2560" s="1184"/>
      <c r="K2560" s="1186">
        <f t="shared" si="6057"/>
        <v>-0.32142857142857145</v>
      </c>
      <c r="L2560" s="1186"/>
      <c r="M2560" s="1186"/>
      <c r="N2560" s="1184"/>
      <c r="O2560" s="1187">
        <f t="shared" si="6057"/>
        <v>-0.35483870967741937</v>
      </c>
      <c r="P2560" s="1187"/>
      <c r="Q2560" s="1187"/>
      <c r="R2560" s="1184"/>
      <c r="S2560" s="1236" t="e">
        <f t="shared" si="6057"/>
        <v>#DIV/0!</v>
      </c>
      <c r="T2560" s="1236"/>
      <c r="U2560" s="1236"/>
      <c r="V2560" s="1184"/>
      <c r="W2560" s="1205">
        <f t="shared" si="6057"/>
        <v>-0.4098360655737705</v>
      </c>
      <c r="X2560" s="1205"/>
      <c r="Y2560" s="1205"/>
      <c r="Z2560" s="1184"/>
      <c r="AA2560" s="1191" t="e">
        <f t="shared" si="6017"/>
        <v>#DIV/0!</v>
      </c>
      <c r="AB2560" s="1720"/>
      <c r="AC2560" s="1720"/>
      <c r="AD2560" t="s">
        <v>4292</v>
      </c>
    </row>
    <row r="2561" spans="1:30" customFormat="1" hidden="1" x14ac:dyDescent="0.25">
      <c r="A2561" s="3472"/>
      <c r="B2561" s="1203" t="s">
        <v>10</v>
      </c>
      <c r="C2561" s="1204">
        <f>'BNP avec amende'!G495</f>
        <v>2467</v>
      </c>
      <c r="D2561" s="1204"/>
      <c r="E2561" s="1204"/>
      <c r="F2561" s="2307"/>
      <c r="G2561" s="1204">
        <f>BPCE!G603</f>
        <v>7</v>
      </c>
      <c r="H2561" s="1204"/>
      <c r="I2561" s="1204"/>
      <c r="J2561" s="2307"/>
      <c r="K2561" s="1246">
        <f>SG!G507</f>
        <v>3968</v>
      </c>
      <c r="L2561" s="1246"/>
      <c r="M2561" s="1246"/>
      <c r="N2561" s="2307"/>
      <c r="O2561" s="1204">
        <f>CA!G748</f>
        <v>127</v>
      </c>
      <c r="P2561" s="1204"/>
      <c r="Q2561" s="1204"/>
      <c r="R2561" s="2307"/>
      <c r="S2561" s="1237"/>
      <c r="T2561" s="1237"/>
      <c r="U2561" s="1237"/>
      <c r="V2561" s="2307"/>
      <c r="W2561" s="1204">
        <f>SUM(C2561:S2561)</f>
        <v>6569</v>
      </c>
      <c r="X2561" s="1204"/>
      <c r="Y2561" s="1204"/>
      <c r="Z2561" s="2307"/>
      <c r="AA2561" s="1204">
        <f t="shared" si="6017"/>
        <v>1642.25</v>
      </c>
      <c r="AB2561" s="1721"/>
      <c r="AC2561" s="1721"/>
      <c r="AD2561" s="27" t="s">
        <v>4293</v>
      </c>
    </row>
    <row r="2562" spans="1:30" customFormat="1" hidden="1" x14ac:dyDescent="0.25">
      <c r="A2562" s="3472"/>
      <c r="B2562" s="845" t="s">
        <v>4294</v>
      </c>
      <c r="C2562" s="1184">
        <f>C2561/C82</f>
        <v>1.3735850737459842E-2</v>
      </c>
      <c r="D2562" s="1184"/>
      <c r="E2562" s="1184"/>
      <c r="F2562" s="1184"/>
      <c r="G2562" s="1185">
        <f t="shared" ref="G2562:W2562" si="6058">G2561/G82</f>
        <v>6.7830114632893733E-5</v>
      </c>
      <c r="H2562" s="1185"/>
      <c r="I2562" s="1185"/>
      <c r="J2562" s="1184"/>
      <c r="K2562" s="1186">
        <f t="shared" si="6058"/>
        <v>2.9128494244773314E-2</v>
      </c>
      <c r="L2562" s="1186"/>
      <c r="M2562" s="1186"/>
      <c r="N2562" s="1184"/>
      <c r="O2562" s="1187">
        <f t="shared" si="6058"/>
        <v>1.7501067978557747E-3</v>
      </c>
      <c r="P2562" s="1187"/>
      <c r="Q2562" s="1187"/>
      <c r="R2562" s="1184"/>
      <c r="S2562" s="1236">
        <f t="shared" si="6058"/>
        <v>0</v>
      </c>
      <c r="T2562" s="1236"/>
      <c r="U2562" s="1236"/>
      <c r="V2562" s="1184"/>
      <c r="W2562" s="1194">
        <f t="shared" si="6058"/>
        <v>1.1528161425848773E-2</v>
      </c>
      <c r="X2562" s="1194"/>
      <c r="Y2562" s="1194"/>
      <c r="Z2562" s="1184"/>
      <c r="AA2562" s="1189">
        <f t="shared" si="6017"/>
        <v>8.9364563789443643E-3</v>
      </c>
      <c r="AB2562" s="1716"/>
      <c r="AC2562" s="1716"/>
      <c r="AD2562" t="s">
        <v>4295</v>
      </c>
    </row>
    <row r="2563" spans="1:30" customFormat="1" hidden="1" x14ac:dyDescent="0.25">
      <c r="A2563" s="3472"/>
      <c r="B2563" s="845" t="s">
        <v>4296</v>
      </c>
      <c r="C2563" s="1184">
        <f>C2561/C99</f>
        <v>2.0114145943742355E-2</v>
      </c>
      <c r="D2563" s="1184"/>
      <c r="E2563" s="1184"/>
      <c r="F2563" s="1184"/>
      <c r="G2563" s="1185">
        <f t="shared" ref="G2563:W2563" si="6059">G2561/G99</f>
        <v>6.6698427822772745E-4</v>
      </c>
      <c r="H2563" s="1185"/>
      <c r="I2563" s="1185"/>
      <c r="J2563" s="1184"/>
      <c r="K2563" s="1186">
        <f t="shared" si="6059"/>
        <v>4.7331066976799667E-2</v>
      </c>
      <c r="L2563" s="1186"/>
      <c r="M2563" s="1186"/>
      <c r="N2563" s="1184"/>
      <c r="O2563" s="1187">
        <f t="shared" si="6059"/>
        <v>3.6796662224025034E-3</v>
      </c>
      <c r="P2563" s="1187"/>
      <c r="Q2563" s="1187"/>
      <c r="R2563" s="1184"/>
      <c r="S2563" s="1236">
        <f t="shared" si="6059"/>
        <v>0</v>
      </c>
      <c r="T2563" s="1236"/>
      <c r="U2563" s="1236"/>
      <c r="V2563" s="1184"/>
      <c r="W2563" s="1194">
        <f t="shared" si="6059"/>
        <v>2.48926648300637E-2</v>
      </c>
      <c r="X2563" s="1194"/>
      <c r="Y2563" s="1194"/>
      <c r="Z2563" s="1184"/>
      <c r="AA2563" s="1189">
        <f t="shared" si="6017"/>
        <v>1.435837268423445E-2</v>
      </c>
      <c r="AB2563" s="1716"/>
      <c r="AC2563" s="1716"/>
      <c r="AD2563" t="s">
        <v>4297</v>
      </c>
    </row>
    <row r="2564" spans="1:30" customFormat="1" hidden="1" x14ac:dyDescent="0.25">
      <c r="A2564" s="3472"/>
      <c r="B2564" s="1203" t="s">
        <v>14</v>
      </c>
      <c r="C2564" s="1204">
        <f>'BNP avec amende'!J495</f>
        <v>12</v>
      </c>
      <c r="D2564" s="1204"/>
      <c r="E2564" s="1204"/>
      <c r="F2564" s="2307"/>
      <c r="G2564" s="1204">
        <f>BPCE!J603</f>
        <v>2</v>
      </c>
      <c r="H2564" s="1204"/>
      <c r="I2564" s="1204"/>
      <c r="J2564" s="2307"/>
      <c r="K2564" s="1246">
        <f>SG!J507</f>
        <v>5</v>
      </c>
      <c r="L2564" s="1246"/>
      <c r="M2564" s="1246"/>
      <c r="N2564" s="2307"/>
      <c r="O2564" s="1204">
        <f>CA!J748</f>
        <v>4</v>
      </c>
      <c r="P2564" s="1204"/>
      <c r="Q2564" s="1204"/>
      <c r="R2564" s="2307"/>
      <c r="S2564" s="1237"/>
      <c r="T2564" s="1237"/>
      <c r="U2564" s="1237"/>
      <c r="V2564" s="2307"/>
      <c r="W2564" s="1204">
        <f>SUM(C2564:S2564)</f>
        <v>23</v>
      </c>
      <c r="X2564" s="1204"/>
      <c r="Y2564" s="1204"/>
      <c r="Z2564" s="2307"/>
      <c r="AA2564" s="1221">
        <f t="shared" si="6017"/>
        <v>5.75</v>
      </c>
      <c r="AB2564" s="1722"/>
      <c r="AC2564" s="1722"/>
      <c r="AD2564" s="27" t="s">
        <v>4298</v>
      </c>
    </row>
    <row r="2565" spans="1:30" customFormat="1" hidden="1" x14ac:dyDescent="0.25">
      <c r="A2565" s="3472"/>
      <c r="B2565" s="845" t="s">
        <v>4299</v>
      </c>
      <c r="C2565" s="1184">
        <f>C2564/C108</f>
        <v>1.4492753623188406E-2</v>
      </c>
      <c r="D2565" s="1184"/>
      <c r="E2565" s="1184"/>
      <c r="F2565" s="1184"/>
      <c r="G2565" s="1185">
        <f t="shared" ref="G2565:W2565" si="6060">G2564/G108</f>
        <v>2.8050490883590462E-3</v>
      </c>
      <c r="H2565" s="1185"/>
      <c r="I2565" s="1185"/>
      <c r="J2565" s="1184"/>
      <c r="K2565" s="1186">
        <f t="shared" si="6060"/>
        <v>6.5445026178010471E-3</v>
      </c>
      <c r="L2565" s="1186"/>
      <c r="M2565" s="1186"/>
      <c r="N2565" s="1184"/>
      <c r="O2565" s="1187">
        <f t="shared" si="6060"/>
        <v>4.2105263157894736E-3</v>
      </c>
      <c r="P2565" s="1187"/>
      <c r="Q2565" s="1187"/>
      <c r="R2565" s="1184"/>
      <c r="S2565" s="1236">
        <f t="shared" si="6060"/>
        <v>0</v>
      </c>
      <c r="T2565" s="1236"/>
      <c r="U2565" s="1236"/>
      <c r="V2565" s="1184"/>
      <c r="W2565" s="1194">
        <f t="shared" si="6060"/>
        <v>6.1827956989247311E-3</v>
      </c>
      <c r="X2565" s="1194"/>
      <c r="Y2565" s="1194"/>
      <c r="Z2565" s="1184"/>
      <c r="AA2565" s="1189">
        <f t="shared" si="6017"/>
        <v>5.6105663290275951E-3</v>
      </c>
      <c r="AB2565" s="1716"/>
      <c r="AC2565" s="1716"/>
      <c r="AD2565" t="s">
        <v>4300</v>
      </c>
    </row>
    <row r="2566" spans="1:30" customFormat="1" hidden="1" x14ac:dyDescent="0.25">
      <c r="A2566" s="3472"/>
      <c r="B2566" s="845" t="s">
        <v>4301</v>
      </c>
      <c r="C2566" s="1184">
        <f>C2564/C125</f>
        <v>1.7910447761194031E-2</v>
      </c>
      <c r="D2566" s="1184"/>
      <c r="E2566" s="1184"/>
      <c r="F2566" s="1184"/>
      <c r="G2566" s="1185">
        <f t="shared" ref="G2566:W2566" si="6061">G2564/G125</f>
        <v>6.8259385665529011E-3</v>
      </c>
      <c r="H2566" s="1185"/>
      <c r="I2566" s="1185"/>
      <c r="J2566" s="1184"/>
      <c r="K2566" s="1186">
        <f t="shared" si="6061"/>
        <v>1.1061946902654867E-2</v>
      </c>
      <c r="L2566" s="1186"/>
      <c r="M2566" s="1186"/>
      <c r="N2566" s="1184"/>
      <c r="O2566" s="1187">
        <f t="shared" si="6061"/>
        <v>1.2195121951219513E-2</v>
      </c>
      <c r="P2566" s="1187"/>
      <c r="Q2566" s="1187"/>
      <c r="R2566" s="1184"/>
      <c r="S2566" s="1236">
        <f t="shared" si="6061"/>
        <v>0</v>
      </c>
      <c r="T2566" s="1236"/>
      <c r="U2566" s="1236"/>
      <c r="V2566" s="1184"/>
      <c r="W2566" s="1194">
        <f t="shared" si="6061"/>
        <v>1.2405609492988134E-2</v>
      </c>
      <c r="X2566" s="1194"/>
      <c r="Y2566" s="1194"/>
      <c r="Z2566" s="1184"/>
      <c r="AA2566" s="1189">
        <f t="shared" si="6017"/>
        <v>9.5986910363242608E-3</v>
      </c>
      <c r="AB2566" s="1716"/>
      <c r="AC2566" s="1716"/>
      <c r="AD2566" t="s">
        <v>4302</v>
      </c>
    </row>
    <row r="2567" spans="1:30" customFormat="1" hidden="1" x14ac:dyDescent="0.25">
      <c r="A2567" s="3472"/>
      <c r="B2567" s="1203" t="s">
        <v>4307</v>
      </c>
      <c r="C2567" s="1206">
        <f>C2550/C2561</f>
        <v>5.5938386704499389E-2</v>
      </c>
      <c r="D2567" s="1206"/>
      <c r="E2567" s="1206"/>
      <c r="F2567" s="2307"/>
      <c r="G2567" s="1265"/>
      <c r="H2567" s="1265"/>
      <c r="I2567" s="1265"/>
      <c r="J2567" s="2307"/>
      <c r="K2567" s="1206">
        <f t="shared" ref="K2567:O2567" si="6062">K2550/K2561</f>
        <v>1.5372983870967742E-2</v>
      </c>
      <c r="L2567" s="1206"/>
      <c r="M2567" s="1206"/>
      <c r="N2567" s="2307"/>
      <c r="O2567" s="1206">
        <f t="shared" si="6062"/>
        <v>0.36220472440944884</v>
      </c>
      <c r="P2567" s="1206"/>
      <c r="Q2567" s="1206"/>
      <c r="R2567" s="2307"/>
      <c r="S2567" s="1238"/>
      <c r="T2567" s="1238"/>
      <c r="U2567" s="1238"/>
      <c r="V2567" s="2307"/>
      <c r="W2567" s="1206">
        <f>W2550/W2561</f>
        <v>3.7296392144923127E-2</v>
      </c>
      <c r="X2567" s="1206"/>
      <c r="Y2567" s="1206"/>
      <c r="Z2567" s="2307"/>
      <c r="AA2567" s="1206">
        <f t="shared" si="6017"/>
        <v>0.14450536499497199</v>
      </c>
      <c r="AB2567" s="1718"/>
      <c r="AC2567" s="1718"/>
      <c r="AD2567" s="27" t="s">
        <v>4308</v>
      </c>
    </row>
    <row r="2568" spans="1:30" customFormat="1" hidden="1" x14ac:dyDescent="0.25">
      <c r="A2568" s="3472"/>
      <c r="B2568" s="845" t="s">
        <v>4223</v>
      </c>
      <c r="C2568" s="1207">
        <f>C2567/C134</f>
        <v>0.25650281013297088</v>
      </c>
      <c r="D2568" s="1207"/>
      <c r="E2568" s="1207"/>
      <c r="F2568" s="1184"/>
      <c r="G2568" s="1266">
        <f t="shared" ref="G2568:W2568" si="6063">G2567/G134</f>
        <v>0</v>
      </c>
      <c r="H2568" s="1266"/>
      <c r="I2568" s="1266"/>
      <c r="J2568" s="1184"/>
      <c r="K2568" s="1209">
        <f t="shared" si="6063"/>
        <v>8.8875328049853999E-2</v>
      </c>
      <c r="L2568" s="1209"/>
      <c r="M2568" s="1209"/>
      <c r="N2568" s="1184"/>
      <c r="O2568" s="1210">
        <f t="shared" si="6063"/>
        <v>1.6579896698555778</v>
      </c>
      <c r="P2568" s="1210"/>
      <c r="Q2568" s="1210"/>
      <c r="R2568" s="1184"/>
      <c r="S2568" s="1239">
        <f t="shared" si="6063"/>
        <v>0</v>
      </c>
      <c r="T2568" s="1239"/>
      <c r="U2568" s="1239"/>
      <c r="V2568" s="1184"/>
      <c r="W2568" s="1177">
        <f t="shared" si="6063"/>
        <v>0.18125323887698619</v>
      </c>
      <c r="X2568" s="1177"/>
      <c r="Y2568" s="1177"/>
      <c r="Z2568" s="1184"/>
      <c r="AA2568" s="1198">
        <f t="shared" si="6017"/>
        <v>0.40067356160768053</v>
      </c>
      <c r="AB2568" s="1723"/>
      <c r="AC2568" s="1723"/>
      <c r="AD2568" t="s">
        <v>4309</v>
      </c>
    </row>
    <row r="2569" spans="1:30" customFormat="1" hidden="1" x14ac:dyDescent="0.25">
      <c r="A2569" s="3472"/>
      <c r="B2569" s="845" t="s">
        <v>4224</v>
      </c>
      <c r="C2569" s="1207">
        <f>C2567/C137</f>
        <v>0.26726045457157299</v>
      </c>
      <c r="D2569" s="1207"/>
      <c r="E2569" s="1207"/>
      <c r="F2569" s="1184"/>
      <c r="G2569" s="1266">
        <f t="shared" ref="G2569:W2569" si="6064">G2567/G137</f>
        <v>0</v>
      </c>
      <c r="H2569" s="1266"/>
      <c r="I2569" s="1266"/>
      <c r="J2569" s="1184"/>
      <c r="K2569" s="1209">
        <f t="shared" si="6064"/>
        <v>0.10024845230418331</v>
      </c>
      <c r="L2569" s="1209"/>
      <c r="M2569" s="1209"/>
      <c r="N2569" s="1184"/>
      <c r="O2569" s="1210">
        <f t="shared" si="6064"/>
        <v>1.5123558986532444</v>
      </c>
      <c r="P2569" s="1210"/>
      <c r="Q2569" s="1210"/>
      <c r="R2569" s="1184"/>
      <c r="S2569" s="1239">
        <f t="shared" si="6064"/>
        <v>0</v>
      </c>
      <c r="T2569" s="1239"/>
      <c r="U2569" s="1239"/>
      <c r="V2569" s="1184"/>
      <c r="W2569" s="1177">
        <f t="shared" si="6064"/>
        <v>0.18551394451502617</v>
      </c>
      <c r="X2569" s="1177"/>
      <c r="Y2569" s="1177"/>
      <c r="Z2569" s="1184"/>
      <c r="AA2569" s="1198">
        <f t="shared" si="6017"/>
        <v>0.37597296110580014</v>
      </c>
      <c r="AB2569" s="1723"/>
      <c r="AC2569" s="1723"/>
      <c r="AD2569" t="s">
        <v>4310</v>
      </c>
    </row>
    <row r="2570" spans="1:30" customFormat="1" hidden="1" x14ac:dyDescent="0.25">
      <c r="A2570" s="3472"/>
      <c r="B2570" s="845" t="s">
        <v>4758</v>
      </c>
      <c r="C2570" s="1207">
        <f>C2567/C152</f>
        <v>0.19922682402936479</v>
      </c>
      <c r="D2570" s="1207"/>
      <c r="E2570" s="1207"/>
      <c r="F2570" s="1184"/>
      <c r="G2570" s="1266">
        <f t="shared" ref="G2570:W2570" si="6065">G2567/G152</f>
        <v>0</v>
      </c>
      <c r="H2570" s="1266"/>
      <c r="I2570" s="1266"/>
      <c r="J2570" s="1184"/>
      <c r="K2570" s="1209">
        <f t="shared" si="6065"/>
        <v>3.1268507269232332E-2</v>
      </c>
      <c r="L2570" s="1209"/>
      <c r="M2570" s="1209"/>
      <c r="N2570" s="1184"/>
      <c r="O2570" s="1210">
        <f t="shared" si="6065"/>
        <v>0.98271967972507379</v>
      </c>
      <c r="P2570" s="1210"/>
      <c r="Q2570" s="1210"/>
      <c r="R2570" s="1184"/>
      <c r="S2570" s="1239">
        <f t="shared" si="6065"/>
        <v>0</v>
      </c>
      <c r="T2570" s="1239"/>
      <c r="U2570" s="1239"/>
      <c r="V2570" s="1184"/>
      <c r="W2570" s="1177">
        <f t="shared" si="6065"/>
        <v>0.11835682257629666</v>
      </c>
      <c r="X2570" s="1177"/>
      <c r="Y2570" s="1177"/>
      <c r="Z2570" s="1184"/>
      <c r="AA2570" s="1198">
        <f t="shared" si="6017"/>
        <v>0.24264300220473417</v>
      </c>
      <c r="AB2570" s="1723"/>
      <c r="AC2570" s="1723"/>
      <c r="AD2570" t="s">
        <v>4766</v>
      </c>
    </row>
    <row r="2571" spans="1:30" customFormat="1" hidden="1" x14ac:dyDescent="0.25">
      <c r="A2571" s="3472"/>
      <c r="B2571" s="1203" t="s">
        <v>4313</v>
      </c>
      <c r="C2571" s="1206">
        <f>C2553/C2561</f>
        <v>3.8913660316173493E-2</v>
      </c>
      <c r="D2571" s="1206"/>
      <c r="E2571" s="1206"/>
      <c r="F2571" s="2307"/>
      <c r="G2571" s="1265"/>
      <c r="H2571" s="1265"/>
      <c r="I2571" s="1265"/>
      <c r="J2571" s="2307"/>
      <c r="K2571" s="1206">
        <f t="shared" ref="K2571:O2571" si="6066">K2553/K2561</f>
        <v>1.4112903225806451E-2</v>
      </c>
      <c r="L2571" s="1206"/>
      <c r="M2571" s="1206"/>
      <c r="N2571" s="2307"/>
      <c r="O2571" s="1206">
        <f t="shared" si="6066"/>
        <v>0.24409448818897639</v>
      </c>
      <c r="P2571" s="1206"/>
      <c r="Q2571" s="1206"/>
      <c r="R2571" s="2307"/>
      <c r="S2571" s="1238"/>
      <c r="T2571" s="1238"/>
      <c r="U2571" s="1238"/>
      <c r="V2571" s="2307"/>
      <c r="W2571" s="1206">
        <f>W2553/W2561</f>
        <v>2.7858121479677273E-2</v>
      </c>
      <c r="X2571" s="1206"/>
      <c r="Y2571" s="1206"/>
      <c r="Z2571" s="2307"/>
      <c r="AA2571" s="1206">
        <f t="shared" si="6017"/>
        <v>9.9040350576985445E-2</v>
      </c>
      <c r="AB2571" s="1718"/>
      <c r="AC2571" s="1718"/>
      <c r="AD2571" s="27" t="s">
        <v>4314</v>
      </c>
    </row>
    <row r="2572" spans="1:30" s="1" customFormat="1" hidden="1" x14ac:dyDescent="0.25">
      <c r="A2572" s="3472"/>
      <c r="B2572" s="845" t="s">
        <v>4223</v>
      </c>
      <c r="C2572" s="1207">
        <f>C2571/C160</f>
        <v>2.5498030404106924</v>
      </c>
      <c r="D2572" s="1207"/>
      <c r="E2572" s="1207"/>
      <c r="F2572" s="1184"/>
      <c r="G2572" s="1266">
        <f t="shared" ref="G2572:W2572" si="6067">G2571/G160</f>
        <v>0</v>
      </c>
      <c r="H2572" s="1266"/>
      <c r="I2572" s="1266"/>
      <c r="J2572" s="1184"/>
      <c r="K2572" s="1209">
        <f t="shared" si="6067"/>
        <v>0.43933183935837711</v>
      </c>
      <c r="L2572" s="1209"/>
      <c r="M2572" s="1209"/>
      <c r="N2572" s="1184"/>
      <c r="O2572" s="1210">
        <f t="shared" si="6067"/>
        <v>6.7996947118654312</v>
      </c>
      <c r="P2572" s="1210"/>
      <c r="Q2572" s="1210"/>
      <c r="R2572" s="1184"/>
      <c r="S2572" s="1239">
        <f t="shared" si="6067"/>
        <v>0</v>
      </c>
      <c r="T2572" s="1239"/>
      <c r="U2572" s="1239"/>
      <c r="V2572" s="1184"/>
      <c r="W2572" s="1177">
        <f t="shared" si="6067"/>
        <v>0.12203209222182905</v>
      </c>
      <c r="X2572" s="1177"/>
      <c r="Y2572" s="1177"/>
      <c r="Z2572" s="1184"/>
      <c r="AA2572" s="1198">
        <f t="shared" si="6017"/>
        <v>1.9577659183269003</v>
      </c>
      <c r="AB2572" s="1723"/>
      <c r="AC2572" s="1723"/>
      <c r="AD2572" t="s">
        <v>4315</v>
      </c>
    </row>
    <row r="2573" spans="1:30" s="1" customFormat="1" hidden="1" x14ac:dyDescent="0.25">
      <c r="A2573" s="3472"/>
      <c r="B2573" s="845" t="s">
        <v>4224</v>
      </c>
      <c r="C2573" s="1207">
        <f>C2571/C177</f>
        <v>1.1822542575622192</v>
      </c>
      <c r="D2573" s="1207"/>
      <c r="E2573" s="1207"/>
      <c r="F2573" s="1184"/>
      <c r="G2573" s="1266">
        <f t="shared" ref="G2573:W2573" si="6068">G2571/G177</f>
        <v>0</v>
      </c>
      <c r="H2573" s="1266"/>
      <c r="I2573" s="1266"/>
      <c r="J2573" s="1184"/>
      <c r="K2573" s="1209">
        <f t="shared" si="6068"/>
        <v>0.29505118252755208</v>
      </c>
      <c r="L2573" s="1209"/>
      <c r="M2573" s="1209"/>
      <c r="N2573" s="1184"/>
      <c r="O2573" s="1210">
        <f t="shared" si="6068"/>
        <v>3.4372407855382829</v>
      </c>
      <c r="P2573" s="1210"/>
      <c r="Q2573" s="1210"/>
      <c r="R2573" s="1184"/>
      <c r="S2573" s="1239">
        <f t="shared" si="6068"/>
        <v>0</v>
      </c>
      <c r="T2573" s="1239"/>
      <c r="U2573" s="1239"/>
      <c r="V2573" s="1184"/>
      <c r="W2573" s="1177">
        <f t="shared" si="6068"/>
        <v>8.3807169708867368E-2</v>
      </c>
      <c r="X2573" s="1177"/>
      <c r="Y2573" s="1177"/>
      <c r="Z2573" s="1184"/>
      <c r="AA2573" s="1198">
        <f t="shared" si="6017"/>
        <v>0.98290924512561095</v>
      </c>
      <c r="AB2573" s="1723"/>
      <c r="AC2573" s="1723"/>
      <c r="AD2573" t="s">
        <v>4316</v>
      </c>
    </row>
    <row r="2574" spans="1:30" s="1" customFormat="1" hidden="1" x14ac:dyDescent="0.25">
      <c r="A2574" s="3472"/>
      <c r="B2574" s="845" t="s">
        <v>4758</v>
      </c>
      <c r="C2574" s="1207">
        <f>C2571/C178</f>
        <v>-2.6034434679614891</v>
      </c>
      <c r="D2574" s="1207"/>
      <c r="E2574" s="1207"/>
      <c r="F2574" s="1184"/>
      <c r="G2574" s="1266">
        <f t="shared" ref="G2574:W2574" si="6069">G2571/G178</f>
        <v>0</v>
      </c>
      <c r="H2574" s="1266"/>
      <c r="I2574" s="1266"/>
      <c r="J2574" s="1184"/>
      <c r="K2574" s="1209">
        <f t="shared" si="6069"/>
        <v>5.154878819554172E-2</v>
      </c>
      <c r="L2574" s="1209"/>
      <c r="M2574" s="1209"/>
      <c r="N2574" s="1184"/>
      <c r="O2574" s="1210">
        <f t="shared" si="6069"/>
        <v>1.6797600727869075</v>
      </c>
      <c r="P2574" s="1210"/>
      <c r="Q2574" s="1210"/>
      <c r="R2574" s="1184"/>
      <c r="S2574" s="1239">
        <f t="shared" si="6069"/>
        <v>0</v>
      </c>
      <c r="T2574" s="1239"/>
      <c r="U2574" s="1239"/>
      <c r="V2574" s="1184"/>
      <c r="W2574" s="1177">
        <f t="shared" si="6069"/>
        <v>4.7521779825527397E-2</v>
      </c>
      <c r="X2574" s="1177"/>
      <c r="Y2574" s="1177"/>
      <c r="Z2574" s="1184"/>
      <c r="AA2574" s="1198">
        <f t="shared" si="6017"/>
        <v>-0.17442692139580798</v>
      </c>
      <c r="AB2574" s="1723"/>
      <c r="AC2574" s="1723"/>
      <c r="AD2574" t="s">
        <v>4765</v>
      </c>
    </row>
    <row r="2575" spans="1:30" customFormat="1" hidden="1" x14ac:dyDescent="0.25">
      <c r="A2575" s="3472"/>
      <c r="B2575" s="1203" t="s">
        <v>4318</v>
      </c>
      <c r="C2575" s="1206">
        <f>C2553/C2550</f>
        <v>0.69565217391304346</v>
      </c>
      <c r="D2575" s="1206"/>
      <c r="E2575" s="1206"/>
      <c r="F2575" s="2307"/>
      <c r="G2575" s="1265"/>
      <c r="H2575" s="1265"/>
      <c r="I2575" s="1265"/>
      <c r="J2575" s="2307"/>
      <c r="K2575" s="1206">
        <f t="shared" ref="K2575:O2575" si="6070">K2553/K2550</f>
        <v>0.91803278688524592</v>
      </c>
      <c r="L2575" s="1206"/>
      <c r="M2575" s="1206"/>
      <c r="N2575" s="2307"/>
      <c r="O2575" s="1206">
        <f t="shared" si="6070"/>
        <v>0.67391304347826086</v>
      </c>
      <c r="P2575" s="1206"/>
      <c r="Q2575" s="1206"/>
      <c r="R2575" s="2307"/>
      <c r="S2575" s="1238"/>
      <c r="T2575" s="1238"/>
      <c r="U2575" s="1238"/>
      <c r="V2575" s="2307"/>
      <c r="W2575" s="1206">
        <f>W2553/W2550</f>
        <v>0.74693877551020404</v>
      </c>
      <c r="X2575" s="1206"/>
      <c r="Y2575" s="1206"/>
      <c r="Z2575" s="2307"/>
      <c r="AA2575" s="1206">
        <f t="shared" si="6017"/>
        <v>0.76253266809218345</v>
      </c>
      <c r="AB2575" s="1718"/>
      <c r="AC2575" s="1718"/>
      <c r="AD2575" s="27" t="s">
        <v>4319</v>
      </c>
    </row>
    <row r="2576" spans="1:30" customFormat="1" hidden="1" x14ac:dyDescent="0.25">
      <c r="A2576" s="3472"/>
      <c r="B2576" s="1181" t="s">
        <v>4223</v>
      </c>
      <c r="C2576" s="1207">
        <f>C2575/C212</f>
        <v>9.9406436876417672</v>
      </c>
      <c r="D2576" s="1207"/>
      <c r="E2576" s="1207"/>
      <c r="F2576" s="1184"/>
      <c r="G2576" s="1266">
        <f t="shared" ref="G2576:W2576" si="6071">G2575/G212</f>
        <v>0</v>
      </c>
      <c r="H2576" s="1266"/>
      <c r="I2576" s="1266"/>
      <c r="J2576" s="1184"/>
      <c r="K2576" s="1209">
        <f t="shared" si="6071"/>
        <v>4.9432373302964008</v>
      </c>
      <c r="L2576" s="1209"/>
      <c r="M2576" s="1209"/>
      <c r="N2576" s="1184"/>
      <c r="O2576" s="1210">
        <f t="shared" si="6071"/>
        <v>4.101168321789201</v>
      </c>
      <c r="P2576" s="1210"/>
      <c r="Q2576" s="1210"/>
      <c r="R2576" s="1184"/>
      <c r="S2576" s="1239">
        <f t="shared" si="6071"/>
        <v>0</v>
      </c>
      <c r="T2576" s="1239"/>
      <c r="U2576" s="1239"/>
      <c r="V2576" s="1184"/>
      <c r="W2576" s="1177">
        <f t="shared" si="6071"/>
        <v>0.6672687623990109</v>
      </c>
      <c r="X2576" s="1177"/>
      <c r="Y2576" s="1177"/>
      <c r="Z2576" s="1184"/>
      <c r="AA2576" s="1198">
        <f t="shared" si="6017"/>
        <v>3.7970098679454738</v>
      </c>
      <c r="AB2576" s="1723"/>
      <c r="AC2576" s="1723"/>
      <c r="AD2576" t="s">
        <v>4320</v>
      </c>
    </row>
    <row r="2577" spans="1:30" customFormat="1" hidden="1" x14ac:dyDescent="0.25">
      <c r="A2577" s="3472"/>
      <c r="B2577" s="1181" t="s">
        <v>4224</v>
      </c>
      <c r="C2577" s="1207">
        <f>C2575/C229</f>
        <v>4.4236034076100417</v>
      </c>
      <c r="D2577" s="1207"/>
      <c r="E2577" s="1207"/>
      <c r="F2577" s="1184"/>
      <c r="G2577" s="1266">
        <f t="shared" ref="G2577:W2577" si="6072">G2575/G229</f>
        <v>0</v>
      </c>
      <c r="H2577" s="1266"/>
      <c r="I2577" s="1266"/>
      <c r="J2577" s="1184"/>
      <c r="K2577" s="1209">
        <f t="shared" si="6072"/>
        <v>2.943199378602674</v>
      </c>
      <c r="L2577" s="1209"/>
      <c r="M2577" s="1209"/>
      <c r="N2577" s="1184"/>
      <c r="O2577" s="1210">
        <f t="shared" si="6072"/>
        <v>2.2727724265162399</v>
      </c>
      <c r="P2577" s="1210"/>
      <c r="Q2577" s="1210"/>
      <c r="R2577" s="1184"/>
      <c r="S2577" s="1239">
        <f t="shared" si="6072"/>
        <v>0</v>
      </c>
      <c r="T2577" s="1239"/>
      <c r="U2577" s="1239"/>
      <c r="V2577" s="1184"/>
      <c r="W2577" s="1177">
        <f t="shared" si="6072"/>
        <v>0.53887739215866781</v>
      </c>
      <c r="X2577" s="1177"/>
      <c r="Y2577" s="1177"/>
      <c r="Z2577" s="1184"/>
      <c r="AA2577" s="1198">
        <f t="shared" si="6017"/>
        <v>1.9279150425457914</v>
      </c>
      <c r="AB2577" s="1723"/>
      <c r="AC2577" s="1723"/>
      <c r="AD2577" t="s">
        <v>4321</v>
      </c>
    </row>
    <row r="2578" spans="1:30" customFormat="1" hidden="1" x14ac:dyDescent="0.25">
      <c r="A2578" s="3472"/>
      <c r="B2578" s="845" t="s">
        <v>4758</v>
      </c>
      <c r="C2578" s="1207">
        <f>C2575/C230</f>
        <v>-13.067735635728235</v>
      </c>
      <c r="D2578" s="1207"/>
      <c r="E2578" s="1207"/>
      <c r="F2578" s="1184"/>
      <c r="G2578" s="1266">
        <f t="shared" ref="G2578:W2578" si="6073">G2575/G230</f>
        <v>0</v>
      </c>
      <c r="H2578" s="1266"/>
      <c r="I2578" s="1266"/>
      <c r="J2578" s="1184"/>
      <c r="K2578" s="1209">
        <f t="shared" si="6073"/>
        <v>1.6485848765241455</v>
      </c>
      <c r="L2578" s="1209"/>
      <c r="M2578" s="1209"/>
      <c r="N2578" s="1184"/>
      <c r="O2578" s="1210">
        <f t="shared" si="6073"/>
        <v>1.7092972771816659</v>
      </c>
      <c r="P2578" s="1210"/>
      <c r="Q2578" s="1210"/>
      <c r="R2578" s="1184"/>
      <c r="S2578" s="1239">
        <f t="shared" si="6073"/>
        <v>0</v>
      </c>
      <c r="T2578" s="1239"/>
      <c r="U2578" s="1239"/>
      <c r="V2578" s="1184"/>
      <c r="W2578" s="1177">
        <f t="shared" si="6073"/>
        <v>0.49324953177479525</v>
      </c>
      <c r="X2578" s="1177"/>
      <c r="Y2578" s="1177"/>
      <c r="Z2578" s="1184"/>
      <c r="AA2578" s="1198">
        <f t="shared" si="6017"/>
        <v>-1.9419706964044849</v>
      </c>
      <c r="AB2578" s="1723"/>
      <c r="AC2578" s="1723"/>
      <c r="AD2578" t="s">
        <v>4764</v>
      </c>
    </row>
    <row r="2579" spans="1:30" customFormat="1" hidden="1" x14ac:dyDescent="0.25">
      <c r="A2579" s="3472"/>
      <c r="B2579" s="1203" t="s">
        <v>4323</v>
      </c>
      <c r="C2579" s="1206">
        <f>C2556/C2550</f>
        <v>-0.33333333333333331</v>
      </c>
      <c r="D2579" s="1206"/>
      <c r="E2579" s="1206"/>
      <c r="F2579" s="2307"/>
      <c r="G2579" s="1265"/>
      <c r="H2579" s="1265"/>
      <c r="I2579" s="1265"/>
      <c r="J2579" s="2307"/>
      <c r="K2579" s="1206">
        <f t="shared" ref="K2579:O2579" si="6074">K2556/K2550</f>
        <v>-0.29508196721311475</v>
      </c>
      <c r="L2579" s="1206"/>
      <c r="M2579" s="1206"/>
      <c r="N2579" s="2307"/>
      <c r="O2579" s="1206">
        <f t="shared" si="6074"/>
        <v>-0.2391304347826087</v>
      </c>
      <c r="P2579" s="1206"/>
      <c r="Q2579" s="1206"/>
      <c r="R2579" s="2307"/>
      <c r="S2579" s="1238"/>
      <c r="T2579" s="1238"/>
      <c r="U2579" s="1238"/>
      <c r="V2579" s="2307"/>
      <c r="W2579" s="1206">
        <f>W2556/W2550</f>
        <v>-0.30612244897959184</v>
      </c>
      <c r="X2579" s="1206"/>
      <c r="Y2579" s="1206"/>
      <c r="Z2579" s="2307"/>
      <c r="AA2579" s="1206">
        <f t="shared" si="6017"/>
        <v>-0.28918191177635227</v>
      </c>
      <c r="AB2579" s="1718"/>
      <c r="AC2579" s="1718"/>
      <c r="AD2579" s="27" t="s">
        <v>4324</v>
      </c>
    </row>
    <row r="2580" spans="1:30" customFormat="1" hidden="1" x14ac:dyDescent="0.25">
      <c r="A2580" s="3472"/>
      <c r="B2580" s="1181" t="s">
        <v>4223</v>
      </c>
      <c r="C2580" s="1207">
        <f>C2579/C238</f>
        <v>-2677.0433333333331</v>
      </c>
      <c r="D2580" s="1207"/>
      <c r="E2580" s="1207"/>
      <c r="F2580" s="1184"/>
      <c r="G2580" s="1266">
        <f t="shared" ref="G2580:W2580" si="6075">G2579/G238</f>
        <v>0</v>
      </c>
      <c r="H2580" s="1266"/>
      <c r="I2580" s="1266"/>
      <c r="J2580" s="1184"/>
      <c r="K2580" s="1209">
        <f t="shared" si="6075"/>
        <v>-4925.6412518628913</v>
      </c>
      <c r="L2580" s="1209"/>
      <c r="M2580" s="1209"/>
      <c r="N2580" s="1184"/>
      <c r="O2580" s="1210">
        <f t="shared" si="6075"/>
        <v>-2129.4199201419697</v>
      </c>
      <c r="P2580" s="1210"/>
      <c r="Q2580" s="1210"/>
      <c r="R2580" s="1184"/>
      <c r="S2580" s="1239">
        <f t="shared" si="6075"/>
        <v>0</v>
      </c>
      <c r="T2580" s="1239"/>
      <c r="U2580" s="1239"/>
      <c r="V2580" s="1184"/>
      <c r="W2580" s="1177">
        <f t="shared" si="6075"/>
        <v>-771.77590656466543</v>
      </c>
      <c r="X2580" s="1177"/>
      <c r="Y2580" s="1177"/>
      <c r="Z2580" s="1184"/>
      <c r="AA2580" s="1198">
        <f t="shared" si="6017"/>
        <v>-1946.4209010676386</v>
      </c>
      <c r="AB2580" s="1723"/>
      <c r="AC2580" s="1723"/>
      <c r="AD2580" t="s">
        <v>4325</v>
      </c>
    </row>
    <row r="2581" spans="1:30" customFormat="1" hidden="1" x14ac:dyDescent="0.25">
      <c r="A2581" s="3472"/>
      <c r="B2581" s="1181" t="s">
        <v>4224</v>
      </c>
      <c r="C2581" s="1207">
        <f>C2579/C255</f>
        <v>4.8674630261660976</v>
      </c>
      <c r="D2581" s="1207"/>
      <c r="E2581" s="1207"/>
      <c r="F2581" s="1184"/>
      <c r="G2581" s="1266">
        <f t="shared" ref="G2581:W2581" si="6076">G2579/G255</f>
        <v>0</v>
      </c>
      <c r="H2581" s="1266"/>
      <c r="I2581" s="1266"/>
      <c r="J2581" s="1184"/>
      <c r="K2581" s="1209">
        <f t="shared" si="6076"/>
        <v>3.6163715638625389</v>
      </c>
      <c r="L2581" s="1209"/>
      <c r="M2581" s="1209"/>
      <c r="N2581" s="1184"/>
      <c r="O2581" s="1210">
        <f t="shared" si="6076"/>
        <v>2.9502271252433485</v>
      </c>
      <c r="P2581" s="1210"/>
      <c r="Q2581" s="1210"/>
      <c r="R2581" s="1184"/>
      <c r="S2581" s="1239">
        <f t="shared" si="6076"/>
        <v>0</v>
      </c>
      <c r="T2581" s="1239"/>
      <c r="U2581" s="1239"/>
      <c r="V2581" s="1184"/>
      <c r="W2581" s="1177">
        <f t="shared" si="6076"/>
        <v>0.77189420615234949</v>
      </c>
      <c r="X2581" s="1177"/>
      <c r="Y2581" s="1177"/>
      <c r="Z2581" s="1184"/>
      <c r="AA2581" s="1198">
        <f t="shared" ref="AA2581:AA2648" si="6077">AVERAGE(C2581,G2581,K2581,O2581,S2581)</f>
        <v>2.2868123430543967</v>
      </c>
      <c r="AB2581" s="1723"/>
      <c r="AC2581" s="1723"/>
      <c r="AD2581" t="s">
        <v>4326</v>
      </c>
    </row>
    <row r="2582" spans="1:30" customFormat="1" hidden="1" x14ac:dyDescent="0.25">
      <c r="A2582" s="3472"/>
      <c r="B2582" s="845" t="s">
        <v>4758</v>
      </c>
      <c r="C2582" s="1207">
        <f>C2579/C256</f>
        <v>5.6474769012082442</v>
      </c>
      <c r="D2582" s="1207"/>
      <c r="E2582" s="1207"/>
      <c r="F2582" s="1184"/>
      <c r="G2582" s="1266">
        <f t="shared" ref="G2582:W2582" si="6078">G2579/G256</f>
        <v>0</v>
      </c>
      <c r="H2582" s="1266"/>
      <c r="I2582" s="1266"/>
      <c r="J2582" s="1184"/>
      <c r="K2582" s="1209">
        <f t="shared" si="6078"/>
        <v>3.9065573770491802</v>
      </c>
      <c r="L2582" s="1209"/>
      <c r="M2582" s="1209"/>
      <c r="N2582" s="1184"/>
      <c r="O2582" s="1210">
        <f t="shared" si="6078"/>
        <v>3.7295957284515642</v>
      </c>
      <c r="P2582" s="1210"/>
      <c r="Q2582" s="1210"/>
      <c r="R2582" s="1184"/>
      <c r="S2582" s="1239">
        <f t="shared" si="6078"/>
        <v>0</v>
      </c>
      <c r="T2582" s="1239"/>
      <c r="U2582" s="1239"/>
      <c r="V2582" s="1184"/>
      <c r="W2582" s="1177">
        <f t="shared" si="6078"/>
        <v>1.0750907781199985</v>
      </c>
      <c r="X2582" s="1177"/>
      <c r="Y2582" s="1177"/>
      <c r="Z2582" s="1184"/>
      <c r="AA2582" s="1198">
        <f t="shared" si="6077"/>
        <v>2.6567260013417977</v>
      </c>
      <c r="AB2582" s="1723"/>
      <c r="AC2582" s="1723"/>
      <c r="AD2582" t="s">
        <v>4763</v>
      </c>
    </row>
    <row r="2583" spans="1:30" customFormat="1" hidden="1" x14ac:dyDescent="0.25">
      <c r="A2583" s="3472"/>
      <c r="B2583" s="1203" t="s">
        <v>4328</v>
      </c>
      <c r="C2583" s="1212">
        <f>C2561/C2564</f>
        <v>205.58333333333334</v>
      </c>
      <c r="D2583" s="1212"/>
      <c r="E2583" s="1212"/>
      <c r="F2583" s="2307"/>
      <c r="G2583" s="1212">
        <f t="shared" ref="G2583:O2583" si="6079">G2561/G2564</f>
        <v>3.5</v>
      </c>
      <c r="H2583" s="1212"/>
      <c r="I2583" s="1212"/>
      <c r="J2583" s="2307"/>
      <c r="K2583" s="1212">
        <f t="shared" si="6079"/>
        <v>793.6</v>
      </c>
      <c r="L2583" s="1212"/>
      <c r="M2583" s="1212"/>
      <c r="N2583" s="2307"/>
      <c r="O2583" s="1212">
        <f t="shared" si="6079"/>
        <v>31.75</v>
      </c>
      <c r="P2583" s="1212"/>
      <c r="Q2583" s="1212"/>
      <c r="R2583" s="2307"/>
      <c r="S2583" s="1240"/>
      <c r="T2583" s="1240"/>
      <c r="U2583" s="1240"/>
      <c r="V2583" s="2307"/>
      <c r="W2583" s="1212">
        <f>W2561/W2564</f>
        <v>285.60869565217394</v>
      </c>
      <c r="X2583" s="1212"/>
      <c r="Y2583" s="1212"/>
      <c r="Z2583" s="2307"/>
      <c r="AA2583" s="1212">
        <f t="shared" si="6077"/>
        <v>258.60833333333335</v>
      </c>
      <c r="AB2583" s="1724"/>
      <c r="AC2583" s="1724"/>
      <c r="AD2583" s="27" t="s">
        <v>4329</v>
      </c>
    </row>
    <row r="2584" spans="1:30" customFormat="1" hidden="1" x14ac:dyDescent="0.25">
      <c r="A2584" s="3472"/>
      <c r="B2584" s="1181" t="s">
        <v>4223</v>
      </c>
      <c r="C2584" s="1207">
        <f>C2583/C264</f>
        <v>0.94777370088472912</v>
      </c>
      <c r="D2584" s="1207"/>
      <c r="E2584" s="1207"/>
      <c r="F2584" s="1184"/>
      <c r="G2584" s="1208">
        <f t="shared" ref="G2584:W2584" si="6080">G2583/G264</f>
        <v>2.4181435866626615E-2</v>
      </c>
      <c r="H2584" s="1208"/>
      <c r="I2584" s="1208"/>
      <c r="J2584" s="1184"/>
      <c r="K2584" s="1209">
        <f t="shared" si="6080"/>
        <v>4.4508339206013625</v>
      </c>
      <c r="L2584" s="1209"/>
      <c r="M2584" s="1209"/>
      <c r="N2584" s="1184"/>
      <c r="O2584" s="1210">
        <f t="shared" si="6080"/>
        <v>0.41565036449074649</v>
      </c>
      <c r="P2584" s="1210"/>
      <c r="Q2584" s="1210"/>
      <c r="R2584" s="1184"/>
      <c r="S2584" s="1239">
        <f t="shared" si="6080"/>
        <v>0</v>
      </c>
      <c r="T2584" s="1239"/>
      <c r="U2584" s="1239"/>
      <c r="V2584" s="1184"/>
      <c r="W2584" s="1177">
        <f t="shared" si="6080"/>
        <v>1.8645548045285842</v>
      </c>
      <c r="X2584" s="1177"/>
      <c r="Y2584" s="1177"/>
      <c r="Z2584" s="1184"/>
      <c r="AA2584" s="1198">
        <f t="shared" si="6077"/>
        <v>1.1676878843686929</v>
      </c>
      <c r="AB2584" s="1723"/>
      <c r="AC2584" s="1723"/>
      <c r="AD2584" t="s">
        <v>4330</v>
      </c>
    </row>
    <row r="2585" spans="1:30" customFormat="1" hidden="1" x14ac:dyDescent="0.25">
      <c r="A2585" s="3472"/>
      <c r="B2585" s="1181" t="s">
        <v>4224</v>
      </c>
      <c r="C2585" s="1207">
        <f>C2583/C281</f>
        <v>1.1230398151922818</v>
      </c>
      <c r="D2585" s="1207"/>
      <c r="E2585" s="1207"/>
      <c r="F2585" s="1184"/>
      <c r="G2585" s="1208">
        <f t="shared" ref="G2585:W2585" si="6081">G2583/G281</f>
        <v>9.7713196760362067E-2</v>
      </c>
      <c r="H2585" s="1208"/>
      <c r="I2585" s="1208"/>
      <c r="J2585" s="1184"/>
      <c r="K2585" s="1209">
        <f t="shared" si="6081"/>
        <v>4.2787284547026898</v>
      </c>
      <c r="L2585" s="1209"/>
      <c r="M2585" s="1209"/>
      <c r="N2585" s="1184"/>
      <c r="O2585" s="1210">
        <f t="shared" si="6081"/>
        <v>0.30173263023700531</v>
      </c>
      <c r="P2585" s="1210"/>
      <c r="Q2585" s="1210"/>
      <c r="R2585" s="1184"/>
      <c r="S2585" s="1239">
        <f t="shared" si="6081"/>
        <v>0</v>
      </c>
      <c r="T2585" s="1239"/>
      <c r="U2585" s="1239"/>
      <c r="V2585" s="1184"/>
      <c r="W2585" s="1177">
        <f t="shared" si="6081"/>
        <v>2.0065652432581786</v>
      </c>
      <c r="X2585" s="1177"/>
      <c r="Y2585" s="1177"/>
      <c r="Z2585" s="1184"/>
      <c r="AA2585" s="1198">
        <f t="shared" si="6077"/>
        <v>1.160242819378468</v>
      </c>
      <c r="AB2585" s="1723"/>
      <c r="AC2585" s="1723"/>
      <c r="AD2585" t="s">
        <v>4331</v>
      </c>
    </row>
    <row r="2586" spans="1:30" customFormat="1" hidden="1" x14ac:dyDescent="0.25">
      <c r="A2586" s="3472"/>
      <c r="B2586" s="845" t="s">
        <v>4758</v>
      </c>
      <c r="C2586" s="1207">
        <f>C2583/C282</f>
        <v>1.4528857479387516</v>
      </c>
      <c r="D2586" s="1207"/>
      <c r="E2586" s="1207"/>
      <c r="F2586" s="1184"/>
      <c r="G2586" s="1208">
        <f t="shared" ref="G2586:W2586" si="6082">G2583/G282</f>
        <v>0.16976047904191616</v>
      </c>
      <c r="H2586" s="1208"/>
      <c r="I2586" s="1208"/>
      <c r="J2586" s="1184"/>
      <c r="K2586" s="1209">
        <f t="shared" si="6082"/>
        <v>22.267299360429131</v>
      </c>
      <c r="L2586" s="1209"/>
      <c r="M2586" s="1209"/>
      <c r="N2586" s="1184"/>
      <c r="O2586" s="1210">
        <f t="shared" si="6082"/>
        <v>1.0464863184079602</v>
      </c>
      <c r="P2586" s="1210"/>
      <c r="Q2586" s="1210"/>
      <c r="R2586" s="1184"/>
      <c r="S2586" s="1239">
        <f t="shared" si="6082"/>
        <v>0</v>
      </c>
      <c r="T2586" s="1239"/>
      <c r="U2586" s="1239"/>
      <c r="V2586" s="1184"/>
      <c r="W2586" s="1177">
        <f t="shared" si="6082"/>
        <v>4.2607329620425318</v>
      </c>
      <c r="X2586" s="1177"/>
      <c r="Y2586" s="1177"/>
      <c r="Z2586" s="1184"/>
      <c r="AA2586" s="1198">
        <f t="shared" si="6077"/>
        <v>4.9872863811635515</v>
      </c>
      <c r="AB2586" s="1723"/>
      <c r="AC2586" s="1723"/>
      <c r="AD2586" t="s">
        <v>4762</v>
      </c>
    </row>
    <row r="2587" spans="1:30" customFormat="1" hidden="1" x14ac:dyDescent="0.25">
      <c r="A2587" s="3472"/>
      <c r="B2587" s="1203" t="s">
        <v>4333</v>
      </c>
      <c r="C2587" s="1213">
        <f>C2550/C2564</f>
        <v>11.5</v>
      </c>
      <c r="D2587" s="1213"/>
      <c r="E2587" s="1213"/>
      <c r="F2587" s="2307"/>
      <c r="G2587" s="1268"/>
      <c r="H2587" s="1268"/>
      <c r="I2587" s="1268"/>
      <c r="J2587" s="2307"/>
      <c r="K2587" s="1213">
        <f t="shared" ref="K2587:O2587" si="6083">K2550/K2564</f>
        <v>12.2</v>
      </c>
      <c r="L2587" s="1213"/>
      <c r="M2587" s="1213"/>
      <c r="N2587" s="2307"/>
      <c r="O2587" s="1213">
        <f t="shared" si="6083"/>
        <v>11.5</v>
      </c>
      <c r="P2587" s="1213"/>
      <c r="Q2587" s="1213"/>
      <c r="R2587" s="2307"/>
      <c r="S2587" s="1241"/>
      <c r="T2587" s="1241"/>
      <c r="U2587" s="1241"/>
      <c r="V2587" s="2307"/>
      <c r="W2587" s="1213">
        <f>W2550/W2564</f>
        <v>10.652173913043478</v>
      </c>
      <c r="X2587" s="1213"/>
      <c r="Y2587" s="1213"/>
      <c r="Z2587" s="2307"/>
      <c r="AA2587" s="1213">
        <f t="shared" si="6077"/>
        <v>11.733333333333334</v>
      </c>
      <c r="AB2587" s="1725"/>
      <c r="AC2587" s="1725"/>
      <c r="AD2587" s="27" t="s">
        <v>4334</v>
      </c>
    </row>
    <row r="2588" spans="1:30" customFormat="1" hidden="1" x14ac:dyDescent="0.25">
      <c r="A2588" s="3472"/>
      <c r="B2588" s="1181" t="s">
        <v>4223</v>
      </c>
      <c r="C2588" s="1207">
        <f>C2587/C290</f>
        <v>0.24310661764705885</v>
      </c>
      <c r="D2588" s="1207"/>
      <c r="E2588" s="1207"/>
      <c r="F2588" s="1184"/>
      <c r="G2588" s="1266">
        <f t="shared" ref="G2588:W2588" si="6084">G2587/G290</f>
        <v>0</v>
      </c>
      <c r="H2588" s="1266"/>
      <c r="I2588" s="1266"/>
      <c r="J2588" s="1184"/>
      <c r="K2588" s="1209">
        <f t="shared" si="6084"/>
        <v>0.39556932478886386</v>
      </c>
      <c r="L2588" s="1209"/>
      <c r="M2588" s="1209"/>
      <c r="N2588" s="1184"/>
      <c r="O2588" s="1210">
        <f t="shared" si="6084"/>
        <v>0.6891440105973633</v>
      </c>
      <c r="P2588" s="1210"/>
      <c r="Q2588" s="1210"/>
      <c r="R2588" s="1184"/>
      <c r="S2588" s="1239">
        <f t="shared" si="6084"/>
        <v>0</v>
      </c>
      <c r="T2588" s="1239"/>
      <c r="U2588" s="1239"/>
      <c r="V2588" s="1184"/>
      <c r="W2588" s="1177">
        <f t="shared" si="6084"/>
        <v>0.33795659738445177</v>
      </c>
      <c r="X2588" s="1177"/>
      <c r="Y2588" s="1177"/>
      <c r="Z2588" s="1184"/>
      <c r="AA2588" s="1198">
        <f t="shared" si="6077"/>
        <v>0.2655639906066572</v>
      </c>
      <c r="AB2588" s="1723"/>
      <c r="AC2588" s="1723"/>
      <c r="AD2588" t="s">
        <v>4335</v>
      </c>
    </row>
    <row r="2589" spans="1:30" customFormat="1" hidden="1" x14ac:dyDescent="0.25">
      <c r="A2589" s="3472"/>
      <c r="B2589" s="1181" t="s">
        <v>4224</v>
      </c>
      <c r="C2589" s="1207">
        <f>C2587/C307</f>
        <v>0.30014413151026448</v>
      </c>
      <c r="D2589" s="1207"/>
      <c r="E2589" s="1207"/>
      <c r="F2589" s="1184"/>
      <c r="G2589" s="1266">
        <f t="shared" ref="G2589:W2589" si="6085">G2587/G307</f>
        <v>0</v>
      </c>
      <c r="H2589" s="1266"/>
      <c r="I2589" s="1266"/>
      <c r="J2589" s="1184"/>
      <c r="K2589" s="1209">
        <f t="shared" si="6085"/>
        <v>0.42893590541381454</v>
      </c>
      <c r="L2589" s="1209"/>
      <c r="M2589" s="1209"/>
      <c r="N2589" s="1184"/>
      <c r="O2589" s="1210">
        <f t="shared" si="6085"/>
        <v>0.45632712315509311</v>
      </c>
      <c r="P2589" s="1210"/>
      <c r="Q2589" s="1210"/>
      <c r="R2589" s="1184"/>
      <c r="S2589" s="1239">
        <f t="shared" si="6085"/>
        <v>0</v>
      </c>
      <c r="T2589" s="1239"/>
      <c r="U2589" s="1239"/>
      <c r="V2589" s="1184"/>
      <c r="W2589" s="1177">
        <f t="shared" si="6085"/>
        <v>0.37224583320357763</v>
      </c>
      <c r="X2589" s="1177"/>
      <c r="Y2589" s="1177"/>
      <c r="Z2589" s="1184"/>
      <c r="AA2589" s="1198">
        <f t="shared" si="6077"/>
        <v>0.23708143201583445</v>
      </c>
      <c r="AB2589" s="1723"/>
      <c r="AC2589" s="1723"/>
      <c r="AD2589" t="s">
        <v>4336</v>
      </c>
    </row>
    <row r="2590" spans="1:30" customFormat="1" hidden="1" x14ac:dyDescent="0.25">
      <c r="A2590" s="3472"/>
      <c r="B2590" s="845" t="s">
        <v>4758</v>
      </c>
      <c r="C2590" s="1207">
        <f>C2587/C308</f>
        <v>0.28945381323936575</v>
      </c>
      <c r="D2590" s="1207"/>
      <c r="E2590" s="1207"/>
      <c r="F2590" s="1184"/>
      <c r="G2590" s="1266">
        <f t="shared" ref="G2590:W2590" si="6086">G2587/G308</f>
        <v>0</v>
      </c>
      <c r="H2590" s="1266"/>
      <c r="I2590" s="1266"/>
      <c r="J2590" s="1184"/>
      <c r="K2590" s="1209">
        <f t="shared" si="6086"/>
        <v>0.69626521191775059</v>
      </c>
      <c r="L2590" s="1209"/>
      <c r="M2590" s="1209"/>
      <c r="N2590" s="1184"/>
      <c r="O2590" s="1210">
        <f t="shared" si="6086"/>
        <v>1.0284026996625422</v>
      </c>
      <c r="P2590" s="1210"/>
      <c r="Q2590" s="1210"/>
      <c r="R2590" s="1184"/>
      <c r="S2590" s="1239">
        <f t="shared" si="6086"/>
        <v>0</v>
      </c>
      <c r="T2590" s="1239"/>
      <c r="U2590" s="1239"/>
      <c r="V2590" s="1184"/>
      <c r="W2590" s="1177">
        <f t="shared" si="6086"/>
        <v>0.50428681523344676</v>
      </c>
      <c r="X2590" s="1177"/>
      <c r="Y2590" s="1177"/>
      <c r="Z2590" s="1184"/>
      <c r="AA2590" s="1198">
        <f t="shared" si="6077"/>
        <v>0.40282434496393177</v>
      </c>
      <c r="AB2590" s="1723"/>
      <c r="AC2590" s="1723"/>
      <c r="AD2590" t="s">
        <v>4761</v>
      </c>
    </row>
    <row r="2591" spans="1:30" s="325" customFormat="1" hidden="1" x14ac:dyDescent="0.25">
      <c r="A2591" s="3472"/>
      <c r="B2591" s="1203" t="s">
        <v>4338</v>
      </c>
      <c r="C2591" s="1206">
        <f>C2553/C2564</f>
        <v>8</v>
      </c>
      <c r="D2591" s="1206"/>
      <c r="E2591" s="1206"/>
      <c r="F2591" s="2307"/>
      <c r="G2591" s="1265"/>
      <c r="H2591" s="1265"/>
      <c r="I2591" s="1265"/>
      <c r="J2591" s="2307"/>
      <c r="K2591" s="1206">
        <f t="shared" ref="K2591:O2591" si="6087">K2553/K2564</f>
        <v>11.2</v>
      </c>
      <c r="L2591" s="1206"/>
      <c r="M2591" s="1206"/>
      <c r="N2591" s="2307"/>
      <c r="O2591" s="1206">
        <f t="shared" si="6087"/>
        <v>7.75</v>
      </c>
      <c r="P2591" s="1206"/>
      <c r="Q2591" s="1206"/>
      <c r="R2591" s="2307"/>
      <c r="S2591" s="1238"/>
      <c r="T2591" s="1238"/>
      <c r="U2591" s="1238"/>
      <c r="V2591" s="2307"/>
      <c r="W2591" s="1206">
        <f>W2553/W2564</f>
        <v>7.9565217391304346</v>
      </c>
      <c r="X2591" s="1206"/>
      <c r="Y2591" s="1206"/>
      <c r="Z2591" s="2307"/>
      <c r="AA2591" s="1206">
        <f t="shared" si="6077"/>
        <v>8.9833333333333325</v>
      </c>
      <c r="AB2591" s="1718"/>
      <c r="AC2591" s="1718"/>
      <c r="AD2591" s="1220" t="s">
        <v>4339</v>
      </c>
    </row>
    <row r="2592" spans="1:30" s="325" customFormat="1" hidden="1" x14ac:dyDescent="0.25">
      <c r="A2592" s="3472"/>
      <c r="B2592" s="1182" t="s">
        <v>4223</v>
      </c>
      <c r="C2592" s="1207">
        <f>C2591/C316</f>
        <v>2.4166362641371761</v>
      </c>
      <c r="D2592" s="1207"/>
      <c r="E2592" s="1207"/>
      <c r="F2592" s="1184"/>
      <c r="G2592" s="1266">
        <f t="shared" ref="G2592:W2592" si="6088">G2591/G316</f>
        <v>0</v>
      </c>
      <c r="H2592" s="1266"/>
      <c r="I2592" s="1266"/>
      <c r="J2592" s="1184"/>
      <c r="K2592" s="1209">
        <f t="shared" si="6088"/>
        <v>1.9553930530164534</v>
      </c>
      <c r="L2592" s="1209"/>
      <c r="M2592" s="1209"/>
      <c r="N2592" s="1184"/>
      <c r="O2592" s="1210">
        <f t="shared" si="6088"/>
        <v>2.8262955854126681</v>
      </c>
      <c r="P2592" s="1210"/>
      <c r="Q2592" s="1210"/>
      <c r="R2592" s="1184"/>
      <c r="S2592" s="1239">
        <f t="shared" si="6088"/>
        <v>0</v>
      </c>
      <c r="T2592" s="1239"/>
      <c r="U2592" s="1239"/>
      <c r="V2592" s="1184"/>
      <c r="W2592" s="1199" t="e">
        <f t="shared" si="6088"/>
        <v>#DIV/0!</v>
      </c>
      <c r="X2592" s="1199"/>
      <c r="Y2592" s="1199"/>
      <c r="Z2592" s="1184"/>
      <c r="AA2592" s="1198">
        <f t="shared" si="6077"/>
        <v>1.4396649805132593</v>
      </c>
      <c r="AB2592" s="1723"/>
      <c r="AC2592" s="1723"/>
      <c r="AD2592" s="325" t="s">
        <v>4340</v>
      </c>
    </row>
    <row r="2593" spans="1:30" hidden="1" x14ac:dyDescent="0.25">
      <c r="A2593" s="3472"/>
      <c r="B2593" s="1182" t="s">
        <v>4224</v>
      </c>
      <c r="C2593" s="1207">
        <f>C2591/C333</f>
        <v>1.3277186029229626</v>
      </c>
      <c r="D2593" s="1207"/>
      <c r="E2593" s="1207"/>
      <c r="F2593" s="1184"/>
      <c r="G2593" s="1266">
        <f t="shared" ref="G2593:W2593" si="6089">G2591/G333</f>
        <v>0</v>
      </c>
      <c r="H2593" s="1266"/>
      <c r="I2593" s="1266"/>
      <c r="J2593" s="1184"/>
      <c r="K2593" s="1209">
        <f t="shared" si="6089"/>
        <v>1.2624438902743143</v>
      </c>
      <c r="L2593" s="1209"/>
      <c r="M2593" s="1209"/>
      <c r="N2593" s="1184"/>
      <c r="O2593" s="1210">
        <f t="shared" si="6089"/>
        <v>1.0371277029783761</v>
      </c>
      <c r="P2593" s="1210"/>
      <c r="Q2593" s="1210"/>
      <c r="R2593" s="1184"/>
      <c r="S2593" s="1239">
        <f t="shared" si="6089"/>
        <v>0</v>
      </c>
      <c r="T2593" s="1239"/>
      <c r="U2593" s="1239"/>
      <c r="V2593" s="1184"/>
      <c r="W2593" s="1200" t="e">
        <f t="shared" si="6089"/>
        <v>#DIV/0!</v>
      </c>
      <c r="X2593" s="1200"/>
      <c r="Y2593" s="1200"/>
      <c r="Z2593" s="1184"/>
      <c r="AA2593" s="1198">
        <f t="shared" si="6077"/>
        <v>0.72545803923513064</v>
      </c>
      <c r="AB2593" s="1723"/>
      <c r="AC2593" s="1723"/>
      <c r="AD2593" s="325" t="s">
        <v>4341</v>
      </c>
    </row>
    <row r="2594" spans="1:30" hidden="1" x14ac:dyDescent="0.25">
      <c r="A2594" s="3472"/>
      <c r="B2594" s="845" t="s">
        <v>4758</v>
      </c>
      <c r="C2594" s="1207">
        <f>C2591/C334</f>
        <v>-3.7825059101654843</v>
      </c>
      <c r="D2594" s="1207"/>
      <c r="E2594" s="1207"/>
      <c r="F2594" s="1184"/>
      <c r="G2594" s="1266">
        <f t="shared" ref="G2594:W2594" si="6090">G2591/G334</f>
        <v>0</v>
      </c>
      <c r="H2594" s="1266"/>
      <c r="I2594" s="1266"/>
      <c r="J2594" s="1184"/>
      <c r="K2594" s="1209">
        <f t="shared" si="6090"/>
        <v>1.1478522984174828</v>
      </c>
      <c r="L2594" s="1209"/>
      <c r="M2594" s="1209"/>
      <c r="N2594" s="1184"/>
      <c r="O2594" s="1210">
        <f t="shared" si="6090"/>
        <v>1.7578459343794581</v>
      </c>
      <c r="P2594" s="1210"/>
      <c r="Q2594" s="1210"/>
      <c r="R2594" s="1184"/>
      <c r="S2594" s="1239">
        <f t="shared" si="6090"/>
        <v>0</v>
      </c>
      <c r="T2594" s="1239"/>
      <c r="U2594" s="1239"/>
      <c r="V2594" s="1184"/>
      <c r="W2594" s="1199" t="e">
        <f t="shared" si="6090"/>
        <v>#DIV/0!</v>
      </c>
      <c r="X2594" s="1199"/>
      <c r="Y2594" s="1199"/>
      <c r="Z2594" s="1184"/>
      <c r="AA2594" s="1198">
        <f t="shared" si="6077"/>
        <v>-0.17536153547370872</v>
      </c>
      <c r="AB2594" s="1723"/>
      <c r="AC2594" s="1723"/>
      <c r="AD2594" s="325" t="s">
        <v>4760</v>
      </c>
    </row>
    <row r="2595" spans="1:30" hidden="1" x14ac:dyDescent="0.25">
      <c r="A2595" s="3472"/>
      <c r="B2595" s="1203" t="s">
        <v>4343</v>
      </c>
      <c r="C2595" s="1206">
        <f>C2556/C2561</f>
        <v>-1.8646128901499796E-2</v>
      </c>
      <c r="D2595" s="1206"/>
      <c r="E2595" s="1206"/>
      <c r="F2595" s="2307"/>
      <c r="G2595" s="1265"/>
      <c r="H2595" s="1265"/>
      <c r="I2595" s="1265"/>
      <c r="J2595" s="2307"/>
      <c r="K2595" s="1206">
        <f t="shared" ref="K2595:O2595" si="6091">K2556/K2561</f>
        <v>-4.5362903225806455E-3</v>
      </c>
      <c r="L2595" s="1206"/>
      <c r="M2595" s="1206"/>
      <c r="N2595" s="2307"/>
      <c r="O2595" s="1206">
        <f t="shared" si="6091"/>
        <v>-8.6614173228346455E-2</v>
      </c>
      <c r="P2595" s="1206"/>
      <c r="Q2595" s="1206"/>
      <c r="R2595" s="2307"/>
      <c r="S2595" s="1238"/>
      <c r="T2595" s="1238"/>
      <c r="U2595" s="1238"/>
      <c r="V2595" s="2307"/>
      <c r="W2595" s="1206">
        <f t="shared" ref="W2595" si="6092">W2556/W2561</f>
        <v>-1.1417262901507078E-2</v>
      </c>
      <c r="X2595" s="1206"/>
      <c r="Y2595" s="1206"/>
      <c r="Z2595" s="2307"/>
      <c r="AA2595" s="1206">
        <f t="shared" si="6077"/>
        <v>-3.6598864150808964E-2</v>
      </c>
      <c r="AB2595" s="1718"/>
      <c r="AC2595" s="1718"/>
      <c r="AD2595" s="1220" t="s">
        <v>4344</v>
      </c>
    </row>
    <row r="2596" spans="1:30" hidden="1" x14ac:dyDescent="0.25">
      <c r="A2596" s="3472"/>
      <c r="B2596" s="1182" t="s">
        <v>4223</v>
      </c>
      <c r="C2596" s="1207">
        <f>C2595/C342</f>
        <v>1.2675627135110021</v>
      </c>
      <c r="D2596" s="1207"/>
      <c r="E2596" s="1207"/>
      <c r="F2596" s="1184"/>
      <c r="G2596" s="1266">
        <f t="shared" ref="G2596:W2596" si="6093">G2595/G342</f>
        <v>0</v>
      </c>
      <c r="H2596" s="1266"/>
      <c r="I2596" s="1266"/>
      <c r="J2596" s="1184"/>
      <c r="K2596" s="1209">
        <f t="shared" si="6093"/>
        <v>0.44746677255845463</v>
      </c>
      <c r="L2596" s="1209"/>
      <c r="M2596" s="1209"/>
      <c r="N2596" s="1184"/>
      <c r="O2596" s="1210">
        <f t="shared" si="6093"/>
        <v>13.401558014203449</v>
      </c>
      <c r="P2596" s="1210"/>
      <c r="Q2596" s="1210"/>
      <c r="R2596" s="1184"/>
      <c r="S2596" s="1239">
        <f t="shared" si="6093"/>
        <v>0</v>
      </c>
      <c r="T2596" s="1239"/>
      <c r="U2596" s="1239"/>
      <c r="V2596" s="1184"/>
      <c r="W2596" s="1199" t="e">
        <f t="shared" si="6093"/>
        <v>#DIV/0!</v>
      </c>
      <c r="X2596" s="1199"/>
      <c r="Y2596" s="1199"/>
      <c r="Z2596" s="1184"/>
      <c r="AA2596" s="1198">
        <f t="shared" si="6077"/>
        <v>3.0233175000545809</v>
      </c>
      <c r="AB2596" s="1723"/>
      <c r="AC2596" s="1723"/>
      <c r="AD2596" s="325" t="s">
        <v>4345</v>
      </c>
    </row>
    <row r="2597" spans="1:30" hidden="1" x14ac:dyDescent="0.25">
      <c r="A2597" s="3472"/>
      <c r="B2597" s="1182" t="s">
        <v>4224</v>
      </c>
      <c r="C2597" s="1207">
        <f>C2595/C359</f>
        <v>1.3008803809834757</v>
      </c>
      <c r="D2597" s="1207"/>
      <c r="E2597" s="1207"/>
      <c r="F2597" s="1184"/>
      <c r="G2597" s="1266">
        <f t="shared" ref="G2597:W2597" si="6094">G2595/G359</f>
        <v>0</v>
      </c>
      <c r="H2597" s="1266"/>
      <c r="I2597" s="1266"/>
      <c r="J2597" s="1184"/>
      <c r="K2597" s="1209">
        <f t="shared" si="6094"/>
        <v>0.36253565223407858</v>
      </c>
      <c r="L2597" s="1209"/>
      <c r="M2597" s="1209"/>
      <c r="N2597" s="1184"/>
      <c r="O2597" s="1210">
        <f t="shared" si="6094"/>
        <v>4.4617933952285815</v>
      </c>
      <c r="P2597" s="1210"/>
      <c r="Q2597" s="1210"/>
      <c r="R2597" s="1184"/>
      <c r="S2597" s="1239">
        <f t="shared" si="6094"/>
        <v>0</v>
      </c>
      <c r="T2597" s="1239"/>
      <c r="U2597" s="1239"/>
      <c r="V2597" s="1184"/>
      <c r="W2597" s="1199" t="e">
        <f t="shared" si="6094"/>
        <v>#DIV/0!</v>
      </c>
      <c r="X2597" s="1199"/>
      <c r="Y2597" s="1199"/>
      <c r="Z2597" s="1184"/>
      <c r="AA2597" s="1198">
        <f t="shared" si="6077"/>
        <v>1.2250418856892271</v>
      </c>
      <c r="AB2597" s="1723"/>
      <c r="AC2597" s="1723"/>
      <c r="AD2597" s="325" t="s">
        <v>4346</v>
      </c>
    </row>
    <row r="2598" spans="1:30" ht="15.75" hidden="1" thickBot="1" x14ac:dyDescent="0.3">
      <c r="A2598" s="3473"/>
      <c r="B2598" s="845" t="s">
        <v>4758</v>
      </c>
      <c r="C2598" s="1215">
        <f>C2595/C360</f>
        <v>1.1251288868069174</v>
      </c>
      <c r="D2598" s="1215"/>
      <c r="E2598" s="1215"/>
      <c r="F2598" s="2308"/>
      <c r="G2598" s="1269">
        <f t="shared" ref="G2598:W2598" si="6095">G2595/G360</f>
        <v>0</v>
      </c>
      <c r="H2598" s="1269"/>
      <c r="I2598" s="1269"/>
      <c r="J2598" s="2308"/>
      <c r="K2598" s="1217">
        <f t="shared" si="6095"/>
        <v>0.12215221774193548</v>
      </c>
      <c r="L2598" s="1217"/>
      <c r="M2598" s="1217"/>
      <c r="N2598" s="2308"/>
      <c r="O2598" s="1218">
        <f t="shared" si="6095"/>
        <v>3.6651471197679237</v>
      </c>
      <c r="P2598" s="1218"/>
      <c r="Q2598" s="1218"/>
      <c r="R2598" s="2308"/>
      <c r="S2598" s="1242">
        <f t="shared" si="6095"/>
        <v>0</v>
      </c>
      <c r="T2598" s="1242"/>
      <c r="U2598" s="1242"/>
      <c r="V2598" s="2308"/>
      <c r="W2598" s="1201" t="e">
        <f t="shared" si="6095"/>
        <v>#DIV/0!</v>
      </c>
      <c r="X2598" s="1201"/>
      <c r="Y2598" s="1201"/>
      <c r="Z2598" s="2308"/>
      <c r="AA2598" s="1202">
        <f t="shared" si="6077"/>
        <v>0.98248564486335543</v>
      </c>
      <c r="AB2598" s="1723"/>
      <c r="AC2598" s="1723"/>
      <c r="AD2598" s="325" t="s">
        <v>4759</v>
      </c>
    </row>
    <row r="2599" spans="1:30" customFormat="1" hidden="1" x14ac:dyDescent="0.25">
      <c r="A2599" s="3471" t="s">
        <v>868</v>
      </c>
      <c r="B2599" s="844" t="s">
        <v>935</v>
      </c>
      <c r="C2599" s="826">
        <f>'BNP avec amende'!B783</f>
        <v>108</v>
      </c>
      <c r="D2599" s="826"/>
      <c r="E2599" s="826"/>
      <c r="F2599" s="2278"/>
      <c r="G2599" s="826">
        <f>BPCE!B691</f>
        <v>16</v>
      </c>
      <c r="H2599" s="826"/>
      <c r="I2599" s="826"/>
      <c r="J2599" s="2278"/>
      <c r="K2599" s="1245">
        <f>SG!B717</f>
        <v>1234</v>
      </c>
      <c r="L2599" s="1245"/>
      <c r="M2599" s="1245"/>
      <c r="N2599" s="2278"/>
      <c r="O2599" s="826">
        <f>CA!B933</f>
        <v>31</v>
      </c>
      <c r="P2599" s="826"/>
      <c r="Q2599" s="826"/>
      <c r="R2599" s="2278"/>
      <c r="S2599" s="1235"/>
      <c r="T2599" s="1235"/>
      <c r="U2599" s="1235"/>
      <c r="V2599" s="2278"/>
      <c r="W2599" s="826">
        <f>SUM(C2599:S2599)</f>
        <v>1389</v>
      </c>
      <c r="X2599" s="826"/>
      <c r="Y2599" s="826"/>
      <c r="Z2599" s="2278"/>
      <c r="AA2599" s="1222">
        <f t="shared" si="6077"/>
        <v>347.25</v>
      </c>
      <c r="AB2599" s="1715"/>
      <c r="AC2599" s="1715"/>
      <c r="AD2599" s="27" t="s">
        <v>4264</v>
      </c>
    </row>
    <row r="2600" spans="1:30" customFormat="1" hidden="1" x14ac:dyDescent="0.25">
      <c r="A2600" s="3472"/>
      <c r="B2600" s="845" t="s">
        <v>4265</v>
      </c>
      <c r="C2600" s="1184">
        <f>C2599/C4</f>
        <v>2.7573529411764708E-3</v>
      </c>
      <c r="D2600" s="1184"/>
      <c r="E2600" s="1184"/>
      <c r="F2600" s="1184"/>
      <c r="G2600" s="1185">
        <f t="shared" ref="G2600:W2600" si="6096">G2599/G4</f>
        <v>6.8796491378939669E-4</v>
      </c>
      <c r="H2600" s="1185"/>
      <c r="I2600" s="1185"/>
      <c r="J2600" s="1184"/>
      <c r="K2600" s="1186">
        <f t="shared" si="6096"/>
        <v>5.2370241480286892E-2</v>
      </c>
      <c r="L2600" s="1186"/>
      <c r="M2600" s="1186"/>
      <c r="N2600" s="1184"/>
      <c r="O2600" s="1187">
        <f t="shared" si="6096"/>
        <v>1.9554658424273006E-3</v>
      </c>
      <c r="P2600" s="1187"/>
      <c r="Q2600" s="1187"/>
      <c r="R2600" s="1184"/>
      <c r="S2600" s="1236">
        <f t="shared" si="6096"/>
        <v>0</v>
      </c>
      <c r="T2600" s="1236"/>
      <c r="U2600" s="1236"/>
      <c r="V2600" s="1184"/>
      <c r="W2600" s="1194">
        <f t="shared" si="6096"/>
        <v>1.1846279807593901E-2</v>
      </c>
      <c r="X2600" s="1194"/>
      <c r="Y2600" s="1194"/>
      <c r="Z2600" s="1184"/>
      <c r="AA2600" s="1189">
        <f t="shared" si="6077"/>
        <v>1.1554205035536011E-2</v>
      </c>
      <c r="AB2600" s="1716"/>
      <c r="AC2600" s="1716"/>
      <c r="AD2600" t="s">
        <v>4266</v>
      </c>
    </row>
    <row r="2601" spans="1:30" customFormat="1" hidden="1" x14ac:dyDescent="0.25">
      <c r="A2601" s="3472"/>
      <c r="B2601" s="845" t="s">
        <v>4267</v>
      </c>
      <c r="C2601" s="1184">
        <f>C2599/C21</f>
        <v>4.2070819212340774E-3</v>
      </c>
      <c r="D2601" s="1184"/>
      <c r="E2601" s="1184"/>
      <c r="F2601" s="1184"/>
      <c r="G2601" s="1185">
        <f t="shared" ref="G2601:W2601" si="6097">G2599/G21</f>
        <v>4.1162850527399026E-3</v>
      </c>
      <c r="H2601" s="1185"/>
      <c r="I2601" s="1185"/>
      <c r="J2601" s="1184"/>
      <c r="K2601" s="1186">
        <f t="shared" si="6097"/>
        <v>9.5986309894212821E-2</v>
      </c>
      <c r="L2601" s="1186"/>
      <c r="M2601" s="1186"/>
      <c r="N2601" s="1184"/>
      <c r="O2601" s="1187">
        <f t="shared" si="6097"/>
        <v>3.7503024437454632E-3</v>
      </c>
      <c r="P2601" s="1187"/>
      <c r="Q2601" s="1187"/>
      <c r="R2601" s="1184"/>
      <c r="S2601" s="1236">
        <f t="shared" si="6097"/>
        <v>0</v>
      </c>
      <c r="T2601" s="1236"/>
      <c r="U2601" s="1236"/>
      <c r="V2601" s="1184"/>
      <c r="W2601" s="1194">
        <f t="shared" si="6097"/>
        <v>2.6180872318769557E-2</v>
      </c>
      <c r="X2601" s="1194"/>
      <c r="Y2601" s="1194"/>
      <c r="Z2601" s="1184"/>
      <c r="AA2601" s="1189">
        <f t="shared" si="6077"/>
        <v>2.1611995862386456E-2</v>
      </c>
      <c r="AB2601" s="1716"/>
      <c r="AC2601" s="1716"/>
      <c r="AD2601" t="s">
        <v>4268</v>
      </c>
    </row>
    <row r="2602" spans="1:30" customFormat="1" hidden="1" x14ac:dyDescent="0.25">
      <c r="A2602" s="3472"/>
      <c r="B2602" s="1203" t="s">
        <v>4273</v>
      </c>
      <c r="C2602" s="1204">
        <f>'BNP avec amende'!C783</f>
        <v>46</v>
      </c>
      <c r="D2602" s="1204"/>
      <c r="E2602" s="1204"/>
      <c r="F2602" s="2307"/>
      <c r="G2602" s="1204">
        <f>BPCE!C691</f>
        <v>7</v>
      </c>
      <c r="H2602" s="1204"/>
      <c r="I2602" s="1204"/>
      <c r="J2602" s="2307"/>
      <c r="K2602" s="1246">
        <f>SG!C717</f>
        <v>187</v>
      </c>
      <c r="L2602" s="1246"/>
      <c r="M2602" s="1246"/>
      <c r="N2602" s="2307"/>
      <c r="O2602" s="1204">
        <f>CA!C933</f>
        <v>11</v>
      </c>
      <c r="P2602" s="1204"/>
      <c r="Q2602" s="1204"/>
      <c r="R2602" s="2307"/>
      <c r="S2602" s="1237"/>
      <c r="T2602" s="1237"/>
      <c r="U2602" s="1237"/>
      <c r="V2602" s="2307"/>
      <c r="W2602" s="1204">
        <f>SUM(C2602:S2602)</f>
        <v>251</v>
      </c>
      <c r="X2602" s="1204"/>
      <c r="Y2602" s="1204"/>
      <c r="Z2602" s="2307"/>
      <c r="AA2602" s="1206">
        <f t="shared" si="6077"/>
        <v>62.75</v>
      </c>
      <c r="AB2602" s="1718"/>
      <c r="AC2602" s="1718"/>
      <c r="AD2602" s="27" t="s">
        <v>4274</v>
      </c>
    </row>
    <row r="2603" spans="1:30" customFormat="1" hidden="1" x14ac:dyDescent="0.25">
      <c r="A2603" s="3472"/>
      <c r="B2603" s="845" t="s">
        <v>4275</v>
      </c>
      <c r="C2603" s="1184">
        <f>C2602/C30</f>
        <v>1.6782196278730389E-2</v>
      </c>
      <c r="D2603" s="1184"/>
      <c r="E2603" s="1184"/>
      <c r="F2603" s="1184"/>
      <c r="G2603" s="1185">
        <f t="shared" ref="G2603:W2603" si="6098">G2602/G30</f>
        <v>1.181434599156118E-3</v>
      </c>
      <c r="H2603" s="1185"/>
      <c r="I2603" s="1185"/>
      <c r="J2603" s="1184"/>
      <c r="K2603" s="1186">
        <f t="shared" si="6098"/>
        <v>4.273308957952468E-2</v>
      </c>
      <c r="L2603" s="1186"/>
      <c r="M2603" s="1186"/>
      <c r="N2603" s="1184"/>
      <c r="O2603" s="1187">
        <f t="shared" si="6098"/>
        <v>4.2226487523992322E-3</v>
      </c>
      <c r="P2603" s="1187"/>
      <c r="Q2603" s="1187"/>
      <c r="R2603" s="1184"/>
      <c r="S2603" s="1236">
        <f t="shared" si="6098"/>
        <v>0</v>
      </c>
      <c r="T2603" s="1236"/>
      <c r="U2603" s="1236"/>
      <c r="V2603" s="1184"/>
      <c r="W2603" s="1192">
        <f t="shared" si="6098"/>
        <v>1.1156051380061337E-2</v>
      </c>
      <c r="X2603" s="1192"/>
      <c r="Y2603" s="1192"/>
      <c r="Z2603" s="1184"/>
      <c r="AA2603" s="1193">
        <f t="shared" si="6077"/>
        <v>1.2983873841962085E-2</v>
      </c>
      <c r="AB2603" s="1717"/>
      <c r="AC2603" s="1717"/>
      <c r="AD2603" t="s">
        <v>4276</v>
      </c>
    </row>
    <row r="2604" spans="1:30" customFormat="1" hidden="1" x14ac:dyDescent="0.25">
      <c r="A2604" s="3472"/>
      <c r="B2604" s="845" t="s">
        <v>4277</v>
      </c>
      <c r="C2604" s="1184">
        <f>C2602/C47</f>
        <v>1.1394599950458261E-2</v>
      </c>
      <c r="D2604" s="1184"/>
      <c r="E2604" s="1184"/>
      <c r="F2604" s="1184"/>
      <c r="G2604" s="1185">
        <f t="shared" ref="G2604:W2604" si="6099">G2602/G47</f>
        <v>5.208333333333333E-3</v>
      </c>
      <c r="H2604" s="1185"/>
      <c r="I2604" s="1185"/>
      <c r="J2604" s="1184"/>
      <c r="K2604" s="1186">
        <f t="shared" si="6099"/>
        <v>4.6633416458852869E-2</v>
      </c>
      <c r="L2604" s="1186"/>
      <c r="M2604" s="1186"/>
      <c r="N2604" s="1184"/>
      <c r="O2604" s="1187">
        <f t="shared" si="6099"/>
        <v>4.4879640962872296E-3</v>
      </c>
      <c r="P2604" s="1187"/>
      <c r="Q2604" s="1187"/>
      <c r="R2604" s="1184"/>
      <c r="S2604" s="1236">
        <f t="shared" si="6099"/>
        <v>0</v>
      </c>
      <c r="T2604" s="1236"/>
      <c r="U2604" s="1236"/>
      <c r="V2604" s="1184"/>
      <c r="W2604" s="1192">
        <f t="shared" si="6099"/>
        <v>2.0089643028653754E-2</v>
      </c>
      <c r="X2604" s="1192"/>
      <c r="Y2604" s="1192"/>
      <c r="Z2604" s="1184"/>
      <c r="AA2604" s="1193">
        <f t="shared" si="6077"/>
        <v>1.3544862767786339E-2</v>
      </c>
      <c r="AB2604" s="1717"/>
      <c r="AC2604" s="1717"/>
      <c r="AD2604" t="s">
        <v>4278</v>
      </c>
    </row>
    <row r="2605" spans="1:30" customFormat="1" hidden="1" x14ac:dyDescent="0.25">
      <c r="A2605" s="3472"/>
      <c r="B2605" s="1203" t="s">
        <v>4283</v>
      </c>
      <c r="C2605" s="1204">
        <f>'BNP avec amende'!F783</f>
        <v>-18</v>
      </c>
      <c r="D2605" s="1204"/>
      <c r="E2605" s="1204"/>
      <c r="F2605" s="2307"/>
      <c r="G2605" s="1204">
        <f>BPCE!F691</f>
        <v>-3</v>
      </c>
      <c r="H2605" s="1204"/>
      <c r="I2605" s="1204"/>
      <c r="J2605" s="2307"/>
      <c r="K2605" s="1246">
        <f>SG!F717</f>
        <v>-51</v>
      </c>
      <c r="L2605" s="1246"/>
      <c r="M2605" s="1246"/>
      <c r="N2605" s="2307"/>
      <c r="O2605" s="1204">
        <f>CA!F933</f>
        <v>-2</v>
      </c>
      <c r="P2605" s="1204"/>
      <c r="Q2605" s="1204"/>
      <c r="R2605" s="2307"/>
      <c r="S2605" s="1237"/>
      <c r="T2605" s="1237"/>
      <c r="U2605" s="1237"/>
      <c r="V2605" s="2307"/>
      <c r="W2605" s="1204">
        <f>SUM(C2605:S2605)</f>
        <v>-74</v>
      </c>
      <c r="X2605" s="1204"/>
      <c r="Y2605" s="1204"/>
      <c r="Z2605" s="2307"/>
      <c r="AA2605" s="1206">
        <f t="shared" si="6077"/>
        <v>-18.5</v>
      </c>
      <c r="AB2605" s="1719"/>
      <c r="AC2605" s="1719"/>
      <c r="AD2605" s="1178" t="s">
        <v>4284</v>
      </c>
    </row>
    <row r="2606" spans="1:30" customFormat="1" hidden="1" x14ac:dyDescent="0.25">
      <c r="A2606" s="3472"/>
      <c r="B2606" s="845" t="s">
        <v>4285</v>
      </c>
      <c r="C2606" s="1184">
        <f>C2605/C56</f>
        <v>6.8130204390613172E-3</v>
      </c>
      <c r="D2606" s="1184"/>
      <c r="E2606" s="1184"/>
      <c r="F2606" s="1184"/>
      <c r="G2606" s="1185">
        <f t="shared" ref="G2606:W2606" si="6100">G2605/G56</f>
        <v>1.5682174594877157E-3</v>
      </c>
      <c r="H2606" s="1185"/>
      <c r="I2606" s="1185"/>
      <c r="J2606" s="1184"/>
      <c r="K2606" s="1186">
        <f t="shared" si="6100"/>
        <v>3.6929761042722664E-2</v>
      </c>
      <c r="L2606" s="1186"/>
      <c r="M2606" s="1186"/>
      <c r="N2606" s="1184"/>
      <c r="O2606" s="1187">
        <f t="shared" si="6100"/>
        <v>4.2643923240938165E-3</v>
      </c>
      <c r="P2606" s="1187"/>
      <c r="Q2606" s="1187"/>
      <c r="R2606" s="1184"/>
      <c r="S2606" s="1236">
        <f t="shared" si="6100"/>
        <v>0</v>
      </c>
      <c r="T2606" s="1236"/>
      <c r="U2606" s="1236"/>
      <c r="V2606" s="1184"/>
      <c r="W2606" s="1194">
        <f t="shared" si="6100"/>
        <v>9.3422547658123974E-3</v>
      </c>
      <c r="X2606" s="1194"/>
      <c r="Y2606" s="1194"/>
      <c r="Z2606" s="1184"/>
      <c r="AA2606" s="1193">
        <f t="shared" si="6077"/>
        <v>9.9150782530731032E-3</v>
      </c>
      <c r="AB2606" s="1717"/>
      <c r="AC2606" s="1717"/>
      <c r="AD2606" t="s">
        <v>4286</v>
      </c>
    </row>
    <row r="2607" spans="1:30" customFormat="1" hidden="1" x14ac:dyDescent="0.25">
      <c r="A2607" s="3472"/>
      <c r="B2607" s="845" t="s">
        <v>4287</v>
      </c>
      <c r="C2607" s="1184">
        <f>C2605/C73</f>
        <v>1.0238907849829351E-2</v>
      </c>
      <c r="D2607" s="1184"/>
      <c r="E2607" s="1184"/>
      <c r="F2607" s="1184"/>
      <c r="G2607" s="1185">
        <f t="shared" ref="G2607:W2607" si="6101">G2605/G73</f>
        <v>6.7415730337078653E-3</v>
      </c>
      <c r="H2607" s="1185"/>
      <c r="I2607" s="1185"/>
      <c r="J2607" s="1184"/>
      <c r="K2607" s="1186">
        <f t="shared" si="6101"/>
        <v>4.8617731172545281E-2</v>
      </c>
      <c r="L2607" s="1186"/>
      <c r="M2607" s="1186"/>
      <c r="N2607" s="1184"/>
      <c r="O2607" s="1187">
        <f t="shared" si="6101"/>
        <v>2.9850746268656717E-3</v>
      </c>
      <c r="P2607" s="1187"/>
      <c r="Q2607" s="1187"/>
      <c r="R2607" s="1184"/>
      <c r="S2607" s="1236">
        <f t="shared" si="6101"/>
        <v>0</v>
      </c>
      <c r="T2607" s="1236"/>
      <c r="U2607" s="1236"/>
      <c r="V2607" s="1184"/>
      <c r="W2607" s="1194">
        <f t="shared" si="6101"/>
        <v>1.8303240168191938E-2</v>
      </c>
      <c r="X2607" s="1194"/>
      <c r="Y2607" s="1194"/>
      <c r="Z2607" s="1184"/>
      <c r="AA2607" s="1193">
        <f t="shared" si="6077"/>
        <v>1.3716657336589633E-2</v>
      </c>
      <c r="AB2607" s="1717"/>
      <c r="AC2607" s="1717"/>
      <c r="AD2607" t="s">
        <v>4288</v>
      </c>
    </row>
    <row r="2608" spans="1:30" customFormat="1" hidden="1" x14ac:dyDescent="0.25">
      <c r="A2608" s="3472"/>
      <c r="B2608" s="845" t="s">
        <v>4289</v>
      </c>
      <c r="C2608" s="1195">
        <v>0.2</v>
      </c>
      <c r="D2608" s="1195"/>
      <c r="E2608" s="1195"/>
      <c r="F2608" s="1184"/>
      <c r="G2608" s="1196">
        <v>0.2</v>
      </c>
      <c r="H2608" s="1196"/>
      <c r="I2608" s="1196"/>
      <c r="J2608" s="1184"/>
      <c r="K2608" s="1197">
        <v>0.2</v>
      </c>
      <c r="L2608" s="1197"/>
      <c r="M2608" s="1197"/>
      <c r="N2608" s="1184"/>
      <c r="O2608" s="1187">
        <v>0.2</v>
      </c>
      <c r="P2608" s="1187"/>
      <c r="Q2608" s="1187"/>
      <c r="R2608" s="1184"/>
      <c r="S2608" s="1236">
        <v>0.2</v>
      </c>
      <c r="T2608" s="1236"/>
      <c r="U2608" s="1236"/>
      <c r="V2608" s="1184"/>
      <c r="W2608" s="1190">
        <v>1.2</v>
      </c>
      <c r="X2608" s="1190"/>
      <c r="Y2608" s="1190"/>
      <c r="Z2608" s="1184"/>
      <c r="AA2608" s="1191">
        <f t="shared" si="6077"/>
        <v>0.2</v>
      </c>
      <c r="AB2608" s="1720"/>
      <c r="AC2608" s="1720"/>
      <c r="AD2608" t="s">
        <v>4290</v>
      </c>
    </row>
    <row r="2609" spans="1:30" customFormat="1" hidden="1" x14ac:dyDescent="0.25">
      <c r="A2609" s="3472"/>
      <c r="B2609" s="845" t="s">
        <v>4291</v>
      </c>
      <c r="C2609" s="1184">
        <f>C2605/C2602</f>
        <v>-0.39130434782608697</v>
      </c>
      <c r="D2609" s="1184"/>
      <c r="E2609" s="1184"/>
      <c r="F2609" s="1184"/>
      <c r="G2609" s="1185">
        <f t="shared" ref="G2609:W2609" si="6102">G2605/G2602</f>
        <v>-0.42857142857142855</v>
      </c>
      <c r="H2609" s="1185"/>
      <c r="I2609" s="1185"/>
      <c r="J2609" s="1184"/>
      <c r="K2609" s="1186">
        <f t="shared" si="6102"/>
        <v>-0.27272727272727271</v>
      </c>
      <c r="L2609" s="1186"/>
      <c r="M2609" s="1186"/>
      <c r="N2609" s="1184"/>
      <c r="O2609" s="1187">
        <f t="shared" si="6102"/>
        <v>-0.18181818181818182</v>
      </c>
      <c r="P2609" s="1187"/>
      <c r="Q2609" s="1187"/>
      <c r="R2609" s="1184"/>
      <c r="S2609" s="1236" t="e">
        <f t="shared" si="6102"/>
        <v>#DIV/0!</v>
      </c>
      <c r="T2609" s="1236"/>
      <c r="U2609" s="1236"/>
      <c r="V2609" s="1184"/>
      <c r="W2609" s="1205">
        <f t="shared" si="6102"/>
        <v>-0.29482071713147412</v>
      </c>
      <c r="X2609" s="1205"/>
      <c r="Y2609" s="1205"/>
      <c r="Z2609" s="1184"/>
      <c r="AA2609" s="1191" t="e">
        <f t="shared" si="6077"/>
        <v>#DIV/0!</v>
      </c>
      <c r="AB2609" s="1720"/>
      <c r="AC2609" s="1720"/>
      <c r="AD2609" t="s">
        <v>4292</v>
      </c>
    </row>
    <row r="2610" spans="1:30" customFormat="1" hidden="1" x14ac:dyDescent="0.25">
      <c r="A2610" s="3472"/>
      <c r="B2610" s="1203" t="s">
        <v>10</v>
      </c>
      <c r="C2610" s="1204">
        <f>'BNP avec amende'!G783</f>
        <v>437</v>
      </c>
      <c r="D2610" s="1204"/>
      <c r="E2610" s="1204"/>
      <c r="F2610" s="2307"/>
      <c r="G2610" s="1204">
        <f>BPCE!G691</f>
        <v>70</v>
      </c>
      <c r="H2610" s="1204"/>
      <c r="I2610" s="1204"/>
      <c r="J2610" s="2307"/>
      <c r="K2610" s="1246">
        <f>SG!G717</f>
        <v>20966</v>
      </c>
      <c r="L2610" s="1246"/>
      <c r="M2610" s="1246"/>
      <c r="N2610" s="2307"/>
      <c r="O2610" s="1204">
        <f>CA!G933</f>
        <v>155</v>
      </c>
      <c r="P2610" s="1204"/>
      <c r="Q2610" s="1204"/>
      <c r="R2610" s="2307"/>
      <c r="S2610" s="1237"/>
      <c r="T2610" s="1237"/>
      <c r="U2610" s="1237"/>
      <c r="V2610" s="2307"/>
      <c r="W2610" s="1204">
        <f>SUM(C2610:S2610)</f>
        <v>21628</v>
      </c>
      <c r="X2610" s="1204"/>
      <c r="Y2610" s="1204"/>
      <c r="Z2610" s="2307"/>
      <c r="AA2610" s="1204">
        <f t="shared" si="6077"/>
        <v>5407</v>
      </c>
      <c r="AB2610" s="1721"/>
      <c r="AC2610" s="1721"/>
      <c r="AD2610" s="27" t="s">
        <v>4293</v>
      </c>
    </row>
    <row r="2611" spans="1:30" customFormat="1" hidden="1" x14ac:dyDescent="0.25">
      <c r="A2611" s="3472"/>
      <c r="B2611" s="845" t="s">
        <v>4294</v>
      </c>
      <c r="C2611" s="1184">
        <f>C2610/C82</f>
        <v>2.4331442125131541E-3</v>
      </c>
      <c r="D2611" s="1184"/>
      <c r="E2611" s="1184"/>
      <c r="F2611" s="1184"/>
      <c r="G2611" s="1185">
        <f t="shared" ref="G2611:W2611" si="6103">G2610/G82</f>
        <v>6.7830114632893733E-4</v>
      </c>
      <c r="H2611" s="1185"/>
      <c r="I2611" s="1185"/>
      <c r="J2611" s="1184"/>
      <c r="K2611" s="1186">
        <f t="shared" si="6103"/>
        <v>0.15390826873385013</v>
      </c>
      <c r="L2611" s="1186"/>
      <c r="M2611" s="1186"/>
      <c r="N2611" s="1184"/>
      <c r="O2611" s="1187">
        <f t="shared" si="6103"/>
        <v>2.1359571154932681E-3</v>
      </c>
      <c r="P2611" s="1187"/>
      <c r="Q2611" s="1187"/>
      <c r="R2611" s="1184"/>
      <c r="S2611" s="1236">
        <f t="shared" si="6103"/>
        <v>0</v>
      </c>
      <c r="T2611" s="1236"/>
      <c r="U2611" s="1236"/>
      <c r="V2611" s="1184"/>
      <c r="W2611" s="1194">
        <f t="shared" si="6103"/>
        <v>3.7955712485653416E-2</v>
      </c>
      <c r="X2611" s="1194"/>
      <c r="Y2611" s="1194"/>
      <c r="Z2611" s="1184"/>
      <c r="AA2611" s="1189">
        <f t="shared" si="6077"/>
        <v>3.1831134241637096E-2</v>
      </c>
      <c r="AB2611" s="1716"/>
      <c r="AC2611" s="1716"/>
      <c r="AD2611" t="s">
        <v>4295</v>
      </c>
    </row>
    <row r="2612" spans="1:30" customFormat="1" hidden="1" x14ac:dyDescent="0.25">
      <c r="A2612" s="3472"/>
      <c r="B2612" s="845" t="s">
        <v>4296</v>
      </c>
      <c r="C2612" s="1184">
        <f>C2610/C99</f>
        <v>3.5629841011006929E-3</v>
      </c>
      <c r="D2612" s="1184"/>
      <c r="E2612" s="1184"/>
      <c r="F2612" s="1184"/>
      <c r="G2612" s="1185">
        <f t="shared" ref="G2612:W2612" si="6104">G2610/G99</f>
        <v>6.6698427822772747E-3</v>
      </c>
      <c r="H2612" s="1185"/>
      <c r="I2612" s="1185"/>
      <c r="J2612" s="1184"/>
      <c r="K2612" s="1186">
        <f t="shared" si="6104"/>
        <v>0.25008647939404782</v>
      </c>
      <c r="L2612" s="1186"/>
      <c r="M2612" s="1186"/>
      <c r="N2612" s="1184"/>
      <c r="O2612" s="1187">
        <f t="shared" si="6104"/>
        <v>4.4909312163180157E-3</v>
      </c>
      <c r="P2612" s="1187"/>
      <c r="Q2612" s="1187"/>
      <c r="R2612" s="1184"/>
      <c r="S2612" s="1236">
        <f t="shared" si="6104"/>
        <v>0</v>
      </c>
      <c r="T2612" s="1236"/>
      <c r="U2612" s="1236"/>
      <c r="V2612" s="1184"/>
      <c r="W2612" s="1194">
        <f t="shared" si="6104"/>
        <v>8.1957460031148982E-2</v>
      </c>
      <c r="X2612" s="1194"/>
      <c r="Y2612" s="1194"/>
      <c r="Z2612" s="1184"/>
      <c r="AA2612" s="1189">
        <f t="shared" si="6077"/>
        <v>5.2962047498748756E-2</v>
      </c>
      <c r="AB2612" s="1716"/>
      <c r="AC2612" s="1716"/>
      <c r="AD2612" t="s">
        <v>4297</v>
      </c>
    </row>
    <row r="2613" spans="1:30" customFormat="1" hidden="1" x14ac:dyDescent="0.25">
      <c r="A2613" s="3472"/>
      <c r="B2613" s="1203" t="s">
        <v>14</v>
      </c>
      <c r="C2613" s="1204">
        <f>'BNP avec amende'!J783</f>
        <v>4</v>
      </c>
      <c r="D2613" s="1204"/>
      <c r="E2613" s="1204"/>
      <c r="F2613" s="2307"/>
      <c r="G2613" s="1204">
        <f>BPCE!J691</f>
        <v>2</v>
      </c>
      <c r="H2613" s="1204"/>
      <c r="I2613" s="1204"/>
      <c r="J2613" s="2307"/>
      <c r="K2613" s="1246">
        <f>SG!J717</f>
        <v>21</v>
      </c>
      <c r="L2613" s="1246"/>
      <c r="M2613" s="1246"/>
      <c r="N2613" s="2307"/>
      <c r="O2613" s="1204">
        <f>CA!J933</f>
        <v>1</v>
      </c>
      <c r="P2613" s="1204"/>
      <c r="Q2613" s="1204"/>
      <c r="R2613" s="2307"/>
      <c r="S2613" s="1237"/>
      <c r="T2613" s="1237"/>
      <c r="U2613" s="1237"/>
      <c r="V2613" s="2307"/>
      <c r="W2613" s="1204">
        <f>SUM(C2613:S2613)</f>
        <v>28</v>
      </c>
      <c r="X2613" s="1204"/>
      <c r="Y2613" s="1204"/>
      <c r="Z2613" s="2307"/>
      <c r="AA2613" s="1221">
        <f t="shared" si="6077"/>
        <v>7</v>
      </c>
      <c r="AB2613" s="1722"/>
      <c r="AC2613" s="1722"/>
      <c r="AD2613" s="27" t="s">
        <v>4298</v>
      </c>
    </row>
    <row r="2614" spans="1:30" customFormat="1" hidden="1" x14ac:dyDescent="0.25">
      <c r="A2614" s="3472"/>
      <c r="B2614" s="845" t="s">
        <v>4299</v>
      </c>
      <c r="C2614" s="1184">
        <f>C2613/C108</f>
        <v>4.830917874396135E-3</v>
      </c>
      <c r="D2614" s="1184"/>
      <c r="E2614" s="1184"/>
      <c r="F2614" s="1184"/>
      <c r="G2614" s="1185">
        <f t="shared" ref="G2614:W2614" si="6105">G2613/G108</f>
        <v>2.8050490883590462E-3</v>
      </c>
      <c r="H2614" s="1185"/>
      <c r="I2614" s="1185"/>
      <c r="J2614" s="1184"/>
      <c r="K2614" s="1186">
        <f t="shared" si="6105"/>
        <v>2.7486910994764399E-2</v>
      </c>
      <c r="L2614" s="1186"/>
      <c r="M2614" s="1186"/>
      <c r="N2614" s="1184"/>
      <c r="O2614" s="1187">
        <f t="shared" si="6105"/>
        <v>1.0526315789473684E-3</v>
      </c>
      <c r="P2614" s="1187"/>
      <c r="Q2614" s="1187"/>
      <c r="R2614" s="1184"/>
      <c r="S2614" s="1236">
        <f t="shared" si="6105"/>
        <v>0</v>
      </c>
      <c r="T2614" s="1236"/>
      <c r="U2614" s="1236"/>
      <c r="V2614" s="1184"/>
      <c r="W2614" s="1194">
        <f t="shared" si="6105"/>
        <v>7.526881720430108E-3</v>
      </c>
      <c r="X2614" s="1194"/>
      <c r="Y2614" s="1194"/>
      <c r="Z2614" s="1184"/>
      <c r="AA2614" s="1189">
        <f t="shared" si="6077"/>
        <v>7.2351019072933896E-3</v>
      </c>
      <c r="AB2614" s="1716"/>
      <c r="AC2614" s="1716"/>
      <c r="AD2614" t="s">
        <v>4300</v>
      </c>
    </row>
    <row r="2615" spans="1:30" customFormat="1" hidden="1" x14ac:dyDescent="0.25">
      <c r="A2615" s="3472"/>
      <c r="B2615" s="845" t="s">
        <v>4301</v>
      </c>
      <c r="C2615" s="1184">
        <f>C2613/C125</f>
        <v>5.9701492537313433E-3</v>
      </c>
      <c r="D2615" s="1184"/>
      <c r="E2615" s="1184"/>
      <c r="F2615" s="1184"/>
      <c r="G2615" s="1185">
        <f t="shared" ref="G2615:W2615" si="6106">G2613/G125</f>
        <v>6.8259385665529011E-3</v>
      </c>
      <c r="H2615" s="1185"/>
      <c r="I2615" s="1185"/>
      <c r="J2615" s="1184"/>
      <c r="K2615" s="1186">
        <f t="shared" si="6106"/>
        <v>4.6460176991150445E-2</v>
      </c>
      <c r="L2615" s="1186"/>
      <c r="M2615" s="1186"/>
      <c r="N2615" s="1184"/>
      <c r="O2615" s="1187">
        <f t="shared" si="6106"/>
        <v>3.0487804878048782E-3</v>
      </c>
      <c r="P2615" s="1187"/>
      <c r="Q2615" s="1187"/>
      <c r="R2615" s="1184"/>
      <c r="S2615" s="1236">
        <f t="shared" si="6106"/>
        <v>0</v>
      </c>
      <c r="T2615" s="1236"/>
      <c r="U2615" s="1236"/>
      <c r="V2615" s="1184"/>
      <c r="W2615" s="1194">
        <f t="shared" si="6106"/>
        <v>1.5102481121898598E-2</v>
      </c>
      <c r="X2615" s="1194"/>
      <c r="Y2615" s="1194"/>
      <c r="Z2615" s="1184"/>
      <c r="AA2615" s="1189">
        <f t="shared" si="6077"/>
        <v>1.2461009059847913E-2</v>
      </c>
      <c r="AB2615" s="1716"/>
      <c r="AC2615" s="1716"/>
      <c r="AD2615" t="s">
        <v>4302</v>
      </c>
    </row>
    <row r="2616" spans="1:30" customFormat="1" hidden="1" x14ac:dyDescent="0.25">
      <c r="A2616" s="3472"/>
      <c r="B2616" s="1203" t="s">
        <v>4307</v>
      </c>
      <c r="C2616" s="1206">
        <f>C2599/C2610</f>
        <v>0.24713958810068651</v>
      </c>
      <c r="D2616" s="1206"/>
      <c r="E2616" s="1206"/>
      <c r="F2616" s="2307"/>
      <c r="G2616" s="1206">
        <f t="shared" ref="G2616:O2616" si="6107">G2599/G2610</f>
        <v>0.22857142857142856</v>
      </c>
      <c r="H2616" s="1206"/>
      <c r="I2616" s="1206"/>
      <c r="J2616" s="2307"/>
      <c r="K2616" s="1206">
        <f t="shared" si="6107"/>
        <v>5.8857197367165888E-2</v>
      </c>
      <c r="L2616" s="1206"/>
      <c r="M2616" s="1206"/>
      <c r="N2616" s="2307"/>
      <c r="O2616" s="1206">
        <f t="shared" si="6107"/>
        <v>0.2</v>
      </c>
      <c r="P2616" s="1206"/>
      <c r="Q2616" s="1206"/>
      <c r="R2616" s="2307"/>
      <c r="S2616" s="1238"/>
      <c r="T2616" s="1238"/>
      <c r="U2616" s="1238"/>
      <c r="V2616" s="2307"/>
      <c r="W2616" s="1206">
        <f>W2599/W2610</f>
        <v>6.4222304420196039E-2</v>
      </c>
      <c r="X2616" s="1206"/>
      <c r="Y2616" s="1206"/>
      <c r="Z2616" s="2307"/>
      <c r="AA2616" s="1206">
        <f t="shared" si="6077"/>
        <v>0.18364205350982027</v>
      </c>
      <c r="AB2616" s="1718"/>
      <c r="AC2616" s="1718"/>
      <c r="AD2616" s="27" t="s">
        <v>4308</v>
      </c>
    </row>
    <row r="2617" spans="1:30" customFormat="1" hidden="1" x14ac:dyDescent="0.25">
      <c r="A2617" s="3472"/>
      <c r="B2617" s="845" t="s">
        <v>4223</v>
      </c>
      <c r="C2617" s="1207">
        <f>C2616/C134</f>
        <v>1.1332468198950061</v>
      </c>
      <c r="D2617" s="1207"/>
      <c r="E2617" s="1207"/>
      <c r="F2617" s="1184"/>
      <c r="G2617" s="1208">
        <f t="shared" ref="G2617:W2617" si="6108">G2616/G134</f>
        <v>1.0142470162593136</v>
      </c>
      <c r="H2617" s="1208"/>
      <c r="I2617" s="1208"/>
      <c r="J2617" s="1184"/>
      <c r="K2617" s="1209">
        <f t="shared" si="6108"/>
        <v>0.34026918703665943</v>
      </c>
      <c r="L2617" s="1209"/>
      <c r="M2617" s="1209"/>
      <c r="N2617" s="1184"/>
      <c r="O2617" s="1210">
        <f t="shared" si="6108"/>
        <v>0.91549864378981904</v>
      </c>
      <c r="P2617" s="1210"/>
      <c r="Q2617" s="1210"/>
      <c r="R2617" s="1184"/>
      <c r="S2617" s="1239">
        <f t="shared" si="6108"/>
        <v>0</v>
      </c>
      <c r="T2617" s="1239"/>
      <c r="U2617" s="1239"/>
      <c r="V2617" s="1184"/>
      <c r="W2617" s="1177">
        <f t="shared" si="6108"/>
        <v>0.31210795508242883</v>
      </c>
      <c r="X2617" s="1177"/>
      <c r="Y2617" s="1177"/>
      <c r="Z2617" s="1184"/>
      <c r="AA2617" s="1198">
        <f t="shared" si="6077"/>
        <v>0.6806523333961596</v>
      </c>
      <c r="AB2617" s="1723"/>
      <c r="AC2617" s="1723"/>
      <c r="AD2617" t="s">
        <v>4309</v>
      </c>
    </row>
    <row r="2618" spans="1:30" customFormat="1" hidden="1" x14ac:dyDescent="0.25">
      <c r="A2618" s="3472"/>
      <c r="B2618" s="845" t="s">
        <v>4224</v>
      </c>
      <c r="C2618" s="1207">
        <f>C2616/C137</f>
        <v>1.1807748229733628</v>
      </c>
      <c r="D2618" s="1207"/>
      <c r="E2618" s="1207"/>
      <c r="F2618" s="1184"/>
      <c r="G2618" s="1208">
        <f t="shared" ref="G2618:W2618" si="6109">G2616/G137</f>
        <v>0.61714873755007538</v>
      </c>
      <c r="H2618" s="1208"/>
      <c r="I2618" s="1208"/>
      <c r="J2618" s="1184"/>
      <c r="K2618" s="1209">
        <f t="shared" si="6109"/>
        <v>0.38381247209679153</v>
      </c>
      <c r="L2618" s="1209"/>
      <c r="M2618" s="1209"/>
      <c r="N2618" s="1184"/>
      <c r="O2618" s="1210">
        <f t="shared" si="6109"/>
        <v>0.83508347447374798</v>
      </c>
      <c r="P2618" s="1210"/>
      <c r="Q2618" s="1210"/>
      <c r="R2618" s="1184"/>
      <c r="S2618" s="1239">
        <f t="shared" si="6109"/>
        <v>0</v>
      </c>
      <c r="T2618" s="1239"/>
      <c r="U2618" s="1239"/>
      <c r="V2618" s="1184"/>
      <c r="W2618" s="1177">
        <f t="shared" si="6109"/>
        <v>0.3194446522478756</v>
      </c>
      <c r="X2618" s="1177"/>
      <c r="Y2618" s="1177"/>
      <c r="Z2618" s="1184"/>
      <c r="AA2618" s="1198">
        <f t="shared" si="6077"/>
        <v>0.60336390141879559</v>
      </c>
      <c r="AB2618" s="1723"/>
      <c r="AC2618" s="1723"/>
      <c r="AD2618" t="s">
        <v>4310</v>
      </c>
    </row>
    <row r="2619" spans="1:30" customFormat="1" hidden="1" x14ac:dyDescent="0.25">
      <c r="A2619" s="3472"/>
      <c r="B2619" s="845" t="s">
        <v>4758</v>
      </c>
      <c r="C2619" s="1207">
        <f>C2616/C152</f>
        <v>0.88019762688767023</v>
      </c>
      <c r="D2619" s="1207"/>
      <c r="E2619" s="1207"/>
      <c r="F2619" s="1184"/>
      <c r="G2619" s="1208">
        <f t="shared" ref="G2619:W2619" si="6110">G2616/G152</f>
        <v>0.69783233220161922</v>
      </c>
      <c r="H2619" s="1208"/>
      <c r="I2619" s="1208"/>
      <c r="J2619" s="1184"/>
      <c r="K2619" s="1209">
        <f t="shared" si="6110"/>
        <v>0.11971499607161271</v>
      </c>
      <c r="L2619" s="1209"/>
      <c r="M2619" s="1209"/>
      <c r="N2619" s="1184"/>
      <c r="O2619" s="1210">
        <f t="shared" si="6110"/>
        <v>0.5426321709786277</v>
      </c>
      <c r="P2619" s="1210"/>
      <c r="Q2619" s="1210"/>
      <c r="R2619" s="1184"/>
      <c r="S2619" s="1239">
        <f t="shared" si="6110"/>
        <v>0</v>
      </c>
      <c r="T2619" s="1239"/>
      <c r="U2619" s="1239"/>
      <c r="V2619" s="1184"/>
      <c r="W2619" s="1177">
        <f t="shared" si="6110"/>
        <v>0.20380383872429714</v>
      </c>
      <c r="X2619" s="1177"/>
      <c r="Y2619" s="1177"/>
      <c r="Z2619" s="1184"/>
      <c r="AA2619" s="1198">
        <f t="shared" si="6077"/>
        <v>0.44807542522790589</v>
      </c>
      <c r="AB2619" s="1723"/>
      <c r="AC2619" s="1723"/>
      <c r="AD2619" t="s">
        <v>4766</v>
      </c>
    </row>
    <row r="2620" spans="1:30" customFormat="1" hidden="1" x14ac:dyDescent="0.25">
      <c r="A2620" s="3472"/>
      <c r="B2620" s="1203" t="s">
        <v>4313</v>
      </c>
      <c r="C2620" s="1206">
        <f>C2602/C2610</f>
        <v>0.10526315789473684</v>
      </c>
      <c r="D2620" s="1206"/>
      <c r="E2620" s="1206"/>
      <c r="F2620" s="2307"/>
      <c r="G2620" s="1206">
        <f t="shared" ref="G2620:O2620" si="6111">G2602/G2610</f>
        <v>0.1</v>
      </c>
      <c r="H2620" s="1206"/>
      <c r="I2620" s="1206"/>
      <c r="J2620" s="2307"/>
      <c r="K2620" s="1206">
        <f t="shared" si="6111"/>
        <v>8.9192025183630636E-3</v>
      </c>
      <c r="L2620" s="1206"/>
      <c r="M2620" s="1206"/>
      <c r="N2620" s="2307"/>
      <c r="O2620" s="1206">
        <f t="shared" si="6111"/>
        <v>7.0967741935483872E-2</v>
      </c>
      <c r="P2620" s="1206"/>
      <c r="Q2620" s="1206"/>
      <c r="R2620" s="2307"/>
      <c r="S2620" s="1238"/>
      <c r="T2620" s="1238"/>
      <c r="U2620" s="1238"/>
      <c r="V2620" s="2307"/>
      <c r="W2620" s="1206">
        <f>W2602/W2610</f>
        <v>1.1605326428703532E-2</v>
      </c>
      <c r="X2620" s="1206"/>
      <c r="Y2620" s="1206"/>
      <c r="Z2620" s="2307"/>
      <c r="AA2620" s="1206">
        <f t="shared" si="6077"/>
        <v>7.1287525587145947E-2</v>
      </c>
      <c r="AB2620" s="1718"/>
      <c r="AC2620" s="1718"/>
      <c r="AD2620" s="27" t="s">
        <v>4314</v>
      </c>
    </row>
    <row r="2621" spans="1:30" s="1" customFormat="1" hidden="1" x14ac:dyDescent="0.25">
      <c r="A2621" s="3472"/>
      <c r="B2621" s="845" t="s">
        <v>4223</v>
      </c>
      <c r="C2621" s="1207">
        <f>C2620/C160</f>
        <v>6.8973290577776067</v>
      </c>
      <c r="D2621" s="1207"/>
      <c r="E2621" s="1207"/>
      <c r="F2621" s="1184"/>
      <c r="G2621" s="1208">
        <f t="shared" ref="G2621:W2621" si="6112">G2620/G160</f>
        <v>1.7417552742616034</v>
      </c>
      <c r="H2621" s="1208"/>
      <c r="I2621" s="1208"/>
      <c r="J2621" s="1184"/>
      <c r="K2621" s="1209">
        <f t="shared" si="6112"/>
        <v>0.27765298077273537</v>
      </c>
      <c r="L2621" s="1209"/>
      <c r="M2621" s="1209"/>
      <c r="N2621" s="1184"/>
      <c r="O2621" s="1210">
        <f t="shared" si="6112"/>
        <v>1.9769351742926133</v>
      </c>
      <c r="P2621" s="1210"/>
      <c r="Q2621" s="1210"/>
      <c r="R2621" s="1184"/>
      <c r="S2621" s="1239">
        <f t="shared" si="6112"/>
        <v>0</v>
      </c>
      <c r="T2621" s="1239"/>
      <c r="U2621" s="1239"/>
      <c r="V2621" s="1184"/>
      <c r="W2621" s="1177">
        <f t="shared" si="6112"/>
        <v>5.0836962070293402E-2</v>
      </c>
      <c r="X2621" s="1177"/>
      <c r="Y2621" s="1177"/>
      <c r="Z2621" s="1184"/>
      <c r="AA2621" s="1198">
        <f t="shared" si="6077"/>
        <v>2.178734497420912</v>
      </c>
      <c r="AB2621" s="1723"/>
      <c r="AC2621" s="1723"/>
      <c r="AD2621" t="s">
        <v>4315</v>
      </c>
    </row>
    <row r="2622" spans="1:30" s="1" customFormat="1" hidden="1" x14ac:dyDescent="0.25">
      <c r="A2622" s="3472"/>
      <c r="B2622" s="845" t="s">
        <v>4224</v>
      </c>
      <c r="C2622" s="1207">
        <f>C2620/C177</f>
        <v>3.1980496199627133</v>
      </c>
      <c r="D2622" s="1207"/>
      <c r="E2622" s="1207"/>
      <c r="F2622" s="1184"/>
      <c r="G2622" s="1208">
        <f t="shared" ref="G2622:W2622" si="6113">G2620/G177</f>
        <v>0.78087797619047616</v>
      </c>
      <c r="H2622" s="1208"/>
      <c r="I2622" s="1208"/>
      <c r="J2622" s="1184"/>
      <c r="K2622" s="1209">
        <f t="shared" si="6113"/>
        <v>0.18646916287455545</v>
      </c>
      <c r="L2622" s="1209"/>
      <c r="M2622" s="1209"/>
      <c r="N2622" s="1184"/>
      <c r="O2622" s="1210">
        <f t="shared" si="6113"/>
        <v>0.99933930851133834</v>
      </c>
      <c r="P2622" s="1210"/>
      <c r="Q2622" s="1210"/>
      <c r="R2622" s="1184"/>
      <c r="S2622" s="1239">
        <f t="shared" si="6113"/>
        <v>0</v>
      </c>
      <c r="T2622" s="1239"/>
      <c r="U2622" s="1239"/>
      <c r="V2622" s="1184"/>
      <c r="W2622" s="1177">
        <f t="shared" si="6113"/>
        <v>3.4912962894741023E-2</v>
      </c>
      <c r="X2622" s="1177"/>
      <c r="Y2622" s="1177"/>
      <c r="Z2622" s="1184"/>
      <c r="AA2622" s="1198">
        <f t="shared" si="6077"/>
        <v>1.0329472135078166</v>
      </c>
      <c r="AB2622" s="1723"/>
      <c r="AC2622" s="1723"/>
      <c r="AD2622" t="s">
        <v>4316</v>
      </c>
    </row>
    <row r="2623" spans="1:30" s="1" customFormat="1" hidden="1" x14ac:dyDescent="0.25">
      <c r="A2623" s="3472"/>
      <c r="B2623" s="845" t="s">
        <v>4758</v>
      </c>
      <c r="C2623" s="1207">
        <f>C2620/C178</f>
        <v>-7.0424287669528427</v>
      </c>
      <c r="D2623" s="1207"/>
      <c r="E2623" s="1207"/>
      <c r="F2623" s="1184"/>
      <c r="G2623" s="1208">
        <f t="shared" ref="G2623:W2623" si="6114">G2620/G178</f>
        <v>1.04375</v>
      </c>
      <c r="H2623" s="1208"/>
      <c r="I2623" s="1208"/>
      <c r="J2623" s="1184"/>
      <c r="K2623" s="1209">
        <f t="shared" si="6114"/>
        <v>3.2578277774307288E-2</v>
      </c>
      <c r="L2623" s="1209"/>
      <c r="M2623" s="1209"/>
      <c r="N2623" s="1184"/>
      <c r="O2623" s="1210">
        <f t="shared" si="6114"/>
        <v>0.48837145092264511</v>
      </c>
      <c r="P2623" s="1210"/>
      <c r="Q2623" s="1210"/>
      <c r="R2623" s="1184"/>
      <c r="S2623" s="1239">
        <f t="shared" si="6114"/>
        <v>0</v>
      </c>
      <c r="T2623" s="1239"/>
      <c r="U2623" s="1239"/>
      <c r="V2623" s="1184"/>
      <c r="W2623" s="1177">
        <f t="shared" si="6114"/>
        <v>1.9796947462898794E-2</v>
      </c>
      <c r="X2623" s="1177"/>
      <c r="Y2623" s="1177"/>
      <c r="Z2623" s="1184"/>
      <c r="AA2623" s="1198">
        <f t="shared" si="6077"/>
        <v>-1.0955458076511779</v>
      </c>
      <c r="AB2623" s="1723"/>
      <c r="AC2623" s="1723"/>
      <c r="AD2623" t="s">
        <v>4765</v>
      </c>
    </row>
    <row r="2624" spans="1:30" customFormat="1" hidden="1" x14ac:dyDescent="0.25">
      <c r="A2624" s="3472"/>
      <c r="B2624" s="1203" t="s">
        <v>4318</v>
      </c>
      <c r="C2624" s="1206">
        <f>C2602/C2599</f>
        <v>0.42592592592592593</v>
      </c>
      <c r="D2624" s="1206"/>
      <c r="E2624" s="1206"/>
      <c r="F2624" s="2307"/>
      <c r="G2624" s="1206">
        <f t="shared" ref="G2624:O2624" si="6115">G2602/G2599</f>
        <v>0.4375</v>
      </c>
      <c r="H2624" s="1206"/>
      <c r="I2624" s="1206"/>
      <c r="J2624" s="2307"/>
      <c r="K2624" s="1206">
        <f t="shared" si="6115"/>
        <v>0.15153970826580226</v>
      </c>
      <c r="L2624" s="1206"/>
      <c r="M2624" s="1206"/>
      <c r="N2624" s="2307"/>
      <c r="O2624" s="1206">
        <f t="shared" si="6115"/>
        <v>0.35483870967741937</v>
      </c>
      <c r="P2624" s="1206"/>
      <c r="Q2624" s="1206"/>
      <c r="R2624" s="2307"/>
      <c r="S2624" s="1238"/>
      <c r="T2624" s="1238"/>
      <c r="U2624" s="1238"/>
      <c r="V2624" s="2307"/>
      <c r="W2624" s="1206">
        <f>W2602/W2599</f>
        <v>0.18070554355651547</v>
      </c>
      <c r="X2624" s="1206"/>
      <c r="Y2624" s="1206"/>
      <c r="Z2624" s="2307"/>
      <c r="AA2624" s="1206">
        <f t="shared" si="6077"/>
        <v>0.34245108596728691</v>
      </c>
      <c r="AB2624" s="1718"/>
      <c r="AC2624" s="1718"/>
      <c r="AD2624" s="27" t="s">
        <v>4319</v>
      </c>
    </row>
    <row r="2625" spans="1:30" customFormat="1" hidden="1" x14ac:dyDescent="0.25">
      <c r="A2625" s="3472"/>
      <c r="B2625" s="1181" t="s">
        <v>4223</v>
      </c>
      <c r="C2625" s="1207">
        <f>C2624/C212</f>
        <v>6.0863431837528879</v>
      </c>
      <c r="D2625" s="1207"/>
      <c r="E2625" s="1207"/>
      <c r="F2625" s="1184"/>
      <c r="G2625" s="1208">
        <f t="shared" ref="G2625:W2625" si="6116">G2624/G212</f>
        <v>1.7172890295358652</v>
      </c>
      <c r="H2625" s="1208"/>
      <c r="I2625" s="1208"/>
      <c r="J2625" s="1184"/>
      <c r="K2625" s="1209">
        <f t="shared" si="6116"/>
        <v>0.81598038068260947</v>
      </c>
      <c r="L2625" s="1209"/>
      <c r="M2625" s="1209"/>
      <c r="N2625" s="1184"/>
      <c r="O2625" s="1210">
        <f t="shared" si="6116"/>
        <v>2.1594080861866138</v>
      </c>
      <c r="P2625" s="1210"/>
      <c r="Q2625" s="1210"/>
      <c r="R2625" s="1184"/>
      <c r="S2625" s="1239">
        <f t="shared" si="6116"/>
        <v>0</v>
      </c>
      <c r="T2625" s="1239"/>
      <c r="U2625" s="1239"/>
      <c r="V2625" s="1184"/>
      <c r="W2625" s="1177">
        <f t="shared" si="6116"/>
        <v>0.16143112174787527</v>
      </c>
      <c r="X2625" s="1177"/>
      <c r="Y2625" s="1177"/>
      <c r="Z2625" s="1184"/>
      <c r="AA2625" s="1198">
        <f t="shared" si="6077"/>
        <v>2.1558041360315956</v>
      </c>
      <c r="AB2625" s="1723"/>
      <c r="AC2625" s="1723"/>
      <c r="AD2625" t="s">
        <v>4320</v>
      </c>
    </row>
    <row r="2626" spans="1:30" customFormat="1" hidden="1" x14ac:dyDescent="0.25">
      <c r="A2626" s="3472"/>
      <c r="B2626" s="1181" t="s">
        <v>4224</v>
      </c>
      <c r="C2626" s="1207">
        <f>C2624/C229</f>
        <v>2.7084331048908705</v>
      </c>
      <c r="D2626" s="1207"/>
      <c r="E2626" s="1207"/>
      <c r="F2626" s="1184"/>
      <c r="G2626" s="1208">
        <f t="shared" ref="G2626:W2626" si="6117">G2624/G229</f>
        <v>1.2652994791666667</v>
      </c>
      <c r="H2626" s="1208"/>
      <c r="I2626" s="1208"/>
      <c r="J2626" s="1184"/>
      <c r="K2626" s="1209">
        <f t="shared" si="6117"/>
        <v>0.48583403727310576</v>
      </c>
      <c r="L2626" s="1209"/>
      <c r="M2626" s="1209"/>
      <c r="N2626" s="1184"/>
      <c r="O2626" s="1210">
        <f t="shared" si="6117"/>
        <v>1.1966939103196852</v>
      </c>
      <c r="P2626" s="1210"/>
      <c r="Q2626" s="1210"/>
      <c r="R2626" s="1184"/>
      <c r="S2626" s="1239">
        <f t="shared" si="6117"/>
        <v>0</v>
      </c>
      <c r="T2626" s="1239"/>
      <c r="U2626" s="1239"/>
      <c r="V2626" s="1184"/>
      <c r="W2626" s="1177">
        <f t="shared" si="6117"/>
        <v>0.13036963035401999</v>
      </c>
      <c r="X2626" s="1177"/>
      <c r="Y2626" s="1177"/>
      <c r="Z2626" s="1184"/>
      <c r="AA2626" s="1198">
        <f t="shared" si="6077"/>
        <v>1.1312521063300658</v>
      </c>
      <c r="AB2626" s="1723"/>
      <c r="AC2626" s="1723"/>
      <c r="AD2626" t="s">
        <v>4321</v>
      </c>
    </row>
    <row r="2627" spans="1:30" customFormat="1" hidden="1" x14ac:dyDescent="0.25">
      <c r="A2627" s="3472"/>
      <c r="B2627" s="845" t="s">
        <v>4758</v>
      </c>
      <c r="C2627" s="1207">
        <f>C2624/C230</f>
        <v>-8.0009631380789781</v>
      </c>
      <c r="D2627" s="1207"/>
      <c r="E2627" s="1207"/>
      <c r="F2627" s="1184"/>
      <c r="G2627" s="1208">
        <f t="shared" ref="G2627:W2627" si="6118">G2624/G230</f>
        <v>1.4957031249999999</v>
      </c>
      <c r="H2627" s="1208"/>
      <c r="I2627" s="1208"/>
      <c r="J2627" s="1184"/>
      <c r="K2627" s="1209">
        <f t="shared" si="6118"/>
        <v>0.2721319704577293</v>
      </c>
      <c r="L2627" s="1209"/>
      <c r="M2627" s="1209"/>
      <c r="N2627" s="1184"/>
      <c r="O2627" s="1210">
        <f t="shared" si="6118"/>
        <v>0.90000460172104368</v>
      </c>
      <c r="P2627" s="1210"/>
      <c r="Q2627" s="1210"/>
      <c r="R2627" s="1184"/>
      <c r="S2627" s="1239">
        <f t="shared" si="6118"/>
        <v>0</v>
      </c>
      <c r="T2627" s="1239"/>
      <c r="U2627" s="1239"/>
      <c r="V2627" s="1184"/>
      <c r="W2627" s="1177">
        <f t="shared" si="6118"/>
        <v>0.11933096482704085</v>
      </c>
      <c r="X2627" s="1177"/>
      <c r="Y2627" s="1177"/>
      <c r="Z2627" s="1184"/>
      <c r="AA2627" s="1198">
        <f t="shared" si="6077"/>
        <v>-1.066624688180041</v>
      </c>
      <c r="AB2627" s="1723"/>
      <c r="AC2627" s="1723"/>
      <c r="AD2627" t="s">
        <v>4764</v>
      </c>
    </row>
    <row r="2628" spans="1:30" customFormat="1" hidden="1" x14ac:dyDescent="0.25">
      <c r="A2628" s="3472"/>
      <c r="B2628" s="1203" t="s">
        <v>4323</v>
      </c>
      <c r="C2628" s="1206">
        <f>C2605/C2599</f>
        <v>-0.16666666666666666</v>
      </c>
      <c r="D2628" s="1206"/>
      <c r="E2628" s="1206"/>
      <c r="F2628" s="2307"/>
      <c r="G2628" s="1206">
        <f t="shared" ref="G2628:O2628" si="6119">G2605/G2599</f>
        <v>-0.1875</v>
      </c>
      <c r="H2628" s="1206"/>
      <c r="I2628" s="1206"/>
      <c r="J2628" s="2307"/>
      <c r="K2628" s="1206">
        <f t="shared" si="6119"/>
        <v>-4.1329011345218804E-2</v>
      </c>
      <c r="L2628" s="1206"/>
      <c r="M2628" s="1206"/>
      <c r="N2628" s="2307"/>
      <c r="O2628" s="1206">
        <f t="shared" si="6119"/>
        <v>-6.4516129032258063E-2</v>
      </c>
      <c r="P2628" s="1206"/>
      <c r="Q2628" s="1206"/>
      <c r="R2628" s="2307"/>
      <c r="S2628" s="1238"/>
      <c r="T2628" s="1238"/>
      <c r="U2628" s="1238"/>
      <c r="V2628" s="2307"/>
      <c r="W2628" s="1206">
        <f>W2605/W2599</f>
        <v>-5.3275737940964719E-2</v>
      </c>
      <c r="X2628" s="1206"/>
      <c r="Y2628" s="1206"/>
      <c r="Z2628" s="2307"/>
      <c r="AA2628" s="1206">
        <f t="shared" si="6077"/>
        <v>-0.11500295176103588</v>
      </c>
      <c r="AB2628" s="1718"/>
      <c r="AC2628" s="1718"/>
      <c r="AD2628" s="27" t="s">
        <v>4324</v>
      </c>
    </row>
    <row r="2629" spans="1:30" customFormat="1" hidden="1" x14ac:dyDescent="0.25">
      <c r="A2629" s="3472"/>
      <c r="B2629" s="1181" t="s">
        <v>4223</v>
      </c>
      <c r="C2629" s="1207">
        <f>C2628/C238</f>
        <v>-1338.5216666666665</v>
      </c>
      <c r="D2629" s="1207"/>
      <c r="E2629" s="1207"/>
      <c r="F2629" s="1184"/>
      <c r="G2629" s="1208">
        <f t="shared" ref="G2629:W2629" si="6120">G2628/G238</f>
        <v>-4336.5542763157891</v>
      </c>
      <c r="H2629" s="1208"/>
      <c r="I2629" s="1208"/>
      <c r="J2629" s="1184"/>
      <c r="K2629" s="1209">
        <f t="shared" si="6120"/>
        <v>-689.88249300132611</v>
      </c>
      <c r="L2629" s="1209"/>
      <c r="M2629" s="1209"/>
      <c r="N2629" s="1184"/>
      <c r="O2629" s="1210">
        <f t="shared" si="6120"/>
        <v>-574.50625411454905</v>
      </c>
      <c r="P2629" s="1210"/>
      <c r="Q2629" s="1210"/>
      <c r="R2629" s="1184"/>
      <c r="S2629" s="1239">
        <f t="shared" si="6120"/>
        <v>0</v>
      </c>
      <c r="T2629" s="1239"/>
      <c r="U2629" s="1239"/>
      <c r="V2629" s="1184"/>
      <c r="W2629" s="1177">
        <f t="shared" si="6120"/>
        <v>-134.31530776114599</v>
      </c>
      <c r="X2629" s="1177"/>
      <c r="Y2629" s="1177"/>
      <c r="Z2629" s="1184"/>
      <c r="AA2629" s="1198">
        <f t="shared" si="6077"/>
        <v>-1387.8929380196662</v>
      </c>
      <c r="AB2629" s="1723"/>
      <c r="AC2629" s="1723"/>
      <c r="AD2629" t="s">
        <v>4325</v>
      </c>
    </row>
    <row r="2630" spans="1:30" customFormat="1" hidden="1" x14ac:dyDescent="0.25">
      <c r="A2630" s="3472"/>
      <c r="B2630" s="1181" t="s">
        <v>4224</v>
      </c>
      <c r="C2630" s="1207">
        <f>C2628/C255</f>
        <v>2.4337315130830488</v>
      </c>
      <c r="D2630" s="1207"/>
      <c r="E2630" s="1207"/>
      <c r="F2630" s="1184"/>
      <c r="G2630" s="1208">
        <f t="shared" ref="G2630:W2630" si="6121">G2628/G255</f>
        <v>1.6377808988764044</v>
      </c>
      <c r="H2630" s="1208"/>
      <c r="I2630" s="1208"/>
      <c r="J2630" s="1184"/>
      <c r="K2630" s="1209">
        <f t="shared" si="6121"/>
        <v>0.50650693027086069</v>
      </c>
      <c r="L2630" s="1209"/>
      <c r="M2630" s="1209"/>
      <c r="N2630" s="1184"/>
      <c r="O2630" s="1210">
        <f t="shared" si="6121"/>
        <v>0.79595570534424653</v>
      </c>
      <c r="P2630" s="1210"/>
      <c r="Q2630" s="1210"/>
      <c r="R2630" s="1184"/>
      <c r="S2630" s="1239">
        <f t="shared" si="6121"/>
        <v>0</v>
      </c>
      <c r="T2630" s="1239"/>
      <c r="U2630" s="1239"/>
      <c r="V2630" s="1184"/>
      <c r="W2630" s="1177">
        <f t="shared" si="6121"/>
        <v>0.13433589592073045</v>
      </c>
      <c r="X2630" s="1177"/>
      <c r="Y2630" s="1177"/>
      <c r="Z2630" s="1184"/>
      <c r="AA2630" s="1198">
        <f t="shared" si="6077"/>
        <v>1.0747950095149121</v>
      </c>
      <c r="AB2630" s="1723"/>
      <c r="AC2630" s="1723"/>
      <c r="AD2630" t="s">
        <v>4326</v>
      </c>
    </row>
    <row r="2631" spans="1:30" customFormat="1" hidden="1" x14ac:dyDescent="0.25">
      <c r="A2631" s="3472"/>
      <c r="B2631" s="845" t="s">
        <v>4758</v>
      </c>
      <c r="C2631" s="1207">
        <f>C2628/C256</f>
        <v>2.8237384506041221</v>
      </c>
      <c r="D2631" s="1207"/>
      <c r="E2631" s="1207"/>
      <c r="F2631" s="1184"/>
      <c r="G2631" s="1208">
        <f t="shared" ref="G2631:W2631" si="6122">G2628/G256</f>
        <v>4.4592391304347831</v>
      </c>
      <c r="H2631" s="1208"/>
      <c r="I2631" s="1208"/>
      <c r="J2631" s="1184"/>
      <c r="K2631" s="1209">
        <f t="shared" si="6122"/>
        <v>0.5471501890869801</v>
      </c>
      <c r="L2631" s="1209"/>
      <c r="M2631" s="1209"/>
      <c r="N2631" s="1184"/>
      <c r="O2631" s="1210">
        <f t="shared" si="6122"/>
        <v>1.0062252405206566</v>
      </c>
      <c r="P2631" s="1210"/>
      <c r="Q2631" s="1210"/>
      <c r="R2631" s="1184"/>
      <c r="S2631" s="1239">
        <f t="shared" si="6122"/>
        <v>0</v>
      </c>
      <c r="T2631" s="1239"/>
      <c r="U2631" s="1239"/>
      <c r="V2631" s="1184"/>
      <c r="W2631" s="1177">
        <f t="shared" si="6122"/>
        <v>0.18710243155570502</v>
      </c>
      <c r="X2631" s="1177"/>
      <c r="Y2631" s="1177"/>
      <c r="Z2631" s="1184"/>
      <c r="AA2631" s="1198">
        <f t="shared" si="6077"/>
        <v>1.7672706021293085</v>
      </c>
      <c r="AB2631" s="1723"/>
      <c r="AC2631" s="1723"/>
      <c r="AD2631" t="s">
        <v>4763</v>
      </c>
    </row>
    <row r="2632" spans="1:30" customFormat="1" hidden="1" x14ac:dyDescent="0.25">
      <c r="A2632" s="3472"/>
      <c r="B2632" s="1203" t="s">
        <v>4328</v>
      </c>
      <c r="C2632" s="1212">
        <f>C2610/C2613</f>
        <v>109.25</v>
      </c>
      <c r="D2632" s="1212"/>
      <c r="E2632" s="1212"/>
      <c r="F2632" s="2307"/>
      <c r="G2632" s="1212">
        <f t="shared" ref="G2632:O2632" si="6123">G2610/G2613</f>
        <v>35</v>
      </c>
      <c r="H2632" s="1212"/>
      <c r="I2632" s="1212"/>
      <c r="J2632" s="2307"/>
      <c r="K2632" s="1212">
        <f t="shared" si="6123"/>
        <v>998.38095238095241</v>
      </c>
      <c r="L2632" s="1212"/>
      <c r="M2632" s="1212"/>
      <c r="N2632" s="2307"/>
      <c r="O2632" s="1212">
        <f t="shared" si="6123"/>
        <v>155</v>
      </c>
      <c r="P2632" s="1212"/>
      <c r="Q2632" s="1212"/>
      <c r="R2632" s="2307"/>
      <c r="S2632" s="1240"/>
      <c r="T2632" s="1240"/>
      <c r="U2632" s="1240"/>
      <c r="V2632" s="2307"/>
      <c r="W2632" s="1212">
        <f>W2610/W2613</f>
        <v>772.42857142857144</v>
      </c>
      <c r="X2632" s="1212"/>
      <c r="Y2632" s="1212"/>
      <c r="Z2632" s="2307"/>
      <c r="AA2632" s="1212">
        <f t="shared" si="6077"/>
        <v>324.40773809523807</v>
      </c>
      <c r="AB2632" s="1724"/>
      <c r="AC2632" s="1724"/>
      <c r="AD2632" s="27" t="s">
        <v>4329</v>
      </c>
    </row>
    <row r="2633" spans="1:30" customFormat="1" hidden="1" x14ac:dyDescent="0.25">
      <c r="A2633" s="3472"/>
      <c r="B2633" s="1181" t="s">
        <v>4223</v>
      </c>
      <c r="C2633" s="1207">
        <f>C2632/C264</f>
        <v>0.50366085199022292</v>
      </c>
      <c r="D2633" s="1207"/>
      <c r="E2633" s="1207"/>
      <c r="F2633" s="1184"/>
      <c r="G2633" s="1208">
        <f t="shared" ref="G2633:W2633" si="6124">G2632/G264</f>
        <v>0.24181435866626616</v>
      </c>
      <c r="H2633" s="1208"/>
      <c r="I2633" s="1208"/>
      <c r="J2633" s="1184"/>
      <c r="K2633" s="1209">
        <f t="shared" si="6124"/>
        <v>5.599329395841024</v>
      </c>
      <c r="L2633" s="1209"/>
      <c r="M2633" s="1209"/>
      <c r="N2633" s="1184"/>
      <c r="O2633" s="1210">
        <f t="shared" si="6124"/>
        <v>2.0291592597186048</v>
      </c>
      <c r="P2633" s="1210"/>
      <c r="Q2633" s="1210"/>
      <c r="R2633" s="1184"/>
      <c r="S2633" s="1239">
        <f t="shared" si="6124"/>
        <v>0</v>
      </c>
      <c r="T2633" s="1239"/>
      <c r="U2633" s="1239"/>
      <c r="V2633" s="1184"/>
      <c r="W2633" s="1177">
        <f t="shared" si="6124"/>
        <v>5.042687515951096</v>
      </c>
      <c r="X2633" s="1177"/>
      <c r="Y2633" s="1177"/>
      <c r="Z2633" s="1184"/>
      <c r="AA2633" s="1198">
        <f t="shared" si="6077"/>
        <v>1.6747927732432237</v>
      </c>
      <c r="AB2633" s="1723"/>
      <c r="AC2633" s="1723"/>
      <c r="AD2633" t="s">
        <v>4330</v>
      </c>
    </row>
    <row r="2634" spans="1:30" customFormat="1" hidden="1" x14ac:dyDescent="0.25">
      <c r="A2634" s="3472"/>
      <c r="B2634" s="1181" t="s">
        <v>4224</v>
      </c>
      <c r="C2634" s="1207">
        <f>C2632/C281</f>
        <v>0.59679983693436611</v>
      </c>
      <c r="D2634" s="1207"/>
      <c r="E2634" s="1207"/>
      <c r="F2634" s="1184"/>
      <c r="G2634" s="1208">
        <f t="shared" ref="G2634:W2634" si="6125">G2632/G281</f>
        <v>0.97713196760362075</v>
      </c>
      <c r="H2634" s="1208"/>
      <c r="I2634" s="1208"/>
      <c r="J2634" s="1184"/>
      <c r="K2634" s="1209">
        <f t="shared" si="6125"/>
        <v>5.3828137469576012</v>
      </c>
      <c r="L2634" s="1209"/>
      <c r="M2634" s="1209"/>
      <c r="N2634" s="1184"/>
      <c r="O2634" s="1210">
        <f t="shared" si="6125"/>
        <v>1.4730254389523092</v>
      </c>
      <c r="P2634" s="1210"/>
      <c r="Q2634" s="1210"/>
      <c r="R2634" s="1184"/>
      <c r="S2634" s="1239">
        <f t="shared" si="6125"/>
        <v>0</v>
      </c>
      <c r="T2634" s="1239"/>
      <c r="U2634" s="1239"/>
      <c r="V2634" s="1184"/>
      <c r="W2634" s="1177">
        <f t="shared" si="6125"/>
        <v>5.4267546749196507</v>
      </c>
      <c r="X2634" s="1177"/>
      <c r="Y2634" s="1177"/>
      <c r="Z2634" s="1184"/>
      <c r="AA2634" s="1198">
        <f t="shared" si="6077"/>
        <v>1.6859541980895796</v>
      </c>
      <c r="AB2634" s="1723"/>
      <c r="AC2634" s="1723"/>
      <c r="AD2634" t="s">
        <v>4331</v>
      </c>
    </row>
    <row r="2635" spans="1:30" customFormat="1" hidden="1" x14ac:dyDescent="0.25">
      <c r="A2635" s="3472"/>
      <c r="B2635" s="845" t="s">
        <v>4758</v>
      </c>
      <c r="C2635" s="1207">
        <f>C2632/C282</f>
        <v>0.77208480565371029</v>
      </c>
      <c r="D2635" s="1207"/>
      <c r="E2635" s="1207"/>
      <c r="F2635" s="1184"/>
      <c r="G2635" s="1208">
        <f t="shared" ref="G2635:W2635" si="6126">G2632/G282</f>
        <v>1.6976047904191616</v>
      </c>
      <c r="H2635" s="1208"/>
      <c r="I2635" s="1208"/>
      <c r="J2635" s="1184"/>
      <c r="K2635" s="1209">
        <f t="shared" si="6126"/>
        <v>28.013164745989172</v>
      </c>
      <c r="L2635" s="1209"/>
      <c r="M2635" s="1209"/>
      <c r="N2635" s="1184"/>
      <c r="O2635" s="1210">
        <f t="shared" si="6126"/>
        <v>5.1088308457711449</v>
      </c>
      <c r="P2635" s="1210"/>
      <c r="Q2635" s="1210"/>
      <c r="R2635" s="1184"/>
      <c r="S2635" s="1239">
        <f t="shared" si="6126"/>
        <v>0</v>
      </c>
      <c r="T2635" s="1239"/>
      <c r="U2635" s="1239"/>
      <c r="V2635" s="1184"/>
      <c r="W2635" s="1177">
        <f t="shared" si="6126"/>
        <v>11.523150118360508</v>
      </c>
      <c r="X2635" s="1177"/>
      <c r="Y2635" s="1177"/>
      <c r="Z2635" s="1184"/>
      <c r="AA2635" s="1198">
        <f t="shared" si="6077"/>
        <v>7.1183370375666382</v>
      </c>
      <c r="AB2635" s="1723"/>
      <c r="AC2635" s="1723"/>
      <c r="AD2635" t="s">
        <v>4762</v>
      </c>
    </row>
    <row r="2636" spans="1:30" customFormat="1" hidden="1" x14ac:dyDescent="0.25">
      <c r="A2636" s="3472"/>
      <c r="B2636" s="1203" t="s">
        <v>4333</v>
      </c>
      <c r="C2636" s="1213">
        <f>C2599/C2613</f>
        <v>27</v>
      </c>
      <c r="D2636" s="1213"/>
      <c r="E2636" s="1213"/>
      <c r="F2636" s="2307"/>
      <c r="G2636" s="1213">
        <f t="shared" ref="G2636:O2636" si="6127">G2599/G2613</f>
        <v>8</v>
      </c>
      <c r="H2636" s="1213"/>
      <c r="I2636" s="1213"/>
      <c r="J2636" s="2307"/>
      <c r="K2636" s="1213">
        <f t="shared" si="6127"/>
        <v>58.761904761904759</v>
      </c>
      <c r="L2636" s="1213"/>
      <c r="M2636" s="1213"/>
      <c r="N2636" s="2307"/>
      <c r="O2636" s="1213">
        <f t="shared" si="6127"/>
        <v>31</v>
      </c>
      <c r="P2636" s="1213"/>
      <c r="Q2636" s="1213"/>
      <c r="R2636" s="2307"/>
      <c r="S2636" s="1241"/>
      <c r="T2636" s="1241"/>
      <c r="U2636" s="1241"/>
      <c r="V2636" s="2307"/>
      <c r="W2636" s="1213">
        <f>W2599/W2613</f>
        <v>49.607142857142854</v>
      </c>
      <c r="X2636" s="1213"/>
      <c r="Y2636" s="1213"/>
      <c r="Z2636" s="2307"/>
      <c r="AA2636" s="1213">
        <f t="shared" si="6077"/>
        <v>31.19047619047619</v>
      </c>
      <c r="AB2636" s="1725"/>
      <c r="AC2636" s="1725"/>
      <c r="AD2636" s="27" t="s">
        <v>4334</v>
      </c>
    </row>
    <row r="2637" spans="1:30" customFormat="1" hidden="1" x14ac:dyDescent="0.25">
      <c r="A2637" s="3472"/>
      <c r="B2637" s="1181" t="s">
        <v>4223</v>
      </c>
      <c r="C2637" s="1207">
        <f>C2636/C290</f>
        <v>0.57077205882352944</v>
      </c>
      <c r="D2637" s="1207"/>
      <c r="E2637" s="1207"/>
      <c r="F2637" s="1184"/>
      <c r="G2637" s="1208">
        <f t="shared" ref="G2637:W2637" si="6128">G2636/G290</f>
        <v>0.24525949176591991</v>
      </c>
      <c r="H2637" s="1208"/>
      <c r="I2637" s="1208"/>
      <c r="J2637" s="1184"/>
      <c r="K2637" s="1209">
        <f t="shared" si="6128"/>
        <v>1.9052792614732945</v>
      </c>
      <c r="L2637" s="1209"/>
      <c r="M2637" s="1209"/>
      <c r="N2637" s="1184"/>
      <c r="O2637" s="1210">
        <f t="shared" si="6128"/>
        <v>1.8576925503059358</v>
      </c>
      <c r="P2637" s="1210"/>
      <c r="Q2637" s="1210"/>
      <c r="R2637" s="1184"/>
      <c r="S2637" s="1239">
        <f t="shared" si="6128"/>
        <v>0</v>
      </c>
      <c r="T2637" s="1239"/>
      <c r="U2637" s="1239"/>
      <c r="V2637" s="1184"/>
      <c r="W2637" s="1177">
        <f t="shared" si="6128"/>
        <v>1.5738628887231896</v>
      </c>
      <c r="X2637" s="1177"/>
      <c r="Y2637" s="1177"/>
      <c r="Z2637" s="1184"/>
      <c r="AA2637" s="1198">
        <f t="shared" si="6077"/>
        <v>0.91580067247373598</v>
      </c>
      <c r="AB2637" s="1723"/>
      <c r="AC2637" s="1723"/>
      <c r="AD2637" t="s">
        <v>4335</v>
      </c>
    </row>
    <row r="2638" spans="1:30" customFormat="1" hidden="1" x14ac:dyDescent="0.25">
      <c r="A2638" s="3472"/>
      <c r="B2638" s="1181" t="s">
        <v>4224</v>
      </c>
      <c r="C2638" s="1207">
        <f>C2636/C307</f>
        <v>0.70468622180670792</v>
      </c>
      <c r="D2638" s="1207"/>
      <c r="E2638" s="1207"/>
      <c r="F2638" s="1184"/>
      <c r="G2638" s="1208">
        <f t="shared" ref="G2638:W2638" si="6129">G2636/G307</f>
        <v>0.60303576022639571</v>
      </c>
      <c r="H2638" s="1208"/>
      <c r="I2638" s="1208"/>
      <c r="J2638" s="1184"/>
      <c r="K2638" s="1209">
        <f t="shared" si="6129"/>
        <v>2.0659910510563901</v>
      </c>
      <c r="L2638" s="1209"/>
      <c r="M2638" s="1209"/>
      <c r="N2638" s="1184"/>
      <c r="O2638" s="1210">
        <f t="shared" si="6129"/>
        <v>1.2300992015485119</v>
      </c>
      <c r="P2638" s="1210"/>
      <c r="Q2638" s="1210"/>
      <c r="R2638" s="1184"/>
      <c r="S2638" s="1239">
        <f t="shared" si="6129"/>
        <v>0</v>
      </c>
      <c r="T2638" s="1239"/>
      <c r="U2638" s="1239"/>
      <c r="V2638" s="1184"/>
      <c r="W2638" s="1177">
        <f t="shared" si="6129"/>
        <v>1.733547759964241</v>
      </c>
      <c r="X2638" s="1177"/>
      <c r="Y2638" s="1177"/>
      <c r="Z2638" s="1184"/>
      <c r="AA2638" s="1198">
        <f t="shared" si="6077"/>
        <v>0.92076244692760112</v>
      </c>
      <c r="AB2638" s="1723"/>
      <c r="AC2638" s="1723"/>
      <c r="AD2638" t="s">
        <v>4336</v>
      </c>
    </row>
    <row r="2639" spans="1:30" customFormat="1" hidden="1" x14ac:dyDescent="0.25">
      <c r="A2639" s="3472"/>
      <c r="B2639" s="845" t="s">
        <v>4758</v>
      </c>
      <c r="C2639" s="1207">
        <f>C2636/C308</f>
        <v>0.67958721369242392</v>
      </c>
      <c r="D2639" s="1207"/>
      <c r="E2639" s="1207"/>
      <c r="F2639" s="1184"/>
      <c r="G2639" s="1208">
        <f t="shared" ref="G2639:W2639" si="6130">G2636/G308</f>
        <v>1.1846435100548447</v>
      </c>
      <c r="H2639" s="1208"/>
      <c r="I2639" s="1208"/>
      <c r="J2639" s="1184"/>
      <c r="K2639" s="1209">
        <f t="shared" si="6130"/>
        <v>3.3535959075195327</v>
      </c>
      <c r="L2639" s="1209"/>
      <c r="M2639" s="1209"/>
      <c r="N2639" s="1184"/>
      <c r="O2639" s="1210">
        <f t="shared" si="6130"/>
        <v>2.7722159730033744</v>
      </c>
      <c r="P2639" s="1210"/>
      <c r="Q2639" s="1210"/>
      <c r="R2639" s="1184"/>
      <c r="S2639" s="1239">
        <f t="shared" si="6130"/>
        <v>0</v>
      </c>
      <c r="T2639" s="1239"/>
      <c r="U2639" s="1239"/>
      <c r="V2639" s="1184"/>
      <c r="W2639" s="1177">
        <f t="shared" si="6130"/>
        <v>2.3484622283182106</v>
      </c>
      <c r="X2639" s="1177"/>
      <c r="Y2639" s="1177"/>
      <c r="Z2639" s="1184"/>
      <c r="AA2639" s="1198">
        <f t="shared" si="6077"/>
        <v>1.5980085208540351</v>
      </c>
      <c r="AB2639" s="1723"/>
      <c r="AC2639" s="1723"/>
      <c r="AD2639" t="s">
        <v>4761</v>
      </c>
    </row>
    <row r="2640" spans="1:30" s="325" customFormat="1" hidden="1" x14ac:dyDescent="0.25">
      <c r="A2640" s="3472"/>
      <c r="B2640" s="1203" t="s">
        <v>4338</v>
      </c>
      <c r="C2640" s="1206">
        <f>C2602/C2613</f>
        <v>11.5</v>
      </c>
      <c r="D2640" s="1206"/>
      <c r="E2640" s="1206"/>
      <c r="F2640" s="2307"/>
      <c r="G2640" s="1206">
        <f t="shared" ref="G2640:O2640" si="6131">G2602/G2613</f>
        <v>3.5</v>
      </c>
      <c r="H2640" s="1206"/>
      <c r="I2640" s="1206"/>
      <c r="J2640" s="2307"/>
      <c r="K2640" s="1206">
        <f t="shared" si="6131"/>
        <v>8.9047619047619051</v>
      </c>
      <c r="L2640" s="1206"/>
      <c r="M2640" s="1206"/>
      <c r="N2640" s="2307"/>
      <c r="O2640" s="1206">
        <f t="shared" si="6131"/>
        <v>11</v>
      </c>
      <c r="P2640" s="1206"/>
      <c r="Q2640" s="1206"/>
      <c r="R2640" s="2307"/>
      <c r="S2640" s="1238"/>
      <c r="T2640" s="1238"/>
      <c r="U2640" s="1238"/>
      <c r="V2640" s="2307"/>
      <c r="W2640" s="1206">
        <f>W2602/W2613</f>
        <v>8.9642857142857135</v>
      </c>
      <c r="X2640" s="1206"/>
      <c r="Y2640" s="1206"/>
      <c r="Z2640" s="2307"/>
      <c r="AA2640" s="1206">
        <f t="shared" si="6077"/>
        <v>8.7261904761904763</v>
      </c>
      <c r="AB2640" s="1718"/>
      <c r="AC2640" s="1718"/>
      <c r="AD2640" s="1220" t="s">
        <v>4339</v>
      </c>
    </row>
    <row r="2641" spans="1:30" s="325" customFormat="1" hidden="1" x14ac:dyDescent="0.25">
      <c r="A2641" s="3472"/>
      <c r="B2641" s="1182" t="s">
        <v>4223</v>
      </c>
      <c r="C2641" s="1207">
        <f>C2640/C316</f>
        <v>3.473914629697191</v>
      </c>
      <c r="D2641" s="1207"/>
      <c r="E2641" s="1207"/>
      <c r="F2641" s="1184"/>
      <c r="G2641" s="1208">
        <f t="shared" ref="G2641:W2641" si="6132">G2640/G316</f>
        <v>0.42118143459915613</v>
      </c>
      <c r="H2641" s="1208"/>
      <c r="I2641" s="1208"/>
      <c r="J2641" s="1184"/>
      <c r="K2641" s="1209">
        <f t="shared" si="6132"/>
        <v>1.5546704970836598</v>
      </c>
      <c r="L2641" s="1209"/>
      <c r="M2641" s="1209"/>
      <c r="N2641" s="1184"/>
      <c r="O2641" s="1210">
        <f t="shared" si="6132"/>
        <v>4.0115163147792705</v>
      </c>
      <c r="P2641" s="1210"/>
      <c r="Q2641" s="1210"/>
      <c r="R2641" s="1184"/>
      <c r="S2641" s="1239">
        <f t="shared" si="6132"/>
        <v>0</v>
      </c>
      <c r="T2641" s="1239"/>
      <c r="U2641" s="1239"/>
      <c r="V2641" s="1184"/>
      <c r="W2641" s="1199" t="e">
        <f t="shared" si="6132"/>
        <v>#DIV/0!</v>
      </c>
      <c r="X2641" s="1199"/>
      <c r="Y2641" s="1199"/>
      <c r="Z2641" s="1184"/>
      <c r="AA2641" s="1198">
        <f t="shared" si="6077"/>
        <v>1.8922565752318554</v>
      </c>
      <c r="AB2641" s="1723"/>
      <c r="AC2641" s="1723"/>
      <c r="AD2641" s="325" t="s">
        <v>4340</v>
      </c>
    </row>
    <row r="2642" spans="1:30" hidden="1" x14ac:dyDescent="0.25">
      <c r="A2642" s="3472"/>
      <c r="B2642" s="1182" t="s">
        <v>4224</v>
      </c>
      <c r="C2642" s="1207">
        <f>C2640/C333</f>
        <v>1.9085954917017587</v>
      </c>
      <c r="D2642" s="1207"/>
      <c r="E2642" s="1207"/>
      <c r="F2642" s="1184"/>
      <c r="G2642" s="1208">
        <f t="shared" ref="G2642:W2642" si="6133">G2640/G333</f>
        <v>0.76302083333333337</v>
      </c>
      <c r="H2642" s="1208"/>
      <c r="I2642" s="1208"/>
      <c r="J2642" s="1184"/>
      <c r="K2642" s="1209">
        <f t="shared" si="6133"/>
        <v>1.0037287733048332</v>
      </c>
      <c r="L2642" s="1209"/>
      <c r="M2642" s="1209"/>
      <c r="N2642" s="1184"/>
      <c r="O2642" s="1210">
        <f t="shared" si="6133"/>
        <v>1.4720522235822113</v>
      </c>
      <c r="P2642" s="1210"/>
      <c r="Q2642" s="1210"/>
      <c r="R2642" s="1184"/>
      <c r="S2642" s="1239">
        <f t="shared" si="6133"/>
        <v>0</v>
      </c>
      <c r="T2642" s="1239"/>
      <c r="U2642" s="1239"/>
      <c r="V2642" s="1184"/>
      <c r="W2642" s="1200" t="e">
        <f t="shared" si="6133"/>
        <v>#DIV/0!</v>
      </c>
      <c r="X2642" s="1200"/>
      <c r="Y2642" s="1200"/>
      <c r="Z2642" s="1184"/>
      <c r="AA2642" s="1198">
        <f t="shared" si="6077"/>
        <v>1.0294794643844274</v>
      </c>
      <c r="AB2642" s="1723"/>
      <c r="AC2642" s="1723"/>
      <c r="AD2642" s="325" t="s">
        <v>4341</v>
      </c>
    </row>
    <row r="2643" spans="1:30" hidden="1" x14ac:dyDescent="0.25">
      <c r="A2643" s="3472"/>
      <c r="B2643" s="845" t="s">
        <v>4758</v>
      </c>
      <c r="C2643" s="1207">
        <f>C2640/C334</f>
        <v>-5.4373522458628836</v>
      </c>
      <c r="D2643" s="1207"/>
      <c r="E2643" s="1207"/>
      <c r="F2643" s="1184"/>
      <c r="G2643" s="1208">
        <f t="shared" ref="G2643:W2643" si="6134">G2640/G334</f>
        <v>1.7718750000000001</v>
      </c>
      <c r="H2643" s="1208"/>
      <c r="I2643" s="1208"/>
      <c r="J2643" s="1184"/>
      <c r="K2643" s="1209">
        <f t="shared" si="6134"/>
        <v>0.91262066243226758</v>
      </c>
      <c r="L2643" s="1209"/>
      <c r="M2643" s="1209"/>
      <c r="N2643" s="1184"/>
      <c r="O2643" s="1210">
        <f t="shared" si="6134"/>
        <v>2.495007132667618</v>
      </c>
      <c r="P2643" s="1210"/>
      <c r="Q2643" s="1210"/>
      <c r="R2643" s="1184"/>
      <c r="S2643" s="1239">
        <f t="shared" si="6134"/>
        <v>0</v>
      </c>
      <c r="T2643" s="1239"/>
      <c r="U2643" s="1239"/>
      <c r="V2643" s="1184"/>
      <c r="W2643" s="1199" t="e">
        <f t="shared" si="6134"/>
        <v>#DIV/0!</v>
      </c>
      <c r="X2643" s="1199"/>
      <c r="Y2643" s="1199"/>
      <c r="Z2643" s="1184"/>
      <c r="AA2643" s="1198">
        <f t="shared" si="6077"/>
        <v>-5.1569890152599565E-2</v>
      </c>
      <c r="AB2643" s="1723"/>
      <c r="AC2643" s="1723"/>
      <c r="AD2643" s="325" t="s">
        <v>4760</v>
      </c>
    </row>
    <row r="2644" spans="1:30" hidden="1" x14ac:dyDescent="0.25">
      <c r="A2644" s="3472"/>
      <c r="B2644" s="1203" t="s">
        <v>4343</v>
      </c>
      <c r="C2644" s="1206">
        <f>C2605/C2610</f>
        <v>-4.1189931350114416E-2</v>
      </c>
      <c r="D2644" s="1206"/>
      <c r="E2644" s="1206"/>
      <c r="F2644" s="2307"/>
      <c r="G2644" s="1206">
        <f t="shared" ref="G2644:O2644" si="6135">G2605/G2610</f>
        <v>-4.2857142857142858E-2</v>
      </c>
      <c r="H2644" s="1206"/>
      <c r="I2644" s="1206"/>
      <c r="J2644" s="2307"/>
      <c r="K2644" s="1206">
        <f t="shared" si="6135"/>
        <v>-2.4325097777353811E-3</v>
      </c>
      <c r="L2644" s="1206"/>
      <c r="M2644" s="1206"/>
      <c r="N2644" s="2307"/>
      <c r="O2644" s="1206">
        <f t="shared" si="6135"/>
        <v>-1.2903225806451613E-2</v>
      </c>
      <c r="P2644" s="1206"/>
      <c r="Q2644" s="1206"/>
      <c r="R2644" s="2307"/>
      <c r="S2644" s="1238"/>
      <c r="T2644" s="1238"/>
      <c r="U2644" s="1238"/>
      <c r="V2644" s="2307"/>
      <c r="W2644" s="1206">
        <f t="shared" ref="W2644" si="6136">W2605/W2610</f>
        <v>-3.4214906602552247E-3</v>
      </c>
      <c r="X2644" s="1206"/>
      <c r="Y2644" s="1206"/>
      <c r="Z2644" s="2307"/>
      <c r="AA2644" s="1206">
        <f t="shared" si="6077"/>
        <v>-2.4845702447861065E-2</v>
      </c>
      <c r="AB2644" s="1718"/>
      <c r="AC2644" s="1718"/>
      <c r="AD2644" s="1220" t="s">
        <v>4344</v>
      </c>
    </row>
    <row r="2645" spans="1:30" hidden="1" x14ac:dyDescent="0.25">
      <c r="A2645" s="3472"/>
      <c r="B2645" s="1182" t="s">
        <v>4223</v>
      </c>
      <c r="C2645" s="1207">
        <f>C2644/C342</f>
        <v>2.800089038711052</v>
      </c>
      <c r="D2645" s="1207"/>
      <c r="E2645" s="1207"/>
      <c r="F2645" s="1184"/>
      <c r="G2645" s="1208">
        <f t="shared" ref="G2645:O2645" si="6137">G2644/G342</f>
        <v>2.3119781943096109</v>
      </c>
      <c r="H2645" s="1208"/>
      <c r="I2645" s="1208"/>
      <c r="J2645" s="1184"/>
      <c r="K2645" s="1209">
        <f t="shared" si="6137"/>
        <v>0.23994656912543416</v>
      </c>
      <c r="L2645" s="1209"/>
      <c r="M2645" s="1209"/>
      <c r="N2645" s="1184"/>
      <c r="O2645" s="1210">
        <f t="shared" si="6137"/>
        <v>1.9964784373065549</v>
      </c>
      <c r="P2645" s="1210"/>
      <c r="Q2645" s="1210"/>
      <c r="R2645" s="1184"/>
      <c r="S2645" s="1239">
        <f>S2644/S342</f>
        <v>0</v>
      </c>
      <c r="T2645" s="1239"/>
      <c r="U2645" s="1239"/>
      <c r="V2645" s="1184"/>
      <c r="W2645" s="1199" t="e">
        <f>W2644/W342</f>
        <v>#DIV/0!</v>
      </c>
      <c r="X2645" s="1199"/>
      <c r="Y2645" s="1199"/>
      <c r="Z2645" s="1184"/>
      <c r="AA2645" s="1198">
        <f t="shared" si="6077"/>
        <v>1.4696984478905306</v>
      </c>
      <c r="AB2645" s="1723"/>
      <c r="AC2645" s="1723"/>
      <c r="AD2645" s="325" t="s">
        <v>4345</v>
      </c>
    </row>
    <row r="2646" spans="1:30" hidden="1" x14ac:dyDescent="0.25">
      <c r="A2646" s="3472"/>
      <c r="B2646" s="1182" t="s">
        <v>4224</v>
      </c>
      <c r="C2646" s="1207">
        <f>C2644/C359</f>
        <v>2.8736888965253318</v>
      </c>
      <c r="D2646" s="1207"/>
      <c r="E2646" s="1207"/>
      <c r="F2646" s="1184"/>
      <c r="G2646" s="1208">
        <f t="shared" ref="G2646:W2646" si="6138">G2644/G359</f>
        <v>1.0107544141252007</v>
      </c>
      <c r="H2646" s="1208"/>
      <c r="I2646" s="1208"/>
      <c r="J2646" s="1184"/>
      <c r="K2646" s="1209">
        <f t="shared" si="6138"/>
        <v>0.19440367704141628</v>
      </c>
      <c r="L2646" s="1209"/>
      <c r="M2646" s="1209"/>
      <c r="N2646" s="1184"/>
      <c r="O2646" s="1210">
        <f t="shared" si="6138"/>
        <v>0.66468945594607609</v>
      </c>
      <c r="P2646" s="1210"/>
      <c r="Q2646" s="1210"/>
      <c r="R2646" s="1184"/>
      <c r="S2646" s="1239">
        <f t="shared" si="6138"/>
        <v>0</v>
      </c>
      <c r="T2646" s="1239"/>
      <c r="U2646" s="1239"/>
      <c r="V2646" s="1184"/>
      <c r="W2646" s="1199" t="e">
        <f t="shared" si="6138"/>
        <v>#DIV/0!</v>
      </c>
      <c r="X2646" s="1199"/>
      <c r="Y2646" s="1199"/>
      <c r="Z2646" s="1184"/>
      <c r="AA2646" s="1198">
        <f t="shared" si="6077"/>
        <v>0.9487072887276049</v>
      </c>
      <c r="AB2646" s="1723"/>
      <c r="AC2646" s="1723"/>
      <c r="AD2646" s="325" t="s">
        <v>4346</v>
      </c>
    </row>
    <row r="2647" spans="1:30" ht="15.75" hidden="1" thickBot="1" x14ac:dyDescent="0.3">
      <c r="A2647" s="3473"/>
      <c r="B2647" s="845" t="s">
        <v>4758</v>
      </c>
      <c r="C2647" s="1215">
        <f>C2644/C360</f>
        <v>2.4854478831732152</v>
      </c>
      <c r="D2647" s="1215"/>
      <c r="E2647" s="1215"/>
      <c r="F2647" s="2308"/>
      <c r="G2647" s="1216">
        <f t="shared" ref="G2647:W2647" si="6139">G2644/G360</f>
        <v>3.1118012422360248</v>
      </c>
      <c r="H2647" s="1216"/>
      <c r="I2647" s="1216"/>
      <c r="J2647" s="2308"/>
      <c r="K2647" s="1217">
        <f t="shared" si="6139"/>
        <v>6.5502082737129957E-2</v>
      </c>
      <c r="L2647" s="1217"/>
      <c r="M2647" s="1217"/>
      <c r="N2647" s="2308"/>
      <c r="O2647" s="1218">
        <f t="shared" si="6139"/>
        <v>0.54601018675721558</v>
      </c>
      <c r="P2647" s="1218"/>
      <c r="Q2647" s="1218"/>
      <c r="R2647" s="2308"/>
      <c r="S2647" s="1242">
        <f t="shared" si="6139"/>
        <v>0</v>
      </c>
      <c r="T2647" s="1242"/>
      <c r="U2647" s="1242"/>
      <c r="V2647" s="2308"/>
      <c r="W2647" s="1201" t="e">
        <f t="shared" si="6139"/>
        <v>#DIV/0!</v>
      </c>
      <c r="X2647" s="1201"/>
      <c r="Y2647" s="1201"/>
      <c r="Z2647" s="2308"/>
      <c r="AA2647" s="1202">
        <f t="shared" si="6077"/>
        <v>1.2417522789807172</v>
      </c>
      <c r="AB2647" s="1723"/>
      <c r="AC2647" s="1723"/>
      <c r="AD2647" s="325" t="s">
        <v>4759</v>
      </c>
    </row>
    <row r="2648" spans="1:30" customFormat="1" hidden="1" x14ac:dyDescent="0.25">
      <c r="A2648" s="1175"/>
      <c r="B2648" s="1169"/>
      <c r="C2648" s="1098"/>
      <c r="D2648" s="1098"/>
      <c r="E2648" s="1098"/>
      <c r="F2648" s="1090"/>
      <c r="G2648" s="1098"/>
      <c r="H2648" s="1098"/>
      <c r="I2648" s="1098"/>
      <c r="J2648" s="1090"/>
      <c r="K2648" s="1098"/>
      <c r="L2648" s="1098"/>
      <c r="M2648" s="1098"/>
      <c r="N2648" s="1090"/>
      <c r="O2648" s="1098"/>
      <c r="P2648" s="1098"/>
      <c r="Q2648" s="1098"/>
      <c r="R2648" s="1090"/>
      <c r="S2648" s="1098"/>
      <c r="T2648" s="1098"/>
      <c r="U2648" s="1098"/>
      <c r="V2648" s="1090"/>
      <c r="W2648" s="1096"/>
      <c r="X2648" s="1096"/>
      <c r="Y2648" s="1096"/>
      <c r="Z2648" s="1090"/>
      <c r="AA2648" s="1169" t="e">
        <f t="shared" si="6077"/>
        <v>#DIV/0!</v>
      </c>
      <c r="AB2648" s="1169"/>
      <c r="AC2648" s="1169"/>
    </row>
    <row r="2649" spans="1:30" customFormat="1" x14ac:dyDescent="0.25">
      <c r="A2649" s="1175"/>
      <c r="B2649" s="1169"/>
      <c r="C2649" s="1098"/>
      <c r="D2649" s="1098"/>
      <c r="E2649" s="1098"/>
      <c r="F2649" s="1090"/>
      <c r="G2649" s="1098"/>
      <c r="H2649" s="1098"/>
      <c r="I2649" s="1098"/>
      <c r="J2649" s="1090"/>
      <c r="K2649" s="1098"/>
      <c r="L2649" s="1098"/>
      <c r="M2649" s="1098"/>
      <c r="N2649" s="1090"/>
      <c r="O2649" s="1098"/>
      <c r="P2649" s="1098"/>
      <c r="Q2649" s="1098"/>
      <c r="R2649" s="1090"/>
      <c r="S2649" s="1098"/>
      <c r="T2649" s="1098"/>
      <c r="U2649" s="1098"/>
      <c r="V2649" s="1090"/>
      <c r="W2649" s="1096"/>
      <c r="X2649" s="1096"/>
      <c r="Y2649" s="1096"/>
      <c r="Z2649" s="1090"/>
      <c r="AA2649" s="1169"/>
      <c r="AB2649" s="1169"/>
      <c r="AC2649" s="1169"/>
    </row>
    <row r="2651" spans="1:30" ht="15.75" thickBot="1" x14ac:dyDescent="0.3"/>
    <row r="2652" spans="1:30" customFormat="1" x14ac:dyDescent="0.25">
      <c r="A2652" s="3471" t="s">
        <v>157</v>
      </c>
      <c r="B2652" s="844" t="s">
        <v>935</v>
      </c>
      <c r="C2652" s="2323">
        <f>'synthèse avc amende BNP'!C2450</f>
        <v>625</v>
      </c>
      <c r="D2652" s="900">
        <v>639</v>
      </c>
      <c r="E2652" s="900">
        <f t="shared" ref="E2652:E2672" si="6140">C2652-D2652</f>
        <v>-14</v>
      </c>
      <c r="F2652" s="2324">
        <f t="shared" ref="F2652:F2672" si="6141">E2652/D2652</f>
        <v>-2.1909233176838811E-2</v>
      </c>
      <c r="G2652" s="2323">
        <f>'synthèse avc amende BNP'!D2450</f>
        <v>20</v>
      </c>
      <c r="H2652" s="900">
        <v>16</v>
      </c>
      <c r="I2652" s="900">
        <f t="shared" ref="I2652:I2715" si="6142">G2652-H2652</f>
        <v>4</v>
      </c>
      <c r="J2652" s="2324">
        <f t="shared" ref="J2652:J2715" si="6143">I2652/H2652</f>
        <v>0.25</v>
      </c>
      <c r="K2652" s="2323">
        <f>'synthèse avc amende BNP'!E2450</f>
        <v>195</v>
      </c>
      <c r="L2652" s="900">
        <v>206</v>
      </c>
      <c r="M2652" s="900">
        <f t="shared" ref="M2652:M2715" si="6144">K2652-L2652</f>
        <v>-11</v>
      </c>
      <c r="N2652" s="2324">
        <f t="shared" ref="N2652:N2715" si="6145">M2652/L2652</f>
        <v>-5.3398058252427182E-2</v>
      </c>
      <c r="O2652" s="2323">
        <f>'synthèse avc amende BNP'!F2450</f>
        <v>51</v>
      </c>
      <c r="P2652" s="900">
        <v>41</v>
      </c>
      <c r="Q2652" s="900">
        <f t="shared" ref="Q2652:Q2715" si="6146">O2652-P2652</f>
        <v>10</v>
      </c>
      <c r="R2652" s="2324">
        <f t="shared" ref="R2652:R2715" si="6147">Q2652/P2652</f>
        <v>0.24390243902439024</v>
      </c>
      <c r="S2652" s="2323">
        <f>'synthèse avc amende BNP'!G2450</f>
        <v>1</v>
      </c>
      <c r="T2652" s="900">
        <v>0</v>
      </c>
      <c r="U2652" s="900">
        <f t="shared" ref="U2652:U2715" si="6148">S2652-T2652</f>
        <v>1</v>
      </c>
      <c r="V2652" s="2324" t="e">
        <f t="shared" ref="V2652:V2715" si="6149">U2652/T2652</f>
        <v>#DIV/0!</v>
      </c>
      <c r="W2652" s="2323">
        <f>SUM(C2652+G2652+K2652+O2652+S2652)</f>
        <v>892</v>
      </c>
      <c r="X2652" s="900">
        <f>SUM(D2652+H2652+L2652+P2652+T2652)</f>
        <v>902</v>
      </c>
      <c r="Y2652" s="900">
        <f>W2652-X2652</f>
        <v>-10</v>
      </c>
      <c r="Z2652" s="2324">
        <f t="shared" ref="Z2652" si="6150">Y2652/X2652</f>
        <v>-1.1086474501108648E-2</v>
      </c>
    </row>
    <row r="2653" spans="1:30" customFormat="1" x14ac:dyDescent="0.25">
      <c r="A2653" s="3472"/>
      <c r="B2653" s="845" t="s">
        <v>4265</v>
      </c>
      <c r="C2653" s="2325">
        <f>'synthèse avc amende BNP'!C2451</f>
        <v>1.5956903594771241E-2</v>
      </c>
      <c r="D2653" s="2319">
        <f>D2652/D$4</f>
        <v>1.6459739323064243E-2</v>
      </c>
      <c r="E2653" s="2319">
        <f t="shared" si="6140"/>
        <v>-5.0283572829300238E-4</v>
      </c>
      <c r="F2653" s="2326">
        <f t="shared" si="6141"/>
        <v>-3.054943449732541E-2</v>
      </c>
      <c r="G2653" s="2325">
        <f>'synthèse avc amende BNP'!D2451</f>
        <v>8.5995614223674597E-4</v>
      </c>
      <c r="H2653" s="2319">
        <f>H2652/H$4</f>
        <v>7.009857612267251E-4</v>
      </c>
      <c r="I2653" s="2319">
        <f t="shared" si="6142"/>
        <v>1.5897038101002087E-4</v>
      </c>
      <c r="J2653" s="2326">
        <f t="shared" si="6143"/>
        <v>0.22678118415960791</v>
      </c>
      <c r="K2653" s="2325">
        <f>'synthèse avc amende BNP'!E2451</f>
        <v>8.2756864575818014E-3</v>
      </c>
      <c r="L2653" s="2319">
        <f>L2652/L$4</f>
        <v>9.0232150678931228E-3</v>
      </c>
      <c r="M2653" s="2319">
        <f t="shared" si="6144"/>
        <v>-7.4752861031132135E-4</v>
      </c>
      <c r="N2653" s="2326">
        <f t="shared" si="6145"/>
        <v>-8.2845039676735274E-2</v>
      </c>
      <c r="O2653" s="2325">
        <f>'synthèse avc amende BNP'!F2451</f>
        <v>3.2170567085094302E-3</v>
      </c>
      <c r="P2653" s="2319">
        <f>P2652/P$4</f>
        <v>2.5600999063378083E-3</v>
      </c>
      <c r="Q2653" s="2319">
        <f t="shared" si="6146"/>
        <v>6.5695680217162187E-4</v>
      </c>
      <c r="R2653" s="2326">
        <f t="shared" si="6147"/>
        <v>0.25661373626289086</v>
      </c>
      <c r="S2653" s="2325">
        <f>'synthèse avc amende BNP'!G2451</f>
        <v>6.4888715852313278E-5</v>
      </c>
      <c r="T2653" s="2319">
        <f>T2652/T$4</f>
        <v>0</v>
      </c>
      <c r="U2653" s="2319">
        <f t="shared" si="6148"/>
        <v>6.4888715852313278E-5</v>
      </c>
      <c r="V2653" s="2326" t="e">
        <f t="shared" si="6149"/>
        <v>#DIV/0!</v>
      </c>
      <c r="W2653" s="2325">
        <f t="shared" ref="W2653:X2653" si="6151">W2652/W$4</f>
        <v>7.6075461399379117E-3</v>
      </c>
      <c r="X2653" s="2319">
        <f t="shared" si="6151"/>
        <v>7.7914449588832842E-3</v>
      </c>
      <c r="Y2653" s="2319">
        <f t="shared" ref="Y2653:Y2673" si="6152">W2653-X2653</f>
        <v>-1.838988189453725E-4</v>
      </c>
      <c r="Z2653" s="2326">
        <f t="shared" ref="Z2653:Z2673" si="6153">Y2653/X2653</f>
        <v>-2.3602659059498762E-2</v>
      </c>
    </row>
    <row r="2654" spans="1:30" customFormat="1" x14ac:dyDescent="0.25">
      <c r="A2654" s="3472"/>
      <c r="B2654" s="845" t="s">
        <v>4267</v>
      </c>
      <c r="C2654" s="2327">
        <f>'synthèse avc amende BNP'!C2452</f>
        <v>2.4346538896030539E-2</v>
      </c>
      <c r="D2654" s="2320">
        <f>D2652/D$21</f>
        <v>2.5324984147114774E-2</v>
      </c>
      <c r="E2654" s="2320">
        <f t="shared" si="6140"/>
        <v>-9.7844525108423466E-4</v>
      </c>
      <c r="F2654" s="2326">
        <f t="shared" si="6141"/>
        <v>-3.8635572105410659E-2</v>
      </c>
      <c r="G2654" s="2327">
        <f>'synthèse avc amende BNP'!D2452</f>
        <v>5.1453563159248776E-3</v>
      </c>
      <c r="H2654" s="2320">
        <f>H2652/H$21</f>
        <v>4.434589800443459E-3</v>
      </c>
      <c r="I2654" s="2320">
        <f t="shared" si="6142"/>
        <v>7.1076651548141866E-4</v>
      </c>
      <c r="J2654" s="2326">
        <f t="shared" si="6143"/>
        <v>0.16027784924105992</v>
      </c>
      <c r="K2654" s="2327">
        <f>'synthèse avc amende BNP'!E2452</f>
        <v>1.5168014934660858E-2</v>
      </c>
      <c r="L2654" s="2320">
        <f>L2652/L$21</f>
        <v>1.6049863654070899E-2</v>
      </c>
      <c r="M2654" s="2320">
        <f t="shared" si="6144"/>
        <v>-8.8184871941004127E-4</v>
      </c>
      <c r="N2654" s="2326">
        <f t="shared" si="6145"/>
        <v>-5.4944312202077086E-2</v>
      </c>
      <c r="O2654" s="2327">
        <f>'synthèse avc amende BNP'!F2452</f>
        <v>6.1698524074522143E-3</v>
      </c>
      <c r="P2654" s="2320">
        <f>P2652/P$21</f>
        <v>5.106488977456719E-3</v>
      </c>
      <c r="Q2654" s="2320">
        <f t="shared" si="6146"/>
        <v>1.0633634299954953E-3</v>
      </c>
      <c r="R2654" s="2326">
        <f t="shared" si="6147"/>
        <v>0.20823768242521543</v>
      </c>
      <c r="S2654" s="2327">
        <f>'synthèse avc amende BNP'!G2452</f>
        <v>4.2122999157540015E-4</v>
      </c>
      <c r="T2654" s="2320">
        <f>T2652/T$21</f>
        <v>0</v>
      </c>
      <c r="U2654" s="2320">
        <f t="shared" si="6148"/>
        <v>4.2122999157540015E-4</v>
      </c>
      <c r="V2654" s="2326" t="e">
        <f t="shared" si="6149"/>
        <v>#DIV/0!</v>
      </c>
      <c r="W2654" s="2327">
        <f t="shared" ref="W2654:X2654" si="6154">W2652/W$21</f>
        <v>1.6813058393335092E-2</v>
      </c>
      <c r="X2654" s="2320">
        <f t="shared" si="6154"/>
        <v>1.7288967262132946E-2</v>
      </c>
      <c r="Y2654" s="2320">
        <f t="shared" si="6152"/>
        <v>-4.7590886879785368E-4</v>
      </c>
      <c r="Z2654" s="2326">
        <f t="shared" si="6153"/>
        <v>-2.7526737808117097E-2</v>
      </c>
    </row>
    <row r="2655" spans="1:30" customFormat="1" x14ac:dyDescent="0.25">
      <c r="A2655" s="3472"/>
      <c r="B2655" s="1203" t="s">
        <v>10</v>
      </c>
      <c r="C2655" s="2328">
        <f>'synthèse avc amende BNP'!C2461</f>
        <v>1280</v>
      </c>
      <c r="D2655" s="911">
        <v>1207</v>
      </c>
      <c r="E2655" s="911">
        <f t="shared" si="6140"/>
        <v>73</v>
      </c>
      <c r="F2655" s="2329">
        <f t="shared" si="6141"/>
        <v>6.0480530240265118E-2</v>
      </c>
      <c r="G2655" s="2328">
        <f>'synthèse avc amende BNP'!D2461</f>
        <v>83</v>
      </c>
      <c r="H2655" s="911">
        <v>128</v>
      </c>
      <c r="I2655" s="911">
        <f t="shared" si="6142"/>
        <v>-45</v>
      </c>
      <c r="J2655" s="2329">
        <f t="shared" si="6143"/>
        <v>-0.3515625</v>
      </c>
      <c r="K2655" s="2328">
        <f>'synthèse avc amende BNP'!E2461</f>
        <v>1182</v>
      </c>
      <c r="L2655" s="911">
        <v>1184</v>
      </c>
      <c r="M2655" s="911">
        <f t="shared" si="6144"/>
        <v>-2</v>
      </c>
      <c r="N2655" s="2329">
        <f t="shared" si="6145"/>
        <v>-1.6891891891891893E-3</v>
      </c>
      <c r="O2655" s="2328">
        <f>'synthèse avc amende BNP'!F2461</f>
        <v>125</v>
      </c>
      <c r="P2655" s="911">
        <v>136</v>
      </c>
      <c r="Q2655" s="911">
        <f t="shared" si="6146"/>
        <v>-11</v>
      </c>
      <c r="R2655" s="2329">
        <f t="shared" si="6147"/>
        <v>-8.0882352941176475E-2</v>
      </c>
      <c r="S2655" s="2328">
        <f>'synthèse avc amende BNP'!G2461</f>
        <v>2</v>
      </c>
      <c r="T2655" s="911">
        <v>2</v>
      </c>
      <c r="U2655" s="911">
        <f t="shared" si="6148"/>
        <v>0</v>
      </c>
      <c r="V2655" s="2329">
        <f t="shared" si="6149"/>
        <v>0</v>
      </c>
      <c r="W2655" s="2328">
        <f>SUM(C2655+G2655+K2655+O2655+S2655)</f>
        <v>2672</v>
      </c>
      <c r="X2655" s="911">
        <f>SUM(D2655+H2655+L2655+P2655+T2655)</f>
        <v>2657</v>
      </c>
      <c r="Y2655" s="911">
        <f t="shared" si="6152"/>
        <v>15</v>
      </c>
      <c r="Z2655" s="2329">
        <f t="shared" si="6153"/>
        <v>5.6454648099360178E-3</v>
      </c>
    </row>
    <row r="2656" spans="1:30" customFormat="1" x14ac:dyDescent="0.25">
      <c r="A2656" s="3472"/>
      <c r="B2656" s="845" t="s">
        <v>4294</v>
      </c>
      <c r="C2656" s="2325">
        <f>'synthèse avc amende BNP'!C2462</f>
        <v>7.1268297300156455E-3</v>
      </c>
      <c r="D2656" s="2319">
        <f>D2655/D$82</f>
        <v>6.9634347560201693E-3</v>
      </c>
      <c r="E2656" s="2319">
        <f t="shared" si="6140"/>
        <v>1.6339497399547615E-4</v>
      </c>
      <c r="F2656" s="2326">
        <f t="shared" si="6141"/>
        <v>2.3464709546422421E-2</v>
      </c>
      <c r="G2656" s="2325">
        <f>'synthèse avc amende BNP'!D2462</f>
        <v>8.042713592185971E-4</v>
      </c>
      <c r="H2656" s="2319">
        <f>H2655/H$82</f>
        <v>1.1595568318733184E-3</v>
      </c>
      <c r="I2656" s="2319">
        <f t="shared" si="6142"/>
        <v>-3.5528547265472135E-4</v>
      </c>
      <c r="J2656" s="2326">
        <f t="shared" si="6143"/>
        <v>-0.30639763648388069</v>
      </c>
      <c r="K2656" s="2325">
        <f>'synthèse avc amende BNP'!E2462</f>
        <v>8.6768851303735024E-3</v>
      </c>
      <c r="L2656" s="2319">
        <f>L2655/L$82</f>
        <v>8.7775874978686177E-3</v>
      </c>
      <c r="M2656" s="2319">
        <f t="shared" si="6144"/>
        <v>-1.0070236749511532E-4</v>
      </c>
      <c r="N2656" s="2326">
        <f t="shared" si="6145"/>
        <v>-1.1472670311696463E-2</v>
      </c>
      <c r="O2656" s="2325">
        <f>'synthèse avc amende BNP'!F2462</f>
        <v>1.7225460608816679E-3</v>
      </c>
      <c r="P2656" s="2319">
        <f>P2655/P$82</f>
        <v>1.8006328694938369E-3</v>
      </c>
      <c r="Q2656" s="2319">
        <f t="shared" si="6146"/>
        <v>-7.8086808612168974E-5</v>
      </c>
      <c r="R2656" s="2326">
        <f t="shared" si="6147"/>
        <v>-4.3366312997562578E-2</v>
      </c>
      <c r="S2656" s="2325">
        <f>'synthèse avc amende BNP'!G2462</f>
        <v>2.5565966585281673E-5</v>
      </c>
      <c r="T2656" s="2319">
        <f>T2655/T$82</f>
        <v>2.5483550368237302E-5</v>
      </c>
      <c r="U2656" s="2319">
        <f t="shared" si="6148"/>
        <v>8.2416217044371088E-8</v>
      </c>
      <c r="V2656" s="2326">
        <f t="shared" si="6149"/>
        <v>3.2340947730381659E-3</v>
      </c>
      <c r="W2656" s="2325">
        <f t="shared" ref="W2656:X2656" si="6155">W2655/W$82</f>
        <v>4.6891836398033071E-3</v>
      </c>
      <c r="X2656" s="2319">
        <f t="shared" si="6155"/>
        <v>4.6400673394793417E-3</v>
      </c>
      <c r="Y2656" s="2319">
        <f t="shared" si="6152"/>
        <v>4.9116300323965439E-5</v>
      </c>
      <c r="Z2656" s="2326">
        <f t="shared" si="6153"/>
        <v>1.0585255930677235E-2</v>
      </c>
    </row>
    <row r="2657" spans="1:26" customFormat="1" x14ac:dyDescent="0.25">
      <c r="A2657" s="3472"/>
      <c r="B2657" s="845" t="s">
        <v>4296</v>
      </c>
      <c r="C2657" s="2325">
        <f>'synthèse avc amende BNP'!C2463</f>
        <v>1.0436200570729718E-2</v>
      </c>
      <c r="D2657" s="2319">
        <f>D2655/D$99</f>
        <v>1.0338418316216841E-2</v>
      </c>
      <c r="E2657" s="2319">
        <f t="shared" si="6140"/>
        <v>9.778225451287717E-5</v>
      </c>
      <c r="F2657" s="2326">
        <f t="shared" si="6141"/>
        <v>9.4581445170869079E-3</v>
      </c>
      <c r="G2657" s="2325">
        <f>'synthèse avc amende BNP'!D2463</f>
        <v>7.9085278704144838E-3</v>
      </c>
      <c r="H2657" s="2319">
        <f>H2655/H$99</f>
        <v>1.1688430280339696E-2</v>
      </c>
      <c r="I2657" s="2319">
        <f t="shared" si="6142"/>
        <v>-3.7799024099252117E-3</v>
      </c>
      <c r="J2657" s="2326">
        <f t="shared" si="6143"/>
        <v>-0.3233883694616484</v>
      </c>
      <c r="K2657" s="2325">
        <f>'synthèse avc amende BNP'!E2463</f>
        <v>1.4099123277867239E-2</v>
      </c>
      <c r="L2657" s="2319">
        <f>L2655/L$99</f>
        <v>1.4221026460237578E-2</v>
      </c>
      <c r="M2657" s="2319">
        <f t="shared" si="6144"/>
        <v>-1.2190318237033891E-4</v>
      </c>
      <c r="N2657" s="2326">
        <f t="shared" si="6145"/>
        <v>-8.5720382217967118E-3</v>
      </c>
      <c r="O2657" s="2325">
        <f>'synthèse avc amende BNP'!F2463</f>
        <v>3.6217187228371095E-3</v>
      </c>
      <c r="P2657" s="2319">
        <f>P2655/P$99</f>
        <v>3.7514136761095632E-3</v>
      </c>
      <c r="Q2657" s="2319">
        <f t="shared" si="6146"/>
        <v>-1.2969495327245367E-4</v>
      </c>
      <c r="R2657" s="2326">
        <f t="shared" si="6147"/>
        <v>-3.4572287801369582E-2</v>
      </c>
      <c r="S2657" s="2325">
        <f>'synthèse avc amende BNP'!G2463</f>
        <v>1.6130333091378336E-4</v>
      </c>
      <c r="T2657" s="2319">
        <f>T2655/T$99</f>
        <v>1.6179920718388481E-4</v>
      </c>
      <c r="U2657" s="2319">
        <f t="shared" si="6148"/>
        <v>-4.9587627010144351E-7</v>
      </c>
      <c r="V2657" s="2326">
        <f t="shared" si="6149"/>
        <v>-3.0647632873619713E-3</v>
      </c>
      <c r="W2657" s="2325">
        <f t="shared" ref="W2657:X2657" si="6156">W2655/W$99</f>
        <v>1.012531594244637E-2</v>
      </c>
      <c r="X2657" s="2319">
        <f t="shared" si="6156"/>
        <v>1.0236120367837701E-2</v>
      </c>
      <c r="Y2657" s="2319">
        <f t="shared" si="6152"/>
        <v>-1.108044253913306E-4</v>
      </c>
      <c r="Z2657" s="2326">
        <f t="shared" si="6153"/>
        <v>-1.0824845880035031E-2</v>
      </c>
    </row>
    <row r="2658" spans="1:26" customFormat="1" x14ac:dyDescent="0.25">
      <c r="A2658" s="3472"/>
      <c r="B2658" s="1203" t="s">
        <v>14</v>
      </c>
      <c r="C2658" s="2328">
        <f>'synthèse avc amende BNP'!C2464</f>
        <v>14</v>
      </c>
      <c r="D2658" s="911">
        <v>12</v>
      </c>
      <c r="E2658" s="911">
        <f t="shared" si="6140"/>
        <v>2</v>
      </c>
      <c r="F2658" s="2329">
        <f t="shared" si="6141"/>
        <v>0.16666666666666666</v>
      </c>
      <c r="G2658" s="2328">
        <f>'synthèse avc amende BNP'!D2464</f>
        <v>3</v>
      </c>
      <c r="H2658" s="911">
        <v>3</v>
      </c>
      <c r="I2658" s="911">
        <f t="shared" si="6142"/>
        <v>0</v>
      </c>
      <c r="J2658" s="2329">
        <f t="shared" si="6143"/>
        <v>0</v>
      </c>
      <c r="K2658" s="2328">
        <f>'synthèse avc amende BNP'!E2464</f>
        <v>12</v>
      </c>
      <c r="L2658" s="911">
        <v>11</v>
      </c>
      <c r="M2658" s="911">
        <f t="shared" si="6144"/>
        <v>1</v>
      </c>
      <c r="N2658" s="2329">
        <f t="shared" si="6145"/>
        <v>9.0909090909090912E-2</v>
      </c>
      <c r="O2658" s="2328">
        <f>'synthèse avc amende BNP'!F2464</f>
        <v>4</v>
      </c>
      <c r="P2658" s="911">
        <v>3</v>
      </c>
      <c r="Q2658" s="911">
        <f t="shared" si="6146"/>
        <v>1</v>
      </c>
      <c r="R2658" s="2329">
        <f t="shared" si="6147"/>
        <v>0.33333333333333331</v>
      </c>
      <c r="S2658" s="2328">
        <f>'synthèse avc amende BNP'!G2464</f>
        <v>2</v>
      </c>
      <c r="T2658" s="911">
        <v>2</v>
      </c>
      <c r="U2658" s="911">
        <f t="shared" si="6148"/>
        <v>0</v>
      </c>
      <c r="V2658" s="2329">
        <f t="shared" si="6149"/>
        <v>0</v>
      </c>
      <c r="W2658" s="2328">
        <f>SUM(C2658+G2658+K2658+O2658+S2658)</f>
        <v>35</v>
      </c>
      <c r="X2658" s="911">
        <f>SUM(D2658+H2658+L2658+P2658+T2658)</f>
        <v>31</v>
      </c>
      <c r="Y2658" s="911">
        <f t="shared" si="6152"/>
        <v>4</v>
      </c>
      <c r="Z2658" s="2329">
        <f t="shared" si="6153"/>
        <v>0.12903225806451613</v>
      </c>
    </row>
    <row r="2659" spans="1:26" customFormat="1" x14ac:dyDescent="0.25">
      <c r="A2659" s="3472"/>
      <c r="B2659" s="845" t="s">
        <v>4299</v>
      </c>
      <c r="C2659" s="2325">
        <f>'synthèse avc amende BNP'!C2465</f>
        <v>1.6908212560386472E-2</v>
      </c>
      <c r="D2659" s="2319">
        <f>D2658/D$108</f>
        <v>1.8292682926829267E-2</v>
      </c>
      <c r="E2659" s="2319">
        <f t="shared" si="6140"/>
        <v>-1.384470366442795E-3</v>
      </c>
      <c r="F2659" s="2326">
        <f t="shared" si="6141"/>
        <v>-7.5684380032206136E-2</v>
      </c>
      <c r="G2659" s="2325">
        <f>'synthèse avc amende BNP'!D2465</f>
        <v>4.2075736325385693E-3</v>
      </c>
      <c r="H2659" s="2319">
        <f>H2658/H$108</f>
        <v>4.8859934853420191E-3</v>
      </c>
      <c r="I2659" s="2319">
        <f t="shared" si="6142"/>
        <v>-6.784198528034498E-4</v>
      </c>
      <c r="J2659" s="2326">
        <f t="shared" si="6143"/>
        <v>-0.13884992987377273</v>
      </c>
      <c r="K2659" s="2325">
        <f>'synthèse avc amende BNP'!E2465</f>
        <v>1.5706806282722512E-2</v>
      </c>
      <c r="L2659" s="2319">
        <f>L2658/L$108</f>
        <v>1.397712833545108E-2</v>
      </c>
      <c r="M2659" s="2319">
        <f t="shared" si="6144"/>
        <v>1.7296779472714321E-3</v>
      </c>
      <c r="N2659" s="2326">
        <f t="shared" si="6145"/>
        <v>0.12375059495478337</v>
      </c>
      <c r="O2659" s="2325">
        <f>'synthèse avc amende BNP'!F2465</f>
        <v>4.2105263157894736E-3</v>
      </c>
      <c r="P2659" s="2319">
        <f>P2658/P$108</f>
        <v>4.559270516717325E-3</v>
      </c>
      <c r="Q2659" s="2319">
        <f t="shared" si="6146"/>
        <v>-3.487442009278514E-4</v>
      </c>
      <c r="R2659" s="2326">
        <f t="shared" si="6147"/>
        <v>-7.6491228070175415E-2</v>
      </c>
      <c r="S2659" s="2325">
        <f>'synthèse avc amende BNP'!G2465</f>
        <v>4.3010752688172043E-3</v>
      </c>
      <c r="T2659" s="2319">
        <f>T2658/T$108</f>
        <v>6.1538461538461538E-3</v>
      </c>
      <c r="U2659" s="2319">
        <f t="shared" si="6148"/>
        <v>-1.8527708850289495E-3</v>
      </c>
      <c r="V2659" s="2326">
        <f t="shared" si="6149"/>
        <v>-0.30107526881720431</v>
      </c>
      <c r="W2659" s="2325">
        <f t="shared" ref="W2659:X2659" si="6157">W2658/W$108</f>
        <v>9.4086021505376347E-3</v>
      </c>
      <c r="X2659" s="2319">
        <f t="shared" si="6157"/>
        <v>1.0197368421052632E-2</v>
      </c>
      <c r="Y2659" s="2319">
        <f t="shared" si="6152"/>
        <v>-7.8876627051499733E-4</v>
      </c>
      <c r="Z2659" s="2326">
        <f t="shared" si="6153"/>
        <v>-7.7349982656954572E-2</v>
      </c>
    </row>
    <row r="2660" spans="1:26" customFormat="1" x14ac:dyDescent="0.25">
      <c r="A2660" s="3472"/>
      <c r="B2660" s="845" t="s">
        <v>4301</v>
      </c>
      <c r="C2660" s="2325">
        <f>'synthèse avc amende BNP'!C2466</f>
        <v>2.0895522388059702E-2</v>
      </c>
      <c r="D2660" s="2319">
        <f>D2658/D$125</f>
        <v>2.2222222222222223E-2</v>
      </c>
      <c r="E2660" s="2319">
        <f t="shared" si="6140"/>
        <v>-1.3266998341625209E-3</v>
      </c>
      <c r="F2660" s="2326">
        <f t="shared" si="6141"/>
        <v>-5.9701492537313439E-2</v>
      </c>
      <c r="G2660" s="2325">
        <f>'synthèse avc amende BNP'!D2466</f>
        <v>1.0238907849829351E-2</v>
      </c>
      <c r="H2660" s="2319">
        <f>H2658/H$125</f>
        <v>6.3291139240506328E-3</v>
      </c>
      <c r="I2660" s="2319">
        <f t="shared" si="6142"/>
        <v>3.9097939257787184E-3</v>
      </c>
      <c r="J2660" s="2326">
        <f t="shared" si="6143"/>
        <v>0.61774744027303752</v>
      </c>
      <c r="K2660" s="2325">
        <f>'synthèse avc amende BNP'!E2466</f>
        <v>2.6548672566371681E-2</v>
      </c>
      <c r="L2660" s="2319">
        <f>L2658/L$125</f>
        <v>2.3206751054852322E-2</v>
      </c>
      <c r="M2660" s="2319">
        <f t="shared" si="6144"/>
        <v>3.3419215115193593E-3</v>
      </c>
      <c r="N2660" s="2326">
        <f t="shared" si="6145"/>
        <v>0.14400643604183419</v>
      </c>
      <c r="O2660" s="2325">
        <f>'synthèse avc amende BNP'!F2466</f>
        <v>1.2195121951219513E-2</v>
      </c>
      <c r="P2660" s="2319">
        <f>P2658/P$125</f>
        <v>1.0380622837370242E-2</v>
      </c>
      <c r="Q2660" s="2319">
        <f t="shared" si="6146"/>
        <v>1.814499113849271E-3</v>
      </c>
      <c r="R2660" s="2326">
        <f t="shared" si="6147"/>
        <v>0.17479674796747977</v>
      </c>
      <c r="S2660" s="2325">
        <f>'synthèse avc amende BNP'!G2466</f>
        <v>1.8018018018018018E-2</v>
      </c>
      <c r="T2660" s="2319">
        <f>T2658/T$125</f>
        <v>2.4390243902439025E-2</v>
      </c>
      <c r="U2660" s="2319">
        <f t="shared" si="6148"/>
        <v>-6.3722258844210074E-3</v>
      </c>
      <c r="V2660" s="2326">
        <f t="shared" si="6149"/>
        <v>-0.26126126126126131</v>
      </c>
      <c r="W2660" s="2325">
        <f t="shared" ref="W2660:X2660" si="6158">W2658/W$125</f>
        <v>1.8878101402373247E-2</v>
      </c>
      <c r="X2660" s="2319">
        <f t="shared" si="6158"/>
        <v>1.6675632060247445E-2</v>
      </c>
      <c r="Y2660" s="2319">
        <f t="shared" si="6152"/>
        <v>2.2024693421258019E-3</v>
      </c>
      <c r="Z2660" s="2326">
        <f t="shared" si="6153"/>
        <v>0.13207711312941503</v>
      </c>
    </row>
    <row r="2661" spans="1:26" customFormat="1" x14ac:dyDescent="0.25">
      <c r="A2661" s="3472"/>
      <c r="B2661" s="1203" t="s">
        <v>4307</v>
      </c>
      <c r="C2661" s="2330">
        <f>'synthèse avc amende BNP'!C2467</f>
        <v>0.48828125</v>
      </c>
      <c r="D2661" s="1977">
        <f>D2652/D2655</f>
        <v>0.52941176470588236</v>
      </c>
      <c r="E2661" s="1977">
        <f t="shared" si="6140"/>
        <v>-4.1130514705882359E-2</v>
      </c>
      <c r="F2661" s="2329">
        <f t="shared" si="6141"/>
        <v>-7.7690972222222238E-2</v>
      </c>
      <c r="G2661" s="2330">
        <f>'synthèse avc amende BNP'!D2467</f>
        <v>0.24096385542168675</v>
      </c>
      <c r="H2661" s="1977">
        <f>H2652/H2655</f>
        <v>0.125</v>
      </c>
      <c r="I2661" s="1977">
        <f t="shared" si="6142"/>
        <v>0.11596385542168675</v>
      </c>
      <c r="J2661" s="2329">
        <f t="shared" si="6143"/>
        <v>0.92771084337349397</v>
      </c>
      <c r="K2661" s="2330">
        <f>'synthèse avc amende BNP'!E2467</f>
        <v>0.1649746192893401</v>
      </c>
      <c r="L2661" s="1977">
        <f>L2652/L2655</f>
        <v>0.17398648648648649</v>
      </c>
      <c r="M2661" s="1977">
        <f t="shared" si="6144"/>
        <v>-9.0118671971463893E-3</v>
      </c>
      <c r="N2661" s="2329">
        <f t="shared" si="6145"/>
        <v>-5.1796362919520993E-2</v>
      </c>
      <c r="O2661" s="2330">
        <f>'synthèse avc amende BNP'!F2467</f>
        <v>0.40799999999999997</v>
      </c>
      <c r="P2661" s="1977">
        <f>P2652/P2655</f>
        <v>0.3014705882352941</v>
      </c>
      <c r="Q2661" s="1977">
        <f t="shared" si="6146"/>
        <v>0.10652941176470587</v>
      </c>
      <c r="R2661" s="2329">
        <f t="shared" si="6147"/>
        <v>0.35336585365853657</v>
      </c>
      <c r="S2661" s="2330">
        <f>'synthèse avc amende BNP'!G2467</f>
        <v>0.5</v>
      </c>
      <c r="T2661" s="1977">
        <f>T2652/T2655</f>
        <v>0</v>
      </c>
      <c r="U2661" s="1977">
        <f t="shared" si="6148"/>
        <v>0.5</v>
      </c>
      <c r="V2661" s="2329" t="e">
        <f t="shared" si="6149"/>
        <v>#DIV/0!</v>
      </c>
      <c r="W2661" s="2330">
        <f t="shared" ref="W2661:X2661" si="6159">W2652/W2655</f>
        <v>0.33383233532934131</v>
      </c>
      <c r="X2661" s="1977">
        <f t="shared" si="6159"/>
        <v>0.3394806172374859</v>
      </c>
      <c r="Y2661" s="1977">
        <f t="shared" si="6152"/>
        <v>-5.6482819081445923E-3</v>
      </c>
      <c r="Z2661" s="2329">
        <f t="shared" si="6153"/>
        <v>-1.6638010011020155E-2</v>
      </c>
    </row>
    <row r="2662" spans="1:26" customFormat="1" x14ac:dyDescent="0.25">
      <c r="A2662" s="3472"/>
      <c r="B2662" s="845" t="s">
        <v>4223</v>
      </c>
      <c r="C2662" s="2331">
        <f>'synthèse avc amende BNP'!C2468</f>
        <v>2.23899043463414</v>
      </c>
      <c r="D2662" s="2321">
        <f>D2661/D$134</f>
        <v>2.3637385715194839</v>
      </c>
      <c r="E2662" s="2321">
        <f t="shared" si="6140"/>
        <v>-0.12474813688534381</v>
      </c>
      <c r="F2662" s="2326">
        <f t="shared" si="6141"/>
        <v>-5.2775775793662272E-2</v>
      </c>
      <c r="G2662" s="2331">
        <f>'synthèse avc amende BNP'!D2468</f>
        <v>1.0692363123215656</v>
      </c>
      <c r="H2662" s="2321">
        <f>H2661/H$134</f>
        <v>0.60452902519167584</v>
      </c>
      <c r="I2662" s="2321">
        <f t="shared" si="6142"/>
        <v>0.46470728712988973</v>
      </c>
      <c r="J2662" s="2326">
        <f t="shared" si="6143"/>
        <v>0.76870963636948064</v>
      </c>
      <c r="K2662" s="2331">
        <f>'synthèse avc amende BNP'!E2468</f>
        <v>0.95376236209612808</v>
      </c>
      <c r="L2662" s="2321">
        <f>L2661/L$134</f>
        <v>1.0279834943353341</v>
      </c>
      <c r="M2662" s="2321">
        <f t="shared" si="6144"/>
        <v>-7.4221132239206011E-2</v>
      </c>
      <c r="N2662" s="2326">
        <f t="shared" si="6145"/>
        <v>-7.2200704241068933E-2</v>
      </c>
      <c r="O2662" s="2331">
        <f>'synthèse avc amende BNP'!F2468</f>
        <v>1.8676172333312306</v>
      </c>
      <c r="P2662" s="2321">
        <f>P2661/P$134</f>
        <v>1.4217778369543259</v>
      </c>
      <c r="Q2662" s="2321">
        <f t="shared" si="6146"/>
        <v>0.44583939637690473</v>
      </c>
      <c r="R2662" s="2326">
        <f t="shared" si="6147"/>
        <v>0.31357880590681003</v>
      </c>
      <c r="S2662" s="2331">
        <f>'synthèse avc amende BNP'!G2468</f>
        <v>2.538089676205308</v>
      </c>
      <c r="T2662" s="2321">
        <f>T2661/T$134</f>
        <v>0</v>
      </c>
      <c r="U2662" s="2321">
        <f t="shared" si="6148"/>
        <v>2.538089676205308</v>
      </c>
      <c r="V2662" s="2326" t="e">
        <f t="shared" si="6149"/>
        <v>#DIV/0!</v>
      </c>
      <c r="W2662" s="2331">
        <f t="shared" ref="W2662:X2662" si="6160">W2661/W$134</f>
        <v>1.6223604627813251</v>
      </c>
      <c r="X2662" s="2321">
        <f t="shared" si="6160"/>
        <v>1.6791663544601825</v>
      </c>
      <c r="Y2662" s="2321">
        <f t="shared" si="6152"/>
        <v>-5.6805891678857412E-2</v>
      </c>
      <c r="Z2662" s="2326">
        <f t="shared" si="6153"/>
        <v>-3.3829817711610435E-2</v>
      </c>
    </row>
    <row r="2663" spans="1:26" customFormat="1" x14ac:dyDescent="0.25">
      <c r="A2663" s="3472"/>
      <c r="B2663" s="845" t="s">
        <v>4224</v>
      </c>
      <c r="C2663" s="2331">
        <f>'synthèse avc amende BNP'!C2469</f>
        <v>2.3328929653110513</v>
      </c>
      <c r="D2663" s="2321">
        <f>D2661/D$137</f>
        <v>2.4495994815174007</v>
      </c>
      <c r="E2663" s="2321">
        <f t="shared" si="6140"/>
        <v>-0.11670651620634942</v>
      </c>
      <c r="F2663" s="2326">
        <f t="shared" si="6141"/>
        <v>-4.7643101285298993E-2</v>
      </c>
      <c r="G2663" s="2331">
        <f>'synthèse avc amende BNP'!D2469</f>
        <v>0.65060860886303129</v>
      </c>
      <c r="H2663" s="2321">
        <f>H2661/H$137</f>
        <v>0.37939994456762749</v>
      </c>
      <c r="I2663" s="2321">
        <f t="shared" si="6142"/>
        <v>0.2712086642954038</v>
      </c>
      <c r="J2663" s="2326">
        <f t="shared" si="6143"/>
        <v>0.71483580369121869</v>
      </c>
      <c r="K2663" s="2331">
        <f>'synthèse avc amende BNP'!E2469</f>
        <v>1.07581263286573</v>
      </c>
      <c r="L2663" s="2321">
        <f>L2661/L$137</f>
        <v>1.1286009275734636</v>
      </c>
      <c r="M2663" s="2321">
        <f t="shared" si="6144"/>
        <v>-5.2788294707733607E-2</v>
      </c>
      <c r="N2663" s="2326">
        <f t="shared" si="6145"/>
        <v>-4.6773215773648631E-2</v>
      </c>
      <c r="O2663" s="2331">
        <f>'synthèse avc amende BNP'!F2469</f>
        <v>1.7035702879264456</v>
      </c>
      <c r="P2663" s="2321">
        <f>P2661/P$137</f>
        <v>1.3612172419098414</v>
      </c>
      <c r="Q2663" s="2321">
        <f t="shared" si="6146"/>
        <v>0.34235304601660421</v>
      </c>
      <c r="R2663" s="2326">
        <f t="shared" si="6147"/>
        <v>0.25150507610105599</v>
      </c>
      <c r="S2663" s="2331">
        <f>'synthèse avc amende BNP'!G2469</f>
        <v>2.6114153327716934</v>
      </c>
      <c r="T2663" s="2321">
        <f>T2661/T$137</f>
        <v>0</v>
      </c>
      <c r="U2663" s="2321">
        <f t="shared" si="6148"/>
        <v>2.6114153327716934</v>
      </c>
      <c r="V2663" s="2326" t="e">
        <f t="shared" si="6149"/>
        <v>#DIV/0!</v>
      </c>
      <c r="W2663" s="2331">
        <f t="shared" ref="W2663:X2663" si="6161">W2661/W$137</f>
        <v>1.6604971626468479</v>
      </c>
      <c r="X2663" s="2321">
        <f t="shared" si="6161"/>
        <v>1.6890156270978964</v>
      </c>
      <c r="Y2663" s="2321">
        <f t="shared" si="6152"/>
        <v>-2.8518464451048553E-2</v>
      </c>
      <c r="Z2663" s="2326">
        <f t="shared" si="6153"/>
        <v>-1.6884665833465141E-2</v>
      </c>
    </row>
    <row r="2664" spans="1:26" customFormat="1" ht="15.75" thickBot="1" x14ac:dyDescent="0.3">
      <c r="A2664" s="3472"/>
      <c r="B2664" s="845" t="s">
        <v>4758</v>
      </c>
      <c r="C2664" s="2331">
        <f>'synthèse avc amende BNP'!C2470</f>
        <v>1.7390333973068208</v>
      </c>
      <c r="D2664" s="2321">
        <f>D2661/D$152</f>
        <v>1.912440500675795</v>
      </c>
      <c r="E2664" s="2321">
        <f t="shared" si="6140"/>
        <v>-0.17340710336897414</v>
      </c>
      <c r="F2664" s="2326">
        <f t="shared" si="6141"/>
        <v>-9.0673201758537131E-2</v>
      </c>
      <c r="G2664" s="2331">
        <f>'synthèse avc amende BNP'!D2470</f>
        <v>0.73566661527279131</v>
      </c>
      <c r="H2664" s="2321">
        <f>H2661/H$152</f>
        <v>0.4045454545454546</v>
      </c>
      <c r="I2664" s="2321">
        <f t="shared" si="6142"/>
        <v>0.33112116072733672</v>
      </c>
      <c r="J2664" s="2326">
        <f t="shared" si="6143"/>
        <v>0.8185017456181356</v>
      </c>
      <c r="K2664" s="2331">
        <f>'synthèse avc amende BNP'!E2470</f>
        <v>0.33555685257886336</v>
      </c>
      <c r="L2664" s="2321">
        <f>L2661/L$152</f>
        <v>0.33628359002181202</v>
      </c>
      <c r="M2664" s="2321">
        <f t="shared" si="6144"/>
        <v>-7.2673744294865505E-4</v>
      </c>
      <c r="N2664" s="2326">
        <f t="shared" si="6145"/>
        <v>-2.161085061871492E-3</v>
      </c>
      <c r="O2664" s="2331">
        <f>'synthèse avc amende BNP'!F2470</f>
        <v>1.1069696287964004</v>
      </c>
      <c r="P2664" s="2321">
        <f>P2661/P$152</f>
        <v>0.77629892731702688</v>
      </c>
      <c r="Q2664" s="2321">
        <f t="shared" si="6146"/>
        <v>0.3306707014793735</v>
      </c>
      <c r="R2664" s="2326">
        <f t="shared" si="6147"/>
        <v>0.42595795233442774</v>
      </c>
      <c r="S2664" s="2331">
        <f>'synthèse avc amende BNP'!G2470</f>
        <v>1.8775395033860045</v>
      </c>
      <c r="T2664" s="2321">
        <f>T2661/T$152</f>
        <v>0</v>
      </c>
      <c r="U2664" s="2321">
        <f t="shared" si="6148"/>
        <v>1.8775395033860045</v>
      </c>
      <c r="V2664" s="2326" t="e">
        <f t="shared" si="6149"/>
        <v>#DIV/0!</v>
      </c>
      <c r="W2664" s="2331">
        <f t="shared" ref="W2664:X2664" si="6162">W2661/W$152</f>
        <v>1.0593875763981637</v>
      </c>
      <c r="X2664" s="2321">
        <f t="shared" si="6162"/>
        <v>1.0749020026164187</v>
      </c>
      <c r="Y2664" s="2321">
        <f t="shared" si="6152"/>
        <v>-1.551442621825494E-2</v>
      </c>
      <c r="Z2664" s="2326">
        <f t="shared" si="6153"/>
        <v>-1.4433340137511401E-2</v>
      </c>
    </row>
    <row r="2665" spans="1:26" customFormat="1" hidden="1" x14ac:dyDescent="0.25">
      <c r="A2665" s="3472"/>
      <c r="B2665" s="1203" t="s">
        <v>4328</v>
      </c>
      <c r="C2665" s="2332">
        <f>'synthèse avc amende BNP'!C2483</f>
        <v>91.428571428571431</v>
      </c>
      <c r="D2665" s="2322">
        <f>D2655/D2658</f>
        <v>100.58333333333333</v>
      </c>
      <c r="E2665" s="2322">
        <f t="shared" si="6140"/>
        <v>-9.154761904761898</v>
      </c>
      <c r="F2665" s="2329">
        <f t="shared" si="6141"/>
        <v>-9.1016688365486972E-2</v>
      </c>
      <c r="G2665" s="2332">
        <f>'synthèse avc amende BNP'!D2483</f>
        <v>27.666666666666668</v>
      </c>
      <c r="H2665" s="2322">
        <f>H2655/H2658</f>
        <v>42.666666666666664</v>
      </c>
      <c r="I2665" s="2322">
        <f t="shared" si="6142"/>
        <v>-14.999999999999996</v>
      </c>
      <c r="J2665" s="2329">
        <f t="shared" si="6143"/>
        <v>-0.35156249999999994</v>
      </c>
      <c r="K2665" s="2332">
        <f>'synthèse avc amende BNP'!E2483</f>
        <v>98.5</v>
      </c>
      <c r="L2665" s="2322">
        <f>L2655/L2658</f>
        <v>107.63636363636364</v>
      </c>
      <c r="M2665" s="2322">
        <f t="shared" si="6144"/>
        <v>-9.1363636363636402</v>
      </c>
      <c r="N2665" s="2329">
        <f t="shared" si="6145"/>
        <v>-8.4881756756756785E-2</v>
      </c>
      <c r="O2665" s="2332">
        <f>'synthèse avc amende BNP'!F2483</f>
        <v>31.25</v>
      </c>
      <c r="P2665" s="2322">
        <f>P2655/P2658</f>
        <v>45.333333333333336</v>
      </c>
      <c r="Q2665" s="2322">
        <f t="shared" si="6146"/>
        <v>-14.083333333333336</v>
      </c>
      <c r="R2665" s="2329">
        <f t="shared" si="6147"/>
        <v>-0.31066176470588241</v>
      </c>
      <c r="S2665" s="2332">
        <f>'synthèse avc amende BNP'!G2483</f>
        <v>1</v>
      </c>
      <c r="T2665" s="2322">
        <f>T2655/T2658</f>
        <v>1</v>
      </c>
      <c r="U2665" s="2322">
        <f t="shared" si="6148"/>
        <v>0</v>
      </c>
      <c r="V2665" s="2329">
        <f t="shared" si="6149"/>
        <v>0</v>
      </c>
      <c r="W2665" s="2332">
        <f t="shared" ref="W2665:X2665" si="6163">W2655/W2658</f>
        <v>76.342857142857142</v>
      </c>
      <c r="X2665" s="2322">
        <f t="shared" si="6163"/>
        <v>85.709677419354833</v>
      </c>
      <c r="Y2665" s="2322">
        <f t="shared" si="6152"/>
        <v>-9.3668202764976911</v>
      </c>
      <c r="Z2665" s="2329">
        <f t="shared" si="6153"/>
        <v>-0.10928544545405662</v>
      </c>
    </row>
    <row r="2666" spans="1:26" customFormat="1" hidden="1" x14ac:dyDescent="0.25">
      <c r="A2666" s="3472"/>
      <c r="B2666" s="1181" t="s">
        <v>4223</v>
      </c>
      <c r="C2666" s="2331">
        <f>'synthèse avc amende BNP'!C2484</f>
        <v>0.4215010726037825</v>
      </c>
      <c r="D2666" s="2321">
        <f>D2665/D$264</f>
        <v>0.38066776666243585</v>
      </c>
      <c r="E2666" s="2321">
        <f t="shared" si="6140"/>
        <v>4.0833305941346654E-2</v>
      </c>
      <c r="F2666" s="2326">
        <f t="shared" si="6141"/>
        <v>0.10726756903889985</v>
      </c>
      <c r="G2666" s="2331">
        <f>'synthèse avc amende BNP'!D2484</f>
        <v>0.19114849304095327</v>
      </c>
      <c r="H2666" s="2321">
        <f>H2665/H$264</f>
        <v>0.2373226315900725</v>
      </c>
      <c r="I2666" s="2321">
        <f t="shared" si="6142"/>
        <v>-4.6174138549119226E-2</v>
      </c>
      <c r="J2666" s="2326">
        <f t="shared" si="6143"/>
        <v>-0.19456272770848015</v>
      </c>
      <c r="K2666" s="2331">
        <f>'synthèse avc amende BNP'!E2484</f>
        <v>0.55242835330044626</v>
      </c>
      <c r="L2666" s="2321">
        <f>L2665/L$264</f>
        <v>0.62799648734750935</v>
      </c>
      <c r="M2666" s="2321">
        <f t="shared" si="6144"/>
        <v>-7.5568134047063085E-2</v>
      </c>
      <c r="N2666" s="2326">
        <f t="shared" si="6145"/>
        <v>-0.12033209670685077</v>
      </c>
      <c r="O2666" s="2331">
        <f>'synthèse avc amende BNP'!F2484</f>
        <v>0.40910468945939615</v>
      </c>
      <c r="P2666" s="2321">
        <f>P2665/P$264</f>
        <v>0.39493880937564818</v>
      </c>
      <c r="Q2666" s="2321">
        <f t="shared" si="6146"/>
        <v>1.4165880083747973E-2</v>
      </c>
      <c r="R2666" s="2326">
        <f t="shared" si="6147"/>
        <v>3.5868544056590852E-2</v>
      </c>
      <c r="S2666" s="2331">
        <f>'synthèse avc amende BNP'!G2484</f>
        <v>5.9440872310779881E-3</v>
      </c>
      <c r="T2666" s="2321">
        <f>T2665/T$264</f>
        <v>4.1410769348385612E-3</v>
      </c>
      <c r="U2666" s="2321">
        <f t="shared" si="6148"/>
        <v>1.8030102962394269E-3</v>
      </c>
      <c r="V2666" s="2326">
        <f t="shared" si="6149"/>
        <v>0.4353964740598853</v>
      </c>
      <c r="W2666" s="2331">
        <f t="shared" ref="W2666:X2666" si="6164">W2665/W$264</f>
        <v>0.49839323257338003</v>
      </c>
      <c r="X2666" s="2321">
        <f t="shared" si="6164"/>
        <v>0.4550259584521677</v>
      </c>
      <c r="Y2666" s="2321">
        <f t="shared" si="6152"/>
        <v>4.3367274121212329E-2</v>
      </c>
      <c r="Z2666" s="2326">
        <f t="shared" si="6153"/>
        <v>9.5307252950429411E-2</v>
      </c>
    </row>
    <row r="2667" spans="1:26" customFormat="1" hidden="1" x14ac:dyDescent="0.25">
      <c r="A2667" s="3472"/>
      <c r="B2667" s="1181" t="s">
        <v>4224</v>
      </c>
      <c r="C2667" s="2331">
        <f>'synthèse avc amende BNP'!C2485</f>
        <v>0.49944674159920799</v>
      </c>
      <c r="D2667" s="2321">
        <f>D2665/D$281</f>
        <v>0.46522882422975786</v>
      </c>
      <c r="E2667" s="2321">
        <f t="shared" si="6140"/>
        <v>3.4217917369450124E-2</v>
      </c>
      <c r="F2667" s="2326">
        <f t="shared" si="6141"/>
        <v>7.3550725121346444E-2</v>
      </c>
      <c r="G2667" s="2331">
        <f>'synthèse avc amende BNP'!D2485</f>
        <v>0.77239955534381455</v>
      </c>
      <c r="H2667" s="2321">
        <f>H2665/H$281</f>
        <v>1.2194928925821082</v>
      </c>
      <c r="I2667" s="2321">
        <f t="shared" si="6142"/>
        <v>-0.4470933372382937</v>
      </c>
      <c r="J2667" s="2326">
        <f t="shared" si="6143"/>
        <v>-0.366622339464099</v>
      </c>
      <c r="K2667" s="2331">
        <f>'synthèse avc amende BNP'!E2485</f>
        <v>0.53106697679966608</v>
      </c>
      <c r="L2667" s="2321">
        <f>L2665/L$281</f>
        <v>0.61279695837751025</v>
      </c>
      <c r="M2667" s="2321">
        <f t="shared" si="6144"/>
        <v>-8.1729981577844169E-2</v>
      </c>
      <c r="N2667" s="2326">
        <f t="shared" si="6145"/>
        <v>-0.13337204184929205</v>
      </c>
      <c r="O2667" s="2331">
        <f>'synthèse avc amende BNP'!F2485</f>
        <v>0.29698093527264302</v>
      </c>
      <c r="P2667" s="2321">
        <f>P2665/P$281</f>
        <v>0.36138618413188794</v>
      </c>
      <c r="Q2667" s="2321">
        <f t="shared" si="6146"/>
        <v>-6.4405248859244923E-2</v>
      </c>
      <c r="R2667" s="2326">
        <f t="shared" si="6147"/>
        <v>-0.17821724151950485</v>
      </c>
      <c r="S2667" s="2331">
        <f>'synthèse avc amende BNP'!G2485</f>
        <v>8.9523348657149764E-3</v>
      </c>
      <c r="T2667" s="2321">
        <f>T2665/T$281</f>
        <v>6.6337674945392763E-3</v>
      </c>
      <c r="U2667" s="2321">
        <f t="shared" si="6148"/>
        <v>2.3185673711757001E-3</v>
      </c>
      <c r="V2667" s="2326">
        <f t="shared" si="6149"/>
        <v>0.34950989359881501</v>
      </c>
      <c r="W2667" s="2331">
        <f t="shared" ref="W2667:X2667" si="6165">W2665/W$281</f>
        <v>0.53635245020844491</v>
      </c>
      <c r="X2667" s="2321">
        <f t="shared" si="6165"/>
        <v>0.56067523821252951</v>
      </c>
      <c r="Y2667" s="2321">
        <f t="shared" si="6152"/>
        <v>-2.4322788004084606E-2</v>
      </c>
      <c r="Z2667" s="2326">
        <f t="shared" si="6153"/>
        <v>-4.3381241664296244E-2</v>
      </c>
    </row>
    <row r="2668" spans="1:26" customFormat="1" hidden="1" x14ac:dyDescent="0.25">
      <c r="A2668" s="3472"/>
      <c r="B2668" s="845" t="s">
        <v>4758</v>
      </c>
      <c r="C2668" s="2331">
        <f>'synthèse avc amende BNP'!C2486</f>
        <v>0.64613831398283694</v>
      </c>
      <c r="D2668" s="2321">
        <f>D2665/D$282</f>
        <v>0.59109398045722716</v>
      </c>
      <c r="E2668" s="2321">
        <f t="shared" si="6140"/>
        <v>5.5044333525609779E-2</v>
      </c>
      <c r="F2668" s="2326">
        <f t="shared" si="6141"/>
        <v>9.3122811846318418E-2</v>
      </c>
      <c r="G2668" s="2331">
        <f>'synthèse avc amende BNP'!D2486</f>
        <v>1.3419161676646707</v>
      </c>
      <c r="H2668" s="2321">
        <f>H2665/H$282</f>
        <v>2.4236371202663336</v>
      </c>
      <c r="I2668" s="2321">
        <f t="shared" si="6142"/>
        <v>-1.0817209526016629</v>
      </c>
      <c r="J2668" s="2326">
        <f t="shared" si="6143"/>
        <v>-0.44632133398039081</v>
      </c>
      <c r="K2668" s="2331">
        <f>'synthèse avc amende BNP'!E2486</f>
        <v>2.7637714049927791</v>
      </c>
      <c r="L2668" s="2321">
        <f>L2665/L$282</f>
        <v>3.1711433966626847</v>
      </c>
      <c r="M2668" s="2321">
        <f t="shared" si="6144"/>
        <v>-0.40737199166990568</v>
      </c>
      <c r="N2668" s="2326">
        <f t="shared" si="6145"/>
        <v>-0.1284621793194923</v>
      </c>
      <c r="O2668" s="2331">
        <f>'synthèse avc amende BNP'!F2486</f>
        <v>1.0300062189054726</v>
      </c>
      <c r="P2668" s="2321">
        <f>P2665/P$282</f>
        <v>1.2595223173873686</v>
      </c>
      <c r="Q2668" s="2321">
        <f t="shared" si="6146"/>
        <v>-0.22951609848189602</v>
      </c>
      <c r="R2668" s="2326">
        <f t="shared" si="6147"/>
        <v>-0.18222471750876318</v>
      </c>
      <c r="S2668" s="2331">
        <f>'synthèse avc amende BNP'!G2486</f>
        <v>1.9537120529005109E-2</v>
      </c>
      <c r="T2668" s="2321">
        <f>T2665/T$282</f>
        <v>1.3426914861153492E-2</v>
      </c>
      <c r="U2668" s="2321">
        <f t="shared" si="6148"/>
        <v>6.1102056678516165E-3</v>
      </c>
      <c r="V2668" s="2326">
        <f t="shared" si="6149"/>
        <v>0.45507145394431253</v>
      </c>
      <c r="W2668" s="2331">
        <f t="shared" ref="W2668:X2668" si="6166">W2665/W$282</f>
        <v>1.138888741122962</v>
      </c>
      <c r="X2668" s="2321">
        <f t="shared" si="6166"/>
        <v>1.1418194465960412</v>
      </c>
      <c r="Y2668" s="2321">
        <f t="shared" si="6152"/>
        <v>-2.9307054730791648E-3</v>
      </c>
      <c r="Z2668" s="2326">
        <f t="shared" si="6153"/>
        <v>-2.5666978100750506E-3</v>
      </c>
    </row>
    <row r="2669" spans="1:26" customFormat="1" hidden="1" x14ac:dyDescent="0.25">
      <c r="A2669" s="3472"/>
      <c r="B2669" s="1203" t="s">
        <v>4333</v>
      </c>
      <c r="C2669" s="2332">
        <f>'synthèse avc amende BNP'!C2487</f>
        <v>44.642857142857146</v>
      </c>
      <c r="D2669" s="2322">
        <f>D2652/D2658</f>
        <v>53.25</v>
      </c>
      <c r="E2669" s="2322">
        <f t="shared" si="6140"/>
        <v>-8.6071428571428541</v>
      </c>
      <c r="F2669" s="2329">
        <f t="shared" si="6141"/>
        <v>-0.16163648558014748</v>
      </c>
      <c r="G2669" s="2332">
        <f>'synthèse avc amende BNP'!D2487</f>
        <v>6.666666666666667</v>
      </c>
      <c r="H2669" s="2322">
        <f>H2652/H2658</f>
        <v>5.333333333333333</v>
      </c>
      <c r="I2669" s="2322">
        <f t="shared" si="6142"/>
        <v>1.3333333333333339</v>
      </c>
      <c r="J2669" s="2329">
        <f t="shared" si="6143"/>
        <v>0.25000000000000011</v>
      </c>
      <c r="K2669" s="2332">
        <f>'synthèse avc amende BNP'!E2487</f>
        <v>16.25</v>
      </c>
      <c r="L2669" s="2322">
        <f>L2652/L2658</f>
        <v>18.727272727272727</v>
      </c>
      <c r="M2669" s="2322">
        <f t="shared" si="6144"/>
        <v>-2.4772727272727266</v>
      </c>
      <c r="N2669" s="2329">
        <f t="shared" si="6145"/>
        <v>-0.13228155339805822</v>
      </c>
      <c r="O2669" s="2332">
        <f>'synthèse avc amende BNP'!F2487</f>
        <v>12.75</v>
      </c>
      <c r="P2669" s="2322">
        <f>P2652/P2658</f>
        <v>13.666666666666666</v>
      </c>
      <c r="Q2669" s="2322">
        <f t="shared" si="6146"/>
        <v>-0.91666666666666607</v>
      </c>
      <c r="R2669" s="2329">
        <f t="shared" si="6147"/>
        <v>-6.707317073170728E-2</v>
      </c>
      <c r="S2669" s="2332">
        <f>'synthèse avc amende BNP'!G2487</f>
        <v>0.5</v>
      </c>
      <c r="T2669" s="2322">
        <f>T2652/T2658</f>
        <v>0</v>
      </c>
      <c r="U2669" s="2322">
        <f t="shared" si="6148"/>
        <v>0.5</v>
      </c>
      <c r="V2669" s="2329" t="e">
        <f t="shared" si="6149"/>
        <v>#DIV/0!</v>
      </c>
      <c r="W2669" s="2332">
        <f t="shared" ref="W2669:X2669" si="6167">W2652/W2658</f>
        <v>25.485714285714284</v>
      </c>
      <c r="X2669" s="2322">
        <f t="shared" si="6167"/>
        <v>29.096774193548388</v>
      </c>
      <c r="Y2669" s="2322">
        <f t="shared" si="6152"/>
        <v>-3.6110599078341039</v>
      </c>
      <c r="Z2669" s="2329">
        <f t="shared" si="6153"/>
        <v>-0.12410516312955346</v>
      </c>
    </row>
    <row r="2670" spans="1:26" customFormat="1" hidden="1" x14ac:dyDescent="0.25">
      <c r="A2670" s="3472"/>
      <c r="B2670" s="1181" t="s">
        <v>4223</v>
      </c>
      <c r="C2670" s="2331">
        <f>'synthèse avc amende BNP'!C2488</f>
        <v>0.94373686974789928</v>
      </c>
      <c r="D2670" s="2321">
        <f>D2669/D$290</f>
        <v>0.89979908299417855</v>
      </c>
      <c r="E2670" s="2321">
        <f t="shared" si="6140"/>
        <v>4.3937786753720731E-2</v>
      </c>
      <c r="F2670" s="2326">
        <f t="shared" si="6141"/>
        <v>4.8830664071709211E-2</v>
      </c>
      <c r="G2670" s="2331">
        <f>'synthèse avc amende BNP'!D2488</f>
        <v>0.20438290980493326</v>
      </c>
      <c r="H2670" s="2321">
        <f>H2669/H$290</f>
        <v>0.14346841913106972</v>
      </c>
      <c r="I2670" s="2321">
        <f t="shared" si="6142"/>
        <v>6.0914490673863536E-2</v>
      </c>
      <c r="J2670" s="2326">
        <f t="shared" si="6143"/>
        <v>0.42458466499316022</v>
      </c>
      <c r="K2670" s="2331">
        <f>'synthèse avc amende BNP'!E2488</f>
        <v>0.52688537113270806</v>
      </c>
      <c r="L2670" s="2321">
        <f>L2669/L$290</f>
        <v>0.64557002349380799</v>
      </c>
      <c r="M2670" s="2321">
        <f t="shared" si="6144"/>
        <v>-0.11868465236109993</v>
      </c>
      <c r="N2670" s="2326">
        <f t="shared" si="6145"/>
        <v>-0.18384473882288047</v>
      </c>
      <c r="O2670" s="2331">
        <f>'synthèse avc amende BNP'!F2488</f>
        <v>0.76405096827098973</v>
      </c>
      <c r="P2670" s="2321">
        <f>P2669/P$290</f>
        <v>0.56151524612342596</v>
      </c>
      <c r="Q2670" s="2321">
        <f t="shared" si="6146"/>
        <v>0.20253572214756377</v>
      </c>
      <c r="R2670" s="2326">
        <f t="shared" si="6147"/>
        <v>0.36069496517828237</v>
      </c>
      <c r="S2670" s="2331">
        <f>'synthèse avc amende BNP'!G2488</f>
        <v>1.5086626435662838E-2</v>
      </c>
      <c r="T2670" s="2321">
        <f>T2669/T$290</f>
        <v>0</v>
      </c>
      <c r="U2670" s="2321">
        <f t="shared" si="6148"/>
        <v>1.5086626435662838E-2</v>
      </c>
      <c r="V2670" s="2326" t="e">
        <f t="shared" si="6149"/>
        <v>#DIV/0!</v>
      </c>
      <c r="W2670" s="2331">
        <f t="shared" ref="W2670:X2670" si="6168">W2669/W$290</f>
        <v>0.80857347544482938</v>
      </c>
      <c r="X2670" s="2321">
        <f t="shared" si="6168"/>
        <v>0.76406427983887693</v>
      </c>
      <c r="Y2670" s="2321">
        <f t="shared" si="6152"/>
        <v>4.4509195605952456E-2</v>
      </c>
      <c r="Z2670" s="2326">
        <f t="shared" si="6153"/>
        <v>5.8253208244911529E-2</v>
      </c>
    </row>
    <row r="2671" spans="1:26" customFormat="1" hidden="1" x14ac:dyDescent="0.25">
      <c r="A2671" s="3472"/>
      <c r="B2671" s="1181" t="s">
        <v>4224</v>
      </c>
      <c r="C2671" s="2331">
        <f>'synthèse avc amende BNP'!C2489</f>
        <v>1.1651557900243188</v>
      </c>
      <c r="D2671" s="2321">
        <f>D2669/D$307</f>
        <v>1.1396242866201649</v>
      </c>
      <c r="E2671" s="2321">
        <f t="shared" si="6140"/>
        <v>2.5531503404153888E-2</v>
      </c>
      <c r="F2671" s="2326">
        <f t="shared" si="6141"/>
        <v>2.2403439189483947E-2</v>
      </c>
      <c r="G2671" s="2331">
        <f>'synthèse avc amende BNP'!D2489</f>
        <v>0.50252980018866311</v>
      </c>
      <c r="H2671" s="2321">
        <f>H2669/H$307</f>
        <v>0.46267553584626753</v>
      </c>
      <c r="I2671" s="2321">
        <f t="shared" si="6142"/>
        <v>3.9854264342395584E-2</v>
      </c>
      <c r="J2671" s="2326">
        <f t="shared" si="6143"/>
        <v>8.6138689545145739E-2</v>
      </c>
      <c r="K2671" s="2331">
        <f>'synthèse avc amende BNP'!E2489</f>
        <v>0.5713285625388923</v>
      </c>
      <c r="L2671" s="2321">
        <f>L2669/L$307</f>
        <v>0.69160321563905514</v>
      </c>
      <c r="M2671" s="2321">
        <f t="shared" si="6144"/>
        <v>-0.12027465310016283</v>
      </c>
      <c r="N2671" s="2326">
        <f t="shared" si="6145"/>
        <v>-0.17390701833135153</v>
      </c>
      <c r="O2671" s="2331">
        <f>'synthèse avc amende BNP'!F2489</f>
        <v>0.50592789741108146</v>
      </c>
      <c r="P2671" s="2321">
        <f>P2669/P$307</f>
        <v>0.49192510482833063</v>
      </c>
      <c r="Q2671" s="2321">
        <f t="shared" si="6146"/>
        <v>1.4002792582750834E-2</v>
      </c>
      <c r="R2671" s="2326">
        <f t="shared" si="6147"/>
        <v>2.8465293690667512E-2</v>
      </c>
      <c r="S2671" s="2331">
        <f>'synthèse avc amende BNP'!G2489</f>
        <v>2.3378264532434707E-2</v>
      </c>
      <c r="T2671" s="2321">
        <f>T2669/T$307</f>
        <v>0</v>
      </c>
      <c r="U2671" s="2321">
        <f t="shared" si="6148"/>
        <v>2.3378264532434707E-2</v>
      </c>
      <c r="V2671" s="2326" t="e">
        <f t="shared" si="6149"/>
        <v>#DIV/0!</v>
      </c>
      <c r="W2671" s="2331">
        <f t="shared" ref="W2671:X2671" si="6169">W2669/W$307</f>
        <v>0.89061172174980741</v>
      </c>
      <c r="X2671" s="2321">
        <f t="shared" si="6169"/>
        <v>0.94698923906779808</v>
      </c>
      <c r="Y2671" s="2321">
        <f t="shared" si="6152"/>
        <v>-5.6377517317990677E-2</v>
      </c>
      <c r="Z2671" s="2326">
        <f t="shared" si="6153"/>
        <v>-5.953342972881915E-2</v>
      </c>
    </row>
    <row r="2672" spans="1:26" customFormat="1" ht="15.75" hidden="1" thickBot="1" x14ac:dyDescent="0.3">
      <c r="A2672" s="3472"/>
      <c r="B2672" s="845" t="s">
        <v>4758</v>
      </c>
      <c r="C2672" s="2333">
        <f>'synthèse avc amende BNP'!C2490</f>
        <v>1.1236561072956746</v>
      </c>
      <c r="D2672" s="2334">
        <f>D2669/D$308</f>
        <v>1.1304320679320679</v>
      </c>
      <c r="E2672" s="2334">
        <f t="shared" si="6140"/>
        <v>-6.7759606363932967E-3</v>
      </c>
      <c r="F2672" s="2335">
        <f t="shared" si="6141"/>
        <v>-5.9941334190817481E-3</v>
      </c>
      <c r="G2672" s="2333">
        <f>'synthèse avc amende BNP'!D2490</f>
        <v>0.98720292504570395</v>
      </c>
      <c r="H2672" s="2334">
        <f>H2669/H$308</f>
        <v>0.98047138047138038</v>
      </c>
      <c r="I2672" s="2334">
        <f t="shared" si="6142"/>
        <v>6.7315445743235669E-3</v>
      </c>
      <c r="J2672" s="2335">
        <f t="shared" si="6143"/>
        <v>6.8656206681802865E-3</v>
      </c>
      <c r="K2672" s="2333">
        <f>'synthèse avc amende BNP'!E2490</f>
        <v>0.92740243390684007</v>
      </c>
      <c r="L2672" s="2334">
        <f>L2669/L$308</f>
        <v>1.0664034859036908</v>
      </c>
      <c r="M2672" s="2334">
        <f t="shared" si="6144"/>
        <v>-0.13900105199685076</v>
      </c>
      <c r="N2672" s="2335">
        <f t="shared" si="6145"/>
        <v>-0.13034564668462106</v>
      </c>
      <c r="O2672" s="2333">
        <f>'synthèse avc amende BNP'!F2490</f>
        <v>1.1401856017997749</v>
      </c>
      <c r="P2672" s="2334">
        <f>P2669/P$308</f>
        <v>0.97776582391967004</v>
      </c>
      <c r="Q2672" s="2334">
        <f t="shared" si="6146"/>
        <v>0.16241977788010487</v>
      </c>
      <c r="R2672" s="2335">
        <f t="shared" si="6147"/>
        <v>0.16611316729091233</v>
      </c>
      <c r="S2672" s="2333">
        <f>'synthèse avc amende BNP'!G2490</f>
        <v>3.668171557562077E-2</v>
      </c>
      <c r="T2672" s="2334">
        <f>T2669/T$308</f>
        <v>0</v>
      </c>
      <c r="U2672" s="2334">
        <f t="shared" si="6148"/>
        <v>3.668171557562077E-2</v>
      </c>
      <c r="V2672" s="2335" t="e">
        <f t="shared" si="6149"/>
        <v>#DIV/0!</v>
      </c>
      <c r="W2672" s="2333">
        <f t="shared" ref="W2672:X2672" si="6170">W2669/W$308</f>
        <v>1.2065245832454103</v>
      </c>
      <c r="X2672" s="2334">
        <f t="shared" si="6170"/>
        <v>1.2273440097724555</v>
      </c>
      <c r="Y2672" s="2334">
        <f t="shared" si="6152"/>
        <v>-2.081942652704516E-2</v>
      </c>
      <c r="Z2672" s="2335">
        <f t="shared" si="6153"/>
        <v>-1.696299192506345E-2</v>
      </c>
    </row>
    <row r="2673" spans="1:26" customFormat="1" x14ac:dyDescent="0.25">
      <c r="A2673" s="3471" t="s">
        <v>191</v>
      </c>
      <c r="B2673" s="844" t="s">
        <v>935</v>
      </c>
      <c r="C2673" s="2336">
        <f>'synthèse avc amende BNP'!C2499</f>
        <v>258</v>
      </c>
      <c r="D2673" s="680">
        <v>70</v>
      </c>
      <c r="E2673" s="680">
        <f t="shared" ref="E2673:E2736" si="6171">C2673-D2673</f>
        <v>188</v>
      </c>
      <c r="F2673" s="2337">
        <f t="shared" ref="F2673:F2736" si="6172">E2673/D2673</f>
        <v>2.6857142857142855</v>
      </c>
      <c r="G2673" s="2336">
        <f>'synthèse avc amende BNP'!D2499</f>
        <v>15</v>
      </c>
      <c r="H2673" s="680">
        <v>12</v>
      </c>
      <c r="I2673" s="680">
        <f t="shared" si="6142"/>
        <v>3</v>
      </c>
      <c r="J2673" s="2337">
        <f t="shared" si="6143"/>
        <v>0.25</v>
      </c>
      <c r="K2673" s="2336">
        <f>'synthèse avc amende BNP'!E2499</f>
        <v>84</v>
      </c>
      <c r="L2673" s="680">
        <v>81</v>
      </c>
      <c r="M2673" s="680">
        <f t="shared" si="6144"/>
        <v>3</v>
      </c>
      <c r="N2673" s="2337">
        <f t="shared" si="6145"/>
        <v>3.7037037037037035E-2</v>
      </c>
      <c r="O2673" s="2336">
        <f>'synthèse avc amende BNP'!F2499</f>
        <v>46</v>
      </c>
      <c r="P2673" s="680">
        <v>34</v>
      </c>
      <c r="Q2673" s="680">
        <f t="shared" si="6146"/>
        <v>12</v>
      </c>
      <c r="R2673" s="2337">
        <f t="shared" si="6147"/>
        <v>0.35294117647058826</v>
      </c>
      <c r="S2673" s="2336">
        <f>'synthèse avc amende BNP'!G2499</f>
        <v>0</v>
      </c>
      <c r="T2673" s="680"/>
      <c r="U2673" s="680">
        <f t="shared" si="6148"/>
        <v>0</v>
      </c>
      <c r="V2673" s="2337" t="e">
        <f t="shared" si="6149"/>
        <v>#DIV/0!</v>
      </c>
      <c r="W2673" s="2323">
        <f t="shared" ref="W2673" si="6173">SUM(C2673+G2673+K2673+O2673+S2673)</f>
        <v>403</v>
      </c>
      <c r="X2673" s="900">
        <f t="shared" ref="X2673" si="6174">SUM(D2673+H2673+L2673+P2673+T2673)</f>
        <v>197</v>
      </c>
      <c r="Y2673" s="900">
        <f t="shared" si="6152"/>
        <v>206</v>
      </c>
      <c r="Z2673" s="2324">
        <f t="shared" si="6153"/>
        <v>1.0456852791878173</v>
      </c>
    </row>
    <row r="2674" spans="1:26" customFormat="1" x14ac:dyDescent="0.25">
      <c r="A2674" s="3472"/>
      <c r="B2674" s="845" t="s">
        <v>4265</v>
      </c>
      <c r="C2674" s="2325">
        <f>'synthèse avc amende BNP'!C2500</f>
        <v>6.5870098039215686E-3</v>
      </c>
      <c r="D2674" s="2319">
        <f>D2673/D$4</f>
        <v>1.8031013342949874E-3</v>
      </c>
      <c r="E2674" s="2319">
        <f t="shared" si="6171"/>
        <v>4.7839084696265815E-3</v>
      </c>
      <c r="F2674" s="2326">
        <f t="shared" si="6172"/>
        <v>2.6531556372549021</v>
      </c>
      <c r="G2674" s="2325">
        <f>'synthèse avc amende BNP'!D2500</f>
        <v>6.4496710667755945E-4</v>
      </c>
      <c r="H2674" s="2319">
        <f>H2673/H$4</f>
        <v>5.257393209200438E-4</v>
      </c>
      <c r="I2674" s="2319">
        <f t="shared" si="6142"/>
        <v>1.1922778575751566E-4</v>
      </c>
      <c r="J2674" s="2326">
        <f t="shared" si="6143"/>
        <v>0.22678118415960791</v>
      </c>
      <c r="K2674" s="2325">
        <f>'synthèse avc amende BNP'!E2500</f>
        <v>3.5649110894198531E-3</v>
      </c>
      <c r="L2674" s="2319">
        <f>L2673/L$4</f>
        <v>3.5479632063074901E-3</v>
      </c>
      <c r="M2674" s="2319">
        <f t="shared" si="6144"/>
        <v>1.694788311236298E-5</v>
      </c>
      <c r="N2674" s="2326">
        <f t="shared" si="6145"/>
        <v>4.7767922401882323E-3</v>
      </c>
      <c r="O2674" s="2325">
        <f>'synthèse avc amende BNP'!F2500</f>
        <v>2.9016589919888978E-3</v>
      </c>
      <c r="P2674" s="2319">
        <f>P2673/P$4</f>
        <v>2.1230096784264751E-3</v>
      </c>
      <c r="Q2674" s="2319">
        <f t="shared" si="6146"/>
        <v>7.7864931356242274E-4</v>
      </c>
      <c r="R2674" s="2326">
        <f t="shared" si="6147"/>
        <v>0.36676672813830002</v>
      </c>
      <c r="S2674" s="2325">
        <f>'synthèse avc amende BNP'!G2500</f>
        <v>0</v>
      </c>
      <c r="T2674" s="2319"/>
      <c r="U2674" s="2319">
        <f t="shared" si="6148"/>
        <v>0</v>
      </c>
      <c r="V2674" s="2326" t="e">
        <f t="shared" si="6149"/>
        <v>#DIV/0!</v>
      </c>
      <c r="W2674" s="2325">
        <f t="shared" ref="W2674" si="6175">W2673/W$4</f>
        <v>3.4370415856445945E-3</v>
      </c>
      <c r="X2674" s="2319">
        <f t="shared" ref="X2674" si="6176">X2673/X$4</f>
        <v>1.7016792205099855E-3</v>
      </c>
      <c r="Y2674" s="2319">
        <f t="shared" ref="Y2674:Y2737" si="6177">W2674-X2674</f>
        <v>1.735362365134609E-3</v>
      </c>
      <c r="Z2674" s="2326">
        <f t="shared" ref="Z2674:Z2737" si="6178">Y2674/X2674</f>
        <v>1.0197940623700681</v>
      </c>
    </row>
    <row r="2675" spans="1:26" customFormat="1" x14ac:dyDescent="0.25">
      <c r="A2675" s="3472"/>
      <c r="B2675" s="845" t="s">
        <v>4267</v>
      </c>
      <c r="C2675" s="2327">
        <f>'synthèse avc amende BNP'!C2501</f>
        <v>1.0050251256281407E-2</v>
      </c>
      <c r="D2675" s="2320">
        <f>D2673/D$21</f>
        <v>2.7742549143944199E-3</v>
      </c>
      <c r="E2675" s="2320">
        <f t="shared" si="6171"/>
        <v>7.2759963418869873E-3</v>
      </c>
      <c r="F2675" s="2326">
        <f t="shared" si="6172"/>
        <v>2.6226848528356066</v>
      </c>
      <c r="G2675" s="2327">
        <f>'synthèse avc amende BNP'!D2501</f>
        <v>3.8590172369436584E-3</v>
      </c>
      <c r="H2675" s="2320">
        <f>H2673/H$21</f>
        <v>3.3259423503325942E-3</v>
      </c>
      <c r="I2675" s="2320">
        <f t="shared" si="6142"/>
        <v>5.3307488661106421E-4</v>
      </c>
      <c r="J2675" s="2326">
        <f t="shared" si="6143"/>
        <v>0.16027784924105998</v>
      </c>
      <c r="K2675" s="2327">
        <f>'synthèse avc amende BNP'!E2501</f>
        <v>6.5339141257000624E-3</v>
      </c>
      <c r="L2675" s="2320">
        <f>L2673/L$21</f>
        <v>6.3108687183482661E-3</v>
      </c>
      <c r="M2675" s="2320">
        <f t="shared" si="6144"/>
        <v>2.2304540735179623E-4</v>
      </c>
      <c r="N2675" s="2326">
        <f t="shared" si="6145"/>
        <v>3.5343059300744502E-2</v>
      </c>
      <c r="O2675" s="2327">
        <f>'synthèse avc amende BNP'!F2501</f>
        <v>5.564964916525526E-3</v>
      </c>
      <c r="P2675" s="2320">
        <f>P2673/P$21</f>
        <v>4.2346493959397186E-3</v>
      </c>
      <c r="Q2675" s="2320">
        <f t="shared" si="6146"/>
        <v>1.3303155205858074E-3</v>
      </c>
      <c r="R2675" s="2326">
        <f t="shared" si="6147"/>
        <v>0.31415009749363082</v>
      </c>
      <c r="S2675" s="2327">
        <f>'synthèse avc amende BNP'!G2501</f>
        <v>0</v>
      </c>
      <c r="T2675" s="2320"/>
      <c r="U2675" s="2320">
        <f t="shared" si="6148"/>
        <v>0</v>
      </c>
      <c r="V2675" s="2326" t="e">
        <f t="shared" si="6149"/>
        <v>#DIV/0!</v>
      </c>
      <c r="W2675" s="2327">
        <f t="shared" ref="W2675:X2675" si="6179">W2673/W$21</f>
        <v>7.5960342292758325E-3</v>
      </c>
      <c r="X2675" s="2320">
        <f t="shared" si="6179"/>
        <v>3.77597178563214E-3</v>
      </c>
      <c r="Y2675" s="2320">
        <f t="shared" si="6177"/>
        <v>3.8200624436436925E-3</v>
      </c>
      <c r="Z2675" s="2326">
        <f t="shared" si="6178"/>
        <v>1.0116766386283182</v>
      </c>
    </row>
    <row r="2676" spans="1:26" customFormat="1" x14ac:dyDescent="0.25">
      <c r="A2676" s="3472"/>
      <c r="B2676" s="1203" t="s">
        <v>10</v>
      </c>
      <c r="C2676" s="2328">
        <f>'synthèse avc amende BNP'!C2510</f>
        <v>388</v>
      </c>
      <c r="D2676" s="911">
        <v>348</v>
      </c>
      <c r="E2676" s="911">
        <f t="shared" si="6171"/>
        <v>40</v>
      </c>
      <c r="F2676" s="2329">
        <f t="shared" si="6172"/>
        <v>0.11494252873563218</v>
      </c>
      <c r="G2676" s="2328">
        <f>'synthèse avc amende BNP'!D2510</f>
        <v>65</v>
      </c>
      <c r="H2676" s="911">
        <v>48</v>
      </c>
      <c r="I2676" s="911">
        <f t="shared" si="6142"/>
        <v>17</v>
      </c>
      <c r="J2676" s="2329">
        <f t="shared" si="6143"/>
        <v>0.35416666666666669</v>
      </c>
      <c r="K2676" s="2328">
        <f>'synthèse avc amende BNP'!E2510</f>
        <v>537</v>
      </c>
      <c r="L2676" s="911">
        <v>551</v>
      </c>
      <c r="M2676" s="911">
        <f t="shared" si="6144"/>
        <v>-14</v>
      </c>
      <c r="N2676" s="2329">
        <f t="shared" si="6145"/>
        <v>-2.5408348457350273E-2</v>
      </c>
      <c r="O2676" s="2328">
        <f>'synthèse avc amende BNP'!F2510</f>
        <v>123</v>
      </c>
      <c r="P2676" s="911">
        <v>132</v>
      </c>
      <c r="Q2676" s="911">
        <f t="shared" si="6146"/>
        <v>-9</v>
      </c>
      <c r="R2676" s="2329">
        <f t="shared" si="6147"/>
        <v>-6.8181818181818177E-2</v>
      </c>
      <c r="S2676" s="2328">
        <f>'synthèse avc amende BNP'!G2510</f>
        <v>0</v>
      </c>
      <c r="T2676" s="911"/>
      <c r="U2676" s="911">
        <f t="shared" si="6148"/>
        <v>0</v>
      </c>
      <c r="V2676" s="2329" t="e">
        <f t="shared" si="6149"/>
        <v>#DIV/0!</v>
      </c>
      <c r="W2676" s="2328">
        <f t="shared" ref="W2676" si="6180">SUM(C2676+G2676+K2676+O2676+S2676)</f>
        <v>1113</v>
      </c>
      <c r="X2676" s="911">
        <f t="shared" ref="X2676" si="6181">SUM(D2676+H2676+L2676+P2676+T2676)</f>
        <v>1079</v>
      </c>
      <c r="Y2676" s="911">
        <f t="shared" si="6177"/>
        <v>34</v>
      </c>
      <c r="Z2676" s="2329">
        <f t="shared" si="6178"/>
        <v>3.1510658016682111E-2</v>
      </c>
    </row>
    <row r="2677" spans="1:26" customFormat="1" x14ac:dyDescent="0.25">
      <c r="A2677" s="3472"/>
      <c r="B2677" s="845" t="s">
        <v>4294</v>
      </c>
      <c r="C2677" s="2325">
        <f>'synthèse avc amende BNP'!C2511</f>
        <v>2.1603202619109928E-3</v>
      </c>
      <c r="D2677" s="2319">
        <f>D2676/D$82</f>
        <v>2.0076845858285159E-3</v>
      </c>
      <c r="E2677" s="2319">
        <f t="shared" si="6171"/>
        <v>1.5263567608247682E-4</v>
      </c>
      <c r="F2677" s="2326">
        <f t="shared" si="6172"/>
        <v>7.602572493701161E-2</v>
      </c>
      <c r="G2677" s="2325">
        <f>'synthèse avc amende BNP'!D2511</f>
        <v>6.2985106444829887E-4</v>
      </c>
      <c r="H2677" s="2319">
        <f>H2676/H$82</f>
        <v>4.3483381195249442E-4</v>
      </c>
      <c r="I2677" s="2319">
        <f t="shared" si="6142"/>
        <v>1.9501725249580445E-4</v>
      </c>
      <c r="J2677" s="2326">
        <f t="shared" si="6143"/>
        <v>0.44848686356779927</v>
      </c>
      <c r="K2677" s="2325">
        <f>'synthèse avc amende BNP'!E2511</f>
        <v>3.9420366455250174E-3</v>
      </c>
      <c r="L2677" s="2319">
        <f>L2676/L$82</f>
        <v>4.0848401278087906E-3</v>
      </c>
      <c r="M2677" s="2319">
        <f t="shared" si="6144"/>
        <v>-1.4280348228377319E-4</v>
      </c>
      <c r="N2677" s="2326">
        <f t="shared" si="6145"/>
        <v>-3.4959380983259312E-2</v>
      </c>
      <c r="O2677" s="2325">
        <f>'synthèse avc amende BNP'!F2511</f>
        <v>1.6949853239075613E-3</v>
      </c>
      <c r="P2677" s="2319">
        <f>P2676/P$82</f>
        <v>1.7476730792146064E-3</v>
      </c>
      <c r="Q2677" s="2319">
        <f t="shared" si="6146"/>
        <v>-5.2687755307045036E-5</v>
      </c>
      <c r="R2677" s="2326">
        <f t="shared" si="6147"/>
        <v>-3.0147374777165184E-2</v>
      </c>
      <c r="S2677" s="2325">
        <f>'synthèse avc amende BNP'!G2511</f>
        <v>0</v>
      </c>
      <c r="T2677" s="2319"/>
      <c r="U2677" s="2319">
        <f t="shared" si="6148"/>
        <v>0</v>
      </c>
      <c r="V2677" s="2326" t="e">
        <f t="shared" si="6149"/>
        <v>#DIV/0!</v>
      </c>
      <c r="W2677" s="2325">
        <f t="shared" ref="W2677" si="6182">W2676/W$82</f>
        <v>1.9532415385857338E-3</v>
      </c>
      <c r="X2677" s="2319">
        <f t="shared" ref="X2677" si="6183">X2676/X$82</f>
        <v>1.8843178996229618E-3</v>
      </c>
      <c r="Y2677" s="2319">
        <f t="shared" si="6177"/>
        <v>6.8923638962772047E-5</v>
      </c>
      <c r="Z2677" s="2326">
        <f t="shared" si="6178"/>
        <v>3.6577500525024551E-2</v>
      </c>
    </row>
    <row r="2678" spans="1:26" customFormat="1" x14ac:dyDescent="0.25">
      <c r="A2678" s="3472"/>
      <c r="B2678" s="845" t="s">
        <v>4296</v>
      </c>
      <c r="C2678" s="2325">
        <f>'synthèse avc amende BNP'!C2512</f>
        <v>3.163473298002446E-3</v>
      </c>
      <c r="D2678" s="2319">
        <f>D2676/D$99</f>
        <v>2.9807535824717983E-3</v>
      </c>
      <c r="E2678" s="2319">
        <f t="shared" si="6171"/>
        <v>1.8271971553064778E-4</v>
      </c>
      <c r="F2678" s="2326">
        <f t="shared" si="6172"/>
        <v>6.1299839277263214E-2</v>
      </c>
      <c r="G2678" s="2325">
        <f>'synthèse avc amende BNP'!D2512</f>
        <v>6.1934254406860413E-3</v>
      </c>
      <c r="H2678" s="2319">
        <f>H2676/H$99</f>
        <v>4.3831613551273858E-3</v>
      </c>
      <c r="I2678" s="2319">
        <f t="shared" si="6142"/>
        <v>1.8102640855586554E-3</v>
      </c>
      <c r="J2678" s="2326">
        <f t="shared" si="6143"/>
        <v>0.41300420835318408</v>
      </c>
      <c r="K2678" s="2325">
        <f>'synthèse avc amende BNP'!E2512</f>
        <v>6.4054392556808018E-3</v>
      </c>
      <c r="L2678" s="2319">
        <f>L2676/L$99</f>
        <v>6.6180621449247511E-3</v>
      </c>
      <c r="M2678" s="2319">
        <f t="shared" si="6144"/>
        <v>-2.1262288924394929E-4</v>
      </c>
      <c r="N2678" s="2326">
        <f t="shared" si="6145"/>
        <v>-3.2127665861676022E-2</v>
      </c>
      <c r="O2678" s="2325">
        <f>'synthèse avc amende BNP'!F2512</f>
        <v>3.5637712232717157E-3</v>
      </c>
      <c r="P2678" s="2319">
        <f>P2676/P$99</f>
        <v>3.6410779797533999E-3</v>
      </c>
      <c r="Q2678" s="2319">
        <f t="shared" si="6146"/>
        <v>-7.7306756481684228E-5</v>
      </c>
      <c r="R2678" s="2326">
        <f t="shared" si="6147"/>
        <v>-2.1231832141897715E-2</v>
      </c>
      <c r="S2678" s="2325">
        <f>'synthèse avc amende BNP'!G2512</f>
        <v>0</v>
      </c>
      <c r="T2678" s="2319"/>
      <c r="U2678" s="2319">
        <f t="shared" si="6148"/>
        <v>0</v>
      </c>
      <c r="V2678" s="2326" t="e">
        <f t="shared" si="6149"/>
        <v>#DIV/0!</v>
      </c>
      <c r="W2678" s="2325">
        <f t="shared" ref="W2678:X2678" si="6184">W2676/W$99</f>
        <v>4.2176185044696148E-3</v>
      </c>
      <c r="X2678" s="2319">
        <f t="shared" si="6184"/>
        <v>4.1568588170481291E-3</v>
      </c>
      <c r="Y2678" s="2319">
        <f t="shared" si="6177"/>
        <v>6.0759687421485693E-5</v>
      </c>
      <c r="Z2678" s="2326">
        <f t="shared" si="6178"/>
        <v>1.4616731069214517E-2</v>
      </c>
    </row>
    <row r="2679" spans="1:26" customFormat="1" x14ac:dyDescent="0.25">
      <c r="A2679" s="3472"/>
      <c r="B2679" s="1203" t="s">
        <v>14</v>
      </c>
      <c r="C2679" s="2328">
        <f>'synthèse avc amende BNP'!C2513</f>
        <v>8</v>
      </c>
      <c r="D2679" s="911">
        <v>6</v>
      </c>
      <c r="E2679" s="911">
        <f t="shared" si="6171"/>
        <v>2</v>
      </c>
      <c r="F2679" s="2329">
        <f t="shared" si="6172"/>
        <v>0.33333333333333331</v>
      </c>
      <c r="G2679" s="2328">
        <f>'synthèse avc amende BNP'!D2513</f>
        <v>2</v>
      </c>
      <c r="H2679" s="911">
        <v>2</v>
      </c>
      <c r="I2679" s="911">
        <f t="shared" si="6142"/>
        <v>0</v>
      </c>
      <c r="J2679" s="2329">
        <f t="shared" si="6143"/>
        <v>0</v>
      </c>
      <c r="K2679" s="2328">
        <f>'synthèse avc amende BNP'!E2513</f>
        <v>4</v>
      </c>
      <c r="L2679" s="911">
        <v>5</v>
      </c>
      <c r="M2679" s="911">
        <f t="shared" si="6144"/>
        <v>-1</v>
      </c>
      <c r="N2679" s="2329">
        <f t="shared" si="6145"/>
        <v>-0.2</v>
      </c>
      <c r="O2679" s="2328">
        <f>'synthèse avc amende BNP'!F2513</f>
        <v>4</v>
      </c>
      <c r="P2679" s="911">
        <v>4</v>
      </c>
      <c r="Q2679" s="911">
        <f t="shared" si="6146"/>
        <v>0</v>
      </c>
      <c r="R2679" s="2329">
        <f t="shared" si="6147"/>
        <v>0</v>
      </c>
      <c r="S2679" s="2328">
        <f>'synthèse avc amende BNP'!G2513</f>
        <v>0</v>
      </c>
      <c r="T2679" s="911"/>
      <c r="U2679" s="911">
        <f t="shared" si="6148"/>
        <v>0</v>
      </c>
      <c r="V2679" s="2329" t="e">
        <f t="shared" si="6149"/>
        <v>#DIV/0!</v>
      </c>
      <c r="W2679" s="2328">
        <f t="shared" ref="W2679" si="6185">SUM(C2679+G2679+K2679+O2679+S2679)</f>
        <v>18</v>
      </c>
      <c r="X2679" s="911">
        <f t="shared" ref="X2679" si="6186">SUM(D2679+H2679+L2679+P2679+T2679)</f>
        <v>17</v>
      </c>
      <c r="Y2679" s="911">
        <f t="shared" si="6177"/>
        <v>1</v>
      </c>
      <c r="Z2679" s="2329">
        <f t="shared" si="6178"/>
        <v>5.8823529411764705E-2</v>
      </c>
    </row>
    <row r="2680" spans="1:26" customFormat="1" x14ac:dyDescent="0.25">
      <c r="A2680" s="3472"/>
      <c r="B2680" s="845" t="s">
        <v>4299</v>
      </c>
      <c r="C2680" s="2325">
        <f>'synthèse avc amende BNP'!C2514</f>
        <v>9.6618357487922701E-3</v>
      </c>
      <c r="D2680" s="2319">
        <f>D2679/D$108</f>
        <v>9.1463414634146336E-3</v>
      </c>
      <c r="E2680" s="2319">
        <f t="shared" si="6171"/>
        <v>5.1549428537763647E-4</v>
      </c>
      <c r="F2680" s="2326">
        <f t="shared" si="6172"/>
        <v>5.6360708534621592E-2</v>
      </c>
      <c r="G2680" s="2325">
        <f>'synthèse avc amende BNP'!D2514</f>
        <v>2.8050490883590462E-3</v>
      </c>
      <c r="H2680" s="2319">
        <f>H2679/H$108</f>
        <v>3.2573289902280132E-3</v>
      </c>
      <c r="I2680" s="2319">
        <f t="shared" si="6142"/>
        <v>-4.5227990186896697E-4</v>
      </c>
      <c r="J2680" s="2326">
        <f t="shared" si="6143"/>
        <v>-0.13884992987377284</v>
      </c>
      <c r="K2680" s="2325">
        <f>'synthèse avc amende BNP'!E2514</f>
        <v>5.235602094240838E-3</v>
      </c>
      <c r="L2680" s="2319">
        <f>L2679/L$108</f>
        <v>6.3532401524777635E-3</v>
      </c>
      <c r="M2680" s="2319">
        <f t="shared" si="6144"/>
        <v>-1.1176380582369255E-3</v>
      </c>
      <c r="N2680" s="2326">
        <f t="shared" si="6145"/>
        <v>-0.17591623036649207</v>
      </c>
      <c r="O2680" s="2325">
        <f>'synthèse avc amende BNP'!F2514</f>
        <v>4.2105263157894736E-3</v>
      </c>
      <c r="P2680" s="2319">
        <f>P2679/P$108</f>
        <v>6.0790273556231003E-3</v>
      </c>
      <c r="Q2680" s="2319">
        <f t="shared" si="6146"/>
        <v>-1.8685010398336267E-3</v>
      </c>
      <c r="R2680" s="2326">
        <f t="shared" si="6147"/>
        <v>-0.30736842105263157</v>
      </c>
      <c r="S2680" s="2325">
        <f>'synthèse avc amende BNP'!G2514</f>
        <v>0</v>
      </c>
      <c r="T2680" s="2319"/>
      <c r="U2680" s="2319">
        <f t="shared" si="6148"/>
        <v>0</v>
      </c>
      <c r="V2680" s="2326" t="e">
        <f t="shared" si="6149"/>
        <v>#DIV/0!</v>
      </c>
      <c r="W2680" s="2325">
        <f t="shared" ref="W2680" si="6187">W2679/W$108</f>
        <v>4.8387096774193551E-3</v>
      </c>
      <c r="X2680" s="2319">
        <f t="shared" ref="X2680" si="6188">X2679/X$108</f>
        <v>5.5921052631578948E-3</v>
      </c>
      <c r="Y2680" s="2319">
        <f t="shared" si="6177"/>
        <v>-7.5339558573853972E-4</v>
      </c>
      <c r="Z2680" s="2326">
        <f t="shared" si="6178"/>
        <v>-0.13472485768500944</v>
      </c>
    </row>
    <row r="2681" spans="1:26" customFormat="1" x14ac:dyDescent="0.25">
      <c r="A2681" s="3472"/>
      <c r="B2681" s="845" t="s">
        <v>4301</v>
      </c>
      <c r="C2681" s="2325">
        <f>'synthèse avc amende BNP'!C2515</f>
        <v>1.1940298507462687E-2</v>
      </c>
      <c r="D2681" s="2319">
        <f>D2679/D$125</f>
        <v>1.1111111111111112E-2</v>
      </c>
      <c r="E2681" s="2319">
        <f t="shared" si="6171"/>
        <v>8.2918739635157515E-4</v>
      </c>
      <c r="F2681" s="2326">
        <f t="shared" si="6172"/>
        <v>7.4626865671641757E-2</v>
      </c>
      <c r="G2681" s="2325">
        <f>'synthèse avc amende BNP'!D2515</f>
        <v>6.8259385665529011E-3</v>
      </c>
      <c r="H2681" s="2319">
        <f>H2679/H$125</f>
        <v>4.2194092827004216E-3</v>
      </c>
      <c r="I2681" s="2319">
        <f t="shared" si="6142"/>
        <v>2.6065292838524795E-3</v>
      </c>
      <c r="J2681" s="2326">
        <f t="shared" si="6143"/>
        <v>0.61774744027303774</v>
      </c>
      <c r="K2681" s="2325">
        <f>'synthèse avc amende BNP'!E2515</f>
        <v>8.8495575221238937E-3</v>
      </c>
      <c r="L2681" s="2319">
        <f>L2679/L$125</f>
        <v>1.0548523206751054E-2</v>
      </c>
      <c r="M2681" s="2319">
        <f t="shared" si="6144"/>
        <v>-1.6989656846271607E-3</v>
      </c>
      <c r="N2681" s="2326">
        <f t="shared" si="6145"/>
        <v>-0.16106194690265485</v>
      </c>
      <c r="O2681" s="2325">
        <f>'synthèse avc amende BNP'!F2515</f>
        <v>1.2195121951219513E-2</v>
      </c>
      <c r="P2681" s="2319">
        <f>P2679/P$125</f>
        <v>1.384083044982699E-2</v>
      </c>
      <c r="Q2681" s="2319">
        <f t="shared" si="6146"/>
        <v>-1.6457084986074774E-3</v>
      </c>
      <c r="R2681" s="2326">
        <f t="shared" si="6147"/>
        <v>-0.11890243902439024</v>
      </c>
      <c r="S2681" s="2325">
        <f>'synthèse avc amende BNP'!G2515</f>
        <v>0</v>
      </c>
      <c r="T2681" s="2319"/>
      <c r="U2681" s="2319">
        <f t="shared" si="6148"/>
        <v>0</v>
      </c>
      <c r="V2681" s="2326" t="e">
        <f t="shared" si="6149"/>
        <v>#DIV/0!</v>
      </c>
      <c r="W2681" s="2325">
        <f t="shared" ref="W2681:X2681" si="6189">W2679/W$125</f>
        <v>9.7087378640776691E-3</v>
      </c>
      <c r="X2681" s="2319">
        <f t="shared" si="6189"/>
        <v>9.1447014523937595E-3</v>
      </c>
      <c r="Y2681" s="2319">
        <f t="shared" si="6177"/>
        <v>5.6403641168390958E-4</v>
      </c>
      <c r="Z2681" s="2326">
        <f t="shared" si="6178"/>
        <v>6.1679040548258117E-2</v>
      </c>
    </row>
    <row r="2682" spans="1:26" customFormat="1" x14ac:dyDescent="0.25">
      <c r="A2682" s="3472"/>
      <c r="B2682" s="1203" t="s">
        <v>4307</v>
      </c>
      <c r="C2682" s="2330">
        <f>'synthèse avc amende BNP'!C2516</f>
        <v>0.66494845360824739</v>
      </c>
      <c r="D2682" s="1977">
        <f>D2673/D2676</f>
        <v>0.20114942528735633</v>
      </c>
      <c r="E2682" s="1977">
        <f t="shared" si="6171"/>
        <v>0.46379902832089104</v>
      </c>
      <c r="F2682" s="2329">
        <f t="shared" si="6172"/>
        <v>2.305743740795287</v>
      </c>
      <c r="G2682" s="2330">
        <f>'synthèse avc amende BNP'!D2516</f>
        <v>0.23076923076923078</v>
      </c>
      <c r="H2682" s="1977">
        <f>H2673/H2676</f>
        <v>0.25</v>
      </c>
      <c r="I2682" s="1977">
        <f t="shared" si="6142"/>
        <v>-1.9230769230769218E-2</v>
      </c>
      <c r="J2682" s="2329">
        <f t="shared" si="6143"/>
        <v>-7.6923076923076872E-2</v>
      </c>
      <c r="K2682" s="2330">
        <f>'synthèse avc amende BNP'!E2516</f>
        <v>0.15642458100558659</v>
      </c>
      <c r="L2682" s="1977">
        <f>L2673/L2676</f>
        <v>0.14700544464609799</v>
      </c>
      <c r="M2682" s="1977">
        <f t="shared" si="6144"/>
        <v>9.4191363594886002E-3</v>
      </c>
      <c r="N2682" s="2329">
        <f t="shared" si="6145"/>
        <v>6.4073384371336042E-2</v>
      </c>
      <c r="O2682" s="2330">
        <f>'synthèse avc amende BNP'!F2516</f>
        <v>0.37398373983739835</v>
      </c>
      <c r="P2682" s="1977">
        <f>P2673/P2676</f>
        <v>0.25757575757575757</v>
      </c>
      <c r="Q2682" s="1977">
        <f t="shared" si="6146"/>
        <v>0.11640798226164079</v>
      </c>
      <c r="R2682" s="2329">
        <f t="shared" si="6147"/>
        <v>0.45193687230989954</v>
      </c>
      <c r="S2682" s="2330">
        <f>'synthèse avc amende BNP'!G2516</f>
        <v>0</v>
      </c>
      <c r="T2682" s="1977"/>
      <c r="U2682" s="1977">
        <f t="shared" si="6148"/>
        <v>0</v>
      </c>
      <c r="V2682" s="2329" t="e">
        <f t="shared" si="6149"/>
        <v>#DIV/0!</v>
      </c>
      <c r="W2682" s="2330">
        <f t="shared" ref="W2682:X2682" si="6190">W2673/W2676</f>
        <v>0.36208445642407905</v>
      </c>
      <c r="X2682" s="1977">
        <f t="shared" si="6190"/>
        <v>0.18257645968489342</v>
      </c>
      <c r="Y2682" s="1977">
        <f t="shared" si="6177"/>
        <v>0.17950799673918563</v>
      </c>
      <c r="Z2682" s="2329">
        <f t="shared" si="6178"/>
        <v>0.98319354559178329</v>
      </c>
    </row>
    <row r="2683" spans="1:26" customFormat="1" x14ac:dyDescent="0.25">
      <c r="A2683" s="3472"/>
      <c r="B2683" s="845" t="s">
        <v>4223</v>
      </c>
      <c r="C2683" s="2331">
        <f>'synthèse avc amende BNP'!C2517</f>
        <v>3.0490894892106324</v>
      </c>
      <c r="D2683" s="2321">
        <f>D2682/D$134</f>
        <v>0.89809990424910158</v>
      </c>
      <c r="E2683" s="2321">
        <f t="shared" si="6171"/>
        <v>2.1509895849615308</v>
      </c>
      <c r="F2683" s="2326">
        <f t="shared" si="6172"/>
        <v>2.3950448884191413</v>
      </c>
      <c r="G2683" s="2331">
        <f>'synthèse avc amende BNP'!D2517</f>
        <v>1.0239993914156533</v>
      </c>
      <c r="H2683" s="2321">
        <f>H2682/H$134</f>
        <v>1.2090580503833517</v>
      </c>
      <c r="I2683" s="2321">
        <f t="shared" si="6142"/>
        <v>-0.18505865896769835</v>
      </c>
      <c r="J2683" s="2326">
        <f t="shared" si="6143"/>
        <v>-0.15306019335384474</v>
      </c>
      <c r="K2683" s="2331">
        <f>'synthèse avc amende BNP'!E2517</f>
        <v>0.90433230585685298</v>
      </c>
      <c r="L2683" s="2321">
        <f>L2682/L$134</f>
        <v>0.86856843726971156</v>
      </c>
      <c r="M2683" s="2321">
        <f t="shared" si="6144"/>
        <v>3.5763868587141423E-2</v>
      </c>
      <c r="N2683" s="2326">
        <f t="shared" si="6145"/>
        <v>4.1175648403207948E-2</v>
      </c>
      <c r="O2683" s="2331">
        <f>'synthèse avc amende BNP'!F2517</f>
        <v>1.7119080331029135</v>
      </c>
      <c r="P2683" s="2321">
        <f>P2682/P$134</f>
        <v>1.2147636212263124</v>
      </c>
      <c r="Q2683" s="2321">
        <f t="shared" si="6146"/>
        <v>0.49714441187660108</v>
      </c>
      <c r="R2683" s="2326">
        <f t="shared" si="6147"/>
        <v>0.4092519756022413</v>
      </c>
      <c r="S2683" s="2331">
        <f>'synthèse avc amende BNP'!G2517</f>
        <v>0</v>
      </c>
      <c r="T2683" s="2321"/>
      <c r="U2683" s="2321">
        <f t="shared" si="6148"/>
        <v>0</v>
      </c>
      <c r="V2683" s="2326" t="e">
        <f t="shared" si="6149"/>
        <v>#DIV/0!</v>
      </c>
      <c r="W2683" s="2331">
        <f t="shared" ref="W2683" si="6191">W2682/W$134</f>
        <v>1.7596602968689794</v>
      </c>
      <c r="X2683" s="2321">
        <f t="shared" ref="X2683" si="6192">X2682/X$134</f>
        <v>0.90307438084119396</v>
      </c>
      <c r="Y2683" s="2321">
        <f t="shared" si="6177"/>
        <v>0.85658591602778544</v>
      </c>
      <c r="Z2683" s="2326">
        <f t="shared" si="6178"/>
        <v>0.94852199796642933</v>
      </c>
    </row>
    <row r="2684" spans="1:26" customFormat="1" x14ac:dyDescent="0.25">
      <c r="A2684" s="3472"/>
      <c r="B2684" s="845" t="s">
        <v>4224</v>
      </c>
      <c r="C2684" s="2331">
        <f>'synthèse avc amende BNP'!C2518</f>
        <v>3.1769673107807073</v>
      </c>
      <c r="D2684" s="2321">
        <f>D2682/D$137</f>
        <v>0.93072266379492563</v>
      </c>
      <c r="E2684" s="2321">
        <f t="shared" si="6171"/>
        <v>2.2462446469857817</v>
      </c>
      <c r="F2684" s="2326">
        <f t="shared" si="6172"/>
        <v>2.4134414411130281</v>
      </c>
      <c r="G2684" s="2331">
        <f>'synthèse avc amende BNP'!D2518</f>
        <v>0.62308286002651847</v>
      </c>
      <c r="H2684" s="2321">
        <f>H2682/H$137</f>
        <v>0.75879988913525498</v>
      </c>
      <c r="I2684" s="2321">
        <f t="shared" si="6142"/>
        <v>-0.13571702910873651</v>
      </c>
      <c r="J2684" s="2326">
        <f t="shared" si="6143"/>
        <v>-0.1788574709247818</v>
      </c>
      <c r="K2684" s="2331">
        <f>'synthèse avc amende BNP'!E2518</f>
        <v>1.0200571521937889</v>
      </c>
      <c r="L2684" s="2321">
        <f>L2682/L$137</f>
        <v>0.95358257147644576</v>
      </c>
      <c r="M2684" s="2321">
        <f t="shared" si="6144"/>
        <v>6.6474580717343135E-2</v>
      </c>
      <c r="N2684" s="2326">
        <f t="shared" si="6145"/>
        <v>6.9710356193297005E-2</v>
      </c>
      <c r="O2684" s="2331">
        <f>'synthèse avc amende BNP'!F2518</f>
        <v>1.5615382043005042</v>
      </c>
      <c r="P2684" s="2321">
        <f>P2682/P$137</f>
        <v>1.16302079205305</v>
      </c>
      <c r="Q2684" s="2321">
        <f t="shared" si="6146"/>
        <v>0.39851741224745418</v>
      </c>
      <c r="R2684" s="2326">
        <f t="shared" si="6147"/>
        <v>0.34265716913277355</v>
      </c>
      <c r="S2684" s="2331">
        <f>'synthèse avc amende BNP'!G2518</f>
        <v>0</v>
      </c>
      <c r="T2684" s="2321"/>
      <c r="U2684" s="2321">
        <f t="shared" si="6148"/>
        <v>0</v>
      </c>
      <c r="V2684" s="2326" t="e">
        <f t="shared" si="6149"/>
        <v>#DIV/0!</v>
      </c>
      <c r="W2684" s="2331">
        <f t="shared" ref="W2684:X2684" si="6193">W2682/W$137</f>
        <v>1.8010244931413182</v>
      </c>
      <c r="X2684" s="2321">
        <f t="shared" si="6193"/>
        <v>0.9083714294423727</v>
      </c>
      <c r="Y2684" s="2321">
        <f t="shared" si="6177"/>
        <v>0.89265306369894548</v>
      </c>
      <c r="Z2684" s="2326">
        <f t="shared" si="6178"/>
        <v>0.982696102900246</v>
      </c>
    </row>
    <row r="2685" spans="1:26" customFormat="1" ht="15.75" thickBot="1" x14ac:dyDescent="0.3">
      <c r="A2685" s="3472"/>
      <c r="B2685" s="845" t="s">
        <v>4758</v>
      </c>
      <c r="C2685" s="2331">
        <f>'synthèse avc amende BNP'!C2519</f>
        <v>2.3682407799035237</v>
      </c>
      <c r="D2685" s="2321">
        <f>D2682/D$152</f>
        <v>0.72662969214693351</v>
      </c>
      <c r="E2685" s="2321">
        <f t="shared" si="6171"/>
        <v>1.6416110877565901</v>
      </c>
      <c r="F2685" s="2326">
        <f t="shared" si="6172"/>
        <v>2.2592127812809446</v>
      </c>
      <c r="G2685" s="2331">
        <f>'synthèse avc amende BNP'!D2519</f>
        <v>0.70454225847278873</v>
      </c>
      <c r="H2685" s="2321">
        <f>H2682/H$152</f>
        <v>0.80909090909090919</v>
      </c>
      <c r="I2685" s="2321">
        <f t="shared" si="6142"/>
        <v>-0.10454865061812046</v>
      </c>
      <c r="J2685" s="2326">
        <f t="shared" si="6143"/>
        <v>-0.12921743334823876</v>
      </c>
      <c r="K2685" s="2331">
        <f>'synthèse avc amende BNP'!E2519</f>
        <v>0.31816615364417888</v>
      </c>
      <c r="L2685" s="2321">
        <f>L2682/L$152</f>
        <v>0.28413424327746428</v>
      </c>
      <c r="M2685" s="2321">
        <f t="shared" si="6144"/>
        <v>3.4031910366714602E-2</v>
      </c>
      <c r="N2685" s="2326">
        <f t="shared" si="6145"/>
        <v>0.1197740545953188</v>
      </c>
      <c r="O2685" s="2331">
        <f>'synthèse avc amende BNP'!F2519</f>
        <v>1.0146780432933686</v>
      </c>
      <c r="P2685" s="2321">
        <f>P2682/P$152</f>
        <v>0.6632679674637717</v>
      </c>
      <c r="Q2685" s="2321">
        <f t="shared" si="6146"/>
        <v>0.35141007582959694</v>
      </c>
      <c r="R2685" s="2326">
        <f t="shared" si="6147"/>
        <v>0.52981614229514451</v>
      </c>
      <c r="S2685" s="2331">
        <f>'synthèse avc amende BNP'!G2519</f>
        <v>0</v>
      </c>
      <c r="T2685" s="2321"/>
      <c r="U2685" s="2321">
        <f t="shared" si="6148"/>
        <v>0</v>
      </c>
      <c r="V2685" s="2326" t="e">
        <f t="shared" si="6149"/>
        <v>#DIV/0!</v>
      </c>
      <c r="W2685" s="2331">
        <f t="shared" ref="W2685:X2685" si="6194">W2682/W$152</f>
        <v>1.1490431996772399</v>
      </c>
      <c r="X2685" s="2321">
        <f t="shared" si="6194"/>
        <v>0.57809427749631581</v>
      </c>
      <c r="Y2685" s="2321">
        <f t="shared" si="6177"/>
        <v>0.57094892218092408</v>
      </c>
      <c r="Z2685" s="2326">
        <f t="shared" si="6178"/>
        <v>0.98763980964084652</v>
      </c>
    </row>
    <row r="2686" spans="1:26" customFormat="1" hidden="1" x14ac:dyDescent="0.25">
      <c r="A2686" s="3472"/>
      <c r="B2686" s="1203" t="s">
        <v>4328</v>
      </c>
      <c r="C2686" s="2332">
        <f>'synthèse avc amende BNP'!C2532</f>
        <v>48.5</v>
      </c>
      <c r="D2686" s="2322">
        <f>D2676/D2679</f>
        <v>58</v>
      </c>
      <c r="E2686" s="2322">
        <f t="shared" si="6171"/>
        <v>-9.5</v>
      </c>
      <c r="F2686" s="2329">
        <f t="shared" si="6172"/>
        <v>-0.16379310344827586</v>
      </c>
      <c r="G2686" s="2332">
        <f>'synthèse avc amende BNP'!D2532</f>
        <v>32.5</v>
      </c>
      <c r="H2686" s="2322">
        <f>H2676/H2679</f>
        <v>24</v>
      </c>
      <c r="I2686" s="2322">
        <f t="shared" si="6142"/>
        <v>8.5</v>
      </c>
      <c r="J2686" s="2329">
        <f t="shared" si="6143"/>
        <v>0.35416666666666669</v>
      </c>
      <c r="K2686" s="2332">
        <f>'synthèse avc amende BNP'!E2532</f>
        <v>134.25</v>
      </c>
      <c r="L2686" s="2322">
        <f>L2676/L2679</f>
        <v>110.2</v>
      </c>
      <c r="M2686" s="2322">
        <f t="shared" si="6144"/>
        <v>24.049999999999997</v>
      </c>
      <c r="N2686" s="2329">
        <f t="shared" si="6145"/>
        <v>0.21823956442831213</v>
      </c>
      <c r="O2686" s="2332">
        <f>'synthèse avc amende BNP'!F2532</f>
        <v>30.75</v>
      </c>
      <c r="P2686" s="2322">
        <f>P2676/P2679</f>
        <v>33</v>
      </c>
      <c r="Q2686" s="2322">
        <f t="shared" si="6146"/>
        <v>-2.25</v>
      </c>
      <c r="R2686" s="2329">
        <f t="shared" si="6147"/>
        <v>-6.8181818181818177E-2</v>
      </c>
      <c r="S2686" s="2332">
        <f>'synthèse avc amende BNP'!G2532</f>
        <v>0</v>
      </c>
      <c r="T2686" s="2322"/>
      <c r="U2686" s="2322">
        <f t="shared" si="6148"/>
        <v>0</v>
      </c>
      <c r="V2686" s="2329" t="e">
        <f t="shared" si="6149"/>
        <v>#DIV/0!</v>
      </c>
      <c r="W2686" s="2332">
        <f t="shared" ref="W2686:X2686" si="6195">W2676/W2679</f>
        <v>61.833333333333336</v>
      </c>
      <c r="X2686" s="2322">
        <f t="shared" si="6195"/>
        <v>63.470588235294116</v>
      </c>
      <c r="Y2686" s="2322">
        <f t="shared" si="6177"/>
        <v>-1.6372549019607803</v>
      </c>
      <c r="Z2686" s="2329">
        <f t="shared" si="6178"/>
        <v>-2.5795489650911274E-2</v>
      </c>
    </row>
    <row r="2687" spans="1:26" customFormat="1" hidden="1" x14ac:dyDescent="0.25">
      <c r="A2687" s="3472"/>
      <c r="B2687" s="1181" t="s">
        <v>4223</v>
      </c>
      <c r="C2687" s="2331">
        <f>'synthèse avc amende BNP'!C2533</f>
        <v>0.22359314710778774</v>
      </c>
      <c r="D2687" s="2321">
        <f>D2686/D$264</f>
        <v>0.2195068480505844</v>
      </c>
      <c r="E2687" s="2321">
        <f t="shared" si="6171"/>
        <v>4.0862990572033409E-3</v>
      </c>
      <c r="F2687" s="2326">
        <f t="shared" si="6172"/>
        <v>1.8615815832140559E-2</v>
      </c>
      <c r="G2687" s="2331">
        <f>'synthèse avc amende BNP'!D2533</f>
        <v>0.22454190447581859</v>
      </c>
      <c r="H2687" s="2321">
        <f>H2686/H$264</f>
        <v>0.13349398026941578</v>
      </c>
      <c r="I2687" s="2321">
        <f t="shared" si="6142"/>
        <v>9.1047924206402814E-2</v>
      </c>
      <c r="J2687" s="2326">
        <f t="shared" si="6143"/>
        <v>0.6820376770746599</v>
      </c>
      <c r="K2687" s="2331">
        <f>'synthèse avc amende BNP'!E2533</f>
        <v>0.75292899929527835</v>
      </c>
      <c r="L2687" s="2321">
        <f>L2686/L$264</f>
        <v>0.64295383611710366</v>
      </c>
      <c r="M2687" s="2321">
        <f t="shared" si="6144"/>
        <v>0.10997516317817468</v>
      </c>
      <c r="N2687" s="2326">
        <f t="shared" si="6145"/>
        <v>0.17104674861624822</v>
      </c>
      <c r="O2687" s="2331">
        <f>'synthèse avc amende BNP'!F2533</f>
        <v>0.40255901442804581</v>
      </c>
      <c r="P2687" s="2321">
        <f>P2686/P$264</f>
        <v>0.28749222153080273</v>
      </c>
      <c r="Q2687" s="2321">
        <f t="shared" si="6146"/>
        <v>0.11506679289724309</v>
      </c>
      <c r="R2687" s="2326">
        <f t="shared" si="6147"/>
        <v>0.40024315191746679</v>
      </c>
      <c r="S2687" s="2331">
        <f>'synthèse avc amende BNP'!G2533</f>
        <v>0</v>
      </c>
      <c r="T2687" s="2321"/>
      <c r="U2687" s="2321">
        <f t="shared" si="6148"/>
        <v>0</v>
      </c>
      <c r="V2687" s="2326" t="e">
        <f t="shared" si="6149"/>
        <v>#DIV/0!</v>
      </c>
      <c r="W2687" s="2331">
        <f t="shared" ref="W2687" si="6196">W2686/W$264</f>
        <v>0.40366991797438495</v>
      </c>
      <c r="X2687" s="2321">
        <f t="shared" ref="X2687" si="6197">X2686/X$264</f>
        <v>0.33696037734434142</v>
      </c>
      <c r="Y2687" s="2321">
        <f t="shared" si="6177"/>
        <v>6.6709540630043529E-2</v>
      </c>
      <c r="Z2687" s="2326">
        <f t="shared" si="6178"/>
        <v>0.19797443591378916</v>
      </c>
    </row>
    <row r="2688" spans="1:26" customFormat="1" hidden="1" x14ac:dyDescent="0.25">
      <c r="A2688" s="3472"/>
      <c r="B2688" s="1181" t="s">
        <v>4224</v>
      </c>
      <c r="C2688" s="2331">
        <f>'synthèse avc amende BNP'!C2534</f>
        <v>0.26494088870770488</v>
      </c>
      <c r="D2688" s="2321">
        <f>D2686/D$281</f>
        <v>0.26826782242246189</v>
      </c>
      <c r="E2688" s="2321">
        <f t="shared" si="6171"/>
        <v>-3.3269337147570077E-3</v>
      </c>
      <c r="F2688" s="2326">
        <f t="shared" si="6172"/>
        <v>-1.240153845032458E-2</v>
      </c>
      <c r="G2688" s="2331">
        <f>'synthèse avc amende BNP'!D2534</f>
        <v>0.907336827060505</v>
      </c>
      <c r="H2688" s="2321">
        <f>H2686/H$281</f>
        <v>0.6859647520774359</v>
      </c>
      <c r="I2688" s="2321">
        <f t="shared" si="6142"/>
        <v>0.2213720749830691</v>
      </c>
      <c r="J2688" s="2326">
        <f t="shared" si="6143"/>
        <v>0.32271639951272491</v>
      </c>
      <c r="K2688" s="2331">
        <f>'synthèse avc amende BNP'!E2534</f>
        <v>0.72381463589193062</v>
      </c>
      <c r="L2688" s="2321">
        <f>L2686/L$281</f>
        <v>0.62739229133886643</v>
      </c>
      <c r="M2688" s="2321">
        <f t="shared" si="6144"/>
        <v>9.6422344553064199E-2</v>
      </c>
      <c r="N2688" s="2326">
        <f t="shared" si="6145"/>
        <v>0.15368748689483766</v>
      </c>
      <c r="O2688" s="2331">
        <f>'synthèse avc amende BNP'!F2534</f>
        <v>0.29222924030828074</v>
      </c>
      <c r="P2688" s="2321">
        <f>P2686/P$281</f>
        <v>0.26306788403718312</v>
      </c>
      <c r="Q2688" s="2321">
        <f t="shared" si="6146"/>
        <v>2.9161356271097616E-2</v>
      </c>
      <c r="R2688" s="2326">
        <f t="shared" si="6147"/>
        <v>0.11085106940296759</v>
      </c>
      <c r="S2688" s="2331">
        <f>'synthèse avc amende BNP'!G2534</f>
        <v>0</v>
      </c>
      <c r="T2688" s="2321"/>
      <c r="U2688" s="2321">
        <f t="shared" si="6148"/>
        <v>0</v>
      </c>
      <c r="V2688" s="2326" t="e">
        <f t="shared" si="6149"/>
        <v>#DIV/0!</v>
      </c>
      <c r="W2688" s="2331">
        <f t="shared" ref="W2688:X2688" si="6198">W2686/W$281</f>
        <v>0.4344147059603703</v>
      </c>
      <c r="X2688" s="2321">
        <f t="shared" si="6198"/>
        <v>0.41519683949104258</v>
      </c>
      <c r="Y2688" s="2321">
        <f t="shared" si="6177"/>
        <v>1.9217866469327716E-2</v>
      </c>
      <c r="Z2688" s="2326">
        <f t="shared" si="6178"/>
        <v>4.628615789292953E-2</v>
      </c>
    </row>
    <row r="2689" spans="1:26" customFormat="1" hidden="1" x14ac:dyDescent="0.25">
      <c r="A2689" s="3472"/>
      <c r="B2689" s="845" t="s">
        <v>4758</v>
      </c>
      <c r="C2689" s="2331">
        <f>'synthèse avc amende BNP'!C2535</f>
        <v>0.34275618374558303</v>
      </c>
      <c r="D2689" s="2321">
        <f>D2686/D$282</f>
        <v>0.3408462389380531</v>
      </c>
      <c r="E2689" s="2321">
        <f t="shared" si="6171"/>
        <v>1.9099448075299286E-3</v>
      </c>
      <c r="F2689" s="2326">
        <f t="shared" si="6172"/>
        <v>5.6035378693940945E-3</v>
      </c>
      <c r="G2689" s="2331">
        <f>'synthèse avc amende BNP'!D2535</f>
        <v>1.5763473053892214</v>
      </c>
      <c r="H2689" s="2321">
        <f>H2686/H$282</f>
        <v>1.3632958801498127</v>
      </c>
      <c r="I2689" s="2321">
        <f t="shared" si="6142"/>
        <v>0.21305142523940868</v>
      </c>
      <c r="J2689" s="2326">
        <f t="shared" si="6143"/>
        <v>0.15627673224978603</v>
      </c>
      <c r="K2689" s="2331">
        <f>'synthèse avc amende BNP'!E2535</f>
        <v>3.7668661027439652</v>
      </c>
      <c r="L2689" s="2321">
        <f>L2686/L$282</f>
        <v>3.2466723187791438</v>
      </c>
      <c r="M2689" s="2321">
        <f t="shared" si="6144"/>
        <v>0.52019378396482141</v>
      </c>
      <c r="N2689" s="2326">
        <f t="shared" si="6145"/>
        <v>0.16022367916711455</v>
      </c>
      <c r="O2689" s="2331">
        <f>'synthèse avc amende BNP'!F2535</f>
        <v>1.0135261194029852</v>
      </c>
      <c r="P2689" s="2321">
        <f>P2686/P$282</f>
        <v>0.91685815750992261</v>
      </c>
      <c r="Q2689" s="2321">
        <f t="shared" si="6146"/>
        <v>9.6667961893062593E-2</v>
      </c>
      <c r="R2689" s="2326">
        <f t="shared" si="6147"/>
        <v>0.10543393337482129</v>
      </c>
      <c r="S2689" s="2331">
        <f>'synthèse avc amende BNP'!G2535</f>
        <v>0</v>
      </c>
      <c r="T2689" s="2321"/>
      <c r="U2689" s="2321">
        <f t="shared" si="6148"/>
        <v>0</v>
      </c>
      <c r="V2689" s="2326" t="e">
        <f t="shared" si="6149"/>
        <v>#DIV/0!</v>
      </c>
      <c r="W2689" s="2331">
        <f t="shared" ref="W2689:X2689" si="6199">W2686/W$282</f>
        <v>0.92243452491776834</v>
      </c>
      <c r="X2689" s="2321">
        <f t="shared" si="6199"/>
        <v>0.8455515656576631</v>
      </c>
      <c r="Y2689" s="2321">
        <f t="shared" si="6177"/>
        <v>7.6882959260105244E-2</v>
      </c>
      <c r="Z2689" s="2326">
        <f t="shared" si="6178"/>
        <v>9.0926399267330676E-2</v>
      </c>
    </row>
    <row r="2690" spans="1:26" customFormat="1" hidden="1" x14ac:dyDescent="0.25">
      <c r="A2690" s="3472"/>
      <c r="B2690" s="1203" t="s">
        <v>4333</v>
      </c>
      <c r="C2690" s="2332">
        <f>'synthèse avc amende BNP'!C2536</f>
        <v>32.25</v>
      </c>
      <c r="D2690" s="2322">
        <f>D2673/D2679</f>
        <v>11.666666666666666</v>
      </c>
      <c r="E2690" s="2322">
        <f t="shared" si="6171"/>
        <v>20.583333333333336</v>
      </c>
      <c r="F2690" s="2329">
        <f t="shared" si="6172"/>
        <v>1.7642857142857147</v>
      </c>
      <c r="G2690" s="2332">
        <f>'synthèse avc amende BNP'!D2536</f>
        <v>7.5</v>
      </c>
      <c r="H2690" s="2322">
        <f>H2673/H2679</f>
        <v>6</v>
      </c>
      <c r="I2690" s="2322">
        <f t="shared" si="6142"/>
        <v>1.5</v>
      </c>
      <c r="J2690" s="2329">
        <f t="shared" si="6143"/>
        <v>0.25</v>
      </c>
      <c r="K2690" s="2332">
        <f>'synthèse avc amende BNP'!E2536</f>
        <v>21</v>
      </c>
      <c r="L2690" s="2322">
        <f>L2673/L2679</f>
        <v>16.2</v>
      </c>
      <c r="M2690" s="2322">
        <f t="shared" si="6144"/>
        <v>4.8000000000000007</v>
      </c>
      <c r="N2690" s="2329">
        <f t="shared" si="6145"/>
        <v>0.29629629629629634</v>
      </c>
      <c r="O2690" s="2332">
        <f>'synthèse avc amende BNP'!F2536</f>
        <v>11.5</v>
      </c>
      <c r="P2690" s="2322">
        <f>P2673/P2679</f>
        <v>8.5</v>
      </c>
      <c r="Q2690" s="2322">
        <f t="shared" si="6146"/>
        <v>3</v>
      </c>
      <c r="R2690" s="2329">
        <f t="shared" si="6147"/>
        <v>0.35294117647058826</v>
      </c>
      <c r="S2690" s="2332">
        <f>'synthèse avc amende BNP'!G2536</f>
        <v>0</v>
      </c>
      <c r="T2690" s="2322"/>
      <c r="U2690" s="2322">
        <f t="shared" si="6148"/>
        <v>0</v>
      </c>
      <c r="V2690" s="2329" t="e">
        <f t="shared" si="6149"/>
        <v>#DIV/0!</v>
      </c>
      <c r="W2690" s="2332">
        <f t="shared" ref="W2690:X2690" si="6200">W2673/W2679</f>
        <v>22.388888888888889</v>
      </c>
      <c r="X2690" s="2322">
        <f t="shared" si="6200"/>
        <v>11.588235294117647</v>
      </c>
      <c r="Y2690" s="2322">
        <f t="shared" si="6177"/>
        <v>10.800653594771243</v>
      </c>
      <c r="Z2690" s="2329">
        <f t="shared" si="6178"/>
        <v>0.93203609701071644</v>
      </c>
    </row>
    <row r="2691" spans="1:26" customFormat="1" hidden="1" x14ac:dyDescent="0.25">
      <c r="A2691" s="3472"/>
      <c r="B2691" s="1181" t="s">
        <v>4223</v>
      </c>
      <c r="C2691" s="2331">
        <f>'synthèse avc amende BNP'!C2537</f>
        <v>0.68175551470588236</v>
      </c>
      <c r="D2691" s="2321">
        <f>D2690/D$290</f>
        <v>0.19713907921625196</v>
      </c>
      <c r="E2691" s="2321">
        <f t="shared" si="6171"/>
        <v>0.4846164354896304</v>
      </c>
      <c r="F2691" s="2326">
        <f t="shared" si="6172"/>
        <v>2.4582464188038018</v>
      </c>
      <c r="G2691" s="2331">
        <f>'synthèse avc amende BNP'!D2537</f>
        <v>0.22993077353054991</v>
      </c>
      <c r="H2691" s="2321">
        <f>H2690/H$290</f>
        <v>0.16140197152245345</v>
      </c>
      <c r="I2691" s="2321">
        <f t="shared" si="6142"/>
        <v>6.8528802008096468E-2</v>
      </c>
      <c r="J2691" s="2326">
        <f t="shared" si="6143"/>
        <v>0.42458466499316011</v>
      </c>
      <c r="K2691" s="2331">
        <f>'synthèse avc amende BNP'!E2537</f>
        <v>0.68089801807919192</v>
      </c>
      <c r="L2691" s="2321">
        <f>L2690/L$290</f>
        <v>0.55844940867279891</v>
      </c>
      <c r="M2691" s="2321">
        <f t="shared" si="6144"/>
        <v>0.12244860940639302</v>
      </c>
      <c r="N2691" s="2326">
        <f t="shared" si="6145"/>
        <v>0.21926535780099085</v>
      </c>
      <c r="O2691" s="2331">
        <f>'synthèse avc amende BNP'!F2537</f>
        <v>0.6891440105973633</v>
      </c>
      <c r="P2691" s="2321">
        <f>P2690/P$290</f>
        <v>0.34923509210115522</v>
      </c>
      <c r="Q2691" s="2321">
        <f t="shared" si="6146"/>
        <v>0.33990891849620808</v>
      </c>
      <c r="R2691" s="2326">
        <f t="shared" si="6147"/>
        <v>0.97329542816319892</v>
      </c>
      <c r="S2691" s="2331">
        <f>'synthèse avc amende BNP'!G2537</f>
        <v>0</v>
      </c>
      <c r="T2691" s="2321"/>
      <c r="U2691" s="2321">
        <f t="shared" si="6148"/>
        <v>0</v>
      </c>
      <c r="V2691" s="2326" t="e">
        <f t="shared" si="6149"/>
        <v>#DIV/0!</v>
      </c>
      <c r="W2691" s="2331">
        <f t="shared" ref="W2691" si="6201">W2690/W$290</f>
        <v>0.71032192769988289</v>
      </c>
      <c r="X2691" s="2321">
        <f t="shared" ref="X2691" si="6202">X2690/X$290</f>
        <v>0.30430028413825622</v>
      </c>
      <c r="Y2691" s="2321">
        <f t="shared" si="6177"/>
        <v>0.40602164356162668</v>
      </c>
      <c r="Z2691" s="2326">
        <f t="shared" si="6178"/>
        <v>1.3342795413794428</v>
      </c>
    </row>
    <row r="2692" spans="1:26" customFormat="1" hidden="1" x14ac:dyDescent="0.25">
      <c r="A2692" s="3472"/>
      <c r="B2692" s="1181" t="s">
        <v>4224</v>
      </c>
      <c r="C2692" s="2331">
        <f>'synthèse avc amende BNP'!C2538</f>
        <v>0.84170854271356776</v>
      </c>
      <c r="D2692" s="2321">
        <f>D2690/D$307</f>
        <v>0.24968294229549776</v>
      </c>
      <c r="E2692" s="2321">
        <f t="shared" si="6171"/>
        <v>0.59202560041806995</v>
      </c>
      <c r="F2692" s="2326">
        <f t="shared" si="6172"/>
        <v>2.3711095158331337</v>
      </c>
      <c r="G2692" s="2331">
        <f>'synthèse avc amende BNP'!D2538</f>
        <v>0.56534602521224597</v>
      </c>
      <c r="H2692" s="2321">
        <f>H2690/H$307</f>
        <v>0.520509977827051</v>
      </c>
      <c r="I2692" s="2321">
        <f t="shared" si="6142"/>
        <v>4.4836047385194977E-2</v>
      </c>
      <c r="J2692" s="2326">
        <f t="shared" si="6143"/>
        <v>8.6138689545145627E-2</v>
      </c>
      <c r="K2692" s="2331">
        <f>'synthèse avc amende BNP'!E2538</f>
        <v>0.73833229620410701</v>
      </c>
      <c r="L2692" s="2321">
        <f>L2690/L$307</f>
        <v>0.59827035449941568</v>
      </c>
      <c r="M2692" s="2321">
        <f t="shared" si="6144"/>
        <v>0.14006194170469133</v>
      </c>
      <c r="N2692" s="2326">
        <f t="shared" si="6145"/>
        <v>0.2341114525420265</v>
      </c>
      <c r="O2692" s="2331">
        <f>'synthèse avc amende BNP'!F2538</f>
        <v>0.45632712315509311</v>
      </c>
      <c r="P2692" s="2321">
        <f>P2690/P$307</f>
        <v>0.30595341885664468</v>
      </c>
      <c r="Q2692" s="2321">
        <f t="shared" si="6146"/>
        <v>0.15037370429844843</v>
      </c>
      <c r="R2692" s="2326">
        <f t="shared" si="6147"/>
        <v>0.49149215217270198</v>
      </c>
      <c r="S2692" s="2331">
        <f>'synthèse avc amende BNP'!G2538</f>
        <v>0</v>
      </c>
      <c r="T2692" s="2321"/>
      <c r="U2692" s="2321">
        <f t="shared" si="6148"/>
        <v>0</v>
      </c>
      <c r="V2692" s="2326" t="e">
        <f t="shared" si="6149"/>
        <v>#DIV/0!</v>
      </c>
      <c r="W2692" s="2331">
        <f t="shared" ref="W2692:X2692" si="6203">W2690/W$307</f>
        <v>0.7823915256154107</v>
      </c>
      <c r="X2692" s="2321">
        <f t="shared" si="6203"/>
        <v>0.37715294658843368</v>
      </c>
      <c r="Y2692" s="2321">
        <f t="shared" si="6177"/>
        <v>0.40523857902697702</v>
      </c>
      <c r="Z2692" s="2326">
        <f t="shared" si="6178"/>
        <v>1.0744674877727831</v>
      </c>
    </row>
    <row r="2693" spans="1:26" customFormat="1" ht="15.75" hidden="1" thickBot="1" x14ac:dyDescent="0.3">
      <c r="A2693" s="3472"/>
      <c r="B2693" s="845" t="s">
        <v>4758</v>
      </c>
      <c r="C2693" s="2333">
        <f>'synthèse avc amende BNP'!C2539</f>
        <v>0.81172917191039529</v>
      </c>
      <c r="D2693" s="2334">
        <f>D2690/D$308</f>
        <v>0.24766899766899764</v>
      </c>
      <c r="E2693" s="2334">
        <f t="shared" si="6171"/>
        <v>0.56406017424139765</v>
      </c>
      <c r="F2693" s="2335">
        <f t="shared" si="6172"/>
        <v>2.277475903525267</v>
      </c>
      <c r="G2693" s="2333">
        <f>'synthèse avc amende BNP'!D2539</f>
        <v>1.1106032906764169</v>
      </c>
      <c r="H2693" s="2334">
        <f>H2690/H$308</f>
        <v>1.103030303030303</v>
      </c>
      <c r="I2693" s="2334">
        <f t="shared" si="6142"/>
        <v>7.5729876461139156E-3</v>
      </c>
      <c r="J2693" s="2335">
        <f t="shared" si="6143"/>
        <v>6.865620668180198E-3</v>
      </c>
      <c r="K2693" s="2333">
        <f>'synthèse avc amende BNP'!E2539</f>
        <v>1.1984892992026857</v>
      </c>
      <c r="L2693" s="2334">
        <f>L2690/L$308</f>
        <v>0.92249078246620242</v>
      </c>
      <c r="M2693" s="2334">
        <f t="shared" si="6144"/>
        <v>0.27599851673648323</v>
      </c>
      <c r="N2693" s="2335">
        <f t="shared" si="6145"/>
        <v>0.29918837345845795</v>
      </c>
      <c r="O2693" s="2333">
        <f>'synthèse avc amende BNP'!F2539</f>
        <v>1.0284026996625422</v>
      </c>
      <c r="P2693" s="2334">
        <f>P2690/P$308</f>
        <v>0.60812264658418502</v>
      </c>
      <c r="Q2693" s="2334">
        <f t="shared" si="6146"/>
        <v>0.42028005307835714</v>
      </c>
      <c r="R2693" s="2335">
        <f t="shared" si="6147"/>
        <v>0.69111067551761696</v>
      </c>
      <c r="S2693" s="2333">
        <f>'synthèse avc amende BNP'!G2539</f>
        <v>0</v>
      </c>
      <c r="T2693" s="2334"/>
      <c r="U2693" s="2334">
        <f t="shared" si="6148"/>
        <v>0</v>
      </c>
      <c r="V2693" s="2335" t="e">
        <f t="shared" si="6149"/>
        <v>#DIV/0!</v>
      </c>
      <c r="W2693" s="2333">
        <f t="shared" ref="W2693:X2693" si="6204">W2690/W$308</f>
        <v>1.0599171180042672</v>
      </c>
      <c r="X2693" s="2334">
        <f t="shared" si="6204"/>
        <v>0.48880852143474535</v>
      </c>
      <c r="Y2693" s="2334">
        <f t="shared" si="6177"/>
        <v>0.57110859656952195</v>
      </c>
      <c r="Z2693" s="2335">
        <f t="shared" si="6178"/>
        <v>1.1683687405718917</v>
      </c>
    </row>
    <row r="2694" spans="1:26" customFormat="1" x14ac:dyDescent="0.25">
      <c r="A2694" s="3471" t="s">
        <v>569</v>
      </c>
      <c r="B2694" s="844" t="s">
        <v>935</v>
      </c>
      <c r="C2694" s="2336">
        <f>'synthèse avc amende BNP'!C2548</f>
        <v>138</v>
      </c>
      <c r="D2694" s="680">
        <v>164</v>
      </c>
      <c r="E2694" s="680">
        <f t="shared" si="6171"/>
        <v>-26</v>
      </c>
      <c r="F2694" s="2337">
        <f t="shared" si="6172"/>
        <v>-0.15853658536585366</v>
      </c>
      <c r="G2694" s="2336">
        <f>'synthèse avc amende BNP'!D2548</f>
        <v>0</v>
      </c>
      <c r="H2694" s="680">
        <v>0</v>
      </c>
      <c r="I2694" s="680">
        <f t="shared" si="6142"/>
        <v>0</v>
      </c>
      <c r="J2694" s="2337" t="e">
        <f t="shared" si="6143"/>
        <v>#DIV/0!</v>
      </c>
      <c r="K2694" s="2336">
        <f>'synthèse avc amende BNP'!E2548</f>
        <v>61</v>
      </c>
      <c r="L2694" s="680">
        <v>50</v>
      </c>
      <c r="M2694" s="680">
        <f t="shared" si="6144"/>
        <v>11</v>
      </c>
      <c r="N2694" s="2337">
        <f t="shared" si="6145"/>
        <v>0.22</v>
      </c>
      <c r="O2694" s="2336">
        <f>'synthèse avc amende BNP'!F2548</f>
        <v>46</v>
      </c>
      <c r="P2694" s="680">
        <v>32</v>
      </c>
      <c r="Q2694" s="680">
        <f t="shared" si="6146"/>
        <v>14</v>
      </c>
      <c r="R2694" s="2337">
        <f t="shared" si="6147"/>
        <v>0.4375</v>
      </c>
      <c r="S2694" s="2336">
        <f>'synthèse avc amende BNP'!G2548</f>
        <v>0</v>
      </c>
      <c r="T2694" s="680"/>
      <c r="U2694" s="680">
        <f t="shared" si="6148"/>
        <v>0</v>
      </c>
      <c r="V2694" s="2337" t="e">
        <f t="shared" si="6149"/>
        <v>#DIV/0!</v>
      </c>
      <c r="W2694" s="2323">
        <f t="shared" ref="W2694" si="6205">SUM(C2694+G2694+K2694+O2694+S2694)</f>
        <v>245</v>
      </c>
      <c r="X2694" s="900">
        <f t="shared" ref="X2694" si="6206">SUM(D2694+H2694+L2694+P2694+T2694)</f>
        <v>246</v>
      </c>
      <c r="Y2694" s="900">
        <f t="shared" si="6177"/>
        <v>-1</v>
      </c>
      <c r="Z2694" s="2324">
        <f t="shared" si="6178"/>
        <v>-4.0650406504065045E-3</v>
      </c>
    </row>
    <row r="2695" spans="1:26" customFormat="1" x14ac:dyDescent="0.25">
      <c r="A2695" s="3472"/>
      <c r="B2695" s="845" t="s">
        <v>4265</v>
      </c>
      <c r="C2695" s="2325">
        <f>'synthèse avc amende BNP'!C2549</f>
        <v>3.5232843137254903E-3</v>
      </c>
      <c r="D2695" s="2319">
        <f>D2694/D$4</f>
        <v>4.2244088403482561E-3</v>
      </c>
      <c r="E2695" s="2319">
        <f t="shared" si="6171"/>
        <v>-7.0112452662276581E-4</v>
      </c>
      <c r="F2695" s="2326">
        <f t="shared" si="6172"/>
        <v>-0.16596985593017691</v>
      </c>
      <c r="G2695" s="2325">
        <f>'synthèse avc amende BNP'!D2549</f>
        <v>0</v>
      </c>
      <c r="H2695" s="2319">
        <f>H2694/H$4</f>
        <v>0</v>
      </c>
      <c r="I2695" s="2319">
        <f t="shared" si="6142"/>
        <v>0</v>
      </c>
      <c r="J2695" s="2326" t="e">
        <f t="shared" si="6143"/>
        <v>#DIV/0!</v>
      </c>
      <c r="K2695" s="2325">
        <f>'synthèse avc amende BNP'!E2549</f>
        <v>2.5888044816025123E-3</v>
      </c>
      <c r="L2695" s="2319">
        <f>L2694/L$4</f>
        <v>2.1901007446342531E-3</v>
      </c>
      <c r="M2695" s="2319">
        <f t="shared" si="6144"/>
        <v>3.9870373696825924E-4</v>
      </c>
      <c r="N2695" s="2326">
        <f t="shared" si="6145"/>
        <v>0.18204812629970718</v>
      </c>
      <c r="O2695" s="2325">
        <f>'synthèse avc amende BNP'!F2549</f>
        <v>2.9016589919888978E-3</v>
      </c>
      <c r="P2695" s="2319">
        <f>P2694/P$4</f>
        <v>1.9981267561660944E-3</v>
      </c>
      <c r="Q2695" s="2319">
        <f t="shared" si="6146"/>
        <v>9.0353223582280342E-4</v>
      </c>
      <c r="R2695" s="2326">
        <f t="shared" si="6147"/>
        <v>0.45218964864694361</v>
      </c>
      <c r="S2695" s="2325">
        <f>'synthèse avc amende BNP'!G2549</f>
        <v>0</v>
      </c>
      <c r="T2695" s="2319"/>
      <c r="U2695" s="2319">
        <f t="shared" si="6148"/>
        <v>0</v>
      </c>
      <c r="V2695" s="2326" t="e">
        <f t="shared" si="6149"/>
        <v>#DIV/0!</v>
      </c>
      <c r="W2695" s="2325">
        <f t="shared" ref="W2695" si="6207">W2694/W$4</f>
        <v>2.0895165967318254E-3</v>
      </c>
      <c r="X2695" s="2319">
        <f t="shared" ref="X2695" si="6208">X2694/X$4</f>
        <v>2.1249395342408956E-3</v>
      </c>
      <c r="Y2695" s="2319">
        <f t="shared" si="6177"/>
        <v>-3.5422937509070173E-5</v>
      </c>
      <c r="Z2695" s="2326">
        <f t="shared" si="6178"/>
        <v>-1.6670091990040797E-2</v>
      </c>
    </row>
    <row r="2696" spans="1:26" customFormat="1" x14ac:dyDescent="0.25">
      <c r="A2696" s="3472"/>
      <c r="B2696" s="845" t="s">
        <v>4267</v>
      </c>
      <c r="C2696" s="2327">
        <f>'synthèse avc amende BNP'!C2550</f>
        <v>5.375715788243543E-3</v>
      </c>
      <c r="D2696" s="2320">
        <f>D2694/D$21</f>
        <v>6.4996829422954974E-3</v>
      </c>
      <c r="E2696" s="2320">
        <f t="shared" si="6171"/>
        <v>-1.1239671540519544E-3</v>
      </c>
      <c r="F2696" s="2326">
        <f t="shared" si="6172"/>
        <v>-0.17292645872584703</v>
      </c>
      <c r="G2696" s="2327">
        <f>'synthèse avc amende BNP'!D2550</f>
        <v>0</v>
      </c>
      <c r="H2696" s="2320">
        <f>H2694/H$21</f>
        <v>0</v>
      </c>
      <c r="I2696" s="2320">
        <f t="shared" si="6142"/>
        <v>0</v>
      </c>
      <c r="J2696" s="2326" t="e">
        <f t="shared" si="6143"/>
        <v>#DIV/0!</v>
      </c>
      <c r="K2696" s="2327">
        <f>'synthèse avc amende BNP'!E2550</f>
        <v>4.7448662103298069E-3</v>
      </c>
      <c r="L2696" s="2320">
        <f>L2694/L$21</f>
        <v>3.8955979742890533E-3</v>
      </c>
      <c r="M2696" s="2320">
        <f t="shared" si="6144"/>
        <v>8.4926823604075359E-4</v>
      </c>
      <c r="N2696" s="2326">
        <f t="shared" si="6145"/>
        <v>0.21800715619166144</v>
      </c>
      <c r="O2696" s="2327">
        <f>'synthèse avc amende BNP'!F2550</f>
        <v>5.564964916525526E-3</v>
      </c>
      <c r="P2696" s="2320">
        <f>P2694/P$21</f>
        <v>3.9855523726491466E-3</v>
      </c>
      <c r="Q2696" s="2320">
        <f t="shared" si="6146"/>
        <v>1.5794125438763794E-3</v>
      </c>
      <c r="R2696" s="2326">
        <f t="shared" si="6147"/>
        <v>0.39628447858698285</v>
      </c>
      <c r="S2696" s="2327">
        <f>'synthèse avc amende BNP'!G2550</f>
        <v>0</v>
      </c>
      <c r="T2696" s="2320"/>
      <c r="U2696" s="2320">
        <f t="shared" si="6148"/>
        <v>0</v>
      </c>
      <c r="V2696" s="2326" t="e">
        <f t="shared" si="6149"/>
        <v>#DIV/0!</v>
      </c>
      <c r="W2696" s="2327">
        <f t="shared" ref="W2696:X2696" si="6209">W2694/W$21</f>
        <v>4.6179364421155807E-3</v>
      </c>
      <c r="X2696" s="2320">
        <f t="shared" si="6209"/>
        <v>4.7151728896726213E-3</v>
      </c>
      <c r="Y2696" s="2320">
        <f t="shared" si="6177"/>
        <v>-9.7236447557040584E-5</v>
      </c>
      <c r="Z2696" s="2326">
        <f t="shared" si="6178"/>
        <v>-2.0622032284333014E-2</v>
      </c>
    </row>
    <row r="2697" spans="1:26" customFormat="1" x14ac:dyDescent="0.25">
      <c r="A2697" s="3472"/>
      <c r="B2697" s="1203" t="s">
        <v>10</v>
      </c>
      <c r="C2697" s="2328">
        <f>'synthèse avc amende BNP'!C2559</f>
        <v>2467</v>
      </c>
      <c r="D2697" s="911">
        <v>3383</v>
      </c>
      <c r="E2697" s="911">
        <f t="shared" si="6171"/>
        <v>-916</v>
      </c>
      <c r="F2697" s="2329">
        <f t="shared" si="6172"/>
        <v>-0.27076559266922851</v>
      </c>
      <c r="G2697" s="2328">
        <f>'synthèse avc amende BNP'!D2559</f>
        <v>7</v>
      </c>
      <c r="H2697" s="911">
        <v>3</v>
      </c>
      <c r="I2697" s="911">
        <f t="shared" si="6142"/>
        <v>4</v>
      </c>
      <c r="J2697" s="2329">
        <f t="shared" si="6143"/>
        <v>1.3333333333333333</v>
      </c>
      <c r="K2697" s="2328">
        <f>'synthèse avc amende BNP'!E2559</f>
        <v>3968</v>
      </c>
      <c r="L2697" s="911">
        <v>2908</v>
      </c>
      <c r="M2697" s="911">
        <f t="shared" si="6144"/>
        <v>1060</v>
      </c>
      <c r="N2697" s="2329">
        <f t="shared" si="6145"/>
        <v>0.36451169188445665</v>
      </c>
      <c r="O2697" s="2328">
        <f>'synthèse avc amende BNP'!F2559</f>
        <v>127</v>
      </c>
      <c r="P2697" s="911">
        <v>114</v>
      </c>
      <c r="Q2697" s="911">
        <f t="shared" si="6146"/>
        <v>13</v>
      </c>
      <c r="R2697" s="2329">
        <f t="shared" si="6147"/>
        <v>0.11403508771929824</v>
      </c>
      <c r="S2697" s="2328">
        <f>'synthèse avc amende BNP'!G2559</f>
        <v>0</v>
      </c>
      <c r="T2697" s="911"/>
      <c r="U2697" s="911">
        <f t="shared" si="6148"/>
        <v>0</v>
      </c>
      <c r="V2697" s="2329" t="e">
        <f t="shared" si="6149"/>
        <v>#DIV/0!</v>
      </c>
      <c r="W2697" s="2328">
        <f t="shared" ref="W2697" si="6210">SUM(C2697+G2697+K2697+O2697+S2697)</f>
        <v>6569</v>
      </c>
      <c r="X2697" s="911">
        <f t="shared" ref="X2697" si="6211">SUM(D2697+H2697+L2697+P2697+T2697)</f>
        <v>6408</v>
      </c>
      <c r="Y2697" s="911">
        <f t="shared" si="6177"/>
        <v>161</v>
      </c>
      <c r="Z2697" s="2329">
        <f t="shared" si="6178"/>
        <v>2.5124843945068663E-2</v>
      </c>
    </row>
    <row r="2698" spans="1:26" customFormat="1" x14ac:dyDescent="0.25">
      <c r="A2698" s="3472"/>
      <c r="B2698" s="845" t="s">
        <v>4294</v>
      </c>
      <c r="C2698" s="2325">
        <f>'synthèse avc amende BNP'!C2560</f>
        <v>1.3735850737459842E-2</v>
      </c>
      <c r="D2698" s="2319">
        <f>D2697/D$82</f>
        <v>1.951723262602836E-2</v>
      </c>
      <c r="E2698" s="2319">
        <f t="shared" si="6171"/>
        <v>-5.7813818885685177E-3</v>
      </c>
      <c r="F2698" s="2326">
        <f t="shared" si="6172"/>
        <v>-0.29621934622321477</v>
      </c>
      <c r="G2698" s="2325">
        <f>'synthèse avc amende BNP'!D2560</f>
        <v>6.7830114632893733E-5</v>
      </c>
      <c r="H2698" s="2319">
        <f>H2697/H$82</f>
        <v>2.7177113247030901E-5</v>
      </c>
      <c r="I2698" s="2319">
        <f t="shared" si="6142"/>
        <v>4.0653001385862831E-5</v>
      </c>
      <c r="J2698" s="2326">
        <f t="shared" si="6143"/>
        <v>1.4958542879937466</v>
      </c>
      <c r="K2698" s="2325">
        <f>'synthèse avc amende BNP'!E2560</f>
        <v>2.9128494244773314E-2</v>
      </c>
      <c r="L2698" s="2319">
        <f>L2697/L$82</f>
        <v>2.1558466591048937E-2</v>
      </c>
      <c r="M2698" s="2319">
        <f t="shared" si="6144"/>
        <v>7.5700276537243767E-3</v>
      </c>
      <c r="N2698" s="2326">
        <f t="shared" si="6145"/>
        <v>0.35113942922394342</v>
      </c>
      <c r="O2698" s="2325">
        <f>'synthèse avc amende BNP'!F2560</f>
        <v>1.7501067978557747E-3</v>
      </c>
      <c r="P2698" s="2319">
        <f>P2697/P$82</f>
        <v>1.5093540229580691E-3</v>
      </c>
      <c r="Q2698" s="2319">
        <f t="shared" si="6146"/>
        <v>2.4075277489770557E-4</v>
      </c>
      <c r="R2698" s="2326">
        <f t="shared" si="6147"/>
        <v>0.15950716083551583</v>
      </c>
      <c r="S2698" s="2325">
        <f>'synthèse avc amende BNP'!G2560</f>
        <v>0</v>
      </c>
      <c r="T2698" s="2319"/>
      <c r="U2698" s="2319">
        <f t="shared" si="6148"/>
        <v>0</v>
      </c>
      <c r="V2698" s="2326" t="e">
        <f t="shared" si="6149"/>
        <v>#DIV/0!</v>
      </c>
      <c r="W2698" s="2325">
        <f t="shared" ref="W2698" si="6212">W2697/W$82</f>
        <v>1.1528161425848773E-2</v>
      </c>
      <c r="X2698" s="2319">
        <f t="shared" ref="X2698" si="6213">X2697/X$82</f>
        <v>1.1190647915462409E-2</v>
      </c>
      <c r="Y2698" s="2319">
        <f t="shared" si="6177"/>
        <v>3.3751351038636447E-4</v>
      </c>
      <c r="Z2698" s="2326">
        <f t="shared" si="6178"/>
        <v>3.0160318949898627E-2</v>
      </c>
    </row>
    <row r="2699" spans="1:26" customFormat="1" x14ac:dyDescent="0.25">
      <c r="A2699" s="3472"/>
      <c r="B2699" s="845" t="s">
        <v>4296</v>
      </c>
      <c r="C2699" s="2325">
        <f>'synthèse avc amende BNP'!C2561</f>
        <v>2.0114145943742355E-2</v>
      </c>
      <c r="D2699" s="2319">
        <f>D2697/D$99</f>
        <v>2.897669359052326E-2</v>
      </c>
      <c r="E2699" s="2319">
        <f t="shared" si="6171"/>
        <v>-8.862547646780905E-3</v>
      </c>
      <c r="F2699" s="2326">
        <f t="shared" si="6172"/>
        <v>-0.3058508942400307</v>
      </c>
      <c r="G2699" s="2325">
        <f>'synthèse avc amende BNP'!D2561</f>
        <v>6.6698427822772745E-4</v>
      </c>
      <c r="H2699" s="2319">
        <f>H2697/H$99</f>
        <v>2.7394758469546161E-4</v>
      </c>
      <c r="I2699" s="2319">
        <f t="shared" si="6142"/>
        <v>3.9303669353226583E-4</v>
      </c>
      <c r="J2699" s="2326">
        <f t="shared" si="6143"/>
        <v>1.4347149436239477</v>
      </c>
      <c r="K2699" s="2325">
        <f>'synthèse avc amende BNP'!E2561</f>
        <v>4.7331066976799667E-2</v>
      </c>
      <c r="L2699" s="2319">
        <f>L2697/L$99</f>
        <v>3.4927994042542966E-2</v>
      </c>
      <c r="M2699" s="2319">
        <f t="shared" si="6144"/>
        <v>1.2403072934256701E-2</v>
      </c>
      <c r="N2699" s="2326">
        <f t="shared" si="6145"/>
        <v>0.35510407265729377</v>
      </c>
      <c r="O2699" s="2325">
        <f>'synthèse avc amende BNP'!F2561</f>
        <v>3.6796662224025034E-3</v>
      </c>
      <c r="P2699" s="2319">
        <f>P2697/P$99</f>
        <v>3.1445673461506633E-3</v>
      </c>
      <c r="Q2699" s="2319">
        <f t="shared" si="6146"/>
        <v>5.3509887625184009E-4</v>
      </c>
      <c r="R2699" s="2326">
        <f t="shared" si="6147"/>
        <v>0.17016613649787685</v>
      </c>
      <c r="S2699" s="2325">
        <f>'synthèse avc amende BNP'!G2561</f>
        <v>0</v>
      </c>
      <c r="T2699" s="2319"/>
      <c r="U2699" s="2319">
        <f t="shared" si="6148"/>
        <v>0</v>
      </c>
      <c r="V2699" s="2326" t="e">
        <f t="shared" si="6149"/>
        <v>#DIV/0!</v>
      </c>
      <c r="W2699" s="2325">
        <f t="shared" ref="W2699:X2699" si="6214">W2697/W$99</f>
        <v>2.48926648300637E-2</v>
      </c>
      <c r="X2699" s="2319">
        <f t="shared" si="6214"/>
        <v>2.468688721005043E-2</v>
      </c>
      <c r="Y2699" s="2319">
        <f t="shared" si="6177"/>
        <v>2.0577762001327063E-4</v>
      </c>
      <c r="Z2699" s="2326">
        <f t="shared" si="6178"/>
        <v>8.3355029033184563E-3</v>
      </c>
    </row>
    <row r="2700" spans="1:26" customFormat="1" x14ac:dyDescent="0.25">
      <c r="A2700" s="3472"/>
      <c r="B2700" s="1203" t="s">
        <v>14</v>
      </c>
      <c r="C2700" s="2328">
        <f>'synthèse avc amende BNP'!C2562</f>
        <v>12</v>
      </c>
      <c r="D2700" s="911">
        <v>12</v>
      </c>
      <c r="E2700" s="911">
        <f t="shared" si="6171"/>
        <v>0</v>
      </c>
      <c r="F2700" s="2329">
        <f t="shared" si="6172"/>
        <v>0</v>
      </c>
      <c r="G2700" s="2328">
        <f>'synthèse avc amende BNP'!D2562</f>
        <v>2</v>
      </c>
      <c r="H2700" s="911">
        <v>3</v>
      </c>
      <c r="I2700" s="911">
        <f t="shared" si="6142"/>
        <v>-1</v>
      </c>
      <c r="J2700" s="2329">
        <f t="shared" si="6143"/>
        <v>-0.33333333333333331</v>
      </c>
      <c r="K2700" s="2328">
        <f>'synthèse avc amende BNP'!E2562</f>
        <v>5</v>
      </c>
      <c r="L2700" s="911">
        <v>5</v>
      </c>
      <c r="M2700" s="911">
        <f t="shared" si="6144"/>
        <v>0</v>
      </c>
      <c r="N2700" s="2329">
        <f t="shared" si="6145"/>
        <v>0</v>
      </c>
      <c r="O2700" s="2328">
        <f>'synthèse avc amende BNP'!F2562</f>
        <v>4</v>
      </c>
      <c r="P2700" s="911">
        <v>4</v>
      </c>
      <c r="Q2700" s="911">
        <f t="shared" si="6146"/>
        <v>0</v>
      </c>
      <c r="R2700" s="2329">
        <f t="shared" si="6147"/>
        <v>0</v>
      </c>
      <c r="S2700" s="2328">
        <f>'synthèse avc amende BNP'!G2562</f>
        <v>0</v>
      </c>
      <c r="T2700" s="911"/>
      <c r="U2700" s="911">
        <f t="shared" si="6148"/>
        <v>0</v>
      </c>
      <c r="V2700" s="2329" t="e">
        <f t="shared" si="6149"/>
        <v>#DIV/0!</v>
      </c>
      <c r="W2700" s="2328">
        <f t="shared" ref="W2700" si="6215">SUM(C2700+G2700+K2700+O2700+S2700)</f>
        <v>23</v>
      </c>
      <c r="X2700" s="911">
        <f t="shared" ref="X2700" si="6216">SUM(D2700+H2700+L2700+P2700+T2700)</f>
        <v>24</v>
      </c>
      <c r="Y2700" s="911">
        <f t="shared" si="6177"/>
        <v>-1</v>
      </c>
      <c r="Z2700" s="2329">
        <f t="shared" si="6178"/>
        <v>-4.1666666666666664E-2</v>
      </c>
    </row>
    <row r="2701" spans="1:26" customFormat="1" x14ac:dyDescent="0.25">
      <c r="A2701" s="3472"/>
      <c r="B2701" s="845" t="s">
        <v>4299</v>
      </c>
      <c r="C2701" s="2325">
        <f>'synthèse avc amende BNP'!C2563</f>
        <v>1.4492753623188406E-2</v>
      </c>
      <c r="D2701" s="2319">
        <f>D2700/D$108</f>
        <v>1.8292682926829267E-2</v>
      </c>
      <c r="E2701" s="2319">
        <f t="shared" si="6171"/>
        <v>-3.7999293036408612E-3</v>
      </c>
      <c r="F2701" s="2326">
        <f t="shared" si="6172"/>
        <v>-0.20772946859903377</v>
      </c>
      <c r="G2701" s="2325">
        <f>'synthèse avc amende BNP'!D2563</f>
        <v>2.8050490883590462E-3</v>
      </c>
      <c r="H2701" s="2319">
        <f>H2700/H$108</f>
        <v>4.8859934853420191E-3</v>
      </c>
      <c r="I2701" s="2319">
        <f t="shared" si="6142"/>
        <v>-2.0809443969829729E-3</v>
      </c>
      <c r="J2701" s="2326">
        <f t="shared" si="6143"/>
        <v>-0.42589995324918184</v>
      </c>
      <c r="K2701" s="2325">
        <f>'synthèse avc amende BNP'!E2563</f>
        <v>6.5445026178010471E-3</v>
      </c>
      <c r="L2701" s="2319">
        <f>L2700/L$108</f>
        <v>6.3532401524777635E-3</v>
      </c>
      <c r="M2701" s="2319">
        <f t="shared" si="6144"/>
        <v>1.9126246532328358E-4</v>
      </c>
      <c r="N2701" s="2326">
        <f t="shared" si="6145"/>
        <v>3.0104712041884835E-2</v>
      </c>
      <c r="O2701" s="2325">
        <f>'synthèse avc amende BNP'!F2563</f>
        <v>4.2105263157894736E-3</v>
      </c>
      <c r="P2701" s="2319">
        <f>P2700/P$108</f>
        <v>6.0790273556231003E-3</v>
      </c>
      <c r="Q2701" s="2319">
        <f t="shared" si="6146"/>
        <v>-1.8685010398336267E-3</v>
      </c>
      <c r="R2701" s="2326">
        <f t="shared" si="6147"/>
        <v>-0.30736842105263157</v>
      </c>
      <c r="S2701" s="2325">
        <f>'synthèse avc amende BNP'!G2563</f>
        <v>0</v>
      </c>
      <c r="T2701" s="2319"/>
      <c r="U2701" s="2319">
        <f t="shared" si="6148"/>
        <v>0</v>
      </c>
      <c r="V2701" s="2326" t="e">
        <f t="shared" si="6149"/>
        <v>#DIV/0!</v>
      </c>
      <c r="W2701" s="2325">
        <f t="shared" ref="W2701" si="6217">W2700/W$108</f>
        <v>6.1827956989247311E-3</v>
      </c>
      <c r="X2701" s="2319">
        <f t="shared" ref="X2701" si="6218">X2700/X$108</f>
        <v>7.8947368421052634E-3</v>
      </c>
      <c r="Y2701" s="2319">
        <f t="shared" si="6177"/>
        <v>-1.7119411431805323E-3</v>
      </c>
      <c r="Z2701" s="2326">
        <f t="shared" si="6178"/>
        <v>-0.21684587813620076</v>
      </c>
    </row>
    <row r="2702" spans="1:26" customFormat="1" x14ac:dyDescent="0.25">
      <c r="A2702" s="3472"/>
      <c r="B2702" s="845" t="s">
        <v>4301</v>
      </c>
      <c r="C2702" s="2325">
        <f>'synthèse avc amende BNP'!C2564</f>
        <v>1.7910447761194031E-2</v>
      </c>
      <c r="D2702" s="2319">
        <f>D2700/D$125</f>
        <v>2.2222222222222223E-2</v>
      </c>
      <c r="E2702" s="2319">
        <f t="shared" si="6171"/>
        <v>-4.3117744610281922E-3</v>
      </c>
      <c r="F2702" s="2326">
        <f t="shared" si="6172"/>
        <v>-0.19402985074626863</v>
      </c>
      <c r="G2702" s="2325">
        <f>'synthèse avc amende BNP'!D2564</f>
        <v>6.8259385665529011E-3</v>
      </c>
      <c r="H2702" s="2319">
        <f>H2700/H$125</f>
        <v>6.3291139240506328E-3</v>
      </c>
      <c r="I2702" s="2319">
        <f t="shared" si="6142"/>
        <v>4.9682464250226828E-4</v>
      </c>
      <c r="J2702" s="2326">
        <f t="shared" si="6143"/>
        <v>7.8498293515358392E-2</v>
      </c>
      <c r="K2702" s="2325">
        <f>'synthèse avc amende BNP'!E2564</f>
        <v>1.1061946902654867E-2</v>
      </c>
      <c r="L2702" s="2319">
        <f>L2700/L$125</f>
        <v>1.0548523206751054E-2</v>
      </c>
      <c r="M2702" s="2319">
        <f t="shared" si="6144"/>
        <v>5.134236959038127E-4</v>
      </c>
      <c r="N2702" s="2326">
        <f t="shared" si="6145"/>
        <v>4.867256637168145E-2</v>
      </c>
      <c r="O2702" s="2325">
        <f>'synthèse avc amende BNP'!F2564</f>
        <v>1.2195121951219513E-2</v>
      </c>
      <c r="P2702" s="2319">
        <f>P2700/P$125</f>
        <v>1.384083044982699E-2</v>
      </c>
      <c r="Q2702" s="2319">
        <f t="shared" si="6146"/>
        <v>-1.6457084986074774E-3</v>
      </c>
      <c r="R2702" s="2326">
        <f t="shared" si="6147"/>
        <v>-0.11890243902439024</v>
      </c>
      <c r="S2702" s="2325">
        <f>'synthèse avc amende BNP'!G2564</f>
        <v>0</v>
      </c>
      <c r="T2702" s="2319"/>
      <c r="U2702" s="2319">
        <f t="shared" si="6148"/>
        <v>0</v>
      </c>
      <c r="V2702" s="2326" t="e">
        <f t="shared" si="6149"/>
        <v>#DIV/0!</v>
      </c>
      <c r="W2702" s="2325">
        <f t="shared" ref="W2702:X2702" si="6219">W2700/W$125</f>
        <v>1.2405609492988134E-2</v>
      </c>
      <c r="X2702" s="2319">
        <f t="shared" si="6219"/>
        <v>1.2910166756320602E-2</v>
      </c>
      <c r="Y2702" s="2319">
        <f t="shared" si="6177"/>
        <v>-5.0455726333246791E-4</v>
      </c>
      <c r="Z2702" s="2326">
        <f t="shared" si="6178"/>
        <v>-3.9082164688960745E-2</v>
      </c>
    </row>
    <row r="2703" spans="1:26" customFormat="1" x14ac:dyDescent="0.25">
      <c r="A2703" s="3472"/>
      <c r="B2703" s="1203" t="s">
        <v>4307</v>
      </c>
      <c r="C2703" s="2330">
        <f>'synthèse avc amende BNP'!C2565</f>
        <v>5.5938386704499389E-2</v>
      </c>
      <c r="D2703" s="1977">
        <f>D2694/D2697</f>
        <v>4.8477682530298549E-2</v>
      </c>
      <c r="E2703" s="1977">
        <f t="shared" si="6171"/>
        <v>7.4607041742008398E-3</v>
      </c>
      <c r="F2703" s="2329">
        <f t="shared" si="6172"/>
        <v>0.15389976964220392</v>
      </c>
      <c r="G2703" s="2330">
        <f>'synthèse avc amende BNP'!D2565</f>
        <v>0</v>
      </c>
      <c r="H2703" s="1977">
        <f>H2694/H2697</f>
        <v>0</v>
      </c>
      <c r="I2703" s="1977">
        <f t="shared" si="6142"/>
        <v>0</v>
      </c>
      <c r="J2703" s="2329" t="e">
        <f t="shared" si="6143"/>
        <v>#DIV/0!</v>
      </c>
      <c r="K2703" s="2330">
        <f>'synthèse avc amende BNP'!E2565</f>
        <v>1.5372983870967742E-2</v>
      </c>
      <c r="L2703" s="1977">
        <f>L2694/L2697</f>
        <v>1.7193947730398899E-2</v>
      </c>
      <c r="M2703" s="1977">
        <f t="shared" si="6144"/>
        <v>-1.8209638594311565E-3</v>
      </c>
      <c r="N2703" s="2329">
        <f t="shared" si="6145"/>
        <v>-0.10590725806451606</v>
      </c>
      <c r="O2703" s="2330">
        <f>'synthèse avc amende BNP'!F2565</f>
        <v>0.36220472440944884</v>
      </c>
      <c r="P2703" s="1977">
        <f>P2694/P2697</f>
        <v>0.2807017543859649</v>
      </c>
      <c r="Q2703" s="1977">
        <f t="shared" si="6146"/>
        <v>8.1502970023483945E-2</v>
      </c>
      <c r="R2703" s="2329">
        <f t="shared" si="6147"/>
        <v>0.29035433070866157</v>
      </c>
      <c r="S2703" s="2330">
        <f>'synthèse avc amende BNP'!G2565</f>
        <v>0</v>
      </c>
      <c r="T2703" s="1977"/>
      <c r="U2703" s="1977">
        <f t="shared" si="6148"/>
        <v>0</v>
      </c>
      <c r="V2703" s="2329" t="e">
        <f t="shared" si="6149"/>
        <v>#DIV/0!</v>
      </c>
      <c r="W2703" s="2330">
        <f t="shared" ref="W2703:X2703" si="6220">W2694/W2697</f>
        <v>3.7296392144923127E-2</v>
      </c>
      <c r="X2703" s="1977">
        <f t="shared" si="6220"/>
        <v>3.8389513108614229E-2</v>
      </c>
      <c r="Y2703" s="1977">
        <f t="shared" si="6177"/>
        <v>-1.0931209636911021E-3</v>
      </c>
      <c r="Z2703" s="2329">
        <f t="shared" si="6178"/>
        <v>-2.847446802980725E-2</v>
      </c>
    </row>
    <row r="2704" spans="1:26" customFormat="1" x14ac:dyDescent="0.25">
      <c r="A2704" s="3472"/>
      <c r="B2704" s="845" t="s">
        <v>4223</v>
      </c>
      <c r="C2704" s="2331">
        <f>'synthèse avc amende BNP'!C2566</f>
        <v>0.25650281013297088</v>
      </c>
      <c r="D2704" s="2321">
        <f>D2703/D$134</f>
        <v>0.21644507299229221</v>
      </c>
      <c r="E2704" s="2321">
        <f t="shared" si="6171"/>
        <v>4.0057737140678673E-2</v>
      </c>
      <c r="F2704" s="2326">
        <f t="shared" si="6172"/>
        <v>0.18507114339398784</v>
      </c>
      <c r="G2704" s="2331">
        <f>'synthèse avc amende BNP'!D2566</f>
        <v>0</v>
      </c>
      <c r="H2704" s="2321">
        <f>H2703/H$134</f>
        <v>0</v>
      </c>
      <c r="I2704" s="2321">
        <f t="shared" si="6142"/>
        <v>0</v>
      </c>
      <c r="J2704" s="2326" t="e">
        <f t="shared" si="6143"/>
        <v>#DIV/0!</v>
      </c>
      <c r="K2704" s="2331">
        <f>'synthèse avc amende BNP'!E2566</f>
        <v>8.8875328049853999E-2</v>
      </c>
      <c r="L2704" s="2321">
        <f>L2703/L$134</f>
        <v>0.1015888924838273</v>
      </c>
      <c r="M2704" s="2321">
        <f t="shared" si="6144"/>
        <v>-1.2713564433973298E-2</v>
      </c>
      <c r="N2704" s="2326">
        <f t="shared" si="6145"/>
        <v>-0.12514719004341215</v>
      </c>
      <c r="O2704" s="2331">
        <f>'synthèse avc amende BNP'!F2566</f>
        <v>1.6579896698555778</v>
      </c>
      <c r="P2704" s="2321">
        <f>P2703/P$134</f>
        <v>1.3238290856707802</v>
      </c>
      <c r="Q2704" s="2321">
        <f t="shared" si="6146"/>
        <v>0.33416058418479766</v>
      </c>
      <c r="R2704" s="2326">
        <f t="shared" si="6147"/>
        <v>0.25241973288075892</v>
      </c>
      <c r="S2704" s="2331">
        <f>'synthèse avc amende BNP'!G2566</f>
        <v>0</v>
      </c>
      <c r="T2704" s="2321"/>
      <c r="U2704" s="2321">
        <f t="shared" si="6148"/>
        <v>0</v>
      </c>
      <c r="V2704" s="2326" t="e">
        <f t="shared" si="6149"/>
        <v>#DIV/0!</v>
      </c>
      <c r="W2704" s="2331">
        <f t="shared" ref="W2704" si="6221">W2703/W$134</f>
        <v>0.18125323887698619</v>
      </c>
      <c r="X2704" s="2321">
        <f t="shared" ref="X2704" si="6222">X2703/X$134</f>
        <v>0.18988529978722779</v>
      </c>
      <c r="Y2704" s="2321">
        <f t="shared" si="6177"/>
        <v>-8.6320609102416013E-3</v>
      </c>
      <c r="Z2704" s="2326">
        <f t="shared" si="6178"/>
        <v>-4.5459342665883487E-2</v>
      </c>
    </row>
    <row r="2705" spans="1:26" customFormat="1" x14ac:dyDescent="0.25">
      <c r="A2705" s="3472"/>
      <c r="B2705" s="845" t="s">
        <v>4224</v>
      </c>
      <c r="C2705" s="2331">
        <f>'synthèse avc amende BNP'!C2567</f>
        <v>0.26726045457157299</v>
      </c>
      <c r="D2705" s="2321">
        <f>D2703/D$137</f>
        <v>0.22430726687261515</v>
      </c>
      <c r="E2705" s="2321">
        <f t="shared" si="6171"/>
        <v>4.295318769895784E-2</v>
      </c>
      <c r="F2705" s="2326">
        <f t="shared" si="6172"/>
        <v>0.19149262660023894</v>
      </c>
      <c r="G2705" s="2331">
        <f>'synthèse avc amende BNP'!D2567</f>
        <v>0</v>
      </c>
      <c r="H2705" s="2321">
        <f>H2703/H$137</f>
        <v>0</v>
      </c>
      <c r="I2705" s="2321">
        <f t="shared" si="6142"/>
        <v>0</v>
      </c>
      <c r="J2705" s="2326" t="e">
        <f t="shared" si="6143"/>
        <v>#DIV/0!</v>
      </c>
      <c r="K2705" s="2331">
        <f>'synthèse avc amende BNP'!E2567</f>
        <v>0.10024845230418331</v>
      </c>
      <c r="L2705" s="2321">
        <f>L2703/L$137</f>
        <v>0.11153225603348821</v>
      </c>
      <c r="M2705" s="2321">
        <f t="shared" si="6144"/>
        <v>-1.1283803729304903E-2</v>
      </c>
      <c r="N2705" s="2326">
        <f t="shared" si="6145"/>
        <v>-0.10117076557580684</v>
      </c>
      <c r="O2705" s="2331">
        <f>'synthèse avc amende BNP'!F2567</f>
        <v>1.5123558986532444</v>
      </c>
      <c r="P2705" s="2321">
        <f>P2703/P$137</f>
        <v>1.2674406154881537</v>
      </c>
      <c r="Q2705" s="2321">
        <f t="shared" si="6146"/>
        <v>0.2449152831650907</v>
      </c>
      <c r="R2705" s="2326">
        <f t="shared" si="6147"/>
        <v>0.19323610129912225</v>
      </c>
      <c r="S2705" s="2331">
        <f>'synthèse avc amende BNP'!G2567</f>
        <v>0</v>
      </c>
      <c r="T2705" s="2321"/>
      <c r="U2705" s="2321">
        <f t="shared" si="6148"/>
        <v>0</v>
      </c>
      <c r="V2705" s="2326" t="e">
        <f t="shared" si="6149"/>
        <v>#DIV/0!</v>
      </c>
      <c r="W2705" s="2331">
        <f t="shared" ref="W2705:X2705" si="6223">W2703/W$137</f>
        <v>0.18551394451502617</v>
      </c>
      <c r="X2705" s="2321">
        <f t="shared" si="6223"/>
        <v>0.19099908585287328</v>
      </c>
      <c r="Y2705" s="2321">
        <f t="shared" si="6177"/>
        <v>-5.4851413378471103E-3</v>
      </c>
      <c r="Z2705" s="2326">
        <f t="shared" si="6178"/>
        <v>-2.8718154923905333E-2</v>
      </c>
    </row>
    <row r="2706" spans="1:26" customFormat="1" ht="15.75" thickBot="1" x14ac:dyDescent="0.3">
      <c r="A2706" s="3472"/>
      <c r="B2706" s="845" t="s">
        <v>4758</v>
      </c>
      <c r="C2706" s="2331">
        <f>'synthèse avc amende BNP'!C2568</f>
        <v>0.19922682402936479</v>
      </c>
      <c r="D2706" s="2321">
        <f>D2703/D$152</f>
        <v>0.17512017984970984</v>
      </c>
      <c r="E2706" s="2321">
        <f t="shared" si="6171"/>
        <v>2.410664417965494E-2</v>
      </c>
      <c r="F2706" s="2326">
        <f t="shared" si="6172"/>
        <v>0.13765771711942928</v>
      </c>
      <c r="G2706" s="2331">
        <f>'synthèse avc amende BNP'!D2568</f>
        <v>0</v>
      </c>
      <c r="H2706" s="2321">
        <f>H2703/H$152</f>
        <v>0</v>
      </c>
      <c r="I2706" s="2321">
        <f t="shared" si="6142"/>
        <v>0</v>
      </c>
      <c r="J2706" s="2326" t="e">
        <f t="shared" si="6143"/>
        <v>#DIV/0!</v>
      </c>
      <c r="K2706" s="2331">
        <f>'synthèse avc amende BNP'!E2568</f>
        <v>3.1268507269232332E-2</v>
      </c>
      <c r="L2706" s="2321">
        <f>L2703/L$152</f>
        <v>3.3232710115535434E-2</v>
      </c>
      <c r="M2706" s="2321">
        <f t="shared" si="6144"/>
        <v>-1.9642028463031022E-3</v>
      </c>
      <c r="N2706" s="2326">
        <f t="shared" si="6145"/>
        <v>-5.9104503950307925E-2</v>
      </c>
      <c r="O2706" s="2331">
        <f>'synthèse avc amende BNP'!F2568</f>
        <v>0.98271967972507379</v>
      </c>
      <c r="P2706" s="2321">
        <f>P2703/P$152</f>
        <v>0.72281834225154062</v>
      </c>
      <c r="Q2706" s="2321">
        <f t="shared" si="6146"/>
        <v>0.25990133747353317</v>
      </c>
      <c r="R2706" s="2326">
        <f t="shared" si="6147"/>
        <v>0.35956660516382905</v>
      </c>
      <c r="S2706" s="2331">
        <f>'synthèse avc amende BNP'!G2568</f>
        <v>0</v>
      </c>
      <c r="T2706" s="2321"/>
      <c r="U2706" s="2321">
        <f t="shared" si="6148"/>
        <v>0</v>
      </c>
      <c r="V2706" s="2326" t="e">
        <f t="shared" si="6149"/>
        <v>#DIV/0!</v>
      </c>
      <c r="W2706" s="2331">
        <f t="shared" ref="W2706:X2706" si="6224">W2703/W$152</f>
        <v>0.11835682257629666</v>
      </c>
      <c r="X2706" s="2321">
        <f t="shared" si="6224"/>
        <v>0.12155322697275382</v>
      </c>
      <c r="Y2706" s="2321">
        <f t="shared" si="6177"/>
        <v>-3.1964043964571587E-3</v>
      </c>
      <c r="Z2706" s="2326">
        <f t="shared" si="6178"/>
        <v>-2.6296335161662417E-2</v>
      </c>
    </row>
    <row r="2707" spans="1:26" customFormat="1" hidden="1" x14ac:dyDescent="0.25">
      <c r="A2707" s="3472"/>
      <c r="B2707" s="1203" t="s">
        <v>4328</v>
      </c>
      <c r="C2707" s="2332">
        <f>'synthèse avc amende BNP'!C2581</f>
        <v>205.58333333333334</v>
      </c>
      <c r="D2707" s="2322">
        <f>D2697/D2700</f>
        <v>281.91666666666669</v>
      </c>
      <c r="E2707" s="2322">
        <f t="shared" si="6171"/>
        <v>-76.333333333333343</v>
      </c>
      <c r="F2707" s="2329">
        <f t="shared" si="6172"/>
        <v>-0.27076559266922851</v>
      </c>
      <c r="G2707" s="2332">
        <f>'synthèse avc amende BNP'!D2581</f>
        <v>3.5</v>
      </c>
      <c r="H2707" s="2322">
        <f>H2697/H2700</f>
        <v>1</v>
      </c>
      <c r="I2707" s="2322">
        <f t="shared" si="6142"/>
        <v>2.5</v>
      </c>
      <c r="J2707" s="2329">
        <f t="shared" si="6143"/>
        <v>2.5</v>
      </c>
      <c r="K2707" s="2332">
        <f>'synthèse avc amende BNP'!E2581</f>
        <v>793.6</v>
      </c>
      <c r="L2707" s="2322">
        <f>L2697/L2700</f>
        <v>581.6</v>
      </c>
      <c r="M2707" s="2322">
        <f t="shared" si="6144"/>
        <v>212</v>
      </c>
      <c r="N2707" s="2329">
        <f t="shared" si="6145"/>
        <v>0.36451169188445665</v>
      </c>
      <c r="O2707" s="2332">
        <f>'synthèse avc amende BNP'!F2581</f>
        <v>31.75</v>
      </c>
      <c r="P2707" s="2322">
        <f>P2697/P2700</f>
        <v>28.5</v>
      </c>
      <c r="Q2707" s="2322">
        <f t="shared" si="6146"/>
        <v>3.25</v>
      </c>
      <c r="R2707" s="2329">
        <f t="shared" si="6147"/>
        <v>0.11403508771929824</v>
      </c>
      <c r="S2707" s="2332">
        <f>'synthèse avc amende BNP'!G2581</f>
        <v>0</v>
      </c>
      <c r="T2707" s="2322"/>
      <c r="U2707" s="2322">
        <f t="shared" si="6148"/>
        <v>0</v>
      </c>
      <c r="V2707" s="2329" t="e">
        <f t="shared" si="6149"/>
        <v>#DIV/0!</v>
      </c>
      <c r="W2707" s="2332">
        <f t="shared" ref="W2707:X2707" si="6225">W2697/W2700</f>
        <v>285.60869565217394</v>
      </c>
      <c r="X2707" s="2322">
        <f t="shared" si="6225"/>
        <v>267</v>
      </c>
      <c r="Y2707" s="2322">
        <f t="shared" si="6177"/>
        <v>18.608695652173935</v>
      </c>
      <c r="Z2707" s="2329">
        <f t="shared" si="6178"/>
        <v>6.969548933398477E-2</v>
      </c>
    </row>
    <row r="2708" spans="1:26" customFormat="1" hidden="1" x14ac:dyDescent="0.25">
      <c r="A2708" s="3472"/>
      <c r="B2708" s="1181" t="s">
        <v>4223</v>
      </c>
      <c r="C2708" s="2331">
        <f>'synthèse avc amende BNP'!C2582</f>
        <v>0.94777370088472912</v>
      </c>
      <c r="D2708" s="2321">
        <f>D2707/D$264</f>
        <v>1.0669420502228837</v>
      </c>
      <c r="E2708" s="2321">
        <f t="shared" si="6171"/>
        <v>-0.11916834933815457</v>
      </c>
      <c r="F2708" s="2326">
        <f t="shared" si="6172"/>
        <v>-0.11169149187930155</v>
      </c>
      <c r="G2708" s="2331">
        <f>'synthèse avc amende BNP'!D2582</f>
        <v>2.4181435866626615E-2</v>
      </c>
      <c r="H2708" s="2321">
        <f>H2707/H$264</f>
        <v>5.5622491778923241E-3</v>
      </c>
      <c r="I2708" s="2321">
        <f t="shared" si="6142"/>
        <v>1.8619186688734291E-2</v>
      </c>
      <c r="J2708" s="2326">
        <f t="shared" si="6143"/>
        <v>3.3474204576698896</v>
      </c>
      <c r="K2708" s="2331">
        <f>'synthèse avc amende BNP'!E2582</f>
        <v>4.4508339206013625</v>
      </c>
      <c r="L2708" s="2321">
        <f>L2707/L$264</f>
        <v>3.3933026414311027</v>
      </c>
      <c r="M2708" s="2321">
        <f t="shared" si="6144"/>
        <v>1.0575312791702598</v>
      </c>
      <c r="N2708" s="2326">
        <f t="shared" si="6145"/>
        <v>0.31165250816657281</v>
      </c>
      <c r="O2708" s="2331">
        <f>'synthèse avc amende BNP'!F2582</f>
        <v>0.41565036449074649</v>
      </c>
      <c r="P2708" s="2321">
        <f>P2707/P$264</f>
        <v>0.24828873677660235</v>
      </c>
      <c r="Q2708" s="2321">
        <f t="shared" si="6146"/>
        <v>0.16736162771414415</v>
      </c>
      <c r="R2708" s="2326">
        <f t="shared" si="6147"/>
        <v>0.67406049056799411</v>
      </c>
      <c r="S2708" s="2331">
        <f>'synthèse avc amende BNP'!G2582</f>
        <v>0</v>
      </c>
      <c r="T2708" s="2321"/>
      <c r="U2708" s="2321">
        <f t="shared" si="6148"/>
        <v>0</v>
      </c>
      <c r="V2708" s="2326" t="e">
        <f t="shared" si="6149"/>
        <v>#DIV/0!</v>
      </c>
      <c r="W2708" s="2331">
        <f t="shared" ref="W2708" si="6226">W2707/W$264</f>
        <v>1.8645548045285842</v>
      </c>
      <c r="X2708" s="2321">
        <f t="shared" ref="X2708" si="6227">X2707/X$264</f>
        <v>1.4174820692919052</v>
      </c>
      <c r="Y2708" s="2321">
        <f t="shared" si="6177"/>
        <v>0.44707273523667901</v>
      </c>
      <c r="Z2708" s="2326">
        <f t="shared" si="6178"/>
        <v>0.31539921733190707</v>
      </c>
    </row>
    <row r="2709" spans="1:26" customFormat="1" hidden="1" x14ac:dyDescent="0.25">
      <c r="A2709" s="3472"/>
      <c r="B2709" s="1181" t="s">
        <v>4224</v>
      </c>
      <c r="C2709" s="2331">
        <f>'synthèse avc amende BNP'!C2583</f>
        <v>1.1230398151922818</v>
      </c>
      <c r="D2709" s="2321">
        <f>D2707/D$281</f>
        <v>1.3039512115735468</v>
      </c>
      <c r="E2709" s="2321">
        <f t="shared" si="6171"/>
        <v>-0.18091139638126497</v>
      </c>
      <c r="F2709" s="2326">
        <f t="shared" si="6172"/>
        <v>-0.13874092433485272</v>
      </c>
      <c r="G2709" s="2331">
        <f>'synthèse avc amende BNP'!D2583</f>
        <v>9.7713196760362067E-2</v>
      </c>
      <c r="H2709" s="2321">
        <f>H2707/H$281</f>
        <v>2.858186466989316E-2</v>
      </c>
      <c r="I2709" s="2321">
        <f t="shared" si="6142"/>
        <v>6.91313320904689E-2</v>
      </c>
      <c r="J2709" s="2326">
        <f t="shared" si="6143"/>
        <v>2.4187131556636579</v>
      </c>
      <c r="K2709" s="2331">
        <f>'synthèse avc amende BNP'!E2583</f>
        <v>4.2787284547026898</v>
      </c>
      <c r="L2709" s="2321">
        <f>L2707/L$281</f>
        <v>3.3111738352330735</v>
      </c>
      <c r="M2709" s="2321">
        <f t="shared" si="6144"/>
        <v>0.96755461946961629</v>
      </c>
      <c r="N2709" s="2326">
        <f t="shared" si="6145"/>
        <v>0.29220894692214494</v>
      </c>
      <c r="O2709" s="2331">
        <f>'synthèse avc amende BNP'!F2583</f>
        <v>0.30173263023700531</v>
      </c>
      <c r="P2709" s="2321">
        <f>P2707/P$281</f>
        <v>0.22719499075938543</v>
      </c>
      <c r="Q2709" s="2321">
        <f t="shared" si="6146"/>
        <v>7.4537639477619877E-2</v>
      </c>
      <c r="R2709" s="2326">
        <f t="shared" si="6147"/>
        <v>0.32807782965849008</v>
      </c>
      <c r="S2709" s="2331">
        <f>'synthèse avc amende BNP'!G2583</f>
        <v>0</v>
      </c>
      <c r="T2709" s="2321"/>
      <c r="U2709" s="2321">
        <f t="shared" si="6148"/>
        <v>0</v>
      </c>
      <c r="V2709" s="2326" t="e">
        <f t="shared" si="6149"/>
        <v>#DIV/0!</v>
      </c>
      <c r="W2709" s="2331">
        <f t="shared" ref="W2709:X2709" si="6228">W2707/W$281</f>
        <v>2.0065652432581786</v>
      </c>
      <c r="X2709" s="2321">
        <f t="shared" si="6228"/>
        <v>1.7465972701110679</v>
      </c>
      <c r="Y2709" s="2321">
        <f t="shared" si="6177"/>
        <v>0.25996797314711073</v>
      </c>
      <c r="Z2709" s="2326">
        <f t="shared" si="6178"/>
        <v>0.148842539488556</v>
      </c>
    </row>
    <row r="2710" spans="1:26" customFormat="1" hidden="1" x14ac:dyDescent="0.25">
      <c r="A2710" s="3472"/>
      <c r="B2710" s="845" t="s">
        <v>4758</v>
      </c>
      <c r="C2710" s="2331">
        <f>'synthèse avc amende BNP'!C2584</f>
        <v>1.4528857479387516</v>
      </c>
      <c r="D2710" s="2321">
        <f>D2707/D$282</f>
        <v>1.6567281987463129</v>
      </c>
      <c r="E2710" s="2321">
        <f t="shared" si="6171"/>
        <v>-0.20384245080756136</v>
      </c>
      <c r="F2710" s="2326">
        <f t="shared" si="6172"/>
        <v>-0.12303916294888562</v>
      </c>
      <c r="G2710" s="2331">
        <f>'synthèse avc amende BNP'!D2584</f>
        <v>0.16976047904191616</v>
      </c>
      <c r="H2710" s="2321">
        <f>H2707/H$282</f>
        <v>5.680399500624219E-2</v>
      </c>
      <c r="I2710" s="2321">
        <f t="shared" si="6142"/>
        <v>0.11295648403567396</v>
      </c>
      <c r="J2710" s="2326">
        <f t="shared" si="6143"/>
        <v>1.9885306310456012</v>
      </c>
      <c r="K2710" s="2331">
        <f>'synthèse avc amende BNP'!E2584</f>
        <v>22.267299360429131</v>
      </c>
      <c r="L2710" s="2321">
        <f>L2707/L$282</f>
        <v>17.134887664264518</v>
      </c>
      <c r="M2710" s="2321">
        <f t="shared" si="6144"/>
        <v>5.1324116961646133</v>
      </c>
      <c r="N2710" s="2326">
        <f t="shared" si="6145"/>
        <v>0.29952992962238439</v>
      </c>
      <c r="O2710" s="2331">
        <f>'synthèse avc amende BNP'!F2584</f>
        <v>1.0464863184079602</v>
      </c>
      <c r="P2710" s="2321">
        <f>P2707/P$282</f>
        <v>0.79183204512220595</v>
      </c>
      <c r="Q2710" s="2321">
        <f t="shared" si="6146"/>
        <v>0.2546542732857543</v>
      </c>
      <c r="R2710" s="2326">
        <f t="shared" si="6147"/>
        <v>0.32160137349133516</v>
      </c>
      <c r="S2710" s="2331">
        <f>'synthèse avc amende BNP'!G2584</f>
        <v>0</v>
      </c>
      <c r="T2710" s="2321"/>
      <c r="U2710" s="2321">
        <f t="shared" si="6148"/>
        <v>0</v>
      </c>
      <c r="V2710" s="2326" t="e">
        <f t="shared" si="6149"/>
        <v>#DIV/0!</v>
      </c>
      <c r="W2710" s="2331">
        <f t="shared" ref="W2710:X2710" si="6229">W2707/W$282</f>
        <v>4.2607329620425318</v>
      </c>
      <c r="X2710" s="2321">
        <f t="shared" si="6229"/>
        <v>3.5569588104913188</v>
      </c>
      <c r="Y2710" s="2321">
        <f t="shared" si="6177"/>
        <v>0.70377415155121303</v>
      </c>
      <c r="Z2710" s="2326">
        <f t="shared" si="6178"/>
        <v>0.19785839225222895</v>
      </c>
    </row>
    <row r="2711" spans="1:26" customFormat="1" hidden="1" x14ac:dyDescent="0.25">
      <c r="A2711" s="3472"/>
      <c r="B2711" s="1203" t="s">
        <v>4333</v>
      </c>
      <c r="C2711" s="2332">
        <f>'synthèse avc amende BNP'!C2585</f>
        <v>11.5</v>
      </c>
      <c r="D2711" s="2322">
        <f>D2694/D2700</f>
        <v>13.666666666666666</v>
      </c>
      <c r="E2711" s="2322">
        <f t="shared" si="6171"/>
        <v>-2.1666666666666661</v>
      </c>
      <c r="F2711" s="2329">
        <f t="shared" si="6172"/>
        <v>-0.15853658536585363</v>
      </c>
      <c r="G2711" s="2332">
        <f>'synthèse avc amende BNP'!D2585</f>
        <v>0</v>
      </c>
      <c r="H2711" s="2322">
        <f>H2694/H2700</f>
        <v>0</v>
      </c>
      <c r="I2711" s="2322">
        <f t="shared" si="6142"/>
        <v>0</v>
      </c>
      <c r="J2711" s="2329" t="e">
        <f t="shared" si="6143"/>
        <v>#DIV/0!</v>
      </c>
      <c r="K2711" s="2332">
        <f>'synthèse avc amende BNP'!E2585</f>
        <v>12.2</v>
      </c>
      <c r="L2711" s="2322">
        <f>L2694/L2700</f>
        <v>10</v>
      </c>
      <c r="M2711" s="2322">
        <f t="shared" si="6144"/>
        <v>2.1999999999999993</v>
      </c>
      <c r="N2711" s="2329">
        <f t="shared" si="6145"/>
        <v>0.21999999999999992</v>
      </c>
      <c r="O2711" s="2332">
        <f>'synthèse avc amende BNP'!F2585</f>
        <v>11.5</v>
      </c>
      <c r="P2711" s="2322">
        <f>P2694/P2700</f>
        <v>8</v>
      </c>
      <c r="Q2711" s="2322">
        <f t="shared" si="6146"/>
        <v>3.5</v>
      </c>
      <c r="R2711" s="2329">
        <f t="shared" si="6147"/>
        <v>0.4375</v>
      </c>
      <c r="S2711" s="2332">
        <f>'synthèse avc amende BNP'!G2585</f>
        <v>0</v>
      </c>
      <c r="T2711" s="2322"/>
      <c r="U2711" s="2322">
        <f t="shared" si="6148"/>
        <v>0</v>
      </c>
      <c r="V2711" s="2329" t="e">
        <f t="shared" si="6149"/>
        <v>#DIV/0!</v>
      </c>
      <c r="W2711" s="2332">
        <f t="shared" ref="W2711:X2711" si="6230">W2694/W2700</f>
        <v>10.652173913043478</v>
      </c>
      <c r="X2711" s="2322">
        <f t="shared" si="6230"/>
        <v>10.25</v>
      </c>
      <c r="Y2711" s="2322">
        <f t="shared" si="6177"/>
        <v>0.40217391304347849</v>
      </c>
      <c r="Z2711" s="2329">
        <f t="shared" si="6178"/>
        <v>3.9236479321314972E-2</v>
      </c>
    </row>
    <row r="2712" spans="1:26" customFormat="1" hidden="1" x14ac:dyDescent="0.25">
      <c r="A2712" s="3472"/>
      <c r="B2712" s="1181" t="s">
        <v>4223</v>
      </c>
      <c r="C2712" s="2331">
        <f>'synthèse avc amende BNP'!C2586</f>
        <v>0.24310661764705885</v>
      </c>
      <c r="D2712" s="2321">
        <f>D2711/D$290</f>
        <v>0.230934349939038</v>
      </c>
      <c r="E2712" s="2321">
        <f t="shared" si="6171"/>
        <v>1.2172267708020851E-2</v>
      </c>
      <c r="F2712" s="2326">
        <f t="shared" si="6172"/>
        <v>5.2708779405203618E-2</v>
      </c>
      <c r="G2712" s="2331">
        <f>'synthèse avc amende BNP'!D2586</f>
        <v>0</v>
      </c>
      <c r="H2712" s="2321">
        <f>H2711/H$290</f>
        <v>0</v>
      </c>
      <c r="I2712" s="2321">
        <f t="shared" si="6142"/>
        <v>0</v>
      </c>
      <c r="J2712" s="2326" t="e">
        <f t="shared" si="6143"/>
        <v>#DIV/0!</v>
      </c>
      <c r="K2712" s="2331">
        <f>'synthèse avc amende BNP'!E2586</f>
        <v>0.39556932478886386</v>
      </c>
      <c r="L2712" s="2321">
        <f>L2711/L$290</f>
        <v>0.34472185720543147</v>
      </c>
      <c r="M2712" s="2321">
        <f t="shared" si="6144"/>
        <v>5.0847467583432393E-2</v>
      </c>
      <c r="N2712" s="2326">
        <f t="shared" si="6145"/>
        <v>0.14750288245613233</v>
      </c>
      <c r="O2712" s="2331">
        <f>'synthèse avc amende BNP'!F2586</f>
        <v>0.6891440105973633</v>
      </c>
      <c r="P2712" s="2321">
        <f>P2711/P$290</f>
        <v>0.32869185138932255</v>
      </c>
      <c r="Q2712" s="2321">
        <f t="shared" si="6146"/>
        <v>0.36045215920804075</v>
      </c>
      <c r="R2712" s="2326">
        <f t="shared" si="6147"/>
        <v>1.096626392423399</v>
      </c>
      <c r="S2712" s="2331">
        <f>'synthèse avc amende BNP'!G2586</f>
        <v>0</v>
      </c>
      <c r="T2712" s="2321"/>
      <c r="U2712" s="2321">
        <f t="shared" si="6148"/>
        <v>0</v>
      </c>
      <c r="V2712" s="2326" t="e">
        <f t="shared" si="6149"/>
        <v>#DIV/0!</v>
      </c>
      <c r="W2712" s="2331">
        <f t="shared" ref="W2712" si="6231">W2711/W$290</f>
        <v>0.33795659738445177</v>
      </c>
      <c r="X2712" s="2321">
        <f t="shared" ref="X2712" si="6232">X2711/X$290</f>
        <v>0.26915900767051343</v>
      </c>
      <c r="Y2712" s="2321">
        <f t="shared" si="6177"/>
        <v>6.8797589713938345E-2</v>
      </c>
      <c r="Z2712" s="2326">
        <f t="shared" si="6178"/>
        <v>0.25560203356878097</v>
      </c>
    </row>
    <row r="2713" spans="1:26" customFormat="1" hidden="1" x14ac:dyDescent="0.25">
      <c r="A2713" s="3472"/>
      <c r="B2713" s="1181" t="s">
        <v>4224</v>
      </c>
      <c r="C2713" s="2331">
        <f>'synthèse avc amende BNP'!C2587</f>
        <v>0.30014413151026448</v>
      </c>
      <c r="D2713" s="2321">
        <f>D2711/D$307</f>
        <v>0.29248573240329739</v>
      </c>
      <c r="E2713" s="2321">
        <f t="shared" si="6171"/>
        <v>7.6583991069670843E-3</v>
      </c>
      <c r="F2713" s="2326">
        <f t="shared" si="6172"/>
        <v>2.6183838247560091E-2</v>
      </c>
      <c r="G2713" s="2331">
        <f>'synthèse avc amende BNP'!D2587</f>
        <v>0</v>
      </c>
      <c r="H2713" s="2321">
        <f>H2711/H$307</f>
        <v>0</v>
      </c>
      <c r="I2713" s="2321">
        <f t="shared" si="6142"/>
        <v>0</v>
      </c>
      <c r="J2713" s="2326" t="e">
        <f t="shared" si="6143"/>
        <v>#DIV/0!</v>
      </c>
      <c r="K2713" s="2331">
        <f>'synthèse avc amende BNP'!E2587</f>
        <v>0.42893590541381454</v>
      </c>
      <c r="L2713" s="2321">
        <f>L2711/L$307</f>
        <v>0.36930268796260229</v>
      </c>
      <c r="M2713" s="2321">
        <f t="shared" si="6144"/>
        <v>5.963321745121225E-2</v>
      </c>
      <c r="N2713" s="2326">
        <f t="shared" si="6145"/>
        <v>0.16147517847812429</v>
      </c>
      <c r="O2713" s="2331">
        <f>'synthèse avc amende BNP'!F2587</f>
        <v>0.45632712315509311</v>
      </c>
      <c r="P2713" s="2321">
        <f>P2711/P$307</f>
        <v>0.28795615892390086</v>
      </c>
      <c r="Q2713" s="2321">
        <f t="shared" si="6146"/>
        <v>0.16837096423119224</v>
      </c>
      <c r="R2713" s="2326">
        <f t="shared" si="6147"/>
        <v>0.58471041168349591</v>
      </c>
      <c r="S2713" s="2331">
        <f>'synthèse avc amende BNP'!G2587</f>
        <v>0</v>
      </c>
      <c r="T2713" s="2321"/>
      <c r="U2713" s="2321">
        <f t="shared" si="6148"/>
        <v>0</v>
      </c>
      <c r="V2713" s="2326" t="e">
        <f t="shared" si="6149"/>
        <v>#DIV/0!</v>
      </c>
      <c r="W2713" s="2331">
        <f t="shared" ref="W2713:X2713" si="6233">W2711/W$307</f>
        <v>0.37224583320357763</v>
      </c>
      <c r="X2713" s="2321">
        <f t="shared" si="6233"/>
        <v>0.33359848194433794</v>
      </c>
      <c r="Y2713" s="2321">
        <f t="shared" si="6177"/>
        <v>3.8647351259239682E-2</v>
      </c>
      <c r="Z2713" s="2326">
        <f t="shared" si="6178"/>
        <v>0.11584990145635053</v>
      </c>
    </row>
    <row r="2714" spans="1:26" customFormat="1" ht="15.75" hidden="1" thickBot="1" x14ac:dyDescent="0.3">
      <c r="A2714" s="3472"/>
      <c r="B2714" s="845" t="s">
        <v>4758</v>
      </c>
      <c r="C2714" s="2333">
        <f>'synthèse avc amende BNP'!C2588</f>
        <v>0.28945381323936575</v>
      </c>
      <c r="D2714" s="2334">
        <f>D2711/D$308</f>
        <v>0.2901265401265401</v>
      </c>
      <c r="E2714" s="2334">
        <f t="shared" si="6171"/>
        <v>-6.7272688717434637E-4</v>
      </c>
      <c r="F2714" s="2335">
        <f t="shared" si="6172"/>
        <v>-2.3187361172850069E-3</v>
      </c>
      <c r="G2714" s="2333">
        <f>'synthèse avc amende BNP'!D2588</f>
        <v>0</v>
      </c>
      <c r="H2714" s="2334">
        <f>H2711/H$308</f>
        <v>0</v>
      </c>
      <c r="I2714" s="2334">
        <f t="shared" si="6142"/>
        <v>0</v>
      </c>
      <c r="J2714" s="2335" t="e">
        <f t="shared" si="6143"/>
        <v>#DIV/0!</v>
      </c>
      <c r="K2714" s="2333">
        <f>'synthèse avc amende BNP'!E2588</f>
        <v>0.69626521191775059</v>
      </c>
      <c r="L2714" s="2334">
        <f>L2711/L$308</f>
        <v>0.56943875460876692</v>
      </c>
      <c r="M2714" s="2334">
        <f t="shared" si="6144"/>
        <v>0.12682645730898368</v>
      </c>
      <c r="N2714" s="2335">
        <f t="shared" si="6145"/>
        <v>0.2227218577634742</v>
      </c>
      <c r="O2714" s="2333">
        <f>'synthèse avc amende BNP'!F2588</f>
        <v>1.0284026996625422</v>
      </c>
      <c r="P2714" s="2334">
        <f>P2711/P$308</f>
        <v>0.5723507261968801</v>
      </c>
      <c r="Q2714" s="2334">
        <f t="shared" si="6146"/>
        <v>0.45605197346566206</v>
      </c>
      <c r="R2714" s="2335">
        <f t="shared" si="6147"/>
        <v>0.7968050927374678</v>
      </c>
      <c r="S2714" s="2333">
        <f>'synthèse avc amende BNP'!G2588</f>
        <v>0</v>
      </c>
      <c r="T2714" s="2334"/>
      <c r="U2714" s="2334">
        <f t="shared" si="6148"/>
        <v>0</v>
      </c>
      <c r="V2714" s="2335" t="e">
        <f t="shared" si="6149"/>
        <v>#DIV/0!</v>
      </c>
      <c r="W2714" s="2333">
        <f t="shared" ref="W2714:X2714" si="6234">W2711/W$308</f>
        <v>0.50428681523344676</v>
      </c>
      <c r="X2714" s="2334">
        <f t="shared" si="6234"/>
        <v>0.43235982162438774</v>
      </c>
      <c r="Y2714" s="2334">
        <f t="shared" si="6177"/>
        <v>7.192699360905902E-2</v>
      </c>
      <c r="Z2714" s="2335">
        <f t="shared" si="6178"/>
        <v>0.16635910649335392</v>
      </c>
    </row>
    <row r="2715" spans="1:26" customFormat="1" x14ac:dyDescent="0.25">
      <c r="A2715" s="3471" t="s">
        <v>868</v>
      </c>
      <c r="B2715" s="844" t="s">
        <v>935</v>
      </c>
      <c r="C2715" s="2336">
        <f>'synthèse avc amende BNP'!C2597</f>
        <v>108</v>
      </c>
      <c r="D2715" s="680">
        <v>126</v>
      </c>
      <c r="E2715" s="680">
        <f t="shared" si="6171"/>
        <v>-18</v>
      </c>
      <c r="F2715" s="2337">
        <f t="shared" si="6172"/>
        <v>-0.14285714285714285</v>
      </c>
      <c r="G2715" s="2336">
        <f>'synthèse avc amende BNP'!D2597</f>
        <v>16</v>
      </c>
      <c r="H2715" s="680">
        <v>20</v>
      </c>
      <c r="I2715" s="680">
        <f t="shared" si="6142"/>
        <v>-4</v>
      </c>
      <c r="J2715" s="2337">
        <f t="shared" si="6143"/>
        <v>-0.2</v>
      </c>
      <c r="K2715" s="2336">
        <f>'synthèse avc amende BNP'!E2597</f>
        <v>1234</v>
      </c>
      <c r="L2715" s="680">
        <v>1522</v>
      </c>
      <c r="M2715" s="680">
        <f t="shared" si="6144"/>
        <v>-288</v>
      </c>
      <c r="N2715" s="2337">
        <f t="shared" si="6145"/>
        <v>-0.18922470433639949</v>
      </c>
      <c r="O2715" s="2336">
        <f>'synthèse avc amende BNP'!F2597</f>
        <v>31</v>
      </c>
      <c r="P2715" s="680">
        <v>34</v>
      </c>
      <c r="Q2715" s="680">
        <f t="shared" si="6146"/>
        <v>-3</v>
      </c>
      <c r="R2715" s="2337">
        <f t="shared" si="6147"/>
        <v>-8.8235294117647065E-2</v>
      </c>
      <c r="S2715" s="2336">
        <f>'synthèse avc amende BNP'!G2597</f>
        <v>0</v>
      </c>
      <c r="T2715" s="680"/>
      <c r="U2715" s="680">
        <f t="shared" si="6148"/>
        <v>0</v>
      </c>
      <c r="V2715" s="2337" t="e">
        <f t="shared" si="6149"/>
        <v>#DIV/0!</v>
      </c>
      <c r="W2715" s="2323">
        <f t="shared" ref="W2715" si="6235">SUM(C2715+G2715+K2715+O2715+S2715)</f>
        <v>1389</v>
      </c>
      <c r="X2715" s="900">
        <f t="shared" ref="X2715" si="6236">SUM(D2715+H2715+L2715+P2715+T2715)</f>
        <v>1702</v>
      </c>
      <c r="Y2715" s="900">
        <f t="shared" si="6177"/>
        <v>-313</v>
      </c>
      <c r="Z2715" s="2324">
        <f t="shared" si="6178"/>
        <v>-0.18390129259694477</v>
      </c>
    </row>
    <row r="2716" spans="1:26" customFormat="1" x14ac:dyDescent="0.25">
      <c r="A2716" s="3472"/>
      <c r="B2716" s="845" t="s">
        <v>4265</v>
      </c>
      <c r="C2716" s="2325">
        <f>'synthèse avc amende BNP'!C2598</f>
        <v>2.7573529411764708E-3</v>
      </c>
      <c r="D2716" s="2319">
        <f>D2715/D$4</f>
        <v>3.2455824017309774E-3</v>
      </c>
      <c r="E2716" s="2319">
        <f t="shared" si="6171"/>
        <v>-4.882294605545066E-4</v>
      </c>
      <c r="F2716" s="2326">
        <f t="shared" si="6172"/>
        <v>-0.15042892156862742</v>
      </c>
      <c r="G2716" s="2325">
        <f>'synthèse avc amende BNP'!D2598</f>
        <v>6.8796491378939669E-4</v>
      </c>
      <c r="H2716" s="2319">
        <f>H2715/H$4</f>
        <v>8.762322015334064E-4</v>
      </c>
      <c r="I2716" s="2319">
        <f t="shared" ref="I2716:I2777" si="6237">G2716-H2716</f>
        <v>-1.8826728774400971E-4</v>
      </c>
      <c r="J2716" s="2326">
        <f t="shared" ref="J2716:J2777" si="6238">I2716/H2716</f>
        <v>-0.21486004213785106</v>
      </c>
      <c r="K2716" s="2325">
        <f>'synthèse avc amende BNP'!E2598</f>
        <v>5.2370241480286892E-2</v>
      </c>
      <c r="L2716" s="2319">
        <f>L2715/L$4</f>
        <v>6.6666666666666666E-2</v>
      </c>
      <c r="M2716" s="2319">
        <f t="shared" ref="M2716:M2777" si="6239">K2716-L2716</f>
        <v>-1.4296425186379774E-2</v>
      </c>
      <c r="N2716" s="2326">
        <f t="shared" ref="N2716:N2777" si="6240">M2716/L2716</f>
        <v>-0.21444637779569661</v>
      </c>
      <c r="O2716" s="2325">
        <f>'synthèse avc amende BNP'!F2598</f>
        <v>1.9554658424273006E-3</v>
      </c>
      <c r="P2716" s="2319">
        <f>P2715/P$4</f>
        <v>2.1230096784264751E-3</v>
      </c>
      <c r="Q2716" s="2319">
        <f t="shared" ref="Q2716:Q2777" si="6241">O2716-P2716</f>
        <v>-1.6754383599917443E-4</v>
      </c>
      <c r="R2716" s="2326">
        <f t="shared" ref="R2716:R2777" si="6242">Q2716/P2716</f>
        <v>-7.8918074515493486E-2</v>
      </c>
      <c r="S2716" s="2325">
        <f>'synthèse avc amende BNP'!G2598</f>
        <v>0</v>
      </c>
      <c r="T2716" s="2319"/>
      <c r="U2716" s="2319">
        <f t="shared" ref="U2716:U2777" si="6243">S2716-T2716</f>
        <v>0</v>
      </c>
      <c r="V2716" s="2326" t="e">
        <f t="shared" ref="V2716:V2777" si="6244">U2716/T2716</f>
        <v>#DIV/0!</v>
      </c>
      <c r="W2716" s="2325">
        <f t="shared" ref="W2716" si="6245">W2715/W$4</f>
        <v>1.1846279807593901E-2</v>
      </c>
      <c r="X2716" s="2319">
        <f t="shared" ref="X2716" si="6246">X2715/X$4</f>
        <v>1.4701817427959367E-2</v>
      </c>
      <c r="Y2716" s="2319">
        <f t="shared" si="6177"/>
        <v>-2.8555376203654656E-3</v>
      </c>
      <c r="Z2716" s="2326">
        <f t="shared" si="6178"/>
        <v>-0.19423024631872457</v>
      </c>
    </row>
    <row r="2717" spans="1:26" customFormat="1" x14ac:dyDescent="0.25">
      <c r="A2717" s="3472"/>
      <c r="B2717" s="845" t="s">
        <v>4267</v>
      </c>
      <c r="C2717" s="2327">
        <f>'synthèse avc amende BNP'!C2599</f>
        <v>4.2070819212340774E-3</v>
      </c>
      <c r="D2717" s="2320">
        <f>D2715/D$21</f>
        <v>4.9936588459099556E-3</v>
      </c>
      <c r="E2717" s="2320">
        <f t="shared" si="6171"/>
        <v>-7.8657692467587817E-4</v>
      </c>
      <c r="F2717" s="2326">
        <f t="shared" si="6172"/>
        <v>-0.15751515050334727</v>
      </c>
      <c r="G2717" s="2327">
        <f>'synthèse avc amende BNP'!D2599</f>
        <v>4.1162850527399026E-3</v>
      </c>
      <c r="H2717" s="2320">
        <f>H2715/H$21</f>
        <v>5.5432372505543242E-3</v>
      </c>
      <c r="I2717" s="2320">
        <f t="shared" si="6237"/>
        <v>-1.4269521978144215E-3</v>
      </c>
      <c r="J2717" s="2326">
        <f t="shared" si="6238"/>
        <v>-0.25742217648572163</v>
      </c>
      <c r="K2717" s="2327">
        <f>'synthèse avc amende BNP'!E2599</f>
        <v>9.5986309894212821E-2</v>
      </c>
      <c r="L2717" s="2320">
        <f>L2715/L$21</f>
        <v>0.11858200233735879</v>
      </c>
      <c r="M2717" s="2320">
        <f t="shared" si="6239"/>
        <v>-2.2595692443145965E-2</v>
      </c>
      <c r="N2717" s="2326">
        <f t="shared" si="6240"/>
        <v>-0.19054908837567572</v>
      </c>
      <c r="O2717" s="2327">
        <f>'synthèse avc amende BNP'!F2599</f>
        <v>3.7503024437454632E-3</v>
      </c>
      <c r="P2717" s="2320">
        <f>P2715/P$21</f>
        <v>4.2346493959397186E-3</v>
      </c>
      <c r="Q2717" s="2320">
        <f t="shared" si="6241"/>
        <v>-4.8434695219425538E-4</v>
      </c>
      <c r="R2717" s="2326">
        <f t="shared" si="6242"/>
        <v>-0.11437710821081401</v>
      </c>
      <c r="S2717" s="2327">
        <f>'synthèse avc amende BNP'!G2599</f>
        <v>0</v>
      </c>
      <c r="T2717" s="2320"/>
      <c r="U2717" s="2320">
        <f t="shared" si="6243"/>
        <v>0</v>
      </c>
      <c r="V2717" s="2326" t="e">
        <f t="shared" si="6244"/>
        <v>#DIV/0!</v>
      </c>
      <c r="W2717" s="2327">
        <f t="shared" ref="W2717:X2717" si="6247">W2715/W$21</f>
        <v>2.6180872318769557E-2</v>
      </c>
      <c r="X2717" s="2320">
        <f t="shared" si="6247"/>
        <v>3.2622862838304074E-2</v>
      </c>
      <c r="Y2717" s="2320">
        <f t="shared" si="6177"/>
        <v>-6.4419905195345177E-3</v>
      </c>
      <c r="Z2717" s="2326">
        <f t="shared" si="6178"/>
        <v>-0.19746858365755277</v>
      </c>
    </row>
    <row r="2718" spans="1:26" customFormat="1" x14ac:dyDescent="0.25">
      <c r="A2718" s="3472"/>
      <c r="B2718" s="1203" t="s">
        <v>10</v>
      </c>
      <c r="C2718" s="2328">
        <f>'synthèse avc amende BNP'!C2608</f>
        <v>437</v>
      </c>
      <c r="D2718" s="911">
        <v>515</v>
      </c>
      <c r="E2718" s="911">
        <f t="shared" si="6171"/>
        <v>-78</v>
      </c>
      <c r="F2718" s="2329">
        <f t="shared" si="6172"/>
        <v>-0.15145631067961166</v>
      </c>
      <c r="G2718" s="2328">
        <f>'synthèse avc amende BNP'!D2608</f>
        <v>70</v>
      </c>
      <c r="H2718" s="911">
        <v>66</v>
      </c>
      <c r="I2718" s="911">
        <f t="shared" si="6237"/>
        <v>4</v>
      </c>
      <c r="J2718" s="2329">
        <f t="shared" si="6238"/>
        <v>6.0606060606060608E-2</v>
      </c>
      <c r="K2718" s="2328">
        <f>'synthèse avc amende BNP'!E2608</f>
        <v>20966</v>
      </c>
      <c r="L2718" s="911">
        <v>22482</v>
      </c>
      <c r="M2718" s="911">
        <f t="shared" si="6239"/>
        <v>-1516</v>
      </c>
      <c r="N2718" s="2329">
        <f t="shared" si="6240"/>
        <v>-6.7431723156302817E-2</v>
      </c>
      <c r="O2718" s="2328">
        <f>'synthèse avc amende BNP'!F2608</f>
        <v>155</v>
      </c>
      <c r="P2718" s="911">
        <v>153</v>
      </c>
      <c r="Q2718" s="911">
        <f t="shared" si="6241"/>
        <v>2</v>
      </c>
      <c r="R2718" s="2329">
        <f t="shared" si="6242"/>
        <v>1.3071895424836602E-2</v>
      </c>
      <c r="S2718" s="2328">
        <f>'synthèse avc amende BNP'!G2608</f>
        <v>0</v>
      </c>
      <c r="T2718" s="911"/>
      <c r="U2718" s="911">
        <f t="shared" si="6243"/>
        <v>0</v>
      </c>
      <c r="V2718" s="2329" t="e">
        <f t="shared" si="6244"/>
        <v>#DIV/0!</v>
      </c>
      <c r="W2718" s="2328">
        <f t="shared" ref="W2718" si="6248">SUM(C2718+G2718+K2718+O2718+S2718)</f>
        <v>21628</v>
      </c>
      <c r="X2718" s="911">
        <f t="shared" ref="X2718" si="6249">SUM(D2718+H2718+L2718+P2718+T2718)</f>
        <v>23216</v>
      </c>
      <c r="Y2718" s="911">
        <f t="shared" si="6177"/>
        <v>-1588</v>
      </c>
      <c r="Z2718" s="2329">
        <f t="shared" si="6178"/>
        <v>-6.8401102687801515E-2</v>
      </c>
    </row>
    <row r="2719" spans="1:26" customFormat="1" x14ac:dyDescent="0.25">
      <c r="A2719" s="3472"/>
      <c r="B2719" s="845" t="s">
        <v>4294</v>
      </c>
      <c r="C2719" s="2325">
        <f>'synthèse avc amende BNP'!C2609</f>
        <v>2.4331442125131541E-3</v>
      </c>
      <c r="D2719" s="2319">
        <f>D2718/D$82</f>
        <v>2.9711424186830049E-3</v>
      </c>
      <c r="E2719" s="2319">
        <f t="shared" si="6171"/>
        <v>-5.3799820616985076E-4</v>
      </c>
      <c r="F2719" s="2326">
        <f t="shared" si="6172"/>
        <v>-0.18107452634610663</v>
      </c>
      <c r="G2719" s="2325">
        <f>'synthèse avc amende BNP'!D2609</f>
        <v>6.7830114632893733E-4</v>
      </c>
      <c r="H2719" s="2319">
        <f>H2718/H$82</f>
        <v>5.9789649143467984E-4</v>
      </c>
      <c r="I2719" s="2319">
        <f t="shared" si="6237"/>
        <v>8.0404654894257487E-5</v>
      </c>
      <c r="J2719" s="2326">
        <f t="shared" si="6238"/>
        <v>0.13447922181533942</v>
      </c>
      <c r="K2719" s="2325">
        <f>'synthèse avc amende BNP'!E2609</f>
        <v>0.15390826873385013</v>
      </c>
      <c r="L2719" s="2319">
        <f>L2718/L$82</f>
        <v>0.16667037341814381</v>
      </c>
      <c r="M2719" s="2319">
        <f t="shared" si="6239"/>
        <v>-1.2762104684293674E-2</v>
      </c>
      <c r="N2719" s="2326">
        <f t="shared" si="6240"/>
        <v>-7.6570925129423068E-2</v>
      </c>
      <c r="O2719" s="2325">
        <f>'synthèse avc amende BNP'!F2609</f>
        <v>2.1359571154932681E-3</v>
      </c>
      <c r="P2719" s="2319">
        <f>P2718/P$82</f>
        <v>2.0257119781805664E-3</v>
      </c>
      <c r="Q2719" s="2319">
        <f t="shared" si="6241"/>
        <v>1.1024513731270171E-4</v>
      </c>
      <c r="R2719" s="2326">
        <f t="shared" si="6242"/>
        <v>5.4422908340464364E-2</v>
      </c>
      <c r="S2719" s="2325">
        <f>'synthèse avc amende BNP'!G2609</f>
        <v>0</v>
      </c>
      <c r="T2719" s="2319"/>
      <c r="U2719" s="2319">
        <f t="shared" si="6243"/>
        <v>0</v>
      </c>
      <c r="V2719" s="2326" t="e">
        <f t="shared" si="6244"/>
        <v>#DIV/0!</v>
      </c>
      <c r="W2719" s="2325">
        <f t="shared" ref="W2719" si="6250">W2718/W$82</f>
        <v>3.7955712485653416E-2</v>
      </c>
      <c r="X2719" s="2319">
        <f t="shared" ref="X2719" si="6251">X2718/X$82</f>
        <v>4.0543396068254571E-2</v>
      </c>
      <c r="Y2719" s="2319">
        <f t="shared" si="6177"/>
        <v>-2.5876835826011552E-3</v>
      </c>
      <c r="Z2719" s="2326">
        <f t="shared" si="6178"/>
        <v>-6.3825032768463824E-2</v>
      </c>
    </row>
    <row r="2720" spans="1:26" customFormat="1" x14ac:dyDescent="0.25">
      <c r="A2720" s="3472"/>
      <c r="B2720" s="845" t="s">
        <v>4296</v>
      </c>
      <c r="C2720" s="2325">
        <f>'synthèse avc amende BNP'!C2610</f>
        <v>3.5629841011006929E-3</v>
      </c>
      <c r="D2720" s="2319">
        <f>D2718/D$99</f>
        <v>4.4111726867039546E-3</v>
      </c>
      <c r="E2720" s="2319">
        <f t="shared" si="6171"/>
        <v>-8.4818858560326178E-4</v>
      </c>
      <c r="F2720" s="2326">
        <f t="shared" si="6172"/>
        <v>-0.19228188190406836</v>
      </c>
      <c r="G2720" s="2325">
        <f>'synthèse avc amende BNP'!D2610</f>
        <v>6.6698427822772747E-3</v>
      </c>
      <c r="H2720" s="2319">
        <f>H2718/H$99</f>
        <v>6.0268468633001551E-3</v>
      </c>
      <c r="I2720" s="2319">
        <f t="shared" si="6237"/>
        <v>6.429959189771196E-4</v>
      </c>
      <c r="J2720" s="2326">
        <f t="shared" si="6238"/>
        <v>0.10668861073815814</v>
      </c>
      <c r="K2720" s="2325">
        <f>'synthèse avc amende BNP'!E2610</f>
        <v>0.25008647939404782</v>
      </c>
      <c r="L2720" s="2319">
        <f>L2718/L$99</f>
        <v>0.27003134871542334</v>
      </c>
      <c r="M2720" s="2319">
        <f t="shared" si="6239"/>
        <v>-1.9944869321375513E-2</v>
      </c>
      <c r="N2720" s="2326">
        <f t="shared" si="6240"/>
        <v>-7.3861310608031361E-2</v>
      </c>
      <c r="O2720" s="2325">
        <f>'synthèse avc amende BNP'!F2610</f>
        <v>4.4909312163180157E-3</v>
      </c>
      <c r="P2720" s="2319">
        <f>P2718/P$99</f>
        <v>4.2203403856232585E-3</v>
      </c>
      <c r="Q2720" s="2319">
        <f t="shared" si="6241"/>
        <v>2.7059083069475715E-4</v>
      </c>
      <c r="R2720" s="2326">
        <f t="shared" si="6242"/>
        <v>6.4115878334490395E-2</v>
      </c>
      <c r="S2720" s="2325">
        <f>'synthèse avc amende BNP'!G2610</f>
        <v>0</v>
      </c>
      <c r="T2720" s="2319"/>
      <c r="U2720" s="2319">
        <f t="shared" si="6243"/>
        <v>0</v>
      </c>
      <c r="V2720" s="2326" t="e">
        <f t="shared" si="6244"/>
        <v>#DIV/0!</v>
      </c>
      <c r="W2720" s="2325">
        <f t="shared" ref="W2720:X2720" si="6252">W2718/W$99</f>
        <v>8.1957460031148982E-2</v>
      </c>
      <c r="X2720" s="2319">
        <f t="shared" si="6252"/>
        <v>8.9439883500082834E-2</v>
      </c>
      <c r="Y2720" s="2319">
        <f t="shared" si="6177"/>
        <v>-7.482423468933852E-3</v>
      </c>
      <c r="Z2720" s="2326">
        <f t="shared" si="6178"/>
        <v>-8.3658689793876154E-2</v>
      </c>
    </row>
    <row r="2721" spans="1:26" customFormat="1" x14ac:dyDescent="0.25">
      <c r="A2721" s="3472"/>
      <c r="B2721" s="1203" t="s">
        <v>14</v>
      </c>
      <c r="C2721" s="2328">
        <f>'synthèse avc amende BNP'!C2611</f>
        <v>4</v>
      </c>
      <c r="D2721" s="911">
        <v>4</v>
      </c>
      <c r="E2721" s="911">
        <f t="shared" si="6171"/>
        <v>0</v>
      </c>
      <c r="F2721" s="2329">
        <f t="shared" si="6172"/>
        <v>0</v>
      </c>
      <c r="G2721" s="2328">
        <f>'synthèse avc amende BNP'!D2611</f>
        <v>2</v>
      </c>
      <c r="H2721" s="911">
        <v>2</v>
      </c>
      <c r="I2721" s="911">
        <f t="shared" si="6237"/>
        <v>0</v>
      </c>
      <c r="J2721" s="2329">
        <f t="shared" si="6238"/>
        <v>0</v>
      </c>
      <c r="K2721" s="2328">
        <f>'synthèse avc amende BNP'!E2611</f>
        <v>21</v>
      </c>
      <c r="L2721" s="911">
        <v>25</v>
      </c>
      <c r="M2721" s="911">
        <f t="shared" si="6239"/>
        <v>-4</v>
      </c>
      <c r="N2721" s="2329">
        <f t="shared" si="6240"/>
        <v>-0.16</v>
      </c>
      <c r="O2721" s="2328">
        <f>'synthèse avc amende BNP'!F2611</f>
        <v>1</v>
      </c>
      <c r="P2721" s="911">
        <v>1</v>
      </c>
      <c r="Q2721" s="911">
        <f t="shared" si="6241"/>
        <v>0</v>
      </c>
      <c r="R2721" s="2329">
        <f t="shared" si="6242"/>
        <v>0</v>
      </c>
      <c r="S2721" s="2328">
        <f>'synthèse avc amende BNP'!G2611</f>
        <v>0</v>
      </c>
      <c r="T2721" s="911"/>
      <c r="U2721" s="911">
        <f t="shared" si="6243"/>
        <v>0</v>
      </c>
      <c r="V2721" s="2329" t="e">
        <f t="shared" si="6244"/>
        <v>#DIV/0!</v>
      </c>
      <c r="W2721" s="2328">
        <f t="shared" ref="W2721" si="6253">SUM(C2721+G2721+K2721+O2721+S2721)</f>
        <v>28</v>
      </c>
      <c r="X2721" s="911">
        <f t="shared" ref="X2721" si="6254">SUM(D2721+H2721+L2721+P2721+T2721)</f>
        <v>32</v>
      </c>
      <c r="Y2721" s="911">
        <f t="shared" si="6177"/>
        <v>-4</v>
      </c>
      <c r="Z2721" s="2329">
        <f t="shared" si="6178"/>
        <v>-0.125</v>
      </c>
    </row>
    <row r="2722" spans="1:26" customFormat="1" x14ac:dyDescent="0.25">
      <c r="A2722" s="3472"/>
      <c r="B2722" s="845" t="s">
        <v>4299</v>
      </c>
      <c r="C2722" s="2325">
        <f>'synthèse avc amende BNP'!C2612</f>
        <v>4.830917874396135E-3</v>
      </c>
      <c r="D2722" s="2319">
        <f>D2721/D$108</f>
        <v>6.0975609756097563E-3</v>
      </c>
      <c r="E2722" s="2319">
        <f t="shared" si="6171"/>
        <v>-1.2666431012136213E-3</v>
      </c>
      <c r="F2722" s="2326">
        <f t="shared" si="6172"/>
        <v>-0.20772946859903388</v>
      </c>
      <c r="G2722" s="2325">
        <f>'synthèse avc amende BNP'!D2612</f>
        <v>2.8050490883590462E-3</v>
      </c>
      <c r="H2722" s="2319">
        <f>H2721/H$108</f>
        <v>3.2573289902280132E-3</v>
      </c>
      <c r="I2722" s="2319">
        <f t="shared" si="6237"/>
        <v>-4.5227990186896697E-4</v>
      </c>
      <c r="J2722" s="2326">
        <f t="shared" si="6238"/>
        <v>-0.13884992987377284</v>
      </c>
      <c r="K2722" s="2325">
        <f>'synthèse avc amende BNP'!E2612</f>
        <v>2.7486910994764399E-2</v>
      </c>
      <c r="L2722" s="2319">
        <f>L2721/L$108</f>
        <v>3.176620076238882E-2</v>
      </c>
      <c r="M2722" s="2319">
        <f t="shared" si="6239"/>
        <v>-4.279289767624421E-3</v>
      </c>
      <c r="N2722" s="2326">
        <f t="shared" si="6240"/>
        <v>-0.13471204188481675</v>
      </c>
      <c r="O2722" s="2325">
        <f>'synthèse avc amende BNP'!F2612</f>
        <v>1.0526315789473684E-3</v>
      </c>
      <c r="P2722" s="2319">
        <f>P2721/P$108</f>
        <v>1.5197568389057751E-3</v>
      </c>
      <c r="Q2722" s="2319">
        <f t="shared" si="6241"/>
        <v>-4.6712525995840667E-4</v>
      </c>
      <c r="R2722" s="2326">
        <f t="shared" si="6242"/>
        <v>-0.30736842105263157</v>
      </c>
      <c r="S2722" s="2325">
        <f>'synthèse avc amende BNP'!G2612</f>
        <v>0</v>
      </c>
      <c r="T2722" s="2319"/>
      <c r="U2722" s="2319">
        <f t="shared" si="6243"/>
        <v>0</v>
      </c>
      <c r="V2722" s="2326" t="e">
        <f t="shared" si="6244"/>
        <v>#DIV/0!</v>
      </c>
      <c r="W2722" s="2325">
        <f t="shared" ref="W2722" si="6255">W2721/W$108</f>
        <v>7.526881720430108E-3</v>
      </c>
      <c r="X2722" s="2319">
        <f t="shared" ref="X2722" si="6256">X2721/X$108</f>
        <v>1.0526315789473684E-2</v>
      </c>
      <c r="Y2722" s="2319">
        <f t="shared" si="6177"/>
        <v>-2.999434069043576E-3</v>
      </c>
      <c r="Z2722" s="2326">
        <f t="shared" si="6178"/>
        <v>-0.28494623655913975</v>
      </c>
    </row>
    <row r="2723" spans="1:26" customFormat="1" x14ac:dyDescent="0.25">
      <c r="A2723" s="3472"/>
      <c r="B2723" s="845" t="s">
        <v>4301</v>
      </c>
      <c r="C2723" s="2325">
        <f>'synthèse avc amende BNP'!C2613</f>
        <v>5.9701492537313433E-3</v>
      </c>
      <c r="D2723" s="2319">
        <f>D2721/D$125</f>
        <v>7.4074074074074077E-3</v>
      </c>
      <c r="E2723" s="2319">
        <f t="shared" si="6171"/>
        <v>-1.4372581536760643E-3</v>
      </c>
      <c r="F2723" s="2326">
        <f t="shared" si="6172"/>
        <v>-0.19402985074626869</v>
      </c>
      <c r="G2723" s="2325">
        <f>'synthèse avc amende BNP'!D2613</f>
        <v>6.8259385665529011E-3</v>
      </c>
      <c r="H2723" s="2319">
        <f>H2721/H$125</f>
        <v>4.2194092827004216E-3</v>
      </c>
      <c r="I2723" s="2319">
        <f t="shared" si="6237"/>
        <v>2.6065292838524795E-3</v>
      </c>
      <c r="J2723" s="2326">
        <f t="shared" si="6238"/>
        <v>0.61774744027303774</v>
      </c>
      <c r="K2723" s="2325">
        <f>'synthèse avc amende BNP'!E2613</f>
        <v>4.6460176991150445E-2</v>
      </c>
      <c r="L2723" s="2319">
        <f>L2721/L$125</f>
        <v>5.2742616033755275E-2</v>
      </c>
      <c r="M2723" s="2319">
        <f t="shared" si="6239"/>
        <v>-6.2824390426048302E-3</v>
      </c>
      <c r="N2723" s="2326">
        <f t="shared" si="6240"/>
        <v>-0.11911504424778757</v>
      </c>
      <c r="O2723" s="2325">
        <f>'synthèse avc amende BNP'!F2613</f>
        <v>3.0487804878048782E-3</v>
      </c>
      <c r="P2723" s="2319">
        <f>P2721/P$125</f>
        <v>3.4602076124567475E-3</v>
      </c>
      <c r="Q2723" s="2319">
        <f t="shared" si="6241"/>
        <v>-4.1142712465186936E-4</v>
      </c>
      <c r="R2723" s="2326">
        <f t="shared" si="6242"/>
        <v>-0.11890243902439024</v>
      </c>
      <c r="S2723" s="2325">
        <f>'synthèse avc amende BNP'!G2613</f>
        <v>0</v>
      </c>
      <c r="T2723" s="2319"/>
      <c r="U2723" s="2319">
        <f t="shared" si="6243"/>
        <v>0</v>
      </c>
      <c r="V2723" s="2326" t="e">
        <f t="shared" si="6244"/>
        <v>#DIV/0!</v>
      </c>
      <c r="W2723" s="2325">
        <f t="shared" ref="W2723:X2723" si="6257">W2721/W$125</f>
        <v>1.5102481121898598E-2</v>
      </c>
      <c r="X2723" s="2319">
        <f t="shared" si="6257"/>
        <v>1.7213555675094135E-2</v>
      </c>
      <c r="Y2723" s="2319">
        <f t="shared" si="6177"/>
        <v>-2.1110745531955372E-3</v>
      </c>
      <c r="Z2723" s="2326">
        <f t="shared" si="6178"/>
        <v>-0.12264023732470325</v>
      </c>
    </row>
    <row r="2724" spans="1:26" customFormat="1" x14ac:dyDescent="0.25">
      <c r="A2724" s="3472"/>
      <c r="B2724" s="1203" t="s">
        <v>4307</v>
      </c>
      <c r="C2724" s="2330">
        <f>'synthèse avc amende BNP'!C2614</f>
        <v>0.24713958810068651</v>
      </c>
      <c r="D2724" s="1977">
        <f>D2715/D2718</f>
        <v>0.24466019417475729</v>
      </c>
      <c r="E2724" s="1977">
        <f t="shared" si="6171"/>
        <v>2.4793939259292186E-3</v>
      </c>
      <c r="F2724" s="2329">
        <f t="shared" si="6172"/>
        <v>1.0134030728996409E-2</v>
      </c>
      <c r="G2724" s="2330">
        <f>'synthèse avc amende BNP'!D2614</f>
        <v>0.22857142857142856</v>
      </c>
      <c r="H2724" s="1977">
        <f>H2715/H2718</f>
        <v>0.30303030303030304</v>
      </c>
      <c r="I2724" s="1977">
        <f t="shared" si="6237"/>
        <v>-7.4458874458874474E-2</v>
      </c>
      <c r="J2724" s="2329">
        <f t="shared" si="6238"/>
        <v>-0.24571428571428575</v>
      </c>
      <c r="K2724" s="2330">
        <f>'synthèse avc amende BNP'!E2614</f>
        <v>5.8857197367165888E-2</v>
      </c>
      <c r="L2724" s="1977">
        <f>L2715/L2718</f>
        <v>6.769860332710613E-2</v>
      </c>
      <c r="M2724" s="1977">
        <f t="shared" si="6239"/>
        <v>-8.841405959940242E-3</v>
      </c>
      <c r="N2724" s="2329">
        <f t="shared" si="6240"/>
        <v>-0.13059953271443925</v>
      </c>
      <c r="O2724" s="2330">
        <f>'synthèse avc amende BNP'!F2614</f>
        <v>0.2</v>
      </c>
      <c r="P2724" s="1977">
        <f>P2715/P2718</f>
        <v>0.22222222222222221</v>
      </c>
      <c r="Q2724" s="1977">
        <f t="shared" si="6241"/>
        <v>-2.2222222222222199E-2</v>
      </c>
      <c r="R2724" s="2329">
        <f t="shared" si="6242"/>
        <v>-9.9999999999999895E-2</v>
      </c>
      <c r="S2724" s="2330">
        <f>'synthèse avc amende BNP'!G2614</f>
        <v>0</v>
      </c>
      <c r="T2724" s="1977"/>
      <c r="U2724" s="1977">
        <f t="shared" si="6243"/>
        <v>0</v>
      </c>
      <c r="V2724" s="2329" t="e">
        <f t="shared" si="6244"/>
        <v>#DIV/0!</v>
      </c>
      <c r="W2724" s="2330">
        <f t="shared" ref="W2724:X2724" si="6258">W2715/W2718</f>
        <v>6.4222304420196039E-2</v>
      </c>
      <c r="X2724" s="1977">
        <f t="shared" si="6258"/>
        <v>7.3311509303928324E-2</v>
      </c>
      <c r="Y2724" s="1977">
        <f t="shared" si="6177"/>
        <v>-9.0892048837322853E-3</v>
      </c>
      <c r="Z2724" s="2329">
        <f t="shared" si="6178"/>
        <v>-0.12398059963615085</v>
      </c>
    </row>
    <row r="2725" spans="1:26" customFormat="1" x14ac:dyDescent="0.25">
      <c r="A2725" s="3472"/>
      <c r="B2725" s="845" t="s">
        <v>4223</v>
      </c>
      <c r="C2725" s="2331">
        <f>'synthèse avc amende BNP'!C2615</f>
        <v>1.1332468198950061</v>
      </c>
      <c r="D2725" s="2321">
        <f>D2724/D$134</f>
        <v>1.0923685048963829</v>
      </c>
      <c r="E2725" s="2321">
        <f t="shared" si="6171"/>
        <v>4.0878314998623155E-2</v>
      </c>
      <c r="F2725" s="2326">
        <f t="shared" si="6172"/>
        <v>3.7421726107437235E-2</v>
      </c>
      <c r="G2725" s="2331">
        <f>'synthèse avc amende BNP'!D2615</f>
        <v>1.0142470162593136</v>
      </c>
      <c r="H2725" s="2321">
        <f>H2724/H$134</f>
        <v>1.4655249095555778</v>
      </c>
      <c r="I2725" s="2321">
        <f t="shared" si="6237"/>
        <v>-0.45127789329626422</v>
      </c>
      <c r="J2725" s="2326">
        <f t="shared" si="6238"/>
        <v>-0.30792918656914181</v>
      </c>
      <c r="K2725" s="2331">
        <f>'synthèse avc amende BNP'!E2615</f>
        <v>0.34026918703665943</v>
      </c>
      <c r="L2725" s="2321">
        <f>L2724/L$134</f>
        <v>0.3999911039943066</v>
      </c>
      <c r="M2725" s="2321">
        <f t="shared" si="6239"/>
        <v>-5.972191695764717E-2</v>
      </c>
      <c r="N2725" s="2326">
        <f t="shared" si="6240"/>
        <v>-0.14930811300867641</v>
      </c>
      <c r="O2725" s="2331">
        <f>'synthèse avc amende BNP'!F2615</f>
        <v>0.91549864378981904</v>
      </c>
      <c r="P2725" s="2321">
        <f>P2724/P$134</f>
        <v>1.0480313594893675</v>
      </c>
      <c r="Q2725" s="2321">
        <f t="shared" si="6241"/>
        <v>-0.1325327156995485</v>
      </c>
      <c r="R2725" s="2326">
        <f t="shared" si="6242"/>
        <v>-0.12645873093351179</v>
      </c>
      <c r="S2725" s="2331">
        <f>'synthèse avc amende BNP'!G2615</f>
        <v>0</v>
      </c>
      <c r="T2725" s="2321"/>
      <c r="U2725" s="2321">
        <f t="shared" si="6243"/>
        <v>0</v>
      </c>
      <c r="V2725" s="2326" t="e">
        <f t="shared" si="6244"/>
        <v>#DIV/0!</v>
      </c>
      <c r="W2725" s="2331">
        <f t="shared" ref="W2725" si="6259">W2724/W$134</f>
        <v>0.31210795508242883</v>
      </c>
      <c r="X2725" s="2321">
        <f t="shared" ref="X2725" si="6260">X2724/X$134</f>
        <v>0.36261928831045487</v>
      </c>
      <c r="Y2725" s="2321">
        <f t="shared" si="6177"/>
        <v>-5.0511333228026034E-2</v>
      </c>
      <c r="Z2725" s="2326">
        <f t="shared" si="6178"/>
        <v>-0.13929577067831259</v>
      </c>
    </row>
    <row r="2726" spans="1:26" customFormat="1" x14ac:dyDescent="0.25">
      <c r="A2726" s="3472"/>
      <c r="B2726" s="845" t="s">
        <v>4224</v>
      </c>
      <c r="C2726" s="2331">
        <f>'synthèse avc amende BNP'!C2616</f>
        <v>1.1807748229733628</v>
      </c>
      <c r="D2726" s="2321">
        <f>D2724/D$137</f>
        <v>1.1320479157303718</v>
      </c>
      <c r="E2726" s="2321">
        <f t="shared" si="6171"/>
        <v>4.8726907242991002E-2</v>
      </c>
      <c r="F2726" s="2326">
        <f t="shared" si="6172"/>
        <v>4.3043149115780582E-2</v>
      </c>
      <c r="G2726" s="2331">
        <f>'synthèse avc amende BNP'!D2616</f>
        <v>0.61714873755007538</v>
      </c>
      <c r="H2726" s="2321">
        <f>H2724/H$137</f>
        <v>0.91975744137606663</v>
      </c>
      <c r="I2726" s="2321">
        <f t="shared" si="6237"/>
        <v>-0.30260870382599125</v>
      </c>
      <c r="J2726" s="2326">
        <f t="shared" si="6238"/>
        <v>-0.32900924766996459</v>
      </c>
      <c r="K2726" s="2331">
        <f>'synthèse avc amende BNP'!E2616</f>
        <v>0.38381247209679153</v>
      </c>
      <c r="L2726" s="2321">
        <f>L2724/L$137</f>
        <v>0.43914161411802694</v>
      </c>
      <c r="M2726" s="2321">
        <f t="shared" si="6239"/>
        <v>-5.53291420212354E-2</v>
      </c>
      <c r="N2726" s="2326">
        <f t="shared" si="6240"/>
        <v>-0.12599384855010515</v>
      </c>
      <c r="O2726" s="2331">
        <f>'synthèse avc amende BNP'!F2616</f>
        <v>0.83508347447374798</v>
      </c>
      <c r="P2726" s="2321">
        <f>P2724/P$137</f>
        <v>1.003390487261455</v>
      </c>
      <c r="Q2726" s="2321">
        <f t="shared" si="6241"/>
        <v>-0.16830701278770699</v>
      </c>
      <c r="R2726" s="2326">
        <f t="shared" si="6242"/>
        <v>-0.16773829822431929</v>
      </c>
      <c r="S2726" s="2331">
        <f>'synthèse avc amende BNP'!G2616</f>
        <v>0</v>
      </c>
      <c r="T2726" s="2321"/>
      <c r="U2726" s="2321">
        <f t="shared" si="6243"/>
        <v>0</v>
      </c>
      <c r="V2726" s="2326" t="e">
        <f t="shared" si="6244"/>
        <v>#DIV/0!</v>
      </c>
      <c r="W2726" s="2331">
        <f t="shared" ref="W2726:X2726" si="6261">W2724/W$137</f>
        <v>0.3194446522478756</v>
      </c>
      <c r="X2726" s="2321">
        <f t="shared" si="6261"/>
        <v>0.36474625817545769</v>
      </c>
      <c r="Y2726" s="2321">
        <f t="shared" si="6177"/>
        <v>-4.5301605927582089E-2</v>
      </c>
      <c r="Z2726" s="2326">
        <f t="shared" si="6178"/>
        <v>-0.12420033081131757</v>
      </c>
    </row>
    <row r="2727" spans="1:26" customFormat="1" ht="15.75" thickBot="1" x14ac:dyDescent="0.3">
      <c r="A2727" s="3472"/>
      <c r="B2727" s="845" t="s">
        <v>4758</v>
      </c>
      <c r="C2727" s="2331">
        <f>'synthèse avc amende BNP'!C2617</f>
        <v>0.88019762688767023</v>
      </c>
      <c r="D2727" s="2321">
        <f>D2724/D$152</f>
        <v>0.88380745468124111</v>
      </c>
      <c r="E2727" s="2321">
        <f t="shared" si="6171"/>
        <v>-3.6098277935708856E-3</v>
      </c>
      <c r="F2727" s="2326">
        <f t="shared" si="6172"/>
        <v>-4.0844052337992848E-3</v>
      </c>
      <c r="G2727" s="2331">
        <f>'synthèse avc amende BNP'!D2617</f>
        <v>0.69783233220161922</v>
      </c>
      <c r="H2727" s="2321">
        <f>H2724/H$152</f>
        <v>0.98071625344352631</v>
      </c>
      <c r="I2727" s="2321">
        <f t="shared" si="6237"/>
        <v>-0.28288392124190709</v>
      </c>
      <c r="J2727" s="2326">
        <f t="shared" si="6238"/>
        <v>-0.28844624553598947</v>
      </c>
      <c r="K2727" s="2331">
        <f>'synthèse avc amende BNP'!E2617</f>
        <v>0.11971499607161271</v>
      </c>
      <c r="L2727" s="2321">
        <f>L2724/L$152</f>
        <v>0.13084883674612319</v>
      </c>
      <c r="M2727" s="2321">
        <f t="shared" si="6239"/>
        <v>-1.1133840674510481E-2</v>
      </c>
      <c r="N2727" s="2326">
        <f t="shared" si="6240"/>
        <v>-8.5089336301190741E-2</v>
      </c>
      <c r="O2727" s="2331">
        <f>'synthèse avc amende BNP'!F2617</f>
        <v>0.5426321709786277</v>
      </c>
      <c r="P2727" s="2321">
        <f>P2724/P$152</f>
        <v>0.57223118761580294</v>
      </c>
      <c r="Q2727" s="2321">
        <f t="shared" si="6241"/>
        <v>-2.9599016637175235E-2</v>
      </c>
      <c r="R2727" s="2326">
        <f t="shared" si="6242"/>
        <v>-5.1725626421201057E-2</v>
      </c>
      <c r="S2727" s="2331">
        <f>'synthèse avc amende BNP'!G2617</f>
        <v>0</v>
      </c>
      <c r="T2727" s="2321"/>
      <c r="U2727" s="2321">
        <f t="shared" si="6243"/>
        <v>0</v>
      </c>
      <c r="V2727" s="2326" t="e">
        <f t="shared" si="6244"/>
        <v>#DIV/0!</v>
      </c>
      <c r="W2727" s="2331">
        <f t="shared" ref="W2727:X2727" si="6262">W2724/W$152</f>
        <v>0.20380383872429714</v>
      </c>
      <c r="X2727" s="2321">
        <f t="shared" si="6262"/>
        <v>0.2321272089313359</v>
      </c>
      <c r="Y2727" s="2321">
        <f t="shared" si="6177"/>
        <v>-2.8323370207038762E-2</v>
      </c>
      <c r="Z2727" s="2326">
        <f t="shared" si="6178"/>
        <v>-0.12201658882400521</v>
      </c>
    </row>
    <row r="2728" spans="1:26" customFormat="1" hidden="1" x14ac:dyDescent="0.25">
      <c r="A2728" s="3472"/>
      <c r="B2728" s="1203" t="s">
        <v>4328</v>
      </c>
      <c r="C2728" s="2332">
        <f>'synthèse avc amende BNP'!C2630</f>
        <v>109.25</v>
      </c>
      <c r="D2728" s="2322">
        <f>D2718/D2721</f>
        <v>128.75</v>
      </c>
      <c r="E2728" s="2322">
        <f t="shared" si="6171"/>
        <v>-19.5</v>
      </c>
      <c r="F2728" s="2329">
        <f t="shared" si="6172"/>
        <v>-0.15145631067961166</v>
      </c>
      <c r="G2728" s="2332">
        <f>'synthèse avc amende BNP'!D2630</f>
        <v>35</v>
      </c>
      <c r="H2728" s="2322">
        <f>H2718/H2721</f>
        <v>33</v>
      </c>
      <c r="I2728" s="2322">
        <f t="shared" si="6237"/>
        <v>2</v>
      </c>
      <c r="J2728" s="2329">
        <f t="shared" si="6238"/>
        <v>6.0606060606060608E-2</v>
      </c>
      <c r="K2728" s="2332">
        <f>'synthèse avc amende BNP'!E2630</f>
        <v>998.38095238095241</v>
      </c>
      <c r="L2728" s="2322">
        <f>L2718/L2721</f>
        <v>899.28</v>
      </c>
      <c r="M2728" s="2322">
        <f t="shared" si="6239"/>
        <v>99.100952380952435</v>
      </c>
      <c r="N2728" s="2329">
        <f t="shared" si="6240"/>
        <v>0.11020032957583004</v>
      </c>
      <c r="O2728" s="2332">
        <f>'synthèse avc amende BNP'!F2630</f>
        <v>155</v>
      </c>
      <c r="P2728" s="2322">
        <f>P2718/P2721</f>
        <v>153</v>
      </c>
      <c r="Q2728" s="2322">
        <f t="shared" si="6241"/>
        <v>2</v>
      </c>
      <c r="R2728" s="2329">
        <f t="shared" si="6242"/>
        <v>1.3071895424836602E-2</v>
      </c>
      <c r="S2728" s="2332">
        <f>'synthèse avc amende BNP'!G2630</f>
        <v>0</v>
      </c>
      <c r="T2728" s="2322"/>
      <c r="U2728" s="2322">
        <f t="shared" si="6243"/>
        <v>0</v>
      </c>
      <c r="V2728" s="2329" t="e">
        <f t="shared" si="6244"/>
        <v>#DIV/0!</v>
      </c>
      <c r="W2728" s="2332">
        <f t="shared" ref="W2728:X2728" si="6263">W2718/W2721</f>
        <v>772.42857142857144</v>
      </c>
      <c r="X2728" s="2322">
        <f t="shared" si="6263"/>
        <v>725.5</v>
      </c>
      <c r="Y2728" s="2322">
        <f t="shared" si="6177"/>
        <v>46.928571428571445</v>
      </c>
      <c r="Z2728" s="2329">
        <f t="shared" si="6178"/>
        <v>6.4684454071084002E-2</v>
      </c>
    </row>
    <row r="2729" spans="1:26" customFormat="1" hidden="1" x14ac:dyDescent="0.25">
      <c r="A2729" s="3472"/>
      <c r="B2729" s="1181" t="s">
        <v>4223</v>
      </c>
      <c r="C2729" s="2331">
        <f>'synthèse avc amende BNP'!C2631</f>
        <v>0.50366085199022292</v>
      </c>
      <c r="D2729" s="2321">
        <f>D2728/D$264</f>
        <v>0.48726735666401277</v>
      </c>
      <c r="E2729" s="2321">
        <f t="shared" si="6171"/>
        <v>1.639349532621015E-2</v>
      </c>
      <c r="F2729" s="2326">
        <f t="shared" si="6172"/>
        <v>3.3643738087536235E-2</v>
      </c>
      <c r="G2729" s="2331">
        <f>'synthèse avc amende BNP'!D2631</f>
        <v>0.24181435866626616</v>
      </c>
      <c r="H2729" s="2321">
        <f>H2728/H$264</f>
        <v>0.1835542228704467</v>
      </c>
      <c r="I2729" s="2321">
        <f t="shared" si="6237"/>
        <v>5.8260135795819457E-2</v>
      </c>
      <c r="J2729" s="2326">
        <f t="shared" si="6238"/>
        <v>0.31740013868784533</v>
      </c>
      <c r="K2729" s="2331">
        <f>'synthèse avc amende BNP'!E2631</f>
        <v>5.599329395841024</v>
      </c>
      <c r="L2729" s="2321">
        <f>L2728/L$264</f>
        <v>5.2467833552031671</v>
      </c>
      <c r="M2729" s="2321">
        <f t="shared" si="6239"/>
        <v>0.35254604063785688</v>
      </c>
      <c r="N2729" s="2326">
        <f t="shared" si="6240"/>
        <v>6.7192795427362464E-2</v>
      </c>
      <c r="O2729" s="2331">
        <f>'synthèse avc amende BNP'!F2631</f>
        <v>2.0291592597186048</v>
      </c>
      <c r="P2729" s="2321">
        <f>P2728/P$264</f>
        <v>1.3329184816428126</v>
      </c>
      <c r="Q2729" s="2321">
        <f t="shared" si="6241"/>
        <v>0.69624077807579221</v>
      </c>
      <c r="R2729" s="2326">
        <f t="shared" si="6242"/>
        <v>0.52234310474687129</v>
      </c>
      <c r="S2729" s="2331">
        <f>'synthèse avc amende BNP'!G2631</f>
        <v>0</v>
      </c>
      <c r="T2729" s="2321"/>
      <c r="U2729" s="2321">
        <f t="shared" si="6243"/>
        <v>0</v>
      </c>
      <c r="V2729" s="2326" t="e">
        <f t="shared" si="6244"/>
        <v>#DIV/0!</v>
      </c>
      <c r="W2729" s="2331">
        <f t="shared" ref="W2729" si="6264">W2728/W$264</f>
        <v>5.042687515951096</v>
      </c>
      <c r="X2729" s="2321">
        <f t="shared" ref="X2729" si="6265">X2728/X$264</f>
        <v>3.8516226264841844</v>
      </c>
      <c r="Y2729" s="2321">
        <f t="shared" si="6177"/>
        <v>1.1910648894669116</v>
      </c>
      <c r="Z2729" s="2326">
        <f t="shared" si="6178"/>
        <v>0.30923717221853908</v>
      </c>
    </row>
    <row r="2730" spans="1:26" customFormat="1" hidden="1" x14ac:dyDescent="0.25">
      <c r="A2730" s="3472"/>
      <c r="B2730" s="1181" t="s">
        <v>4224</v>
      </c>
      <c r="C2730" s="2331">
        <f>'synthèse avc amende BNP'!C2632</f>
        <v>0.59679983693436611</v>
      </c>
      <c r="D2730" s="2321">
        <f>D2728/D$281</f>
        <v>0.5955083127050339</v>
      </c>
      <c r="E2730" s="2321">
        <f t="shared" si="6171"/>
        <v>1.2915242293322082E-3</v>
      </c>
      <c r="F2730" s="2326">
        <f t="shared" si="6172"/>
        <v>2.1687761560633726E-3</v>
      </c>
      <c r="G2730" s="2331">
        <f>'synthèse avc amende BNP'!D2632</f>
        <v>0.97713196760362075</v>
      </c>
      <c r="H2730" s="2321">
        <f>H2728/H$281</f>
        <v>0.94320153410647434</v>
      </c>
      <c r="I2730" s="2321">
        <f t="shared" si="6237"/>
        <v>3.3930433497146417E-2</v>
      </c>
      <c r="J2730" s="2326">
        <f t="shared" si="6238"/>
        <v>3.59736835344419E-2</v>
      </c>
      <c r="K2730" s="2331">
        <f>'synthèse avc amende BNP'!E2632</f>
        <v>5.3828137469576012</v>
      </c>
      <c r="L2730" s="2321">
        <f>L2728/L$281</f>
        <v>5.1197943716444261</v>
      </c>
      <c r="M2730" s="2321">
        <f t="shared" si="6239"/>
        <v>0.2630193753131751</v>
      </c>
      <c r="N2730" s="2326">
        <f t="shared" si="6240"/>
        <v>5.1373034973804216E-2</v>
      </c>
      <c r="O2730" s="2331">
        <f>'synthèse avc amende BNP'!F2632</f>
        <v>1.4730254389523092</v>
      </c>
      <c r="P2730" s="2321">
        <f>P2728/P$281</f>
        <v>1.2196783714451218</v>
      </c>
      <c r="Q2730" s="2321">
        <f t="shared" si="6241"/>
        <v>0.25334706750718738</v>
      </c>
      <c r="R2730" s="2326">
        <f t="shared" si="6242"/>
        <v>0.20771629098170533</v>
      </c>
      <c r="S2730" s="2331">
        <f>'synthèse avc amende BNP'!G2632</f>
        <v>0</v>
      </c>
      <c r="T2730" s="2321"/>
      <c r="U2730" s="2321">
        <f t="shared" si="6243"/>
        <v>0</v>
      </c>
      <c r="V2730" s="2326" t="e">
        <f t="shared" si="6244"/>
        <v>#DIV/0!</v>
      </c>
      <c r="W2730" s="2331">
        <f t="shared" ref="W2730:X2730" si="6266">W2728/W$281</f>
        <v>5.4267546749196507</v>
      </c>
      <c r="X2730" s="2321">
        <f t="shared" si="6266"/>
        <v>4.7459038182231454</v>
      </c>
      <c r="Y2730" s="2321">
        <f t="shared" si="6177"/>
        <v>0.68085085669650525</v>
      </c>
      <c r="Z2730" s="2326">
        <f t="shared" si="6178"/>
        <v>0.14346073641067048</v>
      </c>
    </row>
    <row r="2731" spans="1:26" customFormat="1" hidden="1" x14ac:dyDescent="0.25">
      <c r="A2731" s="3472"/>
      <c r="B2731" s="845" t="s">
        <v>4758</v>
      </c>
      <c r="C2731" s="2331">
        <f>'synthèse avc amende BNP'!C2633</f>
        <v>0.77208480565371029</v>
      </c>
      <c r="D2731" s="2321">
        <f>D2728/D$282</f>
        <v>0.75661988384955758</v>
      </c>
      <c r="E2731" s="2321">
        <f t="shared" si="6171"/>
        <v>1.5464921804152709E-2</v>
      </c>
      <c r="F2731" s="2326">
        <f t="shared" si="6172"/>
        <v>2.0439486371240642E-2</v>
      </c>
      <c r="G2731" s="2331">
        <f>'synthèse avc amende BNP'!D2633</f>
        <v>1.6976047904191616</v>
      </c>
      <c r="H2731" s="2321">
        <f>H2728/H$282</f>
        <v>1.8745318352059923</v>
      </c>
      <c r="I2731" s="2321">
        <f t="shared" si="6237"/>
        <v>-0.17692704478683074</v>
      </c>
      <c r="J2731" s="2326">
        <f t="shared" si="6238"/>
        <v>-9.4384657258908725E-2</v>
      </c>
      <c r="K2731" s="2331">
        <f>'synthèse avc amende BNP'!E2633</f>
        <v>28.013164745989172</v>
      </c>
      <c r="L2731" s="2321">
        <f>L2728/L$282</f>
        <v>26.494260279779567</v>
      </c>
      <c r="M2731" s="2321">
        <f t="shared" si="6239"/>
        <v>1.5189044662096052</v>
      </c>
      <c r="N2731" s="2326">
        <f t="shared" si="6240"/>
        <v>5.7329566863538128E-2</v>
      </c>
      <c r="O2731" s="2331">
        <f>'synthèse avc amende BNP'!F2633</f>
        <v>5.1088308457711449</v>
      </c>
      <c r="P2731" s="2321">
        <f>P2728/P$282</f>
        <v>4.2508878211823689</v>
      </c>
      <c r="Q2731" s="2321">
        <f t="shared" si="6241"/>
        <v>0.85794302458877603</v>
      </c>
      <c r="R2731" s="2326">
        <f t="shared" si="6242"/>
        <v>0.20182678552786235</v>
      </c>
      <c r="S2731" s="2331">
        <f>'synthèse avc amende BNP'!G2633</f>
        <v>0</v>
      </c>
      <c r="T2731" s="2321"/>
      <c r="U2731" s="2321">
        <f t="shared" si="6243"/>
        <v>0</v>
      </c>
      <c r="V2731" s="2326" t="e">
        <f t="shared" si="6244"/>
        <v>#DIV/0!</v>
      </c>
      <c r="W2731" s="2331">
        <f t="shared" ref="W2731:X2731" si="6267">W2728/W$282</f>
        <v>11.523150118360508</v>
      </c>
      <c r="X2731" s="2321">
        <f t="shared" si="6267"/>
        <v>9.6650697266346519</v>
      </c>
      <c r="Y2731" s="2321">
        <f t="shared" si="6177"/>
        <v>1.8580803917258564</v>
      </c>
      <c r="Z2731" s="2326">
        <f t="shared" si="6178"/>
        <v>0.19224697227019741</v>
      </c>
    </row>
    <row r="2732" spans="1:26" customFormat="1" hidden="1" x14ac:dyDescent="0.25">
      <c r="A2732" s="3472"/>
      <c r="B2732" s="1203" t="s">
        <v>4333</v>
      </c>
      <c r="C2732" s="2332">
        <f>'synthèse avc amende BNP'!C2634</f>
        <v>27</v>
      </c>
      <c r="D2732" s="2322">
        <f>D2715/D2721</f>
        <v>31.5</v>
      </c>
      <c r="E2732" s="2322">
        <f t="shared" si="6171"/>
        <v>-4.5</v>
      </c>
      <c r="F2732" s="2329">
        <f t="shared" si="6172"/>
        <v>-0.14285714285714285</v>
      </c>
      <c r="G2732" s="2332">
        <f>'synthèse avc amende BNP'!D2634</f>
        <v>8</v>
      </c>
      <c r="H2732" s="2322">
        <f>H2715/H2721</f>
        <v>10</v>
      </c>
      <c r="I2732" s="2322">
        <f t="shared" si="6237"/>
        <v>-2</v>
      </c>
      <c r="J2732" s="2329">
        <f t="shared" si="6238"/>
        <v>-0.2</v>
      </c>
      <c r="K2732" s="2332">
        <f>'synthèse avc amende BNP'!E2634</f>
        <v>58.761904761904759</v>
      </c>
      <c r="L2732" s="2322">
        <f>L2715/L2721</f>
        <v>60.88</v>
      </c>
      <c r="M2732" s="2322">
        <f t="shared" si="6239"/>
        <v>-2.1180952380952434</v>
      </c>
      <c r="N2732" s="2329">
        <f t="shared" si="6240"/>
        <v>-3.4791314686189935E-2</v>
      </c>
      <c r="O2732" s="2332">
        <f>'synthèse avc amende BNP'!F2634</f>
        <v>31</v>
      </c>
      <c r="P2732" s="2322">
        <f>P2715/P2721</f>
        <v>34</v>
      </c>
      <c r="Q2732" s="2322">
        <f t="shared" si="6241"/>
        <v>-3</v>
      </c>
      <c r="R2732" s="2329">
        <f t="shared" si="6242"/>
        <v>-8.8235294117647065E-2</v>
      </c>
      <c r="S2732" s="2332">
        <f>'synthèse avc amende BNP'!G2634</f>
        <v>0</v>
      </c>
      <c r="T2732" s="2322"/>
      <c r="U2732" s="2322">
        <f t="shared" si="6243"/>
        <v>0</v>
      </c>
      <c r="V2732" s="2329" t="e">
        <f t="shared" si="6244"/>
        <v>#DIV/0!</v>
      </c>
      <c r="W2732" s="2332">
        <f t="shared" ref="W2732:X2732" si="6268">W2715/W2721</f>
        <v>49.607142857142854</v>
      </c>
      <c r="X2732" s="2322">
        <f t="shared" si="6268"/>
        <v>53.1875</v>
      </c>
      <c r="Y2732" s="2322">
        <f t="shared" si="6177"/>
        <v>-3.5803571428571459</v>
      </c>
      <c r="Z2732" s="2329">
        <f t="shared" si="6178"/>
        <v>-6.731576296793694E-2</v>
      </c>
    </row>
    <row r="2733" spans="1:26" customFormat="1" hidden="1" x14ac:dyDescent="0.25">
      <c r="A2733" s="3472"/>
      <c r="B2733" s="1181" t="s">
        <v>4223</v>
      </c>
      <c r="C2733" s="2331">
        <f>'synthèse avc amende BNP'!C2635</f>
        <v>0.57077205882352944</v>
      </c>
      <c r="D2733" s="2321">
        <f>D2732/D$290</f>
        <v>0.53227551388388028</v>
      </c>
      <c r="E2733" s="2321">
        <f t="shared" si="6171"/>
        <v>3.8496544939649158E-2</v>
      </c>
      <c r="F2733" s="2326">
        <f t="shared" si="6172"/>
        <v>7.2324470946915395E-2</v>
      </c>
      <c r="G2733" s="2331">
        <f>'synthèse avc amende BNP'!D2635</f>
        <v>0.24525949176591991</v>
      </c>
      <c r="H2733" s="2321">
        <f>H2732/H$290</f>
        <v>0.26900328587075578</v>
      </c>
      <c r="I2733" s="2321">
        <f t="shared" si="6237"/>
        <v>-2.3743794104835875E-2</v>
      </c>
      <c r="J2733" s="2326">
        <f t="shared" si="6238"/>
        <v>-8.8265814404377654E-2</v>
      </c>
      <c r="K2733" s="2331">
        <f>'synthèse avc amende BNP'!E2635</f>
        <v>1.9052792614732945</v>
      </c>
      <c r="L2733" s="2321">
        <f>L2732/L$290</f>
        <v>2.0986666666666669</v>
      </c>
      <c r="M2733" s="2321">
        <f t="shared" si="6239"/>
        <v>-0.19338740519337239</v>
      </c>
      <c r="N2733" s="2326">
        <f t="shared" si="6240"/>
        <v>-9.2147747074351513E-2</v>
      </c>
      <c r="O2733" s="2331">
        <f>'synthèse avc amende BNP'!F2635</f>
        <v>1.8576925503059358</v>
      </c>
      <c r="P2733" s="2321">
        <f>P2732/P$290</f>
        <v>1.3969403684046209</v>
      </c>
      <c r="Q2733" s="2321">
        <f t="shared" si="6241"/>
        <v>0.46075218190131495</v>
      </c>
      <c r="R2733" s="2326">
        <f t="shared" si="6242"/>
        <v>0.32982952767519924</v>
      </c>
      <c r="S2733" s="2331">
        <f>'synthèse avc amende BNP'!G2635</f>
        <v>0</v>
      </c>
      <c r="T2733" s="2321"/>
      <c r="U2733" s="2321">
        <f t="shared" si="6243"/>
        <v>0</v>
      </c>
      <c r="V2733" s="2326" t="e">
        <f t="shared" si="6244"/>
        <v>#DIV/0!</v>
      </c>
      <c r="W2733" s="2331">
        <f t="shared" ref="W2733" si="6269">W2732/W$290</f>
        <v>1.5738628887231896</v>
      </c>
      <c r="X2733" s="2321">
        <f t="shared" ref="X2733" si="6270">X2732/X$290</f>
        <v>1.39667265565614</v>
      </c>
      <c r="Y2733" s="2321">
        <f t="shared" si="6177"/>
        <v>0.17719023306704962</v>
      </c>
      <c r="Z2733" s="2326">
        <f t="shared" si="6178"/>
        <v>0.12686597131366317</v>
      </c>
    </row>
    <row r="2734" spans="1:26" customFormat="1" hidden="1" x14ac:dyDescent="0.25">
      <c r="A2734" s="3472"/>
      <c r="B2734" s="1181" t="s">
        <v>4224</v>
      </c>
      <c r="C2734" s="2331">
        <f>'synthèse avc amende BNP'!C2636</f>
        <v>0.70468622180670792</v>
      </c>
      <c r="D2734" s="2321">
        <f>D2732/D$307</f>
        <v>0.67414394419784396</v>
      </c>
      <c r="E2734" s="2321">
        <f t="shared" si="6171"/>
        <v>3.0542277608863966E-2</v>
      </c>
      <c r="F2734" s="2326">
        <f t="shared" si="6172"/>
        <v>4.5305276227328377E-2</v>
      </c>
      <c r="G2734" s="2331">
        <f>'synthèse avc amende BNP'!D2636</f>
        <v>0.60303576022639571</v>
      </c>
      <c r="H2734" s="2321">
        <f>H2732/H$307</f>
        <v>0.8675166297117517</v>
      </c>
      <c r="I2734" s="2321">
        <f t="shared" si="6237"/>
        <v>-0.26448086948535598</v>
      </c>
      <c r="J2734" s="2326">
        <f t="shared" si="6238"/>
        <v>-0.30487123869110683</v>
      </c>
      <c r="K2734" s="2331">
        <f>'synthèse avc amende BNP'!E2636</f>
        <v>2.0659910510563901</v>
      </c>
      <c r="L2734" s="2321">
        <f>L2732/L$307</f>
        <v>2.2483147643163228</v>
      </c>
      <c r="M2734" s="2321">
        <f t="shared" si="6239"/>
        <v>-0.18232371325993268</v>
      </c>
      <c r="N2734" s="2326">
        <f t="shared" si="6240"/>
        <v>-8.1093499964349725E-2</v>
      </c>
      <c r="O2734" s="2331">
        <f>'synthèse avc amende BNP'!F2636</f>
        <v>1.2300992015485119</v>
      </c>
      <c r="P2734" s="2321">
        <f>P2732/P$307</f>
        <v>1.2238136754265787</v>
      </c>
      <c r="Q2734" s="2321">
        <f t="shared" si="6241"/>
        <v>6.285526121933227E-3</v>
      </c>
      <c r="R2734" s="2326">
        <f t="shared" si="6242"/>
        <v>5.1360155946470467E-3</v>
      </c>
      <c r="S2734" s="2331">
        <f>'synthèse avc amende BNP'!G2636</f>
        <v>0</v>
      </c>
      <c r="T2734" s="2321"/>
      <c r="U2734" s="2321">
        <f t="shared" si="6243"/>
        <v>0</v>
      </c>
      <c r="V2734" s="2326" t="e">
        <f t="shared" si="6244"/>
        <v>#DIV/0!</v>
      </c>
      <c r="W2734" s="2331">
        <f t="shared" ref="W2734:X2734" si="6271">W2732/W$307</f>
        <v>1.733547759964241</v>
      </c>
      <c r="X2734" s="2321">
        <f t="shared" si="6271"/>
        <v>1.7310506593575097</v>
      </c>
      <c r="Y2734" s="2321">
        <f t="shared" si="6177"/>
        <v>2.4971006067313617E-3</v>
      </c>
      <c r="Z2734" s="2326">
        <f t="shared" si="6178"/>
        <v>1.4425346787125088E-3</v>
      </c>
    </row>
    <row r="2735" spans="1:26" customFormat="1" ht="15.75" hidden="1" thickBot="1" x14ac:dyDescent="0.3">
      <c r="A2735" s="3472"/>
      <c r="B2735" s="845" t="s">
        <v>4758</v>
      </c>
      <c r="C2735" s="2333">
        <f>'synthèse avc amende BNP'!C2637</f>
        <v>0.67958721369242392</v>
      </c>
      <c r="D2735" s="2334">
        <f>D2732/D$308</f>
        <v>0.66870629370629364</v>
      </c>
      <c r="E2735" s="2334">
        <f t="shared" si="6171"/>
        <v>1.0880919986130277E-2</v>
      </c>
      <c r="F2735" s="2335">
        <f t="shared" si="6172"/>
        <v>1.6271597992330768E-2</v>
      </c>
      <c r="G2735" s="2333">
        <f>'synthèse avc amende BNP'!D2637</f>
        <v>1.1846435100548447</v>
      </c>
      <c r="H2735" s="2334">
        <f>H2732/H$308</f>
        <v>1.8383838383838382</v>
      </c>
      <c r="I2735" s="2334">
        <f t="shared" si="6237"/>
        <v>-0.65374032832899354</v>
      </c>
      <c r="J2735" s="2335">
        <f t="shared" si="6238"/>
        <v>-0.35560600277236465</v>
      </c>
      <c r="K2735" s="2333">
        <f>'synthèse avc amende BNP'!E2637</f>
        <v>3.3535959075195327</v>
      </c>
      <c r="L2735" s="2334">
        <f>L2732/L$308</f>
        <v>3.4667431380581735</v>
      </c>
      <c r="M2735" s="2334">
        <f t="shared" si="6239"/>
        <v>-0.11314723053864073</v>
      </c>
      <c r="N2735" s="2335">
        <f t="shared" si="6240"/>
        <v>-3.2637904232506211E-2</v>
      </c>
      <c r="O2735" s="2333">
        <f>'synthèse avc amende BNP'!F2637</f>
        <v>2.7722159730033744</v>
      </c>
      <c r="P2735" s="2334">
        <f>P2732/P$308</f>
        <v>2.4324905863367401</v>
      </c>
      <c r="Q2735" s="2334">
        <f t="shared" si="6241"/>
        <v>0.33972538666663432</v>
      </c>
      <c r="R2735" s="2335">
        <f t="shared" si="6242"/>
        <v>0.13966154219665486</v>
      </c>
      <c r="S2735" s="2333">
        <f>'synthèse avc amende BNP'!G2637</f>
        <v>0</v>
      </c>
      <c r="T2735" s="2334"/>
      <c r="U2735" s="2334">
        <f t="shared" si="6243"/>
        <v>0</v>
      </c>
      <c r="V2735" s="2335" t="e">
        <f t="shared" si="6244"/>
        <v>#DIV/0!</v>
      </c>
      <c r="W2735" s="2333">
        <f t="shared" ref="W2735:X2735" si="6272">W2732/W$308</f>
        <v>2.3484622283182106</v>
      </c>
      <c r="X2735" s="2334">
        <f t="shared" si="6272"/>
        <v>2.2435256597704512</v>
      </c>
      <c r="Y2735" s="2334">
        <f t="shared" si="6177"/>
        <v>0.10493656854775946</v>
      </c>
      <c r="Z2735" s="2335">
        <f t="shared" si="6178"/>
        <v>4.6773063678039753E-2</v>
      </c>
    </row>
    <row r="2736" spans="1:26" customFormat="1" x14ac:dyDescent="0.25">
      <c r="A2736" s="3471" t="s">
        <v>18</v>
      </c>
      <c r="B2736" s="844" t="s">
        <v>935</v>
      </c>
      <c r="C2736" s="2336">
        <f>'synthèse avc amende BNP'!C2646</f>
        <v>55</v>
      </c>
      <c r="D2736" s="680">
        <v>5</v>
      </c>
      <c r="E2736" s="680">
        <f t="shared" si="6171"/>
        <v>50</v>
      </c>
      <c r="F2736" s="2337">
        <f t="shared" si="6172"/>
        <v>10</v>
      </c>
      <c r="G2736" s="2336">
        <f>'synthèse avc amende BNP'!D2646</f>
        <v>4</v>
      </c>
      <c r="H2736" s="680">
        <v>6</v>
      </c>
      <c r="I2736" s="680">
        <f t="shared" si="6237"/>
        <v>-2</v>
      </c>
      <c r="J2736" s="2337">
        <f t="shared" si="6238"/>
        <v>-0.33333333333333331</v>
      </c>
      <c r="K2736" s="2336">
        <f>'synthèse avc amende BNP'!E2646</f>
        <v>11</v>
      </c>
      <c r="L2736" s="680">
        <v>10</v>
      </c>
      <c r="M2736" s="680">
        <f t="shared" si="6239"/>
        <v>1</v>
      </c>
      <c r="N2736" s="2337">
        <f t="shared" si="6240"/>
        <v>0.1</v>
      </c>
      <c r="O2736" s="2336">
        <f>'synthèse avc amende BNP'!F2646</f>
        <v>0</v>
      </c>
      <c r="P2736" s="680"/>
      <c r="Q2736" s="680">
        <f t="shared" si="6241"/>
        <v>0</v>
      </c>
      <c r="R2736" s="2337" t="e">
        <f t="shared" si="6242"/>
        <v>#DIV/0!</v>
      </c>
      <c r="S2736" s="2336">
        <f>'synthèse avc amende BNP'!G2646</f>
        <v>0</v>
      </c>
      <c r="T2736" s="680"/>
      <c r="U2736" s="680">
        <f t="shared" si="6243"/>
        <v>0</v>
      </c>
      <c r="V2736" s="2337" t="e">
        <f t="shared" si="6244"/>
        <v>#DIV/0!</v>
      </c>
      <c r="W2736" s="2323">
        <f t="shared" ref="W2736" si="6273">SUM(C2736+G2736+K2736+O2736+S2736)</f>
        <v>70</v>
      </c>
      <c r="X2736" s="900">
        <f t="shared" ref="X2736" si="6274">SUM(D2736+H2736+L2736+P2736+T2736)</f>
        <v>21</v>
      </c>
      <c r="Y2736" s="900">
        <f t="shared" si="6177"/>
        <v>49</v>
      </c>
      <c r="Z2736" s="2324">
        <f t="shared" si="6178"/>
        <v>2.3333333333333335</v>
      </c>
    </row>
    <row r="2737" spans="1:26" customFormat="1" x14ac:dyDescent="0.25">
      <c r="A2737" s="3472"/>
      <c r="B2737" s="845" t="s">
        <v>4265</v>
      </c>
      <c r="C2737" s="2325">
        <f>'synthèse avc amende BNP'!C2647</f>
        <v>1.4042075163398693E-3</v>
      </c>
      <c r="D2737" s="2319">
        <f>D2736/D$4</f>
        <v>1.2879295244964197E-4</v>
      </c>
      <c r="E2737" s="2319">
        <f t="shared" ref="E2737:E2757" si="6275">C2737-D2737</f>
        <v>1.2754145638902274E-3</v>
      </c>
      <c r="F2737" s="2326">
        <f t="shared" ref="F2737:F2757" si="6276">E2737/D2737</f>
        <v>9.9028288398692812</v>
      </c>
      <c r="G2737" s="2325">
        <f>'synthèse avc amende BNP'!D2647</f>
        <v>1.7199122844734917E-4</v>
      </c>
      <c r="H2737" s="2319">
        <f>H2736/H$4</f>
        <v>2.628696604600219E-4</v>
      </c>
      <c r="I2737" s="2319">
        <f t="shared" si="6237"/>
        <v>-9.0878432012672726E-5</v>
      </c>
      <c r="J2737" s="2326">
        <f t="shared" si="6238"/>
        <v>-0.34571670178154251</v>
      </c>
      <c r="K2737" s="2325">
        <f>'synthèse avc amende BNP'!E2647</f>
        <v>4.66833595043076E-4</v>
      </c>
      <c r="L2737" s="2319">
        <f>L2736/L$4</f>
        <v>4.3802014892685063E-4</v>
      </c>
      <c r="M2737" s="2319">
        <f t="shared" si="6239"/>
        <v>2.8813446116225379E-5</v>
      </c>
      <c r="N2737" s="2326">
        <f t="shared" si="6240"/>
        <v>6.5781097483342543E-2</v>
      </c>
      <c r="O2737" s="2325">
        <f>'synthèse avc amende BNP'!F2647</f>
        <v>0</v>
      </c>
      <c r="P2737" s="2319"/>
      <c r="Q2737" s="2319">
        <f t="shared" si="6241"/>
        <v>0</v>
      </c>
      <c r="R2737" s="2326" t="e">
        <f t="shared" si="6242"/>
        <v>#DIV/0!</v>
      </c>
      <c r="S2737" s="2325">
        <f>'synthèse avc amende BNP'!G2647</f>
        <v>0</v>
      </c>
      <c r="T2737" s="2319"/>
      <c r="U2737" s="2319">
        <f t="shared" si="6243"/>
        <v>0</v>
      </c>
      <c r="V2737" s="2326" t="e">
        <f t="shared" si="6244"/>
        <v>#DIV/0!</v>
      </c>
      <c r="W2737" s="2325">
        <f t="shared" ref="W2737" si="6277">W2736/W$4</f>
        <v>5.9700474192337868E-4</v>
      </c>
      <c r="X2737" s="2319">
        <f t="shared" ref="X2737" si="6278">X2736/X$4</f>
        <v>1.8139727731324718E-4</v>
      </c>
      <c r="Y2737" s="2319">
        <f t="shared" si="6177"/>
        <v>4.1560746461013153E-4</v>
      </c>
      <c r="Z2737" s="2326">
        <f t="shared" si="6178"/>
        <v>2.2911449982374146</v>
      </c>
    </row>
    <row r="2738" spans="1:26" customFormat="1" x14ac:dyDescent="0.25">
      <c r="A2738" s="3472"/>
      <c r="B2738" s="845" t="s">
        <v>4267</v>
      </c>
      <c r="C2738" s="2327">
        <f>'synthèse avc amende BNP'!C2648</f>
        <v>2.1424954228506875E-3</v>
      </c>
      <c r="D2738" s="2320">
        <f>D2736/D$21</f>
        <v>1.9816106531388714E-4</v>
      </c>
      <c r="E2738" s="2320">
        <f t="shared" si="6275"/>
        <v>1.9443343575368003E-3</v>
      </c>
      <c r="F2738" s="2326">
        <f t="shared" si="6276"/>
        <v>9.8118889018737079</v>
      </c>
      <c r="G2738" s="2327">
        <f>'synthèse avc amende BNP'!D2648</f>
        <v>1.0290712631849757E-3</v>
      </c>
      <c r="H2738" s="2320">
        <f>H2736/H$21</f>
        <v>1.6629711751662971E-3</v>
      </c>
      <c r="I2738" s="2320">
        <f t="shared" si="6237"/>
        <v>-6.3389991198132146E-4</v>
      </c>
      <c r="J2738" s="2326">
        <f t="shared" si="6238"/>
        <v>-0.38118514707143464</v>
      </c>
      <c r="K2738" s="2327">
        <f>'synthèse avc amende BNP'!E2648</f>
        <v>8.5563161169881772E-4</v>
      </c>
      <c r="L2738" s="2320">
        <f>L2736/L$21</f>
        <v>7.7911959485781068E-4</v>
      </c>
      <c r="M2738" s="2320">
        <f t="shared" si="6239"/>
        <v>7.6512016841007039E-5</v>
      </c>
      <c r="N2738" s="2326">
        <f t="shared" si="6240"/>
        <v>9.8203173615432529E-2</v>
      </c>
      <c r="O2738" s="2327">
        <f>'synthèse avc amende BNP'!F2648</f>
        <v>0</v>
      </c>
      <c r="P2738" s="2320"/>
      <c r="Q2738" s="2320">
        <f t="shared" si="6241"/>
        <v>0</v>
      </c>
      <c r="R2738" s="2326" t="e">
        <f t="shared" si="6242"/>
        <v>#DIV/0!</v>
      </c>
      <c r="S2738" s="2327">
        <f>'synthèse avc amende BNP'!G2648</f>
        <v>0</v>
      </c>
      <c r="T2738" s="2320"/>
      <c r="U2738" s="2320">
        <f t="shared" si="6243"/>
        <v>0</v>
      </c>
      <c r="V2738" s="2326" t="e">
        <f t="shared" si="6244"/>
        <v>#DIV/0!</v>
      </c>
      <c r="W2738" s="2327">
        <f t="shared" ref="W2738:X2738" si="6279">W2736/W$21</f>
        <v>1.319410412033023E-3</v>
      </c>
      <c r="X2738" s="2320">
        <f t="shared" si="6279"/>
        <v>4.0251475887449208E-4</v>
      </c>
      <c r="Y2738" s="2320">
        <f t="shared" ref="Y2738:Y2758" si="6280">W2738-X2738</f>
        <v>9.1689565315853088E-4</v>
      </c>
      <c r="Z2738" s="2326">
        <f t="shared" ref="Z2738:Z2758" si="6281">Y2738/X2738</f>
        <v>2.2779180960279461</v>
      </c>
    </row>
    <row r="2739" spans="1:26" customFormat="1" x14ac:dyDescent="0.25">
      <c r="A2739" s="3472"/>
      <c r="B2739" s="1203" t="s">
        <v>10</v>
      </c>
      <c r="C2739" s="2328">
        <f>'synthèse avc amende BNP'!C2657</f>
        <v>1258</v>
      </c>
      <c r="D2739" s="911">
        <v>21</v>
      </c>
      <c r="E2739" s="911">
        <f t="shared" si="6275"/>
        <v>1237</v>
      </c>
      <c r="F2739" s="2329">
        <f t="shared" si="6276"/>
        <v>58.904761904761905</v>
      </c>
      <c r="G2739" s="2328">
        <f>'synthèse avc amende BNP'!D2657</f>
        <v>66</v>
      </c>
      <c r="H2739" s="911">
        <v>77</v>
      </c>
      <c r="I2739" s="911">
        <f t="shared" si="6237"/>
        <v>-11</v>
      </c>
      <c r="J2739" s="2329">
        <f t="shared" si="6238"/>
        <v>-0.14285714285714285</v>
      </c>
      <c r="K2739" s="2328">
        <f>'synthèse avc amende BNP'!E2657</f>
        <v>80</v>
      </c>
      <c r="L2739" s="911">
        <v>66</v>
      </c>
      <c r="M2739" s="911">
        <f t="shared" si="6239"/>
        <v>14</v>
      </c>
      <c r="N2739" s="2329">
        <f t="shared" si="6240"/>
        <v>0.21212121212121213</v>
      </c>
      <c r="O2739" s="2328">
        <f>'synthèse avc amende BNP'!F2657</f>
        <v>0</v>
      </c>
      <c r="P2739" s="911"/>
      <c r="Q2739" s="911">
        <f t="shared" si="6241"/>
        <v>0</v>
      </c>
      <c r="R2739" s="2329" t="e">
        <f t="shared" si="6242"/>
        <v>#DIV/0!</v>
      </c>
      <c r="S2739" s="2328">
        <f>'synthèse avc amende BNP'!G2657</f>
        <v>0</v>
      </c>
      <c r="T2739" s="911"/>
      <c r="U2739" s="911">
        <f t="shared" si="6243"/>
        <v>0</v>
      </c>
      <c r="V2739" s="2329" t="e">
        <f t="shared" si="6244"/>
        <v>#DIV/0!</v>
      </c>
      <c r="W2739" s="2328">
        <f t="shared" ref="W2739" si="6282">SUM(C2739+G2739+K2739+O2739+S2739)</f>
        <v>1404</v>
      </c>
      <c r="X2739" s="911">
        <f t="shared" ref="X2739" si="6283">SUM(D2739+H2739+L2739+P2739+T2739)</f>
        <v>164</v>
      </c>
      <c r="Y2739" s="911">
        <f t="shared" si="6280"/>
        <v>1240</v>
      </c>
      <c r="Z2739" s="2329">
        <f t="shared" si="6281"/>
        <v>7.5609756097560972</v>
      </c>
    </row>
    <row r="2740" spans="1:26" customFormat="1" x14ac:dyDescent="0.25">
      <c r="A2740" s="3472"/>
      <c r="B2740" s="845" t="s">
        <v>4294</v>
      </c>
      <c r="C2740" s="2325">
        <f>'synthèse avc amende BNP'!C2658</f>
        <v>7.0043373440310018E-3</v>
      </c>
      <c r="D2740" s="2319">
        <f>D2739/D$82</f>
        <v>1.2115338017930701E-4</v>
      </c>
      <c r="E2740" s="2319">
        <f t="shared" si="6275"/>
        <v>6.8831839638516948E-3</v>
      </c>
      <c r="F2740" s="2326">
        <f t="shared" si="6276"/>
        <v>56.81380043763189</v>
      </c>
      <c r="G2740" s="2325">
        <f>'synthèse avc amende BNP'!D2658</f>
        <v>6.3954108082442656E-4</v>
      </c>
      <c r="H2740" s="2319">
        <f>H2739/H$82</f>
        <v>6.9754590667379316E-4</v>
      </c>
      <c r="I2740" s="2319">
        <f t="shared" si="6237"/>
        <v>-5.8004825849366603E-5</v>
      </c>
      <c r="J2740" s="2326">
        <f t="shared" si="6238"/>
        <v>-8.3155567675766637E-2</v>
      </c>
      <c r="K2740" s="2325">
        <f>'synthèse avc amende BNP'!E2658</f>
        <v>5.8726802912849427E-4</v>
      </c>
      <c r="L2740" s="2319">
        <f>L2739/L$82</f>
        <v>4.8929119498254117E-4</v>
      </c>
      <c r="M2740" s="2319">
        <f t="shared" si="6239"/>
        <v>9.7976834145953101E-5</v>
      </c>
      <c r="N2740" s="2326">
        <f t="shared" si="6240"/>
        <v>0.20024238153202226</v>
      </c>
      <c r="O2740" s="2325">
        <f>'synthèse avc amende BNP'!F2658</f>
        <v>0</v>
      </c>
      <c r="P2740" s="2319"/>
      <c r="Q2740" s="2319">
        <f t="shared" si="6241"/>
        <v>0</v>
      </c>
      <c r="R2740" s="2326" t="e">
        <f t="shared" si="6242"/>
        <v>#DIV/0!</v>
      </c>
      <c r="S2740" s="2325">
        <f>'synthèse avc amende BNP'!G2658</f>
        <v>0</v>
      </c>
      <c r="T2740" s="2319"/>
      <c r="U2740" s="2319">
        <f t="shared" si="6243"/>
        <v>0</v>
      </c>
      <c r="V2740" s="2326" t="e">
        <f t="shared" si="6244"/>
        <v>#DIV/0!</v>
      </c>
      <c r="W2740" s="2325">
        <f t="shared" ref="W2740" si="6284">W2739/W$82</f>
        <v>2.4639273316930548E-3</v>
      </c>
      <c r="X2740" s="2319">
        <f t="shared" ref="X2740" si="6285">X2739/X$82</f>
        <v>2.8640234989635381E-4</v>
      </c>
      <c r="Y2740" s="2319">
        <f t="shared" si="6280"/>
        <v>2.1775249817967009E-3</v>
      </c>
      <c r="Z2740" s="2326">
        <f t="shared" si="6281"/>
        <v>7.6030276378134669</v>
      </c>
    </row>
    <row r="2741" spans="1:26" customFormat="1" x14ac:dyDescent="0.25">
      <c r="A2741" s="3472"/>
      <c r="B2741" s="845" t="s">
        <v>4296</v>
      </c>
      <c r="C2741" s="2325">
        <f>'synthèse avc amende BNP'!C2659</f>
        <v>1.0256828373420302E-2</v>
      </c>
      <c r="D2741" s="2319">
        <f>D2739/D$99</f>
        <v>1.7987306101122921E-4</v>
      </c>
      <c r="E2741" s="2319">
        <f t="shared" si="6275"/>
        <v>1.0076955312409073E-2</v>
      </c>
      <c r="F2741" s="2326">
        <f t="shared" si="6276"/>
        <v>56.022593131830803</v>
      </c>
      <c r="G2741" s="2325">
        <f>'synthèse avc amende BNP'!D2659</f>
        <v>6.2887089090042881E-3</v>
      </c>
      <c r="H2741" s="2319">
        <f>H2739/H$99</f>
        <v>7.0313213405168475E-3</v>
      </c>
      <c r="I2741" s="2319">
        <f t="shared" si="6237"/>
        <v>-7.4261243151255932E-4</v>
      </c>
      <c r="J2741" s="2326">
        <f t="shared" si="6238"/>
        <v>-0.10561491866875374</v>
      </c>
      <c r="K2741" s="2325">
        <f>'synthèse avc amende BNP'!E2659</f>
        <v>9.5425538259676741E-4</v>
      </c>
      <c r="L2741" s="2319">
        <f>L2739/L$99</f>
        <v>7.9272613714162173E-4</v>
      </c>
      <c r="M2741" s="2319">
        <f t="shared" si="6239"/>
        <v>1.6152924545514567E-4</v>
      </c>
      <c r="N2741" s="2326">
        <f t="shared" si="6240"/>
        <v>0.20376424831604642</v>
      </c>
      <c r="O2741" s="2325">
        <f>'synthèse avc amende BNP'!F2659</f>
        <v>0</v>
      </c>
      <c r="P2741" s="2319"/>
      <c r="Q2741" s="2319">
        <f t="shared" si="6241"/>
        <v>0</v>
      </c>
      <c r="R2741" s="2326" t="e">
        <f t="shared" si="6242"/>
        <v>#DIV/0!</v>
      </c>
      <c r="S2741" s="2325">
        <f>'synthèse avc amende BNP'!G2659</f>
        <v>0</v>
      </c>
      <c r="T2741" s="2319"/>
      <c r="U2741" s="2319">
        <f t="shared" si="6243"/>
        <v>0</v>
      </c>
      <c r="V2741" s="2326" t="e">
        <f t="shared" si="6244"/>
        <v>#DIV/0!</v>
      </c>
      <c r="W2741" s="2325">
        <f t="shared" ref="W2741:X2741" si="6286">W2739/W$99</f>
        <v>5.3203381673632873E-3</v>
      </c>
      <c r="X2741" s="2319">
        <f t="shared" si="6286"/>
        <v>6.3181172010740797E-4</v>
      </c>
      <c r="Y2741" s="2319">
        <f t="shared" si="6280"/>
        <v>4.6885264472558792E-3</v>
      </c>
      <c r="Z2741" s="2326">
        <f t="shared" si="6281"/>
        <v>7.420765234394243</v>
      </c>
    </row>
    <row r="2742" spans="1:26" customFormat="1" x14ac:dyDescent="0.25">
      <c r="A2742" s="3472"/>
      <c r="B2742" s="1203" t="s">
        <v>14</v>
      </c>
      <c r="C2742" s="2328">
        <f>'synthèse avc amende BNP'!C2660</f>
        <v>7</v>
      </c>
      <c r="D2742" s="911">
        <v>2</v>
      </c>
      <c r="E2742" s="911">
        <f t="shared" si="6275"/>
        <v>5</v>
      </c>
      <c r="F2742" s="2329">
        <f t="shared" si="6276"/>
        <v>2.5</v>
      </c>
      <c r="G2742" s="2328">
        <f>'synthèse avc amende BNP'!D2660</f>
        <v>2</v>
      </c>
      <c r="H2742" s="911">
        <v>2</v>
      </c>
      <c r="I2742" s="911">
        <f t="shared" si="6237"/>
        <v>0</v>
      </c>
      <c r="J2742" s="2329">
        <f t="shared" si="6238"/>
        <v>0</v>
      </c>
      <c r="K2742" s="2328">
        <f>'synthèse avc amende BNP'!E2660</f>
        <v>1</v>
      </c>
      <c r="L2742" s="911">
        <v>1</v>
      </c>
      <c r="M2742" s="911">
        <f t="shared" si="6239"/>
        <v>0</v>
      </c>
      <c r="N2742" s="2329">
        <f t="shared" si="6240"/>
        <v>0</v>
      </c>
      <c r="O2742" s="2328">
        <f>'synthèse avc amende BNP'!F2660</f>
        <v>0</v>
      </c>
      <c r="P2742" s="911"/>
      <c r="Q2742" s="911">
        <f t="shared" si="6241"/>
        <v>0</v>
      </c>
      <c r="R2742" s="2329" t="e">
        <f t="shared" si="6242"/>
        <v>#DIV/0!</v>
      </c>
      <c r="S2742" s="2328">
        <f>'synthèse avc amende BNP'!G2660</f>
        <v>0</v>
      </c>
      <c r="T2742" s="911"/>
      <c r="U2742" s="911">
        <f t="shared" si="6243"/>
        <v>0</v>
      </c>
      <c r="V2742" s="2329" t="e">
        <f t="shared" si="6244"/>
        <v>#DIV/0!</v>
      </c>
      <c r="W2742" s="2328">
        <f t="shared" ref="W2742" si="6287">SUM(C2742+G2742+K2742+O2742+S2742)</f>
        <v>10</v>
      </c>
      <c r="X2742" s="911">
        <f t="shared" ref="X2742" si="6288">SUM(D2742+H2742+L2742+P2742+T2742)</f>
        <v>5</v>
      </c>
      <c r="Y2742" s="911">
        <f t="shared" si="6280"/>
        <v>5</v>
      </c>
      <c r="Z2742" s="2329">
        <f t="shared" si="6281"/>
        <v>1</v>
      </c>
    </row>
    <row r="2743" spans="1:26" customFormat="1" x14ac:dyDescent="0.25">
      <c r="A2743" s="3472"/>
      <c r="B2743" s="845" t="s">
        <v>4299</v>
      </c>
      <c r="C2743" s="2325">
        <f>'synthèse avc amende BNP'!C2661</f>
        <v>8.4541062801932361E-3</v>
      </c>
      <c r="D2743" s="2319">
        <f>D2742/D$108</f>
        <v>3.0487804878048782E-3</v>
      </c>
      <c r="E2743" s="2319">
        <f t="shared" si="6275"/>
        <v>5.4053257923883579E-3</v>
      </c>
      <c r="F2743" s="2326">
        <f t="shared" si="6276"/>
        <v>1.7729468599033813</v>
      </c>
      <c r="G2743" s="2325">
        <f>'synthèse avc amende BNP'!D2661</f>
        <v>2.8050490883590462E-3</v>
      </c>
      <c r="H2743" s="2319">
        <f>H2742/H$108</f>
        <v>3.2573289902280132E-3</v>
      </c>
      <c r="I2743" s="2319">
        <f t="shared" si="6237"/>
        <v>-4.5227990186896697E-4</v>
      </c>
      <c r="J2743" s="2326">
        <f t="shared" si="6238"/>
        <v>-0.13884992987377284</v>
      </c>
      <c r="K2743" s="2325">
        <f>'synthèse avc amende BNP'!E2661</f>
        <v>1.3089005235602095E-3</v>
      </c>
      <c r="L2743" s="2319">
        <f>L2742/L$108</f>
        <v>1.2706480304955528E-3</v>
      </c>
      <c r="M2743" s="2319">
        <f t="shared" si="6239"/>
        <v>3.8252493064656716E-5</v>
      </c>
      <c r="N2743" s="2326">
        <f t="shared" si="6240"/>
        <v>3.0104712041884835E-2</v>
      </c>
      <c r="O2743" s="2325">
        <f>'synthèse avc amende BNP'!F2661</f>
        <v>0</v>
      </c>
      <c r="P2743" s="2319"/>
      <c r="Q2743" s="2319">
        <f t="shared" si="6241"/>
        <v>0</v>
      </c>
      <c r="R2743" s="2326" t="e">
        <f t="shared" si="6242"/>
        <v>#DIV/0!</v>
      </c>
      <c r="S2743" s="2325">
        <f>'synthèse avc amende BNP'!G2661</f>
        <v>0</v>
      </c>
      <c r="T2743" s="2319"/>
      <c r="U2743" s="2319">
        <f t="shared" si="6243"/>
        <v>0</v>
      </c>
      <c r="V2743" s="2326" t="e">
        <f t="shared" si="6244"/>
        <v>#DIV/0!</v>
      </c>
      <c r="W2743" s="2325">
        <f t="shared" ref="W2743" si="6289">W2742/W$108</f>
        <v>2.6881720430107529E-3</v>
      </c>
      <c r="X2743" s="2319">
        <f t="shared" ref="X2743" si="6290">X2742/X$108</f>
        <v>1.6447368421052631E-3</v>
      </c>
      <c r="Y2743" s="2319">
        <f t="shared" si="6280"/>
        <v>1.0434352009054898E-3</v>
      </c>
      <c r="Z2743" s="2326">
        <f t="shared" si="6281"/>
        <v>0.63440860215053785</v>
      </c>
    </row>
    <row r="2744" spans="1:26" customFormat="1" x14ac:dyDescent="0.25">
      <c r="A2744" s="3472"/>
      <c r="B2744" s="845" t="s">
        <v>4301</v>
      </c>
      <c r="C2744" s="2325">
        <f>'synthèse avc amende BNP'!C2662</f>
        <v>1.0447761194029851E-2</v>
      </c>
      <c r="D2744" s="2319">
        <f>D2742/D$125</f>
        <v>3.7037037037037038E-3</v>
      </c>
      <c r="E2744" s="2319">
        <f t="shared" si="6275"/>
        <v>6.7440574903261472E-3</v>
      </c>
      <c r="F2744" s="2326">
        <f t="shared" si="6276"/>
        <v>1.8208955223880596</v>
      </c>
      <c r="G2744" s="2325">
        <f>'synthèse avc amende BNP'!D2662</f>
        <v>6.8259385665529011E-3</v>
      </c>
      <c r="H2744" s="2319">
        <f>H2742/H$125</f>
        <v>4.2194092827004216E-3</v>
      </c>
      <c r="I2744" s="2319">
        <f t="shared" si="6237"/>
        <v>2.6065292838524795E-3</v>
      </c>
      <c r="J2744" s="2326">
        <f t="shared" si="6238"/>
        <v>0.61774744027303774</v>
      </c>
      <c r="K2744" s="2325">
        <f>'synthèse avc amende BNP'!E2662</f>
        <v>2.2123893805309734E-3</v>
      </c>
      <c r="L2744" s="2319">
        <f>L2742/L$125</f>
        <v>2.1097046413502108E-3</v>
      </c>
      <c r="M2744" s="2319">
        <f t="shared" si="6239"/>
        <v>1.0268473918076263E-4</v>
      </c>
      <c r="N2744" s="2326">
        <f t="shared" si="6240"/>
        <v>4.8672566371681492E-2</v>
      </c>
      <c r="O2744" s="2325">
        <f>'synthèse avc amende BNP'!F2662</f>
        <v>0</v>
      </c>
      <c r="P2744" s="2319"/>
      <c r="Q2744" s="2319">
        <f t="shared" si="6241"/>
        <v>0</v>
      </c>
      <c r="R2744" s="2326" t="e">
        <f t="shared" si="6242"/>
        <v>#DIV/0!</v>
      </c>
      <c r="S2744" s="2325">
        <f>'synthèse avc amende BNP'!G2662</f>
        <v>0</v>
      </c>
      <c r="T2744" s="2319"/>
      <c r="U2744" s="2319">
        <f t="shared" si="6243"/>
        <v>0</v>
      </c>
      <c r="V2744" s="2326" t="e">
        <f t="shared" si="6244"/>
        <v>#DIV/0!</v>
      </c>
      <c r="W2744" s="2325">
        <f t="shared" ref="W2744:X2744" si="6291">W2742/W$125</f>
        <v>5.3937432578209281E-3</v>
      </c>
      <c r="X2744" s="2319">
        <f t="shared" si="6291"/>
        <v>2.6896180742334587E-3</v>
      </c>
      <c r="Y2744" s="2319">
        <f t="shared" si="6280"/>
        <v>2.7041251835874694E-3</v>
      </c>
      <c r="Z2744" s="2326">
        <f t="shared" si="6281"/>
        <v>1.005393743257821</v>
      </c>
    </row>
    <row r="2745" spans="1:26" customFormat="1" x14ac:dyDescent="0.25">
      <c r="A2745" s="3472"/>
      <c r="B2745" s="1203" t="s">
        <v>4307</v>
      </c>
      <c r="C2745" s="2330">
        <f>'synthèse avc amende BNP'!C2663</f>
        <v>4.372019077901431E-2</v>
      </c>
      <c r="D2745" s="1977">
        <f>D2736/D2739</f>
        <v>0.23809523809523808</v>
      </c>
      <c r="E2745" s="1977">
        <f t="shared" si="6275"/>
        <v>-0.19437504731622376</v>
      </c>
      <c r="F2745" s="2329">
        <f t="shared" si="6276"/>
        <v>-0.81637519872813991</v>
      </c>
      <c r="G2745" s="2330">
        <f>'synthèse avc amende BNP'!D2663</f>
        <v>6.0606060606060608E-2</v>
      </c>
      <c r="H2745" s="1977">
        <f>H2736/H2739</f>
        <v>7.792207792207792E-2</v>
      </c>
      <c r="I2745" s="1977">
        <f t="shared" si="6237"/>
        <v>-1.7316017316017313E-2</v>
      </c>
      <c r="J2745" s="2329">
        <f t="shared" si="6238"/>
        <v>-0.22222222222222218</v>
      </c>
      <c r="K2745" s="2330">
        <f>'synthèse avc amende BNP'!E2663</f>
        <v>0.13750000000000001</v>
      </c>
      <c r="L2745" s="1977">
        <f>L2736/L2739</f>
        <v>0.15151515151515152</v>
      </c>
      <c r="M2745" s="1977">
        <f t="shared" si="6239"/>
        <v>-1.4015151515151508E-2</v>
      </c>
      <c r="N2745" s="2329">
        <f t="shared" si="6240"/>
        <v>-9.2499999999999957E-2</v>
      </c>
      <c r="O2745" s="2330" t="e">
        <f>'synthèse avc amende BNP'!F2663</f>
        <v>#DIV/0!</v>
      </c>
      <c r="P2745" s="1977"/>
      <c r="Q2745" s="1977" t="e">
        <f t="shared" si="6241"/>
        <v>#DIV/0!</v>
      </c>
      <c r="R2745" s="2329" t="e">
        <f t="shared" si="6242"/>
        <v>#DIV/0!</v>
      </c>
      <c r="S2745" s="2330">
        <f>'synthèse avc amende BNP'!G2663</f>
        <v>0</v>
      </c>
      <c r="T2745" s="1977"/>
      <c r="U2745" s="1977">
        <f t="shared" si="6243"/>
        <v>0</v>
      </c>
      <c r="V2745" s="2329" t="e">
        <f t="shared" si="6244"/>
        <v>#DIV/0!</v>
      </c>
      <c r="W2745" s="2330">
        <f t="shared" ref="W2745:X2745" si="6292">W2736/W2739</f>
        <v>4.9857549857549859E-2</v>
      </c>
      <c r="X2745" s="1977">
        <f t="shared" si="6292"/>
        <v>0.12804878048780488</v>
      </c>
      <c r="Y2745" s="1977">
        <f t="shared" si="6280"/>
        <v>-7.8191230630255015E-2</v>
      </c>
      <c r="Z2745" s="2329">
        <f t="shared" si="6281"/>
        <v>-0.6106362773029439</v>
      </c>
    </row>
    <row r="2746" spans="1:26" customFormat="1" x14ac:dyDescent="0.25">
      <c r="A2746" s="3472"/>
      <c r="B2746" s="845" t="s">
        <v>4223</v>
      </c>
      <c r="C2746" s="2331">
        <f>'synthèse avc amende BNP'!C2664</f>
        <v>0.20047685417900601</v>
      </c>
      <c r="D2746" s="2321">
        <f>D2745/D$134</f>
        <v>1.0630570295193447</v>
      </c>
      <c r="E2746" s="2321">
        <f t="shared" si="6275"/>
        <v>-0.8625801753403386</v>
      </c>
      <c r="F2746" s="2326">
        <f t="shared" si="6276"/>
        <v>-0.81141477022201658</v>
      </c>
      <c r="G2746" s="2331">
        <f>'synthèse avc amende BNP'!D2664</f>
        <v>0.26892913309906041</v>
      </c>
      <c r="H2746" s="2321">
        <f>H2745/H$134</f>
        <v>0.37684926245714856</v>
      </c>
      <c r="I2746" s="2321">
        <f t="shared" si="6237"/>
        <v>-0.10792012935808815</v>
      </c>
      <c r="J2746" s="2326">
        <f t="shared" si="6238"/>
        <v>-0.28637479254814707</v>
      </c>
      <c r="K2746" s="2331">
        <f>'synthèse avc amende BNP'!E2664</f>
        <v>0.79492424563934982</v>
      </c>
      <c r="L2746" s="2321">
        <f>L2745/L$134</f>
        <v>0.89521363437263579</v>
      </c>
      <c r="M2746" s="2321">
        <f t="shared" si="6239"/>
        <v>-0.10028938873328597</v>
      </c>
      <c r="N2746" s="2326">
        <f t="shared" si="6240"/>
        <v>-0.11202844201939417</v>
      </c>
      <c r="O2746" s="2331" t="e">
        <f>'synthèse avc amende BNP'!F2664</f>
        <v>#DIV/0!</v>
      </c>
      <c r="P2746" s="2321"/>
      <c r="Q2746" s="2321" t="e">
        <f t="shared" si="6241"/>
        <v>#DIV/0!</v>
      </c>
      <c r="R2746" s="2326" t="e">
        <f t="shared" si="6242"/>
        <v>#DIV/0!</v>
      </c>
      <c r="S2746" s="2331">
        <f>'synthèse avc amende BNP'!G2664</f>
        <v>0</v>
      </c>
      <c r="T2746" s="2321"/>
      <c r="U2746" s="2321">
        <f t="shared" si="6243"/>
        <v>0</v>
      </c>
      <c r="V2746" s="2326" t="e">
        <f t="shared" si="6244"/>
        <v>#DIV/0!</v>
      </c>
      <c r="W2746" s="2331">
        <f t="shared" ref="W2746" si="6293">W2745/W$134</f>
        <v>0.24229803137625605</v>
      </c>
      <c r="X2746" s="2321">
        <f t="shared" ref="X2746" si="6294">X2745/X$134</f>
        <v>0.63336518495359095</v>
      </c>
      <c r="Y2746" s="2321">
        <f t="shared" si="6280"/>
        <v>-0.3910671535773349</v>
      </c>
      <c r="Z2746" s="2326">
        <f t="shared" si="6281"/>
        <v>-0.61744340053359559</v>
      </c>
    </row>
    <row r="2747" spans="1:26" customFormat="1" x14ac:dyDescent="0.25">
      <c r="A2747" s="3472"/>
      <c r="B2747" s="845" t="s">
        <v>4224</v>
      </c>
      <c r="C2747" s="2331">
        <f>'synthèse avc amende BNP'!C2665</f>
        <v>0.20888478824533929</v>
      </c>
      <c r="D2747" s="2321">
        <f>D2745/D$137</f>
        <v>1.1016717244919527</v>
      </c>
      <c r="E2747" s="2321">
        <f t="shared" si="6275"/>
        <v>-0.89278693624661343</v>
      </c>
      <c r="F2747" s="2326">
        <f t="shared" si="6276"/>
        <v>-0.81039289327166064</v>
      </c>
      <c r="G2747" s="2331">
        <f>'synthèse avc amende BNP'!D2665</f>
        <v>0.16363792283524728</v>
      </c>
      <c r="H2747" s="2321">
        <f>H2745/H$137</f>
        <v>0.2365090563538457</v>
      </c>
      <c r="I2747" s="2321">
        <f t="shared" si="6237"/>
        <v>-7.2871133518598419E-2</v>
      </c>
      <c r="J2747" s="2326">
        <f t="shared" si="6238"/>
        <v>-0.3081113875384735</v>
      </c>
      <c r="K2747" s="2331">
        <f>'synthèse avc amende BNP'!E2665</f>
        <v>0.89664845208462973</v>
      </c>
      <c r="L2747" s="2321">
        <f>L2745/L$137</f>
        <v>0.98283575922843558</v>
      </c>
      <c r="M2747" s="2321">
        <f t="shared" si="6239"/>
        <v>-8.6187307143805847E-2</v>
      </c>
      <c r="N2747" s="2326">
        <f t="shared" si="6240"/>
        <v>-8.7692482019036677E-2</v>
      </c>
      <c r="O2747" s="2331" t="e">
        <f>'synthèse avc amende BNP'!F2665</f>
        <v>#DIV/0!</v>
      </c>
      <c r="P2747" s="2321"/>
      <c r="Q2747" s="2321" t="e">
        <f t="shared" si="6241"/>
        <v>#DIV/0!</v>
      </c>
      <c r="R2747" s="2326" t="e">
        <f t="shared" si="6242"/>
        <v>#DIV/0!</v>
      </c>
      <c r="S2747" s="2331">
        <f>'synthèse avc amende BNP'!G2665</f>
        <v>0</v>
      </c>
      <c r="T2747" s="2321"/>
      <c r="U2747" s="2321">
        <f t="shared" si="6243"/>
        <v>0</v>
      </c>
      <c r="V2747" s="2326" t="e">
        <f t="shared" si="6244"/>
        <v>#DIV/0!</v>
      </c>
      <c r="W2747" s="2331">
        <f t="shared" ref="W2747:X2747" si="6295">W2745/W$137</f>
        <v>0.24799371215287075</v>
      </c>
      <c r="X2747" s="2321">
        <f t="shared" si="6295"/>
        <v>0.63708023460860241</v>
      </c>
      <c r="Y2747" s="2321">
        <f t="shared" si="6280"/>
        <v>-0.38908652245573166</v>
      </c>
      <c r="Z2747" s="2326">
        <f t="shared" si="6281"/>
        <v>-0.61073394106281054</v>
      </c>
    </row>
    <row r="2748" spans="1:26" customFormat="1" ht="15.75" thickBot="1" x14ac:dyDescent="0.3">
      <c r="A2748" s="3472"/>
      <c r="B2748" s="845" t="s">
        <v>4758</v>
      </c>
      <c r="C2748" s="2331">
        <f>'synthèse avc amende BNP'!C2666</f>
        <v>0.15571122565392712</v>
      </c>
      <c r="D2748" s="2321">
        <f>D2745/D$152</f>
        <v>0.86009228866371723</v>
      </c>
      <c r="E2748" s="2321">
        <f t="shared" si="6275"/>
        <v>-0.70438106300979009</v>
      </c>
      <c r="F2748" s="2326">
        <f t="shared" si="6276"/>
        <v>-0.81895986313765468</v>
      </c>
      <c r="G2748" s="2331">
        <f>'synthèse avc amende BNP'!D2666</f>
        <v>0.1850313002049748</v>
      </c>
      <c r="H2748" s="2321">
        <f>H2745/H$152</f>
        <v>0.25218417945690674</v>
      </c>
      <c r="I2748" s="2321">
        <f t="shared" si="6237"/>
        <v>-6.7152879251931946E-2</v>
      </c>
      <c r="J2748" s="2326">
        <f t="shared" si="6238"/>
        <v>-0.26628505958046045</v>
      </c>
      <c r="K2748" s="2331">
        <f>'synthèse avc amende BNP'!E2666</f>
        <v>0.27967373059169115</v>
      </c>
      <c r="L2748" s="2321">
        <f>L2745/L$152</f>
        <v>0.29285066974538498</v>
      </c>
      <c r="M2748" s="2321">
        <f t="shared" si="6239"/>
        <v>-1.3176939153693834E-2</v>
      </c>
      <c r="N2748" s="2326">
        <f t="shared" si="6240"/>
        <v>-4.4995420926133935E-2</v>
      </c>
      <c r="O2748" s="2331" t="e">
        <f>'synthèse avc amende BNP'!F2666</f>
        <v>#DIV/0!</v>
      </c>
      <c r="P2748" s="2321"/>
      <c r="Q2748" s="2321" t="e">
        <f t="shared" si="6241"/>
        <v>#DIV/0!</v>
      </c>
      <c r="R2748" s="2326" t="e">
        <f t="shared" si="6242"/>
        <v>#DIV/0!</v>
      </c>
      <c r="S2748" s="2331">
        <f>'synthèse avc amende BNP'!G2666</f>
        <v>0</v>
      </c>
      <c r="T2748" s="2321"/>
      <c r="U2748" s="2321">
        <f t="shared" si="6243"/>
        <v>0</v>
      </c>
      <c r="V2748" s="2326" t="e">
        <f t="shared" si="6244"/>
        <v>#DIV/0!</v>
      </c>
      <c r="W2748" s="2331">
        <f t="shared" ref="W2748:X2748" si="6296">W2745/W$152</f>
        <v>0.15821855260555409</v>
      </c>
      <c r="X2748" s="2321">
        <f t="shared" si="6296"/>
        <v>0.40544256016432528</v>
      </c>
      <c r="Y2748" s="2321">
        <f t="shared" si="6280"/>
        <v>-0.24722400755877119</v>
      </c>
      <c r="Z2748" s="2326">
        <f t="shared" si="6281"/>
        <v>-0.60976333480770162</v>
      </c>
    </row>
    <row r="2749" spans="1:26" customFormat="1" hidden="1" x14ac:dyDescent="0.25">
      <c r="A2749" s="3472"/>
      <c r="B2749" s="1203" t="s">
        <v>4328</v>
      </c>
      <c r="C2749" s="2332">
        <f>'synthèse avc amende BNP'!C2679</f>
        <v>179.71428571428572</v>
      </c>
      <c r="D2749" s="2322">
        <f>D2739/D2742</f>
        <v>10.5</v>
      </c>
      <c r="E2749" s="2322">
        <f t="shared" si="6275"/>
        <v>169.21428571428572</v>
      </c>
      <c r="F2749" s="2329">
        <f t="shared" si="6276"/>
        <v>16.115646258503403</v>
      </c>
      <c r="G2749" s="2332">
        <f>'synthèse avc amende BNP'!D2679</f>
        <v>33</v>
      </c>
      <c r="H2749" s="2322">
        <f>H2739/H2742</f>
        <v>38.5</v>
      </c>
      <c r="I2749" s="2322">
        <f t="shared" si="6237"/>
        <v>-5.5</v>
      </c>
      <c r="J2749" s="2329">
        <f t="shared" si="6238"/>
        <v>-0.14285714285714285</v>
      </c>
      <c r="K2749" s="2332">
        <f>'synthèse avc amende BNP'!E2679</f>
        <v>80</v>
      </c>
      <c r="L2749" s="2322">
        <f>L2739/L2742</f>
        <v>66</v>
      </c>
      <c r="M2749" s="2322">
        <f t="shared" si="6239"/>
        <v>14</v>
      </c>
      <c r="N2749" s="2329">
        <f t="shared" si="6240"/>
        <v>0.21212121212121213</v>
      </c>
      <c r="O2749" s="2332" t="e">
        <f>'synthèse avc amende BNP'!F2679</f>
        <v>#DIV/0!</v>
      </c>
      <c r="P2749" s="2322"/>
      <c r="Q2749" s="2322" t="e">
        <f t="shared" si="6241"/>
        <v>#DIV/0!</v>
      </c>
      <c r="R2749" s="2329" t="e">
        <f t="shared" si="6242"/>
        <v>#DIV/0!</v>
      </c>
      <c r="S2749" s="2332">
        <f>'synthèse avc amende BNP'!G2679</f>
        <v>0</v>
      </c>
      <c r="T2749" s="2322"/>
      <c r="U2749" s="2322">
        <f t="shared" si="6243"/>
        <v>0</v>
      </c>
      <c r="V2749" s="2329" t="e">
        <f t="shared" si="6244"/>
        <v>#DIV/0!</v>
      </c>
      <c r="W2749" s="2332">
        <f t="shared" ref="W2749:X2749" si="6297">W2739/W2742</f>
        <v>140.4</v>
      </c>
      <c r="X2749" s="2322">
        <f t="shared" si="6297"/>
        <v>32.799999999999997</v>
      </c>
      <c r="Y2749" s="2322">
        <f t="shared" si="6280"/>
        <v>107.60000000000001</v>
      </c>
      <c r="Z2749" s="2329">
        <f t="shared" si="6281"/>
        <v>3.2804878048780495</v>
      </c>
    </row>
    <row r="2750" spans="1:26" customFormat="1" hidden="1" x14ac:dyDescent="0.25">
      <c r="A2750" s="3472"/>
      <c r="B2750" s="1181" t="s">
        <v>4223</v>
      </c>
      <c r="C2750" s="2331">
        <f>'synthèse avc amende BNP'!C2680</f>
        <v>0.82851304583680996</v>
      </c>
      <c r="D2750" s="2321">
        <f>D2749/D$264</f>
        <v>3.9738308698812695E-2</v>
      </c>
      <c r="E2750" s="2321">
        <f t="shared" si="6275"/>
        <v>0.78877473713799728</v>
      </c>
      <c r="F2750" s="2326">
        <f t="shared" si="6276"/>
        <v>19.849227683954361</v>
      </c>
      <c r="G2750" s="2331">
        <f>'synthèse avc amende BNP'!D2680</f>
        <v>0.22799639531390811</v>
      </c>
      <c r="H2750" s="2321">
        <f>H2749/H$264</f>
        <v>0.2141465933488545</v>
      </c>
      <c r="I2750" s="2321">
        <f t="shared" si="6237"/>
        <v>1.3849801965053615E-2</v>
      </c>
      <c r="J2750" s="2326">
        <f t="shared" si="6238"/>
        <v>6.4674397796707694E-2</v>
      </c>
      <c r="K2750" s="2331">
        <f>'synthèse avc amende BNP'!E2680</f>
        <v>0.44867277425416957</v>
      </c>
      <c r="L2750" s="2321">
        <f>L2749/L$264</f>
        <v>0.38507217045125991</v>
      </c>
      <c r="M2750" s="2321">
        <f t="shared" si="6239"/>
        <v>6.3600603802909661E-2</v>
      </c>
      <c r="N2750" s="2326">
        <f t="shared" si="6240"/>
        <v>0.16516541231317011</v>
      </c>
      <c r="O2750" s="2331" t="e">
        <f>'synthèse avc amende BNP'!F2680</f>
        <v>#DIV/0!</v>
      </c>
      <c r="P2750" s="2321"/>
      <c r="Q2750" s="2321" t="e">
        <f t="shared" si="6241"/>
        <v>#DIV/0!</v>
      </c>
      <c r="R2750" s="2326" t="e">
        <f t="shared" si="6242"/>
        <v>#DIV/0!</v>
      </c>
      <c r="S2750" s="2331">
        <f>'synthèse avc amende BNP'!G2680</f>
        <v>0</v>
      </c>
      <c r="T2750" s="2321"/>
      <c r="U2750" s="2321">
        <f t="shared" si="6243"/>
        <v>0</v>
      </c>
      <c r="V2750" s="2326" t="e">
        <f t="shared" si="6244"/>
        <v>#DIV/0!</v>
      </c>
      <c r="W2750" s="2331">
        <f t="shared" ref="W2750" si="6298">W2749/W$264</f>
        <v>0.91658096738981643</v>
      </c>
      <c r="X2750" s="2321">
        <f t="shared" ref="X2750" si="6299">X2749/X$264</f>
        <v>0.1741326287369831</v>
      </c>
      <c r="Y2750" s="2321">
        <f t="shared" si="6280"/>
        <v>0.74244833865283333</v>
      </c>
      <c r="Z2750" s="2326">
        <f t="shared" si="6281"/>
        <v>4.2636945415569247</v>
      </c>
    </row>
    <row r="2751" spans="1:26" customFormat="1" hidden="1" x14ac:dyDescent="0.25">
      <c r="A2751" s="3472"/>
      <c r="B2751" s="1181" t="s">
        <v>4224</v>
      </c>
      <c r="C2751" s="2331">
        <f>'synthèse avc amende BNP'!C2681</f>
        <v>0.98172500145594332</v>
      </c>
      <c r="D2751" s="2321">
        <f>D2749/D$281</f>
        <v>4.8565726473031888E-2</v>
      </c>
      <c r="E2751" s="2321">
        <f t="shared" si="6275"/>
        <v>0.9331592749829114</v>
      </c>
      <c r="F2751" s="2326">
        <f t="shared" si="6276"/>
        <v>19.214358411813038</v>
      </c>
      <c r="G2751" s="2331">
        <f>'synthèse avc amende BNP'!D2681</f>
        <v>0.92129585516912815</v>
      </c>
      <c r="H2751" s="2321">
        <f>H2749/H$281</f>
        <v>1.1004017897908867</v>
      </c>
      <c r="I2751" s="2321">
        <f t="shared" si="6237"/>
        <v>-0.1791059346217585</v>
      </c>
      <c r="J2751" s="2326">
        <f t="shared" si="6238"/>
        <v>-0.16276412514359381</v>
      </c>
      <c r="K2751" s="2331">
        <f>'synthèse avc amende BNP'!E2681</f>
        <v>0.43132343293373893</v>
      </c>
      <c r="L2751" s="2321">
        <f>L2749/L$281</f>
        <v>0.37575218900512869</v>
      </c>
      <c r="M2751" s="2321">
        <f t="shared" si="6239"/>
        <v>5.5571243928610237E-2</v>
      </c>
      <c r="N2751" s="2326">
        <f t="shared" si="6240"/>
        <v>0.14789333383724276</v>
      </c>
      <c r="O2751" s="2331" t="e">
        <f>'synthèse avc amende BNP'!F2681</f>
        <v>#DIV/0!</v>
      </c>
      <c r="P2751" s="2321"/>
      <c r="Q2751" s="2321" t="e">
        <f t="shared" si="6241"/>
        <v>#DIV/0!</v>
      </c>
      <c r="R2751" s="2326" t="e">
        <f t="shared" si="6242"/>
        <v>#DIV/0!</v>
      </c>
      <c r="S2751" s="2331">
        <f>'synthèse avc amende BNP'!G2681</f>
        <v>0</v>
      </c>
      <c r="T2751" s="2321"/>
      <c r="U2751" s="2321">
        <f t="shared" si="6243"/>
        <v>0</v>
      </c>
      <c r="V2751" s="2326" t="e">
        <f t="shared" si="6244"/>
        <v>#DIV/0!</v>
      </c>
      <c r="W2751" s="2331">
        <f t="shared" ref="W2751:X2751" si="6300">W2749/W$281</f>
        <v>0.98639069622915354</v>
      </c>
      <c r="X2751" s="2321">
        <f t="shared" si="6300"/>
        <v>0.21456326014847574</v>
      </c>
      <c r="Y2751" s="2321">
        <f t="shared" si="6280"/>
        <v>0.77182743608067783</v>
      </c>
      <c r="Z2751" s="2326">
        <f t="shared" si="6281"/>
        <v>3.5972022216039252</v>
      </c>
    </row>
    <row r="2752" spans="1:26" customFormat="1" hidden="1" x14ac:dyDescent="0.25">
      <c r="A2752" s="3472"/>
      <c r="B2752" s="845" t="s">
        <v>4758</v>
      </c>
      <c r="C2752" s="2331">
        <f>'synthèse avc amende BNP'!C2682</f>
        <v>1.2700656234225138</v>
      </c>
      <c r="D2752" s="2321">
        <f>D2749/D$282</f>
        <v>6.1704922566371681E-2</v>
      </c>
      <c r="E2752" s="2321">
        <f t="shared" si="6275"/>
        <v>1.2083607008561421</v>
      </c>
      <c r="F2752" s="2326">
        <f t="shared" si="6276"/>
        <v>19.582889834378982</v>
      </c>
      <c r="G2752" s="2331">
        <f>'synthèse avc amende BNP'!D2682</f>
        <v>1.6005988023952096</v>
      </c>
      <c r="H2752" s="2321">
        <f>H2749/H$282</f>
        <v>2.1869538077403243</v>
      </c>
      <c r="I2752" s="2321">
        <f t="shared" si="6237"/>
        <v>-0.58635500534511475</v>
      </c>
      <c r="J2752" s="2326">
        <f t="shared" si="6238"/>
        <v>-0.26811494749903636</v>
      </c>
      <c r="K2752" s="2331">
        <f>'synthèse avc amende BNP'!E2682</f>
        <v>2.2446874355271302</v>
      </c>
      <c r="L2752" s="2321">
        <f>L2749/L$282</f>
        <v>1.9444679949130987</v>
      </c>
      <c r="M2752" s="2321">
        <f t="shared" si="6239"/>
        <v>0.3002194406140315</v>
      </c>
      <c r="N2752" s="2326">
        <f t="shared" si="6240"/>
        <v>0.1543966994568346</v>
      </c>
      <c r="O2752" s="2331" t="e">
        <f>'synthèse avc amende BNP'!F2682</f>
        <v>#DIV/0!</v>
      </c>
      <c r="P2752" s="2321"/>
      <c r="Q2752" s="2321" t="e">
        <f t="shared" si="6241"/>
        <v>#DIV/0!</v>
      </c>
      <c r="R2752" s="2326" t="e">
        <f t="shared" si="6242"/>
        <v>#DIV/0!</v>
      </c>
      <c r="S2752" s="2331">
        <f>'synthèse avc amende BNP'!G2682</f>
        <v>0</v>
      </c>
      <c r="T2752" s="2321"/>
      <c r="U2752" s="2321">
        <f t="shared" si="6243"/>
        <v>0</v>
      </c>
      <c r="V2752" s="2326" t="e">
        <f t="shared" si="6244"/>
        <v>#DIV/0!</v>
      </c>
      <c r="W2752" s="2331">
        <f t="shared" ref="W2752:X2752" si="6301">W2749/W$282</f>
        <v>2.0944982312418547</v>
      </c>
      <c r="X2752" s="2321">
        <f t="shared" si="6301"/>
        <v>0.43695973402290356</v>
      </c>
      <c r="Y2752" s="2321">
        <f t="shared" si="6280"/>
        <v>1.6575384972189511</v>
      </c>
      <c r="Z2752" s="2326">
        <f t="shared" si="6281"/>
        <v>3.7933437984289649</v>
      </c>
    </row>
    <row r="2753" spans="1:26" customFormat="1" hidden="1" x14ac:dyDescent="0.25">
      <c r="A2753" s="3472"/>
      <c r="B2753" s="1203" t="s">
        <v>4333</v>
      </c>
      <c r="C2753" s="2332">
        <f>'synthèse avc amende BNP'!C2683</f>
        <v>7.8571428571428568</v>
      </c>
      <c r="D2753" s="2322">
        <f>D2736/D2742</f>
        <v>2.5</v>
      </c>
      <c r="E2753" s="2322">
        <f t="shared" si="6275"/>
        <v>5.3571428571428568</v>
      </c>
      <c r="F2753" s="2329">
        <f t="shared" si="6276"/>
        <v>2.1428571428571428</v>
      </c>
      <c r="G2753" s="2332">
        <f>'synthèse avc amende BNP'!D2683</f>
        <v>2</v>
      </c>
      <c r="H2753" s="2322">
        <f>H2736/H2742</f>
        <v>3</v>
      </c>
      <c r="I2753" s="2322">
        <f t="shared" si="6237"/>
        <v>-1</v>
      </c>
      <c r="J2753" s="2329">
        <f t="shared" si="6238"/>
        <v>-0.33333333333333331</v>
      </c>
      <c r="K2753" s="2332">
        <f>'synthèse avc amende BNP'!E2683</f>
        <v>11</v>
      </c>
      <c r="L2753" s="2322">
        <f>L2736/L2742</f>
        <v>10</v>
      </c>
      <c r="M2753" s="2322">
        <f t="shared" si="6239"/>
        <v>1</v>
      </c>
      <c r="N2753" s="2329">
        <f t="shared" si="6240"/>
        <v>0.1</v>
      </c>
      <c r="O2753" s="2332" t="e">
        <f>'synthèse avc amende BNP'!F2683</f>
        <v>#DIV/0!</v>
      </c>
      <c r="P2753" s="2322"/>
      <c r="Q2753" s="2322" t="e">
        <f t="shared" si="6241"/>
        <v>#DIV/0!</v>
      </c>
      <c r="R2753" s="2329" t="e">
        <f t="shared" si="6242"/>
        <v>#DIV/0!</v>
      </c>
      <c r="S2753" s="2332">
        <f>'synthèse avc amende BNP'!G2683</f>
        <v>0</v>
      </c>
      <c r="T2753" s="2322"/>
      <c r="U2753" s="2322">
        <f t="shared" si="6243"/>
        <v>0</v>
      </c>
      <c r="V2753" s="2329" t="e">
        <f t="shared" si="6244"/>
        <v>#DIV/0!</v>
      </c>
      <c r="W2753" s="2332">
        <f t="shared" ref="W2753:X2753" si="6302">W2736/W2742</f>
        <v>7</v>
      </c>
      <c r="X2753" s="2322">
        <f t="shared" si="6302"/>
        <v>4.2</v>
      </c>
      <c r="Y2753" s="2322">
        <f t="shared" si="6280"/>
        <v>2.8</v>
      </c>
      <c r="Z2753" s="2329">
        <f t="shared" si="6281"/>
        <v>0.66666666666666663</v>
      </c>
    </row>
    <row r="2754" spans="1:26" customFormat="1" hidden="1" x14ac:dyDescent="0.25">
      <c r="A2754" s="3472"/>
      <c r="B2754" s="1181" t="s">
        <v>4223</v>
      </c>
      <c r="C2754" s="2331">
        <f>'synthèse avc amende BNP'!C2684</f>
        <v>0.16609768907563024</v>
      </c>
      <c r="D2754" s="2321">
        <f>D2753/D$290</f>
        <v>4.2244088403482559E-2</v>
      </c>
      <c r="E2754" s="2321">
        <f t="shared" si="6275"/>
        <v>0.12385360067214768</v>
      </c>
      <c r="F2754" s="2326">
        <f t="shared" si="6276"/>
        <v>2.9318563934720228</v>
      </c>
      <c r="G2754" s="2331">
        <f>'synthèse avc amende BNP'!D2684</f>
        <v>6.1314872941479977E-2</v>
      </c>
      <c r="H2754" s="2321">
        <f>H2753/H$290</f>
        <v>8.0700985761226723E-2</v>
      </c>
      <c r="I2754" s="2321">
        <f t="shared" si="6237"/>
        <v>-1.9386112819746747E-2</v>
      </c>
      <c r="J2754" s="2326">
        <f t="shared" si="6238"/>
        <v>-0.24022151200364794</v>
      </c>
      <c r="K2754" s="2331">
        <f>'synthèse avc amende BNP'!E2684</f>
        <v>0.35666086661291008</v>
      </c>
      <c r="L2754" s="2321">
        <f>L2753/L$290</f>
        <v>0.34472185720543147</v>
      </c>
      <c r="M2754" s="2321">
        <f t="shared" si="6239"/>
        <v>1.1939009407478607E-2</v>
      </c>
      <c r="N2754" s="2326">
        <f t="shared" si="6240"/>
        <v>3.4633746476840734E-2</v>
      </c>
      <c r="O2754" s="2331" t="e">
        <f>'synthèse avc amende BNP'!F2684</f>
        <v>#DIV/0!</v>
      </c>
      <c r="P2754" s="2321"/>
      <c r="Q2754" s="2321" t="e">
        <f t="shared" si="6241"/>
        <v>#DIV/0!</v>
      </c>
      <c r="R2754" s="2326" t="e">
        <f t="shared" si="6242"/>
        <v>#DIV/0!</v>
      </c>
      <c r="S2754" s="2331">
        <f>'synthèse avc amende BNP'!G2684</f>
        <v>0</v>
      </c>
      <c r="T2754" s="2321"/>
      <c r="U2754" s="2321">
        <f t="shared" si="6243"/>
        <v>0</v>
      </c>
      <c r="V2754" s="2326" t="e">
        <f t="shared" si="6244"/>
        <v>#DIV/0!</v>
      </c>
      <c r="W2754" s="2331">
        <f t="shared" ref="W2754" si="6303">W2753/W$290</f>
        <v>0.22208576399549687</v>
      </c>
      <c r="X2754" s="2321">
        <f t="shared" ref="X2754" si="6304">X2753/X$290</f>
        <v>0.11028954460645429</v>
      </c>
      <c r="Y2754" s="2321">
        <f t="shared" si="6280"/>
        <v>0.11179621938904258</v>
      </c>
      <c r="Z2754" s="2326">
        <f t="shared" si="6281"/>
        <v>1.0136610844478917</v>
      </c>
    </row>
    <row r="2755" spans="1:26" customFormat="1" hidden="1" x14ac:dyDescent="0.25">
      <c r="A2755" s="3472"/>
      <c r="B2755" s="1181" t="s">
        <v>4224</v>
      </c>
      <c r="C2755" s="2331">
        <f>'synthèse avc amende BNP'!C2685</f>
        <v>0.20506741904428008</v>
      </c>
      <c r="D2755" s="2321">
        <f>D2753/D$307</f>
        <v>5.3503487634749519E-2</v>
      </c>
      <c r="E2755" s="2321">
        <f t="shared" si="6275"/>
        <v>0.15156393140953056</v>
      </c>
      <c r="F2755" s="2326">
        <f t="shared" si="6276"/>
        <v>2.8327860128335374</v>
      </c>
      <c r="G2755" s="2331">
        <f>'synthèse avc amende BNP'!D2685</f>
        <v>0.15075894005659893</v>
      </c>
      <c r="H2755" s="2321">
        <f>H2753/H$307</f>
        <v>0.2602549889135255</v>
      </c>
      <c r="I2755" s="2321">
        <f t="shared" si="6237"/>
        <v>-0.10949604885692657</v>
      </c>
      <c r="J2755" s="2326">
        <f t="shared" si="6238"/>
        <v>-0.42072603224258898</v>
      </c>
      <c r="K2755" s="2331">
        <f>'synthèse avc amende BNP'!E2685</f>
        <v>0.38674548848786555</v>
      </c>
      <c r="L2755" s="2321">
        <f>L2753/L$307</f>
        <v>0.36930268796260229</v>
      </c>
      <c r="M2755" s="2321">
        <f t="shared" si="6239"/>
        <v>1.7442800525263258E-2</v>
      </c>
      <c r="N2755" s="2326">
        <f t="shared" si="6240"/>
        <v>4.7231718299948079E-2</v>
      </c>
      <c r="O2755" s="2331" t="e">
        <f>'synthèse avc amende BNP'!F2685</f>
        <v>#DIV/0!</v>
      </c>
      <c r="P2755" s="2321"/>
      <c r="Q2755" s="2321" t="e">
        <f t="shared" si="6241"/>
        <v>#DIV/0!</v>
      </c>
      <c r="R2755" s="2326" t="e">
        <f t="shared" si="6242"/>
        <v>#DIV/0!</v>
      </c>
      <c r="S2755" s="2331">
        <f>'synthèse avc amende BNP'!G2685</f>
        <v>0</v>
      </c>
      <c r="T2755" s="2321"/>
      <c r="U2755" s="2321">
        <f t="shared" si="6243"/>
        <v>0</v>
      </c>
      <c r="V2755" s="2326" t="e">
        <f t="shared" si="6244"/>
        <v>#DIV/0!</v>
      </c>
      <c r="W2755" s="2331">
        <f t="shared" ref="W2755:X2755" si="6305">W2753/W$307</f>
        <v>0.24461869039092243</v>
      </c>
      <c r="X2755" s="2321">
        <f t="shared" si="6305"/>
        <v>0.13669401211377749</v>
      </c>
      <c r="Y2755" s="2321">
        <f t="shared" si="6280"/>
        <v>0.10792467827714494</v>
      </c>
      <c r="Z2755" s="2326">
        <f t="shared" si="6281"/>
        <v>0.78953479094105206</v>
      </c>
    </row>
    <row r="2756" spans="1:26" customFormat="1" ht="15.75" hidden="1" thickBot="1" x14ac:dyDescent="0.3">
      <c r="A2756" s="3472"/>
      <c r="B2756" s="845" t="s">
        <v>4758</v>
      </c>
      <c r="C2756" s="2333">
        <f>'synthèse avc amende BNP'!C2686</f>
        <v>0.1977634748840387</v>
      </c>
      <c r="D2756" s="2334">
        <f>D2753/D$308</f>
        <v>5.3071928071928065E-2</v>
      </c>
      <c r="E2756" s="2334">
        <f t="shared" si="6275"/>
        <v>0.14469154681211063</v>
      </c>
      <c r="F2756" s="2335">
        <f t="shared" si="6276"/>
        <v>2.7263291926385462</v>
      </c>
      <c r="G2756" s="2333">
        <f>'synthèse avc amende BNP'!D2686</f>
        <v>0.29616087751371117</v>
      </c>
      <c r="H2756" s="2334">
        <f>H2753/H$308</f>
        <v>0.55151515151515151</v>
      </c>
      <c r="I2756" s="2334">
        <f t="shared" si="6237"/>
        <v>-0.25535427400144034</v>
      </c>
      <c r="J2756" s="2335">
        <f t="shared" si="6238"/>
        <v>-0.46300500231030389</v>
      </c>
      <c r="K2756" s="2333">
        <f>'synthèse avc amende BNP'!E2686</f>
        <v>0.62778010910616866</v>
      </c>
      <c r="L2756" s="2334">
        <f>L2753/L$308</f>
        <v>0.56943875460876692</v>
      </c>
      <c r="M2756" s="2334">
        <f t="shared" si="6239"/>
        <v>5.8341354497401743E-2</v>
      </c>
      <c r="N2756" s="2335">
        <f t="shared" si="6240"/>
        <v>0.10245413404903428</v>
      </c>
      <c r="O2756" s="2333" t="e">
        <f>'synthèse avc amende BNP'!F2686</f>
        <v>#DIV/0!</v>
      </c>
      <c r="P2756" s="2334"/>
      <c r="Q2756" s="2334" t="e">
        <f t="shared" si="6241"/>
        <v>#DIV/0!</v>
      </c>
      <c r="R2756" s="2335" t="e">
        <f t="shared" si="6242"/>
        <v>#DIV/0!</v>
      </c>
      <c r="S2756" s="2333">
        <f>'synthèse avc amende BNP'!G2686</f>
        <v>0</v>
      </c>
      <c r="T2756" s="2334"/>
      <c r="U2756" s="2334">
        <f t="shared" si="6243"/>
        <v>0</v>
      </c>
      <c r="V2756" s="2335" t="e">
        <f t="shared" si="6244"/>
        <v>#DIV/0!</v>
      </c>
      <c r="W2756" s="2333">
        <f t="shared" ref="W2756:X2756" si="6306">W2753/W$308</f>
        <v>0.33138847858197934</v>
      </c>
      <c r="X2756" s="2334">
        <f t="shared" si="6306"/>
        <v>0.17716207325096864</v>
      </c>
      <c r="Y2756" s="2334">
        <f t="shared" si="6280"/>
        <v>0.1542264053310107</v>
      </c>
      <c r="Z2756" s="2335">
        <f t="shared" si="6281"/>
        <v>0.87053849901910352</v>
      </c>
    </row>
    <row r="2757" spans="1:26" x14ac:dyDescent="0.25">
      <c r="A2757" s="672" t="s">
        <v>4818</v>
      </c>
      <c r="B2757" s="844" t="s">
        <v>935</v>
      </c>
      <c r="C2757" s="2336">
        <f>C2736+C2715+C2694+C2673+C2652</f>
        <v>1184</v>
      </c>
      <c r="D2757" s="680">
        <f>D2736+D2715+D2694+D2673+D2652</f>
        <v>1004</v>
      </c>
      <c r="E2757" s="680">
        <f t="shared" si="6275"/>
        <v>180</v>
      </c>
      <c r="F2757" s="2337">
        <f t="shared" si="6276"/>
        <v>0.17928286852589642</v>
      </c>
      <c r="G2757" s="2336">
        <f>G2736+G2715+G2694+G2673+G2652</f>
        <v>55</v>
      </c>
      <c r="H2757" s="680">
        <f>H2736+H2715+H2694+H2673+H2652</f>
        <v>54</v>
      </c>
      <c r="I2757" s="680">
        <f t="shared" si="6237"/>
        <v>1</v>
      </c>
      <c r="J2757" s="2337">
        <f t="shared" si="6238"/>
        <v>1.8518518518518517E-2</v>
      </c>
      <c r="K2757" s="2336">
        <f>K2736+K2715+K2694+K2673+K2652</f>
        <v>1585</v>
      </c>
      <c r="L2757" s="680">
        <f>L2736+L2715+L2694+L2673+L2652</f>
        <v>1869</v>
      </c>
      <c r="M2757" s="680">
        <f t="shared" si="6239"/>
        <v>-284</v>
      </c>
      <c r="N2757" s="2337">
        <f t="shared" si="6240"/>
        <v>-0.15195291599785982</v>
      </c>
      <c r="O2757" s="2336">
        <f>O2736+O2715+O2694+O2673+O2652</f>
        <v>174</v>
      </c>
      <c r="P2757" s="680">
        <f>P2736+P2715+P2694+P2673+P2652</f>
        <v>141</v>
      </c>
      <c r="Q2757" s="680">
        <f t="shared" si="6241"/>
        <v>33</v>
      </c>
      <c r="R2757" s="2337">
        <f t="shared" si="6242"/>
        <v>0.23404255319148937</v>
      </c>
      <c r="S2757" s="2336">
        <f>S2736+S2715+S2694+S2673+S2652</f>
        <v>1</v>
      </c>
      <c r="T2757" s="680">
        <f>T2736+T2715+T2694+T2673+T2652</f>
        <v>0</v>
      </c>
      <c r="U2757" s="680">
        <f t="shared" si="6243"/>
        <v>1</v>
      </c>
      <c r="V2757" s="2337" t="e">
        <f t="shared" si="6244"/>
        <v>#DIV/0!</v>
      </c>
      <c r="W2757" s="2323">
        <f t="shared" ref="W2757" si="6307">SUM(C2757+G2757+K2757+O2757+S2757)</f>
        <v>2999</v>
      </c>
      <c r="X2757" s="900">
        <f t="shared" ref="X2757" si="6308">SUM(D2757+H2757+L2757+P2757+T2757)</f>
        <v>3068</v>
      </c>
      <c r="Y2757" s="900">
        <f t="shared" si="6280"/>
        <v>-69</v>
      </c>
      <c r="Z2757" s="2324">
        <f t="shared" si="6281"/>
        <v>-2.2490221642764017E-2</v>
      </c>
    </row>
    <row r="2758" spans="1:26" x14ac:dyDescent="0.25">
      <c r="B2758" s="845" t="s">
        <v>4265</v>
      </c>
      <c r="C2758" s="2325">
        <f t="shared" ref="C2758:D2758" si="6309">C2757/C$4</f>
        <v>3.0228758169934641E-2</v>
      </c>
      <c r="D2758" s="2319">
        <f t="shared" si="6309"/>
        <v>2.5861624851888105E-2</v>
      </c>
      <c r="E2758" s="2319">
        <f t="shared" ref="E2758:E2777" si="6310">C2758-D2758</f>
        <v>4.3671333180465358E-3</v>
      </c>
      <c r="F2758" s="2326">
        <f t="shared" ref="F2758:F2777" si="6311">E2758/D2758</f>
        <v>0.16886538812071972</v>
      </c>
      <c r="G2758" s="2325">
        <f t="shared" ref="G2758" si="6312">G2757/G$4</f>
        <v>2.3648793911510515E-3</v>
      </c>
      <c r="H2758" s="2319">
        <f t="shared" ref="H2758" si="6313">H2757/H$4</f>
        <v>2.3658269441401971E-3</v>
      </c>
      <c r="I2758" s="2319">
        <f t="shared" si="6237"/>
        <v>-9.4755298914563427E-7</v>
      </c>
      <c r="J2758" s="2326">
        <f t="shared" si="6238"/>
        <v>-4.0051661068979817E-4</v>
      </c>
      <c r="K2758" s="2325">
        <f t="shared" ref="K2758:L2758" si="6314">K2757/K$4</f>
        <v>6.726647710393413E-2</v>
      </c>
      <c r="L2758" s="2319">
        <f t="shared" si="6314"/>
        <v>8.1865965834428386E-2</v>
      </c>
      <c r="M2758" s="2319">
        <f t="shared" si="6239"/>
        <v>-1.4599488730494256E-2</v>
      </c>
      <c r="N2758" s="2326">
        <f t="shared" si="6240"/>
        <v>-0.17833404372240977</v>
      </c>
      <c r="O2758" s="2325">
        <f t="shared" ref="O2758:P2758" si="6315">O2757/O$4</f>
        <v>1.0975840534914526E-2</v>
      </c>
      <c r="P2758" s="2319">
        <f t="shared" si="6315"/>
        <v>8.8042460193568529E-3</v>
      </c>
      <c r="Q2758" s="2319">
        <f t="shared" si="6241"/>
        <v>2.1715945155576736E-3</v>
      </c>
      <c r="R2758" s="2326">
        <f t="shared" si="6242"/>
        <v>0.24665309338054003</v>
      </c>
      <c r="S2758" s="2325">
        <f t="shared" ref="S2758:T2758" si="6316">S2757/S$4</f>
        <v>6.4888715852313278E-5</v>
      </c>
      <c r="T2758" s="2319">
        <f t="shared" si="6316"/>
        <v>0</v>
      </c>
      <c r="U2758" s="2319">
        <f t="shared" si="6243"/>
        <v>6.4888715852313278E-5</v>
      </c>
      <c r="V2758" s="2326" t="e">
        <f t="shared" si="6244"/>
        <v>#DIV/0!</v>
      </c>
      <c r="W2758" s="2325">
        <f t="shared" ref="W2758" si="6317">W2757/W$4</f>
        <v>2.557738887183161E-2</v>
      </c>
      <c r="X2758" s="2319">
        <f t="shared" ref="X2758" si="6318">X2757/X$4</f>
        <v>2.650127841890678E-2</v>
      </c>
      <c r="Y2758" s="2319">
        <f t="shared" si="6280"/>
        <v>-9.2388954707517054E-4</v>
      </c>
      <c r="Z2758" s="2326">
        <f t="shared" si="6281"/>
        <v>-3.4862074669425792E-2</v>
      </c>
    </row>
    <row r="2759" spans="1:26" x14ac:dyDescent="0.25">
      <c r="B2759" s="845" t="s">
        <v>4267</v>
      </c>
      <c r="C2759" s="2327">
        <f t="shared" ref="C2759:D2759" si="6319">C2757/C$21</f>
        <v>4.6122083284640257E-2</v>
      </c>
      <c r="D2759" s="2320">
        <f t="shared" si="6319"/>
        <v>3.9790741915028537E-2</v>
      </c>
      <c r="E2759" s="2320">
        <f t="shared" si="6310"/>
        <v>6.3313413696117204E-3</v>
      </c>
      <c r="F2759" s="2326">
        <f t="shared" si="6311"/>
        <v>0.15911594167135751</v>
      </c>
      <c r="G2759" s="2327">
        <f t="shared" ref="G2759:H2759" si="6320">G2757/G$21</f>
        <v>1.4149729868793414E-2</v>
      </c>
      <c r="H2759" s="2320">
        <f t="shared" si="6320"/>
        <v>1.4966740576496674E-2</v>
      </c>
      <c r="I2759" s="2320">
        <f t="shared" si="6237"/>
        <v>-8.1701070770326054E-4</v>
      </c>
      <c r="J2759" s="2326">
        <f t="shared" si="6238"/>
        <v>-5.4588419136914146E-2</v>
      </c>
      <c r="K2759" s="2327">
        <f t="shared" ref="K2759:L2759" si="6321">K2757/K$21</f>
        <v>0.12328873677660236</v>
      </c>
      <c r="L2759" s="2320">
        <f t="shared" si="6321"/>
        <v>0.14561745227892481</v>
      </c>
      <c r="M2759" s="2320">
        <f t="shared" si="6239"/>
        <v>-2.2328715502322447E-2</v>
      </c>
      <c r="N2759" s="2326">
        <f t="shared" si="6240"/>
        <v>-0.15333818270321489</v>
      </c>
      <c r="O2759" s="2327">
        <f t="shared" ref="O2759:P2759" si="6322">O2757/O$21</f>
        <v>2.1050084684248731E-2</v>
      </c>
      <c r="P2759" s="2320">
        <f t="shared" si="6322"/>
        <v>1.7561340141985304E-2</v>
      </c>
      <c r="Q2759" s="2320">
        <f t="shared" si="6241"/>
        <v>3.4887445422634271E-3</v>
      </c>
      <c r="R2759" s="2326">
        <f t="shared" si="6242"/>
        <v>0.19866049595626281</v>
      </c>
      <c r="S2759" s="2327">
        <f t="shared" ref="S2759:T2759" si="6323">S2757/S$21</f>
        <v>4.2122999157540015E-4</v>
      </c>
      <c r="T2759" s="2320">
        <f t="shared" si="6323"/>
        <v>0</v>
      </c>
      <c r="U2759" s="2320">
        <f t="shared" si="6243"/>
        <v>4.2122999157540015E-4</v>
      </c>
      <c r="V2759" s="2326" t="e">
        <f t="shared" si="6244"/>
        <v>#DIV/0!</v>
      </c>
      <c r="W2759" s="2327">
        <f t="shared" ref="W2759:X2759" si="6324">W2757/W$21</f>
        <v>5.6527311795529084E-2</v>
      </c>
      <c r="X2759" s="2320">
        <f t="shared" si="6324"/>
        <v>5.880548953461627E-2</v>
      </c>
      <c r="Y2759" s="2320">
        <f t="shared" ref="Y2759:Y2777" si="6325">W2759-X2759</f>
        <v>-2.2781777390871866E-3</v>
      </c>
      <c r="Z2759" s="2326">
        <f t="shared" ref="Z2759:Z2777" si="6326">Y2759/X2759</f>
        <v>-3.8740902543564763E-2</v>
      </c>
    </row>
    <row r="2760" spans="1:26" x14ac:dyDescent="0.25">
      <c r="B2760" s="1203" t="s">
        <v>10</v>
      </c>
      <c r="C2760" s="2328">
        <f>C2739+C2718+C2697+C2676+C2655</f>
        <v>5830</v>
      </c>
      <c r="D2760" s="911">
        <f>D2739+D2718+D2697+D2676+D2655</f>
        <v>5474</v>
      </c>
      <c r="E2760" s="911">
        <f t="shared" si="6310"/>
        <v>356</v>
      </c>
      <c r="F2760" s="2329">
        <f t="shared" si="6311"/>
        <v>6.5034709535988305E-2</v>
      </c>
      <c r="G2760" s="2328">
        <f t="shared" ref="G2760:H2760" si="6327">G2739+G2718+G2697+G2676+G2655</f>
        <v>291</v>
      </c>
      <c r="H2760" s="911">
        <f t="shared" si="6327"/>
        <v>322</v>
      </c>
      <c r="I2760" s="911">
        <f t="shared" si="6237"/>
        <v>-31</v>
      </c>
      <c r="J2760" s="2329">
        <f t="shared" si="6238"/>
        <v>-9.627329192546584E-2</v>
      </c>
      <c r="K2760" s="2328">
        <f t="shared" ref="K2760:L2760" si="6328">K2739+K2718+K2697+K2676+K2655</f>
        <v>26733</v>
      </c>
      <c r="L2760" s="911">
        <f t="shared" si="6328"/>
        <v>27191</v>
      </c>
      <c r="M2760" s="911">
        <f t="shared" si="6239"/>
        <v>-458</v>
      </c>
      <c r="N2760" s="2329">
        <f t="shared" si="6240"/>
        <v>-1.6843808613144055E-2</v>
      </c>
      <c r="O2760" s="2328">
        <f t="shared" ref="O2760:P2760" si="6329">O2739+O2718+O2697+O2676+O2655</f>
        <v>530</v>
      </c>
      <c r="P2760" s="911">
        <f t="shared" si="6329"/>
        <v>535</v>
      </c>
      <c r="Q2760" s="911">
        <f t="shared" si="6241"/>
        <v>-5</v>
      </c>
      <c r="R2760" s="2329">
        <f t="shared" si="6242"/>
        <v>-9.3457943925233638E-3</v>
      </c>
      <c r="S2760" s="2328">
        <f t="shared" ref="S2760:T2760" si="6330">S2739+S2718+S2697+S2676+S2655</f>
        <v>2</v>
      </c>
      <c r="T2760" s="911">
        <f t="shared" si="6330"/>
        <v>2</v>
      </c>
      <c r="U2760" s="911">
        <f t="shared" si="6243"/>
        <v>0</v>
      </c>
      <c r="V2760" s="2329">
        <f t="shared" si="6244"/>
        <v>0</v>
      </c>
      <c r="W2760" s="2328">
        <f t="shared" ref="W2760" si="6331">SUM(C2760+G2760+K2760+O2760+S2760)</f>
        <v>33386</v>
      </c>
      <c r="X2760" s="911">
        <f t="shared" ref="X2760" si="6332">SUM(D2760+H2760+L2760+P2760+T2760)</f>
        <v>33524</v>
      </c>
      <c r="Y2760" s="911">
        <f t="shared" si="6325"/>
        <v>-138</v>
      </c>
      <c r="Z2760" s="2329">
        <f t="shared" si="6326"/>
        <v>-4.1164538837847511E-3</v>
      </c>
    </row>
    <row r="2761" spans="1:26" x14ac:dyDescent="0.25">
      <c r="B2761" s="845" t="s">
        <v>4294</v>
      </c>
      <c r="C2761" s="2325">
        <f t="shared" ref="C2761:D2761" si="6333">C2760/C$82</f>
        <v>3.2460482285930639E-2</v>
      </c>
      <c r="D2761" s="2319">
        <f t="shared" si="6333"/>
        <v>3.1580647766739356E-2</v>
      </c>
      <c r="E2761" s="2319">
        <f t="shared" si="6310"/>
        <v>8.7983451919128319E-4</v>
      </c>
      <c r="F2761" s="2326">
        <f t="shared" si="6311"/>
        <v>2.7859926296949559E-2</v>
      </c>
      <c r="G2761" s="2325">
        <f t="shared" ref="G2761:H2761" si="6334">G2760/G$82</f>
        <v>2.8197947654531536E-3</v>
      </c>
      <c r="H2761" s="2319">
        <f t="shared" si="6334"/>
        <v>2.9170101551813168E-3</v>
      </c>
      <c r="I2761" s="2319">
        <f t="shared" si="6237"/>
        <v>-9.7215389728163258E-5</v>
      </c>
      <c r="J2761" s="2326">
        <f t="shared" si="6238"/>
        <v>-3.332706591901477E-2</v>
      </c>
      <c r="K2761" s="2325">
        <f>K2760/K$82</f>
        <v>0.19624295278365045</v>
      </c>
      <c r="L2761" s="2319">
        <f>L2760/L$82</f>
        <v>0.20158055882985271</v>
      </c>
      <c r="M2761" s="2319">
        <f t="shared" si="6239"/>
        <v>-5.337606046202259E-3</v>
      </c>
      <c r="N2761" s="2326">
        <f t="shared" si="6240"/>
        <v>-2.6478773931307289E-2</v>
      </c>
      <c r="O2761" s="2325">
        <f>O2760/O$82</f>
        <v>7.3035952981382723E-3</v>
      </c>
      <c r="P2761" s="2319">
        <f>P2760/P$82</f>
        <v>7.0833719498470784E-3</v>
      </c>
      <c r="Q2761" s="2319">
        <f t="shared" si="6241"/>
        <v>2.2022334829119392E-4</v>
      </c>
      <c r="R2761" s="2326">
        <f t="shared" si="6242"/>
        <v>3.109018555716932E-2</v>
      </c>
      <c r="S2761" s="2325">
        <f>S2760/S$82</f>
        <v>2.5565966585281673E-5</v>
      </c>
      <c r="T2761" s="2319">
        <f>T2760/T$82</f>
        <v>2.5483550368237302E-5</v>
      </c>
      <c r="U2761" s="2319">
        <f t="shared" si="6243"/>
        <v>8.2416217044371088E-8</v>
      </c>
      <c r="V2761" s="2326">
        <f t="shared" si="6244"/>
        <v>3.2340947730381659E-3</v>
      </c>
      <c r="W2761" s="2325">
        <f t="shared" ref="W2761" si="6335">W2760/W$82</f>
        <v>5.8590226421584284E-2</v>
      </c>
      <c r="X2761" s="2319">
        <f t="shared" ref="X2761" si="6336">X2760/X$82</f>
        <v>5.8544831572715637E-2</v>
      </c>
      <c r="Y2761" s="2319">
        <f t="shared" si="6325"/>
        <v>4.5394848868646198E-5</v>
      </c>
      <c r="Z2761" s="2326">
        <f t="shared" si="6326"/>
        <v>7.7538610410491152E-4</v>
      </c>
    </row>
    <row r="2762" spans="1:26" x14ac:dyDescent="0.25">
      <c r="B2762" s="845" t="s">
        <v>4296</v>
      </c>
      <c r="C2762" s="2325">
        <f t="shared" ref="C2762:D2762" si="6337">C2760/C$99</f>
        <v>4.7533632286995517E-2</v>
      </c>
      <c r="D2762" s="2319">
        <f t="shared" si="6337"/>
        <v>4.6886911236927085E-2</v>
      </c>
      <c r="E2762" s="2319">
        <f t="shared" si="6310"/>
        <v>6.4672105006843145E-4</v>
      </c>
      <c r="F2762" s="2326">
        <f t="shared" si="6311"/>
        <v>1.3793210791823036E-2</v>
      </c>
      <c r="G2762" s="2325">
        <f t="shared" ref="G2762:H2762" si="6338">G2760/G$99</f>
        <v>2.7727489280609814E-2</v>
      </c>
      <c r="H2762" s="2319">
        <f t="shared" si="6338"/>
        <v>2.9403707423979544E-2</v>
      </c>
      <c r="I2762" s="2319">
        <f t="shared" si="6237"/>
        <v>-1.6762181433697294E-3</v>
      </c>
      <c r="J2762" s="2326">
        <f t="shared" si="6238"/>
        <v>-5.7007033813794745E-2</v>
      </c>
      <c r="K2762" s="2325">
        <f>K2760/K$99</f>
        <v>0.31887636428699229</v>
      </c>
      <c r="L2762" s="2319">
        <f>L2760/L$99</f>
        <v>0.32659115750027023</v>
      </c>
      <c r="M2762" s="2319">
        <f t="shared" si="6239"/>
        <v>-7.7147932132779484E-3</v>
      </c>
      <c r="N2762" s="2326">
        <f t="shared" si="6240"/>
        <v>-2.3622174195795747E-2</v>
      </c>
      <c r="O2762" s="2325">
        <f>O2760/O$99</f>
        <v>1.5356087384829345E-2</v>
      </c>
      <c r="P2762" s="2319">
        <f>P2760/P$99</f>
        <v>1.4757399387636885E-2</v>
      </c>
      <c r="Q2762" s="2319">
        <f t="shared" si="6241"/>
        <v>5.9868799719245934E-4</v>
      </c>
      <c r="R2762" s="2326">
        <f t="shared" si="6242"/>
        <v>4.0568665349940615E-2</v>
      </c>
      <c r="S2762" s="2325">
        <f>S2760/S$99</f>
        <v>1.6130333091378336E-4</v>
      </c>
      <c r="T2762" s="2319">
        <f>T2760/T$99</f>
        <v>1.6179920718388481E-4</v>
      </c>
      <c r="U2762" s="2319">
        <f t="shared" si="6243"/>
        <v>-4.9587627010144351E-7</v>
      </c>
      <c r="V2762" s="2326">
        <f t="shared" si="6244"/>
        <v>-3.0647632873619713E-3</v>
      </c>
      <c r="W2762" s="2325">
        <f t="shared" ref="W2762:X2762" si="6339">W2760/W$99</f>
        <v>0.12651339747549195</v>
      </c>
      <c r="X2762" s="2319">
        <f t="shared" si="6339"/>
        <v>0.1291515616151265</v>
      </c>
      <c r="Y2762" s="2319">
        <f t="shared" si="6325"/>
        <v>-2.6381641396345523E-3</v>
      </c>
      <c r="Z2762" s="2326">
        <f t="shared" si="6326"/>
        <v>-2.0426885332570109E-2</v>
      </c>
    </row>
    <row r="2763" spans="1:26" x14ac:dyDescent="0.25">
      <c r="B2763" s="1203" t="s">
        <v>14</v>
      </c>
      <c r="C2763" s="2328">
        <f>C2742+C2721+C2700+C2679+C2658</f>
        <v>45</v>
      </c>
      <c r="D2763" s="911">
        <f>D2742+D2721+D2700+D2679+D2658</f>
        <v>36</v>
      </c>
      <c r="E2763" s="911">
        <f t="shared" si="6310"/>
        <v>9</v>
      </c>
      <c r="F2763" s="2329">
        <f t="shared" si="6311"/>
        <v>0.25</v>
      </c>
      <c r="G2763" s="2328">
        <f t="shared" ref="G2763:H2763" si="6340">G2742+G2721+G2700+G2679+G2658</f>
        <v>11</v>
      </c>
      <c r="H2763" s="911">
        <f t="shared" si="6340"/>
        <v>12</v>
      </c>
      <c r="I2763" s="911">
        <f t="shared" si="6237"/>
        <v>-1</v>
      </c>
      <c r="J2763" s="2329">
        <f t="shared" si="6238"/>
        <v>-8.3333333333333329E-2</v>
      </c>
      <c r="K2763" s="2328">
        <f t="shared" ref="K2763:L2763" si="6341">K2742+K2721+K2700+K2679+K2658</f>
        <v>43</v>
      </c>
      <c r="L2763" s="911">
        <f t="shared" si="6341"/>
        <v>47</v>
      </c>
      <c r="M2763" s="911">
        <f t="shared" si="6239"/>
        <v>-4</v>
      </c>
      <c r="N2763" s="2329">
        <f t="shared" si="6240"/>
        <v>-8.5106382978723402E-2</v>
      </c>
      <c r="O2763" s="2328">
        <f t="shared" ref="O2763:P2763" si="6342">O2742+O2721+O2700+O2679+O2658</f>
        <v>13</v>
      </c>
      <c r="P2763" s="911">
        <f t="shared" si="6342"/>
        <v>12</v>
      </c>
      <c r="Q2763" s="911">
        <f t="shared" si="6241"/>
        <v>1</v>
      </c>
      <c r="R2763" s="2329">
        <f t="shared" si="6242"/>
        <v>8.3333333333333329E-2</v>
      </c>
      <c r="S2763" s="2328">
        <f t="shared" ref="S2763:T2763" si="6343">S2742+S2721+S2700+S2679+S2658</f>
        <v>2</v>
      </c>
      <c r="T2763" s="911">
        <f t="shared" si="6343"/>
        <v>2</v>
      </c>
      <c r="U2763" s="911">
        <f t="shared" si="6243"/>
        <v>0</v>
      </c>
      <c r="V2763" s="2329">
        <f t="shared" si="6244"/>
        <v>0</v>
      </c>
      <c r="W2763" s="2328">
        <f t="shared" ref="W2763" si="6344">SUM(C2763+G2763+K2763+O2763+S2763)</f>
        <v>114</v>
      </c>
      <c r="X2763" s="911">
        <f t="shared" ref="X2763" si="6345">SUM(D2763+H2763+L2763+P2763+T2763)</f>
        <v>109</v>
      </c>
      <c r="Y2763" s="911">
        <f t="shared" si="6325"/>
        <v>5</v>
      </c>
      <c r="Z2763" s="2329">
        <f t="shared" si="6326"/>
        <v>4.5871559633027525E-2</v>
      </c>
    </row>
    <row r="2764" spans="1:26" x14ac:dyDescent="0.25">
      <c r="B2764" s="845" t="s">
        <v>4299</v>
      </c>
      <c r="C2764" s="2325">
        <f>C2763/C$108</f>
        <v>5.434782608695652E-2</v>
      </c>
      <c r="D2764" s="2319">
        <f>D2763/D$108</f>
        <v>5.4878048780487805E-2</v>
      </c>
      <c r="E2764" s="2319">
        <f t="shared" si="6310"/>
        <v>-5.3022269353128482E-4</v>
      </c>
      <c r="F2764" s="2326">
        <f t="shared" si="6311"/>
        <v>-9.6618357487923013E-3</v>
      </c>
      <c r="G2764" s="2325">
        <f>G2763/G$108</f>
        <v>1.5427769985974754E-2</v>
      </c>
      <c r="H2764" s="2319">
        <f>H2763/H$108</f>
        <v>1.9543973941368076E-2</v>
      </c>
      <c r="I2764" s="2319">
        <f t="shared" si="6237"/>
        <v>-4.1162039553933223E-3</v>
      </c>
      <c r="J2764" s="2326">
        <f t="shared" si="6238"/>
        <v>-0.210612435717625</v>
      </c>
      <c r="K2764" s="2325">
        <f>K2763/K$108</f>
        <v>5.6282722513089002E-2</v>
      </c>
      <c r="L2764" s="2319">
        <f>L2763/L$108</f>
        <v>5.9720457433290977E-2</v>
      </c>
      <c r="M2764" s="2319">
        <f t="shared" si="6239"/>
        <v>-3.437734920201975E-3</v>
      </c>
      <c r="N2764" s="2326">
        <f t="shared" si="6240"/>
        <v>-5.7563774089339458E-2</v>
      </c>
      <c r="O2764" s="2325">
        <f>O2763/O$108</f>
        <v>1.368421052631579E-2</v>
      </c>
      <c r="P2764" s="2319">
        <f>P2763/P$108</f>
        <v>1.82370820668693E-2</v>
      </c>
      <c r="Q2764" s="2319">
        <f t="shared" si="6241"/>
        <v>-4.5528715405535099E-3</v>
      </c>
      <c r="R2764" s="2326">
        <f t="shared" si="6242"/>
        <v>-0.24964912280701748</v>
      </c>
      <c r="S2764" s="2325">
        <f>S2763/S$108</f>
        <v>4.3010752688172043E-3</v>
      </c>
      <c r="T2764" s="2319">
        <f>T2763/T$108</f>
        <v>6.1538461538461538E-3</v>
      </c>
      <c r="U2764" s="2319">
        <f t="shared" si="6243"/>
        <v>-1.8527708850289495E-3</v>
      </c>
      <c r="V2764" s="2326">
        <f t="shared" si="6244"/>
        <v>-0.30107526881720431</v>
      </c>
      <c r="W2764" s="2325">
        <f t="shared" ref="W2764" si="6346">W2763/W$108</f>
        <v>3.0645161290322579E-2</v>
      </c>
      <c r="X2764" s="2319">
        <f t="shared" ref="X2764" si="6347">X2763/X$108</f>
        <v>3.5855263157894737E-2</v>
      </c>
      <c r="Y2764" s="2319">
        <f t="shared" si="6325"/>
        <v>-5.2101018675721582E-3</v>
      </c>
      <c r="Z2764" s="2326">
        <f t="shared" si="6326"/>
        <v>-0.14530926309559047</v>
      </c>
    </row>
    <row r="2765" spans="1:26" x14ac:dyDescent="0.25">
      <c r="B2765" s="845" t="s">
        <v>4301</v>
      </c>
      <c r="C2765" s="2325">
        <f>C2763/C$125</f>
        <v>6.7164179104477612E-2</v>
      </c>
      <c r="D2765" s="2319">
        <f>D2763/D$125</f>
        <v>6.6666666666666666E-2</v>
      </c>
      <c r="E2765" s="2319">
        <f t="shared" si="6310"/>
        <v>4.9751243781094578E-4</v>
      </c>
      <c r="F2765" s="2326">
        <f t="shared" si="6311"/>
        <v>7.4626865671641868E-3</v>
      </c>
      <c r="G2765" s="2325">
        <f>G2763/G$125</f>
        <v>3.7542662116040959E-2</v>
      </c>
      <c r="H2765" s="2319">
        <f>H2763/H$125</f>
        <v>2.5316455696202531E-2</v>
      </c>
      <c r="I2765" s="2319">
        <f t="shared" si="6237"/>
        <v>1.2226206419838428E-2</v>
      </c>
      <c r="J2765" s="2326">
        <f t="shared" si="6238"/>
        <v>0.48293515358361788</v>
      </c>
      <c r="K2765" s="2325">
        <f>K2763/K$125</f>
        <v>9.5132743362831854E-2</v>
      </c>
      <c r="L2765" s="2319">
        <f>L2763/L$125</f>
        <v>9.9156118143459912E-2</v>
      </c>
      <c r="M2765" s="2319">
        <f t="shared" si="6239"/>
        <v>-4.0233747806280584E-3</v>
      </c>
      <c r="N2765" s="2326">
        <f t="shared" si="6240"/>
        <v>-4.0576162681227657E-2</v>
      </c>
      <c r="O2765" s="2325">
        <f>O2763/O$125</f>
        <v>3.9634146341463415E-2</v>
      </c>
      <c r="P2765" s="2319">
        <f>P2763/P$125</f>
        <v>4.1522491349480967E-2</v>
      </c>
      <c r="Q2765" s="2319">
        <f t="shared" si="6241"/>
        <v>-1.8883450080175515E-3</v>
      </c>
      <c r="R2765" s="2326">
        <f t="shared" si="6242"/>
        <v>-4.5477642276422703E-2</v>
      </c>
      <c r="S2765" s="2325">
        <f>S2763/S$125</f>
        <v>1.8018018018018018E-2</v>
      </c>
      <c r="T2765" s="2319">
        <f>T2763/T$125</f>
        <v>2.4390243902439025E-2</v>
      </c>
      <c r="U2765" s="2319">
        <f t="shared" si="6243"/>
        <v>-6.3722258844210074E-3</v>
      </c>
      <c r="V2765" s="2326">
        <f t="shared" si="6244"/>
        <v>-0.26126126126126131</v>
      </c>
      <c r="W2765" s="2325">
        <f t="shared" ref="W2765:X2765" si="6348">W2763/W$125</f>
        <v>6.1488673139158574E-2</v>
      </c>
      <c r="X2765" s="2319">
        <f t="shared" si="6348"/>
        <v>5.8633674018289401E-2</v>
      </c>
      <c r="Y2765" s="2319">
        <f t="shared" si="6325"/>
        <v>2.8549991208691727E-3</v>
      </c>
      <c r="Z2765" s="2326">
        <f t="shared" si="6326"/>
        <v>4.8692140969686167E-2</v>
      </c>
    </row>
    <row r="2766" spans="1:26" x14ac:dyDescent="0.25">
      <c r="B2766" s="1203" t="s">
        <v>4307</v>
      </c>
      <c r="C2766" s="2330">
        <f>C2757/C2760</f>
        <v>0.20308747855917667</v>
      </c>
      <c r="D2766" s="1977">
        <f>D2757/D2760</f>
        <v>0.18341249543295579</v>
      </c>
      <c r="E2766" s="1977">
        <f t="shared" si="6310"/>
        <v>1.9674983126220874E-2</v>
      </c>
      <c r="F2766" s="2329">
        <f t="shared" si="6311"/>
        <v>0.10727177055073014</v>
      </c>
      <c r="G2766" s="2330">
        <f>G2757/G2760</f>
        <v>0.18900343642611683</v>
      </c>
      <c r="H2766" s="1977">
        <f>H2757/H2760</f>
        <v>0.16770186335403728</v>
      </c>
      <c r="I2766" s="1977">
        <f t="shared" si="6237"/>
        <v>2.1301573072079555E-2</v>
      </c>
      <c r="J2766" s="2329">
        <f t="shared" si="6238"/>
        <v>0.12702049128165957</v>
      </c>
      <c r="K2766" s="2330">
        <f>K2757/K2760</f>
        <v>5.9290016084988593E-2</v>
      </c>
      <c r="L2766" s="1977">
        <f>L2757/L2760</f>
        <v>6.8735978816520174E-2</v>
      </c>
      <c r="M2766" s="1977">
        <f t="shared" si="6239"/>
        <v>-9.4459627315315806E-3</v>
      </c>
      <c r="N2766" s="2329">
        <f t="shared" si="6240"/>
        <v>-0.13742384838580801</v>
      </c>
      <c r="O2766" s="2330">
        <f>O2757/O2760</f>
        <v>0.32830188679245281</v>
      </c>
      <c r="P2766" s="1977">
        <f>P2757/P2760</f>
        <v>0.26355140186915887</v>
      </c>
      <c r="Q2766" s="1977">
        <f t="shared" si="6241"/>
        <v>6.4750484923293938E-2</v>
      </c>
      <c r="R2766" s="2329">
        <f t="shared" si="6242"/>
        <v>0.24568446407065431</v>
      </c>
      <c r="S2766" s="2330">
        <f>S2757/S2760</f>
        <v>0.5</v>
      </c>
      <c r="T2766" s="1977">
        <f>T2757/T2760</f>
        <v>0</v>
      </c>
      <c r="U2766" s="1977">
        <f t="shared" si="6243"/>
        <v>0.5</v>
      </c>
      <c r="V2766" s="2329" t="e">
        <f t="shared" si="6244"/>
        <v>#DIV/0!</v>
      </c>
      <c r="W2766" s="2330">
        <f t="shared" ref="W2766:X2766" si="6349">W2757/W2760</f>
        <v>8.9828071646798055E-2</v>
      </c>
      <c r="X2766" s="1977">
        <f t="shared" si="6349"/>
        <v>9.1516525474287083E-2</v>
      </c>
      <c r="Y2766" s="1977">
        <f t="shared" si="6325"/>
        <v>-1.6884538274890282E-3</v>
      </c>
      <c r="Z2766" s="2329">
        <f t="shared" si="6326"/>
        <v>-1.8449715160606967E-2</v>
      </c>
    </row>
    <row r="2767" spans="1:26" x14ac:dyDescent="0.25">
      <c r="B2767" s="845" t="s">
        <v>4223</v>
      </c>
      <c r="C2767" s="2331">
        <f>C2766/C$134</f>
        <v>0.93124796802654741</v>
      </c>
      <c r="D2767" s="2321">
        <f>D2766/D$134</f>
        <v>0.81890735880109111</v>
      </c>
      <c r="E2767" s="2321">
        <f t="shared" si="6310"/>
        <v>0.1123406092254563</v>
      </c>
      <c r="F2767" s="2326">
        <f t="shared" si="6311"/>
        <v>0.13718353855059609</v>
      </c>
      <c r="G2767" s="2331">
        <f>G2766/G$134</f>
        <v>0.83867075012851322</v>
      </c>
      <c r="H2767" s="2321">
        <f>H2766/H$134</f>
        <v>0.81104515180995018</v>
      </c>
      <c r="I2767" s="2321">
        <f t="shared" si="6237"/>
        <v>2.7625598318563038E-2</v>
      </c>
      <c r="J2767" s="2326">
        <f t="shared" si="6238"/>
        <v>3.4061726720038966E-2</v>
      </c>
      <c r="K2767" s="2331">
        <f>K2766/K$134</f>
        <v>0.34277142771130525</v>
      </c>
      <c r="L2767" s="2321">
        <f>L2766/L$134</f>
        <v>0.40612034369608369</v>
      </c>
      <c r="M2767" s="2321">
        <f t="shared" si="6239"/>
        <v>-6.3348915984778431E-2</v>
      </c>
      <c r="N2767" s="2326">
        <f t="shared" si="6240"/>
        <v>-0.15598557661072254</v>
      </c>
      <c r="O2767" s="2331">
        <f>O2766/O$134</f>
        <v>1.5027996605606462</v>
      </c>
      <c r="P2767" s="2321">
        <f>P2766/P$134</f>
        <v>1.2429456029831845</v>
      </c>
      <c r="Q2767" s="2321">
        <f t="shared" si="6241"/>
        <v>0.25985405757746172</v>
      </c>
      <c r="R2767" s="2326">
        <f t="shared" si="6242"/>
        <v>0.20906309733409728</v>
      </c>
      <c r="S2767" s="2331">
        <f>S2766/S$134</f>
        <v>2.538089676205308</v>
      </c>
      <c r="T2767" s="2321">
        <f>T2766/T$134</f>
        <v>0</v>
      </c>
      <c r="U2767" s="2321">
        <f t="shared" si="6243"/>
        <v>2.538089676205308</v>
      </c>
      <c r="V2767" s="2326" t="e">
        <f t="shared" si="6244"/>
        <v>#DIV/0!</v>
      </c>
      <c r="W2767" s="2331">
        <f t="shared" ref="W2767" si="6350">W2766/W$134</f>
        <v>0.4365470221567373</v>
      </c>
      <c r="X2767" s="2321">
        <f t="shared" ref="X2767" si="6351">X2766/X$134</f>
        <v>0.45266640465078212</v>
      </c>
      <c r="Y2767" s="2321">
        <f t="shared" si="6325"/>
        <v>-1.611938249404482E-2</v>
      </c>
      <c r="Z2767" s="2326">
        <f t="shared" si="6326"/>
        <v>-3.560984939114361E-2</v>
      </c>
    </row>
    <row r="2768" spans="1:26" x14ac:dyDescent="0.25">
      <c r="B2768" s="845" t="s">
        <v>4224</v>
      </c>
      <c r="C2768" s="2331">
        <f>C2766/C$137</f>
        <v>0.97030420495045056</v>
      </c>
      <c r="D2768" s="2321">
        <f>D2766/D$137</f>
        <v>0.84865351257538657</v>
      </c>
      <c r="E2768" s="2321">
        <f t="shared" si="6310"/>
        <v>0.12165069237506398</v>
      </c>
      <c r="F2768" s="2326">
        <f t="shared" si="6311"/>
        <v>0.14334553568969957</v>
      </c>
      <c r="G2768" s="2331">
        <f>G2766/G$137</f>
        <v>0.51031414080064219</v>
      </c>
      <c r="H2768" s="2321">
        <f>H2766/H$137</f>
        <v>0.50900862128327662</v>
      </c>
      <c r="I2768" s="2321">
        <f t="shared" si="6237"/>
        <v>1.305519517365572E-3</v>
      </c>
      <c r="J2768" s="2326">
        <f t="shared" si="6238"/>
        <v>2.5648279081682121E-3</v>
      </c>
      <c r="K2768" s="2331">
        <f>K2766/K$137</f>
        <v>0.38663491743038414</v>
      </c>
      <c r="L2768" s="2321">
        <f>L2766/L$137</f>
        <v>0.4458707743145322</v>
      </c>
      <c r="M2768" s="2321">
        <f t="shared" si="6239"/>
        <v>-5.9235856884148064E-2</v>
      </c>
      <c r="N2768" s="2326">
        <f t="shared" si="6240"/>
        <v>-0.13285431630995645</v>
      </c>
      <c r="O2768" s="2331">
        <f>O2766/O$137</f>
        <v>1.3707974014946427</v>
      </c>
      <c r="P2768" s="2321">
        <f>P2766/P$137</f>
        <v>1.190002362929707</v>
      </c>
      <c r="Q2768" s="2321">
        <f t="shared" si="6241"/>
        <v>0.18079503856493573</v>
      </c>
      <c r="R2768" s="2326">
        <f t="shared" si="6242"/>
        <v>0.15192830215885481</v>
      </c>
      <c r="S2768" s="2331">
        <f>S2766/S$137</f>
        <v>2.6114153327716934</v>
      </c>
      <c r="T2768" s="2321">
        <f>T2766/T$137</f>
        <v>0</v>
      </c>
      <c r="U2768" s="2321">
        <f t="shared" si="6243"/>
        <v>2.6114153327716934</v>
      </c>
      <c r="V2768" s="2326" t="e">
        <f t="shared" si="6244"/>
        <v>#DIV/0!</v>
      </c>
      <c r="W2768" s="2331">
        <f t="shared" ref="W2768:X2768" si="6352">W2766/W$137</f>
        <v>0.44680889868979679</v>
      </c>
      <c r="X2768" s="2321">
        <f t="shared" si="6352"/>
        <v>0.4553215524397411</v>
      </c>
      <c r="Y2768" s="2321">
        <f t="shared" si="6325"/>
        <v>-8.51265374994431E-3</v>
      </c>
      <c r="Z2768" s="2326">
        <f t="shared" si="6326"/>
        <v>-1.8695916554643886E-2</v>
      </c>
    </row>
    <row r="2769" spans="2:26" x14ac:dyDescent="0.25">
      <c r="B2769" s="845" t="s">
        <v>4758</v>
      </c>
      <c r="C2769" s="2331">
        <f>C2766/C$152</f>
        <v>0.72330425915236585</v>
      </c>
      <c r="D2769" s="2321">
        <f>D2766/D$152</f>
        <v>0.66255702645910908</v>
      </c>
      <c r="E2769" s="2321">
        <f t="shared" si="6310"/>
        <v>6.074723269325677E-2</v>
      </c>
      <c r="F2769" s="2326">
        <f t="shared" si="6311"/>
        <v>9.1686044019345853E-2</v>
      </c>
      <c r="G2769" s="2331">
        <f>G2766/G$152</f>
        <v>0.5770306011546894</v>
      </c>
      <c r="H2769" s="2321">
        <f>H2766/H$152</f>
        <v>0.54274421230942982</v>
      </c>
      <c r="I2769" s="2321">
        <f t="shared" si="6237"/>
        <v>3.4286388845259586E-2</v>
      </c>
      <c r="J2769" s="2326">
        <f t="shared" si="6238"/>
        <v>6.3172279072986587E-2</v>
      </c>
      <c r="K2769" s="2331">
        <f>K2766/K$152</f>
        <v>0.12059534534785553</v>
      </c>
      <c r="L2769" s="2321">
        <f>L2766/L$152</f>
        <v>0.13285389105134868</v>
      </c>
      <c r="M2769" s="2321">
        <f t="shared" si="6239"/>
        <v>-1.2258545703493148E-2</v>
      </c>
      <c r="N2769" s="2326">
        <f t="shared" si="6240"/>
        <v>-9.2270881992874115E-2</v>
      </c>
      <c r="O2769" s="2331">
        <f>O2766/O$152</f>
        <v>0.89073582783284155</v>
      </c>
      <c r="P2769" s="2321">
        <f>P2766/P$152</f>
        <v>0.67865549260229352</v>
      </c>
      <c r="Q2769" s="2321">
        <f t="shared" si="6241"/>
        <v>0.21208033523054803</v>
      </c>
      <c r="R2769" s="2326">
        <f t="shared" si="6242"/>
        <v>0.31250072760382358</v>
      </c>
      <c r="S2769" s="2331">
        <f>S2766/S$152</f>
        <v>1.8775395033860045</v>
      </c>
      <c r="T2769" s="2321">
        <f>T2766/T$152</f>
        <v>0</v>
      </c>
      <c r="U2769" s="2321">
        <f t="shared" si="6243"/>
        <v>1.8775395033860045</v>
      </c>
      <c r="V2769" s="2326" t="e">
        <f t="shared" si="6244"/>
        <v>#DIV/0!</v>
      </c>
      <c r="W2769" s="2331">
        <f t="shared" ref="W2769:X2769" si="6353">W2766/W$152</f>
        <v>0.28506149058490537</v>
      </c>
      <c r="X2769" s="2321">
        <f t="shared" si="6353"/>
        <v>0.28976999424974942</v>
      </c>
      <c r="Y2769" s="2321">
        <f t="shared" si="6325"/>
        <v>-4.7085036648440437E-3</v>
      </c>
      <c r="Z2769" s="2326">
        <f t="shared" si="6326"/>
        <v>-1.6249107078995344E-2</v>
      </c>
    </row>
    <row r="2770" spans="2:26" hidden="1" x14ac:dyDescent="0.25">
      <c r="B2770" s="1203" t="s">
        <v>4328</v>
      </c>
      <c r="C2770" s="2332">
        <f>C2760/C2763</f>
        <v>129.55555555555554</v>
      </c>
      <c r="D2770" s="2322">
        <f>D2760/D2763</f>
        <v>152.05555555555554</v>
      </c>
      <c r="E2770" s="2322">
        <f t="shared" si="6310"/>
        <v>-22.5</v>
      </c>
      <c r="F2770" s="2329">
        <f t="shared" si="6311"/>
        <v>-0.14797223237120938</v>
      </c>
      <c r="G2770" s="2332">
        <f>G2760/G2763</f>
        <v>26.454545454545453</v>
      </c>
      <c r="H2770" s="2322">
        <f>H2760/H2763</f>
        <v>26.833333333333332</v>
      </c>
      <c r="I2770" s="2322">
        <f t="shared" si="6237"/>
        <v>-0.3787878787878789</v>
      </c>
      <c r="J2770" s="2329">
        <f t="shared" si="6238"/>
        <v>-1.4116318464144555E-2</v>
      </c>
      <c r="K2770" s="2332">
        <f>K2760/K2763</f>
        <v>621.69767441860461</v>
      </c>
      <c r="L2770" s="2322">
        <f>L2760/L2763</f>
        <v>578.531914893617</v>
      </c>
      <c r="M2770" s="2322">
        <f t="shared" si="6239"/>
        <v>43.165759524987607</v>
      </c>
      <c r="N2770" s="2329">
        <f t="shared" si="6240"/>
        <v>7.4612581283307625E-2</v>
      </c>
      <c r="O2770" s="2332">
        <f>O2760/O2763</f>
        <v>40.769230769230766</v>
      </c>
      <c r="P2770" s="2322">
        <f>P2760/P2763</f>
        <v>44.583333333333336</v>
      </c>
      <c r="Q2770" s="2322">
        <f t="shared" si="6241"/>
        <v>-3.8141025641025692</v>
      </c>
      <c r="R2770" s="2329">
        <f t="shared" si="6242"/>
        <v>-8.5549964054637065E-2</v>
      </c>
      <c r="S2770" s="2332">
        <f>S2760/S2763</f>
        <v>1</v>
      </c>
      <c r="T2770" s="2322">
        <f>T2760/T2763</f>
        <v>1</v>
      </c>
      <c r="U2770" s="2322">
        <f t="shared" si="6243"/>
        <v>0</v>
      </c>
      <c r="V2770" s="2329">
        <f t="shared" si="6244"/>
        <v>0</v>
      </c>
      <c r="W2770" s="2332">
        <f t="shared" ref="W2770:X2770" si="6354">W2760/W2763</f>
        <v>292.85964912280701</v>
      </c>
      <c r="X2770" s="2322">
        <f t="shared" si="6354"/>
        <v>307.55963302752292</v>
      </c>
      <c r="Y2770" s="2322">
        <f t="shared" si="6325"/>
        <v>-14.699983904715907</v>
      </c>
      <c r="Z2770" s="2329">
        <f t="shared" si="6326"/>
        <v>-4.7795556783618721E-2</v>
      </c>
    </row>
    <row r="2771" spans="2:26" hidden="1" x14ac:dyDescent="0.25">
      <c r="B2771" s="1181" t="s">
        <v>4223</v>
      </c>
      <c r="C2771" s="2331">
        <f>C2770/C$264</f>
        <v>0.59727287406112362</v>
      </c>
      <c r="D2771" s="2321">
        <f>D2770/D$264</f>
        <v>0.57546958152725047</v>
      </c>
      <c r="E2771" s="2321">
        <f t="shared" si="6310"/>
        <v>2.1803292533873142E-2</v>
      </c>
      <c r="F2771" s="2326">
        <f t="shared" si="6311"/>
        <v>3.7887828016919568E-2</v>
      </c>
      <c r="G2771" s="2331">
        <f>G2770/G$264</f>
        <v>0.18277396979709987</v>
      </c>
      <c r="H2771" s="2321">
        <f>H2770/H$264</f>
        <v>0.14925368627344404</v>
      </c>
      <c r="I2771" s="2321">
        <f t="shared" si="6237"/>
        <v>3.3520283523655825E-2</v>
      </c>
      <c r="J2771" s="2326">
        <f t="shared" si="6238"/>
        <v>0.22458596742625259</v>
      </c>
      <c r="K2771" s="2331">
        <f>K2770/K$264</f>
        <v>3.4867352541095098</v>
      </c>
      <c r="L2771" s="2321">
        <f>L2770/L$264</f>
        <v>3.3754021233849798</v>
      </c>
      <c r="M2771" s="2321">
        <f t="shared" si="6239"/>
        <v>0.11133313072452999</v>
      </c>
      <c r="N2771" s="2326">
        <f t="shared" si="6240"/>
        <v>3.2983664362005248E-2</v>
      </c>
      <c r="O2771" s="2331">
        <f>O2770/O$264</f>
        <v>0.53372427178702753</v>
      </c>
      <c r="P2771" s="2321">
        <f>P2770/P$264</f>
        <v>0.38840489524994815</v>
      </c>
      <c r="Q2771" s="2321">
        <f t="shared" si="6241"/>
        <v>0.14531937653707938</v>
      </c>
      <c r="R2771" s="2326">
        <f t="shared" si="6242"/>
        <v>0.37414403967170079</v>
      </c>
      <c r="S2771" s="2331">
        <f>S2770/S$264</f>
        <v>5.9440872310779881E-3</v>
      </c>
      <c r="T2771" s="2321">
        <f>T2770/T$264</f>
        <v>4.1410769348385612E-3</v>
      </c>
      <c r="U2771" s="2321">
        <f t="shared" si="6243"/>
        <v>1.8030102962394269E-3</v>
      </c>
      <c r="V2771" s="2326">
        <f t="shared" si="6244"/>
        <v>0.4353964740598853</v>
      </c>
      <c r="W2771" s="2331">
        <f t="shared" ref="W2771" si="6355">W2770/W$264</f>
        <v>1.9118915990201186</v>
      </c>
      <c r="X2771" s="2321">
        <f t="shared" ref="X2771" si="6356">X2770/X$264</f>
        <v>1.6328099814775736</v>
      </c>
      <c r="Y2771" s="2321">
        <f t="shared" si="6325"/>
        <v>0.27908161754254501</v>
      </c>
      <c r="Z2771" s="2326">
        <f t="shared" si="6326"/>
        <v>0.17092106289673498</v>
      </c>
    </row>
    <row r="2772" spans="2:26" hidden="1" x14ac:dyDescent="0.25">
      <c r="B2772" s="1181" t="s">
        <v>4224</v>
      </c>
      <c r="C2772" s="2331">
        <f>C2770/C$281</f>
        <v>0.70772296960637771</v>
      </c>
      <c r="D2772" s="2321">
        <f>D2770/D$281</f>
        <v>0.70330366855390625</v>
      </c>
      <c r="E2772" s="2321">
        <f t="shared" si="6310"/>
        <v>4.4193010524714582E-3</v>
      </c>
      <c r="F2772" s="2326">
        <f t="shared" si="6311"/>
        <v>6.2836314526244098E-3</v>
      </c>
      <c r="G2772" s="2331">
        <f>G2770/G$281</f>
        <v>0.73855948720169773</v>
      </c>
      <c r="H2772" s="2321">
        <f>H2770/H$281</f>
        <v>0.76694670197546644</v>
      </c>
      <c r="I2772" s="2321">
        <f t="shared" si="6237"/>
        <v>-2.838721477376871E-2</v>
      </c>
      <c r="J2772" s="2326">
        <f t="shared" si="6238"/>
        <v>-3.7013282279785821E-2</v>
      </c>
      <c r="K2772" s="2331">
        <f>K2770/K$281</f>
        <v>3.3519096897144305</v>
      </c>
      <c r="L2772" s="2321">
        <f>L2770/L$281</f>
        <v>3.2937065671303851</v>
      </c>
      <c r="M2772" s="2321">
        <f t="shared" si="6239"/>
        <v>5.8203122584045364E-2</v>
      </c>
      <c r="N2772" s="2326">
        <f t="shared" si="6240"/>
        <v>1.7671010273011163E-2</v>
      </c>
      <c r="O2772" s="2331">
        <f>O2770/O$281</f>
        <v>0.38744589709415578</v>
      </c>
      <c r="P2772" s="2321">
        <f>P2770/P$281</f>
        <v>0.3554073685855883</v>
      </c>
      <c r="Q2772" s="2321">
        <f t="shared" si="6241"/>
        <v>3.2038528508567476E-2</v>
      </c>
      <c r="R2772" s="2326">
        <f t="shared" si="6242"/>
        <v>9.0145932078085314E-2</v>
      </c>
      <c r="S2772" s="2331">
        <f>S2770/S$281</f>
        <v>8.9523348657149764E-3</v>
      </c>
      <c r="T2772" s="2321">
        <f>T2770/T$281</f>
        <v>6.6337674945392763E-3</v>
      </c>
      <c r="U2772" s="2321">
        <f t="shared" si="6243"/>
        <v>2.3185673711757001E-3</v>
      </c>
      <c r="V2772" s="2326">
        <f t="shared" si="6244"/>
        <v>0.34950989359881501</v>
      </c>
      <c r="W2772" s="2331">
        <f t="shared" ref="W2772:X2772" si="6357">W2770/W$281</f>
        <v>2.0575073589435271</v>
      </c>
      <c r="X2772" s="2321">
        <f t="shared" si="6357"/>
        <v>2.0119206570870163</v>
      </c>
      <c r="Y2772" s="2321">
        <f t="shared" si="6325"/>
        <v>4.5586701856510814E-2</v>
      </c>
      <c r="Z2772" s="2326">
        <f t="shared" si="6326"/>
        <v>2.265830001592313E-2</v>
      </c>
    </row>
    <row r="2773" spans="2:26" hidden="1" x14ac:dyDescent="0.25">
      <c r="B2773" s="845" t="s">
        <v>4758</v>
      </c>
      <c r="C2773" s="2331">
        <f>C2770/C$282</f>
        <v>0.9155869650569296</v>
      </c>
      <c r="D2773" s="2321">
        <f>D2770/D$282</f>
        <v>0.89357869346116026</v>
      </c>
      <c r="E2773" s="2321">
        <f t="shared" si="6310"/>
        <v>2.2008271595769346E-2</v>
      </c>
      <c r="F2773" s="2326">
        <f t="shared" si="6311"/>
        <v>2.4629360297886226E-2</v>
      </c>
      <c r="G2773" s="2331">
        <f>G2770/G$282</f>
        <v>1.2831246597713661</v>
      </c>
      <c r="H2773" s="2321">
        <f>H2770/H$282</f>
        <v>1.5242405326674988</v>
      </c>
      <c r="I2773" s="2321">
        <f t="shared" si="6237"/>
        <v>-0.24111587289613268</v>
      </c>
      <c r="J2773" s="2326">
        <f t="shared" si="6238"/>
        <v>-0.15818754830916848</v>
      </c>
      <c r="K2773" s="2331">
        <f>K2770/K$282</f>
        <v>17.443961980798477</v>
      </c>
      <c r="L2773" s="2321">
        <f>L2770/L$282</f>
        <v>17.044496856764045</v>
      </c>
      <c r="M2773" s="2321">
        <f t="shared" si="6239"/>
        <v>0.3994651240344318</v>
      </c>
      <c r="N2773" s="2326">
        <f t="shared" si="6240"/>
        <v>2.3436604048297591E-2</v>
      </c>
      <c r="O2773" s="2331">
        <f>O2770/O$282</f>
        <v>1.3437619594336012</v>
      </c>
      <c r="P2773" s="2321">
        <f>P2770/P$282</f>
        <v>1.2386846319894158</v>
      </c>
      <c r="Q2773" s="2321">
        <f t="shared" si="6241"/>
        <v>0.10507732744418541</v>
      </c>
      <c r="R2773" s="2326">
        <f t="shared" si="6242"/>
        <v>8.4829765971523946E-2</v>
      </c>
      <c r="S2773" s="2331">
        <f>S2770/S$282</f>
        <v>1.9537120529005109E-2</v>
      </c>
      <c r="T2773" s="2321">
        <f>T2770/T$282</f>
        <v>1.3426914861153492E-2</v>
      </c>
      <c r="U2773" s="2321">
        <f t="shared" si="6243"/>
        <v>6.1102056678516165E-3</v>
      </c>
      <c r="V2773" s="2326">
        <f t="shared" si="6244"/>
        <v>0.45507145394431253</v>
      </c>
      <c r="W2773" s="2331">
        <f t="shared" ref="W2773:X2773" si="6358">W2770/W$282</f>
        <v>4.3689032556255656</v>
      </c>
      <c r="X2773" s="2321">
        <f t="shared" si="6358"/>
        <v>4.0972919342648852</v>
      </c>
      <c r="Y2773" s="2321">
        <f t="shared" si="6325"/>
        <v>0.27161132136068034</v>
      </c>
      <c r="Z2773" s="2326">
        <f t="shared" si="6326"/>
        <v>6.629044884237946E-2</v>
      </c>
    </row>
    <row r="2774" spans="2:26" hidden="1" x14ac:dyDescent="0.25">
      <c r="B2774" s="1203" t="s">
        <v>4333</v>
      </c>
      <c r="C2774" s="2332">
        <f>C2757/C2763</f>
        <v>26.31111111111111</v>
      </c>
      <c r="D2774" s="2322">
        <f>D2757/D2763</f>
        <v>27.888888888888889</v>
      </c>
      <c r="E2774" s="2322">
        <f t="shared" si="6310"/>
        <v>-1.5777777777777793</v>
      </c>
      <c r="F2774" s="2329">
        <f t="shared" si="6311"/>
        <v>-5.6573705179282924E-2</v>
      </c>
      <c r="G2774" s="2332">
        <f>G2757/G2763</f>
        <v>5</v>
      </c>
      <c r="H2774" s="2322">
        <f>H2757/H2763</f>
        <v>4.5</v>
      </c>
      <c r="I2774" s="2322">
        <f t="shared" si="6237"/>
        <v>0.5</v>
      </c>
      <c r="J2774" s="2329">
        <f t="shared" si="6238"/>
        <v>0.1111111111111111</v>
      </c>
      <c r="K2774" s="2332">
        <f>K2757/K2763</f>
        <v>36.860465116279073</v>
      </c>
      <c r="L2774" s="2322">
        <f>L2757/L2763</f>
        <v>39.765957446808514</v>
      </c>
      <c r="M2774" s="2322">
        <f t="shared" si="6239"/>
        <v>-2.9054923305294409</v>
      </c>
      <c r="N2774" s="2329">
        <f t="shared" si="6240"/>
        <v>-7.3064815160451421E-2</v>
      </c>
      <c r="O2774" s="2332">
        <f>O2757/O2763</f>
        <v>13.384615384615385</v>
      </c>
      <c r="P2774" s="2322">
        <f>P2757/P2763</f>
        <v>11.75</v>
      </c>
      <c r="Q2774" s="2322">
        <f t="shared" si="6241"/>
        <v>1.634615384615385</v>
      </c>
      <c r="R2774" s="2329">
        <f t="shared" si="6242"/>
        <v>0.13911620294599022</v>
      </c>
      <c r="S2774" s="2332">
        <f>S2757/S2763</f>
        <v>0.5</v>
      </c>
      <c r="T2774" s="2322">
        <f>T2757/T2763</f>
        <v>0</v>
      </c>
      <c r="U2774" s="2322">
        <f t="shared" si="6243"/>
        <v>0.5</v>
      </c>
      <c r="V2774" s="2329" t="e">
        <f t="shared" si="6244"/>
        <v>#DIV/0!</v>
      </c>
      <c r="W2774" s="2332">
        <f t="shared" ref="W2774:X2774" si="6359">W2757/W2763</f>
        <v>26.307017543859651</v>
      </c>
      <c r="X2774" s="2322">
        <f t="shared" si="6359"/>
        <v>28.146788990825687</v>
      </c>
      <c r="Y2774" s="2322">
        <f t="shared" si="6325"/>
        <v>-1.8397714469660365</v>
      </c>
      <c r="Z2774" s="2329">
        <f t="shared" si="6326"/>
        <v>-6.5363457535625155E-2</v>
      </c>
    </row>
    <row r="2775" spans="2:26" hidden="1" x14ac:dyDescent="0.25">
      <c r="B2775" s="1181" t="s">
        <v>4223</v>
      </c>
      <c r="C2775" s="2331">
        <f>C2774/C$290</f>
        <v>0.55620915032679741</v>
      </c>
      <c r="D2775" s="2321">
        <f>D2774/D$290</f>
        <v>0.47125627507884993</v>
      </c>
      <c r="E2775" s="2321">
        <f t="shared" si="6310"/>
        <v>8.4952875247947479E-2</v>
      </c>
      <c r="F2775" s="2326">
        <f t="shared" si="6311"/>
        <v>0.18026895288287309</v>
      </c>
      <c r="G2775" s="2331">
        <f>G2774/G$290</f>
        <v>0.15328718235369995</v>
      </c>
      <c r="H2775" s="2321">
        <f>H2774/H$290</f>
        <v>0.1210514786418401</v>
      </c>
      <c r="I2775" s="2321">
        <f t="shared" si="6237"/>
        <v>3.2235703711859853E-2</v>
      </c>
      <c r="J2775" s="2326">
        <f t="shared" si="6238"/>
        <v>0.26629747999392006</v>
      </c>
      <c r="K2775" s="2331">
        <f>K2774/K$290</f>
        <v>1.1951532211024578</v>
      </c>
      <c r="L2775" s="2321">
        <f>L2774/L$290</f>
        <v>1.3708194704615988</v>
      </c>
      <c r="M2775" s="2321">
        <f t="shared" si="6239"/>
        <v>-0.17566624935914099</v>
      </c>
      <c r="N2775" s="2326">
        <f t="shared" si="6240"/>
        <v>-0.12814688815295899</v>
      </c>
      <c r="O2775" s="2331">
        <f>O2774/O$290</f>
        <v>0.80208065447452315</v>
      </c>
      <c r="P2775" s="2321">
        <f>P2774/P$290</f>
        <v>0.4827661567280675</v>
      </c>
      <c r="Q2775" s="2321">
        <f t="shared" si="6241"/>
        <v>0.31931449774645565</v>
      </c>
      <c r="R2775" s="2326">
        <f t="shared" si="6242"/>
        <v>0.6614268487886551</v>
      </c>
      <c r="S2775" s="2331">
        <f>S2774/S$290</f>
        <v>1.5086626435662838E-2</v>
      </c>
      <c r="T2775" s="2321">
        <f>T2774/T$290</f>
        <v>0</v>
      </c>
      <c r="U2775" s="2321">
        <f t="shared" si="6243"/>
        <v>1.5086626435662838E-2</v>
      </c>
      <c r="V2775" s="2326" t="e">
        <f t="shared" si="6244"/>
        <v>#DIV/0!</v>
      </c>
      <c r="W2775" s="2331">
        <f t="shared" ref="W2775" si="6360">W2774/W$290</f>
        <v>0.83463058423871572</v>
      </c>
      <c r="X2775" s="2321">
        <f t="shared" ref="X2775" si="6361">X2774/X$290</f>
        <v>0.73911822379336334</v>
      </c>
      <c r="Y2775" s="2321">
        <f t="shared" si="6325"/>
        <v>9.5512360445352384E-2</v>
      </c>
      <c r="Z2775" s="2326">
        <f t="shared" si="6326"/>
        <v>0.12922474019806465</v>
      </c>
    </row>
    <row r="2776" spans="2:26" hidden="1" x14ac:dyDescent="0.25">
      <c r="B2776" s="1181" t="s">
        <v>4224</v>
      </c>
      <c r="C2776" s="2331">
        <f>C2774/C$307</f>
        <v>0.68670657334908825</v>
      </c>
      <c r="D2776" s="2321">
        <f>D2774/D$307</f>
        <v>0.59686112872542796</v>
      </c>
      <c r="E2776" s="2321">
        <f t="shared" si="6310"/>
        <v>8.9845444623660287E-2</v>
      </c>
      <c r="F2776" s="2326">
        <f t="shared" si="6311"/>
        <v>0.1505298976589772</v>
      </c>
      <c r="G2776" s="2331">
        <f>G2774/G$307</f>
        <v>0.37689735014149728</v>
      </c>
      <c r="H2776" s="2321">
        <f>H2774/H$307</f>
        <v>0.39038248337028825</v>
      </c>
      <c r="I2776" s="2321">
        <f t="shared" si="6237"/>
        <v>-1.3485133228790969E-2</v>
      </c>
      <c r="J2776" s="2326">
        <f t="shared" si="6238"/>
        <v>-3.4543387070981764E-2</v>
      </c>
      <c r="K2776" s="2331">
        <f>K2774/K$307</f>
        <v>1.2959653261168436</v>
      </c>
      <c r="L2776" s="2321">
        <f>L2774/L$307</f>
        <v>1.4685674974512846</v>
      </c>
      <c r="M2776" s="2321">
        <f t="shared" si="6239"/>
        <v>-0.172602171334441</v>
      </c>
      <c r="N2776" s="2326">
        <f t="shared" si="6240"/>
        <v>-0.11753097602527225</v>
      </c>
      <c r="O2776" s="2331">
        <f>O2774/O$307</f>
        <v>0.53110982895642944</v>
      </c>
      <c r="P2776" s="2321">
        <f>P2774/P$307</f>
        <v>0.42293560841947941</v>
      </c>
      <c r="Q2776" s="2321">
        <f t="shared" si="6241"/>
        <v>0.10817422053695003</v>
      </c>
      <c r="R2776" s="2326">
        <f t="shared" si="6242"/>
        <v>0.25576995264409091</v>
      </c>
      <c r="S2776" s="2331">
        <f>S2774/S$307</f>
        <v>2.3378264532434707E-2</v>
      </c>
      <c r="T2776" s="2321">
        <f>T2774/T$307</f>
        <v>0</v>
      </c>
      <c r="U2776" s="2321">
        <f t="shared" si="6243"/>
        <v>2.3378264532434707E-2</v>
      </c>
      <c r="V2776" s="2326" t="e">
        <f t="shared" si="6244"/>
        <v>#DIV/0!</v>
      </c>
      <c r="W2776" s="2331">
        <f t="shared" ref="W2776:X2776" si="6362">W2774/W$307</f>
        <v>0.91931259709570989</v>
      </c>
      <c r="X2776" s="2321">
        <f t="shared" si="6362"/>
        <v>0.91607083697044422</v>
      </c>
      <c r="Y2776" s="2321">
        <f t="shared" si="6325"/>
        <v>3.2417601252656691E-3</v>
      </c>
      <c r="Z2776" s="2326">
        <f t="shared" si="6326"/>
        <v>3.5387657749116406E-3</v>
      </c>
    </row>
    <row r="2777" spans="2:26" ht="15.75" hidden="1" thickBot="1" x14ac:dyDescent="0.3">
      <c r="B2777" s="845" t="s">
        <v>4758</v>
      </c>
      <c r="C2777" s="2333">
        <f>C2774/C$308</f>
        <v>0.66224795145006576</v>
      </c>
      <c r="D2777" s="2334">
        <f>D2774/D$308</f>
        <v>0.59204684204684199</v>
      </c>
      <c r="E2777" s="2334">
        <f t="shared" si="6310"/>
        <v>7.0201109403223771E-2</v>
      </c>
      <c r="F2777" s="2335">
        <f t="shared" si="6311"/>
        <v>0.11857357292967294</v>
      </c>
      <c r="G2777" s="2333">
        <f>G2774/G$308</f>
        <v>0.74040219378427785</v>
      </c>
      <c r="H2777" s="2334">
        <f>H2774/H$308</f>
        <v>0.82727272727272727</v>
      </c>
      <c r="I2777" s="2334">
        <f t="shared" si="6237"/>
        <v>-8.687053348844942E-2</v>
      </c>
      <c r="J2777" s="2335">
        <f t="shared" si="6238"/>
        <v>-0.10500833718383996</v>
      </c>
      <c r="K2777" s="2333">
        <f>K2774/K$308</f>
        <v>2.1036606193092546</v>
      </c>
      <c r="L2777" s="2334">
        <f>L2774/L$308</f>
        <v>2.2644277284335863</v>
      </c>
      <c r="M2777" s="2334">
        <f t="shared" si="6239"/>
        <v>-0.16076710912433168</v>
      </c>
      <c r="N2777" s="2335">
        <f t="shared" si="6240"/>
        <v>-7.0996794071030933E-2</v>
      </c>
      <c r="O2777" s="2333">
        <f>O2774/O$308</f>
        <v>1.1969369213463701</v>
      </c>
      <c r="P2777" s="2334">
        <f>P2774/P$308</f>
        <v>0.84064012910166763</v>
      </c>
      <c r="Q2777" s="2334">
        <f t="shared" si="6241"/>
        <v>0.35629679224470245</v>
      </c>
      <c r="R2777" s="2335">
        <f t="shared" si="6242"/>
        <v>0.42383985716391093</v>
      </c>
      <c r="S2777" s="2333">
        <f>S2774/S$308</f>
        <v>3.668171557562077E-2</v>
      </c>
      <c r="T2777" s="2334">
        <f>T2774/T$308</f>
        <v>0</v>
      </c>
      <c r="U2777" s="2334">
        <f t="shared" si="6243"/>
        <v>3.668171557562077E-2</v>
      </c>
      <c r="V2777" s="2335" t="e">
        <f t="shared" si="6244"/>
        <v>#DIV/0!</v>
      </c>
      <c r="W2777" s="2333">
        <f t="shared" ref="W2777:X2777" si="6363">W2774/W$308</f>
        <v>1.2454060742698698</v>
      </c>
      <c r="X2777" s="2334">
        <f t="shared" si="6363"/>
        <v>1.1872722602314805</v>
      </c>
      <c r="Y2777" s="2334">
        <f t="shared" si="6325"/>
        <v>5.8133814038389353E-2</v>
      </c>
      <c r="Z2777" s="2335">
        <f t="shared" si="6326"/>
        <v>4.8964181161829809E-2</v>
      </c>
    </row>
  </sheetData>
  <mergeCells count="76">
    <mergeCell ref="AA382:AC382"/>
    <mergeCell ref="O2:Q2"/>
    <mergeCell ref="S2:U2"/>
    <mergeCell ref="W2:Y2"/>
    <mergeCell ref="AA2:AC2"/>
    <mergeCell ref="W382:Y382"/>
    <mergeCell ref="C382:E382"/>
    <mergeCell ref="G382:I382"/>
    <mergeCell ref="K382:M382"/>
    <mergeCell ref="O382:Q382"/>
    <mergeCell ref="S382:U382"/>
    <mergeCell ref="A2501:A2549"/>
    <mergeCell ref="A2550:A2598"/>
    <mergeCell ref="A2599:A2647"/>
    <mergeCell ref="C2:E2"/>
    <mergeCell ref="G2:I2"/>
    <mergeCell ref="A2397:A2445"/>
    <mergeCell ref="A2452:A2500"/>
    <mergeCell ref="A1813:A1867"/>
    <mergeCell ref="A1208:A1262"/>
    <mergeCell ref="A1263:A1317"/>
    <mergeCell ref="A1318:A1372"/>
    <mergeCell ref="A1373:A1427"/>
    <mergeCell ref="A1428:A1482"/>
    <mergeCell ref="A1483:A1537"/>
    <mergeCell ref="A878:A932"/>
    <mergeCell ref="A933:A987"/>
    <mergeCell ref="K2:M2"/>
    <mergeCell ref="A2206:A2249"/>
    <mergeCell ref="A2250:A2298"/>
    <mergeCell ref="A2299:A2347"/>
    <mergeCell ref="A2348:A2396"/>
    <mergeCell ref="A1868:A1922"/>
    <mergeCell ref="A1923:A1977"/>
    <mergeCell ref="A1978:A2032"/>
    <mergeCell ref="A2033:A2087"/>
    <mergeCell ref="A2088:A2142"/>
    <mergeCell ref="A2143:A2197"/>
    <mergeCell ref="A1538:A1592"/>
    <mergeCell ref="A1593:A1647"/>
    <mergeCell ref="A1648:A1702"/>
    <mergeCell ref="A1703:A1757"/>
    <mergeCell ref="A1758:A1812"/>
    <mergeCell ref="A988:A1042"/>
    <mergeCell ref="A1043:A1097"/>
    <mergeCell ref="A1098:A1152"/>
    <mergeCell ref="A1153:A1207"/>
    <mergeCell ref="A548:A602"/>
    <mergeCell ref="A603:A657"/>
    <mergeCell ref="A658:A712"/>
    <mergeCell ref="A713:A767"/>
    <mergeCell ref="A768:A822"/>
    <mergeCell ref="A823:A877"/>
    <mergeCell ref="A493:A547"/>
    <mergeCell ref="A134:A159"/>
    <mergeCell ref="A160:A185"/>
    <mergeCell ref="A186:A211"/>
    <mergeCell ref="A212:A237"/>
    <mergeCell ref="A238:A263"/>
    <mergeCell ref="A264:A289"/>
    <mergeCell ref="A290:A315"/>
    <mergeCell ref="A316:A341"/>
    <mergeCell ref="A342:A367"/>
    <mergeCell ref="A383:A437"/>
    <mergeCell ref="A438:A492"/>
    <mergeCell ref="A108:A133"/>
    <mergeCell ref="A2:B2"/>
    <mergeCell ref="A4:A29"/>
    <mergeCell ref="A30:A55"/>
    <mergeCell ref="A56:A81"/>
    <mergeCell ref="A82:A107"/>
    <mergeCell ref="A2652:A2672"/>
    <mergeCell ref="A2673:A2693"/>
    <mergeCell ref="A2694:A2714"/>
    <mergeCell ref="A2715:A2735"/>
    <mergeCell ref="A2736:A2756"/>
  </mergeCells>
  <pageMargins left="0.23622047244094491" right="0.23622047244094491" top="0.74803149606299213" bottom="0.74803149606299213" header="0.31496062992125984" footer="0.31496062992125984"/>
  <pageSetup paperSize="9" scale="45" fitToHeight="0" orientation="landscape" r:id="rId1"/>
  <headerFooter>
    <oddFooter>Page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9"/>
  <sheetViews>
    <sheetView zoomScale="80" zoomScaleNormal="80" zoomScaleSheetLayoutView="85" zoomScalePageLayoutView="85" workbookViewId="0">
      <pane ySplit="2520" activePane="bottomLeft"/>
      <selection activeCell="O1" sqref="O1:X1"/>
      <selection pane="bottomLeft" activeCell="C260" sqref="C260"/>
    </sheetView>
  </sheetViews>
  <sheetFormatPr baseColWidth="10" defaultColWidth="11.42578125" defaultRowHeight="15" x14ac:dyDescent="0.25"/>
  <cols>
    <col min="1" max="1" width="13.5703125" style="324" customWidth="1"/>
    <col min="2" max="2" width="48.5703125" style="324" customWidth="1"/>
    <col min="3" max="3" width="10.28515625" style="324" customWidth="1"/>
    <col min="4" max="4" width="11.7109375" style="324" bestFit="1" customWidth="1"/>
    <col min="5" max="5" width="10.28515625" style="324" bestFit="1" customWidth="1"/>
    <col min="6" max="6" width="14.42578125" style="324" bestFit="1" customWidth="1"/>
    <col min="7" max="7" width="13.42578125" style="324" bestFit="1" customWidth="1"/>
    <col min="8" max="8" width="10.28515625" style="324" customWidth="1"/>
    <col min="9" max="9" width="13.28515625" style="324" bestFit="1" customWidth="1"/>
    <col min="10" max="16384" width="11.42578125" style="324"/>
  </cols>
  <sheetData>
    <row r="1" spans="1:9" x14ac:dyDescent="0.25">
      <c r="A1" s="1523" t="s">
        <v>4811</v>
      </c>
      <c r="B1" s="1523"/>
      <c r="C1" s="1523"/>
      <c r="D1" s="1523"/>
      <c r="E1" s="1523"/>
      <c r="F1" s="1523"/>
      <c r="G1" s="1523"/>
    </row>
    <row r="2" spans="1:9" x14ac:dyDescent="0.25">
      <c r="A2" s="1523" t="s">
        <v>4810</v>
      </c>
      <c r="B2" s="1523"/>
      <c r="C2" s="1523"/>
      <c r="D2" s="1523"/>
      <c r="E2" s="1523"/>
      <c r="F2" s="1523"/>
      <c r="G2" s="1523"/>
    </row>
    <row r="3" spans="1:9" ht="50.25" customHeight="1" x14ac:dyDescent="0.25">
      <c r="A3" s="2045"/>
      <c r="B3" s="2045"/>
      <c r="C3" s="2045"/>
      <c r="D3" s="2045"/>
      <c r="E3" s="2045"/>
      <c r="F3" s="2035"/>
      <c r="G3" s="2045"/>
    </row>
    <row r="4" spans="1:9" ht="15.75" thickBot="1" x14ac:dyDescent="0.3">
      <c r="A4" s="1523" t="s">
        <v>4809</v>
      </c>
      <c r="B4" s="1523"/>
      <c r="C4" s="1523"/>
      <c r="D4" s="1523"/>
      <c r="E4" s="1523"/>
      <c r="F4" s="1523"/>
      <c r="G4" s="1523"/>
    </row>
    <row r="5" spans="1:9" ht="45.75" thickBot="1" x14ac:dyDescent="0.3">
      <c r="C5" s="2068" t="s">
        <v>955</v>
      </c>
      <c r="D5" s="2112" t="s">
        <v>1812</v>
      </c>
      <c r="E5" s="2134" t="s">
        <v>2578</v>
      </c>
      <c r="F5" s="2137" t="s">
        <v>4139</v>
      </c>
      <c r="G5" s="2178" t="s">
        <v>4140</v>
      </c>
      <c r="H5" s="1563" t="s">
        <v>4808</v>
      </c>
    </row>
    <row r="6" spans="1:9" ht="15.75" thickBot="1" x14ac:dyDescent="0.3">
      <c r="A6" s="3621" t="s">
        <v>4807</v>
      </c>
      <c r="B6" s="1516" t="s">
        <v>4423</v>
      </c>
      <c r="C6" s="2069">
        <v>38822</v>
      </c>
      <c r="D6" s="2113">
        <v>22825</v>
      </c>
      <c r="E6" s="2093">
        <v>22830</v>
      </c>
      <c r="F6" s="2138">
        <v>16015</v>
      </c>
      <c r="G6" s="2046">
        <v>15276</v>
      </c>
      <c r="H6" s="1558">
        <f>C6+D6+E6+G6+F6</f>
        <v>115768</v>
      </c>
      <c r="I6" s="1561"/>
    </row>
    <row r="7" spans="1:9" ht="15.75" thickBot="1" x14ac:dyDescent="0.3">
      <c r="A7" s="3622"/>
      <c r="B7" s="1493" t="s">
        <v>4211</v>
      </c>
      <c r="C7" s="2070">
        <f>C6-C242</f>
        <v>25232</v>
      </c>
      <c r="D7" s="2114">
        <f>D6-D242</f>
        <v>3608</v>
      </c>
      <c r="E7" s="2094">
        <f>E6-E242</f>
        <v>12835</v>
      </c>
      <c r="F7" s="2139">
        <f>F6-F242</f>
        <v>8029</v>
      </c>
      <c r="G7" s="2047">
        <f>G6-G242</f>
        <v>2468</v>
      </c>
      <c r="H7" s="1558">
        <f>C7+D7+E7+G7+F7</f>
        <v>52172</v>
      </c>
      <c r="I7" s="1561"/>
    </row>
    <row r="8" spans="1:9" x14ac:dyDescent="0.25">
      <c r="A8" s="3622"/>
      <c r="B8" s="1493" t="s">
        <v>4803</v>
      </c>
      <c r="C8" s="2070">
        <v>8008</v>
      </c>
      <c r="D8" s="2114">
        <v>495</v>
      </c>
      <c r="E8" s="2135">
        <v>2441</v>
      </c>
      <c r="F8" s="2139">
        <v>1859</v>
      </c>
      <c r="G8" s="2047">
        <v>876</v>
      </c>
      <c r="H8" s="1558">
        <f>C8+D8+E8+G8+F8</f>
        <v>13679</v>
      </c>
    </row>
    <row r="9" spans="1:9" x14ac:dyDescent="0.25">
      <c r="A9" s="3622"/>
      <c r="B9" s="1493" t="s">
        <v>4806</v>
      </c>
      <c r="C9" s="2071">
        <f t="shared" ref="C9:H9" si="0">C7/C6</f>
        <v>0.64994075524187311</v>
      </c>
      <c r="D9" s="2115">
        <f t="shared" si="0"/>
        <v>0.15807228915662649</v>
      </c>
      <c r="E9" s="2095">
        <f t="shared" si="0"/>
        <v>0.56219886114761275</v>
      </c>
      <c r="F9" s="2140">
        <f>F7/F6</f>
        <v>0.5013424914142991</v>
      </c>
      <c r="G9" s="2048">
        <f t="shared" si="0"/>
        <v>0.16156061796281748</v>
      </c>
      <c r="H9" s="1553">
        <f t="shared" si="0"/>
        <v>0.45065994057079678</v>
      </c>
    </row>
    <row r="10" spans="1:9" x14ac:dyDescent="0.25">
      <c r="A10" s="3622"/>
      <c r="B10" s="1493" t="s">
        <v>4805</v>
      </c>
      <c r="C10" s="2071">
        <f t="shared" ref="C10:H10" si="1">C8/C6</f>
        <v>0.20627479264334656</v>
      </c>
      <c r="D10" s="2116">
        <f t="shared" si="1"/>
        <v>2.1686746987951807E-2</v>
      </c>
      <c r="E10" s="2095">
        <f t="shared" si="1"/>
        <v>0.10692071835304424</v>
      </c>
      <c r="F10" s="2141">
        <f>F8/F6</f>
        <v>0.11607867624102404</v>
      </c>
      <c r="G10" s="2048">
        <f t="shared" si="1"/>
        <v>5.7344854673998427E-2</v>
      </c>
      <c r="H10" s="1550">
        <f t="shared" si="1"/>
        <v>0.11815873125561467</v>
      </c>
    </row>
    <row r="11" spans="1:9" ht="15.75" thickBot="1" x14ac:dyDescent="0.3">
      <c r="A11" s="3623"/>
      <c r="B11" s="1486" t="s">
        <v>4804</v>
      </c>
      <c r="C11" s="2072">
        <f t="shared" ref="C11:H11" si="2">C8/C7</f>
        <v>0.31737476220672162</v>
      </c>
      <c r="D11" s="2117">
        <f t="shared" si="2"/>
        <v>0.13719512195121952</v>
      </c>
      <c r="E11" s="2096">
        <f t="shared" si="2"/>
        <v>0.19018309310479159</v>
      </c>
      <c r="F11" s="2142">
        <f>F8/F7</f>
        <v>0.23153568314858639</v>
      </c>
      <c r="G11" s="2049">
        <f t="shared" si="2"/>
        <v>0.35494327390599678</v>
      </c>
      <c r="H11" s="1554">
        <f t="shared" si="2"/>
        <v>0.26219044698305605</v>
      </c>
    </row>
    <row r="12" spans="1:9" ht="15.75" thickBot="1" x14ac:dyDescent="0.3">
      <c r="A12" s="3624" t="s">
        <v>10</v>
      </c>
      <c r="B12" s="1522" t="s">
        <v>4423</v>
      </c>
      <c r="C12" s="2073">
        <v>173334</v>
      </c>
      <c r="D12" s="2118">
        <v>110387</v>
      </c>
      <c r="E12" s="2097">
        <v>134889</v>
      </c>
      <c r="F12" s="2143">
        <v>75529</v>
      </c>
      <c r="G12" s="2179">
        <v>78482</v>
      </c>
      <c r="H12" s="1504">
        <f>C12+D12+E12+G12+F12</f>
        <v>572621</v>
      </c>
    </row>
    <row r="13" spans="1:9" ht="15.75" thickBot="1" x14ac:dyDescent="0.3">
      <c r="A13" s="3624"/>
      <c r="B13" s="1522" t="s">
        <v>4796</v>
      </c>
      <c r="C13" s="2073">
        <f>C12-C244</f>
        <v>116749</v>
      </c>
      <c r="D13" s="2118">
        <f>D12-D244</f>
        <v>10951</v>
      </c>
      <c r="E13" s="2097">
        <f>E12-E244</f>
        <v>83257</v>
      </c>
      <c r="F13" s="2144">
        <f>F12-F244</f>
        <v>36253</v>
      </c>
      <c r="G13" s="2050">
        <f>G12-G244</f>
        <v>12361</v>
      </c>
      <c r="H13" s="1504">
        <f>C13+D13+E13+G13+F13</f>
        <v>259571</v>
      </c>
    </row>
    <row r="14" spans="1:9" x14ac:dyDescent="0.25">
      <c r="A14" s="3622"/>
      <c r="B14" s="1493" t="s">
        <v>4803</v>
      </c>
      <c r="C14" s="2074">
        <v>28928</v>
      </c>
      <c r="D14" s="2119">
        <v>1602</v>
      </c>
      <c r="E14" s="2100">
        <v>4718</v>
      </c>
      <c r="F14" s="2145">
        <v>4787</v>
      </c>
      <c r="G14" s="2180">
        <v>3277</v>
      </c>
      <c r="H14" s="1504" t="e">
        <f>I23C14+D14+E14+G14+F14</f>
        <v>#NAME?</v>
      </c>
    </row>
    <row r="15" spans="1:9" ht="15.75" thickBot="1" x14ac:dyDescent="0.3">
      <c r="A15" s="3622"/>
      <c r="B15" s="1493" t="s">
        <v>4794</v>
      </c>
      <c r="C15" s="2071">
        <f t="shared" ref="C15:H15" si="3">C14/C12</f>
        <v>0.16689166580128537</v>
      </c>
      <c r="D15" s="2116">
        <f t="shared" si="3"/>
        <v>1.4512578473914501E-2</v>
      </c>
      <c r="E15" s="2095">
        <f t="shared" si="3"/>
        <v>3.4976906938297414E-2</v>
      </c>
      <c r="F15" s="2141">
        <f>F14/F12</f>
        <v>6.337962901666909E-2</v>
      </c>
      <c r="G15" s="2048">
        <f t="shared" si="3"/>
        <v>4.175479727835682E-2</v>
      </c>
      <c r="H15" s="1550" t="e">
        <f t="shared" si="3"/>
        <v>#NAME?</v>
      </c>
    </row>
    <row r="16" spans="1:9" ht="15.75" thickBot="1" x14ac:dyDescent="0.3">
      <c r="A16" s="3621" t="s">
        <v>14</v>
      </c>
      <c r="B16" s="1516" t="s">
        <v>4799</v>
      </c>
      <c r="C16" s="2075">
        <v>656</v>
      </c>
      <c r="D16" s="2120">
        <v>614</v>
      </c>
      <c r="E16" s="2099">
        <v>787</v>
      </c>
      <c r="F16" s="2146">
        <v>658</v>
      </c>
      <c r="G16" s="2051">
        <v>325</v>
      </c>
      <c r="H16" s="1504">
        <f>C16+D16+E16+G16+F16</f>
        <v>3040</v>
      </c>
    </row>
    <row r="17" spans="1:8" ht="15.75" thickBot="1" x14ac:dyDescent="0.3">
      <c r="A17" s="3622"/>
      <c r="B17" s="1493" t="s">
        <v>4796</v>
      </c>
      <c r="C17" s="2076">
        <v>540</v>
      </c>
      <c r="D17" s="2119">
        <v>313</v>
      </c>
      <c r="E17" s="2100">
        <f>E16-E246</f>
        <v>474</v>
      </c>
      <c r="F17" s="2145">
        <f>F16-F246</f>
        <v>289</v>
      </c>
      <c r="G17" s="2052">
        <f>G16-G246</f>
        <v>82</v>
      </c>
      <c r="H17" s="1504">
        <f>C17+D17+E17+G17+F17</f>
        <v>1698</v>
      </c>
    </row>
    <row r="18" spans="1:8" x14ac:dyDescent="0.25">
      <c r="A18" s="3622"/>
      <c r="B18" s="1493" t="s">
        <v>4794</v>
      </c>
      <c r="C18" s="2076">
        <v>170</v>
      </c>
      <c r="D18" s="2119">
        <v>91</v>
      </c>
      <c r="E18" s="2098">
        <v>139</v>
      </c>
      <c r="F18" s="2145">
        <v>133</v>
      </c>
      <c r="G18" s="2052">
        <v>44</v>
      </c>
      <c r="H18" s="1504">
        <f>C18+D18+E18+G18+F18</f>
        <v>577</v>
      </c>
    </row>
    <row r="19" spans="1:8" x14ac:dyDescent="0.25">
      <c r="A19" s="3622"/>
      <c r="B19" s="1493" t="s">
        <v>4802</v>
      </c>
      <c r="C19" s="2077">
        <f t="shared" ref="C19:H19" si="4">C18/C16</f>
        <v>0.25914634146341464</v>
      </c>
      <c r="D19" s="2121">
        <f t="shared" si="4"/>
        <v>0.1482084690553746</v>
      </c>
      <c r="E19" s="2101">
        <f t="shared" si="4"/>
        <v>0.17662007623888182</v>
      </c>
      <c r="F19" s="2147">
        <f>F18/F16</f>
        <v>0.20212765957446807</v>
      </c>
      <c r="G19" s="2053">
        <f t="shared" si="4"/>
        <v>0.13538461538461538</v>
      </c>
      <c r="H19" s="1550">
        <f t="shared" si="4"/>
        <v>0.18980263157894736</v>
      </c>
    </row>
    <row r="20" spans="1:8" ht="15.75" thickBot="1" x14ac:dyDescent="0.3">
      <c r="A20" s="3626"/>
      <c r="B20" s="1486" t="s">
        <v>4801</v>
      </c>
      <c r="C20" s="2078">
        <f t="shared" ref="C20:H20" si="5">C18/C17</f>
        <v>0.31481481481481483</v>
      </c>
      <c r="D20" s="2122">
        <f t="shared" si="5"/>
        <v>0.29073482428115016</v>
      </c>
      <c r="E20" s="2102">
        <f t="shared" si="5"/>
        <v>0.29324894514767935</v>
      </c>
      <c r="F20" s="2148">
        <f>F18/F17</f>
        <v>0.46020761245674741</v>
      </c>
      <c r="G20" s="2054">
        <f t="shared" si="5"/>
        <v>0.53658536585365857</v>
      </c>
      <c r="H20" s="1547">
        <f t="shared" si="5"/>
        <v>0.33981154299175503</v>
      </c>
    </row>
    <row r="21" spans="1:8" x14ac:dyDescent="0.25">
      <c r="A21" s="3624" t="s">
        <v>4800</v>
      </c>
      <c r="B21" s="1522" t="s">
        <v>4799</v>
      </c>
      <c r="C21" s="2073">
        <f t="shared" ref="C21:H23" si="6">C12/C16</f>
        <v>264.22865853658539</v>
      </c>
      <c r="D21" s="2118">
        <f t="shared" si="6"/>
        <v>179.78338762214983</v>
      </c>
      <c r="E21" s="2097">
        <f t="shared" si="6"/>
        <v>171.39644218551462</v>
      </c>
      <c r="F21" s="2143">
        <f>F12/F16</f>
        <v>114.78571428571429</v>
      </c>
      <c r="G21" s="2050">
        <f t="shared" si="6"/>
        <v>241.48307692307694</v>
      </c>
      <c r="H21" s="1546">
        <f t="shared" si="6"/>
        <v>188.36217105263157</v>
      </c>
    </row>
    <row r="22" spans="1:8" x14ac:dyDescent="0.25">
      <c r="A22" s="3625"/>
      <c r="B22" s="1545" t="s">
        <v>4796</v>
      </c>
      <c r="C22" s="2079">
        <f t="shared" si="6"/>
        <v>216.20185185185184</v>
      </c>
      <c r="D22" s="1388">
        <f t="shared" si="6"/>
        <v>34.987220447284344</v>
      </c>
      <c r="E22" s="62">
        <f t="shared" si="6"/>
        <v>175.64767932489451</v>
      </c>
      <c r="F22" s="2149">
        <f>F13/F17</f>
        <v>125.44290657439447</v>
      </c>
      <c r="G22" s="2055">
        <f t="shared" si="6"/>
        <v>150.7439024390244</v>
      </c>
      <c r="H22" s="1543">
        <f t="shared" si="6"/>
        <v>152.86866902237927</v>
      </c>
    </row>
    <row r="23" spans="1:8" ht="15.75" thickBot="1" x14ac:dyDescent="0.3">
      <c r="A23" s="3626"/>
      <c r="B23" s="1486" t="s">
        <v>4794</v>
      </c>
      <c r="C23" s="2080">
        <f t="shared" si="6"/>
        <v>170.16470588235293</v>
      </c>
      <c r="D23" s="2123">
        <f t="shared" si="6"/>
        <v>17.604395604395606</v>
      </c>
      <c r="E23" s="2103">
        <f t="shared" si="6"/>
        <v>33.942446043165468</v>
      </c>
      <c r="F23" s="2150">
        <f>F14/F18</f>
        <v>35.992481203007522</v>
      </c>
      <c r="G23" s="2056">
        <f t="shared" si="6"/>
        <v>74.477272727272734</v>
      </c>
      <c r="H23" s="1541" t="e">
        <f t="shared" si="6"/>
        <v>#NAME?</v>
      </c>
    </row>
    <row r="24" spans="1:8" x14ac:dyDescent="0.25">
      <c r="A24" s="3624" t="s">
        <v>4798</v>
      </c>
      <c r="B24" s="1522" t="s">
        <v>4797</v>
      </c>
      <c r="C24" s="2081">
        <f t="shared" ref="C24:H25" si="7">C6/C12*1000000</f>
        <v>223972.21549147888</v>
      </c>
      <c r="D24" s="2124">
        <f t="shared" si="7"/>
        <v>206772.53662116011</v>
      </c>
      <c r="E24" s="2104">
        <f t="shared" si="7"/>
        <v>169250.27244623355</v>
      </c>
      <c r="F24" s="2151">
        <f>F6/F12*1000000</f>
        <v>212037.76033046909</v>
      </c>
      <c r="G24" s="2057">
        <f t="shared" si="7"/>
        <v>194643.35771259654</v>
      </c>
      <c r="H24" s="1534">
        <f t="shared" si="7"/>
        <v>202172.11733415298</v>
      </c>
    </row>
    <row r="25" spans="1:8" x14ac:dyDescent="0.25">
      <c r="A25" s="3624"/>
      <c r="B25" s="1522" t="s">
        <v>4796</v>
      </c>
      <c r="C25" s="2081">
        <f t="shared" si="7"/>
        <v>216121.76549692074</v>
      </c>
      <c r="D25" s="2124">
        <f t="shared" si="7"/>
        <v>329467.62852707517</v>
      </c>
      <c r="E25" s="2104">
        <f t="shared" si="7"/>
        <v>154161.2116698896</v>
      </c>
      <c r="F25" s="2152">
        <f>F7/F13*1000000</f>
        <v>221471.32651090945</v>
      </c>
      <c r="G25" s="2057">
        <f t="shared" si="7"/>
        <v>199660.22166491384</v>
      </c>
      <c r="H25" s="1534">
        <f t="shared" si="7"/>
        <v>200993.17720392492</v>
      </c>
    </row>
    <row r="26" spans="1:8" x14ac:dyDescent="0.25">
      <c r="A26" s="3622"/>
      <c r="B26" s="1493" t="s">
        <v>4795</v>
      </c>
      <c r="C26" s="2070">
        <f t="shared" ref="C26:H26" si="8">(C6-C8)/(C12-C14)*1000000</f>
        <v>213384.48540919353</v>
      </c>
      <c r="D26" s="2114">
        <f t="shared" si="8"/>
        <v>205267.27030381025</v>
      </c>
      <c r="E26" s="2094">
        <f t="shared" si="8"/>
        <v>156632.42965022931</v>
      </c>
      <c r="F26" s="2153">
        <f>(F6-F8)/(F12-F14)*1000000</f>
        <v>200107.43264256028</v>
      </c>
      <c r="G26" s="2047">
        <f t="shared" si="8"/>
        <v>191476.63054318199</v>
      </c>
      <c r="H26" s="1532" t="e">
        <f t="shared" si="8"/>
        <v>#NAME?</v>
      </c>
    </row>
    <row r="27" spans="1:8" ht="15.75" thickBot="1" x14ac:dyDescent="0.3">
      <c r="A27" s="3622"/>
      <c r="B27" s="1493" t="s">
        <v>4794</v>
      </c>
      <c r="C27" s="2070">
        <f t="shared" ref="C27:H27" si="9">C8/C14*1000000</f>
        <v>276825.22123893804</v>
      </c>
      <c r="D27" s="2114">
        <f t="shared" si="9"/>
        <v>308988.76404494379</v>
      </c>
      <c r="E27" s="2094">
        <f t="shared" si="9"/>
        <v>517380.2458668928</v>
      </c>
      <c r="F27" s="2153">
        <f>F8/F14*1000000</f>
        <v>388343.43012325047</v>
      </c>
      <c r="G27" s="2047">
        <f t="shared" si="9"/>
        <v>267317.66859932867</v>
      </c>
      <c r="H27" s="1532" t="e">
        <f t="shared" si="9"/>
        <v>#NAME?</v>
      </c>
    </row>
    <row r="28" spans="1:8" x14ac:dyDescent="0.25">
      <c r="A28" s="3621" t="s">
        <v>4793</v>
      </c>
      <c r="B28" s="1516" t="s">
        <v>4792</v>
      </c>
      <c r="C28" s="2069">
        <f t="shared" ref="C28:H28" si="10">C27/C24</f>
        <v>1.2359801890224638</v>
      </c>
      <c r="D28" s="2113">
        <f t="shared" si="10"/>
        <v>1.4943414105861648</v>
      </c>
      <c r="E28" s="2093">
        <f t="shared" si="10"/>
        <v>3.0568946116837195</v>
      </c>
      <c r="F28" s="2154">
        <f>F27/F24</f>
        <v>1.8314824185937548</v>
      </c>
      <c r="G28" s="2046">
        <f t="shared" si="10"/>
        <v>1.3733716461778287</v>
      </c>
      <c r="H28" s="1536" t="e">
        <f t="shared" si="10"/>
        <v>#NAME?</v>
      </c>
    </row>
    <row r="29" spans="1:8" x14ac:dyDescent="0.25">
      <c r="A29" s="3624"/>
      <c r="B29" s="1522" t="s">
        <v>4791</v>
      </c>
      <c r="C29" s="2081">
        <f t="shared" ref="C29:H29" si="11">C27/C25</f>
        <v>1.2808761792337024</v>
      </c>
      <c r="D29" s="2124">
        <f t="shared" si="11"/>
        <v>0.93784255960537122</v>
      </c>
      <c r="E29" s="2104">
        <f t="shared" si="11"/>
        <v>3.356098724592123</v>
      </c>
      <c r="F29" s="2152">
        <f>F27/F25</f>
        <v>1.7534704660926888</v>
      </c>
      <c r="G29" s="2057">
        <f t="shared" si="11"/>
        <v>1.3388629260762972</v>
      </c>
      <c r="H29" s="1534" t="e">
        <f t="shared" si="11"/>
        <v>#NAME?</v>
      </c>
    </row>
    <row r="30" spans="1:8" x14ac:dyDescent="0.25">
      <c r="A30" s="3622"/>
      <c r="B30" s="1493" t="s">
        <v>4790</v>
      </c>
      <c r="C30" s="2070">
        <f t="shared" ref="C30:H30" si="12">C27/C248</f>
        <v>1.1526236308907514</v>
      </c>
      <c r="D30" s="2114">
        <f t="shared" si="12"/>
        <v>1.5988243087668748</v>
      </c>
      <c r="E30" s="2094">
        <f t="shared" si="12"/>
        <v>2.6726740224711767</v>
      </c>
      <c r="F30" s="2155">
        <f>F27/F248</f>
        <v>1.9099144204258436</v>
      </c>
      <c r="G30" s="2047">
        <f t="shared" si="12"/>
        <v>1.3800212027995167</v>
      </c>
      <c r="H30" s="1532" t="e">
        <f t="shared" si="12"/>
        <v>#NAME?</v>
      </c>
    </row>
    <row r="31" spans="1:8" ht="15" customHeight="1" x14ac:dyDescent="0.25">
      <c r="A31" s="3622"/>
      <c r="B31" s="1493" t="s">
        <v>4789</v>
      </c>
      <c r="C31" s="2082">
        <f t="shared" ref="C31:H31" si="13">C27/C26</f>
        <v>1.297307162271373</v>
      </c>
      <c r="D31" s="2125">
        <f t="shared" si="13"/>
        <v>1.5052997177173852</v>
      </c>
      <c r="E31" s="2105">
        <f t="shared" si="13"/>
        <v>3.3031489521182649</v>
      </c>
      <c r="F31" s="2156">
        <f>F27/F26</f>
        <v>1.9406746915639295</v>
      </c>
      <c r="G31" s="2058">
        <f t="shared" si="13"/>
        <v>1.3960850879869799</v>
      </c>
      <c r="H31" s="1530" t="e">
        <f t="shared" si="13"/>
        <v>#NAME?</v>
      </c>
    </row>
    <row r="32" spans="1:8" x14ac:dyDescent="0.25">
      <c r="C32" s="2083"/>
      <c r="D32" s="2126"/>
      <c r="E32" s="2106"/>
      <c r="F32" s="2157"/>
      <c r="G32" s="2059"/>
    </row>
    <row r="33" spans="1:8" x14ac:dyDescent="0.25">
      <c r="A33" s="324" t="s">
        <v>4788</v>
      </c>
      <c r="C33" s="2083"/>
      <c r="D33" s="2126"/>
      <c r="E33" s="2106"/>
      <c r="F33" s="2157"/>
      <c r="G33" s="2059"/>
    </row>
    <row r="34" spans="1:8" ht="15.75" thickBot="1" x14ac:dyDescent="0.3">
      <c r="C34" s="2083"/>
      <c r="D34" s="2126"/>
      <c r="E34" s="2106"/>
      <c r="F34" s="2157"/>
      <c r="G34" s="2059"/>
    </row>
    <row r="35" spans="1:8" x14ac:dyDescent="0.25">
      <c r="A35" s="3616" t="s">
        <v>89</v>
      </c>
      <c r="B35" s="2190" t="s">
        <v>935</v>
      </c>
      <c r="C35" s="2075">
        <v>13</v>
      </c>
      <c r="D35" s="2120">
        <v>32</v>
      </c>
      <c r="E35" s="2099">
        <v>11</v>
      </c>
      <c r="F35" s="2146">
        <v>4</v>
      </c>
      <c r="G35" s="2181"/>
      <c r="H35" s="1504">
        <f>C35+D35+E35+G35+F35</f>
        <v>60</v>
      </c>
    </row>
    <row r="36" spans="1:8" x14ac:dyDescent="0.25">
      <c r="A36" s="3617"/>
      <c r="B36" s="1493" t="s">
        <v>4780</v>
      </c>
      <c r="C36" s="2077">
        <f>C35/C$6</f>
        <v>3.3486167636906909E-4</v>
      </c>
      <c r="D36" s="2121">
        <f>D35/D$6</f>
        <v>1.4019715224534502E-3</v>
      </c>
      <c r="E36" s="2101">
        <f>E35/E$6</f>
        <v>4.818221638195357E-4</v>
      </c>
      <c r="F36" s="2147">
        <f>F35/F$6</f>
        <v>2.497658445207618E-4</v>
      </c>
      <c r="G36" s="2182"/>
      <c r="H36" s="1506">
        <f>H35/H$6</f>
        <v>5.1827793518070624E-4</v>
      </c>
    </row>
    <row r="37" spans="1:8" x14ac:dyDescent="0.25">
      <c r="A37" s="3617"/>
      <c r="B37" s="1493" t="s">
        <v>4779</v>
      </c>
      <c r="C37" s="2077">
        <f t="shared" ref="C37:H37" si="14">C35/C$7</f>
        <v>5.1521876981610649E-4</v>
      </c>
      <c r="D37" s="2121">
        <f t="shared" si="14"/>
        <v>8.869179600886918E-3</v>
      </c>
      <c r="E37" s="2101">
        <f t="shared" si="14"/>
        <v>8.5703155434359172E-4</v>
      </c>
      <c r="F37" s="2147">
        <f>F35/F$7</f>
        <v>4.9819404658114333E-4</v>
      </c>
      <c r="G37" s="2182">
        <f t="shared" si="14"/>
        <v>0</v>
      </c>
      <c r="H37" s="1506">
        <f t="shared" si="14"/>
        <v>1.1500421682128345E-3</v>
      </c>
    </row>
    <row r="38" spans="1:8" ht="15.75" thickBot="1" x14ac:dyDescent="0.3">
      <c r="A38" s="3617"/>
      <c r="B38" s="1493" t="s">
        <v>4783</v>
      </c>
      <c r="C38" s="2077">
        <f t="shared" ref="C38:H38" si="15">C35/C$8</f>
        <v>1.6233766233766235E-3</v>
      </c>
      <c r="D38" s="2121">
        <f t="shared" si="15"/>
        <v>6.4646464646464646E-2</v>
      </c>
      <c r="E38" s="2101">
        <f t="shared" si="15"/>
        <v>4.5063498566161406E-3</v>
      </c>
      <c r="F38" s="2158">
        <f>F35/F$8</f>
        <v>2.1516944593867669E-3</v>
      </c>
      <c r="G38" s="2053">
        <f t="shared" si="15"/>
        <v>0</v>
      </c>
      <c r="H38" s="1508">
        <f t="shared" si="15"/>
        <v>4.3862855471891223E-3</v>
      </c>
    </row>
    <row r="39" spans="1:8" x14ac:dyDescent="0.25">
      <c r="A39" s="3617"/>
      <c r="B39" s="2191" t="s">
        <v>4778</v>
      </c>
      <c r="C39" s="2076">
        <v>42</v>
      </c>
      <c r="D39" s="2119">
        <v>111</v>
      </c>
      <c r="E39" s="2100">
        <v>51</v>
      </c>
      <c r="F39" s="2145">
        <v>9</v>
      </c>
      <c r="G39" s="2180"/>
      <c r="H39" s="1504">
        <f>C39+D39+E39+G39+F39</f>
        <v>213</v>
      </c>
    </row>
    <row r="40" spans="1:8" ht="15.75" thickBot="1" x14ac:dyDescent="0.3">
      <c r="A40" s="3617"/>
      <c r="B40" s="1493" t="s">
        <v>4777</v>
      </c>
      <c r="C40" s="2077">
        <f>C39/C$12</f>
        <v>2.4230676035861401E-4</v>
      </c>
      <c r="D40" s="2121">
        <f>D39/D$12</f>
        <v>1.0055531901401434E-3</v>
      </c>
      <c r="E40" s="2101">
        <f>E39/E$12</f>
        <v>3.7808865066832727E-4</v>
      </c>
      <c r="F40" s="2147">
        <f>F39/F$12</f>
        <v>1.1915952812826862E-4</v>
      </c>
      <c r="G40" s="2182"/>
      <c r="H40" s="1506">
        <f>H39/H$12</f>
        <v>3.7197378370684974E-4</v>
      </c>
    </row>
    <row r="41" spans="1:8" x14ac:dyDescent="0.25">
      <c r="A41" s="3617"/>
      <c r="B41" s="2191" t="s">
        <v>4776</v>
      </c>
      <c r="C41" s="2084">
        <v>7</v>
      </c>
      <c r="D41" s="1403">
        <v>4</v>
      </c>
      <c r="E41" s="739">
        <v>3</v>
      </c>
      <c r="F41" s="2159">
        <v>2</v>
      </c>
      <c r="G41" s="2183"/>
      <c r="H41" s="1504">
        <f>C41+D41+E41+G41+F41</f>
        <v>16</v>
      </c>
    </row>
    <row r="42" spans="1:8" x14ac:dyDescent="0.25">
      <c r="A42" s="3617"/>
      <c r="B42" s="1493" t="s">
        <v>4775</v>
      </c>
      <c r="C42" s="2084">
        <f>C39/C41</f>
        <v>6</v>
      </c>
      <c r="D42" s="1403">
        <f>D39/D41</f>
        <v>27.75</v>
      </c>
      <c r="E42" s="739">
        <f>E39/E41</f>
        <v>17</v>
      </c>
      <c r="F42" s="2159">
        <f>F39/F41</f>
        <v>4.5</v>
      </c>
      <c r="G42" s="2183"/>
      <c r="H42" s="1501">
        <f>H39/H41</f>
        <v>13.3125</v>
      </c>
    </row>
    <row r="43" spans="1:8" x14ac:dyDescent="0.25">
      <c r="A43" s="3617"/>
      <c r="B43" s="1493" t="s">
        <v>4787</v>
      </c>
      <c r="C43" s="2085">
        <f>C35/C39*1000000</f>
        <v>309523.80952380953</v>
      </c>
      <c r="D43" s="1441">
        <f>D35/D39*1000000</f>
        <v>288288.28828828828</v>
      </c>
      <c r="E43" s="1001">
        <f>E35/E39*1000000</f>
        <v>215686.27450980394</v>
      </c>
      <c r="F43" s="2160">
        <f>F35/F39*1000000</f>
        <v>444444.44444444444</v>
      </c>
      <c r="G43" s="2184"/>
      <c r="H43" s="1498">
        <f>H35/H39*1000000</f>
        <v>281690.14084507042</v>
      </c>
    </row>
    <row r="44" spans="1:8" x14ac:dyDescent="0.25">
      <c r="A44" s="3617"/>
      <c r="B44" s="1497" t="s">
        <v>4773</v>
      </c>
      <c r="C44" s="2086"/>
      <c r="D44" s="2127"/>
      <c r="E44" s="2136"/>
      <c r="F44" s="2161"/>
      <c r="G44" s="2185"/>
      <c r="H44" s="1494"/>
    </row>
    <row r="45" spans="1:8" x14ac:dyDescent="0.25">
      <c r="A45" s="3617"/>
      <c r="B45" s="1493" t="s">
        <v>4223</v>
      </c>
      <c r="C45" s="2087">
        <f>C43/C$24</f>
        <v>1.381974138375148</v>
      </c>
      <c r="D45" s="2128">
        <f>D43/D$24</f>
        <v>1.3942291031447658</v>
      </c>
      <c r="E45" s="2107">
        <f>E43/E$24</f>
        <v>1.2743629383422228</v>
      </c>
      <c r="F45" s="2162">
        <f>F43/F$24</f>
        <v>2.0960627189787351</v>
      </c>
      <c r="G45" s="2186"/>
      <c r="H45" s="1487">
        <f>H43/H$24</f>
        <v>1.3933184484559209</v>
      </c>
    </row>
    <row r="46" spans="1:8" x14ac:dyDescent="0.25">
      <c r="A46" s="3618"/>
      <c r="B46" s="1490" t="s">
        <v>4772</v>
      </c>
      <c r="C46" s="2088">
        <f>C43/C$25</f>
        <v>1.4321732418395388</v>
      </c>
      <c r="D46" s="1422">
        <f>D43/D$25</f>
        <v>0.87501248476858229</v>
      </c>
      <c r="E46" s="821">
        <f>E43/E$25</f>
        <v>1.3990956101957732</v>
      </c>
      <c r="F46" s="2163">
        <f>F43/F$25</f>
        <v>2.0067809745229099</v>
      </c>
      <c r="G46" s="2187"/>
      <c r="H46" s="1487">
        <f>H43/H$25</f>
        <v>1.4014910593670127</v>
      </c>
    </row>
    <row r="47" spans="1:8" ht="15.75" thickBot="1" x14ac:dyDescent="0.3">
      <c r="A47" s="3619"/>
      <c r="B47" s="1486" t="s">
        <v>4771</v>
      </c>
      <c r="C47" s="2089">
        <f>C43/C$26</f>
        <v>1.450545052187163</v>
      </c>
      <c r="D47" s="2129">
        <f>D43/D$26</f>
        <v>1.4044532665222322</v>
      </c>
      <c r="E47" s="2108">
        <f>E43/E$26</f>
        <v>1.3770218274175139</v>
      </c>
      <c r="F47" s="2164">
        <f>F43/F$26</f>
        <v>2.2210291670591191</v>
      </c>
      <c r="G47" s="2188"/>
      <c r="H47" s="1483" t="e">
        <f>H43/H$26</f>
        <v>#NAME?</v>
      </c>
    </row>
    <row r="48" spans="1:8" x14ac:dyDescent="0.25">
      <c r="A48" s="3616" t="s">
        <v>3640</v>
      </c>
      <c r="B48" s="2190" t="s">
        <v>935</v>
      </c>
      <c r="C48" s="2075"/>
      <c r="D48" s="2120"/>
      <c r="E48" s="2099">
        <v>19</v>
      </c>
      <c r="F48" s="2165">
        <v>3</v>
      </c>
      <c r="G48" s="2181">
        <v>3</v>
      </c>
      <c r="H48" s="1504">
        <f>C48+D48+E48+G48+F48</f>
        <v>25</v>
      </c>
    </row>
    <row r="49" spans="1:8" x14ac:dyDescent="0.25">
      <c r="A49" s="3617"/>
      <c r="B49" s="1493" t="s">
        <v>4780</v>
      </c>
      <c r="C49" s="2077"/>
      <c r="D49" s="2121"/>
      <c r="E49" s="2101">
        <f>E48/E$6</f>
        <v>8.3223828296101617E-4</v>
      </c>
      <c r="F49" s="2166">
        <f>F48/F$6</f>
        <v>1.8732438339057135E-4</v>
      </c>
      <c r="G49" s="2053">
        <f>G48/G$6</f>
        <v>1.9638648860958367E-4</v>
      </c>
      <c r="H49" s="1506">
        <f>H48/H$6</f>
        <v>2.159491396586276E-4</v>
      </c>
    </row>
    <row r="50" spans="1:8" x14ac:dyDescent="0.25">
      <c r="A50" s="3617"/>
      <c r="B50" s="1493" t="s">
        <v>4779</v>
      </c>
      <c r="C50" s="2077">
        <f>C48/C$7</f>
        <v>0</v>
      </c>
      <c r="D50" s="2121"/>
      <c r="E50" s="2101">
        <f>E48/E$7</f>
        <v>1.4803272302298402E-3</v>
      </c>
      <c r="F50" s="2147">
        <f>F48/F$7</f>
        <v>3.7364553493585752E-4</v>
      </c>
      <c r="G50" s="2182">
        <f>G48/G$7</f>
        <v>1.2155591572123178E-3</v>
      </c>
      <c r="H50" s="1506">
        <f>H48/H$7</f>
        <v>4.7918423675534771E-4</v>
      </c>
    </row>
    <row r="51" spans="1:8" ht="15.75" thickBot="1" x14ac:dyDescent="0.3">
      <c r="A51" s="3617"/>
      <c r="B51" s="1493" t="s">
        <v>4783</v>
      </c>
      <c r="C51" s="2077">
        <f t="shared" ref="C51:H51" si="16">C48/C$8</f>
        <v>0</v>
      </c>
      <c r="D51" s="2121">
        <f t="shared" si="16"/>
        <v>0</v>
      </c>
      <c r="E51" s="2101">
        <f t="shared" si="16"/>
        <v>7.7836952068824255E-3</v>
      </c>
      <c r="F51" s="2158">
        <f>F48/F$8</f>
        <v>1.6137708445400753E-3</v>
      </c>
      <c r="G51" s="2053">
        <f t="shared" si="16"/>
        <v>3.4246575342465752E-3</v>
      </c>
      <c r="H51" s="1508">
        <f t="shared" si="16"/>
        <v>1.8276189779954674E-3</v>
      </c>
    </row>
    <row r="52" spans="1:8" x14ac:dyDescent="0.25">
      <c r="A52" s="3617"/>
      <c r="B52" s="2191" t="s">
        <v>4778</v>
      </c>
      <c r="C52" s="2076"/>
      <c r="D52" s="2119"/>
      <c r="E52" s="2100">
        <v>52</v>
      </c>
      <c r="F52" s="2167">
        <v>16</v>
      </c>
      <c r="G52" s="2180">
        <v>10</v>
      </c>
      <c r="H52" s="1504">
        <f>C52+D52+E52+G52+F52</f>
        <v>78</v>
      </c>
    </row>
    <row r="53" spans="1:8" ht="15.75" thickBot="1" x14ac:dyDescent="0.3">
      <c r="A53" s="3617"/>
      <c r="B53" s="1493" t="s">
        <v>4777</v>
      </c>
      <c r="C53" s="2077"/>
      <c r="D53" s="2121"/>
      <c r="E53" s="2101">
        <f>E52/E$12</f>
        <v>3.855021536226082E-4</v>
      </c>
      <c r="F53" s="2166">
        <f>F52/F$12</f>
        <v>2.1183916111692198E-4</v>
      </c>
      <c r="G53" s="2053">
        <f>G52/G$12</f>
        <v>1.2741775184118651E-4</v>
      </c>
      <c r="H53" s="1506">
        <f>H52/H$12</f>
        <v>1.3621575177997315E-4</v>
      </c>
    </row>
    <row r="54" spans="1:8" x14ac:dyDescent="0.25">
      <c r="A54" s="3617"/>
      <c r="B54" s="2191" t="s">
        <v>4776</v>
      </c>
      <c r="C54" s="2084"/>
      <c r="D54" s="1403"/>
      <c r="E54" s="739">
        <v>1</v>
      </c>
      <c r="F54" s="2168">
        <v>1</v>
      </c>
      <c r="G54" s="2183">
        <v>4</v>
      </c>
      <c r="H54" s="1504">
        <f>C54+D54+E54+G54+F54</f>
        <v>6</v>
      </c>
    </row>
    <row r="55" spans="1:8" x14ac:dyDescent="0.25">
      <c r="A55" s="3617"/>
      <c r="B55" s="1493" t="s">
        <v>4775</v>
      </c>
      <c r="C55" s="2084"/>
      <c r="D55" s="1403"/>
      <c r="E55" s="739">
        <f>E52/E54</f>
        <v>52</v>
      </c>
      <c r="F55" s="2159">
        <f>F52/F54</f>
        <v>16</v>
      </c>
      <c r="G55" s="2060">
        <f>G52/G54</f>
        <v>2.5</v>
      </c>
      <c r="H55" s="1501">
        <f>H52/H54</f>
        <v>13</v>
      </c>
    </row>
    <row r="56" spans="1:8" x14ac:dyDescent="0.25">
      <c r="A56" s="3617"/>
      <c r="B56" s="1493" t="s">
        <v>4774</v>
      </c>
      <c r="C56" s="2085"/>
      <c r="D56" s="1441"/>
      <c r="E56" s="1001">
        <f>E48/E52*1000000</f>
        <v>365384.61538461538</v>
      </c>
      <c r="F56" s="2169">
        <f>F48/F52*1000000</f>
        <v>187500</v>
      </c>
      <c r="G56" s="2061">
        <f>G48/G52*1000000</f>
        <v>300000</v>
      </c>
      <c r="H56" s="1498">
        <f>H48/H52*1000000</f>
        <v>320512.82051282056</v>
      </c>
    </row>
    <row r="57" spans="1:8" x14ac:dyDescent="0.25">
      <c r="A57" s="3617"/>
      <c r="B57" s="1497" t="s">
        <v>4773</v>
      </c>
      <c r="C57" s="2086"/>
      <c r="D57" s="2130"/>
      <c r="E57" s="2136"/>
      <c r="F57" s="2170"/>
      <c r="G57" s="2185"/>
      <c r="H57" s="1494"/>
    </row>
    <row r="58" spans="1:8" x14ac:dyDescent="0.25">
      <c r="A58" s="3617"/>
      <c r="B58" s="1493" t="s">
        <v>4223</v>
      </c>
      <c r="C58" s="2087">
        <f>C56/C$24</f>
        <v>0</v>
      </c>
      <c r="D58" s="2128"/>
      <c r="E58" s="2107">
        <f>E56/E$24</f>
        <v>2.1588421105832407</v>
      </c>
      <c r="F58" s="2171">
        <f>F56/F$24</f>
        <v>0.88427645956915391</v>
      </c>
      <c r="G58" s="2062">
        <f>G56/G$24</f>
        <v>1.5412804399057343</v>
      </c>
      <c r="H58" s="1487">
        <f>H56/H$24</f>
        <v>1.5853463115443973</v>
      </c>
    </row>
    <row r="59" spans="1:8" x14ac:dyDescent="0.25">
      <c r="A59" s="3618"/>
      <c r="B59" s="1490" t="s">
        <v>4772</v>
      </c>
      <c r="C59" s="2088">
        <f>C56/C$25</f>
        <v>0</v>
      </c>
      <c r="D59" s="1422"/>
      <c r="E59" s="821">
        <f>E56/E$25</f>
        <v>2.3701462347547273</v>
      </c>
      <c r="F59" s="2163">
        <f>F56/F$25</f>
        <v>0.84661072362685263</v>
      </c>
      <c r="G59" s="2063">
        <f>G56/G$25</f>
        <v>1.5025526742301458</v>
      </c>
      <c r="H59" s="1487">
        <f>H56/H$25</f>
        <v>1.5946452758823382</v>
      </c>
    </row>
    <row r="60" spans="1:8" ht="15.75" thickBot="1" x14ac:dyDescent="0.3">
      <c r="A60" s="3619"/>
      <c r="B60" s="1486" t="s">
        <v>4771</v>
      </c>
      <c r="C60" s="2089">
        <f>C56/C$26</f>
        <v>0</v>
      </c>
      <c r="D60" s="2129"/>
      <c r="E60" s="2108">
        <f>E56/E$26</f>
        <v>2.3327520118314173</v>
      </c>
      <c r="F60" s="2172">
        <f>F56/F$26</f>
        <v>0.93699667985306589</v>
      </c>
      <c r="G60" s="2064">
        <f>G56/G$26</f>
        <v>1.5667708333333332</v>
      </c>
      <c r="H60" s="1483" t="e">
        <f>H56/H$26</f>
        <v>#NAME?</v>
      </c>
    </row>
    <row r="61" spans="1:8" x14ac:dyDescent="0.25">
      <c r="A61" s="3616" t="s">
        <v>103</v>
      </c>
      <c r="B61" s="2190" t="s">
        <v>935</v>
      </c>
      <c r="C61" s="2075">
        <v>4291</v>
      </c>
      <c r="D61" s="2120">
        <v>46</v>
      </c>
      <c r="E61" s="2099">
        <v>165</v>
      </c>
      <c r="F61" s="2165">
        <v>27</v>
      </c>
      <c r="G61" s="2181">
        <v>426</v>
      </c>
      <c r="H61" s="1504">
        <f>C61+D61+E61+G61+F61</f>
        <v>4955</v>
      </c>
    </row>
    <row r="62" spans="1:8" x14ac:dyDescent="0.25">
      <c r="A62" s="3617"/>
      <c r="B62" s="1493" t="s">
        <v>4780</v>
      </c>
      <c r="C62" s="2077">
        <f t="shared" ref="C62:H62" si="17">C61/C$6</f>
        <v>0.11053011179228273</v>
      </c>
      <c r="D62" s="2121">
        <f t="shared" si="17"/>
        <v>2.0153340635268345E-3</v>
      </c>
      <c r="E62" s="2101">
        <f t="shared" si="17"/>
        <v>7.2273324572930354E-3</v>
      </c>
      <c r="F62" s="2166">
        <f>F61/F$6</f>
        <v>1.685919450515142E-3</v>
      </c>
      <c r="G62" s="2053">
        <f t="shared" si="17"/>
        <v>2.7886881382560881E-2</v>
      </c>
      <c r="H62" s="1506">
        <f t="shared" si="17"/>
        <v>4.2801119480339989E-2</v>
      </c>
    </row>
    <row r="63" spans="1:8" x14ac:dyDescent="0.25">
      <c r="A63" s="3617"/>
      <c r="B63" s="1493" t="s">
        <v>4779</v>
      </c>
      <c r="C63" s="2077">
        <f t="shared" ref="C63:H63" si="18">C61/C$7</f>
        <v>0.17006182625237792</v>
      </c>
      <c r="D63" s="2121">
        <f t="shared" si="18"/>
        <v>1.2749445676274944E-2</v>
      </c>
      <c r="E63" s="2101">
        <f t="shared" si="18"/>
        <v>1.2855473315153876E-2</v>
      </c>
      <c r="F63" s="2147">
        <f>F61/F$7</f>
        <v>3.3628098144227177E-3</v>
      </c>
      <c r="G63" s="2182">
        <f t="shared" si="18"/>
        <v>0.17260940032414912</v>
      </c>
      <c r="H63" s="1506">
        <f t="shared" si="18"/>
        <v>9.4974315724909913E-2</v>
      </c>
    </row>
    <row r="64" spans="1:8" ht="15.75" thickBot="1" x14ac:dyDescent="0.3">
      <c r="A64" s="3617"/>
      <c r="B64" s="1493" t="s">
        <v>4783</v>
      </c>
      <c r="C64" s="2077">
        <f t="shared" ref="C64:H64" si="19">C61/C$8</f>
        <v>0.53583916083916083</v>
      </c>
      <c r="D64" s="2121">
        <f t="shared" si="19"/>
        <v>9.2929292929292931E-2</v>
      </c>
      <c r="E64" s="2101">
        <f t="shared" si="19"/>
        <v>6.7595247849242118E-2</v>
      </c>
      <c r="F64" s="2158">
        <f>F61/F$8</f>
        <v>1.4523937600860678E-2</v>
      </c>
      <c r="G64" s="2053">
        <f t="shared" si="19"/>
        <v>0.4863013698630137</v>
      </c>
      <c r="H64" s="1508">
        <f t="shared" si="19"/>
        <v>0.36223408143870167</v>
      </c>
    </row>
    <row r="65" spans="1:8" x14ac:dyDescent="0.25">
      <c r="A65" s="3617"/>
      <c r="B65" s="2191" t="s">
        <v>4778</v>
      </c>
      <c r="C65" s="2076">
        <v>17234</v>
      </c>
      <c r="D65" s="2119">
        <v>123</v>
      </c>
      <c r="E65" s="2100">
        <v>448</v>
      </c>
      <c r="F65" s="2167">
        <v>93</v>
      </c>
      <c r="G65" s="2180">
        <v>1724</v>
      </c>
      <c r="H65" s="1504">
        <f>C65+D65+E65+G65+F65</f>
        <v>19622</v>
      </c>
    </row>
    <row r="66" spans="1:8" ht="15.75" thickBot="1" x14ac:dyDescent="0.3">
      <c r="A66" s="3617"/>
      <c r="B66" s="1493" t="s">
        <v>4777</v>
      </c>
      <c r="C66" s="2077">
        <f>C65/C$12</f>
        <v>9.9426540667151286E-2</v>
      </c>
      <c r="D66" s="2121">
        <f>D65/D$12</f>
        <v>1.1142616431282669E-3</v>
      </c>
      <c r="E66" s="2101">
        <f>E65/E$12</f>
        <v>3.3212493235178554E-3</v>
      </c>
      <c r="F66" s="2166">
        <f>F65/F$12</f>
        <v>1.2313151239921091E-3</v>
      </c>
      <c r="G66" s="2182"/>
      <c r="H66" s="1506">
        <f>H65/H$12</f>
        <v>3.4266993351623497E-2</v>
      </c>
    </row>
    <row r="67" spans="1:8" x14ac:dyDescent="0.25">
      <c r="A67" s="3617"/>
      <c r="B67" s="2191" t="s">
        <v>4776</v>
      </c>
      <c r="C67" s="2084">
        <v>37</v>
      </c>
      <c r="D67" s="1403">
        <v>12</v>
      </c>
      <c r="E67" s="739">
        <v>8</v>
      </c>
      <c r="F67" s="2168">
        <v>16</v>
      </c>
      <c r="G67" s="2183">
        <v>14</v>
      </c>
      <c r="H67" s="1504">
        <f>C67+D67+E67+G67+F67</f>
        <v>87</v>
      </c>
    </row>
    <row r="68" spans="1:8" x14ac:dyDescent="0.25">
      <c r="A68" s="3617"/>
      <c r="B68" s="1493" t="s">
        <v>4775</v>
      </c>
      <c r="C68" s="2084">
        <f t="shared" ref="C68:H68" si="20">C65/C67</f>
        <v>465.7837837837838</v>
      </c>
      <c r="D68" s="1403">
        <f t="shared" si="20"/>
        <v>10.25</v>
      </c>
      <c r="E68" s="739">
        <f t="shared" si="20"/>
        <v>56</v>
      </c>
      <c r="F68" s="2159">
        <f>F65/F67</f>
        <v>5.8125</v>
      </c>
      <c r="G68" s="2060">
        <f t="shared" si="20"/>
        <v>123.14285714285714</v>
      </c>
      <c r="H68" s="1501">
        <f t="shared" si="20"/>
        <v>225.54022988505747</v>
      </c>
    </row>
    <row r="69" spans="1:8" x14ac:dyDescent="0.25">
      <c r="A69" s="3617"/>
      <c r="B69" s="1493" t="s">
        <v>4774</v>
      </c>
      <c r="C69" s="2085">
        <f t="shared" ref="C69:H69" si="21">C61/C65*1000000</f>
        <v>248984.56539398863</v>
      </c>
      <c r="D69" s="1441">
        <f t="shared" si="21"/>
        <v>373983.73983739835</v>
      </c>
      <c r="E69" s="1001">
        <f t="shared" si="21"/>
        <v>368303.57142857148</v>
      </c>
      <c r="F69" s="2169">
        <f>F61/F65*1000000</f>
        <v>290322.58064516133</v>
      </c>
      <c r="G69" s="2061">
        <f t="shared" si="21"/>
        <v>247099.76798143852</v>
      </c>
      <c r="H69" s="1498">
        <f t="shared" si="21"/>
        <v>252522.67862603199</v>
      </c>
    </row>
    <row r="70" spans="1:8" x14ac:dyDescent="0.25">
      <c r="A70" s="3617"/>
      <c r="B70" s="1497" t="s">
        <v>4773</v>
      </c>
      <c r="C70" s="2086"/>
      <c r="D70" s="2127"/>
      <c r="E70" s="2136"/>
      <c r="F70" s="2170"/>
      <c r="G70" s="2185"/>
      <c r="H70" s="1494"/>
    </row>
    <row r="71" spans="1:8" x14ac:dyDescent="0.25">
      <c r="A71" s="3617"/>
      <c r="B71" s="1493" t="s">
        <v>4223</v>
      </c>
      <c r="C71" s="2087">
        <f t="shared" ref="C71:H71" si="22">C69/C$24</f>
        <v>1.111676128432374</v>
      </c>
      <c r="D71" s="2128">
        <f t="shared" si="22"/>
        <v>1.8086722054515176</v>
      </c>
      <c r="E71" s="2107">
        <f t="shared" si="22"/>
        <v>2.1760884996245546</v>
      </c>
      <c r="F71" s="2171">
        <f>F69/F$24</f>
        <v>1.3692022599780449</v>
      </c>
      <c r="G71" s="2062">
        <f t="shared" si="22"/>
        <v>1.2695001303167881</v>
      </c>
      <c r="H71" s="1487">
        <f t="shared" si="22"/>
        <v>1.2490479990802039</v>
      </c>
    </row>
    <row r="72" spans="1:8" x14ac:dyDescent="0.25">
      <c r="A72" s="3618"/>
      <c r="B72" s="1490" t="s">
        <v>4772</v>
      </c>
      <c r="C72" s="2088">
        <f t="shared" ref="C72:H72" si="23">C69/C$25</f>
        <v>1.1520568732237944</v>
      </c>
      <c r="D72" s="1422">
        <f t="shared" si="23"/>
        <v>1.1351152813080236</v>
      </c>
      <c r="E72" s="821">
        <f t="shared" si="23"/>
        <v>2.3890806736601933</v>
      </c>
      <c r="F72" s="2163">
        <f>F69/F$25</f>
        <v>1.3108811204544817</v>
      </c>
      <c r="G72" s="2063">
        <f t="shared" si="23"/>
        <v>1.2376013906071968</v>
      </c>
      <c r="H72" s="1487">
        <f t="shared" si="23"/>
        <v>1.256374381155366</v>
      </c>
    </row>
    <row r="73" spans="1:8" ht="15.75" thickBot="1" x14ac:dyDescent="0.3">
      <c r="A73" s="3619"/>
      <c r="B73" s="1486" t="s">
        <v>4771</v>
      </c>
      <c r="C73" s="2089">
        <f t="shared" ref="C73:H73" si="24">C69/C$26</f>
        <v>1.1668353719180995</v>
      </c>
      <c r="D73" s="2129">
        <f t="shared" si="24"/>
        <v>1.8219355637353956</v>
      </c>
      <c r="E73" s="2108">
        <f t="shared" si="24"/>
        <v>2.3513877186928527</v>
      </c>
      <c r="F73" s="2172">
        <f>F69/F$26</f>
        <v>1.4508335688047473</v>
      </c>
      <c r="G73" s="2064">
        <f t="shared" si="24"/>
        <v>1.2904956979891724</v>
      </c>
      <c r="H73" s="1483" t="e">
        <f t="shared" si="24"/>
        <v>#NAME?</v>
      </c>
    </row>
    <row r="74" spans="1:8" x14ac:dyDescent="0.25">
      <c r="A74" s="3616" t="s">
        <v>2672</v>
      </c>
      <c r="B74" s="2190" t="s">
        <v>935</v>
      </c>
      <c r="C74" s="2075">
        <v>34</v>
      </c>
      <c r="D74" s="2120">
        <v>14</v>
      </c>
      <c r="E74" s="2099">
        <v>13</v>
      </c>
      <c r="F74" s="2165">
        <v>37</v>
      </c>
      <c r="G74" s="2181"/>
      <c r="H74" s="1504">
        <f>C74+D74+E74+G74+F74</f>
        <v>98</v>
      </c>
    </row>
    <row r="75" spans="1:8" x14ac:dyDescent="0.25">
      <c r="A75" s="3617"/>
      <c r="B75" s="1493" t="s">
        <v>4780</v>
      </c>
      <c r="C75" s="2077">
        <f>C74/C$6</f>
        <v>8.757920766575653E-4</v>
      </c>
      <c r="D75" s="2121">
        <f>D74/D$6</f>
        <v>6.1336254107338445E-4</v>
      </c>
      <c r="E75" s="2101">
        <f>E74/E$6</f>
        <v>5.6942619360490581E-4</v>
      </c>
      <c r="F75" s="2166">
        <f>F74/F$6</f>
        <v>2.3103340618170465E-3</v>
      </c>
      <c r="G75" s="2182"/>
      <c r="H75" s="1506">
        <f>H74/H$6</f>
        <v>8.4652062746182015E-4</v>
      </c>
    </row>
    <row r="76" spans="1:8" x14ac:dyDescent="0.25">
      <c r="A76" s="3617"/>
      <c r="B76" s="1493" t="s">
        <v>4779</v>
      </c>
      <c r="C76" s="2077">
        <f t="shared" ref="C76:H76" si="25">C74/C$7</f>
        <v>1.3474952441344325E-3</v>
      </c>
      <c r="D76" s="2121">
        <f t="shared" si="25"/>
        <v>3.8802660753880268E-3</v>
      </c>
      <c r="E76" s="2101">
        <f t="shared" si="25"/>
        <v>1.0128554733151538E-3</v>
      </c>
      <c r="F76" s="2147">
        <f>F74/F$7</f>
        <v>4.608294930875576E-3</v>
      </c>
      <c r="G76" s="2182">
        <f t="shared" si="25"/>
        <v>0</v>
      </c>
      <c r="H76" s="1506">
        <f t="shared" si="25"/>
        <v>1.878402208080963E-3</v>
      </c>
    </row>
    <row r="77" spans="1:8" ht="15.75" thickBot="1" x14ac:dyDescent="0.3">
      <c r="A77" s="3617"/>
      <c r="B77" s="1493" t="s">
        <v>4783</v>
      </c>
      <c r="C77" s="2077">
        <f t="shared" ref="C77:H77" si="26">C74/C$8</f>
        <v>4.245754245754246E-3</v>
      </c>
      <c r="D77" s="2121">
        <f t="shared" si="26"/>
        <v>2.8282828282828285E-2</v>
      </c>
      <c r="E77" s="2101">
        <f t="shared" si="26"/>
        <v>5.3256861941827121E-3</v>
      </c>
      <c r="F77" s="2158">
        <f>F74/F$8</f>
        <v>1.9903173749327596E-2</v>
      </c>
      <c r="G77" s="2053">
        <f t="shared" si="26"/>
        <v>0</v>
      </c>
      <c r="H77" s="1508">
        <f t="shared" si="26"/>
        <v>7.1642663937422323E-3</v>
      </c>
    </row>
    <row r="78" spans="1:8" x14ac:dyDescent="0.25">
      <c r="A78" s="3617"/>
      <c r="B78" s="2191" t="s">
        <v>4778</v>
      </c>
      <c r="C78" s="2076">
        <v>97</v>
      </c>
      <c r="D78" s="2119">
        <v>36</v>
      </c>
      <c r="E78" s="2100">
        <v>78</v>
      </c>
      <c r="F78" s="2167">
        <v>85</v>
      </c>
      <c r="G78" s="2180"/>
      <c r="H78" s="1504">
        <f>C78+D78+E78+G78+F78</f>
        <v>296</v>
      </c>
    </row>
    <row r="79" spans="1:8" ht="15.75" thickBot="1" x14ac:dyDescent="0.3">
      <c r="A79" s="3617"/>
      <c r="B79" s="1493" t="s">
        <v>4777</v>
      </c>
      <c r="C79" s="2077">
        <f>C78/C$12</f>
        <v>5.5961323225679901E-4</v>
      </c>
      <c r="D79" s="2121">
        <f>D78/D$12</f>
        <v>3.2612535896437079E-4</v>
      </c>
      <c r="E79" s="2101">
        <f>E78/E$12</f>
        <v>5.7825323043391233E-4</v>
      </c>
      <c r="F79" s="2166">
        <f>F78/F$12</f>
        <v>1.1253955434336481E-3</v>
      </c>
      <c r="G79" s="2182"/>
      <c r="H79" s="1506">
        <f>H78/H$12</f>
        <v>5.1692131444707758E-4</v>
      </c>
    </row>
    <row r="80" spans="1:8" x14ac:dyDescent="0.25">
      <c r="A80" s="3617"/>
      <c r="B80" s="2191" t="s">
        <v>4776</v>
      </c>
      <c r="C80" s="2084">
        <v>2</v>
      </c>
      <c r="D80" s="1403">
        <v>2</v>
      </c>
      <c r="E80" s="739">
        <v>3</v>
      </c>
      <c r="F80" s="2168">
        <v>2</v>
      </c>
      <c r="G80" s="2183"/>
      <c r="H80" s="1504">
        <f>C80+D80+E80+G80+F80</f>
        <v>9</v>
      </c>
    </row>
    <row r="81" spans="1:8" x14ac:dyDescent="0.25">
      <c r="A81" s="3617"/>
      <c r="B81" s="1493" t="s">
        <v>4775</v>
      </c>
      <c r="C81" s="2084">
        <f>C78/C80</f>
        <v>48.5</v>
      </c>
      <c r="D81" s="1403">
        <f>D78/D80</f>
        <v>18</v>
      </c>
      <c r="E81" s="739">
        <f>E78/E80</f>
        <v>26</v>
      </c>
      <c r="F81" s="2159">
        <f>F78/F80</f>
        <v>42.5</v>
      </c>
      <c r="G81" s="2183"/>
      <c r="H81" s="1501">
        <f>H78/H80</f>
        <v>32.888888888888886</v>
      </c>
    </row>
    <row r="82" spans="1:8" x14ac:dyDescent="0.25">
      <c r="A82" s="3617"/>
      <c r="B82" s="1493" t="s">
        <v>4774</v>
      </c>
      <c r="C82" s="2085">
        <f>C74/C78*1000000</f>
        <v>350515.46391752578</v>
      </c>
      <c r="D82" s="1441">
        <f>D74/D78*1000000</f>
        <v>388888.88888888888</v>
      </c>
      <c r="E82" s="1001">
        <f>E74/E78*1000000</f>
        <v>166666.66666666666</v>
      </c>
      <c r="F82" s="2169">
        <f>F74/F78*1000000</f>
        <v>435294.11764705885</v>
      </c>
      <c r="G82" s="2184"/>
      <c r="H82" s="1498">
        <f>H74/H78*1000000</f>
        <v>331081.08108108107</v>
      </c>
    </row>
    <row r="83" spans="1:8" x14ac:dyDescent="0.25">
      <c r="A83" s="3617"/>
      <c r="B83" s="1497" t="s">
        <v>4773</v>
      </c>
      <c r="C83" s="2086"/>
      <c r="D83" s="2127"/>
      <c r="E83" s="2136"/>
      <c r="F83" s="2170"/>
      <c r="G83" s="2185"/>
      <c r="H83" s="1494"/>
    </row>
    <row r="84" spans="1:8" x14ac:dyDescent="0.25">
      <c r="A84" s="3617"/>
      <c r="B84" s="1493" t="s">
        <v>4223</v>
      </c>
      <c r="C84" s="2087">
        <f>C82/C$24</f>
        <v>1.564995297065592</v>
      </c>
      <c r="D84" s="2128">
        <f>D82/D$24</f>
        <v>1.8807569672629911</v>
      </c>
      <c r="E84" s="2107">
        <f>E82/E$24</f>
        <v>0.98473499780989937</v>
      </c>
      <c r="F84" s="2171">
        <f>F82/F$24</f>
        <v>2.0529084865291733</v>
      </c>
      <c r="G84" s="2186"/>
      <c r="H84" s="1487">
        <f>H82/H$24</f>
        <v>1.637619892627753</v>
      </c>
    </row>
    <row r="85" spans="1:8" x14ac:dyDescent="0.25">
      <c r="A85" s="3618"/>
      <c r="B85" s="1490" t="s">
        <v>4772</v>
      </c>
      <c r="C85" s="2088">
        <f>C82/C$25</f>
        <v>1.6218424974994934</v>
      </c>
      <c r="D85" s="1422">
        <f>D82/D$25</f>
        <v>1.1803553830992854</v>
      </c>
      <c r="E85" s="821">
        <f>E82/E$25</f>
        <v>1.0811193351512791</v>
      </c>
      <c r="F85" s="2163">
        <f>F82/F$25</f>
        <v>1.9654648956356737</v>
      </c>
      <c r="G85" s="2187"/>
      <c r="H85" s="1487">
        <f>H82/H$25</f>
        <v>1.6472254714654853</v>
      </c>
    </row>
    <row r="86" spans="1:8" ht="15.75" thickBot="1" x14ac:dyDescent="0.3">
      <c r="A86" s="3619"/>
      <c r="B86" s="1486" t="s">
        <v>4771</v>
      </c>
      <c r="C86" s="2089">
        <f>C82/C$26</f>
        <v>1.6426473707559623</v>
      </c>
      <c r="D86" s="2129">
        <f>D82/D$26</f>
        <v>1.8945489376523861</v>
      </c>
      <c r="E86" s="2108">
        <f>E82/E$26</f>
        <v>1.0640623211862605</v>
      </c>
      <c r="F86" s="2172">
        <f>F82/F$26</f>
        <v>2.1753020959726079</v>
      </c>
      <c r="G86" s="2188"/>
      <c r="H86" s="1483" t="e">
        <f>H82/H$26</f>
        <v>#NAME?</v>
      </c>
    </row>
    <row r="87" spans="1:8" x14ac:dyDescent="0.25">
      <c r="A87" s="3616" t="s">
        <v>1895</v>
      </c>
      <c r="B87" s="2190" t="s">
        <v>935</v>
      </c>
      <c r="C87" s="2075"/>
      <c r="D87" s="2120"/>
      <c r="E87" s="2099">
        <v>17</v>
      </c>
      <c r="F87" s="2165">
        <v>1</v>
      </c>
      <c r="G87" s="2181"/>
      <c r="H87" s="1504">
        <f>C87+D87+E87+G87+F87</f>
        <v>18</v>
      </c>
    </row>
    <row r="88" spans="1:8" x14ac:dyDescent="0.25">
      <c r="A88" s="3617"/>
      <c r="B88" s="1493" t="s">
        <v>4780</v>
      </c>
      <c r="C88" s="2077"/>
      <c r="D88" s="2121"/>
      <c r="E88" s="2101">
        <f>E87/E$6</f>
        <v>7.4463425317564612E-4</v>
      </c>
      <c r="F88" s="2166">
        <f>F87/F$6</f>
        <v>6.244146113019045E-5</v>
      </c>
      <c r="G88" s="2182"/>
      <c r="H88" s="1506">
        <f>H87/H$6</f>
        <v>1.5548338055421188E-4</v>
      </c>
    </row>
    <row r="89" spans="1:8" x14ac:dyDescent="0.25">
      <c r="A89" s="3617"/>
      <c r="B89" s="1493" t="s">
        <v>4779</v>
      </c>
      <c r="C89" s="2077">
        <f>C87/C$7</f>
        <v>0</v>
      </c>
      <c r="D89" s="2121"/>
      <c r="E89" s="2101">
        <f>E87/E$7</f>
        <v>1.3245033112582781E-3</v>
      </c>
      <c r="F89" s="2147">
        <f>F87/F$7</f>
        <v>1.2454851164528583E-4</v>
      </c>
      <c r="G89" s="2182">
        <f>G87/G$7</f>
        <v>0</v>
      </c>
      <c r="H89" s="1506">
        <f>H87/H$7</f>
        <v>3.4501265046385033E-4</v>
      </c>
    </row>
    <row r="90" spans="1:8" ht="15.75" thickBot="1" x14ac:dyDescent="0.3">
      <c r="A90" s="3617"/>
      <c r="B90" s="1493" t="s">
        <v>4783</v>
      </c>
      <c r="C90" s="2077">
        <f t="shared" ref="C90:H90" si="27">C87/C$8</f>
        <v>0</v>
      </c>
      <c r="D90" s="2121">
        <f t="shared" si="27"/>
        <v>0</v>
      </c>
      <c r="E90" s="2101">
        <f t="shared" si="27"/>
        <v>6.964358869315854E-3</v>
      </c>
      <c r="F90" s="2158">
        <f>F87/F$8</f>
        <v>5.3792361484669173E-4</v>
      </c>
      <c r="G90" s="2053">
        <f t="shared" si="27"/>
        <v>0</v>
      </c>
      <c r="H90" s="1508">
        <f t="shared" si="27"/>
        <v>1.3158856641567367E-3</v>
      </c>
    </row>
    <row r="91" spans="1:8" x14ac:dyDescent="0.25">
      <c r="A91" s="3617"/>
      <c r="B91" s="2191" t="s">
        <v>4778</v>
      </c>
      <c r="C91" s="2076"/>
      <c r="D91" s="2119"/>
      <c r="E91" s="2100">
        <v>0</v>
      </c>
      <c r="F91" s="2167">
        <v>0</v>
      </c>
      <c r="G91" s="2180"/>
      <c r="H91" s="1504">
        <f>C91+D91+E91+G91+F91</f>
        <v>0</v>
      </c>
    </row>
    <row r="92" spans="1:8" ht="15.75" thickBot="1" x14ac:dyDescent="0.3">
      <c r="A92" s="3617"/>
      <c r="B92" s="1493" t="s">
        <v>4777</v>
      </c>
      <c r="C92" s="2077"/>
      <c r="D92" s="2121"/>
      <c r="E92" s="2101">
        <f>E91/E$12</f>
        <v>0</v>
      </c>
      <c r="F92" s="2166">
        <f>F91/F$12</f>
        <v>0</v>
      </c>
      <c r="G92" s="2182"/>
      <c r="H92" s="1506">
        <f>H91/H$12</f>
        <v>0</v>
      </c>
    </row>
    <row r="93" spans="1:8" x14ac:dyDescent="0.25">
      <c r="A93" s="3617"/>
      <c r="B93" s="2191" t="s">
        <v>4776</v>
      </c>
      <c r="C93" s="2084">
        <v>2</v>
      </c>
      <c r="D93" s="1403"/>
      <c r="E93" s="739">
        <v>2</v>
      </c>
      <c r="F93" s="2168">
        <v>1</v>
      </c>
      <c r="G93" s="2183"/>
      <c r="H93" s="1504">
        <f>C93+D93+E93+G93+F93</f>
        <v>5</v>
      </c>
    </row>
    <row r="94" spans="1:8" x14ac:dyDescent="0.25">
      <c r="A94" s="3617"/>
      <c r="B94" s="1493" t="s">
        <v>4775</v>
      </c>
      <c r="C94" s="2084"/>
      <c r="D94" s="1403"/>
      <c r="E94" s="739">
        <f>E91/E93</f>
        <v>0</v>
      </c>
      <c r="F94" s="2159">
        <f>F91/F93</f>
        <v>0</v>
      </c>
      <c r="G94" s="2183"/>
      <c r="H94" s="1501">
        <f>H91/H93</f>
        <v>0</v>
      </c>
    </row>
    <row r="95" spans="1:8" x14ac:dyDescent="0.25">
      <c r="A95" s="3617"/>
      <c r="B95" s="1493" t="s">
        <v>4774</v>
      </c>
      <c r="C95" s="2085"/>
      <c r="D95" s="1441"/>
      <c r="E95" s="1001"/>
      <c r="F95" s="2169"/>
      <c r="G95" s="2184"/>
      <c r="H95" s="1498" t="e">
        <f>H87/H91*1000000</f>
        <v>#DIV/0!</v>
      </c>
    </row>
    <row r="96" spans="1:8" x14ac:dyDescent="0.25">
      <c r="A96" s="3617"/>
      <c r="B96" s="1497" t="s">
        <v>4773</v>
      </c>
      <c r="C96" s="2086"/>
      <c r="D96" s="2130"/>
      <c r="E96" s="2136"/>
      <c r="F96" s="2170"/>
      <c r="G96" s="2185"/>
      <c r="H96" s="1494"/>
    </row>
    <row r="97" spans="1:8" x14ac:dyDescent="0.25">
      <c r="A97" s="3617"/>
      <c r="B97" s="1493" t="s">
        <v>4223</v>
      </c>
      <c r="C97" s="2087">
        <f>C95/C$24</f>
        <v>0</v>
      </c>
      <c r="D97" s="2128"/>
      <c r="E97" s="2107">
        <f>E95/E$24</f>
        <v>0</v>
      </c>
      <c r="F97" s="2171">
        <f>F95/F$24</f>
        <v>0</v>
      </c>
      <c r="G97" s="2186"/>
      <c r="H97" s="1487" t="e">
        <f>H95/H$24</f>
        <v>#DIV/0!</v>
      </c>
    </row>
    <row r="98" spans="1:8" x14ac:dyDescent="0.25">
      <c r="A98" s="3618"/>
      <c r="B98" s="1490" t="s">
        <v>4772</v>
      </c>
      <c r="C98" s="2088">
        <f>C95/C$25</f>
        <v>0</v>
      </c>
      <c r="D98" s="1422"/>
      <c r="E98" s="821">
        <f>E95/E$25</f>
        <v>0</v>
      </c>
      <c r="F98" s="2163">
        <f>F95/F$25</f>
        <v>0</v>
      </c>
      <c r="G98" s="2187"/>
      <c r="H98" s="1487" t="e">
        <f>H95/H$25</f>
        <v>#DIV/0!</v>
      </c>
    </row>
    <row r="99" spans="1:8" ht="15.75" thickBot="1" x14ac:dyDescent="0.3">
      <c r="A99" s="3619"/>
      <c r="B99" s="1486" t="s">
        <v>4771</v>
      </c>
      <c r="C99" s="2089">
        <f>C95/C$26</f>
        <v>0</v>
      </c>
      <c r="D99" s="2129"/>
      <c r="E99" s="2108">
        <f>E95/E$26</f>
        <v>0</v>
      </c>
      <c r="F99" s="2172">
        <f>F95/F$26</f>
        <v>0</v>
      </c>
      <c r="G99" s="2188"/>
      <c r="H99" s="1483" t="e">
        <f>H95/H$26</f>
        <v>#DIV/0!</v>
      </c>
    </row>
    <row r="100" spans="1:8" x14ac:dyDescent="0.25">
      <c r="A100" s="3616" t="s">
        <v>4786</v>
      </c>
      <c r="B100" s="2190" t="s">
        <v>935</v>
      </c>
      <c r="C100" s="2075">
        <v>28</v>
      </c>
      <c r="D100" s="2120">
        <v>-9</v>
      </c>
      <c r="E100" s="2099">
        <v>0</v>
      </c>
      <c r="F100" s="2165">
        <v>13</v>
      </c>
      <c r="G100" s="2181">
        <v>-2</v>
      </c>
      <c r="H100" s="1504">
        <f>C100+D100+E100+G100+F100</f>
        <v>30</v>
      </c>
    </row>
    <row r="101" spans="1:8" x14ac:dyDescent="0.25">
      <c r="A101" s="3617"/>
      <c r="B101" s="1493" t="s">
        <v>4780</v>
      </c>
      <c r="C101" s="2077">
        <f>C100/C$6</f>
        <v>7.2124053371799498E-4</v>
      </c>
      <c r="D101" s="2121">
        <f>D100/D$6</f>
        <v>-3.9430449069003287E-4</v>
      </c>
      <c r="E101" s="2101">
        <f>E100/E$6</f>
        <v>0</v>
      </c>
      <c r="F101" s="2166">
        <f>F100/F$6</f>
        <v>8.1173899469247585E-4</v>
      </c>
      <c r="G101" s="2182"/>
      <c r="H101" s="1506">
        <f>H100/H$6</f>
        <v>2.5913896759035312E-4</v>
      </c>
    </row>
    <row r="102" spans="1:8" x14ac:dyDescent="0.25">
      <c r="A102" s="3617"/>
      <c r="B102" s="1493" t="s">
        <v>4779</v>
      </c>
      <c r="C102" s="2077">
        <f t="shared" ref="C102:H102" si="28">C100/C$7</f>
        <v>1.1097019657577679E-3</v>
      </c>
      <c r="D102" s="2121">
        <f t="shared" si="28"/>
        <v>-2.4944567627494456E-3</v>
      </c>
      <c r="E102" s="2101">
        <f t="shared" si="28"/>
        <v>0</v>
      </c>
      <c r="F102" s="2147">
        <f>F100/F$7</f>
        <v>1.6191306513887158E-3</v>
      </c>
      <c r="G102" s="2182">
        <f t="shared" si="28"/>
        <v>-8.1037277147487841E-4</v>
      </c>
      <c r="H102" s="1506">
        <f t="shared" si="28"/>
        <v>5.7502108410641725E-4</v>
      </c>
    </row>
    <row r="103" spans="1:8" ht="15.75" thickBot="1" x14ac:dyDescent="0.3">
      <c r="A103" s="3617"/>
      <c r="B103" s="1493" t="s">
        <v>4783</v>
      </c>
      <c r="C103" s="2077">
        <f t="shared" ref="C103:H103" si="29">C100/C$8</f>
        <v>3.4965034965034965E-3</v>
      </c>
      <c r="D103" s="2121">
        <f t="shared" si="29"/>
        <v>-1.8181818181818181E-2</v>
      </c>
      <c r="E103" s="2101">
        <f t="shared" si="29"/>
        <v>0</v>
      </c>
      <c r="F103" s="2158">
        <f>F100/F$8</f>
        <v>6.993006993006993E-3</v>
      </c>
      <c r="G103" s="2053">
        <f t="shared" si="29"/>
        <v>-2.2831050228310501E-3</v>
      </c>
      <c r="H103" s="1508">
        <f t="shared" si="29"/>
        <v>2.1931427735945612E-3</v>
      </c>
    </row>
    <row r="104" spans="1:8" x14ac:dyDescent="0.25">
      <c r="A104" s="3617"/>
      <c r="B104" s="2191" t="s">
        <v>4778</v>
      </c>
      <c r="C104" s="2076">
        <v>0</v>
      </c>
      <c r="D104" s="2119">
        <v>0</v>
      </c>
      <c r="E104" s="2100"/>
      <c r="F104" s="2167">
        <v>0</v>
      </c>
      <c r="G104" s="2180"/>
      <c r="H104" s="1504">
        <f>C104+D104+E104+G104+F104</f>
        <v>0</v>
      </c>
    </row>
    <row r="105" spans="1:8" ht="15.75" thickBot="1" x14ac:dyDescent="0.3">
      <c r="A105" s="3617"/>
      <c r="B105" s="1493" t="s">
        <v>4777</v>
      </c>
      <c r="C105" s="2077">
        <f>C104/C$12</f>
        <v>0</v>
      </c>
      <c r="D105" s="2121">
        <f>D104/D$12</f>
        <v>0</v>
      </c>
      <c r="E105" s="2101"/>
      <c r="F105" s="2166">
        <f>F104/F$12</f>
        <v>0</v>
      </c>
      <c r="G105" s="2182"/>
      <c r="H105" s="1506">
        <f>H104/H$12</f>
        <v>0</v>
      </c>
    </row>
    <row r="106" spans="1:8" x14ac:dyDescent="0.25">
      <c r="A106" s="3617"/>
      <c r="B106" s="2191" t="s">
        <v>4776</v>
      </c>
      <c r="C106" s="2084">
        <v>6</v>
      </c>
      <c r="D106" s="1403">
        <v>5</v>
      </c>
      <c r="E106" s="739">
        <v>3</v>
      </c>
      <c r="F106" s="2168">
        <v>1</v>
      </c>
      <c r="G106" s="2183">
        <v>2</v>
      </c>
      <c r="H106" s="1504">
        <f>C106+D106+E106+G106+F106</f>
        <v>17</v>
      </c>
    </row>
    <row r="107" spans="1:8" x14ac:dyDescent="0.25">
      <c r="A107" s="3617"/>
      <c r="B107" s="1493" t="s">
        <v>4774</v>
      </c>
      <c r="C107" s="2085"/>
      <c r="D107" s="1441"/>
      <c r="E107" s="1001"/>
      <c r="F107" s="2169"/>
      <c r="G107" s="2061"/>
      <c r="H107" s="1501">
        <f>H104/H106</f>
        <v>0</v>
      </c>
    </row>
    <row r="108" spans="1:8" x14ac:dyDescent="0.25">
      <c r="A108" s="3617"/>
      <c r="B108" s="1497" t="s">
        <v>4773</v>
      </c>
      <c r="C108" s="2086"/>
      <c r="D108" s="2130"/>
      <c r="E108" s="2136"/>
      <c r="F108" s="2170"/>
      <c r="G108" s="2185"/>
      <c r="H108" s="1498" t="e">
        <f>H100/H104*1000000</f>
        <v>#DIV/0!</v>
      </c>
    </row>
    <row r="109" spans="1:8" x14ac:dyDescent="0.25">
      <c r="A109" s="3617"/>
      <c r="B109" s="1493" t="s">
        <v>4223</v>
      </c>
      <c r="C109" s="2087"/>
      <c r="D109" s="2128"/>
      <c r="E109" s="2107"/>
      <c r="F109" s="2171"/>
      <c r="G109" s="2186"/>
      <c r="H109" s="1494"/>
    </row>
    <row r="110" spans="1:8" x14ac:dyDescent="0.25">
      <c r="A110" s="3618"/>
      <c r="B110" s="1490" t="s">
        <v>4772</v>
      </c>
      <c r="C110" s="2088"/>
      <c r="D110" s="1422"/>
      <c r="E110" s="821"/>
      <c r="F110" s="2163"/>
      <c r="G110" s="2187"/>
      <c r="H110" s="1487" t="e">
        <f>H108/H$24</f>
        <v>#DIV/0!</v>
      </c>
    </row>
    <row r="111" spans="1:8" ht="15.75" thickBot="1" x14ac:dyDescent="0.3">
      <c r="A111" s="3618"/>
      <c r="B111" s="1490" t="s">
        <v>4771</v>
      </c>
      <c r="C111" s="2090"/>
      <c r="D111" s="2131"/>
      <c r="E111" s="2109"/>
      <c r="F111" s="2173"/>
      <c r="G111" s="2189"/>
      <c r="H111" s="1487" t="e">
        <f>H108/H$25</f>
        <v>#DIV/0!</v>
      </c>
    </row>
    <row r="112" spans="1:8" s="1523" customFormat="1" ht="24.75" customHeight="1" thickBot="1" x14ac:dyDescent="0.3">
      <c r="A112" s="2033" t="s">
        <v>4785</v>
      </c>
      <c r="B112" s="2034"/>
      <c r="C112" s="2091"/>
      <c r="D112" s="2132"/>
      <c r="E112" s="2110"/>
      <c r="F112" s="2174"/>
      <c r="G112" s="2066"/>
      <c r="H112" s="1483"/>
    </row>
    <row r="113" spans="1:8" x14ac:dyDescent="0.25">
      <c r="A113" s="3620" t="s">
        <v>584</v>
      </c>
      <c r="B113" s="2192" t="s">
        <v>935</v>
      </c>
      <c r="C113" s="2073">
        <v>135</v>
      </c>
      <c r="D113" s="2118">
        <v>19</v>
      </c>
      <c r="E113" s="2097">
        <v>9</v>
      </c>
      <c r="F113" s="2175">
        <v>187</v>
      </c>
      <c r="G113" s="2179"/>
      <c r="H113" s="1504">
        <f>C113+D113+E113+G113+F113</f>
        <v>350</v>
      </c>
    </row>
    <row r="114" spans="1:8" x14ac:dyDescent="0.25">
      <c r="A114" s="3617"/>
      <c r="B114" s="1493" t="s">
        <v>4780</v>
      </c>
      <c r="C114" s="2077">
        <f>C113/C$6</f>
        <v>3.4774097161403327E-3</v>
      </c>
      <c r="D114" s="2121">
        <f>D113/D$6</f>
        <v>8.3242059145673607E-4</v>
      </c>
      <c r="E114" s="2101">
        <f>E113/E$6</f>
        <v>3.9421813403416555E-4</v>
      </c>
      <c r="F114" s="2166">
        <f>F113/F$6</f>
        <v>1.1676553231345614E-2</v>
      </c>
      <c r="G114" s="2182"/>
      <c r="H114" s="1506">
        <f>H113/H$6</f>
        <v>3.0232879552207865E-3</v>
      </c>
    </row>
    <row r="115" spans="1:8" x14ac:dyDescent="0.25">
      <c r="A115" s="3617"/>
      <c r="B115" s="1493" t="s">
        <v>4779</v>
      </c>
      <c r="C115" s="2077">
        <f t="shared" ref="C115:H115" si="30">C113/C$7</f>
        <v>5.3503487634749521E-3</v>
      </c>
      <c r="D115" s="2121">
        <f t="shared" si="30"/>
        <v>5.2660753880266076E-3</v>
      </c>
      <c r="E115" s="2101">
        <f t="shared" si="30"/>
        <v>7.0120763537202964E-4</v>
      </c>
      <c r="F115" s="2147">
        <f>F113/F$7</f>
        <v>2.3290571677668452E-2</v>
      </c>
      <c r="G115" s="2182">
        <f t="shared" si="30"/>
        <v>0</v>
      </c>
      <c r="H115" s="1506">
        <f t="shared" si="30"/>
        <v>6.708579314574868E-3</v>
      </c>
    </row>
    <row r="116" spans="1:8" ht="15.75" thickBot="1" x14ac:dyDescent="0.3">
      <c r="A116" s="3617"/>
      <c r="B116" s="1493" t="s">
        <v>4783</v>
      </c>
      <c r="C116" s="2077">
        <f t="shared" ref="C116:H116" si="31">C113/C$8</f>
        <v>1.685814185814186E-2</v>
      </c>
      <c r="D116" s="2121">
        <f t="shared" si="31"/>
        <v>3.8383838383838381E-2</v>
      </c>
      <c r="E116" s="2101">
        <f t="shared" si="31"/>
        <v>3.6870135190495697E-3</v>
      </c>
      <c r="F116" s="2158">
        <f>F113/F$8</f>
        <v>0.10059171597633136</v>
      </c>
      <c r="G116" s="2053">
        <f t="shared" si="31"/>
        <v>0</v>
      </c>
      <c r="H116" s="1508">
        <f t="shared" si="31"/>
        <v>2.5586665691936544E-2</v>
      </c>
    </row>
    <row r="117" spans="1:8" x14ac:dyDescent="0.25">
      <c r="A117" s="3617"/>
      <c r="B117" s="2191" t="s">
        <v>4778</v>
      </c>
      <c r="C117" s="2076">
        <v>163</v>
      </c>
      <c r="D117" s="2119">
        <v>7</v>
      </c>
      <c r="E117" s="2100">
        <v>38</v>
      </c>
      <c r="F117" s="2167">
        <v>182</v>
      </c>
      <c r="G117" s="2180"/>
      <c r="H117" s="1504">
        <f>C117+D117+E117+G117+F117</f>
        <v>390</v>
      </c>
    </row>
    <row r="118" spans="1:8" ht="15.75" thickBot="1" x14ac:dyDescent="0.3">
      <c r="A118" s="3617"/>
      <c r="B118" s="1493" t="s">
        <v>4777</v>
      </c>
      <c r="C118" s="2077">
        <f>C117/C$12</f>
        <v>9.4038099853462097E-4</v>
      </c>
      <c r="D118" s="2121">
        <f>D117/D$12</f>
        <v>6.3413264243072096E-5</v>
      </c>
      <c r="E118" s="2101">
        <f>E117/E$12</f>
        <v>2.8171311226267523E-4</v>
      </c>
      <c r="F118" s="2166">
        <f>F117/F$12</f>
        <v>2.4096704577049877E-3</v>
      </c>
      <c r="G118" s="2182"/>
      <c r="H118" s="1506">
        <f>H117/H$12</f>
        <v>6.8107875889986569E-4</v>
      </c>
    </row>
    <row r="119" spans="1:8" x14ac:dyDescent="0.25">
      <c r="A119" s="3617"/>
      <c r="B119" s="2191" t="s">
        <v>4776</v>
      </c>
      <c r="C119" s="2084">
        <v>11</v>
      </c>
      <c r="D119" s="1403">
        <v>8</v>
      </c>
      <c r="E119" s="739">
        <v>13</v>
      </c>
      <c r="F119" s="2168">
        <v>26</v>
      </c>
      <c r="G119" s="2183"/>
      <c r="H119" s="1504">
        <f>C119+D119+E119+G119+F119</f>
        <v>58</v>
      </c>
    </row>
    <row r="120" spans="1:8" x14ac:dyDescent="0.25">
      <c r="A120" s="3617"/>
      <c r="B120" s="1493" t="s">
        <v>4775</v>
      </c>
      <c r="C120" s="2084">
        <f>C117/C119</f>
        <v>14.818181818181818</v>
      </c>
      <c r="D120" s="1403">
        <f>D117/D119</f>
        <v>0.875</v>
      </c>
      <c r="E120" s="739">
        <f>E117/E119</f>
        <v>2.9230769230769229</v>
      </c>
      <c r="F120" s="2159">
        <f>F117/F119</f>
        <v>7</v>
      </c>
      <c r="G120" s="2183"/>
      <c r="H120" s="1501">
        <f>H117/H119</f>
        <v>6.7241379310344831</v>
      </c>
    </row>
    <row r="121" spans="1:8" x14ac:dyDescent="0.25">
      <c r="A121" s="3617"/>
      <c r="B121" s="1493" t="s">
        <v>4774</v>
      </c>
      <c r="C121" s="2085">
        <f>C113/C117*1000000</f>
        <v>828220.85889570555</v>
      </c>
      <c r="D121" s="1441">
        <f>D113/D117*1000000</f>
        <v>2714285.7142857146</v>
      </c>
      <c r="E121" s="1001">
        <f>E113/E117*1000000</f>
        <v>236842.10526315789</v>
      </c>
      <c r="F121" s="2169">
        <f>F113/F117*1000000</f>
        <v>1027472.5274725273</v>
      </c>
      <c r="G121" s="2184"/>
      <c r="H121" s="1498">
        <f>H113/H117*1000000</f>
        <v>897435.8974358975</v>
      </c>
    </row>
    <row r="122" spans="1:8" x14ac:dyDescent="0.25">
      <c r="A122" s="3617"/>
      <c r="B122" s="1497" t="s">
        <v>4773</v>
      </c>
      <c r="C122" s="2086"/>
      <c r="D122" s="2127"/>
      <c r="E122" s="2136"/>
      <c r="F122" s="2170"/>
      <c r="G122" s="2185"/>
      <c r="H122" s="1494"/>
    </row>
    <row r="123" spans="1:8" x14ac:dyDescent="0.25">
      <c r="A123" s="3617"/>
      <c r="B123" s="1493" t="s">
        <v>4223</v>
      </c>
      <c r="C123" s="2087">
        <f>C121/C$24</f>
        <v>3.6978732253832418</v>
      </c>
      <c r="D123" s="2128">
        <f>D121/D$24</f>
        <v>13.126915975590675</v>
      </c>
      <c r="E123" s="2107">
        <f>E121/E$24</f>
        <v>1.3993602600456465</v>
      </c>
      <c r="F123" s="2171">
        <f>F121/F$24</f>
        <v>4.845705434122543</v>
      </c>
      <c r="G123" s="2186"/>
      <c r="H123" s="1487">
        <f>H121/H$24</f>
        <v>4.4389696723243128</v>
      </c>
    </row>
    <row r="124" spans="1:8" x14ac:dyDescent="0.25">
      <c r="A124" s="3618"/>
      <c r="B124" s="1490" t="s">
        <v>4772</v>
      </c>
      <c r="C124" s="2088">
        <f>C121/C$25</f>
        <v>3.8321955078953205</v>
      </c>
      <c r="D124" s="1422">
        <f>D121/D$25</f>
        <v>8.238398796325626</v>
      </c>
      <c r="E124" s="821">
        <f>E121/E$25</f>
        <v>1.5363274762676074</v>
      </c>
      <c r="F124" s="2163">
        <f>F121/F$25</f>
        <v>4.6393027199478807</v>
      </c>
      <c r="G124" s="2187"/>
      <c r="H124" s="1487">
        <f>H121/H$25</f>
        <v>4.4650067724705469</v>
      </c>
    </row>
    <row r="125" spans="1:8" ht="15.75" thickBot="1" x14ac:dyDescent="0.3">
      <c r="A125" s="3619"/>
      <c r="B125" s="1486" t="s">
        <v>4771</v>
      </c>
      <c r="C125" s="2089">
        <f>C121/C$26</f>
        <v>3.8813546228887277</v>
      </c>
      <c r="D125" s="2129">
        <f>D121/D$26</f>
        <v>13.223178299532982</v>
      </c>
      <c r="E125" s="2108">
        <f>E121/E$26</f>
        <v>1.5120885616857387</v>
      </c>
      <c r="F125" s="2172">
        <f>F121/F$26</f>
        <v>5.1346045167039795</v>
      </c>
      <c r="G125" s="2188"/>
      <c r="H125" s="1483" t="e">
        <f>H121/H$26</f>
        <v>#NAME?</v>
      </c>
    </row>
    <row r="126" spans="1:8" x14ac:dyDescent="0.25">
      <c r="A126" s="3616" t="s">
        <v>3383</v>
      </c>
      <c r="B126" s="2190" t="s">
        <v>935</v>
      </c>
      <c r="C126" s="2075">
        <v>519</v>
      </c>
      <c r="D126" s="2120">
        <v>70</v>
      </c>
      <c r="E126" s="2099">
        <v>759</v>
      </c>
      <c r="F126" s="2165">
        <v>181</v>
      </c>
      <c r="G126" s="2181"/>
      <c r="H126" s="1504">
        <f>C126+D126+E126+G126+F126</f>
        <v>1529</v>
      </c>
    </row>
    <row r="127" spans="1:8" x14ac:dyDescent="0.25">
      <c r="A127" s="3617"/>
      <c r="B127" s="1493" t="s">
        <v>4780</v>
      </c>
      <c r="C127" s="2077">
        <f>C126/C$6</f>
        <v>1.3368708464272835E-2</v>
      </c>
      <c r="D127" s="2121">
        <f>D126/D$6</f>
        <v>3.0668127053669223E-3</v>
      </c>
      <c r="E127" s="2101">
        <f>E126/E$6</f>
        <v>3.3245729303547966E-2</v>
      </c>
      <c r="F127" s="2166">
        <f>F126/F$6</f>
        <v>1.130190446456447E-2</v>
      </c>
      <c r="G127" s="2182"/>
      <c r="H127" s="1506">
        <f>H126/H$6</f>
        <v>1.3207449381521665E-2</v>
      </c>
    </row>
    <row r="128" spans="1:8" x14ac:dyDescent="0.25">
      <c r="A128" s="3617"/>
      <c r="B128" s="1493" t="s">
        <v>4779</v>
      </c>
      <c r="C128" s="2077">
        <f t="shared" ref="C128:H128" si="32">C126/C$7</f>
        <v>2.0569118579581484E-2</v>
      </c>
      <c r="D128" s="2121">
        <f t="shared" si="32"/>
        <v>1.9401330376940133E-2</v>
      </c>
      <c r="E128" s="2101">
        <f t="shared" si="32"/>
        <v>5.9135177249707828E-2</v>
      </c>
      <c r="F128" s="2147">
        <f>F126/F$7</f>
        <v>2.2543280607796735E-2</v>
      </c>
      <c r="G128" s="2182">
        <f t="shared" si="32"/>
        <v>0</v>
      </c>
      <c r="H128" s="1506">
        <f t="shared" si="32"/>
        <v>2.9306907919957065E-2</v>
      </c>
    </row>
    <row r="129" spans="1:8" ht="15.75" thickBot="1" x14ac:dyDescent="0.3">
      <c r="A129" s="3617"/>
      <c r="B129" s="1493" t="s">
        <v>4783</v>
      </c>
      <c r="C129" s="2077">
        <f t="shared" ref="C129:H129" si="33">C126/C$8</f>
        <v>6.4810189810189808E-2</v>
      </c>
      <c r="D129" s="2121">
        <f t="shared" si="33"/>
        <v>0.14141414141414141</v>
      </c>
      <c r="E129" s="2101">
        <f t="shared" si="33"/>
        <v>0.31093814010651372</v>
      </c>
      <c r="F129" s="2158">
        <f>F126/F$8</f>
        <v>9.7364174287251207E-2</v>
      </c>
      <c r="G129" s="2053">
        <f t="shared" si="33"/>
        <v>0</v>
      </c>
      <c r="H129" s="1508">
        <f t="shared" si="33"/>
        <v>0.1117771766942028</v>
      </c>
    </row>
    <row r="130" spans="1:8" x14ac:dyDescent="0.25">
      <c r="A130" s="3617"/>
      <c r="B130" s="2191" t="s">
        <v>4778</v>
      </c>
      <c r="C130" s="2076">
        <v>2040</v>
      </c>
      <c r="D130" s="2119">
        <v>341</v>
      </c>
      <c r="E130" s="2100">
        <v>999</v>
      </c>
      <c r="F130" s="2167">
        <v>595</v>
      </c>
      <c r="G130" s="2180"/>
      <c r="H130" s="1504">
        <f>C130+D130+E130+G130+F130</f>
        <v>3975</v>
      </c>
    </row>
    <row r="131" spans="1:8" ht="15.75" thickBot="1" x14ac:dyDescent="0.3">
      <c r="A131" s="3617"/>
      <c r="B131" s="1493" t="s">
        <v>4777</v>
      </c>
      <c r="C131" s="2077">
        <f>C130/C$12</f>
        <v>1.1769185503132681E-2</v>
      </c>
      <c r="D131" s="2121">
        <f>D130/D$12</f>
        <v>3.0891318724125122E-3</v>
      </c>
      <c r="E131" s="2101">
        <f>E130/E$12</f>
        <v>7.4060894513266464E-3</v>
      </c>
      <c r="F131" s="2166">
        <f>F130/F$12</f>
        <v>7.8777688040355363E-3</v>
      </c>
      <c r="G131" s="2182"/>
      <c r="H131" s="1506">
        <f>H130/H$12</f>
        <v>6.9417642734024773E-3</v>
      </c>
    </row>
    <row r="132" spans="1:8" x14ac:dyDescent="0.25">
      <c r="A132" s="3617"/>
      <c r="B132" s="2191" t="s">
        <v>4776</v>
      </c>
      <c r="C132" s="2084">
        <v>10</v>
      </c>
      <c r="D132" s="1403">
        <v>6</v>
      </c>
      <c r="E132" s="739">
        <v>12</v>
      </c>
      <c r="F132" s="2168">
        <v>7</v>
      </c>
      <c r="G132" s="2183"/>
      <c r="H132" s="1504">
        <f>C132+D132+E132+G132+F132</f>
        <v>35</v>
      </c>
    </row>
    <row r="133" spans="1:8" x14ac:dyDescent="0.25">
      <c r="A133" s="3617"/>
      <c r="B133" s="1493" t="s">
        <v>4775</v>
      </c>
      <c r="C133" s="2084">
        <f>C130/C132</f>
        <v>204</v>
      </c>
      <c r="D133" s="1403">
        <f>D130/D132</f>
        <v>56.833333333333336</v>
      </c>
      <c r="E133" s="739">
        <f>E130/E132</f>
        <v>83.25</v>
      </c>
      <c r="F133" s="2159">
        <f>F130/F132</f>
        <v>85</v>
      </c>
      <c r="G133" s="2183"/>
      <c r="H133" s="1501">
        <f>H130/H132</f>
        <v>113.57142857142857</v>
      </c>
    </row>
    <row r="134" spans="1:8" x14ac:dyDescent="0.25">
      <c r="A134" s="3617"/>
      <c r="B134" s="1493" t="s">
        <v>4774</v>
      </c>
      <c r="C134" s="2085">
        <f>C126/C130*1000000</f>
        <v>254411.76470588235</v>
      </c>
      <c r="D134" s="1441">
        <f>D126/D130*1000000</f>
        <v>205278.59237536657</v>
      </c>
      <c r="E134" s="1001">
        <f>E126/E130*1000000</f>
        <v>759759.75975975976</v>
      </c>
      <c r="F134" s="2169">
        <f>F126/F130*1000000</f>
        <v>304201.68067226891</v>
      </c>
      <c r="G134" s="2184"/>
      <c r="H134" s="1498">
        <f>H126/H130*1000000</f>
        <v>384654.08805031446</v>
      </c>
    </row>
    <row r="135" spans="1:8" x14ac:dyDescent="0.25">
      <c r="A135" s="3617"/>
      <c r="B135" s="1497" t="s">
        <v>4773</v>
      </c>
      <c r="C135" s="2086"/>
      <c r="D135" s="2127"/>
      <c r="E135" s="2136"/>
      <c r="F135" s="2170"/>
      <c r="G135" s="2185"/>
      <c r="H135" s="1494"/>
    </row>
    <row r="136" spans="1:8" x14ac:dyDescent="0.25">
      <c r="A136" s="3617"/>
      <c r="B136" s="1493" t="s">
        <v>4223</v>
      </c>
      <c r="C136" s="2087">
        <f>C134/C$24</f>
        <v>1.1359077024246409</v>
      </c>
      <c r="D136" s="2128">
        <f>D134/D$24</f>
        <v>0.99277493873119771</v>
      </c>
      <c r="E136" s="2107">
        <f>E134/E$24</f>
        <v>4.4889721521784605</v>
      </c>
      <c r="F136" s="2171">
        <f>F134/F$24</f>
        <v>1.4346580542925882</v>
      </c>
      <c r="G136" s="2186"/>
      <c r="H136" s="1487">
        <f>H134/H$24</f>
        <v>1.9026070118984442</v>
      </c>
    </row>
    <row r="137" spans="1:8" x14ac:dyDescent="0.25">
      <c r="A137" s="3618"/>
      <c r="B137" s="1490" t="s">
        <v>4772</v>
      </c>
      <c r="C137" s="2088">
        <f>C134/C$25</f>
        <v>1.1771686397291954</v>
      </c>
      <c r="D137" s="1422">
        <f>D134/D$25</f>
        <v>0.62306149254507737</v>
      </c>
      <c r="E137" s="821">
        <f>E134/E$25</f>
        <v>4.9283457980770029</v>
      </c>
      <c r="F137" s="2163">
        <f>F134/F$25</f>
        <v>1.3735488266797564</v>
      </c>
      <c r="G137" s="2187"/>
      <c r="H137" s="1487">
        <f>H134/H$25</f>
        <v>1.9137668919977802</v>
      </c>
    </row>
    <row r="138" spans="1:8" ht="15.75" thickBot="1" x14ac:dyDescent="0.3">
      <c r="A138" s="3619"/>
      <c r="B138" s="1486" t="s">
        <v>4771</v>
      </c>
      <c r="C138" s="2089">
        <f>C134/C$26</f>
        <v>1.1922692702705797</v>
      </c>
      <c r="D138" s="2129">
        <f>D134/D$26</f>
        <v>1.0000551577050718</v>
      </c>
      <c r="E138" s="2108">
        <f>E134/E$26</f>
        <v>4.8505904010833136</v>
      </c>
      <c r="F138" s="2172">
        <f>F134/F$26</f>
        <v>1.5201918122434055</v>
      </c>
      <c r="G138" s="2188"/>
      <c r="H138" s="1483" t="e">
        <f>H134/H$26</f>
        <v>#NAME?</v>
      </c>
    </row>
    <row r="139" spans="1:8" x14ac:dyDescent="0.25">
      <c r="A139" s="3616" t="s">
        <v>661</v>
      </c>
      <c r="B139" s="2190" t="s">
        <v>935</v>
      </c>
      <c r="C139" s="2075">
        <v>1308</v>
      </c>
      <c r="D139" s="2120">
        <v>188</v>
      </c>
      <c r="E139" s="2099">
        <v>793</v>
      </c>
      <c r="F139" s="2165">
        <v>561</v>
      </c>
      <c r="G139" s="2181">
        <v>297</v>
      </c>
      <c r="H139" s="1504">
        <f>C139+D139+E139+G139+F139</f>
        <v>3147</v>
      </c>
    </row>
    <row r="140" spans="1:8" x14ac:dyDescent="0.25">
      <c r="A140" s="3617"/>
      <c r="B140" s="1493" t="s">
        <v>4780</v>
      </c>
      <c r="C140" s="2077">
        <f>C139/C$6</f>
        <v>3.3692236360826334E-2</v>
      </c>
      <c r="D140" s="2121">
        <f>D139/D$6</f>
        <v>8.2365826944140203E-3</v>
      </c>
      <c r="E140" s="2101">
        <f>E139/E$6</f>
        <v>3.4734997809899255E-2</v>
      </c>
      <c r="F140" s="2166">
        <f>F139/F$6</f>
        <v>3.502965969403684E-2</v>
      </c>
      <c r="G140" s="2182"/>
      <c r="H140" s="1506">
        <f>H139/H$6</f>
        <v>2.7183677700228042E-2</v>
      </c>
    </row>
    <row r="141" spans="1:8" x14ac:dyDescent="0.25">
      <c r="A141" s="3617"/>
      <c r="B141" s="1493" t="s">
        <v>4779</v>
      </c>
      <c r="C141" s="2077">
        <f t="shared" ref="C141:H141" si="34">C139/C$7</f>
        <v>5.1838934686112871E-2</v>
      </c>
      <c r="D141" s="2121">
        <f t="shared" si="34"/>
        <v>5.2106430155210645E-2</v>
      </c>
      <c r="E141" s="2101">
        <f t="shared" si="34"/>
        <v>6.1784183872224389E-2</v>
      </c>
      <c r="F141" s="2147">
        <f>F139/F$7</f>
        <v>6.9871715033005349E-2</v>
      </c>
      <c r="G141" s="2182">
        <f t="shared" si="34"/>
        <v>0.12034035656401945</v>
      </c>
      <c r="H141" s="1506">
        <f t="shared" si="34"/>
        <v>6.0319711722763167E-2</v>
      </c>
    </row>
    <row r="142" spans="1:8" ht="15.75" thickBot="1" x14ac:dyDescent="0.3">
      <c r="A142" s="3617"/>
      <c r="B142" s="1493" t="s">
        <v>4783</v>
      </c>
      <c r="C142" s="2077">
        <f t="shared" ref="C142:H142" si="35">C139/C$8</f>
        <v>0.16333666333666333</v>
      </c>
      <c r="D142" s="2121">
        <f t="shared" si="35"/>
        <v>0.3797979797979798</v>
      </c>
      <c r="E142" s="2101">
        <f t="shared" si="35"/>
        <v>0.32486685784514541</v>
      </c>
      <c r="F142" s="2158">
        <f>F139/F$8</f>
        <v>0.30177514792899407</v>
      </c>
      <c r="G142" s="2053">
        <f t="shared" si="35"/>
        <v>0.33904109589041098</v>
      </c>
      <c r="H142" s="1508">
        <f t="shared" si="35"/>
        <v>0.23006067695006946</v>
      </c>
    </row>
    <row r="143" spans="1:8" x14ac:dyDescent="0.25">
      <c r="A143" s="3617"/>
      <c r="B143" s="2191" t="s">
        <v>4778</v>
      </c>
      <c r="C143" s="2076">
        <v>3806</v>
      </c>
      <c r="D143" s="2119">
        <v>245</v>
      </c>
      <c r="E143" s="2100">
        <v>1176</v>
      </c>
      <c r="F143" s="2167">
        <v>1221</v>
      </c>
      <c r="G143" s="2180">
        <v>805</v>
      </c>
      <c r="H143" s="1504">
        <f>C143+D143+E143+G143+F143</f>
        <v>7253</v>
      </c>
    </row>
    <row r="144" spans="1:8" ht="15.75" thickBot="1" x14ac:dyDescent="0.3">
      <c r="A144" s="3617"/>
      <c r="B144" s="1493" t="s">
        <v>4777</v>
      </c>
      <c r="C144" s="2077">
        <f>C143/C$12</f>
        <v>2.1957607855354402E-2</v>
      </c>
      <c r="D144" s="2121">
        <f>D143/D$12</f>
        <v>2.2194642485075236E-3</v>
      </c>
      <c r="E144" s="2101">
        <f>E143/E$12</f>
        <v>8.7182794742343712E-3</v>
      </c>
      <c r="F144" s="2166">
        <f>F143/F$12</f>
        <v>1.6165975982735108E-2</v>
      </c>
      <c r="G144" s="2182"/>
      <c r="H144" s="1506">
        <f>H143/H$12</f>
        <v>1.2666318559745451E-2</v>
      </c>
    </row>
    <row r="145" spans="1:8" x14ac:dyDescent="0.25">
      <c r="A145" s="3617"/>
      <c r="B145" s="2191" t="s">
        <v>4776</v>
      </c>
      <c r="C145" s="2084">
        <v>33</v>
      </c>
      <c r="D145" s="1403">
        <v>22</v>
      </c>
      <c r="E145" s="739">
        <v>29</v>
      </c>
      <c r="F145" s="2168">
        <v>23</v>
      </c>
      <c r="G145" s="2183">
        <v>11</v>
      </c>
      <c r="H145" s="1504">
        <f>C145+D145+E145+G145+F145</f>
        <v>118</v>
      </c>
    </row>
    <row r="146" spans="1:8" x14ac:dyDescent="0.25">
      <c r="A146" s="3617"/>
      <c r="B146" s="1493" t="s">
        <v>4775</v>
      </c>
      <c r="C146" s="2084">
        <f t="shared" ref="C146:H146" si="36">C143/C145</f>
        <v>115.33333333333333</v>
      </c>
      <c r="D146" s="1403">
        <f t="shared" si="36"/>
        <v>11.136363636363637</v>
      </c>
      <c r="E146" s="739">
        <f t="shared" si="36"/>
        <v>40.551724137931032</v>
      </c>
      <c r="F146" s="2159">
        <f>F143/F145</f>
        <v>53.086956521739133</v>
      </c>
      <c r="G146" s="2060">
        <f t="shared" si="36"/>
        <v>73.181818181818187</v>
      </c>
      <c r="H146" s="1501">
        <f t="shared" si="36"/>
        <v>61.466101694915253</v>
      </c>
    </row>
    <row r="147" spans="1:8" x14ac:dyDescent="0.25">
      <c r="A147" s="3617"/>
      <c r="B147" s="1493" t="s">
        <v>4774</v>
      </c>
      <c r="C147" s="2085">
        <f t="shared" ref="C147:H147" si="37">C139/C143*1000000</f>
        <v>343667.89280084078</v>
      </c>
      <c r="D147" s="1441">
        <f t="shared" si="37"/>
        <v>767346.93877551018</v>
      </c>
      <c r="E147" s="1001">
        <f t="shared" si="37"/>
        <v>674319.72789115645</v>
      </c>
      <c r="F147" s="2169">
        <f>F139/F143*1000000</f>
        <v>459459.45945945947</v>
      </c>
      <c r="G147" s="2061">
        <f t="shared" si="37"/>
        <v>368944.09937888203</v>
      </c>
      <c r="H147" s="1498">
        <f t="shared" si="37"/>
        <v>433889.42506549018</v>
      </c>
    </row>
    <row r="148" spans="1:8" x14ac:dyDescent="0.25">
      <c r="A148" s="3617"/>
      <c r="B148" s="1497" t="s">
        <v>4773</v>
      </c>
      <c r="C148" s="2086"/>
      <c r="D148" s="2127"/>
      <c r="E148" s="2136"/>
      <c r="F148" s="2170"/>
      <c r="G148" s="2185"/>
      <c r="H148" s="1494"/>
    </row>
    <row r="149" spans="1:8" x14ac:dyDescent="0.25">
      <c r="A149" s="3617"/>
      <c r="B149" s="1493" t="s">
        <v>4223</v>
      </c>
      <c r="C149" s="2087">
        <f t="shared" ref="C149:H149" si="38">C147/C$24</f>
        <v>1.5344219909005443</v>
      </c>
      <c r="D149" s="2128">
        <f t="shared" si="38"/>
        <v>3.7110679750542053</v>
      </c>
      <c r="E149" s="2107">
        <f t="shared" si="38"/>
        <v>3.9841574146084193</v>
      </c>
      <c r="F149" s="2171">
        <f>F147/F$24</f>
        <v>2.1668756486739627</v>
      </c>
      <c r="G149" s="2062">
        <f t="shared" si="38"/>
        <v>1.8954877459710275</v>
      </c>
      <c r="H149" s="1487">
        <f t="shared" si="38"/>
        <v>2.1461387988945653</v>
      </c>
    </row>
    <row r="150" spans="1:8" x14ac:dyDescent="0.25">
      <c r="A150" s="3618"/>
      <c r="B150" s="1490" t="s">
        <v>4772</v>
      </c>
      <c r="C150" s="2088">
        <f t="shared" ref="C150:H150" si="39">C147/C$25</f>
        <v>1.590158640480555</v>
      </c>
      <c r="D150" s="1422">
        <f t="shared" si="39"/>
        <v>2.3290510882845377</v>
      </c>
      <c r="E150" s="821">
        <f t="shared" si="39"/>
        <v>4.374120575382471</v>
      </c>
      <c r="F150" s="2163">
        <f>F147/F$25</f>
        <v>2.074577629067603</v>
      </c>
      <c r="G150" s="2063">
        <f t="shared" si="39"/>
        <v>1.8478598105439064</v>
      </c>
      <c r="H150" s="1487">
        <f t="shared" si="39"/>
        <v>2.1587271324402812</v>
      </c>
    </row>
    <row r="151" spans="1:8" ht="15.75" thickBot="1" x14ac:dyDescent="0.3">
      <c r="A151" s="3619"/>
      <c r="B151" s="1486" t="s">
        <v>4771</v>
      </c>
      <c r="C151" s="2089">
        <f t="shared" ref="C151:H151" si="40">C147/C$26</f>
        <v>1.6105570756084318</v>
      </c>
      <c r="D151" s="2129">
        <f t="shared" si="40"/>
        <v>3.7382819854318803</v>
      </c>
      <c r="E151" s="2108">
        <f t="shared" si="40"/>
        <v>4.3051092892893088</v>
      </c>
      <c r="F151" s="2172">
        <f>F147/F$26</f>
        <v>2.2960639362165218</v>
      </c>
      <c r="G151" s="2064">
        <f t="shared" si="40"/>
        <v>1.9268361801242235</v>
      </c>
      <c r="H151" s="1483" t="e">
        <f t="shared" si="40"/>
        <v>#NAME?</v>
      </c>
    </row>
    <row r="152" spans="1:8" x14ac:dyDescent="0.25">
      <c r="A152" s="3616" t="s">
        <v>653</v>
      </c>
      <c r="B152" s="2190" t="s">
        <v>935</v>
      </c>
      <c r="C152" s="2075">
        <v>78</v>
      </c>
      <c r="D152" s="2120"/>
      <c r="E152" s="2099">
        <v>54</v>
      </c>
      <c r="F152" s="2165">
        <v>0</v>
      </c>
      <c r="G152" s="2181"/>
      <c r="H152" s="1504">
        <f>C152+D152+E152+G152+F152</f>
        <v>132</v>
      </c>
    </row>
    <row r="153" spans="1:8" x14ac:dyDescent="0.25">
      <c r="A153" s="3617"/>
      <c r="B153" s="1493" t="s">
        <v>4780</v>
      </c>
      <c r="C153" s="2077">
        <f>C152/C$6</f>
        <v>2.0091700582144144E-3</v>
      </c>
      <c r="D153" s="2121"/>
      <c r="E153" s="2101">
        <f>E152/E$6</f>
        <v>2.3653088042049934E-3</v>
      </c>
      <c r="F153" s="2166">
        <f>F152/F$6</f>
        <v>0</v>
      </c>
      <c r="G153" s="2182"/>
      <c r="H153" s="1506">
        <f>H152/H$6</f>
        <v>1.1402114573975538E-3</v>
      </c>
    </row>
    <row r="154" spans="1:8" x14ac:dyDescent="0.25">
      <c r="A154" s="3617"/>
      <c r="B154" s="1493" t="s">
        <v>4779</v>
      </c>
      <c r="C154" s="2077">
        <f>C152/C$7</f>
        <v>3.0913126188966394E-3</v>
      </c>
      <c r="D154" s="2121"/>
      <c r="E154" s="2101">
        <f>E152/E$7</f>
        <v>4.2072458122321774E-3</v>
      </c>
      <c r="F154" s="2147">
        <f>F152/F$7</f>
        <v>0</v>
      </c>
      <c r="G154" s="2182">
        <f>G152/G$7</f>
        <v>0</v>
      </c>
      <c r="H154" s="1506">
        <f>H152/H$7</f>
        <v>2.530092770068236E-3</v>
      </c>
    </row>
    <row r="155" spans="1:8" ht="15.75" thickBot="1" x14ac:dyDescent="0.3">
      <c r="A155" s="3617"/>
      <c r="B155" s="1493" t="s">
        <v>4783</v>
      </c>
      <c r="C155" s="2077">
        <f t="shared" ref="C155:H155" si="41">C152/C$8</f>
        <v>9.74025974025974E-3</v>
      </c>
      <c r="D155" s="2121">
        <f t="shared" si="41"/>
        <v>0</v>
      </c>
      <c r="E155" s="2101">
        <f t="shared" si="41"/>
        <v>2.2122081114297421E-2</v>
      </c>
      <c r="F155" s="2158">
        <f>F152/F$8</f>
        <v>0</v>
      </c>
      <c r="G155" s="2053">
        <f t="shared" si="41"/>
        <v>0</v>
      </c>
      <c r="H155" s="1508">
        <f t="shared" si="41"/>
        <v>9.6498282038160691E-3</v>
      </c>
    </row>
    <row r="156" spans="1:8" x14ac:dyDescent="0.25">
      <c r="A156" s="3617"/>
      <c r="B156" s="2191" t="s">
        <v>4778</v>
      </c>
      <c r="C156" s="2076">
        <v>222</v>
      </c>
      <c r="D156" s="2119"/>
      <c r="E156" s="2100">
        <v>220</v>
      </c>
      <c r="F156" s="2167">
        <v>0</v>
      </c>
      <c r="G156" s="2180"/>
      <c r="H156" s="1504">
        <f>C156+D156+E156+G156+F156</f>
        <v>442</v>
      </c>
    </row>
    <row r="157" spans="1:8" ht="15.75" thickBot="1" x14ac:dyDescent="0.3">
      <c r="A157" s="3617"/>
      <c r="B157" s="1493" t="s">
        <v>4777</v>
      </c>
      <c r="C157" s="2077">
        <f>C156/C$12</f>
        <v>1.280764304752674E-3</v>
      </c>
      <c r="D157" s="2121"/>
      <c r="E157" s="2101">
        <f>E156/E$12</f>
        <v>1.630970649941804E-3</v>
      </c>
      <c r="F157" s="2166">
        <f>F156/F$12</f>
        <v>0</v>
      </c>
      <c r="G157" s="2182"/>
      <c r="H157" s="1506">
        <f>H156/H$12</f>
        <v>7.718892600865145E-4</v>
      </c>
    </row>
    <row r="158" spans="1:8" x14ac:dyDescent="0.25">
      <c r="A158" s="3617"/>
      <c r="B158" s="2191" t="s">
        <v>4776</v>
      </c>
      <c r="C158" s="2084">
        <v>5</v>
      </c>
      <c r="D158" s="1403">
        <v>1</v>
      </c>
      <c r="E158" s="739">
        <v>15</v>
      </c>
      <c r="F158" s="2168"/>
      <c r="G158" s="2183"/>
      <c r="H158" s="1504">
        <f>C158+D158+E158+G158+F158</f>
        <v>21</v>
      </c>
    </row>
    <row r="159" spans="1:8" x14ac:dyDescent="0.25">
      <c r="A159" s="3617"/>
      <c r="B159" s="1493" t="s">
        <v>4775</v>
      </c>
      <c r="C159" s="2084">
        <f>C156/C158</f>
        <v>44.4</v>
      </c>
      <c r="D159" s="1403"/>
      <c r="E159" s="739">
        <f>E156/E158</f>
        <v>14.666666666666666</v>
      </c>
      <c r="F159" s="2159" t="e">
        <f>F156/F158</f>
        <v>#DIV/0!</v>
      </c>
      <c r="G159" s="2183"/>
      <c r="H159" s="1501">
        <f>H156/H158</f>
        <v>21.047619047619047</v>
      </c>
    </row>
    <row r="160" spans="1:8" x14ac:dyDescent="0.25">
      <c r="A160" s="3617"/>
      <c r="B160" s="1493" t="s">
        <v>4774</v>
      </c>
      <c r="C160" s="2085">
        <f>C152/C156*1000000</f>
        <v>351351.35135135136</v>
      </c>
      <c r="D160" s="1441"/>
      <c r="E160" s="1001">
        <f>E152/E156*1000000</f>
        <v>245454.54545454544</v>
      </c>
      <c r="F160" s="2169"/>
      <c r="G160" s="2184"/>
      <c r="H160" s="1498">
        <f>H152/H156*1000000</f>
        <v>298642.5339366516</v>
      </c>
    </row>
    <row r="161" spans="1:8" x14ac:dyDescent="0.25">
      <c r="A161" s="3617"/>
      <c r="B161" s="1497" t="s">
        <v>4773</v>
      </c>
      <c r="C161" s="2086"/>
      <c r="D161" s="2130"/>
      <c r="E161" s="2136"/>
      <c r="F161" s="2170"/>
      <c r="G161" s="2185"/>
      <c r="H161" s="1494"/>
    </row>
    <row r="162" spans="1:8" x14ac:dyDescent="0.25">
      <c r="A162" s="3617"/>
      <c r="B162" s="1493" t="s">
        <v>4223</v>
      </c>
      <c r="C162" s="2087">
        <f>C160/C$24</f>
        <v>1.5687274003177356</v>
      </c>
      <c r="D162" s="2128"/>
      <c r="E162" s="2107">
        <f>E160/E$24</f>
        <v>1.45024608768367</v>
      </c>
      <c r="F162" s="2171">
        <f>F160/F$24</f>
        <v>0</v>
      </c>
      <c r="G162" s="2186"/>
      <c r="H162" s="1487">
        <f>H160/H$24</f>
        <v>1.4771697396978385</v>
      </c>
    </row>
    <row r="163" spans="1:8" x14ac:dyDescent="0.25">
      <c r="A163" s="3618"/>
      <c r="B163" s="1490" t="s">
        <v>4772</v>
      </c>
      <c r="C163" s="2088">
        <f>C160/C$25</f>
        <v>1.6257101664124494</v>
      </c>
      <c r="D163" s="1422"/>
      <c r="E163" s="821">
        <f>E160/E$25</f>
        <v>1.5921939299500656</v>
      </c>
      <c r="F163" s="2163">
        <f>F160/F$25</f>
        <v>0</v>
      </c>
      <c r="G163" s="2187"/>
      <c r="H163" s="1487">
        <f>H160/H$25</f>
        <v>1.4858341864691904</v>
      </c>
    </row>
    <row r="164" spans="1:8" ht="15.75" thickBot="1" x14ac:dyDescent="0.3">
      <c r="A164" s="3619"/>
      <c r="B164" s="1486" t="s">
        <v>4771</v>
      </c>
      <c r="C164" s="2089">
        <f>C160/C$26</f>
        <v>1.6465646538340768</v>
      </c>
      <c r="D164" s="2129"/>
      <c r="E164" s="2108">
        <f>E160/E$26</f>
        <v>1.5670736002924928</v>
      </c>
      <c r="F164" s="2172">
        <f>F160/F$26</f>
        <v>0</v>
      </c>
      <c r="G164" s="2188"/>
      <c r="H164" s="1483" t="e">
        <f>H160/H$26</f>
        <v>#NAME?</v>
      </c>
    </row>
    <row r="165" spans="1:8" x14ac:dyDescent="0.25">
      <c r="A165" s="3616" t="s">
        <v>716</v>
      </c>
      <c r="B165" s="2190" t="s">
        <v>935</v>
      </c>
      <c r="C165" s="2075">
        <v>33</v>
      </c>
      <c r="D165" s="2120"/>
      <c r="E165" s="2099">
        <v>119</v>
      </c>
      <c r="F165" s="2165">
        <v>109</v>
      </c>
      <c r="G165" s="2181">
        <v>3</v>
      </c>
      <c r="H165" s="1504">
        <f>C165+D165+E165+G165+F165</f>
        <v>264</v>
      </c>
    </row>
    <row r="166" spans="1:8" x14ac:dyDescent="0.25">
      <c r="A166" s="3617"/>
      <c r="B166" s="1493" t="s">
        <v>4780</v>
      </c>
      <c r="C166" s="2077">
        <f>C165/C$6</f>
        <v>8.5003348616763689E-4</v>
      </c>
      <c r="D166" s="2121"/>
      <c r="E166" s="2101">
        <f>E165/E$6</f>
        <v>5.2124397722295226E-3</v>
      </c>
      <c r="F166" s="2166">
        <f>F165/F$6</f>
        <v>6.8061192631907585E-3</v>
      </c>
      <c r="G166" s="2053">
        <f>G165/G$6</f>
        <v>1.9638648860958367E-4</v>
      </c>
      <c r="H166" s="1506">
        <f>H165/H$6</f>
        <v>2.2804229147951076E-3</v>
      </c>
    </row>
    <row r="167" spans="1:8" x14ac:dyDescent="0.25">
      <c r="A167" s="3617"/>
      <c r="B167" s="1493" t="s">
        <v>4779</v>
      </c>
      <c r="C167" s="2077">
        <f>C165/C$7</f>
        <v>1.3078630310716551E-3</v>
      </c>
      <c r="D167" s="2121"/>
      <c r="E167" s="2101">
        <f>E165/E$7</f>
        <v>9.2715231788079479E-3</v>
      </c>
      <c r="F167" s="2147">
        <f>F165/F$7</f>
        <v>1.3575787769336156E-2</v>
      </c>
      <c r="G167" s="2182">
        <f>G165/G$7</f>
        <v>1.2155591572123178E-3</v>
      </c>
      <c r="H167" s="1506">
        <f>H165/H$7</f>
        <v>5.060185540136472E-3</v>
      </c>
    </row>
    <row r="168" spans="1:8" ht="15.75" thickBot="1" x14ac:dyDescent="0.3">
      <c r="A168" s="3617"/>
      <c r="B168" s="1493" t="s">
        <v>4783</v>
      </c>
      <c r="C168" s="2077">
        <f t="shared" ref="C168:H168" si="42">C165/C$8</f>
        <v>4.120879120879121E-3</v>
      </c>
      <c r="D168" s="2121">
        <f t="shared" si="42"/>
        <v>0</v>
      </c>
      <c r="E168" s="2101">
        <f t="shared" si="42"/>
        <v>4.875051208521098E-2</v>
      </c>
      <c r="F168" s="2158">
        <f>F165/F$8</f>
        <v>5.8633674018289401E-2</v>
      </c>
      <c r="G168" s="2053">
        <f t="shared" si="42"/>
        <v>3.4246575342465752E-3</v>
      </c>
      <c r="H168" s="1508">
        <f t="shared" si="42"/>
        <v>1.9299656407632138E-2</v>
      </c>
    </row>
    <row r="169" spans="1:8" x14ac:dyDescent="0.25">
      <c r="A169" s="3617"/>
      <c r="B169" s="2191" t="s">
        <v>4778</v>
      </c>
      <c r="C169" s="2076">
        <v>214</v>
      </c>
      <c r="D169" s="2119"/>
      <c r="E169" s="2100">
        <v>283</v>
      </c>
      <c r="F169" s="2167">
        <v>371</v>
      </c>
      <c r="G169" s="2180">
        <v>22</v>
      </c>
      <c r="H169" s="1504">
        <f>C169+D169+E169+G169+F169</f>
        <v>890</v>
      </c>
    </row>
    <row r="170" spans="1:8" ht="15.75" thickBot="1" x14ac:dyDescent="0.3">
      <c r="A170" s="3617"/>
      <c r="B170" s="1493" t="s">
        <v>4777</v>
      </c>
      <c r="C170" s="2077">
        <f>C169/C$12</f>
        <v>1.2346106361129381E-3</v>
      </c>
      <c r="D170" s="2121"/>
      <c r="E170" s="2101">
        <f>E169/E$12</f>
        <v>2.0980213360615022E-3</v>
      </c>
      <c r="F170" s="2166">
        <f>F169/F$12</f>
        <v>4.9120205483986282E-3</v>
      </c>
      <c r="G170" s="2053">
        <f>G169/G$12</f>
        <v>2.8031905405061035E-4</v>
      </c>
      <c r="H170" s="1506">
        <f>H169/H$12</f>
        <v>1.5542566549253346E-3</v>
      </c>
    </row>
    <row r="171" spans="1:8" x14ac:dyDescent="0.25">
      <c r="A171" s="3617"/>
      <c r="B171" s="2191" t="s">
        <v>4776</v>
      </c>
      <c r="C171" s="2084">
        <v>2</v>
      </c>
      <c r="D171" s="1403"/>
      <c r="E171" s="739">
        <v>4</v>
      </c>
      <c r="F171" s="2168">
        <v>1</v>
      </c>
      <c r="G171" s="2183">
        <v>2</v>
      </c>
      <c r="H171" s="1504">
        <f>C171+D171+E171+G171+F171</f>
        <v>9</v>
      </c>
    </row>
    <row r="172" spans="1:8" x14ac:dyDescent="0.25">
      <c r="A172" s="3617"/>
      <c r="B172" s="1493" t="s">
        <v>4775</v>
      </c>
      <c r="C172" s="2084">
        <f>C169/C171</f>
        <v>107</v>
      </c>
      <c r="D172" s="1403"/>
      <c r="E172" s="739">
        <f>E169/E171</f>
        <v>70.75</v>
      </c>
      <c r="F172" s="2159">
        <f>F169/F171</f>
        <v>371</v>
      </c>
      <c r="G172" s="2060">
        <f>G169/G171</f>
        <v>11</v>
      </c>
      <c r="H172" s="1501">
        <f>H169/H171</f>
        <v>98.888888888888886</v>
      </c>
    </row>
    <row r="173" spans="1:8" x14ac:dyDescent="0.25">
      <c r="A173" s="3617"/>
      <c r="B173" s="1493" t="s">
        <v>4774</v>
      </c>
      <c r="C173" s="2085">
        <f>C165/C169*1000000</f>
        <v>154205.60747663552</v>
      </c>
      <c r="D173" s="1441"/>
      <c r="E173" s="1001">
        <f>E165/E169*1000000</f>
        <v>420494.69964664307</v>
      </c>
      <c r="F173" s="2169">
        <f>F165/F169*1000000</f>
        <v>293800.53908355796</v>
      </c>
      <c r="G173" s="2061">
        <f>G165/G169*1000000</f>
        <v>136363.63636363635</v>
      </c>
      <c r="H173" s="1498">
        <f>H165/H169*1000000</f>
        <v>296629.2134831461</v>
      </c>
    </row>
    <row r="174" spans="1:8" x14ac:dyDescent="0.25">
      <c r="A174" s="3617"/>
      <c r="B174" s="1497" t="s">
        <v>4773</v>
      </c>
      <c r="C174" s="2086"/>
      <c r="D174" s="2130"/>
      <c r="E174" s="2136"/>
      <c r="F174" s="2170"/>
      <c r="G174" s="2185"/>
      <c r="H174" s="1494"/>
    </row>
    <row r="175" spans="1:8" x14ac:dyDescent="0.25">
      <c r="A175" s="3617"/>
      <c r="B175" s="1493" t="s">
        <v>4223</v>
      </c>
      <c r="C175" s="2087">
        <f>C173/C$24</f>
        <v>0.68850329108122044</v>
      </c>
      <c r="D175" s="2128"/>
      <c r="E175" s="2107">
        <f>E173/E$24</f>
        <v>2.484455082813668</v>
      </c>
      <c r="F175" s="2171">
        <f>F173/F$24</f>
        <v>1.3856048027750265</v>
      </c>
      <c r="G175" s="2062">
        <f>G173/G$24</f>
        <v>0.70058201813897014</v>
      </c>
      <c r="H175" s="1487">
        <f>H173/H$24</f>
        <v>1.4672112920144822</v>
      </c>
    </row>
    <row r="176" spans="1:8" x14ac:dyDescent="0.25">
      <c r="A176" s="3618"/>
      <c r="B176" s="1490" t="s">
        <v>4772</v>
      </c>
      <c r="C176" s="2088">
        <f>C173/C$25</f>
        <v>0.71351262156347972</v>
      </c>
      <c r="D176" s="1422"/>
      <c r="E176" s="821">
        <f>E173/E$25</f>
        <v>2.7276297006996937</v>
      </c>
      <c r="F176" s="2163">
        <f>F173/F$25</f>
        <v>1.3265849973092823</v>
      </c>
      <c r="G176" s="2063">
        <f>G173/G$25</f>
        <v>0.68297848828642993</v>
      </c>
      <c r="H176" s="1487">
        <f>H173/H$25</f>
        <v>1.4758173267851284</v>
      </c>
    </row>
    <row r="177" spans="1:8" ht="15.75" thickBot="1" x14ac:dyDescent="0.3">
      <c r="A177" s="3619"/>
      <c r="B177" s="1486" t="s">
        <v>4771</v>
      </c>
      <c r="C177" s="2089">
        <f>C173/C$26</f>
        <v>0.72266550766765203</v>
      </c>
      <c r="D177" s="2129"/>
      <c r="E177" s="2108">
        <f>E173/E$26</f>
        <v>2.6845953969151588</v>
      </c>
      <c r="F177" s="2172">
        <f>F173/F$26</f>
        <v>1.4682140248551185</v>
      </c>
      <c r="G177" s="2064">
        <f>G173/G$26</f>
        <v>0.71216856060606049</v>
      </c>
      <c r="H177" s="1483" t="e">
        <f>H173/H$26</f>
        <v>#NAME?</v>
      </c>
    </row>
    <row r="178" spans="1:8" x14ac:dyDescent="0.25">
      <c r="A178" s="3616" t="s">
        <v>4784</v>
      </c>
      <c r="B178" s="2190" t="s">
        <v>935</v>
      </c>
      <c r="C178" s="2075">
        <v>402</v>
      </c>
      <c r="D178" s="2120">
        <v>24</v>
      </c>
      <c r="E178" s="2099">
        <v>35</v>
      </c>
      <c r="F178" s="2165">
        <v>175</v>
      </c>
      <c r="G178" s="2181"/>
      <c r="H178" s="1504">
        <f>C178+D178+E178+G178+F178</f>
        <v>636</v>
      </c>
    </row>
    <row r="179" spans="1:8" x14ac:dyDescent="0.25">
      <c r="A179" s="3617"/>
      <c r="B179" s="1493" t="s">
        <v>4780</v>
      </c>
      <c r="C179" s="2077">
        <f>C178/C$6</f>
        <v>1.0354953376951213E-2</v>
      </c>
      <c r="D179" s="2121">
        <f>D178/D$6</f>
        <v>1.0514786418400876E-3</v>
      </c>
      <c r="E179" s="2101">
        <f>E178/E$6</f>
        <v>1.5330705212439773E-3</v>
      </c>
      <c r="F179" s="2166">
        <f>F178/F$6</f>
        <v>1.0927255697783328E-2</v>
      </c>
      <c r="G179" s="2182"/>
      <c r="H179" s="1506">
        <f>H178/H$6</f>
        <v>5.4937461129154859E-3</v>
      </c>
    </row>
    <row r="180" spans="1:8" x14ac:dyDescent="0.25">
      <c r="A180" s="3617"/>
      <c r="B180" s="1493" t="s">
        <v>4779</v>
      </c>
      <c r="C180" s="2077">
        <f t="shared" ref="C180:H180" si="43">C178/C$7</f>
        <v>1.5932149651236526E-2</v>
      </c>
      <c r="D180" s="2121">
        <f t="shared" si="43"/>
        <v>6.6518847006651885E-3</v>
      </c>
      <c r="E180" s="2101">
        <f t="shared" si="43"/>
        <v>2.7269185820023374E-3</v>
      </c>
      <c r="F180" s="2147">
        <f>F178/F$7</f>
        <v>2.1795989537925022E-2</v>
      </c>
      <c r="G180" s="2182">
        <f t="shared" si="43"/>
        <v>0</v>
      </c>
      <c r="H180" s="1506">
        <f t="shared" si="43"/>
        <v>1.2190446983056045E-2</v>
      </c>
    </row>
    <row r="181" spans="1:8" ht="15.75" thickBot="1" x14ac:dyDescent="0.3">
      <c r="A181" s="3617"/>
      <c r="B181" s="1493" t="s">
        <v>4783</v>
      </c>
      <c r="C181" s="2077">
        <f t="shared" ref="C181:H181" si="44">C178/C$8</f>
        <v>5.01998001998002E-2</v>
      </c>
      <c r="D181" s="2121">
        <f t="shared" si="44"/>
        <v>4.8484848484848485E-2</v>
      </c>
      <c r="E181" s="2101">
        <f t="shared" si="44"/>
        <v>1.4338385907414994E-2</v>
      </c>
      <c r="F181" s="2158">
        <f>F178/F$8</f>
        <v>9.4136632598171066E-2</v>
      </c>
      <c r="G181" s="2053">
        <f t="shared" si="44"/>
        <v>0</v>
      </c>
      <c r="H181" s="1508">
        <f t="shared" si="44"/>
        <v>4.6494626800204691E-2</v>
      </c>
    </row>
    <row r="182" spans="1:8" x14ac:dyDescent="0.25">
      <c r="A182" s="3617"/>
      <c r="B182" s="2191" t="s">
        <v>4778</v>
      </c>
      <c r="C182" s="2076">
        <v>1021</v>
      </c>
      <c r="D182" s="2119">
        <v>65</v>
      </c>
      <c r="E182" s="2100">
        <v>159</v>
      </c>
      <c r="F182" s="2167">
        <v>356</v>
      </c>
      <c r="G182" s="2180"/>
      <c r="H182" s="1504">
        <f>C182+D182+E182+G182+F182</f>
        <v>1601</v>
      </c>
    </row>
    <row r="183" spans="1:8" ht="15.75" thickBot="1" x14ac:dyDescent="0.3">
      <c r="A183" s="3617"/>
      <c r="B183" s="1493" t="s">
        <v>4777</v>
      </c>
      <c r="C183" s="2077">
        <f>C182/C$12</f>
        <v>5.8903619601463073E-3</v>
      </c>
      <c r="D183" s="2121">
        <f>D182/D$12</f>
        <v>5.8883745368566948E-4</v>
      </c>
      <c r="E183" s="2101">
        <f>E182/E$12</f>
        <v>1.1787469697306673E-3</v>
      </c>
      <c r="F183" s="2166">
        <f>F182/F$12</f>
        <v>4.7134213348515143E-3</v>
      </c>
      <c r="G183" s="2182"/>
      <c r="H183" s="1506">
        <f>H182/H$12</f>
        <v>2.7959156230735515E-3</v>
      </c>
    </row>
    <row r="184" spans="1:8" x14ac:dyDescent="0.25">
      <c r="A184" s="3617"/>
      <c r="B184" s="2191" t="s">
        <v>4776</v>
      </c>
      <c r="C184" s="2084">
        <v>32</v>
      </c>
      <c r="D184" s="1403">
        <v>7</v>
      </c>
      <c r="E184" s="739">
        <v>11</v>
      </c>
      <c r="F184" s="2168">
        <v>32</v>
      </c>
      <c r="G184" s="2183"/>
      <c r="H184" s="1504">
        <f>C184+D184+E184+G184+F184</f>
        <v>82</v>
      </c>
    </row>
    <row r="185" spans="1:8" x14ac:dyDescent="0.25">
      <c r="A185" s="3617"/>
      <c r="B185" s="1493" t="s">
        <v>4775</v>
      </c>
      <c r="C185" s="2084">
        <f>C182/C184</f>
        <v>31.90625</v>
      </c>
      <c r="D185" s="1403">
        <f>D182/D184</f>
        <v>9.2857142857142865</v>
      </c>
      <c r="E185" s="739">
        <f>E182/E184</f>
        <v>14.454545454545455</v>
      </c>
      <c r="F185" s="2159">
        <f>F182/F184</f>
        <v>11.125</v>
      </c>
      <c r="G185" s="2183"/>
      <c r="H185" s="1501">
        <f>H182/H184</f>
        <v>19.524390243902438</v>
      </c>
    </row>
    <row r="186" spans="1:8" x14ac:dyDescent="0.25">
      <c r="A186" s="3617"/>
      <c r="B186" s="1493" t="s">
        <v>4774</v>
      </c>
      <c r="C186" s="2085">
        <f>C178/C182*1000000</f>
        <v>393731.63565132226</v>
      </c>
      <c r="D186" s="1441">
        <f>D178/D182*1000000</f>
        <v>369230.76923076925</v>
      </c>
      <c r="E186" s="1001">
        <f>E178/E182*1000000</f>
        <v>220125.78616352202</v>
      </c>
      <c r="F186" s="2169">
        <f>F178/F182*1000000</f>
        <v>491573.03370786516</v>
      </c>
      <c r="G186" s="2184"/>
      <c r="H186" s="1498">
        <f>H178/H182*1000000</f>
        <v>397251.71767645224</v>
      </c>
    </row>
    <row r="187" spans="1:8" x14ac:dyDescent="0.25">
      <c r="A187" s="3617"/>
      <c r="B187" s="1497" t="s">
        <v>4773</v>
      </c>
      <c r="C187" s="2086"/>
      <c r="D187" s="2127"/>
      <c r="E187" s="2136"/>
      <c r="F187" s="2170"/>
      <c r="G187" s="2185"/>
      <c r="H187" s="1494"/>
    </row>
    <row r="188" spans="1:8" x14ac:dyDescent="0.25">
      <c r="A188" s="3617"/>
      <c r="B188" s="1493" t="s">
        <v>4223</v>
      </c>
      <c r="C188" s="2087">
        <f>C186/C$24</f>
        <v>1.7579485686978078</v>
      </c>
      <c r="D188" s="2128">
        <f>D186/D$24</f>
        <v>1.7856857359507963</v>
      </c>
      <c r="E188" s="2107">
        <f>E186/E$24</f>
        <v>1.3005933933338294</v>
      </c>
      <c r="F188" s="2171">
        <f>F186/F$24</f>
        <v>2.3183277966232501</v>
      </c>
      <c r="G188" s="2186"/>
      <c r="H188" s="1487">
        <f>H186/H$24</f>
        <v>1.9649184215638842</v>
      </c>
    </row>
    <row r="189" spans="1:8" x14ac:dyDescent="0.25">
      <c r="A189" s="3618"/>
      <c r="B189" s="1490" t="s">
        <v>4772</v>
      </c>
      <c r="C189" s="2088">
        <f>C186/C$25</f>
        <v>1.8218046421471237</v>
      </c>
      <c r="D189" s="1422">
        <f>D186/D$25</f>
        <v>1.1206890670305305</v>
      </c>
      <c r="E189" s="821">
        <f>E186/E$25</f>
        <v>1.4278934615205574</v>
      </c>
      <c r="F189" s="2163">
        <f>F186/F$25</f>
        <v>2.2195786761752689</v>
      </c>
      <c r="G189" s="2187"/>
      <c r="H189" s="1487">
        <f>H186/H$25</f>
        <v>1.9764437937781645</v>
      </c>
    </row>
    <row r="190" spans="1:8" ht="15.75" thickBot="1" x14ac:dyDescent="0.3">
      <c r="A190" s="3619"/>
      <c r="B190" s="1486" t="s">
        <v>4771</v>
      </c>
      <c r="C190" s="2089">
        <f>C186/C$26</f>
        <v>1.8451746147161954</v>
      </c>
      <c r="D190" s="2129">
        <f>D186/D$26</f>
        <v>1.7987805298150128</v>
      </c>
      <c r="E190" s="2108">
        <f>E186/E$26</f>
        <v>1.4053653298686462</v>
      </c>
      <c r="F190" s="2172">
        <f>F186/F$26</f>
        <v>2.4565456026110342</v>
      </c>
      <c r="G190" s="2188"/>
      <c r="H190" s="1483" t="e">
        <f>H186/H$26</f>
        <v>#NAME?</v>
      </c>
    </row>
    <row r="191" spans="1:8" x14ac:dyDescent="0.25">
      <c r="A191" s="3616" t="s">
        <v>878</v>
      </c>
      <c r="B191" s="1516" t="s">
        <v>935</v>
      </c>
      <c r="C191" s="2075">
        <v>371</v>
      </c>
      <c r="D191" s="2120">
        <v>66</v>
      </c>
      <c r="E191" s="2099">
        <v>156</v>
      </c>
      <c r="F191" s="2165">
        <v>161</v>
      </c>
      <c r="G191" s="2181">
        <v>53</v>
      </c>
      <c r="H191" s="1504">
        <f>C191+D191+E191+G191+F191</f>
        <v>807</v>
      </c>
    </row>
    <row r="192" spans="1:8" x14ac:dyDescent="0.25">
      <c r="A192" s="3617"/>
      <c r="B192" s="1493" t="s">
        <v>4780</v>
      </c>
      <c r="C192" s="2077">
        <f t="shared" ref="C192:H192" si="45">C191/C$6</f>
        <v>9.556437071763433E-3</v>
      </c>
      <c r="D192" s="2121">
        <f t="shared" si="45"/>
        <v>2.891566265060241E-3</v>
      </c>
      <c r="E192" s="2101">
        <f t="shared" si="45"/>
        <v>6.8331143232588697E-3</v>
      </c>
      <c r="F192" s="2166">
        <f>F191/F$6</f>
        <v>1.0053075241960661E-2</v>
      </c>
      <c r="G192" s="2053">
        <f t="shared" si="45"/>
        <v>3.4694946321026446E-3</v>
      </c>
      <c r="H192" s="1506">
        <f t="shared" si="45"/>
        <v>6.9708382281804988E-3</v>
      </c>
    </row>
    <row r="193" spans="1:8" x14ac:dyDescent="0.25">
      <c r="A193" s="3617"/>
      <c r="B193" s="1493" t="s">
        <v>4779</v>
      </c>
      <c r="C193" s="2077">
        <f t="shared" ref="C193:H193" si="46">C191/C$7</f>
        <v>1.4703551046290425E-2</v>
      </c>
      <c r="D193" s="2121">
        <f t="shared" si="46"/>
        <v>1.8292682926829267E-2</v>
      </c>
      <c r="E193" s="2101">
        <f t="shared" si="46"/>
        <v>1.2154265679781846E-2</v>
      </c>
      <c r="F193" s="2147">
        <f>F191/F$7</f>
        <v>2.0052310374891021E-2</v>
      </c>
      <c r="G193" s="2182">
        <f t="shared" si="46"/>
        <v>2.1474878444084279E-2</v>
      </c>
      <c r="H193" s="1506">
        <f t="shared" si="46"/>
        <v>1.5468067162462623E-2</v>
      </c>
    </row>
    <row r="194" spans="1:8" ht="15.75" thickBot="1" x14ac:dyDescent="0.3">
      <c r="A194" s="3617"/>
      <c r="B194" s="1493" t="s">
        <v>4783</v>
      </c>
      <c r="C194" s="2077">
        <f t="shared" ref="C194:H194" si="47">C191/C$8</f>
        <v>4.6328671328671328E-2</v>
      </c>
      <c r="D194" s="2121">
        <f t="shared" si="47"/>
        <v>0.13333333333333333</v>
      </c>
      <c r="E194" s="2101">
        <f t="shared" si="47"/>
        <v>6.3908234330192548E-2</v>
      </c>
      <c r="F194" s="2158">
        <f>F191/F$8</f>
        <v>8.6605701990317377E-2</v>
      </c>
      <c r="G194" s="2053">
        <f t="shared" si="47"/>
        <v>6.0502283105022828E-2</v>
      </c>
      <c r="H194" s="1508">
        <f t="shared" si="47"/>
        <v>5.899554060969369E-2</v>
      </c>
    </row>
    <row r="195" spans="1:8" x14ac:dyDescent="0.25">
      <c r="A195" s="3617"/>
      <c r="B195" s="1493" t="s">
        <v>4778</v>
      </c>
      <c r="C195" s="2076">
        <v>1632</v>
      </c>
      <c r="D195" s="2119">
        <v>111</v>
      </c>
      <c r="E195" s="2100">
        <v>511</v>
      </c>
      <c r="F195" s="2167">
        <v>411</v>
      </c>
      <c r="G195" s="2180">
        <v>195</v>
      </c>
      <c r="H195" s="1504">
        <f>C195+D195+E195+G195+F195</f>
        <v>2860</v>
      </c>
    </row>
    <row r="196" spans="1:8" ht="15.75" thickBot="1" x14ac:dyDescent="0.3">
      <c r="A196" s="3617"/>
      <c r="B196" s="1493" t="s">
        <v>4777</v>
      </c>
      <c r="C196" s="2077">
        <f t="shared" ref="C196:H196" si="48">C195/C$12</f>
        <v>9.4153484025061435E-3</v>
      </c>
      <c r="D196" s="2121">
        <f t="shared" si="48"/>
        <v>1.0055531901401434E-3</v>
      </c>
      <c r="E196" s="2101">
        <f t="shared" si="48"/>
        <v>3.7883000096375539E-3</v>
      </c>
      <c r="F196" s="2166">
        <f>F195/F$12</f>
        <v>5.4416184511909332E-3</v>
      </c>
      <c r="G196" s="2053">
        <f t="shared" si="48"/>
        <v>2.4846461609031368E-3</v>
      </c>
      <c r="H196" s="1506">
        <f t="shared" si="48"/>
        <v>4.9945775652656815E-3</v>
      </c>
    </row>
    <row r="197" spans="1:8" x14ac:dyDescent="0.25">
      <c r="A197" s="3617"/>
      <c r="B197" s="1493" t="s">
        <v>4776</v>
      </c>
      <c r="C197" s="2084">
        <v>7</v>
      </c>
      <c r="D197" s="1403">
        <v>9</v>
      </c>
      <c r="E197" s="739">
        <v>4</v>
      </c>
      <c r="F197" s="2168">
        <v>4</v>
      </c>
      <c r="G197" s="2183">
        <v>3</v>
      </c>
      <c r="H197" s="1504">
        <f>C197+D197+E197+G197+F197</f>
        <v>27</v>
      </c>
    </row>
    <row r="198" spans="1:8" x14ac:dyDescent="0.25">
      <c r="A198" s="3617"/>
      <c r="B198" s="1493" t="s">
        <v>4775</v>
      </c>
      <c r="C198" s="2084">
        <f t="shared" ref="C198:H198" si="49">C195/C197</f>
        <v>233.14285714285714</v>
      </c>
      <c r="D198" s="1403">
        <f t="shared" si="49"/>
        <v>12.333333333333334</v>
      </c>
      <c r="E198" s="739">
        <f t="shared" si="49"/>
        <v>127.75</v>
      </c>
      <c r="F198" s="2159">
        <f>F195/F197</f>
        <v>102.75</v>
      </c>
      <c r="G198" s="2060">
        <f t="shared" si="49"/>
        <v>65</v>
      </c>
      <c r="H198" s="1501">
        <f t="shared" si="49"/>
        <v>105.92592592592592</v>
      </c>
    </row>
    <row r="199" spans="1:8" x14ac:dyDescent="0.25">
      <c r="A199" s="3617"/>
      <c r="B199" s="1493" t="s">
        <v>4774</v>
      </c>
      <c r="C199" s="2085">
        <f t="shared" ref="C199:H199" si="50">C191/C195*1000000</f>
        <v>227328.43137254901</v>
      </c>
      <c r="D199" s="1441">
        <f t="shared" si="50"/>
        <v>594594.59459459467</v>
      </c>
      <c r="E199" s="1001">
        <f t="shared" si="50"/>
        <v>305283.75733855186</v>
      </c>
      <c r="F199" s="2169">
        <f>F191/F195*1000000</f>
        <v>391727.49391727499</v>
      </c>
      <c r="G199" s="2061">
        <f t="shared" si="50"/>
        <v>271794.87179487175</v>
      </c>
      <c r="H199" s="1498">
        <f t="shared" si="50"/>
        <v>282167.83216783212</v>
      </c>
    </row>
    <row r="200" spans="1:8" x14ac:dyDescent="0.25">
      <c r="A200" s="3617"/>
      <c r="B200" s="1497" t="s">
        <v>4773</v>
      </c>
      <c r="C200" s="2086"/>
      <c r="D200" s="2127"/>
      <c r="E200" s="2136"/>
      <c r="F200" s="2170"/>
      <c r="G200" s="2185"/>
      <c r="H200" s="1494"/>
    </row>
    <row r="201" spans="1:8" x14ac:dyDescent="0.25">
      <c r="A201" s="3617"/>
      <c r="B201" s="1493" t="s">
        <v>4223</v>
      </c>
      <c r="C201" s="2087">
        <f t="shared" ref="C201:H201" si="51">C199/C$24</f>
        <v>1.0149849653168155</v>
      </c>
      <c r="D201" s="2128">
        <f t="shared" si="51"/>
        <v>2.8755975252360799</v>
      </c>
      <c r="E201" s="2107">
        <f t="shared" si="51"/>
        <v>1.8037416006850604</v>
      </c>
      <c r="F201" s="2171">
        <f>F199/F$24</f>
        <v>1.8474421409976811</v>
      </c>
      <c r="G201" s="2062">
        <f t="shared" si="51"/>
        <v>1.3963737318804086</v>
      </c>
      <c r="H201" s="1487">
        <f t="shared" si="51"/>
        <v>1.3956812437269037</v>
      </c>
    </row>
    <row r="202" spans="1:8" x14ac:dyDescent="0.25">
      <c r="A202" s="3618"/>
      <c r="B202" s="1490" t="s">
        <v>4772</v>
      </c>
      <c r="C202" s="2088">
        <f t="shared" ref="C202:H202" si="52">C199/C$25</f>
        <v>1.0518534810682358</v>
      </c>
      <c r="D202" s="1422">
        <f t="shared" si="52"/>
        <v>1.8047132498352012</v>
      </c>
      <c r="E202" s="821">
        <f t="shared" si="52"/>
        <v>1.9802890365980379</v>
      </c>
      <c r="F202" s="2163">
        <f>F199/F$25</f>
        <v>1.7687503844791344</v>
      </c>
      <c r="G202" s="2063">
        <f t="shared" si="52"/>
        <v>1.3612870381914139</v>
      </c>
      <c r="H202" s="1487">
        <f t="shared" si="52"/>
        <v>1.4038677137858691</v>
      </c>
    </row>
    <row r="203" spans="1:8" ht="15.75" thickBot="1" x14ac:dyDescent="0.3">
      <c r="A203" s="3619"/>
      <c r="B203" s="1486" t="s">
        <v>4771</v>
      </c>
      <c r="C203" s="2089">
        <f t="shared" ref="C203:H203" si="53">C199/C$26</f>
        <v>1.0653465782042031</v>
      </c>
      <c r="D203" s="2129">
        <f t="shared" si="53"/>
        <v>2.8966848622021044</v>
      </c>
      <c r="E203" s="2108">
        <f t="shared" si="53"/>
        <v>1.9490456607247355</v>
      </c>
      <c r="F203" s="2172">
        <f>F199/F$26</f>
        <v>1.9575859264407933</v>
      </c>
      <c r="G203" s="2064">
        <f t="shared" si="53"/>
        <v>1.4194675925925921</v>
      </c>
      <c r="H203" s="1483" t="e">
        <f t="shared" si="53"/>
        <v>#NAME?</v>
      </c>
    </row>
    <row r="204" spans="1:8" x14ac:dyDescent="0.25">
      <c r="A204" s="3616" t="s">
        <v>898</v>
      </c>
      <c r="B204" s="1516" t="s">
        <v>935</v>
      </c>
      <c r="C204" s="2075">
        <v>622</v>
      </c>
      <c r="D204" s="2120">
        <v>7</v>
      </c>
      <c r="E204" s="2099">
        <v>276</v>
      </c>
      <c r="F204" s="2165">
        <v>391</v>
      </c>
      <c r="G204" s="2181">
        <v>73</v>
      </c>
      <c r="H204" s="1504">
        <f>C204+D204+E204+G204+F204</f>
        <v>1369</v>
      </c>
    </row>
    <row r="205" spans="1:8" x14ac:dyDescent="0.25">
      <c r="A205" s="3617"/>
      <c r="B205" s="1493" t="s">
        <v>4780</v>
      </c>
      <c r="C205" s="2077">
        <f t="shared" ref="C205:H205" si="54">C204/C$6</f>
        <v>1.6021843284735458E-2</v>
      </c>
      <c r="D205" s="2121">
        <f t="shared" si="54"/>
        <v>3.0668127053669222E-4</v>
      </c>
      <c r="E205" s="2101">
        <f t="shared" si="54"/>
        <v>1.2089356110381078E-2</v>
      </c>
      <c r="F205" s="2166">
        <f>F204/F$6</f>
        <v>2.4414611301904466E-2</v>
      </c>
      <c r="G205" s="2053">
        <f t="shared" si="54"/>
        <v>4.7787378894998695E-3</v>
      </c>
      <c r="H205" s="1506">
        <f t="shared" si="54"/>
        <v>1.1825374887706448E-2</v>
      </c>
    </row>
    <row r="206" spans="1:8" x14ac:dyDescent="0.25">
      <c r="A206" s="3617"/>
      <c r="B206" s="1493" t="s">
        <v>4779</v>
      </c>
      <c r="C206" s="2077">
        <f t="shared" ref="C206:H206" si="55">C204/C$7</f>
        <v>2.4651236525047557E-2</v>
      </c>
      <c r="D206" s="2121">
        <f t="shared" si="55"/>
        <v>1.9401330376940134E-3</v>
      </c>
      <c r="E206" s="2101">
        <f t="shared" si="55"/>
        <v>2.1503700818075573E-2</v>
      </c>
      <c r="F206" s="2147">
        <f>F204/F$7</f>
        <v>4.8698468053306763E-2</v>
      </c>
      <c r="G206" s="2182">
        <f t="shared" si="55"/>
        <v>2.9578606158833062E-2</v>
      </c>
      <c r="H206" s="1506">
        <f t="shared" si="55"/>
        <v>2.6240128804722838E-2</v>
      </c>
    </row>
    <row r="207" spans="1:8" ht="15.75" thickBot="1" x14ac:dyDescent="0.3">
      <c r="A207" s="3617"/>
      <c r="B207" s="1493" t="s">
        <v>4783</v>
      </c>
      <c r="C207" s="2077">
        <f t="shared" ref="C207:H207" si="56">C204/C$8</f>
        <v>7.7672327672327679E-2</v>
      </c>
      <c r="D207" s="2121">
        <f t="shared" si="56"/>
        <v>1.4141414141414142E-2</v>
      </c>
      <c r="E207" s="2101">
        <f t="shared" si="56"/>
        <v>0.1130684145841868</v>
      </c>
      <c r="F207" s="2158">
        <f>F204/F$8</f>
        <v>0.21032813340505649</v>
      </c>
      <c r="G207" s="2053">
        <f t="shared" si="56"/>
        <v>8.3333333333333329E-2</v>
      </c>
      <c r="H207" s="1508">
        <f t="shared" si="56"/>
        <v>0.10008041523503181</v>
      </c>
    </row>
    <row r="208" spans="1:8" x14ac:dyDescent="0.25">
      <c r="A208" s="3617"/>
      <c r="B208" s="1493" t="s">
        <v>4778</v>
      </c>
      <c r="C208" s="2076">
        <v>1514</v>
      </c>
      <c r="D208" s="2119">
        <v>75</v>
      </c>
      <c r="E208" s="2100">
        <v>646</v>
      </c>
      <c r="F208" s="2167">
        <v>1247</v>
      </c>
      <c r="G208" s="2180">
        <v>355</v>
      </c>
      <c r="H208" s="1504">
        <f>C208+D208+E208+G208+F208</f>
        <v>3837</v>
      </c>
    </row>
    <row r="209" spans="1:8" ht="15.75" thickBot="1" x14ac:dyDescent="0.3">
      <c r="A209" s="3617"/>
      <c r="B209" s="1493" t="s">
        <v>4777</v>
      </c>
      <c r="C209" s="2077">
        <f t="shared" ref="C209:H209" si="57">C208/C$12</f>
        <v>8.7345817900700388E-3</v>
      </c>
      <c r="D209" s="2121">
        <f t="shared" si="57"/>
        <v>6.7942783117577255E-4</v>
      </c>
      <c r="E209" s="2101">
        <f t="shared" si="57"/>
        <v>4.7891229084654789E-3</v>
      </c>
      <c r="F209" s="2166">
        <f>F208/F$12</f>
        <v>1.6510214619550108E-2</v>
      </c>
      <c r="G209" s="2053">
        <f t="shared" si="57"/>
        <v>4.5233301903621209E-3</v>
      </c>
      <c r="H209" s="1506">
        <f t="shared" si="57"/>
        <v>6.7007671740994482E-3</v>
      </c>
    </row>
    <row r="210" spans="1:8" x14ac:dyDescent="0.25">
      <c r="A210" s="3617"/>
      <c r="B210" s="1493" t="s">
        <v>4776</v>
      </c>
      <c r="C210" s="2084">
        <v>8</v>
      </c>
      <c r="D210" s="1403">
        <v>3</v>
      </c>
      <c r="E210" s="739">
        <v>9</v>
      </c>
      <c r="F210" s="2168">
        <v>12</v>
      </c>
      <c r="G210" s="2183">
        <v>5</v>
      </c>
      <c r="H210" s="1504">
        <f>C210+D210+E210+G210+F210</f>
        <v>37</v>
      </c>
    </row>
    <row r="211" spans="1:8" x14ac:dyDescent="0.25">
      <c r="A211" s="3617"/>
      <c r="B211" s="1493" t="s">
        <v>4775</v>
      </c>
      <c r="C211" s="2084">
        <f t="shared" ref="C211:H211" si="58">C208/C210</f>
        <v>189.25</v>
      </c>
      <c r="D211" s="1403">
        <f t="shared" si="58"/>
        <v>25</v>
      </c>
      <c r="E211" s="739">
        <f t="shared" si="58"/>
        <v>71.777777777777771</v>
      </c>
      <c r="F211" s="2159">
        <f>F208/F210</f>
        <v>103.91666666666667</v>
      </c>
      <c r="G211" s="2060">
        <f t="shared" si="58"/>
        <v>71</v>
      </c>
      <c r="H211" s="1501">
        <f t="shared" si="58"/>
        <v>103.70270270270271</v>
      </c>
    </row>
    <row r="212" spans="1:8" x14ac:dyDescent="0.25">
      <c r="A212" s="3617"/>
      <c r="B212" s="1493" t="s">
        <v>4774</v>
      </c>
      <c r="C212" s="2085">
        <f t="shared" ref="C212:H212" si="59">C204/C208*1000000</f>
        <v>410832.23249669746</v>
      </c>
      <c r="D212" s="1441">
        <f t="shared" si="59"/>
        <v>93333.333333333343</v>
      </c>
      <c r="E212" s="1001">
        <f t="shared" si="59"/>
        <v>427244.58204334363</v>
      </c>
      <c r="F212" s="2169">
        <f>F204/F208*1000000</f>
        <v>313552.52606255014</v>
      </c>
      <c r="G212" s="2061">
        <f t="shared" si="59"/>
        <v>205633.80281690141</v>
      </c>
      <c r="H212" s="1498">
        <f t="shared" si="59"/>
        <v>356789.15819650772</v>
      </c>
    </row>
    <row r="213" spans="1:8" x14ac:dyDescent="0.25">
      <c r="A213" s="3617"/>
      <c r="B213" s="1497" t="s">
        <v>4773</v>
      </c>
      <c r="C213" s="2086"/>
      <c r="D213" s="2127"/>
      <c r="E213" s="2136"/>
      <c r="F213" s="2170"/>
      <c r="G213" s="2185"/>
      <c r="H213" s="1494"/>
    </row>
    <row r="214" spans="1:8" x14ac:dyDescent="0.25">
      <c r="A214" s="3617"/>
      <c r="B214" s="1493" t="s">
        <v>4223</v>
      </c>
      <c r="C214" s="2087">
        <f t="shared" ref="C214:H214" si="60">C212/C$24</f>
        <v>1.834299989376708</v>
      </c>
      <c r="D214" s="2128">
        <f t="shared" si="60"/>
        <v>0.45138167214311797</v>
      </c>
      <c r="E214" s="2107">
        <f t="shared" si="60"/>
        <v>2.5243361553764601</v>
      </c>
      <c r="F214" s="2171">
        <f>F212/F$24</f>
        <v>1.4787579607229691</v>
      </c>
      <c r="G214" s="2062">
        <f t="shared" si="60"/>
        <v>1.0564645268837427</v>
      </c>
      <c r="H214" s="1487">
        <f t="shared" si="60"/>
        <v>1.7647792529510955</v>
      </c>
    </row>
    <row r="215" spans="1:8" x14ac:dyDescent="0.25">
      <c r="A215" s="3618"/>
      <c r="B215" s="1490" t="s">
        <v>4772</v>
      </c>
      <c r="C215" s="2088">
        <f t="shared" ref="C215:H215" si="61">C212/C$25</f>
        <v>1.9009294670163654</v>
      </c>
      <c r="D215" s="1422">
        <f t="shared" si="61"/>
        <v>0.28328529194382857</v>
      </c>
      <c r="E215" s="821">
        <f t="shared" si="61"/>
        <v>2.7714142709141147</v>
      </c>
      <c r="F215" s="2163">
        <f>F212/F$25</f>
        <v>1.41577029858583</v>
      </c>
      <c r="G215" s="2063">
        <f t="shared" si="61"/>
        <v>1.0299187344488323</v>
      </c>
      <c r="H215" s="1487">
        <f t="shared" si="61"/>
        <v>1.7751306942847833</v>
      </c>
    </row>
    <row r="216" spans="1:8" ht="15.75" thickBot="1" x14ac:dyDescent="0.3">
      <c r="A216" s="3619"/>
      <c r="B216" s="1486" t="s">
        <v>4771</v>
      </c>
      <c r="C216" s="2089">
        <f t="shared" ref="C216:H216" si="62">C212/C$26</f>
        <v>1.925314446872139</v>
      </c>
      <c r="D216" s="2129">
        <f t="shared" si="62"/>
        <v>0.45469174503657273</v>
      </c>
      <c r="E216" s="2108">
        <f t="shared" si="62"/>
        <v>2.7276891700997639</v>
      </c>
      <c r="F216" s="2172">
        <f>F212/F$26</f>
        <v>1.566920938027474</v>
      </c>
      <c r="G216" s="2064">
        <f t="shared" si="62"/>
        <v>1.073936815336463</v>
      </c>
      <c r="H216" s="1483" t="e">
        <f t="shared" si="62"/>
        <v>#NAME?</v>
      </c>
    </row>
    <row r="217" spans="1:8" x14ac:dyDescent="0.25">
      <c r="A217" s="3616" t="s">
        <v>4398</v>
      </c>
      <c r="B217" s="1516" t="s">
        <v>935</v>
      </c>
      <c r="C217" s="2075"/>
      <c r="D217" s="2120"/>
      <c r="E217" s="2099"/>
      <c r="F217" s="2165"/>
      <c r="G217" s="2181">
        <v>5</v>
      </c>
      <c r="H217" s="1504">
        <f>C217+D217+E217+G217+F217</f>
        <v>5</v>
      </c>
    </row>
    <row r="218" spans="1:8" x14ac:dyDescent="0.25">
      <c r="A218" s="3617"/>
      <c r="B218" s="1493" t="s">
        <v>4780</v>
      </c>
      <c r="C218" s="2077"/>
      <c r="D218" s="2121"/>
      <c r="E218" s="2101"/>
      <c r="F218" s="2166"/>
      <c r="G218" s="2053">
        <f>G217/G$6</f>
        <v>3.2731081434930612E-4</v>
      </c>
      <c r="H218" s="1506">
        <f>H217/H$6</f>
        <v>4.318982793172552E-5</v>
      </c>
    </row>
    <row r="219" spans="1:8" x14ac:dyDescent="0.25">
      <c r="A219" s="3617"/>
      <c r="B219" s="1493" t="s">
        <v>4779</v>
      </c>
      <c r="C219" s="2077">
        <f>C217/C$7</f>
        <v>0</v>
      </c>
      <c r="D219" s="2121"/>
      <c r="E219" s="2101">
        <f>E217/E$7</f>
        <v>0</v>
      </c>
      <c r="F219" s="2147">
        <f>F217/F$7</f>
        <v>0</v>
      </c>
      <c r="G219" s="2182">
        <f>G217/G$7</f>
        <v>2.0259319286871961E-3</v>
      </c>
      <c r="H219" s="1506">
        <f>H217/H$7</f>
        <v>9.5836847351069541E-5</v>
      </c>
    </row>
    <row r="220" spans="1:8" ht="15.75" thickBot="1" x14ac:dyDescent="0.3">
      <c r="A220" s="3617"/>
      <c r="B220" s="1493" t="s">
        <v>4783</v>
      </c>
      <c r="C220" s="2077">
        <f t="shared" ref="C220:H220" si="63">C217/C$8</f>
        <v>0</v>
      </c>
      <c r="D220" s="2121">
        <f t="shared" si="63"/>
        <v>0</v>
      </c>
      <c r="E220" s="2101">
        <f t="shared" si="63"/>
        <v>0</v>
      </c>
      <c r="F220" s="2158">
        <f>F217/F$8</f>
        <v>0</v>
      </c>
      <c r="G220" s="2053">
        <f t="shared" si="63"/>
        <v>5.7077625570776253E-3</v>
      </c>
      <c r="H220" s="1508">
        <f t="shared" si="63"/>
        <v>3.6552379559909353E-4</v>
      </c>
    </row>
    <row r="221" spans="1:8" x14ac:dyDescent="0.25">
      <c r="A221" s="3617"/>
      <c r="B221" s="1493" t="s">
        <v>4778</v>
      </c>
      <c r="C221" s="2076"/>
      <c r="D221" s="2119"/>
      <c r="E221" s="2100"/>
      <c r="F221" s="2167"/>
      <c r="G221" s="2180">
        <v>22</v>
      </c>
      <c r="H221" s="1504">
        <f>C221+D221+E221+G221+F221</f>
        <v>22</v>
      </c>
    </row>
    <row r="222" spans="1:8" ht="15.75" thickBot="1" x14ac:dyDescent="0.3">
      <c r="A222" s="3617"/>
      <c r="B222" s="1493" t="s">
        <v>4777</v>
      </c>
      <c r="C222" s="2077"/>
      <c r="D222" s="2121"/>
      <c r="E222" s="2101"/>
      <c r="F222" s="2166"/>
      <c r="G222" s="2053">
        <f>G221/G$12</f>
        <v>2.8031905405061035E-4</v>
      </c>
      <c r="H222" s="1506">
        <f>H221/H$12</f>
        <v>3.8419827425120627E-5</v>
      </c>
    </row>
    <row r="223" spans="1:8" x14ac:dyDescent="0.25">
      <c r="A223" s="3617"/>
      <c r="B223" s="1493" t="s">
        <v>4776</v>
      </c>
      <c r="C223" s="2084"/>
      <c r="D223" s="1403"/>
      <c r="E223" s="739"/>
      <c r="F223" s="2168"/>
      <c r="G223" s="2183">
        <v>1</v>
      </c>
      <c r="H223" s="1504">
        <f>C223+D223+E223+G223+F223</f>
        <v>1</v>
      </c>
    </row>
    <row r="224" spans="1:8" x14ac:dyDescent="0.25">
      <c r="A224" s="3617"/>
      <c r="B224" s="1493" t="s">
        <v>4775</v>
      </c>
      <c r="C224" s="2084"/>
      <c r="D224" s="1403"/>
      <c r="E224" s="739"/>
      <c r="F224" s="2159"/>
      <c r="G224" s="2060">
        <f>G221/G223</f>
        <v>22</v>
      </c>
      <c r="H224" s="1501">
        <f>H221/H223</f>
        <v>22</v>
      </c>
    </row>
    <row r="225" spans="1:8" x14ac:dyDescent="0.25">
      <c r="A225" s="3617"/>
      <c r="B225" s="1493" t="s">
        <v>4774</v>
      </c>
      <c r="C225" s="2085"/>
      <c r="D225" s="1441"/>
      <c r="E225" s="1001"/>
      <c r="F225" s="2169"/>
      <c r="G225" s="2061">
        <f>G217/G221*1000000</f>
        <v>227272.72727272726</v>
      </c>
      <c r="H225" s="1498">
        <f>H217/H221*1000000</f>
        <v>227272.72727272726</v>
      </c>
    </row>
    <row r="226" spans="1:8" x14ac:dyDescent="0.25">
      <c r="A226" s="3617"/>
      <c r="B226" s="1497" t="s">
        <v>4773</v>
      </c>
      <c r="C226" s="2086"/>
      <c r="D226" s="2130"/>
      <c r="E226" s="2136"/>
      <c r="F226" s="2170"/>
      <c r="G226" s="2185"/>
      <c r="H226" s="1494"/>
    </row>
    <row r="227" spans="1:8" x14ac:dyDescent="0.25">
      <c r="A227" s="3617"/>
      <c r="B227" s="1493" t="s">
        <v>4223</v>
      </c>
      <c r="C227" s="2087"/>
      <c r="D227" s="2128"/>
      <c r="E227" s="2107"/>
      <c r="F227" s="2171"/>
      <c r="G227" s="2062">
        <f>G225/G$24</f>
        <v>1.1676366968982836</v>
      </c>
      <c r="H227" s="1487">
        <f>H225/H$24</f>
        <v>1.1241546572769361</v>
      </c>
    </row>
    <row r="228" spans="1:8" x14ac:dyDescent="0.25">
      <c r="A228" s="3618"/>
      <c r="B228" s="1490" t="s">
        <v>4772</v>
      </c>
      <c r="C228" s="2088">
        <f>C225/C$25</f>
        <v>0</v>
      </c>
      <c r="D228" s="1422"/>
      <c r="E228" s="821">
        <f>E225/E$25</f>
        <v>0</v>
      </c>
      <c r="F228" s="2163">
        <f>F225/F$25</f>
        <v>0</v>
      </c>
      <c r="G228" s="2063">
        <f>G225/G$25</f>
        <v>1.1382974804773831</v>
      </c>
      <c r="H228" s="1487">
        <f>H225/H$25</f>
        <v>1.1307484683529305</v>
      </c>
    </row>
    <row r="229" spans="1:8" ht="15.75" thickBot="1" x14ac:dyDescent="0.3">
      <c r="A229" s="3619"/>
      <c r="B229" s="1486" t="s">
        <v>4771</v>
      </c>
      <c r="C229" s="2089"/>
      <c r="D229" s="2129"/>
      <c r="E229" s="2108"/>
      <c r="F229" s="2172"/>
      <c r="G229" s="2064">
        <f>G225/G$26</f>
        <v>1.1869476010101008</v>
      </c>
      <c r="H229" s="1483" t="e">
        <f>H225/H$26</f>
        <v>#NAME?</v>
      </c>
    </row>
    <row r="230" spans="1:8" x14ac:dyDescent="0.25">
      <c r="A230" s="3616" t="s">
        <v>4782</v>
      </c>
      <c r="B230" s="1516" t="s">
        <v>935</v>
      </c>
      <c r="C230" s="2075">
        <v>2369</v>
      </c>
      <c r="D230" s="2120">
        <v>194</v>
      </c>
      <c r="E230" s="2099">
        <v>1324</v>
      </c>
      <c r="F230" s="2165">
        <v>184</v>
      </c>
      <c r="G230" s="2181">
        <v>40</v>
      </c>
      <c r="H230" s="1504">
        <f>C230+D230+E230+G230+F230</f>
        <v>4111</v>
      </c>
    </row>
    <row r="231" spans="1:8" x14ac:dyDescent="0.25">
      <c r="A231" s="3617"/>
      <c r="B231" s="1493" t="s">
        <v>4780</v>
      </c>
      <c r="C231" s="2077">
        <f t="shared" ref="C231:H231" si="64">C230/C$6</f>
        <v>6.1022100870640361E-2</v>
      </c>
      <c r="D231" s="2121">
        <f t="shared" si="64"/>
        <v>8.499452354874041E-3</v>
      </c>
      <c r="E231" s="2101">
        <f t="shared" si="64"/>
        <v>5.7993867717915024E-2</v>
      </c>
      <c r="F231" s="2166">
        <f>F230/F$6</f>
        <v>1.1489228847955042E-2</v>
      </c>
      <c r="G231" s="2053">
        <f t="shared" si="64"/>
        <v>2.618486514794449E-3</v>
      </c>
      <c r="H231" s="1506">
        <f t="shared" si="64"/>
        <v>3.5510676525464725E-2</v>
      </c>
    </row>
    <row r="232" spans="1:8" ht="15.75" thickBot="1" x14ac:dyDescent="0.3">
      <c r="A232" s="3617"/>
      <c r="B232" s="1493" t="s">
        <v>4779</v>
      </c>
      <c r="C232" s="2077">
        <f t="shared" ref="C232:H232" si="65">C230/C$7</f>
        <v>9.3888712745719721E-2</v>
      </c>
      <c r="D232" s="2121">
        <f t="shared" si="65"/>
        <v>5.3769401330376942E-2</v>
      </c>
      <c r="E232" s="2101">
        <f t="shared" si="65"/>
        <v>0.10315543435917414</v>
      </c>
      <c r="F232" s="2147">
        <f>F230/F$7</f>
        <v>2.2916926142732594E-2</v>
      </c>
      <c r="G232" s="2182">
        <f t="shared" si="65"/>
        <v>1.6207455429497569E-2</v>
      </c>
      <c r="H232" s="1506">
        <f t="shared" si="65"/>
        <v>7.879705589204937E-2</v>
      </c>
    </row>
    <row r="233" spans="1:8" x14ac:dyDescent="0.25">
      <c r="A233" s="3617"/>
      <c r="B233" s="1493" t="s">
        <v>4778</v>
      </c>
      <c r="C233" s="2076">
        <v>6111</v>
      </c>
      <c r="D233" s="2119">
        <v>473</v>
      </c>
      <c r="E233" s="2100">
        <v>2569</v>
      </c>
      <c r="F233" s="2167">
        <v>853</v>
      </c>
      <c r="G233" s="2180">
        <v>51</v>
      </c>
      <c r="H233" s="1504">
        <f>C233+D233+E233+G233+F233</f>
        <v>10057</v>
      </c>
    </row>
    <row r="234" spans="1:8" ht="15.75" thickBot="1" x14ac:dyDescent="0.3">
      <c r="A234" s="3617"/>
      <c r="B234" s="1493" t="s">
        <v>4777</v>
      </c>
      <c r="C234" s="2077">
        <f t="shared" ref="C234:H234" si="66">C233/C$12</f>
        <v>3.5255633632178339E-2</v>
      </c>
      <c r="D234" s="2121">
        <f t="shared" si="66"/>
        <v>4.2849248552818721E-3</v>
      </c>
      <c r="E234" s="2101">
        <f t="shared" si="66"/>
        <v>1.9045289089547703E-2</v>
      </c>
      <c r="F234" s="2166">
        <f>F233/F$12</f>
        <v>1.1293675277045903E-2</v>
      </c>
      <c r="G234" s="2053">
        <f t="shared" si="66"/>
        <v>6.498305343900512E-4</v>
      </c>
      <c r="H234" s="1506">
        <f t="shared" si="66"/>
        <v>1.7563100200656281E-2</v>
      </c>
    </row>
    <row r="235" spans="1:8" x14ac:dyDescent="0.25">
      <c r="A235" s="3617"/>
      <c r="B235" s="1493" t="s">
        <v>4776</v>
      </c>
      <c r="C235" s="2084">
        <v>49</v>
      </c>
      <c r="D235" s="1403">
        <v>19</v>
      </c>
      <c r="E235" s="739">
        <v>53</v>
      </c>
      <c r="F235" s="2168">
        <v>14</v>
      </c>
      <c r="G235" s="2183">
        <v>4</v>
      </c>
      <c r="H235" s="1504">
        <f>C235+D235+E235+G235+F235</f>
        <v>139</v>
      </c>
    </row>
    <row r="236" spans="1:8" x14ac:dyDescent="0.25">
      <c r="A236" s="3617"/>
      <c r="B236" s="1493" t="s">
        <v>4775</v>
      </c>
      <c r="C236" s="2084">
        <f t="shared" ref="C236:H236" si="67">C233/C235</f>
        <v>124.71428571428571</v>
      </c>
      <c r="D236" s="1403">
        <f t="shared" si="67"/>
        <v>24.894736842105264</v>
      </c>
      <c r="E236" s="739">
        <f t="shared" si="67"/>
        <v>48.471698113207545</v>
      </c>
      <c r="F236" s="2159">
        <f>F233/F235</f>
        <v>60.928571428571431</v>
      </c>
      <c r="G236" s="2060">
        <f t="shared" si="67"/>
        <v>12.75</v>
      </c>
      <c r="H236" s="1501">
        <f t="shared" si="67"/>
        <v>72.352517985611513</v>
      </c>
    </row>
    <row r="237" spans="1:8" x14ac:dyDescent="0.25">
      <c r="A237" s="3617"/>
      <c r="B237" s="1493" t="s">
        <v>4774</v>
      </c>
      <c r="C237" s="2085">
        <f t="shared" ref="C237:H237" si="68">C230/C233*1000000</f>
        <v>387661.59384716087</v>
      </c>
      <c r="D237" s="1441">
        <f t="shared" si="68"/>
        <v>410147.99154334038</v>
      </c>
      <c r="E237" s="1001">
        <f t="shared" si="68"/>
        <v>515375.63254184503</v>
      </c>
      <c r="F237" s="2169">
        <f>F230/F233*1000000</f>
        <v>215709.26143024617</v>
      </c>
      <c r="G237" s="2061">
        <f t="shared" si="68"/>
        <v>784313.72549019603</v>
      </c>
      <c r="H237" s="1498">
        <f t="shared" si="68"/>
        <v>408770.01093765534</v>
      </c>
    </row>
    <row r="238" spans="1:8" x14ac:dyDescent="0.25">
      <c r="A238" s="3617"/>
      <c r="B238" s="1497" t="s">
        <v>4773</v>
      </c>
      <c r="C238" s="2086"/>
      <c r="D238" s="2127"/>
      <c r="E238" s="2136"/>
      <c r="F238" s="2170"/>
      <c r="G238" s="2185"/>
      <c r="H238" s="1494"/>
    </row>
    <row r="239" spans="1:8" x14ac:dyDescent="0.25">
      <c r="A239" s="3617"/>
      <c r="B239" s="1493" t="s">
        <v>4223</v>
      </c>
      <c r="C239" s="2087">
        <f t="shared" ref="C239:H239" si="69">C237/C$24</f>
        <v>1.7308468061383695</v>
      </c>
      <c r="D239" s="2128">
        <f t="shared" si="69"/>
        <v>1.9835709240961539</v>
      </c>
      <c r="E239" s="2107">
        <f t="shared" si="69"/>
        <v>3.0450505342942158</v>
      </c>
      <c r="F239" s="2171">
        <f>F237/F$24</f>
        <v>1.0173153173003473</v>
      </c>
      <c r="G239" s="2062">
        <f t="shared" si="69"/>
        <v>4.0294913461587827</v>
      </c>
      <c r="H239" s="1487">
        <f t="shared" si="69"/>
        <v>2.0218911308231213</v>
      </c>
    </row>
    <row r="240" spans="1:8" x14ac:dyDescent="0.25">
      <c r="A240" s="3618"/>
      <c r="B240" s="1490" t="s">
        <v>4772</v>
      </c>
      <c r="C240" s="2088">
        <f t="shared" ref="C240:H240" si="70">C237/C$25</f>
        <v>1.7937184297741831</v>
      </c>
      <c r="D240" s="1422">
        <f t="shared" si="70"/>
        <v>1.2448810020485366</v>
      </c>
      <c r="E240" s="821">
        <f t="shared" si="70"/>
        <v>3.3430953672408568</v>
      </c>
      <c r="F240" s="2163">
        <f>F237/F$25</f>
        <v>0.97398279419986478</v>
      </c>
      <c r="G240" s="2063">
        <f t="shared" si="70"/>
        <v>3.9282422855690085</v>
      </c>
      <c r="H240" s="1487">
        <f t="shared" si="70"/>
        <v>2.0337506806160035</v>
      </c>
    </row>
    <row r="241" spans="1:8" ht="15.75" thickBot="1" x14ac:dyDescent="0.3">
      <c r="A241" s="3619"/>
      <c r="B241" s="1486" t="s">
        <v>4771</v>
      </c>
      <c r="C241" s="2089">
        <f t="shared" ref="C241:H241" si="71">C237/C$26</f>
        <v>1.8167281145288865</v>
      </c>
      <c r="D241" s="2129">
        <f t="shared" si="71"/>
        <v>1.9981168499795023</v>
      </c>
      <c r="E241" s="2108">
        <f t="shared" si="71"/>
        <v>3.2903507510718772</v>
      </c>
      <c r="F241" s="2172">
        <f>F237/F$26</f>
        <v>1.0779672627930543</v>
      </c>
      <c r="G241" s="2064">
        <f t="shared" si="71"/>
        <v>4.0961328976034848</v>
      </c>
      <c r="H241" s="1483" t="e">
        <f t="shared" si="71"/>
        <v>#NAME?</v>
      </c>
    </row>
    <row r="242" spans="1:8" x14ac:dyDescent="0.25">
      <c r="A242" s="3616" t="s">
        <v>363</v>
      </c>
      <c r="B242" s="1516" t="s">
        <v>935</v>
      </c>
      <c r="C242" s="2075">
        <v>13590</v>
      </c>
      <c r="D242" s="2120">
        <v>19217</v>
      </c>
      <c r="E242" s="2099">
        <v>9995</v>
      </c>
      <c r="F242" s="2165">
        <v>7986</v>
      </c>
      <c r="G242" s="2181">
        <v>12808</v>
      </c>
      <c r="H242" s="1504">
        <f>C242+D242+E242+G242+F242</f>
        <v>63596</v>
      </c>
    </row>
    <row r="243" spans="1:8" ht="15.75" thickBot="1" x14ac:dyDescent="0.3">
      <c r="A243" s="3617"/>
      <c r="B243" s="1493" t="s">
        <v>4780</v>
      </c>
      <c r="C243" s="2077">
        <f t="shared" ref="C243:H243" si="72">C242/C$6</f>
        <v>0.35005924475812683</v>
      </c>
      <c r="D243" s="2121">
        <f t="shared" si="72"/>
        <v>0.84192771084337348</v>
      </c>
      <c r="E243" s="2101">
        <f t="shared" si="72"/>
        <v>0.43780113885238719</v>
      </c>
      <c r="F243" s="2166">
        <f>F242/F$6</f>
        <v>0.4986575085857009</v>
      </c>
      <c r="G243" s="2053">
        <f t="shared" si="72"/>
        <v>0.83843938203718249</v>
      </c>
      <c r="H243" s="1506">
        <f t="shared" si="72"/>
        <v>0.54934005942920328</v>
      </c>
    </row>
    <row r="244" spans="1:8" x14ac:dyDescent="0.25">
      <c r="A244" s="3617"/>
      <c r="B244" s="1493" t="s">
        <v>4778</v>
      </c>
      <c r="C244" s="2076">
        <v>56585</v>
      </c>
      <c r="D244" s="2119">
        <v>99436</v>
      </c>
      <c r="E244" s="2100">
        <v>51632</v>
      </c>
      <c r="F244" s="2167">
        <v>39276</v>
      </c>
      <c r="G244" s="2180">
        <v>66121</v>
      </c>
      <c r="H244" s="1504">
        <f>C244+D244+E244+G244+F244</f>
        <v>313050</v>
      </c>
    </row>
    <row r="245" spans="1:8" ht="15.75" thickBot="1" x14ac:dyDescent="0.3">
      <c r="A245" s="3617"/>
      <c r="B245" s="1493" t="s">
        <v>4777</v>
      </c>
      <c r="C245" s="2077">
        <f t="shared" ref="C245:H245" si="73">C244/C$12</f>
        <v>0.32645066749743268</v>
      </c>
      <c r="D245" s="2121">
        <f t="shared" si="73"/>
        <v>0.90079447761058817</v>
      </c>
      <c r="E245" s="2101">
        <f t="shared" si="73"/>
        <v>0.38277398453543282</v>
      </c>
      <c r="F245" s="2166">
        <f>F244/F$12</f>
        <v>0.52001218075176425</v>
      </c>
      <c r="G245" s="2053">
        <f t="shared" si="73"/>
        <v>0.84249891694910939</v>
      </c>
      <c r="H245" s="1506">
        <f t="shared" si="73"/>
        <v>0.54669668070154609</v>
      </c>
    </row>
    <row r="246" spans="1:8" x14ac:dyDescent="0.25">
      <c r="A246" s="3617"/>
      <c r="B246" s="1493" t="s">
        <v>4776</v>
      </c>
      <c r="C246" s="2084">
        <v>122</v>
      </c>
      <c r="D246" s="1403">
        <v>301</v>
      </c>
      <c r="E246" s="739">
        <v>313</v>
      </c>
      <c r="F246" s="2168">
        <v>369</v>
      </c>
      <c r="G246" s="2183">
        <v>243</v>
      </c>
      <c r="H246" s="1504">
        <f>C246+D246+E246+G246+F246</f>
        <v>1348</v>
      </c>
    </row>
    <row r="247" spans="1:8" x14ac:dyDescent="0.25">
      <c r="A247" s="3617"/>
      <c r="B247" s="1493" t="s">
        <v>4775</v>
      </c>
      <c r="C247" s="2084">
        <f t="shared" ref="C247:H247" si="74">C244/C246</f>
        <v>463.81147540983608</v>
      </c>
      <c r="D247" s="1403">
        <f t="shared" si="74"/>
        <v>330.35215946843851</v>
      </c>
      <c r="E247" s="739">
        <f t="shared" si="74"/>
        <v>164.95846645367413</v>
      </c>
      <c r="F247" s="2159">
        <f>F244/F246</f>
        <v>106.4390243902439</v>
      </c>
      <c r="G247" s="2060">
        <f t="shared" si="74"/>
        <v>272.10288065843622</v>
      </c>
      <c r="H247" s="1501">
        <f t="shared" si="74"/>
        <v>232.23293768545994</v>
      </c>
    </row>
    <row r="248" spans="1:8" x14ac:dyDescent="0.25">
      <c r="A248" s="3617"/>
      <c r="B248" s="1493" t="s">
        <v>4774</v>
      </c>
      <c r="C248" s="2085">
        <f t="shared" ref="C248:H248" si="75">C242/C244*1000000</f>
        <v>240169.65626932931</v>
      </c>
      <c r="D248" s="1441">
        <f t="shared" si="75"/>
        <v>193259.98632286093</v>
      </c>
      <c r="E248" s="1001">
        <f t="shared" si="75"/>
        <v>193581.49984505732</v>
      </c>
      <c r="F248" s="2169">
        <f>F242/F244*1000000</f>
        <v>203330.27803238618</v>
      </c>
      <c r="G248" s="2061">
        <f t="shared" si="75"/>
        <v>193705.47934846723</v>
      </c>
      <c r="H248" s="1498">
        <f t="shared" si="75"/>
        <v>203149.6566043763</v>
      </c>
    </row>
    <row r="249" spans="1:8" x14ac:dyDescent="0.25">
      <c r="A249" s="3617"/>
      <c r="B249" s="1497" t="s">
        <v>4773</v>
      </c>
      <c r="C249" s="2084"/>
      <c r="D249" s="1403"/>
      <c r="E249" s="739"/>
      <c r="F249" s="2168"/>
      <c r="G249" s="2060"/>
      <c r="H249" s="1494"/>
    </row>
    <row r="250" spans="1:8" x14ac:dyDescent="0.25">
      <c r="A250" s="3617"/>
      <c r="B250" s="1493" t="s">
        <v>4223</v>
      </c>
      <c r="C250" s="2082">
        <f t="shared" ref="C250:H250" si="76">C248/C$24</f>
        <v>1.0723189737722922</v>
      </c>
      <c r="D250" s="2125">
        <f t="shared" si="76"/>
        <v>0.93465016912252574</v>
      </c>
      <c r="E250" s="2105">
        <f t="shared" si="76"/>
        <v>1.1437588669557575</v>
      </c>
      <c r="F250" s="2176">
        <f>F248/F$24</f>
        <v>0.95893428470234754</v>
      </c>
      <c r="G250" s="2058">
        <f t="shared" si="76"/>
        <v>0.99518155474118897</v>
      </c>
      <c r="H250" s="1487">
        <f t="shared" si="76"/>
        <v>1.0048351834224876</v>
      </c>
    </row>
    <row r="251" spans="1:8" x14ac:dyDescent="0.25">
      <c r="A251" s="3618"/>
      <c r="B251" s="1490" t="s">
        <v>4772</v>
      </c>
      <c r="C251" s="2088">
        <f t="shared" ref="C251:H251" si="77">C248/C$25</f>
        <v>1.1112701014500606</v>
      </c>
      <c r="D251" s="1422">
        <f t="shared" si="77"/>
        <v>0.58658262478427103</v>
      </c>
      <c r="E251" s="821">
        <f t="shared" si="77"/>
        <v>1.255708214460455</v>
      </c>
      <c r="F251" s="2163">
        <f>F248/F$25</f>
        <v>0.91808850037465384</v>
      </c>
      <c r="G251" s="2063">
        <f t="shared" si="77"/>
        <v>0.97017562002690572</v>
      </c>
      <c r="H251" s="1487">
        <f t="shared" si="77"/>
        <v>1.0107291174280182</v>
      </c>
    </row>
    <row r="252" spans="1:8" ht="15.75" thickBot="1" x14ac:dyDescent="0.3">
      <c r="A252" s="3618"/>
      <c r="B252" s="1490" t="s">
        <v>4771</v>
      </c>
      <c r="C252" s="2090">
        <f t="shared" ref="C252:H252" si="78">C248/C$26</f>
        <v>1.1255253905117404</v>
      </c>
      <c r="D252" s="2131">
        <f t="shared" si="78"/>
        <v>0.94150414743091937</v>
      </c>
      <c r="E252" s="2109">
        <f t="shared" si="78"/>
        <v>1.2358966803830966</v>
      </c>
      <c r="F252" s="2173">
        <f>F248/F$26</f>
        <v>1.0161055756263819</v>
      </c>
      <c r="G252" s="2065">
        <f t="shared" si="78"/>
        <v>1.0116403176667692</v>
      </c>
      <c r="H252" s="1483" t="e">
        <f t="shared" si="78"/>
        <v>#NAME?</v>
      </c>
    </row>
    <row r="253" spans="1:8" s="1523" customFormat="1" ht="15.75" customHeight="1" thickBot="1" x14ac:dyDescent="0.3">
      <c r="A253" s="2031" t="s">
        <v>4781</v>
      </c>
      <c r="B253" s="2032"/>
      <c r="C253" s="2092"/>
      <c r="D253" s="2133"/>
      <c r="E253" s="2111"/>
      <c r="F253" s="2177"/>
      <c r="G253" s="2067"/>
      <c r="H253" s="1524"/>
    </row>
    <row r="254" spans="1:8" x14ac:dyDescent="0.25">
      <c r="A254" s="3620" t="s">
        <v>34</v>
      </c>
      <c r="B254" s="1522" t="s">
        <v>935</v>
      </c>
      <c r="C254" s="2073">
        <v>1060</v>
      </c>
      <c r="D254" s="2118">
        <v>216</v>
      </c>
      <c r="E254" s="2097">
        <v>634</v>
      </c>
      <c r="F254" s="2175">
        <v>391</v>
      </c>
      <c r="G254" s="2179">
        <v>1006</v>
      </c>
      <c r="H254" s="1504">
        <f>C254+D254+E254+G254+F254</f>
        <v>3307</v>
      </c>
    </row>
    <row r="255" spans="1:8" x14ac:dyDescent="0.25">
      <c r="A255" s="3617"/>
      <c r="B255" s="1493" t="s">
        <v>4780</v>
      </c>
      <c r="C255" s="2077">
        <f t="shared" ref="C255:H255" si="79">C254/C$6</f>
        <v>2.7304105919324095E-2</v>
      </c>
      <c r="D255" s="2121">
        <f t="shared" si="79"/>
        <v>9.4633077765607886E-3</v>
      </c>
      <c r="E255" s="2101">
        <f t="shared" si="79"/>
        <v>2.777047744196233E-2</v>
      </c>
      <c r="F255" s="2166">
        <f>F254/F$6</f>
        <v>2.4414611301904466E-2</v>
      </c>
      <c r="G255" s="2053">
        <f t="shared" si="79"/>
        <v>6.5854935847080381E-2</v>
      </c>
      <c r="H255" s="1506">
        <f t="shared" si="79"/>
        <v>2.856575219404326E-2</v>
      </c>
    </row>
    <row r="256" spans="1:8" ht="15.75" thickBot="1" x14ac:dyDescent="0.3">
      <c r="A256" s="3617"/>
      <c r="B256" s="1493" t="s">
        <v>4779</v>
      </c>
      <c r="C256" s="2077">
        <f t="shared" ref="C256:H256" si="80">C254/C$7</f>
        <v>4.201014584654407E-2</v>
      </c>
      <c r="D256" s="2121">
        <f t="shared" si="80"/>
        <v>5.9866962305986697E-2</v>
      </c>
      <c r="E256" s="2101">
        <f t="shared" si="80"/>
        <v>4.9396182313985196E-2</v>
      </c>
      <c r="F256" s="2147">
        <f>F254/F$7</f>
        <v>4.8698468053306763E-2</v>
      </c>
      <c r="G256" s="2182">
        <f t="shared" si="80"/>
        <v>0.40761750405186387</v>
      </c>
      <c r="H256" s="1506">
        <f t="shared" si="80"/>
        <v>6.3386490837997397E-2</v>
      </c>
    </row>
    <row r="257" spans="1:8" x14ac:dyDescent="0.25">
      <c r="A257" s="3617"/>
      <c r="B257" s="1493" t="s">
        <v>4778</v>
      </c>
      <c r="C257" s="2076">
        <v>3409</v>
      </c>
      <c r="D257" s="2119">
        <v>753</v>
      </c>
      <c r="E257" s="2100">
        <v>2965</v>
      </c>
      <c r="F257" s="2167">
        <v>1129</v>
      </c>
      <c r="G257" s="2180">
        <v>6735</v>
      </c>
      <c r="H257" s="1504">
        <f>C257+D257+E257+G257+F257</f>
        <v>14991</v>
      </c>
    </row>
    <row r="258" spans="1:8" ht="15.75" thickBot="1" x14ac:dyDescent="0.3">
      <c r="A258" s="3617"/>
      <c r="B258" s="1493" t="s">
        <v>4777</v>
      </c>
      <c r="C258" s="2077">
        <f t="shared" ref="C258:H258" si="81">C257/C$12</f>
        <v>1.9667232049107503E-2</v>
      </c>
      <c r="D258" s="2121">
        <f t="shared" si="81"/>
        <v>6.8214554250047559E-3</v>
      </c>
      <c r="E258" s="2101">
        <f t="shared" si="81"/>
        <v>2.1981036259442949E-2</v>
      </c>
      <c r="F258" s="2166">
        <f>F257/F$12</f>
        <v>1.4947900806312807E-2</v>
      </c>
      <c r="G258" s="2053">
        <f t="shared" si="81"/>
        <v>8.581585586503912E-2</v>
      </c>
      <c r="H258" s="1506">
        <f t="shared" si="81"/>
        <v>2.6179619678635607E-2</v>
      </c>
    </row>
    <row r="259" spans="1:8" x14ac:dyDescent="0.25">
      <c r="A259" s="3617"/>
      <c r="B259" s="1493" t="s">
        <v>4776</v>
      </c>
      <c r="C259" s="2084">
        <v>27</v>
      </c>
      <c r="D259" s="1403">
        <v>13</v>
      </c>
      <c r="E259" s="739">
        <v>46</v>
      </c>
      <c r="F259" s="2168">
        <v>8</v>
      </c>
      <c r="G259" s="2183">
        <v>13</v>
      </c>
      <c r="H259" s="1504">
        <f>C259+D259+E259+G259+F259</f>
        <v>107</v>
      </c>
    </row>
    <row r="260" spans="1:8" x14ac:dyDescent="0.25">
      <c r="A260" s="3617"/>
      <c r="B260" s="1493" t="s">
        <v>4775</v>
      </c>
      <c r="C260" s="2084">
        <f t="shared" ref="C260:H260" si="82">C257/C259</f>
        <v>126.25925925925925</v>
      </c>
      <c r="D260" s="1403">
        <f t="shared" si="82"/>
        <v>57.92307692307692</v>
      </c>
      <c r="E260" s="739">
        <f t="shared" si="82"/>
        <v>64.456521739130437</v>
      </c>
      <c r="F260" s="2159">
        <f>F257/F259</f>
        <v>141.125</v>
      </c>
      <c r="G260" s="2060">
        <f t="shared" si="82"/>
        <v>518.07692307692309</v>
      </c>
      <c r="H260" s="1501">
        <f t="shared" si="82"/>
        <v>140.10280373831776</v>
      </c>
    </row>
    <row r="261" spans="1:8" x14ac:dyDescent="0.25">
      <c r="A261" s="3617"/>
      <c r="B261" s="1493" t="s">
        <v>4774</v>
      </c>
      <c r="C261" s="2085">
        <f t="shared" ref="C261:H261" si="83">C254/C257*1000000</f>
        <v>310941.62511000293</v>
      </c>
      <c r="D261" s="1441">
        <f t="shared" si="83"/>
        <v>286852.58964143426</v>
      </c>
      <c r="E261" s="1001">
        <f t="shared" si="83"/>
        <v>213827.99325463743</v>
      </c>
      <c r="F261" s="2169">
        <f>F254/F257*1000000</f>
        <v>346324.18069087691</v>
      </c>
      <c r="G261" s="2061">
        <f t="shared" si="83"/>
        <v>149368.96807720861</v>
      </c>
      <c r="H261" s="1498">
        <f t="shared" si="83"/>
        <v>220599.02608231604</v>
      </c>
    </row>
    <row r="262" spans="1:8" x14ac:dyDescent="0.25">
      <c r="A262" s="3617"/>
      <c r="B262" s="1497" t="s">
        <v>4773</v>
      </c>
      <c r="C262" s="2086"/>
      <c r="D262" s="2127"/>
      <c r="E262" s="2136"/>
      <c r="F262" s="2170"/>
      <c r="G262" s="2060"/>
      <c r="H262" s="1494"/>
    </row>
    <row r="263" spans="1:8" x14ac:dyDescent="0.25">
      <c r="A263" s="3617"/>
      <c r="B263" s="1493" t="s">
        <v>4223</v>
      </c>
      <c r="C263" s="2087">
        <f t="shared" ref="C263:H263" si="84">C261/C$24</f>
        <v>1.3883044574421011</v>
      </c>
      <c r="D263" s="2128">
        <f t="shared" si="84"/>
        <v>1.3872857311171523</v>
      </c>
      <c r="E263" s="2107">
        <f t="shared" si="84"/>
        <v>1.2633834508158035</v>
      </c>
      <c r="F263" s="2171">
        <f>F261/F$24</f>
        <v>1.633313708610755</v>
      </c>
      <c r="G263" s="2058">
        <f t="shared" si="84"/>
        <v>0.76739822942101898</v>
      </c>
      <c r="H263" s="1487">
        <f t="shared" si="84"/>
        <v>1.0911446592692444</v>
      </c>
    </row>
    <row r="264" spans="1:8" x14ac:dyDescent="0.25">
      <c r="A264" s="3618"/>
      <c r="B264" s="1490" t="s">
        <v>4772</v>
      </c>
      <c r="C264" s="2088">
        <f t="shared" ref="C264:H264" si="85">C261/C$25</f>
        <v>1.4387335046753225</v>
      </c>
      <c r="D264" s="1422">
        <f t="shared" si="85"/>
        <v>0.87065485287232436</v>
      </c>
      <c r="E264" s="821">
        <f t="shared" si="85"/>
        <v>1.387041467425115</v>
      </c>
      <c r="F264" s="2163">
        <f>F261/F$25</f>
        <v>1.5637427478622943</v>
      </c>
      <c r="G264" s="2063">
        <f t="shared" si="85"/>
        <v>0.74811580810469025</v>
      </c>
      <c r="H264" s="1487">
        <f t="shared" si="85"/>
        <v>1.097544847795999</v>
      </c>
    </row>
    <row r="265" spans="1:8" ht="15.75" thickBot="1" x14ac:dyDescent="0.3">
      <c r="A265" s="3619"/>
      <c r="B265" s="1486" t="s">
        <v>4771</v>
      </c>
      <c r="C265" s="2089">
        <f t="shared" ref="C265:H265" si="86">C261/C$26</f>
        <v>1.4571894695799015</v>
      </c>
      <c r="D265" s="2129">
        <f t="shared" si="86"/>
        <v>1.3974589773463246</v>
      </c>
      <c r="E265" s="2108">
        <f t="shared" si="86"/>
        <v>1.3651578650227774</v>
      </c>
      <c r="F265" s="2172">
        <f>F261/F$26</f>
        <v>1.730691239787653</v>
      </c>
      <c r="G265" s="2065">
        <f t="shared" si="86"/>
        <v>0.7800898086282273</v>
      </c>
      <c r="H265" s="1483" t="e">
        <f t="shared" si="86"/>
        <v>#NAME?</v>
      </c>
    </row>
    <row r="266" spans="1:8" x14ac:dyDescent="0.25">
      <c r="A266" s="3616" t="s">
        <v>1097</v>
      </c>
      <c r="B266" s="1516" t="s">
        <v>935</v>
      </c>
      <c r="C266" s="2075">
        <v>3649</v>
      </c>
      <c r="D266" s="2120">
        <v>1842</v>
      </c>
      <c r="E266" s="2099">
        <v>1083</v>
      </c>
      <c r="F266" s="2165">
        <v>890</v>
      </c>
      <c r="G266" s="2181">
        <v>125</v>
      </c>
      <c r="H266" s="1504">
        <f>C266+D266+E266+G266+F266</f>
        <v>7589</v>
      </c>
    </row>
    <row r="267" spans="1:8" x14ac:dyDescent="0.25">
      <c r="A267" s="3617"/>
      <c r="B267" s="1493" t="s">
        <v>4780</v>
      </c>
      <c r="C267" s="2077">
        <f t="shared" ref="C267:H267" si="87">C266/C$6</f>
        <v>9.3993096697748704E-2</v>
      </c>
      <c r="D267" s="2121">
        <f t="shared" si="87"/>
        <v>8.0700985761226723E-2</v>
      </c>
      <c r="E267" s="2101">
        <f t="shared" si="87"/>
        <v>4.7437582128777925E-2</v>
      </c>
      <c r="F267" s="2166">
        <f>F266/F$6</f>
        <v>5.5572900405869499E-2</v>
      </c>
      <c r="G267" s="2053">
        <f t="shared" si="87"/>
        <v>8.1827703587326519E-3</v>
      </c>
      <c r="H267" s="1506">
        <f t="shared" si="87"/>
        <v>6.5553520834772991E-2</v>
      </c>
    </row>
    <row r="268" spans="1:8" ht="15.75" thickBot="1" x14ac:dyDescent="0.3">
      <c r="A268" s="3617"/>
      <c r="B268" s="1493" t="s">
        <v>4779</v>
      </c>
      <c r="C268" s="2077">
        <f t="shared" ref="C268:H268" si="88">C266/C$7</f>
        <v>0.14461794546607482</v>
      </c>
      <c r="D268" s="2121">
        <f t="shared" si="88"/>
        <v>0.51053215077605318</v>
      </c>
      <c r="E268" s="2101">
        <f t="shared" si="88"/>
        <v>8.4378652123100903E-2</v>
      </c>
      <c r="F268" s="2147">
        <f>F266/F$7</f>
        <v>0.1108481753643044</v>
      </c>
      <c r="G268" s="2182">
        <f t="shared" si="88"/>
        <v>5.06482982171799E-2</v>
      </c>
      <c r="H268" s="1506">
        <f t="shared" si="88"/>
        <v>0.14546116690945335</v>
      </c>
    </row>
    <row r="269" spans="1:8" x14ac:dyDescent="0.25">
      <c r="A269" s="3617"/>
      <c r="B269" s="1493" t="s">
        <v>4778</v>
      </c>
      <c r="C269" s="2076">
        <v>14849</v>
      </c>
      <c r="D269" s="2119">
        <v>2815</v>
      </c>
      <c r="E269" s="2100">
        <v>2065</v>
      </c>
      <c r="F269" s="2167">
        <v>824</v>
      </c>
      <c r="G269" s="2180">
        <v>83</v>
      </c>
      <c r="H269" s="1504">
        <f>C269+D269+E269+G269+F269</f>
        <v>20636</v>
      </c>
    </row>
    <row r="270" spans="1:8" ht="15.75" thickBot="1" x14ac:dyDescent="0.3">
      <c r="A270" s="3617"/>
      <c r="B270" s="1493" t="s">
        <v>4777</v>
      </c>
      <c r="C270" s="2077">
        <f t="shared" ref="C270:H270" si="89">C269/C$12</f>
        <v>8.5666978203929989E-2</v>
      </c>
      <c r="D270" s="2121">
        <f t="shared" si="89"/>
        <v>2.5501191263463993E-2</v>
      </c>
      <c r="E270" s="2101">
        <f t="shared" si="89"/>
        <v>1.5308883600590115E-2</v>
      </c>
      <c r="F270" s="2166">
        <f>F269/F$12</f>
        <v>1.0909716797521481E-2</v>
      </c>
      <c r="G270" s="2053">
        <f t="shared" si="89"/>
        <v>1.057567340281848E-3</v>
      </c>
      <c r="H270" s="1506">
        <f t="shared" si="89"/>
        <v>3.6037798124763147E-2</v>
      </c>
    </row>
    <row r="271" spans="1:8" x14ac:dyDescent="0.25">
      <c r="A271" s="3617"/>
      <c r="B271" s="1493" t="s">
        <v>4776</v>
      </c>
      <c r="C271" s="2084">
        <v>54</v>
      </c>
      <c r="D271" s="1403">
        <v>97</v>
      </c>
      <c r="E271" s="739">
        <v>31</v>
      </c>
      <c r="F271" s="2168">
        <v>19</v>
      </c>
      <c r="G271" s="2183">
        <v>2</v>
      </c>
      <c r="H271" s="1504">
        <f>C271+D271+E271+G271+F271</f>
        <v>203</v>
      </c>
    </row>
    <row r="272" spans="1:8" x14ac:dyDescent="0.25">
      <c r="A272" s="3617"/>
      <c r="B272" s="1493" t="s">
        <v>4775</v>
      </c>
      <c r="C272" s="2084">
        <f t="shared" ref="C272:H272" si="90">C269/C271</f>
        <v>274.98148148148147</v>
      </c>
      <c r="D272" s="1403">
        <f t="shared" si="90"/>
        <v>29.020618556701031</v>
      </c>
      <c r="E272" s="739">
        <f t="shared" si="90"/>
        <v>66.612903225806448</v>
      </c>
      <c r="F272" s="2159">
        <f>F269/F271</f>
        <v>43.368421052631582</v>
      </c>
      <c r="G272" s="2060">
        <f t="shared" si="90"/>
        <v>41.5</v>
      </c>
      <c r="H272" s="1501">
        <f t="shared" si="90"/>
        <v>101.65517241379311</v>
      </c>
    </row>
    <row r="273" spans="1:8" x14ac:dyDescent="0.25">
      <c r="A273" s="3617"/>
      <c r="B273" s="1493" t="s">
        <v>4774</v>
      </c>
      <c r="C273" s="2085">
        <f t="shared" ref="C273:H273" si="91">C266/C269*1000000</f>
        <v>245740.45390261969</v>
      </c>
      <c r="D273" s="1441">
        <f t="shared" si="91"/>
        <v>654351.68738898751</v>
      </c>
      <c r="E273" s="1001">
        <f t="shared" si="91"/>
        <v>524455.20581113803</v>
      </c>
      <c r="F273" s="2169">
        <f>F266/F269*1000000</f>
        <v>1080097.0873786409</v>
      </c>
      <c r="G273" s="2061">
        <f t="shared" si="91"/>
        <v>1506024.0963855423</v>
      </c>
      <c r="H273" s="1498">
        <f t="shared" si="91"/>
        <v>367755.37894940877</v>
      </c>
    </row>
    <row r="274" spans="1:8" x14ac:dyDescent="0.25">
      <c r="A274" s="3617"/>
      <c r="B274" s="1497" t="s">
        <v>4773</v>
      </c>
      <c r="C274" s="2086"/>
      <c r="D274" s="2127"/>
      <c r="E274" s="2136"/>
      <c r="F274" s="2170"/>
      <c r="G274" s="2060"/>
      <c r="H274" s="1494"/>
    </row>
    <row r="275" spans="1:8" x14ac:dyDescent="0.25">
      <c r="A275" s="3617"/>
      <c r="B275" s="1493" t="s">
        <v>4223</v>
      </c>
      <c r="C275" s="2087">
        <f t="shared" ref="C275:H275" si="92">C273/C$24</f>
        <v>1.0971916912255082</v>
      </c>
      <c r="D275" s="2128">
        <f t="shared" si="92"/>
        <v>3.1645967016783421</v>
      </c>
      <c r="E275" s="2107">
        <f t="shared" si="92"/>
        <v>3.0986963756749279</v>
      </c>
      <c r="F275" s="2171">
        <f>F273/F$24</f>
        <v>5.0938902848967453</v>
      </c>
      <c r="G275" s="2062">
        <f t="shared" si="92"/>
        <v>7.7373516059524823</v>
      </c>
      <c r="H275" s="1487">
        <f t="shared" si="92"/>
        <v>1.8190212567323385</v>
      </c>
    </row>
    <row r="276" spans="1:8" x14ac:dyDescent="0.25">
      <c r="A276" s="3618"/>
      <c r="B276" s="1490" t="s">
        <v>4772</v>
      </c>
      <c r="C276" s="2088">
        <f t="shared" ref="C276:H276" si="93">C273/C$25</f>
        <v>1.1370463004390039</v>
      </c>
      <c r="D276" s="1422">
        <f t="shared" si="93"/>
        <v>1.986087951384923</v>
      </c>
      <c r="E276" s="821">
        <f t="shared" si="93"/>
        <v>3.4019919805389889</v>
      </c>
      <c r="F276" s="2163">
        <f>F273/F$25</f>
        <v>4.8769161425753973</v>
      </c>
      <c r="G276" s="2063">
        <f t="shared" si="93"/>
        <v>7.5429351115971182</v>
      </c>
      <c r="H276" s="1487">
        <f t="shared" si="93"/>
        <v>1.8296908584926204</v>
      </c>
    </row>
    <row r="277" spans="1:8" ht="15.75" thickBot="1" x14ac:dyDescent="0.3">
      <c r="A277" s="3619"/>
      <c r="B277" s="1486" t="s">
        <v>4771</v>
      </c>
      <c r="C277" s="2089">
        <f t="shared" ref="C277:H277" si="94">C273/C$26</f>
        <v>1.1516322446375575</v>
      </c>
      <c r="D277" s="2129">
        <f t="shared" si="94"/>
        <v>3.1878033279270492</v>
      </c>
      <c r="E277" s="2108">
        <f t="shared" si="94"/>
        <v>3.3483181419217054</v>
      </c>
      <c r="F277" s="2172">
        <f>F273/F$26</f>
        <v>5.3975860522280179</v>
      </c>
      <c r="G277" s="2065">
        <f t="shared" si="94"/>
        <v>7.8653154283801872</v>
      </c>
      <c r="H277" s="1483" t="e">
        <f t="shared" si="94"/>
        <v>#NAME?</v>
      </c>
    </row>
    <row r="278" spans="1:8" x14ac:dyDescent="0.25">
      <c r="A278" s="3616" t="s">
        <v>222</v>
      </c>
      <c r="B278" s="1516" t="s">
        <v>935</v>
      </c>
      <c r="C278" s="2075">
        <v>847</v>
      </c>
      <c r="D278" s="2120">
        <v>113</v>
      </c>
      <c r="E278" s="2099">
        <v>307</v>
      </c>
      <c r="F278" s="2165">
        <v>190</v>
      </c>
      <c r="G278" s="2181">
        <v>270</v>
      </c>
      <c r="H278" s="1504">
        <f>C278+D278+E278+G278+F278</f>
        <v>1727</v>
      </c>
    </row>
    <row r="279" spans="1:8" x14ac:dyDescent="0.25">
      <c r="A279" s="3617"/>
      <c r="B279" s="1493" t="s">
        <v>4780</v>
      </c>
      <c r="C279" s="2077">
        <f t="shared" ref="C279:H279" si="95">C278/C$6</f>
        <v>2.1817526144969346E-2</v>
      </c>
      <c r="D279" s="2121">
        <f t="shared" si="95"/>
        <v>4.9507119386637457E-3</v>
      </c>
      <c r="E279" s="2101">
        <f t="shared" si="95"/>
        <v>1.3447218572054314E-2</v>
      </c>
      <c r="F279" s="2166">
        <f>F278/F$6</f>
        <v>1.1863877614736186E-2</v>
      </c>
      <c r="G279" s="2053">
        <f t="shared" si="95"/>
        <v>1.767478397486253E-2</v>
      </c>
      <c r="H279" s="1506">
        <f t="shared" si="95"/>
        <v>1.4917766567617995E-2</v>
      </c>
    </row>
    <row r="280" spans="1:8" ht="15.75" thickBot="1" x14ac:dyDescent="0.3">
      <c r="A280" s="3617"/>
      <c r="B280" s="1493" t="s">
        <v>4779</v>
      </c>
      <c r="C280" s="2077">
        <f t="shared" ref="C280:H280" si="96">C278/C$7</f>
        <v>3.3568484464172481E-2</v>
      </c>
      <c r="D280" s="2121">
        <f t="shared" si="96"/>
        <v>3.1319290465631928E-2</v>
      </c>
      <c r="E280" s="2101">
        <f t="shared" si="96"/>
        <v>2.3918971562134787E-2</v>
      </c>
      <c r="F280" s="2147">
        <f>F278/F$7</f>
        <v>2.366421721260431E-2</v>
      </c>
      <c r="G280" s="2182">
        <f t="shared" si="96"/>
        <v>0.10940032414910859</v>
      </c>
      <c r="H280" s="1506">
        <f t="shared" si="96"/>
        <v>3.310204707505942E-2</v>
      </c>
    </row>
    <row r="281" spans="1:8" x14ac:dyDescent="0.25">
      <c r="A281" s="3617"/>
      <c r="B281" s="1493" t="s">
        <v>4778</v>
      </c>
      <c r="C281" s="2076">
        <v>1693</v>
      </c>
      <c r="D281" s="2119">
        <v>240</v>
      </c>
      <c r="E281" s="2100">
        <v>535</v>
      </c>
      <c r="F281" s="2167">
        <v>258</v>
      </c>
      <c r="G281" s="2180">
        <v>1576</v>
      </c>
      <c r="H281" s="1504">
        <f>C281+D281+E281+G281+F281</f>
        <v>4302</v>
      </c>
    </row>
    <row r="282" spans="1:8" ht="15.75" thickBot="1" x14ac:dyDescent="0.3">
      <c r="A282" s="3617"/>
      <c r="B282" s="1493" t="s">
        <v>4777</v>
      </c>
      <c r="C282" s="2077">
        <f t="shared" ref="C282:H282" si="97">C281/C$12</f>
        <v>9.767270125884131E-3</v>
      </c>
      <c r="D282" s="2121">
        <f t="shared" si="97"/>
        <v>2.174169059762472E-3</v>
      </c>
      <c r="E282" s="2101">
        <f t="shared" si="97"/>
        <v>3.9662240805402958E-3</v>
      </c>
      <c r="F282" s="2166">
        <f>F281/F$12</f>
        <v>3.4159064730103668E-3</v>
      </c>
      <c r="G282" s="2053">
        <f t="shared" si="97"/>
        <v>2.0081037690170996E-2</v>
      </c>
      <c r="H282" s="1506">
        <f t="shared" si="97"/>
        <v>7.5128226174031344E-3</v>
      </c>
    </row>
    <row r="283" spans="1:8" x14ac:dyDescent="0.25">
      <c r="A283" s="3617"/>
      <c r="B283" s="1493" t="s">
        <v>4776</v>
      </c>
      <c r="C283" s="2084">
        <v>27</v>
      </c>
      <c r="D283" s="1403">
        <v>6</v>
      </c>
      <c r="E283" s="739">
        <v>9</v>
      </c>
      <c r="F283" s="2168">
        <v>9</v>
      </c>
      <c r="G283" s="2183">
        <v>12</v>
      </c>
      <c r="H283" s="1504">
        <f>C283+D283+E283+G283+F283</f>
        <v>63</v>
      </c>
    </row>
    <row r="284" spans="1:8" x14ac:dyDescent="0.25">
      <c r="A284" s="3617"/>
      <c r="B284" s="1493" t="s">
        <v>4775</v>
      </c>
      <c r="C284" s="2084">
        <f t="shared" ref="C284:H284" si="98">C281/C283</f>
        <v>62.703703703703702</v>
      </c>
      <c r="D284" s="1403">
        <f t="shared" si="98"/>
        <v>40</v>
      </c>
      <c r="E284" s="739">
        <f t="shared" si="98"/>
        <v>59.444444444444443</v>
      </c>
      <c r="F284" s="2159">
        <f>F281/F283</f>
        <v>28.666666666666668</v>
      </c>
      <c r="G284" s="2060">
        <f t="shared" si="98"/>
        <v>131.33333333333334</v>
      </c>
      <c r="H284" s="1501">
        <f t="shared" si="98"/>
        <v>68.285714285714292</v>
      </c>
    </row>
    <row r="285" spans="1:8" x14ac:dyDescent="0.25">
      <c r="A285" s="3617"/>
      <c r="B285" s="1493" t="s">
        <v>4774</v>
      </c>
      <c r="C285" s="2085">
        <f t="shared" ref="C285:H285" si="99">C278/C281*1000000</f>
        <v>500295.33372711163</v>
      </c>
      <c r="D285" s="1441">
        <f t="shared" si="99"/>
        <v>470833.33333333331</v>
      </c>
      <c r="E285" s="1001">
        <f t="shared" si="99"/>
        <v>573831.77570093458</v>
      </c>
      <c r="F285" s="2169">
        <f>F278/F281*1000000</f>
        <v>736434.10852713173</v>
      </c>
      <c r="G285" s="2061">
        <f t="shared" si="99"/>
        <v>171319.79695431472</v>
      </c>
      <c r="H285" s="1498">
        <f t="shared" si="99"/>
        <v>401441.19014411897</v>
      </c>
    </row>
    <row r="286" spans="1:8" x14ac:dyDescent="0.25">
      <c r="A286" s="3617"/>
      <c r="B286" s="1497" t="s">
        <v>4773</v>
      </c>
      <c r="C286" s="2086"/>
      <c r="D286" s="2127"/>
      <c r="E286" s="2136"/>
      <c r="F286" s="2170"/>
      <c r="G286" s="2185"/>
      <c r="H286" s="1494"/>
    </row>
    <row r="287" spans="1:8" x14ac:dyDescent="0.25">
      <c r="A287" s="3617"/>
      <c r="B287" s="1493" t="s">
        <v>4223</v>
      </c>
      <c r="C287" s="2087">
        <f t="shared" ref="C287:H287" si="100">C285/C$24</f>
        <v>2.2337383796881967</v>
      </c>
      <c r="D287" s="2128">
        <f t="shared" si="100"/>
        <v>2.2770593282219789</v>
      </c>
      <c r="E287" s="2107">
        <f t="shared" si="100"/>
        <v>3.3904333943286629</v>
      </c>
      <c r="F287" s="2171">
        <f>F285/F$24</f>
        <v>3.4731271797031367</v>
      </c>
      <c r="G287" s="2062">
        <f t="shared" si="100"/>
        <v>0.88017284004769092</v>
      </c>
      <c r="H287" s="1487">
        <f t="shared" si="100"/>
        <v>1.9856407275025527</v>
      </c>
    </row>
    <row r="288" spans="1:8" x14ac:dyDescent="0.25">
      <c r="A288" s="3618"/>
      <c r="B288" s="1490" t="s">
        <v>4772</v>
      </c>
      <c r="C288" s="2088">
        <f t="shared" ref="C288:H288" si="101">C285/C$25</f>
        <v>2.3148771368621812</v>
      </c>
      <c r="D288" s="1422">
        <f t="shared" si="101"/>
        <v>1.4290731245380635</v>
      </c>
      <c r="E288" s="821">
        <f t="shared" si="101"/>
        <v>3.7222837670068341</v>
      </c>
      <c r="F288" s="2163">
        <f>F285/F$25</f>
        <v>3.3251894054594726</v>
      </c>
      <c r="G288" s="2063">
        <f t="shared" si="101"/>
        <v>0.85805673020757056</v>
      </c>
      <c r="H288" s="1487">
        <f t="shared" si="101"/>
        <v>1.9972876479126564</v>
      </c>
    </row>
    <row r="289" spans="1:8" ht="15.75" thickBot="1" x14ac:dyDescent="0.3">
      <c r="A289" s="3619"/>
      <c r="B289" s="1486" t="s">
        <v>4771</v>
      </c>
      <c r="C289" s="2089">
        <f t="shared" ref="C289:H289" si="102">C285/C$26</f>
        <v>2.3445722062113741</v>
      </c>
      <c r="D289" s="2129">
        <f t="shared" si="102"/>
        <v>2.2937574638005676</v>
      </c>
      <c r="E289" s="2108">
        <f t="shared" si="102"/>
        <v>3.6635566273366207</v>
      </c>
      <c r="F289" s="2172">
        <f>F285/F$26</f>
        <v>3.6801936779758657</v>
      </c>
      <c r="G289" s="2064">
        <f t="shared" si="102"/>
        <v>0.89472953680203038</v>
      </c>
      <c r="H289" s="1483" t="e">
        <f t="shared" si="102"/>
        <v>#NAME?</v>
      </c>
    </row>
  </sheetData>
  <mergeCells count="26">
    <mergeCell ref="A6:A11"/>
    <mergeCell ref="A48:A60"/>
    <mergeCell ref="A12:A15"/>
    <mergeCell ref="A21:A23"/>
    <mergeCell ref="A24:A27"/>
    <mergeCell ref="A28:A31"/>
    <mergeCell ref="A35:A47"/>
    <mergeCell ref="A16:A20"/>
    <mergeCell ref="A191:A203"/>
    <mergeCell ref="A217:A229"/>
    <mergeCell ref="A61:A73"/>
    <mergeCell ref="A74:A86"/>
    <mergeCell ref="A87:A99"/>
    <mergeCell ref="A100:A111"/>
    <mergeCell ref="A113:A125"/>
    <mergeCell ref="A126:A138"/>
    <mergeCell ref="A139:A151"/>
    <mergeCell ref="A152:A164"/>
    <mergeCell ref="A165:A177"/>
    <mergeCell ref="A178:A190"/>
    <mergeCell ref="A278:A289"/>
    <mergeCell ref="A204:A216"/>
    <mergeCell ref="A230:A241"/>
    <mergeCell ref="A242:A252"/>
    <mergeCell ref="A254:A265"/>
    <mergeCell ref="A266:A277"/>
  </mergeCells>
  <printOptions horizontalCentered="1"/>
  <pageMargins left="0" right="0" top="0.19685039370078741" bottom="0.19685039370078741" header="0.11811023622047245" footer="0.11811023622047245"/>
  <pageSetup paperSize="9" scale="56" fitToHeight="0" orientation="landscape" r:id="rId1"/>
  <headerFooter>
    <oddFooter>Page &amp;P de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8"/>
  <sheetViews>
    <sheetView topLeftCell="A4" workbookViewId="0">
      <pane ySplit="1215" topLeftCell="A237" activePane="bottomLeft"/>
      <selection activeCell="A4" sqref="A4"/>
      <selection pane="bottomLeft" activeCell="N254" sqref="N254"/>
    </sheetView>
  </sheetViews>
  <sheetFormatPr baseColWidth="10" defaultColWidth="11.42578125" defaultRowHeight="15" x14ac:dyDescent="0.25"/>
  <sheetData>
    <row r="1" spans="1:8" x14ac:dyDescent="0.25">
      <c r="A1" s="3629" t="s">
        <v>4814</v>
      </c>
      <c r="B1" s="3629"/>
      <c r="C1" s="3629"/>
      <c r="D1" s="3629"/>
      <c r="E1" s="3629"/>
      <c r="F1" s="3629"/>
      <c r="G1" s="3629"/>
      <c r="H1" s="3629"/>
    </row>
    <row r="3" spans="1:8" ht="15.75" thickBot="1" x14ac:dyDescent="0.3"/>
    <row r="4" spans="1:8" ht="45.75" thickBot="1" x14ac:dyDescent="0.3">
      <c r="A4" s="324"/>
      <c r="B4" s="324"/>
      <c r="C4" s="1567" t="s">
        <v>955</v>
      </c>
      <c r="D4" s="1566" t="s">
        <v>1812</v>
      </c>
      <c r="E4" s="1565" t="s">
        <v>2578</v>
      </c>
      <c r="F4" s="1564" t="s">
        <v>4140</v>
      </c>
      <c r="G4" s="1564" t="s">
        <v>4139</v>
      </c>
      <c r="H4" s="1563" t="s">
        <v>4808</v>
      </c>
    </row>
    <row r="5" spans="1:8" ht="15.75" thickBot="1" x14ac:dyDescent="0.3">
      <c r="A5" s="3621" t="s">
        <v>4807</v>
      </c>
      <c r="B5" s="1516" t="s">
        <v>4423</v>
      </c>
      <c r="C5" s="1538">
        <v>38822</v>
      </c>
      <c r="D5" s="1538">
        <v>22825</v>
      </c>
      <c r="E5" s="1538">
        <v>22830</v>
      </c>
      <c r="F5" s="1538">
        <v>15276</v>
      </c>
      <c r="G5" s="1562">
        <v>16015</v>
      </c>
      <c r="H5" s="1558">
        <f>C5+D5+E5+F5+G5</f>
        <v>115768</v>
      </c>
    </row>
    <row r="6" spans="1:8" ht="15.75" thickBot="1" x14ac:dyDescent="0.3">
      <c r="A6" s="3622"/>
      <c r="B6" s="1493" t="s">
        <v>4211</v>
      </c>
      <c r="C6" s="1533">
        <f>C5-C241</f>
        <v>25232</v>
      </c>
      <c r="D6" s="1533">
        <f>D5-D241</f>
        <v>3608</v>
      </c>
      <c r="E6" s="1533">
        <f>E5-E241</f>
        <v>12835</v>
      </c>
      <c r="F6" s="1533">
        <f>F5-F241</f>
        <v>2468</v>
      </c>
      <c r="G6" s="1559">
        <f>G5-G241</f>
        <v>8029</v>
      </c>
      <c r="H6" s="1558">
        <f>C6+D6+E6+F6+G6</f>
        <v>52172</v>
      </c>
    </row>
    <row r="7" spans="1:8" x14ac:dyDescent="0.25">
      <c r="A7" s="3622"/>
      <c r="B7" s="1493" t="s">
        <v>4803</v>
      </c>
      <c r="C7" s="1533">
        <v>3146</v>
      </c>
      <c r="D7" s="1533">
        <v>356</v>
      </c>
      <c r="E7" s="1560">
        <v>2217</v>
      </c>
      <c r="F7" s="1533">
        <v>434</v>
      </c>
      <c r="G7" s="1559">
        <v>1609</v>
      </c>
      <c r="H7" s="1558">
        <f>C7+D7+E7+F7+G7</f>
        <v>7762</v>
      </c>
    </row>
    <row r="8" spans="1:8" x14ac:dyDescent="0.25">
      <c r="A8" s="3622"/>
      <c r="B8" s="1493" t="s">
        <v>4806</v>
      </c>
      <c r="C8" s="1553">
        <f t="shared" ref="C8:H8" si="0">C6/C5</f>
        <v>0.64994075524187311</v>
      </c>
      <c r="D8" s="1557">
        <f t="shared" si="0"/>
        <v>0.15807228915662649</v>
      </c>
      <c r="E8" s="1553">
        <f t="shared" si="0"/>
        <v>0.56219886114761275</v>
      </c>
      <c r="F8" s="1553">
        <f t="shared" si="0"/>
        <v>0.16156061796281748</v>
      </c>
      <c r="G8" s="1553">
        <f t="shared" si="0"/>
        <v>0.5013424914142991</v>
      </c>
      <c r="H8" s="1553">
        <f t="shared" si="0"/>
        <v>0.45065994057079678</v>
      </c>
    </row>
    <row r="9" spans="1:8" x14ac:dyDescent="0.25">
      <c r="A9" s="3622"/>
      <c r="B9" s="1493" t="s">
        <v>4805</v>
      </c>
      <c r="C9" s="1553">
        <f t="shared" ref="C9:H9" si="1">C7/C5</f>
        <v>8.1036525681314725E-2</v>
      </c>
      <c r="D9" s="1553">
        <f t="shared" si="1"/>
        <v>1.5596933187294633E-2</v>
      </c>
      <c r="E9" s="1553">
        <f t="shared" si="1"/>
        <v>9.7109067017082787E-2</v>
      </c>
      <c r="F9" s="1553">
        <f t="shared" si="1"/>
        <v>2.8410578685519768E-2</v>
      </c>
      <c r="G9" s="1552">
        <f t="shared" si="1"/>
        <v>0.10046831095847643</v>
      </c>
      <c r="H9" s="1550">
        <f t="shared" si="1"/>
        <v>6.7047888881210702E-2</v>
      </c>
    </row>
    <row r="10" spans="1:8" ht="15.75" thickBot="1" x14ac:dyDescent="0.3">
      <c r="A10" s="3623"/>
      <c r="B10" s="1486" t="s">
        <v>4804</v>
      </c>
      <c r="C10" s="1556">
        <f t="shared" ref="C10:H10" si="2">C7/C6</f>
        <v>0.12468294229549778</v>
      </c>
      <c r="D10" s="1556">
        <f t="shared" si="2"/>
        <v>9.8669623059866957E-2</v>
      </c>
      <c r="E10" s="1556">
        <f t="shared" si="2"/>
        <v>0.17273081417997663</v>
      </c>
      <c r="F10" s="1556">
        <f t="shared" si="2"/>
        <v>0.17585089141004862</v>
      </c>
      <c r="G10" s="1555">
        <f t="shared" si="2"/>
        <v>0.20039855523726491</v>
      </c>
      <c r="H10" s="1554">
        <f t="shared" si="2"/>
        <v>0.14877712182780034</v>
      </c>
    </row>
    <row r="11" spans="1:8" ht="15.75" thickBot="1" x14ac:dyDescent="0.3">
      <c r="A11" s="3624" t="s">
        <v>10</v>
      </c>
      <c r="B11" s="1522" t="s">
        <v>4423</v>
      </c>
      <c r="C11" s="1521">
        <v>173334</v>
      </c>
      <c r="D11" s="1521">
        <v>110387</v>
      </c>
      <c r="E11" s="1521">
        <v>134889</v>
      </c>
      <c r="F11" s="1520">
        <v>78482</v>
      </c>
      <c r="G11" s="1520">
        <v>75529</v>
      </c>
      <c r="H11" s="1504">
        <f>C11+D11+E11+F11+G11</f>
        <v>572621</v>
      </c>
    </row>
    <row r="12" spans="1:8" ht="15.75" thickBot="1" x14ac:dyDescent="0.3">
      <c r="A12" s="3624"/>
      <c r="B12" s="1522" t="s">
        <v>4796</v>
      </c>
      <c r="C12" s="1521">
        <f>C11-C243</f>
        <v>116749</v>
      </c>
      <c r="D12" s="1521">
        <f>D11-D243</f>
        <v>10951</v>
      </c>
      <c r="E12" s="1521">
        <f>E11-E243</f>
        <v>83257</v>
      </c>
      <c r="F12" s="1521">
        <f>F11-F243</f>
        <v>12361</v>
      </c>
      <c r="G12" s="1521">
        <f>G11-G243</f>
        <v>36253</v>
      </c>
      <c r="H12" s="1504">
        <f>C12+D12+E12+F12+G12</f>
        <v>259571</v>
      </c>
    </row>
    <row r="13" spans="1:8" x14ac:dyDescent="0.25">
      <c r="A13" s="3622"/>
      <c r="B13" s="1493" t="s">
        <v>4803</v>
      </c>
      <c r="C13" s="1551">
        <v>9977</v>
      </c>
      <c r="D13" s="1511">
        <v>1030</v>
      </c>
      <c r="E13" s="1511">
        <v>3982</v>
      </c>
      <c r="F13" s="1510">
        <v>1415</v>
      </c>
      <c r="G13" s="1510">
        <v>4227</v>
      </c>
      <c r="H13" s="1504">
        <f>C13+D13+E13+F13+G13</f>
        <v>20631</v>
      </c>
    </row>
    <row r="14" spans="1:8" ht="15.75" thickBot="1" x14ac:dyDescent="0.3">
      <c r="A14" s="3622"/>
      <c r="B14" s="1493" t="s">
        <v>4794</v>
      </c>
      <c r="C14" s="1553">
        <f t="shared" ref="C14:H14" si="3">C13/C11</f>
        <v>5.755939400233076E-2</v>
      </c>
      <c r="D14" s="1553">
        <f t="shared" si="3"/>
        <v>9.3308088814806085E-3</v>
      </c>
      <c r="E14" s="1553">
        <f t="shared" si="3"/>
        <v>2.9520568763946653E-2</v>
      </c>
      <c r="F14" s="1553">
        <f t="shared" si="3"/>
        <v>1.8029611885527892E-2</v>
      </c>
      <c r="G14" s="1552">
        <f t="shared" si="3"/>
        <v>5.5965258377576828E-2</v>
      </c>
      <c r="H14" s="1550">
        <f t="shared" si="3"/>
        <v>3.6029066345802899E-2</v>
      </c>
    </row>
    <row r="15" spans="1:8" ht="15.75" thickBot="1" x14ac:dyDescent="0.3">
      <c r="A15" s="3621" t="s">
        <v>14</v>
      </c>
      <c r="B15" s="1516" t="s">
        <v>4799</v>
      </c>
      <c r="C15" s="1515">
        <v>656</v>
      </c>
      <c r="D15" s="1515">
        <v>614</v>
      </c>
      <c r="E15" s="1515">
        <v>787</v>
      </c>
      <c r="F15" s="1515">
        <v>325</v>
      </c>
      <c r="G15" s="1514">
        <v>658</v>
      </c>
      <c r="H15" s="1504">
        <f>C15+D15+E15+F15+G15</f>
        <v>3040</v>
      </c>
    </row>
    <row r="16" spans="1:8" ht="15.75" thickBot="1" x14ac:dyDescent="0.3">
      <c r="A16" s="3622"/>
      <c r="B16" s="1493" t="s">
        <v>4796</v>
      </c>
      <c r="C16" s="1511">
        <v>540</v>
      </c>
      <c r="D16" s="1511">
        <v>313</v>
      </c>
      <c r="E16" s="1511">
        <f>E15-E245</f>
        <v>474</v>
      </c>
      <c r="F16" s="1511">
        <f>F15-F245</f>
        <v>82</v>
      </c>
      <c r="G16" s="1510">
        <f>G15-G245</f>
        <v>289</v>
      </c>
      <c r="H16" s="1504">
        <f>C16+D16+E16+F16+G16</f>
        <v>1698</v>
      </c>
    </row>
    <row r="17" spans="1:8" x14ac:dyDescent="0.25">
      <c r="A17" s="3622"/>
      <c r="B17" s="1493" t="s">
        <v>4813</v>
      </c>
      <c r="C17" s="1511">
        <v>82</v>
      </c>
      <c r="D17" s="1511">
        <v>59</v>
      </c>
      <c r="E17" s="1551">
        <v>109</v>
      </c>
      <c r="F17" s="1511">
        <v>29</v>
      </c>
      <c r="G17" s="1510">
        <v>79</v>
      </c>
      <c r="H17" s="1504">
        <f>C17+D17+E17+F17+G17</f>
        <v>358</v>
      </c>
    </row>
    <row r="18" spans="1:8" x14ac:dyDescent="0.25">
      <c r="A18" s="3622"/>
      <c r="B18" s="1493" t="s">
        <v>4802</v>
      </c>
      <c r="C18" s="1508">
        <f t="shared" ref="C18:H18" si="4">C17/C15</f>
        <v>0.125</v>
      </c>
      <c r="D18" s="1508">
        <f t="shared" si="4"/>
        <v>9.6091205211726385E-2</v>
      </c>
      <c r="E18" s="1508">
        <f t="shared" si="4"/>
        <v>0.13850063532401524</v>
      </c>
      <c r="F18" s="1508">
        <f t="shared" si="4"/>
        <v>8.9230769230769225E-2</v>
      </c>
      <c r="G18" s="1512">
        <f t="shared" si="4"/>
        <v>0.12006079027355623</v>
      </c>
      <c r="H18" s="1550">
        <f t="shared" si="4"/>
        <v>0.11776315789473685</v>
      </c>
    </row>
    <row r="19" spans="1:8" ht="15.75" thickBot="1" x14ac:dyDescent="0.3">
      <c r="A19" s="3626"/>
      <c r="B19" s="1486" t="s">
        <v>4801</v>
      </c>
      <c r="C19" s="1549">
        <f t="shared" ref="C19:H19" si="5">C17/C16</f>
        <v>0.15185185185185185</v>
      </c>
      <c r="D19" s="1549">
        <f t="shared" si="5"/>
        <v>0.18849840255591055</v>
      </c>
      <c r="E19" s="1549">
        <f t="shared" si="5"/>
        <v>0.22995780590717299</v>
      </c>
      <c r="F19" s="1549">
        <f t="shared" si="5"/>
        <v>0.35365853658536583</v>
      </c>
      <c r="G19" s="1548">
        <f t="shared" si="5"/>
        <v>0.27335640138408307</v>
      </c>
      <c r="H19" s="1547">
        <f t="shared" si="5"/>
        <v>0.21083627797408716</v>
      </c>
    </row>
    <row r="20" spans="1:8" x14ac:dyDescent="0.25">
      <c r="A20" s="3624" t="s">
        <v>4800</v>
      </c>
      <c r="B20" s="1522" t="s">
        <v>4799</v>
      </c>
      <c r="C20" s="1521">
        <f t="shared" ref="C20:H22" si="6">C11/C15</f>
        <v>264.22865853658539</v>
      </c>
      <c r="D20" s="1521">
        <f t="shared" si="6"/>
        <v>179.78338762214983</v>
      </c>
      <c r="E20" s="1521">
        <f t="shared" si="6"/>
        <v>171.39644218551462</v>
      </c>
      <c r="F20" s="1521">
        <f t="shared" si="6"/>
        <v>241.48307692307694</v>
      </c>
      <c r="G20" s="1520">
        <f t="shared" si="6"/>
        <v>114.78571428571429</v>
      </c>
      <c r="H20" s="1546">
        <f t="shared" si="6"/>
        <v>188.36217105263157</v>
      </c>
    </row>
    <row r="21" spans="1:8" x14ac:dyDescent="0.25">
      <c r="A21" s="3625"/>
      <c r="B21" s="1545" t="s">
        <v>4796</v>
      </c>
      <c r="C21" s="1544">
        <f t="shared" si="6"/>
        <v>216.20185185185184</v>
      </c>
      <c r="D21" s="1544">
        <f t="shared" si="6"/>
        <v>34.987220447284344</v>
      </c>
      <c r="E21" s="1544">
        <f t="shared" si="6"/>
        <v>175.64767932489451</v>
      </c>
      <c r="F21" s="1544">
        <f t="shared" si="6"/>
        <v>150.7439024390244</v>
      </c>
      <c r="G21" s="1544">
        <f t="shared" si="6"/>
        <v>125.44290657439447</v>
      </c>
      <c r="H21" s="1543">
        <f t="shared" si="6"/>
        <v>152.86866902237927</v>
      </c>
    </row>
    <row r="22" spans="1:8" ht="15.75" thickBot="1" x14ac:dyDescent="0.3">
      <c r="A22" s="3626"/>
      <c r="B22" s="1486" t="s">
        <v>4794</v>
      </c>
      <c r="C22" s="1542">
        <f t="shared" si="6"/>
        <v>121.67073170731707</v>
      </c>
      <c r="D22" s="1542">
        <f t="shared" si="6"/>
        <v>17.457627118644069</v>
      </c>
      <c r="E22" s="1542">
        <f t="shared" si="6"/>
        <v>36.532110091743121</v>
      </c>
      <c r="F22" s="1542">
        <f t="shared" si="6"/>
        <v>48.793103448275865</v>
      </c>
      <c r="G22" s="1542">
        <f t="shared" si="6"/>
        <v>53.506329113924053</v>
      </c>
      <c r="H22" s="1541">
        <f t="shared" si="6"/>
        <v>57.628491620111731</v>
      </c>
    </row>
    <row r="23" spans="1:8" x14ac:dyDescent="0.25">
      <c r="A23" s="3624" t="s">
        <v>4798</v>
      </c>
      <c r="B23" s="1522" t="s">
        <v>4797</v>
      </c>
      <c r="C23" s="1535">
        <f t="shared" ref="C23:H24" si="7">C5/C11*1000000</f>
        <v>223972.21549147888</v>
      </c>
      <c r="D23" s="1535">
        <f t="shared" si="7"/>
        <v>206772.53662116011</v>
      </c>
      <c r="E23" s="1535">
        <f t="shared" si="7"/>
        <v>169250.27244623355</v>
      </c>
      <c r="F23" s="1535">
        <f t="shared" si="7"/>
        <v>194643.35771259654</v>
      </c>
      <c r="G23" s="1540">
        <f t="shared" si="7"/>
        <v>212037.76033046909</v>
      </c>
      <c r="H23" s="1534">
        <f t="shared" si="7"/>
        <v>202172.11733415298</v>
      </c>
    </row>
    <row r="24" spans="1:8" x14ac:dyDescent="0.25">
      <c r="A24" s="3624"/>
      <c r="B24" s="1522" t="s">
        <v>4796</v>
      </c>
      <c r="C24" s="1535">
        <f t="shared" si="7"/>
        <v>216121.76549692074</v>
      </c>
      <c r="D24" s="1535">
        <f t="shared" si="7"/>
        <v>329467.62852707517</v>
      </c>
      <c r="E24" s="1535">
        <f t="shared" si="7"/>
        <v>154161.2116698896</v>
      </c>
      <c r="F24" s="1535">
        <f t="shared" si="7"/>
        <v>199660.22166491384</v>
      </c>
      <c r="G24" s="1535">
        <f t="shared" si="7"/>
        <v>221471.32651090945</v>
      </c>
      <c r="H24" s="1534">
        <f t="shared" si="7"/>
        <v>200993.17720392492</v>
      </c>
    </row>
    <row r="25" spans="1:8" x14ac:dyDescent="0.25">
      <c r="A25" s="3622"/>
      <c r="B25" s="1493" t="s">
        <v>4812</v>
      </c>
      <c r="C25" s="1533">
        <f t="shared" ref="C25:H25" si="8">(C5-C7)/(C11-C13)*1000000</f>
        <v>218392.84511836042</v>
      </c>
      <c r="D25" s="1533">
        <f t="shared" si="8"/>
        <v>205464.6707572446</v>
      </c>
      <c r="E25" s="1533">
        <f t="shared" si="8"/>
        <v>157462.93169960353</v>
      </c>
      <c r="F25" s="1533">
        <f t="shared" si="8"/>
        <v>192585.67220730014</v>
      </c>
      <c r="G25" s="1539">
        <f t="shared" si="8"/>
        <v>202042.01845670526</v>
      </c>
      <c r="H25" s="1532">
        <f t="shared" si="8"/>
        <v>195666.58816282902</v>
      </c>
    </row>
    <row r="26" spans="1:8" ht="15.75" thickBot="1" x14ac:dyDescent="0.3">
      <c r="A26" s="3622"/>
      <c r="B26" s="1493" t="s">
        <v>4794</v>
      </c>
      <c r="C26" s="1533">
        <f t="shared" ref="C26:H26" si="9">C7/C13*1000000</f>
        <v>315325.24807056226</v>
      </c>
      <c r="D26" s="1533">
        <f t="shared" si="9"/>
        <v>345631.06796116504</v>
      </c>
      <c r="E26" s="1533">
        <f t="shared" si="9"/>
        <v>556755.39929683576</v>
      </c>
      <c r="F26" s="1533">
        <f t="shared" si="9"/>
        <v>306713.78091872792</v>
      </c>
      <c r="G26" s="1539">
        <f t="shared" si="9"/>
        <v>380648.21386326</v>
      </c>
      <c r="H26" s="1532">
        <f t="shared" si="9"/>
        <v>376229.94522805489</v>
      </c>
    </row>
    <row r="27" spans="1:8" x14ac:dyDescent="0.25">
      <c r="A27" s="3621" t="s">
        <v>4793</v>
      </c>
      <c r="B27" s="1516" t="s">
        <v>4792</v>
      </c>
      <c r="C27" s="1538">
        <f t="shared" ref="C27:H27" si="10">C26/C23</f>
        <v>1.407876630494638</v>
      </c>
      <c r="D27" s="1538">
        <f t="shared" si="10"/>
        <v>1.6715521007241676</v>
      </c>
      <c r="E27" s="1538">
        <f t="shared" si="10"/>
        <v>3.2895391614433152</v>
      </c>
      <c r="F27" s="1538">
        <f t="shared" si="10"/>
        <v>1.57577317059856</v>
      </c>
      <c r="G27" s="1537">
        <f t="shared" si="10"/>
        <v>1.7951906927804038</v>
      </c>
      <c r="H27" s="1536">
        <f t="shared" si="10"/>
        <v>1.8609388385947239</v>
      </c>
    </row>
    <row r="28" spans="1:8" x14ac:dyDescent="0.25">
      <c r="A28" s="3624"/>
      <c r="B28" s="1522" t="s">
        <v>4791</v>
      </c>
      <c r="C28" s="1535">
        <f t="shared" ref="C28:H28" si="11">C26/C24</f>
        <v>1.4590166212345463</v>
      </c>
      <c r="D28" s="1535">
        <f t="shared" si="11"/>
        <v>1.0490592642025272</v>
      </c>
      <c r="E28" s="1535">
        <f t="shared" si="11"/>
        <v>3.6115141627780805</v>
      </c>
      <c r="F28" s="1535">
        <f t="shared" si="11"/>
        <v>1.5361787058089125</v>
      </c>
      <c r="G28" s="1535">
        <f t="shared" si="11"/>
        <v>1.7187245855255653</v>
      </c>
      <c r="H28" s="1534">
        <f t="shared" si="11"/>
        <v>1.8718543109865722</v>
      </c>
    </row>
    <row r="29" spans="1:8" x14ac:dyDescent="0.25">
      <c r="A29" s="3622"/>
      <c r="B29" s="1493" t="s">
        <v>4790</v>
      </c>
      <c r="C29" s="1533">
        <f t="shared" ref="C29:H29" si="12">C26/C247</f>
        <v>1.3129270906602477</v>
      </c>
      <c r="D29" s="1533">
        <f t="shared" si="12"/>
        <v>1.7884253980218769</v>
      </c>
      <c r="E29" s="1533">
        <f t="shared" si="12"/>
        <v>2.8760775164076264</v>
      </c>
      <c r="F29" s="1533">
        <f t="shared" si="12"/>
        <v>1.5834027098787637</v>
      </c>
      <c r="G29" s="1533">
        <f t="shared" si="12"/>
        <v>1.8720685258819685</v>
      </c>
      <c r="H29" s="1532">
        <f t="shared" si="12"/>
        <v>1.8519841555073051</v>
      </c>
    </row>
    <row r="30" spans="1:8" x14ac:dyDescent="0.25">
      <c r="A30" s="3622"/>
      <c r="B30" s="1493" t="s">
        <v>4789</v>
      </c>
      <c r="C30" s="1518">
        <f t="shared" ref="C30:H30" si="13">C26/C25</f>
        <v>1.4438442243822971</v>
      </c>
      <c r="D30" s="1518">
        <f t="shared" si="13"/>
        <v>1.6821922069976025</v>
      </c>
      <c r="E30" s="1518">
        <f t="shared" si="13"/>
        <v>3.5357870788216603</v>
      </c>
      <c r="F30" s="1518">
        <f t="shared" si="13"/>
        <v>1.5926095508734406</v>
      </c>
      <c r="G30" s="1531">
        <f t="shared" si="13"/>
        <v>1.8840052023377876</v>
      </c>
      <c r="H30" s="1530">
        <f t="shared" si="13"/>
        <v>1.9228113944265506</v>
      </c>
    </row>
    <row r="32" spans="1:8" x14ac:dyDescent="0.25">
      <c r="A32" s="324" t="s">
        <v>4788</v>
      </c>
      <c r="B32" s="324"/>
      <c r="C32" s="324"/>
      <c r="D32" s="324"/>
      <c r="E32" s="324"/>
      <c r="F32" s="324"/>
      <c r="G32" s="324"/>
      <c r="H32" s="324"/>
    </row>
    <row r="33" spans="1:8" ht="15.75" thickBot="1" x14ac:dyDescent="0.3">
      <c r="A33" s="324"/>
      <c r="B33" s="324"/>
      <c r="C33" s="324"/>
      <c r="D33" s="324"/>
      <c r="E33" s="324"/>
      <c r="F33" s="324"/>
      <c r="G33" s="324"/>
      <c r="H33" s="324"/>
    </row>
    <row r="34" spans="1:8" x14ac:dyDescent="0.25">
      <c r="A34" s="3616" t="s">
        <v>89</v>
      </c>
      <c r="B34" s="1516" t="s">
        <v>935</v>
      </c>
      <c r="C34" s="1515">
        <v>13</v>
      </c>
      <c r="D34" s="1515">
        <v>32</v>
      </c>
      <c r="E34" s="1515">
        <v>11</v>
      </c>
      <c r="F34" s="1514"/>
      <c r="G34" s="1514">
        <v>4</v>
      </c>
      <c r="H34" s="1504">
        <f>C34+D34+E34+F34+G34</f>
        <v>60</v>
      </c>
    </row>
    <row r="35" spans="1:8" x14ac:dyDescent="0.25">
      <c r="A35" s="3617"/>
      <c r="B35" s="1493" t="s">
        <v>4780</v>
      </c>
      <c r="C35" s="1508">
        <f>C34/C$9</f>
        <v>160.42148760330576</v>
      </c>
      <c r="D35" s="1508">
        <f>D34/D$9</f>
        <v>2051.6853932584268</v>
      </c>
      <c r="E35" s="1508">
        <f>E34/E$9</f>
        <v>113.27469553450609</v>
      </c>
      <c r="F35" s="1512"/>
      <c r="G35" s="1512">
        <f>G34/G$9</f>
        <v>39.813548788067123</v>
      </c>
      <c r="H35" s="1506">
        <f>H34/H$9</f>
        <v>894.88276217469718</v>
      </c>
    </row>
    <row r="36" spans="1:8" x14ac:dyDescent="0.25">
      <c r="A36" s="3617"/>
      <c r="B36" s="1493" t="s">
        <v>4779</v>
      </c>
      <c r="C36" s="1508">
        <f t="shared" ref="C36:H36" si="14">C34/C$10</f>
        <v>104.26446280991735</v>
      </c>
      <c r="D36" s="1508">
        <f t="shared" si="14"/>
        <v>324.31460674157307</v>
      </c>
      <c r="E36" s="1508">
        <f t="shared" si="14"/>
        <v>63.682904826341904</v>
      </c>
      <c r="F36" s="1512">
        <f t="shared" si="14"/>
        <v>0</v>
      </c>
      <c r="G36" s="1512">
        <f t="shared" si="14"/>
        <v>19.960223741454321</v>
      </c>
      <c r="H36" s="1506">
        <f t="shared" si="14"/>
        <v>403.28781241947956</v>
      </c>
    </row>
    <row r="37" spans="1:8" ht="15.75" thickBot="1" x14ac:dyDescent="0.3">
      <c r="A37" s="3617"/>
      <c r="B37" s="1493" t="s">
        <v>4783</v>
      </c>
      <c r="C37" s="1508">
        <f t="shared" ref="C37:H37" si="15">C34/C$11</f>
        <v>7.4999711539571002E-5</v>
      </c>
      <c r="D37" s="1508">
        <f t="shared" si="15"/>
        <v>2.8988920796832961E-4</v>
      </c>
      <c r="E37" s="1508">
        <f t="shared" si="15"/>
        <v>8.1548532497090204E-5</v>
      </c>
      <c r="F37" s="1508">
        <f t="shared" si="15"/>
        <v>0</v>
      </c>
      <c r="G37" s="1508">
        <f t="shared" si="15"/>
        <v>5.2959790279230496E-5</v>
      </c>
      <c r="H37" s="1508">
        <f t="shared" si="15"/>
        <v>1.0478134752305626E-4</v>
      </c>
    </row>
    <row r="38" spans="1:8" x14ac:dyDescent="0.25">
      <c r="A38" s="3617"/>
      <c r="B38" s="1493" t="s">
        <v>4778</v>
      </c>
      <c r="C38" s="1511">
        <v>42</v>
      </c>
      <c r="D38" s="1511">
        <v>111</v>
      </c>
      <c r="E38" s="1511">
        <v>51</v>
      </c>
      <c r="F38" s="1510"/>
      <c r="G38" s="1510">
        <v>9</v>
      </c>
      <c r="H38" s="1504">
        <f>C38+D38+E38+F38+G38</f>
        <v>213</v>
      </c>
    </row>
    <row r="39" spans="1:8" ht="15.75" thickBot="1" x14ac:dyDescent="0.3">
      <c r="A39" s="3617"/>
      <c r="B39" s="1493" t="s">
        <v>4777</v>
      </c>
      <c r="C39" s="1508">
        <f>C38/C$15</f>
        <v>6.402439024390244E-2</v>
      </c>
      <c r="D39" s="1508">
        <f>D38/D$15</f>
        <v>0.18078175895765472</v>
      </c>
      <c r="E39" s="1508">
        <f>E38/E$15</f>
        <v>6.480304955527319E-2</v>
      </c>
      <c r="F39" s="1512"/>
      <c r="G39" s="1512">
        <f>G38/G$15</f>
        <v>1.3677811550151976E-2</v>
      </c>
      <c r="H39" s="1506">
        <f>H38/H$15</f>
        <v>7.0065789473684206E-2</v>
      </c>
    </row>
    <row r="40" spans="1:8" x14ac:dyDescent="0.25">
      <c r="A40" s="3617"/>
      <c r="B40" s="1493" t="s">
        <v>4776</v>
      </c>
      <c r="C40" s="1503">
        <v>7</v>
      </c>
      <c r="D40" s="1503">
        <v>4</v>
      </c>
      <c r="E40" s="1503">
        <v>3</v>
      </c>
      <c r="F40" s="1502"/>
      <c r="G40" s="1502">
        <v>2</v>
      </c>
      <c r="H40" s="1504">
        <f>C40+D40+E40+F40+G40</f>
        <v>16</v>
      </c>
    </row>
    <row r="41" spans="1:8" x14ac:dyDescent="0.25">
      <c r="A41" s="3617"/>
      <c r="B41" s="1493" t="s">
        <v>4775</v>
      </c>
      <c r="C41" s="1503">
        <f>C38/C40</f>
        <v>6</v>
      </c>
      <c r="D41" s="1503">
        <f>D38/D40</f>
        <v>27.75</v>
      </c>
      <c r="E41" s="1503">
        <f>E38/E40</f>
        <v>17</v>
      </c>
      <c r="F41" s="1502"/>
      <c r="G41" s="1502">
        <f>G38/G40</f>
        <v>4.5</v>
      </c>
      <c r="H41" s="1501">
        <f>H38/H40</f>
        <v>13.3125</v>
      </c>
    </row>
    <row r="42" spans="1:8" x14ac:dyDescent="0.25">
      <c r="A42" s="3617"/>
      <c r="B42" s="1493" t="s">
        <v>4787</v>
      </c>
      <c r="C42" s="1500">
        <f>C34/C38*1000000</f>
        <v>309523.80952380953</v>
      </c>
      <c r="D42" s="1500">
        <f>D34/D38*1000000</f>
        <v>288288.28828828828</v>
      </c>
      <c r="E42" s="1500">
        <f>E34/E38*1000000</f>
        <v>215686.27450980394</v>
      </c>
      <c r="F42" s="1528"/>
      <c r="G42" s="1528">
        <f>G34/G38*1000000</f>
        <v>444444.44444444444</v>
      </c>
      <c r="H42" s="1498">
        <f>H34/H38*1000000</f>
        <v>281690.14084507042</v>
      </c>
    </row>
    <row r="43" spans="1:8" x14ac:dyDescent="0.25">
      <c r="A43" s="3617"/>
      <c r="B43" s="1497" t="s">
        <v>4773</v>
      </c>
      <c r="C43" s="1497"/>
      <c r="D43" s="1497"/>
      <c r="E43" s="1496"/>
      <c r="F43" s="1496"/>
      <c r="G43" s="1496"/>
      <c r="H43" s="1494"/>
    </row>
    <row r="44" spans="1:8" x14ac:dyDescent="0.25">
      <c r="A44" s="3617"/>
      <c r="B44" s="1493" t="s">
        <v>4223</v>
      </c>
      <c r="C44" s="1492">
        <f>C42/C$27</f>
        <v>219851.51455711189</v>
      </c>
      <c r="D44" s="1492">
        <f>D42/D$27</f>
        <v>172467.42603080871</v>
      </c>
      <c r="E44" s="1492">
        <f>E42/E$27</f>
        <v>65567.322328264854</v>
      </c>
      <c r="F44" s="1527"/>
      <c r="G44" s="1527">
        <f>G42/G$27</f>
        <v>247575.06053915966</v>
      </c>
      <c r="H44" s="1487">
        <f>H42/H$27</f>
        <v>151369.90802867382</v>
      </c>
    </row>
    <row r="45" spans="1:8" x14ac:dyDescent="0.25">
      <c r="A45" s="3618"/>
      <c r="B45" s="1490" t="s">
        <v>4772</v>
      </c>
      <c r="C45" s="1489">
        <f>C42/C$28</f>
        <v>212145.4992486008</v>
      </c>
      <c r="D45" s="1489">
        <f>D42/D$28</f>
        <v>274806.4843671525</v>
      </c>
      <c r="E45" s="1489">
        <f>E42/E$28</f>
        <v>59721.84097539074</v>
      </c>
      <c r="F45" s="1488"/>
      <c r="G45" s="1488">
        <f>G42/G$28</f>
        <v>258589.6822489094</v>
      </c>
      <c r="H45" s="1487">
        <f>H42/H$28</f>
        <v>150487.21430494444</v>
      </c>
    </row>
    <row r="46" spans="1:8" ht="15.75" thickBot="1" x14ac:dyDescent="0.3">
      <c r="A46" s="3619"/>
      <c r="B46" s="1486" t="s">
        <v>4771</v>
      </c>
      <c r="C46" s="1485">
        <f>C42/C$29</f>
        <v>235750.95047216635</v>
      </c>
      <c r="D46" s="1485">
        <f>D42/D$29</f>
        <v>161196.70890782206</v>
      </c>
      <c r="E46" s="1485">
        <f>E42/E$29</f>
        <v>74993.206295499142</v>
      </c>
      <c r="F46" s="1526"/>
      <c r="G46" s="1526">
        <f>G42/G$29</f>
        <v>237408.21358825947</v>
      </c>
      <c r="H46" s="1483">
        <f>H42/H$29</f>
        <v>152101.80929863756</v>
      </c>
    </row>
    <row r="47" spans="1:8" x14ac:dyDescent="0.25">
      <c r="A47" s="3616" t="s">
        <v>3640</v>
      </c>
      <c r="B47" s="1516" t="s">
        <v>935</v>
      </c>
      <c r="C47" s="1515"/>
      <c r="D47" s="1515"/>
      <c r="E47" s="1515">
        <v>19</v>
      </c>
      <c r="F47" s="1514">
        <v>3</v>
      </c>
      <c r="G47" s="1513">
        <v>3</v>
      </c>
      <c r="H47" s="1504">
        <f>C47+D47+E47+F47+G47</f>
        <v>25</v>
      </c>
    </row>
    <row r="48" spans="1:8" x14ac:dyDescent="0.25">
      <c r="A48" s="3617"/>
      <c r="B48" s="1493" t="s">
        <v>4780</v>
      </c>
      <c r="C48" s="1508"/>
      <c r="D48" s="1508"/>
      <c r="E48" s="1508">
        <f>E47/E$9</f>
        <v>195.65629228687416</v>
      </c>
      <c r="F48" s="1508">
        <f>F47/F$9</f>
        <v>105.59447004608296</v>
      </c>
      <c r="G48" s="1507">
        <f>G47/G$9</f>
        <v>29.860161591050343</v>
      </c>
      <c r="H48" s="1506">
        <f>H47/H$9</f>
        <v>372.8678175727905</v>
      </c>
    </row>
    <row r="49" spans="1:8" x14ac:dyDescent="0.25">
      <c r="A49" s="3617"/>
      <c r="B49" s="1493" t="s">
        <v>4779</v>
      </c>
      <c r="C49" s="1508">
        <f>C47/C$10</f>
        <v>0</v>
      </c>
      <c r="D49" s="1508"/>
      <c r="E49" s="1508">
        <f>E47/E$10</f>
        <v>109.9977447000451</v>
      </c>
      <c r="F49" s="1512">
        <f>F47/F$10</f>
        <v>17.059907834101384</v>
      </c>
      <c r="G49" s="1512">
        <f>G47/G$10</f>
        <v>14.970167806090741</v>
      </c>
      <c r="H49" s="1506">
        <f>H47/H$10</f>
        <v>168.03658850811647</v>
      </c>
    </row>
    <row r="50" spans="1:8" ht="15.75" thickBot="1" x14ac:dyDescent="0.3">
      <c r="A50" s="3617"/>
      <c r="B50" s="1493" t="s">
        <v>4783</v>
      </c>
      <c r="C50" s="1508">
        <f t="shared" ref="C50:H50" si="16">C47/C$11</f>
        <v>0</v>
      </c>
      <c r="D50" s="1508">
        <f t="shared" si="16"/>
        <v>0</v>
      </c>
      <c r="E50" s="1508">
        <f t="shared" si="16"/>
        <v>1.4085655613133762E-4</v>
      </c>
      <c r="F50" s="1508">
        <f t="shared" si="16"/>
        <v>3.8225325552355955E-5</v>
      </c>
      <c r="G50" s="1508">
        <f t="shared" si="16"/>
        <v>3.971984270942287E-5</v>
      </c>
      <c r="H50" s="1508">
        <f t="shared" si="16"/>
        <v>4.3658894801273442E-5</v>
      </c>
    </row>
    <row r="51" spans="1:8" x14ac:dyDescent="0.25">
      <c r="A51" s="3617"/>
      <c r="B51" s="1493" t="s">
        <v>4778</v>
      </c>
      <c r="C51" s="1511"/>
      <c r="D51" s="1511"/>
      <c r="E51" s="1511">
        <v>52</v>
      </c>
      <c r="F51" s="1510">
        <v>10</v>
      </c>
      <c r="G51" s="1509">
        <v>16</v>
      </c>
      <c r="H51" s="1504">
        <f>C51+D51+E51+F51+G51</f>
        <v>78</v>
      </c>
    </row>
    <row r="52" spans="1:8" ht="15.75" thickBot="1" x14ac:dyDescent="0.3">
      <c r="A52" s="3617"/>
      <c r="B52" s="1493" t="s">
        <v>4777</v>
      </c>
      <c r="C52" s="1508"/>
      <c r="D52" s="1508"/>
      <c r="E52" s="1508">
        <f>E51/E$15</f>
        <v>6.607369758576874E-2</v>
      </c>
      <c r="F52" s="1508">
        <f>F51/F$15</f>
        <v>3.0769230769230771E-2</v>
      </c>
      <c r="G52" s="1507">
        <f>G51/G$15</f>
        <v>2.4316109422492401E-2</v>
      </c>
      <c r="H52" s="1506">
        <f>H51/H$15</f>
        <v>2.5657894736842105E-2</v>
      </c>
    </row>
    <row r="53" spans="1:8" x14ac:dyDescent="0.25">
      <c r="A53" s="3617"/>
      <c r="B53" s="1493" t="s">
        <v>4776</v>
      </c>
      <c r="C53" s="1503"/>
      <c r="D53" s="1503"/>
      <c r="E53" s="1503">
        <v>1</v>
      </c>
      <c r="F53" s="1502">
        <v>4</v>
      </c>
      <c r="G53" s="1505">
        <v>1</v>
      </c>
      <c r="H53" s="1504">
        <f>C53+D53+E53+F53+G53</f>
        <v>6</v>
      </c>
    </row>
    <row r="54" spans="1:8" x14ac:dyDescent="0.25">
      <c r="A54" s="3617"/>
      <c r="B54" s="1493" t="s">
        <v>4775</v>
      </c>
      <c r="C54" s="1503"/>
      <c r="D54" s="1503"/>
      <c r="E54" s="1503">
        <f>E51/E53</f>
        <v>52</v>
      </c>
      <c r="F54" s="1503">
        <f>F51/F53</f>
        <v>2.5</v>
      </c>
      <c r="G54" s="1502">
        <f>G51/G53</f>
        <v>16</v>
      </c>
      <c r="H54" s="1501">
        <f>H51/H53</f>
        <v>13</v>
      </c>
    </row>
    <row r="55" spans="1:8" x14ac:dyDescent="0.25">
      <c r="A55" s="3617"/>
      <c r="B55" s="1493" t="s">
        <v>4774</v>
      </c>
      <c r="C55" s="1500"/>
      <c r="D55" s="1500"/>
      <c r="E55" s="1500">
        <f>E47/E51*1000000</f>
        <v>365384.61538461538</v>
      </c>
      <c r="F55" s="1500">
        <f>F47/F51*1000000</f>
        <v>300000</v>
      </c>
      <c r="G55" s="1499">
        <f>G47/G51*1000000</f>
        <v>187500</v>
      </c>
      <c r="H55" s="1498">
        <f>H47/H51*1000000</f>
        <v>320512.82051282056</v>
      </c>
    </row>
    <row r="56" spans="1:8" x14ac:dyDescent="0.25">
      <c r="A56" s="3617"/>
      <c r="B56" s="1497" t="s">
        <v>4773</v>
      </c>
      <c r="C56" s="1497"/>
      <c r="D56" s="1496"/>
      <c r="E56" s="1496"/>
      <c r="F56" s="1496"/>
      <c r="G56" s="1495"/>
      <c r="H56" s="1494"/>
    </row>
    <row r="57" spans="1:8" x14ac:dyDescent="0.25">
      <c r="A57" s="3617"/>
      <c r="B57" s="1493" t="s">
        <v>4223</v>
      </c>
      <c r="C57" s="1492">
        <f>C55/C$27</f>
        <v>0</v>
      </c>
      <c r="D57" s="1492"/>
      <c r="E57" s="1492">
        <f>E55/E$27</f>
        <v>111074.71212602909</v>
      </c>
      <c r="F57" s="1492">
        <f>F55/F$27</f>
        <v>190382.73121888761</v>
      </c>
      <c r="G57" s="1491">
        <f>G55/G$27</f>
        <v>104445.72866495799</v>
      </c>
      <c r="H57" s="1487">
        <f>H55/H$27</f>
        <v>172231.78637877954</v>
      </c>
    </row>
    <row r="58" spans="1:8" x14ac:dyDescent="0.25">
      <c r="A58" s="3618"/>
      <c r="B58" s="1490" t="s">
        <v>4772</v>
      </c>
      <c r="C58" s="1489">
        <f>C55/C$28</f>
        <v>0</v>
      </c>
      <c r="D58" s="1489"/>
      <c r="E58" s="1489">
        <f>E55/E$28</f>
        <v>101172.13969432451</v>
      </c>
      <c r="F58" s="1489">
        <f>F55/F$28</f>
        <v>195289.77902478323</v>
      </c>
      <c r="G58" s="1488">
        <f>G55/G$28</f>
        <v>109092.52219875866</v>
      </c>
      <c r="H58" s="1487">
        <f>H55/H$28</f>
        <v>171227.43935338233</v>
      </c>
    </row>
    <row r="59" spans="1:8" ht="15.75" thickBot="1" x14ac:dyDescent="0.3">
      <c r="A59" s="3619"/>
      <c r="B59" s="1486" t="s">
        <v>4771</v>
      </c>
      <c r="C59" s="1485">
        <f>C55/C$29</f>
        <v>0</v>
      </c>
      <c r="D59" s="1485"/>
      <c r="E59" s="1485">
        <f>E55/E$29</f>
        <v>127042.68688870395</v>
      </c>
      <c r="F59" s="1485">
        <f>F55/F$29</f>
        <v>189465.3824502865</v>
      </c>
      <c r="G59" s="1484">
        <f>G55/G$29</f>
        <v>100156.59010754697</v>
      </c>
      <c r="H59" s="1483">
        <f>H55/H$29</f>
        <v>173064.55865710365</v>
      </c>
    </row>
    <row r="60" spans="1:8" x14ac:dyDescent="0.25">
      <c r="A60" s="3616" t="s">
        <v>103</v>
      </c>
      <c r="B60" s="1516" t="s">
        <v>935</v>
      </c>
      <c r="C60" s="1515">
        <v>4291</v>
      </c>
      <c r="D60" s="1515">
        <v>46</v>
      </c>
      <c r="E60" s="1515">
        <v>165</v>
      </c>
      <c r="F60" s="1514">
        <v>426</v>
      </c>
      <c r="G60" s="1513">
        <v>27</v>
      </c>
      <c r="H60" s="1504">
        <f>C60+D60+E60+F60+G60</f>
        <v>4955</v>
      </c>
    </row>
    <row r="61" spans="1:8" x14ac:dyDescent="0.25">
      <c r="A61" s="3617"/>
      <c r="B61" s="1493" t="s">
        <v>4780</v>
      </c>
      <c r="C61" s="1508">
        <f t="shared" ref="C61:H61" si="17">C60/C$9</f>
        <v>52951.431023521931</v>
      </c>
      <c r="D61" s="1508">
        <f t="shared" si="17"/>
        <v>2949.2977528089887</v>
      </c>
      <c r="E61" s="1508">
        <f t="shared" si="17"/>
        <v>1699.1204330175913</v>
      </c>
      <c r="F61" s="1508">
        <f t="shared" si="17"/>
        <v>14994.41474654378</v>
      </c>
      <c r="G61" s="1507">
        <f t="shared" si="17"/>
        <v>268.74145431945306</v>
      </c>
      <c r="H61" s="1506">
        <f t="shared" si="17"/>
        <v>73902.401442927076</v>
      </c>
    </row>
    <row r="62" spans="1:8" x14ac:dyDescent="0.25">
      <c r="A62" s="3617"/>
      <c r="B62" s="1493" t="s">
        <v>4779</v>
      </c>
      <c r="C62" s="1508">
        <f t="shared" ref="C62:H62" si="18">C60/C$10</f>
        <v>34415.2930705658</v>
      </c>
      <c r="D62" s="1508">
        <f t="shared" si="18"/>
        <v>466.20224719101128</v>
      </c>
      <c r="E62" s="1508">
        <f t="shared" si="18"/>
        <v>955.24357239512858</v>
      </c>
      <c r="F62" s="1512">
        <f t="shared" si="18"/>
        <v>2422.5069124423962</v>
      </c>
      <c r="G62" s="1512">
        <f t="shared" si="18"/>
        <v>134.73151025481667</v>
      </c>
      <c r="H62" s="1506">
        <f t="shared" si="18"/>
        <v>33304.851842308686</v>
      </c>
    </row>
    <row r="63" spans="1:8" ht="15.75" thickBot="1" x14ac:dyDescent="0.3">
      <c r="A63" s="3617"/>
      <c r="B63" s="1493" t="s">
        <v>4783</v>
      </c>
      <c r="C63" s="1508">
        <f t="shared" ref="C63:H63" si="19">C60/C$11</f>
        <v>2.4755674016638397E-2</v>
      </c>
      <c r="D63" s="1508">
        <f t="shared" si="19"/>
        <v>4.167157364544738E-4</v>
      </c>
      <c r="E63" s="1508">
        <f t="shared" si="19"/>
        <v>1.2232279874563529E-3</v>
      </c>
      <c r="F63" s="1508">
        <f t="shared" si="19"/>
        <v>5.4279962284345456E-3</v>
      </c>
      <c r="G63" s="1508">
        <f t="shared" si="19"/>
        <v>3.5747858438480584E-4</v>
      </c>
      <c r="H63" s="1508">
        <f t="shared" si="19"/>
        <v>8.6531929496123962E-3</v>
      </c>
    </row>
    <row r="64" spans="1:8" x14ac:dyDescent="0.25">
      <c r="A64" s="3617"/>
      <c r="B64" s="1493" t="s">
        <v>4778</v>
      </c>
      <c r="C64" s="1511">
        <v>17234</v>
      </c>
      <c r="D64" s="1511">
        <v>123</v>
      </c>
      <c r="E64" s="1511">
        <v>448</v>
      </c>
      <c r="F64" s="1510">
        <v>1724</v>
      </c>
      <c r="G64" s="1509">
        <v>93</v>
      </c>
      <c r="H64" s="1504">
        <f>C64+D64+E64+F64+G64</f>
        <v>19622</v>
      </c>
    </row>
    <row r="65" spans="1:8" ht="15.75" thickBot="1" x14ac:dyDescent="0.3">
      <c r="A65" s="3617"/>
      <c r="B65" s="1493" t="s">
        <v>4777</v>
      </c>
      <c r="C65" s="1508">
        <f>C64/C$15</f>
        <v>26.271341463414632</v>
      </c>
      <c r="D65" s="1508">
        <f>D64/D$15</f>
        <v>0.20032573289902281</v>
      </c>
      <c r="E65" s="1508">
        <f>E64/E$15</f>
        <v>0.56925031766200762</v>
      </c>
      <c r="F65" s="1512"/>
      <c r="G65" s="1507">
        <f>G64/G$15</f>
        <v>0.14133738601823709</v>
      </c>
      <c r="H65" s="1506">
        <f>H64/H$15</f>
        <v>6.4546052631578945</v>
      </c>
    </row>
    <row r="66" spans="1:8" x14ac:dyDescent="0.25">
      <c r="A66" s="3617"/>
      <c r="B66" s="1493" t="s">
        <v>4776</v>
      </c>
      <c r="C66" s="1503">
        <v>40</v>
      </c>
      <c r="D66" s="1503">
        <v>12</v>
      </c>
      <c r="E66" s="1503">
        <v>8</v>
      </c>
      <c r="F66" s="1502">
        <v>14</v>
      </c>
      <c r="G66" s="1505">
        <v>16</v>
      </c>
      <c r="H66" s="1504">
        <f>C66+D66+E66+F66+G66</f>
        <v>90</v>
      </c>
    </row>
    <row r="67" spans="1:8" x14ac:dyDescent="0.25">
      <c r="A67" s="3617"/>
      <c r="B67" s="1493" t="s">
        <v>4775</v>
      </c>
      <c r="C67" s="1503">
        <f t="shared" ref="C67:H67" si="20">C64/C66</f>
        <v>430.85</v>
      </c>
      <c r="D67" s="1503">
        <f t="shared" si="20"/>
        <v>10.25</v>
      </c>
      <c r="E67" s="1503">
        <f t="shared" si="20"/>
        <v>56</v>
      </c>
      <c r="F67" s="1503">
        <f t="shared" si="20"/>
        <v>123.14285714285714</v>
      </c>
      <c r="G67" s="1502">
        <f t="shared" si="20"/>
        <v>5.8125</v>
      </c>
      <c r="H67" s="1501">
        <f t="shared" si="20"/>
        <v>218.02222222222221</v>
      </c>
    </row>
    <row r="68" spans="1:8" x14ac:dyDescent="0.25">
      <c r="A68" s="3617"/>
      <c r="B68" s="1493" t="s">
        <v>4774</v>
      </c>
      <c r="C68" s="1500">
        <f t="shared" ref="C68:H68" si="21">C60/C64*1000000</f>
        <v>248984.56539398863</v>
      </c>
      <c r="D68" s="1500">
        <f t="shared" si="21"/>
        <v>373983.73983739835</v>
      </c>
      <c r="E68" s="1500">
        <f t="shared" si="21"/>
        <v>368303.57142857148</v>
      </c>
      <c r="F68" s="1500">
        <f t="shared" si="21"/>
        <v>247099.76798143852</v>
      </c>
      <c r="G68" s="1499">
        <f t="shared" si="21"/>
        <v>290322.58064516133</v>
      </c>
      <c r="H68" s="1498">
        <f t="shared" si="21"/>
        <v>252522.67862603199</v>
      </c>
    </row>
    <row r="69" spans="1:8" x14ac:dyDescent="0.25">
      <c r="A69" s="3617"/>
      <c r="B69" s="1497" t="s">
        <v>4773</v>
      </c>
      <c r="C69" s="1497"/>
      <c r="D69" s="1497"/>
      <c r="E69" s="1496"/>
      <c r="F69" s="1496"/>
      <c r="G69" s="1495"/>
      <c r="H69" s="1494"/>
    </row>
    <row r="70" spans="1:8" x14ac:dyDescent="0.25">
      <c r="A70" s="3617"/>
      <c r="B70" s="1493" t="s">
        <v>4223</v>
      </c>
      <c r="C70" s="1492">
        <f t="shared" ref="C70:H70" si="22">C68/C$27</f>
        <v>176851.12459499476</v>
      </c>
      <c r="D70" s="1492">
        <f t="shared" si="22"/>
        <v>223734.42004911311</v>
      </c>
      <c r="E70" s="1492">
        <f t="shared" si="22"/>
        <v>111962.05710072014</v>
      </c>
      <c r="F70" s="1492">
        <f t="shared" si="22"/>
        <v>156811.76237286566</v>
      </c>
      <c r="G70" s="1491">
        <f t="shared" si="22"/>
        <v>161722.41857799949</v>
      </c>
      <c r="H70" s="1487">
        <f t="shared" si="22"/>
        <v>135696.38796765771</v>
      </c>
    </row>
    <row r="71" spans="1:8" x14ac:dyDescent="0.25">
      <c r="A71" s="3618"/>
      <c r="B71" s="1490" t="s">
        <v>4772</v>
      </c>
      <c r="C71" s="1489">
        <f t="shared" ref="C71:H71" si="23">C68/C$28</f>
        <v>170652.31592996549</v>
      </c>
      <c r="D71" s="1489">
        <f t="shared" si="23"/>
        <v>356494.3874945835</v>
      </c>
      <c r="E71" s="1489">
        <f t="shared" si="23"/>
        <v>101980.37577270964</v>
      </c>
      <c r="F71" s="1489">
        <f t="shared" si="23"/>
        <v>160853.53028723446</v>
      </c>
      <c r="G71" s="1488">
        <f t="shared" si="23"/>
        <v>168917.4537271102</v>
      </c>
      <c r="H71" s="1487">
        <f t="shared" si="23"/>
        <v>134905.09231615273</v>
      </c>
    </row>
    <row r="72" spans="1:8" ht="15.75" thickBot="1" x14ac:dyDescent="0.3">
      <c r="A72" s="3619"/>
      <c r="B72" s="1486" t="s">
        <v>4771</v>
      </c>
      <c r="C72" s="1485">
        <f t="shared" ref="C72:H72" si="24">C68/C$29</f>
        <v>189640.81643618055</v>
      </c>
      <c r="D72" s="1485">
        <f t="shared" si="24"/>
        <v>209113.41353743378</v>
      </c>
      <c r="E72" s="1485">
        <f t="shared" si="24"/>
        <v>128057.59557155546</v>
      </c>
      <c r="F72" s="1485">
        <f t="shared" si="24"/>
        <v>156056.17347993434</v>
      </c>
      <c r="G72" s="1484">
        <f t="shared" si="24"/>
        <v>155081.17177942759</v>
      </c>
      <c r="H72" s="1483">
        <f t="shared" si="24"/>
        <v>136352.50489325039</v>
      </c>
    </row>
    <row r="73" spans="1:8" x14ac:dyDescent="0.25">
      <c r="A73" s="3616" t="s">
        <v>2672</v>
      </c>
      <c r="B73" s="1516" t="s">
        <v>935</v>
      </c>
      <c r="C73" s="1515">
        <v>34</v>
      </c>
      <c r="D73" s="1515">
        <v>14</v>
      </c>
      <c r="E73" s="1515">
        <v>13</v>
      </c>
      <c r="F73" s="1514"/>
      <c r="G73" s="1513">
        <v>37</v>
      </c>
      <c r="H73" s="1504">
        <f>C73+D73+E73+F73+G73</f>
        <v>98</v>
      </c>
    </row>
    <row r="74" spans="1:8" x14ac:dyDescent="0.25">
      <c r="A74" s="3617"/>
      <c r="B74" s="1493" t="s">
        <v>4780</v>
      </c>
      <c r="C74" s="1508">
        <f>C73/C$9</f>
        <v>419.56389065479971</v>
      </c>
      <c r="D74" s="1508">
        <f>D73/D$9</f>
        <v>897.61235955056179</v>
      </c>
      <c r="E74" s="1508">
        <f>E73/E$9</f>
        <v>133.87009472259811</v>
      </c>
      <c r="F74" s="1512"/>
      <c r="G74" s="1507">
        <f>G73/G$9</f>
        <v>368.27532628962086</v>
      </c>
      <c r="H74" s="1506">
        <f>H73/H$9</f>
        <v>1461.6418448853387</v>
      </c>
    </row>
    <row r="75" spans="1:8" x14ac:dyDescent="0.25">
      <c r="A75" s="3617"/>
      <c r="B75" s="1493" t="s">
        <v>4779</v>
      </c>
      <c r="C75" s="1508">
        <f t="shared" ref="C75:H75" si="25">C73/C$10</f>
        <v>272.69167196439923</v>
      </c>
      <c r="D75" s="1508">
        <f t="shared" si="25"/>
        <v>141.88764044943821</v>
      </c>
      <c r="E75" s="1508">
        <f t="shared" si="25"/>
        <v>75.261614794767709</v>
      </c>
      <c r="F75" s="1512">
        <f t="shared" si="25"/>
        <v>0</v>
      </c>
      <c r="G75" s="1512">
        <f t="shared" si="25"/>
        <v>184.63206960845247</v>
      </c>
      <c r="H75" s="1506">
        <f t="shared" si="25"/>
        <v>658.7034269518166</v>
      </c>
    </row>
    <row r="76" spans="1:8" ht="15.75" thickBot="1" x14ac:dyDescent="0.3">
      <c r="A76" s="3617"/>
      <c r="B76" s="1493" t="s">
        <v>4783</v>
      </c>
      <c r="C76" s="1508">
        <f t="shared" ref="C76:H76" si="26">C73/C$11</f>
        <v>1.9615309171887801E-4</v>
      </c>
      <c r="D76" s="1508">
        <f t="shared" si="26"/>
        <v>1.2682652848614419E-4</v>
      </c>
      <c r="E76" s="1508">
        <f t="shared" si="26"/>
        <v>9.637553840565205E-5</v>
      </c>
      <c r="F76" s="1508">
        <f t="shared" si="26"/>
        <v>0</v>
      </c>
      <c r="G76" s="1508">
        <f t="shared" si="26"/>
        <v>4.8987806008288204E-4</v>
      </c>
      <c r="H76" s="1508">
        <f t="shared" si="26"/>
        <v>1.7114286762099189E-4</v>
      </c>
    </row>
    <row r="77" spans="1:8" x14ac:dyDescent="0.25">
      <c r="A77" s="3617"/>
      <c r="B77" s="1493" t="s">
        <v>4778</v>
      </c>
      <c r="C77" s="1511">
        <v>97</v>
      </c>
      <c r="D77" s="1511">
        <v>36</v>
      </c>
      <c r="E77" s="1511">
        <v>78</v>
      </c>
      <c r="F77" s="1510"/>
      <c r="G77" s="1509">
        <v>85</v>
      </c>
      <c r="H77" s="1504">
        <f>C77+D77+E77+F77+G77</f>
        <v>296</v>
      </c>
    </row>
    <row r="78" spans="1:8" ht="15.75" thickBot="1" x14ac:dyDescent="0.3">
      <c r="A78" s="3617"/>
      <c r="B78" s="1493" t="s">
        <v>4777</v>
      </c>
      <c r="C78" s="1508">
        <f>C77/C$15</f>
        <v>0.14786585365853658</v>
      </c>
      <c r="D78" s="1508">
        <f>D77/D$15</f>
        <v>5.8631921824104233E-2</v>
      </c>
      <c r="E78" s="1508">
        <f>E77/E$15</f>
        <v>9.9110546378653117E-2</v>
      </c>
      <c r="F78" s="1512"/>
      <c r="G78" s="1507">
        <f>G77/G$15</f>
        <v>0.12917933130699089</v>
      </c>
      <c r="H78" s="1506">
        <f>H77/H$15</f>
        <v>9.7368421052631576E-2</v>
      </c>
    </row>
    <row r="79" spans="1:8" x14ac:dyDescent="0.25">
      <c r="A79" s="3617"/>
      <c r="B79" s="1493" t="s">
        <v>4776</v>
      </c>
      <c r="C79" s="1503">
        <v>2</v>
      </c>
      <c r="D79" s="1503">
        <v>2</v>
      </c>
      <c r="E79" s="1503">
        <v>3</v>
      </c>
      <c r="F79" s="1502"/>
      <c r="G79" s="1505">
        <v>2</v>
      </c>
      <c r="H79" s="1504">
        <f>C79+D79+E79+F79+G79</f>
        <v>9</v>
      </c>
    </row>
    <row r="80" spans="1:8" x14ac:dyDescent="0.25">
      <c r="A80" s="3617"/>
      <c r="B80" s="1493" t="s">
        <v>4775</v>
      </c>
      <c r="C80" s="1503">
        <f>C77/C79</f>
        <v>48.5</v>
      </c>
      <c r="D80" s="1503">
        <f>D77/D79</f>
        <v>18</v>
      </c>
      <c r="E80" s="1503">
        <f>E77/E79</f>
        <v>26</v>
      </c>
      <c r="F80" s="1502"/>
      <c r="G80" s="1502">
        <f>G77/G79</f>
        <v>42.5</v>
      </c>
      <c r="H80" s="1501">
        <f>H77/H79</f>
        <v>32.888888888888886</v>
      </c>
    </row>
    <row r="81" spans="1:8" x14ac:dyDescent="0.25">
      <c r="A81" s="3617"/>
      <c r="B81" s="1493" t="s">
        <v>4774</v>
      </c>
      <c r="C81" s="1500">
        <f>C73/C77*1000000</f>
        <v>350515.46391752578</v>
      </c>
      <c r="D81" s="1500">
        <f>D73/D77*1000000</f>
        <v>388888.88888888888</v>
      </c>
      <c r="E81" s="1500">
        <f>E73/E77*1000000</f>
        <v>166666.66666666666</v>
      </c>
      <c r="F81" s="1528"/>
      <c r="G81" s="1499">
        <f>G73/G77*1000000</f>
        <v>435294.11764705885</v>
      </c>
      <c r="H81" s="1498">
        <f>H73/H77*1000000</f>
        <v>331081.08108108107</v>
      </c>
    </row>
    <row r="82" spans="1:8" x14ac:dyDescent="0.25">
      <c r="A82" s="3617"/>
      <c r="B82" s="1497" t="s">
        <v>4773</v>
      </c>
      <c r="C82" s="1497"/>
      <c r="D82" s="1497"/>
      <c r="E82" s="1496"/>
      <c r="F82" s="1496"/>
      <c r="G82" s="1495"/>
      <c r="H82" s="1494"/>
    </row>
    <row r="83" spans="1:8" x14ac:dyDescent="0.25">
      <c r="A83" s="3617"/>
      <c r="B83" s="1493" t="s">
        <v>4223</v>
      </c>
      <c r="C83" s="1492">
        <f>C81/C$27</f>
        <v>248967.45661186025</v>
      </c>
      <c r="D83" s="1492">
        <f>D81/D$27</f>
        <v>232651.37157280967</v>
      </c>
      <c r="E83" s="1492">
        <f>E81/E$27</f>
        <v>50665.658162750115</v>
      </c>
      <c r="F83" s="1527"/>
      <c r="G83" s="1491">
        <f>G81/G$27</f>
        <v>242477.92693982404</v>
      </c>
      <c r="H83" s="1487">
        <f>H81/H$27</f>
        <v>177910.78041613384</v>
      </c>
    </row>
    <row r="84" spans="1:8" x14ac:dyDescent="0.25">
      <c r="A84" s="3618"/>
      <c r="B84" s="1490" t="s">
        <v>4772</v>
      </c>
      <c r="C84" s="1489">
        <f>C81/C$28</f>
        <v>240240.8984353703</v>
      </c>
      <c r="D84" s="1489">
        <f>D81/D$28</f>
        <v>370702.49714110675</v>
      </c>
      <c r="E84" s="1489">
        <f>E81/E$28</f>
        <v>46148.695299165563</v>
      </c>
      <c r="F84" s="1488"/>
      <c r="G84" s="1488">
        <f>G81/G$28</f>
        <v>253265.77702613774</v>
      </c>
      <c r="H84" s="1487">
        <f>H81/H$28</f>
        <v>176873.31708341275</v>
      </c>
    </row>
    <row r="85" spans="1:8" ht="15.75" thickBot="1" x14ac:dyDescent="0.3">
      <c r="A85" s="3619"/>
      <c r="B85" s="1486" t="s">
        <v>4771</v>
      </c>
      <c r="C85" s="1485">
        <f>C81/C$29</f>
        <v>266972.52757672762</v>
      </c>
      <c r="D85" s="1485">
        <f>D81/D$29</f>
        <v>217447.64378711412</v>
      </c>
      <c r="E85" s="1485">
        <f>E81/E$29</f>
        <v>57949.29577379478</v>
      </c>
      <c r="F85" s="1526"/>
      <c r="G85" s="1484">
        <f>G81/G$29</f>
        <v>232520.39742614827</v>
      </c>
      <c r="H85" s="1483">
        <f>H81/H$29</f>
        <v>178771.01167228378</v>
      </c>
    </row>
    <row r="86" spans="1:8" x14ac:dyDescent="0.25">
      <c r="A86" s="3616" t="s">
        <v>1895</v>
      </c>
      <c r="B86" s="1516" t="s">
        <v>935</v>
      </c>
      <c r="C86" s="1515"/>
      <c r="D86" s="1515"/>
      <c r="E86" s="1515">
        <v>17</v>
      </c>
      <c r="F86" s="1514"/>
      <c r="G86" s="1513">
        <v>1</v>
      </c>
      <c r="H86" s="1504">
        <f>C86+D86+E86+F86+G86</f>
        <v>18</v>
      </c>
    </row>
    <row r="87" spans="1:8" x14ac:dyDescent="0.25">
      <c r="A87" s="3617"/>
      <c r="B87" s="1493" t="s">
        <v>4780</v>
      </c>
      <c r="C87" s="1508"/>
      <c r="D87" s="1508"/>
      <c r="E87" s="1508">
        <f>E86/E$9</f>
        <v>175.06089309878215</v>
      </c>
      <c r="F87" s="1512"/>
      <c r="G87" s="1507">
        <f>G86/G$9</f>
        <v>9.9533871970167809</v>
      </c>
      <c r="H87" s="1506">
        <f>H86/H$9</f>
        <v>268.46482865240915</v>
      </c>
    </row>
    <row r="88" spans="1:8" x14ac:dyDescent="0.25">
      <c r="A88" s="3617"/>
      <c r="B88" s="1493" t="s">
        <v>4779</v>
      </c>
      <c r="C88" s="1508">
        <f>C86/C$10</f>
        <v>0</v>
      </c>
      <c r="D88" s="1508"/>
      <c r="E88" s="1508">
        <f>E86/E$10</f>
        <v>98.419034731619305</v>
      </c>
      <c r="F88" s="1512">
        <f>F86/F$10</f>
        <v>0</v>
      </c>
      <c r="G88" s="1512">
        <f>G86/G$10</f>
        <v>4.9900559353635803</v>
      </c>
      <c r="H88" s="1506">
        <f>H86/H$10</f>
        <v>120.98634372584387</v>
      </c>
    </row>
    <row r="89" spans="1:8" ht="15.75" thickBot="1" x14ac:dyDescent="0.3">
      <c r="A89" s="3617"/>
      <c r="B89" s="1493" t="s">
        <v>4783</v>
      </c>
      <c r="C89" s="1508">
        <f t="shared" ref="C89:H89" si="27">C86/C$11</f>
        <v>0</v>
      </c>
      <c r="D89" s="1508">
        <f t="shared" si="27"/>
        <v>0</v>
      </c>
      <c r="E89" s="1508">
        <f t="shared" si="27"/>
        <v>1.2602955022277576E-4</v>
      </c>
      <c r="F89" s="1508">
        <f t="shared" si="27"/>
        <v>0</v>
      </c>
      <c r="G89" s="1508">
        <f t="shared" si="27"/>
        <v>1.3239947569807624E-5</v>
      </c>
      <c r="H89" s="1508">
        <f t="shared" si="27"/>
        <v>3.143440425691688E-5</v>
      </c>
    </row>
    <row r="90" spans="1:8" x14ac:dyDescent="0.25">
      <c r="A90" s="3617"/>
      <c r="B90" s="1493" t="s">
        <v>4778</v>
      </c>
      <c r="C90" s="1511"/>
      <c r="D90" s="1511"/>
      <c r="E90" s="1511">
        <v>0</v>
      </c>
      <c r="F90" s="1510"/>
      <c r="G90" s="1509">
        <v>0</v>
      </c>
      <c r="H90" s="1504">
        <f>C90+D90+E90+F90+G90</f>
        <v>0</v>
      </c>
    </row>
    <row r="91" spans="1:8" ht="15.75" thickBot="1" x14ac:dyDescent="0.3">
      <c r="A91" s="3617"/>
      <c r="B91" s="1493" t="s">
        <v>4777</v>
      </c>
      <c r="C91" s="1508"/>
      <c r="D91" s="1508"/>
      <c r="E91" s="1508">
        <f>E90/E$15</f>
        <v>0</v>
      </c>
      <c r="F91" s="1512"/>
      <c r="G91" s="1507">
        <f>G90/G$15</f>
        <v>0</v>
      </c>
      <c r="H91" s="1506">
        <f>H90/H$15</f>
        <v>0</v>
      </c>
    </row>
    <row r="92" spans="1:8" x14ac:dyDescent="0.25">
      <c r="A92" s="3617"/>
      <c r="B92" s="1493" t="s">
        <v>4776</v>
      </c>
      <c r="C92" s="1503">
        <v>2</v>
      </c>
      <c r="D92" s="1503"/>
      <c r="E92" s="1503">
        <v>2</v>
      </c>
      <c r="F92" s="1502"/>
      <c r="G92" s="1505">
        <v>1</v>
      </c>
      <c r="H92" s="1504">
        <f>C92+D92+E92+F92+G92</f>
        <v>5</v>
      </c>
    </row>
    <row r="93" spans="1:8" x14ac:dyDescent="0.25">
      <c r="A93" s="3617"/>
      <c r="B93" s="1493" t="s">
        <v>4775</v>
      </c>
      <c r="C93" s="1503"/>
      <c r="D93" s="1503"/>
      <c r="E93" s="1503">
        <f>E90/E92</f>
        <v>0</v>
      </c>
      <c r="F93" s="1502"/>
      <c r="G93" s="1502">
        <f>G90/G92</f>
        <v>0</v>
      </c>
      <c r="H93" s="1501">
        <f>H90/H92</f>
        <v>0</v>
      </c>
    </row>
    <row r="94" spans="1:8" x14ac:dyDescent="0.25">
      <c r="A94" s="3617"/>
      <c r="B94" s="1493" t="s">
        <v>4774</v>
      </c>
      <c r="C94" s="1500"/>
      <c r="D94" s="1500"/>
      <c r="E94" s="1500"/>
      <c r="F94" s="1528"/>
      <c r="G94" s="1499"/>
      <c r="H94" s="1498" t="e">
        <f>H86/H90*1000000</f>
        <v>#DIV/0!</v>
      </c>
    </row>
    <row r="95" spans="1:8" x14ac:dyDescent="0.25">
      <c r="A95" s="3617"/>
      <c r="B95" s="1497" t="s">
        <v>4773</v>
      </c>
      <c r="C95" s="1497"/>
      <c r="D95" s="1496"/>
      <c r="E95" s="1496"/>
      <c r="F95" s="1496"/>
      <c r="G95" s="1495"/>
      <c r="H95" s="1494"/>
    </row>
    <row r="96" spans="1:8" x14ac:dyDescent="0.25">
      <c r="A96" s="3617"/>
      <c r="B96" s="1493" t="s">
        <v>4223</v>
      </c>
      <c r="C96" s="1492">
        <f>C94/C$27</f>
        <v>0</v>
      </c>
      <c r="D96" s="1492"/>
      <c r="E96" s="1492">
        <f>E94/E$27</f>
        <v>0</v>
      </c>
      <c r="F96" s="1527"/>
      <c r="G96" s="1491">
        <f>G94/G$27</f>
        <v>0</v>
      </c>
      <c r="H96" s="1487" t="e">
        <f>H94/H$27</f>
        <v>#DIV/0!</v>
      </c>
    </row>
    <row r="97" spans="1:8" x14ac:dyDescent="0.25">
      <c r="A97" s="3618"/>
      <c r="B97" s="1490" t="s">
        <v>4772</v>
      </c>
      <c r="C97" s="1489">
        <f>C94/C$28</f>
        <v>0</v>
      </c>
      <c r="D97" s="1489"/>
      <c r="E97" s="1489">
        <f>E94/E$28</f>
        <v>0</v>
      </c>
      <c r="F97" s="1488"/>
      <c r="G97" s="1488">
        <f>G94/G$28</f>
        <v>0</v>
      </c>
      <c r="H97" s="1487" t="e">
        <f>H94/H$28</f>
        <v>#DIV/0!</v>
      </c>
    </row>
    <row r="98" spans="1:8" ht="15.75" thickBot="1" x14ac:dyDescent="0.3">
      <c r="A98" s="3619"/>
      <c r="B98" s="1486" t="s">
        <v>4771</v>
      </c>
      <c r="C98" s="1485">
        <f>C94/C$29</f>
        <v>0</v>
      </c>
      <c r="D98" s="1485"/>
      <c r="E98" s="1485">
        <f>E94/E$29</f>
        <v>0</v>
      </c>
      <c r="F98" s="1526"/>
      <c r="G98" s="1484">
        <f>G94/G$29</f>
        <v>0</v>
      </c>
      <c r="H98" s="1483" t="e">
        <f>H94/H$29</f>
        <v>#DIV/0!</v>
      </c>
    </row>
    <row r="99" spans="1:8" x14ac:dyDescent="0.25">
      <c r="A99" s="3616" t="s">
        <v>4786</v>
      </c>
      <c r="B99" s="1516" t="s">
        <v>935</v>
      </c>
      <c r="C99" s="1515">
        <v>28</v>
      </c>
      <c r="D99" s="1515">
        <v>-9</v>
      </c>
      <c r="E99" s="1515">
        <v>0</v>
      </c>
      <c r="F99" s="1514">
        <v>-2</v>
      </c>
      <c r="G99" s="1513">
        <v>13</v>
      </c>
      <c r="H99" s="1504">
        <f>C99+D99+E99+F99+G99</f>
        <v>30</v>
      </c>
    </row>
    <row r="100" spans="1:8" x14ac:dyDescent="0.25">
      <c r="A100" s="3617"/>
      <c r="B100" s="1493" t="s">
        <v>4780</v>
      </c>
      <c r="C100" s="1508">
        <f>C99/C$9</f>
        <v>345.52320406865857</v>
      </c>
      <c r="D100" s="1508">
        <f>D99/D$9</f>
        <v>-577.03651685393254</v>
      </c>
      <c r="E100" s="1508">
        <f>E99/E$9</f>
        <v>0</v>
      </c>
      <c r="F100" s="1512"/>
      <c r="G100" s="1507">
        <f>G99/G$9</f>
        <v>129.39403356121815</v>
      </c>
      <c r="H100" s="1506">
        <f>H99/H$9</f>
        <v>447.44138108734859</v>
      </c>
    </row>
    <row r="101" spans="1:8" x14ac:dyDescent="0.25">
      <c r="A101" s="3617"/>
      <c r="B101" s="1493" t="s">
        <v>4779</v>
      </c>
      <c r="C101" s="1508">
        <f t="shared" ref="C101:H101" si="28">C99/C$10</f>
        <v>224.56961220597583</v>
      </c>
      <c r="D101" s="1508">
        <f t="shared" si="28"/>
        <v>-91.213483146067418</v>
      </c>
      <c r="E101" s="1508">
        <f t="shared" si="28"/>
        <v>0</v>
      </c>
      <c r="F101" s="1512">
        <f t="shared" si="28"/>
        <v>-11.373271889400922</v>
      </c>
      <c r="G101" s="1512">
        <f t="shared" si="28"/>
        <v>64.870727159726542</v>
      </c>
      <c r="H101" s="1506">
        <f t="shared" si="28"/>
        <v>201.64390620973978</v>
      </c>
    </row>
    <row r="102" spans="1:8" ht="15.75" thickBot="1" x14ac:dyDescent="0.3">
      <c r="A102" s="3617"/>
      <c r="B102" s="1493" t="s">
        <v>4783</v>
      </c>
      <c r="C102" s="1508">
        <f t="shared" ref="C102:H102" si="29">C99/C$11</f>
        <v>1.61537840239076E-4</v>
      </c>
      <c r="D102" s="1508">
        <f t="shared" si="29"/>
        <v>-8.1531339741092697E-5</v>
      </c>
      <c r="E102" s="1508">
        <f t="shared" si="29"/>
        <v>0</v>
      </c>
      <c r="F102" s="1508">
        <f t="shared" si="29"/>
        <v>-2.5483550368237302E-5</v>
      </c>
      <c r="G102" s="1508">
        <f t="shared" si="29"/>
        <v>1.7211931840749911E-4</v>
      </c>
      <c r="H102" s="1508">
        <f t="shared" si="29"/>
        <v>5.2390673761528128E-5</v>
      </c>
    </row>
    <row r="103" spans="1:8" x14ac:dyDescent="0.25">
      <c r="A103" s="3617"/>
      <c r="B103" s="1493" t="s">
        <v>4778</v>
      </c>
      <c r="C103" s="1511">
        <v>0</v>
      </c>
      <c r="D103" s="1511">
        <v>0</v>
      </c>
      <c r="E103" s="1511"/>
      <c r="F103" s="1510"/>
      <c r="G103" s="1509">
        <v>0</v>
      </c>
      <c r="H103" s="1504">
        <f>C103+D103+E103+F103+G103</f>
        <v>0</v>
      </c>
    </row>
    <row r="104" spans="1:8" ht="15.75" thickBot="1" x14ac:dyDescent="0.3">
      <c r="A104" s="3617"/>
      <c r="B104" s="1493" t="s">
        <v>4777</v>
      </c>
      <c r="C104" s="1508">
        <f>C103/C$15</f>
        <v>0</v>
      </c>
      <c r="D104" s="1508">
        <f>D103/D$15</f>
        <v>0</v>
      </c>
      <c r="E104" s="1508"/>
      <c r="F104" s="1512"/>
      <c r="G104" s="1507">
        <f>G103/G$15</f>
        <v>0</v>
      </c>
      <c r="H104" s="1506">
        <f>H103/H$15</f>
        <v>0</v>
      </c>
    </row>
    <row r="105" spans="1:8" x14ac:dyDescent="0.25">
      <c r="A105" s="3617"/>
      <c r="B105" s="1493" t="s">
        <v>4776</v>
      </c>
      <c r="C105" s="1503">
        <v>6</v>
      </c>
      <c r="D105" s="1503">
        <v>5</v>
      </c>
      <c r="E105" s="1503">
        <v>3</v>
      </c>
      <c r="F105" s="1502">
        <v>2</v>
      </c>
      <c r="G105" s="1505">
        <v>1</v>
      </c>
      <c r="H105" s="1504">
        <f>C105+D105+E105+F105+G105</f>
        <v>17</v>
      </c>
    </row>
    <row r="106" spans="1:8" x14ac:dyDescent="0.25">
      <c r="A106" s="3617"/>
      <c r="B106" s="1493" t="s">
        <v>4774</v>
      </c>
      <c r="C106" s="1500"/>
      <c r="D106" s="1500"/>
      <c r="E106" s="1500"/>
      <c r="F106" s="1500"/>
      <c r="G106" s="1499"/>
      <c r="H106" s="1501">
        <f>H103/H105</f>
        <v>0</v>
      </c>
    </row>
    <row r="107" spans="1:8" x14ac:dyDescent="0.25">
      <c r="A107" s="3617"/>
      <c r="B107" s="1497" t="s">
        <v>4773</v>
      </c>
      <c r="C107" s="1497"/>
      <c r="D107" s="1496"/>
      <c r="E107" s="1496"/>
      <c r="F107" s="1496"/>
      <c r="G107" s="1495"/>
      <c r="H107" s="1498" t="e">
        <f>H99/H103*1000000</f>
        <v>#DIV/0!</v>
      </c>
    </row>
    <row r="108" spans="1:8" x14ac:dyDescent="0.25">
      <c r="A108" s="3617"/>
      <c r="B108" s="1493" t="s">
        <v>4223</v>
      </c>
      <c r="C108" s="1492"/>
      <c r="D108" s="1492"/>
      <c r="E108" s="1492"/>
      <c r="F108" s="1527"/>
      <c r="G108" s="1491"/>
      <c r="H108" s="1494"/>
    </row>
    <row r="109" spans="1:8" x14ac:dyDescent="0.25">
      <c r="A109" s="3618"/>
      <c r="B109" s="1490" t="s">
        <v>4772</v>
      </c>
      <c r="C109" s="1489"/>
      <c r="D109" s="1489"/>
      <c r="E109" s="1489"/>
      <c r="F109" s="1488"/>
      <c r="G109" s="1488"/>
      <c r="H109" s="1487" t="e">
        <f>H107/H$27</f>
        <v>#DIV/0!</v>
      </c>
    </row>
    <row r="110" spans="1:8" ht="15.75" thickBot="1" x14ac:dyDescent="0.3">
      <c r="A110" s="3618"/>
      <c r="B110" s="1490" t="s">
        <v>4771</v>
      </c>
      <c r="C110" s="1517"/>
      <c r="D110" s="1517"/>
      <c r="E110" s="1517"/>
      <c r="F110" s="1529"/>
      <c r="G110" s="1525"/>
      <c r="H110" s="1487" t="e">
        <f>H107/H$28</f>
        <v>#DIV/0!</v>
      </c>
    </row>
    <row r="111" spans="1:8" ht="15.75" thickBot="1" x14ac:dyDescent="0.3">
      <c r="A111" s="3630" t="s">
        <v>4785</v>
      </c>
      <c r="B111" s="3631"/>
      <c r="C111" s="3631"/>
      <c r="D111" s="3631"/>
      <c r="E111" s="3631"/>
      <c r="F111" s="3631"/>
      <c r="G111" s="3631"/>
      <c r="H111" s="1483"/>
    </row>
    <row r="112" spans="1:8" x14ac:dyDescent="0.25">
      <c r="A112" s="3620" t="s">
        <v>584</v>
      </c>
      <c r="B112" s="1522" t="s">
        <v>935</v>
      </c>
      <c r="C112" s="1521">
        <v>135</v>
      </c>
      <c r="D112" s="1521">
        <v>19</v>
      </c>
      <c r="E112" s="1521">
        <v>9</v>
      </c>
      <c r="F112" s="1520"/>
      <c r="G112" s="1519">
        <v>187</v>
      </c>
      <c r="H112" s="1504">
        <f>C112+D112+E112+F112+G112</f>
        <v>350</v>
      </c>
    </row>
    <row r="113" spans="1:8" x14ac:dyDescent="0.25">
      <c r="A113" s="3617"/>
      <c r="B113" s="1493" t="s">
        <v>4780</v>
      </c>
      <c r="C113" s="1508">
        <f>C112/C$9</f>
        <v>1665.9154481881753</v>
      </c>
      <c r="D113" s="1508">
        <f>D112/D$9</f>
        <v>1218.1882022471909</v>
      </c>
      <c r="E113" s="1508">
        <f>E112/E$9</f>
        <v>92.679296346414077</v>
      </c>
      <c r="F113" s="1512"/>
      <c r="G113" s="1507">
        <f>G112/G$9</f>
        <v>1861.2834058421379</v>
      </c>
      <c r="H113" s="1506">
        <f>H112/H$9</f>
        <v>5220.149446019067</v>
      </c>
    </row>
    <row r="114" spans="1:8" x14ac:dyDescent="0.25">
      <c r="A114" s="3617"/>
      <c r="B114" s="1493" t="s">
        <v>4779</v>
      </c>
      <c r="C114" s="1508">
        <f t="shared" ref="C114:H114" si="30">C112/C$10</f>
        <v>1082.7463445645265</v>
      </c>
      <c r="D114" s="1508">
        <f t="shared" si="30"/>
        <v>192.56179775280901</v>
      </c>
      <c r="E114" s="1508">
        <f t="shared" si="30"/>
        <v>52.104194857916106</v>
      </c>
      <c r="F114" s="1512">
        <f t="shared" si="30"/>
        <v>0</v>
      </c>
      <c r="G114" s="1512">
        <f t="shared" si="30"/>
        <v>933.14045991298951</v>
      </c>
      <c r="H114" s="1506">
        <f t="shared" si="30"/>
        <v>2352.5122391136306</v>
      </c>
    </row>
    <row r="115" spans="1:8" ht="15.75" thickBot="1" x14ac:dyDescent="0.3">
      <c r="A115" s="3617"/>
      <c r="B115" s="1493" t="s">
        <v>4783</v>
      </c>
      <c r="C115" s="1508">
        <f t="shared" ref="C115:H115" si="31">C112/C$11</f>
        <v>7.7884315829554506E-4</v>
      </c>
      <c r="D115" s="1508">
        <f t="shared" si="31"/>
        <v>1.721217172311957E-4</v>
      </c>
      <c r="E115" s="1508">
        <f t="shared" si="31"/>
        <v>6.6721526588528344E-5</v>
      </c>
      <c r="F115" s="1508">
        <f t="shared" si="31"/>
        <v>0</v>
      </c>
      <c r="G115" s="1508">
        <f t="shared" si="31"/>
        <v>2.4758701955540255E-3</v>
      </c>
      <c r="H115" s="1508">
        <f t="shared" si="31"/>
        <v>6.1122452721782815E-4</v>
      </c>
    </row>
    <row r="116" spans="1:8" x14ac:dyDescent="0.25">
      <c r="A116" s="3617"/>
      <c r="B116" s="1493" t="s">
        <v>4778</v>
      </c>
      <c r="C116" s="1511">
        <v>163</v>
      </c>
      <c r="D116" s="1511">
        <v>7</v>
      </c>
      <c r="E116" s="1511">
        <v>38</v>
      </c>
      <c r="F116" s="1510"/>
      <c r="G116" s="1509">
        <v>182</v>
      </c>
      <c r="H116" s="1504">
        <f>C116+D116+E116+F116+G116</f>
        <v>390</v>
      </c>
    </row>
    <row r="117" spans="1:8" ht="15.75" thickBot="1" x14ac:dyDescent="0.3">
      <c r="A117" s="3617"/>
      <c r="B117" s="1493" t="s">
        <v>4777</v>
      </c>
      <c r="C117" s="1508">
        <f>C116/C$15</f>
        <v>0.24847560975609756</v>
      </c>
      <c r="D117" s="1508">
        <f>D116/D$15</f>
        <v>1.1400651465798045E-2</v>
      </c>
      <c r="E117" s="1508">
        <f>E116/E$15</f>
        <v>4.8284625158831002E-2</v>
      </c>
      <c r="F117" s="1512"/>
      <c r="G117" s="1507">
        <f>G116/G$15</f>
        <v>0.27659574468085107</v>
      </c>
      <c r="H117" s="1506">
        <f>H116/H$15</f>
        <v>0.12828947368421054</v>
      </c>
    </row>
    <row r="118" spans="1:8" x14ac:dyDescent="0.25">
      <c r="A118" s="3617"/>
      <c r="B118" s="1493" t="s">
        <v>4776</v>
      </c>
      <c r="C118" s="1503">
        <v>11</v>
      </c>
      <c r="D118" s="1503">
        <v>8</v>
      </c>
      <c r="E118" s="1503">
        <v>13</v>
      </c>
      <c r="F118" s="1502"/>
      <c r="G118" s="1505">
        <v>26</v>
      </c>
      <c r="H118" s="1504">
        <f>C118+D118+E118+F118+G118</f>
        <v>58</v>
      </c>
    </row>
    <row r="119" spans="1:8" x14ac:dyDescent="0.25">
      <c r="A119" s="3617"/>
      <c r="B119" s="1493" t="s">
        <v>4775</v>
      </c>
      <c r="C119" s="1503">
        <f>C116/C118</f>
        <v>14.818181818181818</v>
      </c>
      <c r="D119" s="1503">
        <f>D116/D118</f>
        <v>0.875</v>
      </c>
      <c r="E119" s="1503">
        <f>E116/E118</f>
        <v>2.9230769230769229</v>
      </c>
      <c r="F119" s="1502"/>
      <c r="G119" s="1502">
        <f>G116/G118</f>
        <v>7</v>
      </c>
      <c r="H119" s="1501">
        <f>H116/H118</f>
        <v>6.7241379310344831</v>
      </c>
    </row>
    <row r="120" spans="1:8" x14ac:dyDescent="0.25">
      <c r="A120" s="3617"/>
      <c r="B120" s="1493" t="s">
        <v>4774</v>
      </c>
      <c r="C120" s="1500">
        <f>C112/C116*1000000</f>
        <v>828220.85889570555</v>
      </c>
      <c r="D120" s="1500">
        <f>D112/D116*1000000</f>
        <v>2714285.7142857146</v>
      </c>
      <c r="E120" s="1500">
        <f>E112/E116*1000000</f>
        <v>236842.10526315789</v>
      </c>
      <c r="F120" s="1528"/>
      <c r="G120" s="1499">
        <f>G112/G116*1000000</f>
        <v>1027472.5274725273</v>
      </c>
      <c r="H120" s="1498">
        <f>H112/H116*1000000</f>
        <v>897435.8974358975</v>
      </c>
    </row>
    <row r="121" spans="1:8" x14ac:dyDescent="0.25">
      <c r="A121" s="3617"/>
      <c r="B121" s="1497" t="s">
        <v>4773</v>
      </c>
      <c r="C121" s="1497"/>
      <c r="D121" s="1497"/>
      <c r="E121" s="1496"/>
      <c r="F121" s="1496"/>
      <c r="G121" s="1495"/>
      <c r="H121" s="1494"/>
    </row>
    <row r="122" spans="1:8" x14ac:dyDescent="0.25">
      <c r="A122" s="3617"/>
      <c r="B122" s="1493" t="s">
        <v>4223</v>
      </c>
      <c r="C122" s="1492">
        <f>C120/C$27</f>
        <v>588276.58685173409</v>
      </c>
      <c r="D122" s="1492">
        <f>D120/D$27</f>
        <v>1623811.6138347124</v>
      </c>
      <c r="E122" s="1492">
        <f>E120/E$27</f>
        <v>71998.566862855427</v>
      </c>
      <c r="F122" s="1527"/>
      <c r="G122" s="1491">
        <f>G120/G$27</f>
        <v>572347.28968050226</v>
      </c>
      <c r="H122" s="1487">
        <f>H120/H$27</f>
        <v>482249.00186058262</v>
      </c>
    </row>
    <row r="123" spans="1:8" x14ac:dyDescent="0.25">
      <c r="A123" s="3618"/>
      <c r="B123" s="1490" t="s">
        <v>4772</v>
      </c>
      <c r="C123" s="1489">
        <f>C120/C$28</f>
        <v>567656.90454911115</v>
      </c>
      <c r="D123" s="1489">
        <f>D120/D$28</f>
        <v>2587352.1229032353</v>
      </c>
      <c r="E123" s="1489">
        <f>E120/E$28</f>
        <v>65579.724898814224</v>
      </c>
      <c r="F123" s="1488"/>
      <c r="G123" s="1488">
        <f>G120/G$28</f>
        <v>597811.03739686054</v>
      </c>
      <c r="H123" s="1487">
        <f>H120/H$28</f>
        <v>479436.83018947049</v>
      </c>
    </row>
    <row r="124" spans="1:8" ht="15.75" thickBot="1" x14ac:dyDescent="0.3">
      <c r="A124" s="3619"/>
      <c r="B124" s="1486" t="s">
        <v>4771</v>
      </c>
      <c r="C124" s="1485">
        <f>C120/C$29</f>
        <v>630820.1459071181</v>
      </c>
      <c r="D124" s="1485">
        <f>D120/D$29</f>
        <v>1517695.7994937354</v>
      </c>
      <c r="E124" s="1485">
        <f>E120/E$29</f>
        <v>82348.999257497853</v>
      </c>
      <c r="F124" s="1526"/>
      <c r="G124" s="1484">
        <f>G120/G$29</f>
        <v>548843.43883109977</v>
      </c>
      <c r="H124" s="1483">
        <f>H120/H$29</f>
        <v>484580.76423989015</v>
      </c>
    </row>
    <row r="125" spans="1:8" x14ac:dyDescent="0.25">
      <c r="A125" s="3616" t="s">
        <v>3383</v>
      </c>
      <c r="B125" s="1516" t="s">
        <v>935</v>
      </c>
      <c r="C125" s="1515">
        <v>519</v>
      </c>
      <c r="D125" s="1515">
        <v>70</v>
      </c>
      <c r="E125" s="1515">
        <v>759</v>
      </c>
      <c r="F125" s="1514"/>
      <c r="G125" s="1513">
        <v>181</v>
      </c>
      <c r="H125" s="1504">
        <f>C125+D125+E125+F125+G125</f>
        <v>1529</v>
      </c>
    </row>
    <row r="126" spans="1:8" x14ac:dyDescent="0.25">
      <c r="A126" s="3617"/>
      <c r="B126" s="1493" t="s">
        <v>4780</v>
      </c>
      <c r="C126" s="1508">
        <f>C125/C$9</f>
        <v>6404.5193897012077</v>
      </c>
      <c r="D126" s="1508">
        <f>D125/D$9</f>
        <v>4488.0617977528091</v>
      </c>
      <c r="E126" s="1508">
        <f>E125/E$9</f>
        <v>7815.9539918809205</v>
      </c>
      <c r="F126" s="1512"/>
      <c r="G126" s="1507">
        <f>G125/G$9</f>
        <v>1801.5630826600373</v>
      </c>
      <c r="H126" s="1506">
        <f>H125/H$9</f>
        <v>22804.595722751867</v>
      </c>
    </row>
    <row r="127" spans="1:8" x14ac:dyDescent="0.25">
      <c r="A127" s="3617"/>
      <c r="B127" s="1493" t="s">
        <v>4779</v>
      </c>
      <c r="C127" s="1508">
        <f t="shared" ref="C127:H127" si="32">C125/C$10</f>
        <v>4162.5581691036232</v>
      </c>
      <c r="D127" s="1508">
        <f t="shared" si="32"/>
        <v>709.43820224719104</v>
      </c>
      <c r="E127" s="1508">
        <f t="shared" si="32"/>
        <v>4394.1204330175915</v>
      </c>
      <c r="F127" s="1512">
        <f t="shared" si="32"/>
        <v>0</v>
      </c>
      <c r="G127" s="1512">
        <f t="shared" si="32"/>
        <v>903.20012430080794</v>
      </c>
      <c r="H127" s="1506">
        <f t="shared" si="32"/>
        <v>10277.117753156404</v>
      </c>
    </row>
    <row r="128" spans="1:8" ht="15.75" thickBot="1" x14ac:dyDescent="0.3">
      <c r="A128" s="3617"/>
      <c r="B128" s="1493" t="s">
        <v>4783</v>
      </c>
      <c r="C128" s="1508">
        <f t="shared" ref="C128:H128" si="33">C125/C$11</f>
        <v>2.9942192530028732E-3</v>
      </c>
      <c r="D128" s="1508">
        <f t="shared" si="33"/>
        <v>6.3413264243072096E-4</v>
      </c>
      <c r="E128" s="1508">
        <f t="shared" si="33"/>
        <v>5.6268487422992241E-3</v>
      </c>
      <c r="F128" s="1508">
        <f t="shared" si="33"/>
        <v>0</v>
      </c>
      <c r="G128" s="1508">
        <f t="shared" si="33"/>
        <v>2.3964305101351799E-3</v>
      </c>
      <c r="H128" s="1508">
        <f t="shared" si="33"/>
        <v>2.6701780060458839E-3</v>
      </c>
    </row>
    <row r="129" spans="1:8" x14ac:dyDescent="0.25">
      <c r="A129" s="3617"/>
      <c r="B129" s="1493" t="s">
        <v>4778</v>
      </c>
      <c r="C129" s="1511">
        <v>2040</v>
      </c>
      <c r="D129" s="1511">
        <v>341</v>
      </c>
      <c r="E129" s="1511">
        <v>999</v>
      </c>
      <c r="F129" s="1510"/>
      <c r="G129" s="1509">
        <v>595</v>
      </c>
      <c r="H129" s="1504">
        <f>C129+D129+E129+F129+G129</f>
        <v>3975</v>
      </c>
    </row>
    <row r="130" spans="1:8" ht="15.75" thickBot="1" x14ac:dyDescent="0.3">
      <c r="A130" s="3617"/>
      <c r="B130" s="1493" t="s">
        <v>4777</v>
      </c>
      <c r="C130" s="1508">
        <f>C129/C$15</f>
        <v>3.1097560975609757</v>
      </c>
      <c r="D130" s="1508">
        <f>D129/D$15</f>
        <v>0.55537459283387625</v>
      </c>
      <c r="E130" s="1508">
        <f>E129/E$15</f>
        <v>1.2693773824650572</v>
      </c>
      <c r="F130" s="1512"/>
      <c r="G130" s="1507">
        <f>G129/G$15</f>
        <v>0.9042553191489362</v>
      </c>
      <c r="H130" s="1506">
        <f>H129/H$15</f>
        <v>1.3075657894736843</v>
      </c>
    </row>
    <row r="131" spans="1:8" x14ac:dyDescent="0.25">
      <c r="A131" s="3617"/>
      <c r="B131" s="1493" t="s">
        <v>4776</v>
      </c>
      <c r="C131" s="1503">
        <v>10</v>
      </c>
      <c r="D131" s="1503">
        <v>6</v>
      </c>
      <c r="E131" s="1503">
        <v>12</v>
      </c>
      <c r="F131" s="1502"/>
      <c r="G131" s="1505">
        <v>7</v>
      </c>
      <c r="H131" s="1504">
        <f>C131+D131+E131+F131+G131</f>
        <v>35</v>
      </c>
    </row>
    <row r="132" spans="1:8" x14ac:dyDescent="0.25">
      <c r="A132" s="3617"/>
      <c r="B132" s="1493" t="s">
        <v>4775</v>
      </c>
      <c r="C132" s="1503">
        <f>C129/C131</f>
        <v>204</v>
      </c>
      <c r="D132" s="1503">
        <f>D129/D131</f>
        <v>56.833333333333336</v>
      </c>
      <c r="E132" s="1503">
        <f>E129/E131</f>
        <v>83.25</v>
      </c>
      <c r="F132" s="1502"/>
      <c r="G132" s="1502">
        <f>G129/G131</f>
        <v>85</v>
      </c>
      <c r="H132" s="1501">
        <f>H129/H131</f>
        <v>113.57142857142857</v>
      </c>
    </row>
    <row r="133" spans="1:8" x14ac:dyDescent="0.25">
      <c r="A133" s="3617"/>
      <c r="B133" s="1493" t="s">
        <v>4774</v>
      </c>
      <c r="C133" s="1500">
        <f>C125/C129*1000000</f>
        <v>254411.76470588235</v>
      </c>
      <c r="D133" s="1500">
        <f>D125/D129*1000000</f>
        <v>205278.59237536657</v>
      </c>
      <c r="E133" s="1500">
        <f>E125/E129*1000000</f>
        <v>759759.75975975976</v>
      </c>
      <c r="F133" s="1528"/>
      <c r="G133" s="1499">
        <f>G125/G129*1000000</f>
        <v>304201.68067226891</v>
      </c>
      <c r="H133" s="1498">
        <f>H125/H129*1000000</f>
        <v>384654.08805031446</v>
      </c>
    </row>
    <row r="134" spans="1:8" x14ac:dyDescent="0.25">
      <c r="A134" s="3617"/>
      <c r="B134" s="1497" t="s">
        <v>4773</v>
      </c>
      <c r="C134" s="1497"/>
      <c r="D134" s="1497"/>
      <c r="E134" s="1496"/>
      <c r="F134" s="1496"/>
      <c r="G134" s="1495"/>
      <c r="H134" s="1494"/>
    </row>
    <row r="135" spans="1:8" x14ac:dyDescent="0.25">
      <c r="A135" s="3617"/>
      <c r="B135" s="1493" t="s">
        <v>4223</v>
      </c>
      <c r="C135" s="1492">
        <f>C133/C$27</f>
        <v>180706.00732714648</v>
      </c>
      <c r="D135" s="1492">
        <f>D133/D$27</f>
        <v>122807.17561028077</v>
      </c>
      <c r="E135" s="1492">
        <f>E133/E$27</f>
        <v>230962.36964280682</v>
      </c>
      <c r="F135" s="1527"/>
      <c r="G135" s="1491">
        <f>G133/G$27</f>
        <v>169453.68639423995</v>
      </c>
      <c r="H135" s="1487">
        <f>H133/H$27</f>
        <v>206698.94145515474</v>
      </c>
    </row>
    <row r="136" spans="1:8" x14ac:dyDescent="0.25">
      <c r="A136" s="3618"/>
      <c r="B136" s="1490" t="s">
        <v>4772</v>
      </c>
      <c r="C136" s="1489">
        <f>C133/C$28</f>
        <v>174372.08116972097</v>
      </c>
      <c r="D136" s="1489">
        <f>D133/D$28</f>
        <v>195678.73749383935</v>
      </c>
      <c r="E136" s="1489">
        <f>E133/E$28</f>
        <v>210371.52992232231</v>
      </c>
      <c r="F136" s="1488"/>
      <c r="G136" s="1488">
        <f>G133/G$28</f>
        <v>176992.68587540899</v>
      </c>
      <c r="H136" s="1487">
        <f>H133/H$28</f>
        <v>205493.60374503728</v>
      </c>
    </row>
    <row r="137" spans="1:8" ht="15.75" thickBot="1" x14ac:dyDescent="0.3">
      <c r="A137" s="3619"/>
      <c r="B137" s="1486" t="s">
        <v>4771</v>
      </c>
      <c r="C137" s="1485">
        <f>C133/C$29</f>
        <v>193774.48033153403</v>
      </c>
      <c r="D137" s="1485">
        <f>D133/D$29</f>
        <v>114781.74745360862</v>
      </c>
      <c r="E137" s="1485">
        <f>E133/E$29</f>
        <v>264165.25821207353</v>
      </c>
      <c r="F137" s="1526"/>
      <c r="G137" s="1484">
        <f>G133/G$29</f>
        <v>162494.94955263642</v>
      </c>
      <c r="H137" s="1483">
        <f>H133/H$29</f>
        <v>207698.36875032444</v>
      </c>
    </row>
    <row r="138" spans="1:8" x14ac:dyDescent="0.25">
      <c r="A138" s="3616" t="s">
        <v>661</v>
      </c>
      <c r="B138" s="1516" t="s">
        <v>935</v>
      </c>
      <c r="C138" s="1515">
        <v>1308</v>
      </c>
      <c r="D138" s="1515">
        <v>188</v>
      </c>
      <c r="E138" s="1515">
        <v>793</v>
      </c>
      <c r="F138" s="1514">
        <v>297</v>
      </c>
      <c r="G138" s="1513">
        <v>561</v>
      </c>
      <c r="H138" s="1504">
        <f>C138+D138+E138+F138+G138</f>
        <v>3147</v>
      </c>
    </row>
    <row r="139" spans="1:8" x14ac:dyDescent="0.25">
      <c r="A139" s="3617"/>
      <c r="B139" s="1493" t="s">
        <v>4780</v>
      </c>
      <c r="C139" s="1508">
        <f>C138/C$9</f>
        <v>16140.869675778766</v>
      </c>
      <c r="D139" s="1508">
        <f>D138/D$9</f>
        <v>12053.651685393259</v>
      </c>
      <c r="E139" s="1508">
        <f>E138/E$9</f>
        <v>8166.0757780784843</v>
      </c>
      <c r="F139" s="1512"/>
      <c r="G139" s="1507">
        <f>G138/G$9</f>
        <v>5583.8502175264139</v>
      </c>
      <c r="H139" s="1506">
        <f>H138/H$9</f>
        <v>46936.600876062868</v>
      </c>
    </row>
    <row r="140" spans="1:8" x14ac:dyDescent="0.25">
      <c r="A140" s="3617"/>
      <c r="B140" s="1493" t="s">
        <v>4779</v>
      </c>
      <c r="C140" s="1508">
        <f t="shared" ref="C140:H140" si="34">C138/C$10</f>
        <v>10490.609027336301</v>
      </c>
      <c r="D140" s="1508">
        <f t="shared" si="34"/>
        <v>1905.3483146067417</v>
      </c>
      <c r="E140" s="1508">
        <f t="shared" si="34"/>
        <v>4590.9585024808302</v>
      </c>
      <c r="F140" s="1512">
        <f t="shared" si="34"/>
        <v>1688.9308755760369</v>
      </c>
      <c r="G140" s="1512">
        <f t="shared" si="34"/>
        <v>2799.4213797389684</v>
      </c>
      <c r="H140" s="1506">
        <f t="shared" si="34"/>
        <v>21152.445761401701</v>
      </c>
    </row>
    <row r="141" spans="1:8" ht="15.75" thickBot="1" x14ac:dyDescent="0.3">
      <c r="A141" s="3617"/>
      <c r="B141" s="1493" t="s">
        <v>4783</v>
      </c>
      <c r="C141" s="1508">
        <f t="shared" ref="C141:H141" si="35">C138/C$11</f>
        <v>7.5461248225968365E-3</v>
      </c>
      <c r="D141" s="1508">
        <f t="shared" si="35"/>
        <v>1.7030990968139364E-3</v>
      </c>
      <c r="E141" s="1508">
        <f t="shared" si="35"/>
        <v>5.8789078427447751E-3</v>
      </c>
      <c r="F141" s="1508">
        <f t="shared" si="35"/>
        <v>3.7843072296832397E-3</v>
      </c>
      <c r="G141" s="1508">
        <f t="shared" si="35"/>
        <v>7.4276105866620768E-3</v>
      </c>
      <c r="H141" s="1508">
        <f t="shared" si="35"/>
        <v>5.4957816775843011E-3</v>
      </c>
    </row>
    <row r="142" spans="1:8" x14ac:dyDescent="0.25">
      <c r="A142" s="3617"/>
      <c r="B142" s="1493" t="s">
        <v>4778</v>
      </c>
      <c r="C142" s="1511">
        <v>3806</v>
      </c>
      <c r="D142" s="1511">
        <v>245</v>
      </c>
      <c r="E142" s="1511">
        <v>1176</v>
      </c>
      <c r="F142" s="1510">
        <v>805</v>
      </c>
      <c r="G142" s="1509">
        <v>1221</v>
      </c>
      <c r="H142" s="1504">
        <f>C142+D142+E142+F142+G142</f>
        <v>7253</v>
      </c>
    </row>
    <row r="143" spans="1:8" ht="15.75" thickBot="1" x14ac:dyDescent="0.3">
      <c r="A143" s="3617"/>
      <c r="B143" s="1493" t="s">
        <v>4777</v>
      </c>
      <c r="C143" s="1508">
        <f>C142/C$15</f>
        <v>5.8018292682926829</v>
      </c>
      <c r="D143" s="1508">
        <f>D142/D$15</f>
        <v>0.39902280130293161</v>
      </c>
      <c r="E143" s="1508">
        <f>E142/E$15</f>
        <v>1.4942820838627699</v>
      </c>
      <c r="F143" s="1512"/>
      <c r="G143" s="1507">
        <f>G142/G$15</f>
        <v>1.8556231003039514</v>
      </c>
      <c r="H143" s="1506">
        <f>H142/H$15</f>
        <v>2.3858552631578949</v>
      </c>
    </row>
    <row r="144" spans="1:8" x14ac:dyDescent="0.25">
      <c r="A144" s="3617"/>
      <c r="B144" s="1493" t="s">
        <v>4776</v>
      </c>
      <c r="C144" s="1503">
        <v>33</v>
      </c>
      <c r="D144" s="1503">
        <v>22</v>
      </c>
      <c r="E144" s="1503">
        <v>29</v>
      </c>
      <c r="F144" s="1502">
        <v>11</v>
      </c>
      <c r="G144" s="1505">
        <v>23</v>
      </c>
      <c r="H144" s="1504">
        <f>C144+D144+E144+F144+G144</f>
        <v>118</v>
      </c>
    </row>
    <row r="145" spans="1:8" x14ac:dyDescent="0.25">
      <c r="A145" s="3617"/>
      <c r="B145" s="1493" t="s">
        <v>4775</v>
      </c>
      <c r="C145" s="1503">
        <f t="shared" ref="C145:H145" si="36">C142/C144</f>
        <v>115.33333333333333</v>
      </c>
      <c r="D145" s="1503">
        <f t="shared" si="36"/>
        <v>11.136363636363637</v>
      </c>
      <c r="E145" s="1503">
        <f t="shared" si="36"/>
        <v>40.551724137931032</v>
      </c>
      <c r="F145" s="1503">
        <f t="shared" si="36"/>
        <v>73.181818181818187</v>
      </c>
      <c r="G145" s="1502">
        <f t="shared" si="36"/>
        <v>53.086956521739133</v>
      </c>
      <c r="H145" s="1501">
        <f t="shared" si="36"/>
        <v>61.466101694915253</v>
      </c>
    </row>
    <row r="146" spans="1:8" x14ac:dyDescent="0.25">
      <c r="A146" s="3617"/>
      <c r="B146" s="1493" t="s">
        <v>4774</v>
      </c>
      <c r="C146" s="1500">
        <f t="shared" ref="C146:H146" si="37">C138/C142*1000000</f>
        <v>343667.89280084078</v>
      </c>
      <c r="D146" s="1500">
        <f t="shared" si="37"/>
        <v>767346.93877551018</v>
      </c>
      <c r="E146" s="1500">
        <f t="shared" si="37"/>
        <v>674319.72789115645</v>
      </c>
      <c r="F146" s="1500">
        <f t="shared" si="37"/>
        <v>368944.09937888203</v>
      </c>
      <c r="G146" s="1499">
        <f t="shared" si="37"/>
        <v>459459.45945945947</v>
      </c>
      <c r="H146" s="1498">
        <f t="shared" si="37"/>
        <v>433889.42506549018</v>
      </c>
    </row>
    <row r="147" spans="1:8" x14ac:dyDescent="0.25">
      <c r="A147" s="3617"/>
      <c r="B147" s="1497" t="s">
        <v>4773</v>
      </c>
      <c r="C147" s="1497"/>
      <c r="D147" s="1497"/>
      <c r="E147" s="1496"/>
      <c r="F147" s="1496"/>
      <c r="G147" s="1495"/>
      <c r="H147" s="1494"/>
    </row>
    <row r="148" spans="1:8" x14ac:dyDescent="0.25">
      <c r="A148" s="3617"/>
      <c r="B148" s="1493" t="s">
        <v>4223</v>
      </c>
      <c r="C148" s="1492">
        <f t="shared" ref="C148:H148" si="38">C146/C$27</f>
        <v>244103.69868849788</v>
      </c>
      <c r="D148" s="1492">
        <f t="shared" si="38"/>
        <v>459062.53142996377</v>
      </c>
      <c r="E148" s="1492">
        <f t="shared" si="38"/>
        <v>204989.11695439206</v>
      </c>
      <c r="F148" s="1492">
        <f t="shared" si="38"/>
        <v>234135.28435614755</v>
      </c>
      <c r="G148" s="1491">
        <f t="shared" si="38"/>
        <v>255939.08285467181</v>
      </c>
      <c r="H148" s="1487">
        <f t="shared" si="38"/>
        <v>233156.19840205982</v>
      </c>
    </row>
    <row r="149" spans="1:8" x14ac:dyDescent="0.25">
      <c r="A149" s="3618"/>
      <c r="B149" s="1490" t="s">
        <v>4772</v>
      </c>
      <c r="C149" s="1489">
        <f t="shared" ref="C149:H149" si="39">C146/C$28</f>
        <v>235547.6200881429</v>
      </c>
      <c r="D149" s="1489">
        <f t="shared" si="39"/>
        <v>731461.9535425686</v>
      </c>
      <c r="E149" s="1489">
        <f t="shared" si="39"/>
        <v>186713.8539399913</v>
      </c>
      <c r="F149" s="1489">
        <f t="shared" si="39"/>
        <v>240170.03880066512</v>
      </c>
      <c r="G149" s="1488">
        <f t="shared" si="39"/>
        <v>267325.82016272389</v>
      </c>
      <c r="H149" s="1487">
        <f t="shared" si="39"/>
        <v>231796.57867540242</v>
      </c>
    </row>
    <row r="150" spans="1:8" ht="15.75" thickBot="1" x14ac:dyDescent="0.3">
      <c r="A150" s="3619"/>
      <c r="B150" s="1486" t="s">
        <v>4771</v>
      </c>
      <c r="C150" s="1485">
        <f t="shared" ref="C150:H150" si="40">C146/C$29</f>
        <v>261757.02767167086</v>
      </c>
      <c r="D150" s="1485">
        <f t="shared" si="40"/>
        <v>429062.87263883039</v>
      </c>
      <c r="E150" s="1485">
        <f t="shared" si="40"/>
        <v>234458.12014601665</v>
      </c>
      <c r="F150" s="1485">
        <f t="shared" si="40"/>
        <v>233007.11630532131</v>
      </c>
      <c r="G150" s="1484">
        <f t="shared" si="40"/>
        <v>245428.76134461959</v>
      </c>
      <c r="H150" s="1483">
        <f t="shared" si="40"/>
        <v>234283.55138742368</v>
      </c>
    </row>
    <row r="151" spans="1:8" x14ac:dyDescent="0.25">
      <c r="A151" s="3616" t="s">
        <v>653</v>
      </c>
      <c r="B151" s="1516" t="s">
        <v>935</v>
      </c>
      <c r="C151" s="1515">
        <v>78</v>
      </c>
      <c r="D151" s="1515"/>
      <c r="E151" s="1515">
        <v>54</v>
      </c>
      <c r="F151" s="1514"/>
      <c r="G151" s="1513">
        <v>0</v>
      </c>
      <c r="H151" s="1504">
        <f>C151+D151+E151+F151+G151</f>
        <v>132</v>
      </c>
    </row>
    <row r="152" spans="1:8" x14ac:dyDescent="0.25">
      <c r="A152" s="3617"/>
      <c r="B152" s="1493" t="s">
        <v>4780</v>
      </c>
      <c r="C152" s="1508">
        <f>C151/C$9</f>
        <v>962.52892561983458</v>
      </c>
      <c r="D152" s="1508"/>
      <c r="E152" s="1508">
        <f>E151/E$9</f>
        <v>556.0757780784844</v>
      </c>
      <c r="F152" s="1512"/>
      <c r="G152" s="1507">
        <f>G151/G$9</f>
        <v>0</v>
      </c>
      <c r="H152" s="1506">
        <f>H151/H$9</f>
        <v>1968.7420767843339</v>
      </c>
    </row>
    <row r="153" spans="1:8" x14ac:dyDescent="0.25">
      <c r="A153" s="3617"/>
      <c r="B153" s="1493" t="s">
        <v>4779</v>
      </c>
      <c r="C153" s="1508">
        <f>C151/C$10</f>
        <v>625.58677685950408</v>
      </c>
      <c r="D153" s="1508"/>
      <c r="E153" s="1508">
        <f>E151/E$10</f>
        <v>312.62516914749659</v>
      </c>
      <c r="F153" s="1512">
        <f>F151/F$10</f>
        <v>0</v>
      </c>
      <c r="G153" s="1512">
        <f>G151/G$10</f>
        <v>0</v>
      </c>
      <c r="H153" s="1506">
        <f>H151/H$10</f>
        <v>887.23318732285497</v>
      </c>
    </row>
    <row r="154" spans="1:8" ht="15.75" thickBot="1" x14ac:dyDescent="0.3">
      <c r="A154" s="3617"/>
      <c r="B154" s="1493" t="s">
        <v>4783</v>
      </c>
      <c r="C154" s="1508">
        <f t="shared" ref="C154:H154" si="41">C151/C$11</f>
        <v>4.4999826923742598E-4</v>
      </c>
      <c r="D154" s="1508">
        <f t="shared" si="41"/>
        <v>0</v>
      </c>
      <c r="E154" s="1508">
        <f t="shared" si="41"/>
        <v>4.0032915953117006E-4</v>
      </c>
      <c r="F154" s="1508">
        <f t="shared" si="41"/>
        <v>0</v>
      </c>
      <c r="G154" s="1508">
        <f t="shared" si="41"/>
        <v>0</v>
      </c>
      <c r="H154" s="1508">
        <f t="shared" si="41"/>
        <v>2.3051896455072377E-4</v>
      </c>
    </row>
    <row r="155" spans="1:8" x14ac:dyDescent="0.25">
      <c r="A155" s="3617"/>
      <c r="B155" s="1493" t="s">
        <v>4778</v>
      </c>
      <c r="C155" s="1511">
        <v>222</v>
      </c>
      <c r="D155" s="1511"/>
      <c r="E155" s="1511">
        <v>220</v>
      </c>
      <c r="F155" s="1510"/>
      <c r="G155" s="1509">
        <v>0</v>
      </c>
      <c r="H155" s="1504">
        <f>C155+D155+E155+F155+G155</f>
        <v>442</v>
      </c>
    </row>
    <row r="156" spans="1:8" ht="15.75" thickBot="1" x14ac:dyDescent="0.3">
      <c r="A156" s="3617"/>
      <c r="B156" s="1493" t="s">
        <v>4777</v>
      </c>
      <c r="C156" s="1508">
        <f>C155/C$15</f>
        <v>0.33841463414634149</v>
      </c>
      <c r="D156" s="1508"/>
      <c r="E156" s="1508">
        <f>E155/E$15</f>
        <v>0.27954256670902161</v>
      </c>
      <c r="F156" s="1512"/>
      <c r="G156" s="1507">
        <f>G155/G$15</f>
        <v>0</v>
      </c>
      <c r="H156" s="1506">
        <f>H155/H$15</f>
        <v>0.14539473684210527</v>
      </c>
    </row>
    <row r="157" spans="1:8" x14ac:dyDescent="0.25">
      <c r="A157" s="3617"/>
      <c r="B157" s="1493" t="s">
        <v>4776</v>
      </c>
      <c r="C157" s="1503">
        <v>5</v>
      </c>
      <c r="D157" s="1503">
        <v>1</v>
      </c>
      <c r="E157" s="1503">
        <v>15</v>
      </c>
      <c r="F157" s="1502"/>
      <c r="G157" s="1505"/>
      <c r="H157" s="1504">
        <f>C157+D157+E157+F157+G157</f>
        <v>21</v>
      </c>
    </row>
    <row r="158" spans="1:8" x14ac:dyDescent="0.25">
      <c r="A158" s="3617"/>
      <c r="B158" s="1493" t="s">
        <v>4775</v>
      </c>
      <c r="C158" s="1503">
        <f>C155/C157</f>
        <v>44.4</v>
      </c>
      <c r="D158" s="1503"/>
      <c r="E158" s="1503">
        <f>E155/E157</f>
        <v>14.666666666666666</v>
      </c>
      <c r="F158" s="1502"/>
      <c r="G158" s="1502" t="e">
        <f>G155/G157</f>
        <v>#DIV/0!</v>
      </c>
      <c r="H158" s="1501">
        <f>H155/H157</f>
        <v>21.047619047619047</v>
      </c>
    </row>
    <row r="159" spans="1:8" x14ac:dyDescent="0.25">
      <c r="A159" s="3617"/>
      <c r="B159" s="1493" t="s">
        <v>4774</v>
      </c>
      <c r="C159" s="1500">
        <f>C151/C155*1000000</f>
        <v>351351.35135135136</v>
      </c>
      <c r="D159" s="1500"/>
      <c r="E159" s="1500">
        <f>E151/E155*1000000</f>
        <v>245454.54545454544</v>
      </c>
      <c r="F159" s="1528"/>
      <c r="G159" s="1499"/>
      <c r="H159" s="1498">
        <f>H151/H155*1000000</f>
        <v>298642.5339366516</v>
      </c>
    </row>
    <row r="160" spans="1:8" x14ac:dyDescent="0.25">
      <c r="A160" s="3617"/>
      <c r="B160" s="1497" t="s">
        <v>4773</v>
      </c>
      <c r="C160" s="1497"/>
      <c r="D160" s="1496"/>
      <c r="E160" s="1496"/>
      <c r="F160" s="1496"/>
      <c r="G160" s="1495"/>
      <c r="H160" s="1494"/>
    </row>
    <row r="161" spans="1:8" x14ac:dyDescent="0.25">
      <c r="A161" s="3617"/>
      <c r="B161" s="1493" t="s">
        <v>4223</v>
      </c>
      <c r="C161" s="1492">
        <f>C159/C$27</f>
        <v>249561.17868645134</v>
      </c>
      <c r="D161" s="1492"/>
      <c r="E161" s="1492">
        <f>E159/E$27</f>
        <v>74616.696566959261</v>
      </c>
      <c r="F161" s="1527"/>
      <c r="G161" s="1491">
        <f>G159/G$27</f>
        <v>0</v>
      </c>
      <c r="H161" s="1487">
        <f>H159/H$27</f>
        <v>160479.49977881575</v>
      </c>
    </row>
    <row r="162" spans="1:8" x14ac:dyDescent="0.25">
      <c r="A162" s="3618"/>
      <c r="B162" s="1490" t="s">
        <v>4772</v>
      </c>
      <c r="C162" s="1489">
        <f>C159/C$28</f>
        <v>240813.80995787118</v>
      </c>
      <c r="D162" s="1489"/>
      <c r="E162" s="1489">
        <f>E159/E$28</f>
        <v>67964.442167862013</v>
      </c>
      <c r="F162" s="1488"/>
      <c r="G162" s="1488">
        <f>G159/G$28</f>
        <v>0</v>
      </c>
      <c r="H162" s="1487">
        <f>H159/H$28</f>
        <v>159543.6846680927</v>
      </c>
    </row>
    <row r="163" spans="1:8" ht="15.75" thickBot="1" x14ac:dyDescent="0.3">
      <c r="A163" s="3619"/>
      <c r="B163" s="1486" t="s">
        <v>4771</v>
      </c>
      <c r="C163" s="1485">
        <f>C159/C$29</f>
        <v>267609.18702245911</v>
      </c>
      <c r="D163" s="1485"/>
      <c r="E163" s="1485">
        <f>E159/E$29</f>
        <v>85343.508321406858</v>
      </c>
      <c r="F163" s="1526"/>
      <c r="G163" s="1484">
        <f>G159/G$29</f>
        <v>0</v>
      </c>
      <c r="H163" s="1483">
        <f>H159/H$29</f>
        <v>161255.44759579538</v>
      </c>
    </row>
    <row r="164" spans="1:8" x14ac:dyDescent="0.25">
      <c r="A164" s="3616" t="s">
        <v>716</v>
      </c>
      <c r="B164" s="1516" t="s">
        <v>935</v>
      </c>
      <c r="C164" s="1515">
        <v>33</v>
      </c>
      <c r="D164" s="1515"/>
      <c r="E164" s="1515">
        <v>119</v>
      </c>
      <c r="F164" s="1514">
        <v>3</v>
      </c>
      <c r="G164" s="1513">
        <v>109</v>
      </c>
      <c r="H164" s="1504">
        <f>C164+D164+E164+F164+G164</f>
        <v>264</v>
      </c>
    </row>
    <row r="165" spans="1:8" x14ac:dyDescent="0.25">
      <c r="A165" s="3617"/>
      <c r="B165" s="1493" t="s">
        <v>4780</v>
      </c>
      <c r="C165" s="1508">
        <f>C164/C$9</f>
        <v>407.22377622377621</v>
      </c>
      <c r="D165" s="1508"/>
      <c r="E165" s="1508">
        <f>E164/E$9</f>
        <v>1225.426251691475</v>
      </c>
      <c r="F165" s="1508">
        <f>F164/F$9</f>
        <v>105.59447004608296</v>
      </c>
      <c r="G165" s="1507">
        <f>G164/G$9</f>
        <v>1084.919204474829</v>
      </c>
      <c r="H165" s="1506">
        <f>H164/H$9</f>
        <v>3937.4841535686678</v>
      </c>
    </row>
    <row r="166" spans="1:8" x14ac:dyDescent="0.25">
      <c r="A166" s="3617"/>
      <c r="B166" s="1493" t="s">
        <v>4779</v>
      </c>
      <c r="C166" s="1508">
        <f>C164/C$10</f>
        <v>264.67132867132864</v>
      </c>
      <c r="D166" s="1508"/>
      <c r="E166" s="1508">
        <f>E164/E$10</f>
        <v>688.93324312133518</v>
      </c>
      <c r="F166" s="1512">
        <f>F164/F$10</f>
        <v>17.059907834101384</v>
      </c>
      <c r="G166" s="1512">
        <f>G164/G$10</f>
        <v>543.91609695463023</v>
      </c>
      <c r="H166" s="1506">
        <f>H164/H$10</f>
        <v>1774.4663746457099</v>
      </c>
    </row>
    <row r="167" spans="1:8" ht="15.75" thickBot="1" x14ac:dyDescent="0.3">
      <c r="A167" s="3617"/>
      <c r="B167" s="1493" t="s">
        <v>4783</v>
      </c>
      <c r="C167" s="1508">
        <f t="shared" ref="C167:H167" si="42">C164/C$11</f>
        <v>1.9038388313891101E-4</v>
      </c>
      <c r="D167" s="1508">
        <f t="shared" si="42"/>
        <v>0</v>
      </c>
      <c r="E167" s="1508">
        <f t="shared" si="42"/>
        <v>8.8220685155943035E-4</v>
      </c>
      <c r="F167" s="1508">
        <f t="shared" si="42"/>
        <v>3.8225325552355955E-5</v>
      </c>
      <c r="G167" s="1508">
        <f t="shared" si="42"/>
        <v>1.4431542851090309E-3</v>
      </c>
      <c r="H167" s="1508">
        <f t="shared" si="42"/>
        <v>4.6103792910144755E-4</v>
      </c>
    </row>
    <row r="168" spans="1:8" x14ac:dyDescent="0.25">
      <c r="A168" s="3617"/>
      <c r="B168" s="1493" t="s">
        <v>4778</v>
      </c>
      <c r="C168" s="1511">
        <v>214</v>
      </c>
      <c r="D168" s="1511"/>
      <c r="E168" s="1511">
        <v>283</v>
      </c>
      <c r="F168" s="1510">
        <v>22</v>
      </c>
      <c r="G168" s="1509">
        <v>371</v>
      </c>
      <c r="H168" s="1504">
        <f>C168+D168+E168+F168+G168</f>
        <v>890</v>
      </c>
    </row>
    <row r="169" spans="1:8" ht="15.75" thickBot="1" x14ac:dyDescent="0.3">
      <c r="A169" s="3617"/>
      <c r="B169" s="1493" t="s">
        <v>4777</v>
      </c>
      <c r="C169" s="1508">
        <f>C168/C$15</f>
        <v>0.32621951219512196</v>
      </c>
      <c r="D169" s="1508"/>
      <c r="E169" s="1508">
        <f>E168/E$15</f>
        <v>0.35959339263024143</v>
      </c>
      <c r="F169" s="1508">
        <f>F168/F$15</f>
        <v>6.7692307692307691E-2</v>
      </c>
      <c r="G169" s="1507">
        <f>G168/G$15</f>
        <v>0.56382978723404253</v>
      </c>
      <c r="H169" s="1506">
        <f>H168/H$15</f>
        <v>0.29276315789473684</v>
      </c>
    </row>
    <row r="170" spans="1:8" x14ac:dyDescent="0.25">
      <c r="A170" s="3617"/>
      <c r="B170" s="1493" t="s">
        <v>4776</v>
      </c>
      <c r="C170" s="1503">
        <v>2</v>
      </c>
      <c r="D170" s="1503"/>
      <c r="E170" s="1503">
        <v>4</v>
      </c>
      <c r="F170" s="1502">
        <v>2</v>
      </c>
      <c r="G170" s="1505">
        <v>1</v>
      </c>
      <c r="H170" s="1504">
        <f>C170+D170+E170+F170+G170</f>
        <v>9</v>
      </c>
    </row>
    <row r="171" spans="1:8" x14ac:dyDescent="0.25">
      <c r="A171" s="3617"/>
      <c r="B171" s="1493" t="s">
        <v>4775</v>
      </c>
      <c r="C171" s="1503">
        <f>C168/C170</f>
        <v>107</v>
      </c>
      <c r="D171" s="1503"/>
      <c r="E171" s="1503">
        <f>E168/E170</f>
        <v>70.75</v>
      </c>
      <c r="F171" s="1503">
        <f>F168/F170</f>
        <v>11</v>
      </c>
      <c r="G171" s="1502">
        <f>G168/G170</f>
        <v>371</v>
      </c>
      <c r="H171" s="1501">
        <f>H168/H170</f>
        <v>98.888888888888886</v>
      </c>
    </row>
    <row r="172" spans="1:8" x14ac:dyDescent="0.25">
      <c r="A172" s="3617"/>
      <c r="B172" s="1493" t="s">
        <v>4774</v>
      </c>
      <c r="C172" s="1500">
        <f>C164/C168*1000000</f>
        <v>154205.60747663552</v>
      </c>
      <c r="D172" s="1500"/>
      <c r="E172" s="1500">
        <f>E164/E168*1000000</f>
        <v>420494.69964664307</v>
      </c>
      <c r="F172" s="1500">
        <f>F164/F168*1000000</f>
        <v>136363.63636363635</v>
      </c>
      <c r="G172" s="1499">
        <f>G164/G168*1000000</f>
        <v>293800.53908355796</v>
      </c>
      <c r="H172" s="1498">
        <f>H164/H168*1000000</f>
        <v>296629.2134831461</v>
      </c>
    </row>
    <row r="173" spans="1:8" x14ac:dyDescent="0.25">
      <c r="A173" s="3617"/>
      <c r="B173" s="1497" t="s">
        <v>4773</v>
      </c>
      <c r="C173" s="1497"/>
      <c r="D173" s="1496"/>
      <c r="E173" s="1496"/>
      <c r="F173" s="1496"/>
      <c r="G173" s="1495"/>
      <c r="H173" s="1494"/>
    </row>
    <row r="174" spans="1:8" x14ac:dyDescent="0.25">
      <c r="A174" s="3617"/>
      <c r="B174" s="1493" t="s">
        <v>4223</v>
      </c>
      <c r="C174" s="1492">
        <f>C172/C$27</f>
        <v>109530.6251531837</v>
      </c>
      <c r="D174" s="1492"/>
      <c r="E174" s="1492">
        <f>E172/E$27</f>
        <v>127827.8442692706</v>
      </c>
      <c r="F174" s="1492">
        <f>F172/F$27</f>
        <v>86537.605099494365</v>
      </c>
      <c r="G174" s="1491">
        <f>G172/G$27</f>
        <v>163659.79406261162</v>
      </c>
      <c r="H174" s="1487">
        <f>H172/H$27</f>
        <v>159397.61551064395</v>
      </c>
    </row>
    <row r="175" spans="1:8" x14ac:dyDescent="0.25">
      <c r="A175" s="3618"/>
      <c r="B175" s="1490" t="s">
        <v>4772</v>
      </c>
      <c r="C175" s="1489">
        <f>C172/C$28</f>
        <v>105691.46727482413</v>
      </c>
      <c r="D175" s="1489"/>
      <c r="E175" s="1489">
        <f>E172/E$28</f>
        <v>116431.69061344244</v>
      </c>
      <c r="F175" s="1489">
        <f>F172/F$28</f>
        <v>88768.081374901463</v>
      </c>
      <c r="G175" s="1488">
        <f>G172/G$28</f>
        <v>170941.02310389496</v>
      </c>
      <c r="H175" s="1487">
        <f>H172/H$28</f>
        <v>158468.1092658359</v>
      </c>
    </row>
    <row r="176" spans="1:8" ht="15.75" thickBot="1" x14ac:dyDescent="0.3">
      <c r="A176" s="3619"/>
      <c r="B176" s="1486" t="s">
        <v>4771</v>
      </c>
      <c r="C176" s="1485">
        <f>C172/C$29</f>
        <v>117451.76756089956</v>
      </c>
      <c r="D176" s="1485"/>
      <c r="E176" s="1485">
        <f>E172/E$29</f>
        <v>146204.23032681792</v>
      </c>
      <c r="F176" s="1485">
        <f>F172/F$29</f>
        <v>86120.62838649386</v>
      </c>
      <c r="G176" s="1484">
        <f>G172/G$29</f>
        <v>156938.98755396399</v>
      </c>
      <c r="H176" s="1483">
        <f>H172/H$29</f>
        <v>160168.33221874508</v>
      </c>
    </row>
    <row r="177" spans="1:8" x14ac:dyDescent="0.25">
      <c r="A177" s="3616" t="s">
        <v>4784</v>
      </c>
      <c r="B177" s="1516" t="s">
        <v>935</v>
      </c>
      <c r="C177" s="1515">
        <v>402</v>
      </c>
      <c r="D177" s="1515">
        <v>24</v>
      </c>
      <c r="E177" s="1515">
        <v>35</v>
      </c>
      <c r="F177" s="1514"/>
      <c r="G177" s="1513">
        <v>175</v>
      </c>
      <c r="H177" s="1504">
        <f>C177+D177+E177+F177+G177</f>
        <v>636</v>
      </c>
    </row>
    <row r="178" spans="1:8" x14ac:dyDescent="0.25">
      <c r="A178" s="3617"/>
      <c r="B178" s="1493" t="s">
        <v>4780</v>
      </c>
      <c r="C178" s="1508">
        <f>C177/C$9</f>
        <v>4960.7260012714551</v>
      </c>
      <c r="D178" s="1508">
        <f>D177/D$9</f>
        <v>1538.7640449438202</v>
      </c>
      <c r="E178" s="1508">
        <f>E177/E$9</f>
        <v>360.41948579161027</v>
      </c>
      <c r="F178" s="1512"/>
      <c r="G178" s="1507">
        <f>G177/G$9</f>
        <v>1741.8427594779366</v>
      </c>
      <c r="H178" s="1506">
        <f>H177/H$9</f>
        <v>9485.7572790517897</v>
      </c>
    </row>
    <row r="179" spans="1:8" x14ac:dyDescent="0.25">
      <c r="A179" s="3617"/>
      <c r="B179" s="1493" t="s">
        <v>4779</v>
      </c>
      <c r="C179" s="1508">
        <f t="shared" ref="C179:H179" si="43">C177/C$10</f>
        <v>3224.1780038143675</v>
      </c>
      <c r="D179" s="1508">
        <f t="shared" si="43"/>
        <v>243.23595505617979</v>
      </c>
      <c r="E179" s="1508">
        <f t="shared" si="43"/>
        <v>202.62742444745152</v>
      </c>
      <c r="F179" s="1512">
        <f t="shared" si="43"/>
        <v>0</v>
      </c>
      <c r="G179" s="1512">
        <f t="shared" si="43"/>
        <v>873.25978868862649</v>
      </c>
      <c r="H179" s="1506">
        <f t="shared" si="43"/>
        <v>4274.8508116464836</v>
      </c>
    </row>
    <row r="180" spans="1:8" ht="15.75" thickBot="1" x14ac:dyDescent="0.3">
      <c r="A180" s="3617"/>
      <c r="B180" s="1493" t="s">
        <v>4783</v>
      </c>
      <c r="C180" s="1508">
        <f t="shared" ref="C180:H180" si="44">C177/C$11</f>
        <v>2.319221849146734E-3</v>
      </c>
      <c r="D180" s="1508">
        <f t="shared" si="44"/>
        <v>2.1741690597624721E-4</v>
      </c>
      <c r="E180" s="1508">
        <f t="shared" si="44"/>
        <v>2.5947260339983244E-4</v>
      </c>
      <c r="F180" s="1508">
        <f t="shared" si="44"/>
        <v>0</v>
      </c>
      <c r="G180" s="1508">
        <f t="shared" si="44"/>
        <v>2.316990824716334E-3</v>
      </c>
      <c r="H180" s="1508">
        <f t="shared" si="44"/>
        <v>1.1106822837443965E-3</v>
      </c>
    </row>
    <row r="181" spans="1:8" x14ac:dyDescent="0.25">
      <c r="A181" s="3617"/>
      <c r="B181" s="1493" t="s">
        <v>4778</v>
      </c>
      <c r="C181" s="1511">
        <v>1021</v>
      </c>
      <c r="D181" s="1511">
        <v>65</v>
      </c>
      <c r="E181" s="1511">
        <v>159</v>
      </c>
      <c r="F181" s="1510"/>
      <c r="G181" s="1509">
        <v>356</v>
      </c>
      <c r="H181" s="1504">
        <f>C181+D181+E181+F181+G181</f>
        <v>1601</v>
      </c>
    </row>
    <row r="182" spans="1:8" ht="15.75" thickBot="1" x14ac:dyDescent="0.3">
      <c r="A182" s="3617"/>
      <c r="B182" s="1493" t="s">
        <v>4777</v>
      </c>
      <c r="C182" s="1508">
        <f>C181/C$15</f>
        <v>1.5564024390243902</v>
      </c>
      <c r="D182" s="1508">
        <f>D181/D$15</f>
        <v>0.10586319218241043</v>
      </c>
      <c r="E182" s="1508">
        <f>E181/E$15</f>
        <v>0.2020330368487929</v>
      </c>
      <c r="F182" s="1512"/>
      <c r="G182" s="1507">
        <f>G181/G$15</f>
        <v>0.54103343465045595</v>
      </c>
      <c r="H182" s="1506">
        <f>H181/H$15</f>
        <v>0.52664473684210522</v>
      </c>
    </row>
    <row r="183" spans="1:8" x14ac:dyDescent="0.25">
      <c r="A183" s="3617"/>
      <c r="B183" s="1493" t="s">
        <v>4776</v>
      </c>
      <c r="C183" s="1503">
        <v>32</v>
      </c>
      <c r="D183" s="1503">
        <v>7</v>
      </c>
      <c r="E183" s="1503">
        <v>11</v>
      </c>
      <c r="F183" s="1502"/>
      <c r="G183" s="1505">
        <v>32</v>
      </c>
      <c r="H183" s="1504">
        <f>C183+D183+E183+F183+G183</f>
        <v>82</v>
      </c>
    </row>
    <row r="184" spans="1:8" x14ac:dyDescent="0.25">
      <c r="A184" s="3617"/>
      <c r="B184" s="1493" t="s">
        <v>4775</v>
      </c>
      <c r="C184" s="1503">
        <f>C181/C183</f>
        <v>31.90625</v>
      </c>
      <c r="D184" s="1503">
        <f>D181/D183</f>
        <v>9.2857142857142865</v>
      </c>
      <c r="E184" s="1503">
        <f>E181/E183</f>
        <v>14.454545454545455</v>
      </c>
      <c r="F184" s="1502"/>
      <c r="G184" s="1502">
        <f>G181/G183</f>
        <v>11.125</v>
      </c>
      <c r="H184" s="1501">
        <f>H181/H183</f>
        <v>19.524390243902438</v>
      </c>
    </row>
    <row r="185" spans="1:8" x14ac:dyDescent="0.25">
      <c r="A185" s="3617"/>
      <c r="B185" s="1493" t="s">
        <v>4774</v>
      </c>
      <c r="C185" s="1500">
        <f>C177/C181*1000000</f>
        <v>393731.63565132226</v>
      </c>
      <c r="D185" s="1500">
        <f>D177/D181*1000000</f>
        <v>369230.76923076925</v>
      </c>
      <c r="E185" s="1500">
        <f>E177/E181*1000000</f>
        <v>220125.78616352202</v>
      </c>
      <c r="F185" s="1528"/>
      <c r="G185" s="1499">
        <f>G177/G181*1000000</f>
        <v>491573.03370786516</v>
      </c>
      <c r="H185" s="1498">
        <f>H177/H181*1000000</f>
        <v>397251.71767645224</v>
      </c>
    </row>
    <row r="186" spans="1:8" x14ac:dyDescent="0.25">
      <c r="A186" s="3617"/>
      <c r="B186" s="1497" t="s">
        <v>4773</v>
      </c>
      <c r="C186" s="1497"/>
      <c r="D186" s="1497"/>
      <c r="E186" s="1496"/>
      <c r="F186" s="1496"/>
      <c r="G186" s="1495"/>
      <c r="H186" s="1494"/>
    </row>
    <row r="187" spans="1:8" x14ac:dyDescent="0.25">
      <c r="A187" s="3617"/>
      <c r="B187" s="1493" t="s">
        <v>4223</v>
      </c>
      <c r="C187" s="1492">
        <f>C185/C$27</f>
        <v>279663.4499948977</v>
      </c>
      <c r="D187" s="1492">
        <f>D185/D$27</f>
        <v>220890.9725702281</v>
      </c>
      <c r="E187" s="1492">
        <f>E185/E$27</f>
        <v>66916.907007405811</v>
      </c>
      <c r="F187" s="1527"/>
      <c r="G187" s="1491">
        <f>G185/G$27</f>
        <v>273827.75305419695</v>
      </c>
      <c r="H187" s="1487">
        <f>H185/H$27</f>
        <v>213468.44368965633</v>
      </c>
    </row>
    <row r="188" spans="1:8" x14ac:dyDescent="0.25">
      <c r="A188" s="3618"/>
      <c r="B188" s="1490" t="s">
        <v>4772</v>
      </c>
      <c r="C188" s="1489">
        <f>C185/C$28</f>
        <v>269860.96657224261</v>
      </c>
      <c r="D188" s="1489">
        <f>D185/D$28</f>
        <v>351963.6895933146</v>
      </c>
      <c r="E188" s="1489">
        <f>E185/E$28</f>
        <v>60951.106998897922</v>
      </c>
      <c r="F188" s="1488"/>
      <c r="G188" s="1488">
        <f>G185/G$28</f>
        <v>286010.35782446089</v>
      </c>
      <c r="H188" s="1487">
        <f>H185/H$28</f>
        <v>212223.63051699163</v>
      </c>
    </row>
    <row r="189" spans="1:8" ht="15.75" thickBot="1" x14ac:dyDescent="0.3">
      <c r="A189" s="3619"/>
      <c r="B189" s="1486" t="s">
        <v>4771</v>
      </c>
      <c r="C189" s="1485">
        <f>C185/C$29</f>
        <v>299888.42370014742</v>
      </c>
      <c r="D189" s="1485">
        <f>D185/D$29</f>
        <v>206455.78487040286</v>
      </c>
      <c r="E189" s="1485">
        <f>E185/E$29</f>
        <v>76536.805738974246</v>
      </c>
      <c r="F189" s="1526"/>
      <c r="G189" s="1484">
        <f>G185/G$29</f>
        <v>262582.82050667744</v>
      </c>
      <c r="H189" s="1483">
        <f>H185/H$29</f>
        <v>214500.60276980879</v>
      </c>
    </row>
    <row r="190" spans="1:8" x14ac:dyDescent="0.25">
      <c r="A190" s="3616" t="s">
        <v>878</v>
      </c>
      <c r="B190" s="1516" t="s">
        <v>935</v>
      </c>
      <c r="C190" s="1515">
        <v>371</v>
      </c>
      <c r="D190" s="1515">
        <v>66</v>
      </c>
      <c r="E190" s="1515">
        <v>156</v>
      </c>
      <c r="F190" s="1514">
        <v>53</v>
      </c>
      <c r="G190" s="1513">
        <v>161</v>
      </c>
      <c r="H190" s="1504">
        <f>C190+D190+E190+F190+G190</f>
        <v>807</v>
      </c>
    </row>
    <row r="191" spans="1:8" x14ac:dyDescent="0.25">
      <c r="A191" s="3617"/>
      <c r="B191" s="1493" t="s">
        <v>4780</v>
      </c>
      <c r="C191" s="1508">
        <f t="shared" ref="C191:H191" si="45">C190/C$9</f>
        <v>4578.1824539097261</v>
      </c>
      <c r="D191" s="1508">
        <f t="shared" si="45"/>
        <v>4231.6011235955057</v>
      </c>
      <c r="E191" s="1508">
        <f t="shared" si="45"/>
        <v>1606.4411366711772</v>
      </c>
      <c r="F191" s="1508">
        <f t="shared" si="45"/>
        <v>1865.5023041474656</v>
      </c>
      <c r="G191" s="1507">
        <f t="shared" si="45"/>
        <v>1602.4953387197017</v>
      </c>
      <c r="H191" s="1506">
        <f t="shared" si="45"/>
        <v>12036.173151249677</v>
      </c>
    </row>
    <row r="192" spans="1:8" x14ac:dyDescent="0.25">
      <c r="A192" s="3617"/>
      <c r="B192" s="1493" t="s">
        <v>4779</v>
      </c>
      <c r="C192" s="1508">
        <f t="shared" ref="C192:H192" si="46">C190/C$10</f>
        <v>2975.54736172918</v>
      </c>
      <c r="D192" s="1508">
        <f t="shared" si="46"/>
        <v>668.89887640449444</v>
      </c>
      <c r="E192" s="1508">
        <f t="shared" si="46"/>
        <v>903.13937753721245</v>
      </c>
      <c r="F192" s="1512">
        <f t="shared" si="46"/>
        <v>301.39170506912444</v>
      </c>
      <c r="G192" s="1512">
        <f t="shared" si="46"/>
        <v>803.39900559353634</v>
      </c>
      <c r="H192" s="1506">
        <f t="shared" si="46"/>
        <v>5424.2210770419997</v>
      </c>
    </row>
    <row r="193" spans="1:8" ht="15.75" thickBot="1" x14ac:dyDescent="0.3">
      <c r="A193" s="3617"/>
      <c r="B193" s="1493" t="s">
        <v>4783</v>
      </c>
      <c r="C193" s="1508">
        <f t="shared" ref="C193:H193" si="47">C190/C$11</f>
        <v>2.1403763831677569E-3</v>
      </c>
      <c r="D193" s="1508">
        <f t="shared" si="47"/>
        <v>5.9789649143467984E-4</v>
      </c>
      <c r="E193" s="1508">
        <f t="shared" si="47"/>
        <v>1.1565064608678247E-3</v>
      </c>
      <c r="F193" s="1508">
        <f t="shared" si="47"/>
        <v>6.7531408475828849E-4</v>
      </c>
      <c r="G193" s="1508">
        <f t="shared" si="47"/>
        <v>2.1316315587390274E-3</v>
      </c>
      <c r="H193" s="1508">
        <f t="shared" si="47"/>
        <v>1.4093091241851067E-3</v>
      </c>
    </row>
    <row r="194" spans="1:8" x14ac:dyDescent="0.25">
      <c r="A194" s="3617"/>
      <c r="B194" s="1493" t="s">
        <v>4778</v>
      </c>
      <c r="C194" s="1511">
        <v>1632</v>
      </c>
      <c r="D194" s="1511">
        <v>111</v>
      </c>
      <c r="E194" s="1511">
        <v>511</v>
      </c>
      <c r="F194" s="1510">
        <v>195</v>
      </c>
      <c r="G194" s="1509">
        <v>411</v>
      </c>
      <c r="H194" s="1504">
        <f>C194+D194+E194+F194+G194</f>
        <v>2860</v>
      </c>
    </row>
    <row r="195" spans="1:8" ht="15.75" thickBot="1" x14ac:dyDescent="0.3">
      <c r="A195" s="3617"/>
      <c r="B195" s="1493" t="s">
        <v>4777</v>
      </c>
      <c r="C195" s="1508">
        <f t="shared" ref="C195:H195" si="48">C194/C$15</f>
        <v>2.4878048780487805</v>
      </c>
      <c r="D195" s="1508">
        <f t="shared" si="48"/>
        <v>0.18078175895765472</v>
      </c>
      <c r="E195" s="1508">
        <f t="shared" si="48"/>
        <v>0.64930114358322744</v>
      </c>
      <c r="F195" s="1508">
        <f t="shared" si="48"/>
        <v>0.6</v>
      </c>
      <c r="G195" s="1507">
        <f t="shared" si="48"/>
        <v>0.62462006079027355</v>
      </c>
      <c r="H195" s="1506">
        <f t="shared" si="48"/>
        <v>0.94078947368421051</v>
      </c>
    </row>
    <row r="196" spans="1:8" x14ac:dyDescent="0.25">
      <c r="A196" s="3617"/>
      <c r="B196" s="1493" t="s">
        <v>4776</v>
      </c>
      <c r="C196" s="1503">
        <v>7</v>
      </c>
      <c r="D196" s="1503">
        <v>9</v>
      </c>
      <c r="E196" s="1503">
        <v>4</v>
      </c>
      <c r="F196" s="1502">
        <v>3</v>
      </c>
      <c r="G196" s="1505">
        <v>4</v>
      </c>
      <c r="H196" s="1504">
        <f>C196+D196+E196+F196+G196</f>
        <v>27</v>
      </c>
    </row>
    <row r="197" spans="1:8" x14ac:dyDescent="0.25">
      <c r="A197" s="3617"/>
      <c r="B197" s="1493" t="s">
        <v>4775</v>
      </c>
      <c r="C197" s="1503">
        <f t="shared" ref="C197:H197" si="49">C194/C196</f>
        <v>233.14285714285714</v>
      </c>
      <c r="D197" s="1503">
        <f t="shared" si="49"/>
        <v>12.333333333333334</v>
      </c>
      <c r="E197" s="1503">
        <f t="shared" si="49"/>
        <v>127.75</v>
      </c>
      <c r="F197" s="1503">
        <f t="shared" si="49"/>
        <v>65</v>
      </c>
      <c r="G197" s="1502">
        <f t="shared" si="49"/>
        <v>102.75</v>
      </c>
      <c r="H197" s="1501">
        <f t="shared" si="49"/>
        <v>105.92592592592592</v>
      </c>
    </row>
    <row r="198" spans="1:8" x14ac:dyDescent="0.25">
      <c r="A198" s="3617"/>
      <c r="B198" s="1493" t="s">
        <v>4774</v>
      </c>
      <c r="C198" s="1500">
        <f t="shared" ref="C198:H198" si="50">C190/C194*1000000</f>
        <v>227328.43137254901</v>
      </c>
      <c r="D198" s="1500">
        <f t="shared" si="50"/>
        <v>594594.59459459467</v>
      </c>
      <c r="E198" s="1500">
        <f t="shared" si="50"/>
        <v>305283.75733855186</v>
      </c>
      <c r="F198" s="1500">
        <f t="shared" si="50"/>
        <v>271794.87179487175</v>
      </c>
      <c r="G198" s="1499">
        <f t="shared" si="50"/>
        <v>391727.49391727499</v>
      </c>
      <c r="H198" s="1498">
        <f t="shared" si="50"/>
        <v>282167.83216783212</v>
      </c>
    </row>
    <row r="199" spans="1:8" x14ac:dyDescent="0.25">
      <c r="A199" s="3617"/>
      <c r="B199" s="1497" t="s">
        <v>4773</v>
      </c>
      <c r="C199" s="1497"/>
      <c r="D199" s="1497"/>
      <c r="E199" s="1496"/>
      <c r="F199" s="1496"/>
      <c r="G199" s="1495"/>
      <c r="H199" s="1494"/>
    </row>
    <row r="200" spans="1:8" x14ac:dyDescent="0.25">
      <c r="A200" s="3617"/>
      <c r="B200" s="1493" t="s">
        <v>4223</v>
      </c>
      <c r="C200" s="1492">
        <f t="shared" ref="C200:H200" si="51">C198/C$27</f>
        <v>161468.9998033992</v>
      </c>
      <c r="D200" s="1492">
        <f t="shared" si="51"/>
        <v>355714.06618854299</v>
      </c>
      <c r="E200" s="1492">
        <f t="shared" si="51"/>
        <v>92804.414951730156</v>
      </c>
      <c r="F200" s="1492">
        <f t="shared" si="51"/>
        <v>172483.50007865031</v>
      </c>
      <c r="G200" s="1491">
        <f t="shared" si="51"/>
        <v>218209.40554820097</v>
      </c>
      <c r="H200" s="1487">
        <f t="shared" si="51"/>
        <v>151626.6017538273</v>
      </c>
    </row>
    <row r="201" spans="1:8" x14ac:dyDescent="0.25">
      <c r="A201" s="3618"/>
      <c r="B201" s="1490" t="s">
        <v>4772</v>
      </c>
      <c r="C201" s="1489">
        <f t="shared" ref="C201:H201" si="52">C198/C$28</f>
        <v>155809.34998546841</v>
      </c>
      <c r="D201" s="1489">
        <f t="shared" si="52"/>
        <v>566788.37400725216</v>
      </c>
      <c r="E201" s="1489">
        <f t="shared" si="52"/>
        <v>84530.682583207381</v>
      </c>
      <c r="F201" s="1489">
        <f t="shared" si="52"/>
        <v>176929.20150963264</v>
      </c>
      <c r="G201" s="1488">
        <f t="shared" si="52"/>
        <v>227917.54840551689</v>
      </c>
      <c r="H201" s="1487">
        <f t="shared" si="52"/>
        <v>150742.41115437762</v>
      </c>
    </row>
    <row r="202" spans="1:8" ht="15.75" thickBot="1" x14ac:dyDescent="0.3">
      <c r="A202" s="3619"/>
      <c r="B202" s="1486" t="s">
        <v>4771</v>
      </c>
      <c r="C202" s="1485">
        <f t="shared" ref="C202:H202" si="53">C198/C$29</f>
        <v>173146.27216521945</v>
      </c>
      <c r="D202" s="1485">
        <f t="shared" si="53"/>
        <v>332468.212122383</v>
      </c>
      <c r="E202" s="1485">
        <f t="shared" si="53"/>
        <v>106145.87249368282</v>
      </c>
      <c r="F202" s="1485">
        <f t="shared" si="53"/>
        <v>171652.39777547322</v>
      </c>
      <c r="G202" s="1484">
        <f t="shared" si="53"/>
        <v>209248.4802246886</v>
      </c>
      <c r="H202" s="1483">
        <f t="shared" si="53"/>
        <v>152359.74418503555</v>
      </c>
    </row>
    <row r="203" spans="1:8" x14ac:dyDescent="0.25">
      <c r="A203" s="3616" t="s">
        <v>898</v>
      </c>
      <c r="B203" s="1516" t="s">
        <v>935</v>
      </c>
      <c r="C203" s="1515">
        <v>622</v>
      </c>
      <c r="D203" s="1515">
        <v>7</v>
      </c>
      <c r="E203" s="1515">
        <v>276</v>
      </c>
      <c r="F203" s="1514">
        <v>73</v>
      </c>
      <c r="G203" s="1513">
        <v>391</v>
      </c>
      <c r="H203" s="1504">
        <f>C203+D203+E203+F203+G203</f>
        <v>1369</v>
      </c>
    </row>
    <row r="204" spans="1:8" x14ac:dyDescent="0.25">
      <c r="A204" s="3617"/>
      <c r="B204" s="1493" t="s">
        <v>4780</v>
      </c>
      <c r="C204" s="1508">
        <f t="shared" ref="C204:H204" si="54">C203/C$9</f>
        <v>7675.5511760966301</v>
      </c>
      <c r="D204" s="1508">
        <f t="shared" si="54"/>
        <v>448.8061797752809</v>
      </c>
      <c r="E204" s="1508">
        <f t="shared" si="54"/>
        <v>2842.1650879566982</v>
      </c>
      <c r="F204" s="1508">
        <f t="shared" si="54"/>
        <v>2569.4654377880183</v>
      </c>
      <c r="G204" s="1507">
        <f t="shared" si="54"/>
        <v>3891.7743940335613</v>
      </c>
      <c r="H204" s="1506">
        <f t="shared" si="54"/>
        <v>20418.241690286006</v>
      </c>
    </row>
    <row r="205" spans="1:8" x14ac:dyDescent="0.25">
      <c r="A205" s="3617"/>
      <c r="B205" s="1493" t="s">
        <v>4779</v>
      </c>
      <c r="C205" s="1508">
        <f t="shared" ref="C205:H205" si="55">C203/C$10</f>
        <v>4988.6535282898922</v>
      </c>
      <c r="D205" s="1508">
        <f t="shared" si="55"/>
        <v>70.943820224719104</v>
      </c>
      <c r="E205" s="1508">
        <f t="shared" si="55"/>
        <v>1597.8619756427604</v>
      </c>
      <c r="F205" s="1512">
        <f t="shared" si="55"/>
        <v>415.12442396313367</v>
      </c>
      <c r="G205" s="1512">
        <f t="shared" si="55"/>
        <v>1951.1118707271598</v>
      </c>
      <c r="H205" s="1506">
        <f t="shared" si="55"/>
        <v>9201.6835867044592</v>
      </c>
    </row>
    <row r="206" spans="1:8" ht="15.75" thickBot="1" x14ac:dyDescent="0.3">
      <c r="A206" s="3617"/>
      <c r="B206" s="1493" t="s">
        <v>4783</v>
      </c>
      <c r="C206" s="1508">
        <f t="shared" ref="C206:H206" si="56">C203/C$11</f>
        <v>3.5884477367394739E-3</v>
      </c>
      <c r="D206" s="1508">
        <f t="shared" si="56"/>
        <v>6.3413264243072096E-5</v>
      </c>
      <c r="E206" s="1508">
        <f t="shared" si="56"/>
        <v>2.0461268153815358E-3</v>
      </c>
      <c r="F206" s="1508">
        <f t="shared" si="56"/>
        <v>9.3014958844066156E-4</v>
      </c>
      <c r="G206" s="1508">
        <f t="shared" si="56"/>
        <v>5.1768194997947811E-3</v>
      </c>
      <c r="H206" s="1508">
        <f t="shared" si="56"/>
        <v>2.3907610793177337E-3</v>
      </c>
    </row>
    <row r="207" spans="1:8" x14ac:dyDescent="0.25">
      <c r="A207" s="3617"/>
      <c r="B207" s="1493" t="s">
        <v>4778</v>
      </c>
      <c r="C207" s="1511">
        <v>1514</v>
      </c>
      <c r="D207" s="1511">
        <v>75</v>
      </c>
      <c r="E207" s="1511">
        <v>646</v>
      </c>
      <c r="F207" s="1510">
        <v>355</v>
      </c>
      <c r="G207" s="1509">
        <v>1247</v>
      </c>
      <c r="H207" s="1504">
        <f>C207+D207+E207+F207+G207</f>
        <v>3837</v>
      </c>
    </row>
    <row r="208" spans="1:8" ht="15.75" thickBot="1" x14ac:dyDescent="0.3">
      <c r="A208" s="3617"/>
      <c r="B208" s="1493" t="s">
        <v>4777</v>
      </c>
      <c r="C208" s="1508">
        <f t="shared" ref="C208:H208" si="57">C207/C$15</f>
        <v>2.3079268292682928</v>
      </c>
      <c r="D208" s="1508">
        <f t="shared" si="57"/>
        <v>0.12214983713355049</v>
      </c>
      <c r="E208" s="1508">
        <f t="shared" si="57"/>
        <v>0.82083862770012705</v>
      </c>
      <c r="F208" s="1508">
        <f t="shared" si="57"/>
        <v>1.0923076923076922</v>
      </c>
      <c r="G208" s="1507">
        <f t="shared" si="57"/>
        <v>1.8951367781155015</v>
      </c>
      <c r="H208" s="1506">
        <f t="shared" si="57"/>
        <v>1.262171052631579</v>
      </c>
    </row>
    <row r="209" spans="1:8" x14ac:dyDescent="0.25">
      <c r="A209" s="3617"/>
      <c r="B209" s="1493" t="s">
        <v>4776</v>
      </c>
      <c r="C209" s="1503">
        <v>8</v>
      </c>
      <c r="D209" s="1503">
        <v>3</v>
      </c>
      <c r="E209" s="1503">
        <v>9</v>
      </c>
      <c r="F209" s="1502">
        <v>5</v>
      </c>
      <c r="G209" s="1505">
        <v>12</v>
      </c>
      <c r="H209" s="1504">
        <f>C209+D209+E209+F209+G209</f>
        <v>37</v>
      </c>
    </row>
    <row r="210" spans="1:8" x14ac:dyDescent="0.25">
      <c r="A210" s="3617"/>
      <c r="B210" s="1493" t="s">
        <v>4775</v>
      </c>
      <c r="C210" s="1503">
        <f t="shared" ref="C210:H210" si="58">C207/C209</f>
        <v>189.25</v>
      </c>
      <c r="D210" s="1503">
        <f t="shared" si="58"/>
        <v>25</v>
      </c>
      <c r="E210" s="1503">
        <f t="shared" si="58"/>
        <v>71.777777777777771</v>
      </c>
      <c r="F210" s="1503">
        <f t="shared" si="58"/>
        <v>71</v>
      </c>
      <c r="G210" s="1502">
        <f t="shared" si="58"/>
        <v>103.91666666666667</v>
      </c>
      <c r="H210" s="1501">
        <f t="shared" si="58"/>
        <v>103.70270270270271</v>
      </c>
    </row>
    <row r="211" spans="1:8" x14ac:dyDescent="0.25">
      <c r="A211" s="3617"/>
      <c r="B211" s="1493" t="s">
        <v>4774</v>
      </c>
      <c r="C211" s="1500">
        <f t="shared" ref="C211:H211" si="59">C203/C207*1000000</f>
        <v>410832.23249669746</v>
      </c>
      <c r="D211" s="1500">
        <f t="shared" si="59"/>
        <v>93333.333333333343</v>
      </c>
      <c r="E211" s="1500">
        <f t="shared" si="59"/>
        <v>427244.58204334363</v>
      </c>
      <c r="F211" s="1500">
        <f t="shared" si="59"/>
        <v>205633.80281690141</v>
      </c>
      <c r="G211" s="1499">
        <f t="shared" si="59"/>
        <v>313552.52606255014</v>
      </c>
      <c r="H211" s="1498">
        <f t="shared" si="59"/>
        <v>356789.15819650772</v>
      </c>
    </row>
    <row r="212" spans="1:8" x14ac:dyDescent="0.25">
      <c r="A212" s="3617"/>
      <c r="B212" s="1497" t="s">
        <v>4773</v>
      </c>
      <c r="C212" s="1497"/>
      <c r="D212" s="1497"/>
      <c r="E212" s="1496"/>
      <c r="F212" s="1496"/>
      <c r="G212" s="1495"/>
      <c r="H212" s="1494"/>
    </row>
    <row r="213" spans="1:8" x14ac:dyDescent="0.25">
      <c r="A213" s="3617"/>
      <c r="B213" s="1493" t="s">
        <v>4223</v>
      </c>
      <c r="C213" s="1492">
        <f t="shared" ref="C213:H213" si="60">C211/C$27</f>
        <v>291809.82452443807</v>
      </c>
      <c r="D213" s="1492">
        <f t="shared" si="60"/>
        <v>55836.329177474327</v>
      </c>
      <c r="E213" s="1492">
        <f t="shared" si="60"/>
        <v>129879.76767417057</v>
      </c>
      <c r="F213" s="1492">
        <f t="shared" si="60"/>
        <v>130497.08337069293</v>
      </c>
      <c r="G213" s="1491">
        <f t="shared" si="60"/>
        <v>174662.51764982016</v>
      </c>
      <c r="H213" s="1487">
        <f t="shared" si="60"/>
        <v>191725.3543195083</v>
      </c>
    </row>
    <row r="214" spans="1:8" x14ac:dyDescent="0.25">
      <c r="A214" s="3618"/>
      <c r="B214" s="1490" t="s">
        <v>4772</v>
      </c>
      <c r="C214" s="1489">
        <f t="shared" ref="C214:H214" si="61">C211/C$28</f>
        <v>281581.59853523254</v>
      </c>
      <c r="D214" s="1489">
        <f t="shared" si="61"/>
        <v>88968.599313865634</v>
      </c>
      <c r="E214" s="1489">
        <f t="shared" si="61"/>
        <v>118300.68020962566</v>
      </c>
      <c r="F214" s="1489">
        <f t="shared" si="61"/>
        <v>133860.59970712842</v>
      </c>
      <c r="G214" s="1488">
        <f t="shared" si="61"/>
        <v>182433.25818642988</v>
      </c>
      <c r="H214" s="1487">
        <f t="shared" si="61"/>
        <v>190607.33311475499</v>
      </c>
    </row>
    <row r="215" spans="1:8" ht="15.75" thickBot="1" x14ac:dyDescent="0.3">
      <c r="A215" s="3619"/>
      <c r="B215" s="1486" t="s">
        <v>4771</v>
      </c>
      <c r="C215" s="1485">
        <f t="shared" ref="C215:H215" si="62">C211/C$29</f>
        <v>312913.21157071809</v>
      </c>
      <c r="D215" s="1485">
        <f t="shared" si="62"/>
        <v>52187.434508907398</v>
      </c>
      <c r="E215" s="1485">
        <f t="shared" si="62"/>
        <v>148551.13591548632</v>
      </c>
      <c r="F215" s="1485">
        <f t="shared" si="62"/>
        <v>129868.29031803676</v>
      </c>
      <c r="G215" s="1484">
        <f t="shared" si="62"/>
        <v>167489.87642684145</v>
      </c>
      <c r="H215" s="1483">
        <f t="shared" si="62"/>
        <v>192652.38157438458</v>
      </c>
    </row>
    <row r="216" spans="1:8" x14ac:dyDescent="0.25">
      <c r="A216" s="3616" t="s">
        <v>4398</v>
      </c>
      <c r="B216" s="1516" t="s">
        <v>935</v>
      </c>
      <c r="C216" s="1515"/>
      <c r="D216" s="1515"/>
      <c r="E216" s="1515"/>
      <c r="F216" s="1514">
        <v>5</v>
      </c>
      <c r="G216" s="1513"/>
      <c r="H216" s="1504">
        <f>C216+D216+E216+F216+G216</f>
        <v>5</v>
      </c>
    </row>
    <row r="217" spans="1:8" x14ac:dyDescent="0.25">
      <c r="A217" s="3617"/>
      <c r="B217" s="1493" t="s">
        <v>4780</v>
      </c>
      <c r="C217" s="1508"/>
      <c r="D217" s="1508"/>
      <c r="E217" s="1508"/>
      <c r="F217" s="1508">
        <f>F216/F$9</f>
        <v>175.99078341013825</v>
      </c>
      <c r="G217" s="1507"/>
      <c r="H217" s="1506">
        <f>H216/H$9</f>
        <v>74.573563514558103</v>
      </c>
    </row>
    <row r="218" spans="1:8" x14ac:dyDescent="0.25">
      <c r="A218" s="3617"/>
      <c r="B218" s="1493" t="s">
        <v>4779</v>
      </c>
      <c r="C218" s="1508">
        <f>C216/C$10</f>
        <v>0</v>
      </c>
      <c r="D218" s="1508"/>
      <c r="E218" s="1508">
        <f>E216/E$10</f>
        <v>0</v>
      </c>
      <c r="F218" s="1512">
        <f>F216/F$10</f>
        <v>28.433179723502306</v>
      </c>
      <c r="G218" s="1512">
        <f>G216/G$10</f>
        <v>0</v>
      </c>
      <c r="H218" s="1506">
        <f>H216/H$10</f>
        <v>33.607317701623295</v>
      </c>
    </row>
    <row r="219" spans="1:8" ht="15.75" thickBot="1" x14ac:dyDescent="0.3">
      <c r="A219" s="3617"/>
      <c r="B219" s="1493" t="s">
        <v>4783</v>
      </c>
      <c r="C219" s="1508">
        <f t="shared" ref="C219:H219" si="63">C216/C$11</f>
        <v>0</v>
      </c>
      <c r="D219" s="1508">
        <f t="shared" si="63"/>
        <v>0</v>
      </c>
      <c r="E219" s="1508">
        <f t="shared" si="63"/>
        <v>0</v>
      </c>
      <c r="F219" s="1508">
        <f t="shared" si="63"/>
        <v>6.3708875920593253E-5</v>
      </c>
      <c r="G219" s="1508">
        <f t="shared" si="63"/>
        <v>0</v>
      </c>
      <c r="H219" s="1508">
        <f t="shared" si="63"/>
        <v>8.7317789602546891E-6</v>
      </c>
    </row>
    <row r="220" spans="1:8" x14ac:dyDescent="0.25">
      <c r="A220" s="3617"/>
      <c r="B220" s="1493" t="s">
        <v>4778</v>
      </c>
      <c r="C220" s="1511"/>
      <c r="D220" s="1511"/>
      <c r="E220" s="1511"/>
      <c r="F220" s="1510">
        <v>22</v>
      </c>
      <c r="G220" s="1509"/>
      <c r="H220" s="1504">
        <f>C220+D220+E220+F220+G220</f>
        <v>22</v>
      </c>
    </row>
    <row r="221" spans="1:8" ht="15.75" thickBot="1" x14ac:dyDescent="0.3">
      <c r="A221" s="3617"/>
      <c r="B221" s="1493" t="s">
        <v>4777</v>
      </c>
      <c r="C221" s="1508"/>
      <c r="D221" s="1508"/>
      <c r="E221" s="1508"/>
      <c r="F221" s="1508">
        <f>F220/F$15</f>
        <v>6.7692307692307691E-2</v>
      </c>
      <c r="G221" s="1507"/>
      <c r="H221" s="1506">
        <f>H220/H$15</f>
        <v>7.2368421052631578E-3</v>
      </c>
    </row>
    <row r="222" spans="1:8" x14ac:dyDescent="0.25">
      <c r="A222" s="3617"/>
      <c r="B222" s="1493" t="s">
        <v>4776</v>
      </c>
      <c r="C222" s="1503"/>
      <c r="D222" s="1503"/>
      <c r="E222" s="1503"/>
      <c r="F222" s="1502">
        <v>1</v>
      </c>
      <c r="G222" s="1505"/>
      <c r="H222" s="1504">
        <f>C222+D222+E222+F222+G222</f>
        <v>1</v>
      </c>
    </row>
    <row r="223" spans="1:8" x14ac:dyDescent="0.25">
      <c r="A223" s="3617"/>
      <c r="B223" s="1493" t="s">
        <v>4775</v>
      </c>
      <c r="C223" s="1503"/>
      <c r="D223" s="1503"/>
      <c r="E223" s="1503"/>
      <c r="F223" s="1503">
        <f>F220/F222</f>
        <v>22</v>
      </c>
      <c r="G223" s="1502"/>
      <c r="H223" s="1501">
        <f>H220/H222</f>
        <v>22</v>
      </c>
    </row>
    <row r="224" spans="1:8" x14ac:dyDescent="0.25">
      <c r="A224" s="3617"/>
      <c r="B224" s="1493" t="s">
        <v>4774</v>
      </c>
      <c r="C224" s="1500"/>
      <c r="D224" s="1500"/>
      <c r="E224" s="1500"/>
      <c r="F224" s="1500">
        <f>F216/F220*1000000</f>
        <v>227272.72727272726</v>
      </c>
      <c r="G224" s="1499"/>
      <c r="H224" s="1498">
        <f>H216/H220*1000000</f>
        <v>227272.72727272726</v>
      </c>
    </row>
    <row r="225" spans="1:8" x14ac:dyDescent="0.25">
      <c r="A225" s="3617"/>
      <c r="B225" s="1497" t="s">
        <v>4773</v>
      </c>
      <c r="C225" s="1497"/>
      <c r="D225" s="1496"/>
      <c r="E225" s="1496"/>
      <c r="F225" s="1496"/>
      <c r="G225" s="1495"/>
      <c r="H225" s="1494"/>
    </row>
    <row r="226" spans="1:8" x14ac:dyDescent="0.25">
      <c r="A226" s="3617"/>
      <c r="B226" s="1493" t="s">
        <v>4223</v>
      </c>
      <c r="C226" s="1492"/>
      <c r="D226" s="1492"/>
      <c r="E226" s="1492"/>
      <c r="F226" s="1492">
        <f>F224/F$27</f>
        <v>144229.34183249061</v>
      </c>
      <c r="G226" s="1491"/>
      <c r="H226" s="1487">
        <f>H224/H$27</f>
        <v>122127.99397768</v>
      </c>
    </row>
    <row r="227" spans="1:8" x14ac:dyDescent="0.25">
      <c r="A227" s="3618"/>
      <c r="B227" s="1490" t="s">
        <v>4772</v>
      </c>
      <c r="C227" s="1489">
        <f>C224/C$28</f>
        <v>0</v>
      </c>
      <c r="D227" s="1489"/>
      <c r="E227" s="1489">
        <f>E224/E$28</f>
        <v>0</v>
      </c>
      <c r="F227" s="1489">
        <f>F224/F$28</f>
        <v>147946.80229150245</v>
      </c>
      <c r="G227" s="1488">
        <f>G224/G$28</f>
        <v>0</v>
      </c>
      <c r="H227" s="1487">
        <f>H224/H$28</f>
        <v>121415.82063239836</v>
      </c>
    </row>
    <row r="228" spans="1:8" ht="15.75" thickBot="1" x14ac:dyDescent="0.3">
      <c r="A228" s="3619"/>
      <c r="B228" s="1486" t="s">
        <v>4771</v>
      </c>
      <c r="C228" s="1485"/>
      <c r="D228" s="1485"/>
      <c r="E228" s="1485"/>
      <c r="F228" s="1485">
        <f>F224/F$29</f>
        <v>143534.38064415642</v>
      </c>
      <c r="G228" s="1484"/>
      <c r="H228" s="1483">
        <f>H224/H$29</f>
        <v>122718.50522958256</v>
      </c>
    </row>
    <row r="229" spans="1:8" x14ac:dyDescent="0.25">
      <c r="A229" s="3616" t="s">
        <v>4782</v>
      </c>
      <c r="B229" s="1516" t="s">
        <v>935</v>
      </c>
      <c r="C229" s="1515">
        <v>2369</v>
      </c>
      <c r="D229" s="1515">
        <v>194</v>
      </c>
      <c r="E229" s="1515">
        <v>1324</v>
      </c>
      <c r="F229" s="1514">
        <v>40</v>
      </c>
      <c r="G229" s="1513">
        <v>184</v>
      </c>
      <c r="H229" s="1504">
        <f>C229+D229+E229+F229+G229</f>
        <v>4111</v>
      </c>
    </row>
    <row r="230" spans="1:8" x14ac:dyDescent="0.25">
      <c r="A230" s="3617"/>
      <c r="B230" s="1493" t="s">
        <v>4780</v>
      </c>
      <c r="C230" s="1508">
        <f t="shared" ref="C230:H230" si="64">C229/C$9</f>
        <v>29233.731087094722</v>
      </c>
      <c r="D230" s="1508">
        <f t="shared" si="64"/>
        <v>12438.342696629214</v>
      </c>
      <c r="E230" s="1508">
        <f t="shared" si="64"/>
        <v>13634.154262516915</v>
      </c>
      <c r="F230" s="1508">
        <f t="shared" si="64"/>
        <v>1407.926267281106</v>
      </c>
      <c r="G230" s="1507">
        <f t="shared" si="64"/>
        <v>1831.4232442510877</v>
      </c>
      <c r="H230" s="1506">
        <f t="shared" si="64"/>
        <v>61314.383921669672</v>
      </c>
    </row>
    <row r="231" spans="1:8" ht="15.75" thickBot="1" x14ac:dyDescent="0.3">
      <c r="A231" s="3617"/>
      <c r="B231" s="1493" t="s">
        <v>4779</v>
      </c>
      <c r="C231" s="1508">
        <f t="shared" ref="C231:H231" si="65">C229/C$10</f>
        <v>19000.19326128417</v>
      </c>
      <c r="D231" s="1508">
        <f t="shared" si="65"/>
        <v>1966.1573033707866</v>
      </c>
      <c r="E231" s="1508">
        <f t="shared" si="65"/>
        <v>7665.1059990978802</v>
      </c>
      <c r="F231" s="1512">
        <f t="shared" si="65"/>
        <v>227.46543778801845</v>
      </c>
      <c r="G231" s="1512">
        <f t="shared" si="65"/>
        <v>918.17029210689873</v>
      </c>
      <c r="H231" s="1506">
        <f t="shared" si="65"/>
        <v>27631.936614274673</v>
      </c>
    </row>
    <row r="232" spans="1:8" x14ac:dyDescent="0.25">
      <c r="A232" s="3617"/>
      <c r="B232" s="1493" t="s">
        <v>4778</v>
      </c>
      <c r="C232" s="1511">
        <v>6111</v>
      </c>
      <c r="D232" s="1511">
        <v>473</v>
      </c>
      <c r="E232" s="1511">
        <v>2569</v>
      </c>
      <c r="F232" s="1510">
        <v>51</v>
      </c>
      <c r="G232" s="1509">
        <v>853</v>
      </c>
      <c r="H232" s="1504">
        <f>C232+D232+E232+F232+G232</f>
        <v>10057</v>
      </c>
    </row>
    <row r="233" spans="1:8" ht="15.75" thickBot="1" x14ac:dyDescent="0.3">
      <c r="A233" s="3617"/>
      <c r="B233" s="1493" t="s">
        <v>4777</v>
      </c>
      <c r="C233" s="1508">
        <f t="shared" ref="C233:H233" si="66">C232/C$15</f>
        <v>9.3155487804878057</v>
      </c>
      <c r="D233" s="1508">
        <f t="shared" si="66"/>
        <v>0.77035830618892509</v>
      </c>
      <c r="E233" s="1508">
        <f t="shared" si="66"/>
        <v>3.264294790343075</v>
      </c>
      <c r="F233" s="1508">
        <f t="shared" si="66"/>
        <v>0.15692307692307692</v>
      </c>
      <c r="G233" s="1507">
        <f t="shared" si="66"/>
        <v>1.2963525835866261</v>
      </c>
      <c r="H233" s="1506">
        <f t="shared" si="66"/>
        <v>3.3082236842105264</v>
      </c>
    </row>
    <row r="234" spans="1:8" x14ac:dyDescent="0.25">
      <c r="A234" s="3617"/>
      <c r="B234" s="1493" t="s">
        <v>4776</v>
      </c>
      <c r="C234" s="1503">
        <v>49</v>
      </c>
      <c r="D234" s="1503">
        <v>19</v>
      </c>
      <c r="E234" s="1503">
        <v>53</v>
      </c>
      <c r="F234" s="1502">
        <v>4</v>
      </c>
      <c r="G234" s="1505">
        <v>14</v>
      </c>
      <c r="H234" s="1504">
        <f>C234+D234+E234+F234+G234</f>
        <v>139</v>
      </c>
    </row>
    <row r="235" spans="1:8" x14ac:dyDescent="0.25">
      <c r="A235" s="3617"/>
      <c r="B235" s="1493" t="s">
        <v>4775</v>
      </c>
      <c r="C235" s="1503">
        <f t="shared" ref="C235:H235" si="67">C232/C234</f>
        <v>124.71428571428571</v>
      </c>
      <c r="D235" s="1503">
        <f t="shared" si="67"/>
        <v>24.894736842105264</v>
      </c>
      <c r="E235" s="1503">
        <f t="shared" si="67"/>
        <v>48.471698113207545</v>
      </c>
      <c r="F235" s="1503">
        <f t="shared" si="67"/>
        <v>12.75</v>
      </c>
      <c r="G235" s="1502">
        <f t="shared" si="67"/>
        <v>60.928571428571431</v>
      </c>
      <c r="H235" s="1501">
        <f t="shared" si="67"/>
        <v>72.352517985611513</v>
      </c>
    </row>
    <row r="236" spans="1:8" x14ac:dyDescent="0.25">
      <c r="A236" s="3617"/>
      <c r="B236" s="1493" t="s">
        <v>4774</v>
      </c>
      <c r="C236" s="1500">
        <f t="shared" ref="C236:H236" si="68">C229/C232*1000000</f>
        <v>387661.59384716087</v>
      </c>
      <c r="D236" s="1500">
        <f t="shared" si="68"/>
        <v>410147.99154334038</v>
      </c>
      <c r="E236" s="1500">
        <f t="shared" si="68"/>
        <v>515375.63254184503</v>
      </c>
      <c r="F236" s="1500">
        <f t="shared" si="68"/>
        <v>784313.72549019603</v>
      </c>
      <c r="G236" s="1499">
        <f t="shared" si="68"/>
        <v>215709.26143024617</v>
      </c>
      <c r="H236" s="1498">
        <f t="shared" si="68"/>
        <v>408770.01093765534</v>
      </c>
    </row>
    <row r="237" spans="1:8" x14ac:dyDescent="0.25">
      <c r="A237" s="3617"/>
      <c r="B237" s="1497" t="s">
        <v>4773</v>
      </c>
      <c r="C237" s="1497"/>
      <c r="D237" s="1497"/>
      <c r="E237" s="1496"/>
      <c r="F237" s="1496"/>
      <c r="G237" s="1495"/>
      <c r="H237" s="1494"/>
    </row>
    <row r="238" spans="1:8" x14ac:dyDescent="0.25">
      <c r="A238" s="3617"/>
      <c r="B238" s="1493" t="s">
        <v>4223</v>
      </c>
      <c r="C238" s="1492">
        <f t="shared" ref="C238:H238" si="69">C236/C$27</f>
        <v>275351.96298482583</v>
      </c>
      <c r="D238" s="1492">
        <f t="shared" si="69"/>
        <v>245369.5528638633</v>
      </c>
      <c r="E238" s="1492">
        <f t="shared" si="69"/>
        <v>156671.07374265741</v>
      </c>
      <c r="F238" s="1492">
        <f t="shared" si="69"/>
        <v>497732.63063761464</v>
      </c>
      <c r="G238" s="1491">
        <f t="shared" si="69"/>
        <v>120159.52527926388</v>
      </c>
      <c r="H238" s="1487">
        <f t="shared" si="69"/>
        <v>219657.95030982074</v>
      </c>
    </row>
    <row r="239" spans="1:8" x14ac:dyDescent="0.25">
      <c r="A239" s="3618"/>
      <c r="B239" s="1490" t="s">
        <v>4772</v>
      </c>
      <c r="C239" s="1489">
        <f t="shared" ref="C239:H239" si="70">C236/C$28</f>
        <v>265700.60149084602</v>
      </c>
      <c r="D239" s="1489">
        <f t="shared" si="70"/>
        <v>390967.4177036378</v>
      </c>
      <c r="E239" s="1489">
        <f t="shared" si="70"/>
        <v>142703.47818472993</v>
      </c>
      <c r="F239" s="1489">
        <f t="shared" si="70"/>
        <v>510561.51379028289</v>
      </c>
      <c r="G239" s="1488">
        <f t="shared" si="70"/>
        <v>125505.42608563714</v>
      </c>
      <c r="H239" s="1487">
        <f t="shared" si="70"/>
        <v>218377.04384280345</v>
      </c>
    </row>
    <row r="240" spans="1:8" ht="15.75" thickBot="1" x14ac:dyDescent="0.3">
      <c r="A240" s="3619"/>
      <c r="B240" s="1486" t="s">
        <v>4771</v>
      </c>
      <c r="C240" s="1485">
        <f t="shared" ref="C240:H240" si="71">C236/C$29</f>
        <v>295265.13437407458</v>
      </c>
      <c r="D240" s="1485">
        <f t="shared" si="71"/>
        <v>229334.69408172835</v>
      </c>
      <c r="E240" s="1485">
        <f t="shared" si="71"/>
        <v>179193.92978864373</v>
      </c>
      <c r="F240" s="1485">
        <f t="shared" si="71"/>
        <v>495334.33320336335</v>
      </c>
      <c r="G240" s="1484">
        <f t="shared" si="71"/>
        <v>115225.08842384457</v>
      </c>
      <c r="H240" s="1483">
        <f t="shared" si="71"/>
        <v>220720.03678977638</v>
      </c>
    </row>
    <row r="241" spans="1:8" x14ac:dyDescent="0.25">
      <c r="A241" s="3616" t="s">
        <v>363</v>
      </c>
      <c r="B241" s="1516" t="s">
        <v>935</v>
      </c>
      <c r="C241" s="1515">
        <v>13590</v>
      </c>
      <c r="D241" s="1515">
        <v>19217</v>
      </c>
      <c r="E241" s="1515">
        <v>9995</v>
      </c>
      <c r="F241" s="1514">
        <v>12808</v>
      </c>
      <c r="G241" s="1513">
        <v>7986</v>
      </c>
      <c r="H241" s="1504">
        <f>C241+D241+E241+F241+G241</f>
        <v>63596</v>
      </c>
    </row>
    <row r="242" spans="1:8" ht="15.75" thickBot="1" x14ac:dyDescent="0.3">
      <c r="A242" s="3617"/>
      <c r="B242" s="1493" t="s">
        <v>4780</v>
      </c>
      <c r="C242" s="1508">
        <f t="shared" ref="C242:H242" si="72">C241/C$9</f>
        <v>167702.15511760965</v>
      </c>
      <c r="D242" s="1508">
        <f t="shared" si="72"/>
        <v>1232101.1938202246</v>
      </c>
      <c r="E242" s="1508">
        <f t="shared" si="72"/>
        <v>102925.50744248985</v>
      </c>
      <c r="F242" s="1508">
        <f t="shared" si="72"/>
        <v>450817.99078341015</v>
      </c>
      <c r="G242" s="1507">
        <f t="shared" si="72"/>
        <v>79487.750155376008</v>
      </c>
      <c r="H242" s="1506">
        <f t="shared" si="72"/>
        <v>948516.06905436737</v>
      </c>
    </row>
    <row r="243" spans="1:8" x14ac:dyDescent="0.25">
      <c r="A243" s="3617"/>
      <c r="B243" s="1493" t="s">
        <v>4778</v>
      </c>
      <c r="C243" s="1511">
        <v>56585</v>
      </c>
      <c r="D243" s="1511">
        <v>99436</v>
      </c>
      <c r="E243" s="1511">
        <v>51632</v>
      </c>
      <c r="F243" s="1510">
        <v>66121</v>
      </c>
      <c r="G243" s="1509">
        <v>39276</v>
      </c>
      <c r="H243" s="1504">
        <f>C243+D243+E243+F243+G243</f>
        <v>313050</v>
      </c>
    </row>
    <row r="244" spans="1:8" ht="15.75" thickBot="1" x14ac:dyDescent="0.3">
      <c r="A244" s="3617"/>
      <c r="B244" s="1493" t="s">
        <v>4777</v>
      </c>
      <c r="C244" s="1508">
        <f t="shared" ref="C244:H244" si="73">C243/C$15</f>
        <v>86.257621951219505</v>
      </c>
      <c r="D244" s="1508">
        <f t="shared" si="73"/>
        <v>161.94788273615634</v>
      </c>
      <c r="E244" s="1508">
        <f t="shared" si="73"/>
        <v>65.606099110546381</v>
      </c>
      <c r="F244" s="1508">
        <f t="shared" si="73"/>
        <v>203.44923076923078</v>
      </c>
      <c r="G244" s="1507">
        <f t="shared" si="73"/>
        <v>59.689969604863222</v>
      </c>
      <c r="H244" s="1506">
        <f t="shared" si="73"/>
        <v>102.97697368421052</v>
      </c>
    </row>
    <row r="245" spans="1:8" x14ac:dyDescent="0.25">
      <c r="A245" s="3617"/>
      <c r="B245" s="1493" t="s">
        <v>4776</v>
      </c>
      <c r="C245" s="1503">
        <v>122</v>
      </c>
      <c r="D245" s="1503">
        <v>301</v>
      </c>
      <c r="E245" s="1503">
        <v>313</v>
      </c>
      <c r="F245" s="1502">
        <v>243</v>
      </c>
      <c r="G245" s="1505">
        <v>369</v>
      </c>
      <c r="H245" s="1504">
        <f>C245+D245+E245+F245+G245</f>
        <v>1348</v>
      </c>
    </row>
    <row r="246" spans="1:8" x14ac:dyDescent="0.25">
      <c r="A246" s="3617"/>
      <c r="B246" s="1493" t="s">
        <v>4775</v>
      </c>
      <c r="C246" s="1503">
        <f t="shared" ref="C246:H246" si="74">C243/C245</f>
        <v>463.81147540983608</v>
      </c>
      <c r="D246" s="1503">
        <f t="shared" si="74"/>
        <v>330.35215946843851</v>
      </c>
      <c r="E246" s="1503">
        <f t="shared" si="74"/>
        <v>164.95846645367413</v>
      </c>
      <c r="F246" s="1503">
        <f t="shared" si="74"/>
        <v>272.10288065843622</v>
      </c>
      <c r="G246" s="1502">
        <f t="shared" si="74"/>
        <v>106.4390243902439</v>
      </c>
      <c r="H246" s="1501">
        <f t="shared" si="74"/>
        <v>232.23293768545994</v>
      </c>
    </row>
    <row r="247" spans="1:8" x14ac:dyDescent="0.25">
      <c r="A247" s="3617"/>
      <c r="B247" s="1493" t="s">
        <v>4774</v>
      </c>
      <c r="C247" s="1500">
        <f t="shared" ref="C247:H247" si="75">C241/C243*1000000</f>
        <v>240169.65626932931</v>
      </c>
      <c r="D247" s="1500">
        <f t="shared" si="75"/>
        <v>193259.98632286093</v>
      </c>
      <c r="E247" s="1500">
        <f t="shared" si="75"/>
        <v>193581.49984505732</v>
      </c>
      <c r="F247" s="1500">
        <f t="shared" si="75"/>
        <v>193705.47934846723</v>
      </c>
      <c r="G247" s="1499">
        <f t="shared" si="75"/>
        <v>203330.27803238618</v>
      </c>
      <c r="H247" s="1498">
        <f t="shared" si="75"/>
        <v>203149.6566043763</v>
      </c>
    </row>
    <row r="248" spans="1:8" x14ac:dyDescent="0.25">
      <c r="A248" s="3617"/>
      <c r="B248" s="1497" t="s">
        <v>4773</v>
      </c>
      <c r="C248" s="1503"/>
      <c r="D248" s="1503"/>
      <c r="E248" s="1503"/>
      <c r="F248" s="1503"/>
      <c r="G248" s="1505"/>
      <c r="H248" s="1494"/>
    </row>
    <row r="249" spans="1:8" x14ac:dyDescent="0.25">
      <c r="A249" s="3617"/>
      <c r="B249" s="1493" t="s">
        <v>4223</v>
      </c>
      <c r="C249" s="1518">
        <f t="shared" ref="C249:H249" si="76">C247/C$27</f>
        <v>170589.98712475895</v>
      </c>
      <c r="D249" s="1518">
        <f t="shared" si="76"/>
        <v>115617.08799811552</v>
      </c>
      <c r="E249" s="1518">
        <f t="shared" si="76"/>
        <v>58847.604586692833</v>
      </c>
      <c r="F249" s="1518">
        <f t="shared" si="76"/>
        <v>122927.26070141674</v>
      </c>
      <c r="G249" s="1518">
        <f t="shared" si="76"/>
        <v>113263.88825995239</v>
      </c>
      <c r="H249" s="1487">
        <f t="shared" si="76"/>
        <v>109165.14416872694</v>
      </c>
    </row>
    <row r="250" spans="1:8" x14ac:dyDescent="0.25">
      <c r="A250" s="3618"/>
      <c r="B250" s="1490" t="s">
        <v>4772</v>
      </c>
      <c r="C250" s="1489">
        <f t="shared" ref="C250:H250" si="77">C247/C$28</f>
        <v>164610.63758554708</v>
      </c>
      <c r="D250" s="1489">
        <f t="shared" si="77"/>
        <v>184222.18164173319</v>
      </c>
      <c r="E250" s="1489">
        <f t="shared" si="77"/>
        <v>53601.2019114301</v>
      </c>
      <c r="F250" s="1489">
        <f t="shared" si="77"/>
        <v>126095.66752617293</v>
      </c>
      <c r="G250" s="1488">
        <f t="shared" si="77"/>
        <v>118303.00197294858</v>
      </c>
      <c r="H250" s="1487">
        <f t="shared" si="77"/>
        <v>108528.56197836521</v>
      </c>
    </row>
    <row r="251" spans="1:8" ht="15.75" thickBot="1" x14ac:dyDescent="0.3">
      <c r="A251" s="3618"/>
      <c r="B251" s="1490" t="s">
        <v>4771</v>
      </c>
      <c r="C251" s="1517">
        <f t="shared" ref="C251:H251" si="78">C247/C$29</f>
        <v>182926.87992945005</v>
      </c>
      <c r="D251" s="1517">
        <f t="shared" si="78"/>
        <v>108061.5308508926</v>
      </c>
      <c r="E251" s="1517">
        <f t="shared" si="78"/>
        <v>67307.46954513622</v>
      </c>
      <c r="F251" s="1517">
        <f t="shared" si="78"/>
        <v>122334.94242491138</v>
      </c>
      <c r="G251" s="1525">
        <f t="shared" si="78"/>
        <v>108612.62567116407</v>
      </c>
      <c r="H251" s="1483">
        <f t="shared" si="78"/>
        <v>109692.97766412505</v>
      </c>
    </row>
    <row r="252" spans="1:8" ht="15.75" thickBot="1" x14ac:dyDescent="0.3">
      <c r="A252" s="3627" t="s">
        <v>4781</v>
      </c>
      <c r="B252" s="3628"/>
      <c r="C252" s="3628"/>
      <c r="D252" s="3628"/>
      <c r="E252" s="3628"/>
      <c r="F252" s="3628"/>
      <c r="G252" s="3628"/>
      <c r="H252" s="1524"/>
    </row>
    <row r="253" spans="1:8" x14ac:dyDescent="0.25">
      <c r="A253" s="3620" t="s">
        <v>34</v>
      </c>
      <c r="B253" s="1522" t="s">
        <v>935</v>
      </c>
      <c r="C253" s="1521">
        <v>1060</v>
      </c>
      <c r="D253" s="1521">
        <v>216</v>
      </c>
      <c r="E253" s="1521">
        <v>634</v>
      </c>
      <c r="F253" s="1520">
        <v>1006</v>
      </c>
      <c r="G253" s="1519">
        <v>391</v>
      </c>
      <c r="H253" s="1504">
        <f>C253+D253+E253+F253+G253</f>
        <v>3307</v>
      </c>
    </row>
    <row r="254" spans="1:8" x14ac:dyDescent="0.25">
      <c r="A254" s="3617"/>
      <c r="B254" s="1493" t="s">
        <v>4780</v>
      </c>
      <c r="C254" s="1508">
        <f t="shared" ref="C254:H254" si="79">C253/C$9</f>
        <v>13080.521296884932</v>
      </c>
      <c r="D254" s="1508">
        <f t="shared" si="79"/>
        <v>13848.876404494382</v>
      </c>
      <c r="E254" s="1508">
        <f t="shared" si="79"/>
        <v>6528.7415426251691</v>
      </c>
      <c r="F254" s="1508">
        <f t="shared" si="79"/>
        <v>35409.345622119814</v>
      </c>
      <c r="G254" s="1507">
        <f t="shared" si="79"/>
        <v>3891.7743940335613</v>
      </c>
      <c r="H254" s="1506">
        <f t="shared" si="79"/>
        <v>49322.954908528729</v>
      </c>
    </row>
    <row r="255" spans="1:8" ht="15.75" thickBot="1" x14ac:dyDescent="0.3">
      <c r="A255" s="3617"/>
      <c r="B255" s="1493" t="s">
        <v>4779</v>
      </c>
      <c r="C255" s="1508">
        <f t="shared" ref="C255:H255" si="80">C253/C$10</f>
        <v>8501.5638906547993</v>
      </c>
      <c r="D255" s="1508">
        <f t="shared" si="80"/>
        <v>2189.1235955056181</v>
      </c>
      <c r="E255" s="1508">
        <f t="shared" si="80"/>
        <v>3670.4510599909786</v>
      </c>
      <c r="F255" s="1512">
        <f t="shared" si="80"/>
        <v>5720.7557603686637</v>
      </c>
      <c r="G255" s="1512">
        <f t="shared" si="80"/>
        <v>1951.1118707271598</v>
      </c>
      <c r="H255" s="1506">
        <f t="shared" si="80"/>
        <v>22227.879927853646</v>
      </c>
    </row>
    <row r="256" spans="1:8" x14ac:dyDescent="0.25">
      <c r="A256" s="3617"/>
      <c r="B256" s="1493" t="s">
        <v>4778</v>
      </c>
      <c r="C256" s="1511">
        <v>3409</v>
      </c>
      <c r="D256" s="1511">
        <v>753</v>
      </c>
      <c r="E256" s="1511">
        <v>2965</v>
      </c>
      <c r="F256" s="1510">
        <v>6735</v>
      </c>
      <c r="G256" s="1509">
        <v>1129</v>
      </c>
      <c r="H256" s="1504">
        <f>C256+D256+E256+F256+G256</f>
        <v>14991</v>
      </c>
    </row>
    <row r="257" spans="1:8" ht="15.75" thickBot="1" x14ac:dyDescent="0.3">
      <c r="A257" s="3617"/>
      <c r="B257" s="1493" t="s">
        <v>4777</v>
      </c>
      <c r="C257" s="1508">
        <f t="shared" ref="C257:H257" si="81">C256/C$15</f>
        <v>5.1966463414634143</v>
      </c>
      <c r="D257" s="1508">
        <f t="shared" si="81"/>
        <v>1.226384364820847</v>
      </c>
      <c r="E257" s="1508">
        <f t="shared" si="81"/>
        <v>3.7674714104193137</v>
      </c>
      <c r="F257" s="1508">
        <f t="shared" si="81"/>
        <v>20.723076923076924</v>
      </c>
      <c r="G257" s="1507">
        <f t="shared" si="81"/>
        <v>1.71580547112462</v>
      </c>
      <c r="H257" s="1506">
        <f t="shared" si="81"/>
        <v>4.9312500000000004</v>
      </c>
    </row>
    <row r="258" spans="1:8" x14ac:dyDescent="0.25">
      <c r="A258" s="3617"/>
      <c r="B258" s="1493" t="s">
        <v>4776</v>
      </c>
      <c r="C258" s="1503">
        <v>27</v>
      </c>
      <c r="D258" s="1503">
        <v>13</v>
      </c>
      <c r="E258" s="1503">
        <v>46</v>
      </c>
      <c r="F258" s="1502">
        <v>13</v>
      </c>
      <c r="G258" s="1505">
        <v>8</v>
      </c>
      <c r="H258" s="1504">
        <f>C258+D258+E258+F258+G258</f>
        <v>107</v>
      </c>
    </row>
    <row r="259" spans="1:8" x14ac:dyDescent="0.25">
      <c r="A259" s="3617"/>
      <c r="B259" s="1493" t="s">
        <v>4775</v>
      </c>
      <c r="C259" s="1503">
        <f t="shared" ref="C259:H259" si="82">C256/C258</f>
        <v>126.25925925925925</v>
      </c>
      <c r="D259" s="1503">
        <f t="shared" si="82"/>
        <v>57.92307692307692</v>
      </c>
      <c r="E259" s="1503">
        <f t="shared" si="82"/>
        <v>64.456521739130437</v>
      </c>
      <c r="F259" s="1503">
        <f t="shared" si="82"/>
        <v>518.07692307692309</v>
      </c>
      <c r="G259" s="1502">
        <f t="shared" si="82"/>
        <v>141.125</v>
      </c>
      <c r="H259" s="1501">
        <f t="shared" si="82"/>
        <v>140.10280373831776</v>
      </c>
    </row>
    <row r="260" spans="1:8" x14ac:dyDescent="0.25">
      <c r="A260" s="3617"/>
      <c r="B260" s="1493" t="s">
        <v>4774</v>
      </c>
      <c r="C260" s="1500">
        <f t="shared" ref="C260:H260" si="83">C253/C256*1000000</f>
        <v>310941.62511000293</v>
      </c>
      <c r="D260" s="1500">
        <f t="shared" si="83"/>
        <v>286852.58964143426</v>
      </c>
      <c r="E260" s="1500">
        <f t="shared" si="83"/>
        <v>213827.99325463743</v>
      </c>
      <c r="F260" s="1500">
        <f t="shared" si="83"/>
        <v>149368.96807720861</v>
      </c>
      <c r="G260" s="1499">
        <f t="shared" si="83"/>
        <v>346324.18069087691</v>
      </c>
      <c r="H260" s="1498">
        <f t="shared" si="83"/>
        <v>220599.02608231604</v>
      </c>
    </row>
    <row r="261" spans="1:8" x14ac:dyDescent="0.25">
      <c r="A261" s="3617"/>
      <c r="B261" s="1497" t="s">
        <v>4773</v>
      </c>
      <c r="C261" s="1497"/>
      <c r="D261" s="1497"/>
      <c r="E261" s="1496"/>
      <c r="F261" s="1503"/>
      <c r="G261" s="1495"/>
      <c r="H261" s="1494"/>
    </row>
    <row r="262" spans="1:8" x14ac:dyDescent="0.25">
      <c r="A262" s="3617"/>
      <c r="B262" s="1493" t="s">
        <v>4223</v>
      </c>
      <c r="C262" s="1492">
        <f t="shared" ref="C262:H262" si="84">C260/C$27</f>
        <v>220858.57409307084</v>
      </c>
      <c r="D262" s="1492">
        <f t="shared" si="84"/>
        <v>171608.52450675089</v>
      </c>
      <c r="E262" s="1492">
        <f t="shared" si="84"/>
        <v>65002.416071197782</v>
      </c>
      <c r="F262" s="1518">
        <f t="shared" si="84"/>
        <v>94790.907006286041</v>
      </c>
      <c r="G262" s="1491">
        <f t="shared" si="84"/>
        <v>192917.76750161711</v>
      </c>
      <c r="H262" s="1487">
        <f t="shared" si="84"/>
        <v>118541.79272699794</v>
      </c>
    </row>
    <row r="263" spans="1:8" x14ac:dyDescent="0.25">
      <c r="A263" s="3618"/>
      <c r="B263" s="1490" t="s">
        <v>4772</v>
      </c>
      <c r="C263" s="1489">
        <f t="shared" ref="C263:H263" si="85">C260/C$28</f>
        <v>213117.26034135226</v>
      </c>
      <c r="D263" s="1489">
        <f t="shared" si="85"/>
        <v>273437.92617807304</v>
      </c>
      <c r="E263" s="1489">
        <f t="shared" si="85"/>
        <v>59207.297442841758</v>
      </c>
      <c r="F263" s="1489">
        <f t="shared" si="85"/>
        <v>97234.109229859896</v>
      </c>
      <c r="G263" s="1488">
        <f t="shared" si="85"/>
        <v>201500.68463992744</v>
      </c>
      <c r="H263" s="1487">
        <f t="shared" si="85"/>
        <v>117850.53184296591</v>
      </c>
    </row>
    <row r="264" spans="1:8" ht="15.75" thickBot="1" x14ac:dyDescent="0.3">
      <c r="A264" s="3619"/>
      <c r="B264" s="1486" t="s">
        <v>4771</v>
      </c>
      <c r="C264" s="1485">
        <f t="shared" ref="C264:H264" si="86">C260/C$29</f>
        <v>236830.83952029349</v>
      </c>
      <c r="D264" s="1485">
        <f t="shared" si="86"/>
        <v>160393.93645310181</v>
      </c>
      <c r="E264" s="1485">
        <f t="shared" si="86"/>
        <v>74347.089754979883</v>
      </c>
      <c r="F264" s="1517">
        <f t="shared" si="86"/>
        <v>94334.162209843213</v>
      </c>
      <c r="G264" s="1484">
        <f t="shared" si="86"/>
        <v>184995.46138553703</v>
      </c>
      <c r="H264" s="1483">
        <f t="shared" si="86"/>
        <v>119114.9640380635</v>
      </c>
    </row>
    <row r="265" spans="1:8" x14ac:dyDescent="0.25">
      <c r="A265" s="3616" t="s">
        <v>1097</v>
      </c>
      <c r="B265" s="1516" t="s">
        <v>935</v>
      </c>
      <c r="C265" s="1515">
        <v>3649</v>
      </c>
      <c r="D265" s="1515">
        <v>1842</v>
      </c>
      <c r="E265" s="1515">
        <v>1083</v>
      </c>
      <c r="F265" s="1514">
        <v>125</v>
      </c>
      <c r="G265" s="1513">
        <v>890</v>
      </c>
      <c r="H265" s="1504">
        <f>C265+D265+E265+F265+G265</f>
        <v>7589</v>
      </c>
    </row>
    <row r="266" spans="1:8" x14ac:dyDescent="0.25">
      <c r="A266" s="3617"/>
      <c r="B266" s="1493" t="s">
        <v>4780</v>
      </c>
      <c r="C266" s="1508">
        <f t="shared" ref="C266:H266" si="87">C265/C$9</f>
        <v>45029.077558804827</v>
      </c>
      <c r="D266" s="1508">
        <f t="shared" si="87"/>
        <v>118100.1404494382</v>
      </c>
      <c r="E266" s="1508">
        <f t="shared" si="87"/>
        <v>11152.408660351826</v>
      </c>
      <c r="F266" s="1508">
        <f t="shared" si="87"/>
        <v>4399.7695852534562</v>
      </c>
      <c r="G266" s="1507">
        <f t="shared" si="87"/>
        <v>8858.5146053449353</v>
      </c>
      <c r="H266" s="1506">
        <f t="shared" si="87"/>
        <v>113187.75470239628</v>
      </c>
    </row>
    <row r="267" spans="1:8" ht="15.75" thickBot="1" x14ac:dyDescent="0.3">
      <c r="A267" s="3617"/>
      <c r="B267" s="1493" t="s">
        <v>4779</v>
      </c>
      <c r="C267" s="1508">
        <f t="shared" ref="C267:H267" si="88">C265/C$10</f>
        <v>29266.232676414493</v>
      </c>
      <c r="D267" s="1508">
        <f t="shared" si="88"/>
        <v>18668.3595505618</v>
      </c>
      <c r="E267" s="1508">
        <f t="shared" si="88"/>
        <v>6269.8714479025712</v>
      </c>
      <c r="F267" s="1512">
        <f t="shared" si="88"/>
        <v>710.82949308755758</v>
      </c>
      <c r="G267" s="1512">
        <f t="shared" si="88"/>
        <v>4441.1497824735861</v>
      </c>
      <c r="H267" s="1506">
        <f t="shared" si="88"/>
        <v>51009.186807523838</v>
      </c>
    </row>
    <row r="268" spans="1:8" x14ac:dyDescent="0.25">
      <c r="A268" s="3617"/>
      <c r="B268" s="1493" t="s">
        <v>4778</v>
      </c>
      <c r="C268" s="1511">
        <v>14849</v>
      </c>
      <c r="D268" s="1511">
        <v>2815</v>
      </c>
      <c r="E268" s="1511">
        <v>2065</v>
      </c>
      <c r="F268" s="1510">
        <v>83</v>
      </c>
      <c r="G268" s="1509">
        <v>824</v>
      </c>
      <c r="H268" s="1504">
        <f>C268+D268+E268+F268+G268</f>
        <v>20636</v>
      </c>
    </row>
    <row r="269" spans="1:8" ht="15.75" thickBot="1" x14ac:dyDescent="0.3">
      <c r="A269" s="3617"/>
      <c r="B269" s="1493" t="s">
        <v>4777</v>
      </c>
      <c r="C269" s="1508">
        <f t="shared" ref="C269:H269" si="89">C268/C$15</f>
        <v>22.635670731707318</v>
      </c>
      <c r="D269" s="1508">
        <f t="shared" si="89"/>
        <v>4.5846905537459284</v>
      </c>
      <c r="E269" s="1508">
        <f t="shared" si="89"/>
        <v>2.6238881829733165</v>
      </c>
      <c r="F269" s="1508">
        <f t="shared" si="89"/>
        <v>0.25538461538461538</v>
      </c>
      <c r="G269" s="1507">
        <f t="shared" si="89"/>
        <v>1.2522796352583587</v>
      </c>
      <c r="H269" s="1506">
        <f t="shared" si="89"/>
        <v>6.7881578947368419</v>
      </c>
    </row>
    <row r="270" spans="1:8" x14ac:dyDescent="0.25">
      <c r="A270" s="3617"/>
      <c r="B270" s="1493" t="s">
        <v>4776</v>
      </c>
      <c r="C270" s="1503">
        <v>54</v>
      </c>
      <c r="D270" s="1503">
        <v>97</v>
      </c>
      <c r="E270" s="1503">
        <v>31</v>
      </c>
      <c r="F270" s="1502">
        <v>2</v>
      </c>
      <c r="G270" s="1505">
        <v>19</v>
      </c>
      <c r="H270" s="1504">
        <f>C270+D270+E270+F270+G270</f>
        <v>203</v>
      </c>
    </row>
    <row r="271" spans="1:8" x14ac:dyDescent="0.25">
      <c r="A271" s="3617"/>
      <c r="B271" s="1493" t="s">
        <v>4775</v>
      </c>
      <c r="C271" s="1503">
        <f t="shared" ref="C271:H271" si="90">C268/C270</f>
        <v>274.98148148148147</v>
      </c>
      <c r="D271" s="1503">
        <f t="shared" si="90"/>
        <v>29.020618556701031</v>
      </c>
      <c r="E271" s="1503">
        <f t="shared" si="90"/>
        <v>66.612903225806448</v>
      </c>
      <c r="F271" s="1503">
        <f t="shared" si="90"/>
        <v>41.5</v>
      </c>
      <c r="G271" s="1502">
        <f t="shared" si="90"/>
        <v>43.368421052631582</v>
      </c>
      <c r="H271" s="1501">
        <f t="shared" si="90"/>
        <v>101.65517241379311</v>
      </c>
    </row>
    <row r="272" spans="1:8" x14ac:dyDescent="0.25">
      <c r="A272" s="3617"/>
      <c r="B272" s="1493" t="s">
        <v>4774</v>
      </c>
      <c r="C272" s="1500">
        <f t="shared" ref="C272:H272" si="91">C265/C268*1000000</f>
        <v>245740.45390261969</v>
      </c>
      <c r="D272" s="1500">
        <f t="shared" si="91"/>
        <v>654351.68738898751</v>
      </c>
      <c r="E272" s="1500">
        <f t="shared" si="91"/>
        <v>524455.20581113803</v>
      </c>
      <c r="F272" s="1500">
        <f t="shared" si="91"/>
        <v>1506024.0963855423</v>
      </c>
      <c r="G272" s="1499">
        <f t="shared" si="91"/>
        <v>1080097.0873786409</v>
      </c>
      <c r="H272" s="1498">
        <f t="shared" si="91"/>
        <v>367755.37894940877</v>
      </c>
    </row>
    <row r="273" spans="1:8" x14ac:dyDescent="0.25">
      <c r="A273" s="3617"/>
      <c r="B273" s="1497" t="s">
        <v>4773</v>
      </c>
      <c r="C273" s="1497"/>
      <c r="D273" s="1497"/>
      <c r="E273" s="1496"/>
      <c r="F273" s="1503"/>
      <c r="G273" s="1495"/>
      <c r="H273" s="1494"/>
    </row>
    <row r="274" spans="1:8" x14ac:dyDescent="0.25">
      <c r="A274" s="3617"/>
      <c r="B274" s="1493" t="s">
        <v>4223</v>
      </c>
      <c r="C274" s="1492">
        <f t="shared" ref="C274:H274" si="92">C272/C$27</f>
        <v>174546.86623804684</v>
      </c>
      <c r="D274" s="1492">
        <f t="shared" si="92"/>
        <v>391463.53087379225</v>
      </c>
      <c r="E274" s="1492">
        <f t="shared" si="92"/>
        <v>159431.20907581126</v>
      </c>
      <c r="F274" s="1492">
        <f t="shared" si="92"/>
        <v>955736.60250445595</v>
      </c>
      <c r="G274" s="1491">
        <f t="shared" si="92"/>
        <v>601661.47904085834</v>
      </c>
      <c r="H274" s="1487">
        <f t="shared" si="92"/>
        <v>197618.19750460843</v>
      </c>
    </row>
    <row r="275" spans="1:8" x14ac:dyDescent="0.25">
      <c r="A275" s="3618"/>
      <c r="B275" s="1490" t="s">
        <v>4772</v>
      </c>
      <c r="C275" s="1489">
        <f t="shared" ref="C275:H275" si="93">C272/C$28</f>
        <v>168428.82413134299</v>
      </c>
      <c r="D275" s="1489">
        <f t="shared" si="93"/>
        <v>623750.92591781449</v>
      </c>
      <c r="E275" s="1489">
        <f t="shared" si="93"/>
        <v>145217.54094623626</v>
      </c>
      <c r="F275" s="1489">
        <f t="shared" si="93"/>
        <v>980370.37663043803</v>
      </c>
      <c r="G275" s="1488">
        <f t="shared" si="93"/>
        <v>628429.41590223438</v>
      </c>
      <c r="H275" s="1487">
        <f t="shared" si="93"/>
        <v>196465.81295933286</v>
      </c>
    </row>
    <row r="276" spans="1:8" ht="15.75" thickBot="1" x14ac:dyDescent="0.3">
      <c r="A276" s="3619"/>
      <c r="B276" s="1486" t="s">
        <v>4771</v>
      </c>
      <c r="C276" s="1485">
        <f t="shared" ref="C276:H276" si="94">C272/C$29</f>
        <v>187169.91647955193</v>
      </c>
      <c r="D276" s="1485">
        <f t="shared" si="94"/>
        <v>365881.455336491</v>
      </c>
      <c r="E276" s="1485">
        <f t="shared" si="94"/>
        <v>182350.85904993632</v>
      </c>
      <c r="F276" s="1517">
        <f t="shared" si="94"/>
        <v>951131.43800344632</v>
      </c>
      <c r="G276" s="1484">
        <f t="shared" si="94"/>
        <v>576953.82003700198</v>
      </c>
      <c r="H276" s="1483">
        <f t="shared" si="94"/>
        <v>198573.71773716461</v>
      </c>
    </row>
    <row r="277" spans="1:8" x14ac:dyDescent="0.25">
      <c r="A277" s="3616" t="s">
        <v>222</v>
      </c>
      <c r="B277" s="1516" t="s">
        <v>935</v>
      </c>
      <c r="C277" s="1515">
        <v>847</v>
      </c>
      <c r="D277" s="1515">
        <v>113</v>
      </c>
      <c r="E277" s="1515">
        <v>307</v>
      </c>
      <c r="F277" s="1514">
        <v>270</v>
      </c>
      <c r="G277" s="1513">
        <v>190</v>
      </c>
      <c r="H277" s="1504">
        <f>C277+D277+E277+F277+G277</f>
        <v>1727</v>
      </c>
    </row>
    <row r="278" spans="1:8" x14ac:dyDescent="0.25">
      <c r="A278" s="3617"/>
      <c r="B278" s="1493" t="s">
        <v>4780</v>
      </c>
      <c r="C278" s="1508">
        <f t="shared" ref="C278:H278" si="95">C277/C$9</f>
        <v>10452.076923076922</v>
      </c>
      <c r="D278" s="1508">
        <f t="shared" si="95"/>
        <v>7245.0140449438204</v>
      </c>
      <c r="E278" s="1508">
        <f t="shared" si="95"/>
        <v>3161.3937753721243</v>
      </c>
      <c r="F278" s="1508">
        <f t="shared" si="95"/>
        <v>9503.5023041474651</v>
      </c>
      <c r="G278" s="1507">
        <f t="shared" si="95"/>
        <v>1891.1435674331883</v>
      </c>
      <c r="H278" s="1506">
        <f t="shared" si="95"/>
        <v>25757.708837928367</v>
      </c>
    </row>
    <row r="279" spans="1:8" ht="15.75" thickBot="1" x14ac:dyDescent="0.3">
      <c r="A279" s="3617"/>
      <c r="B279" s="1493" t="s">
        <v>4779</v>
      </c>
      <c r="C279" s="1508">
        <f t="shared" ref="C279:H279" si="96">C277/C$10</f>
        <v>6793.2307692307686</v>
      </c>
      <c r="D279" s="1508">
        <f t="shared" si="96"/>
        <v>1145.2359550561798</v>
      </c>
      <c r="E279" s="1508">
        <f t="shared" si="96"/>
        <v>1777.3319801533603</v>
      </c>
      <c r="F279" s="1512">
        <f t="shared" si="96"/>
        <v>1535.3917050691246</v>
      </c>
      <c r="G279" s="1512">
        <f t="shared" si="96"/>
        <v>948.11062771908018</v>
      </c>
      <c r="H279" s="1506">
        <f t="shared" si="96"/>
        <v>11607.967534140686</v>
      </c>
    </row>
    <row r="280" spans="1:8" x14ac:dyDescent="0.25">
      <c r="A280" s="3617"/>
      <c r="B280" s="1493" t="s">
        <v>4778</v>
      </c>
      <c r="C280" s="1511">
        <v>1693</v>
      </c>
      <c r="D280" s="1511">
        <v>240</v>
      </c>
      <c r="E280" s="1511">
        <v>535</v>
      </c>
      <c r="F280" s="1510">
        <v>1576</v>
      </c>
      <c r="G280" s="1509">
        <v>258</v>
      </c>
      <c r="H280" s="1504">
        <f>C280+D280+E280+F280+G280</f>
        <v>4302</v>
      </c>
    </row>
    <row r="281" spans="1:8" ht="15.75" thickBot="1" x14ac:dyDescent="0.3">
      <c r="A281" s="3617"/>
      <c r="B281" s="1493" t="s">
        <v>4777</v>
      </c>
      <c r="C281" s="1508">
        <f t="shared" ref="C281:H281" si="97">C280/C$15</f>
        <v>2.5807926829268291</v>
      </c>
      <c r="D281" s="1508">
        <f t="shared" si="97"/>
        <v>0.39087947882736157</v>
      </c>
      <c r="E281" s="1508">
        <f t="shared" si="97"/>
        <v>0.67979669631512074</v>
      </c>
      <c r="F281" s="1508">
        <f t="shared" si="97"/>
        <v>4.8492307692307692</v>
      </c>
      <c r="G281" s="1507">
        <f t="shared" si="97"/>
        <v>0.39209726443769</v>
      </c>
      <c r="H281" s="1506">
        <f t="shared" si="97"/>
        <v>1.4151315789473684</v>
      </c>
    </row>
    <row r="282" spans="1:8" x14ac:dyDescent="0.25">
      <c r="A282" s="3617"/>
      <c r="B282" s="1493" t="s">
        <v>4776</v>
      </c>
      <c r="C282" s="1503">
        <v>27</v>
      </c>
      <c r="D282" s="1503">
        <v>6</v>
      </c>
      <c r="E282" s="1503">
        <v>9</v>
      </c>
      <c r="F282" s="1502">
        <v>12</v>
      </c>
      <c r="G282" s="1505">
        <v>9</v>
      </c>
      <c r="H282" s="1504">
        <f>C282+D282+E282+F282+G282</f>
        <v>63</v>
      </c>
    </row>
    <row r="283" spans="1:8" x14ac:dyDescent="0.25">
      <c r="A283" s="3617"/>
      <c r="B283" s="1493" t="s">
        <v>4775</v>
      </c>
      <c r="C283" s="1503">
        <f t="shared" ref="C283:H283" si="98">C280/C282</f>
        <v>62.703703703703702</v>
      </c>
      <c r="D283" s="1503">
        <f t="shared" si="98"/>
        <v>40</v>
      </c>
      <c r="E283" s="1503">
        <f t="shared" si="98"/>
        <v>59.444444444444443</v>
      </c>
      <c r="F283" s="1503">
        <f t="shared" si="98"/>
        <v>131.33333333333334</v>
      </c>
      <c r="G283" s="1502">
        <f t="shared" si="98"/>
        <v>28.666666666666668</v>
      </c>
      <c r="H283" s="1501">
        <f t="shared" si="98"/>
        <v>68.285714285714292</v>
      </c>
    </row>
    <row r="284" spans="1:8" x14ac:dyDescent="0.25">
      <c r="A284" s="3617"/>
      <c r="B284" s="1493" t="s">
        <v>4774</v>
      </c>
      <c r="C284" s="1500">
        <f t="shared" ref="C284:H284" si="99">C277/C280*1000000</f>
        <v>500295.33372711163</v>
      </c>
      <c r="D284" s="1500">
        <f t="shared" si="99"/>
        <v>470833.33333333331</v>
      </c>
      <c r="E284" s="1500">
        <f t="shared" si="99"/>
        <v>573831.77570093458</v>
      </c>
      <c r="F284" s="1500">
        <f t="shared" si="99"/>
        <v>171319.79695431472</v>
      </c>
      <c r="G284" s="1499">
        <f t="shared" si="99"/>
        <v>736434.10852713173</v>
      </c>
      <c r="H284" s="1498">
        <f t="shared" si="99"/>
        <v>401441.19014411897</v>
      </c>
    </row>
    <row r="285" spans="1:8" x14ac:dyDescent="0.25">
      <c r="A285" s="3617"/>
      <c r="B285" s="1497" t="s">
        <v>4773</v>
      </c>
      <c r="C285" s="1497"/>
      <c r="D285" s="1497"/>
      <c r="E285" s="1496"/>
      <c r="F285" s="1496"/>
      <c r="G285" s="1495"/>
      <c r="H285" s="1494"/>
    </row>
    <row r="286" spans="1:8" x14ac:dyDescent="0.25">
      <c r="A286" s="3617"/>
      <c r="B286" s="1493" t="s">
        <v>4223</v>
      </c>
      <c r="C286" s="1492">
        <f t="shared" ref="C286:H286" si="100">C284/C$27</f>
        <v>355354.52673245937</v>
      </c>
      <c r="D286" s="1492">
        <f t="shared" si="100"/>
        <v>281674.3391542231</v>
      </c>
      <c r="E286" s="1492">
        <f t="shared" si="100"/>
        <v>174441.3875435247</v>
      </c>
      <c r="F286" s="1492">
        <f t="shared" si="100"/>
        <v>108721.10285342566</v>
      </c>
      <c r="G286" s="1491">
        <f t="shared" si="100"/>
        <v>410226.11775384011</v>
      </c>
      <c r="H286" s="1487">
        <f t="shared" si="100"/>
        <v>215719.71191018011</v>
      </c>
    </row>
    <row r="287" spans="1:8" x14ac:dyDescent="0.25">
      <c r="A287" s="3618"/>
      <c r="B287" s="1490" t="s">
        <v>4772</v>
      </c>
      <c r="C287" s="1489">
        <f t="shared" ref="C287:H287" si="101">C284/C$28</f>
        <v>342898.99542322342</v>
      </c>
      <c r="D287" s="1489">
        <f t="shared" si="101"/>
        <v>448814.8090386971</v>
      </c>
      <c r="E287" s="1489">
        <f t="shared" si="101"/>
        <v>158889.52661880929</v>
      </c>
      <c r="F287" s="1489">
        <f t="shared" si="101"/>
        <v>111523.35096592951</v>
      </c>
      <c r="G287" s="1488">
        <f t="shared" si="101"/>
        <v>428477.0897729022</v>
      </c>
      <c r="H287" s="1487">
        <f t="shared" si="101"/>
        <v>214461.77076277745</v>
      </c>
    </row>
    <row r="288" spans="1:8" ht="15.75" thickBot="1" x14ac:dyDescent="0.3">
      <c r="A288" s="3619"/>
      <c r="B288" s="1486" t="s">
        <v>4771</v>
      </c>
      <c r="C288" s="1485">
        <f t="shared" ref="C288:H288" si="102">C284/C$29</f>
        <v>381053.40143108938</v>
      </c>
      <c r="D288" s="1485">
        <f t="shared" si="102"/>
        <v>263266.96872797032</v>
      </c>
      <c r="E288" s="1485">
        <f t="shared" si="102"/>
        <v>199518.88376697194</v>
      </c>
      <c r="F288" s="1485">
        <f t="shared" si="102"/>
        <v>108197.23617084889</v>
      </c>
      <c r="G288" s="1484">
        <f t="shared" si="102"/>
        <v>393379.88879449968</v>
      </c>
      <c r="H288" s="1483">
        <f t="shared" si="102"/>
        <v>216762.756285112</v>
      </c>
    </row>
  </sheetData>
  <mergeCells count="29">
    <mergeCell ref="A27:A30"/>
    <mergeCell ref="A5:A10"/>
    <mergeCell ref="A11:A14"/>
    <mergeCell ref="A15:A19"/>
    <mergeCell ref="A20:A22"/>
    <mergeCell ref="A23:A26"/>
    <mergeCell ref="A151:A163"/>
    <mergeCell ref="A164:A176"/>
    <mergeCell ref="A34:A46"/>
    <mergeCell ref="A47:A59"/>
    <mergeCell ref="A60:A72"/>
    <mergeCell ref="A73:A85"/>
    <mergeCell ref="A86:A98"/>
    <mergeCell ref="A252:G252"/>
    <mergeCell ref="A253:A264"/>
    <mergeCell ref="A265:A276"/>
    <mergeCell ref="A277:A288"/>
    <mergeCell ref="A1:H1"/>
    <mergeCell ref="A177:A189"/>
    <mergeCell ref="A190:A202"/>
    <mergeCell ref="A203:A215"/>
    <mergeCell ref="A216:A228"/>
    <mergeCell ref="A229:A240"/>
    <mergeCell ref="A99:A110"/>
    <mergeCell ref="A241:A251"/>
    <mergeCell ref="A111:G111"/>
    <mergeCell ref="A112:A124"/>
    <mergeCell ref="A125:A137"/>
    <mergeCell ref="A138:A150"/>
  </mergeCells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00"/>
  <sheetViews>
    <sheetView topLeftCell="A54" zoomScale="80" zoomScaleNormal="80" workbookViewId="0">
      <selection activeCell="K84" sqref="K84"/>
    </sheetView>
  </sheetViews>
  <sheetFormatPr baseColWidth="10" defaultColWidth="11.42578125" defaultRowHeight="15" x14ac:dyDescent="0.25"/>
  <cols>
    <col min="1" max="1" width="46.28515625" customWidth="1"/>
    <col min="2" max="2" width="14.42578125" customWidth="1"/>
    <col min="3" max="3" width="14" customWidth="1"/>
    <col min="4" max="4" width="14.140625" customWidth="1"/>
    <col min="5" max="5" width="12.140625" customWidth="1"/>
    <col min="6" max="6" width="14.28515625" customWidth="1"/>
    <col min="7" max="7" width="11.7109375" customWidth="1"/>
    <col min="9" max="9" width="12.7109375" customWidth="1"/>
    <col min="10" max="10" width="11" customWidth="1"/>
    <col min="12" max="12" width="14.42578125" customWidth="1"/>
  </cols>
  <sheetData>
    <row r="2" spans="1:14" x14ac:dyDescent="0.25">
      <c r="A2" s="343" t="s">
        <v>955</v>
      </c>
    </row>
    <row r="3" spans="1:14" ht="30" x14ac:dyDescent="0.25">
      <c r="A3" s="52" t="s">
        <v>968</v>
      </c>
      <c r="B3" s="3634" t="s">
        <v>969</v>
      </c>
      <c r="C3" s="3634"/>
      <c r="D3" s="3634"/>
      <c r="E3" s="3634"/>
      <c r="F3" s="3634"/>
      <c r="G3" s="3634"/>
      <c r="H3" s="3634"/>
      <c r="I3" s="1227" t="s">
        <v>970</v>
      </c>
      <c r="J3" s="3635" t="s">
        <v>971</v>
      </c>
      <c r="K3" s="3635"/>
      <c r="L3" s="270" t="s">
        <v>972</v>
      </c>
      <c r="M3" s="311"/>
      <c r="N3" s="1228"/>
    </row>
    <row r="4" spans="1:14" x14ac:dyDescent="0.25">
      <c r="A4" s="268"/>
      <c r="B4" s="3634" t="s">
        <v>973</v>
      </c>
      <c r="C4" s="3634"/>
      <c r="D4" s="3634"/>
      <c r="E4" s="3634"/>
      <c r="F4" s="3634"/>
      <c r="G4" s="3634" t="s">
        <v>974</v>
      </c>
      <c r="H4" s="3634"/>
      <c r="I4" s="1227"/>
      <c r="J4" s="342"/>
      <c r="K4" s="270"/>
      <c r="L4" s="270"/>
      <c r="M4" s="311"/>
      <c r="N4" s="1228"/>
    </row>
    <row r="5" spans="1:14" ht="71.25" x14ac:dyDescent="0.25">
      <c r="A5" s="268"/>
      <c r="B5" s="1226" t="s">
        <v>975</v>
      </c>
      <c r="C5" s="1226" t="s">
        <v>976</v>
      </c>
      <c r="D5" s="1226" t="s">
        <v>977</v>
      </c>
      <c r="E5" s="1226" t="s">
        <v>978</v>
      </c>
      <c r="F5" s="1226" t="s">
        <v>25</v>
      </c>
      <c r="G5" s="1226" t="s">
        <v>979</v>
      </c>
      <c r="H5" s="1226" t="s">
        <v>980</v>
      </c>
      <c r="I5" s="1227"/>
      <c r="J5" s="1227" t="s">
        <v>981</v>
      </c>
      <c r="K5" s="1226" t="s">
        <v>4352</v>
      </c>
      <c r="L5" s="1226" t="s">
        <v>982</v>
      </c>
      <c r="M5" s="311"/>
      <c r="N5" s="1228"/>
    </row>
    <row r="6" spans="1:14" x14ac:dyDescent="0.25">
      <c r="A6" s="268"/>
      <c r="B6" s="1224"/>
      <c r="C6" s="1224"/>
      <c r="D6" s="1224"/>
      <c r="E6" s="1224"/>
      <c r="F6" s="1225"/>
      <c r="G6" s="1224"/>
      <c r="H6" s="1225"/>
      <c r="I6" s="282"/>
      <c r="J6" s="282"/>
      <c r="K6" s="266"/>
      <c r="L6" s="266"/>
      <c r="M6" s="311"/>
      <c r="N6" s="1228"/>
    </row>
    <row r="7" spans="1:14" x14ac:dyDescent="0.25">
      <c r="A7" s="1228"/>
      <c r="B7" s="1228"/>
      <c r="C7" s="1228"/>
      <c r="D7" s="1228"/>
      <c r="E7" s="1228"/>
      <c r="F7" s="1228"/>
      <c r="G7" s="1228"/>
      <c r="H7" s="1228"/>
      <c r="I7" s="1228"/>
      <c r="J7" s="311"/>
      <c r="K7" s="311"/>
      <c r="L7" s="311"/>
      <c r="M7" s="311"/>
      <c r="N7" s="1228"/>
    </row>
    <row r="8" spans="1:14" x14ac:dyDescent="0.25">
      <c r="A8" s="344" t="s">
        <v>1812</v>
      </c>
      <c r="B8" s="1228"/>
      <c r="C8" s="1228"/>
      <c r="D8" s="1228"/>
      <c r="E8" s="1228"/>
      <c r="F8" s="1228"/>
      <c r="G8" s="1228"/>
      <c r="H8" s="1228"/>
      <c r="I8" s="1228"/>
      <c r="J8" s="1228"/>
      <c r="K8" s="1228"/>
      <c r="L8" s="1228"/>
      <c r="M8" s="1228"/>
      <c r="N8" s="1228"/>
    </row>
    <row r="9" spans="1:14" ht="28.5" x14ac:dyDescent="0.25">
      <c r="A9" s="272" t="s">
        <v>1827</v>
      </c>
      <c r="B9" s="3634" t="s">
        <v>1828</v>
      </c>
      <c r="C9" s="3634"/>
      <c r="D9" s="3634"/>
      <c r="E9" s="3634" t="s">
        <v>1829</v>
      </c>
      <c r="F9" s="3634"/>
      <c r="G9" s="3634"/>
      <c r="H9" s="1226" t="s">
        <v>1830</v>
      </c>
      <c r="I9" s="1226" t="s">
        <v>1831</v>
      </c>
    </row>
    <row r="10" spans="1:14" ht="71.25" customHeight="1" x14ac:dyDescent="0.25">
      <c r="A10" s="38"/>
      <c r="B10" s="1226" t="s">
        <v>1832</v>
      </c>
      <c r="C10" s="1226" t="s">
        <v>1833</v>
      </c>
      <c r="D10" s="1226" t="s">
        <v>1834</v>
      </c>
      <c r="E10" s="1226" t="s">
        <v>1835</v>
      </c>
      <c r="F10" s="1226" t="s">
        <v>970</v>
      </c>
      <c r="G10" s="1226" t="s">
        <v>1836</v>
      </c>
      <c r="H10" s="1226"/>
      <c r="I10" s="1226"/>
    </row>
    <row r="13" spans="1:14" x14ac:dyDescent="0.25">
      <c r="A13" s="345" t="s">
        <v>2578</v>
      </c>
      <c r="B13" s="1228"/>
      <c r="C13" s="1228"/>
      <c r="D13" s="1228"/>
      <c r="E13" s="1228"/>
      <c r="F13" s="1228"/>
      <c r="G13" s="1228"/>
      <c r="H13" s="1228"/>
      <c r="I13" s="1228"/>
    </row>
    <row r="14" spans="1:14" x14ac:dyDescent="0.25">
      <c r="A14" s="268" t="s">
        <v>2587</v>
      </c>
      <c r="B14" s="1226"/>
      <c r="C14" s="1226"/>
      <c r="D14" s="3634" t="s">
        <v>2588</v>
      </c>
      <c r="E14" s="3634"/>
      <c r="F14" s="3634"/>
      <c r="G14" s="3634" t="s">
        <v>2589</v>
      </c>
      <c r="H14" s="3634"/>
      <c r="I14" s="3634"/>
    </row>
    <row r="15" spans="1:14" ht="71.25" customHeight="1" x14ac:dyDescent="0.25">
      <c r="A15" s="1224"/>
      <c r="B15" s="1226" t="s">
        <v>2590</v>
      </c>
      <c r="C15" s="1226" t="s">
        <v>1831</v>
      </c>
      <c r="D15" s="1226" t="s">
        <v>2591</v>
      </c>
      <c r="E15" s="1226" t="s">
        <v>2592</v>
      </c>
      <c r="F15" s="1226" t="s">
        <v>990</v>
      </c>
      <c r="G15" s="1226" t="s">
        <v>2593</v>
      </c>
      <c r="H15" s="1226" t="s">
        <v>2594</v>
      </c>
      <c r="I15" s="1226" t="s">
        <v>971</v>
      </c>
    </row>
    <row r="18" spans="1:9" x14ac:dyDescent="0.25">
      <c r="A18" s="346" t="s">
        <v>4262</v>
      </c>
      <c r="B18" s="1228"/>
      <c r="C18" s="1228"/>
      <c r="D18" s="1228"/>
      <c r="E18" s="1228"/>
      <c r="F18" s="1228"/>
      <c r="G18" s="1228"/>
      <c r="H18" s="1228"/>
    </row>
    <row r="19" spans="1:9" ht="48.75" customHeight="1" x14ac:dyDescent="0.25">
      <c r="A19" s="329" t="s">
        <v>4353</v>
      </c>
      <c r="B19" s="348" t="s">
        <v>4354</v>
      </c>
      <c r="C19" s="348" t="s">
        <v>4355</v>
      </c>
      <c r="D19" s="348" t="s">
        <v>4356</v>
      </c>
      <c r="E19" s="348" t="s">
        <v>4357</v>
      </c>
      <c r="F19" s="348" t="s">
        <v>4358</v>
      </c>
      <c r="G19" s="348" t="s">
        <v>4359</v>
      </c>
      <c r="H19" s="1228"/>
      <c r="I19" s="1228"/>
    </row>
    <row r="22" spans="1:9" x14ac:dyDescent="0.25">
      <c r="A22" s="347" t="s">
        <v>4124</v>
      </c>
    </row>
    <row r="23" spans="1:9" ht="85.5" x14ac:dyDescent="0.25">
      <c r="A23" s="330" t="s">
        <v>4134</v>
      </c>
      <c r="B23" s="1227" t="s">
        <v>40</v>
      </c>
      <c r="C23" s="1227" t="s">
        <v>38</v>
      </c>
      <c r="D23" s="1227" t="s">
        <v>4135</v>
      </c>
      <c r="E23" s="1227" t="s">
        <v>4136</v>
      </c>
      <c r="F23" s="1227" t="s">
        <v>4130</v>
      </c>
    </row>
    <row r="29" spans="1:9" x14ac:dyDescent="0.25">
      <c r="A29" s="27" t="s">
        <v>4820</v>
      </c>
    </row>
    <row r="30" spans="1:9" x14ac:dyDescent="0.25">
      <c r="A30" t="s">
        <v>36</v>
      </c>
      <c r="B30">
        <v>1</v>
      </c>
    </row>
    <row r="31" spans="1:9" x14ac:dyDescent="0.25">
      <c r="A31" t="s">
        <v>38</v>
      </c>
      <c r="B31">
        <v>5</v>
      </c>
    </row>
    <row r="32" spans="1:9" x14ac:dyDescent="0.25">
      <c r="A32" t="s">
        <v>4819</v>
      </c>
      <c r="B32">
        <v>9</v>
      </c>
    </row>
    <row r="33" spans="1:2" x14ac:dyDescent="0.25">
      <c r="A33" t="s">
        <v>971</v>
      </c>
      <c r="B33">
        <v>2</v>
      </c>
    </row>
    <row r="34" spans="1:2" x14ac:dyDescent="0.25">
      <c r="A34" t="s">
        <v>4821</v>
      </c>
      <c r="B34">
        <v>2</v>
      </c>
    </row>
    <row r="35" spans="1:2" x14ac:dyDescent="0.25">
      <c r="A35" t="s">
        <v>4822</v>
      </c>
      <c r="B35">
        <v>7</v>
      </c>
    </row>
    <row r="36" spans="1:2" x14ac:dyDescent="0.25">
      <c r="A36" t="s">
        <v>4823</v>
      </c>
      <c r="B36">
        <v>3</v>
      </c>
    </row>
    <row r="37" spans="1:2" x14ac:dyDescent="0.25">
      <c r="A37" t="s">
        <v>4824</v>
      </c>
      <c r="B37">
        <v>6</v>
      </c>
    </row>
    <row r="38" spans="1:2" x14ac:dyDescent="0.25">
      <c r="A38" t="s">
        <v>4825</v>
      </c>
      <c r="B38">
        <v>1</v>
      </c>
    </row>
    <row r="39" spans="1:2" x14ac:dyDescent="0.25">
      <c r="A39" t="s">
        <v>4826</v>
      </c>
      <c r="B39">
        <v>4</v>
      </c>
    </row>
    <row r="40" spans="1:2" x14ac:dyDescent="0.25">
      <c r="A40" t="s">
        <v>4827</v>
      </c>
      <c r="B40">
        <v>1</v>
      </c>
    </row>
    <row r="41" spans="1:2" x14ac:dyDescent="0.25">
      <c r="A41" s="2428" t="s">
        <v>933</v>
      </c>
      <c r="B41">
        <f>SUM(B30:B40)</f>
        <v>41</v>
      </c>
    </row>
    <row r="42" spans="1:2" x14ac:dyDescent="0.25">
      <c r="A42" s="27" t="s">
        <v>4828</v>
      </c>
    </row>
    <row r="43" spans="1:2" x14ac:dyDescent="0.25">
      <c r="A43" t="s">
        <v>4829</v>
      </c>
      <c r="B43">
        <v>1</v>
      </c>
    </row>
    <row r="44" spans="1:2" x14ac:dyDescent="0.25">
      <c r="A44" t="s">
        <v>4830</v>
      </c>
      <c r="B44">
        <v>1</v>
      </c>
    </row>
    <row r="45" spans="1:2" x14ac:dyDescent="0.25">
      <c r="A45" t="s">
        <v>992</v>
      </c>
      <c r="B45">
        <v>1</v>
      </c>
    </row>
    <row r="46" spans="1:2" x14ac:dyDescent="0.25">
      <c r="A46" t="s">
        <v>1481</v>
      </c>
      <c r="B46">
        <v>2</v>
      </c>
    </row>
    <row r="47" spans="1:2" x14ac:dyDescent="0.25">
      <c r="A47" t="s">
        <v>4831</v>
      </c>
      <c r="B47">
        <v>1</v>
      </c>
    </row>
    <row r="48" spans="1:2" x14ac:dyDescent="0.25">
      <c r="A48" t="s">
        <v>4832</v>
      </c>
      <c r="B48">
        <v>1</v>
      </c>
    </row>
    <row r="49" spans="1:2" x14ac:dyDescent="0.25">
      <c r="A49" t="s">
        <v>4824</v>
      </c>
      <c r="B49">
        <v>3</v>
      </c>
    </row>
    <row r="50" spans="1:2" x14ac:dyDescent="0.25">
      <c r="A50" s="2428" t="s">
        <v>933</v>
      </c>
      <c r="B50">
        <f>SUM(B43:B49)</f>
        <v>10</v>
      </c>
    </row>
    <row r="52" spans="1:2" x14ac:dyDescent="0.25">
      <c r="A52" s="27" t="s">
        <v>4833</v>
      </c>
    </row>
    <row r="53" spans="1:2" x14ac:dyDescent="0.25">
      <c r="A53" t="s">
        <v>1620</v>
      </c>
      <c r="B53">
        <v>2</v>
      </c>
    </row>
    <row r="54" spans="1:2" x14ac:dyDescent="0.25">
      <c r="A54" t="s">
        <v>4834</v>
      </c>
      <c r="B54">
        <v>2</v>
      </c>
    </row>
    <row r="55" spans="1:2" x14ac:dyDescent="0.25">
      <c r="A55" t="s">
        <v>4835</v>
      </c>
      <c r="B55">
        <v>4</v>
      </c>
    </row>
    <row r="56" spans="1:2" x14ac:dyDescent="0.25">
      <c r="A56" s="2428" t="s">
        <v>933</v>
      </c>
      <c r="B56">
        <f>SUM(B53:B55)</f>
        <v>8</v>
      </c>
    </row>
    <row r="57" spans="1:2" x14ac:dyDescent="0.25">
      <c r="A57" s="27" t="s">
        <v>4836</v>
      </c>
    </row>
    <row r="58" spans="1:2" x14ac:dyDescent="0.25">
      <c r="A58" t="s">
        <v>4837</v>
      </c>
      <c r="B58">
        <v>8</v>
      </c>
    </row>
    <row r="59" spans="1:2" x14ac:dyDescent="0.25">
      <c r="A59" t="s">
        <v>4838</v>
      </c>
      <c r="B59">
        <v>5</v>
      </c>
    </row>
    <row r="60" spans="1:2" x14ac:dyDescent="0.25">
      <c r="A60" t="s">
        <v>4839</v>
      </c>
      <c r="B60">
        <v>4</v>
      </c>
    </row>
    <row r="61" spans="1:2" x14ac:dyDescent="0.25">
      <c r="A61" t="s">
        <v>4840</v>
      </c>
      <c r="B61">
        <v>2</v>
      </c>
    </row>
    <row r="62" spans="1:2" x14ac:dyDescent="0.25">
      <c r="A62" s="2428" t="s">
        <v>933</v>
      </c>
      <c r="B62">
        <f>SUM(B58:B61)</f>
        <v>19</v>
      </c>
    </row>
    <row r="64" spans="1:2" x14ac:dyDescent="0.25">
      <c r="A64" s="27" t="s">
        <v>4841</v>
      </c>
    </row>
    <row r="65" spans="1:2" x14ac:dyDescent="0.25">
      <c r="A65" t="s">
        <v>4365</v>
      </c>
      <c r="B65">
        <v>2</v>
      </c>
    </row>
    <row r="66" spans="1:2" x14ac:dyDescent="0.25">
      <c r="A66" t="s">
        <v>4842</v>
      </c>
      <c r="B66">
        <v>10</v>
      </c>
    </row>
    <row r="67" spans="1:2" x14ac:dyDescent="0.25">
      <c r="A67" t="s">
        <v>4843</v>
      </c>
      <c r="B67">
        <v>1</v>
      </c>
    </row>
    <row r="68" spans="1:2" x14ac:dyDescent="0.25">
      <c r="A68" t="s">
        <v>4846</v>
      </c>
      <c r="B68">
        <v>3</v>
      </c>
    </row>
    <row r="69" spans="1:2" x14ac:dyDescent="0.25">
      <c r="A69" s="2428" t="s">
        <v>933</v>
      </c>
      <c r="B69">
        <f>SUM(B65:B68)</f>
        <v>16</v>
      </c>
    </row>
    <row r="70" spans="1:2" x14ac:dyDescent="0.25">
      <c r="A70" s="2428"/>
    </row>
    <row r="71" spans="1:2" x14ac:dyDescent="0.25">
      <c r="A71" s="2428"/>
    </row>
    <row r="72" spans="1:2" x14ac:dyDescent="0.25">
      <c r="A72" s="2428"/>
    </row>
    <row r="73" spans="1:2" x14ac:dyDescent="0.25">
      <c r="A73" s="2428"/>
    </row>
    <row r="75" spans="1:2" x14ac:dyDescent="0.25">
      <c r="A75" s="2428"/>
    </row>
    <row r="76" spans="1:2" x14ac:dyDescent="0.25">
      <c r="A76" s="2428"/>
    </row>
    <row r="77" spans="1:2" x14ac:dyDescent="0.25">
      <c r="A77" s="2428"/>
    </row>
    <row r="81" spans="1:13" x14ac:dyDescent="0.25">
      <c r="B81" s="3633" t="s">
        <v>955</v>
      </c>
      <c r="C81" s="3633"/>
      <c r="D81" s="3633" t="s">
        <v>1812</v>
      </c>
      <c r="E81" s="3633"/>
      <c r="F81" s="3633" t="s">
        <v>2578</v>
      </c>
      <c r="G81" s="3633"/>
      <c r="H81" s="3633" t="s">
        <v>4262</v>
      </c>
      <c r="I81" s="3633"/>
      <c r="J81" s="3633" t="s">
        <v>4124</v>
      </c>
      <c r="K81" s="3633"/>
      <c r="L81" s="3632" t="s">
        <v>3616</v>
      </c>
      <c r="M81" s="3629"/>
    </row>
    <row r="82" spans="1:13" ht="15.75" thickBot="1" x14ac:dyDescent="0.3">
      <c r="A82" s="11" t="s">
        <v>4844</v>
      </c>
      <c r="B82" s="2429" t="s">
        <v>14</v>
      </c>
      <c r="C82" s="2429" t="s">
        <v>4845</v>
      </c>
      <c r="D82" s="2429" t="s">
        <v>14</v>
      </c>
      <c r="E82" s="2429" t="s">
        <v>4845</v>
      </c>
      <c r="F82" s="2429" t="s">
        <v>14</v>
      </c>
      <c r="G82" s="2429" t="s">
        <v>4845</v>
      </c>
      <c r="H82" s="2429" t="s">
        <v>14</v>
      </c>
      <c r="I82" s="2429" t="s">
        <v>4845</v>
      </c>
      <c r="J82" s="2429" t="s">
        <v>14</v>
      </c>
      <c r="K82" s="2429" t="s">
        <v>4845</v>
      </c>
      <c r="L82" s="2430" t="s">
        <v>14</v>
      </c>
      <c r="M82" s="2430" t="s">
        <v>4845</v>
      </c>
    </row>
    <row r="83" spans="1:13" x14ac:dyDescent="0.25">
      <c r="A83" t="s">
        <v>38</v>
      </c>
      <c r="B83" s="248">
        <f>B31</f>
        <v>5</v>
      </c>
      <c r="C83" s="2431">
        <f>B83/B$41</f>
        <v>0.12195121951219512</v>
      </c>
      <c r="D83" s="248">
        <f>B45</f>
        <v>1</v>
      </c>
      <c r="E83" s="2431">
        <f>D83/B50</f>
        <v>0.1</v>
      </c>
      <c r="F83" s="248"/>
      <c r="G83" s="248"/>
      <c r="H83" s="248">
        <v>4</v>
      </c>
      <c r="I83" s="2431">
        <f>H83/B62</f>
        <v>0.21052631578947367</v>
      </c>
      <c r="J83" s="248">
        <v>3</v>
      </c>
      <c r="K83" s="2431">
        <f>J83/B$69</f>
        <v>0.1875</v>
      </c>
    </row>
    <row r="84" spans="1:13" x14ac:dyDescent="0.25">
      <c r="A84" t="s">
        <v>40</v>
      </c>
      <c r="B84" s="248">
        <f>B32</f>
        <v>9</v>
      </c>
      <c r="C84" s="2431">
        <f>B84/B$41</f>
        <v>0.21951219512195122</v>
      </c>
      <c r="D84" s="248"/>
      <c r="E84" s="248"/>
      <c r="F84" s="248">
        <v>2</v>
      </c>
      <c r="G84" s="2431">
        <f>F84/B56</f>
        <v>0.25</v>
      </c>
      <c r="H84" s="248">
        <f>B59</f>
        <v>5</v>
      </c>
      <c r="I84" s="2431">
        <f>H84/B62</f>
        <v>0.26315789473684209</v>
      </c>
      <c r="J84" s="248">
        <f>B66</f>
        <v>10</v>
      </c>
      <c r="K84" s="2431">
        <f>J84/B$69</f>
        <v>0.625</v>
      </c>
    </row>
    <row r="85" spans="1:13" x14ac:dyDescent="0.25"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3" x14ac:dyDescent="0.25"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3" x14ac:dyDescent="0.25"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3" x14ac:dyDescent="0.25"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3" x14ac:dyDescent="0.25"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3" x14ac:dyDescent="0.25"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3" x14ac:dyDescent="0.25"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3" x14ac:dyDescent="0.25"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3" x14ac:dyDescent="0.25"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3" x14ac:dyDescent="0.25"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3" x14ac:dyDescent="0.25"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3" x14ac:dyDescent="0.25"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2:11" x14ac:dyDescent="0.25"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2:11" x14ac:dyDescent="0.25"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2:11" x14ac:dyDescent="0.25"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2:11" x14ac:dyDescent="0.25"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</sheetData>
  <mergeCells count="14">
    <mergeCell ref="D14:F14"/>
    <mergeCell ref="G14:I14"/>
    <mergeCell ref="B3:H3"/>
    <mergeCell ref="J3:K3"/>
    <mergeCell ref="B4:F4"/>
    <mergeCell ref="G4:H4"/>
    <mergeCell ref="B9:D9"/>
    <mergeCell ref="E9:G9"/>
    <mergeCell ref="L81:M81"/>
    <mergeCell ref="B81:C81"/>
    <mergeCell ref="D81:E81"/>
    <mergeCell ref="F81:G81"/>
    <mergeCell ref="J81:K81"/>
    <mergeCell ref="H81:I81"/>
  </mergeCells>
  <pageMargins left="0.7" right="0.7" top="0.75" bottom="0.75" header="0.3" footer="0.3"/>
  <pageSetup paperSize="9" scale="63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1"/>
  <sheetViews>
    <sheetView topLeftCell="A54" workbookViewId="0">
      <selection activeCell="A78" sqref="A78"/>
    </sheetView>
  </sheetViews>
  <sheetFormatPr baseColWidth="10" defaultColWidth="41" defaultRowHeight="15" x14ac:dyDescent="0.25"/>
  <cols>
    <col min="1" max="1" width="41" style="244"/>
    <col min="2" max="2" width="44.7109375" style="244" customWidth="1"/>
    <col min="3" max="16384" width="41" style="244"/>
  </cols>
  <sheetData>
    <row r="1" spans="1:5" x14ac:dyDescent="0.25">
      <c r="A1" s="1224"/>
      <c r="B1" s="1224"/>
      <c r="C1" s="1224"/>
      <c r="D1" s="1224"/>
      <c r="E1" s="1224"/>
    </row>
    <row r="2" spans="1:5" x14ac:dyDescent="0.25">
      <c r="A2" s="268" t="s">
        <v>4360</v>
      </c>
      <c r="B2" s="268" t="s">
        <v>4361</v>
      </c>
      <c r="C2" s="268" t="s">
        <v>4362</v>
      </c>
      <c r="D2" s="268" t="s">
        <v>4363</v>
      </c>
      <c r="E2" s="268" t="s">
        <v>4364</v>
      </c>
    </row>
    <row r="3" spans="1:5" x14ac:dyDescent="0.25">
      <c r="A3" s="1224" t="s">
        <v>36</v>
      </c>
      <c r="B3" s="1224" t="s">
        <v>1366</v>
      </c>
      <c r="C3" s="1224" t="s">
        <v>994</v>
      </c>
      <c r="D3" s="1224" t="s">
        <v>4359</v>
      </c>
      <c r="E3" s="1224" t="s">
        <v>4365</v>
      </c>
    </row>
    <row r="4" spans="1:5" x14ac:dyDescent="0.25">
      <c r="A4" s="1224" t="s">
        <v>38</v>
      </c>
      <c r="B4" s="1224" t="s">
        <v>1186</v>
      </c>
      <c r="C4" s="1224" t="s">
        <v>1852</v>
      </c>
      <c r="D4" s="1224" t="s">
        <v>4358</v>
      </c>
      <c r="E4" s="1224" t="s">
        <v>40</v>
      </c>
    </row>
    <row r="5" spans="1:5" ht="28.5" x14ac:dyDescent="0.25">
      <c r="A5" s="1224" t="s">
        <v>40</v>
      </c>
      <c r="B5" s="1224" t="s">
        <v>1047</v>
      </c>
      <c r="C5" s="1224" t="s">
        <v>1854</v>
      </c>
      <c r="D5" s="1224" t="s">
        <v>4355</v>
      </c>
      <c r="E5" s="1224" t="s">
        <v>3624</v>
      </c>
    </row>
    <row r="6" spans="1:5" x14ac:dyDescent="0.25">
      <c r="A6" s="1224" t="s">
        <v>971</v>
      </c>
      <c r="B6" s="1224" t="s">
        <v>994</v>
      </c>
      <c r="C6" s="1224" t="s">
        <v>1856</v>
      </c>
      <c r="D6" s="1224" t="s">
        <v>4354</v>
      </c>
      <c r="E6" s="1224" t="s">
        <v>4366</v>
      </c>
    </row>
    <row r="7" spans="1:5" x14ac:dyDescent="0.25">
      <c r="A7" s="1224" t="s">
        <v>32</v>
      </c>
      <c r="B7" s="1224" t="s">
        <v>1483</v>
      </c>
      <c r="C7" s="1224" t="s">
        <v>990</v>
      </c>
      <c r="D7" s="1224" t="s">
        <v>4356</v>
      </c>
      <c r="E7" s="1224" t="s">
        <v>3678</v>
      </c>
    </row>
    <row r="8" spans="1:5" x14ac:dyDescent="0.25">
      <c r="A8" s="1224" t="s">
        <v>45</v>
      </c>
      <c r="B8" s="1224" t="s">
        <v>4367</v>
      </c>
      <c r="C8" s="1224" t="s">
        <v>4368</v>
      </c>
      <c r="D8" s="1224" t="s">
        <v>4357</v>
      </c>
      <c r="E8" s="1224" t="s">
        <v>3700</v>
      </c>
    </row>
    <row r="9" spans="1:5" x14ac:dyDescent="0.25">
      <c r="A9" s="1224" t="s">
        <v>428</v>
      </c>
      <c r="B9" s="1224" t="s">
        <v>1370</v>
      </c>
      <c r="C9" s="1224" t="s">
        <v>1846</v>
      </c>
      <c r="D9" s="1224"/>
      <c r="E9" s="1224" t="s">
        <v>3769</v>
      </c>
    </row>
    <row r="10" spans="1:5" x14ac:dyDescent="0.25">
      <c r="A10" s="1224" t="s">
        <v>47</v>
      </c>
      <c r="B10" s="1224" t="s">
        <v>1024</v>
      </c>
      <c r="C10" s="1224" t="s">
        <v>1862</v>
      </c>
      <c r="D10" s="1224"/>
      <c r="E10" s="1224" t="s">
        <v>3657</v>
      </c>
    </row>
    <row r="11" spans="1:5" x14ac:dyDescent="0.25">
      <c r="A11" s="1224" t="s">
        <v>25</v>
      </c>
      <c r="B11" s="1224" t="s">
        <v>4369</v>
      </c>
      <c r="C11" s="1224" t="s">
        <v>1844</v>
      </c>
      <c r="D11" s="1224"/>
      <c r="E11" s="1224"/>
    </row>
    <row r="12" spans="1:5" x14ac:dyDescent="0.25">
      <c r="A12" s="1224" t="s">
        <v>57</v>
      </c>
      <c r="B12" s="1224" t="s">
        <v>1455</v>
      </c>
      <c r="C12" s="1224"/>
      <c r="D12" s="1224"/>
      <c r="E12" s="1224"/>
    </row>
    <row r="13" spans="1:5" x14ac:dyDescent="0.25">
      <c r="A13" s="1224" t="s">
        <v>139</v>
      </c>
      <c r="B13" s="1224" t="s">
        <v>1180</v>
      </c>
      <c r="C13" s="1224"/>
      <c r="D13" s="1224"/>
      <c r="E13" s="1224"/>
    </row>
    <row r="14" spans="1:5" x14ac:dyDescent="0.25">
      <c r="A14" s="1224" t="s">
        <v>63</v>
      </c>
      <c r="B14" s="1224" t="s">
        <v>996</v>
      </c>
      <c r="C14" s="1224"/>
      <c r="D14" s="1224"/>
      <c r="E14" s="1224"/>
    </row>
    <row r="15" spans="1:5" x14ac:dyDescent="0.25">
      <c r="A15" s="1224" t="s">
        <v>65</v>
      </c>
      <c r="B15" s="1224" t="s">
        <v>4370</v>
      </c>
      <c r="C15" s="1224"/>
      <c r="D15" s="1224"/>
      <c r="E15" s="1224"/>
    </row>
    <row r="16" spans="1:5" x14ac:dyDescent="0.25">
      <c r="A16" s="1224" t="s">
        <v>152</v>
      </c>
      <c r="B16" s="1224" t="s">
        <v>1689</v>
      </c>
      <c r="C16" s="1224"/>
      <c r="D16" s="1224"/>
      <c r="E16" s="1224"/>
    </row>
    <row r="17" spans="1:5" x14ac:dyDescent="0.25">
      <c r="A17" s="1224" t="s">
        <v>4371</v>
      </c>
      <c r="B17" s="1224" t="s">
        <v>999</v>
      </c>
      <c r="C17" s="1224"/>
      <c r="D17" s="1224"/>
      <c r="E17" s="1224"/>
    </row>
    <row r="18" spans="1:5" x14ac:dyDescent="0.25">
      <c r="A18" s="1224" t="s">
        <v>4372</v>
      </c>
      <c r="B18" s="1224" t="s">
        <v>1298</v>
      </c>
      <c r="C18" s="1224"/>
      <c r="D18" s="1224"/>
      <c r="E18" s="1224"/>
    </row>
    <row r="19" spans="1:5" x14ac:dyDescent="0.25">
      <c r="A19" s="1224"/>
      <c r="B19" s="1224" t="s">
        <v>1249</v>
      </c>
      <c r="C19" s="1224"/>
      <c r="D19" s="1224"/>
      <c r="E19" s="1224"/>
    </row>
    <row r="20" spans="1:5" x14ac:dyDescent="0.25">
      <c r="A20" s="1224"/>
      <c r="B20" s="1224" t="s">
        <v>4373</v>
      </c>
      <c r="C20" s="1224"/>
      <c r="D20" s="1224"/>
      <c r="E20" s="1224"/>
    </row>
    <row r="21" spans="1:5" x14ac:dyDescent="0.25">
      <c r="A21" s="1224"/>
      <c r="B21" s="1224" t="s">
        <v>1001</v>
      </c>
      <c r="C21" s="1224"/>
      <c r="D21" s="1224"/>
      <c r="E21" s="1224"/>
    </row>
    <row r="22" spans="1:5" x14ac:dyDescent="0.25">
      <c r="A22" s="1224"/>
      <c r="B22" s="313" t="s">
        <v>1592</v>
      </c>
      <c r="C22" s="1224"/>
      <c r="D22" s="1224"/>
      <c r="E22" s="1224"/>
    </row>
    <row r="23" spans="1:5" x14ac:dyDescent="0.25">
      <c r="A23" s="1224"/>
      <c r="B23" s="1224" t="s">
        <v>1434</v>
      </c>
      <c r="C23" s="1224"/>
      <c r="D23" s="1224"/>
      <c r="E23" s="1224"/>
    </row>
    <row r="24" spans="1:5" x14ac:dyDescent="0.25">
      <c r="A24" s="1224"/>
      <c r="B24" s="1224" t="s">
        <v>4374</v>
      </c>
      <c r="C24" s="1224"/>
      <c r="D24" s="1224"/>
      <c r="E24" s="1224"/>
    </row>
    <row r="25" spans="1:5" x14ac:dyDescent="0.25">
      <c r="A25" s="1224"/>
      <c r="B25" s="1224" t="s">
        <v>1519</v>
      </c>
      <c r="C25" s="1224"/>
      <c r="D25" s="1224"/>
      <c r="E25" s="1224"/>
    </row>
    <row r="26" spans="1:5" x14ac:dyDescent="0.25">
      <c r="A26" s="1224"/>
      <c r="B26" s="1224" t="s">
        <v>1005</v>
      </c>
      <c r="C26" s="1224"/>
      <c r="D26" s="1224"/>
      <c r="E26" s="1224"/>
    </row>
    <row r="27" spans="1:5" x14ac:dyDescent="0.25">
      <c r="A27" s="1224"/>
      <c r="B27" s="1224" t="s">
        <v>1246</v>
      </c>
      <c r="C27" s="1224"/>
      <c r="D27" s="1224"/>
      <c r="E27" s="1224"/>
    </row>
    <row r="28" spans="1:5" x14ac:dyDescent="0.25">
      <c r="A28" s="1224"/>
      <c r="B28" s="1224" t="s">
        <v>1007</v>
      </c>
      <c r="C28" s="1224"/>
      <c r="D28" s="1224"/>
      <c r="E28" s="1224"/>
    </row>
    <row r="29" spans="1:5" x14ac:dyDescent="0.25">
      <c r="A29" s="1224"/>
      <c r="B29" s="313" t="s">
        <v>1452</v>
      </c>
      <c r="C29" s="1224"/>
      <c r="D29" s="1224"/>
      <c r="E29" s="1224"/>
    </row>
    <row r="30" spans="1:5" x14ac:dyDescent="0.25">
      <c r="A30" s="1224"/>
      <c r="B30" s="1224" t="s">
        <v>1854</v>
      </c>
      <c r="C30" s="1224"/>
      <c r="D30" s="1224"/>
      <c r="E30" s="1224"/>
    </row>
    <row r="31" spans="1:5" x14ac:dyDescent="0.25">
      <c r="A31" s="1224"/>
      <c r="B31" s="313" t="s">
        <v>1110</v>
      </c>
      <c r="C31" s="1224"/>
      <c r="D31" s="1224"/>
      <c r="E31" s="1224"/>
    </row>
    <row r="32" spans="1:5" x14ac:dyDescent="0.25">
      <c r="A32" s="1224"/>
      <c r="B32" s="1224" t="s">
        <v>1009</v>
      </c>
      <c r="C32" s="1224"/>
      <c r="D32" s="1224"/>
      <c r="E32" s="1224"/>
    </row>
    <row r="33" spans="1:5" x14ac:dyDescent="0.25">
      <c r="A33" s="1224"/>
      <c r="B33" s="1224" t="s">
        <v>4375</v>
      </c>
      <c r="C33" s="1224"/>
      <c r="D33" s="1224"/>
      <c r="E33" s="1224"/>
    </row>
    <row r="34" spans="1:5" x14ac:dyDescent="0.25">
      <c r="A34" s="1224"/>
      <c r="B34" s="1224" t="s">
        <v>1243</v>
      </c>
      <c r="C34" s="1224"/>
      <c r="D34" s="1224"/>
      <c r="E34" s="1224"/>
    </row>
    <row r="35" spans="1:5" x14ac:dyDescent="0.25">
      <c r="A35" s="1224"/>
      <c r="B35" s="1224" t="s">
        <v>1294</v>
      </c>
      <c r="C35" s="1224"/>
      <c r="D35" s="1224"/>
      <c r="E35" s="1224"/>
    </row>
    <row r="36" spans="1:5" x14ac:dyDescent="0.25">
      <c r="A36" s="1224"/>
      <c r="B36" s="1224" t="s">
        <v>1016</v>
      </c>
      <c r="C36" s="1224"/>
      <c r="D36" s="1224"/>
      <c r="E36" s="1224"/>
    </row>
    <row r="37" spans="1:5" x14ac:dyDescent="0.25">
      <c r="A37" s="1224"/>
      <c r="B37" s="1224" t="s">
        <v>1468</v>
      </c>
      <c r="C37" s="1224"/>
      <c r="D37" s="1224"/>
      <c r="E37" s="1224"/>
    </row>
    <row r="38" spans="1:5" x14ac:dyDescent="0.25">
      <c r="A38" s="1224"/>
      <c r="B38" s="1224" t="s">
        <v>1305</v>
      </c>
      <c r="C38" s="1224"/>
      <c r="D38" s="1224"/>
      <c r="E38" s="1224"/>
    </row>
    <row r="39" spans="1:5" x14ac:dyDescent="0.25">
      <c r="A39" s="1224"/>
      <c r="B39" s="1224" t="s">
        <v>990</v>
      </c>
      <c r="C39" s="1224"/>
      <c r="D39" s="1224"/>
      <c r="E39" s="1224"/>
    </row>
    <row r="40" spans="1:5" x14ac:dyDescent="0.25">
      <c r="A40" s="1224"/>
      <c r="B40" s="1224" t="s">
        <v>1199</v>
      </c>
      <c r="C40" s="1224"/>
      <c r="D40" s="1224"/>
      <c r="E40" s="1224"/>
    </row>
    <row r="41" spans="1:5" x14ac:dyDescent="0.25">
      <c r="A41" s="1224"/>
      <c r="B41" s="1224" t="s">
        <v>1301</v>
      </c>
      <c r="C41" s="1224"/>
      <c r="D41" s="1224"/>
      <c r="E41" s="1224"/>
    </row>
    <row r="42" spans="1:5" x14ac:dyDescent="0.25">
      <c r="A42" s="1224"/>
      <c r="B42" s="313" t="s">
        <v>1447</v>
      </c>
      <c r="C42" s="1224"/>
      <c r="D42" s="1224"/>
      <c r="E42" s="1224"/>
    </row>
    <row r="43" spans="1:5" x14ac:dyDescent="0.25">
      <c r="A43" s="1224"/>
      <c r="B43" s="313" t="s">
        <v>1380</v>
      </c>
      <c r="C43" s="1224"/>
      <c r="D43" s="1224"/>
      <c r="E43" s="1224"/>
    </row>
    <row r="44" spans="1:5" x14ac:dyDescent="0.25">
      <c r="A44" s="1224"/>
      <c r="B44" s="313" t="s">
        <v>1196</v>
      </c>
      <c r="C44" s="1224"/>
      <c r="D44" s="1224"/>
      <c r="E44" s="1224"/>
    </row>
    <row r="45" spans="1:5" x14ac:dyDescent="0.25">
      <c r="A45" s="1224"/>
      <c r="B45" s="1224" t="s">
        <v>1028</v>
      </c>
      <c r="C45" s="1224"/>
      <c r="D45" s="1224"/>
      <c r="E45" s="1224"/>
    </row>
    <row r="46" spans="1:5" x14ac:dyDescent="0.25">
      <c r="A46" s="1224"/>
      <c r="B46" s="1224" t="s">
        <v>1405</v>
      </c>
      <c r="C46" s="1224"/>
      <c r="D46" s="1224"/>
      <c r="E46" s="1224"/>
    </row>
    <row r="47" spans="1:5" x14ac:dyDescent="0.25">
      <c r="A47" s="1224"/>
      <c r="B47" s="1224" t="s">
        <v>4376</v>
      </c>
      <c r="C47" s="1224"/>
      <c r="D47" s="1224"/>
      <c r="E47" s="1224"/>
    </row>
    <row r="48" spans="1:5" x14ac:dyDescent="0.25">
      <c r="A48" s="1224"/>
      <c r="B48" s="1224" t="s">
        <v>1203</v>
      </c>
      <c r="C48" s="1224"/>
      <c r="D48" s="1224"/>
      <c r="E48" s="1224"/>
    </row>
    <row r="49" spans="1:5" x14ac:dyDescent="0.25">
      <c r="A49" s="1224"/>
      <c r="B49" s="1224" t="s">
        <v>4377</v>
      </c>
      <c r="C49" s="1224"/>
      <c r="D49" s="1224"/>
      <c r="E49" s="1224"/>
    </row>
    <row r="50" spans="1:5" x14ac:dyDescent="0.25">
      <c r="A50" s="1224"/>
      <c r="B50" s="1224" t="s">
        <v>1450</v>
      </c>
      <c r="C50" s="1224"/>
      <c r="D50" s="1224"/>
      <c r="E50" s="1224"/>
    </row>
    <row r="51" spans="1:5" x14ac:dyDescent="0.25">
      <c r="A51" s="1224"/>
      <c r="B51" s="1224" t="s">
        <v>1031</v>
      </c>
      <c r="C51" s="1224"/>
      <c r="D51" s="1224"/>
      <c r="E51" s="1224"/>
    </row>
    <row r="52" spans="1:5" x14ac:dyDescent="0.25">
      <c r="A52" s="1224"/>
      <c r="B52" s="1224" t="s">
        <v>1054</v>
      </c>
      <c r="C52" s="1224"/>
      <c r="D52" s="1224"/>
      <c r="E52" s="1224"/>
    </row>
    <row r="53" spans="1:5" x14ac:dyDescent="0.25">
      <c r="A53" s="1224"/>
      <c r="B53" s="1224" t="s">
        <v>1428</v>
      </c>
      <c r="C53" s="1224"/>
      <c r="D53" s="1224"/>
      <c r="E53" s="1224"/>
    </row>
    <row r="54" spans="1:5" x14ac:dyDescent="0.25">
      <c r="A54" s="1224"/>
      <c r="B54" s="1224" t="s">
        <v>1438</v>
      </c>
      <c r="C54" s="1224"/>
      <c r="D54" s="1224"/>
      <c r="E54" s="1224"/>
    </row>
    <row r="55" spans="1:5" x14ac:dyDescent="0.25">
      <c r="A55" s="1224"/>
      <c r="B55" s="1224" t="s">
        <v>1135</v>
      </c>
      <c r="C55" s="1224"/>
      <c r="D55" s="1224"/>
      <c r="E55" s="1224"/>
    </row>
    <row r="56" spans="1:5" x14ac:dyDescent="0.25">
      <c r="A56" s="1224"/>
      <c r="B56" s="1224" t="s">
        <v>1205</v>
      </c>
      <c r="C56" s="1224"/>
      <c r="D56" s="1224"/>
      <c r="E56" s="1224"/>
    </row>
    <row r="57" spans="1:5" x14ac:dyDescent="0.25">
      <c r="A57" s="1224"/>
      <c r="B57" s="1224" t="s">
        <v>4378</v>
      </c>
      <c r="C57" s="1224"/>
      <c r="D57" s="1224"/>
      <c r="E57" s="1224"/>
    </row>
    <row r="58" spans="1:5" x14ac:dyDescent="0.25">
      <c r="A58" s="1224"/>
      <c r="B58" s="1224" t="s">
        <v>1178</v>
      </c>
      <c r="C58" s="1224"/>
      <c r="D58" s="1224"/>
      <c r="E58" s="1224"/>
    </row>
    <row r="59" spans="1:5" x14ac:dyDescent="0.25">
      <c r="A59" s="1224"/>
      <c r="B59" s="1224" t="s">
        <v>4379</v>
      </c>
      <c r="C59" s="1224"/>
      <c r="D59" s="1224"/>
      <c r="E59" s="1224"/>
    </row>
    <row r="60" spans="1:5" x14ac:dyDescent="0.25">
      <c r="A60" s="1224"/>
      <c r="B60" s="1224" t="s">
        <v>1143</v>
      </c>
      <c r="C60" s="1224"/>
      <c r="D60" s="1224"/>
      <c r="E60" s="1224"/>
    </row>
    <row r="61" spans="1:5" x14ac:dyDescent="0.25">
      <c r="A61" s="1224"/>
      <c r="B61" s="1224" t="s">
        <v>1777</v>
      </c>
      <c r="C61" s="1224"/>
      <c r="D61" s="1224"/>
      <c r="E61" s="1224"/>
    </row>
    <row r="62" spans="1:5" x14ac:dyDescent="0.25">
      <c r="A62" s="1224"/>
      <c r="B62" s="1224" t="s">
        <v>1201</v>
      </c>
      <c r="C62" s="1224"/>
      <c r="D62" s="1224"/>
      <c r="E62" s="1224"/>
    </row>
    <row r="63" spans="1:5" x14ac:dyDescent="0.25">
      <c r="A63" s="1224"/>
      <c r="B63" s="313" t="s">
        <v>1148</v>
      </c>
      <c r="C63" s="1224"/>
      <c r="D63" s="1224"/>
      <c r="E63" s="1224"/>
    </row>
    <row r="64" spans="1:5" x14ac:dyDescent="0.25">
      <c r="A64" s="1224"/>
      <c r="B64" s="1224" t="s">
        <v>4380</v>
      </c>
      <c r="C64" s="1224"/>
      <c r="D64" s="1224"/>
      <c r="E64" s="1224"/>
    </row>
    <row r="65" spans="1:5" x14ac:dyDescent="0.25">
      <c r="A65" s="1224"/>
      <c r="B65" s="1224" t="s">
        <v>1573</v>
      </c>
      <c r="C65" s="1224"/>
      <c r="D65" s="1224"/>
      <c r="E65" s="1224"/>
    </row>
    <row r="66" spans="1:5" x14ac:dyDescent="0.25">
      <c r="A66" s="1224"/>
      <c r="B66" s="313" t="s">
        <v>1352</v>
      </c>
      <c r="C66" s="1224"/>
      <c r="D66" s="1224"/>
      <c r="E66" s="1224"/>
    </row>
    <row r="67" spans="1:5" x14ac:dyDescent="0.25">
      <c r="A67" s="1224"/>
      <c r="B67" s="1224" t="s">
        <v>1311</v>
      </c>
      <c r="C67" s="1224"/>
      <c r="D67" s="1224"/>
      <c r="E67" s="1224"/>
    </row>
    <row r="68" spans="1:5" x14ac:dyDescent="0.25">
      <c r="A68" s="1224"/>
      <c r="B68" s="1224" t="s">
        <v>4381</v>
      </c>
      <c r="C68" s="1224"/>
      <c r="D68" s="1224"/>
      <c r="E68" s="1224"/>
    </row>
    <row r="69" spans="1:5" x14ac:dyDescent="0.25">
      <c r="A69" s="1224"/>
      <c r="B69" s="1224" t="s">
        <v>1324</v>
      </c>
      <c r="C69" s="1224"/>
      <c r="D69" s="1224"/>
      <c r="E69" s="1224"/>
    </row>
    <row r="70" spans="1:5" x14ac:dyDescent="0.25">
      <c r="A70" s="1224"/>
      <c r="B70" s="1224" t="s">
        <v>4382</v>
      </c>
      <c r="C70" s="1224"/>
      <c r="D70" s="1224"/>
      <c r="E70" s="1224"/>
    </row>
    <row r="71" spans="1:5" x14ac:dyDescent="0.25">
      <c r="A71" s="1224"/>
      <c r="B71" s="1224" t="s">
        <v>1012</v>
      </c>
      <c r="C71" s="1224"/>
      <c r="D71" s="1224"/>
      <c r="E71" s="1224"/>
    </row>
    <row r="72" spans="1:5" x14ac:dyDescent="0.25">
      <c r="A72" s="1224"/>
      <c r="B72" s="1224" t="s">
        <v>1499</v>
      </c>
      <c r="C72" s="1224"/>
      <c r="D72" s="1224"/>
      <c r="E72" s="1224"/>
    </row>
    <row r="73" spans="1:5" x14ac:dyDescent="0.25">
      <c r="A73" s="1224"/>
      <c r="B73" s="1224" t="s">
        <v>1400</v>
      </c>
      <c r="C73" s="1224"/>
      <c r="D73" s="1224"/>
      <c r="E73" s="1224"/>
    </row>
    <row r="74" spans="1:5" x14ac:dyDescent="0.25">
      <c r="A74" s="1224"/>
      <c r="B74" s="1224" t="s">
        <v>1133</v>
      </c>
      <c r="C74" s="1224"/>
      <c r="D74" s="1224"/>
      <c r="E74" s="1224"/>
    </row>
    <row r="75" spans="1:5" x14ac:dyDescent="0.25">
      <c r="A75" s="1224"/>
      <c r="B75" s="1224" t="s">
        <v>1684</v>
      </c>
      <c r="C75" s="1224"/>
      <c r="D75" s="1224"/>
      <c r="E75" s="1224"/>
    </row>
    <row r="76" spans="1:5" x14ac:dyDescent="0.25">
      <c r="A76" s="1224"/>
      <c r="B76" s="1224" t="s">
        <v>1462</v>
      </c>
      <c r="C76" s="1224"/>
      <c r="D76" s="1224"/>
      <c r="E76" s="1224"/>
    </row>
    <row r="77" spans="1:5" x14ac:dyDescent="0.25">
      <c r="A77" s="1224"/>
      <c r="B77" s="1224" t="s">
        <v>1099</v>
      </c>
      <c r="C77" s="1224"/>
      <c r="D77" s="1224"/>
      <c r="E77" s="1224"/>
    </row>
    <row r="78" spans="1:5" x14ac:dyDescent="0.25">
      <c r="A78" s="1224"/>
      <c r="B78" s="1224" t="s">
        <v>1094</v>
      </c>
      <c r="C78" s="1224"/>
      <c r="D78" s="1224"/>
      <c r="E78" s="1224"/>
    </row>
    <row r="79" spans="1:5" x14ac:dyDescent="0.25">
      <c r="A79" s="1224"/>
      <c r="B79" s="1224" t="s">
        <v>1523</v>
      </c>
      <c r="C79" s="1224"/>
      <c r="D79" s="1224"/>
      <c r="E79" s="1224"/>
    </row>
    <row r="80" spans="1:5" x14ac:dyDescent="0.25">
      <c r="A80" s="1224"/>
      <c r="B80" s="1224" t="s">
        <v>1241</v>
      </c>
      <c r="C80" s="1224"/>
      <c r="D80" s="1224"/>
      <c r="E80" s="1224"/>
    </row>
    <row r="81" spans="1:5" x14ac:dyDescent="0.25">
      <c r="A81" s="1224"/>
      <c r="B81" s="1224" t="s">
        <v>1474</v>
      </c>
      <c r="C81" s="1224"/>
      <c r="D81" s="1224"/>
      <c r="E81" s="1224"/>
    </row>
    <row r="82" spans="1:5" x14ac:dyDescent="0.25">
      <c r="A82" s="1224"/>
      <c r="B82" s="1224" t="s">
        <v>1862</v>
      </c>
      <c r="C82" s="1224"/>
      <c r="D82" s="1224"/>
      <c r="E82" s="1224"/>
    </row>
    <row r="83" spans="1:5" x14ac:dyDescent="0.25">
      <c r="A83" s="1224"/>
      <c r="B83" s="1224" t="s">
        <v>1240</v>
      </c>
      <c r="C83" s="1224"/>
      <c r="D83" s="1224"/>
      <c r="E83" s="1224"/>
    </row>
    <row r="84" spans="1:5" x14ac:dyDescent="0.25">
      <c r="A84" s="1224"/>
      <c r="B84" s="1224" t="s">
        <v>1245</v>
      </c>
      <c r="C84" s="1224"/>
      <c r="D84" s="1224"/>
      <c r="E84" s="1224"/>
    </row>
    <row r="85" spans="1:5" x14ac:dyDescent="0.25">
      <c r="A85" s="1224"/>
      <c r="B85" s="1224" t="s">
        <v>1672</v>
      </c>
      <c r="C85" s="1224"/>
      <c r="D85" s="1224"/>
      <c r="E85" s="1224"/>
    </row>
    <row r="86" spans="1:5" x14ac:dyDescent="0.25">
      <c r="A86" s="1224"/>
      <c r="B86" s="1224" t="s">
        <v>1139</v>
      </c>
      <c r="C86" s="1224"/>
      <c r="D86" s="1224"/>
      <c r="E86" s="1224"/>
    </row>
    <row r="87" spans="1:5" x14ac:dyDescent="0.25">
      <c r="A87" s="1224"/>
      <c r="B87" s="1224" t="s">
        <v>1376</v>
      </c>
      <c r="C87" s="1224"/>
      <c r="D87" s="1224"/>
      <c r="E87" s="1224"/>
    </row>
    <row r="88" spans="1:5" x14ac:dyDescent="0.25">
      <c r="A88" s="1224"/>
      <c r="B88" s="1224" t="s">
        <v>4383</v>
      </c>
      <c r="C88" s="1224"/>
      <c r="D88" s="1224"/>
      <c r="E88" s="1224"/>
    </row>
    <row r="89" spans="1:5" x14ac:dyDescent="0.25">
      <c r="A89" s="1224"/>
      <c r="B89" s="1224" t="s">
        <v>1432</v>
      </c>
      <c r="C89" s="1224"/>
      <c r="D89" s="1224"/>
      <c r="E89" s="1224"/>
    </row>
    <row r="90" spans="1:5" x14ac:dyDescent="0.25">
      <c r="A90" s="1224"/>
      <c r="B90" s="1224"/>
      <c r="C90" s="1224"/>
      <c r="D90" s="1224"/>
      <c r="E90" s="1224"/>
    </row>
    <row r="91" spans="1:5" x14ac:dyDescent="0.25">
      <c r="A91" s="1224"/>
      <c r="B91" s="1224"/>
      <c r="C91" s="1224"/>
      <c r="D91" s="1224"/>
      <c r="E91" s="1224"/>
    </row>
  </sheetData>
  <pageMargins left="0.7" right="0.7" top="0.75" bottom="0.75" header="0.3" footer="0.3"/>
  <pageSetup paperSize="9" scale="62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18"/>
  <sheetViews>
    <sheetView workbookViewId="0">
      <selection activeCell="D11" sqref="D11"/>
    </sheetView>
  </sheetViews>
  <sheetFormatPr baseColWidth="10" defaultColWidth="39.140625" defaultRowHeight="14.25" x14ac:dyDescent="0.2"/>
  <cols>
    <col min="1" max="1" width="34.140625" style="39" customWidth="1"/>
    <col min="2" max="2" width="16" style="239" customWidth="1"/>
    <col min="3" max="3" width="16.28515625" style="39" customWidth="1"/>
    <col min="4" max="4" width="15.7109375" style="239" customWidth="1"/>
    <col min="5" max="5" width="21.28515625" style="39" customWidth="1"/>
    <col min="6" max="6" width="16.140625" style="242" customWidth="1"/>
    <col min="7" max="7" width="18.7109375" style="39" customWidth="1"/>
    <col min="8" max="8" width="13.140625" style="239" customWidth="1"/>
    <col min="9" max="9" width="14.5703125" style="39" customWidth="1"/>
    <col min="10" max="10" width="12.5703125" style="39" customWidth="1"/>
    <col min="11" max="11" width="13.5703125" style="39" customWidth="1"/>
    <col min="12" max="12" width="16.140625" style="39" customWidth="1"/>
    <col min="13" max="13" width="16.42578125" style="39" customWidth="1"/>
    <col min="14" max="14" width="15.140625" style="39" customWidth="1"/>
    <col min="15" max="15" width="21.140625" style="39" customWidth="1"/>
    <col min="16" max="16" width="12.5703125" style="39" customWidth="1"/>
    <col min="17" max="17" width="13.140625" style="39" customWidth="1"/>
    <col min="18" max="18" width="16.28515625" style="39" customWidth="1"/>
    <col min="19" max="19" width="17.42578125" style="39" customWidth="1"/>
    <col min="20" max="20" width="14.5703125" style="39" customWidth="1"/>
    <col min="21" max="21" width="12.5703125" style="39" customWidth="1"/>
    <col min="22" max="22" width="18.140625" style="39" customWidth="1"/>
    <col min="23" max="23" width="36.85546875" style="39" customWidth="1"/>
    <col min="24" max="24" width="24.28515625" style="39" customWidth="1"/>
    <col min="25" max="25" width="9.140625" style="39" customWidth="1"/>
    <col min="26" max="26" width="4.140625" style="39" customWidth="1"/>
    <col min="27" max="27" width="16.42578125" style="39" customWidth="1"/>
    <col min="28" max="28" width="29.42578125" style="39" customWidth="1"/>
    <col min="29" max="29" width="20" style="39" customWidth="1"/>
    <col min="30" max="30" width="35.42578125" style="39" customWidth="1"/>
    <col min="31" max="31" width="17.7109375" style="39" customWidth="1"/>
    <col min="32" max="32" width="16.5703125" style="39" customWidth="1"/>
    <col min="33" max="33" width="28.140625" style="39" customWidth="1"/>
    <col min="34" max="34" width="17.7109375" style="39" customWidth="1"/>
    <col min="35" max="35" width="8.140625" style="39" customWidth="1"/>
    <col min="36" max="36" width="19" style="39" customWidth="1"/>
    <col min="37" max="37" width="16.42578125" style="39" customWidth="1"/>
    <col min="38" max="38" width="29" style="39" customWidth="1"/>
    <col min="39" max="39" width="11.5703125" style="39" customWidth="1"/>
    <col min="40" max="40" width="9.5703125" style="39" customWidth="1"/>
    <col min="41" max="41" width="19.140625" style="39" customWidth="1"/>
    <col min="42" max="42" width="35" style="39" customWidth="1"/>
    <col min="43" max="43" width="35.85546875" style="39" customWidth="1"/>
    <col min="44" max="44" width="18.140625" style="39" customWidth="1"/>
    <col min="45" max="45" width="31.28515625" style="39" customWidth="1"/>
    <col min="46" max="46" width="15.140625" style="39" customWidth="1"/>
    <col min="47" max="47" width="46.7109375" style="39" bestFit="1" customWidth="1"/>
    <col min="48" max="48" width="34.42578125" style="39" customWidth="1"/>
    <col min="49" max="49" width="19.7109375" style="39" customWidth="1"/>
    <col min="50" max="50" width="10.140625" style="39" customWidth="1"/>
    <col min="51" max="51" width="32.28515625" style="39" customWidth="1"/>
    <col min="52" max="52" width="13.28515625" style="39" customWidth="1"/>
    <col min="53" max="53" width="30" style="39" customWidth="1"/>
    <col min="54" max="54" width="24" style="39" customWidth="1"/>
    <col min="55" max="55" width="27.140625" style="39" customWidth="1"/>
    <col min="56" max="56" width="14.7109375" style="39" customWidth="1"/>
    <col min="57" max="57" width="12" style="39" customWidth="1"/>
    <col min="58" max="58" width="16.5703125" style="39" customWidth="1"/>
    <col min="59" max="59" width="30.7109375" style="39" customWidth="1"/>
    <col min="60" max="60" width="21.5703125" style="39" customWidth="1"/>
    <col min="61" max="61" width="17.5703125" style="39" customWidth="1"/>
    <col min="62" max="62" width="11.85546875" style="39" customWidth="1"/>
    <col min="63" max="63" width="20.7109375" style="39" customWidth="1"/>
    <col min="64" max="64" width="21.85546875" style="39" customWidth="1"/>
    <col min="65" max="65" width="13.85546875" style="39" customWidth="1"/>
    <col min="66" max="66" width="18.7109375" style="39" customWidth="1"/>
    <col min="67" max="67" width="27.85546875" style="39" customWidth="1"/>
    <col min="68" max="68" width="21.28515625" style="39" customWidth="1"/>
    <col min="69" max="69" width="13.28515625" style="39" customWidth="1"/>
    <col min="70" max="70" width="20.7109375" style="39" customWidth="1"/>
    <col min="71" max="71" width="15.7109375" style="39" customWidth="1"/>
    <col min="72" max="72" width="21.28515625" style="39" customWidth="1"/>
    <col min="73" max="73" width="33.28515625" style="39" customWidth="1"/>
    <col min="74" max="74" width="16.42578125" style="39" customWidth="1"/>
    <col min="75" max="75" width="35.85546875" style="39" customWidth="1"/>
    <col min="76" max="76" width="20.5703125" style="39" customWidth="1"/>
    <col min="77" max="77" width="24.42578125" style="39" customWidth="1"/>
    <col min="78" max="78" width="19.7109375" style="39" customWidth="1"/>
    <col min="79" max="79" width="16.42578125" style="39" customWidth="1"/>
    <col min="80" max="80" width="20.85546875" style="39" customWidth="1"/>
    <col min="81" max="81" width="21.7109375" style="39" customWidth="1"/>
    <col min="82" max="82" width="17.7109375" style="39" customWidth="1"/>
    <col min="83" max="83" width="22.28515625" style="39" customWidth="1"/>
    <col min="84" max="84" width="20" style="39" customWidth="1"/>
    <col min="85" max="85" width="11.85546875" style="39" customWidth="1"/>
    <col min="86" max="86" width="21.7109375" style="39" customWidth="1"/>
    <col min="87" max="87" width="25.7109375" style="39" customWidth="1"/>
    <col min="88" max="89" width="20.140625" style="39" customWidth="1"/>
    <col min="90" max="90" width="15.42578125" style="39" customWidth="1"/>
    <col min="91" max="91" width="15.85546875" style="39" customWidth="1"/>
    <col min="92" max="92" width="16.85546875" style="39" customWidth="1"/>
    <col min="93" max="93" width="25.85546875" style="39" customWidth="1"/>
    <col min="94" max="94" width="16.7109375" style="39" customWidth="1"/>
    <col min="95" max="95" width="17.42578125" style="39" customWidth="1"/>
    <col min="96" max="96" width="11.7109375" style="39" customWidth="1"/>
    <col min="97" max="97" width="6.140625" style="39" customWidth="1"/>
    <col min="98" max="98" width="27.140625" style="39" customWidth="1"/>
    <col min="99" max="99" width="31.85546875" style="39" customWidth="1"/>
    <col min="100" max="100" width="12.5703125" style="39" customWidth="1"/>
    <col min="101" max="16384" width="39.140625" style="39"/>
  </cols>
  <sheetData>
    <row r="1" spans="1:24" x14ac:dyDescent="0.2">
      <c r="A1" s="245" t="s">
        <v>955</v>
      </c>
    </row>
    <row r="2" spans="1:24" ht="15" x14ac:dyDescent="0.25">
      <c r="A2" s="241" t="s">
        <v>4384</v>
      </c>
      <c r="B2" s="241" t="s">
        <v>4385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s="251" customFormat="1" ht="97.5" customHeight="1" x14ac:dyDescent="0.25">
      <c r="A3" s="250" t="s">
        <v>4386</v>
      </c>
      <c r="B3" s="1228" t="s">
        <v>36</v>
      </c>
      <c r="C3" s="1228" t="s">
        <v>38</v>
      </c>
      <c r="D3" s="1228" t="s">
        <v>388</v>
      </c>
      <c r="E3" s="1228" t="s">
        <v>40</v>
      </c>
      <c r="F3" s="1228" t="s">
        <v>20</v>
      </c>
      <c r="G3" s="1228" t="s">
        <v>32</v>
      </c>
      <c r="H3" s="1228" t="s">
        <v>124</v>
      </c>
      <c r="I3" s="1228" t="s">
        <v>45</v>
      </c>
      <c r="J3" s="1228" t="s">
        <v>428</v>
      </c>
      <c r="K3" s="1228" t="s">
        <v>46</v>
      </c>
      <c r="L3" s="1228" t="s">
        <v>25</v>
      </c>
      <c r="M3" s="1228" t="s">
        <v>244</v>
      </c>
      <c r="N3" s="1228" t="s">
        <v>57</v>
      </c>
      <c r="O3" s="1228" t="s">
        <v>139</v>
      </c>
      <c r="P3" s="1228" t="s">
        <v>63</v>
      </c>
      <c r="Q3" s="1228" t="s">
        <v>65</v>
      </c>
      <c r="R3" s="1228" t="s">
        <v>152</v>
      </c>
      <c r="S3" s="1228" t="s">
        <v>254</v>
      </c>
      <c r="T3" s="1228" t="s">
        <v>256</v>
      </c>
      <c r="U3" s="1228" t="s">
        <v>4387</v>
      </c>
      <c r="V3" s="1228"/>
      <c r="W3" s="1228"/>
      <c r="X3" s="1228"/>
    </row>
    <row r="4" spans="1:24" ht="15" x14ac:dyDescent="0.25">
      <c r="A4" s="246" t="s">
        <v>18</v>
      </c>
      <c r="B4" s="247"/>
      <c r="C4" s="247"/>
      <c r="D4" s="247"/>
      <c r="E4" s="247"/>
      <c r="F4" s="247">
        <v>3</v>
      </c>
      <c r="G4" s="247"/>
      <c r="H4" s="247"/>
      <c r="I4" s="247"/>
      <c r="J4" s="247"/>
      <c r="K4" s="247"/>
      <c r="L4" s="247">
        <v>4</v>
      </c>
      <c r="M4" s="247"/>
      <c r="N4" s="247"/>
      <c r="O4" s="247"/>
      <c r="P4" s="247"/>
      <c r="Q4" s="247"/>
      <c r="R4" s="247"/>
      <c r="S4" s="247"/>
      <c r="T4" s="247"/>
      <c r="U4" s="247">
        <v>7</v>
      </c>
      <c r="V4"/>
      <c r="W4"/>
      <c r="X4"/>
    </row>
    <row r="5" spans="1:24" ht="15" x14ac:dyDescent="0.25">
      <c r="A5" s="246" t="s">
        <v>30</v>
      </c>
      <c r="B5" s="247"/>
      <c r="C5" s="247"/>
      <c r="D5" s="247"/>
      <c r="E5" s="247"/>
      <c r="F5" s="247"/>
      <c r="G5" s="247">
        <v>1</v>
      </c>
      <c r="H5" s="247"/>
      <c r="I5" s="247"/>
      <c r="J5" s="247"/>
      <c r="K5" s="247"/>
      <c r="L5" s="247">
        <v>1</v>
      </c>
      <c r="M5" s="247"/>
      <c r="N5" s="247"/>
      <c r="O5" s="247"/>
      <c r="P5" s="247"/>
      <c r="Q5" s="247"/>
      <c r="R5" s="247"/>
      <c r="S5" s="247"/>
      <c r="T5" s="247"/>
      <c r="U5" s="247">
        <v>2</v>
      </c>
      <c r="V5"/>
      <c r="W5"/>
      <c r="X5"/>
    </row>
    <row r="6" spans="1:24" ht="15" x14ac:dyDescent="0.25">
      <c r="A6" s="246" t="s">
        <v>34</v>
      </c>
      <c r="B6" s="247">
        <v>1</v>
      </c>
      <c r="C6" s="247">
        <v>2</v>
      </c>
      <c r="D6" s="247"/>
      <c r="E6" s="247">
        <v>2</v>
      </c>
      <c r="F6" s="247">
        <v>3</v>
      </c>
      <c r="G6" s="247"/>
      <c r="H6" s="247"/>
      <c r="I6" s="247">
        <v>1</v>
      </c>
      <c r="J6" s="247"/>
      <c r="K6" s="247">
        <v>6</v>
      </c>
      <c r="L6" s="247">
        <v>4</v>
      </c>
      <c r="M6" s="247"/>
      <c r="N6" s="247">
        <v>3</v>
      </c>
      <c r="O6" s="247"/>
      <c r="P6" s="247">
        <v>1</v>
      </c>
      <c r="Q6" s="247">
        <v>5</v>
      </c>
      <c r="R6" s="247"/>
      <c r="S6" s="247"/>
      <c r="T6" s="247"/>
      <c r="U6" s="247">
        <v>28</v>
      </c>
      <c r="V6"/>
      <c r="W6"/>
      <c r="X6"/>
    </row>
    <row r="7" spans="1:24" ht="15" x14ac:dyDescent="0.25">
      <c r="A7" s="246" t="s">
        <v>70</v>
      </c>
      <c r="B7" s="247"/>
      <c r="C7" s="247"/>
      <c r="D7" s="247"/>
      <c r="E7" s="247"/>
      <c r="F7" s="247">
        <v>2</v>
      </c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>
        <v>2</v>
      </c>
      <c r="V7"/>
      <c r="W7"/>
      <c r="X7"/>
    </row>
    <row r="8" spans="1:24" ht="15" x14ac:dyDescent="0.25">
      <c r="A8" s="246" t="s">
        <v>73</v>
      </c>
      <c r="B8" s="247"/>
      <c r="C8" s="247">
        <v>1</v>
      </c>
      <c r="D8" s="247"/>
      <c r="E8" s="247"/>
      <c r="F8" s="247">
        <v>1</v>
      </c>
      <c r="G8" s="247"/>
      <c r="H8" s="247"/>
      <c r="I8" s="247">
        <v>1</v>
      </c>
      <c r="J8" s="247"/>
      <c r="K8" s="247"/>
      <c r="L8" s="247">
        <v>3</v>
      </c>
      <c r="M8" s="247"/>
      <c r="N8" s="247"/>
      <c r="O8" s="247"/>
      <c r="P8" s="247"/>
      <c r="Q8" s="247"/>
      <c r="R8" s="247"/>
      <c r="S8" s="247"/>
      <c r="T8" s="247"/>
      <c r="U8" s="247">
        <v>6</v>
      </c>
      <c r="V8"/>
      <c r="W8"/>
      <c r="X8"/>
    </row>
    <row r="9" spans="1:24" ht="15" x14ac:dyDescent="0.25">
      <c r="A9" s="246" t="s">
        <v>82</v>
      </c>
      <c r="B9" s="247"/>
      <c r="C9" s="247"/>
      <c r="D9" s="247"/>
      <c r="E9" s="247"/>
      <c r="F9" s="247">
        <v>2</v>
      </c>
      <c r="G9" s="247"/>
      <c r="H9" s="247"/>
      <c r="I9" s="247">
        <v>2</v>
      </c>
      <c r="J9" s="247"/>
      <c r="K9" s="247"/>
      <c r="L9" s="247"/>
      <c r="M9" s="247"/>
      <c r="N9" s="247"/>
      <c r="O9" s="247"/>
      <c r="P9" s="247">
        <v>2</v>
      </c>
      <c r="Q9" s="247"/>
      <c r="R9" s="247"/>
      <c r="S9" s="247"/>
      <c r="T9" s="247"/>
      <c r="U9" s="247">
        <v>6</v>
      </c>
      <c r="V9"/>
      <c r="W9"/>
      <c r="X9"/>
    </row>
    <row r="10" spans="1:24" ht="15" x14ac:dyDescent="0.25">
      <c r="A10" s="246" t="s">
        <v>89</v>
      </c>
      <c r="B10" s="247">
        <v>1</v>
      </c>
      <c r="C10" s="247">
        <v>2</v>
      </c>
      <c r="D10" s="247"/>
      <c r="E10" s="247"/>
      <c r="F10" s="247">
        <v>1</v>
      </c>
      <c r="G10" s="247"/>
      <c r="H10" s="247"/>
      <c r="I10" s="247">
        <v>1</v>
      </c>
      <c r="J10" s="247"/>
      <c r="K10" s="247">
        <v>2</v>
      </c>
      <c r="L10" s="247"/>
      <c r="M10" s="247"/>
      <c r="N10" s="247">
        <v>1</v>
      </c>
      <c r="O10" s="247"/>
      <c r="P10" s="247"/>
      <c r="Q10" s="247"/>
      <c r="R10" s="247"/>
      <c r="S10" s="247"/>
      <c r="T10" s="247"/>
      <c r="U10" s="247">
        <v>8</v>
      </c>
      <c r="V10"/>
      <c r="W10"/>
      <c r="X10"/>
    </row>
    <row r="11" spans="1:24" ht="15" x14ac:dyDescent="0.25">
      <c r="A11" s="246" t="s">
        <v>100</v>
      </c>
      <c r="B11" s="247"/>
      <c r="C11" s="247"/>
      <c r="D11" s="247"/>
      <c r="E11" s="247"/>
      <c r="F11" s="247">
        <v>1</v>
      </c>
      <c r="G11" s="247">
        <v>1</v>
      </c>
      <c r="H11" s="247"/>
      <c r="I11" s="247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>
        <v>2</v>
      </c>
      <c r="V11"/>
      <c r="W11"/>
      <c r="X11"/>
    </row>
    <row r="12" spans="1:24" ht="15" x14ac:dyDescent="0.25">
      <c r="A12" s="246" t="s">
        <v>103</v>
      </c>
      <c r="B12" s="247">
        <v>1</v>
      </c>
      <c r="C12" s="247">
        <v>5</v>
      </c>
      <c r="D12" s="247"/>
      <c r="E12" s="247">
        <v>9</v>
      </c>
      <c r="F12" s="247">
        <v>2</v>
      </c>
      <c r="G12" s="247"/>
      <c r="H12" s="247">
        <v>1</v>
      </c>
      <c r="I12" s="247">
        <v>1</v>
      </c>
      <c r="J12" s="247"/>
      <c r="K12" s="247">
        <v>7</v>
      </c>
      <c r="L12" s="247">
        <v>3</v>
      </c>
      <c r="M12" s="247"/>
      <c r="N12" s="247"/>
      <c r="O12" s="247">
        <v>6</v>
      </c>
      <c r="P12" s="247">
        <v>1</v>
      </c>
      <c r="Q12" s="247">
        <v>4</v>
      </c>
      <c r="R12" s="247">
        <v>1</v>
      </c>
      <c r="S12" s="247"/>
      <c r="T12" s="247"/>
      <c r="U12" s="247">
        <v>41</v>
      </c>
      <c r="V12"/>
      <c r="W12"/>
      <c r="X12"/>
    </row>
    <row r="13" spans="1:24" ht="15" x14ac:dyDescent="0.25">
      <c r="A13" s="246" t="s">
        <v>4388</v>
      </c>
      <c r="B13" s="247"/>
      <c r="C13" s="247"/>
      <c r="D13" s="247"/>
      <c r="E13" s="247"/>
      <c r="F13" s="247">
        <v>1</v>
      </c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>
        <v>1</v>
      </c>
      <c r="V13"/>
      <c r="W13"/>
      <c r="X13"/>
    </row>
    <row r="14" spans="1:24" ht="15" x14ac:dyDescent="0.25">
      <c r="A14" s="246" t="s">
        <v>155</v>
      </c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247">
        <v>1</v>
      </c>
      <c r="M14" s="247"/>
      <c r="N14" s="247"/>
      <c r="O14" s="247"/>
      <c r="P14" s="247"/>
      <c r="Q14" s="247"/>
      <c r="R14" s="247"/>
      <c r="S14" s="247"/>
      <c r="T14" s="247"/>
      <c r="U14" s="247">
        <v>1</v>
      </c>
      <c r="V14"/>
      <c r="W14"/>
      <c r="X14"/>
    </row>
    <row r="15" spans="1:24" ht="15" x14ac:dyDescent="0.25">
      <c r="A15" s="246" t="s">
        <v>157</v>
      </c>
      <c r="B15" s="247">
        <v>1</v>
      </c>
      <c r="C15" s="247">
        <v>4</v>
      </c>
      <c r="D15" s="247"/>
      <c r="E15" s="247"/>
      <c r="F15" s="247">
        <v>3</v>
      </c>
      <c r="G15" s="247"/>
      <c r="H15" s="247"/>
      <c r="I15" s="247">
        <v>1</v>
      </c>
      <c r="J15" s="247"/>
      <c r="K15" s="247"/>
      <c r="L15" s="247">
        <v>5</v>
      </c>
      <c r="M15" s="247"/>
      <c r="N15" s="247"/>
      <c r="O15" s="247"/>
      <c r="P15" s="247"/>
      <c r="Q15" s="247"/>
      <c r="R15" s="247"/>
      <c r="S15" s="247"/>
      <c r="T15" s="247"/>
      <c r="U15" s="247">
        <v>14</v>
      </c>
      <c r="V15"/>
      <c r="W15"/>
      <c r="X15"/>
    </row>
    <row r="16" spans="1:24" ht="15" x14ac:dyDescent="0.25">
      <c r="A16" s="246" t="s">
        <v>172</v>
      </c>
      <c r="B16" s="247"/>
      <c r="C16" s="247">
        <v>2</v>
      </c>
      <c r="D16" s="247"/>
      <c r="E16" s="247"/>
      <c r="F16" s="247">
        <v>1</v>
      </c>
      <c r="G16" s="247"/>
      <c r="H16" s="247"/>
      <c r="I16" s="247"/>
      <c r="J16" s="247"/>
      <c r="K16" s="247"/>
      <c r="L16" s="247">
        <v>2</v>
      </c>
      <c r="M16" s="247"/>
      <c r="N16" s="247"/>
      <c r="O16" s="247"/>
      <c r="P16" s="247"/>
      <c r="Q16" s="247"/>
      <c r="R16" s="247"/>
      <c r="S16" s="247"/>
      <c r="T16" s="247"/>
      <c r="U16" s="247">
        <v>5</v>
      </c>
      <c r="V16"/>
      <c r="W16"/>
      <c r="X16"/>
    </row>
    <row r="17" spans="1:24" ht="15" x14ac:dyDescent="0.25">
      <c r="A17" s="246" t="s">
        <v>178</v>
      </c>
      <c r="B17" s="247"/>
      <c r="C17" s="247"/>
      <c r="D17" s="247"/>
      <c r="E17" s="247"/>
      <c r="F17" s="247"/>
      <c r="G17" s="247">
        <v>1</v>
      </c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>
        <v>1</v>
      </c>
      <c r="V17"/>
      <c r="W17"/>
      <c r="X17"/>
    </row>
    <row r="18" spans="1:24" ht="15" x14ac:dyDescent="0.25">
      <c r="A18" s="246" t="s">
        <v>180</v>
      </c>
      <c r="B18" s="247"/>
      <c r="C18" s="247"/>
      <c r="D18" s="247"/>
      <c r="E18" s="247"/>
      <c r="F18" s="247">
        <v>4</v>
      </c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>
        <v>4</v>
      </c>
      <c r="V18"/>
      <c r="W18"/>
      <c r="X18"/>
    </row>
    <row r="19" spans="1:24" ht="15" x14ac:dyDescent="0.25">
      <c r="A19" s="246" t="s">
        <v>186</v>
      </c>
      <c r="B19" s="247"/>
      <c r="C19" s="247">
        <v>3</v>
      </c>
      <c r="D19" s="247"/>
      <c r="E19" s="247"/>
      <c r="F19" s="247"/>
      <c r="G19" s="247"/>
      <c r="H19" s="247"/>
      <c r="I19" s="247">
        <v>1</v>
      </c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>
        <v>4</v>
      </c>
      <c r="V19"/>
      <c r="W19"/>
      <c r="X19"/>
    </row>
    <row r="20" spans="1:24" ht="15" x14ac:dyDescent="0.25">
      <c r="A20" s="246" t="s">
        <v>191</v>
      </c>
      <c r="B20" s="247">
        <v>1</v>
      </c>
      <c r="C20" s="247">
        <v>1</v>
      </c>
      <c r="D20" s="247"/>
      <c r="E20" s="247"/>
      <c r="F20" s="247">
        <v>3</v>
      </c>
      <c r="G20" s="247">
        <v>1</v>
      </c>
      <c r="H20" s="247"/>
      <c r="I20" s="247">
        <v>2</v>
      </c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>
        <v>8</v>
      </c>
      <c r="V20"/>
      <c r="W20"/>
      <c r="X20"/>
    </row>
    <row r="21" spans="1:24" ht="15" x14ac:dyDescent="0.25">
      <c r="A21" s="246" t="s">
        <v>200</v>
      </c>
      <c r="B21" s="247"/>
      <c r="C21" s="247">
        <v>1</v>
      </c>
      <c r="D21" s="247"/>
      <c r="E21" s="247"/>
      <c r="F21" s="247">
        <v>1</v>
      </c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>
        <v>2</v>
      </c>
      <c r="V21"/>
      <c r="W21"/>
      <c r="X21"/>
    </row>
    <row r="22" spans="1:24" ht="15" x14ac:dyDescent="0.25">
      <c r="A22" s="246" t="s">
        <v>203</v>
      </c>
      <c r="B22" s="247"/>
      <c r="C22" s="247">
        <v>2</v>
      </c>
      <c r="D22" s="247"/>
      <c r="E22" s="247"/>
      <c r="F22" s="247">
        <v>2</v>
      </c>
      <c r="G22" s="247"/>
      <c r="H22" s="247"/>
      <c r="I22" s="247">
        <v>1</v>
      </c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>
        <v>5</v>
      </c>
      <c r="V22"/>
      <c r="W22"/>
      <c r="X22"/>
    </row>
    <row r="23" spans="1:24" ht="15" x14ac:dyDescent="0.25">
      <c r="A23" s="246" t="s">
        <v>208</v>
      </c>
      <c r="B23" s="247"/>
      <c r="C23" s="247"/>
      <c r="D23" s="247"/>
      <c r="E23" s="247"/>
      <c r="F23" s="247"/>
      <c r="G23" s="247">
        <v>1</v>
      </c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>
        <v>1</v>
      </c>
      <c r="V23"/>
      <c r="W23"/>
      <c r="X23"/>
    </row>
    <row r="24" spans="1:24" ht="15" x14ac:dyDescent="0.25">
      <c r="A24" s="246" t="s">
        <v>210</v>
      </c>
      <c r="B24" s="247">
        <v>1</v>
      </c>
      <c r="C24" s="247">
        <v>2</v>
      </c>
      <c r="D24" s="247"/>
      <c r="E24" s="247"/>
      <c r="F24" s="247">
        <v>1</v>
      </c>
      <c r="G24" s="247"/>
      <c r="H24" s="247"/>
      <c r="I24" s="247">
        <v>1</v>
      </c>
      <c r="J24" s="247"/>
      <c r="K24" s="247"/>
      <c r="L24" s="247">
        <v>1</v>
      </c>
      <c r="M24" s="247"/>
      <c r="N24" s="247"/>
      <c r="O24" s="247"/>
      <c r="P24" s="247"/>
      <c r="Q24" s="247"/>
      <c r="R24" s="247"/>
      <c r="S24" s="247"/>
      <c r="T24" s="247"/>
      <c r="U24" s="247">
        <v>6</v>
      </c>
      <c r="V24"/>
      <c r="W24"/>
      <c r="X24"/>
    </row>
    <row r="25" spans="1:24" ht="15" x14ac:dyDescent="0.25">
      <c r="A25" s="246" t="s">
        <v>219</v>
      </c>
      <c r="B25" s="247"/>
      <c r="C25" s="247"/>
      <c r="D25" s="247"/>
      <c r="E25" s="247"/>
      <c r="F25" s="247">
        <v>1</v>
      </c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>
        <v>1</v>
      </c>
      <c r="R25" s="247"/>
      <c r="S25" s="247"/>
      <c r="T25" s="247"/>
      <c r="U25" s="247">
        <v>2</v>
      </c>
      <c r="V25"/>
      <c r="W25"/>
      <c r="X25"/>
    </row>
    <row r="26" spans="1:24" ht="15" x14ac:dyDescent="0.25">
      <c r="A26" s="246" t="s">
        <v>222</v>
      </c>
      <c r="B26" s="247">
        <v>1</v>
      </c>
      <c r="C26" s="247">
        <v>2</v>
      </c>
      <c r="D26" s="247"/>
      <c r="E26" s="247">
        <v>1</v>
      </c>
      <c r="F26" s="247">
        <v>4</v>
      </c>
      <c r="G26" s="247"/>
      <c r="H26" s="247"/>
      <c r="I26" s="247"/>
      <c r="J26" s="247"/>
      <c r="K26" s="247">
        <v>5</v>
      </c>
      <c r="L26" s="247">
        <v>6</v>
      </c>
      <c r="M26" s="247">
        <v>1</v>
      </c>
      <c r="N26" s="247">
        <v>1</v>
      </c>
      <c r="O26" s="247"/>
      <c r="P26" s="247">
        <v>1</v>
      </c>
      <c r="Q26" s="247">
        <v>5</v>
      </c>
      <c r="R26" s="247"/>
      <c r="S26" s="247">
        <v>1</v>
      </c>
      <c r="T26" s="247">
        <v>1</v>
      </c>
      <c r="U26" s="247">
        <v>29</v>
      </c>
      <c r="V26"/>
      <c r="W26"/>
      <c r="X26"/>
    </row>
    <row r="27" spans="1:24" ht="15" x14ac:dyDescent="0.25">
      <c r="A27" s="246" t="s">
        <v>258</v>
      </c>
      <c r="B27" s="247"/>
      <c r="C27" s="247"/>
      <c r="D27" s="247"/>
      <c r="E27" s="247">
        <v>46</v>
      </c>
      <c r="F27" s="247">
        <v>51</v>
      </c>
      <c r="G27" s="247"/>
      <c r="H27" s="247"/>
      <c r="I27" s="247">
        <v>3</v>
      </c>
      <c r="J27" s="247"/>
      <c r="K27" s="247">
        <v>1</v>
      </c>
      <c r="L27" s="247"/>
      <c r="M27" s="247"/>
      <c r="N27" s="247"/>
      <c r="O27" s="247"/>
      <c r="P27" s="247"/>
      <c r="Q27" s="247"/>
      <c r="R27" s="247">
        <v>1</v>
      </c>
      <c r="S27" s="247"/>
      <c r="T27" s="247"/>
      <c r="U27" s="247">
        <v>102</v>
      </c>
      <c r="V27"/>
      <c r="W27"/>
      <c r="X27"/>
    </row>
    <row r="28" spans="1:24" ht="15" x14ac:dyDescent="0.25">
      <c r="A28" s="246" t="s">
        <v>356</v>
      </c>
      <c r="B28" s="247">
        <v>1</v>
      </c>
      <c r="C28" s="247"/>
      <c r="D28" s="247"/>
      <c r="E28" s="247"/>
      <c r="F28" s="247">
        <v>1</v>
      </c>
      <c r="G28" s="247"/>
      <c r="H28" s="247"/>
      <c r="I28" s="247">
        <v>3</v>
      </c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>
        <v>5</v>
      </c>
      <c r="V28"/>
      <c r="W28"/>
      <c r="X28"/>
    </row>
    <row r="29" spans="1:24" ht="15" x14ac:dyDescent="0.25">
      <c r="A29" s="246" t="s">
        <v>363</v>
      </c>
      <c r="B29" s="247">
        <v>6</v>
      </c>
      <c r="C29" s="247">
        <v>17</v>
      </c>
      <c r="D29" s="247">
        <v>1</v>
      </c>
      <c r="E29" s="247">
        <v>9</v>
      </c>
      <c r="F29" s="247">
        <v>20</v>
      </c>
      <c r="G29" s="247">
        <v>2</v>
      </c>
      <c r="H29" s="247"/>
      <c r="I29" s="247">
        <v>6</v>
      </c>
      <c r="J29" s="247">
        <v>1</v>
      </c>
      <c r="K29" s="247">
        <v>13</v>
      </c>
      <c r="L29" s="247">
        <v>34</v>
      </c>
      <c r="M29" s="247">
        <v>1</v>
      </c>
      <c r="N29" s="247">
        <v>4</v>
      </c>
      <c r="O29" s="247"/>
      <c r="P29" s="247">
        <v>3</v>
      </c>
      <c r="Q29" s="247">
        <v>23</v>
      </c>
      <c r="R29" s="247">
        <v>14</v>
      </c>
      <c r="S29" s="247">
        <v>2</v>
      </c>
      <c r="T29" s="247">
        <v>2</v>
      </c>
      <c r="U29" s="247">
        <v>158</v>
      </c>
      <c r="V29"/>
      <c r="W29"/>
      <c r="X29"/>
    </row>
    <row r="30" spans="1:24" ht="15" x14ac:dyDescent="0.25">
      <c r="A30" s="246" t="s">
        <v>527</v>
      </c>
      <c r="B30" s="247"/>
      <c r="C30" s="247"/>
      <c r="D30" s="247"/>
      <c r="E30" s="247"/>
      <c r="F30" s="247"/>
      <c r="G30" s="247">
        <v>1</v>
      </c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>
        <v>1</v>
      </c>
      <c r="V30"/>
      <c r="W30"/>
      <c r="X30"/>
    </row>
    <row r="31" spans="1:24" ht="15" x14ac:dyDescent="0.25">
      <c r="A31" s="246" t="s">
        <v>529</v>
      </c>
      <c r="B31" s="247">
        <v>1</v>
      </c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>
        <v>1</v>
      </c>
      <c r="Q31" s="247"/>
      <c r="R31" s="247"/>
      <c r="S31" s="247"/>
      <c r="T31" s="247"/>
      <c r="U31" s="247">
        <v>2</v>
      </c>
      <c r="V31"/>
      <c r="W31"/>
      <c r="X31"/>
    </row>
    <row r="32" spans="1:24" ht="15" x14ac:dyDescent="0.25">
      <c r="A32" s="246" t="s">
        <v>532</v>
      </c>
      <c r="B32" s="247"/>
      <c r="C32" s="247"/>
      <c r="D32" s="247">
        <v>1</v>
      </c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>
        <v>1</v>
      </c>
      <c r="Q32" s="247"/>
      <c r="R32" s="247"/>
      <c r="S32" s="247"/>
      <c r="T32" s="247"/>
      <c r="U32" s="247">
        <v>2</v>
      </c>
      <c r="V32"/>
      <c r="W32"/>
      <c r="X32"/>
    </row>
    <row r="33" spans="1:24" ht="15" x14ac:dyDescent="0.25">
      <c r="A33" s="246" t="s">
        <v>534</v>
      </c>
      <c r="B33" s="247"/>
      <c r="C33" s="247"/>
      <c r="D33" s="247"/>
      <c r="E33" s="247"/>
      <c r="F33" s="247"/>
      <c r="G33" s="247">
        <v>1</v>
      </c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>
        <v>1</v>
      </c>
      <c r="V33"/>
      <c r="W33"/>
      <c r="X33"/>
    </row>
    <row r="34" spans="1:24" ht="15" x14ac:dyDescent="0.25">
      <c r="A34" s="246" t="s">
        <v>538</v>
      </c>
      <c r="B34" s="247"/>
      <c r="C34" s="247"/>
      <c r="D34" s="247"/>
      <c r="E34" s="247"/>
      <c r="F34" s="247">
        <v>6</v>
      </c>
      <c r="G34" s="247"/>
      <c r="H34" s="247"/>
      <c r="I34" s="247">
        <v>1</v>
      </c>
      <c r="J34" s="247"/>
      <c r="K34" s="247"/>
      <c r="L34" s="247"/>
      <c r="M34" s="247"/>
      <c r="N34" s="247"/>
      <c r="O34" s="247"/>
      <c r="P34" s="247">
        <v>2</v>
      </c>
      <c r="Q34" s="247"/>
      <c r="R34" s="247"/>
      <c r="S34" s="247"/>
      <c r="T34" s="247">
        <v>1</v>
      </c>
      <c r="U34" s="247">
        <v>10</v>
      </c>
      <c r="V34"/>
      <c r="W34"/>
      <c r="X34"/>
    </row>
    <row r="35" spans="1:24" ht="15" x14ac:dyDescent="0.25">
      <c r="A35" s="246" t="s">
        <v>548</v>
      </c>
      <c r="B35" s="247">
        <v>1</v>
      </c>
      <c r="C35" s="247">
        <v>1</v>
      </c>
      <c r="D35" s="247"/>
      <c r="E35" s="247"/>
      <c r="F35" s="247">
        <v>1</v>
      </c>
      <c r="G35" s="247"/>
      <c r="H35" s="247"/>
      <c r="I35" s="247"/>
      <c r="J35" s="247"/>
      <c r="K35" s="247">
        <v>3</v>
      </c>
      <c r="L35" s="247">
        <v>3</v>
      </c>
      <c r="M35" s="247"/>
      <c r="N35" s="247"/>
      <c r="O35" s="247"/>
      <c r="P35" s="247">
        <v>1</v>
      </c>
      <c r="Q35" s="247">
        <v>1</v>
      </c>
      <c r="R35" s="247"/>
      <c r="S35" s="247"/>
      <c r="T35" s="247"/>
      <c r="U35" s="247">
        <v>11</v>
      </c>
      <c r="V35"/>
      <c r="W35"/>
      <c r="X35"/>
    </row>
    <row r="36" spans="1:24" ht="15" x14ac:dyDescent="0.25">
      <c r="A36" s="246" t="s">
        <v>560</v>
      </c>
      <c r="B36" s="247"/>
      <c r="C36" s="247"/>
      <c r="D36" s="247"/>
      <c r="E36" s="247"/>
      <c r="F36" s="247"/>
      <c r="G36" s="247"/>
      <c r="H36" s="247"/>
      <c r="I36" s="247"/>
      <c r="J36" s="247"/>
      <c r="K36" s="247"/>
      <c r="L36" s="247"/>
      <c r="M36" s="247"/>
      <c r="N36" s="247"/>
      <c r="O36" s="247"/>
      <c r="P36" s="247">
        <v>1</v>
      </c>
      <c r="Q36" s="247"/>
      <c r="R36" s="247"/>
      <c r="S36" s="247"/>
      <c r="T36" s="247"/>
      <c r="U36" s="247">
        <v>1</v>
      </c>
      <c r="V36"/>
      <c r="W36"/>
      <c r="X36"/>
    </row>
    <row r="37" spans="1:24" ht="15" x14ac:dyDescent="0.25">
      <c r="A37" s="246" t="s">
        <v>563</v>
      </c>
      <c r="B37" s="247"/>
      <c r="C37" s="247"/>
      <c r="D37" s="247"/>
      <c r="E37" s="247">
        <v>2</v>
      </c>
      <c r="F37" s="247">
        <v>5</v>
      </c>
      <c r="G37" s="247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>
        <v>7</v>
      </c>
      <c r="V37"/>
      <c r="W37"/>
      <c r="X37"/>
    </row>
    <row r="38" spans="1:24" ht="15" x14ac:dyDescent="0.25">
      <c r="A38" s="246" t="s">
        <v>569</v>
      </c>
      <c r="B38" s="247">
        <v>1</v>
      </c>
      <c r="C38" s="247">
        <v>1</v>
      </c>
      <c r="D38" s="247"/>
      <c r="E38" s="247"/>
      <c r="F38" s="247">
        <v>4</v>
      </c>
      <c r="G38" s="247"/>
      <c r="H38" s="247"/>
      <c r="I38" s="247">
        <v>1</v>
      </c>
      <c r="J38" s="247"/>
      <c r="K38" s="247">
        <v>1</v>
      </c>
      <c r="L38" s="247">
        <v>1</v>
      </c>
      <c r="M38" s="247"/>
      <c r="N38" s="247">
        <v>2</v>
      </c>
      <c r="O38" s="247"/>
      <c r="P38" s="247">
        <v>1</v>
      </c>
      <c r="Q38" s="247"/>
      <c r="R38" s="247"/>
      <c r="S38" s="247"/>
      <c r="T38" s="247"/>
      <c r="U38" s="247">
        <v>12</v>
      </c>
      <c r="V38"/>
      <c r="W38"/>
      <c r="X38"/>
    </row>
    <row r="39" spans="1:24" ht="15" x14ac:dyDescent="0.25">
      <c r="A39" s="246" t="s">
        <v>581</v>
      </c>
      <c r="B39" s="247"/>
      <c r="C39" s="247"/>
      <c r="D39" s="247"/>
      <c r="E39" s="247"/>
      <c r="F39" s="247">
        <v>2</v>
      </c>
      <c r="G39" s="247"/>
      <c r="H39" s="247"/>
      <c r="I39" s="247">
        <v>1</v>
      </c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>
        <v>3</v>
      </c>
      <c r="V39"/>
      <c r="W39"/>
      <c r="X39"/>
    </row>
    <row r="40" spans="1:24" ht="15" x14ac:dyDescent="0.25">
      <c r="A40" s="246" t="s">
        <v>584</v>
      </c>
      <c r="B40" s="247">
        <v>1</v>
      </c>
      <c r="C40" s="247">
        <v>1</v>
      </c>
      <c r="D40" s="247"/>
      <c r="E40" s="247"/>
      <c r="F40" s="247">
        <v>15</v>
      </c>
      <c r="G40" s="247"/>
      <c r="H40" s="247"/>
      <c r="I40" s="247"/>
      <c r="J40" s="247"/>
      <c r="K40" s="247"/>
      <c r="L40" s="247"/>
      <c r="M40" s="247"/>
      <c r="N40" s="247"/>
      <c r="O40" s="247"/>
      <c r="P40" s="247">
        <v>2</v>
      </c>
      <c r="Q40" s="247">
        <v>1</v>
      </c>
      <c r="R40" s="247"/>
      <c r="S40" s="247"/>
      <c r="T40" s="247"/>
      <c r="U40" s="247">
        <v>20</v>
      </c>
      <c r="V40"/>
      <c r="W40"/>
      <c r="X40"/>
    </row>
    <row r="41" spans="1:24" ht="15" x14ac:dyDescent="0.25">
      <c r="A41" s="246" t="s">
        <v>605</v>
      </c>
      <c r="B41" s="247">
        <v>1</v>
      </c>
      <c r="C41" s="247">
        <v>4</v>
      </c>
      <c r="D41" s="247"/>
      <c r="E41" s="247">
        <v>13</v>
      </c>
      <c r="F41" s="247">
        <v>1</v>
      </c>
      <c r="G41" s="247"/>
      <c r="H41" s="247"/>
      <c r="I41" s="247">
        <v>1</v>
      </c>
      <c r="J41" s="247"/>
      <c r="K41" s="247">
        <v>7</v>
      </c>
      <c r="L41" s="247">
        <v>4</v>
      </c>
      <c r="M41" s="247"/>
      <c r="N41" s="247"/>
      <c r="O41" s="247"/>
      <c r="P41" s="247">
        <v>1</v>
      </c>
      <c r="Q41" s="247">
        <v>9</v>
      </c>
      <c r="R41" s="247"/>
      <c r="S41" s="247"/>
      <c r="T41" s="247"/>
      <c r="U41" s="247">
        <v>41</v>
      </c>
      <c r="V41"/>
      <c r="W41"/>
      <c r="X41"/>
    </row>
    <row r="42" spans="1:24" ht="15" x14ac:dyDescent="0.25">
      <c r="A42" s="246" t="s">
        <v>644</v>
      </c>
      <c r="B42" s="247"/>
      <c r="C42" s="247">
        <v>2</v>
      </c>
      <c r="D42" s="247"/>
      <c r="E42" s="247"/>
      <c r="F42" s="247">
        <v>5</v>
      </c>
      <c r="G42" s="247"/>
      <c r="H42" s="247"/>
      <c r="I42" s="247">
        <v>1</v>
      </c>
      <c r="J42" s="24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>
        <v>8</v>
      </c>
      <c r="V42"/>
      <c r="W42"/>
      <c r="X42"/>
    </row>
    <row r="43" spans="1:24" ht="15" x14ac:dyDescent="0.25">
      <c r="A43" s="246" t="s">
        <v>653</v>
      </c>
      <c r="B43" s="247"/>
      <c r="C43" s="247"/>
      <c r="D43" s="247">
        <v>1</v>
      </c>
      <c r="E43" s="247"/>
      <c r="F43" s="247">
        <v>2</v>
      </c>
      <c r="G43" s="247"/>
      <c r="H43" s="247"/>
      <c r="I43" s="247"/>
      <c r="J43" s="247"/>
      <c r="K43" s="247"/>
      <c r="L43" s="247"/>
      <c r="M43" s="247"/>
      <c r="N43" s="247"/>
      <c r="O43" s="247"/>
      <c r="P43" s="247">
        <v>1</v>
      </c>
      <c r="Q43" s="247">
        <v>1</v>
      </c>
      <c r="R43" s="247"/>
      <c r="S43" s="247"/>
      <c r="T43" s="247"/>
      <c r="U43" s="247">
        <v>5</v>
      </c>
      <c r="V43"/>
      <c r="W43"/>
      <c r="X43"/>
    </row>
    <row r="44" spans="1:24" ht="15" x14ac:dyDescent="0.25">
      <c r="A44" s="246" t="s">
        <v>659</v>
      </c>
      <c r="B44" s="247"/>
      <c r="C44" s="247"/>
      <c r="D44" s="247"/>
      <c r="E44" s="247"/>
      <c r="F44" s="247">
        <v>1</v>
      </c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>
        <v>1</v>
      </c>
      <c r="V44"/>
      <c r="W44"/>
      <c r="X44"/>
    </row>
    <row r="45" spans="1:24" ht="15" x14ac:dyDescent="0.25">
      <c r="A45" s="246" t="s">
        <v>661</v>
      </c>
      <c r="B45" s="247">
        <v>1</v>
      </c>
      <c r="C45" s="247">
        <v>2</v>
      </c>
      <c r="D45" s="247"/>
      <c r="E45" s="247">
        <v>7</v>
      </c>
      <c r="F45" s="247">
        <v>11</v>
      </c>
      <c r="G45" s="247"/>
      <c r="H45" s="247"/>
      <c r="I45" s="247">
        <v>2</v>
      </c>
      <c r="J45" s="247"/>
      <c r="K45" s="247">
        <v>1</v>
      </c>
      <c r="L45" s="247"/>
      <c r="M45" s="247"/>
      <c r="N45" s="247"/>
      <c r="O45" s="247">
        <v>1</v>
      </c>
      <c r="P45" s="247">
        <v>1</v>
      </c>
      <c r="Q45" s="247">
        <v>5</v>
      </c>
      <c r="R45" s="247">
        <v>4</v>
      </c>
      <c r="S45" s="247"/>
      <c r="T45" s="247"/>
      <c r="U45" s="247">
        <v>35</v>
      </c>
      <c r="V45"/>
      <c r="W45"/>
      <c r="X45"/>
    </row>
    <row r="46" spans="1:24" ht="15" x14ac:dyDescent="0.25">
      <c r="A46" s="246" t="s">
        <v>696</v>
      </c>
      <c r="B46" s="247"/>
      <c r="C46" s="247"/>
      <c r="D46" s="247"/>
      <c r="E46" s="247"/>
      <c r="F46" s="247">
        <v>2</v>
      </c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>
        <v>2</v>
      </c>
      <c r="V46"/>
      <c r="W46"/>
      <c r="X46"/>
    </row>
    <row r="47" spans="1:24" ht="15" x14ac:dyDescent="0.25">
      <c r="A47" s="246" t="s">
        <v>699</v>
      </c>
      <c r="B47" s="247"/>
      <c r="C47" s="247"/>
      <c r="D47" s="247"/>
      <c r="E47" s="247"/>
      <c r="F47" s="247"/>
      <c r="G47" s="247">
        <v>1</v>
      </c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>
        <v>1</v>
      </c>
      <c r="V47"/>
      <c r="W47"/>
      <c r="X47"/>
    </row>
    <row r="48" spans="1:24" ht="15" x14ac:dyDescent="0.25">
      <c r="A48" s="246" t="s">
        <v>701</v>
      </c>
      <c r="B48" s="247">
        <v>1</v>
      </c>
      <c r="C48" s="247"/>
      <c r="D48" s="247"/>
      <c r="E48" s="247"/>
      <c r="F48" s="247"/>
      <c r="G48" s="247">
        <v>6</v>
      </c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>
        <v>1</v>
      </c>
      <c r="S48" s="247"/>
      <c r="T48" s="247"/>
      <c r="U48" s="247">
        <v>8</v>
      </c>
      <c r="V48"/>
      <c r="W48"/>
      <c r="X48"/>
    </row>
    <row r="49" spans="1:24" ht="15" x14ac:dyDescent="0.25">
      <c r="A49" s="246" t="s">
        <v>710</v>
      </c>
      <c r="B49" s="247"/>
      <c r="C49" s="247">
        <v>2</v>
      </c>
      <c r="D49" s="247"/>
      <c r="E49" s="247"/>
      <c r="F49" s="247"/>
      <c r="G49" s="247"/>
      <c r="H49" s="247"/>
      <c r="I49" s="247">
        <v>1</v>
      </c>
      <c r="J49" s="247"/>
      <c r="K49" s="247"/>
      <c r="L49" s="247">
        <v>1</v>
      </c>
      <c r="M49" s="247"/>
      <c r="N49" s="247"/>
      <c r="O49" s="247"/>
      <c r="P49" s="247"/>
      <c r="Q49" s="247"/>
      <c r="R49" s="247"/>
      <c r="S49" s="247"/>
      <c r="T49" s="247"/>
      <c r="U49" s="247">
        <v>4</v>
      </c>
      <c r="V49"/>
      <c r="W49"/>
      <c r="X49"/>
    </row>
    <row r="50" spans="1:24" ht="15" x14ac:dyDescent="0.25">
      <c r="A50" s="246" t="s">
        <v>716</v>
      </c>
      <c r="B50" s="247"/>
      <c r="C50" s="247"/>
      <c r="D50" s="247"/>
      <c r="E50" s="247">
        <v>1</v>
      </c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>
        <v>1</v>
      </c>
      <c r="U50" s="247">
        <v>2</v>
      </c>
      <c r="V50"/>
      <c r="W50"/>
      <c r="X50"/>
    </row>
    <row r="51" spans="1:24" ht="15" x14ac:dyDescent="0.25">
      <c r="A51" s="246" t="s">
        <v>718</v>
      </c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>
        <v>1</v>
      </c>
      <c r="M51" s="247"/>
      <c r="N51" s="247"/>
      <c r="O51" s="247"/>
      <c r="P51" s="247"/>
      <c r="Q51" s="247"/>
      <c r="R51" s="247"/>
      <c r="S51" s="247"/>
      <c r="T51" s="247"/>
      <c r="U51" s="247">
        <v>1</v>
      </c>
      <c r="V51"/>
      <c r="W51"/>
      <c r="X51"/>
    </row>
    <row r="52" spans="1:24" ht="15" x14ac:dyDescent="0.25">
      <c r="A52" s="246" t="s">
        <v>720</v>
      </c>
      <c r="B52" s="247"/>
      <c r="C52" s="247">
        <v>2</v>
      </c>
      <c r="D52" s="247"/>
      <c r="E52" s="247"/>
      <c r="F52" s="247">
        <v>2</v>
      </c>
      <c r="G52" s="247"/>
      <c r="H52" s="247"/>
      <c r="I52" s="247">
        <v>2</v>
      </c>
      <c r="J52" s="247"/>
      <c r="K52" s="247"/>
      <c r="L52" s="247">
        <v>1</v>
      </c>
      <c r="M52" s="247"/>
      <c r="N52" s="247"/>
      <c r="O52" s="247"/>
      <c r="P52" s="247"/>
      <c r="Q52" s="247"/>
      <c r="R52" s="247"/>
      <c r="S52" s="247"/>
      <c r="T52" s="247"/>
      <c r="U52" s="247">
        <v>7</v>
      </c>
      <c r="V52"/>
      <c r="W52"/>
      <c r="X52"/>
    </row>
    <row r="53" spans="1:24" ht="15" x14ac:dyDescent="0.25">
      <c r="A53" s="246" t="s">
        <v>728</v>
      </c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>
        <v>1</v>
      </c>
      <c r="Q53" s="247"/>
      <c r="R53" s="247"/>
      <c r="S53" s="247"/>
      <c r="T53" s="247"/>
      <c r="U53" s="247">
        <v>1</v>
      </c>
      <c r="V53"/>
      <c r="W53"/>
      <c r="X53"/>
    </row>
    <row r="54" spans="1:24" ht="15" x14ac:dyDescent="0.25">
      <c r="A54" s="246" t="s">
        <v>4389</v>
      </c>
      <c r="B54" s="247"/>
      <c r="C54" s="247"/>
      <c r="D54" s="247"/>
      <c r="E54" s="247"/>
      <c r="F54" s="247">
        <v>1</v>
      </c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>
        <v>1</v>
      </c>
      <c r="V54"/>
      <c r="W54"/>
      <c r="X54"/>
    </row>
    <row r="55" spans="1:24" ht="15" x14ac:dyDescent="0.25">
      <c r="A55" s="246" t="s">
        <v>731</v>
      </c>
      <c r="B55" s="247">
        <v>2</v>
      </c>
      <c r="C55" s="247">
        <v>3</v>
      </c>
      <c r="D55" s="247"/>
      <c r="E55" s="247">
        <v>2</v>
      </c>
      <c r="F55" s="247">
        <v>10</v>
      </c>
      <c r="G55" s="247">
        <v>3</v>
      </c>
      <c r="H55" s="247"/>
      <c r="I55" s="247">
        <v>4</v>
      </c>
      <c r="J55" s="247"/>
      <c r="K55" s="247">
        <v>5</v>
      </c>
      <c r="L55" s="247">
        <v>4</v>
      </c>
      <c r="M55" s="247"/>
      <c r="N55" s="247"/>
      <c r="O55" s="247"/>
      <c r="P55" s="247">
        <v>1</v>
      </c>
      <c r="Q55" s="247">
        <v>2</v>
      </c>
      <c r="R55" s="247"/>
      <c r="S55" s="247"/>
      <c r="T55" s="247">
        <v>1</v>
      </c>
      <c r="U55" s="247">
        <v>37</v>
      </c>
      <c r="V55"/>
      <c r="W55"/>
      <c r="X55"/>
    </row>
    <row r="56" spans="1:24" ht="15" x14ac:dyDescent="0.25">
      <c r="A56" s="246" t="s">
        <v>768</v>
      </c>
      <c r="B56" s="247"/>
      <c r="C56" s="247">
        <v>1</v>
      </c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>
        <v>1</v>
      </c>
      <c r="V56"/>
      <c r="W56"/>
      <c r="X56"/>
    </row>
    <row r="57" spans="1:24" ht="15" x14ac:dyDescent="0.25">
      <c r="A57" s="246" t="s">
        <v>770</v>
      </c>
      <c r="B57" s="247"/>
      <c r="C57" s="247"/>
      <c r="D57" s="247"/>
      <c r="E57" s="247"/>
      <c r="F57" s="247">
        <v>1</v>
      </c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>
        <v>1</v>
      </c>
      <c r="V57"/>
      <c r="W57"/>
      <c r="X57"/>
    </row>
    <row r="58" spans="1:24" ht="15" x14ac:dyDescent="0.25">
      <c r="A58" s="246" t="s">
        <v>772</v>
      </c>
      <c r="B58" s="247">
        <v>1</v>
      </c>
      <c r="C58" s="247">
        <v>3</v>
      </c>
      <c r="D58" s="247"/>
      <c r="E58" s="247"/>
      <c r="F58" s="247">
        <v>1</v>
      </c>
      <c r="G58" s="247">
        <v>3</v>
      </c>
      <c r="H58" s="247"/>
      <c r="I58" s="247"/>
      <c r="J58" s="247"/>
      <c r="K58" s="247">
        <v>4</v>
      </c>
      <c r="L58" s="247">
        <v>1</v>
      </c>
      <c r="M58" s="247"/>
      <c r="N58" s="247"/>
      <c r="O58" s="247"/>
      <c r="P58" s="247">
        <v>1</v>
      </c>
      <c r="Q58" s="247">
        <v>1</v>
      </c>
      <c r="R58" s="247"/>
      <c r="S58" s="247"/>
      <c r="T58" s="247"/>
      <c r="U58" s="247">
        <v>15</v>
      </c>
      <c r="V58"/>
      <c r="W58"/>
      <c r="X58"/>
    </row>
    <row r="59" spans="1:24" ht="15" x14ac:dyDescent="0.25">
      <c r="A59" s="246" t="s">
        <v>788</v>
      </c>
      <c r="B59" s="247">
        <v>1</v>
      </c>
      <c r="C59" s="247">
        <v>2</v>
      </c>
      <c r="D59" s="247"/>
      <c r="E59" s="247">
        <v>1</v>
      </c>
      <c r="F59" s="247">
        <v>1</v>
      </c>
      <c r="G59" s="247"/>
      <c r="H59" s="247"/>
      <c r="I59" s="247"/>
      <c r="J59" s="247"/>
      <c r="K59" s="247">
        <v>2</v>
      </c>
      <c r="L59" s="247">
        <v>1</v>
      </c>
      <c r="M59" s="247"/>
      <c r="N59" s="247"/>
      <c r="O59" s="247"/>
      <c r="P59" s="247">
        <v>1</v>
      </c>
      <c r="Q59" s="247"/>
      <c r="R59" s="247"/>
      <c r="S59" s="247"/>
      <c r="T59" s="247"/>
      <c r="U59" s="247">
        <v>9</v>
      </c>
      <c r="V59"/>
      <c r="W59"/>
      <c r="X59"/>
    </row>
    <row r="60" spans="1:24" ht="15" x14ac:dyDescent="0.25">
      <c r="A60" s="246" t="s">
        <v>797</v>
      </c>
      <c r="B60" s="247"/>
      <c r="C60" s="247"/>
      <c r="D60" s="247"/>
      <c r="E60" s="247"/>
      <c r="F60" s="247">
        <v>1</v>
      </c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>
        <v>1</v>
      </c>
      <c r="V60"/>
      <c r="W60"/>
      <c r="X60"/>
    </row>
    <row r="61" spans="1:24" ht="15" x14ac:dyDescent="0.25">
      <c r="A61" s="246" t="s">
        <v>799</v>
      </c>
      <c r="B61" s="247">
        <v>1</v>
      </c>
      <c r="C61" s="247">
        <v>1</v>
      </c>
      <c r="D61" s="247"/>
      <c r="E61" s="247"/>
      <c r="F61" s="247">
        <v>1</v>
      </c>
      <c r="G61" s="247"/>
      <c r="H61" s="247"/>
      <c r="I61" s="247"/>
      <c r="J61" s="247"/>
      <c r="K61" s="247"/>
      <c r="L61" s="247">
        <v>1</v>
      </c>
      <c r="M61" s="247"/>
      <c r="N61" s="247"/>
      <c r="O61" s="247"/>
      <c r="P61" s="247"/>
      <c r="Q61" s="247">
        <v>1</v>
      </c>
      <c r="R61" s="247"/>
      <c r="S61" s="247"/>
      <c r="T61" s="247"/>
      <c r="U61" s="247">
        <v>5</v>
      </c>
      <c r="V61"/>
      <c r="W61"/>
      <c r="X61"/>
    </row>
    <row r="62" spans="1:24" ht="15" x14ac:dyDescent="0.25">
      <c r="A62" s="246" t="s">
        <v>804</v>
      </c>
      <c r="B62" s="247">
        <v>1</v>
      </c>
      <c r="C62" s="247">
        <v>2</v>
      </c>
      <c r="D62" s="247"/>
      <c r="E62" s="247"/>
      <c r="F62" s="247">
        <v>1</v>
      </c>
      <c r="G62" s="247"/>
      <c r="H62" s="247"/>
      <c r="I62" s="247"/>
      <c r="J62" s="247"/>
      <c r="K62" s="247">
        <v>3</v>
      </c>
      <c r="L62" s="247">
        <v>1</v>
      </c>
      <c r="M62" s="247"/>
      <c r="N62" s="247"/>
      <c r="O62" s="247"/>
      <c r="P62" s="247"/>
      <c r="Q62" s="247">
        <v>1</v>
      </c>
      <c r="R62" s="247"/>
      <c r="S62" s="247"/>
      <c r="T62" s="247"/>
      <c r="U62" s="247">
        <v>9</v>
      </c>
      <c r="V62"/>
      <c r="W62"/>
      <c r="X62"/>
    </row>
    <row r="63" spans="1:24" ht="15" x14ac:dyDescent="0.25">
      <c r="A63" s="246" t="s">
        <v>813</v>
      </c>
      <c r="B63" s="247">
        <v>3</v>
      </c>
      <c r="C63" s="247">
        <v>6</v>
      </c>
      <c r="D63" s="247"/>
      <c r="E63" s="247">
        <v>1</v>
      </c>
      <c r="F63" s="247">
        <v>14</v>
      </c>
      <c r="G63" s="247"/>
      <c r="H63" s="247"/>
      <c r="I63" s="247">
        <v>4</v>
      </c>
      <c r="J63" s="247"/>
      <c r="K63" s="247">
        <v>16</v>
      </c>
      <c r="L63" s="247">
        <v>6</v>
      </c>
      <c r="M63" s="247"/>
      <c r="N63" s="247"/>
      <c r="O63" s="247"/>
      <c r="P63" s="247">
        <v>2</v>
      </c>
      <c r="Q63" s="247">
        <v>5</v>
      </c>
      <c r="R63" s="247"/>
      <c r="S63" s="247"/>
      <c r="T63" s="247">
        <v>1</v>
      </c>
      <c r="U63" s="247">
        <v>58</v>
      </c>
      <c r="V63"/>
      <c r="W63"/>
      <c r="X63"/>
    </row>
    <row r="64" spans="1:24" ht="15" x14ac:dyDescent="0.25">
      <c r="A64" s="246" t="s">
        <v>868</v>
      </c>
      <c r="B64" s="247">
        <v>1</v>
      </c>
      <c r="C64" s="247">
        <v>1</v>
      </c>
      <c r="D64" s="247"/>
      <c r="E64" s="247"/>
      <c r="F64" s="247">
        <v>1</v>
      </c>
      <c r="G64" s="247"/>
      <c r="H64" s="247"/>
      <c r="I64" s="247"/>
      <c r="J64" s="247"/>
      <c r="K64" s="247"/>
      <c r="L64" s="247">
        <v>1</v>
      </c>
      <c r="M64" s="247"/>
      <c r="N64" s="247"/>
      <c r="O64" s="247"/>
      <c r="P64" s="247"/>
      <c r="Q64" s="247"/>
      <c r="R64" s="247"/>
      <c r="S64" s="247"/>
      <c r="T64" s="247"/>
      <c r="U64" s="247">
        <v>4</v>
      </c>
      <c r="V64"/>
      <c r="W64"/>
      <c r="X64"/>
    </row>
    <row r="65" spans="1:24" ht="15" x14ac:dyDescent="0.25">
      <c r="A65" s="246" t="s">
        <v>873</v>
      </c>
      <c r="B65" s="247"/>
      <c r="C65" s="247"/>
      <c r="D65" s="247"/>
      <c r="E65" s="247"/>
      <c r="F65" s="247"/>
      <c r="G65" s="247">
        <v>1</v>
      </c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>
        <v>1</v>
      </c>
      <c r="V65"/>
      <c r="W65"/>
      <c r="X65"/>
    </row>
    <row r="66" spans="1:24" ht="15" x14ac:dyDescent="0.25">
      <c r="A66" s="246" t="s">
        <v>875</v>
      </c>
      <c r="B66" s="247"/>
      <c r="C66" s="247"/>
      <c r="D66" s="247"/>
      <c r="E66" s="247"/>
      <c r="F66" s="247"/>
      <c r="G66" s="247">
        <v>1</v>
      </c>
      <c r="H66" s="247"/>
      <c r="I66" s="247"/>
      <c r="J66" s="247"/>
      <c r="K66" s="247"/>
      <c r="L66" s="247">
        <v>1</v>
      </c>
      <c r="M66" s="247"/>
      <c r="N66" s="247"/>
      <c r="O66" s="247"/>
      <c r="P66" s="247"/>
      <c r="Q66" s="247"/>
      <c r="R66" s="247"/>
      <c r="S66" s="247"/>
      <c r="T66" s="247"/>
      <c r="U66" s="247">
        <v>2</v>
      </c>
      <c r="V66"/>
      <c r="W66"/>
      <c r="X66"/>
    </row>
    <row r="67" spans="1:24" ht="15" x14ac:dyDescent="0.25">
      <c r="A67" s="246" t="s">
        <v>878</v>
      </c>
      <c r="B67" s="247"/>
      <c r="C67" s="247"/>
      <c r="D67" s="247"/>
      <c r="E67" s="247"/>
      <c r="F67" s="247">
        <v>4</v>
      </c>
      <c r="G67" s="247"/>
      <c r="H67" s="247"/>
      <c r="I67" s="247">
        <v>1</v>
      </c>
      <c r="J67" s="247"/>
      <c r="K67" s="247"/>
      <c r="L67" s="247"/>
      <c r="M67" s="247"/>
      <c r="N67" s="247"/>
      <c r="O67" s="247"/>
      <c r="P67" s="247">
        <v>1</v>
      </c>
      <c r="Q67" s="247"/>
      <c r="R67" s="247"/>
      <c r="S67" s="247"/>
      <c r="T67" s="247">
        <v>1</v>
      </c>
      <c r="U67" s="247">
        <v>7</v>
      </c>
      <c r="V67"/>
      <c r="W67"/>
      <c r="X67"/>
    </row>
    <row r="68" spans="1:24" ht="15" x14ac:dyDescent="0.25">
      <c r="A68" s="246" t="s">
        <v>886</v>
      </c>
      <c r="B68" s="247">
        <v>1</v>
      </c>
      <c r="C68" s="247">
        <v>1</v>
      </c>
      <c r="D68" s="247"/>
      <c r="E68" s="247"/>
      <c r="F68" s="247"/>
      <c r="G68" s="247"/>
      <c r="H68" s="247"/>
      <c r="I68" s="247"/>
      <c r="J68" s="247"/>
      <c r="K68" s="247"/>
      <c r="L68" s="247">
        <v>1</v>
      </c>
      <c r="M68" s="247"/>
      <c r="N68" s="247"/>
      <c r="O68" s="247"/>
      <c r="P68" s="247"/>
      <c r="Q68" s="247"/>
      <c r="R68" s="247"/>
      <c r="S68" s="247"/>
      <c r="T68" s="247"/>
      <c r="U68" s="247">
        <v>3</v>
      </c>
      <c r="V68"/>
      <c r="W68"/>
      <c r="X68"/>
    </row>
    <row r="69" spans="1:24" ht="15" x14ac:dyDescent="0.25">
      <c r="A69" s="246" t="s">
        <v>890</v>
      </c>
      <c r="B69" s="247"/>
      <c r="C69" s="247">
        <v>3</v>
      </c>
      <c r="D69" s="247"/>
      <c r="E69" s="247"/>
      <c r="F69" s="247">
        <v>1</v>
      </c>
      <c r="G69" s="247"/>
      <c r="H69" s="247"/>
      <c r="I69" s="247">
        <v>3</v>
      </c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>
        <v>7</v>
      </c>
      <c r="V69"/>
      <c r="W69"/>
      <c r="X69"/>
    </row>
    <row r="70" spans="1:24" ht="15" x14ac:dyDescent="0.25">
      <c r="A70" s="246" t="s">
        <v>898</v>
      </c>
      <c r="B70" s="247">
        <v>1</v>
      </c>
      <c r="C70" s="247">
        <v>2</v>
      </c>
      <c r="D70" s="247">
        <v>1</v>
      </c>
      <c r="E70" s="247"/>
      <c r="F70" s="247"/>
      <c r="G70" s="247"/>
      <c r="H70" s="247"/>
      <c r="I70" s="247"/>
      <c r="J70" s="247"/>
      <c r="K70" s="247">
        <v>2</v>
      </c>
      <c r="L70" s="247"/>
      <c r="M70" s="247"/>
      <c r="N70" s="247"/>
      <c r="O70" s="247"/>
      <c r="P70" s="247">
        <v>1</v>
      </c>
      <c r="Q70" s="247"/>
      <c r="R70" s="247"/>
      <c r="S70" s="247"/>
      <c r="T70" s="247"/>
      <c r="U70" s="247">
        <v>7</v>
      </c>
      <c r="V70"/>
      <c r="W70"/>
      <c r="X70"/>
    </row>
    <row r="71" spans="1:24" ht="15" x14ac:dyDescent="0.25">
      <c r="A71" s="246" t="s">
        <v>906</v>
      </c>
      <c r="B71" s="247"/>
      <c r="C71" s="247">
        <v>3</v>
      </c>
      <c r="D71" s="247"/>
      <c r="E71" s="247"/>
      <c r="F71" s="247">
        <v>2</v>
      </c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>
        <v>5</v>
      </c>
      <c r="V71"/>
      <c r="W71"/>
      <c r="X71"/>
    </row>
    <row r="72" spans="1:24" ht="15" x14ac:dyDescent="0.25">
      <c r="A72" s="246" t="s">
        <v>911</v>
      </c>
      <c r="B72" s="247"/>
      <c r="C72" s="247"/>
      <c r="D72" s="247"/>
      <c r="E72" s="247"/>
      <c r="F72" s="247">
        <v>1</v>
      </c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>
        <v>1</v>
      </c>
      <c r="V72"/>
      <c r="W72"/>
      <c r="X72"/>
    </row>
    <row r="73" spans="1:24" ht="15" x14ac:dyDescent="0.25">
      <c r="A73" s="246" t="s">
        <v>913</v>
      </c>
      <c r="B73" s="247"/>
      <c r="C73" s="247"/>
      <c r="D73" s="247"/>
      <c r="E73" s="247"/>
      <c r="F73" s="247"/>
      <c r="G73" s="247">
        <v>1</v>
      </c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>
        <v>1</v>
      </c>
      <c r="V73"/>
      <c r="W73"/>
      <c r="X73"/>
    </row>
    <row r="74" spans="1:24" ht="15" x14ac:dyDescent="0.25">
      <c r="A74" s="246" t="s">
        <v>915</v>
      </c>
      <c r="B74" s="247">
        <v>1</v>
      </c>
      <c r="C74" s="247">
        <v>2</v>
      </c>
      <c r="D74" s="247"/>
      <c r="E74" s="247"/>
      <c r="F74" s="247"/>
      <c r="G74" s="247">
        <v>7</v>
      </c>
      <c r="H74" s="247"/>
      <c r="I74" s="247"/>
      <c r="J74" s="247"/>
      <c r="K74" s="247">
        <v>1</v>
      </c>
      <c r="L74" s="247">
        <v>1</v>
      </c>
      <c r="M74" s="247"/>
      <c r="N74" s="247"/>
      <c r="O74" s="247"/>
      <c r="P74" s="247"/>
      <c r="Q74" s="247"/>
      <c r="R74" s="247"/>
      <c r="S74" s="247"/>
      <c r="T74" s="247"/>
      <c r="U74" s="247">
        <v>12</v>
      </c>
      <c r="V74"/>
      <c r="W74"/>
      <c r="X74"/>
    </row>
    <row r="75" spans="1:24" ht="15" x14ac:dyDescent="0.25">
      <c r="A75" s="246" t="s">
        <v>928</v>
      </c>
      <c r="B75" s="247"/>
      <c r="C75" s="247"/>
      <c r="D75" s="247"/>
      <c r="E75" s="247"/>
      <c r="F75" s="247"/>
      <c r="G75" s="247">
        <v>2</v>
      </c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>
        <v>2</v>
      </c>
      <c r="V75"/>
      <c r="W75"/>
      <c r="X75"/>
    </row>
    <row r="76" spans="1:24" ht="15" x14ac:dyDescent="0.25">
      <c r="A76" s="246" t="s">
        <v>930</v>
      </c>
      <c r="B76" s="247"/>
      <c r="C76" s="247"/>
      <c r="D76" s="247"/>
      <c r="E76" s="247"/>
      <c r="F76" s="247">
        <v>1</v>
      </c>
      <c r="G76" s="247">
        <v>1</v>
      </c>
      <c r="H76" s="247"/>
      <c r="I76" s="247"/>
      <c r="J76" s="247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>
        <v>2</v>
      </c>
      <c r="V76"/>
      <c r="W76"/>
      <c r="X76"/>
    </row>
    <row r="77" spans="1:24" ht="15" x14ac:dyDescent="0.25">
      <c r="A77" s="246" t="s">
        <v>4387</v>
      </c>
      <c r="B77" s="247">
        <v>34</v>
      </c>
      <c r="C77" s="247">
        <v>89</v>
      </c>
      <c r="D77" s="247">
        <v>4</v>
      </c>
      <c r="E77" s="247">
        <v>94</v>
      </c>
      <c r="F77" s="247">
        <v>206</v>
      </c>
      <c r="G77" s="247">
        <v>35</v>
      </c>
      <c r="H77" s="247">
        <v>1</v>
      </c>
      <c r="I77" s="247">
        <v>46</v>
      </c>
      <c r="J77" s="247">
        <v>1</v>
      </c>
      <c r="K77" s="247">
        <v>79</v>
      </c>
      <c r="L77" s="247">
        <v>93</v>
      </c>
      <c r="M77" s="247">
        <v>2</v>
      </c>
      <c r="N77" s="247">
        <v>11</v>
      </c>
      <c r="O77" s="247">
        <v>7</v>
      </c>
      <c r="P77" s="247">
        <v>28</v>
      </c>
      <c r="Q77" s="247">
        <v>65</v>
      </c>
      <c r="R77" s="247">
        <v>21</v>
      </c>
      <c r="S77" s="247">
        <v>3</v>
      </c>
      <c r="T77" s="247">
        <v>8</v>
      </c>
      <c r="U77" s="247">
        <v>827</v>
      </c>
      <c r="V77"/>
      <c r="W77"/>
      <c r="X77"/>
    </row>
    <row r="78" spans="1:24" ht="15" x14ac:dyDescent="0.25">
      <c r="A78" s="241" t="s">
        <v>4</v>
      </c>
      <c r="B78" t="s">
        <v>4390</v>
      </c>
    </row>
    <row r="79" spans="1:24" ht="15" x14ac:dyDescent="0.25">
      <c r="A79"/>
      <c r="B79"/>
    </row>
    <row r="80" spans="1:24" ht="15" x14ac:dyDescent="0.25">
      <c r="A80"/>
      <c r="B80"/>
      <c r="C80"/>
    </row>
    <row r="81" spans="1:100" ht="15" x14ac:dyDescent="0.25">
      <c r="A81" s="27" t="s">
        <v>1812</v>
      </c>
      <c r="B81"/>
      <c r="C81"/>
    </row>
    <row r="82" spans="1:100" ht="15" x14ac:dyDescent="0.25">
      <c r="A82" t="s">
        <v>4391</v>
      </c>
      <c r="B82" t="s">
        <v>4385</v>
      </c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</row>
    <row r="83" spans="1:100" s="251" customFormat="1" ht="122.25" customHeight="1" x14ac:dyDescent="0.25">
      <c r="A83" s="252" t="s">
        <v>4386</v>
      </c>
      <c r="B83" s="252" t="s">
        <v>1366</v>
      </c>
      <c r="C83" s="252" t="s">
        <v>1186</v>
      </c>
      <c r="D83" s="252" t="s">
        <v>1047</v>
      </c>
      <c r="E83" s="252" t="s">
        <v>994</v>
      </c>
      <c r="F83" s="252" t="s">
        <v>1483</v>
      </c>
      <c r="G83" s="252" t="s">
        <v>1334</v>
      </c>
      <c r="H83" s="252" t="s">
        <v>1370</v>
      </c>
      <c r="I83" s="252" t="s">
        <v>1024</v>
      </c>
      <c r="J83" s="252" t="s">
        <v>1308</v>
      </c>
      <c r="K83" s="252" t="s">
        <v>1455</v>
      </c>
      <c r="L83" s="252" t="s">
        <v>1180</v>
      </c>
      <c r="M83" s="252" t="s">
        <v>996</v>
      </c>
      <c r="N83" s="252" t="s">
        <v>1232</v>
      </c>
      <c r="O83" s="252" t="s">
        <v>1689</v>
      </c>
      <c r="P83" s="252" t="s">
        <v>999</v>
      </c>
      <c r="Q83" s="252" t="s">
        <v>1298</v>
      </c>
      <c r="R83" s="252" t="s">
        <v>1249</v>
      </c>
      <c r="S83" s="252" t="s">
        <v>1141</v>
      </c>
      <c r="T83" s="252" t="s">
        <v>1001</v>
      </c>
      <c r="U83" s="252" t="s">
        <v>1592</v>
      </c>
      <c r="V83" s="252" t="s">
        <v>1434</v>
      </c>
      <c r="W83" s="252" t="s">
        <v>1472</v>
      </c>
      <c r="X83" s="252" t="s">
        <v>1519</v>
      </c>
      <c r="Y83" s="252" t="s">
        <v>1005</v>
      </c>
      <c r="Z83" s="252" t="s">
        <v>1246</v>
      </c>
      <c r="AA83" s="252" t="s">
        <v>1007</v>
      </c>
      <c r="AB83" s="252" t="s">
        <v>1452</v>
      </c>
      <c r="AC83" s="252" t="s">
        <v>1744</v>
      </c>
      <c r="AD83" s="252" t="s">
        <v>1110</v>
      </c>
      <c r="AE83" s="252" t="s">
        <v>1009</v>
      </c>
      <c r="AF83" s="252" t="s">
        <v>1757</v>
      </c>
      <c r="AG83" s="252" t="s">
        <v>1349</v>
      </c>
      <c r="AH83" s="252" t="s">
        <v>1317</v>
      </c>
      <c r="AI83" s="252" t="s">
        <v>1243</v>
      </c>
      <c r="AJ83" s="252" t="s">
        <v>1294</v>
      </c>
      <c r="AK83" s="252" t="s">
        <v>1016</v>
      </c>
      <c r="AL83" s="252" t="s">
        <v>1468</v>
      </c>
      <c r="AM83" s="252" t="s">
        <v>1305</v>
      </c>
      <c r="AN83" s="252" t="s">
        <v>990</v>
      </c>
      <c r="AO83" s="252" t="s">
        <v>1199</v>
      </c>
      <c r="AP83" s="252" t="s">
        <v>1301</v>
      </c>
      <c r="AQ83" s="252" t="s">
        <v>1447</v>
      </c>
      <c r="AR83" s="252" t="s">
        <v>1242</v>
      </c>
      <c r="AS83" s="252" t="s">
        <v>1380</v>
      </c>
      <c r="AT83" s="252" t="s">
        <v>1196</v>
      </c>
      <c r="AU83" s="252" t="s">
        <v>1485</v>
      </c>
      <c r="AV83" s="252" t="s">
        <v>1722</v>
      </c>
      <c r="AW83" s="252" t="s">
        <v>1028</v>
      </c>
      <c r="AX83" s="252" t="s">
        <v>1405</v>
      </c>
      <c r="AY83" s="252" t="s">
        <v>1194</v>
      </c>
      <c r="AZ83" s="252" t="s">
        <v>1203</v>
      </c>
      <c r="BA83" s="252" t="s">
        <v>1515</v>
      </c>
      <c r="BB83" s="252" t="s">
        <v>1450</v>
      </c>
      <c r="BC83" s="252" t="s">
        <v>1031</v>
      </c>
      <c r="BD83" s="252" t="s">
        <v>1054</v>
      </c>
      <c r="BE83" s="252" t="s">
        <v>1428</v>
      </c>
      <c r="BF83" s="252" t="s">
        <v>1438</v>
      </c>
      <c r="BG83" s="252" t="s">
        <v>1135</v>
      </c>
      <c r="BH83" s="252" t="s">
        <v>1237</v>
      </c>
      <c r="BI83" s="252" t="s">
        <v>1205</v>
      </c>
      <c r="BJ83" s="252" t="s">
        <v>1178</v>
      </c>
      <c r="BK83" s="252" t="s">
        <v>1417</v>
      </c>
      <c r="BL83" s="252" t="s">
        <v>1143</v>
      </c>
      <c r="BM83" s="252" t="s">
        <v>1777</v>
      </c>
      <c r="BN83" s="252" t="s">
        <v>1033</v>
      </c>
      <c r="BO83" s="252" t="s">
        <v>1201</v>
      </c>
      <c r="BP83" s="252" t="s">
        <v>1148</v>
      </c>
      <c r="BQ83" s="252" t="s">
        <v>1035</v>
      </c>
      <c r="BR83" s="252" t="s">
        <v>1727</v>
      </c>
      <c r="BS83" s="252" t="s">
        <v>1627</v>
      </c>
      <c r="BT83" s="252" t="s">
        <v>1573</v>
      </c>
      <c r="BU83" s="252" t="s">
        <v>1352</v>
      </c>
      <c r="BV83" s="252" t="s">
        <v>1311</v>
      </c>
      <c r="BW83" s="252" t="s">
        <v>1075</v>
      </c>
      <c r="BX83" s="252" t="s">
        <v>1324</v>
      </c>
      <c r="BY83" s="252" t="s">
        <v>1422</v>
      </c>
      <c r="BZ83" s="252" t="s">
        <v>1012</v>
      </c>
      <c r="CA83" s="252" t="s">
        <v>1499</v>
      </c>
      <c r="CB83" s="252" t="s">
        <v>1430</v>
      </c>
      <c r="CC83" s="252" t="s">
        <v>1244</v>
      </c>
      <c r="CD83" s="252" t="s">
        <v>1234</v>
      </c>
      <c r="CE83" s="252" t="s">
        <v>1400</v>
      </c>
      <c r="CF83" s="252" t="s">
        <v>1133</v>
      </c>
      <c r="CG83" s="252" t="s">
        <v>1684</v>
      </c>
      <c r="CH83" s="252" t="s">
        <v>1462</v>
      </c>
      <c r="CI83" s="252" t="s">
        <v>1099</v>
      </c>
      <c r="CJ83" s="252" t="s">
        <v>1094</v>
      </c>
      <c r="CK83" s="252" t="s">
        <v>1523</v>
      </c>
      <c r="CL83" s="252" t="s">
        <v>1241</v>
      </c>
      <c r="CM83" s="252" t="s">
        <v>1474</v>
      </c>
      <c r="CN83" s="252" t="s">
        <v>1240</v>
      </c>
      <c r="CO83" s="252" t="s">
        <v>1245</v>
      </c>
      <c r="CP83" s="252" t="s">
        <v>1681</v>
      </c>
      <c r="CQ83" s="252" t="s">
        <v>1672</v>
      </c>
      <c r="CR83" s="252" t="s">
        <v>1139</v>
      </c>
      <c r="CS83" s="252" t="s">
        <v>1376</v>
      </c>
      <c r="CT83" s="252" t="s">
        <v>1639</v>
      </c>
      <c r="CU83" s="252" t="s">
        <v>1432</v>
      </c>
      <c r="CV83" s="252" t="s">
        <v>4387</v>
      </c>
    </row>
    <row r="84" spans="1:100" ht="15" x14ac:dyDescent="0.25">
      <c r="A84" s="246" t="s">
        <v>18</v>
      </c>
      <c r="B84" s="247"/>
      <c r="C84" s="247"/>
      <c r="D84" s="247"/>
      <c r="E84" s="247"/>
      <c r="F84" s="247"/>
      <c r="G84" s="247"/>
      <c r="H84" s="247"/>
      <c r="I84" s="247"/>
      <c r="J84" s="247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  <c r="AH84" s="247"/>
      <c r="AI84" s="247"/>
      <c r="AJ84" s="247"/>
      <c r="AK84" s="247"/>
      <c r="AL84" s="247"/>
      <c r="AM84" s="247"/>
      <c r="AN84" s="247">
        <v>2</v>
      </c>
      <c r="AO84" s="247"/>
      <c r="AP84" s="247"/>
      <c r="AQ84" s="247"/>
      <c r="AR84" s="247"/>
      <c r="AS84" s="247"/>
      <c r="AT84" s="247"/>
      <c r="AU84" s="247"/>
      <c r="AV84" s="247"/>
      <c r="AW84" s="247"/>
      <c r="AX84" s="247"/>
      <c r="AY84" s="247"/>
      <c r="AZ84" s="247"/>
      <c r="BA84" s="247"/>
      <c r="BB84" s="247"/>
      <c r="BC84" s="247"/>
      <c r="BD84" s="247"/>
      <c r="BE84" s="247"/>
      <c r="BF84" s="247"/>
      <c r="BG84" s="247"/>
      <c r="BH84" s="247"/>
      <c r="BI84" s="247"/>
      <c r="BJ84" s="247"/>
      <c r="BK84" s="247"/>
      <c r="BL84" s="247"/>
      <c r="BM84" s="247"/>
      <c r="BN84" s="247"/>
      <c r="BO84" s="247"/>
      <c r="BP84" s="247"/>
      <c r="BQ84" s="247"/>
      <c r="BR84" s="247"/>
      <c r="BS84" s="247"/>
      <c r="BT84" s="247"/>
      <c r="BU84" s="247"/>
      <c r="BV84" s="247"/>
      <c r="BW84" s="247"/>
      <c r="BX84" s="247"/>
      <c r="BY84" s="247"/>
      <c r="BZ84" s="247"/>
      <c r="CA84" s="247"/>
      <c r="CB84" s="247"/>
      <c r="CC84" s="247"/>
      <c r="CD84" s="247"/>
      <c r="CE84" s="247"/>
      <c r="CF84" s="247"/>
      <c r="CG84" s="247"/>
      <c r="CH84" s="247"/>
      <c r="CI84" s="247"/>
      <c r="CJ84" s="247"/>
      <c r="CK84" s="247"/>
      <c r="CL84" s="247"/>
      <c r="CM84" s="247"/>
      <c r="CN84" s="247"/>
      <c r="CO84" s="247"/>
      <c r="CP84" s="247"/>
      <c r="CQ84" s="247"/>
      <c r="CR84" s="247"/>
      <c r="CS84" s="247"/>
      <c r="CT84" s="247"/>
      <c r="CU84" s="247"/>
      <c r="CV84" s="247">
        <v>2</v>
      </c>
    </row>
    <row r="85" spans="1:100" ht="15" x14ac:dyDescent="0.25">
      <c r="A85" s="246" t="s">
        <v>30</v>
      </c>
      <c r="B85" s="247"/>
      <c r="C85" s="247"/>
      <c r="D85" s="247"/>
      <c r="E85" s="247">
        <v>1</v>
      </c>
      <c r="F85" s="247"/>
      <c r="G85" s="247"/>
      <c r="H85" s="247"/>
      <c r="I85" s="247"/>
      <c r="J85" s="247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  <c r="AH85" s="247"/>
      <c r="AI85" s="247"/>
      <c r="AJ85" s="247"/>
      <c r="AK85" s="247"/>
      <c r="AL85" s="247"/>
      <c r="AM85" s="247"/>
      <c r="AN85" s="247"/>
      <c r="AO85" s="247"/>
      <c r="AP85" s="247"/>
      <c r="AQ85" s="247"/>
      <c r="AR85" s="247"/>
      <c r="AS85" s="247"/>
      <c r="AT85" s="247"/>
      <c r="AU85" s="247"/>
      <c r="AV85" s="247"/>
      <c r="AW85" s="247"/>
      <c r="AX85" s="247"/>
      <c r="AY85" s="247"/>
      <c r="AZ85" s="247"/>
      <c r="BA85" s="247"/>
      <c r="BB85" s="247"/>
      <c r="BC85" s="247"/>
      <c r="BD85" s="247"/>
      <c r="BE85" s="247"/>
      <c r="BF85" s="247"/>
      <c r="BG85" s="247"/>
      <c r="BH85" s="247"/>
      <c r="BI85" s="247"/>
      <c r="BJ85" s="247"/>
      <c r="BK85" s="247"/>
      <c r="BL85" s="247"/>
      <c r="BM85" s="247"/>
      <c r="BN85" s="247"/>
      <c r="BO85" s="247"/>
      <c r="BP85" s="247"/>
      <c r="BQ85" s="247"/>
      <c r="BR85" s="247"/>
      <c r="BS85" s="247"/>
      <c r="BT85" s="247"/>
      <c r="BU85" s="247"/>
      <c r="BV85" s="247"/>
      <c r="BW85" s="247"/>
      <c r="BX85" s="247"/>
      <c r="BY85" s="247"/>
      <c r="BZ85" s="247"/>
      <c r="CA85" s="247"/>
      <c r="CB85" s="247"/>
      <c r="CC85" s="247"/>
      <c r="CD85" s="247"/>
      <c r="CE85" s="247"/>
      <c r="CF85" s="247"/>
      <c r="CG85" s="247"/>
      <c r="CH85" s="247"/>
      <c r="CI85" s="247"/>
      <c r="CJ85" s="247"/>
      <c r="CK85" s="247"/>
      <c r="CL85" s="247"/>
      <c r="CM85" s="247"/>
      <c r="CN85" s="247"/>
      <c r="CO85" s="247"/>
      <c r="CP85" s="247"/>
      <c r="CQ85" s="247"/>
      <c r="CR85" s="247"/>
      <c r="CS85" s="247"/>
      <c r="CT85" s="247"/>
      <c r="CU85" s="247"/>
      <c r="CV85" s="247">
        <v>1</v>
      </c>
    </row>
    <row r="86" spans="1:100" ht="15" x14ac:dyDescent="0.25">
      <c r="A86" s="246" t="s">
        <v>34</v>
      </c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>
        <v>3</v>
      </c>
      <c r="N86" s="247"/>
      <c r="O86" s="247"/>
      <c r="P86" s="247">
        <v>1</v>
      </c>
      <c r="Q86" s="247"/>
      <c r="R86" s="247"/>
      <c r="S86" s="247"/>
      <c r="T86" s="247">
        <v>3</v>
      </c>
      <c r="U86" s="247"/>
      <c r="V86" s="247"/>
      <c r="W86" s="247"/>
      <c r="X86" s="247"/>
      <c r="Y86" s="247">
        <v>1</v>
      </c>
      <c r="Z86" s="247"/>
      <c r="AA86" s="247">
        <v>1</v>
      </c>
      <c r="AB86" s="247"/>
      <c r="AC86" s="247"/>
      <c r="AD86" s="247"/>
      <c r="AE86" s="247">
        <v>1</v>
      </c>
      <c r="AF86" s="247"/>
      <c r="AG86" s="247"/>
      <c r="AH86" s="247"/>
      <c r="AI86" s="247"/>
      <c r="AJ86" s="247"/>
      <c r="AK86" s="247"/>
      <c r="AL86" s="247"/>
      <c r="AM86" s="247"/>
      <c r="AN86" s="247">
        <v>1</v>
      </c>
      <c r="AO86" s="247"/>
      <c r="AP86" s="247"/>
      <c r="AQ86" s="247"/>
      <c r="AR86" s="247"/>
      <c r="AS86" s="247"/>
      <c r="AT86" s="247"/>
      <c r="AU86" s="247"/>
      <c r="AV86" s="247"/>
      <c r="AW86" s="247"/>
      <c r="AX86" s="247"/>
      <c r="AY86" s="247"/>
      <c r="AZ86" s="247"/>
      <c r="BA86" s="247"/>
      <c r="BB86" s="247"/>
      <c r="BC86" s="247"/>
      <c r="BD86" s="247"/>
      <c r="BE86" s="247"/>
      <c r="BF86" s="247"/>
      <c r="BG86" s="247"/>
      <c r="BH86" s="247"/>
      <c r="BI86" s="247"/>
      <c r="BJ86" s="247"/>
      <c r="BK86" s="247"/>
      <c r="BL86" s="247"/>
      <c r="BM86" s="247"/>
      <c r="BN86" s="247"/>
      <c r="BO86" s="247"/>
      <c r="BP86" s="247"/>
      <c r="BQ86" s="247"/>
      <c r="BR86" s="247"/>
      <c r="BS86" s="247"/>
      <c r="BT86" s="247"/>
      <c r="BU86" s="247"/>
      <c r="BV86" s="247"/>
      <c r="BW86" s="247"/>
      <c r="BX86" s="247"/>
      <c r="BY86" s="247"/>
      <c r="BZ86" s="247">
        <v>1</v>
      </c>
      <c r="CA86" s="247"/>
      <c r="CB86" s="247"/>
      <c r="CC86" s="247"/>
      <c r="CD86" s="247"/>
      <c r="CE86" s="247"/>
      <c r="CF86" s="247"/>
      <c r="CG86" s="247"/>
      <c r="CH86" s="247"/>
      <c r="CI86" s="247"/>
      <c r="CJ86" s="247"/>
      <c r="CK86" s="247"/>
      <c r="CL86" s="247"/>
      <c r="CM86" s="247"/>
      <c r="CN86" s="247"/>
      <c r="CO86" s="247"/>
      <c r="CP86" s="247"/>
      <c r="CQ86" s="247"/>
      <c r="CR86" s="247"/>
      <c r="CS86" s="247"/>
      <c r="CT86" s="247"/>
      <c r="CU86" s="247"/>
      <c r="CV86" s="247">
        <v>12</v>
      </c>
    </row>
    <row r="87" spans="1:100" ht="15" x14ac:dyDescent="0.25">
      <c r="A87" s="246" t="s">
        <v>73</v>
      </c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>
        <v>1</v>
      </c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7"/>
      <c r="AZ87" s="247"/>
      <c r="BA87" s="247"/>
      <c r="BB87" s="247"/>
      <c r="BC87" s="247"/>
      <c r="BD87" s="247"/>
      <c r="BE87" s="247"/>
      <c r="BF87" s="247"/>
      <c r="BG87" s="247"/>
      <c r="BH87" s="247"/>
      <c r="BI87" s="247"/>
      <c r="BJ87" s="247"/>
      <c r="BK87" s="247"/>
      <c r="BL87" s="247"/>
      <c r="BM87" s="247"/>
      <c r="BN87" s="247"/>
      <c r="BO87" s="247"/>
      <c r="BP87" s="247"/>
      <c r="BQ87" s="247"/>
      <c r="BR87" s="247"/>
      <c r="BS87" s="247"/>
      <c r="BT87" s="247"/>
      <c r="BU87" s="247"/>
      <c r="BV87" s="247"/>
      <c r="BW87" s="247"/>
      <c r="BX87" s="247"/>
      <c r="BY87" s="247"/>
      <c r="BZ87" s="247"/>
      <c r="CA87" s="247"/>
      <c r="CB87" s="247"/>
      <c r="CC87" s="247"/>
      <c r="CD87" s="247"/>
      <c r="CE87" s="247"/>
      <c r="CF87" s="247"/>
      <c r="CG87" s="247"/>
      <c r="CH87" s="247"/>
      <c r="CI87" s="247"/>
      <c r="CJ87" s="247"/>
      <c r="CK87" s="247"/>
      <c r="CL87" s="247"/>
      <c r="CM87" s="247"/>
      <c r="CN87" s="247"/>
      <c r="CO87" s="247"/>
      <c r="CP87" s="247"/>
      <c r="CQ87" s="247"/>
      <c r="CR87" s="247"/>
      <c r="CS87" s="247"/>
      <c r="CT87" s="247"/>
      <c r="CU87" s="247"/>
      <c r="CV87" s="247">
        <v>1</v>
      </c>
    </row>
    <row r="88" spans="1:100" ht="15" x14ac:dyDescent="0.25">
      <c r="A88" s="246" t="s">
        <v>82</v>
      </c>
      <c r="B88" s="247"/>
      <c r="C88" s="247"/>
      <c r="D88" s="247"/>
      <c r="E88" s="247"/>
      <c r="F88" s="247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>
        <v>1</v>
      </c>
      <c r="AB88" s="247"/>
      <c r="AC88" s="247"/>
      <c r="AD88" s="247"/>
      <c r="AE88" s="247"/>
      <c r="AF88" s="247"/>
      <c r="AG88" s="247"/>
      <c r="AH88" s="247"/>
      <c r="AI88" s="247"/>
      <c r="AJ88" s="247"/>
      <c r="AK88" s="247">
        <v>1</v>
      </c>
      <c r="AL88" s="247"/>
      <c r="AM88" s="247"/>
      <c r="AN88" s="247">
        <v>1</v>
      </c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7"/>
      <c r="AZ88" s="247"/>
      <c r="BA88" s="247"/>
      <c r="BB88" s="247"/>
      <c r="BC88" s="247"/>
      <c r="BD88" s="247"/>
      <c r="BE88" s="247"/>
      <c r="BF88" s="247"/>
      <c r="BG88" s="247"/>
      <c r="BH88" s="247"/>
      <c r="BI88" s="247"/>
      <c r="BJ88" s="247"/>
      <c r="BK88" s="247"/>
      <c r="BL88" s="247"/>
      <c r="BM88" s="247"/>
      <c r="BN88" s="247"/>
      <c r="BO88" s="247"/>
      <c r="BP88" s="247"/>
      <c r="BQ88" s="247"/>
      <c r="BR88" s="247"/>
      <c r="BS88" s="247"/>
      <c r="BT88" s="247"/>
      <c r="BU88" s="247"/>
      <c r="BV88" s="247"/>
      <c r="BW88" s="247"/>
      <c r="BX88" s="247"/>
      <c r="BY88" s="247"/>
      <c r="BZ88" s="247"/>
      <c r="CA88" s="247"/>
      <c r="CB88" s="247"/>
      <c r="CC88" s="247"/>
      <c r="CD88" s="247"/>
      <c r="CE88" s="247"/>
      <c r="CF88" s="247"/>
      <c r="CG88" s="247"/>
      <c r="CH88" s="247"/>
      <c r="CI88" s="247"/>
      <c r="CJ88" s="247"/>
      <c r="CK88" s="247"/>
      <c r="CL88" s="247"/>
      <c r="CM88" s="247"/>
      <c r="CN88" s="247"/>
      <c r="CO88" s="247"/>
      <c r="CP88" s="247"/>
      <c r="CQ88" s="247"/>
      <c r="CR88" s="247"/>
      <c r="CS88" s="247"/>
      <c r="CT88" s="247"/>
      <c r="CU88" s="247"/>
      <c r="CV88" s="247">
        <v>3</v>
      </c>
    </row>
    <row r="89" spans="1:100" ht="15" x14ac:dyDescent="0.25">
      <c r="A89" s="246" t="s">
        <v>89</v>
      </c>
      <c r="B89" s="247"/>
      <c r="C89" s="247"/>
      <c r="D89" s="247"/>
      <c r="E89" s="247">
        <v>1</v>
      </c>
      <c r="F89" s="247"/>
      <c r="G89" s="247"/>
      <c r="H89" s="247"/>
      <c r="I89" s="247"/>
      <c r="J89" s="247"/>
      <c r="K89" s="247"/>
      <c r="L89" s="247"/>
      <c r="M89" s="247">
        <v>1</v>
      </c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47">
        <v>2</v>
      </c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7"/>
      <c r="BD89" s="247"/>
      <c r="BE89" s="247"/>
      <c r="BF89" s="247"/>
      <c r="BG89" s="247"/>
      <c r="BH89" s="247"/>
      <c r="BI89" s="247"/>
      <c r="BJ89" s="247"/>
      <c r="BK89" s="247"/>
      <c r="BL89" s="247"/>
      <c r="BM89" s="247"/>
      <c r="BN89" s="247"/>
      <c r="BO89" s="247"/>
      <c r="BP89" s="247"/>
      <c r="BQ89" s="247"/>
      <c r="BR89" s="247"/>
      <c r="BS89" s="247"/>
      <c r="BT89" s="247"/>
      <c r="BU89" s="247"/>
      <c r="BV89" s="247"/>
      <c r="BW89" s="247"/>
      <c r="BX89" s="247"/>
      <c r="BY89" s="247"/>
      <c r="BZ89" s="247"/>
      <c r="CA89" s="247"/>
      <c r="CB89" s="247"/>
      <c r="CC89" s="247"/>
      <c r="CD89" s="247"/>
      <c r="CE89" s="247"/>
      <c r="CF89" s="247"/>
      <c r="CG89" s="247"/>
      <c r="CH89" s="247"/>
      <c r="CI89" s="247"/>
      <c r="CJ89" s="247"/>
      <c r="CK89" s="247"/>
      <c r="CL89" s="247"/>
      <c r="CM89" s="247"/>
      <c r="CN89" s="247"/>
      <c r="CO89" s="247"/>
      <c r="CP89" s="247"/>
      <c r="CQ89" s="247"/>
      <c r="CR89" s="247"/>
      <c r="CS89" s="247"/>
      <c r="CT89" s="247"/>
      <c r="CU89" s="247"/>
      <c r="CV89" s="247">
        <v>4</v>
      </c>
    </row>
    <row r="90" spans="1:100" ht="15" x14ac:dyDescent="0.25">
      <c r="A90" s="246" t="s">
        <v>103</v>
      </c>
      <c r="B90" s="247"/>
      <c r="C90" s="247"/>
      <c r="D90" s="247"/>
      <c r="E90" s="247"/>
      <c r="F90" s="247"/>
      <c r="G90" s="247"/>
      <c r="H90" s="247"/>
      <c r="I90" s="247">
        <v>1</v>
      </c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>
        <v>1</v>
      </c>
      <c r="AL90" s="247"/>
      <c r="AM90" s="247"/>
      <c r="AN90" s="247">
        <v>1</v>
      </c>
      <c r="AO90" s="247"/>
      <c r="AP90" s="247"/>
      <c r="AQ90" s="247"/>
      <c r="AR90" s="247"/>
      <c r="AS90" s="247"/>
      <c r="AT90" s="247"/>
      <c r="AU90" s="247"/>
      <c r="AV90" s="247"/>
      <c r="AW90" s="247">
        <v>2</v>
      </c>
      <c r="AX90" s="247"/>
      <c r="AY90" s="247"/>
      <c r="AZ90" s="247"/>
      <c r="BA90" s="247"/>
      <c r="BB90" s="247"/>
      <c r="BC90" s="247">
        <v>1</v>
      </c>
      <c r="BD90" s="247"/>
      <c r="BE90" s="247"/>
      <c r="BF90" s="247"/>
      <c r="BG90" s="247"/>
      <c r="BH90" s="247"/>
      <c r="BI90" s="247"/>
      <c r="BJ90" s="247"/>
      <c r="BK90" s="247"/>
      <c r="BL90" s="247"/>
      <c r="BM90" s="247"/>
      <c r="BN90" s="247">
        <v>1</v>
      </c>
      <c r="BO90" s="247"/>
      <c r="BP90" s="247"/>
      <c r="BQ90" s="247">
        <v>3</v>
      </c>
      <c r="BR90" s="247"/>
      <c r="BS90" s="247"/>
      <c r="BT90" s="247"/>
      <c r="BU90" s="247"/>
      <c r="BV90" s="247"/>
      <c r="BW90" s="247"/>
      <c r="BX90" s="247"/>
      <c r="BY90" s="247"/>
      <c r="BZ90" s="247"/>
      <c r="CA90" s="247"/>
      <c r="CB90" s="247"/>
      <c r="CC90" s="247"/>
      <c r="CD90" s="247"/>
      <c r="CE90" s="247"/>
      <c r="CF90" s="247"/>
      <c r="CG90" s="247"/>
      <c r="CH90" s="247"/>
      <c r="CI90" s="247"/>
      <c r="CJ90" s="247"/>
      <c r="CK90" s="247"/>
      <c r="CL90" s="247"/>
      <c r="CM90" s="247"/>
      <c r="CN90" s="247"/>
      <c r="CO90" s="247"/>
      <c r="CP90" s="247"/>
      <c r="CQ90" s="247"/>
      <c r="CR90" s="247"/>
      <c r="CS90" s="247"/>
      <c r="CT90" s="247"/>
      <c r="CU90" s="247"/>
      <c r="CV90" s="247">
        <v>10</v>
      </c>
    </row>
    <row r="91" spans="1:100" ht="15" x14ac:dyDescent="0.25">
      <c r="A91" s="246" t="s">
        <v>157</v>
      </c>
      <c r="B91" s="247"/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7"/>
      <c r="P91" s="247">
        <v>2</v>
      </c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>
        <v>1</v>
      </c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  <c r="BG91" s="247"/>
      <c r="BH91" s="247"/>
      <c r="BI91" s="247"/>
      <c r="BJ91" s="247"/>
      <c r="BK91" s="247"/>
      <c r="BL91" s="247"/>
      <c r="BM91" s="247"/>
      <c r="BN91" s="247"/>
      <c r="BO91" s="247"/>
      <c r="BP91" s="247"/>
      <c r="BQ91" s="247"/>
      <c r="BR91" s="247"/>
      <c r="BS91" s="247"/>
      <c r="BT91" s="247"/>
      <c r="BU91" s="247"/>
      <c r="BV91" s="247"/>
      <c r="BW91" s="247"/>
      <c r="BX91" s="247"/>
      <c r="BY91" s="247"/>
      <c r="BZ91" s="247"/>
      <c r="CA91" s="247"/>
      <c r="CB91" s="247"/>
      <c r="CC91" s="247"/>
      <c r="CD91" s="247"/>
      <c r="CE91" s="247"/>
      <c r="CF91" s="247"/>
      <c r="CG91" s="247"/>
      <c r="CH91" s="247"/>
      <c r="CI91" s="247"/>
      <c r="CJ91" s="247"/>
      <c r="CK91" s="247"/>
      <c r="CL91" s="247"/>
      <c r="CM91" s="247"/>
      <c r="CN91" s="247"/>
      <c r="CO91" s="247"/>
      <c r="CP91" s="247"/>
      <c r="CQ91" s="247"/>
      <c r="CR91" s="247"/>
      <c r="CS91" s="247"/>
      <c r="CT91" s="247"/>
      <c r="CU91" s="247"/>
      <c r="CV91" s="247">
        <v>3</v>
      </c>
    </row>
    <row r="92" spans="1:100" ht="15" x14ac:dyDescent="0.25">
      <c r="A92" s="246" t="s">
        <v>172</v>
      </c>
      <c r="B92" s="247"/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  <c r="AI92" s="247"/>
      <c r="AJ92" s="247"/>
      <c r="AK92" s="247"/>
      <c r="AL92" s="247"/>
      <c r="AM92" s="247"/>
      <c r="AN92" s="247">
        <v>1</v>
      </c>
      <c r="AO92" s="247"/>
      <c r="AP92" s="247"/>
      <c r="AQ92" s="247"/>
      <c r="AR92" s="247"/>
      <c r="AS92" s="247"/>
      <c r="AT92" s="247"/>
      <c r="AU92" s="247"/>
      <c r="AV92" s="247"/>
      <c r="AW92" s="247"/>
      <c r="AX92" s="247"/>
      <c r="AY92" s="247"/>
      <c r="AZ92" s="247"/>
      <c r="BA92" s="247"/>
      <c r="BB92" s="247"/>
      <c r="BC92" s="247"/>
      <c r="BD92" s="247"/>
      <c r="BE92" s="247"/>
      <c r="BF92" s="247"/>
      <c r="BG92" s="247"/>
      <c r="BH92" s="247"/>
      <c r="BI92" s="247"/>
      <c r="BJ92" s="247"/>
      <c r="BK92" s="247"/>
      <c r="BL92" s="247"/>
      <c r="BM92" s="247"/>
      <c r="BN92" s="247"/>
      <c r="BO92" s="247"/>
      <c r="BP92" s="247"/>
      <c r="BQ92" s="247"/>
      <c r="BR92" s="247"/>
      <c r="BS92" s="247"/>
      <c r="BT92" s="247"/>
      <c r="BU92" s="247"/>
      <c r="BV92" s="247"/>
      <c r="BW92" s="247"/>
      <c r="BX92" s="247"/>
      <c r="BY92" s="247"/>
      <c r="BZ92" s="247"/>
      <c r="CA92" s="247"/>
      <c r="CB92" s="247"/>
      <c r="CC92" s="247"/>
      <c r="CD92" s="247"/>
      <c r="CE92" s="247"/>
      <c r="CF92" s="247"/>
      <c r="CG92" s="247"/>
      <c r="CH92" s="247"/>
      <c r="CI92" s="247"/>
      <c r="CJ92" s="247"/>
      <c r="CK92" s="247"/>
      <c r="CL92" s="247"/>
      <c r="CM92" s="247"/>
      <c r="CN92" s="247"/>
      <c r="CO92" s="247"/>
      <c r="CP92" s="247"/>
      <c r="CQ92" s="247"/>
      <c r="CR92" s="247"/>
      <c r="CS92" s="247"/>
      <c r="CT92" s="247"/>
      <c r="CU92" s="247"/>
      <c r="CV92" s="247">
        <v>1</v>
      </c>
    </row>
    <row r="93" spans="1:100" ht="15" x14ac:dyDescent="0.25">
      <c r="A93" s="246" t="s">
        <v>1042</v>
      </c>
      <c r="B93" s="247"/>
      <c r="C93" s="247"/>
      <c r="D93" s="247"/>
      <c r="E93" s="247">
        <v>1</v>
      </c>
      <c r="F93" s="247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7"/>
      <c r="AY93" s="247"/>
      <c r="AZ93" s="247"/>
      <c r="BA93" s="247"/>
      <c r="BB93" s="247"/>
      <c r="BC93" s="247"/>
      <c r="BD93" s="247"/>
      <c r="BE93" s="247"/>
      <c r="BF93" s="247"/>
      <c r="BG93" s="247"/>
      <c r="BH93" s="247"/>
      <c r="BI93" s="247"/>
      <c r="BJ93" s="247"/>
      <c r="BK93" s="247"/>
      <c r="BL93" s="247"/>
      <c r="BM93" s="247"/>
      <c r="BN93" s="247"/>
      <c r="BO93" s="247"/>
      <c r="BP93" s="247"/>
      <c r="BQ93" s="247"/>
      <c r="BR93" s="247"/>
      <c r="BS93" s="247"/>
      <c r="BT93" s="247"/>
      <c r="BU93" s="247"/>
      <c r="BV93" s="247"/>
      <c r="BW93" s="247"/>
      <c r="BX93" s="247"/>
      <c r="BY93" s="247"/>
      <c r="BZ93" s="247"/>
      <c r="CA93" s="247"/>
      <c r="CB93" s="247"/>
      <c r="CC93" s="247"/>
      <c r="CD93" s="247"/>
      <c r="CE93" s="247"/>
      <c r="CF93" s="247"/>
      <c r="CG93" s="247"/>
      <c r="CH93" s="247"/>
      <c r="CI93" s="247"/>
      <c r="CJ93" s="247"/>
      <c r="CK93" s="247"/>
      <c r="CL93" s="247"/>
      <c r="CM93" s="247"/>
      <c r="CN93" s="247"/>
      <c r="CO93" s="247"/>
      <c r="CP93" s="247"/>
      <c r="CQ93" s="247"/>
      <c r="CR93" s="247"/>
      <c r="CS93" s="247"/>
      <c r="CT93" s="247"/>
      <c r="CU93" s="247"/>
      <c r="CV93" s="247">
        <v>1</v>
      </c>
    </row>
    <row r="94" spans="1:100" ht="15" x14ac:dyDescent="0.25">
      <c r="A94" s="246" t="s">
        <v>1044</v>
      </c>
      <c r="B94" s="247"/>
      <c r="C94" s="247"/>
      <c r="D94" s="247"/>
      <c r="E94" s="247">
        <v>1</v>
      </c>
      <c r="F94" s="247"/>
      <c r="G94" s="247"/>
      <c r="H94" s="247"/>
      <c r="I94" s="247"/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  <c r="AI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  <c r="AT94" s="247"/>
      <c r="AU94" s="247"/>
      <c r="AV94" s="247"/>
      <c r="AW94" s="247"/>
      <c r="AX94" s="247"/>
      <c r="AY94" s="247"/>
      <c r="AZ94" s="247"/>
      <c r="BA94" s="247"/>
      <c r="BB94" s="247"/>
      <c r="BC94" s="247"/>
      <c r="BD94" s="247"/>
      <c r="BE94" s="247"/>
      <c r="BF94" s="247"/>
      <c r="BG94" s="247"/>
      <c r="BH94" s="247"/>
      <c r="BI94" s="247"/>
      <c r="BJ94" s="247"/>
      <c r="BK94" s="247"/>
      <c r="BL94" s="247"/>
      <c r="BM94" s="247"/>
      <c r="BN94" s="247"/>
      <c r="BO94" s="247"/>
      <c r="BP94" s="247"/>
      <c r="BQ94" s="247"/>
      <c r="BR94" s="247"/>
      <c r="BS94" s="247"/>
      <c r="BT94" s="247"/>
      <c r="BU94" s="247"/>
      <c r="BV94" s="247"/>
      <c r="BW94" s="247"/>
      <c r="BX94" s="247"/>
      <c r="BY94" s="247"/>
      <c r="BZ94" s="247"/>
      <c r="CA94" s="247"/>
      <c r="CB94" s="247"/>
      <c r="CC94" s="247"/>
      <c r="CD94" s="247"/>
      <c r="CE94" s="247"/>
      <c r="CF94" s="247"/>
      <c r="CG94" s="247"/>
      <c r="CH94" s="247"/>
      <c r="CI94" s="247"/>
      <c r="CJ94" s="247"/>
      <c r="CK94" s="247"/>
      <c r="CL94" s="247"/>
      <c r="CM94" s="247"/>
      <c r="CN94" s="247"/>
      <c r="CO94" s="247"/>
      <c r="CP94" s="247"/>
      <c r="CQ94" s="247"/>
      <c r="CR94" s="247"/>
      <c r="CS94" s="247"/>
      <c r="CT94" s="247"/>
      <c r="CU94" s="247"/>
      <c r="CV94" s="247">
        <v>1</v>
      </c>
    </row>
    <row r="95" spans="1:100" ht="15" x14ac:dyDescent="0.25">
      <c r="A95" s="246" t="s">
        <v>180</v>
      </c>
      <c r="B95" s="247"/>
      <c r="C95" s="247"/>
      <c r="D95" s="247">
        <v>5</v>
      </c>
      <c r="E95" s="247"/>
      <c r="F95" s="247"/>
      <c r="G95" s="247"/>
      <c r="H95" s="247"/>
      <c r="I95" s="247"/>
      <c r="J95" s="247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7"/>
      <c r="AM95" s="247"/>
      <c r="AN95" s="247">
        <v>1</v>
      </c>
      <c r="AO95" s="247"/>
      <c r="AP95" s="247"/>
      <c r="AQ95" s="247"/>
      <c r="AR95" s="247"/>
      <c r="AS95" s="247"/>
      <c r="AT95" s="247"/>
      <c r="AU95" s="247"/>
      <c r="AV95" s="247"/>
      <c r="AW95" s="247"/>
      <c r="AX95" s="247"/>
      <c r="AY95" s="247"/>
      <c r="AZ95" s="247"/>
      <c r="BA95" s="247"/>
      <c r="BB95" s="247"/>
      <c r="BC95" s="247"/>
      <c r="BD95" s="247">
        <v>1</v>
      </c>
      <c r="BE95" s="247"/>
      <c r="BF95" s="247"/>
      <c r="BG95" s="247"/>
      <c r="BH95" s="247"/>
      <c r="BI95" s="247"/>
      <c r="BJ95" s="247"/>
      <c r="BK95" s="247"/>
      <c r="BL95" s="247"/>
      <c r="BM95" s="247"/>
      <c r="BN95" s="247"/>
      <c r="BO95" s="247"/>
      <c r="BP95" s="247"/>
      <c r="BQ95" s="247"/>
      <c r="BR95" s="247"/>
      <c r="BS95" s="247"/>
      <c r="BT95" s="247"/>
      <c r="BU95" s="247"/>
      <c r="BV95" s="247"/>
      <c r="BW95" s="247"/>
      <c r="BX95" s="247"/>
      <c r="BY95" s="247"/>
      <c r="BZ95" s="247"/>
      <c r="CA95" s="247"/>
      <c r="CB95" s="247"/>
      <c r="CC95" s="247"/>
      <c r="CD95" s="247"/>
      <c r="CE95" s="247"/>
      <c r="CF95" s="247"/>
      <c r="CG95" s="247"/>
      <c r="CH95" s="247"/>
      <c r="CI95" s="247"/>
      <c r="CJ95" s="247"/>
      <c r="CK95" s="247"/>
      <c r="CL95" s="247"/>
      <c r="CM95" s="247"/>
      <c r="CN95" s="247"/>
      <c r="CO95" s="247"/>
      <c r="CP95" s="247"/>
      <c r="CQ95" s="247"/>
      <c r="CR95" s="247"/>
      <c r="CS95" s="247"/>
      <c r="CT95" s="247"/>
      <c r="CU95" s="247"/>
      <c r="CV95" s="247">
        <v>7</v>
      </c>
    </row>
    <row r="96" spans="1:100" ht="15" x14ac:dyDescent="0.25">
      <c r="A96" s="246" t="s">
        <v>186</v>
      </c>
      <c r="B96" s="247"/>
      <c r="C96" s="247"/>
      <c r="D96" s="247"/>
      <c r="E96" s="247"/>
      <c r="F96" s="247"/>
      <c r="G96" s="247"/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>
        <v>2</v>
      </c>
      <c r="AO96" s="247"/>
      <c r="AP96" s="247"/>
      <c r="AQ96" s="247"/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  <c r="BB96" s="247"/>
      <c r="BC96" s="247"/>
      <c r="BD96" s="247"/>
      <c r="BE96" s="247"/>
      <c r="BF96" s="247"/>
      <c r="BG96" s="247"/>
      <c r="BH96" s="247"/>
      <c r="BI96" s="247"/>
      <c r="BJ96" s="247"/>
      <c r="BK96" s="247"/>
      <c r="BL96" s="247"/>
      <c r="BM96" s="247"/>
      <c r="BN96" s="247"/>
      <c r="BO96" s="247"/>
      <c r="BP96" s="247"/>
      <c r="BQ96" s="247"/>
      <c r="BR96" s="247"/>
      <c r="BS96" s="247"/>
      <c r="BT96" s="247"/>
      <c r="BU96" s="247"/>
      <c r="BV96" s="247"/>
      <c r="BW96" s="247"/>
      <c r="BX96" s="247"/>
      <c r="BY96" s="247"/>
      <c r="BZ96" s="247"/>
      <c r="CA96" s="247"/>
      <c r="CB96" s="247"/>
      <c r="CC96" s="247"/>
      <c r="CD96" s="247"/>
      <c r="CE96" s="247"/>
      <c r="CF96" s="247"/>
      <c r="CG96" s="247"/>
      <c r="CH96" s="247"/>
      <c r="CI96" s="247"/>
      <c r="CJ96" s="247"/>
      <c r="CK96" s="247"/>
      <c r="CL96" s="247"/>
      <c r="CM96" s="247"/>
      <c r="CN96" s="247"/>
      <c r="CO96" s="247"/>
      <c r="CP96" s="247"/>
      <c r="CQ96" s="247"/>
      <c r="CR96" s="247"/>
      <c r="CS96" s="247"/>
      <c r="CT96" s="247"/>
      <c r="CU96" s="247"/>
      <c r="CV96" s="247">
        <v>2</v>
      </c>
    </row>
    <row r="97" spans="1:100" ht="15" x14ac:dyDescent="0.25">
      <c r="A97" s="246" t="s">
        <v>191</v>
      </c>
      <c r="B97" s="247"/>
      <c r="C97" s="247"/>
      <c r="D97" s="247"/>
      <c r="E97" s="247"/>
      <c r="F97" s="247"/>
      <c r="G97" s="247"/>
      <c r="H97" s="247"/>
      <c r="I97" s="247"/>
      <c r="J97" s="247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>
        <v>1</v>
      </c>
      <c r="AB97" s="247"/>
      <c r="AC97" s="247"/>
      <c r="AD97" s="247"/>
      <c r="AE97" s="247"/>
      <c r="AF97" s="247"/>
      <c r="AG97" s="247"/>
      <c r="AH97" s="247"/>
      <c r="AI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  <c r="AT97" s="247"/>
      <c r="AU97" s="247"/>
      <c r="AV97" s="247"/>
      <c r="AW97" s="247"/>
      <c r="AX97" s="247"/>
      <c r="AY97" s="247"/>
      <c r="AZ97" s="247"/>
      <c r="BA97" s="247"/>
      <c r="BB97" s="247"/>
      <c r="BC97" s="247"/>
      <c r="BD97" s="247"/>
      <c r="BE97" s="247"/>
      <c r="BF97" s="247"/>
      <c r="BG97" s="247"/>
      <c r="BH97" s="247"/>
      <c r="BI97" s="247"/>
      <c r="BJ97" s="247"/>
      <c r="BK97" s="247"/>
      <c r="BL97" s="247"/>
      <c r="BM97" s="247"/>
      <c r="BN97" s="247"/>
      <c r="BO97" s="247"/>
      <c r="BP97" s="247"/>
      <c r="BQ97" s="247">
        <v>1</v>
      </c>
      <c r="BR97" s="247"/>
      <c r="BS97" s="247"/>
      <c r="BT97" s="247"/>
      <c r="BU97" s="247"/>
      <c r="BV97" s="247"/>
      <c r="BW97" s="247"/>
      <c r="BX97" s="247"/>
      <c r="BY97" s="247"/>
      <c r="BZ97" s="247"/>
      <c r="CA97" s="247"/>
      <c r="CB97" s="247"/>
      <c r="CC97" s="247"/>
      <c r="CD97" s="247"/>
      <c r="CE97" s="247"/>
      <c r="CF97" s="247"/>
      <c r="CG97" s="247"/>
      <c r="CH97" s="247"/>
      <c r="CI97" s="247"/>
      <c r="CJ97" s="247"/>
      <c r="CK97" s="247"/>
      <c r="CL97" s="247"/>
      <c r="CM97" s="247"/>
      <c r="CN97" s="247"/>
      <c r="CO97" s="247"/>
      <c r="CP97" s="247"/>
      <c r="CQ97" s="247"/>
      <c r="CR97" s="247"/>
      <c r="CS97" s="247"/>
      <c r="CT97" s="247"/>
      <c r="CU97" s="247"/>
      <c r="CV97" s="247">
        <v>2</v>
      </c>
    </row>
    <row r="98" spans="1:100" ht="15" x14ac:dyDescent="0.25">
      <c r="A98" s="246" t="s">
        <v>1060</v>
      </c>
      <c r="B98" s="247"/>
      <c r="C98" s="247"/>
      <c r="D98" s="247"/>
      <c r="E98" s="247">
        <v>1</v>
      </c>
      <c r="F98" s="247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  <c r="AI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  <c r="AT98" s="247"/>
      <c r="AU98" s="247"/>
      <c r="AV98" s="247"/>
      <c r="AW98" s="247"/>
      <c r="AX98" s="247"/>
      <c r="AY98" s="247"/>
      <c r="AZ98" s="247"/>
      <c r="BA98" s="247"/>
      <c r="BB98" s="247"/>
      <c r="BC98" s="247"/>
      <c r="BD98" s="247"/>
      <c r="BE98" s="247"/>
      <c r="BF98" s="247"/>
      <c r="BG98" s="247"/>
      <c r="BH98" s="247"/>
      <c r="BI98" s="247"/>
      <c r="BJ98" s="247"/>
      <c r="BK98" s="247"/>
      <c r="BL98" s="247"/>
      <c r="BM98" s="247"/>
      <c r="BN98" s="247"/>
      <c r="BO98" s="247"/>
      <c r="BP98" s="247"/>
      <c r="BQ98" s="247"/>
      <c r="BR98" s="247"/>
      <c r="BS98" s="247"/>
      <c r="BT98" s="247"/>
      <c r="BU98" s="247"/>
      <c r="BV98" s="247"/>
      <c r="BW98" s="247"/>
      <c r="BX98" s="247"/>
      <c r="BY98" s="247"/>
      <c r="BZ98" s="247"/>
      <c r="CA98" s="247"/>
      <c r="CB98" s="247"/>
      <c r="CC98" s="247"/>
      <c r="CD98" s="247"/>
      <c r="CE98" s="247"/>
      <c r="CF98" s="247"/>
      <c r="CG98" s="247"/>
      <c r="CH98" s="247"/>
      <c r="CI98" s="247"/>
      <c r="CJ98" s="247"/>
      <c r="CK98" s="247"/>
      <c r="CL98" s="247"/>
      <c r="CM98" s="247"/>
      <c r="CN98" s="247"/>
      <c r="CO98" s="247"/>
      <c r="CP98" s="247"/>
      <c r="CQ98" s="247"/>
      <c r="CR98" s="247"/>
      <c r="CS98" s="247"/>
      <c r="CT98" s="247"/>
      <c r="CU98" s="247"/>
      <c r="CV98" s="247">
        <v>1</v>
      </c>
    </row>
    <row r="99" spans="1:100" ht="15" x14ac:dyDescent="0.25">
      <c r="A99" s="246" t="s">
        <v>210</v>
      </c>
      <c r="B99" s="247"/>
      <c r="C99" s="247"/>
      <c r="D99" s="247"/>
      <c r="E99" s="247"/>
      <c r="F99" s="247"/>
      <c r="G99" s="247"/>
      <c r="H99" s="247"/>
      <c r="I99" s="247"/>
      <c r="J99" s="247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>
        <v>1</v>
      </c>
      <c r="Z99" s="247"/>
      <c r="AA99" s="247"/>
      <c r="AB99" s="247"/>
      <c r="AC99" s="247"/>
      <c r="AD99" s="247"/>
      <c r="AE99" s="247"/>
      <c r="AF99" s="247"/>
      <c r="AG99" s="247"/>
      <c r="AH99" s="247"/>
      <c r="AI99" s="247"/>
      <c r="AJ99" s="247"/>
      <c r="AK99" s="247"/>
      <c r="AL99" s="247"/>
      <c r="AM99" s="247"/>
      <c r="AN99" s="247">
        <v>1</v>
      </c>
      <c r="AO99" s="247"/>
      <c r="AP99" s="247"/>
      <c r="AQ99" s="247"/>
      <c r="AR99" s="247"/>
      <c r="AS99" s="247"/>
      <c r="AT99" s="247"/>
      <c r="AU99" s="247"/>
      <c r="AV99" s="247"/>
      <c r="AW99" s="247"/>
      <c r="AX99" s="247"/>
      <c r="AY99" s="247"/>
      <c r="AZ99" s="247"/>
      <c r="BA99" s="247"/>
      <c r="BB99" s="247"/>
      <c r="BC99" s="247"/>
      <c r="BD99" s="247"/>
      <c r="BE99" s="247"/>
      <c r="BF99" s="247"/>
      <c r="BG99" s="247"/>
      <c r="BH99" s="247"/>
      <c r="BI99" s="247"/>
      <c r="BJ99" s="247"/>
      <c r="BK99" s="247"/>
      <c r="BL99" s="247"/>
      <c r="BM99" s="247"/>
      <c r="BN99" s="247"/>
      <c r="BO99" s="247"/>
      <c r="BP99" s="247"/>
      <c r="BQ99" s="247"/>
      <c r="BR99" s="247"/>
      <c r="BS99" s="247"/>
      <c r="BT99" s="247"/>
      <c r="BU99" s="247"/>
      <c r="BV99" s="247"/>
      <c r="BW99" s="247"/>
      <c r="BX99" s="247"/>
      <c r="BY99" s="247"/>
      <c r="BZ99" s="247"/>
      <c r="CA99" s="247"/>
      <c r="CB99" s="247"/>
      <c r="CC99" s="247"/>
      <c r="CD99" s="247"/>
      <c r="CE99" s="247"/>
      <c r="CF99" s="247"/>
      <c r="CG99" s="247"/>
      <c r="CH99" s="247"/>
      <c r="CI99" s="247"/>
      <c r="CJ99" s="247"/>
      <c r="CK99" s="247"/>
      <c r="CL99" s="247"/>
      <c r="CM99" s="247"/>
      <c r="CN99" s="247"/>
      <c r="CO99" s="247"/>
      <c r="CP99" s="247"/>
      <c r="CQ99" s="247"/>
      <c r="CR99" s="247"/>
      <c r="CS99" s="247"/>
      <c r="CT99" s="247"/>
      <c r="CU99" s="247"/>
      <c r="CV99" s="247">
        <v>2</v>
      </c>
    </row>
    <row r="100" spans="1:100" ht="15" x14ac:dyDescent="0.25">
      <c r="A100" s="246" t="s">
        <v>1064</v>
      </c>
      <c r="B100" s="247"/>
      <c r="C100" s="247"/>
      <c r="D100" s="247"/>
      <c r="E100" s="247">
        <v>1</v>
      </c>
      <c r="F100" s="247"/>
      <c r="G100" s="247"/>
      <c r="H100" s="247"/>
      <c r="I100" s="247"/>
      <c r="J100" s="247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  <c r="BG100" s="247"/>
      <c r="BH100" s="247"/>
      <c r="BI100" s="247"/>
      <c r="BJ100" s="247"/>
      <c r="BK100" s="247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247"/>
      <c r="CC100" s="247"/>
      <c r="CD100" s="247"/>
      <c r="CE100" s="247"/>
      <c r="CF100" s="247"/>
      <c r="CG100" s="247"/>
      <c r="CH100" s="247"/>
      <c r="CI100" s="247"/>
      <c r="CJ100" s="247"/>
      <c r="CK100" s="247"/>
      <c r="CL100" s="247"/>
      <c r="CM100" s="247"/>
      <c r="CN100" s="247"/>
      <c r="CO100" s="247"/>
      <c r="CP100" s="247"/>
      <c r="CQ100" s="247"/>
      <c r="CR100" s="247"/>
      <c r="CS100" s="247"/>
      <c r="CT100" s="247"/>
      <c r="CU100" s="247"/>
      <c r="CV100" s="247">
        <v>1</v>
      </c>
    </row>
    <row r="101" spans="1:100" ht="15" x14ac:dyDescent="0.25">
      <c r="A101" s="246" t="s">
        <v>219</v>
      </c>
      <c r="B101" s="247"/>
      <c r="C101" s="247"/>
      <c r="D101" s="247"/>
      <c r="E101" s="247"/>
      <c r="F101" s="247"/>
      <c r="G101" s="247"/>
      <c r="H101" s="247"/>
      <c r="I101" s="247"/>
      <c r="J101" s="247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>
        <v>1</v>
      </c>
      <c r="U101" s="247"/>
      <c r="V101" s="247"/>
      <c r="W101" s="247"/>
      <c r="X101" s="247"/>
      <c r="Y101" s="247"/>
      <c r="Z101" s="247"/>
      <c r="AA101" s="247">
        <v>1</v>
      </c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  <c r="BI101" s="247"/>
      <c r="BJ101" s="247"/>
      <c r="BK101" s="247"/>
      <c r="BL101" s="247"/>
      <c r="BM101" s="247"/>
      <c r="BN101" s="247"/>
      <c r="BO101" s="247"/>
      <c r="BP101" s="247"/>
      <c r="BQ101" s="247"/>
      <c r="BR101" s="247"/>
      <c r="BS101" s="247"/>
      <c r="BT101" s="247"/>
      <c r="BU101" s="247"/>
      <c r="BV101" s="247"/>
      <c r="BW101" s="247"/>
      <c r="BX101" s="247"/>
      <c r="BY101" s="247"/>
      <c r="BZ101" s="247"/>
      <c r="CA101" s="247"/>
      <c r="CB101" s="247"/>
      <c r="CC101" s="247"/>
      <c r="CD101" s="247"/>
      <c r="CE101" s="247"/>
      <c r="CF101" s="247"/>
      <c r="CG101" s="247"/>
      <c r="CH101" s="247"/>
      <c r="CI101" s="247"/>
      <c r="CJ101" s="247"/>
      <c r="CK101" s="247"/>
      <c r="CL101" s="247"/>
      <c r="CM101" s="247"/>
      <c r="CN101" s="247"/>
      <c r="CO101" s="247"/>
      <c r="CP101" s="247"/>
      <c r="CQ101" s="247"/>
      <c r="CR101" s="247"/>
      <c r="CS101" s="247"/>
      <c r="CT101" s="247"/>
      <c r="CU101" s="247"/>
      <c r="CV101" s="247">
        <v>2</v>
      </c>
    </row>
    <row r="102" spans="1:100" ht="15" x14ac:dyDescent="0.25">
      <c r="A102" s="246" t="s">
        <v>1068</v>
      </c>
      <c r="B102" s="247"/>
      <c r="C102" s="247"/>
      <c r="D102" s="247"/>
      <c r="E102" s="247"/>
      <c r="F102" s="247"/>
      <c r="G102" s="247"/>
      <c r="H102" s="247"/>
      <c r="I102" s="247"/>
      <c r="J102" s="247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>
        <v>1</v>
      </c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  <c r="BG102" s="247"/>
      <c r="BH102" s="247"/>
      <c r="BI102" s="247"/>
      <c r="BJ102" s="247"/>
      <c r="BK102" s="247"/>
      <c r="BL102" s="247"/>
      <c r="BM102" s="247"/>
      <c r="BN102" s="247"/>
      <c r="BO102" s="247"/>
      <c r="BP102" s="247"/>
      <c r="BQ102" s="247"/>
      <c r="BR102" s="247"/>
      <c r="BS102" s="247"/>
      <c r="BT102" s="247"/>
      <c r="BU102" s="247"/>
      <c r="BV102" s="247"/>
      <c r="BW102" s="247"/>
      <c r="BX102" s="247"/>
      <c r="BY102" s="247"/>
      <c r="BZ102" s="247"/>
      <c r="CA102" s="247"/>
      <c r="CB102" s="247"/>
      <c r="CC102" s="247"/>
      <c r="CD102" s="247"/>
      <c r="CE102" s="247"/>
      <c r="CF102" s="247"/>
      <c r="CG102" s="247"/>
      <c r="CH102" s="247"/>
      <c r="CI102" s="247"/>
      <c r="CJ102" s="247"/>
      <c r="CK102" s="247"/>
      <c r="CL102" s="247"/>
      <c r="CM102" s="247"/>
      <c r="CN102" s="247"/>
      <c r="CO102" s="247"/>
      <c r="CP102" s="247"/>
      <c r="CQ102" s="247"/>
      <c r="CR102" s="247"/>
      <c r="CS102" s="247"/>
      <c r="CT102" s="247"/>
      <c r="CU102" s="247"/>
      <c r="CV102" s="247">
        <v>1</v>
      </c>
    </row>
    <row r="103" spans="1:100" ht="15" x14ac:dyDescent="0.25">
      <c r="A103" s="246" t="s">
        <v>222</v>
      </c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>
        <v>1</v>
      </c>
      <c r="N103" s="247"/>
      <c r="O103" s="247"/>
      <c r="P103" s="247"/>
      <c r="Q103" s="247"/>
      <c r="R103" s="247"/>
      <c r="S103" s="247"/>
      <c r="T103" s="247">
        <v>1</v>
      </c>
      <c r="U103" s="247"/>
      <c r="V103" s="247"/>
      <c r="W103" s="247"/>
      <c r="X103" s="247"/>
      <c r="Y103" s="247"/>
      <c r="Z103" s="247"/>
      <c r="AA103" s="247">
        <v>1</v>
      </c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>
        <v>1</v>
      </c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247"/>
      <c r="BN103" s="247"/>
      <c r="BO103" s="247"/>
      <c r="BP103" s="247"/>
      <c r="BQ103" s="247"/>
      <c r="BR103" s="247"/>
      <c r="BS103" s="247"/>
      <c r="BT103" s="247"/>
      <c r="BU103" s="247"/>
      <c r="BV103" s="247"/>
      <c r="BW103" s="247">
        <v>1</v>
      </c>
      <c r="BX103" s="247"/>
      <c r="BY103" s="247"/>
      <c r="BZ103" s="247"/>
      <c r="CA103" s="247"/>
      <c r="CB103" s="247"/>
      <c r="CC103" s="247"/>
      <c r="CD103" s="247"/>
      <c r="CE103" s="247"/>
      <c r="CF103" s="247"/>
      <c r="CG103" s="247"/>
      <c r="CH103" s="247"/>
      <c r="CI103" s="247"/>
      <c r="CJ103" s="247"/>
      <c r="CK103" s="247"/>
      <c r="CL103" s="247"/>
      <c r="CM103" s="247"/>
      <c r="CN103" s="247"/>
      <c r="CO103" s="247"/>
      <c r="CP103" s="247"/>
      <c r="CQ103" s="247"/>
      <c r="CR103" s="247"/>
      <c r="CS103" s="247"/>
      <c r="CT103" s="247"/>
      <c r="CU103" s="247"/>
      <c r="CV103" s="247">
        <v>5</v>
      </c>
    </row>
    <row r="104" spans="1:100" ht="15" x14ac:dyDescent="0.25">
      <c r="A104" s="246" t="s">
        <v>258</v>
      </c>
      <c r="B104" s="247">
        <v>1</v>
      </c>
      <c r="C104" s="247">
        <v>1</v>
      </c>
      <c r="D104" s="247">
        <v>73</v>
      </c>
      <c r="E104" s="247">
        <v>16</v>
      </c>
      <c r="F104" s="247"/>
      <c r="G104" s="247"/>
      <c r="H104" s="247"/>
      <c r="I104" s="247"/>
      <c r="J104" s="247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  <c r="BB104" s="247"/>
      <c r="BC104" s="247"/>
      <c r="BD104" s="247"/>
      <c r="BE104" s="247"/>
      <c r="BF104" s="247"/>
      <c r="BG104" s="247"/>
      <c r="BH104" s="247"/>
      <c r="BI104" s="247"/>
      <c r="BJ104" s="247"/>
      <c r="BK104" s="247"/>
      <c r="BL104" s="247"/>
      <c r="BM104" s="247"/>
      <c r="BN104" s="247"/>
      <c r="BO104" s="247"/>
      <c r="BP104" s="247"/>
      <c r="BQ104" s="247"/>
      <c r="BR104" s="247"/>
      <c r="BS104" s="247"/>
      <c r="BT104" s="247"/>
      <c r="BU104" s="247"/>
      <c r="BV104" s="247"/>
      <c r="BW104" s="247"/>
      <c r="BX104" s="247"/>
      <c r="BY104" s="247"/>
      <c r="BZ104" s="247"/>
      <c r="CA104" s="247"/>
      <c r="CB104" s="247"/>
      <c r="CC104" s="247"/>
      <c r="CD104" s="247"/>
      <c r="CE104" s="247"/>
      <c r="CF104" s="247"/>
      <c r="CG104" s="247"/>
      <c r="CH104" s="247"/>
      <c r="CI104" s="247"/>
      <c r="CJ104" s="247"/>
      <c r="CK104" s="247"/>
      <c r="CL104" s="247"/>
      <c r="CM104" s="247"/>
      <c r="CN104" s="247"/>
      <c r="CO104" s="247"/>
      <c r="CP104" s="247"/>
      <c r="CQ104" s="247"/>
      <c r="CR104" s="247"/>
      <c r="CS104" s="247"/>
      <c r="CT104" s="247"/>
      <c r="CU104" s="247"/>
      <c r="CV104" s="247">
        <v>91</v>
      </c>
    </row>
    <row r="105" spans="1:100" ht="15" x14ac:dyDescent="0.25">
      <c r="A105" s="246" t="s">
        <v>1175</v>
      </c>
      <c r="B105" s="247"/>
      <c r="C105" s="247"/>
      <c r="D105" s="247"/>
      <c r="E105" s="247">
        <v>1</v>
      </c>
      <c r="F105" s="247"/>
      <c r="G105" s="247"/>
      <c r="H105" s="247"/>
      <c r="I105" s="247"/>
      <c r="J105" s="247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  <c r="AT105" s="247"/>
      <c r="AU105" s="247"/>
      <c r="AV105" s="247"/>
      <c r="AW105" s="247"/>
      <c r="AX105" s="247"/>
      <c r="AY105" s="247"/>
      <c r="AZ105" s="247"/>
      <c r="BA105" s="247"/>
      <c r="BB105" s="247"/>
      <c r="BC105" s="247"/>
      <c r="BD105" s="247"/>
      <c r="BE105" s="247"/>
      <c r="BF105" s="247"/>
      <c r="BG105" s="247"/>
      <c r="BH105" s="247"/>
      <c r="BI105" s="247"/>
      <c r="BJ105" s="247"/>
      <c r="BK105" s="247"/>
      <c r="BL105" s="247"/>
      <c r="BM105" s="247"/>
      <c r="BN105" s="247"/>
      <c r="BO105" s="247"/>
      <c r="BP105" s="247"/>
      <c r="BQ105" s="247"/>
      <c r="BR105" s="247"/>
      <c r="BS105" s="247"/>
      <c r="BT105" s="247"/>
      <c r="BU105" s="247"/>
      <c r="BV105" s="247"/>
      <c r="BW105" s="247"/>
      <c r="BX105" s="247"/>
      <c r="BY105" s="247"/>
      <c r="BZ105" s="247"/>
      <c r="CA105" s="247"/>
      <c r="CB105" s="247"/>
      <c r="CC105" s="247"/>
      <c r="CD105" s="247"/>
      <c r="CE105" s="247"/>
      <c r="CF105" s="247"/>
      <c r="CG105" s="247"/>
      <c r="CH105" s="247"/>
      <c r="CI105" s="247"/>
      <c r="CJ105" s="247"/>
      <c r="CK105" s="247"/>
      <c r="CL105" s="247"/>
      <c r="CM105" s="247"/>
      <c r="CN105" s="247"/>
      <c r="CO105" s="247"/>
      <c r="CP105" s="247"/>
      <c r="CQ105" s="247"/>
      <c r="CR105" s="247"/>
      <c r="CS105" s="247"/>
      <c r="CT105" s="247"/>
      <c r="CU105" s="247"/>
      <c r="CV105" s="247">
        <v>1</v>
      </c>
    </row>
    <row r="106" spans="1:100" ht="15" x14ac:dyDescent="0.25">
      <c r="A106" s="246" t="s">
        <v>363</v>
      </c>
      <c r="B106" s="247"/>
      <c r="C106" s="247"/>
      <c r="D106" s="247"/>
      <c r="E106" s="247">
        <v>42</v>
      </c>
      <c r="F106" s="247">
        <v>1</v>
      </c>
      <c r="G106" s="247">
        <v>1</v>
      </c>
      <c r="H106" s="247">
        <v>1</v>
      </c>
      <c r="I106" s="247"/>
      <c r="J106" s="247">
        <v>1</v>
      </c>
      <c r="K106" s="247">
        <v>2</v>
      </c>
      <c r="L106" s="247">
        <v>15</v>
      </c>
      <c r="M106" s="247">
        <v>4</v>
      </c>
      <c r="N106" s="247">
        <v>1</v>
      </c>
      <c r="O106" s="247"/>
      <c r="P106" s="247">
        <v>5</v>
      </c>
      <c r="Q106" s="247">
        <v>2</v>
      </c>
      <c r="R106" s="247">
        <v>1</v>
      </c>
      <c r="S106" s="247">
        <v>1</v>
      </c>
      <c r="T106" s="247">
        <v>11</v>
      </c>
      <c r="U106" s="247">
        <v>1</v>
      </c>
      <c r="V106" s="247">
        <v>1</v>
      </c>
      <c r="W106" s="247">
        <v>1</v>
      </c>
      <c r="X106" s="247">
        <v>1</v>
      </c>
      <c r="Y106" s="247">
        <v>1</v>
      </c>
      <c r="Z106" s="247">
        <v>2</v>
      </c>
      <c r="AA106" s="247">
        <v>10</v>
      </c>
      <c r="AB106" s="247">
        <v>1</v>
      </c>
      <c r="AC106" s="247"/>
      <c r="AD106" s="247">
        <v>5</v>
      </c>
      <c r="AE106" s="247"/>
      <c r="AF106" s="247"/>
      <c r="AG106" s="247">
        <v>10</v>
      </c>
      <c r="AH106" s="247">
        <v>1</v>
      </c>
      <c r="AI106" s="247">
        <v>4</v>
      </c>
      <c r="AJ106" s="247">
        <v>4</v>
      </c>
      <c r="AK106" s="247">
        <v>52</v>
      </c>
      <c r="AL106" s="247">
        <v>1</v>
      </c>
      <c r="AM106" s="247">
        <v>1</v>
      </c>
      <c r="AN106" s="247">
        <v>5</v>
      </c>
      <c r="AO106" s="247">
        <v>2</v>
      </c>
      <c r="AP106" s="247">
        <v>1</v>
      </c>
      <c r="AQ106" s="247">
        <v>1</v>
      </c>
      <c r="AR106" s="247">
        <v>1</v>
      </c>
      <c r="AS106" s="247">
        <v>2</v>
      </c>
      <c r="AT106" s="247">
        <v>6</v>
      </c>
      <c r="AU106" s="247">
        <v>1</v>
      </c>
      <c r="AV106" s="247"/>
      <c r="AW106" s="247">
        <v>1</v>
      </c>
      <c r="AX106" s="247">
        <v>3</v>
      </c>
      <c r="AY106" s="247">
        <v>1</v>
      </c>
      <c r="AZ106" s="247">
        <v>2</v>
      </c>
      <c r="BA106" s="247">
        <v>1</v>
      </c>
      <c r="BB106" s="247">
        <v>2</v>
      </c>
      <c r="BC106" s="247"/>
      <c r="BD106" s="247"/>
      <c r="BE106" s="247">
        <v>1</v>
      </c>
      <c r="BF106" s="247">
        <v>1</v>
      </c>
      <c r="BG106" s="247">
        <v>1</v>
      </c>
      <c r="BH106" s="247">
        <v>6</v>
      </c>
      <c r="BI106" s="247">
        <v>2</v>
      </c>
      <c r="BJ106" s="247">
        <v>99</v>
      </c>
      <c r="BK106" s="247">
        <v>1</v>
      </c>
      <c r="BL106" s="247">
        <v>1</v>
      </c>
      <c r="BM106" s="247"/>
      <c r="BN106" s="247"/>
      <c r="BO106" s="247">
        <v>1</v>
      </c>
      <c r="BP106" s="247">
        <v>8</v>
      </c>
      <c r="BQ106" s="247">
        <v>20</v>
      </c>
      <c r="BR106" s="247"/>
      <c r="BS106" s="247">
        <v>1</v>
      </c>
      <c r="BT106" s="247">
        <v>2</v>
      </c>
      <c r="BU106" s="247">
        <v>1</v>
      </c>
      <c r="BV106" s="247">
        <v>2</v>
      </c>
      <c r="BW106" s="247">
        <v>14</v>
      </c>
      <c r="BX106" s="247">
        <v>2</v>
      </c>
      <c r="BY106" s="247">
        <v>1</v>
      </c>
      <c r="BZ106" s="247">
        <v>5</v>
      </c>
      <c r="CA106" s="247">
        <v>1</v>
      </c>
      <c r="CB106" s="247">
        <v>1</v>
      </c>
      <c r="CC106" s="247">
        <v>10</v>
      </c>
      <c r="CD106" s="247">
        <v>7</v>
      </c>
      <c r="CE106" s="247">
        <v>1</v>
      </c>
      <c r="CF106" s="247">
        <v>1</v>
      </c>
      <c r="CG106" s="247"/>
      <c r="CH106" s="247">
        <v>1</v>
      </c>
      <c r="CI106" s="247">
        <v>2</v>
      </c>
      <c r="CJ106" s="247">
        <v>7</v>
      </c>
      <c r="CK106" s="247"/>
      <c r="CL106" s="247"/>
      <c r="CM106" s="247"/>
      <c r="CN106" s="247"/>
      <c r="CO106" s="247"/>
      <c r="CP106" s="247"/>
      <c r="CQ106" s="247"/>
      <c r="CR106" s="247"/>
      <c r="CS106" s="247"/>
      <c r="CT106" s="247"/>
      <c r="CU106" s="247"/>
      <c r="CV106" s="247">
        <v>413</v>
      </c>
    </row>
    <row r="107" spans="1:100" ht="15" x14ac:dyDescent="0.25">
      <c r="A107" s="246" t="s">
        <v>1644</v>
      </c>
      <c r="B107" s="247"/>
      <c r="C107" s="247"/>
      <c r="D107" s="247"/>
      <c r="E107" s="247"/>
      <c r="F107" s="247"/>
      <c r="G107" s="247"/>
      <c r="H107" s="247"/>
      <c r="I107" s="247"/>
      <c r="J107" s="247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47"/>
      <c r="AL107" s="247"/>
      <c r="AM107" s="247"/>
      <c r="AN107" s="247"/>
      <c r="AO107" s="247"/>
      <c r="AP107" s="247"/>
      <c r="AQ107" s="247"/>
      <c r="AR107" s="247"/>
      <c r="AS107" s="247"/>
      <c r="AT107" s="247"/>
      <c r="AU107" s="247"/>
      <c r="AV107" s="247"/>
      <c r="AW107" s="247"/>
      <c r="AX107" s="247"/>
      <c r="AY107" s="247"/>
      <c r="AZ107" s="247"/>
      <c r="BA107" s="247"/>
      <c r="BB107" s="247"/>
      <c r="BC107" s="247"/>
      <c r="BD107" s="247"/>
      <c r="BE107" s="247"/>
      <c r="BF107" s="247"/>
      <c r="BG107" s="247"/>
      <c r="BH107" s="247"/>
      <c r="BI107" s="247"/>
      <c r="BJ107" s="247"/>
      <c r="BK107" s="247"/>
      <c r="BL107" s="247"/>
      <c r="BM107" s="247"/>
      <c r="BN107" s="247"/>
      <c r="BO107" s="247"/>
      <c r="BP107" s="247"/>
      <c r="BQ107" s="247"/>
      <c r="BR107" s="247"/>
      <c r="BS107" s="247"/>
      <c r="BT107" s="247"/>
      <c r="BU107" s="247"/>
      <c r="BV107" s="247"/>
      <c r="BW107" s="247"/>
      <c r="BX107" s="247"/>
      <c r="BY107" s="247"/>
      <c r="BZ107" s="247"/>
      <c r="CA107" s="247"/>
      <c r="CB107" s="247"/>
      <c r="CC107" s="247"/>
      <c r="CD107" s="247"/>
      <c r="CE107" s="247"/>
      <c r="CF107" s="247"/>
      <c r="CG107" s="247"/>
      <c r="CH107" s="247"/>
      <c r="CI107" s="247"/>
      <c r="CJ107" s="247">
        <v>2</v>
      </c>
      <c r="CK107" s="247">
        <v>2</v>
      </c>
      <c r="CL107" s="247">
        <v>1</v>
      </c>
      <c r="CM107" s="247">
        <v>1</v>
      </c>
      <c r="CN107" s="247">
        <v>6</v>
      </c>
      <c r="CO107" s="247">
        <v>1</v>
      </c>
      <c r="CP107" s="247"/>
      <c r="CQ107" s="247"/>
      <c r="CR107" s="247">
        <v>2</v>
      </c>
      <c r="CS107" s="247">
        <v>1</v>
      </c>
      <c r="CT107" s="247">
        <v>1</v>
      </c>
      <c r="CU107" s="247">
        <v>2</v>
      </c>
      <c r="CV107" s="247">
        <v>19</v>
      </c>
    </row>
    <row r="108" spans="1:100" ht="15" x14ac:dyDescent="0.25">
      <c r="A108" s="246" t="s">
        <v>538</v>
      </c>
      <c r="B108" s="247"/>
      <c r="C108" s="247"/>
      <c r="D108" s="247">
        <v>2</v>
      </c>
      <c r="E108" s="247"/>
      <c r="F108" s="247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>
        <v>1</v>
      </c>
      <c r="AB108" s="247"/>
      <c r="AC108" s="247"/>
      <c r="AD108" s="247"/>
      <c r="AE108" s="247"/>
      <c r="AF108" s="247"/>
      <c r="AG108" s="247"/>
      <c r="AH108" s="247"/>
      <c r="AI108" s="247"/>
      <c r="AJ108" s="247"/>
      <c r="AK108" s="247"/>
      <c r="AL108" s="247"/>
      <c r="AM108" s="247"/>
      <c r="AN108" s="247">
        <v>1</v>
      </c>
      <c r="AO108" s="247"/>
      <c r="AP108" s="247"/>
      <c r="AQ108" s="247"/>
      <c r="AR108" s="247"/>
      <c r="AS108" s="247"/>
      <c r="AT108" s="247"/>
      <c r="AU108" s="247"/>
      <c r="AV108" s="247"/>
      <c r="AW108" s="247"/>
      <c r="AX108" s="247"/>
      <c r="AY108" s="247"/>
      <c r="AZ108" s="247"/>
      <c r="BA108" s="247"/>
      <c r="BB108" s="247"/>
      <c r="BC108" s="247"/>
      <c r="BD108" s="247"/>
      <c r="BE108" s="247"/>
      <c r="BF108" s="247"/>
      <c r="BG108" s="247"/>
      <c r="BH108" s="247"/>
      <c r="BI108" s="247"/>
      <c r="BJ108" s="247"/>
      <c r="BK108" s="247"/>
      <c r="BL108" s="247">
        <v>1</v>
      </c>
      <c r="BM108" s="247"/>
      <c r="BN108" s="247"/>
      <c r="BO108" s="247"/>
      <c r="BP108" s="247"/>
      <c r="BQ108" s="247"/>
      <c r="BR108" s="247"/>
      <c r="BS108" s="247"/>
      <c r="BT108" s="247"/>
      <c r="BU108" s="247"/>
      <c r="BV108" s="247"/>
      <c r="BW108" s="247"/>
      <c r="BX108" s="247"/>
      <c r="BY108" s="247"/>
      <c r="BZ108" s="247"/>
      <c r="CA108" s="247"/>
      <c r="CB108" s="247"/>
      <c r="CC108" s="247"/>
      <c r="CD108" s="247"/>
      <c r="CE108" s="247"/>
      <c r="CF108" s="247"/>
      <c r="CG108" s="247"/>
      <c r="CH108" s="247"/>
      <c r="CI108" s="247"/>
      <c r="CJ108" s="247"/>
      <c r="CK108" s="247"/>
      <c r="CL108" s="247"/>
      <c r="CM108" s="247"/>
      <c r="CN108" s="247"/>
      <c r="CO108" s="247"/>
      <c r="CP108" s="247"/>
      <c r="CQ108" s="247"/>
      <c r="CR108" s="247"/>
      <c r="CS108" s="247"/>
      <c r="CT108" s="247"/>
      <c r="CU108" s="247"/>
      <c r="CV108" s="247">
        <v>5</v>
      </c>
    </row>
    <row r="109" spans="1:100" ht="15" x14ac:dyDescent="0.25">
      <c r="A109" s="246" t="s">
        <v>548</v>
      </c>
      <c r="B109" s="247"/>
      <c r="C109" s="247"/>
      <c r="D109" s="247"/>
      <c r="E109" s="247"/>
      <c r="F109" s="247"/>
      <c r="G109" s="247"/>
      <c r="H109" s="247"/>
      <c r="I109" s="247"/>
      <c r="J109" s="247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>
        <v>1</v>
      </c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47"/>
      <c r="AL109" s="247"/>
      <c r="AM109" s="247"/>
      <c r="AN109" s="247">
        <v>1</v>
      </c>
      <c r="AO109" s="247"/>
      <c r="AP109" s="247"/>
      <c r="AQ109" s="247"/>
      <c r="AR109" s="247"/>
      <c r="AS109" s="247"/>
      <c r="AT109" s="247"/>
      <c r="AU109" s="247"/>
      <c r="AV109" s="247"/>
      <c r="AW109" s="247"/>
      <c r="AX109" s="247"/>
      <c r="AY109" s="247"/>
      <c r="AZ109" s="247"/>
      <c r="BA109" s="247"/>
      <c r="BB109" s="247"/>
      <c r="BC109" s="247"/>
      <c r="BD109" s="247"/>
      <c r="BE109" s="247"/>
      <c r="BF109" s="247"/>
      <c r="BG109" s="247"/>
      <c r="BH109" s="247"/>
      <c r="BI109" s="247"/>
      <c r="BJ109" s="247"/>
      <c r="BK109" s="247"/>
      <c r="BL109" s="247"/>
      <c r="BM109" s="247"/>
      <c r="BN109" s="247"/>
      <c r="BO109" s="247"/>
      <c r="BP109" s="247"/>
      <c r="BQ109" s="247"/>
      <c r="BR109" s="247"/>
      <c r="BS109" s="247"/>
      <c r="BT109" s="247"/>
      <c r="BU109" s="247"/>
      <c r="BV109" s="247"/>
      <c r="BW109" s="247"/>
      <c r="BX109" s="247"/>
      <c r="BY109" s="247"/>
      <c r="BZ109" s="247"/>
      <c r="CA109" s="247"/>
      <c r="CB109" s="247"/>
      <c r="CC109" s="247"/>
      <c r="CD109" s="247"/>
      <c r="CE109" s="247"/>
      <c r="CF109" s="247"/>
      <c r="CG109" s="247"/>
      <c r="CH109" s="247"/>
      <c r="CI109" s="247"/>
      <c r="CJ109" s="247"/>
      <c r="CK109" s="247"/>
      <c r="CL109" s="247"/>
      <c r="CM109" s="247"/>
      <c r="CN109" s="247"/>
      <c r="CO109" s="247"/>
      <c r="CP109" s="247"/>
      <c r="CQ109" s="247"/>
      <c r="CR109" s="247"/>
      <c r="CS109" s="247"/>
      <c r="CT109" s="247"/>
      <c r="CU109" s="247"/>
      <c r="CV109" s="247">
        <v>2</v>
      </c>
    </row>
    <row r="110" spans="1:100" ht="15" x14ac:dyDescent="0.25">
      <c r="A110" s="246" t="s">
        <v>1673</v>
      </c>
      <c r="B110" s="247"/>
      <c r="C110" s="247"/>
      <c r="D110" s="247"/>
      <c r="E110" s="247"/>
      <c r="F110" s="247"/>
      <c r="G110" s="247"/>
      <c r="H110" s="247"/>
      <c r="I110" s="247"/>
      <c r="J110" s="247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>
        <v>1</v>
      </c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  <c r="AT110" s="247"/>
      <c r="AU110" s="247"/>
      <c r="AV110" s="247"/>
      <c r="AW110" s="247"/>
      <c r="AX110" s="247"/>
      <c r="AY110" s="247"/>
      <c r="AZ110" s="247"/>
      <c r="BA110" s="247"/>
      <c r="BB110" s="247"/>
      <c r="BC110" s="247"/>
      <c r="BD110" s="247"/>
      <c r="BE110" s="247"/>
      <c r="BF110" s="247"/>
      <c r="BG110" s="247"/>
      <c r="BH110" s="247"/>
      <c r="BI110" s="247"/>
      <c r="BJ110" s="247"/>
      <c r="BK110" s="247"/>
      <c r="BL110" s="247"/>
      <c r="BM110" s="247"/>
      <c r="BN110" s="247"/>
      <c r="BO110" s="247"/>
      <c r="BP110" s="247"/>
      <c r="BQ110" s="247"/>
      <c r="BR110" s="247"/>
      <c r="BS110" s="247"/>
      <c r="BT110" s="247"/>
      <c r="BU110" s="247"/>
      <c r="BV110" s="247"/>
      <c r="BW110" s="247"/>
      <c r="BX110" s="247"/>
      <c r="BY110" s="247"/>
      <c r="BZ110" s="247"/>
      <c r="CA110" s="247"/>
      <c r="CB110" s="247"/>
      <c r="CC110" s="247"/>
      <c r="CD110" s="247"/>
      <c r="CE110" s="247"/>
      <c r="CF110" s="247"/>
      <c r="CG110" s="247"/>
      <c r="CH110" s="247"/>
      <c r="CI110" s="247"/>
      <c r="CJ110" s="247"/>
      <c r="CK110" s="247"/>
      <c r="CL110" s="247"/>
      <c r="CM110" s="247"/>
      <c r="CN110" s="247"/>
      <c r="CO110" s="247"/>
      <c r="CP110" s="247"/>
      <c r="CQ110" s="247">
        <v>1</v>
      </c>
      <c r="CR110" s="247"/>
      <c r="CS110" s="247"/>
      <c r="CT110" s="247"/>
      <c r="CU110" s="247"/>
      <c r="CV110" s="247">
        <v>2</v>
      </c>
    </row>
    <row r="111" spans="1:100" ht="15" x14ac:dyDescent="0.25">
      <c r="A111" s="246" t="s">
        <v>569</v>
      </c>
      <c r="B111" s="247"/>
      <c r="C111" s="247"/>
      <c r="D111" s="247"/>
      <c r="E111" s="247"/>
      <c r="F111" s="247"/>
      <c r="G111" s="247"/>
      <c r="H111" s="247"/>
      <c r="I111" s="247"/>
      <c r="J111" s="247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>
        <v>2</v>
      </c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  <c r="AT111" s="247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>
        <v>2</v>
      </c>
    </row>
    <row r="112" spans="1:100" ht="15" x14ac:dyDescent="0.25">
      <c r="A112" s="246" t="s">
        <v>584</v>
      </c>
      <c r="B112" s="247"/>
      <c r="C112" s="247"/>
      <c r="D112" s="247"/>
      <c r="E112" s="247"/>
      <c r="F112" s="247"/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  <c r="AH112" s="247"/>
      <c r="AI112" s="247"/>
      <c r="AJ112" s="247"/>
      <c r="AK112" s="247">
        <v>1</v>
      </c>
      <c r="AL112" s="247"/>
      <c r="AM112" s="247"/>
      <c r="AN112" s="247">
        <v>1</v>
      </c>
      <c r="AO112" s="247"/>
      <c r="AP112" s="247"/>
      <c r="AQ112" s="247"/>
      <c r="AR112" s="247"/>
      <c r="AS112" s="247"/>
      <c r="AT112" s="247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>
        <v>1</v>
      </c>
      <c r="CH112" s="247"/>
      <c r="CI112" s="247"/>
      <c r="CJ112" s="247">
        <v>1</v>
      </c>
      <c r="CK112" s="247"/>
      <c r="CL112" s="247"/>
      <c r="CM112" s="247"/>
      <c r="CN112" s="247"/>
      <c r="CO112" s="247"/>
      <c r="CP112" s="247">
        <v>1</v>
      </c>
      <c r="CQ112" s="247">
        <v>1</v>
      </c>
      <c r="CR112" s="247"/>
      <c r="CS112" s="247"/>
      <c r="CT112" s="247"/>
      <c r="CU112" s="247"/>
      <c r="CV112" s="247">
        <v>6</v>
      </c>
    </row>
    <row r="113" spans="1:100" ht="15" x14ac:dyDescent="0.25">
      <c r="A113" s="246" t="s">
        <v>1685</v>
      </c>
      <c r="B113" s="247"/>
      <c r="C113" s="247"/>
      <c r="D113" s="247"/>
      <c r="E113" s="247"/>
      <c r="F113" s="247"/>
      <c r="G113" s="247"/>
      <c r="H113" s="247"/>
      <c r="I113" s="247"/>
      <c r="J113" s="247"/>
      <c r="K113" s="247"/>
      <c r="L113" s="247"/>
      <c r="M113" s="247"/>
      <c r="N113" s="247"/>
      <c r="O113" s="247">
        <v>1</v>
      </c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  <c r="AI113" s="247"/>
      <c r="AJ113" s="247"/>
      <c r="AK113" s="247">
        <v>1</v>
      </c>
      <c r="AL113" s="247"/>
      <c r="AM113" s="247"/>
      <c r="AN113" s="247"/>
      <c r="AO113" s="247"/>
      <c r="AP113" s="247"/>
      <c r="AQ113" s="247"/>
      <c r="AR113" s="247"/>
      <c r="AS113" s="247"/>
      <c r="AT113" s="247"/>
      <c r="AU113" s="247"/>
      <c r="AV113" s="247"/>
      <c r="AW113" s="247"/>
      <c r="AX113" s="247"/>
      <c r="AY113" s="247"/>
      <c r="AZ113" s="247"/>
      <c r="BA113" s="247"/>
      <c r="BB113" s="247"/>
      <c r="BC113" s="247">
        <v>1</v>
      </c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>
        <v>3</v>
      </c>
    </row>
    <row r="114" spans="1:100" ht="15" x14ac:dyDescent="0.25">
      <c r="A114" s="246" t="s">
        <v>605</v>
      </c>
      <c r="B114" s="247"/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247"/>
      <c r="O114" s="247"/>
      <c r="P114" s="247">
        <v>1</v>
      </c>
      <c r="Q114" s="247"/>
      <c r="R114" s="247"/>
      <c r="S114" s="247"/>
      <c r="T114" s="247">
        <v>2</v>
      </c>
      <c r="U114" s="247"/>
      <c r="V114" s="247"/>
      <c r="W114" s="247"/>
      <c r="X114" s="247"/>
      <c r="Y114" s="247"/>
      <c r="Z114" s="247"/>
      <c r="AA114" s="247">
        <v>1</v>
      </c>
      <c r="AB114" s="247"/>
      <c r="AC114" s="247"/>
      <c r="AD114" s="247"/>
      <c r="AE114" s="247"/>
      <c r="AF114" s="247"/>
      <c r="AG114" s="247"/>
      <c r="AH114" s="247"/>
      <c r="AI114" s="247"/>
      <c r="AJ114" s="247"/>
      <c r="AK114" s="247">
        <v>1</v>
      </c>
      <c r="AL114" s="247"/>
      <c r="AM114" s="247"/>
      <c r="AN114" s="247"/>
      <c r="AO114" s="247"/>
      <c r="AP114" s="247"/>
      <c r="AQ114" s="247"/>
      <c r="AR114" s="247"/>
      <c r="AS114" s="247"/>
      <c r="AT114" s="247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>
        <v>1</v>
      </c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>
        <v>6</v>
      </c>
    </row>
    <row r="115" spans="1:100" ht="15" x14ac:dyDescent="0.25">
      <c r="A115" s="246" t="s">
        <v>644</v>
      </c>
      <c r="B115" s="247"/>
      <c r="C115" s="247"/>
      <c r="D115" s="247">
        <v>1</v>
      </c>
      <c r="E115" s="247"/>
      <c r="F115" s="247"/>
      <c r="G115" s="247"/>
      <c r="H115" s="247"/>
      <c r="I115" s="247"/>
      <c r="J115" s="247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>
        <v>1</v>
      </c>
      <c r="U115" s="247"/>
      <c r="V115" s="247"/>
      <c r="W115" s="247"/>
      <c r="X115" s="247"/>
      <c r="Y115" s="247"/>
      <c r="Z115" s="247"/>
      <c r="AA115" s="247">
        <v>2</v>
      </c>
      <c r="AB115" s="247"/>
      <c r="AC115" s="247"/>
      <c r="AD115" s="247"/>
      <c r="AE115" s="247"/>
      <c r="AF115" s="247"/>
      <c r="AG115" s="247"/>
      <c r="AH115" s="247"/>
      <c r="AI115" s="247"/>
      <c r="AJ115" s="247"/>
      <c r="AK115" s="247"/>
      <c r="AL115" s="247"/>
      <c r="AM115" s="247"/>
      <c r="AN115" s="247">
        <v>1</v>
      </c>
      <c r="AO115" s="247"/>
      <c r="AP115" s="247"/>
      <c r="AQ115" s="247"/>
      <c r="AR115" s="247"/>
      <c r="AS115" s="247"/>
      <c r="AT115" s="247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>
        <v>5</v>
      </c>
    </row>
    <row r="116" spans="1:100" ht="15" x14ac:dyDescent="0.25">
      <c r="A116" s="246" t="s">
        <v>653</v>
      </c>
      <c r="B116" s="247"/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  <c r="BJ116" s="247"/>
      <c r="BK116" s="247"/>
      <c r="BL116" s="247"/>
      <c r="BM116" s="247"/>
      <c r="BN116" s="247"/>
      <c r="BO116" s="247"/>
      <c r="BP116" s="247"/>
      <c r="BQ116" s="247"/>
      <c r="BR116" s="247"/>
      <c r="BS116" s="247"/>
      <c r="BT116" s="247"/>
      <c r="BU116" s="247"/>
      <c r="BV116" s="247"/>
      <c r="BW116" s="247"/>
      <c r="BX116" s="247"/>
      <c r="BY116" s="247"/>
      <c r="BZ116" s="247"/>
      <c r="CA116" s="247"/>
      <c r="CB116" s="247"/>
      <c r="CC116" s="247"/>
      <c r="CD116" s="247"/>
      <c r="CE116" s="247"/>
      <c r="CF116" s="247"/>
      <c r="CG116" s="247"/>
      <c r="CH116" s="247"/>
      <c r="CI116" s="247">
        <v>1</v>
      </c>
      <c r="CJ116" s="247"/>
      <c r="CK116" s="247"/>
      <c r="CL116" s="247"/>
      <c r="CM116" s="247"/>
      <c r="CN116" s="247"/>
      <c r="CO116" s="247"/>
      <c r="CP116" s="247"/>
      <c r="CQ116" s="247"/>
      <c r="CR116" s="247"/>
      <c r="CS116" s="247"/>
      <c r="CT116" s="247"/>
      <c r="CU116" s="247"/>
      <c r="CV116" s="247">
        <v>1</v>
      </c>
    </row>
    <row r="117" spans="1:100" ht="15" x14ac:dyDescent="0.25">
      <c r="A117" s="246" t="s">
        <v>1702</v>
      </c>
      <c r="B117" s="247"/>
      <c r="C117" s="247"/>
      <c r="D117" s="247"/>
      <c r="E117" s="247">
        <v>2</v>
      </c>
      <c r="F117" s="247"/>
      <c r="G117" s="247"/>
      <c r="H117" s="247"/>
      <c r="I117" s="247"/>
      <c r="J117" s="247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  <c r="AI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  <c r="AT117" s="247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  <c r="BJ117" s="247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247"/>
      <c r="BX117" s="247"/>
      <c r="BY117" s="247"/>
      <c r="BZ117" s="247"/>
      <c r="CA117" s="247"/>
      <c r="CB117" s="247"/>
      <c r="CC117" s="247"/>
      <c r="CD117" s="247"/>
      <c r="CE117" s="247"/>
      <c r="CF117" s="247"/>
      <c r="CG117" s="247"/>
      <c r="CH117" s="247"/>
      <c r="CI117" s="247"/>
      <c r="CJ117" s="247"/>
      <c r="CK117" s="247"/>
      <c r="CL117" s="247"/>
      <c r="CM117" s="247"/>
      <c r="CN117" s="247"/>
      <c r="CO117" s="247"/>
      <c r="CP117" s="247"/>
      <c r="CQ117" s="247"/>
      <c r="CR117" s="247"/>
      <c r="CS117" s="247"/>
      <c r="CT117" s="247"/>
      <c r="CU117" s="247"/>
      <c r="CV117" s="247">
        <v>2</v>
      </c>
    </row>
    <row r="118" spans="1:100" ht="15" x14ac:dyDescent="0.25">
      <c r="A118" s="246" t="s">
        <v>1705</v>
      </c>
      <c r="B118" s="247"/>
      <c r="C118" s="247"/>
      <c r="D118" s="247"/>
      <c r="E118" s="247"/>
      <c r="F118" s="247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  <c r="AH118" s="247"/>
      <c r="AI118" s="247"/>
      <c r="AJ118" s="247"/>
      <c r="AK118" s="247"/>
      <c r="AL118" s="247"/>
      <c r="AM118" s="247"/>
      <c r="AN118" s="247">
        <v>1</v>
      </c>
      <c r="AO118" s="247"/>
      <c r="AP118" s="247"/>
      <c r="AQ118" s="247"/>
      <c r="AR118" s="247"/>
      <c r="AS118" s="247"/>
      <c r="AT118" s="247"/>
      <c r="AU118" s="247"/>
      <c r="AV118" s="247"/>
      <c r="AW118" s="247"/>
      <c r="AX118" s="247"/>
      <c r="AY118" s="247"/>
      <c r="AZ118" s="247"/>
      <c r="BA118" s="247"/>
      <c r="BB118" s="247"/>
      <c r="BC118" s="247"/>
      <c r="BD118" s="247"/>
      <c r="BE118" s="247"/>
      <c r="BF118" s="247"/>
      <c r="BG118" s="247"/>
      <c r="BH118" s="247"/>
      <c r="BI118" s="247"/>
      <c r="BJ118" s="247"/>
      <c r="BK118" s="247"/>
      <c r="BL118" s="247"/>
      <c r="BM118" s="247"/>
      <c r="BN118" s="247"/>
      <c r="BO118" s="247"/>
      <c r="BP118" s="247"/>
      <c r="BQ118" s="247"/>
      <c r="BR118" s="247"/>
      <c r="BS118" s="247"/>
      <c r="BT118" s="247"/>
      <c r="BU118" s="247"/>
      <c r="BV118" s="247"/>
      <c r="BW118" s="247"/>
      <c r="BX118" s="247"/>
      <c r="BY118" s="247"/>
      <c r="BZ118" s="247"/>
      <c r="CA118" s="247"/>
      <c r="CB118" s="247"/>
      <c r="CC118" s="247"/>
      <c r="CD118" s="247"/>
      <c r="CE118" s="247"/>
      <c r="CF118" s="247"/>
      <c r="CG118" s="247"/>
      <c r="CH118" s="247"/>
      <c r="CI118" s="247"/>
      <c r="CJ118" s="247"/>
      <c r="CK118" s="247"/>
      <c r="CL118" s="247"/>
      <c r="CM118" s="247"/>
      <c r="CN118" s="247"/>
      <c r="CO118" s="247"/>
      <c r="CP118" s="247"/>
      <c r="CQ118" s="247"/>
      <c r="CR118" s="247"/>
      <c r="CS118" s="247"/>
      <c r="CT118" s="247"/>
      <c r="CU118" s="247"/>
      <c r="CV118" s="247">
        <v>1</v>
      </c>
    </row>
    <row r="119" spans="1:100" ht="15" x14ac:dyDescent="0.25">
      <c r="A119" s="246" t="s">
        <v>1707</v>
      </c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>
        <v>1</v>
      </c>
      <c r="BJ119" s="247"/>
      <c r="BK119" s="247"/>
      <c r="BL119" s="247"/>
      <c r="BM119" s="247"/>
      <c r="BN119" s="247"/>
      <c r="BO119" s="247"/>
      <c r="BP119" s="247"/>
      <c r="BQ119" s="247"/>
      <c r="BR119" s="247"/>
      <c r="BS119" s="247"/>
      <c r="BT119" s="247"/>
      <c r="BU119" s="247"/>
      <c r="BV119" s="247"/>
      <c r="BW119" s="247"/>
      <c r="BX119" s="247"/>
      <c r="BY119" s="247"/>
      <c r="BZ119" s="247"/>
      <c r="CA119" s="247"/>
      <c r="CB119" s="247"/>
      <c r="CC119" s="247"/>
      <c r="CD119" s="247"/>
      <c r="CE119" s="247"/>
      <c r="CF119" s="247"/>
      <c r="CG119" s="247"/>
      <c r="CH119" s="247"/>
      <c r="CI119" s="247"/>
      <c r="CJ119" s="247"/>
      <c r="CK119" s="247"/>
      <c r="CL119" s="247"/>
      <c r="CM119" s="247"/>
      <c r="CN119" s="247"/>
      <c r="CO119" s="247"/>
      <c r="CP119" s="247"/>
      <c r="CQ119" s="247"/>
      <c r="CR119" s="247"/>
      <c r="CS119" s="247"/>
      <c r="CT119" s="247"/>
      <c r="CU119" s="247"/>
      <c r="CV119" s="247">
        <v>1</v>
      </c>
    </row>
    <row r="120" spans="1:100" ht="15" x14ac:dyDescent="0.25">
      <c r="A120" s="246" t="s">
        <v>1709</v>
      </c>
      <c r="B120" s="247"/>
      <c r="C120" s="247"/>
      <c r="D120" s="247"/>
      <c r="E120" s="247"/>
      <c r="F120" s="247"/>
      <c r="G120" s="247"/>
      <c r="H120" s="247"/>
      <c r="I120" s="247"/>
      <c r="J120" s="247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  <c r="AI120" s="247"/>
      <c r="AJ120" s="247"/>
      <c r="AK120" s="247"/>
      <c r="AL120" s="247"/>
      <c r="AM120" s="247"/>
      <c r="AN120" s="247">
        <v>1</v>
      </c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7"/>
      <c r="AY120" s="247"/>
      <c r="AZ120" s="247"/>
      <c r="BA120" s="247"/>
      <c r="BB120" s="247"/>
      <c r="BC120" s="247"/>
      <c r="BD120" s="247"/>
      <c r="BE120" s="247"/>
      <c r="BF120" s="247"/>
      <c r="BG120" s="247"/>
      <c r="BH120" s="247"/>
      <c r="BI120" s="247"/>
      <c r="BJ120" s="247"/>
      <c r="BK120" s="247"/>
      <c r="BL120" s="247"/>
      <c r="BM120" s="247"/>
      <c r="BN120" s="247"/>
      <c r="BO120" s="247"/>
      <c r="BP120" s="247"/>
      <c r="BQ120" s="247"/>
      <c r="BR120" s="247"/>
      <c r="BS120" s="247"/>
      <c r="BT120" s="247"/>
      <c r="BU120" s="247"/>
      <c r="BV120" s="247"/>
      <c r="BW120" s="247"/>
      <c r="BX120" s="247"/>
      <c r="BY120" s="247"/>
      <c r="BZ120" s="247"/>
      <c r="CA120" s="247"/>
      <c r="CB120" s="247"/>
      <c r="CC120" s="247"/>
      <c r="CD120" s="247"/>
      <c r="CE120" s="247"/>
      <c r="CF120" s="247"/>
      <c r="CG120" s="247"/>
      <c r="CH120" s="247"/>
      <c r="CI120" s="247"/>
      <c r="CJ120" s="247"/>
      <c r="CK120" s="247"/>
      <c r="CL120" s="247"/>
      <c r="CM120" s="247"/>
      <c r="CN120" s="247"/>
      <c r="CO120" s="247"/>
      <c r="CP120" s="247"/>
      <c r="CQ120" s="247"/>
      <c r="CR120" s="247"/>
      <c r="CS120" s="247"/>
      <c r="CT120" s="247"/>
      <c r="CU120" s="247"/>
      <c r="CV120" s="247">
        <v>1</v>
      </c>
    </row>
    <row r="121" spans="1:100" ht="15" x14ac:dyDescent="0.25">
      <c r="A121" s="246" t="s">
        <v>661</v>
      </c>
      <c r="B121" s="247"/>
      <c r="C121" s="247"/>
      <c r="D121" s="247">
        <v>4</v>
      </c>
      <c r="E121" s="247">
        <v>2</v>
      </c>
      <c r="F121" s="247"/>
      <c r="G121" s="247"/>
      <c r="H121" s="247"/>
      <c r="I121" s="247"/>
      <c r="J121" s="247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>
        <v>1</v>
      </c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  <c r="AJ121" s="247"/>
      <c r="AK121" s="247">
        <v>1</v>
      </c>
      <c r="AL121" s="247"/>
      <c r="AM121" s="247"/>
      <c r="AN121" s="247">
        <v>1</v>
      </c>
      <c r="AO121" s="247"/>
      <c r="AP121" s="247"/>
      <c r="AQ121" s="247"/>
      <c r="AR121" s="247"/>
      <c r="AS121" s="247"/>
      <c r="AT121" s="247"/>
      <c r="AU121" s="247"/>
      <c r="AV121" s="247">
        <v>1</v>
      </c>
      <c r="AW121" s="247">
        <v>3</v>
      </c>
      <c r="AX121" s="247"/>
      <c r="AY121" s="247"/>
      <c r="AZ121" s="247">
        <v>1</v>
      </c>
      <c r="BA121" s="247"/>
      <c r="BB121" s="247"/>
      <c r="BC121" s="247"/>
      <c r="BD121" s="247"/>
      <c r="BE121" s="247"/>
      <c r="BF121" s="247"/>
      <c r="BG121" s="247"/>
      <c r="BH121" s="247"/>
      <c r="BI121" s="247"/>
      <c r="BJ121" s="247"/>
      <c r="BK121" s="247"/>
      <c r="BL121" s="247"/>
      <c r="BM121" s="247"/>
      <c r="BN121" s="247"/>
      <c r="BO121" s="247"/>
      <c r="BP121" s="247"/>
      <c r="BQ121" s="247">
        <v>2</v>
      </c>
      <c r="BR121" s="247">
        <v>1</v>
      </c>
      <c r="BS121" s="247"/>
      <c r="BT121" s="247"/>
      <c r="BU121" s="247"/>
      <c r="BV121" s="247"/>
      <c r="BW121" s="247">
        <v>1</v>
      </c>
      <c r="BX121" s="247"/>
      <c r="BY121" s="247"/>
      <c r="BZ121" s="247"/>
      <c r="CA121" s="247"/>
      <c r="CB121" s="247"/>
      <c r="CC121" s="247"/>
      <c r="CD121" s="247"/>
      <c r="CE121" s="247"/>
      <c r="CF121" s="247"/>
      <c r="CG121" s="247">
        <v>1</v>
      </c>
      <c r="CH121" s="247"/>
      <c r="CI121" s="247"/>
      <c r="CJ121" s="247">
        <v>1</v>
      </c>
      <c r="CK121" s="247"/>
      <c r="CL121" s="247"/>
      <c r="CM121" s="247"/>
      <c r="CN121" s="247"/>
      <c r="CO121" s="247"/>
      <c r="CP121" s="247"/>
      <c r="CQ121" s="247"/>
      <c r="CR121" s="247"/>
      <c r="CS121" s="247"/>
      <c r="CT121" s="247"/>
      <c r="CU121" s="247">
        <v>1</v>
      </c>
      <c r="CV121" s="247">
        <v>21</v>
      </c>
    </row>
    <row r="122" spans="1:100" ht="15" x14ac:dyDescent="0.25">
      <c r="A122" s="246" t="s">
        <v>1732</v>
      </c>
      <c r="B122" s="247"/>
      <c r="C122" s="247"/>
      <c r="D122" s="247"/>
      <c r="E122" s="247">
        <v>2</v>
      </c>
      <c r="F122" s="247"/>
      <c r="G122" s="247"/>
      <c r="H122" s="247"/>
      <c r="I122" s="247"/>
      <c r="J122" s="247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  <c r="AT122" s="247"/>
      <c r="AU122" s="247"/>
      <c r="AV122" s="247"/>
      <c r="AW122" s="247"/>
      <c r="AX122" s="247"/>
      <c r="AY122" s="247"/>
      <c r="AZ122" s="247"/>
      <c r="BA122" s="247"/>
      <c r="BB122" s="247"/>
      <c r="BC122" s="247"/>
      <c r="BD122" s="247"/>
      <c r="BE122" s="247"/>
      <c r="BF122" s="247"/>
      <c r="BG122" s="247"/>
      <c r="BH122" s="247"/>
      <c r="BI122" s="247"/>
      <c r="BJ122" s="247"/>
      <c r="BK122" s="247"/>
      <c r="BL122" s="247"/>
      <c r="BM122" s="247"/>
      <c r="BN122" s="247"/>
      <c r="BO122" s="247"/>
      <c r="BP122" s="247"/>
      <c r="BQ122" s="247"/>
      <c r="BR122" s="247"/>
      <c r="BS122" s="247"/>
      <c r="BT122" s="247"/>
      <c r="BU122" s="247"/>
      <c r="BV122" s="247"/>
      <c r="BW122" s="247"/>
      <c r="BX122" s="247"/>
      <c r="BY122" s="247"/>
      <c r="BZ122" s="247"/>
      <c r="CA122" s="247"/>
      <c r="CB122" s="247"/>
      <c r="CC122" s="247"/>
      <c r="CD122" s="247"/>
      <c r="CE122" s="247"/>
      <c r="CF122" s="247"/>
      <c r="CG122" s="247"/>
      <c r="CH122" s="247"/>
      <c r="CI122" s="247"/>
      <c r="CJ122" s="247"/>
      <c r="CK122" s="247"/>
      <c r="CL122" s="247"/>
      <c r="CM122" s="247"/>
      <c r="CN122" s="247"/>
      <c r="CO122" s="247"/>
      <c r="CP122" s="247"/>
      <c r="CQ122" s="247"/>
      <c r="CR122" s="247"/>
      <c r="CS122" s="247"/>
      <c r="CT122" s="247"/>
      <c r="CU122" s="247"/>
      <c r="CV122" s="247">
        <v>2</v>
      </c>
    </row>
    <row r="123" spans="1:100" ht="15" x14ac:dyDescent="0.25">
      <c r="A123" s="246" t="s">
        <v>696</v>
      </c>
      <c r="B123" s="247"/>
      <c r="C123" s="247"/>
      <c r="D123" s="247"/>
      <c r="E123" s="247"/>
      <c r="F123" s="247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>
        <v>1</v>
      </c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47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247"/>
      <c r="BF123" s="247"/>
      <c r="BG123" s="247"/>
      <c r="BH123" s="247"/>
      <c r="BI123" s="247"/>
      <c r="BJ123" s="247"/>
      <c r="BK123" s="247"/>
      <c r="BL123" s="247"/>
      <c r="BM123" s="247"/>
      <c r="BN123" s="247"/>
      <c r="BO123" s="247"/>
      <c r="BP123" s="247"/>
      <c r="BQ123" s="247"/>
      <c r="BR123" s="247"/>
      <c r="BS123" s="247"/>
      <c r="BT123" s="247"/>
      <c r="BU123" s="247"/>
      <c r="BV123" s="247"/>
      <c r="BW123" s="247"/>
      <c r="BX123" s="247"/>
      <c r="BY123" s="247"/>
      <c r="BZ123" s="247"/>
      <c r="CA123" s="247"/>
      <c r="CB123" s="247"/>
      <c r="CC123" s="247"/>
      <c r="CD123" s="247"/>
      <c r="CE123" s="247"/>
      <c r="CF123" s="247"/>
      <c r="CG123" s="247"/>
      <c r="CH123" s="247"/>
      <c r="CI123" s="247"/>
      <c r="CJ123" s="247"/>
      <c r="CK123" s="247"/>
      <c r="CL123" s="247"/>
      <c r="CM123" s="247"/>
      <c r="CN123" s="247"/>
      <c r="CO123" s="247"/>
      <c r="CP123" s="247"/>
      <c r="CQ123" s="247"/>
      <c r="CR123" s="247"/>
      <c r="CS123" s="247"/>
      <c r="CT123" s="247"/>
      <c r="CU123" s="247"/>
      <c r="CV123" s="247">
        <v>1</v>
      </c>
    </row>
    <row r="124" spans="1:100" ht="15" x14ac:dyDescent="0.25">
      <c r="A124" s="246" t="s">
        <v>1736</v>
      </c>
      <c r="B124" s="247"/>
      <c r="C124" s="247"/>
      <c r="D124" s="247"/>
      <c r="E124" s="247"/>
      <c r="F124" s="247"/>
      <c r="G124" s="247"/>
      <c r="H124" s="247"/>
      <c r="I124" s="247"/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7"/>
      <c r="AT124" s="247"/>
      <c r="AU124" s="247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247"/>
      <c r="BF124" s="247"/>
      <c r="BG124" s="247"/>
      <c r="BH124" s="247"/>
      <c r="BI124" s="247"/>
      <c r="BJ124" s="247"/>
      <c r="BK124" s="247"/>
      <c r="BL124" s="247"/>
      <c r="BM124" s="247"/>
      <c r="BN124" s="247"/>
      <c r="BO124" s="247"/>
      <c r="BP124" s="247"/>
      <c r="BQ124" s="247"/>
      <c r="BR124" s="247"/>
      <c r="BS124" s="247"/>
      <c r="BT124" s="247"/>
      <c r="BU124" s="247"/>
      <c r="BV124" s="247"/>
      <c r="BW124" s="247"/>
      <c r="BX124" s="247"/>
      <c r="BY124" s="247"/>
      <c r="BZ124" s="247"/>
      <c r="CA124" s="247"/>
      <c r="CB124" s="247"/>
      <c r="CC124" s="247"/>
      <c r="CD124" s="247"/>
      <c r="CE124" s="247"/>
      <c r="CF124" s="247"/>
      <c r="CG124" s="247"/>
      <c r="CH124" s="247"/>
      <c r="CI124" s="247"/>
      <c r="CJ124" s="247"/>
      <c r="CK124" s="247"/>
      <c r="CL124" s="247"/>
      <c r="CM124" s="247"/>
      <c r="CN124" s="247"/>
      <c r="CO124" s="247"/>
      <c r="CP124" s="247"/>
      <c r="CQ124" s="247">
        <v>1</v>
      </c>
      <c r="CR124" s="247"/>
      <c r="CS124" s="247"/>
      <c r="CT124" s="247"/>
      <c r="CU124" s="247"/>
      <c r="CV124" s="247">
        <v>1</v>
      </c>
    </row>
    <row r="125" spans="1:100" ht="15" x14ac:dyDescent="0.25">
      <c r="A125" s="246" t="s">
        <v>701</v>
      </c>
      <c r="B125" s="247"/>
      <c r="C125" s="247"/>
      <c r="D125" s="247"/>
      <c r="E125" s="247"/>
      <c r="F125" s="247"/>
      <c r="G125" s="247"/>
      <c r="H125" s="247"/>
      <c r="I125" s="247"/>
      <c r="J125" s="247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  <c r="AT125" s="247"/>
      <c r="AU125" s="247"/>
      <c r="AV125" s="247"/>
      <c r="AW125" s="247"/>
      <c r="AX125" s="247"/>
      <c r="AY125" s="247"/>
      <c r="AZ125" s="247"/>
      <c r="BA125" s="247"/>
      <c r="BB125" s="247"/>
      <c r="BC125" s="247"/>
      <c r="BD125" s="247"/>
      <c r="BE125" s="247"/>
      <c r="BF125" s="247"/>
      <c r="BG125" s="247"/>
      <c r="BH125" s="247"/>
      <c r="BI125" s="247"/>
      <c r="BJ125" s="247"/>
      <c r="BK125" s="247"/>
      <c r="BL125" s="247"/>
      <c r="BM125" s="247"/>
      <c r="BN125" s="247"/>
      <c r="BO125" s="247"/>
      <c r="BP125" s="247"/>
      <c r="BQ125" s="247"/>
      <c r="BR125" s="247"/>
      <c r="BS125" s="247"/>
      <c r="BT125" s="247"/>
      <c r="BU125" s="247"/>
      <c r="BV125" s="247"/>
      <c r="BW125" s="247"/>
      <c r="BX125" s="247"/>
      <c r="BY125" s="247">
        <v>4</v>
      </c>
      <c r="BZ125" s="247"/>
      <c r="CA125" s="247"/>
      <c r="CB125" s="247"/>
      <c r="CC125" s="247"/>
      <c r="CD125" s="247"/>
      <c r="CE125" s="247"/>
      <c r="CF125" s="247"/>
      <c r="CG125" s="247"/>
      <c r="CH125" s="247"/>
      <c r="CI125" s="247"/>
      <c r="CJ125" s="247"/>
      <c r="CK125" s="247"/>
      <c r="CL125" s="247"/>
      <c r="CM125" s="247"/>
      <c r="CN125" s="247"/>
      <c r="CO125" s="247"/>
      <c r="CP125" s="247"/>
      <c r="CQ125" s="247"/>
      <c r="CR125" s="247"/>
      <c r="CS125" s="247"/>
      <c r="CT125" s="247"/>
      <c r="CU125" s="247"/>
      <c r="CV125" s="247">
        <v>4</v>
      </c>
    </row>
    <row r="126" spans="1:100" ht="15" x14ac:dyDescent="0.25">
      <c r="A126" s="246" t="s">
        <v>1741</v>
      </c>
      <c r="B126" s="247"/>
      <c r="C126" s="247"/>
      <c r="D126" s="247"/>
      <c r="E126" s="247">
        <v>1</v>
      </c>
      <c r="F126" s="247"/>
      <c r="G126" s="247"/>
      <c r="H126" s="247"/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247"/>
      <c r="AJ126" s="247"/>
      <c r="AK126" s="247"/>
      <c r="AL126" s="247"/>
      <c r="AM126" s="247"/>
      <c r="AN126" s="247"/>
      <c r="AO126" s="247"/>
      <c r="AP126" s="247"/>
      <c r="AQ126" s="247"/>
      <c r="AR126" s="247"/>
      <c r="AS126" s="247"/>
      <c r="AT126" s="247"/>
      <c r="AU126" s="247"/>
      <c r="AV126" s="247"/>
      <c r="AW126" s="247"/>
      <c r="AX126" s="247"/>
      <c r="AY126" s="247"/>
      <c r="AZ126" s="247"/>
      <c r="BA126" s="247"/>
      <c r="BB126" s="247"/>
      <c r="BC126" s="247"/>
      <c r="BD126" s="247"/>
      <c r="BE126" s="247"/>
      <c r="BF126" s="247"/>
      <c r="BG126" s="247"/>
      <c r="BH126" s="247"/>
      <c r="BI126" s="247"/>
      <c r="BJ126" s="247"/>
      <c r="BK126" s="247"/>
      <c r="BL126" s="247"/>
      <c r="BM126" s="247"/>
      <c r="BN126" s="247"/>
      <c r="BO126" s="247"/>
      <c r="BP126" s="247"/>
      <c r="BQ126" s="247"/>
      <c r="BR126" s="247"/>
      <c r="BS126" s="247"/>
      <c r="BT126" s="247"/>
      <c r="BU126" s="247"/>
      <c r="BV126" s="247"/>
      <c r="BW126" s="247"/>
      <c r="BX126" s="247"/>
      <c r="BY126" s="247"/>
      <c r="BZ126" s="247"/>
      <c r="CA126" s="247"/>
      <c r="CB126" s="247"/>
      <c r="CC126" s="247"/>
      <c r="CD126" s="247"/>
      <c r="CE126" s="247"/>
      <c r="CF126" s="247"/>
      <c r="CG126" s="247"/>
      <c r="CH126" s="247"/>
      <c r="CI126" s="247"/>
      <c r="CJ126" s="247"/>
      <c r="CK126" s="247"/>
      <c r="CL126" s="247"/>
      <c r="CM126" s="247"/>
      <c r="CN126" s="247"/>
      <c r="CO126" s="247"/>
      <c r="CP126" s="247"/>
      <c r="CQ126" s="247">
        <v>1</v>
      </c>
      <c r="CR126" s="247"/>
      <c r="CS126" s="247"/>
      <c r="CT126" s="247"/>
      <c r="CU126" s="247"/>
      <c r="CV126" s="247">
        <v>2</v>
      </c>
    </row>
    <row r="127" spans="1:100" ht="15" x14ac:dyDescent="0.25">
      <c r="A127" s="246" t="s">
        <v>710</v>
      </c>
      <c r="B127" s="247"/>
      <c r="C127" s="247"/>
      <c r="D127" s="247">
        <v>1</v>
      </c>
      <c r="E127" s="247"/>
      <c r="F127" s="247"/>
      <c r="G127" s="247"/>
      <c r="H127" s="247"/>
      <c r="I127" s="247"/>
      <c r="J127" s="247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>
        <v>1</v>
      </c>
      <c r="AD127" s="247"/>
      <c r="AE127" s="247"/>
      <c r="AF127" s="247"/>
      <c r="AG127" s="247"/>
      <c r="AH127" s="247"/>
      <c r="AI127" s="247"/>
      <c r="AJ127" s="247"/>
      <c r="AK127" s="247"/>
      <c r="AL127" s="247"/>
      <c r="AM127" s="247"/>
      <c r="AN127" s="247">
        <v>1</v>
      </c>
      <c r="AO127" s="247"/>
      <c r="AP127" s="247"/>
      <c r="AQ127" s="247"/>
      <c r="AR127" s="247"/>
      <c r="AS127" s="247"/>
      <c r="AT127" s="247"/>
      <c r="AU127" s="247"/>
      <c r="AV127" s="247"/>
      <c r="AW127" s="247"/>
      <c r="AX127" s="247"/>
      <c r="AY127" s="247"/>
      <c r="AZ127" s="247"/>
      <c r="BA127" s="247"/>
      <c r="BB127" s="247"/>
      <c r="BC127" s="247"/>
      <c r="BD127" s="247"/>
      <c r="BE127" s="247"/>
      <c r="BF127" s="247"/>
      <c r="BG127" s="247"/>
      <c r="BH127" s="247"/>
      <c r="BI127" s="247"/>
      <c r="BJ127" s="247"/>
      <c r="BK127" s="247"/>
      <c r="BL127" s="247"/>
      <c r="BM127" s="247"/>
      <c r="BN127" s="247"/>
      <c r="BO127" s="247"/>
      <c r="BP127" s="247"/>
      <c r="BQ127" s="247"/>
      <c r="BR127" s="247"/>
      <c r="BS127" s="247"/>
      <c r="BT127" s="247"/>
      <c r="BU127" s="247"/>
      <c r="BV127" s="247"/>
      <c r="BW127" s="247"/>
      <c r="BX127" s="247"/>
      <c r="BY127" s="247"/>
      <c r="BZ127" s="247"/>
      <c r="CA127" s="247"/>
      <c r="CB127" s="247"/>
      <c r="CC127" s="247"/>
      <c r="CD127" s="247"/>
      <c r="CE127" s="247"/>
      <c r="CF127" s="247"/>
      <c r="CG127" s="247"/>
      <c r="CH127" s="247"/>
      <c r="CI127" s="247"/>
      <c r="CJ127" s="247"/>
      <c r="CK127" s="247"/>
      <c r="CL127" s="247"/>
      <c r="CM127" s="247"/>
      <c r="CN127" s="247"/>
      <c r="CO127" s="247"/>
      <c r="CP127" s="247"/>
      <c r="CQ127" s="247"/>
      <c r="CR127" s="247"/>
      <c r="CS127" s="247"/>
      <c r="CT127" s="247"/>
      <c r="CU127" s="247"/>
      <c r="CV127" s="247">
        <v>3</v>
      </c>
    </row>
    <row r="128" spans="1:100" ht="15" x14ac:dyDescent="0.25">
      <c r="A128" s="246" t="s">
        <v>1747</v>
      </c>
      <c r="B128" s="247"/>
      <c r="C128" s="247"/>
      <c r="D128" s="247"/>
      <c r="E128" s="247">
        <v>2</v>
      </c>
      <c r="F128" s="247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  <c r="AT128" s="247"/>
      <c r="AU128" s="247"/>
      <c r="AV128" s="247"/>
      <c r="AW128" s="247"/>
      <c r="AX128" s="247"/>
      <c r="AY128" s="247"/>
      <c r="AZ128" s="247"/>
      <c r="BA128" s="247"/>
      <c r="BB128" s="247"/>
      <c r="BC128" s="247"/>
      <c r="BD128" s="247"/>
      <c r="BE128" s="247"/>
      <c r="BF128" s="247"/>
      <c r="BG128" s="247"/>
      <c r="BH128" s="247">
        <v>1</v>
      </c>
      <c r="BI128" s="247"/>
      <c r="BJ128" s="247">
        <v>1</v>
      </c>
      <c r="BK128" s="247"/>
      <c r="BL128" s="247"/>
      <c r="BM128" s="247"/>
      <c r="BN128" s="247"/>
      <c r="BO128" s="247"/>
      <c r="BP128" s="247"/>
      <c r="BQ128" s="247"/>
      <c r="BR128" s="247"/>
      <c r="BS128" s="247"/>
      <c r="BT128" s="247"/>
      <c r="BU128" s="247"/>
      <c r="BV128" s="247"/>
      <c r="BW128" s="247"/>
      <c r="BX128" s="247"/>
      <c r="BY128" s="247"/>
      <c r="BZ128" s="247"/>
      <c r="CA128" s="247"/>
      <c r="CB128" s="247"/>
      <c r="CC128" s="247"/>
      <c r="CD128" s="247"/>
      <c r="CE128" s="247"/>
      <c r="CF128" s="247"/>
      <c r="CG128" s="247"/>
      <c r="CH128" s="247"/>
      <c r="CI128" s="247"/>
      <c r="CJ128" s="247"/>
      <c r="CK128" s="247"/>
      <c r="CL128" s="247"/>
      <c r="CM128" s="247"/>
      <c r="CN128" s="247"/>
      <c r="CO128" s="247"/>
      <c r="CP128" s="247"/>
      <c r="CQ128" s="247"/>
      <c r="CR128" s="247"/>
      <c r="CS128" s="247"/>
      <c r="CT128" s="247"/>
      <c r="CU128" s="247"/>
      <c r="CV128" s="247">
        <v>4</v>
      </c>
    </row>
    <row r="129" spans="1:100" ht="15" x14ac:dyDescent="0.25">
      <c r="A129" s="246" t="s">
        <v>731</v>
      </c>
      <c r="B129" s="247"/>
      <c r="C129" s="247"/>
      <c r="D129" s="247">
        <v>1</v>
      </c>
      <c r="E129" s="247"/>
      <c r="F129" s="247"/>
      <c r="G129" s="247"/>
      <c r="H129" s="247"/>
      <c r="I129" s="247"/>
      <c r="J129" s="247"/>
      <c r="K129" s="247"/>
      <c r="L129" s="247"/>
      <c r="M129" s="247">
        <v>2</v>
      </c>
      <c r="N129" s="247"/>
      <c r="O129" s="247"/>
      <c r="P129" s="247"/>
      <c r="Q129" s="247"/>
      <c r="R129" s="247"/>
      <c r="S129" s="247"/>
      <c r="T129" s="247">
        <v>1</v>
      </c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>
        <v>1</v>
      </c>
      <c r="AG129" s="247"/>
      <c r="AH129" s="247"/>
      <c r="AI129" s="247"/>
      <c r="AJ129" s="247"/>
      <c r="AK129" s="247"/>
      <c r="AL129" s="247"/>
      <c r="AM129" s="247"/>
      <c r="AN129" s="247">
        <v>1</v>
      </c>
      <c r="AO129" s="247"/>
      <c r="AP129" s="247"/>
      <c r="AQ129" s="247"/>
      <c r="AR129" s="247"/>
      <c r="AS129" s="247"/>
      <c r="AT129" s="247"/>
      <c r="AU129" s="247"/>
      <c r="AV129" s="247"/>
      <c r="AW129" s="247"/>
      <c r="AX129" s="247"/>
      <c r="AY129" s="247"/>
      <c r="AZ129" s="247"/>
      <c r="BA129" s="247"/>
      <c r="BB129" s="247"/>
      <c r="BC129" s="247"/>
      <c r="BD129" s="247"/>
      <c r="BE129" s="247"/>
      <c r="BF129" s="247"/>
      <c r="BG129" s="247"/>
      <c r="BH129" s="247"/>
      <c r="BI129" s="247"/>
      <c r="BJ129" s="247"/>
      <c r="BK129" s="247"/>
      <c r="BL129" s="247"/>
      <c r="BM129" s="247"/>
      <c r="BN129" s="247"/>
      <c r="BO129" s="247"/>
      <c r="BP129" s="247"/>
      <c r="BQ129" s="247"/>
      <c r="BR129" s="247"/>
      <c r="BS129" s="247"/>
      <c r="BT129" s="247"/>
      <c r="BU129" s="247"/>
      <c r="BV129" s="247"/>
      <c r="BW129" s="247"/>
      <c r="BX129" s="247"/>
      <c r="BY129" s="247"/>
      <c r="BZ129" s="247"/>
      <c r="CA129" s="247"/>
      <c r="CB129" s="247"/>
      <c r="CC129" s="247"/>
      <c r="CD129" s="247"/>
      <c r="CE129" s="247"/>
      <c r="CF129" s="247"/>
      <c r="CG129" s="247"/>
      <c r="CH129" s="247"/>
      <c r="CI129" s="247"/>
      <c r="CJ129" s="247"/>
      <c r="CK129" s="247"/>
      <c r="CL129" s="247"/>
      <c r="CM129" s="247"/>
      <c r="CN129" s="247"/>
      <c r="CO129" s="247"/>
      <c r="CP129" s="247"/>
      <c r="CQ129" s="247"/>
      <c r="CR129" s="247"/>
      <c r="CS129" s="247"/>
      <c r="CT129" s="247"/>
      <c r="CU129" s="247"/>
      <c r="CV129" s="247">
        <v>6</v>
      </c>
    </row>
    <row r="130" spans="1:100" ht="15" x14ac:dyDescent="0.25">
      <c r="A130" s="246" t="s">
        <v>772</v>
      </c>
      <c r="B130" s="247"/>
      <c r="C130" s="247"/>
      <c r="D130" s="247">
        <v>1</v>
      </c>
      <c r="E130" s="247"/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>
        <v>1</v>
      </c>
      <c r="Z130" s="247"/>
      <c r="AA130" s="247"/>
      <c r="AB130" s="247"/>
      <c r="AC130" s="247">
        <v>1</v>
      </c>
      <c r="AD130" s="247"/>
      <c r="AE130" s="247"/>
      <c r="AF130" s="247"/>
      <c r="AG130" s="247"/>
      <c r="AH130" s="247"/>
      <c r="AI130" s="247"/>
      <c r="AJ130" s="247"/>
      <c r="AK130" s="247"/>
      <c r="AL130" s="247"/>
      <c r="AM130" s="247"/>
      <c r="AN130" s="247">
        <v>1</v>
      </c>
      <c r="AO130" s="247"/>
      <c r="AP130" s="247"/>
      <c r="AQ130" s="247"/>
      <c r="AR130" s="247"/>
      <c r="AS130" s="247"/>
      <c r="AT130" s="247"/>
      <c r="AU130" s="247"/>
      <c r="AV130" s="247"/>
      <c r="AW130" s="247"/>
      <c r="AX130" s="247"/>
      <c r="AY130" s="247"/>
      <c r="AZ130" s="247"/>
      <c r="BA130" s="247"/>
      <c r="BB130" s="247"/>
      <c r="BC130" s="247"/>
      <c r="BD130" s="247"/>
      <c r="BE130" s="247"/>
      <c r="BF130" s="247"/>
      <c r="BG130" s="247"/>
      <c r="BH130" s="247"/>
      <c r="BI130" s="247"/>
      <c r="BJ130" s="247"/>
      <c r="BK130" s="247"/>
      <c r="BL130" s="247"/>
      <c r="BM130" s="247"/>
      <c r="BN130" s="247"/>
      <c r="BO130" s="247"/>
      <c r="BP130" s="247"/>
      <c r="BQ130" s="247">
        <v>1</v>
      </c>
      <c r="BR130" s="247"/>
      <c r="BS130" s="247"/>
      <c r="BT130" s="247"/>
      <c r="BU130" s="247"/>
      <c r="BV130" s="247"/>
      <c r="BW130" s="247"/>
      <c r="BX130" s="247"/>
      <c r="BY130" s="247"/>
      <c r="BZ130" s="247"/>
      <c r="CA130" s="247"/>
      <c r="CB130" s="247"/>
      <c r="CC130" s="247"/>
      <c r="CD130" s="247"/>
      <c r="CE130" s="247"/>
      <c r="CF130" s="247"/>
      <c r="CG130" s="247"/>
      <c r="CH130" s="247"/>
      <c r="CI130" s="247"/>
      <c r="CJ130" s="247"/>
      <c r="CK130" s="247"/>
      <c r="CL130" s="247"/>
      <c r="CM130" s="247"/>
      <c r="CN130" s="247"/>
      <c r="CO130" s="247"/>
      <c r="CP130" s="247"/>
      <c r="CQ130" s="247"/>
      <c r="CR130" s="247"/>
      <c r="CS130" s="247"/>
      <c r="CT130" s="247"/>
      <c r="CU130" s="247"/>
      <c r="CV130" s="247">
        <v>5</v>
      </c>
    </row>
    <row r="131" spans="1:100" ht="15" x14ac:dyDescent="0.25">
      <c r="A131" s="246" t="s">
        <v>1764</v>
      </c>
      <c r="B131" s="247"/>
      <c r="C131" s="247"/>
      <c r="D131" s="247"/>
      <c r="E131" s="247">
        <v>2</v>
      </c>
      <c r="F131" s="247"/>
      <c r="G131" s="247"/>
      <c r="H131" s="247"/>
      <c r="I131" s="247"/>
      <c r="J131" s="247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247"/>
      <c r="AW131" s="247"/>
      <c r="AX131" s="247"/>
      <c r="AY131" s="247"/>
      <c r="AZ131" s="247"/>
      <c r="BA131" s="247"/>
      <c r="BB131" s="247"/>
      <c r="BC131" s="247"/>
      <c r="BD131" s="247"/>
      <c r="BE131" s="247"/>
      <c r="BF131" s="247"/>
      <c r="BG131" s="247"/>
      <c r="BH131" s="247">
        <v>1</v>
      </c>
      <c r="BI131" s="247"/>
      <c r="BJ131" s="247"/>
      <c r="BK131" s="247"/>
      <c r="BL131" s="247"/>
      <c r="BM131" s="247"/>
      <c r="BN131" s="247"/>
      <c r="BO131" s="247"/>
      <c r="BP131" s="247"/>
      <c r="BQ131" s="247"/>
      <c r="BR131" s="247"/>
      <c r="BS131" s="247"/>
      <c r="BT131" s="247"/>
      <c r="BU131" s="247"/>
      <c r="BV131" s="247"/>
      <c r="BW131" s="247"/>
      <c r="BX131" s="247"/>
      <c r="BY131" s="247"/>
      <c r="BZ131" s="247"/>
      <c r="CA131" s="247"/>
      <c r="CB131" s="247"/>
      <c r="CC131" s="247"/>
      <c r="CD131" s="247"/>
      <c r="CE131" s="247"/>
      <c r="CF131" s="247"/>
      <c r="CG131" s="247"/>
      <c r="CH131" s="247"/>
      <c r="CI131" s="247"/>
      <c r="CJ131" s="247"/>
      <c r="CK131" s="247"/>
      <c r="CL131" s="247"/>
      <c r="CM131" s="247"/>
      <c r="CN131" s="247"/>
      <c r="CO131" s="247"/>
      <c r="CP131" s="247"/>
      <c r="CQ131" s="247"/>
      <c r="CR131" s="247"/>
      <c r="CS131" s="247"/>
      <c r="CT131" s="247"/>
      <c r="CU131" s="247"/>
      <c r="CV131" s="247">
        <v>3</v>
      </c>
    </row>
    <row r="132" spans="1:100" ht="15" x14ac:dyDescent="0.25">
      <c r="A132" s="246" t="s">
        <v>788</v>
      </c>
      <c r="B132" s="247"/>
      <c r="C132" s="247"/>
      <c r="D132" s="247"/>
      <c r="E132" s="247">
        <v>1</v>
      </c>
      <c r="F132" s="247"/>
      <c r="G132" s="247"/>
      <c r="H132" s="247"/>
      <c r="I132" s="247"/>
      <c r="J132" s="247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  <c r="AI132" s="247"/>
      <c r="AJ132" s="247"/>
      <c r="AK132" s="247"/>
      <c r="AL132" s="247"/>
      <c r="AM132" s="247"/>
      <c r="AN132" s="247">
        <v>1</v>
      </c>
      <c r="AO132" s="247"/>
      <c r="AP132" s="247"/>
      <c r="AQ132" s="247"/>
      <c r="AR132" s="247"/>
      <c r="AS132" s="247"/>
      <c r="AT132" s="247"/>
      <c r="AU132" s="247"/>
      <c r="AV132" s="247"/>
      <c r="AW132" s="247"/>
      <c r="AX132" s="247"/>
      <c r="AY132" s="247"/>
      <c r="AZ132" s="247"/>
      <c r="BA132" s="247"/>
      <c r="BB132" s="247"/>
      <c r="BC132" s="247"/>
      <c r="BD132" s="247"/>
      <c r="BE132" s="247"/>
      <c r="BF132" s="247"/>
      <c r="BG132" s="247"/>
      <c r="BH132" s="247"/>
      <c r="BI132" s="247"/>
      <c r="BJ132" s="247"/>
      <c r="BK132" s="247"/>
      <c r="BL132" s="247"/>
      <c r="BM132" s="247"/>
      <c r="BN132" s="247"/>
      <c r="BO132" s="247"/>
      <c r="BP132" s="247"/>
      <c r="BQ132" s="247"/>
      <c r="BR132" s="247"/>
      <c r="BS132" s="247"/>
      <c r="BT132" s="247"/>
      <c r="BU132" s="247"/>
      <c r="BV132" s="247"/>
      <c r="BW132" s="247"/>
      <c r="BX132" s="247"/>
      <c r="BY132" s="247"/>
      <c r="BZ132" s="247"/>
      <c r="CA132" s="247"/>
      <c r="CB132" s="247"/>
      <c r="CC132" s="247"/>
      <c r="CD132" s="247"/>
      <c r="CE132" s="247"/>
      <c r="CF132" s="247"/>
      <c r="CG132" s="247"/>
      <c r="CH132" s="247"/>
      <c r="CI132" s="247"/>
      <c r="CJ132" s="247"/>
      <c r="CK132" s="247"/>
      <c r="CL132" s="247"/>
      <c r="CM132" s="247"/>
      <c r="CN132" s="247"/>
      <c r="CO132" s="247"/>
      <c r="CP132" s="247"/>
      <c r="CQ132" s="247"/>
      <c r="CR132" s="247"/>
      <c r="CS132" s="247"/>
      <c r="CT132" s="247"/>
      <c r="CU132" s="247"/>
      <c r="CV132" s="247">
        <v>2</v>
      </c>
    </row>
    <row r="133" spans="1:100" ht="15" x14ac:dyDescent="0.25">
      <c r="A133" s="246" t="s">
        <v>799</v>
      </c>
      <c r="B133" s="247"/>
      <c r="C133" s="247"/>
      <c r="D133" s="247"/>
      <c r="E133" s="247"/>
      <c r="F133" s="247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>
        <v>1</v>
      </c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  <c r="AJ133" s="247"/>
      <c r="AK133" s="247"/>
      <c r="AL133" s="247"/>
      <c r="AM133" s="247"/>
      <c r="AN133" s="247">
        <v>1</v>
      </c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247"/>
      <c r="BB133" s="247"/>
      <c r="BC133" s="247"/>
      <c r="BD133" s="247"/>
      <c r="BE133" s="247"/>
      <c r="BF133" s="247"/>
      <c r="BG133" s="247"/>
      <c r="BH133" s="247"/>
      <c r="BI133" s="247"/>
      <c r="BJ133" s="247"/>
      <c r="BK133" s="247"/>
      <c r="BL133" s="247"/>
      <c r="BM133" s="247"/>
      <c r="BN133" s="247"/>
      <c r="BO133" s="247"/>
      <c r="BP133" s="247"/>
      <c r="BQ133" s="247"/>
      <c r="BR133" s="247"/>
      <c r="BS133" s="247"/>
      <c r="BT133" s="247"/>
      <c r="BU133" s="247"/>
      <c r="BV133" s="247"/>
      <c r="BW133" s="247"/>
      <c r="BX133" s="247"/>
      <c r="BY133" s="247"/>
      <c r="BZ133" s="247"/>
      <c r="CA133" s="247"/>
      <c r="CB133" s="247"/>
      <c r="CC133" s="247"/>
      <c r="CD133" s="247"/>
      <c r="CE133" s="247"/>
      <c r="CF133" s="247"/>
      <c r="CG133" s="247"/>
      <c r="CH133" s="247"/>
      <c r="CI133" s="247"/>
      <c r="CJ133" s="247"/>
      <c r="CK133" s="247"/>
      <c r="CL133" s="247"/>
      <c r="CM133" s="247"/>
      <c r="CN133" s="247"/>
      <c r="CO133" s="247"/>
      <c r="CP133" s="247"/>
      <c r="CQ133" s="247"/>
      <c r="CR133" s="247"/>
      <c r="CS133" s="247"/>
      <c r="CT133" s="247"/>
      <c r="CU133" s="247"/>
      <c r="CV133" s="247">
        <v>2</v>
      </c>
    </row>
    <row r="134" spans="1:100" ht="15" x14ac:dyDescent="0.25">
      <c r="A134" s="246" t="s">
        <v>804</v>
      </c>
      <c r="B134" s="247"/>
      <c r="C134" s="247"/>
      <c r="D134" s="247"/>
      <c r="E134" s="247"/>
      <c r="F134" s="247"/>
      <c r="G134" s="247"/>
      <c r="H134" s="247"/>
      <c r="I134" s="247"/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>
        <v>1</v>
      </c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  <c r="AI134" s="247"/>
      <c r="AJ134" s="247"/>
      <c r="AK134" s="247"/>
      <c r="AL134" s="247"/>
      <c r="AM134" s="247"/>
      <c r="AN134" s="247">
        <v>2</v>
      </c>
      <c r="AO134" s="247"/>
      <c r="AP134" s="247"/>
      <c r="AQ134" s="247"/>
      <c r="AR134" s="247"/>
      <c r="AS134" s="247"/>
      <c r="AT134" s="247"/>
      <c r="AU134" s="247"/>
      <c r="AV134" s="247"/>
      <c r="AW134" s="247"/>
      <c r="AX134" s="247"/>
      <c r="AY134" s="247"/>
      <c r="AZ134" s="247"/>
      <c r="BA134" s="247"/>
      <c r="BB134" s="247"/>
      <c r="BC134" s="247"/>
      <c r="BD134" s="247"/>
      <c r="BE134" s="247"/>
      <c r="BF134" s="247"/>
      <c r="BG134" s="247"/>
      <c r="BH134" s="247"/>
      <c r="BI134" s="247"/>
      <c r="BJ134" s="247"/>
      <c r="BK134" s="247"/>
      <c r="BL134" s="247"/>
      <c r="BM134" s="247"/>
      <c r="BN134" s="247"/>
      <c r="BO134" s="247"/>
      <c r="BP134" s="247"/>
      <c r="BQ134" s="247"/>
      <c r="BR134" s="247"/>
      <c r="BS134" s="247"/>
      <c r="BT134" s="247"/>
      <c r="BU134" s="247"/>
      <c r="BV134" s="247"/>
      <c r="BW134" s="247"/>
      <c r="BX134" s="247"/>
      <c r="BY134" s="247"/>
      <c r="BZ134" s="247"/>
      <c r="CA134" s="247"/>
      <c r="CB134" s="247"/>
      <c r="CC134" s="247"/>
      <c r="CD134" s="247"/>
      <c r="CE134" s="247"/>
      <c r="CF134" s="247"/>
      <c r="CG134" s="247"/>
      <c r="CH134" s="247"/>
      <c r="CI134" s="247"/>
      <c r="CJ134" s="247"/>
      <c r="CK134" s="247"/>
      <c r="CL134" s="247"/>
      <c r="CM134" s="247"/>
      <c r="CN134" s="247"/>
      <c r="CO134" s="247"/>
      <c r="CP134" s="247"/>
      <c r="CQ134" s="247"/>
      <c r="CR134" s="247"/>
      <c r="CS134" s="247"/>
      <c r="CT134" s="247"/>
      <c r="CU134" s="247"/>
      <c r="CV134" s="247">
        <v>3</v>
      </c>
    </row>
    <row r="135" spans="1:100" ht="15" x14ac:dyDescent="0.25">
      <c r="A135" s="246" t="s">
        <v>868</v>
      </c>
      <c r="B135" s="247"/>
      <c r="C135" s="247"/>
      <c r="D135" s="247"/>
      <c r="E135" s="247"/>
      <c r="F135" s="247"/>
      <c r="G135" s="247"/>
      <c r="H135" s="247"/>
      <c r="I135" s="247"/>
      <c r="J135" s="247"/>
      <c r="K135" s="247"/>
      <c r="L135" s="247"/>
      <c r="M135" s="247"/>
      <c r="N135" s="247"/>
      <c r="O135" s="247">
        <v>1</v>
      </c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  <c r="AT135" s="247"/>
      <c r="AU135" s="247"/>
      <c r="AV135" s="247"/>
      <c r="AW135" s="247"/>
      <c r="AX135" s="247"/>
      <c r="AY135" s="247"/>
      <c r="AZ135" s="247"/>
      <c r="BA135" s="247"/>
      <c r="BB135" s="247"/>
      <c r="BC135" s="247"/>
      <c r="BD135" s="247"/>
      <c r="BE135" s="247"/>
      <c r="BF135" s="247"/>
      <c r="BG135" s="247"/>
      <c r="BH135" s="247"/>
      <c r="BI135" s="247"/>
      <c r="BJ135" s="247"/>
      <c r="BK135" s="247"/>
      <c r="BL135" s="247"/>
      <c r="BM135" s="247">
        <v>1</v>
      </c>
      <c r="BN135" s="247"/>
      <c r="BO135" s="247"/>
      <c r="BP135" s="247"/>
      <c r="BQ135" s="247"/>
      <c r="BR135" s="247"/>
      <c r="BS135" s="247"/>
      <c r="BT135" s="247"/>
      <c r="BU135" s="247"/>
      <c r="BV135" s="247"/>
      <c r="BW135" s="247"/>
      <c r="BX135" s="247"/>
      <c r="BY135" s="247"/>
      <c r="BZ135" s="247"/>
      <c r="CA135" s="247"/>
      <c r="CB135" s="247"/>
      <c r="CC135" s="247"/>
      <c r="CD135" s="247"/>
      <c r="CE135" s="247"/>
      <c r="CF135" s="247"/>
      <c r="CG135" s="247"/>
      <c r="CH135" s="247"/>
      <c r="CI135" s="247"/>
      <c r="CJ135" s="247"/>
      <c r="CK135" s="247"/>
      <c r="CL135" s="247"/>
      <c r="CM135" s="247"/>
      <c r="CN135" s="247"/>
      <c r="CO135" s="247"/>
      <c r="CP135" s="247"/>
      <c r="CQ135" s="247"/>
      <c r="CR135" s="247"/>
      <c r="CS135" s="247"/>
      <c r="CT135" s="247"/>
      <c r="CU135" s="247"/>
      <c r="CV135" s="247">
        <v>2</v>
      </c>
    </row>
    <row r="136" spans="1:100" ht="15" x14ac:dyDescent="0.25">
      <c r="A136" s="246" t="s">
        <v>878</v>
      </c>
      <c r="B136" s="247"/>
      <c r="C136" s="247"/>
      <c r="D136" s="247">
        <v>4</v>
      </c>
      <c r="E136" s="247"/>
      <c r="F136" s="247"/>
      <c r="G136" s="247"/>
      <c r="H136" s="247"/>
      <c r="I136" s="247"/>
      <c r="J136" s="247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>
        <v>1</v>
      </c>
      <c r="AB136" s="247"/>
      <c r="AC136" s="247"/>
      <c r="AD136" s="247"/>
      <c r="AE136" s="247"/>
      <c r="AF136" s="247"/>
      <c r="AG136" s="247"/>
      <c r="AH136" s="247"/>
      <c r="AI136" s="247"/>
      <c r="AJ136" s="247"/>
      <c r="AK136" s="247"/>
      <c r="AL136" s="247"/>
      <c r="AM136" s="247"/>
      <c r="AN136" s="247">
        <v>1</v>
      </c>
      <c r="AO136" s="247"/>
      <c r="AP136" s="247"/>
      <c r="AQ136" s="247"/>
      <c r="AR136" s="247"/>
      <c r="AS136" s="247"/>
      <c r="AT136" s="247"/>
      <c r="AU136" s="247"/>
      <c r="AV136" s="247"/>
      <c r="AW136" s="247"/>
      <c r="AX136" s="247"/>
      <c r="AY136" s="247"/>
      <c r="AZ136" s="247"/>
      <c r="BA136" s="247"/>
      <c r="BB136" s="247"/>
      <c r="BC136" s="247"/>
      <c r="BD136" s="247"/>
      <c r="BE136" s="247"/>
      <c r="BF136" s="247"/>
      <c r="BG136" s="247"/>
      <c r="BH136" s="247"/>
      <c r="BI136" s="247"/>
      <c r="BJ136" s="247"/>
      <c r="BK136" s="247"/>
      <c r="BL136" s="247"/>
      <c r="BM136" s="247"/>
      <c r="BN136" s="247"/>
      <c r="BO136" s="247"/>
      <c r="BP136" s="247"/>
      <c r="BQ136" s="247"/>
      <c r="BR136" s="247"/>
      <c r="BS136" s="247"/>
      <c r="BT136" s="247"/>
      <c r="BU136" s="247"/>
      <c r="BV136" s="247"/>
      <c r="BW136" s="247"/>
      <c r="BX136" s="247"/>
      <c r="BY136" s="247"/>
      <c r="BZ136" s="247"/>
      <c r="CA136" s="247"/>
      <c r="CB136" s="247"/>
      <c r="CC136" s="247"/>
      <c r="CD136" s="247"/>
      <c r="CE136" s="247"/>
      <c r="CF136" s="247"/>
      <c r="CG136" s="247"/>
      <c r="CH136" s="247"/>
      <c r="CI136" s="247"/>
      <c r="CJ136" s="247"/>
      <c r="CK136" s="247"/>
      <c r="CL136" s="247"/>
      <c r="CM136" s="247"/>
      <c r="CN136" s="247"/>
      <c r="CO136" s="247"/>
      <c r="CP136" s="247"/>
      <c r="CQ136" s="247">
        <v>1</v>
      </c>
      <c r="CR136" s="247"/>
      <c r="CS136" s="247"/>
      <c r="CT136" s="247"/>
      <c r="CU136" s="247"/>
      <c r="CV136" s="247">
        <v>7</v>
      </c>
    </row>
    <row r="137" spans="1:100" ht="15" x14ac:dyDescent="0.25">
      <c r="A137" s="246" t="s">
        <v>886</v>
      </c>
      <c r="B137" s="247"/>
      <c r="C137" s="247"/>
      <c r="D137" s="247"/>
      <c r="E137" s="247"/>
      <c r="F137" s="247"/>
      <c r="G137" s="247"/>
      <c r="H137" s="247"/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  <c r="AJ137" s="247"/>
      <c r="AK137" s="247"/>
      <c r="AL137" s="247"/>
      <c r="AM137" s="247"/>
      <c r="AN137" s="247">
        <v>1</v>
      </c>
      <c r="AO137" s="247"/>
      <c r="AP137" s="247"/>
      <c r="AQ137" s="247"/>
      <c r="AR137" s="247"/>
      <c r="AS137" s="247"/>
      <c r="AT137" s="247"/>
      <c r="AU137" s="247"/>
      <c r="AV137" s="247"/>
      <c r="AW137" s="247"/>
      <c r="AX137" s="247"/>
      <c r="AY137" s="247"/>
      <c r="AZ137" s="247"/>
      <c r="BA137" s="247"/>
      <c r="BB137" s="247"/>
      <c r="BC137" s="247"/>
      <c r="BD137" s="247"/>
      <c r="BE137" s="247"/>
      <c r="BF137" s="247"/>
      <c r="BG137" s="247"/>
      <c r="BH137" s="247"/>
      <c r="BI137" s="247"/>
      <c r="BJ137" s="247"/>
      <c r="BK137" s="247"/>
      <c r="BL137" s="247"/>
      <c r="BM137" s="247"/>
      <c r="BN137" s="247"/>
      <c r="BO137" s="247"/>
      <c r="BP137" s="247"/>
      <c r="BQ137" s="247"/>
      <c r="BR137" s="247"/>
      <c r="BS137" s="247"/>
      <c r="BT137" s="247"/>
      <c r="BU137" s="247"/>
      <c r="BV137" s="247"/>
      <c r="BW137" s="247"/>
      <c r="BX137" s="247"/>
      <c r="BY137" s="247"/>
      <c r="BZ137" s="247"/>
      <c r="CA137" s="247"/>
      <c r="CB137" s="247"/>
      <c r="CC137" s="247"/>
      <c r="CD137" s="247"/>
      <c r="CE137" s="247"/>
      <c r="CF137" s="247"/>
      <c r="CG137" s="247"/>
      <c r="CH137" s="247"/>
      <c r="CI137" s="247"/>
      <c r="CJ137" s="247"/>
      <c r="CK137" s="247"/>
      <c r="CL137" s="247"/>
      <c r="CM137" s="247"/>
      <c r="CN137" s="247"/>
      <c r="CO137" s="247"/>
      <c r="CP137" s="247"/>
      <c r="CQ137" s="247"/>
      <c r="CR137" s="247"/>
      <c r="CS137" s="247"/>
      <c r="CT137" s="247"/>
      <c r="CU137" s="247"/>
      <c r="CV137" s="247">
        <v>1</v>
      </c>
    </row>
    <row r="138" spans="1:100" ht="15" x14ac:dyDescent="0.25">
      <c r="A138" s="246" t="s">
        <v>890</v>
      </c>
      <c r="B138" s="247"/>
      <c r="C138" s="247"/>
      <c r="D138" s="247"/>
      <c r="E138" s="247"/>
      <c r="F138" s="247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>
        <v>1</v>
      </c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  <c r="AI138" s="247"/>
      <c r="AJ138" s="247"/>
      <c r="AK138" s="247"/>
      <c r="AL138" s="247"/>
      <c r="AM138" s="247"/>
      <c r="AN138" s="247">
        <v>1</v>
      </c>
      <c r="AO138" s="247"/>
      <c r="AP138" s="247"/>
      <c r="AQ138" s="247"/>
      <c r="AR138" s="247"/>
      <c r="AS138" s="247"/>
      <c r="AT138" s="247"/>
      <c r="AU138" s="247"/>
      <c r="AV138" s="247"/>
      <c r="AW138" s="247"/>
      <c r="AX138" s="247"/>
      <c r="AY138" s="247"/>
      <c r="AZ138" s="247"/>
      <c r="BA138" s="247"/>
      <c r="BB138" s="247"/>
      <c r="BC138" s="247"/>
      <c r="BD138" s="247"/>
      <c r="BE138" s="247"/>
      <c r="BF138" s="247"/>
      <c r="BG138" s="247"/>
      <c r="BH138" s="247"/>
      <c r="BI138" s="247"/>
      <c r="BJ138" s="247"/>
      <c r="BK138" s="247"/>
      <c r="BL138" s="247"/>
      <c r="BM138" s="247"/>
      <c r="BN138" s="247"/>
      <c r="BO138" s="247"/>
      <c r="BP138" s="247"/>
      <c r="BQ138" s="247"/>
      <c r="BR138" s="247"/>
      <c r="BS138" s="247"/>
      <c r="BT138" s="247"/>
      <c r="BU138" s="247"/>
      <c r="BV138" s="247"/>
      <c r="BW138" s="247"/>
      <c r="BX138" s="247"/>
      <c r="BY138" s="247"/>
      <c r="BZ138" s="247"/>
      <c r="CA138" s="247"/>
      <c r="CB138" s="247"/>
      <c r="CC138" s="247"/>
      <c r="CD138" s="247"/>
      <c r="CE138" s="247"/>
      <c r="CF138" s="247"/>
      <c r="CG138" s="247"/>
      <c r="CH138" s="247"/>
      <c r="CI138" s="247"/>
      <c r="CJ138" s="247"/>
      <c r="CK138" s="247"/>
      <c r="CL138" s="247"/>
      <c r="CM138" s="247"/>
      <c r="CN138" s="247"/>
      <c r="CO138" s="247"/>
      <c r="CP138" s="247"/>
      <c r="CQ138" s="247"/>
      <c r="CR138" s="247"/>
      <c r="CS138" s="247"/>
      <c r="CT138" s="247"/>
      <c r="CU138" s="247"/>
      <c r="CV138" s="247">
        <v>2</v>
      </c>
    </row>
    <row r="139" spans="1:100" ht="15" x14ac:dyDescent="0.25">
      <c r="A139" s="246" t="s">
        <v>898</v>
      </c>
      <c r="B139" s="247"/>
      <c r="C139" s="247"/>
      <c r="D139" s="247">
        <v>2</v>
      </c>
      <c r="E139" s="247">
        <v>1</v>
      </c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  <c r="AH139" s="247"/>
      <c r="AI139" s="247"/>
      <c r="AJ139" s="247"/>
      <c r="AK139" s="247"/>
      <c r="AL139" s="247"/>
      <c r="AM139" s="247"/>
      <c r="AN139" s="247">
        <v>1</v>
      </c>
      <c r="AO139" s="247"/>
      <c r="AP139" s="247"/>
      <c r="AQ139" s="247"/>
      <c r="AR139" s="247"/>
      <c r="AS139" s="247"/>
      <c r="AT139" s="247"/>
      <c r="AU139" s="247"/>
      <c r="AV139" s="247"/>
      <c r="AW139" s="247"/>
      <c r="AX139" s="247"/>
      <c r="AY139" s="247"/>
      <c r="AZ139" s="247"/>
      <c r="BA139" s="247"/>
      <c r="BB139" s="247"/>
      <c r="BC139" s="247"/>
      <c r="BD139" s="247"/>
      <c r="BE139" s="247"/>
      <c r="BF139" s="247"/>
      <c r="BG139" s="247"/>
      <c r="BH139" s="247"/>
      <c r="BI139" s="247"/>
      <c r="BJ139" s="247"/>
      <c r="BK139" s="247"/>
      <c r="BL139" s="247"/>
      <c r="BM139" s="247"/>
      <c r="BN139" s="247"/>
      <c r="BO139" s="247"/>
      <c r="BP139" s="247"/>
      <c r="BQ139" s="247"/>
      <c r="BR139" s="247"/>
      <c r="BS139" s="247"/>
      <c r="BT139" s="247"/>
      <c r="BU139" s="247"/>
      <c r="BV139" s="247"/>
      <c r="BW139" s="247"/>
      <c r="BX139" s="247"/>
      <c r="BY139" s="247"/>
      <c r="BZ139" s="247"/>
      <c r="CA139" s="247"/>
      <c r="CB139" s="247"/>
      <c r="CC139" s="247"/>
      <c r="CD139" s="247"/>
      <c r="CE139" s="247"/>
      <c r="CF139" s="247"/>
      <c r="CG139" s="247">
        <v>1</v>
      </c>
      <c r="CH139" s="247"/>
      <c r="CI139" s="247"/>
      <c r="CJ139" s="247"/>
      <c r="CK139" s="247"/>
      <c r="CL139" s="247"/>
      <c r="CM139" s="247"/>
      <c r="CN139" s="247"/>
      <c r="CO139" s="247"/>
      <c r="CP139" s="247"/>
      <c r="CQ139" s="247"/>
      <c r="CR139" s="247"/>
      <c r="CS139" s="247"/>
      <c r="CT139" s="247"/>
      <c r="CU139" s="247"/>
      <c r="CV139" s="247">
        <v>5</v>
      </c>
    </row>
    <row r="140" spans="1:100" ht="15" x14ac:dyDescent="0.25">
      <c r="A140" s="246" t="s">
        <v>906</v>
      </c>
      <c r="B140" s="247"/>
      <c r="C140" s="247"/>
      <c r="D140" s="247">
        <v>1</v>
      </c>
      <c r="E140" s="247"/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  <c r="AI140" s="247"/>
      <c r="AJ140" s="247"/>
      <c r="AK140" s="247"/>
      <c r="AL140" s="247"/>
      <c r="AM140" s="247"/>
      <c r="AN140" s="247">
        <v>1</v>
      </c>
      <c r="AO140" s="247"/>
      <c r="AP140" s="247"/>
      <c r="AQ140" s="247"/>
      <c r="AR140" s="247"/>
      <c r="AS140" s="247"/>
      <c r="AT140" s="247"/>
      <c r="AU140" s="247"/>
      <c r="AV140" s="247"/>
      <c r="AW140" s="247"/>
      <c r="AX140" s="247"/>
      <c r="AY140" s="247"/>
      <c r="AZ140" s="247"/>
      <c r="BA140" s="247"/>
      <c r="BB140" s="247"/>
      <c r="BC140" s="247"/>
      <c r="BD140" s="247"/>
      <c r="BE140" s="247"/>
      <c r="BF140" s="247"/>
      <c r="BG140" s="247"/>
      <c r="BH140" s="247"/>
      <c r="BI140" s="247"/>
      <c r="BJ140" s="247"/>
      <c r="BK140" s="247"/>
      <c r="BL140" s="247"/>
      <c r="BM140" s="247"/>
      <c r="BN140" s="247"/>
      <c r="BO140" s="247"/>
      <c r="BP140" s="247"/>
      <c r="BQ140" s="247"/>
      <c r="BR140" s="247"/>
      <c r="BS140" s="247"/>
      <c r="BT140" s="247"/>
      <c r="BU140" s="247"/>
      <c r="BV140" s="247"/>
      <c r="BW140" s="247"/>
      <c r="BX140" s="247"/>
      <c r="BY140" s="247"/>
      <c r="BZ140" s="247"/>
      <c r="CA140" s="247"/>
      <c r="CB140" s="247"/>
      <c r="CC140" s="247"/>
      <c r="CD140" s="247"/>
      <c r="CE140" s="247"/>
      <c r="CF140" s="247"/>
      <c r="CG140" s="247"/>
      <c r="CH140" s="247"/>
      <c r="CI140" s="247"/>
      <c r="CJ140" s="247"/>
      <c r="CK140" s="247"/>
      <c r="CL140" s="247"/>
      <c r="CM140" s="247"/>
      <c r="CN140" s="247"/>
      <c r="CO140" s="247"/>
      <c r="CP140" s="247"/>
      <c r="CQ140" s="247"/>
      <c r="CR140" s="247"/>
      <c r="CS140" s="247"/>
      <c r="CT140" s="247"/>
      <c r="CU140" s="247"/>
      <c r="CV140" s="247">
        <v>2</v>
      </c>
    </row>
    <row r="141" spans="1:100" ht="15" x14ac:dyDescent="0.25">
      <c r="A141" s="246" t="s">
        <v>911</v>
      </c>
      <c r="B141" s="247"/>
      <c r="C141" s="247"/>
      <c r="D141" s="247"/>
      <c r="E141" s="247"/>
      <c r="F141" s="247"/>
      <c r="G141" s="247"/>
      <c r="H141" s="247"/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  <c r="AI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247"/>
      <c r="AT141" s="247"/>
      <c r="AU141" s="247"/>
      <c r="AV141" s="247"/>
      <c r="AW141" s="247"/>
      <c r="AX141" s="247">
        <v>1</v>
      </c>
      <c r="AY141" s="247"/>
      <c r="AZ141" s="247"/>
      <c r="BA141" s="247"/>
      <c r="BB141" s="247"/>
      <c r="BC141" s="247"/>
      <c r="BD141" s="247"/>
      <c r="BE141" s="247"/>
      <c r="BF141" s="247"/>
      <c r="BG141" s="247"/>
      <c r="BH141" s="247"/>
      <c r="BI141" s="247"/>
      <c r="BJ141" s="247"/>
      <c r="BK141" s="247"/>
      <c r="BL141" s="247"/>
      <c r="BM141" s="247"/>
      <c r="BN141" s="247"/>
      <c r="BO141" s="247"/>
      <c r="BP141" s="247"/>
      <c r="BQ141" s="247"/>
      <c r="BR141" s="247"/>
      <c r="BS141" s="247"/>
      <c r="BT141" s="247"/>
      <c r="BU141" s="247"/>
      <c r="BV141" s="247"/>
      <c r="BW141" s="247"/>
      <c r="BX141" s="247"/>
      <c r="BY141" s="247"/>
      <c r="BZ141" s="247"/>
      <c r="CA141" s="247"/>
      <c r="CB141" s="247"/>
      <c r="CC141" s="247"/>
      <c r="CD141" s="247"/>
      <c r="CE141" s="247"/>
      <c r="CF141" s="247"/>
      <c r="CG141" s="247"/>
      <c r="CH141" s="247"/>
      <c r="CI141" s="247"/>
      <c r="CJ141" s="247"/>
      <c r="CK141" s="247"/>
      <c r="CL141" s="247"/>
      <c r="CM141" s="247"/>
      <c r="CN141" s="247"/>
      <c r="CO141" s="247"/>
      <c r="CP141" s="247"/>
      <c r="CQ141" s="247"/>
      <c r="CR141" s="247"/>
      <c r="CS141" s="247"/>
      <c r="CT141" s="247"/>
      <c r="CU141" s="247"/>
      <c r="CV141" s="247">
        <v>1</v>
      </c>
    </row>
    <row r="142" spans="1:100" ht="15" x14ac:dyDescent="0.25">
      <c r="A142" s="246" t="s">
        <v>913</v>
      </c>
      <c r="B142" s="247"/>
      <c r="C142" s="247"/>
      <c r="D142" s="247"/>
      <c r="E142" s="247">
        <v>1</v>
      </c>
      <c r="F142" s="247"/>
      <c r="G142" s="247"/>
      <c r="H142" s="247"/>
      <c r="I142" s="247"/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>
        <v>1</v>
      </c>
      <c r="AE142" s="247"/>
      <c r="AF142" s="247"/>
      <c r="AG142" s="247"/>
      <c r="AH142" s="247"/>
      <c r="AI142" s="247"/>
      <c r="AJ142" s="247"/>
      <c r="AK142" s="247"/>
      <c r="AL142" s="247"/>
      <c r="AM142" s="247"/>
      <c r="AN142" s="247"/>
      <c r="AO142" s="247"/>
      <c r="AP142" s="247"/>
      <c r="AQ142" s="247"/>
      <c r="AR142" s="247"/>
      <c r="AS142" s="247"/>
      <c r="AT142" s="247"/>
      <c r="AU142" s="247"/>
      <c r="AV142" s="247"/>
      <c r="AW142" s="247"/>
      <c r="AX142" s="247"/>
      <c r="AY142" s="247"/>
      <c r="AZ142" s="247"/>
      <c r="BA142" s="247"/>
      <c r="BB142" s="247"/>
      <c r="BC142" s="247"/>
      <c r="BD142" s="247"/>
      <c r="BE142" s="247"/>
      <c r="BF142" s="247"/>
      <c r="BG142" s="247"/>
      <c r="BH142" s="247"/>
      <c r="BI142" s="247"/>
      <c r="BJ142" s="247"/>
      <c r="BK142" s="247"/>
      <c r="BL142" s="247"/>
      <c r="BM142" s="247"/>
      <c r="BN142" s="247"/>
      <c r="BO142" s="247"/>
      <c r="BP142" s="247"/>
      <c r="BQ142" s="247">
        <v>2</v>
      </c>
      <c r="BR142" s="247"/>
      <c r="BS142" s="247"/>
      <c r="BT142" s="247"/>
      <c r="BU142" s="247"/>
      <c r="BV142" s="247"/>
      <c r="BW142" s="247">
        <v>1</v>
      </c>
      <c r="BX142" s="247"/>
      <c r="BY142" s="247">
        <v>3</v>
      </c>
      <c r="BZ142" s="247"/>
      <c r="CA142" s="247"/>
      <c r="CB142" s="247"/>
      <c r="CC142" s="247"/>
      <c r="CD142" s="247"/>
      <c r="CE142" s="247"/>
      <c r="CF142" s="247"/>
      <c r="CG142" s="247"/>
      <c r="CH142" s="247"/>
      <c r="CI142" s="247"/>
      <c r="CJ142" s="247"/>
      <c r="CK142" s="247"/>
      <c r="CL142" s="247"/>
      <c r="CM142" s="247"/>
      <c r="CN142" s="247"/>
      <c r="CO142" s="247"/>
      <c r="CP142" s="247"/>
      <c r="CQ142" s="247"/>
      <c r="CR142" s="247"/>
      <c r="CS142" s="247"/>
      <c r="CT142" s="247"/>
      <c r="CU142" s="247"/>
      <c r="CV142" s="247">
        <v>8</v>
      </c>
    </row>
    <row r="143" spans="1:100" ht="15" x14ac:dyDescent="0.25">
      <c r="A143" s="246" t="s">
        <v>915</v>
      </c>
      <c r="B143" s="247"/>
      <c r="C143" s="247"/>
      <c r="D143" s="247"/>
      <c r="E143" s="247"/>
      <c r="F143" s="247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  <c r="AI143" s="247"/>
      <c r="AJ143" s="247"/>
      <c r="AK143" s="247"/>
      <c r="AL143" s="247"/>
      <c r="AM143" s="247"/>
      <c r="AN143" s="247">
        <v>1</v>
      </c>
      <c r="AO143" s="247"/>
      <c r="AP143" s="247"/>
      <c r="AQ143" s="247"/>
      <c r="AR143" s="247"/>
      <c r="AS143" s="247"/>
      <c r="AT143" s="247"/>
      <c r="AU143" s="247"/>
      <c r="AV143" s="247"/>
      <c r="AW143" s="247"/>
      <c r="AX143" s="247"/>
      <c r="AY143" s="247"/>
      <c r="AZ143" s="247"/>
      <c r="BA143" s="247"/>
      <c r="BB143" s="247"/>
      <c r="BC143" s="247"/>
      <c r="BD143" s="247"/>
      <c r="BE143" s="247"/>
      <c r="BF143" s="247"/>
      <c r="BG143" s="247"/>
      <c r="BH143" s="247"/>
      <c r="BI143" s="247"/>
      <c r="BJ143" s="247"/>
      <c r="BK143" s="247"/>
      <c r="BL143" s="247"/>
      <c r="BM143" s="247"/>
      <c r="BN143" s="247"/>
      <c r="BO143" s="247"/>
      <c r="BP143" s="247"/>
      <c r="BQ143" s="247"/>
      <c r="BR143" s="247"/>
      <c r="BS143" s="247"/>
      <c r="BT143" s="247"/>
      <c r="BU143" s="247"/>
      <c r="BV143" s="247"/>
      <c r="BW143" s="247"/>
      <c r="BX143" s="247"/>
      <c r="BY143" s="247"/>
      <c r="BZ143" s="247"/>
      <c r="CA143" s="247"/>
      <c r="CB143" s="247"/>
      <c r="CC143" s="247"/>
      <c r="CD143" s="247"/>
      <c r="CE143" s="247"/>
      <c r="CF143" s="247"/>
      <c r="CG143" s="247"/>
      <c r="CH143" s="247"/>
      <c r="CI143" s="247"/>
      <c r="CJ143" s="247"/>
      <c r="CK143" s="247"/>
      <c r="CL143" s="247"/>
      <c r="CM143" s="247"/>
      <c r="CN143" s="247"/>
      <c r="CO143" s="247"/>
      <c r="CP143" s="247"/>
      <c r="CQ143" s="247"/>
      <c r="CR143" s="247"/>
      <c r="CS143" s="247"/>
      <c r="CT143" s="247"/>
      <c r="CU143" s="247"/>
      <c r="CV143" s="247">
        <v>1</v>
      </c>
    </row>
    <row r="144" spans="1:100" ht="15" x14ac:dyDescent="0.25">
      <c r="A144" s="246" t="s">
        <v>1806</v>
      </c>
      <c r="B144" s="247"/>
      <c r="C144" s="247"/>
      <c r="D144" s="247"/>
      <c r="E144" s="247">
        <v>1</v>
      </c>
      <c r="F144" s="247"/>
      <c r="G144" s="247"/>
      <c r="H144" s="247"/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247"/>
      <c r="AT144" s="247"/>
      <c r="AU144" s="247"/>
      <c r="AV144" s="247"/>
      <c r="AW144" s="247"/>
      <c r="AX144" s="247"/>
      <c r="AY144" s="247"/>
      <c r="AZ144" s="247"/>
      <c r="BA144" s="247"/>
      <c r="BB144" s="247"/>
      <c r="BC144" s="247"/>
      <c r="BD144" s="247"/>
      <c r="BE144" s="247"/>
      <c r="BF144" s="247"/>
      <c r="BG144" s="247"/>
      <c r="BH144" s="247"/>
      <c r="BI144" s="247"/>
      <c r="BJ144" s="247"/>
      <c r="BK144" s="247"/>
      <c r="BL144" s="247"/>
      <c r="BM144" s="247"/>
      <c r="BN144" s="247"/>
      <c r="BO144" s="247"/>
      <c r="BP144" s="247"/>
      <c r="BQ144" s="247"/>
      <c r="BR144" s="247"/>
      <c r="BS144" s="247"/>
      <c r="BT144" s="247"/>
      <c r="BU144" s="247"/>
      <c r="BV144" s="247"/>
      <c r="BW144" s="247"/>
      <c r="BX144" s="247"/>
      <c r="BY144" s="247"/>
      <c r="BZ144" s="247"/>
      <c r="CA144" s="247"/>
      <c r="CB144" s="247"/>
      <c r="CC144" s="247">
        <v>1</v>
      </c>
      <c r="CD144" s="247"/>
      <c r="CE144" s="247"/>
      <c r="CF144" s="247"/>
      <c r="CG144" s="247"/>
      <c r="CH144" s="247"/>
      <c r="CI144" s="247"/>
      <c r="CJ144" s="247"/>
      <c r="CK144" s="247"/>
      <c r="CL144" s="247"/>
      <c r="CM144" s="247"/>
      <c r="CN144" s="247"/>
      <c r="CO144" s="247"/>
      <c r="CP144" s="247"/>
      <c r="CQ144" s="247"/>
      <c r="CR144" s="247"/>
      <c r="CS144" s="247"/>
      <c r="CT144" s="247"/>
      <c r="CU144" s="247"/>
      <c r="CV144" s="247">
        <v>2</v>
      </c>
    </row>
    <row r="145" spans="1:100" ht="15" x14ac:dyDescent="0.25">
      <c r="A145" s="246" t="s">
        <v>930</v>
      </c>
      <c r="B145" s="247"/>
      <c r="C145" s="247"/>
      <c r="D145" s="247"/>
      <c r="E145" s="247"/>
      <c r="F145" s="247"/>
      <c r="G145" s="247"/>
      <c r="H145" s="247"/>
      <c r="I145" s="247"/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>
        <v>1</v>
      </c>
      <c r="AB145" s="247"/>
      <c r="AC145" s="247"/>
      <c r="AD145" s="247"/>
      <c r="AE145" s="247"/>
      <c r="AF145" s="247"/>
      <c r="AG145" s="247"/>
      <c r="AH145" s="247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247"/>
      <c r="AT145" s="247"/>
      <c r="AU145" s="247"/>
      <c r="AV145" s="247"/>
      <c r="AW145" s="247"/>
      <c r="AX145" s="247"/>
      <c r="AY145" s="247"/>
      <c r="AZ145" s="247"/>
      <c r="BA145" s="247"/>
      <c r="BB145" s="247"/>
      <c r="BC145" s="247"/>
      <c r="BD145" s="247"/>
      <c r="BE145" s="247"/>
      <c r="BF145" s="247"/>
      <c r="BG145" s="247"/>
      <c r="BH145" s="247"/>
      <c r="BI145" s="247"/>
      <c r="BJ145" s="247"/>
      <c r="BK145" s="247"/>
      <c r="BL145" s="247"/>
      <c r="BM145" s="247"/>
      <c r="BN145" s="247"/>
      <c r="BO145" s="247"/>
      <c r="BP145" s="247"/>
      <c r="BQ145" s="247"/>
      <c r="BR145" s="247"/>
      <c r="BS145" s="247"/>
      <c r="BT145" s="247"/>
      <c r="BU145" s="247"/>
      <c r="BV145" s="247"/>
      <c r="BW145" s="247"/>
      <c r="BX145" s="247"/>
      <c r="BY145" s="247"/>
      <c r="BZ145" s="247"/>
      <c r="CA145" s="247"/>
      <c r="CB145" s="247"/>
      <c r="CC145" s="247"/>
      <c r="CD145" s="247"/>
      <c r="CE145" s="247"/>
      <c r="CF145" s="247"/>
      <c r="CG145" s="247"/>
      <c r="CH145" s="247"/>
      <c r="CI145" s="247"/>
      <c r="CJ145" s="247"/>
      <c r="CK145" s="247"/>
      <c r="CL145" s="247"/>
      <c r="CM145" s="247"/>
      <c r="CN145" s="247"/>
      <c r="CO145" s="247"/>
      <c r="CP145" s="247"/>
      <c r="CQ145" s="247"/>
      <c r="CR145" s="247"/>
      <c r="CS145" s="247"/>
      <c r="CT145" s="247"/>
      <c r="CU145" s="247"/>
      <c r="CV145" s="247">
        <v>1</v>
      </c>
    </row>
    <row r="146" spans="1:100" ht="15" x14ac:dyDescent="0.25">
      <c r="A146" s="246" t="s">
        <v>4387</v>
      </c>
      <c r="B146" s="247">
        <v>1</v>
      </c>
      <c r="C146" s="247">
        <v>1</v>
      </c>
      <c r="D146" s="247">
        <v>95</v>
      </c>
      <c r="E146" s="247">
        <v>80</v>
      </c>
      <c r="F146" s="247">
        <v>1</v>
      </c>
      <c r="G146" s="247">
        <v>1</v>
      </c>
      <c r="H146" s="247">
        <v>1</v>
      </c>
      <c r="I146" s="247">
        <v>1</v>
      </c>
      <c r="J146" s="247">
        <v>1</v>
      </c>
      <c r="K146" s="247">
        <v>2</v>
      </c>
      <c r="L146" s="247">
        <v>15</v>
      </c>
      <c r="M146" s="247">
        <v>11</v>
      </c>
      <c r="N146" s="247">
        <v>1</v>
      </c>
      <c r="O146" s="247">
        <v>2</v>
      </c>
      <c r="P146" s="247">
        <v>9</v>
      </c>
      <c r="Q146" s="247">
        <v>2</v>
      </c>
      <c r="R146" s="247">
        <v>1</v>
      </c>
      <c r="S146" s="247">
        <v>1</v>
      </c>
      <c r="T146" s="247">
        <v>25</v>
      </c>
      <c r="U146" s="247">
        <v>1</v>
      </c>
      <c r="V146" s="247">
        <v>1</v>
      </c>
      <c r="W146" s="247">
        <v>1</v>
      </c>
      <c r="X146" s="247">
        <v>1</v>
      </c>
      <c r="Y146" s="247">
        <v>4</v>
      </c>
      <c r="Z146" s="247">
        <v>2</v>
      </c>
      <c r="AA146" s="247">
        <v>24</v>
      </c>
      <c r="AB146" s="247">
        <v>1</v>
      </c>
      <c r="AC146" s="247">
        <v>2</v>
      </c>
      <c r="AD146" s="247">
        <v>8</v>
      </c>
      <c r="AE146" s="247">
        <v>1</v>
      </c>
      <c r="AF146" s="247">
        <v>1</v>
      </c>
      <c r="AG146" s="247">
        <v>10</v>
      </c>
      <c r="AH146" s="247">
        <v>1</v>
      </c>
      <c r="AI146" s="247">
        <v>4</v>
      </c>
      <c r="AJ146" s="247">
        <v>4</v>
      </c>
      <c r="AK146" s="247">
        <v>60</v>
      </c>
      <c r="AL146" s="247">
        <v>1</v>
      </c>
      <c r="AM146" s="247">
        <v>1</v>
      </c>
      <c r="AN146" s="247">
        <v>38</v>
      </c>
      <c r="AO146" s="247">
        <v>2</v>
      </c>
      <c r="AP146" s="247">
        <v>1</v>
      </c>
      <c r="AQ146" s="247">
        <v>1</v>
      </c>
      <c r="AR146" s="247">
        <v>1</v>
      </c>
      <c r="AS146" s="247">
        <v>2</v>
      </c>
      <c r="AT146" s="247">
        <v>6</v>
      </c>
      <c r="AU146" s="247">
        <v>1</v>
      </c>
      <c r="AV146" s="247">
        <v>1</v>
      </c>
      <c r="AW146" s="247">
        <v>6</v>
      </c>
      <c r="AX146" s="247">
        <v>4</v>
      </c>
      <c r="AY146" s="247">
        <v>1</v>
      </c>
      <c r="AZ146" s="247">
        <v>3</v>
      </c>
      <c r="BA146" s="247">
        <v>1</v>
      </c>
      <c r="BB146" s="247">
        <v>2</v>
      </c>
      <c r="BC146" s="247">
        <v>2</v>
      </c>
      <c r="BD146" s="247">
        <v>1</v>
      </c>
      <c r="BE146" s="247">
        <v>1</v>
      </c>
      <c r="BF146" s="247">
        <v>1</v>
      </c>
      <c r="BG146" s="247">
        <v>1</v>
      </c>
      <c r="BH146" s="247">
        <v>8</v>
      </c>
      <c r="BI146" s="247">
        <v>3</v>
      </c>
      <c r="BJ146" s="247">
        <v>100</v>
      </c>
      <c r="BK146" s="247">
        <v>1</v>
      </c>
      <c r="BL146" s="247">
        <v>2</v>
      </c>
      <c r="BM146" s="247">
        <v>1</v>
      </c>
      <c r="BN146" s="247">
        <v>1</v>
      </c>
      <c r="BO146" s="247">
        <v>1</v>
      </c>
      <c r="BP146" s="247">
        <v>8</v>
      </c>
      <c r="BQ146" s="247">
        <v>29</v>
      </c>
      <c r="BR146" s="247">
        <v>1</v>
      </c>
      <c r="BS146" s="247">
        <v>1</v>
      </c>
      <c r="BT146" s="247">
        <v>2</v>
      </c>
      <c r="BU146" s="247">
        <v>1</v>
      </c>
      <c r="BV146" s="247">
        <v>2</v>
      </c>
      <c r="BW146" s="247">
        <v>18</v>
      </c>
      <c r="BX146" s="247">
        <v>2</v>
      </c>
      <c r="BY146" s="247">
        <v>8</v>
      </c>
      <c r="BZ146" s="247">
        <v>6</v>
      </c>
      <c r="CA146" s="247">
        <v>1</v>
      </c>
      <c r="CB146" s="247">
        <v>1</v>
      </c>
      <c r="CC146" s="247">
        <v>11</v>
      </c>
      <c r="CD146" s="247">
        <v>7</v>
      </c>
      <c r="CE146" s="247">
        <v>1</v>
      </c>
      <c r="CF146" s="247">
        <v>1</v>
      </c>
      <c r="CG146" s="247">
        <v>3</v>
      </c>
      <c r="CH146" s="247">
        <v>1</v>
      </c>
      <c r="CI146" s="247">
        <v>3</v>
      </c>
      <c r="CJ146" s="247">
        <v>11</v>
      </c>
      <c r="CK146" s="247">
        <v>2</v>
      </c>
      <c r="CL146" s="247">
        <v>1</v>
      </c>
      <c r="CM146" s="247">
        <v>1</v>
      </c>
      <c r="CN146" s="247">
        <v>6</v>
      </c>
      <c r="CO146" s="247">
        <v>1</v>
      </c>
      <c r="CP146" s="247">
        <v>1</v>
      </c>
      <c r="CQ146" s="247">
        <v>5</v>
      </c>
      <c r="CR146" s="247">
        <v>2</v>
      </c>
      <c r="CS146" s="247">
        <v>1</v>
      </c>
      <c r="CT146" s="247">
        <v>1</v>
      </c>
      <c r="CU146" s="247">
        <v>3</v>
      </c>
      <c r="CV146" s="247">
        <v>714</v>
      </c>
    </row>
    <row r="147" spans="1:100" ht="15" x14ac:dyDescent="0.25">
      <c r="A147"/>
      <c r="B147"/>
    </row>
    <row r="148" spans="1:100" ht="15" x14ac:dyDescent="0.25">
      <c r="A148"/>
      <c r="B148"/>
    </row>
    <row r="149" spans="1:100" x14ac:dyDescent="0.2">
      <c r="A149" s="20" t="s">
        <v>4392</v>
      </c>
    </row>
    <row r="150" spans="1:100" ht="15" x14ac:dyDescent="0.25">
      <c r="A150" t="s">
        <v>4391</v>
      </c>
      <c r="B150" t="s">
        <v>4385</v>
      </c>
      <c r="C150"/>
      <c r="D150"/>
      <c r="E150"/>
      <c r="F150"/>
      <c r="G150"/>
      <c r="H150"/>
      <c r="I150"/>
      <c r="J150"/>
      <c r="K150"/>
    </row>
    <row r="151" spans="1:100" ht="15" x14ac:dyDescent="0.25">
      <c r="A151" s="248" t="s">
        <v>4386</v>
      </c>
      <c r="B151" s="248" t="s">
        <v>994</v>
      </c>
      <c r="C151" s="248" t="s">
        <v>1852</v>
      </c>
      <c r="D151" s="248" t="s">
        <v>1854</v>
      </c>
      <c r="E151" s="248" t="s">
        <v>1856</v>
      </c>
      <c r="F151" s="248" t="s">
        <v>990</v>
      </c>
      <c r="G151" s="248" t="s">
        <v>1148</v>
      </c>
      <c r="H151" s="248" t="s">
        <v>1846</v>
      </c>
      <c r="I151" s="248" t="s">
        <v>1862</v>
      </c>
      <c r="J151" s="248" t="s">
        <v>1844</v>
      </c>
      <c r="K151" s="248" t="s">
        <v>4387</v>
      </c>
    </row>
    <row r="152" spans="1:100" ht="15" x14ac:dyDescent="0.25">
      <c r="A152" s="246" t="s">
        <v>18</v>
      </c>
      <c r="B152" s="247">
        <v>1</v>
      </c>
      <c r="C152" s="247"/>
      <c r="D152" s="247"/>
      <c r="E152" s="247"/>
      <c r="F152" s="247"/>
      <c r="G152" s="247"/>
      <c r="H152" s="247"/>
      <c r="I152" s="247"/>
      <c r="J152" s="247"/>
      <c r="K152" s="247">
        <v>1</v>
      </c>
    </row>
    <row r="153" spans="1:100" ht="15" x14ac:dyDescent="0.25">
      <c r="A153" s="246" t="s">
        <v>1842</v>
      </c>
      <c r="B153" s="247">
        <v>1</v>
      </c>
      <c r="C153" s="247"/>
      <c r="D153" s="247"/>
      <c r="E153" s="247"/>
      <c r="F153" s="247"/>
      <c r="G153" s="247"/>
      <c r="H153" s="247"/>
      <c r="I153" s="247"/>
      <c r="J153" s="247"/>
      <c r="K153" s="247">
        <v>1</v>
      </c>
    </row>
    <row r="154" spans="1:100" ht="15" x14ac:dyDescent="0.25">
      <c r="A154" s="246" t="s">
        <v>30</v>
      </c>
      <c r="B154" s="247">
        <v>1</v>
      </c>
      <c r="C154" s="247"/>
      <c r="D154" s="247"/>
      <c r="E154" s="247"/>
      <c r="F154" s="247"/>
      <c r="G154" s="247"/>
      <c r="H154" s="247"/>
      <c r="I154" s="247"/>
      <c r="J154" s="247">
        <v>1</v>
      </c>
      <c r="K154" s="247">
        <v>2</v>
      </c>
    </row>
    <row r="155" spans="1:100" ht="15" x14ac:dyDescent="0.25">
      <c r="A155" s="246" t="s">
        <v>34</v>
      </c>
      <c r="B155" s="247">
        <v>1</v>
      </c>
      <c r="C155" s="247">
        <v>2</v>
      </c>
      <c r="D155" s="247">
        <v>10</v>
      </c>
      <c r="E155" s="247">
        <v>3</v>
      </c>
      <c r="F155" s="247">
        <v>3</v>
      </c>
      <c r="G155" s="247">
        <v>1</v>
      </c>
      <c r="H155" s="247">
        <v>4</v>
      </c>
      <c r="I155" s="247">
        <v>7</v>
      </c>
      <c r="J155" s="247">
        <v>13</v>
      </c>
      <c r="K155" s="247">
        <v>44</v>
      </c>
    </row>
    <row r="156" spans="1:100" ht="15" x14ac:dyDescent="0.25">
      <c r="A156" s="246" t="s">
        <v>82</v>
      </c>
      <c r="B156" s="247"/>
      <c r="C156" s="247">
        <v>1</v>
      </c>
      <c r="D156" s="247"/>
      <c r="E156" s="247"/>
      <c r="F156" s="247"/>
      <c r="G156" s="247"/>
      <c r="H156" s="247"/>
      <c r="I156" s="247"/>
      <c r="J156" s="247"/>
      <c r="K156" s="247">
        <v>1</v>
      </c>
    </row>
    <row r="157" spans="1:100" ht="15" x14ac:dyDescent="0.25">
      <c r="A157" s="246" t="s">
        <v>89</v>
      </c>
      <c r="B157" s="247">
        <v>1</v>
      </c>
      <c r="C157" s="247"/>
      <c r="D157" s="247"/>
      <c r="E157" s="247"/>
      <c r="F157" s="247"/>
      <c r="G157" s="247"/>
      <c r="H157" s="247"/>
      <c r="I157" s="247"/>
      <c r="J157" s="247">
        <v>2</v>
      </c>
      <c r="K157" s="247">
        <v>3</v>
      </c>
    </row>
    <row r="158" spans="1:100" ht="15" x14ac:dyDescent="0.25">
      <c r="A158" s="246" t="s">
        <v>3640</v>
      </c>
      <c r="B158" s="247">
        <v>1</v>
      </c>
      <c r="C158" s="247"/>
      <c r="D158" s="247"/>
      <c r="E158" s="247"/>
      <c r="F158" s="247"/>
      <c r="G158" s="247"/>
      <c r="H158" s="247"/>
      <c r="I158" s="247"/>
      <c r="J158" s="247"/>
      <c r="K158" s="247">
        <v>1</v>
      </c>
    </row>
    <row r="159" spans="1:100" ht="15" x14ac:dyDescent="0.25">
      <c r="A159" s="246" t="s">
        <v>103</v>
      </c>
      <c r="B159" s="247">
        <v>2</v>
      </c>
      <c r="C159" s="247"/>
      <c r="D159" s="247">
        <v>2</v>
      </c>
      <c r="E159" s="247"/>
      <c r="F159" s="247"/>
      <c r="G159" s="247"/>
      <c r="H159" s="247"/>
      <c r="I159" s="247"/>
      <c r="J159" s="247">
        <v>4</v>
      </c>
      <c r="K159" s="247">
        <v>8</v>
      </c>
    </row>
    <row r="160" spans="1:100" ht="15" x14ac:dyDescent="0.25">
      <c r="A160" s="246" t="s">
        <v>1894</v>
      </c>
      <c r="B160" s="247">
        <v>1</v>
      </c>
      <c r="C160" s="247"/>
      <c r="D160" s="247"/>
      <c r="E160" s="247"/>
      <c r="F160" s="247"/>
      <c r="G160" s="247"/>
      <c r="H160" s="247"/>
      <c r="I160" s="247"/>
      <c r="J160" s="247"/>
      <c r="K160" s="247">
        <v>1</v>
      </c>
    </row>
    <row r="161" spans="1:11" ht="15" x14ac:dyDescent="0.25">
      <c r="A161" s="246" t="s">
        <v>1895</v>
      </c>
      <c r="B161" s="247"/>
      <c r="C161" s="247"/>
      <c r="D161" s="247"/>
      <c r="E161" s="247"/>
      <c r="F161" s="247">
        <v>2</v>
      </c>
      <c r="G161" s="247"/>
      <c r="H161" s="247"/>
      <c r="I161" s="247"/>
      <c r="J161" s="247"/>
      <c r="K161" s="247">
        <v>2</v>
      </c>
    </row>
    <row r="162" spans="1:11" ht="15" x14ac:dyDescent="0.25">
      <c r="A162" s="246" t="s">
        <v>157</v>
      </c>
      <c r="B162" s="247">
        <v>3</v>
      </c>
      <c r="C162" s="247">
        <v>2</v>
      </c>
      <c r="D162" s="247">
        <v>3</v>
      </c>
      <c r="E162" s="247"/>
      <c r="F162" s="247"/>
      <c r="G162" s="247"/>
      <c r="H162" s="247"/>
      <c r="I162" s="247"/>
      <c r="J162" s="247">
        <v>4</v>
      </c>
      <c r="K162" s="247">
        <v>12</v>
      </c>
    </row>
    <row r="163" spans="1:11" ht="15" x14ac:dyDescent="0.25">
      <c r="A163" s="246" t="s">
        <v>172</v>
      </c>
      <c r="B163" s="247">
        <v>1</v>
      </c>
      <c r="C163" s="247"/>
      <c r="D163" s="247"/>
      <c r="E163" s="247"/>
      <c r="F163" s="247"/>
      <c r="G163" s="247"/>
      <c r="H163" s="247"/>
      <c r="I163" s="247"/>
      <c r="J163" s="247">
        <v>3</v>
      </c>
      <c r="K163" s="247">
        <v>4</v>
      </c>
    </row>
    <row r="164" spans="1:11" ht="15" x14ac:dyDescent="0.25">
      <c r="A164" s="246" t="s">
        <v>178</v>
      </c>
      <c r="B164" s="247">
        <v>1</v>
      </c>
      <c r="C164" s="247"/>
      <c r="D164" s="247"/>
      <c r="E164" s="247"/>
      <c r="F164" s="247"/>
      <c r="G164" s="247"/>
      <c r="H164" s="247"/>
      <c r="I164" s="247"/>
      <c r="J164" s="247"/>
      <c r="K164" s="247">
        <v>1</v>
      </c>
    </row>
    <row r="165" spans="1:11" ht="15" x14ac:dyDescent="0.25">
      <c r="A165" s="246" t="s">
        <v>1044</v>
      </c>
      <c r="B165" s="247">
        <v>1</v>
      </c>
      <c r="C165" s="247"/>
      <c r="D165" s="247"/>
      <c r="E165" s="247"/>
      <c r="F165" s="247"/>
      <c r="G165" s="247"/>
      <c r="H165" s="247"/>
      <c r="I165" s="247"/>
      <c r="J165" s="247"/>
      <c r="K165" s="247">
        <v>1</v>
      </c>
    </row>
    <row r="166" spans="1:11" ht="15" x14ac:dyDescent="0.25">
      <c r="A166" s="246" t="s">
        <v>180</v>
      </c>
      <c r="B166" s="247">
        <v>2</v>
      </c>
      <c r="C166" s="247">
        <v>1</v>
      </c>
      <c r="D166" s="247">
        <v>1</v>
      </c>
      <c r="E166" s="247"/>
      <c r="F166" s="247"/>
      <c r="G166" s="247"/>
      <c r="H166" s="247"/>
      <c r="I166" s="247"/>
      <c r="J166" s="247">
        <v>1</v>
      </c>
      <c r="K166" s="247">
        <v>5</v>
      </c>
    </row>
    <row r="167" spans="1:11" ht="15" x14ac:dyDescent="0.25">
      <c r="A167" s="246" t="s">
        <v>191</v>
      </c>
      <c r="B167" s="247">
        <v>1</v>
      </c>
      <c r="C167" s="247"/>
      <c r="D167" s="247">
        <v>1</v>
      </c>
      <c r="E167" s="247"/>
      <c r="F167" s="247"/>
      <c r="G167" s="247"/>
      <c r="H167" s="247"/>
      <c r="I167" s="247"/>
      <c r="J167" s="247">
        <v>2</v>
      </c>
      <c r="K167" s="247">
        <v>4</v>
      </c>
    </row>
    <row r="168" spans="1:11" ht="15" x14ac:dyDescent="0.25">
      <c r="A168" s="246" t="s">
        <v>1920</v>
      </c>
      <c r="B168" s="247"/>
      <c r="C168" s="247"/>
      <c r="D168" s="247"/>
      <c r="E168" s="247">
        <v>1</v>
      </c>
      <c r="F168" s="247"/>
      <c r="G168" s="247"/>
      <c r="H168" s="247"/>
      <c r="I168" s="247"/>
      <c r="J168" s="247"/>
      <c r="K168" s="247">
        <v>1</v>
      </c>
    </row>
    <row r="169" spans="1:11" ht="15" x14ac:dyDescent="0.25">
      <c r="A169" s="246" t="s">
        <v>203</v>
      </c>
      <c r="B169" s="247"/>
      <c r="C169" s="247">
        <v>4</v>
      </c>
      <c r="D169" s="247"/>
      <c r="E169" s="247"/>
      <c r="F169" s="247"/>
      <c r="G169" s="247"/>
      <c r="H169" s="247"/>
      <c r="I169" s="247"/>
      <c r="J169" s="247"/>
      <c r="K169" s="247">
        <v>4</v>
      </c>
    </row>
    <row r="170" spans="1:11" ht="15" x14ac:dyDescent="0.25">
      <c r="A170" s="246" t="s">
        <v>208</v>
      </c>
      <c r="B170" s="247">
        <v>1</v>
      </c>
      <c r="C170" s="247"/>
      <c r="D170" s="247"/>
      <c r="E170" s="247"/>
      <c r="F170" s="247"/>
      <c r="G170" s="247">
        <v>1</v>
      </c>
      <c r="H170" s="247"/>
      <c r="I170" s="247"/>
      <c r="J170" s="247"/>
      <c r="K170" s="247">
        <v>2</v>
      </c>
    </row>
    <row r="171" spans="1:11" ht="15" x14ac:dyDescent="0.25">
      <c r="A171" s="246" t="s">
        <v>1926</v>
      </c>
      <c r="B171" s="247">
        <v>1</v>
      </c>
      <c r="C171" s="247"/>
      <c r="D171" s="247"/>
      <c r="E171" s="247"/>
      <c r="F171" s="247"/>
      <c r="G171" s="247"/>
      <c r="H171" s="247"/>
      <c r="I171" s="247"/>
      <c r="J171" s="247">
        <v>2</v>
      </c>
      <c r="K171" s="247">
        <v>3</v>
      </c>
    </row>
    <row r="172" spans="1:11" ht="15" x14ac:dyDescent="0.25">
      <c r="A172" s="246" t="s">
        <v>1929</v>
      </c>
      <c r="B172" s="247"/>
      <c r="C172" s="247"/>
      <c r="D172" s="247">
        <v>1</v>
      </c>
      <c r="E172" s="247"/>
      <c r="F172" s="247"/>
      <c r="G172" s="247"/>
      <c r="H172" s="247"/>
      <c r="I172" s="247"/>
      <c r="J172" s="247"/>
      <c r="K172" s="247">
        <v>1</v>
      </c>
    </row>
    <row r="173" spans="1:11" ht="15" x14ac:dyDescent="0.25">
      <c r="A173" s="246" t="s">
        <v>210</v>
      </c>
      <c r="B173" s="247"/>
      <c r="C173" s="247"/>
      <c r="D173" s="247"/>
      <c r="E173" s="247"/>
      <c r="F173" s="247"/>
      <c r="G173" s="247"/>
      <c r="H173" s="247"/>
      <c r="I173" s="247"/>
      <c r="J173" s="247">
        <v>4</v>
      </c>
      <c r="K173" s="247">
        <v>4</v>
      </c>
    </row>
    <row r="174" spans="1:11" ht="15" x14ac:dyDescent="0.25">
      <c r="A174" s="246" t="s">
        <v>219</v>
      </c>
      <c r="B174" s="247">
        <v>2</v>
      </c>
      <c r="C174" s="247">
        <v>1</v>
      </c>
      <c r="D174" s="247"/>
      <c r="E174" s="247"/>
      <c r="F174" s="247"/>
      <c r="G174" s="247"/>
      <c r="H174" s="247"/>
      <c r="I174" s="247"/>
      <c r="J174" s="247"/>
      <c r="K174" s="247">
        <v>3</v>
      </c>
    </row>
    <row r="175" spans="1:11" ht="15" x14ac:dyDescent="0.25">
      <c r="A175" s="246" t="s">
        <v>222</v>
      </c>
      <c r="B175" s="247">
        <v>1</v>
      </c>
      <c r="C175" s="247">
        <v>2</v>
      </c>
      <c r="D175" s="247">
        <v>1</v>
      </c>
      <c r="E175" s="247"/>
      <c r="F175" s="247"/>
      <c r="G175" s="247"/>
      <c r="H175" s="247">
        <v>2</v>
      </c>
      <c r="I175" s="247"/>
      <c r="J175" s="247">
        <v>2</v>
      </c>
      <c r="K175" s="247">
        <v>8</v>
      </c>
    </row>
    <row r="176" spans="1:11" ht="15" x14ac:dyDescent="0.25">
      <c r="A176" s="246" t="s">
        <v>1945</v>
      </c>
      <c r="B176" s="247"/>
      <c r="C176" s="247"/>
      <c r="D176" s="247"/>
      <c r="E176" s="247"/>
      <c r="F176" s="247"/>
      <c r="G176" s="247"/>
      <c r="H176" s="247"/>
      <c r="I176" s="247"/>
      <c r="J176" s="247">
        <v>1</v>
      </c>
      <c r="K176" s="247">
        <v>1</v>
      </c>
    </row>
    <row r="177" spans="1:11" ht="15" x14ac:dyDescent="0.25">
      <c r="A177" s="246" t="s">
        <v>258</v>
      </c>
      <c r="B177" s="247">
        <v>2</v>
      </c>
      <c r="C177" s="247">
        <v>2</v>
      </c>
      <c r="D177" s="247">
        <v>18</v>
      </c>
      <c r="E177" s="247"/>
      <c r="F177" s="247">
        <v>1</v>
      </c>
      <c r="G177" s="247">
        <v>1</v>
      </c>
      <c r="H177" s="247"/>
      <c r="I177" s="247">
        <v>3</v>
      </c>
      <c r="J177" s="247">
        <v>3</v>
      </c>
      <c r="K177" s="247">
        <v>30</v>
      </c>
    </row>
    <row r="178" spans="1:11" ht="15" x14ac:dyDescent="0.25">
      <c r="A178" s="246" t="s">
        <v>356</v>
      </c>
      <c r="B178" s="247"/>
      <c r="C178" s="247"/>
      <c r="D178" s="247"/>
      <c r="E178" s="247"/>
      <c r="F178" s="247"/>
      <c r="G178" s="247"/>
      <c r="H178" s="247"/>
      <c r="I178" s="247"/>
      <c r="J178" s="247">
        <v>2</v>
      </c>
      <c r="K178" s="247">
        <v>2</v>
      </c>
    </row>
    <row r="179" spans="1:11" ht="15" x14ac:dyDescent="0.25">
      <c r="A179" s="246" t="s">
        <v>363</v>
      </c>
      <c r="B179" s="247">
        <v>14</v>
      </c>
      <c r="C179" s="247">
        <v>7</v>
      </c>
      <c r="D179" s="247">
        <v>38</v>
      </c>
      <c r="E179" s="247">
        <v>24</v>
      </c>
      <c r="F179" s="247">
        <v>6</v>
      </c>
      <c r="G179" s="247">
        <v>25</v>
      </c>
      <c r="H179" s="247">
        <v>156</v>
      </c>
      <c r="I179" s="247">
        <v>4</v>
      </c>
      <c r="J179" s="247">
        <v>26</v>
      </c>
      <c r="K179" s="247">
        <v>300</v>
      </c>
    </row>
    <row r="180" spans="1:11" ht="15" x14ac:dyDescent="0.25">
      <c r="A180" s="246" t="s">
        <v>2265</v>
      </c>
      <c r="B180" s="247">
        <v>1</v>
      </c>
      <c r="C180" s="247"/>
      <c r="D180" s="247"/>
      <c r="E180" s="247"/>
      <c r="F180" s="247"/>
      <c r="G180" s="247"/>
      <c r="H180" s="247"/>
      <c r="I180" s="247"/>
      <c r="J180" s="247">
        <v>2</v>
      </c>
      <c r="K180" s="247">
        <v>3</v>
      </c>
    </row>
    <row r="181" spans="1:11" ht="15" x14ac:dyDescent="0.25">
      <c r="A181" s="246" t="s">
        <v>2269</v>
      </c>
      <c r="B181" s="247">
        <v>1</v>
      </c>
      <c r="C181" s="247"/>
      <c r="D181" s="247"/>
      <c r="E181" s="247"/>
      <c r="F181" s="247"/>
      <c r="G181" s="247"/>
      <c r="H181" s="247"/>
      <c r="I181" s="247"/>
      <c r="J181" s="247"/>
      <c r="K181" s="247">
        <v>1</v>
      </c>
    </row>
    <row r="182" spans="1:11" ht="15" x14ac:dyDescent="0.25">
      <c r="A182" s="246" t="s">
        <v>2271</v>
      </c>
      <c r="B182" s="247">
        <v>1</v>
      </c>
      <c r="C182" s="247"/>
      <c r="D182" s="247"/>
      <c r="E182" s="247"/>
      <c r="F182" s="247"/>
      <c r="G182" s="247"/>
      <c r="H182" s="247"/>
      <c r="I182" s="247">
        <v>1</v>
      </c>
      <c r="J182" s="247"/>
      <c r="K182" s="247">
        <v>2</v>
      </c>
    </row>
    <row r="183" spans="1:11" ht="15" x14ac:dyDescent="0.25">
      <c r="A183" s="246" t="s">
        <v>529</v>
      </c>
      <c r="B183" s="247"/>
      <c r="C183" s="247"/>
      <c r="D183" s="247"/>
      <c r="E183" s="247"/>
      <c r="F183" s="247">
        <v>1</v>
      </c>
      <c r="G183" s="247"/>
      <c r="H183" s="247"/>
      <c r="I183" s="247"/>
      <c r="J183" s="247">
        <v>1</v>
      </c>
      <c r="K183" s="247">
        <v>2</v>
      </c>
    </row>
    <row r="184" spans="1:11" ht="15" x14ac:dyDescent="0.25">
      <c r="A184" s="246" t="s">
        <v>532</v>
      </c>
      <c r="B184" s="247">
        <v>1</v>
      </c>
      <c r="C184" s="247"/>
      <c r="D184" s="247">
        <v>2</v>
      </c>
      <c r="E184" s="247"/>
      <c r="F184" s="247"/>
      <c r="G184" s="247"/>
      <c r="H184" s="247"/>
      <c r="I184" s="247">
        <v>3</v>
      </c>
      <c r="J184" s="247"/>
      <c r="K184" s="247">
        <v>6</v>
      </c>
    </row>
    <row r="185" spans="1:11" ht="15" x14ac:dyDescent="0.25">
      <c r="A185" s="246" t="s">
        <v>2283</v>
      </c>
      <c r="B185" s="247">
        <v>1</v>
      </c>
      <c r="C185" s="247"/>
      <c r="D185" s="247"/>
      <c r="E185" s="247"/>
      <c r="F185" s="247"/>
      <c r="G185" s="247"/>
      <c r="H185" s="247"/>
      <c r="I185" s="247"/>
      <c r="J185" s="247"/>
      <c r="K185" s="247">
        <v>1</v>
      </c>
    </row>
    <row r="186" spans="1:11" ht="15" x14ac:dyDescent="0.25">
      <c r="A186" s="246" t="s">
        <v>2285</v>
      </c>
      <c r="B186" s="247">
        <v>1</v>
      </c>
      <c r="C186" s="247"/>
      <c r="D186" s="247"/>
      <c r="E186" s="247"/>
      <c r="F186" s="247"/>
      <c r="G186" s="247"/>
      <c r="H186" s="247"/>
      <c r="I186" s="247"/>
      <c r="J186" s="247"/>
      <c r="K186" s="247">
        <v>1</v>
      </c>
    </row>
    <row r="187" spans="1:11" ht="15" x14ac:dyDescent="0.25">
      <c r="A187" s="246" t="s">
        <v>538</v>
      </c>
      <c r="B187" s="247">
        <v>1</v>
      </c>
      <c r="C187" s="247">
        <v>7</v>
      </c>
      <c r="D187" s="247">
        <v>4</v>
      </c>
      <c r="E187" s="247"/>
      <c r="F187" s="247"/>
      <c r="G187" s="247"/>
      <c r="H187" s="247"/>
      <c r="I187" s="247"/>
      <c r="J187" s="247"/>
      <c r="K187" s="247">
        <v>12</v>
      </c>
    </row>
    <row r="188" spans="1:11" ht="15" x14ac:dyDescent="0.25">
      <c r="A188" s="246" t="s">
        <v>548</v>
      </c>
      <c r="B188" s="247"/>
      <c r="C188" s="247"/>
      <c r="D188" s="247"/>
      <c r="E188" s="247"/>
      <c r="F188" s="247"/>
      <c r="G188" s="247"/>
      <c r="H188" s="247"/>
      <c r="I188" s="247"/>
      <c r="J188" s="247">
        <v>3</v>
      </c>
      <c r="K188" s="247">
        <v>3</v>
      </c>
    </row>
    <row r="189" spans="1:11" ht="15" x14ac:dyDescent="0.25">
      <c r="A189" s="246" t="s">
        <v>1673</v>
      </c>
      <c r="B189" s="247">
        <v>1</v>
      </c>
      <c r="C189" s="247"/>
      <c r="D189" s="247">
        <v>1</v>
      </c>
      <c r="E189" s="247"/>
      <c r="F189" s="247"/>
      <c r="G189" s="247"/>
      <c r="H189" s="247"/>
      <c r="I189" s="247"/>
      <c r="J189" s="247">
        <v>1</v>
      </c>
      <c r="K189" s="247">
        <v>3</v>
      </c>
    </row>
    <row r="190" spans="1:11" ht="15" x14ac:dyDescent="0.25">
      <c r="A190" s="246" t="s">
        <v>4393</v>
      </c>
      <c r="B190" s="247"/>
      <c r="C190" s="247"/>
      <c r="D190" s="247"/>
      <c r="E190" s="247"/>
      <c r="F190" s="247"/>
      <c r="G190" s="247"/>
      <c r="H190" s="247"/>
      <c r="I190" s="247">
        <v>1</v>
      </c>
      <c r="J190" s="247"/>
      <c r="K190" s="247">
        <v>1</v>
      </c>
    </row>
    <row r="191" spans="1:11" ht="15" x14ac:dyDescent="0.25">
      <c r="A191" s="246" t="s">
        <v>569</v>
      </c>
      <c r="B191" s="247">
        <v>1</v>
      </c>
      <c r="C191" s="247">
        <v>2</v>
      </c>
      <c r="D191" s="247"/>
      <c r="E191" s="247"/>
      <c r="F191" s="247"/>
      <c r="G191" s="247"/>
      <c r="H191" s="247"/>
      <c r="I191" s="247">
        <v>1</v>
      </c>
      <c r="J191" s="247">
        <v>1</v>
      </c>
      <c r="K191" s="247">
        <v>5</v>
      </c>
    </row>
    <row r="192" spans="1:11" ht="15" x14ac:dyDescent="0.25">
      <c r="A192" s="246" t="s">
        <v>584</v>
      </c>
      <c r="B192" s="247">
        <v>1</v>
      </c>
      <c r="C192" s="247"/>
      <c r="D192" s="247">
        <v>6</v>
      </c>
      <c r="E192" s="247"/>
      <c r="F192" s="247">
        <v>2</v>
      </c>
      <c r="G192" s="247"/>
      <c r="H192" s="247"/>
      <c r="I192" s="247"/>
      <c r="J192" s="247">
        <v>1</v>
      </c>
      <c r="K192" s="247">
        <v>10</v>
      </c>
    </row>
    <row r="193" spans="1:11" ht="15" x14ac:dyDescent="0.25">
      <c r="A193" s="246" t="s">
        <v>605</v>
      </c>
      <c r="B193" s="247">
        <v>2</v>
      </c>
      <c r="C193" s="247"/>
      <c r="D193" s="247">
        <v>2</v>
      </c>
      <c r="E193" s="247"/>
      <c r="F193" s="247">
        <v>2</v>
      </c>
      <c r="G193" s="247"/>
      <c r="H193" s="247"/>
      <c r="I193" s="247"/>
      <c r="J193" s="247">
        <v>7</v>
      </c>
      <c r="K193" s="247">
        <v>13</v>
      </c>
    </row>
    <row r="194" spans="1:11" ht="15" x14ac:dyDescent="0.25">
      <c r="A194" s="246" t="s">
        <v>644</v>
      </c>
      <c r="B194" s="247">
        <v>2</v>
      </c>
      <c r="C194" s="247">
        <v>1</v>
      </c>
      <c r="D194" s="247"/>
      <c r="E194" s="247"/>
      <c r="F194" s="247"/>
      <c r="G194" s="247">
        <v>1</v>
      </c>
      <c r="H194" s="247"/>
      <c r="I194" s="247"/>
      <c r="J194" s="247"/>
      <c r="K194" s="247">
        <v>4</v>
      </c>
    </row>
    <row r="195" spans="1:11" ht="15" x14ac:dyDescent="0.25">
      <c r="A195" s="246" t="s">
        <v>653</v>
      </c>
      <c r="B195" s="247">
        <v>1</v>
      </c>
      <c r="C195" s="247"/>
      <c r="D195" s="247">
        <v>11</v>
      </c>
      <c r="E195" s="247"/>
      <c r="F195" s="247"/>
      <c r="G195" s="247">
        <v>1</v>
      </c>
      <c r="H195" s="247"/>
      <c r="I195" s="247">
        <v>3</v>
      </c>
      <c r="J195" s="247"/>
      <c r="K195" s="247">
        <v>16</v>
      </c>
    </row>
    <row r="196" spans="1:11" ht="15" x14ac:dyDescent="0.25">
      <c r="A196" s="246" t="s">
        <v>1705</v>
      </c>
      <c r="B196" s="247"/>
      <c r="C196" s="247"/>
      <c r="D196" s="247"/>
      <c r="E196" s="247"/>
      <c r="F196" s="247"/>
      <c r="G196" s="247"/>
      <c r="H196" s="247"/>
      <c r="I196" s="247"/>
      <c r="J196" s="247">
        <v>1</v>
      </c>
      <c r="K196" s="247">
        <v>1</v>
      </c>
    </row>
    <row r="197" spans="1:11" ht="15" x14ac:dyDescent="0.25">
      <c r="A197" s="246" t="s">
        <v>2354</v>
      </c>
      <c r="B197" s="247">
        <v>1</v>
      </c>
      <c r="C197" s="247"/>
      <c r="D197" s="247"/>
      <c r="E197" s="247"/>
      <c r="F197" s="247"/>
      <c r="G197" s="247"/>
      <c r="H197" s="247"/>
      <c r="I197" s="247"/>
      <c r="J197" s="247"/>
      <c r="K197" s="247">
        <v>1</v>
      </c>
    </row>
    <row r="198" spans="1:11" ht="15" x14ac:dyDescent="0.25">
      <c r="A198" s="246" t="s">
        <v>1709</v>
      </c>
      <c r="B198" s="247"/>
      <c r="C198" s="247"/>
      <c r="D198" s="247"/>
      <c r="E198" s="247"/>
      <c r="F198" s="247"/>
      <c r="G198" s="247"/>
      <c r="H198" s="247"/>
      <c r="I198" s="247"/>
      <c r="J198" s="247">
        <v>1</v>
      </c>
      <c r="K198" s="247">
        <v>1</v>
      </c>
    </row>
    <row r="199" spans="1:11" ht="15" x14ac:dyDescent="0.25">
      <c r="A199" s="246" t="s">
        <v>661</v>
      </c>
      <c r="B199" s="247">
        <v>1</v>
      </c>
      <c r="C199" s="247"/>
      <c r="D199" s="247">
        <v>19</v>
      </c>
      <c r="E199" s="247"/>
      <c r="F199" s="247">
        <v>2</v>
      </c>
      <c r="G199" s="247"/>
      <c r="H199" s="247"/>
      <c r="I199" s="247"/>
      <c r="J199" s="247">
        <v>2</v>
      </c>
      <c r="K199" s="247">
        <v>24</v>
      </c>
    </row>
    <row r="200" spans="1:11" ht="15" x14ac:dyDescent="0.25">
      <c r="A200" s="246" t="s">
        <v>2384</v>
      </c>
      <c r="B200" s="247">
        <v>1</v>
      </c>
      <c r="C200" s="247"/>
      <c r="D200" s="247"/>
      <c r="E200" s="247"/>
      <c r="F200" s="247"/>
      <c r="G200" s="247"/>
      <c r="H200" s="247"/>
      <c r="I200" s="247"/>
      <c r="J200" s="247"/>
      <c r="K200" s="247">
        <v>1</v>
      </c>
    </row>
    <row r="201" spans="1:11" ht="15" x14ac:dyDescent="0.25">
      <c r="A201" s="246" t="s">
        <v>1732</v>
      </c>
      <c r="B201" s="247">
        <v>1</v>
      </c>
      <c r="C201" s="247"/>
      <c r="D201" s="247"/>
      <c r="E201" s="247"/>
      <c r="F201" s="247"/>
      <c r="G201" s="247"/>
      <c r="H201" s="247"/>
      <c r="I201" s="247"/>
      <c r="J201" s="247"/>
      <c r="K201" s="247">
        <v>1</v>
      </c>
    </row>
    <row r="202" spans="1:11" ht="15" x14ac:dyDescent="0.25">
      <c r="A202" s="246" t="s">
        <v>1736</v>
      </c>
      <c r="B202" s="247"/>
      <c r="C202" s="247"/>
      <c r="D202" s="247">
        <v>2</v>
      </c>
      <c r="E202" s="247"/>
      <c r="F202" s="247"/>
      <c r="G202" s="247"/>
      <c r="H202" s="247"/>
      <c r="I202" s="247"/>
      <c r="J202" s="247"/>
      <c r="K202" s="247">
        <v>2</v>
      </c>
    </row>
    <row r="203" spans="1:11" ht="15" x14ac:dyDescent="0.25">
      <c r="A203" s="246" t="s">
        <v>701</v>
      </c>
      <c r="B203" s="247">
        <v>1</v>
      </c>
      <c r="C203" s="247"/>
      <c r="D203" s="247">
        <v>2</v>
      </c>
      <c r="E203" s="247">
        <v>1</v>
      </c>
      <c r="F203" s="247">
        <v>2</v>
      </c>
      <c r="G203" s="247"/>
      <c r="H203" s="247"/>
      <c r="I203" s="247"/>
      <c r="J203" s="247">
        <v>4</v>
      </c>
      <c r="K203" s="247">
        <v>10</v>
      </c>
    </row>
    <row r="204" spans="1:11" ht="15" x14ac:dyDescent="0.25">
      <c r="A204" s="246" t="s">
        <v>1741</v>
      </c>
      <c r="B204" s="247"/>
      <c r="C204" s="247">
        <v>1</v>
      </c>
      <c r="D204" s="247"/>
      <c r="E204" s="247"/>
      <c r="F204" s="247"/>
      <c r="G204" s="247"/>
      <c r="H204" s="247"/>
      <c r="I204" s="247"/>
      <c r="J204" s="247"/>
      <c r="K204" s="247">
        <v>1</v>
      </c>
    </row>
    <row r="205" spans="1:11" ht="15" x14ac:dyDescent="0.25">
      <c r="A205" s="246" t="s">
        <v>710</v>
      </c>
      <c r="B205" s="247"/>
      <c r="C205" s="247"/>
      <c r="D205" s="247">
        <v>1</v>
      </c>
      <c r="E205" s="247"/>
      <c r="F205" s="247"/>
      <c r="G205" s="247"/>
      <c r="H205" s="247"/>
      <c r="I205" s="247"/>
      <c r="J205" s="247">
        <v>2</v>
      </c>
      <c r="K205" s="247">
        <v>3</v>
      </c>
    </row>
    <row r="206" spans="1:11" ht="15" x14ac:dyDescent="0.25">
      <c r="A206" s="246" t="s">
        <v>2403</v>
      </c>
      <c r="B206" s="247">
        <v>1</v>
      </c>
      <c r="C206" s="247"/>
      <c r="D206" s="247"/>
      <c r="E206" s="247"/>
      <c r="F206" s="247"/>
      <c r="G206" s="247"/>
      <c r="H206" s="247"/>
      <c r="I206" s="247"/>
      <c r="J206" s="247"/>
      <c r="K206" s="247">
        <v>1</v>
      </c>
    </row>
    <row r="207" spans="1:11" ht="15" x14ac:dyDescent="0.25">
      <c r="A207" s="246" t="s">
        <v>716</v>
      </c>
      <c r="B207" s="247">
        <v>4</v>
      </c>
      <c r="C207" s="247"/>
      <c r="D207" s="247"/>
      <c r="E207" s="247"/>
      <c r="F207" s="247"/>
      <c r="G207" s="247"/>
      <c r="H207" s="247"/>
      <c r="I207" s="247"/>
      <c r="J207" s="247"/>
      <c r="K207" s="247">
        <v>4</v>
      </c>
    </row>
    <row r="208" spans="1:11" ht="15" x14ac:dyDescent="0.25">
      <c r="A208" s="246" t="s">
        <v>2409</v>
      </c>
      <c r="B208" s="247"/>
      <c r="C208" s="247"/>
      <c r="D208" s="247"/>
      <c r="E208" s="247"/>
      <c r="F208" s="247"/>
      <c r="G208" s="247"/>
      <c r="H208" s="247"/>
      <c r="I208" s="247"/>
      <c r="J208" s="247">
        <v>1</v>
      </c>
      <c r="K208" s="247">
        <v>1</v>
      </c>
    </row>
    <row r="209" spans="1:11" ht="15" x14ac:dyDescent="0.25">
      <c r="A209" s="246" t="s">
        <v>720</v>
      </c>
      <c r="B209" s="247"/>
      <c r="C209" s="247"/>
      <c r="D209" s="247"/>
      <c r="E209" s="247"/>
      <c r="F209" s="247"/>
      <c r="G209" s="247"/>
      <c r="H209" s="247"/>
      <c r="I209" s="247"/>
      <c r="J209" s="247">
        <v>2</v>
      </c>
      <c r="K209" s="247">
        <v>2</v>
      </c>
    </row>
    <row r="210" spans="1:11" ht="15" x14ac:dyDescent="0.25">
      <c r="A210" s="246" t="s">
        <v>1747</v>
      </c>
      <c r="B210" s="247">
        <v>1</v>
      </c>
      <c r="C210" s="247"/>
      <c r="D210" s="247"/>
      <c r="E210" s="247"/>
      <c r="F210" s="247"/>
      <c r="G210" s="247"/>
      <c r="H210" s="247"/>
      <c r="I210" s="247"/>
      <c r="J210" s="247">
        <v>1</v>
      </c>
      <c r="K210" s="247">
        <v>2</v>
      </c>
    </row>
    <row r="211" spans="1:11" ht="15" x14ac:dyDescent="0.25">
      <c r="A211" s="246" t="s">
        <v>728</v>
      </c>
      <c r="B211" s="247"/>
      <c r="C211" s="247"/>
      <c r="D211" s="247">
        <v>1</v>
      </c>
      <c r="E211" s="247"/>
      <c r="F211" s="247"/>
      <c r="G211" s="247"/>
      <c r="H211" s="247"/>
      <c r="I211" s="247"/>
      <c r="J211" s="247"/>
      <c r="K211" s="247">
        <v>1</v>
      </c>
    </row>
    <row r="212" spans="1:11" ht="15" x14ac:dyDescent="0.25">
      <c r="A212" s="246" t="s">
        <v>731</v>
      </c>
      <c r="B212" s="247">
        <v>1</v>
      </c>
      <c r="C212" s="247"/>
      <c r="D212" s="247">
        <v>3</v>
      </c>
      <c r="E212" s="247"/>
      <c r="F212" s="247"/>
      <c r="G212" s="247"/>
      <c r="H212" s="247"/>
      <c r="I212" s="247"/>
      <c r="J212" s="247">
        <v>8</v>
      </c>
      <c r="K212" s="247">
        <v>12</v>
      </c>
    </row>
    <row r="213" spans="1:11" ht="15" x14ac:dyDescent="0.25">
      <c r="A213" s="246" t="s">
        <v>2431</v>
      </c>
      <c r="B213" s="247">
        <v>1</v>
      </c>
      <c r="C213" s="247"/>
      <c r="D213" s="247"/>
      <c r="E213" s="247"/>
      <c r="F213" s="247"/>
      <c r="G213" s="247"/>
      <c r="H213" s="247"/>
      <c r="I213" s="247"/>
      <c r="J213" s="247"/>
      <c r="K213" s="247">
        <v>1</v>
      </c>
    </row>
    <row r="214" spans="1:11" ht="15" x14ac:dyDescent="0.25">
      <c r="A214" s="246" t="s">
        <v>772</v>
      </c>
      <c r="B214" s="247">
        <v>1</v>
      </c>
      <c r="C214" s="247"/>
      <c r="D214" s="247"/>
      <c r="E214" s="247"/>
      <c r="F214" s="247">
        <v>2</v>
      </c>
      <c r="G214" s="247"/>
      <c r="H214" s="247"/>
      <c r="I214" s="247">
        <v>1</v>
      </c>
      <c r="J214" s="247">
        <v>3</v>
      </c>
      <c r="K214" s="247">
        <v>7</v>
      </c>
    </row>
    <row r="215" spans="1:11" ht="15" x14ac:dyDescent="0.25">
      <c r="A215" s="246" t="s">
        <v>1764</v>
      </c>
      <c r="B215" s="247">
        <v>1</v>
      </c>
      <c r="C215" s="247"/>
      <c r="D215" s="247"/>
      <c r="E215" s="247"/>
      <c r="F215" s="247"/>
      <c r="G215" s="247"/>
      <c r="H215" s="247"/>
      <c r="I215" s="247"/>
      <c r="J215" s="247">
        <v>1</v>
      </c>
      <c r="K215" s="247">
        <v>2</v>
      </c>
    </row>
    <row r="216" spans="1:11" ht="15" x14ac:dyDescent="0.25">
      <c r="A216" s="246" t="s">
        <v>788</v>
      </c>
      <c r="B216" s="247"/>
      <c r="C216" s="247"/>
      <c r="D216" s="247"/>
      <c r="E216" s="247"/>
      <c r="F216" s="247"/>
      <c r="G216" s="247"/>
      <c r="H216" s="247"/>
      <c r="I216" s="247"/>
      <c r="J216" s="247">
        <v>1</v>
      </c>
      <c r="K216" s="247">
        <v>1</v>
      </c>
    </row>
    <row r="217" spans="1:11" ht="15" x14ac:dyDescent="0.25">
      <c r="A217" s="246" t="s">
        <v>799</v>
      </c>
      <c r="B217" s="247">
        <v>1</v>
      </c>
      <c r="C217" s="247"/>
      <c r="D217" s="247">
        <v>5</v>
      </c>
      <c r="E217" s="247"/>
      <c r="F217" s="247">
        <v>1</v>
      </c>
      <c r="G217" s="247"/>
      <c r="H217" s="247">
        <v>5</v>
      </c>
      <c r="I217" s="247"/>
      <c r="J217" s="247">
        <v>4</v>
      </c>
      <c r="K217" s="247">
        <v>16</v>
      </c>
    </row>
    <row r="218" spans="1:11" ht="15" x14ac:dyDescent="0.25">
      <c r="A218" s="246" t="s">
        <v>804</v>
      </c>
      <c r="B218" s="247">
        <v>1</v>
      </c>
      <c r="C218" s="247"/>
      <c r="D218" s="247">
        <v>1</v>
      </c>
      <c r="E218" s="247"/>
      <c r="F218" s="247"/>
      <c r="G218" s="247"/>
      <c r="H218" s="247">
        <v>2</v>
      </c>
      <c r="I218" s="247">
        <v>1</v>
      </c>
      <c r="J218" s="247">
        <v>2</v>
      </c>
      <c r="K218" s="247">
        <v>7</v>
      </c>
    </row>
    <row r="219" spans="1:11" ht="15" x14ac:dyDescent="0.25">
      <c r="A219" s="246" t="s">
        <v>813</v>
      </c>
      <c r="B219" s="247">
        <v>3</v>
      </c>
      <c r="C219" s="247">
        <v>3</v>
      </c>
      <c r="D219" s="247">
        <v>23</v>
      </c>
      <c r="E219" s="247"/>
      <c r="F219" s="247"/>
      <c r="G219" s="247"/>
      <c r="H219" s="247"/>
      <c r="I219" s="247">
        <v>2</v>
      </c>
      <c r="J219" s="247">
        <v>21</v>
      </c>
      <c r="K219" s="247">
        <v>52</v>
      </c>
    </row>
    <row r="220" spans="1:11" ht="15" x14ac:dyDescent="0.25">
      <c r="A220" s="246" t="s">
        <v>868</v>
      </c>
      <c r="B220" s="247">
        <v>2</v>
      </c>
      <c r="C220" s="247"/>
      <c r="D220" s="247">
        <v>4</v>
      </c>
      <c r="E220" s="247">
        <v>5</v>
      </c>
      <c r="F220" s="247">
        <v>2</v>
      </c>
      <c r="G220" s="247"/>
      <c r="H220" s="247">
        <v>1</v>
      </c>
      <c r="I220" s="247">
        <v>1</v>
      </c>
      <c r="J220" s="247">
        <v>6</v>
      </c>
      <c r="K220" s="247">
        <v>21</v>
      </c>
    </row>
    <row r="221" spans="1:11" ht="15" x14ac:dyDescent="0.25">
      <c r="A221" s="246" t="s">
        <v>873</v>
      </c>
      <c r="B221" s="247">
        <v>1</v>
      </c>
      <c r="C221" s="247"/>
      <c r="D221" s="247"/>
      <c r="E221" s="247"/>
      <c r="F221" s="247"/>
      <c r="G221" s="247"/>
      <c r="H221" s="247"/>
      <c r="I221" s="247"/>
      <c r="J221" s="247"/>
      <c r="K221" s="247">
        <v>1</v>
      </c>
    </row>
    <row r="222" spans="1:11" ht="15" x14ac:dyDescent="0.25">
      <c r="A222" s="246" t="s">
        <v>875</v>
      </c>
      <c r="B222" s="247">
        <v>1</v>
      </c>
      <c r="C222" s="247"/>
      <c r="D222" s="247"/>
      <c r="E222" s="247"/>
      <c r="F222" s="247"/>
      <c r="G222" s="247"/>
      <c r="H222" s="247"/>
      <c r="I222" s="247"/>
      <c r="J222" s="247">
        <v>1</v>
      </c>
      <c r="K222" s="247">
        <v>2</v>
      </c>
    </row>
    <row r="223" spans="1:11" ht="15" x14ac:dyDescent="0.25">
      <c r="A223" s="246" t="s">
        <v>878</v>
      </c>
      <c r="B223" s="247">
        <v>2</v>
      </c>
      <c r="C223" s="247">
        <v>2</v>
      </c>
      <c r="D223" s="247"/>
      <c r="E223" s="247"/>
      <c r="F223" s="247"/>
      <c r="G223" s="247"/>
      <c r="H223" s="247"/>
      <c r="I223" s="247"/>
      <c r="J223" s="247"/>
      <c r="K223" s="247">
        <v>4</v>
      </c>
    </row>
    <row r="224" spans="1:11" ht="15" x14ac:dyDescent="0.25">
      <c r="A224" s="246" t="s">
        <v>886</v>
      </c>
      <c r="B224" s="247">
        <v>1</v>
      </c>
      <c r="C224" s="247"/>
      <c r="D224" s="247"/>
      <c r="E224" s="247"/>
      <c r="F224" s="247"/>
      <c r="G224" s="247"/>
      <c r="H224" s="247"/>
      <c r="I224" s="247">
        <v>1</v>
      </c>
      <c r="J224" s="247">
        <v>3</v>
      </c>
      <c r="K224" s="247">
        <v>5</v>
      </c>
    </row>
    <row r="225" spans="1:11" ht="15" x14ac:dyDescent="0.25">
      <c r="A225" s="246" t="s">
        <v>2551</v>
      </c>
      <c r="B225" s="247">
        <v>1</v>
      </c>
      <c r="C225" s="247"/>
      <c r="D225" s="247"/>
      <c r="E225" s="247"/>
      <c r="F225" s="247"/>
      <c r="G225" s="247"/>
      <c r="H225" s="247"/>
      <c r="I225" s="247"/>
      <c r="J225" s="247">
        <v>2</v>
      </c>
      <c r="K225" s="247">
        <v>3</v>
      </c>
    </row>
    <row r="226" spans="1:11" ht="15" x14ac:dyDescent="0.25">
      <c r="A226" s="246" t="s">
        <v>890</v>
      </c>
      <c r="B226" s="247"/>
      <c r="C226" s="247"/>
      <c r="D226" s="247"/>
      <c r="E226" s="247"/>
      <c r="F226" s="247"/>
      <c r="G226" s="247"/>
      <c r="H226" s="247"/>
      <c r="I226" s="247"/>
      <c r="J226" s="247">
        <v>4</v>
      </c>
      <c r="K226" s="247">
        <v>4</v>
      </c>
    </row>
    <row r="227" spans="1:11" ht="15" x14ac:dyDescent="0.25">
      <c r="A227" s="246" t="s">
        <v>898</v>
      </c>
      <c r="B227" s="247">
        <v>4</v>
      </c>
      <c r="C227" s="247">
        <v>1</v>
      </c>
      <c r="D227" s="247"/>
      <c r="E227" s="247"/>
      <c r="F227" s="247"/>
      <c r="G227" s="247"/>
      <c r="H227" s="247"/>
      <c r="I227" s="247"/>
      <c r="J227" s="247">
        <v>3</v>
      </c>
      <c r="K227" s="247">
        <v>8</v>
      </c>
    </row>
    <row r="228" spans="1:11" ht="15" x14ac:dyDescent="0.25">
      <c r="A228" s="246" t="s">
        <v>906</v>
      </c>
      <c r="B228" s="247">
        <v>1</v>
      </c>
      <c r="C228" s="247">
        <v>1</v>
      </c>
      <c r="D228" s="247"/>
      <c r="E228" s="247"/>
      <c r="F228" s="247"/>
      <c r="G228" s="247"/>
      <c r="H228" s="247"/>
      <c r="I228" s="247"/>
      <c r="J228" s="247"/>
      <c r="K228" s="247">
        <v>2</v>
      </c>
    </row>
    <row r="229" spans="1:11" ht="15" x14ac:dyDescent="0.25">
      <c r="A229" s="246" t="s">
        <v>2568</v>
      </c>
      <c r="B229" s="247">
        <v>1</v>
      </c>
      <c r="C229" s="247"/>
      <c r="D229" s="247"/>
      <c r="E229" s="247"/>
      <c r="F229" s="247"/>
      <c r="G229" s="247"/>
      <c r="H229" s="247"/>
      <c r="I229" s="247"/>
      <c r="J229" s="247"/>
      <c r="K229" s="247">
        <v>1</v>
      </c>
    </row>
    <row r="230" spans="1:11" ht="15" x14ac:dyDescent="0.25">
      <c r="A230" s="246" t="s">
        <v>911</v>
      </c>
      <c r="B230" s="247">
        <v>1</v>
      </c>
      <c r="C230" s="247"/>
      <c r="D230" s="247"/>
      <c r="E230" s="247"/>
      <c r="F230" s="247"/>
      <c r="G230" s="247"/>
      <c r="H230" s="247"/>
      <c r="I230" s="247"/>
      <c r="J230" s="247"/>
      <c r="K230" s="247">
        <v>1</v>
      </c>
    </row>
    <row r="231" spans="1:11" ht="15" x14ac:dyDescent="0.25">
      <c r="A231" s="246" t="s">
        <v>913</v>
      </c>
      <c r="B231" s="247">
        <v>1</v>
      </c>
      <c r="C231" s="247"/>
      <c r="D231" s="247"/>
      <c r="E231" s="247"/>
      <c r="F231" s="247"/>
      <c r="G231" s="247"/>
      <c r="H231" s="247"/>
      <c r="I231" s="247"/>
      <c r="J231" s="247"/>
      <c r="K231" s="247">
        <v>1</v>
      </c>
    </row>
    <row r="232" spans="1:11" ht="15" x14ac:dyDescent="0.25">
      <c r="A232" s="246" t="s">
        <v>915</v>
      </c>
      <c r="B232" s="247">
        <v>1</v>
      </c>
      <c r="C232" s="247"/>
      <c r="D232" s="247"/>
      <c r="E232" s="247"/>
      <c r="F232" s="247"/>
      <c r="G232" s="247"/>
      <c r="H232" s="247"/>
      <c r="I232" s="247"/>
      <c r="J232" s="247">
        <v>1</v>
      </c>
      <c r="K232" s="247">
        <v>2</v>
      </c>
    </row>
    <row r="233" spans="1:11" ht="15" x14ac:dyDescent="0.25">
      <c r="A233" s="246" t="s">
        <v>928</v>
      </c>
      <c r="B233" s="247"/>
      <c r="C233" s="247"/>
      <c r="D233" s="247"/>
      <c r="E233" s="247"/>
      <c r="F233" s="247"/>
      <c r="G233" s="247"/>
      <c r="H233" s="247"/>
      <c r="I233" s="247"/>
      <c r="J233" s="247">
        <v>1</v>
      </c>
      <c r="K233" s="247">
        <v>1</v>
      </c>
    </row>
    <row r="234" spans="1:11" ht="15" x14ac:dyDescent="0.25">
      <c r="A234" s="246" t="s">
        <v>4387</v>
      </c>
      <c r="B234" s="247">
        <v>91</v>
      </c>
      <c r="C234" s="247">
        <v>40</v>
      </c>
      <c r="D234" s="247">
        <v>162</v>
      </c>
      <c r="E234" s="247">
        <v>34</v>
      </c>
      <c r="F234" s="247">
        <v>26</v>
      </c>
      <c r="G234" s="247">
        <v>30</v>
      </c>
      <c r="H234" s="247">
        <v>170</v>
      </c>
      <c r="I234" s="247">
        <v>29</v>
      </c>
      <c r="J234" s="247">
        <v>161</v>
      </c>
      <c r="K234" s="247">
        <v>743</v>
      </c>
    </row>
    <row r="235" spans="1:11" ht="15" x14ac:dyDescent="0.25">
      <c r="A235"/>
      <c r="B235"/>
    </row>
    <row r="236" spans="1:11" ht="15" x14ac:dyDescent="0.25">
      <c r="A236"/>
      <c r="B236"/>
    </row>
    <row r="237" spans="1:11" x14ac:dyDescent="0.2">
      <c r="A237" s="20" t="s">
        <v>4139</v>
      </c>
    </row>
    <row r="238" spans="1:11" ht="15" x14ac:dyDescent="0.25">
      <c r="A238" t="s">
        <v>4391</v>
      </c>
      <c r="B238" t="s">
        <v>4385</v>
      </c>
      <c r="C238"/>
      <c r="D238"/>
      <c r="E238"/>
      <c r="F238"/>
      <c r="G238"/>
      <c r="H238"/>
    </row>
    <row r="239" spans="1:11" ht="15" x14ac:dyDescent="0.25">
      <c r="A239" s="248" t="s">
        <v>4386</v>
      </c>
      <c r="B239" s="248" t="s">
        <v>2698</v>
      </c>
      <c r="C239" s="248" t="s">
        <v>2603</v>
      </c>
      <c r="D239" s="248" t="s">
        <v>2601</v>
      </c>
      <c r="E239" s="248" t="s">
        <v>2607</v>
      </c>
      <c r="F239" s="248" t="s">
        <v>2605</v>
      </c>
      <c r="G239" s="248" t="s">
        <v>2611</v>
      </c>
      <c r="H239" s="248" t="s">
        <v>4387</v>
      </c>
    </row>
    <row r="240" spans="1:11" ht="15" x14ac:dyDescent="0.25">
      <c r="A240" s="246" t="s">
        <v>1842</v>
      </c>
      <c r="B240" s="247"/>
      <c r="C240" s="247"/>
      <c r="D240" s="247">
        <v>1</v>
      </c>
      <c r="E240" s="247"/>
      <c r="F240" s="247"/>
      <c r="G240" s="247"/>
      <c r="H240" s="247">
        <v>1</v>
      </c>
    </row>
    <row r="241" spans="1:8" ht="15" x14ac:dyDescent="0.25">
      <c r="A241" s="246" t="s">
        <v>30</v>
      </c>
      <c r="B241" s="247"/>
      <c r="C241" s="247">
        <v>1</v>
      </c>
      <c r="D241" s="247"/>
      <c r="E241" s="247"/>
      <c r="F241" s="247"/>
      <c r="G241" s="247"/>
      <c r="H241" s="247">
        <v>1</v>
      </c>
    </row>
    <row r="242" spans="1:8" ht="15" x14ac:dyDescent="0.25">
      <c r="A242" s="246" t="s">
        <v>34</v>
      </c>
      <c r="B242" s="247"/>
      <c r="C242" s="247">
        <v>1</v>
      </c>
      <c r="D242" s="247"/>
      <c r="E242" s="247">
        <v>1</v>
      </c>
      <c r="F242" s="247">
        <v>2</v>
      </c>
      <c r="G242" s="247">
        <v>2</v>
      </c>
      <c r="H242" s="247">
        <v>6</v>
      </c>
    </row>
    <row r="243" spans="1:8" ht="15" x14ac:dyDescent="0.25">
      <c r="A243" s="246" t="s">
        <v>82</v>
      </c>
      <c r="B243" s="247"/>
      <c r="C243" s="247">
        <v>1</v>
      </c>
      <c r="D243" s="247"/>
      <c r="E243" s="247"/>
      <c r="F243" s="247"/>
      <c r="G243" s="247"/>
      <c r="H243" s="247">
        <v>1</v>
      </c>
    </row>
    <row r="244" spans="1:8" ht="15" x14ac:dyDescent="0.25">
      <c r="A244" s="246" t="s">
        <v>3640</v>
      </c>
      <c r="B244" s="247"/>
      <c r="C244" s="247"/>
      <c r="D244" s="247"/>
      <c r="E244" s="247"/>
      <c r="F244" s="247">
        <v>1</v>
      </c>
      <c r="G244" s="247"/>
      <c r="H244" s="247">
        <v>1</v>
      </c>
    </row>
    <row r="245" spans="1:8" ht="15" x14ac:dyDescent="0.25">
      <c r="A245" s="246" t="s">
        <v>103</v>
      </c>
      <c r="B245" s="247"/>
      <c r="C245" s="247">
        <v>8</v>
      </c>
      <c r="D245" s="247"/>
      <c r="E245" s="247"/>
      <c r="F245" s="247">
        <v>4</v>
      </c>
      <c r="G245" s="247">
        <v>1</v>
      </c>
      <c r="H245" s="247">
        <v>13</v>
      </c>
    </row>
    <row r="246" spans="1:8" ht="15" x14ac:dyDescent="0.25">
      <c r="A246" s="246" t="s">
        <v>1895</v>
      </c>
      <c r="B246" s="247"/>
      <c r="C246" s="247">
        <v>1</v>
      </c>
      <c r="D246" s="247"/>
      <c r="E246" s="247"/>
      <c r="F246" s="247"/>
      <c r="G246" s="247"/>
      <c r="H246" s="247">
        <v>1</v>
      </c>
    </row>
    <row r="247" spans="1:8" ht="15" x14ac:dyDescent="0.25">
      <c r="A247" s="246" t="s">
        <v>157</v>
      </c>
      <c r="B247" s="247"/>
      <c r="C247" s="247">
        <v>2</v>
      </c>
      <c r="D247" s="247"/>
      <c r="E247" s="247"/>
      <c r="F247" s="247">
        <v>1</v>
      </c>
      <c r="G247" s="247"/>
      <c r="H247" s="247">
        <v>3</v>
      </c>
    </row>
    <row r="248" spans="1:8" ht="15" x14ac:dyDescent="0.25">
      <c r="A248" s="246" t="s">
        <v>180</v>
      </c>
      <c r="B248" s="247"/>
      <c r="C248" s="247"/>
      <c r="D248" s="247"/>
      <c r="E248" s="247"/>
      <c r="F248" s="247">
        <v>1</v>
      </c>
      <c r="G248" s="247"/>
      <c r="H248" s="247">
        <v>1</v>
      </c>
    </row>
    <row r="249" spans="1:8" ht="15" x14ac:dyDescent="0.25">
      <c r="A249" s="246" t="s">
        <v>191</v>
      </c>
      <c r="B249" s="247"/>
      <c r="C249" s="247">
        <v>1</v>
      </c>
      <c r="D249" s="247"/>
      <c r="E249" s="247"/>
      <c r="F249" s="247"/>
      <c r="G249" s="247"/>
      <c r="H249" s="247">
        <v>1</v>
      </c>
    </row>
    <row r="250" spans="1:8" ht="15" x14ac:dyDescent="0.25">
      <c r="A250" s="246" t="s">
        <v>203</v>
      </c>
      <c r="B250" s="247"/>
      <c r="C250" s="247">
        <v>1</v>
      </c>
      <c r="D250" s="247"/>
      <c r="E250" s="247"/>
      <c r="F250" s="247"/>
      <c r="G250" s="247"/>
      <c r="H250" s="247">
        <v>1</v>
      </c>
    </row>
    <row r="251" spans="1:8" ht="15" x14ac:dyDescent="0.25">
      <c r="A251" s="246" t="s">
        <v>2668</v>
      </c>
      <c r="B251" s="247"/>
      <c r="C251" s="247"/>
      <c r="D251" s="247">
        <v>1</v>
      </c>
      <c r="E251" s="247"/>
      <c r="F251" s="247"/>
      <c r="G251" s="247"/>
      <c r="H251" s="247">
        <v>1</v>
      </c>
    </row>
    <row r="252" spans="1:8" ht="15" x14ac:dyDescent="0.25">
      <c r="A252" s="246" t="s">
        <v>219</v>
      </c>
      <c r="B252" s="247"/>
      <c r="C252" s="247">
        <v>3</v>
      </c>
      <c r="D252" s="247"/>
      <c r="E252" s="247"/>
      <c r="F252" s="247"/>
      <c r="G252" s="247"/>
      <c r="H252" s="247">
        <v>3</v>
      </c>
    </row>
    <row r="253" spans="1:8" ht="15" x14ac:dyDescent="0.25">
      <c r="A253" s="246" t="s">
        <v>222</v>
      </c>
      <c r="B253" s="247"/>
      <c r="C253" s="247">
        <v>1</v>
      </c>
      <c r="D253" s="247"/>
      <c r="E253" s="247"/>
      <c r="F253" s="247">
        <v>3</v>
      </c>
      <c r="G253" s="247">
        <v>2</v>
      </c>
      <c r="H253" s="247">
        <v>6</v>
      </c>
    </row>
    <row r="254" spans="1:8" ht="15" x14ac:dyDescent="0.25">
      <c r="A254" s="246" t="s">
        <v>258</v>
      </c>
      <c r="B254" s="247">
        <v>1</v>
      </c>
      <c r="C254" s="247">
        <v>13</v>
      </c>
      <c r="D254" s="247"/>
      <c r="E254" s="247"/>
      <c r="F254" s="247">
        <v>6</v>
      </c>
      <c r="G254" s="247"/>
      <c r="H254" s="247">
        <v>20</v>
      </c>
    </row>
    <row r="255" spans="1:8" ht="15" x14ac:dyDescent="0.25">
      <c r="A255" s="246" t="s">
        <v>356</v>
      </c>
      <c r="B255" s="247"/>
      <c r="C255" s="247">
        <v>1</v>
      </c>
      <c r="D255" s="247"/>
      <c r="E255" s="247"/>
      <c r="F255" s="247"/>
      <c r="G255" s="247"/>
      <c r="H255" s="247">
        <v>1</v>
      </c>
    </row>
    <row r="256" spans="1:8" ht="15" x14ac:dyDescent="0.25">
      <c r="A256" s="246" t="s">
        <v>2719</v>
      </c>
      <c r="B256" s="247">
        <v>23</v>
      </c>
      <c r="C256" s="247">
        <v>38</v>
      </c>
      <c r="D256" s="247">
        <v>2</v>
      </c>
      <c r="E256" s="247">
        <v>4</v>
      </c>
      <c r="F256" s="247">
        <v>338</v>
      </c>
      <c r="G256" s="247">
        <v>16</v>
      </c>
      <c r="H256" s="247">
        <v>421</v>
      </c>
    </row>
    <row r="257" spans="1:8" ht="15" x14ac:dyDescent="0.25">
      <c r="A257" s="246" t="s">
        <v>529</v>
      </c>
      <c r="B257" s="247"/>
      <c r="C257" s="247"/>
      <c r="D257" s="247"/>
      <c r="E257" s="247"/>
      <c r="F257" s="247">
        <v>2</v>
      </c>
      <c r="G257" s="247">
        <v>2</v>
      </c>
      <c r="H257" s="247">
        <v>4</v>
      </c>
    </row>
    <row r="258" spans="1:8" ht="15" x14ac:dyDescent="0.25">
      <c r="A258" s="246" t="s">
        <v>532</v>
      </c>
      <c r="B258" s="247"/>
      <c r="C258" s="247">
        <v>2</v>
      </c>
      <c r="D258" s="247"/>
      <c r="E258" s="247"/>
      <c r="F258" s="247"/>
      <c r="G258" s="247"/>
      <c r="H258" s="247">
        <v>2</v>
      </c>
    </row>
    <row r="259" spans="1:8" ht="15" x14ac:dyDescent="0.25">
      <c r="A259" s="246" t="s">
        <v>3383</v>
      </c>
      <c r="B259" s="247"/>
      <c r="C259" s="247">
        <v>2</v>
      </c>
      <c r="D259" s="247"/>
      <c r="E259" s="247"/>
      <c r="F259" s="247">
        <v>4</v>
      </c>
      <c r="G259" s="247"/>
      <c r="H259" s="247">
        <v>6</v>
      </c>
    </row>
    <row r="260" spans="1:8" ht="15" x14ac:dyDescent="0.25">
      <c r="A260" s="246" t="s">
        <v>3394</v>
      </c>
      <c r="B260" s="247"/>
      <c r="C260" s="247">
        <v>1</v>
      </c>
      <c r="D260" s="247"/>
      <c r="E260" s="247"/>
      <c r="F260" s="247"/>
      <c r="G260" s="247"/>
      <c r="H260" s="247">
        <v>1</v>
      </c>
    </row>
    <row r="261" spans="1:8" ht="15" x14ac:dyDescent="0.25">
      <c r="A261" s="246" t="s">
        <v>569</v>
      </c>
      <c r="B261" s="247"/>
      <c r="C261" s="247">
        <v>2</v>
      </c>
      <c r="D261" s="247"/>
      <c r="E261" s="247"/>
      <c r="F261" s="247"/>
      <c r="G261" s="247"/>
      <c r="H261" s="247">
        <v>2</v>
      </c>
    </row>
    <row r="262" spans="1:8" ht="15" x14ac:dyDescent="0.25">
      <c r="A262" s="246" t="s">
        <v>584</v>
      </c>
      <c r="B262" s="247"/>
      <c r="C262" s="247"/>
      <c r="D262" s="247"/>
      <c r="E262" s="247"/>
      <c r="F262" s="247">
        <v>27</v>
      </c>
      <c r="G262" s="247">
        <v>1</v>
      </c>
      <c r="H262" s="247">
        <v>28</v>
      </c>
    </row>
    <row r="263" spans="1:8" ht="15" x14ac:dyDescent="0.25">
      <c r="A263" s="246" t="s">
        <v>605</v>
      </c>
      <c r="B263" s="247"/>
      <c r="C263" s="247">
        <v>4</v>
      </c>
      <c r="D263" s="247">
        <v>3</v>
      </c>
      <c r="E263" s="247"/>
      <c r="F263" s="247">
        <v>8</v>
      </c>
      <c r="G263" s="247">
        <v>3</v>
      </c>
      <c r="H263" s="247">
        <v>18</v>
      </c>
    </row>
    <row r="264" spans="1:8" ht="15" x14ac:dyDescent="0.25">
      <c r="A264" s="246" t="s">
        <v>644</v>
      </c>
      <c r="B264" s="247"/>
      <c r="C264" s="247">
        <v>2</v>
      </c>
      <c r="D264" s="247"/>
      <c r="E264" s="247"/>
      <c r="F264" s="247">
        <v>4</v>
      </c>
      <c r="G264" s="247"/>
      <c r="H264" s="247">
        <v>6</v>
      </c>
    </row>
    <row r="265" spans="1:8" ht="15" x14ac:dyDescent="0.25">
      <c r="A265" s="246" t="s">
        <v>661</v>
      </c>
      <c r="B265" s="247">
        <v>1</v>
      </c>
      <c r="C265" s="247">
        <v>8</v>
      </c>
      <c r="D265" s="247"/>
      <c r="E265" s="247"/>
      <c r="F265" s="247">
        <v>28</v>
      </c>
      <c r="G265" s="247"/>
      <c r="H265" s="247">
        <v>37</v>
      </c>
    </row>
    <row r="266" spans="1:8" ht="15" x14ac:dyDescent="0.25">
      <c r="A266" s="246" t="s">
        <v>696</v>
      </c>
      <c r="B266" s="247"/>
      <c r="C266" s="247"/>
      <c r="D266" s="247"/>
      <c r="E266" s="247"/>
      <c r="F266" s="247">
        <v>1</v>
      </c>
      <c r="G266" s="247"/>
      <c r="H266" s="247">
        <v>1</v>
      </c>
    </row>
    <row r="267" spans="1:8" ht="15" x14ac:dyDescent="0.25">
      <c r="A267" s="246" t="s">
        <v>701</v>
      </c>
      <c r="B267" s="247"/>
      <c r="C267" s="247"/>
      <c r="D267" s="247">
        <v>1</v>
      </c>
      <c r="E267" s="247"/>
      <c r="F267" s="247"/>
      <c r="G267" s="247">
        <v>1</v>
      </c>
      <c r="H267" s="247">
        <v>2</v>
      </c>
    </row>
    <row r="268" spans="1:8" ht="15" x14ac:dyDescent="0.25">
      <c r="A268" s="246" t="s">
        <v>1741</v>
      </c>
      <c r="B268" s="247"/>
      <c r="C268" s="247"/>
      <c r="D268" s="247"/>
      <c r="E268" s="247"/>
      <c r="F268" s="247"/>
      <c r="G268" s="247">
        <v>1</v>
      </c>
      <c r="H268" s="247">
        <v>1</v>
      </c>
    </row>
    <row r="269" spans="1:8" ht="15" x14ac:dyDescent="0.25">
      <c r="A269" s="246" t="s">
        <v>716</v>
      </c>
      <c r="B269" s="247"/>
      <c r="C269" s="247"/>
      <c r="D269" s="247"/>
      <c r="E269" s="247">
        <v>1</v>
      </c>
      <c r="F269" s="247">
        <v>1</v>
      </c>
      <c r="G269" s="247"/>
      <c r="H269" s="247">
        <v>2</v>
      </c>
    </row>
    <row r="270" spans="1:8" ht="15" x14ac:dyDescent="0.25">
      <c r="A270" s="246" t="s">
        <v>731</v>
      </c>
      <c r="B270" s="247"/>
      <c r="C270" s="247">
        <v>1</v>
      </c>
      <c r="D270" s="247"/>
      <c r="E270" s="247"/>
      <c r="F270" s="247">
        <v>2</v>
      </c>
      <c r="G270" s="247">
        <v>29</v>
      </c>
      <c r="H270" s="247">
        <v>32</v>
      </c>
    </row>
    <row r="271" spans="1:8" ht="15" x14ac:dyDescent="0.25">
      <c r="A271" s="246" t="s">
        <v>772</v>
      </c>
      <c r="B271" s="247"/>
      <c r="C271" s="247"/>
      <c r="D271" s="247">
        <v>4</v>
      </c>
      <c r="E271" s="247"/>
      <c r="F271" s="247">
        <v>2</v>
      </c>
      <c r="G271" s="247">
        <v>5</v>
      </c>
      <c r="H271" s="247">
        <v>11</v>
      </c>
    </row>
    <row r="272" spans="1:8" ht="15" x14ac:dyDescent="0.25">
      <c r="A272" s="246" t="s">
        <v>788</v>
      </c>
      <c r="B272" s="247"/>
      <c r="C272" s="247"/>
      <c r="D272" s="247"/>
      <c r="E272" s="247"/>
      <c r="F272" s="247">
        <v>1</v>
      </c>
      <c r="G272" s="247">
        <v>2</v>
      </c>
      <c r="H272" s="247">
        <v>3</v>
      </c>
    </row>
    <row r="273" spans="1:8" ht="15" x14ac:dyDescent="0.25">
      <c r="A273" s="246" t="s">
        <v>799</v>
      </c>
      <c r="B273" s="247"/>
      <c r="C273" s="247"/>
      <c r="D273" s="247"/>
      <c r="E273" s="247"/>
      <c r="F273" s="247">
        <v>1</v>
      </c>
      <c r="G273" s="247">
        <v>1</v>
      </c>
      <c r="H273" s="247">
        <v>2</v>
      </c>
    </row>
    <row r="274" spans="1:8" ht="15" x14ac:dyDescent="0.25">
      <c r="A274" s="246" t="s">
        <v>3567</v>
      </c>
      <c r="B274" s="247"/>
      <c r="C274" s="247"/>
      <c r="D274" s="247">
        <v>1</v>
      </c>
      <c r="E274" s="247"/>
      <c r="F274" s="247"/>
      <c r="G274" s="247"/>
      <c r="H274" s="247">
        <v>1</v>
      </c>
    </row>
    <row r="275" spans="1:8" ht="15" x14ac:dyDescent="0.25">
      <c r="A275" s="246" t="s">
        <v>813</v>
      </c>
      <c r="B275" s="247">
        <v>1</v>
      </c>
      <c r="C275" s="247">
        <v>4</v>
      </c>
      <c r="D275" s="247"/>
      <c r="E275" s="247"/>
      <c r="F275" s="247">
        <v>3</v>
      </c>
      <c r="G275" s="247">
        <v>1</v>
      </c>
      <c r="H275" s="247">
        <v>9</v>
      </c>
    </row>
    <row r="276" spans="1:8" ht="15" x14ac:dyDescent="0.25">
      <c r="A276" s="246" t="s">
        <v>3585</v>
      </c>
      <c r="B276" s="247"/>
      <c r="C276" s="247">
        <v>1</v>
      </c>
      <c r="D276" s="247"/>
      <c r="E276" s="247"/>
      <c r="F276" s="247"/>
      <c r="G276" s="247"/>
      <c r="H276" s="247">
        <v>1</v>
      </c>
    </row>
    <row r="277" spans="1:8" ht="15" x14ac:dyDescent="0.25">
      <c r="A277" s="246" t="s">
        <v>875</v>
      </c>
      <c r="B277" s="247"/>
      <c r="C277" s="247"/>
      <c r="D277" s="247">
        <v>1</v>
      </c>
      <c r="E277" s="247"/>
      <c r="F277" s="247"/>
      <c r="G277" s="247"/>
      <c r="H277" s="247">
        <v>1</v>
      </c>
    </row>
    <row r="278" spans="1:8" ht="15" x14ac:dyDescent="0.25">
      <c r="A278" s="246" t="s">
        <v>878</v>
      </c>
      <c r="B278" s="247"/>
      <c r="C278" s="247">
        <v>1</v>
      </c>
      <c r="D278" s="247"/>
      <c r="E278" s="247"/>
      <c r="F278" s="247">
        <v>2</v>
      </c>
      <c r="G278" s="247"/>
      <c r="H278" s="247">
        <v>3</v>
      </c>
    </row>
    <row r="279" spans="1:8" ht="15" x14ac:dyDescent="0.25">
      <c r="A279" s="246" t="s">
        <v>886</v>
      </c>
      <c r="B279" s="247"/>
      <c r="C279" s="247"/>
      <c r="D279" s="247"/>
      <c r="E279" s="247"/>
      <c r="F279" s="247"/>
      <c r="G279" s="247">
        <v>1</v>
      </c>
      <c r="H279" s="247">
        <v>1</v>
      </c>
    </row>
    <row r="280" spans="1:8" ht="15" x14ac:dyDescent="0.25">
      <c r="A280" s="246" t="s">
        <v>890</v>
      </c>
      <c r="B280" s="247"/>
      <c r="C280" s="247">
        <v>1</v>
      </c>
      <c r="D280" s="247"/>
      <c r="E280" s="247"/>
      <c r="F280" s="247"/>
      <c r="G280" s="247"/>
      <c r="H280" s="247">
        <v>1</v>
      </c>
    </row>
    <row r="281" spans="1:8" ht="15" x14ac:dyDescent="0.25">
      <c r="A281" s="246" t="s">
        <v>3597</v>
      </c>
      <c r="B281" s="247"/>
      <c r="C281" s="247"/>
      <c r="D281" s="247"/>
      <c r="E281" s="247"/>
      <c r="F281" s="247">
        <v>4</v>
      </c>
      <c r="G281" s="247">
        <v>1</v>
      </c>
      <c r="H281" s="247">
        <v>5</v>
      </c>
    </row>
    <row r="282" spans="1:8" ht="15" x14ac:dyDescent="0.25">
      <c r="A282" s="246" t="s">
        <v>906</v>
      </c>
      <c r="B282" s="247"/>
      <c r="C282" s="247">
        <v>2</v>
      </c>
      <c r="D282" s="247"/>
      <c r="E282" s="247"/>
      <c r="F282" s="247"/>
      <c r="G282" s="247"/>
      <c r="H282" s="247">
        <v>2</v>
      </c>
    </row>
    <row r="283" spans="1:8" ht="15" x14ac:dyDescent="0.25">
      <c r="A283" s="246" t="s">
        <v>928</v>
      </c>
      <c r="B283" s="247"/>
      <c r="C283" s="247"/>
      <c r="D283" s="247">
        <v>1</v>
      </c>
      <c r="E283" s="247"/>
      <c r="F283" s="247"/>
      <c r="G283" s="247"/>
      <c r="H283" s="247">
        <v>1</v>
      </c>
    </row>
    <row r="284" spans="1:8" ht="15" x14ac:dyDescent="0.25">
      <c r="A284" s="246" t="s">
        <v>3610</v>
      </c>
      <c r="B284" s="247"/>
      <c r="C284" s="247"/>
      <c r="D284" s="247"/>
      <c r="E284" s="247"/>
      <c r="F284" s="247"/>
      <c r="G284" s="247">
        <v>1</v>
      </c>
      <c r="H284" s="247">
        <v>1</v>
      </c>
    </row>
    <row r="285" spans="1:8" ht="15" x14ac:dyDescent="0.25">
      <c r="A285" s="246" t="s">
        <v>930</v>
      </c>
      <c r="B285" s="247"/>
      <c r="C285" s="247">
        <v>1</v>
      </c>
      <c r="D285" s="247"/>
      <c r="E285" s="247"/>
      <c r="F285" s="247"/>
      <c r="G285" s="247"/>
      <c r="H285" s="247">
        <v>1</v>
      </c>
    </row>
    <row r="286" spans="1:8" ht="15" x14ac:dyDescent="0.25">
      <c r="A286" s="246" t="s">
        <v>4387</v>
      </c>
      <c r="B286" s="247">
        <v>26</v>
      </c>
      <c r="C286" s="247">
        <v>104</v>
      </c>
      <c r="D286" s="247">
        <v>15</v>
      </c>
      <c r="E286" s="247">
        <v>6</v>
      </c>
      <c r="F286" s="247">
        <v>446</v>
      </c>
      <c r="G286" s="247">
        <v>70</v>
      </c>
      <c r="H286" s="247">
        <v>667</v>
      </c>
    </row>
    <row r="287" spans="1:8" ht="15" x14ac:dyDescent="0.25">
      <c r="A287"/>
      <c r="B287"/>
    </row>
    <row r="288" spans="1:8" ht="15" x14ac:dyDescent="0.25">
      <c r="A288"/>
      <c r="B288"/>
    </row>
    <row r="289" spans="1:10" x14ac:dyDescent="0.2">
      <c r="A289" s="32" t="s">
        <v>4140</v>
      </c>
      <c r="B289" s="182"/>
      <c r="C289" s="38"/>
      <c r="D289" s="182"/>
      <c r="E289" s="38"/>
      <c r="F289" s="181"/>
      <c r="G289" s="38"/>
      <c r="H289" s="182"/>
      <c r="I289" s="38"/>
    </row>
    <row r="290" spans="1:10" ht="15" x14ac:dyDescent="0.25">
      <c r="A290" s="241" t="s">
        <v>4394</v>
      </c>
      <c r="B290" s="241" t="s">
        <v>4385</v>
      </c>
      <c r="C290"/>
      <c r="D290"/>
      <c r="E290"/>
      <c r="F290"/>
      <c r="G290"/>
      <c r="H290"/>
      <c r="I290"/>
      <c r="J290"/>
    </row>
    <row r="291" spans="1:10" ht="18.75" customHeight="1" x14ac:dyDescent="0.25">
      <c r="A291" s="249" t="s">
        <v>4395</v>
      </c>
      <c r="B291" s="248" t="s">
        <v>3626</v>
      </c>
      <c r="C291" s="248" t="s">
        <v>3622</v>
      </c>
      <c r="D291" s="248" t="s">
        <v>3624</v>
      </c>
      <c r="E291" s="248" t="s">
        <v>3644</v>
      </c>
      <c r="F291" s="248" t="s">
        <v>3678</v>
      </c>
      <c r="G291" s="248" t="s">
        <v>3700</v>
      </c>
      <c r="H291" s="248" t="s">
        <v>3769</v>
      </c>
      <c r="I291" s="248" t="s">
        <v>3657</v>
      </c>
      <c r="J291" s="248" t="s">
        <v>4387</v>
      </c>
    </row>
    <row r="292" spans="1:10" ht="15" x14ac:dyDescent="0.25">
      <c r="A292" s="246" t="s">
        <v>34</v>
      </c>
      <c r="B292" s="247">
        <v>7</v>
      </c>
      <c r="C292" s="247">
        <v>4</v>
      </c>
      <c r="D292" s="247">
        <v>1</v>
      </c>
      <c r="E292" s="247"/>
      <c r="F292" s="247"/>
      <c r="G292" s="247"/>
      <c r="H292" s="247"/>
      <c r="I292" s="247"/>
      <c r="J292" s="247">
        <v>12</v>
      </c>
    </row>
    <row r="293" spans="1:10" ht="15" x14ac:dyDescent="0.25">
      <c r="A293" s="246" t="s">
        <v>4396</v>
      </c>
      <c r="B293" s="247"/>
      <c r="C293" s="247">
        <v>1</v>
      </c>
      <c r="D293" s="247"/>
      <c r="E293" s="247"/>
      <c r="F293" s="247"/>
      <c r="G293" s="247"/>
      <c r="H293" s="247"/>
      <c r="I293" s="247"/>
      <c r="J293" s="247">
        <v>1</v>
      </c>
    </row>
    <row r="294" spans="1:10" ht="15" x14ac:dyDescent="0.25">
      <c r="A294" s="246" t="s">
        <v>3640</v>
      </c>
      <c r="B294" s="247"/>
      <c r="C294" s="247"/>
      <c r="D294" s="247">
        <v>3</v>
      </c>
      <c r="E294" s="247"/>
      <c r="F294" s="247"/>
      <c r="G294" s="247"/>
      <c r="H294" s="247"/>
      <c r="I294" s="247"/>
      <c r="J294" s="247">
        <v>3</v>
      </c>
    </row>
    <row r="295" spans="1:10" ht="15" x14ac:dyDescent="0.25">
      <c r="A295" s="246" t="s">
        <v>103</v>
      </c>
      <c r="B295" s="247">
        <v>2</v>
      </c>
      <c r="C295" s="247">
        <v>10</v>
      </c>
      <c r="D295" s="247"/>
      <c r="E295" s="247">
        <v>1</v>
      </c>
      <c r="F295" s="247"/>
      <c r="G295" s="247"/>
      <c r="H295" s="247"/>
      <c r="I295" s="247">
        <v>3</v>
      </c>
      <c r="J295" s="247">
        <v>16</v>
      </c>
    </row>
    <row r="296" spans="1:10" ht="15" x14ac:dyDescent="0.25">
      <c r="A296" s="246" t="s">
        <v>157</v>
      </c>
      <c r="B296" s="247"/>
      <c r="C296" s="247"/>
      <c r="D296" s="247">
        <v>2</v>
      </c>
      <c r="E296" s="247"/>
      <c r="F296" s="247"/>
      <c r="G296" s="247"/>
      <c r="H296" s="247"/>
      <c r="I296" s="247"/>
      <c r="J296" s="247">
        <v>2</v>
      </c>
    </row>
    <row r="297" spans="1:10" ht="15" x14ac:dyDescent="0.25">
      <c r="A297" s="246" t="s">
        <v>180</v>
      </c>
      <c r="B297" s="247"/>
      <c r="C297" s="247"/>
      <c r="D297" s="247"/>
      <c r="E297" s="247">
        <v>1</v>
      </c>
      <c r="F297" s="247"/>
      <c r="G297" s="247"/>
      <c r="H297" s="247"/>
      <c r="I297" s="247"/>
      <c r="J297" s="247">
        <v>1</v>
      </c>
    </row>
    <row r="298" spans="1:10" ht="15" x14ac:dyDescent="0.25">
      <c r="A298" s="246" t="s">
        <v>222</v>
      </c>
      <c r="B298" s="247"/>
      <c r="C298" s="247">
        <v>3</v>
      </c>
      <c r="D298" s="247"/>
      <c r="E298" s="247">
        <v>1</v>
      </c>
      <c r="F298" s="247"/>
      <c r="G298" s="247"/>
      <c r="H298" s="247"/>
      <c r="I298" s="247">
        <v>8</v>
      </c>
      <c r="J298" s="247">
        <v>12</v>
      </c>
    </row>
    <row r="299" spans="1:10" ht="15" x14ac:dyDescent="0.25">
      <c r="A299" s="246" t="s">
        <v>1097</v>
      </c>
      <c r="B299" s="247"/>
      <c r="C299" s="247"/>
      <c r="D299" s="247"/>
      <c r="E299" s="247">
        <v>1</v>
      </c>
      <c r="F299" s="247">
        <v>1</v>
      </c>
      <c r="G299" s="247"/>
      <c r="H299" s="247"/>
      <c r="I299" s="247"/>
      <c r="J299" s="247">
        <v>2</v>
      </c>
    </row>
    <row r="300" spans="1:10" ht="15" x14ac:dyDescent="0.25">
      <c r="A300" s="246" t="s">
        <v>363</v>
      </c>
      <c r="B300" s="247">
        <v>87</v>
      </c>
      <c r="C300" s="247">
        <v>78</v>
      </c>
      <c r="D300" s="247">
        <v>17</v>
      </c>
      <c r="E300" s="247">
        <v>38</v>
      </c>
      <c r="F300" s="247">
        <v>2</v>
      </c>
      <c r="G300" s="247">
        <v>94</v>
      </c>
      <c r="H300" s="247">
        <v>13</v>
      </c>
      <c r="I300" s="247">
        <v>25</v>
      </c>
      <c r="J300" s="247">
        <v>354</v>
      </c>
    </row>
    <row r="301" spans="1:10" ht="15" x14ac:dyDescent="0.25">
      <c r="A301" s="246" t="s">
        <v>4397</v>
      </c>
      <c r="B301" s="247"/>
      <c r="C301" s="247"/>
      <c r="D301" s="247"/>
      <c r="E301" s="247">
        <v>1</v>
      </c>
      <c r="F301" s="247"/>
      <c r="G301" s="247"/>
      <c r="H301" s="247"/>
      <c r="I301" s="247"/>
      <c r="J301" s="247">
        <v>1</v>
      </c>
    </row>
    <row r="302" spans="1:10" ht="15" x14ac:dyDescent="0.25">
      <c r="A302" s="246" t="s">
        <v>548</v>
      </c>
      <c r="B302" s="247"/>
      <c r="C302" s="247">
        <v>1</v>
      </c>
      <c r="D302" s="247"/>
      <c r="E302" s="247"/>
      <c r="F302" s="247"/>
      <c r="G302" s="247"/>
      <c r="H302" s="247"/>
      <c r="I302" s="247"/>
      <c r="J302" s="247">
        <v>1</v>
      </c>
    </row>
    <row r="303" spans="1:10" ht="15" x14ac:dyDescent="0.25">
      <c r="A303" s="246" t="s">
        <v>3394</v>
      </c>
      <c r="B303" s="247"/>
      <c r="C303" s="247"/>
      <c r="D303" s="247">
        <v>2</v>
      </c>
      <c r="E303" s="247"/>
      <c r="F303" s="247"/>
      <c r="G303" s="247"/>
      <c r="H303" s="247"/>
      <c r="I303" s="247"/>
      <c r="J303" s="247">
        <v>2</v>
      </c>
    </row>
    <row r="304" spans="1:10" ht="15" x14ac:dyDescent="0.25">
      <c r="A304" s="246" t="s">
        <v>605</v>
      </c>
      <c r="B304" s="247"/>
      <c r="C304" s="247">
        <v>2</v>
      </c>
      <c r="D304" s="247"/>
      <c r="E304" s="247"/>
      <c r="F304" s="247"/>
      <c r="G304" s="247"/>
      <c r="H304" s="247"/>
      <c r="I304" s="247"/>
      <c r="J304" s="247">
        <v>2</v>
      </c>
    </row>
    <row r="305" spans="1:10" ht="15" x14ac:dyDescent="0.25">
      <c r="A305" s="246" t="s">
        <v>4398</v>
      </c>
      <c r="B305" s="247"/>
      <c r="C305" s="247"/>
      <c r="D305" s="247"/>
      <c r="E305" s="247">
        <v>1</v>
      </c>
      <c r="F305" s="247"/>
      <c r="G305" s="247"/>
      <c r="H305" s="247"/>
      <c r="I305" s="247"/>
      <c r="J305" s="247">
        <v>1</v>
      </c>
    </row>
    <row r="306" spans="1:10" ht="15" x14ac:dyDescent="0.25">
      <c r="A306" s="246" t="s">
        <v>661</v>
      </c>
      <c r="B306" s="247">
        <v>1</v>
      </c>
      <c r="C306" s="247"/>
      <c r="D306" s="247">
        <v>4</v>
      </c>
      <c r="E306" s="247">
        <v>5</v>
      </c>
      <c r="F306" s="247"/>
      <c r="G306" s="247">
        <v>15</v>
      </c>
      <c r="H306" s="247"/>
      <c r="I306" s="247">
        <v>4</v>
      </c>
      <c r="J306" s="247">
        <v>29</v>
      </c>
    </row>
    <row r="307" spans="1:10" ht="15" x14ac:dyDescent="0.25">
      <c r="A307" s="246" t="s">
        <v>701</v>
      </c>
      <c r="B307" s="247"/>
      <c r="C307" s="247">
        <v>1</v>
      </c>
      <c r="D307" s="247"/>
      <c r="E307" s="247"/>
      <c r="F307" s="247"/>
      <c r="G307" s="247"/>
      <c r="H307" s="247"/>
      <c r="I307" s="247">
        <v>1</v>
      </c>
      <c r="J307" s="247">
        <v>2</v>
      </c>
    </row>
    <row r="308" spans="1:10" ht="15" x14ac:dyDescent="0.25">
      <c r="A308" s="246" t="s">
        <v>716</v>
      </c>
      <c r="B308" s="247"/>
      <c r="C308" s="247">
        <v>1</v>
      </c>
      <c r="D308" s="247"/>
      <c r="E308" s="247">
        <v>1</v>
      </c>
      <c r="F308" s="247"/>
      <c r="G308" s="247"/>
      <c r="H308" s="247"/>
      <c r="I308" s="247"/>
      <c r="J308" s="247">
        <v>2</v>
      </c>
    </row>
    <row r="309" spans="1:10" ht="15" x14ac:dyDescent="0.25">
      <c r="A309" s="246" t="s">
        <v>731</v>
      </c>
      <c r="B309" s="247"/>
      <c r="C309" s="247"/>
      <c r="D309" s="247"/>
      <c r="E309" s="247">
        <v>1</v>
      </c>
      <c r="F309" s="247"/>
      <c r="G309" s="247"/>
      <c r="H309" s="247"/>
      <c r="I309" s="247"/>
      <c r="J309" s="247">
        <v>1</v>
      </c>
    </row>
    <row r="310" spans="1:10" ht="15" x14ac:dyDescent="0.25">
      <c r="A310" s="246" t="s">
        <v>788</v>
      </c>
      <c r="B310" s="247"/>
      <c r="C310" s="247">
        <v>1</v>
      </c>
      <c r="D310" s="247"/>
      <c r="E310" s="247"/>
      <c r="F310" s="247"/>
      <c r="G310" s="247"/>
      <c r="H310" s="247"/>
      <c r="I310" s="247"/>
      <c r="J310" s="247">
        <v>1</v>
      </c>
    </row>
    <row r="311" spans="1:10" ht="15" x14ac:dyDescent="0.25">
      <c r="A311" s="246" t="s">
        <v>799</v>
      </c>
      <c r="B311" s="247"/>
      <c r="C311" s="247">
        <v>1</v>
      </c>
      <c r="D311" s="247"/>
      <c r="E311" s="247"/>
      <c r="F311" s="247"/>
      <c r="G311" s="247"/>
      <c r="H311" s="247"/>
      <c r="I311" s="247"/>
      <c r="J311" s="247">
        <v>1</v>
      </c>
    </row>
    <row r="312" spans="1:10" ht="15" x14ac:dyDescent="0.25">
      <c r="A312" s="246" t="s">
        <v>813</v>
      </c>
      <c r="B312" s="247"/>
      <c r="C312" s="247"/>
      <c r="D312" s="247">
        <v>1</v>
      </c>
      <c r="E312" s="247">
        <v>5</v>
      </c>
      <c r="F312" s="247">
        <v>1</v>
      </c>
      <c r="G312" s="247"/>
      <c r="H312" s="247"/>
      <c r="I312" s="247"/>
      <c r="J312" s="247">
        <v>7</v>
      </c>
    </row>
    <row r="313" spans="1:10" ht="15" x14ac:dyDescent="0.25">
      <c r="A313" s="246" t="s">
        <v>4109</v>
      </c>
      <c r="B313" s="247"/>
      <c r="C313" s="247">
        <v>1</v>
      </c>
      <c r="D313" s="247"/>
      <c r="E313" s="247"/>
      <c r="F313" s="247"/>
      <c r="G313" s="247"/>
      <c r="H313" s="247"/>
      <c r="I313" s="247"/>
      <c r="J313" s="247">
        <v>1</v>
      </c>
    </row>
    <row r="314" spans="1:10" ht="15" x14ac:dyDescent="0.25">
      <c r="A314" s="246" t="s">
        <v>878</v>
      </c>
      <c r="B314" s="247">
        <v>1</v>
      </c>
      <c r="C314" s="247"/>
      <c r="D314" s="247"/>
      <c r="E314" s="247">
        <v>1</v>
      </c>
      <c r="F314" s="247">
        <v>1</v>
      </c>
      <c r="G314" s="247"/>
      <c r="H314" s="247"/>
      <c r="I314" s="247"/>
      <c r="J314" s="247">
        <v>3</v>
      </c>
    </row>
    <row r="315" spans="1:10" ht="15" x14ac:dyDescent="0.25">
      <c r="A315" s="246" t="s">
        <v>886</v>
      </c>
      <c r="B315" s="247"/>
      <c r="C315" s="247">
        <v>1</v>
      </c>
      <c r="D315" s="247"/>
      <c r="E315" s="247"/>
      <c r="F315" s="247"/>
      <c r="G315" s="247"/>
      <c r="H315" s="247"/>
      <c r="I315" s="247"/>
      <c r="J315" s="247">
        <v>1</v>
      </c>
    </row>
    <row r="316" spans="1:10" ht="15" x14ac:dyDescent="0.25">
      <c r="A316" s="246" t="s">
        <v>898</v>
      </c>
      <c r="B316" s="247"/>
      <c r="C316" s="247"/>
      <c r="D316" s="247"/>
      <c r="E316" s="247">
        <v>5</v>
      </c>
      <c r="F316" s="247"/>
      <c r="G316" s="247"/>
      <c r="H316" s="247"/>
      <c r="I316" s="247"/>
      <c r="J316" s="247">
        <v>5</v>
      </c>
    </row>
    <row r="317" spans="1:10" ht="15" x14ac:dyDescent="0.25">
      <c r="A317" s="246" t="s">
        <v>913</v>
      </c>
      <c r="B317" s="247"/>
      <c r="C317" s="247">
        <v>1</v>
      </c>
      <c r="D317" s="247"/>
      <c r="E317" s="247"/>
      <c r="F317" s="247"/>
      <c r="G317" s="247"/>
      <c r="H317" s="247"/>
      <c r="I317" s="247">
        <v>1</v>
      </c>
      <c r="J317" s="247">
        <v>2</v>
      </c>
    </row>
    <row r="318" spans="1:10" ht="15" x14ac:dyDescent="0.25">
      <c r="A318" s="246" t="s">
        <v>4387</v>
      </c>
      <c r="B318" s="247">
        <v>98</v>
      </c>
      <c r="C318" s="247">
        <v>106</v>
      </c>
      <c r="D318" s="247">
        <v>30</v>
      </c>
      <c r="E318" s="247">
        <v>62</v>
      </c>
      <c r="F318" s="247">
        <v>5</v>
      </c>
      <c r="G318" s="247">
        <v>109</v>
      </c>
      <c r="H318" s="247">
        <v>13</v>
      </c>
      <c r="I318" s="247">
        <v>42</v>
      </c>
      <c r="J318" s="247">
        <v>465</v>
      </c>
    </row>
  </sheetData>
  <pageMargins left="0.7" right="0.7" top="0.75" bottom="0.75" header="0.3" footer="0.3"/>
  <pageSetup paperSize="9" orientation="portrait" r:id="rId7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88"/>
  <sheetViews>
    <sheetView zoomScale="80" zoomScaleNormal="80" workbookViewId="0">
      <selection activeCell="J18" sqref="J18"/>
    </sheetView>
  </sheetViews>
  <sheetFormatPr baseColWidth="10" defaultColWidth="11.42578125" defaultRowHeight="15" x14ac:dyDescent="0.25"/>
  <cols>
    <col min="1" max="1" width="29.5703125" customWidth="1"/>
    <col min="2" max="2" width="17.85546875" customWidth="1"/>
    <col min="3" max="3" width="14.85546875" customWidth="1"/>
    <col min="4" max="4" width="17.7109375" customWidth="1"/>
    <col min="5" max="5" width="14.5703125" customWidth="1"/>
    <col min="6" max="6" width="14.140625" customWidth="1"/>
    <col min="7" max="7" width="15.28515625" customWidth="1"/>
    <col min="8" max="8" width="15.5703125" customWidth="1"/>
    <col min="9" max="10" width="14.85546875" customWidth="1"/>
    <col min="11" max="11" width="13.85546875" customWidth="1"/>
    <col min="12" max="12" width="29.7109375" customWidth="1"/>
    <col min="17" max="17" width="15.7109375" customWidth="1"/>
  </cols>
  <sheetData>
    <row r="3" spans="1:18" x14ac:dyDescent="0.25">
      <c r="A3" s="20" t="s">
        <v>955</v>
      </c>
      <c r="B3" s="27"/>
      <c r="C3" s="27"/>
      <c r="D3" s="27"/>
      <c r="E3" s="32" t="s">
        <v>1812</v>
      </c>
      <c r="F3" s="32"/>
      <c r="G3" s="32"/>
      <c r="H3" s="27"/>
      <c r="I3" s="20" t="s">
        <v>2578</v>
      </c>
      <c r="J3" s="20"/>
      <c r="K3" s="27"/>
      <c r="L3" s="140" t="s">
        <v>4262</v>
      </c>
      <c r="M3" s="133"/>
      <c r="N3" s="133"/>
      <c r="O3" s="133"/>
      <c r="P3" s="27"/>
      <c r="Q3" s="167" t="s">
        <v>4124</v>
      </c>
      <c r="R3" s="135"/>
    </row>
    <row r="4" spans="1:18" ht="58.5" customHeight="1" x14ac:dyDescent="0.25">
      <c r="A4" s="49" t="s">
        <v>956</v>
      </c>
      <c r="B4" s="269" t="s">
        <v>957</v>
      </c>
      <c r="C4" s="269" t="s">
        <v>958</v>
      </c>
      <c r="E4" s="289" t="s">
        <v>956</v>
      </c>
      <c r="F4" s="52" t="s">
        <v>1813</v>
      </c>
      <c r="G4" s="52" t="s">
        <v>1814</v>
      </c>
      <c r="I4" s="290" t="s">
        <v>2579</v>
      </c>
      <c r="J4" s="277"/>
      <c r="L4" s="292" t="s">
        <v>2579</v>
      </c>
      <c r="M4" s="141" t="s">
        <v>4399</v>
      </c>
      <c r="N4" s="141" t="s">
        <v>4400</v>
      </c>
      <c r="O4" s="141" t="s">
        <v>4401</v>
      </c>
      <c r="Q4" s="291" t="s">
        <v>2579</v>
      </c>
      <c r="R4" s="285"/>
    </row>
    <row r="5" spans="1:18" ht="156.75" x14ac:dyDescent="0.25">
      <c r="A5" s="1226" t="s">
        <v>959</v>
      </c>
      <c r="B5" s="270">
        <v>-1175</v>
      </c>
      <c r="C5" s="271">
        <v>38</v>
      </c>
      <c r="E5" s="1226" t="s">
        <v>1815</v>
      </c>
      <c r="F5" s="1226">
        <v>5226</v>
      </c>
      <c r="G5" s="276"/>
      <c r="I5" s="1226" t="s">
        <v>2580</v>
      </c>
      <c r="J5" s="1226">
        <v>4687</v>
      </c>
      <c r="L5" s="279" t="s">
        <v>4402</v>
      </c>
      <c r="M5" s="280">
        <v>2604</v>
      </c>
      <c r="N5" s="281">
        <v>38.020000000000003</v>
      </c>
      <c r="O5" s="280">
        <v>-990</v>
      </c>
      <c r="Q5" s="286" t="s">
        <v>4125</v>
      </c>
      <c r="R5" s="287">
        <v>38</v>
      </c>
    </row>
    <row r="6" spans="1:18" ht="84.75" customHeight="1" x14ac:dyDescent="0.25">
      <c r="A6" s="1226" t="s">
        <v>960</v>
      </c>
      <c r="B6" s="270">
        <v>483</v>
      </c>
      <c r="C6" s="271">
        <v>-15.6</v>
      </c>
      <c r="E6" s="1226" t="s">
        <v>1816</v>
      </c>
      <c r="F6" s="1226"/>
      <c r="G6" s="1226">
        <v>34.4</v>
      </c>
      <c r="I6" s="1226" t="s">
        <v>2581</v>
      </c>
      <c r="J6" s="1226">
        <v>34.43</v>
      </c>
      <c r="L6" s="279" t="s">
        <v>4403</v>
      </c>
      <c r="M6" s="280"/>
      <c r="N6" s="281">
        <v>-3.69</v>
      </c>
      <c r="O6" s="280">
        <v>96</v>
      </c>
      <c r="Q6" s="306" t="s">
        <v>4126</v>
      </c>
      <c r="R6" s="287">
        <v>-0.85</v>
      </c>
    </row>
    <row r="7" spans="1:18" ht="91.5" customHeight="1" x14ac:dyDescent="0.25">
      <c r="A7" s="1226" t="s">
        <v>961</v>
      </c>
      <c r="B7" s="270">
        <v>268</v>
      </c>
      <c r="C7" s="271">
        <v>-8.6999999999999993</v>
      </c>
      <c r="E7" s="305" t="s">
        <v>1817</v>
      </c>
      <c r="F7" s="1226">
        <v>-1799</v>
      </c>
      <c r="G7" s="1226"/>
      <c r="I7" s="1226" t="s">
        <v>2582</v>
      </c>
      <c r="J7" s="1226">
        <v>5.26</v>
      </c>
      <c r="L7" s="279" t="s">
        <v>4404</v>
      </c>
      <c r="M7" s="280"/>
      <c r="N7" s="281">
        <v>-6.84</v>
      </c>
      <c r="O7" s="280">
        <v>178</v>
      </c>
      <c r="Q7" s="286" t="s">
        <v>4127</v>
      </c>
      <c r="R7" s="287">
        <v>-0.54</v>
      </c>
    </row>
    <row r="8" spans="1:18" ht="138.75" customHeight="1" x14ac:dyDescent="0.25">
      <c r="A8" s="307" t="s">
        <v>962</v>
      </c>
      <c r="B8" s="270">
        <v>87</v>
      </c>
      <c r="C8" s="271">
        <v>-2.8</v>
      </c>
      <c r="E8" s="307" t="s">
        <v>1818</v>
      </c>
      <c r="F8" s="1226">
        <v>-25</v>
      </c>
      <c r="G8" s="1226">
        <v>0.5</v>
      </c>
      <c r="I8" s="1226" t="s">
        <v>2583</v>
      </c>
      <c r="J8" s="1226">
        <v>-0.55000000000000004</v>
      </c>
      <c r="L8" s="308" t="s">
        <v>4405</v>
      </c>
      <c r="M8" s="280"/>
      <c r="N8" s="281">
        <v>1.69</v>
      </c>
      <c r="O8" s="280">
        <v>-44</v>
      </c>
      <c r="Q8" s="1227" t="s">
        <v>4128</v>
      </c>
      <c r="R8" s="288">
        <v>-0.51</v>
      </c>
    </row>
    <row r="9" spans="1:18" ht="87" customHeight="1" x14ac:dyDescent="0.25">
      <c r="A9" s="307" t="s">
        <v>4406</v>
      </c>
      <c r="B9" s="270">
        <v>28</v>
      </c>
      <c r="C9" s="271">
        <v>-0.9</v>
      </c>
      <c r="E9" s="1226" t="s">
        <v>1819</v>
      </c>
      <c r="F9" s="1226">
        <v>21</v>
      </c>
      <c r="G9" s="1226">
        <v>-0.4</v>
      </c>
      <c r="I9" s="1226" t="s">
        <v>2584</v>
      </c>
      <c r="J9" s="1226">
        <v>-7.62</v>
      </c>
      <c r="L9" s="279" t="s">
        <v>4407</v>
      </c>
      <c r="M9" s="280"/>
      <c r="N9" s="281">
        <v>-8.5299999999999994</v>
      </c>
      <c r="O9" s="280">
        <v>222</v>
      </c>
      <c r="Q9" s="1227" t="s">
        <v>4129</v>
      </c>
      <c r="R9" s="288">
        <v>-0.13</v>
      </c>
    </row>
    <row r="10" spans="1:18" ht="125.25" customHeight="1" x14ac:dyDescent="0.25">
      <c r="A10" s="307" t="s">
        <v>4408</v>
      </c>
      <c r="B10" s="270">
        <v>-2185</v>
      </c>
      <c r="C10" s="271">
        <v>70.7</v>
      </c>
      <c r="E10" s="1226" t="s">
        <v>1820</v>
      </c>
      <c r="F10" s="1226">
        <v>16</v>
      </c>
      <c r="G10" s="1226">
        <v>-0.3</v>
      </c>
      <c r="I10" s="307" t="s">
        <v>2585</v>
      </c>
      <c r="J10" s="278">
        <v>-2</v>
      </c>
      <c r="L10" s="279" t="s">
        <v>4409</v>
      </c>
      <c r="M10" s="280"/>
      <c r="N10" s="281">
        <v>-2.65</v>
      </c>
      <c r="O10" s="280">
        <v>69</v>
      </c>
      <c r="Q10" s="1227" t="s">
        <v>4130</v>
      </c>
      <c r="R10" s="288">
        <v>-2.17</v>
      </c>
    </row>
    <row r="11" spans="1:18" ht="90" customHeight="1" x14ac:dyDescent="0.25">
      <c r="A11" s="1226" t="s">
        <v>963</v>
      </c>
      <c r="B11" s="270">
        <v>-148</v>
      </c>
      <c r="C11" s="271">
        <v>4.7</v>
      </c>
      <c r="E11" s="1226" t="s">
        <v>1821</v>
      </c>
      <c r="F11" s="1226">
        <v>17</v>
      </c>
      <c r="G11" s="1226">
        <v>-0.3</v>
      </c>
      <c r="I11" s="1226" t="s">
        <v>2586</v>
      </c>
      <c r="J11" s="1226">
        <v>29.52</v>
      </c>
      <c r="L11" s="279" t="s">
        <v>4410</v>
      </c>
      <c r="M11" s="280"/>
      <c r="N11" s="281">
        <v>18.010000000000002</v>
      </c>
      <c r="O11" s="280">
        <v>-469</v>
      </c>
      <c r="Q11" s="1227" t="s">
        <v>4131</v>
      </c>
      <c r="R11" s="288">
        <v>33.799999999999997</v>
      </c>
    </row>
    <row r="12" spans="1:18" ht="67.5" customHeight="1" x14ac:dyDescent="0.25">
      <c r="A12" s="52" t="s">
        <v>964</v>
      </c>
      <c r="B12" s="270">
        <v>-2642</v>
      </c>
      <c r="C12" s="271">
        <v>85.4</v>
      </c>
      <c r="E12" s="307" t="s">
        <v>1822</v>
      </c>
      <c r="F12" s="1226">
        <v>-134</v>
      </c>
      <c r="G12" s="1226">
        <v>2.6</v>
      </c>
      <c r="Q12" s="1227" t="s">
        <v>4132</v>
      </c>
      <c r="R12" s="288">
        <v>4485</v>
      </c>
    </row>
    <row r="13" spans="1:18" ht="75.75" customHeight="1" x14ac:dyDescent="0.25">
      <c r="A13" s="1226" t="s">
        <v>965</v>
      </c>
      <c r="B13" s="270"/>
      <c r="C13" s="271"/>
      <c r="E13" s="307" t="s">
        <v>1823</v>
      </c>
      <c r="F13" s="1226">
        <v>-37</v>
      </c>
      <c r="G13" s="1226">
        <v>0.7</v>
      </c>
      <c r="Q13" s="1227" t="s">
        <v>4133</v>
      </c>
      <c r="R13" s="288">
        <v>-1516</v>
      </c>
    </row>
    <row r="14" spans="1:18" ht="51" customHeight="1" x14ac:dyDescent="0.25">
      <c r="A14" s="1226" t="s">
        <v>966</v>
      </c>
      <c r="B14" s="270">
        <v>-2634</v>
      </c>
      <c r="C14" s="271"/>
      <c r="E14" s="1226" t="s">
        <v>1824</v>
      </c>
      <c r="F14" s="1226">
        <v>28</v>
      </c>
      <c r="G14" s="1226">
        <v>-0.6</v>
      </c>
    </row>
    <row r="15" spans="1:18" ht="91.5" customHeight="1" x14ac:dyDescent="0.25">
      <c r="A15" s="1226" t="s">
        <v>967</v>
      </c>
      <c r="B15" s="270">
        <v>-8</v>
      </c>
      <c r="C15" s="271"/>
      <c r="E15" s="1226" t="s">
        <v>1825</v>
      </c>
      <c r="F15" s="1226">
        <v>-1913</v>
      </c>
      <c r="G15" s="1226"/>
    </row>
    <row r="16" spans="1:18" ht="91.5" customHeight="1" x14ac:dyDescent="0.25">
      <c r="E16" s="1226" t="s">
        <v>1826</v>
      </c>
      <c r="F16" s="1226"/>
      <c r="G16" s="1226">
        <v>36.6</v>
      </c>
    </row>
    <row r="18" spans="1:12" ht="39.75" customHeight="1" x14ac:dyDescent="0.25">
      <c r="A18" s="313" t="s">
        <v>4411</v>
      </c>
      <c r="B18" s="314"/>
      <c r="C18" s="3638" t="s">
        <v>4412</v>
      </c>
      <c r="D18" s="3638"/>
      <c r="E18" s="3638"/>
    </row>
    <row r="19" spans="1:12" ht="23.25" customHeight="1" x14ac:dyDescent="0.25"/>
    <row r="20" spans="1:12" hidden="1" x14ac:dyDescent="0.25"/>
    <row r="21" spans="1:12" ht="38.25" customHeight="1" x14ac:dyDescent="0.25">
      <c r="B21" s="3639" t="s">
        <v>955</v>
      </c>
      <c r="C21" s="3640"/>
      <c r="D21" s="3641" t="s">
        <v>1812</v>
      </c>
      <c r="E21" s="3642"/>
      <c r="F21" s="3643" t="s">
        <v>2578</v>
      </c>
      <c r="G21" s="3644"/>
      <c r="H21" s="3645" t="s">
        <v>4262</v>
      </c>
      <c r="I21" s="3646"/>
      <c r="J21" s="3636" t="s">
        <v>4124</v>
      </c>
      <c r="K21" s="3637"/>
    </row>
    <row r="22" spans="1:12" ht="67.5" customHeight="1" thickBot="1" x14ac:dyDescent="0.3">
      <c r="B22" s="316" t="s">
        <v>4413</v>
      </c>
      <c r="C22" s="315" t="s">
        <v>4414</v>
      </c>
      <c r="D22" s="316" t="s">
        <v>4413</v>
      </c>
      <c r="E22" s="315" t="s">
        <v>4414</v>
      </c>
      <c r="F22" s="316" t="s">
        <v>4413</v>
      </c>
      <c r="G22" s="315" t="s">
        <v>4414</v>
      </c>
      <c r="H22" s="316" t="s">
        <v>4413</v>
      </c>
      <c r="I22" s="315" t="s">
        <v>4414</v>
      </c>
      <c r="J22" s="316" t="s">
        <v>4413</v>
      </c>
      <c r="K22" s="315" t="s">
        <v>4414</v>
      </c>
    </row>
    <row r="23" spans="1:12" ht="33.75" customHeight="1" x14ac:dyDescent="0.25">
      <c r="A23" s="317" t="s">
        <v>4415</v>
      </c>
      <c r="B23" s="320"/>
      <c r="C23" s="321"/>
      <c r="D23" s="322">
        <v>5226</v>
      </c>
      <c r="E23" s="321"/>
      <c r="F23" s="322">
        <v>4687</v>
      </c>
      <c r="G23" s="321"/>
      <c r="H23" s="322">
        <v>2604</v>
      </c>
      <c r="I23" s="321"/>
      <c r="J23" s="322">
        <v>4485</v>
      </c>
      <c r="K23" s="321"/>
    </row>
    <row r="24" spans="1:12" ht="42" customHeight="1" x14ac:dyDescent="0.25">
      <c r="A24" s="318" t="s">
        <v>4416</v>
      </c>
      <c r="B24" s="300">
        <v>-1175</v>
      </c>
      <c r="C24" s="297">
        <v>0.38</v>
      </c>
      <c r="D24" s="299">
        <v>-1799</v>
      </c>
      <c r="E24" s="297">
        <v>0.34399999999999997</v>
      </c>
      <c r="F24" s="299"/>
      <c r="G24" s="297">
        <v>0.34429999999999999</v>
      </c>
      <c r="H24" s="299">
        <v>-990</v>
      </c>
      <c r="I24" s="297">
        <v>0.38019999999999998</v>
      </c>
      <c r="J24" s="299"/>
      <c r="K24" s="297">
        <v>0.38</v>
      </c>
    </row>
    <row r="25" spans="1:12" ht="50.25" customHeight="1" x14ac:dyDescent="0.25">
      <c r="A25" s="318" t="s">
        <v>4417</v>
      </c>
      <c r="B25" s="300">
        <v>483</v>
      </c>
      <c r="C25" s="297">
        <v>-0.156</v>
      </c>
      <c r="D25" s="299">
        <v>17</v>
      </c>
      <c r="E25" s="297">
        <v>-3.0000000000000001E-3</v>
      </c>
      <c r="F25" s="299"/>
      <c r="G25" s="297">
        <v>-7.6200000000000004E-2</v>
      </c>
      <c r="H25" s="299">
        <v>178</v>
      </c>
      <c r="I25" s="297">
        <v>-6.8400000000000002E-2</v>
      </c>
      <c r="J25" s="299"/>
      <c r="K25" s="297">
        <v>-5.1000000000000004E-3</v>
      </c>
    </row>
    <row r="26" spans="1:12" ht="50.25" customHeight="1" x14ac:dyDescent="0.25">
      <c r="A26" s="318" t="s">
        <v>4403</v>
      </c>
      <c r="B26" s="296"/>
      <c r="C26" s="298"/>
      <c r="D26" s="299">
        <v>21</v>
      </c>
      <c r="E26" s="297">
        <v>-4.0000000000000001E-3</v>
      </c>
      <c r="F26" s="299"/>
      <c r="G26" s="297">
        <v>5.2600000000000001E-2</v>
      </c>
      <c r="H26" s="299">
        <v>96</v>
      </c>
      <c r="I26" s="297">
        <v>-3.6900000000000002E-2</v>
      </c>
      <c r="J26" s="299"/>
      <c r="K26" s="297">
        <v>-1.2999999999999999E-3</v>
      </c>
    </row>
    <row r="27" spans="1:12" ht="45.75" customHeight="1" x14ac:dyDescent="0.25">
      <c r="A27" s="318" t="s">
        <v>4418</v>
      </c>
      <c r="B27" s="300">
        <v>268</v>
      </c>
      <c r="C27" s="297">
        <v>-8.6999999999999994E-2</v>
      </c>
      <c r="D27" s="299">
        <v>16</v>
      </c>
      <c r="E27" s="297">
        <v>-3.0000000000000001E-3</v>
      </c>
      <c r="F27" s="299"/>
      <c r="G27" s="297">
        <v>-5.4999999999999997E-3</v>
      </c>
      <c r="H27" s="299">
        <v>222</v>
      </c>
      <c r="I27" s="297">
        <v>-8.5300000000000001E-2</v>
      </c>
      <c r="J27" s="299"/>
      <c r="K27" s="297">
        <v>-5.4000000000000003E-3</v>
      </c>
    </row>
    <row r="28" spans="1:12" ht="45.75" customHeight="1" x14ac:dyDescent="0.25">
      <c r="A28" s="318" t="s">
        <v>4130</v>
      </c>
      <c r="B28" s="300">
        <v>-148</v>
      </c>
      <c r="C28" s="297">
        <v>4.7E-2</v>
      </c>
      <c r="D28" s="299">
        <v>28</v>
      </c>
      <c r="E28" s="297">
        <v>-6.0000000000000001E-3</v>
      </c>
      <c r="F28" s="299"/>
      <c r="G28" s="297"/>
      <c r="H28" s="299">
        <v>69</v>
      </c>
      <c r="I28" s="297">
        <v>-2.6499999999999999E-2</v>
      </c>
      <c r="J28" s="299"/>
      <c r="K28" s="297">
        <v>-2.1700000000000001E-2</v>
      </c>
      <c r="L28" s="304" t="s">
        <v>4419</v>
      </c>
    </row>
    <row r="29" spans="1:12" ht="40.5" customHeight="1" x14ac:dyDescent="0.25">
      <c r="A29" s="318" t="s">
        <v>4420</v>
      </c>
      <c r="B29" s="301">
        <v>-2642</v>
      </c>
      <c r="C29" s="302">
        <v>0.85399999999999998</v>
      </c>
      <c r="D29" s="303">
        <v>-1913</v>
      </c>
      <c r="E29" s="302">
        <v>0.36599999999999999</v>
      </c>
      <c r="F29" s="303">
        <v>-1384</v>
      </c>
      <c r="G29" s="302">
        <v>0.29520000000000002</v>
      </c>
      <c r="H29" s="303">
        <v>-469</v>
      </c>
      <c r="I29" s="302">
        <v>0.18010000000000001</v>
      </c>
      <c r="J29" s="303">
        <v>-1516</v>
      </c>
      <c r="K29" s="302">
        <v>0.33800000000000002</v>
      </c>
    </row>
    <row r="30" spans="1:12" x14ac:dyDescent="0.25">
      <c r="A30" s="319" t="s">
        <v>965</v>
      </c>
      <c r="B30" s="300"/>
      <c r="C30" s="298"/>
      <c r="D30" s="299"/>
      <c r="E30" s="298"/>
      <c r="F30" s="299"/>
      <c r="G30" s="298"/>
      <c r="H30" s="299"/>
      <c r="I30" s="298"/>
      <c r="J30" s="299"/>
      <c r="K30" s="298"/>
    </row>
    <row r="31" spans="1:12" ht="39.75" customHeight="1" x14ac:dyDescent="0.25">
      <c r="A31" s="318" t="s">
        <v>4421</v>
      </c>
      <c r="B31" s="300">
        <v>-2634</v>
      </c>
      <c r="C31" s="298"/>
      <c r="D31" s="299">
        <v>-1688</v>
      </c>
      <c r="E31" s="298"/>
      <c r="F31" s="299">
        <v>-1192</v>
      </c>
      <c r="G31" s="298"/>
      <c r="H31" s="299">
        <v>133</v>
      </c>
      <c r="I31" s="298"/>
      <c r="J31" s="299">
        <v>-1384</v>
      </c>
      <c r="K31" s="298"/>
    </row>
    <row r="32" spans="1:12" ht="33" customHeight="1" x14ac:dyDescent="0.25">
      <c r="A32" s="323" t="s">
        <v>4422</v>
      </c>
      <c r="B32" s="309">
        <v>-8</v>
      </c>
      <c r="C32" s="295"/>
      <c r="D32" s="294">
        <v>-225</v>
      </c>
      <c r="E32" s="295"/>
      <c r="F32" s="294">
        <v>-192</v>
      </c>
      <c r="G32" s="295"/>
      <c r="H32" s="294">
        <v>-602</v>
      </c>
      <c r="I32" s="295"/>
      <c r="J32" s="294">
        <v>-137</v>
      </c>
      <c r="K32" s="295"/>
    </row>
    <row r="33" spans="1:12" x14ac:dyDescent="0.25">
      <c r="A33" s="1229"/>
      <c r="B33" s="310"/>
      <c r="C33" s="311"/>
      <c r="D33" s="311"/>
      <c r="E33" s="311"/>
      <c r="F33" s="311"/>
      <c r="G33" s="311"/>
      <c r="H33" s="311"/>
      <c r="I33" s="311"/>
      <c r="J33" s="311"/>
      <c r="K33" s="311"/>
      <c r="L33" s="1"/>
    </row>
    <row r="34" spans="1:12" x14ac:dyDescent="0.25">
      <c r="A34" s="1229"/>
      <c r="B34" s="310"/>
      <c r="C34" s="311"/>
      <c r="D34" s="311"/>
      <c r="E34" s="311"/>
      <c r="F34" s="311"/>
      <c r="G34" s="311"/>
      <c r="H34" s="311"/>
      <c r="I34" s="311"/>
      <c r="J34" s="311"/>
      <c r="K34" s="311"/>
      <c r="L34" s="1"/>
    </row>
    <row r="35" spans="1:12" x14ac:dyDescent="0.25">
      <c r="A35" s="1229"/>
      <c r="B35" s="310"/>
      <c r="C35" s="311"/>
      <c r="D35" s="311"/>
      <c r="E35" s="311"/>
      <c r="F35" s="311"/>
      <c r="G35" s="311"/>
      <c r="H35" s="311"/>
      <c r="I35" s="311"/>
      <c r="J35" s="311"/>
      <c r="K35" s="311"/>
      <c r="L35" s="1"/>
    </row>
    <row r="36" spans="1:12" x14ac:dyDescent="0.25">
      <c r="A36" s="1229"/>
      <c r="B36" s="312"/>
      <c r="C36" s="311"/>
      <c r="D36" s="311"/>
      <c r="E36" s="311"/>
      <c r="F36" s="311"/>
      <c r="G36" s="311"/>
      <c r="H36" s="311"/>
      <c r="I36" s="311"/>
      <c r="J36" s="311"/>
      <c r="K36" s="311"/>
      <c r="L36" s="1"/>
    </row>
    <row r="37" spans="1:12" x14ac:dyDescent="0.25">
      <c r="A37" s="1229"/>
      <c r="B37" s="312"/>
      <c r="C37" s="311"/>
      <c r="D37" s="311"/>
      <c r="E37" s="311"/>
      <c r="F37" s="311"/>
      <c r="G37" s="311"/>
      <c r="H37" s="311"/>
      <c r="I37" s="311"/>
      <c r="J37" s="311"/>
      <c r="K37" s="311"/>
      <c r="L37" s="1"/>
    </row>
    <row r="38" spans="1:12" x14ac:dyDescent="0.25">
      <c r="A38" s="1229"/>
      <c r="B38" s="312"/>
      <c r="C38" s="311"/>
      <c r="D38" s="311"/>
      <c r="E38" s="311"/>
      <c r="F38" s="311"/>
      <c r="G38" s="311"/>
      <c r="H38" s="311"/>
      <c r="I38" s="311"/>
      <c r="J38" s="311"/>
      <c r="K38" s="311"/>
      <c r="L38" s="1"/>
    </row>
    <row r="39" spans="1:12" x14ac:dyDescent="0.25">
      <c r="A39" s="1229"/>
      <c r="B39" s="312"/>
      <c r="C39" s="311"/>
      <c r="D39" s="311"/>
      <c r="E39" s="311"/>
      <c r="F39" s="311"/>
      <c r="G39" s="311"/>
      <c r="H39" s="311"/>
      <c r="I39" s="311"/>
      <c r="J39" s="311"/>
      <c r="K39" s="311"/>
      <c r="L39" s="1"/>
    </row>
    <row r="40" spans="1:12" x14ac:dyDescent="0.25">
      <c r="A40" s="1229"/>
      <c r="B40" s="312"/>
      <c r="C40" s="311"/>
      <c r="D40" s="311"/>
      <c r="E40" s="311"/>
      <c r="F40" s="311"/>
      <c r="G40" s="311"/>
      <c r="H40" s="311"/>
      <c r="I40" s="311"/>
      <c r="J40" s="311"/>
      <c r="K40" s="311"/>
      <c r="L40" s="1"/>
    </row>
    <row r="41" spans="1:12" x14ac:dyDescent="0.25">
      <c r="A41" s="311"/>
      <c r="B41" s="312"/>
      <c r="C41" s="311"/>
      <c r="D41" s="311"/>
      <c r="E41" s="311"/>
      <c r="F41" s="311"/>
      <c r="G41" s="311"/>
      <c r="H41" s="311"/>
      <c r="I41" s="311"/>
      <c r="J41" s="311"/>
      <c r="K41" s="311"/>
      <c r="L41" s="1"/>
    </row>
    <row r="42" spans="1:12" x14ac:dyDescent="0.25">
      <c r="A42" s="311"/>
      <c r="B42" s="312"/>
      <c r="C42" s="311"/>
      <c r="D42" s="311"/>
      <c r="E42" s="311"/>
      <c r="F42" s="311"/>
      <c r="G42" s="311"/>
      <c r="H42" s="311"/>
      <c r="I42" s="311"/>
      <c r="J42" s="311"/>
      <c r="K42" s="311"/>
      <c r="L42" s="1"/>
    </row>
    <row r="43" spans="1:12" x14ac:dyDescent="0.25">
      <c r="A43" s="1228"/>
      <c r="B43" s="293"/>
      <c r="C43" s="1228"/>
      <c r="D43" s="1228"/>
      <c r="E43" s="1228"/>
      <c r="F43" s="1228"/>
      <c r="G43" s="1228"/>
      <c r="H43" s="1228"/>
      <c r="I43" s="1228"/>
      <c r="J43" s="1228"/>
      <c r="K43" s="1228"/>
    </row>
    <row r="44" spans="1:12" x14ac:dyDescent="0.25">
      <c r="A44" s="1228"/>
      <c r="B44" s="293"/>
      <c r="C44" s="1228"/>
      <c r="D44" s="1228"/>
      <c r="E44" s="1228"/>
      <c r="F44" s="1228"/>
      <c r="G44" s="1228"/>
      <c r="H44" s="1228"/>
      <c r="I44" s="1228"/>
      <c r="J44" s="1228"/>
      <c r="K44" s="1228"/>
    </row>
    <row r="45" spans="1:12" x14ac:dyDescent="0.25">
      <c r="A45" s="1228"/>
      <c r="B45" s="293"/>
      <c r="C45" s="1228"/>
      <c r="D45" s="1228"/>
      <c r="E45" s="1228"/>
      <c r="F45" s="1228"/>
      <c r="G45" s="1228"/>
      <c r="H45" s="1228"/>
      <c r="I45" s="1228"/>
      <c r="J45" s="1228"/>
      <c r="K45" s="1228"/>
    </row>
    <row r="46" spans="1:12" x14ac:dyDescent="0.25">
      <c r="A46" s="1228"/>
      <c r="B46" s="293"/>
      <c r="C46" s="1228"/>
      <c r="D46" s="1228"/>
      <c r="E46" s="1228"/>
      <c r="F46" s="1228"/>
      <c r="G46" s="1228"/>
      <c r="H46" s="1228"/>
      <c r="I46" s="1228"/>
      <c r="J46" s="1228"/>
      <c r="K46" s="1228"/>
    </row>
    <row r="47" spans="1:12" x14ac:dyDescent="0.25">
      <c r="A47" s="1228"/>
      <c r="B47" s="293"/>
      <c r="C47" s="1228"/>
      <c r="D47" s="1228"/>
      <c r="E47" s="1228"/>
      <c r="F47" s="1228"/>
      <c r="G47" s="1228"/>
      <c r="H47" s="1228"/>
      <c r="I47" s="1228"/>
      <c r="J47" s="1228"/>
      <c r="K47" s="1228"/>
    </row>
    <row r="48" spans="1:12" x14ac:dyDescent="0.25">
      <c r="A48" s="1228"/>
      <c r="B48" s="293"/>
      <c r="C48" s="1228"/>
      <c r="D48" s="1228"/>
      <c r="E48" s="1228"/>
      <c r="F48" s="1228"/>
      <c r="G48" s="1228"/>
      <c r="H48" s="1228"/>
      <c r="I48" s="1228"/>
      <c r="J48" s="1228"/>
      <c r="K48" s="1228"/>
    </row>
    <row r="49" spans="1:11" x14ac:dyDescent="0.25">
      <c r="A49" s="1228"/>
      <c r="B49" s="293"/>
      <c r="C49" s="1228"/>
      <c r="D49" s="1228"/>
      <c r="E49" s="1228"/>
      <c r="F49" s="1228"/>
      <c r="G49" s="1228"/>
      <c r="H49" s="1228"/>
      <c r="I49" s="1228"/>
      <c r="J49" s="1228"/>
      <c r="K49" s="1228"/>
    </row>
    <row r="50" spans="1:11" x14ac:dyDescent="0.25">
      <c r="A50" s="1228"/>
      <c r="B50" s="293"/>
      <c r="C50" s="1228"/>
      <c r="D50" s="1228"/>
      <c r="E50" s="1228"/>
      <c r="F50" s="1228"/>
      <c r="G50" s="1228"/>
      <c r="H50" s="1228"/>
      <c r="I50" s="1228"/>
      <c r="J50" s="1228"/>
      <c r="K50" s="1228"/>
    </row>
    <row r="51" spans="1:11" x14ac:dyDescent="0.25">
      <c r="A51" s="1228"/>
      <c r="B51" s="293"/>
      <c r="C51" s="1228"/>
      <c r="D51" s="1228"/>
      <c r="E51" s="1228"/>
      <c r="F51" s="1228"/>
      <c r="G51" s="1228"/>
      <c r="H51" s="1228"/>
      <c r="I51" s="1228"/>
      <c r="J51" s="1228"/>
      <c r="K51" s="1228"/>
    </row>
    <row r="52" spans="1:11" x14ac:dyDescent="0.25">
      <c r="A52" s="1228"/>
      <c r="B52" s="293"/>
      <c r="C52" s="1228"/>
      <c r="D52" s="1228"/>
      <c r="E52" s="1228"/>
      <c r="F52" s="1228"/>
      <c r="G52" s="1228"/>
      <c r="H52" s="1228"/>
      <c r="I52" s="1228"/>
      <c r="J52" s="1228"/>
      <c r="K52" s="1228"/>
    </row>
    <row r="53" spans="1:11" x14ac:dyDescent="0.25">
      <c r="A53" s="1228"/>
      <c r="B53" s="293"/>
      <c r="C53" s="1228"/>
      <c r="D53" s="1228"/>
      <c r="E53" s="1228"/>
      <c r="F53" s="1228"/>
      <c r="G53" s="1228"/>
      <c r="H53" s="1228"/>
      <c r="I53" s="1228"/>
      <c r="J53" s="1228"/>
      <c r="K53" s="1228"/>
    </row>
    <row r="54" spans="1:11" x14ac:dyDescent="0.25">
      <c r="A54" s="1228"/>
      <c r="B54" s="293"/>
      <c r="C54" s="1228"/>
      <c r="D54" s="1228"/>
      <c r="E54" s="1228"/>
      <c r="F54" s="1228"/>
      <c r="G54" s="1228"/>
      <c r="H54" s="1228"/>
      <c r="I54" s="1228"/>
      <c r="J54" s="1228"/>
      <c r="K54" s="1228"/>
    </row>
    <row r="55" spans="1:11" x14ac:dyDescent="0.25">
      <c r="A55" s="1228"/>
      <c r="B55" s="293"/>
      <c r="C55" s="1228"/>
      <c r="D55" s="1228"/>
      <c r="E55" s="1228"/>
      <c r="F55" s="1228"/>
      <c r="G55" s="1228"/>
      <c r="H55" s="1228"/>
      <c r="I55" s="1228"/>
      <c r="J55" s="1228"/>
      <c r="K55" s="1228"/>
    </row>
    <row r="56" spans="1:11" x14ac:dyDescent="0.25">
      <c r="A56" s="1228"/>
      <c r="B56" s="293"/>
      <c r="C56" s="1228"/>
      <c r="D56" s="1228"/>
      <c r="E56" s="1228"/>
      <c r="F56" s="1228"/>
      <c r="G56" s="1228"/>
      <c r="H56" s="1228"/>
      <c r="I56" s="1228"/>
      <c r="J56" s="1228"/>
      <c r="K56" s="1228"/>
    </row>
    <row r="57" spans="1:11" x14ac:dyDescent="0.25">
      <c r="A57" s="1228"/>
      <c r="B57" s="293"/>
      <c r="C57" s="1228"/>
      <c r="D57" s="1228"/>
      <c r="E57" s="1228"/>
      <c r="F57" s="1228"/>
      <c r="G57" s="1228"/>
      <c r="H57" s="1228"/>
      <c r="I57" s="1228"/>
      <c r="J57" s="1228"/>
      <c r="K57" s="1228"/>
    </row>
    <row r="58" spans="1:11" x14ac:dyDescent="0.25">
      <c r="A58" s="1228"/>
      <c r="B58" s="293"/>
      <c r="C58" s="1228"/>
      <c r="D58" s="1228"/>
      <c r="E58" s="1228"/>
      <c r="F58" s="1228"/>
      <c r="G58" s="1228"/>
      <c r="H58" s="1228"/>
      <c r="I58" s="1228"/>
      <c r="J58" s="1228"/>
      <c r="K58" s="1228"/>
    </row>
    <row r="59" spans="1:11" x14ac:dyDescent="0.25">
      <c r="A59" s="1228"/>
      <c r="B59" s="293"/>
      <c r="C59" s="1228"/>
      <c r="D59" s="1228"/>
      <c r="E59" s="1228"/>
      <c r="F59" s="1228"/>
      <c r="G59" s="1228"/>
      <c r="H59" s="1228"/>
      <c r="I59" s="1228"/>
      <c r="J59" s="1228"/>
      <c r="K59" s="1228"/>
    </row>
    <row r="60" spans="1:11" x14ac:dyDescent="0.25">
      <c r="A60" s="1228"/>
      <c r="B60" s="293"/>
      <c r="C60" s="1228"/>
      <c r="D60" s="1228"/>
      <c r="E60" s="1228"/>
      <c r="F60" s="1228"/>
      <c r="G60" s="1228"/>
      <c r="H60" s="1228"/>
      <c r="I60" s="1228"/>
      <c r="J60" s="1228"/>
      <c r="K60" s="1228"/>
    </row>
    <row r="61" spans="1:11" x14ac:dyDescent="0.25">
      <c r="A61" s="1228"/>
      <c r="B61" s="293"/>
      <c r="C61" s="1228"/>
      <c r="D61" s="1228"/>
      <c r="E61" s="1228"/>
      <c r="F61" s="1228"/>
      <c r="G61" s="1228"/>
      <c r="H61" s="1228"/>
      <c r="I61" s="1228"/>
      <c r="J61" s="1228"/>
      <c r="K61" s="1228"/>
    </row>
    <row r="62" spans="1:11" x14ac:dyDescent="0.25">
      <c r="A62" s="1228"/>
      <c r="B62" s="293"/>
      <c r="C62" s="1228"/>
      <c r="D62" s="1228"/>
      <c r="E62" s="1228"/>
      <c r="F62" s="1228"/>
      <c r="G62" s="1228"/>
      <c r="H62" s="1228"/>
      <c r="I62" s="1228"/>
      <c r="J62" s="1228"/>
      <c r="K62" s="1228"/>
    </row>
    <row r="63" spans="1:11" x14ac:dyDescent="0.25">
      <c r="A63" s="1228"/>
      <c r="B63" s="1228"/>
      <c r="C63" s="1228"/>
      <c r="D63" s="1228"/>
      <c r="E63" s="1228"/>
      <c r="F63" s="1228"/>
      <c r="G63" s="1228"/>
      <c r="H63" s="1228"/>
      <c r="I63" s="1228"/>
      <c r="J63" s="1228"/>
      <c r="K63" s="1228"/>
    </row>
    <row r="64" spans="1:11" x14ac:dyDescent="0.25">
      <c r="A64" s="1228"/>
      <c r="B64" s="1228"/>
      <c r="C64" s="1228"/>
      <c r="D64" s="1228"/>
      <c r="E64" s="1228"/>
      <c r="F64" s="1228"/>
      <c r="G64" s="1228"/>
      <c r="H64" s="1228"/>
      <c r="I64" s="1228"/>
      <c r="J64" s="1228"/>
      <c r="K64" s="1228"/>
    </row>
    <row r="65" spans="1:11" x14ac:dyDescent="0.25">
      <c r="A65" s="1228"/>
      <c r="B65" s="1228"/>
      <c r="C65" s="1228"/>
      <c r="D65" s="1228"/>
      <c r="E65" s="1228"/>
      <c r="F65" s="1228"/>
      <c r="G65" s="1228"/>
      <c r="H65" s="1228"/>
      <c r="I65" s="1228"/>
      <c r="J65" s="1228"/>
      <c r="K65" s="1228"/>
    </row>
    <row r="66" spans="1:11" x14ac:dyDescent="0.25">
      <c r="A66" s="1228"/>
      <c r="B66" s="1228"/>
      <c r="C66" s="1228"/>
      <c r="D66" s="1228"/>
      <c r="E66" s="1228"/>
      <c r="F66" s="1228"/>
      <c r="G66" s="1228"/>
      <c r="H66" s="1228"/>
      <c r="I66" s="1228"/>
      <c r="J66" s="1228"/>
      <c r="K66" s="1228"/>
    </row>
    <row r="67" spans="1:11" x14ac:dyDescent="0.25">
      <c r="A67" s="1228"/>
      <c r="B67" s="1228"/>
      <c r="C67" s="1228"/>
      <c r="D67" s="1228"/>
      <c r="E67" s="1228"/>
      <c r="F67" s="1228"/>
      <c r="G67" s="1228"/>
      <c r="H67" s="1228"/>
      <c r="I67" s="1228"/>
      <c r="J67" s="1228"/>
      <c r="K67" s="1228"/>
    </row>
    <row r="68" spans="1:11" x14ac:dyDescent="0.25">
      <c r="A68" s="1228"/>
      <c r="B68" s="1228"/>
      <c r="C68" s="1228"/>
      <c r="D68" s="1228"/>
      <c r="E68" s="1228"/>
      <c r="F68" s="1228"/>
      <c r="G68" s="1228"/>
      <c r="H68" s="1228"/>
      <c r="I68" s="1228"/>
      <c r="J68" s="1228"/>
      <c r="K68" s="1228"/>
    </row>
    <row r="69" spans="1:11" x14ac:dyDescent="0.25">
      <c r="A69" s="1228"/>
      <c r="B69" s="1228"/>
      <c r="C69" s="1228"/>
      <c r="D69" s="1228"/>
      <c r="E69" s="1228"/>
      <c r="F69" s="1228"/>
      <c r="G69" s="1228"/>
      <c r="H69" s="1228"/>
      <c r="I69" s="1228"/>
      <c r="J69" s="1228"/>
      <c r="K69" s="1228"/>
    </row>
    <row r="70" spans="1:11" x14ac:dyDescent="0.25">
      <c r="A70" s="1228"/>
      <c r="B70" s="1228"/>
      <c r="C70" s="1228"/>
      <c r="D70" s="1228"/>
      <c r="E70" s="1228"/>
      <c r="F70" s="1228"/>
      <c r="G70" s="1228"/>
      <c r="H70" s="1228"/>
      <c r="I70" s="1228"/>
      <c r="J70" s="1228"/>
      <c r="K70" s="1228"/>
    </row>
    <row r="71" spans="1:11" x14ac:dyDescent="0.25">
      <c r="A71" s="1228"/>
      <c r="B71" s="1228"/>
      <c r="C71" s="1228"/>
      <c r="D71" s="1228"/>
      <c r="E71" s="1228"/>
      <c r="F71" s="1228"/>
      <c r="G71" s="1228"/>
      <c r="H71" s="1228"/>
      <c r="I71" s="1228"/>
      <c r="J71" s="1228"/>
      <c r="K71" s="1228"/>
    </row>
    <row r="72" spans="1:11" x14ac:dyDescent="0.25">
      <c r="A72" s="1228"/>
      <c r="B72" s="1228"/>
      <c r="C72" s="1228"/>
      <c r="D72" s="1228"/>
      <c r="E72" s="1228"/>
      <c r="F72" s="1228"/>
      <c r="G72" s="1228"/>
      <c r="H72" s="1228"/>
      <c r="I72" s="1228"/>
      <c r="J72" s="1228"/>
      <c r="K72" s="1228"/>
    </row>
    <row r="73" spans="1:11" x14ac:dyDescent="0.25">
      <c r="A73" s="1228"/>
      <c r="B73" s="1228"/>
      <c r="C73" s="1228"/>
      <c r="D73" s="1228"/>
      <c r="E73" s="1228"/>
      <c r="F73" s="1228"/>
      <c r="G73" s="1228"/>
      <c r="H73" s="1228"/>
      <c r="I73" s="1228"/>
      <c r="J73" s="1228"/>
      <c r="K73" s="1228"/>
    </row>
    <row r="74" spans="1:11" x14ac:dyDescent="0.25">
      <c r="A74" s="1228"/>
      <c r="B74" s="1228"/>
      <c r="C74" s="1228"/>
      <c r="D74" s="1228"/>
      <c r="E74" s="1228"/>
      <c r="F74" s="1228"/>
      <c r="G74" s="1228"/>
      <c r="H74" s="1228"/>
      <c r="I74" s="1228"/>
      <c r="J74" s="1228"/>
      <c r="K74" s="1228"/>
    </row>
    <row r="75" spans="1:11" x14ac:dyDescent="0.25">
      <c r="A75" s="1228"/>
      <c r="B75" s="1228"/>
      <c r="C75" s="1228"/>
      <c r="D75" s="1228"/>
      <c r="E75" s="1228"/>
      <c r="F75" s="1228"/>
      <c r="G75" s="1228"/>
      <c r="H75" s="1228"/>
      <c r="I75" s="1228"/>
      <c r="J75" s="1228"/>
      <c r="K75" s="1228"/>
    </row>
    <row r="76" spans="1:11" x14ac:dyDescent="0.25">
      <c r="A76" s="1228"/>
      <c r="B76" s="1228"/>
      <c r="C76" s="1228"/>
      <c r="D76" s="1228"/>
      <c r="E76" s="1228"/>
      <c r="F76" s="1228"/>
      <c r="G76" s="1228"/>
      <c r="H76" s="1228"/>
      <c r="I76" s="1228"/>
      <c r="J76" s="1228"/>
      <c r="K76" s="1228"/>
    </row>
    <row r="77" spans="1:11" x14ac:dyDescent="0.25">
      <c r="A77" s="1228"/>
      <c r="B77" s="1228"/>
      <c r="C77" s="1228"/>
      <c r="D77" s="1228"/>
      <c r="E77" s="1228"/>
      <c r="F77" s="1228"/>
      <c r="G77" s="1228"/>
      <c r="H77" s="1228"/>
      <c r="I77" s="1228"/>
      <c r="J77" s="1228"/>
      <c r="K77" s="1228"/>
    </row>
    <row r="78" spans="1:11" x14ac:dyDescent="0.25">
      <c r="A78" s="1228"/>
      <c r="B78" s="1228"/>
      <c r="C78" s="1228"/>
      <c r="D78" s="1228"/>
      <c r="E78" s="1228"/>
      <c r="F78" s="1228"/>
      <c r="G78" s="1228"/>
      <c r="H78" s="1228"/>
      <c r="I78" s="1228"/>
      <c r="J78" s="1228"/>
      <c r="K78" s="1228"/>
    </row>
    <row r="79" spans="1:11" x14ac:dyDescent="0.25">
      <c r="A79" s="1228"/>
    </row>
    <row r="80" spans="1:11" x14ac:dyDescent="0.25">
      <c r="A80" s="1228"/>
    </row>
    <row r="81" spans="1:1" x14ac:dyDescent="0.25">
      <c r="A81" s="1228"/>
    </row>
    <row r="82" spans="1:1" x14ac:dyDescent="0.25">
      <c r="A82" s="1228"/>
    </row>
    <row r="83" spans="1:1" x14ac:dyDescent="0.25">
      <c r="A83" s="1228"/>
    </row>
    <row r="84" spans="1:1" x14ac:dyDescent="0.25">
      <c r="A84" s="1228"/>
    </row>
    <row r="85" spans="1:1" x14ac:dyDescent="0.25">
      <c r="A85" s="1228"/>
    </row>
    <row r="86" spans="1:1" x14ac:dyDescent="0.25">
      <c r="A86" s="1228"/>
    </row>
    <row r="87" spans="1:1" x14ac:dyDescent="0.25">
      <c r="A87" s="1228"/>
    </row>
    <row r="88" spans="1:1" x14ac:dyDescent="0.25">
      <c r="A88" s="1228"/>
    </row>
  </sheetData>
  <mergeCells count="6">
    <mergeCell ref="J21:K21"/>
    <mergeCell ref="C18:E18"/>
    <mergeCell ref="B21:C21"/>
    <mergeCell ref="D21:E21"/>
    <mergeCell ref="F21:G21"/>
    <mergeCell ref="H21:I21"/>
  </mergeCells>
  <pageMargins left="0.7" right="0.7" top="0.75" bottom="0.75" header="0.3" footer="0.3"/>
  <pageSetup paperSize="9" scale="61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"/>
  <sheetViews>
    <sheetView workbookViewId="0"/>
  </sheetViews>
  <sheetFormatPr baseColWidth="10" defaultColWidth="11.42578125" defaultRowHeight="15" x14ac:dyDescent="0.25"/>
  <cols>
    <col min="1" max="1" width="32.42578125" customWidth="1"/>
    <col min="9" max="9" width="22.42578125" customWidth="1"/>
  </cols>
  <sheetData>
    <row r="1" spans="1:9" x14ac:dyDescent="0.25">
      <c r="A1" t="s">
        <v>4424</v>
      </c>
      <c r="E1" t="s">
        <v>4425</v>
      </c>
    </row>
    <row r="2" spans="1:9" x14ac:dyDescent="0.25">
      <c r="A2" t="s">
        <v>4426</v>
      </c>
      <c r="E2" s="3647" t="s">
        <v>89</v>
      </c>
      <c r="I2" t="s">
        <v>89</v>
      </c>
    </row>
    <row r="3" spans="1:9" x14ac:dyDescent="0.25">
      <c r="A3" t="s">
        <v>4427</v>
      </c>
      <c r="E3" s="3647"/>
      <c r="I3" t="s">
        <v>3640</v>
      </c>
    </row>
    <row r="4" spans="1:9" x14ac:dyDescent="0.25">
      <c r="A4" t="s">
        <v>3640</v>
      </c>
      <c r="E4" s="3647"/>
      <c r="I4" t="s">
        <v>100</v>
      </c>
    </row>
    <row r="5" spans="1:9" x14ac:dyDescent="0.25">
      <c r="A5" t="s">
        <v>4428</v>
      </c>
      <c r="E5" s="3647"/>
      <c r="I5" t="s">
        <v>103</v>
      </c>
    </row>
    <row r="6" spans="1:9" x14ac:dyDescent="0.25">
      <c r="A6" t="s">
        <v>4429</v>
      </c>
      <c r="E6" s="3647"/>
      <c r="I6" t="s">
        <v>1895</v>
      </c>
    </row>
    <row r="7" spans="1:9" x14ac:dyDescent="0.25">
      <c r="A7" t="s">
        <v>1895</v>
      </c>
      <c r="E7" s="3647"/>
      <c r="I7" t="s">
        <v>4348</v>
      </c>
    </row>
    <row r="8" spans="1:9" x14ac:dyDescent="0.25">
      <c r="A8" t="s">
        <v>4430</v>
      </c>
      <c r="E8" s="3647"/>
      <c r="I8" t="s">
        <v>1920</v>
      </c>
    </row>
    <row r="9" spans="1:9" x14ac:dyDescent="0.25">
      <c r="A9" t="s">
        <v>4431</v>
      </c>
      <c r="E9" s="3647"/>
      <c r="I9" t="s">
        <v>219</v>
      </c>
    </row>
    <row r="10" spans="1:9" x14ac:dyDescent="0.25">
      <c r="A10" t="s">
        <v>532</v>
      </c>
      <c r="E10" s="3647"/>
      <c r="I10" t="s">
        <v>2271</v>
      </c>
    </row>
    <row r="11" spans="1:9" x14ac:dyDescent="0.25">
      <c r="A11" t="s">
        <v>538</v>
      </c>
      <c r="E11" s="3647"/>
      <c r="I11" t="s">
        <v>532</v>
      </c>
    </row>
    <row r="12" spans="1:9" x14ac:dyDescent="0.25">
      <c r="A12" t="s">
        <v>1673</v>
      </c>
      <c r="E12" s="3647"/>
      <c r="I12" t="s">
        <v>538</v>
      </c>
    </row>
    <row r="13" spans="1:9" x14ac:dyDescent="0.25">
      <c r="A13" t="s">
        <v>4432</v>
      </c>
      <c r="E13" s="3647"/>
      <c r="I13" t="s">
        <v>548</v>
      </c>
    </row>
    <row r="14" spans="1:9" x14ac:dyDescent="0.25">
      <c r="A14" t="s">
        <v>4433</v>
      </c>
      <c r="E14" s="3647"/>
      <c r="I14" t="s">
        <v>563</v>
      </c>
    </row>
    <row r="15" spans="1:9" x14ac:dyDescent="0.25">
      <c r="A15" t="s">
        <v>4434</v>
      </c>
      <c r="E15" s="3647"/>
      <c r="I15" t="s">
        <v>560</v>
      </c>
    </row>
    <row r="16" spans="1:9" x14ac:dyDescent="0.25">
      <c r="A16" t="s">
        <v>4435</v>
      </c>
      <c r="E16" s="3647"/>
      <c r="I16" t="s">
        <v>4349</v>
      </c>
    </row>
    <row r="17" spans="1:9" x14ac:dyDescent="0.25">
      <c r="A17" t="s">
        <v>4436</v>
      </c>
      <c r="E17" s="3647"/>
      <c r="I17" t="s">
        <v>584</v>
      </c>
    </row>
    <row r="18" spans="1:9" x14ac:dyDescent="0.25">
      <c r="A18" t="s">
        <v>4437</v>
      </c>
      <c r="E18" s="3647"/>
      <c r="I18" t="s">
        <v>1685</v>
      </c>
    </row>
    <row r="19" spans="1:9" x14ac:dyDescent="0.25">
      <c r="A19" t="s">
        <v>4438</v>
      </c>
      <c r="E19" s="3647"/>
      <c r="I19" t="s">
        <v>653</v>
      </c>
    </row>
    <row r="20" spans="1:9" x14ac:dyDescent="0.25">
      <c r="A20" t="s">
        <v>4439</v>
      </c>
      <c r="E20" s="3647"/>
      <c r="I20" t="s">
        <v>1705</v>
      </c>
    </row>
    <row r="21" spans="1:9" x14ac:dyDescent="0.25">
      <c r="A21" t="s">
        <v>1741</v>
      </c>
      <c r="E21" s="3647"/>
      <c r="I21" t="s">
        <v>2354</v>
      </c>
    </row>
    <row r="22" spans="1:9" x14ac:dyDescent="0.25">
      <c r="A22" t="s">
        <v>716</v>
      </c>
      <c r="E22" s="3647"/>
      <c r="I22" t="s">
        <v>4350</v>
      </c>
    </row>
    <row r="23" spans="1:9" x14ac:dyDescent="0.25">
      <c r="A23" t="s">
        <v>4440</v>
      </c>
      <c r="E23" s="3647"/>
      <c r="I23" t="s">
        <v>661</v>
      </c>
    </row>
    <row r="24" spans="1:9" x14ac:dyDescent="0.25">
      <c r="A24" t="s">
        <v>4441</v>
      </c>
      <c r="E24" s="3647"/>
      <c r="I24" t="s">
        <v>1736</v>
      </c>
    </row>
    <row r="25" spans="1:9" x14ac:dyDescent="0.25">
      <c r="A25" t="s">
        <v>4442</v>
      </c>
      <c r="E25" s="3647"/>
      <c r="I25" t="s">
        <v>1741</v>
      </c>
    </row>
    <row r="26" spans="1:9" x14ac:dyDescent="0.25">
      <c r="A26" t="s">
        <v>4389</v>
      </c>
      <c r="E26" s="3647"/>
      <c r="I26" t="s">
        <v>716</v>
      </c>
    </row>
    <row r="27" spans="1:9" x14ac:dyDescent="0.25">
      <c r="A27" t="s">
        <v>4443</v>
      </c>
      <c r="E27" s="3647"/>
      <c r="I27" t="s">
        <v>731</v>
      </c>
    </row>
    <row r="28" spans="1:9" x14ac:dyDescent="0.25">
      <c r="A28" t="s">
        <v>4444</v>
      </c>
      <c r="E28" s="3647"/>
      <c r="I28" t="s">
        <v>770</v>
      </c>
    </row>
    <row r="29" spans="1:9" x14ac:dyDescent="0.25">
      <c r="A29" t="s">
        <v>4445</v>
      </c>
      <c r="E29" s="3647"/>
      <c r="I29" t="s">
        <v>4351</v>
      </c>
    </row>
    <row r="30" spans="1:9" x14ac:dyDescent="0.25">
      <c r="A30" t="s">
        <v>4446</v>
      </c>
      <c r="E30" s="3647"/>
      <c r="I30" t="s">
        <v>878</v>
      </c>
    </row>
    <row r="31" spans="1:9" x14ac:dyDescent="0.25">
      <c r="E31" s="3647"/>
      <c r="I31" t="s">
        <v>3597</v>
      </c>
    </row>
    <row r="32" spans="1:9" x14ac:dyDescent="0.25">
      <c r="E32" s="3647"/>
      <c r="I32" t="s">
        <v>3610</v>
      </c>
    </row>
    <row r="33" spans="5:9" x14ac:dyDescent="0.25">
      <c r="E33" s="3647"/>
      <c r="I33" t="s">
        <v>1806</v>
      </c>
    </row>
    <row r="34" spans="5:9" x14ac:dyDescent="0.25">
      <c r="E34" s="3647"/>
    </row>
    <row r="35" spans="5:9" x14ac:dyDescent="0.25">
      <c r="E35" s="3647"/>
    </row>
    <row r="36" spans="5:9" x14ac:dyDescent="0.25">
      <c r="E36" s="3647"/>
    </row>
    <row r="37" spans="5:9" x14ac:dyDescent="0.25">
      <c r="E37" s="3647"/>
    </row>
    <row r="38" spans="5:9" x14ac:dyDescent="0.25">
      <c r="E38" s="3647"/>
    </row>
    <row r="39" spans="5:9" x14ac:dyDescent="0.25">
      <c r="E39" s="3647"/>
    </row>
    <row r="40" spans="5:9" x14ac:dyDescent="0.25">
      <c r="E40" s="3469" t="s">
        <v>3640</v>
      </c>
    </row>
    <row r="41" spans="5:9" x14ac:dyDescent="0.25">
      <c r="E41" s="3469"/>
    </row>
    <row r="42" spans="5:9" x14ac:dyDescent="0.25">
      <c r="E42" s="3469"/>
    </row>
    <row r="43" spans="5:9" x14ac:dyDescent="0.25">
      <c r="E43" s="3469"/>
    </row>
    <row r="44" spans="5:9" x14ac:dyDescent="0.25">
      <c r="E44" s="3469"/>
    </row>
    <row r="45" spans="5:9" x14ac:dyDescent="0.25">
      <c r="E45" s="3469"/>
    </row>
    <row r="46" spans="5:9" x14ac:dyDescent="0.25">
      <c r="E46" s="3469"/>
    </row>
    <row r="47" spans="5:9" x14ac:dyDescent="0.25">
      <c r="E47" s="3469"/>
    </row>
    <row r="48" spans="5:9" x14ac:dyDescent="0.25">
      <c r="E48" s="3469"/>
    </row>
    <row r="49" spans="5:5" x14ac:dyDescent="0.25">
      <c r="E49" s="3469"/>
    </row>
    <row r="50" spans="5:5" x14ac:dyDescent="0.25">
      <c r="E50" s="3469"/>
    </row>
    <row r="51" spans="5:5" x14ac:dyDescent="0.25">
      <c r="E51" s="3469"/>
    </row>
    <row r="52" spans="5:5" x14ac:dyDescent="0.25">
      <c r="E52" s="3469"/>
    </row>
    <row r="53" spans="5:5" x14ac:dyDescent="0.25">
      <c r="E53" s="3469"/>
    </row>
    <row r="54" spans="5:5" x14ac:dyDescent="0.25">
      <c r="E54" s="3469"/>
    </row>
    <row r="55" spans="5:5" x14ac:dyDescent="0.25">
      <c r="E55" s="3469"/>
    </row>
    <row r="56" spans="5:5" x14ac:dyDescent="0.25">
      <c r="E56" s="3469"/>
    </row>
    <row r="57" spans="5:5" x14ac:dyDescent="0.25">
      <c r="E57" s="3469"/>
    </row>
    <row r="58" spans="5:5" x14ac:dyDescent="0.25">
      <c r="E58" s="3469"/>
    </row>
    <row r="59" spans="5:5" x14ac:dyDescent="0.25">
      <c r="E59" s="3469"/>
    </row>
    <row r="60" spans="5:5" x14ac:dyDescent="0.25">
      <c r="E60" s="3469"/>
    </row>
    <row r="61" spans="5:5" x14ac:dyDescent="0.25">
      <c r="E61" s="3469"/>
    </row>
    <row r="62" spans="5:5" x14ac:dyDescent="0.25">
      <c r="E62" s="3469"/>
    </row>
    <row r="63" spans="5:5" x14ac:dyDescent="0.25">
      <c r="E63" s="3469"/>
    </row>
    <row r="64" spans="5:5" x14ac:dyDescent="0.25">
      <c r="E64" s="3469"/>
    </row>
    <row r="65" spans="5:5" x14ac:dyDescent="0.25">
      <c r="E65" s="3469"/>
    </row>
    <row r="66" spans="5:5" x14ac:dyDescent="0.25">
      <c r="E66" s="3469"/>
    </row>
    <row r="67" spans="5:5" x14ac:dyDescent="0.25">
      <c r="E67" s="3469"/>
    </row>
    <row r="68" spans="5:5" x14ac:dyDescent="0.25">
      <c r="E68" s="3469"/>
    </row>
    <row r="69" spans="5:5" x14ac:dyDescent="0.25">
      <c r="E69" s="3469"/>
    </row>
    <row r="70" spans="5:5" ht="15.75" thickBot="1" x14ac:dyDescent="0.3">
      <c r="E70" s="3470"/>
    </row>
    <row r="71" spans="5:5" x14ac:dyDescent="0.25">
      <c r="E71" s="3468" t="s">
        <v>100</v>
      </c>
    </row>
    <row r="72" spans="5:5" x14ac:dyDescent="0.25">
      <c r="E72" s="3469"/>
    </row>
    <row r="73" spans="5:5" x14ac:dyDescent="0.25">
      <c r="E73" s="3469"/>
    </row>
    <row r="74" spans="5:5" x14ac:dyDescent="0.25">
      <c r="E74" s="3469"/>
    </row>
    <row r="75" spans="5:5" x14ac:dyDescent="0.25">
      <c r="E75" s="3469"/>
    </row>
    <row r="76" spans="5:5" x14ac:dyDescent="0.25">
      <c r="E76" s="3469"/>
    </row>
    <row r="77" spans="5:5" x14ac:dyDescent="0.25">
      <c r="E77" s="3469"/>
    </row>
    <row r="78" spans="5:5" x14ac:dyDescent="0.25">
      <c r="E78" s="3469"/>
    </row>
    <row r="79" spans="5:5" x14ac:dyDescent="0.25">
      <c r="E79" s="3469"/>
    </row>
    <row r="80" spans="5:5" x14ac:dyDescent="0.25">
      <c r="E80" s="3469"/>
    </row>
    <row r="81" spans="5:5" x14ac:dyDescent="0.25">
      <c r="E81" s="3469"/>
    </row>
    <row r="82" spans="5:5" x14ac:dyDescent="0.25">
      <c r="E82" s="3469"/>
    </row>
    <row r="83" spans="5:5" x14ac:dyDescent="0.25">
      <c r="E83" s="3469"/>
    </row>
    <row r="84" spans="5:5" x14ac:dyDescent="0.25">
      <c r="E84" s="3469"/>
    </row>
    <row r="85" spans="5:5" x14ac:dyDescent="0.25">
      <c r="E85" s="3469"/>
    </row>
    <row r="86" spans="5:5" x14ac:dyDescent="0.25">
      <c r="E86" s="3469"/>
    </row>
    <row r="87" spans="5:5" x14ac:dyDescent="0.25">
      <c r="E87" s="3469"/>
    </row>
    <row r="88" spans="5:5" x14ac:dyDescent="0.25">
      <c r="E88" s="3469"/>
    </row>
    <row r="89" spans="5:5" x14ac:dyDescent="0.25">
      <c r="E89" s="3469"/>
    </row>
    <row r="90" spans="5:5" x14ac:dyDescent="0.25">
      <c r="E90" s="3469"/>
    </row>
    <row r="91" spans="5:5" x14ac:dyDescent="0.25">
      <c r="E91" s="3469"/>
    </row>
    <row r="92" spans="5:5" x14ac:dyDescent="0.25">
      <c r="E92" s="3469"/>
    </row>
    <row r="93" spans="5:5" x14ac:dyDescent="0.25">
      <c r="E93" s="3469"/>
    </row>
    <row r="94" spans="5:5" x14ac:dyDescent="0.25">
      <c r="E94" s="3469"/>
    </row>
    <row r="95" spans="5:5" x14ac:dyDescent="0.25">
      <c r="E95" s="3469"/>
    </row>
    <row r="96" spans="5:5" x14ac:dyDescent="0.25">
      <c r="E96" s="3469"/>
    </row>
    <row r="97" spans="5:5" x14ac:dyDescent="0.25">
      <c r="E97" s="3469"/>
    </row>
    <row r="98" spans="5:5" x14ac:dyDescent="0.25">
      <c r="E98" s="3469"/>
    </row>
    <row r="99" spans="5:5" x14ac:dyDescent="0.25">
      <c r="E99" s="3469"/>
    </row>
    <row r="100" spans="5:5" x14ac:dyDescent="0.25">
      <c r="E100" s="3469"/>
    </row>
    <row r="101" spans="5:5" ht="15.75" thickBot="1" x14ac:dyDescent="0.3">
      <c r="E101" s="3470"/>
    </row>
    <row r="102" spans="5:5" x14ac:dyDescent="0.25">
      <c r="E102" s="3468" t="s">
        <v>103</v>
      </c>
    </row>
    <row r="103" spans="5:5" x14ac:dyDescent="0.25">
      <c r="E103" s="3469"/>
    </row>
    <row r="104" spans="5:5" x14ac:dyDescent="0.25">
      <c r="E104" s="3469"/>
    </row>
    <row r="105" spans="5:5" x14ac:dyDescent="0.25">
      <c r="E105" s="3469"/>
    </row>
    <row r="106" spans="5:5" x14ac:dyDescent="0.25">
      <c r="E106" s="3469"/>
    </row>
    <row r="107" spans="5:5" x14ac:dyDescent="0.25">
      <c r="E107" s="3469"/>
    </row>
    <row r="108" spans="5:5" x14ac:dyDescent="0.25">
      <c r="E108" s="3469"/>
    </row>
    <row r="109" spans="5:5" x14ac:dyDescent="0.25">
      <c r="E109" s="3469"/>
    </row>
    <row r="110" spans="5:5" x14ac:dyDescent="0.25">
      <c r="E110" s="3469"/>
    </row>
    <row r="111" spans="5:5" x14ac:dyDescent="0.25">
      <c r="E111" s="3469"/>
    </row>
    <row r="112" spans="5:5" x14ac:dyDescent="0.25">
      <c r="E112" s="3469"/>
    </row>
    <row r="113" spans="5:5" x14ac:dyDescent="0.25">
      <c r="E113" s="3469"/>
    </row>
    <row r="114" spans="5:5" x14ac:dyDescent="0.25">
      <c r="E114" s="3469"/>
    </row>
    <row r="115" spans="5:5" x14ac:dyDescent="0.25">
      <c r="E115" s="3469"/>
    </row>
    <row r="116" spans="5:5" x14ac:dyDescent="0.25">
      <c r="E116" s="3469"/>
    </row>
    <row r="117" spans="5:5" x14ac:dyDescent="0.25">
      <c r="E117" s="3469"/>
    </row>
    <row r="118" spans="5:5" x14ac:dyDescent="0.25">
      <c r="E118" s="3469"/>
    </row>
    <row r="119" spans="5:5" x14ac:dyDescent="0.25">
      <c r="E119" s="3469"/>
    </row>
    <row r="120" spans="5:5" x14ac:dyDescent="0.25">
      <c r="E120" s="3469"/>
    </row>
    <row r="121" spans="5:5" x14ac:dyDescent="0.25">
      <c r="E121" s="3469"/>
    </row>
    <row r="122" spans="5:5" x14ac:dyDescent="0.25">
      <c r="E122" s="3469"/>
    </row>
    <row r="123" spans="5:5" x14ac:dyDescent="0.25">
      <c r="E123" s="3469"/>
    </row>
    <row r="124" spans="5:5" x14ac:dyDescent="0.25">
      <c r="E124" s="3469"/>
    </row>
    <row r="125" spans="5:5" x14ac:dyDescent="0.25">
      <c r="E125" s="3469"/>
    </row>
    <row r="126" spans="5:5" x14ac:dyDescent="0.25">
      <c r="E126" s="3469"/>
    </row>
    <row r="127" spans="5:5" x14ac:dyDescent="0.25">
      <c r="E127" s="3469"/>
    </row>
    <row r="128" spans="5:5" x14ac:dyDescent="0.25">
      <c r="E128" s="3469"/>
    </row>
    <row r="129" spans="5:5" x14ac:dyDescent="0.25">
      <c r="E129" s="3469"/>
    </row>
    <row r="130" spans="5:5" x14ac:dyDescent="0.25">
      <c r="E130" s="3469"/>
    </row>
    <row r="131" spans="5:5" x14ac:dyDescent="0.25">
      <c r="E131" s="3469"/>
    </row>
    <row r="132" spans="5:5" ht="15.75" thickBot="1" x14ac:dyDescent="0.3">
      <c r="E132" s="3470"/>
    </row>
    <row r="133" spans="5:5" x14ac:dyDescent="0.25">
      <c r="E133" s="3468" t="s">
        <v>1895</v>
      </c>
    </row>
    <row r="134" spans="5:5" x14ac:dyDescent="0.25">
      <c r="E134" s="3469"/>
    </row>
    <row r="135" spans="5:5" x14ac:dyDescent="0.25">
      <c r="E135" s="3469"/>
    </row>
    <row r="136" spans="5:5" x14ac:dyDescent="0.25">
      <c r="E136" s="3469"/>
    </row>
    <row r="137" spans="5:5" x14ac:dyDescent="0.25">
      <c r="E137" s="3469"/>
    </row>
    <row r="138" spans="5:5" x14ac:dyDescent="0.25">
      <c r="E138" s="3469"/>
    </row>
    <row r="139" spans="5:5" x14ac:dyDescent="0.25">
      <c r="E139" s="3469"/>
    </row>
    <row r="140" spans="5:5" x14ac:dyDescent="0.25">
      <c r="E140" s="3469"/>
    </row>
    <row r="141" spans="5:5" x14ac:dyDescent="0.25">
      <c r="E141" s="3469"/>
    </row>
    <row r="142" spans="5:5" x14ac:dyDescent="0.25">
      <c r="E142" s="3469"/>
    </row>
    <row r="143" spans="5:5" x14ac:dyDescent="0.25">
      <c r="E143" s="3469"/>
    </row>
    <row r="144" spans="5:5" x14ac:dyDescent="0.25">
      <c r="E144" s="3469"/>
    </row>
    <row r="145" spans="5:5" x14ac:dyDescent="0.25">
      <c r="E145" s="3469"/>
    </row>
    <row r="146" spans="5:5" x14ac:dyDescent="0.25">
      <c r="E146" s="3469"/>
    </row>
    <row r="147" spans="5:5" x14ac:dyDescent="0.25">
      <c r="E147" s="3469"/>
    </row>
    <row r="148" spans="5:5" x14ac:dyDescent="0.25">
      <c r="E148" s="3469"/>
    </row>
    <row r="149" spans="5:5" x14ac:dyDescent="0.25">
      <c r="E149" s="3469"/>
    </row>
    <row r="150" spans="5:5" x14ac:dyDescent="0.25">
      <c r="E150" s="3469"/>
    </row>
    <row r="151" spans="5:5" x14ac:dyDescent="0.25">
      <c r="E151" s="3469"/>
    </row>
    <row r="152" spans="5:5" x14ac:dyDescent="0.25">
      <c r="E152" s="3469"/>
    </row>
    <row r="153" spans="5:5" x14ac:dyDescent="0.25">
      <c r="E153" s="3469"/>
    </row>
    <row r="154" spans="5:5" x14ac:dyDescent="0.25">
      <c r="E154" s="3469"/>
    </row>
    <row r="155" spans="5:5" x14ac:dyDescent="0.25">
      <c r="E155" s="3469"/>
    </row>
    <row r="156" spans="5:5" x14ac:dyDescent="0.25">
      <c r="E156" s="3469"/>
    </row>
    <row r="157" spans="5:5" x14ac:dyDescent="0.25">
      <c r="E157" s="3469"/>
    </row>
    <row r="158" spans="5:5" x14ac:dyDescent="0.25">
      <c r="E158" s="3469"/>
    </row>
    <row r="159" spans="5:5" x14ac:dyDescent="0.25">
      <c r="E159" s="3469"/>
    </row>
    <row r="160" spans="5:5" x14ac:dyDescent="0.25">
      <c r="E160" s="3469"/>
    </row>
    <row r="161" spans="5:5" x14ac:dyDescent="0.25">
      <c r="E161" s="3469"/>
    </row>
    <row r="162" spans="5:5" x14ac:dyDescent="0.25">
      <c r="E162" s="3469"/>
    </row>
    <row r="163" spans="5:5" ht="15.75" thickBot="1" x14ac:dyDescent="0.3">
      <c r="E163" s="3470"/>
    </row>
    <row r="164" spans="5:5" x14ac:dyDescent="0.25">
      <c r="E164" s="3468" t="s">
        <v>4348</v>
      </c>
    </row>
    <row r="165" spans="5:5" x14ac:dyDescent="0.25">
      <c r="E165" s="3469"/>
    </row>
    <row r="166" spans="5:5" x14ac:dyDescent="0.25">
      <c r="E166" s="3469"/>
    </row>
    <row r="167" spans="5:5" x14ac:dyDescent="0.25">
      <c r="E167" s="3469"/>
    </row>
    <row r="168" spans="5:5" x14ac:dyDescent="0.25">
      <c r="E168" s="3469"/>
    </row>
    <row r="169" spans="5:5" x14ac:dyDescent="0.25">
      <c r="E169" s="3469"/>
    </row>
    <row r="170" spans="5:5" x14ac:dyDescent="0.25">
      <c r="E170" s="3469"/>
    </row>
    <row r="171" spans="5:5" x14ac:dyDescent="0.25">
      <c r="E171" s="3469"/>
    </row>
    <row r="172" spans="5:5" x14ac:dyDescent="0.25">
      <c r="E172" s="3469"/>
    </row>
    <row r="173" spans="5:5" x14ac:dyDescent="0.25">
      <c r="E173" s="3469"/>
    </row>
    <row r="174" spans="5:5" x14ac:dyDescent="0.25">
      <c r="E174" s="3469"/>
    </row>
    <row r="175" spans="5:5" x14ac:dyDescent="0.25">
      <c r="E175" s="3469"/>
    </row>
    <row r="176" spans="5:5" x14ac:dyDescent="0.25">
      <c r="E176" s="3469"/>
    </row>
    <row r="177" spans="5:5" x14ac:dyDescent="0.25">
      <c r="E177" s="3469"/>
    </row>
    <row r="178" spans="5:5" x14ac:dyDescent="0.25">
      <c r="E178" s="3469"/>
    </row>
    <row r="179" spans="5:5" x14ac:dyDescent="0.25">
      <c r="E179" s="3469"/>
    </row>
    <row r="180" spans="5:5" x14ac:dyDescent="0.25">
      <c r="E180" s="3469"/>
    </row>
    <row r="181" spans="5:5" x14ac:dyDescent="0.25">
      <c r="E181" s="3469"/>
    </row>
    <row r="182" spans="5:5" x14ac:dyDescent="0.25">
      <c r="E182" s="3469"/>
    </row>
    <row r="183" spans="5:5" x14ac:dyDescent="0.25">
      <c r="E183" s="3469"/>
    </row>
    <row r="184" spans="5:5" x14ac:dyDescent="0.25">
      <c r="E184" s="3469"/>
    </row>
    <row r="185" spans="5:5" x14ac:dyDescent="0.25">
      <c r="E185" s="3469"/>
    </row>
    <row r="186" spans="5:5" x14ac:dyDescent="0.25">
      <c r="E186" s="3469"/>
    </row>
    <row r="187" spans="5:5" x14ac:dyDescent="0.25">
      <c r="E187" s="3469"/>
    </row>
    <row r="188" spans="5:5" x14ac:dyDescent="0.25">
      <c r="E188" s="3469"/>
    </row>
    <row r="189" spans="5:5" x14ac:dyDescent="0.25">
      <c r="E189" s="3469"/>
    </row>
    <row r="190" spans="5:5" x14ac:dyDescent="0.25">
      <c r="E190" s="3469"/>
    </row>
    <row r="191" spans="5:5" x14ac:dyDescent="0.25">
      <c r="E191" s="3469"/>
    </row>
    <row r="192" spans="5:5" x14ac:dyDescent="0.25">
      <c r="E192" s="3469"/>
    </row>
    <row r="193" spans="5:5" x14ac:dyDescent="0.25">
      <c r="E193" s="3469"/>
    </row>
    <row r="194" spans="5:5" ht="15.75" thickBot="1" x14ac:dyDescent="0.3">
      <c r="E194" s="3470"/>
    </row>
    <row r="195" spans="5:5" x14ac:dyDescent="0.25">
      <c r="E195" s="3468" t="s">
        <v>1920</v>
      </c>
    </row>
    <row r="196" spans="5:5" x14ac:dyDescent="0.25">
      <c r="E196" s="3469"/>
    </row>
    <row r="197" spans="5:5" x14ac:dyDescent="0.25">
      <c r="E197" s="3469"/>
    </row>
    <row r="198" spans="5:5" x14ac:dyDescent="0.25">
      <c r="E198" s="3469"/>
    </row>
    <row r="199" spans="5:5" x14ac:dyDescent="0.25">
      <c r="E199" s="3469"/>
    </row>
    <row r="200" spans="5:5" x14ac:dyDescent="0.25">
      <c r="E200" s="3469"/>
    </row>
    <row r="201" spans="5:5" x14ac:dyDescent="0.25">
      <c r="E201" s="3469"/>
    </row>
    <row r="202" spans="5:5" x14ac:dyDescent="0.25">
      <c r="E202" s="3469"/>
    </row>
    <row r="203" spans="5:5" x14ac:dyDescent="0.25">
      <c r="E203" s="3469"/>
    </row>
    <row r="204" spans="5:5" x14ac:dyDescent="0.25">
      <c r="E204" s="3469"/>
    </row>
    <row r="205" spans="5:5" x14ac:dyDescent="0.25">
      <c r="E205" s="3469"/>
    </row>
    <row r="206" spans="5:5" x14ac:dyDescent="0.25">
      <c r="E206" s="3469"/>
    </row>
    <row r="207" spans="5:5" x14ac:dyDescent="0.25">
      <c r="E207" s="3469"/>
    </row>
    <row r="208" spans="5:5" x14ac:dyDescent="0.25">
      <c r="E208" s="3469"/>
    </row>
    <row r="209" spans="5:5" x14ac:dyDescent="0.25">
      <c r="E209" s="3469"/>
    </row>
    <row r="210" spans="5:5" x14ac:dyDescent="0.25">
      <c r="E210" s="3469"/>
    </row>
    <row r="211" spans="5:5" x14ac:dyDescent="0.25">
      <c r="E211" s="3469"/>
    </row>
    <row r="212" spans="5:5" x14ac:dyDescent="0.25">
      <c r="E212" s="3469"/>
    </row>
    <row r="213" spans="5:5" x14ac:dyDescent="0.25">
      <c r="E213" s="3469"/>
    </row>
    <row r="214" spans="5:5" x14ac:dyDescent="0.25">
      <c r="E214" s="3469"/>
    </row>
    <row r="215" spans="5:5" x14ac:dyDescent="0.25">
      <c r="E215" s="3469"/>
    </row>
    <row r="216" spans="5:5" x14ac:dyDescent="0.25">
      <c r="E216" s="3469"/>
    </row>
    <row r="217" spans="5:5" x14ac:dyDescent="0.25">
      <c r="E217" s="3469"/>
    </row>
    <row r="218" spans="5:5" x14ac:dyDescent="0.25">
      <c r="E218" s="3469"/>
    </row>
    <row r="219" spans="5:5" x14ac:dyDescent="0.25">
      <c r="E219" s="3469"/>
    </row>
    <row r="220" spans="5:5" x14ac:dyDescent="0.25">
      <c r="E220" s="3469"/>
    </row>
    <row r="221" spans="5:5" x14ac:dyDescent="0.25">
      <c r="E221" s="3469"/>
    </row>
    <row r="222" spans="5:5" x14ac:dyDescent="0.25">
      <c r="E222" s="3469"/>
    </row>
    <row r="223" spans="5:5" x14ac:dyDescent="0.25">
      <c r="E223" s="3469"/>
    </row>
    <row r="224" spans="5:5" x14ac:dyDescent="0.25">
      <c r="E224" s="3469"/>
    </row>
    <row r="225" spans="5:5" ht="15.75" thickBot="1" x14ac:dyDescent="0.3">
      <c r="E225" s="3470"/>
    </row>
    <row r="226" spans="5:5" x14ac:dyDescent="0.25">
      <c r="E226" s="3468" t="s">
        <v>4447</v>
      </c>
    </row>
    <row r="227" spans="5:5" x14ac:dyDescent="0.25">
      <c r="E227" s="3469"/>
    </row>
    <row r="228" spans="5:5" x14ac:dyDescent="0.25">
      <c r="E228" s="3469"/>
    </row>
    <row r="229" spans="5:5" x14ac:dyDescent="0.25">
      <c r="E229" s="3469"/>
    </row>
    <row r="230" spans="5:5" x14ac:dyDescent="0.25">
      <c r="E230" s="3469"/>
    </row>
    <row r="231" spans="5:5" x14ac:dyDescent="0.25">
      <c r="E231" s="3469"/>
    </row>
    <row r="232" spans="5:5" x14ac:dyDescent="0.25">
      <c r="E232" s="3469"/>
    </row>
    <row r="233" spans="5:5" x14ac:dyDescent="0.25">
      <c r="E233" s="3469"/>
    </row>
    <row r="234" spans="5:5" x14ac:dyDescent="0.25">
      <c r="E234" s="3469"/>
    </row>
    <row r="235" spans="5:5" x14ac:dyDescent="0.25">
      <c r="E235" s="3469"/>
    </row>
    <row r="236" spans="5:5" x14ac:dyDescent="0.25">
      <c r="E236" s="3469"/>
    </row>
    <row r="237" spans="5:5" x14ac:dyDescent="0.25">
      <c r="E237" s="3469"/>
    </row>
    <row r="238" spans="5:5" x14ac:dyDescent="0.25">
      <c r="E238" s="3469"/>
    </row>
    <row r="239" spans="5:5" x14ac:dyDescent="0.25">
      <c r="E239" s="3469"/>
    </row>
    <row r="240" spans="5:5" x14ac:dyDescent="0.25">
      <c r="E240" s="3469"/>
    </row>
    <row r="241" spans="5:5" x14ac:dyDescent="0.25">
      <c r="E241" s="3469"/>
    </row>
    <row r="242" spans="5:5" x14ac:dyDescent="0.25">
      <c r="E242" s="3469"/>
    </row>
    <row r="243" spans="5:5" x14ac:dyDescent="0.25">
      <c r="E243" s="3469"/>
    </row>
    <row r="244" spans="5:5" x14ac:dyDescent="0.25">
      <c r="E244" s="3469"/>
    </row>
    <row r="245" spans="5:5" x14ac:dyDescent="0.25">
      <c r="E245" s="3469"/>
    </row>
    <row r="246" spans="5:5" x14ac:dyDescent="0.25">
      <c r="E246" s="3469"/>
    </row>
    <row r="247" spans="5:5" x14ac:dyDescent="0.25">
      <c r="E247" s="3469"/>
    </row>
    <row r="248" spans="5:5" x14ac:dyDescent="0.25">
      <c r="E248" s="3469"/>
    </row>
    <row r="249" spans="5:5" x14ac:dyDescent="0.25">
      <c r="E249" s="3469"/>
    </row>
    <row r="250" spans="5:5" x14ac:dyDescent="0.25">
      <c r="E250" s="3469"/>
    </row>
    <row r="251" spans="5:5" x14ac:dyDescent="0.25">
      <c r="E251" s="3469"/>
    </row>
    <row r="252" spans="5:5" x14ac:dyDescent="0.25">
      <c r="E252" s="3469"/>
    </row>
    <row r="253" spans="5:5" x14ac:dyDescent="0.25">
      <c r="E253" s="3469"/>
    </row>
    <row r="254" spans="5:5" x14ac:dyDescent="0.25">
      <c r="E254" s="3469"/>
    </row>
    <row r="255" spans="5:5" x14ac:dyDescent="0.25">
      <c r="E255" s="3469"/>
    </row>
    <row r="256" spans="5:5" ht="15.75" thickBot="1" x14ac:dyDescent="0.3">
      <c r="E256" s="3470"/>
    </row>
    <row r="257" spans="5:5" x14ac:dyDescent="0.25">
      <c r="E257" s="3468" t="s">
        <v>2271</v>
      </c>
    </row>
    <row r="258" spans="5:5" x14ac:dyDescent="0.25">
      <c r="E258" s="3469"/>
    </row>
    <row r="259" spans="5:5" x14ac:dyDescent="0.25">
      <c r="E259" s="3469"/>
    </row>
    <row r="260" spans="5:5" x14ac:dyDescent="0.25">
      <c r="E260" s="3469"/>
    </row>
    <row r="261" spans="5:5" x14ac:dyDescent="0.25">
      <c r="E261" s="3469"/>
    </row>
    <row r="262" spans="5:5" x14ac:dyDescent="0.25">
      <c r="E262" s="3469"/>
    </row>
    <row r="263" spans="5:5" x14ac:dyDescent="0.25">
      <c r="E263" s="3469"/>
    </row>
    <row r="264" spans="5:5" x14ac:dyDescent="0.25">
      <c r="E264" s="3469"/>
    </row>
    <row r="265" spans="5:5" x14ac:dyDescent="0.25">
      <c r="E265" s="3469"/>
    </row>
    <row r="266" spans="5:5" x14ac:dyDescent="0.25">
      <c r="E266" s="3469"/>
    </row>
    <row r="267" spans="5:5" x14ac:dyDescent="0.25">
      <c r="E267" s="3469"/>
    </row>
    <row r="268" spans="5:5" x14ac:dyDescent="0.25">
      <c r="E268" s="3469"/>
    </row>
    <row r="269" spans="5:5" x14ac:dyDescent="0.25">
      <c r="E269" s="3469"/>
    </row>
    <row r="270" spans="5:5" x14ac:dyDescent="0.25">
      <c r="E270" s="3469"/>
    </row>
    <row r="271" spans="5:5" x14ac:dyDescent="0.25">
      <c r="E271" s="3469"/>
    </row>
    <row r="272" spans="5:5" x14ac:dyDescent="0.25">
      <c r="E272" s="3469"/>
    </row>
    <row r="273" spans="5:5" x14ac:dyDescent="0.25">
      <c r="E273" s="3469"/>
    </row>
    <row r="274" spans="5:5" x14ac:dyDescent="0.25">
      <c r="E274" s="3469"/>
    </row>
    <row r="275" spans="5:5" x14ac:dyDescent="0.25">
      <c r="E275" s="3469"/>
    </row>
    <row r="276" spans="5:5" x14ac:dyDescent="0.25">
      <c r="E276" s="3469"/>
    </row>
    <row r="277" spans="5:5" x14ac:dyDescent="0.25">
      <c r="E277" s="3469"/>
    </row>
    <row r="278" spans="5:5" x14ac:dyDescent="0.25">
      <c r="E278" s="3469"/>
    </row>
    <row r="279" spans="5:5" x14ac:dyDescent="0.25">
      <c r="E279" s="3469"/>
    </row>
    <row r="280" spans="5:5" x14ac:dyDescent="0.25">
      <c r="E280" s="3469"/>
    </row>
    <row r="281" spans="5:5" x14ac:dyDescent="0.25">
      <c r="E281" s="3469"/>
    </row>
    <row r="282" spans="5:5" x14ac:dyDescent="0.25">
      <c r="E282" s="3469"/>
    </row>
    <row r="283" spans="5:5" x14ac:dyDescent="0.25">
      <c r="E283" s="3469"/>
    </row>
    <row r="284" spans="5:5" x14ac:dyDescent="0.25">
      <c r="E284" s="3469"/>
    </row>
    <row r="285" spans="5:5" x14ac:dyDescent="0.25">
      <c r="E285" s="3469"/>
    </row>
    <row r="286" spans="5:5" x14ac:dyDescent="0.25">
      <c r="E286" s="3469"/>
    </row>
    <row r="287" spans="5:5" ht="15.75" thickBot="1" x14ac:dyDescent="0.3">
      <c r="E287" s="3470"/>
    </row>
    <row r="288" spans="5:5" x14ac:dyDescent="0.25">
      <c r="E288" s="3468" t="s">
        <v>532</v>
      </c>
    </row>
    <row r="289" spans="5:5" x14ac:dyDescent="0.25">
      <c r="E289" s="3469"/>
    </row>
    <row r="290" spans="5:5" x14ac:dyDescent="0.25">
      <c r="E290" s="3469"/>
    </row>
    <row r="291" spans="5:5" x14ac:dyDescent="0.25">
      <c r="E291" s="3469"/>
    </row>
    <row r="292" spans="5:5" x14ac:dyDescent="0.25">
      <c r="E292" s="3469"/>
    </row>
    <row r="293" spans="5:5" x14ac:dyDescent="0.25">
      <c r="E293" s="3469"/>
    </row>
    <row r="294" spans="5:5" x14ac:dyDescent="0.25">
      <c r="E294" s="3469"/>
    </row>
    <row r="295" spans="5:5" x14ac:dyDescent="0.25">
      <c r="E295" s="3469"/>
    </row>
    <row r="296" spans="5:5" x14ac:dyDescent="0.25">
      <c r="E296" s="3469"/>
    </row>
    <row r="297" spans="5:5" x14ac:dyDescent="0.25">
      <c r="E297" s="3469"/>
    </row>
    <row r="298" spans="5:5" x14ac:dyDescent="0.25">
      <c r="E298" s="3469"/>
    </row>
    <row r="299" spans="5:5" x14ac:dyDescent="0.25">
      <c r="E299" s="3469"/>
    </row>
    <row r="300" spans="5:5" x14ac:dyDescent="0.25">
      <c r="E300" s="3469"/>
    </row>
    <row r="301" spans="5:5" x14ac:dyDescent="0.25">
      <c r="E301" s="3469"/>
    </row>
    <row r="302" spans="5:5" x14ac:dyDescent="0.25">
      <c r="E302" s="3469"/>
    </row>
    <row r="303" spans="5:5" x14ac:dyDescent="0.25">
      <c r="E303" s="3469"/>
    </row>
    <row r="304" spans="5:5" x14ac:dyDescent="0.25">
      <c r="E304" s="3469"/>
    </row>
    <row r="305" spans="5:5" x14ac:dyDescent="0.25">
      <c r="E305" s="3469"/>
    </row>
    <row r="306" spans="5:5" x14ac:dyDescent="0.25">
      <c r="E306" s="3469"/>
    </row>
    <row r="307" spans="5:5" x14ac:dyDescent="0.25">
      <c r="E307" s="3469"/>
    </row>
    <row r="308" spans="5:5" x14ac:dyDescent="0.25">
      <c r="E308" s="3469"/>
    </row>
    <row r="309" spans="5:5" x14ac:dyDescent="0.25">
      <c r="E309" s="3469"/>
    </row>
    <row r="310" spans="5:5" x14ac:dyDescent="0.25">
      <c r="E310" s="3469"/>
    </row>
    <row r="311" spans="5:5" x14ac:dyDescent="0.25">
      <c r="E311" s="3469"/>
    </row>
    <row r="312" spans="5:5" x14ac:dyDescent="0.25">
      <c r="E312" s="3469"/>
    </row>
    <row r="313" spans="5:5" x14ac:dyDescent="0.25">
      <c r="E313" s="3469"/>
    </row>
    <row r="314" spans="5:5" x14ac:dyDescent="0.25">
      <c r="E314" s="3469"/>
    </row>
    <row r="315" spans="5:5" x14ac:dyDescent="0.25">
      <c r="E315" s="3469"/>
    </row>
    <row r="316" spans="5:5" x14ac:dyDescent="0.25">
      <c r="E316" s="3469"/>
    </row>
    <row r="317" spans="5:5" x14ac:dyDescent="0.25">
      <c r="E317" s="3469"/>
    </row>
    <row r="318" spans="5:5" ht="15.75" thickBot="1" x14ac:dyDescent="0.3">
      <c r="E318" s="3470"/>
    </row>
    <row r="319" spans="5:5" x14ac:dyDescent="0.25">
      <c r="E319" s="3468" t="s">
        <v>538</v>
      </c>
    </row>
    <row r="320" spans="5:5" x14ac:dyDescent="0.25">
      <c r="E320" s="3469"/>
    </row>
    <row r="321" spans="5:5" x14ac:dyDescent="0.25">
      <c r="E321" s="3469"/>
    </row>
    <row r="322" spans="5:5" x14ac:dyDescent="0.25">
      <c r="E322" s="3469"/>
    </row>
    <row r="323" spans="5:5" x14ac:dyDescent="0.25">
      <c r="E323" s="3469"/>
    </row>
    <row r="324" spans="5:5" x14ac:dyDescent="0.25">
      <c r="E324" s="3469"/>
    </row>
    <row r="325" spans="5:5" x14ac:dyDescent="0.25">
      <c r="E325" s="3469"/>
    </row>
    <row r="326" spans="5:5" x14ac:dyDescent="0.25">
      <c r="E326" s="3469"/>
    </row>
    <row r="327" spans="5:5" x14ac:dyDescent="0.25">
      <c r="E327" s="3469"/>
    </row>
    <row r="328" spans="5:5" x14ac:dyDescent="0.25">
      <c r="E328" s="3469"/>
    </row>
    <row r="329" spans="5:5" x14ac:dyDescent="0.25">
      <c r="E329" s="3469"/>
    </row>
    <row r="330" spans="5:5" x14ac:dyDescent="0.25">
      <c r="E330" s="3469"/>
    </row>
    <row r="331" spans="5:5" x14ac:dyDescent="0.25">
      <c r="E331" s="3469"/>
    </row>
    <row r="332" spans="5:5" x14ac:dyDescent="0.25">
      <c r="E332" s="3469"/>
    </row>
    <row r="333" spans="5:5" x14ac:dyDescent="0.25">
      <c r="E333" s="3469"/>
    </row>
    <row r="334" spans="5:5" x14ac:dyDescent="0.25">
      <c r="E334" s="3469"/>
    </row>
    <row r="335" spans="5:5" x14ac:dyDescent="0.25">
      <c r="E335" s="3469"/>
    </row>
    <row r="336" spans="5:5" x14ac:dyDescent="0.25">
      <c r="E336" s="3469"/>
    </row>
    <row r="337" spans="5:5" x14ac:dyDescent="0.25">
      <c r="E337" s="3469"/>
    </row>
    <row r="338" spans="5:5" x14ac:dyDescent="0.25">
      <c r="E338" s="3469"/>
    </row>
    <row r="339" spans="5:5" x14ac:dyDescent="0.25">
      <c r="E339" s="3469"/>
    </row>
    <row r="340" spans="5:5" x14ac:dyDescent="0.25">
      <c r="E340" s="3469"/>
    </row>
    <row r="341" spans="5:5" x14ac:dyDescent="0.25">
      <c r="E341" s="3469"/>
    </row>
    <row r="342" spans="5:5" x14ac:dyDescent="0.25">
      <c r="E342" s="3469"/>
    </row>
    <row r="343" spans="5:5" x14ac:dyDescent="0.25">
      <c r="E343" s="3469"/>
    </row>
    <row r="344" spans="5:5" x14ac:dyDescent="0.25">
      <c r="E344" s="3469"/>
    </row>
    <row r="345" spans="5:5" x14ac:dyDescent="0.25">
      <c r="E345" s="3469"/>
    </row>
    <row r="346" spans="5:5" x14ac:dyDescent="0.25">
      <c r="E346" s="3469"/>
    </row>
    <row r="347" spans="5:5" x14ac:dyDescent="0.25">
      <c r="E347" s="3469"/>
    </row>
    <row r="348" spans="5:5" x14ac:dyDescent="0.25">
      <c r="E348" s="3469"/>
    </row>
    <row r="349" spans="5:5" ht="15.75" thickBot="1" x14ac:dyDescent="0.3">
      <c r="E349" s="3470"/>
    </row>
    <row r="350" spans="5:5" x14ac:dyDescent="0.25">
      <c r="E350" s="3468" t="s">
        <v>548</v>
      </c>
    </row>
    <row r="351" spans="5:5" x14ac:dyDescent="0.25">
      <c r="E351" s="3469"/>
    </row>
    <row r="352" spans="5:5" x14ac:dyDescent="0.25">
      <c r="E352" s="3469"/>
    </row>
    <row r="353" spans="5:5" x14ac:dyDescent="0.25">
      <c r="E353" s="3469"/>
    </row>
    <row r="354" spans="5:5" x14ac:dyDescent="0.25">
      <c r="E354" s="3469"/>
    </row>
    <row r="355" spans="5:5" x14ac:dyDescent="0.25">
      <c r="E355" s="3469"/>
    </row>
    <row r="356" spans="5:5" x14ac:dyDescent="0.25">
      <c r="E356" s="3469"/>
    </row>
    <row r="357" spans="5:5" x14ac:dyDescent="0.25">
      <c r="E357" s="3469"/>
    </row>
    <row r="358" spans="5:5" x14ac:dyDescent="0.25">
      <c r="E358" s="3469"/>
    </row>
    <row r="359" spans="5:5" x14ac:dyDescent="0.25">
      <c r="E359" s="3469"/>
    </row>
    <row r="360" spans="5:5" x14ac:dyDescent="0.25">
      <c r="E360" s="3469"/>
    </row>
    <row r="361" spans="5:5" x14ac:dyDescent="0.25">
      <c r="E361" s="3469"/>
    </row>
    <row r="362" spans="5:5" x14ac:dyDescent="0.25">
      <c r="E362" s="3469"/>
    </row>
    <row r="363" spans="5:5" x14ac:dyDescent="0.25">
      <c r="E363" s="3469"/>
    </row>
    <row r="364" spans="5:5" x14ac:dyDescent="0.25">
      <c r="E364" s="3469"/>
    </row>
    <row r="365" spans="5:5" x14ac:dyDescent="0.25">
      <c r="E365" s="3469"/>
    </row>
    <row r="366" spans="5:5" x14ac:dyDescent="0.25">
      <c r="E366" s="3469"/>
    </row>
    <row r="367" spans="5:5" x14ac:dyDescent="0.25">
      <c r="E367" s="3469"/>
    </row>
    <row r="368" spans="5:5" x14ac:dyDescent="0.25">
      <c r="E368" s="3469"/>
    </row>
    <row r="369" spans="5:5" x14ac:dyDescent="0.25">
      <c r="E369" s="3469"/>
    </row>
    <row r="370" spans="5:5" x14ac:dyDescent="0.25">
      <c r="E370" s="3469"/>
    </row>
    <row r="371" spans="5:5" x14ac:dyDescent="0.25">
      <c r="E371" s="3469"/>
    </row>
    <row r="372" spans="5:5" x14ac:dyDescent="0.25">
      <c r="E372" s="3469"/>
    </row>
    <row r="373" spans="5:5" x14ac:dyDescent="0.25">
      <c r="E373" s="3469"/>
    </row>
    <row r="374" spans="5:5" x14ac:dyDescent="0.25">
      <c r="E374" s="3469"/>
    </row>
    <row r="375" spans="5:5" x14ac:dyDescent="0.25">
      <c r="E375" s="3469"/>
    </row>
    <row r="376" spans="5:5" x14ac:dyDescent="0.25">
      <c r="E376" s="3469"/>
    </row>
    <row r="377" spans="5:5" x14ac:dyDescent="0.25">
      <c r="E377" s="3469"/>
    </row>
    <row r="378" spans="5:5" x14ac:dyDescent="0.25">
      <c r="E378" s="3469"/>
    </row>
    <row r="379" spans="5:5" x14ac:dyDescent="0.25">
      <c r="E379" s="3469"/>
    </row>
    <row r="380" spans="5:5" ht="15.75" thickBot="1" x14ac:dyDescent="0.3">
      <c r="E380" s="3470"/>
    </row>
    <row r="381" spans="5:5" x14ac:dyDescent="0.25">
      <c r="E381" s="3468" t="s">
        <v>563</v>
      </c>
    </row>
    <row r="382" spans="5:5" x14ac:dyDescent="0.25">
      <c r="E382" s="3469"/>
    </row>
    <row r="383" spans="5:5" x14ac:dyDescent="0.25">
      <c r="E383" s="3469"/>
    </row>
    <row r="384" spans="5:5" x14ac:dyDescent="0.25">
      <c r="E384" s="3469"/>
    </row>
    <row r="385" spans="5:5" x14ac:dyDescent="0.25">
      <c r="E385" s="3469"/>
    </row>
    <row r="386" spans="5:5" x14ac:dyDescent="0.25">
      <c r="E386" s="3469"/>
    </row>
    <row r="387" spans="5:5" x14ac:dyDescent="0.25">
      <c r="E387" s="3469"/>
    </row>
    <row r="388" spans="5:5" x14ac:dyDescent="0.25">
      <c r="E388" s="3469"/>
    </row>
    <row r="389" spans="5:5" x14ac:dyDescent="0.25">
      <c r="E389" s="3469"/>
    </row>
    <row r="390" spans="5:5" x14ac:dyDescent="0.25">
      <c r="E390" s="3469"/>
    </row>
    <row r="391" spans="5:5" x14ac:dyDescent="0.25">
      <c r="E391" s="3469"/>
    </row>
    <row r="392" spans="5:5" x14ac:dyDescent="0.25">
      <c r="E392" s="3469"/>
    </row>
    <row r="393" spans="5:5" x14ac:dyDescent="0.25">
      <c r="E393" s="3469"/>
    </row>
    <row r="394" spans="5:5" x14ac:dyDescent="0.25">
      <c r="E394" s="3469"/>
    </row>
    <row r="395" spans="5:5" x14ac:dyDescent="0.25">
      <c r="E395" s="3469"/>
    </row>
    <row r="396" spans="5:5" x14ac:dyDescent="0.25">
      <c r="E396" s="3469"/>
    </row>
    <row r="397" spans="5:5" x14ac:dyDescent="0.25">
      <c r="E397" s="3469"/>
    </row>
    <row r="398" spans="5:5" x14ac:dyDescent="0.25">
      <c r="E398" s="3469"/>
    </row>
    <row r="399" spans="5:5" x14ac:dyDescent="0.25">
      <c r="E399" s="3469"/>
    </row>
    <row r="400" spans="5:5" x14ac:dyDescent="0.25">
      <c r="E400" s="3469"/>
    </row>
    <row r="401" spans="5:5" x14ac:dyDescent="0.25">
      <c r="E401" s="3469"/>
    </row>
    <row r="402" spans="5:5" x14ac:dyDescent="0.25">
      <c r="E402" s="3469"/>
    </row>
    <row r="403" spans="5:5" x14ac:dyDescent="0.25">
      <c r="E403" s="3469"/>
    </row>
    <row r="404" spans="5:5" x14ac:dyDescent="0.25">
      <c r="E404" s="3469"/>
    </row>
    <row r="405" spans="5:5" x14ac:dyDescent="0.25">
      <c r="E405" s="3469"/>
    </row>
    <row r="406" spans="5:5" x14ac:dyDescent="0.25">
      <c r="E406" s="3469"/>
    </row>
    <row r="407" spans="5:5" x14ac:dyDescent="0.25">
      <c r="E407" s="3469"/>
    </row>
    <row r="408" spans="5:5" x14ac:dyDescent="0.25">
      <c r="E408" s="3469"/>
    </row>
    <row r="409" spans="5:5" x14ac:dyDescent="0.25">
      <c r="E409" s="3469"/>
    </row>
    <row r="410" spans="5:5" x14ac:dyDescent="0.25">
      <c r="E410" s="3469"/>
    </row>
    <row r="411" spans="5:5" ht="15.75" thickBot="1" x14ac:dyDescent="0.3">
      <c r="E411" s="3470"/>
    </row>
    <row r="412" spans="5:5" x14ac:dyDescent="0.25">
      <c r="E412" s="3468" t="s">
        <v>560</v>
      </c>
    </row>
    <row r="413" spans="5:5" x14ac:dyDescent="0.25">
      <c r="E413" s="3469"/>
    </row>
    <row r="414" spans="5:5" x14ac:dyDescent="0.25">
      <c r="E414" s="3469"/>
    </row>
    <row r="415" spans="5:5" x14ac:dyDescent="0.25">
      <c r="E415" s="3469"/>
    </row>
    <row r="416" spans="5:5" x14ac:dyDescent="0.25">
      <c r="E416" s="3469"/>
    </row>
    <row r="417" spans="5:5" x14ac:dyDescent="0.25">
      <c r="E417" s="3469"/>
    </row>
    <row r="418" spans="5:5" x14ac:dyDescent="0.25">
      <c r="E418" s="3469"/>
    </row>
    <row r="419" spans="5:5" x14ac:dyDescent="0.25">
      <c r="E419" s="3469"/>
    </row>
    <row r="420" spans="5:5" x14ac:dyDescent="0.25">
      <c r="E420" s="3469"/>
    </row>
    <row r="421" spans="5:5" x14ac:dyDescent="0.25">
      <c r="E421" s="3469"/>
    </row>
    <row r="422" spans="5:5" x14ac:dyDescent="0.25">
      <c r="E422" s="3469"/>
    </row>
    <row r="423" spans="5:5" x14ac:dyDescent="0.25">
      <c r="E423" s="3469"/>
    </row>
    <row r="424" spans="5:5" x14ac:dyDescent="0.25">
      <c r="E424" s="3469"/>
    </row>
    <row r="425" spans="5:5" x14ac:dyDescent="0.25">
      <c r="E425" s="3469"/>
    </row>
    <row r="426" spans="5:5" x14ac:dyDescent="0.25">
      <c r="E426" s="3469"/>
    </row>
    <row r="427" spans="5:5" x14ac:dyDescent="0.25">
      <c r="E427" s="3469"/>
    </row>
    <row r="428" spans="5:5" x14ac:dyDescent="0.25">
      <c r="E428" s="3469"/>
    </row>
    <row r="429" spans="5:5" x14ac:dyDescent="0.25">
      <c r="E429" s="3469"/>
    </row>
    <row r="430" spans="5:5" x14ac:dyDescent="0.25">
      <c r="E430" s="3469"/>
    </row>
    <row r="431" spans="5:5" x14ac:dyDescent="0.25">
      <c r="E431" s="3469"/>
    </row>
    <row r="432" spans="5:5" x14ac:dyDescent="0.25">
      <c r="E432" s="3469"/>
    </row>
    <row r="433" spans="5:5" x14ac:dyDescent="0.25">
      <c r="E433" s="3469"/>
    </row>
    <row r="434" spans="5:5" x14ac:dyDescent="0.25">
      <c r="E434" s="3469"/>
    </row>
    <row r="435" spans="5:5" x14ac:dyDescent="0.25">
      <c r="E435" s="3469"/>
    </row>
    <row r="436" spans="5:5" x14ac:dyDescent="0.25">
      <c r="E436" s="3469"/>
    </row>
    <row r="437" spans="5:5" x14ac:dyDescent="0.25">
      <c r="E437" s="3469"/>
    </row>
    <row r="438" spans="5:5" x14ac:dyDescent="0.25">
      <c r="E438" s="3469"/>
    </row>
    <row r="439" spans="5:5" x14ac:dyDescent="0.25">
      <c r="E439" s="3469"/>
    </row>
    <row r="440" spans="5:5" x14ac:dyDescent="0.25">
      <c r="E440" s="3469"/>
    </row>
    <row r="441" spans="5:5" x14ac:dyDescent="0.25">
      <c r="E441" s="3469"/>
    </row>
    <row r="442" spans="5:5" ht="15.75" thickBot="1" x14ac:dyDescent="0.3">
      <c r="E442" s="3470"/>
    </row>
    <row r="443" spans="5:5" x14ac:dyDescent="0.25">
      <c r="E443" s="3468" t="s">
        <v>4349</v>
      </c>
    </row>
    <row r="444" spans="5:5" x14ac:dyDescent="0.25">
      <c r="E444" s="3469"/>
    </row>
    <row r="445" spans="5:5" x14ac:dyDescent="0.25">
      <c r="E445" s="3469"/>
    </row>
    <row r="446" spans="5:5" x14ac:dyDescent="0.25">
      <c r="E446" s="3469"/>
    </row>
    <row r="447" spans="5:5" x14ac:dyDescent="0.25">
      <c r="E447" s="3469"/>
    </row>
    <row r="448" spans="5:5" x14ac:dyDescent="0.25">
      <c r="E448" s="3469"/>
    </row>
    <row r="449" spans="5:5" x14ac:dyDescent="0.25">
      <c r="E449" s="3469"/>
    </row>
    <row r="450" spans="5:5" x14ac:dyDescent="0.25">
      <c r="E450" s="3469"/>
    </row>
    <row r="451" spans="5:5" x14ac:dyDescent="0.25">
      <c r="E451" s="3469"/>
    </row>
    <row r="452" spans="5:5" x14ac:dyDescent="0.25">
      <c r="E452" s="3469"/>
    </row>
    <row r="453" spans="5:5" x14ac:dyDescent="0.25">
      <c r="E453" s="3469"/>
    </row>
    <row r="454" spans="5:5" x14ac:dyDescent="0.25">
      <c r="E454" s="3469"/>
    </row>
    <row r="455" spans="5:5" x14ac:dyDescent="0.25">
      <c r="E455" s="3469"/>
    </row>
    <row r="456" spans="5:5" x14ac:dyDescent="0.25">
      <c r="E456" s="3469"/>
    </row>
    <row r="457" spans="5:5" x14ac:dyDescent="0.25">
      <c r="E457" s="3469"/>
    </row>
    <row r="458" spans="5:5" x14ac:dyDescent="0.25">
      <c r="E458" s="3469"/>
    </row>
    <row r="459" spans="5:5" x14ac:dyDescent="0.25">
      <c r="E459" s="3469"/>
    </row>
    <row r="460" spans="5:5" x14ac:dyDescent="0.25">
      <c r="E460" s="3469"/>
    </row>
    <row r="461" spans="5:5" x14ac:dyDescent="0.25">
      <c r="E461" s="3469"/>
    </row>
    <row r="462" spans="5:5" x14ac:dyDescent="0.25">
      <c r="E462" s="3469"/>
    </row>
    <row r="463" spans="5:5" x14ac:dyDescent="0.25">
      <c r="E463" s="3469"/>
    </row>
    <row r="464" spans="5:5" x14ac:dyDescent="0.25">
      <c r="E464" s="3469"/>
    </row>
    <row r="465" spans="5:5" x14ac:dyDescent="0.25">
      <c r="E465" s="3469"/>
    </row>
    <row r="466" spans="5:5" x14ac:dyDescent="0.25">
      <c r="E466" s="3469"/>
    </row>
    <row r="467" spans="5:5" x14ac:dyDescent="0.25">
      <c r="E467" s="3469"/>
    </row>
    <row r="468" spans="5:5" x14ac:dyDescent="0.25">
      <c r="E468" s="3469"/>
    </row>
    <row r="469" spans="5:5" x14ac:dyDescent="0.25">
      <c r="E469" s="3469"/>
    </row>
    <row r="470" spans="5:5" x14ac:dyDescent="0.25">
      <c r="E470" s="3469"/>
    </row>
    <row r="471" spans="5:5" x14ac:dyDescent="0.25">
      <c r="E471" s="3469"/>
    </row>
    <row r="472" spans="5:5" x14ac:dyDescent="0.25">
      <c r="E472" s="3469"/>
    </row>
    <row r="473" spans="5:5" ht="15.75" thickBot="1" x14ac:dyDescent="0.3">
      <c r="E473" s="3470"/>
    </row>
    <row r="474" spans="5:5" x14ac:dyDescent="0.25">
      <c r="E474" s="3468" t="s">
        <v>584</v>
      </c>
    </row>
    <row r="475" spans="5:5" x14ac:dyDescent="0.25">
      <c r="E475" s="3469"/>
    </row>
    <row r="476" spans="5:5" x14ac:dyDescent="0.25">
      <c r="E476" s="3469"/>
    </row>
    <row r="477" spans="5:5" x14ac:dyDescent="0.25">
      <c r="E477" s="3469"/>
    </row>
    <row r="478" spans="5:5" x14ac:dyDescent="0.25">
      <c r="E478" s="3469"/>
    </row>
    <row r="479" spans="5:5" x14ac:dyDescent="0.25">
      <c r="E479" s="3469"/>
    </row>
    <row r="480" spans="5:5" x14ac:dyDescent="0.25">
      <c r="E480" s="3469"/>
    </row>
    <row r="481" spans="5:5" x14ac:dyDescent="0.25">
      <c r="E481" s="3469"/>
    </row>
    <row r="482" spans="5:5" x14ac:dyDescent="0.25">
      <c r="E482" s="3469"/>
    </row>
    <row r="483" spans="5:5" x14ac:dyDescent="0.25">
      <c r="E483" s="3469"/>
    </row>
    <row r="484" spans="5:5" x14ac:dyDescent="0.25">
      <c r="E484" s="3469"/>
    </row>
    <row r="485" spans="5:5" x14ac:dyDescent="0.25">
      <c r="E485" s="3469"/>
    </row>
    <row r="486" spans="5:5" x14ac:dyDescent="0.25">
      <c r="E486" s="3469"/>
    </row>
    <row r="487" spans="5:5" x14ac:dyDescent="0.25">
      <c r="E487" s="3469"/>
    </row>
    <row r="488" spans="5:5" x14ac:dyDescent="0.25">
      <c r="E488" s="3469"/>
    </row>
    <row r="489" spans="5:5" x14ac:dyDescent="0.25">
      <c r="E489" s="3469"/>
    </row>
    <row r="490" spans="5:5" x14ac:dyDescent="0.25">
      <c r="E490" s="3469"/>
    </row>
    <row r="491" spans="5:5" x14ac:dyDescent="0.25">
      <c r="E491" s="3469"/>
    </row>
    <row r="492" spans="5:5" x14ac:dyDescent="0.25">
      <c r="E492" s="3469"/>
    </row>
    <row r="493" spans="5:5" x14ac:dyDescent="0.25">
      <c r="E493" s="3469"/>
    </row>
    <row r="494" spans="5:5" x14ac:dyDescent="0.25">
      <c r="E494" s="3469"/>
    </row>
    <row r="495" spans="5:5" x14ac:dyDescent="0.25">
      <c r="E495" s="3469"/>
    </row>
    <row r="496" spans="5:5" x14ac:dyDescent="0.25">
      <c r="E496" s="3469"/>
    </row>
    <row r="497" spans="5:5" x14ac:dyDescent="0.25">
      <c r="E497" s="3469"/>
    </row>
    <row r="498" spans="5:5" x14ac:dyDescent="0.25">
      <c r="E498" s="3469"/>
    </row>
    <row r="499" spans="5:5" x14ac:dyDescent="0.25">
      <c r="E499" s="3469"/>
    </row>
    <row r="500" spans="5:5" x14ac:dyDescent="0.25">
      <c r="E500" s="3469"/>
    </row>
    <row r="501" spans="5:5" x14ac:dyDescent="0.25">
      <c r="E501" s="3469"/>
    </row>
    <row r="502" spans="5:5" x14ac:dyDescent="0.25">
      <c r="E502" s="3469"/>
    </row>
    <row r="503" spans="5:5" x14ac:dyDescent="0.25">
      <c r="E503" s="3469"/>
    </row>
    <row r="504" spans="5:5" ht="15.75" thickBot="1" x14ac:dyDescent="0.3">
      <c r="E504" s="3470"/>
    </row>
    <row r="505" spans="5:5" x14ac:dyDescent="0.25">
      <c r="E505" s="3468" t="s">
        <v>1685</v>
      </c>
    </row>
    <row r="506" spans="5:5" x14ac:dyDescent="0.25">
      <c r="E506" s="3469"/>
    </row>
    <row r="507" spans="5:5" x14ac:dyDescent="0.25">
      <c r="E507" s="3469"/>
    </row>
    <row r="508" spans="5:5" x14ac:dyDescent="0.25">
      <c r="E508" s="3469"/>
    </row>
    <row r="509" spans="5:5" x14ac:dyDescent="0.25">
      <c r="E509" s="3469"/>
    </row>
    <row r="510" spans="5:5" x14ac:dyDescent="0.25">
      <c r="E510" s="3469"/>
    </row>
    <row r="511" spans="5:5" x14ac:dyDescent="0.25">
      <c r="E511" s="3469"/>
    </row>
    <row r="512" spans="5:5" x14ac:dyDescent="0.25">
      <c r="E512" s="3469"/>
    </row>
    <row r="513" spans="5:5" x14ac:dyDescent="0.25">
      <c r="E513" s="3469"/>
    </row>
    <row r="514" spans="5:5" x14ac:dyDescent="0.25">
      <c r="E514" s="3469"/>
    </row>
    <row r="515" spans="5:5" x14ac:dyDescent="0.25">
      <c r="E515" s="3469"/>
    </row>
    <row r="516" spans="5:5" x14ac:dyDescent="0.25">
      <c r="E516" s="3469"/>
    </row>
    <row r="517" spans="5:5" x14ac:dyDescent="0.25">
      <c r="E517" s="3469"/>
    </row>
    <row r="518" spans="5:5" x14ac:dyDescent="0.25">
      <c r="E518" s="3469"/>
    </row>
    <row r="519" spans="5:5" x14ac:dyDescent="0.25">
      <c r="E519" s="3469"/>
    </row>
    <row r="520" spans="5:5" x14ac:dyDescent="0.25">
      <c r="E520" s="3469"/>
    </row>
    <row r="521" spans="5:5" x14ac:dyDescent="0.25">
      <c r="E521" s="3469"/>
    </row>
    <row r="522" spans="5:5" x14ac:dyDescent="0.25">
      <c r="E522" s="3469"/>
    </row>
    <row r="523" spans="5:5" x14ac:dyDescent="0.25">
      <c r="E523" s="3469"/>
    </row>
    <row r="524" spans="5:5" x14ac:dyDescent="0.25">
      <c r="E524" s="3469"/>
    </row>
    <row r="525" spans="5:5" x14ac:dyDescent="0.25">
      <c r="E525" s="3469"/>
    </row>
    <row r="526" spans="5:5" x14ac:dyDescent="0.25">
      <c r="E526" s="3469"/>
    </row>
    <row r="527" spans="5:5" x14ac:dyDescent="0.25">
      <c r="E527" s="3469"/>
    </row>
    <row r="528" spans="5:5" x14ac:dyDescent="0.25">
      <c r="E528" s="3469"/>
    </row>
    <row r="529" spans="5:5" x14ac:dyDescent="0.25">
      <c r="E529" s="3469"/>
    </row>
    <row r="530" spans="5:5" x14ac:dyDescent="0.25">
      <c r="E530" s="3469"/>
    </row>
    <row r="531" spans="5:5" x14ac:dyDescent="0.25">
      <c r="E531" s="3469"/>
    </row>
    <row r="532" spans="5:5" x14ac:dyDescent="0.25">
      <c r="E532" s="3469"/>
    </row>
    <row r="533" spans="5:5" x14ac:dyDescent="0.25">
      <c r="E533" s="3469"/>
    </row>
    <row r="534" spans="5:5" x14ac:dyDescent="0.25">
      <c r="E534" s="3469"/>
    </row>
    <row r="535" spans="5:5" ht="15.75" thickBot="1" x14ac:dyDescent="0.3">
      <c r="E535" s="3470"/>
    </row>
    <row r="536" spans="5:5" x14ac:dyDescent="0.25">
      <c r="E536" s="3468" t="s">
        <v>653</v>
      </c>
    </row>
    <row r="537" spans="5:5" x14ac:dyDescent="0.25">
      <c r="E537" s="3469"/>
    </row>
    <row r="538" spans="5:5" x14ac:dyDescent="0.25">
      <c r="E538" s="3469"/>
    </row>
    <row r="539" spans="5:5" x14ac:dyDescent="0.25">
      <c r="E539" s="3469"/>
    </row>
    <row r="540" spans="5:5" x14ac:dyDescent="0.25">
      <c r="E540" s="3469"/>
    </row>
    <row r="541" spans="5:5" x14ac:dyDescent="0.25">
      <c r="E541" s="3469"/>
    </row>
    <row r="542" spans="5:5" x14ac:dyDescent="0.25">
      <c r="E542" s="3469"/>
    </row>
    <row r="543" spans="5:5" x14ac:dyDescent="0.25">
      <c r="E543" s="3469"/>
    </row>
    <row r="544" spans="5:5" x14ac:dyDescent="0.25">
      <c r="E544" s="3469"/>
    </row>
    <row r="545" spans="5:5" x14ac:dyDescent="0.25">
      <c r="E545" s="3469"/>
    </row>
    <row r="546" spans="5:5" x14ac:dyDescent="0.25">
      <c r="E546" s="3469"/>
    </row>
    <row r="547" spans="5:5" x14ac:dyDescent="0.25">
      <c r="E547" s="3469"/>
    </row>
    <row r="548" spans="5:5" x14ac:dyDescent="0.25">
      <c r="E548" s="3469"/>
    </row>
    <row r="549" spans="5:5" x14ac:dyDescent="0.25">
      <c r="E549" s="3469"/>
    </row>
    <row r="550" spans="5:5" x14ac:dyDescent="0.25">
      <c r="E550" s="3469"/>
    </row>
    <row r="551" spans="5:5" x14ac:dyDescent="0.25">
      <c r="E551" s="3469"/>
    </row>
    <row r="552" spans="5:5" x14ac:dyDescent="0.25">
      <c r="E552" s="3469"/>
    </row>
    <row r="553" spans="5:5" x14ac:dyDescent="0.25">
      <c r="E553" s="3469"/>
    </row>
    <row r="554" spans="5:5" x14ac:dyDescent="0.25">
      <c r="E554" s="3469"/>
    </row>
    <row r="555" spans="5:5" x14ac:dyDescent="0.25">
      <c r="E555" s="3469"/>
    </row>
    <row r="556" spans="5:5" x14ac:dyDescent="0.25">
      <c r="E556" s="3469"/>
    </row>
    <row r="557" spans="5:5" x14ac:dyDescent="0.25">
      <c r="E557" s="3469"/>
    </row>
    <row r="558" spans="5:5" x14ac:dyDescent="0.25">
      <c r="E558" s="3469"/>
    </row>
    <row r="559" spans="5:5" x14ac:dyDescent="0.25">
      <c r="E559" s="3469"/>
    </row>
    <row r="560" spans="5:5" x14ac:dyDescent="0.25">
      <c r="E560" s="3469"/>
    </row>
    <row r="561" spans="5:5" x14ac:dyDescent="0.25">
      <c r="E561" s="3469"/>
    </row>
    <row r="562" spans="5:5" x14ac:dyDescent="0.25">
      <c r="E562" s="3469"/>
    </row>
    <row r="563" spans="5:5" x14ac:dyDescent="0.25">
      <c r="E563" s="3469"/>
    </row>
    <row r="564" spans="5:5" x14ac:dyDescent="0.25">
      <c r="E564" s="3469"/>
    </row>
    <row r="565" spans="5:5" x14ac:dyDescent="0.25">
      <c r="E565" s="3469"/>
    </row>
    <row r="566" spans="5:5" ht="15.75" thickBot="1" x14ac:dyDescent="0.3">
      <c r="E566" s="3470"/>
    </row>
    <row r="567" spans="5:5" x14ac:dyDescent="0.25">
      <c r="E567" s="3468" t="s">
        <v>1705</v>
      </c>
    </row>
    <row r="568" spans="5:5" x14ac:dyDescent="0.25">
      <c r="E568" s="3469"/>
    </row>
    <row r="569" spans="5:5" x14ac:dyDescent="0.25">
      <c r="E569" s="3469"/>
    </row>
    <row r="570" spans="5:5" x14ac:dyDescent="0.25">
      <c r="E570" s="3469"/>
    </row>
    <row r="571" spans="5:5" x14ac:dyDescent="0.25">
      <c r="E571" s="3469"/>
    </row>
    <row r="572" spans="5:5" x14ac:dyDescent="0.25">
      <c r="E572" s="3469"/>
    </row>
    <row r="573" spans="5:5" x14ac:dyDescent="0.25">
      <c r="E573" s="3469"/>
    </row>
    <row r="574" spans="5:5" x14ac:dyDescent="0.25">
      <c r="E574" s="3469"/>
    </row>
    <row r="575" spans="5:5" x14ac:dyDescent="0.25">
      <c r="E575" s="3469"/>
    </row>
    <row r="576" spans="5:5" x14ac:dyDescent="0.25">
      <c r="E576" s="3469"/>
    </row>
    <row r="577" spans="5:5" x14ac:dyDescent="0.25">
      <c r="E577" s="3469"/>
    </row>
    <row r="578" spans="5:5" x14ac:dyDescent="0.25">
      <c r="E578" s="3469"/>
    </row>
    <row r="579" spans="5:5" x14ac:dyDescent="0.25">
      <c r="E579" s="3469"/>
    </row>
    <row r="580" spans="5:5" x14ac:dyDescent="0.25">
      <c r="E580" s="3469"/>
    </row>
    <row r="581" spans="5:5" x14ac:dyDescent="0.25">
      <c r="E581" s="3469"/>
    </row>
    <row r="582" spans="5:5" x14ac:dyDescent="0.25">
      <c r="E582" s="3469"/>
    </row>
    <row r="583" spans="5:5" x14ac:dyDescent="0.25">
      <c r="E583" s="3469"/>
    </row>
    <row r="584" spans="5:5" x14ac:dyDescent="0.25">
      <c r="E584" s="3469"/>
    </row>
    <row r="585" spans="5:5" x14ac:dyDescent="0.25">
      <c r="E585" s="3469"/>
    </row>
    <row r="586" spans="5:5" x14ac:dyDescent="0.25">
      <c r="E586" s="3469"/>
    </row>
    <row r="587" spans="5:5" x14ac:dyDescent="0.25">
      <c r="E587" s="3469"/>
    </row>
    <row r="588" spans="5:5" x14ac:dyDescent="0.25">
      <c r="E588" s="3469"/>
    </row>
    <row r="589" spans="5:5" x14ac:dyDescent="0.25">
      <c r="E589" s="3469"/>
    </row>
    <row r="590" spans="5:5" x14ac:dyDescent="0.25">
      <c r="E590" s="3469"/>
    </row>
    <row r="591" spans="5:5" x14ac:dyDescent="0.25">
      <c r="E591" s="3469"/>
    </row>
    <row r="592" spans="5:5" x14ac:dyDescent="0.25">
      <c r="E592" s="3469"/>
    </row>
    <row r="593" spans="5:5" x14ac:dyDescent="0.25">
      <c r="E593" s="3469"/>
    </row>
    <row r="594" spans="5:5" x14ac:dyDescent="0.25">
      <c r="E594" s="3469"/>
    </row>
    <row r="595" spans="5:5" x14ac:dyDescent="0.25">
      <c r="E595" s="3469"/>
    </row>
    <row r="596" spans="5:5" x14ac:dyDescent="0.25">
      <c r="E596" s="3469"/>
    </row>
    <row r="597" spans="5:5" ht="15.75" thickBot="1" x14ac:dyDescent="0.3">
      <c r="E597" s="3470"/>
    </row>
    <row r="598" spans="5:5" x14ac:dyDescent="0.25">
      <c r="E598" s="3468" t="s">
        <v>2354</v>
      </c>
    </row>
    <row r="599" spans="5:5" x14ac:dyDescent="0.25">
      <c r="E599" s="3469"/>
    </row>
    <row r="600" spans="5:5" x14ac:dyDescent="0.25">
      <c r="E600" s="3469"/>
    </row>
    <row r="601" spans="5:5" x14ac:dyDescent="0.25">
      <c r="E601" s="3469"/>
    </row>
    <row r="602" spans="5:5" x14ac:dyDescent="0.25">
      <c r="E602" s="3469"/>
    </row>
    <row r="603" spans="5:5" x14ac:dyDescent="0.25">
      <c r="E603" s="3469"/>
    </row>
    <row r="604" spans="5:5" x14ac:dyDescent="0.25">
      <c r="E604" s="3469"/>
    </row>
    <row r="605" spans="5:5" x14ac:dyDescent="0.25">
      <c r="E605" s="3469"/>
    </row>
    <row r="606" spans="5:5" x14ac:dyDescent="0.25">
      <c r="E606" s="3469"/>
    </row>
    <row r="607" spans="5:5" x14ac:dyDescent="0.25">
      <c r="E607" s="3469"/>
    </row>
    <row r="608" spans="5:5" x14ac:dyDescent="0.25">
      <c r="E608" s="3469"/>
    </row>
    <row r="609" spans="5:5" x14ac:dyDescent="0.25">
      <c r="E609" s="3469"/>
    </row>
    <row r="610" spans="5:5" x14ac:dyDescent="0.25">
      <c r="E610" s="3469"/>
    </row>
    <row r="611" spans="5:5" x14ac:dyDescent="0.25">
      <c r="E611" s="3469"/>
    </row>
    <row r="612" spans="5:5" x14ac:dyDescent="0.25">
      <c r="E612" s="3469"/>
    </row>
    <row r="613" spans="5:5" x14ac:dyDescent="0.25">
      <c r="E613" s="3469"/>
    </row>
    <row r="614" spans="5:5" x14ac:dyDescent="0.25">
      <c r="E614" s="3469"/>
    </row>
    <row r="615" spans="5:5" x14ac:dyDescent="0.25">
      <c r="E615" s="3469"/>
    </row>
    <row r="616" spans="5:5" x14ac:dyDescent="0.25">
      <c r="E616" s="3469"/>
    </row>
    <row r="617" spans="5:5" x14ac:dyDescent="0.25">
      <c r="E617" s="3469"/>
    </row>
    <row r="618" spans="5:5" x14ac:dyDescent="0.25">
      <c r="E618" s="3469"/>
    </row>
    <row r="619" spans="5:5" x14ac:dyDescent="0.25">
      <c r="E619" s="3469"/>
    </row>
    <row r="620" spans="5:5" x14ac:dyDescent="0.25">
      <c r="E620" s="3469"/>
    </row>
    <row r="621" spans="5:5" x14ac:dyDescent="0.25">
      <c r="E621" s="3469"/>
    </row>
    <row r="622" spans="5:5" x14ac:dyDescent="0.25">
      <c r="E622" s="3469"/>
    </row>
    <row r="623" spans="5:5" x14ac:dyDescent="0.25">
      <c r="E623" s="3469"/>
    </row>
    <row r="624" spans="5:5" x14ac:dyDescent="0.25">
      <c r="E624" s="3469"/>
    </row>
    <row r="625" spans="5:5" x14ac:dyDescent="0.25">
      <c r="E625" s="3469"/>
    </row>
    <row r="626" spans="5:5" x14ac:dyDescent="0.25">
      <c r="E626" s="3469"/>
    </row>
    <row r="627" spans="5:5" x14ac:dyDescent="0.25">
      <c r="E627" s="3469"/>
    </row>
    <row r="628" spans="5:5" ht="15.75" thickBot="1" x14ac:dyDescent="0.3">
      <c r="E628" s="3470"/>
    </row>
    <row r="629" spans="5:5" x14ac:dyDescent="0.25">
      <c r="E629" s="3468" t="s">
        <v>4350</v>
      </c>
    </row>
    <row r="630" spans="5:5" x14ac:dyDescent="0.25">
      <c r="E630" s="3469"/>
    </row>
    <row r="631" spans="5:5" x14ac:dyDescent="0.25">
      <c r="E631" s="3469"/>
    </row>
    <row r="632" spans="5:5" x14ac:dyDescent="0.25">
      <c r="E632" s="3469"/>
    </row>
    <row r="633" spans="5:5" x14ac:dyDescent="0.25">
      <c r="E633" s="3469"/>
    </row>
    <row r="634" spans="5:5" x14ac:dyDescent="0.25">
      <c r="E634" s="3469"/>
    </row>
    <row r="635" spans="5:5" x14ac:dyDescent="0.25">
      <c r="E635" s="3469"/>
    </row>
    <row r="636" spans="5:5" x14ac:dyDescent="0.25">
      <c r="E636" s="3469"/>
    </row>
    <row r="637" spans="5:5" x14ac:dyDescent="0.25">
      <c r="E637" s="3469"/>
    </row>
    <row r="638" spans="5:5" x14ac:dyDescent="0.25">
      <c r="E638" s="3469"/>
    </row>
    <row r="639" spans="5:5" x14ac:dyDescent="0.25">
      <c r="E639" s="3469"/>
    </row>
    <row r="640" spans="5:5" x14ac:dyDescent="0.25">
      <c r="E640" s="3469"/>
    </row>
    <row r="641" spans="5:5" x14ac:dyDescent="0.25">
      <c r="E641" s="3469"/>
    </row>
    <row r="642" spans="5:5" x14ac:dyDescent="0.25">
      <c r="E642" s="3469"/>
    </row>
    <row r="643" spans="5:5" x14ac:dyDescent="0.25">
      <c r="E643" s="3469"/>
    </row>
    <row r="644" spans="5:5" x14ac:dyDescent="0.25">
      <c r="E644" s="3469"/>
    </row>
    <row r="645" spans="5:5" x14ac:dyDescent="0.25">
      <c r="E645" s="3469"/>
    </row>
    <row r="646" spans="5:5" x14ac:dyDescent="0.25">
      <c r="E646" s="3469"/>
    </row>
    <row r="647" spans="5:5" x14ac:dyDescent="0.25">
      <c r="E647" s="3469"/>
    </row>
    <row r="648" spans="5:5" x14ac:dyDescent="0.25">
      <c r="E648" s="3469"/>
    </row>
    <row r="649" spans="5:5" x14ac:dyDescent="0.25">
      <c r="E649" s="3469"/>
    </row>
    <row r="650" spans="5:5" x14ac:dyDescent="0.25">
      <c r="E650" s="3469"/>
    </row>
    <row r="651" spans="5:5" x14ac:dyDescent="0.25">
      <c r="E651" s="3469"/>
    </row>
    <row r="652" spans="5:5" x14ac:dyDescent="0.25">
      <c r="E652" s="3469"/>
    </row>
    <row r="653" spans="5:5" x14ac:dyDescent="0.25">
      <c r="E653" s="3469"/>
    </row>
    <row r="654" spans="5:5" x14ac:dyDescent="0.25">
      <c r="E654" s="3469"/>
    </row>
    <row r="655" spans="5:5" x14ac:dyDescent="0.25">
      <c r="E655" s="3469"/>
    </row>
    <row r="656" spans="5:5" x14ac:dyDescent="0.25">
      <c r="E656" s="3469"/>
    </row>
    <row r="657" spans="5:5" x14ac:dyDescent="0.25">
      <c r="E657" s="3469"/>
    </row>
    <row r="658" spans="5:5" x14ac:dyDescent="0.25">
      <c r="E658" s="3469"/>
    </row>
    <row r="659" spans="5:5" ht="15.75" thickBot="1" x14ac:dyDescent="0.3">
      <c r="E659" s="3470"/>
    </row>
    <row r="660" spans="5:5" x14ac:dyDescent="0.25">
      <c r="E660" s="3468" t="s">
        <v>661</v>
      </c>
    </row>
    <row r="661" spans="5:5" x14ac:dyDescent="0.25">
      <c r="E661" s="3469"/>
    </row>
    <row r="662" spans="5:5" x14ac:dyDescent="0.25">
      <c r="E662" s="3469"/>
    </row>
    <row r="663" spans="5:5" x14ac:dyDescent="0.25">
      <c r="E663" s="3469"/>
    </row>
    <row r="664" spans="5:5" x14ac:dyDescent="0.25">
      <c r="E664" s="3469"/>
    </row>
    <row r="665" spans="5:5" x14ac:dyDescent="0.25">
      <c r="E665" s="3469"/>
    </row>
    <row r="666" spans="5:5" x14ac:dyDescent="0.25">
      <c r="E666" s="3469"/>
    </row>
    <row r="667" spans="5:5" x14ac:dyDescent="0.25">
      <c r="E667" s="3469"/>
    </row>
    <row r="668" spans="5:5" x14ac:dyDescent="0.25">
      <c r="E668" s="3469"/>
    </row>
    <row r="669" spans="5:5" x14ac:dyDescent="0.25">
      <c r="E669" s="3469"/>
    </row>
    <row r="670" spans="5:5" x14ac:dyDescent="0.25">
      <c r="E670" s="3469"/>
    </row>
    <row r="671" spans="5:5" x14ac:dyDescent="0.25">
      <c r="E671" s="3469"/>
    </row>
    <row r="672" spans="5:5" x14ac:dyDescent="0.25">
      <c r="E672" s="3469"/>
    </row>
    <row r="673" spans="5:5" x14ac:dyDescent="0.25">
      <c r="E673" s="3469"/>
    </row>
    <row r="674" spans="5:5" x14ac:dyDescent="0.25">
      <c r="E674" s="3469"/>
    </row>
    <row r="675" spans="5:5" x14ac:dyDescent="0.25">
      <c r="E675" s="3469"/>
    </row>
    <row r="676" spans="5:5" x14ac:dyDescent="0.25">
      <c r="E676" s="3469"/>
    </row>
    <row r="677" spans="5:5" x14ac:dyDescent="0.25">
      <c r="E677" s="3469"/>
    </row>
    <row r="678" spans="5:5" x14ac:dyDescent="0.25">
      <c r="E678" s="3469"/>
    </row>
    <row r="679" spans="5:5" x14ac:dyDescent="0.25">
      <c r="E679" s="3469"/>
    </row>
    <row r="680" spans="5:5" x14ac:dyDescent="0.25">
      <c r="E680" s="3469"/>
    </row>
    <row r="681" spans="5:5" x14ac:dyDescent="0.25">
      <c r="E681" s="3469"/>
    </row>
    <row r="682" spans="5:5" x14ac:dyDescent="0.25">
      <c r="E682" s="3469"/>
    </row>
    <row r="683" spans="5:5" x14ac:dyDescent="0.25">
      <c r="E683" s="3469"/>
    </row>
    <row r="684" spans="5:5" x14ac:dyDescent="0.25">
      <c r="E684" s="3469"/>
    </row>
    <row r="685" spans="5:5" x14ac:dyDescent="0.25">
      <c r="E685" s="3469"/>
    </row>
    <row r="686" spans="5:5" x14ac:dyDescent="0.25">
      <c r="E686" s="3469"/>
    </row>
    <row r="687" spans="5:5" x14ac:dyDescent="0.25">
      <c r="E687" s="3469"/>
    </row>
    <row r="688" spans="5:5" x14ac:dyDescent="0.25">
      <c r="E688" s="3469"/>
    </row>
    <row r="689" spans="5:5" x14ac:dyDescent="0.25">
      <c r="E689" s="3469"/>
    </row>
    <row r="690" spans="5:5" ht="15.75" thickBot="1" x14ac:dyDescent="0.3">
      <c r="E690" s="3470"/>
    </row>
    <row r="691" spans="5:5" x14ac:dyDescent="0.25">
      <c r="E691" s="3468" t="s">
        <v>1736</v>
      </c>
    </row>
    <row r="692" spans="5:5" x14ac:dyDescent="0.25">
      <c r="E692" s="3469"/>
    </row>
    <row r="693" spans="5:5" x14ac:dyDescent="0.25">
      <c r="E693" s="3469"/>
    </row>
    <row r="694" spans="5:5" x14ac:dyDescent="0.25">
      <c r="E694" s="3469"/>
    </row>
    <row r="695" spans="5:5" x14ac:dyDescent="0.25">
      <c r="E695" s="3469"/>
    </row>
    <row r="696" spans="5:5" x14ac:dyDescent="0.25">
      <c r="E696" s="3469"/>
    </row>
    <row r="697" spans="5:5" x14ac:dyDescent="0.25">
      <c r="E697" s="3469"/>
    </row>
    <row r="698" spans="5:5" x14ac:dyDescent="0.25">
      <c r="E698" s="3469"/>
    </row>
    <row r="699" spans="5:5" x14ac:dyDescent="0.25">
      <c r="E699" s="3469"/>
    </row>
    <row r="700" spans="5:5" x14ac:dyDescent="0.25">
      <c r="E700" s="3469"/>
    </row>
    <row r="701" spans="5:5" x14ac:dyDescent="0.25">
      <c r="E701" s="3469"/>
    </row>
    <row r="702" spans="5:5" x14ac:dyDescent="0.25">
      <c r="E702" s="3469"/>
    </row>
    <row r="703" spans="5:5" x14ac:dyDescent="0.25">
      <c r="E703" s="3469"/>
    </row>
    <row r="704" spans="5:5" x14ac:dyDescent="0.25">
      <c r="E704" s="3469"/>
    </row>
    <row r="705" spans="5:5" x14ac:dyDescent="0.25">
      <c r="E705" s="3469"/>
    </row>
    <row r="706" spans="5:5" x14ac:dyDescent="0.25">
      <c r="E706" s="3469"/>
    </row>
    <row r="707" spans="5:5" x14ac:dyDescent="0.25">
      <c r="E707" s="3469"/>
    </row>
    <row r="708" spans="5:5" x14ac:dyDescent="0.25">
      <c r="E708" s="3469"/>
    </row>
    <row r="709" spans="5:5" x14ac:dyDescent="0.25">
      <c r="E709" s="3469"/>
    </row>
    <row r="710" spans="5:5" x14ac:dyDescent="0.25">
      <c r="E710" s="3469"/>
    </row>
    <row r="711" spans="5:5" x14ac:dyDescent="0.25">
      <c r="E711" s="3469"/>
    </row>
    <row r="712" spans="5:5" x14ac:dyDescent="0.25">
      <c r="E712" s="3469"/>
    </row>
    <row r="713" spans="5:5" x14ac:dyDescent="0.25">
      <c r="E713" s="3469"/>
    </row>
    <row r="714" spans="5:5" x14ac:dyDescent="0.25">
      <c r="E714" s="3469"/>
    </row>
    <row r="715" spans="5:5" x14ac:dyDescent="0.25">
      <c r="E715" s="3469"/>
    </row>
    <row r="716" spans="5:5" x14ac:dyDescent="0.25">
      <c r="E716" s="3469"/>
    </row>
    <row r="717" spans="5:5" x14ac:dyDescent="0.25">
      <c r="E717" s="3469"/>
    </row>
    <row r="718" spans="5:5" x14ac:dyDescent="0.25">
      <c r="E718" s="3469"/>
    </row>
    <row r="719" spans="5:5" x14ac:dyDescent="0.25">
      <c r="E719" s="3469"/>
    </row>
    <row r="720" spans="5:5" x14ac:dyDescent="0.25">
      <c r="E720" s="3469"/>
    </row>
    <row r="721" spans="5:5" ht="15.75" thickBot="1" x14ac:dyDescent="0.3">
      <c r="E721" s="3470"/>
    </row>
    <row r="722" spans="5:5" x14ac:dyDescent="0.25">
      <c r="E722" s="3468" t="s">
        <v>1741</v>
      </c>
    </row>
    <row r="723" spans="5:5" x14ac:dyDescent="0.25">
      <c r="E723" s="3469"/>
    </row>
    <row r="724" spans="5:5" x14ac:dyDescent="0.25">
      <c r="E724" s="3469"/>
    </row>
    <row r="725" spans="5:5" x14ac:dyDescent="0.25">
      <c r="E725" s="3469"/>
    </row>
    <row r="726" spans="5:5" x14ac:dyDescent="0.25">
      <c r="E726" s="3469"/>
    </row>
    <row r="727" spans="5:5" x14ac:dyDescent="0.25">
      <c r="E727" s="3469"/>
    </row>
    <row r="728" spans="5:5" x14ac:dyDescent="0.25">
      <c r="E728" s="3469"/>
    </row>
    <row r="729" spans="5:5" x14ac:dyDescent="0.25">
      <c r="E729" s="3469"/>
    </row>
    <row r="730" spans="5:5" x14ac:dyDescent="0.25">
      <c r="E730" s="3469"/>
    </row>
    <row r="731" spans="5:5" x14ac:dyDescent="0.25">
      <c r="E731" s="3469"/>
    </row>
    <row r="732" spans="5:5" x14ac:dyDescent="0.25">
      <c r="E732" s="3469"/>
    </row>
    <row r="733" spans="5:5" x14ac:dyDescent="0.25">
      <c r="E733" s="3469"/>
    </row>
    <row r="734" spans="5:5" x14ac:dyDescent="0.25">
      <c r="E734" s="3469"/>
    </row>
    <row r="735" spans="5:5" x14ac:dyDescent="0.25">
      <c r="E735" s="3469"/>
    </row>
    <row r="736" spans="5:5" x14ac:dyDescent="0.25">
      <c r="E736" s="3469"/>
    </row>
    <row r="737" spans="5:5" x14ac:dyDescent="0.25">
      <c r="E737" s="3469"/>
    </row>
    <row r="738" spans="5:5" x14ac:dyDescent="0.25">
      <c r="E738" s="3469"/>
    </row>
    <row r="739" spans="5:5" x14ac:dyDescent="0.25">
      <c r="E739" s="3469"/>
    </row>
    <row r="740" spans="5:5" x14ac:dyDescent="0.25">
      <c r="E740" s="3469"/>
    </row>
    <row r="741" spans="5:5" x14ac:dyDescent="0.25">
      <c r="E741" s="3469"/>
    </row>
    <row r="742" spans="5:5" x14ac:dyDescent="0.25">
      <c r="E742" s="3469"/>
    </row>
    <row r="743" spans="5:5" x14ac:dyDescent="0.25">
      <c r="E743" s="3469"/>
    </row>
    <row r="744" spans="5:5" x14ac:dyDescent="0.25">
      <c r="E744" s="3469"/>
    </row>
    <row r="745" spans="5:5" x14ac:dyDescent="0.25">
      <c r="E745" s="3469"/>
    </row>
    <row r="746" spans="5:5" x14ac:dyDescent="0.25">
      <c r="E746" s="3469"/>
    </row>
    <row r="747" spans="5:5" x14ac:dyDescent="0.25">
      <c r="E747" s="3469"/>
    </row>
    <row r="748" spans="5:5" x14ac:dyDescent="0.25">
      <c r="E748" s="3469"/>
    </row>
    <row r="749" spans="5:5" x14ac:dyDescent="0.25">
      <c r="E749" s="3469"/>
    </row>
    <row r="750" spans="5:5" x14ac:dyDescent="0.25">
      <c r="E750" s="3469"/>
    </row>
    <row r="751" spans="5:5" x14ac:dyDescent="0.25">
      <c r="E751" s="3469"/>
    </row>
    <row r="752" spans="5:5" ht="15.75" thickBot="1" x14ac:dyDescent="0.3">
      <c r="E752" s="3470"/>
    </row>
    <row r="753" spans="5:5" x14ac:dyDescent="0.25">
      <c r="E753" s="3468" t="s">
        <v>716</v>
      </c>
    </row>
    <row r="754" spans="5:5" x14ac:dyDescent="0.25">
      <c r="E754" s="3469"/>
    </row>
    <row r="755" spans="5:5" x14ac:dyDescent="0.25">
      <c r="E755" s="3469"/>
    </row>
    <row r="756" spans="5:5" x14ac:dyDescent="0.25">
      <c r="E756" s="3469"/>
    </row>
    <row r="757" spans="5:5" x14ac:dyDescent="0.25">
      <c r="E757" s="3469"/>
    </row>
    <row r="758" spans="5:5" x14ac:dyDescent="0.25">
      <c r="E758" s="3469"/>
    </row>
    <row r="759" spans="5:5" x14ac:dyDescent="0.25">
      <c r="E759" s="3469"/>
    </row>
    <row r="760" spans="5:5" x14ac:dyDescent="0.25">
      <c r="E760" s="3469"/>
    </row>
    <row r="761" spans="5:5" x14ac:dyDescent="0.25">
      <c r="E761" s="3469"/>
    </row>
    <row r="762" spans="5:5" x14ac:dyDescent="0.25">
      <c r="E762" s="3469"/>
    </row>
    <row r="763" spans="5:5" x14ac:dyDescent="0.25">
      <c r="E763" s="3469"/>
    </row>
    <row r="764" spans="5:5" x14ac:dyDescent="0.25">
      <c r="E764" s="3469"/>
    </row>
    <row r="765" spans="5:5" x14ac:dyDescent="0.25">
      <c r="E765" s="3469"/>
    </row>
    <row r="766" spans="5:5" x14ac:dyDescent="0.25">
      <c r="E766" s="3469"/>
    </row>
    <row r="767" spans="5:5" x14ac:dyDescent="0.25">
      <c r="E767" s="3469"/>
    </row>
    <row r="768" spans="5:5" x14ac:dyDescent="0.25">
      <c r="E768" s="3469"/>
    </row>
    <row r="769" spans="5:5" x14ac:dyDescent="0.25">
      <c r="E769" s="3469"/>
    </row>
    <row r="770" spans="5:5" x14ac:dyDescent="0.25">
      <c r="E770" s="3469"/>
    </row>
    <row r="771" spans="5:5" x14ac:dyDescent="0.25">
      <c r="E771" s="3469"/>
    </row>
    <row r="772" spans="5:5" x14ac:dyDescent="0.25">
      <c r="E772" s="3469"/>
    </row>
    <row r="773" spans="5:5" x14ac:dyDescent="0.25">
      <c r="E773" s="3469"/>
    </row>
    <row r="774" spans="5:5" x14ac:dyDescent="0.25">
      <c r="E774" s="3469"/>
    </row>
    <row r="775" spans="5:5" x14ac:dyDescent="0.25">
      <c r="E775" s="3469"/>
    </row>
    <row r="776" spans="5:5" x14ac:dyDescent="0.25">
      <c r="E776" s="3469"/>
    </row>
    <row r="777" spans="5:5" x14ac:dyDescent="0.25">
      <c r="E777" s="3469"/>
    </row>
    <row r="778" spans="5:5" x14ac:dyDescent="0.25">
      <c r="E778" s="3469"/>
    </row>
    <row r="779" spans="5:5" x14ac:dyDescent="0.25">
      <c r="E779" s="3469"/>
    </row>
    <row r="780" spans="5:5" x14ac:dyDescent="0.25">
      <c r="E780" s="3469"/>
    </row>
    <row r="781" spans="5:5" x14ac:dyDescent="0.25">
      <c r="E781" s="3469"/>
    </row>
    <row r="782" spans="5:5" x14ac:dyDescent="0.25">
      <c r="E782" s="3469"/>
    </row>
    <row r="783" spans="5:5" ht="15.75" thickBot="1" x14ac:dyDescent="0.3">
      <c r="E783" s="3470"/>
    </row>
    <row r="784" spans="5:5" x14ac:dyDescent="0.25">
      <c r="E784" s="3468" t="s">
        <v>731</v>
      </c>
    </row>
    <row r="785" spans="5:5" x14ac:dyDescent="0.25">
      <c r="E785" s="3469"/>
    </row>
    <row r="786" spans="5:5" x14ac:dyDescent="0.25">
      <c r="E786" s="3469"/>
    </row>
    <row r="787" spans="5:5" x14ac:dyDescent="0.25">
      <c r="E787" s="3469"/>
    </row>
    <row r="788" spans="5:5" x14ac:dyDescent="0.25">
      <c r="E788" s="3469"/>
    </row>
    <row r="789" spans="5:5" x14ac:dyDescent="0.25">
      <c r="E789" s="3469"/>
    </row>
    <row r="790" spans="5:5" x14ac:dyDescent="0.25">
      <c r="E790" s="3469"/>
    </row>
    <row r="791" spans="5:5" x14ac:dyDescent="0.25">
      <c r="E791" s="3469"/>
    </row>
    <row r="792" spans="5:5" x14ac:dyDescent="0.25">
      <c r="E792" s="3469"/>
    </row>
    <row r="793" spans="5:5" x14ac:dyDescent="0.25">
      <c r="E793" s="3469"/>
    </row>
    <row r="794" spans="5:5" x14ac:dyDescent="0.25">
      <c r="E794" s="3469"/>
    </row>
    <row r="795" spans="5:5" x14ac:dyDescent="0.25">
      <c r="E795" s="3469"/>
    </row>
    <row r="796" spans="5:5" x14ac:dyDescent="0.25">
      <c r="E796" s="3469"/>
    </row>
    <row r="797" spans="5:5" x14ac:dyDescent="0.25">
      <c r="E797" s="3469"/>
    </row>
    <row r="798" spans="5:5" x14ac:dyDescent="0.25">
      <c r="E798" s="3469"/>
    </row>
    <row r="799" spans="5:5" x14ac:dyDescent="0.25">
      <c r="E799" s="3469"/>
    </row>
    <row r="800" spans="5:5" x14ac:dyDescent="0.25">
      <c r="E800" s="3469"/>
    </row>
    <row r="801" spans="5:5" x14ac:dyDescent="0.25">
      <c r="E801" s="3469"/>
    </row>
    <row r="802" spans="5:5" x14ac:dyDescent="0.25">
      <c r="E802" s="3469"/>
    </row>
    <row r="803" spans="5:5" x14ac:dyDescent="0.25">
      <c r="E803" s="3469"/>
    </row>
    <row r="804" spans="5:5" x14ac:dyDescent="0.25">
      <c r="E804" s="3469"/>
    </row>
    <row r="805" spans="5:5" x14ac:dyDescent="0.25">
      <c r="E805" s="3469"/>
    </row>
    <row r="806" spans="5:5" x14ac:dyDescent="0.25">
      <c r="E806" s="3469"/>
    </row>
    <row r="807" spans="5:5" x14ac:dyDescent="0.25">
      <c r="E807" s="3469"/>
    </row>
    <row r="808" spans="5:5" x14ac:dyDescent="0.25">
      <c r="E808" s="3469"/>
    </row>
    <row r="809" spans="5:5" x14ac:dyDescent="0.25">
      <c r="E809" s="3469"/>
    </row>
    <row r="810" spans="5:5" x14ac:dyDescent="0.25">
      <c r="E810" s="3469"/>
    </row>
    <row r="811" spans="5:5" x14ac:dyDescent="0.25">
      <c r="E811" s="3469"/>
    </row>
    <row r="812" spans="5:5" x14ac:dyDescent="0.25">
      <c r="E812" s="3469"/>
    </row>
    <row r="813" spans="5:5" x14ac:dyDescent="0.25">
      <c r="E813" s="3469"/>
    </row>
    <row r="814" spans="5:5" ht="15.75" thickBot="1" x14ac:dyDescent="0.3">
      <c r="E814" s="3470"/>
    </row>
    <row r="815" spans="5:5" x14ac:dyDescent="0.25">
      <c r="E815" s="3468" t="s">
        <v>770</v>
      </c>
    </row>
    <row r="816" spans="5:5" x14ac:dyDescent="0.25">
      <c r="E816" s="3469"/>
    </row>
    <row r="817" spans="5:5" x14ac:dyDescent="0.25">
      <c r="E817" s="3469"/>
    </row>
    <row r="818" spans="5:5" x14ac:dyDescent="0.25">
      <c r="E818" s="3469"/>
    </row>
    <row r="819" spans="5:5" x14ac:dyDescent="0.25">
      <c r="E819" s="3469"/>
    </row>
    <row r="820" spans="5:5" x14ac:dyDescent="0.25">
      <c r="E820" s="3469"/>
    </row>
    <row r="821" spans="5:5" x14ac:dyDescent="0.25">
      <c r="E821" s="3469"/>
    </row>
    <row r="822" spans="5:5" x14ac:dyDescent="0.25">
      <c r="E822" s="3469"/>
    </row>
    <row r="823" spans="5:5" x14ac:dyDescent="0.25">
      <c r="E823" s="3469"/>
    </row>
    <row r="824" spans="5:5" x14ac:dyDescent="0.25">
      <c r="E824" s="3469"/>
    </row>
    <row r="825" spans="5:5" x14ac:dyDescent="0.25">
      <c r="E825" s="3469"/>
    </row>
    <row r="826" spans="5:5" x14ac:dyDescent="0.25">
      <c r="E826" s="3469"/>
    </row>
    <row r="827" spans="5:5" x14ac:dyDescent="0.25">
      <c r="E827" s="3469"/>
    </row>
    <row r="828" spans="5:5" x14ac:dyDescent="0.25">
      <c r="E828" s="3469"/>
    </row>
    <row r="829" spans="5:5" x14ac:dyDescent="0.25">
      <c r="E829" s="3469"/>
    </row>
    <row r="830" spans="5:5" x14ac:dyDescent="0.25">
      <c r="E830" s="3469"/>
    </row>
    <row r="831" spans="5:5" x14ac:dyDescent="0.25">
      <c r="E831" s="3469"/>
    </row>
    <row r="832" spans="5:5" x14ac:dyDescent="0.25">
      <c r="E832" s="3469"/>
    </row>
    <row r="833" spans="5:5" x14ac:dyDescent="0.25">
      <c r="E833" s="3469"/>
    </row>
    <row r="834" spans="5:5" x14ac:dyDescent="0.25">
      <c r="E834" s="3469"/>
    </row>
    <row r="835" spans="5:5" x14ac:dyDescent="0.25">
      <c r="E835" s="3469"/>
    </row>
    <row r="836" spans="5:5" x14ac:dyDescent="0.25">
      <c r="E836" s="3469"/>
    </row>
    <row r="837" spans="5:5" x14ac:dyDescent="0.25">
      <c r="E837" s="3469"/>
    </row>
    <row r="838" spans="5:5" x14ac:dyDescent="0.25">
      <c r="E838" s="3469"/>
    </row>
    <row r="839" spans="5:5" x14ac:dyDescent="0.25">
      <c r="E839" s="3469"/>
    </row>
    <row r="840" spans="5:5" x14ac:dyDescent="0.25">
      <c r="E840" s="3469"/>
    </row>
    <row r="841" spans="5:5" x14ac:dyDescent="0.25">
      <c r="E841" s="3469"/>
    </row>
    <row r="842" spans="5:5" x14ac:dyDescent="0.25">
      <c r="E842" s="3469"/>
    </row>
    <row r="843" spans="5:5" x14ac:dyDescent="0.25">
      <c r="E843" s="3469"/>
    </row>
    <row r="844" spans="5:5" x14ac:dyDescent="0.25">
      <c r="E844" s="3469"/>
    </row>
    <row r="845" spans="5:5" ht="15.75" thickBot="1" x14ac:dyDescent="0.3">
      <c r="E845" s="3470"/>
    </row>
    <row r="846" spans="5:5" x14ac:dyDescent="0.25">
      <c r="E846" s="3468" t="s">
        <v>4448</v>
      </c>
    </row>
    <row r="847" spans="5:5" x14ac:dyDescent="0.25">
      <c r="E847" s="3469"/>
    </row>
    <row r="848" spans="5:5" x14ac:dyDescent="0.25">
      <c r="E848" s="3469"/>
    </row>
    <row r="849" spans="5:5" x14ac:dyDescent="0.25">
      <c r="E849" s="3469"/>
    </row>
    <row r="850" spans="5:5" x14ac:dyDescent="0.25">
      <c r="E850" s="3469"/>
    </row>
    <row r="851" spans="5:5" x14ac:dyDescent="0.25">
      <c r="E851" s="3469"/>
    </row>
    <row r="852" spans="5:5" x14ac:dyDescent="0.25">
      <c r="E852" s="3469"/>
    </row>
    <row r="853" spans="5:5" x14ac:dyDescent="0.25">
      <c r="E853" s="3469"/>
    </row>
    <row r="854" spans="5:5" x14ac:dyDescent="0.25">
      <c r="E854" s="3469"/>
    </row>
    <row r="855" spans="5:5" x14ac:dyDescent="0.25">
      <c r="E855" s="3469"/>
    </row>
    <row r="856" spans="5:5" x14ac:dyDescent="0.25">
      <c r="E856" s="3469"/>
    </row>
    <row r="857" spans="5:5" x14ac:dyDescent="0.25">
      <c r="E857" s="3469"/>
    </row>
    <row r="858" spans="5:5" x14ac:dyDescent="0.25">
      <c r="E858" s="3469"/>
    </row>
    <row r="859" spans="5:5" x14ac:dyDescent="0.25">
      <c r="E859" s="3469"/>
    </row>
    <row r="860" spans="5:5" x14ac:dyDescent="0.25">
      <c r="E860" s="3469"/>
    </row>
    <row r="861" spans="5:5" x14ac:dyDescent="0.25">
      <c r="E861" s="3469"/>
    </row>
    <row r="862" spans="5:5" x14ac:dyDescent="0.25">
      <c r="E862" s="3469"/>
    </row>
    <row r="863" spans="5:5" x14ac:dyDescent="0.25">
      <c r="E863" s="3469"/>
    </row>
    <row r="864" spans="5:5" x14ac:dyDescent="0.25">
      <c r="E864" s="3469"/>
    </row>
    <row r="865" spans="5:5" x14ac:dyDescent="0.25">
      <c r="E865" s="3469"/>
    </row>
    <row r="866" spans="5:5" x14ac:dyDescent="0.25">
      <c r="E866" s="3469"/>
    </row>
    <row r="867" spans="5:5" x14ac:dyDescent="0.25">
      <c r="E867" s="3469"/>
    </row>
    <row r="868" spans="5:5" x14ac:dyDescent="0.25">
      <c r="E868" s="3469"/>
    </row>
    <row r="869" spans="5:5" x14ac:dyDescent="0.25">
      <c r="E869" s="3469"/>
    </row>
    <row r="870" spans="5:5" x14ac:dyDescent="0.25">
      <c r="E870" s="3469"/>
    </row>
    <row r="871" spans="5:5" x14ac:dyDescent="0.25">
      <c r="E871" s="3469"/>
    </row>
    <row r="872" spans="5:5" x14ac:dyDescent="0.25">
      <c r="E872" s="3469"/>
    </row>
    <row r="873" spans="5:5" x14ac:dyDescent="0.25">
      <c r="E873" s="3469"/>
    </row>
    <row r="874" spans="5:5" x14ac:dyDescent="0.25">
      <c r="E874" s="3469"/>
    </row>
    <row r="875" spans="5:5" x14ac:dyDescent="0.25">
      <c r="E875" s="3469"/>
    </row>
    <row r="876" spans="5:5" ht="15.75" thickBot="1" x14ac:dyDescent="0.3">
      <c r="E876" s="3470"/>
    </row>
    <row r="877" spans="5:5" x14ac:dyDescent="0.25">
      <c r="E877" s="3468" t="s">
        <v>878</v>
      </c>
    </row>
    <row r="878" spans="5:5" x14ac:dyDescent="0.25">
      <c r="E878" s="3469"/>
    </row>
    <row r="879" spans="5:5" x14ac:dyDescent="0.25">
      <c r="E879" s="3469"/>
    </row>
    <row r="880" spans="5:5" x14ac:dyDescent="0.25">
      <c r="E880" s="3469"/>
    </row>
    <row r="881" spans="5:5" x14ac:dyDescent="0.25">
      <c r="E881" s="3469"/>
    </row>
    <row r="882" spans="5:5" x14ac:dyDescent="0.25">
      <c r="E882" s="3469"/>
    </row>
    <row r="883" spans="5:5" x14ac:dyDescent="0.25">
      <c r="E883" s="3469"/>
    </row>
    <row r="884" spans="5:5" x14ac:dyDescent="0.25">
      <c r="E884" s="3469"/>
    </row>
    <row r="885" spans="5:5" x14ac:dyDescent="0.25">
      <c r="E885" s="3469"/>
    </row>
    <row r="886" spans="5:5" x14ac:dyDescent="0.25">
      <c r="E886" s="3469"/>
    </row>
    <row r="887" spans="5:5" x14ac:dyDescent="0.25">
      <c r="E887" s="3469"/>
    </row>
    <row r="888" spans="5:5" x14ac:dyDescent="0.25">
      <c r="E888" s="3469"/>
    </row>
    <row r="889" spans="5:5" x14ac:dyDescent="0.25">
      <c r="E889" s="3469"/>
    </row>
    <row r="890" spans="5:5" x14ac:dyDescent="0.25">
      <c r="E890" s="3469"/>
    </row>
    <row r="891" spans="5:5" x14ac:dyDescent="0.25">
      <c r="E891" s="3469"/>
    </row>
    <row r="892" spans="5:5" x14ac:dyDescent="0.25">
      <c r="E892" s="3469"/>
    </row>
    <row r="893" spans="5:5" x14ac:dyDescent="0.25">
      <c r="E893" s="3469"/>
    </row>
    <row r="894" spans="5:5" x14ac:dyDescent="0.25">
      <c r="E894" s="3469"/>
    </row>
    <row r="895" spans="5:5" x14ac:dyDescent="0.25">
      <c r="E895" s="3469"/>
    </row>
    <row r="896" spans="5:5" x14ac:dyDescent="0.25">
      <c r="E896" s="3469"/>
    </row>
    <row r="897" spans="5:5" x14ac:dyDescent="0.25">
      <c r="E897" s="3469"/>
    </row>
    <row r="898" spans="5:5" x14ac:dyDescent="0.25">
      <c r="E898" s="3469"/>
    </row>
    <row r="899" spans="5:5" x14ac:dyDescent="0.25">
      <c r="E899" s="3469"/>
    </row>
    <row r="900" spans="5:5" x14ac:dyDescent="0.25">
      <c r="E900" s="3469"/>
    </row>
    <row r="901" spans="5:5" x14ac:dyDescent="0.25">
      <c r="E901" s="3469"/>
    </row>
    <row r="902" spans="5:5" x14ac:dyDescent="0.25">
      <c r="E902" s="3469"/>
    </row>
    <row r="903" spans="5:5" x14ac:dyDescent="0.25">
      <c r="E903" s="3469"/>
    </row>
    <row r="904" spans="5:5" x14ac:dyDescent="0.25">
      <c r="E904" s="3469"/>
    </row>
    <row r="905" spans="5:5" x14ac:dyDescent="0.25">
      <c r="E905" s="3469"/>
    </row>
    <row r="906" spans="5:5" x14ac:dyDescent="0.25">
      <c r="E906" s="3469"/>
    </row>
    <row r="907" spans="5:5" ht="15.75" thickBot="1" x14ac:dyDescent="0.3">
      <c r="E907" s="3470"/>
    </row>
    <row r="908" spans="5:5" x14ac:dyDescent="0.25">
      <c r="E908" s="3468" t="s">
        <v>898</v>
      </c>
    </row>
    <row r="909" spans="5:5" x14ac:dyDescent="0.25">
      <c r="E909" s="3469"/>
    </row>
    <row r="910" spans="5:5" x14ac:dyDescent="0.25">
      <c r="E910" s="3469"/>
    </row>
    <row r="911" spans="5:5" x14ac:dyDescent="0.25">
      <c r="E911" s="3469"/>
    </row>
    <row r="912" spans="5:5" x14ac:dyDescent="0.25">
      <c r="E912" s="3469"/>
    </row>
    <row r="913" spans="5:5" x14ac:dyDescent="0.25">
      <c r="E913" s="3469"/>
    </row>
    <row r="914" spans="5:5" x14ac:dyDescent="0.25">
      <c r="E914" s="3469"/>
    </row>
    <row r="915" spans="5:5" x14ac:dyDescent="0.25">
      <c r="E915" s="3469"/>
    </row>
    <row r="916" spans="5:5" x14ac:dyDescent="0.25">
      <c r="E916" s="3469"/>
    </row>
    <row r="917" spans="5:5" x14ac:dyDescent="0.25">
      <c r="E917" s="3469"/>
    </row>
    <row r="918" spans="5:5" x14ac:dyDescent="0.25">
      <c r="E918" s="3469"/>
    </row>
    <row r="919" spans="5:5" x14ac:dyDescent="0.25">
      <c r="E919" s="3469"/>
    </row>
    <row r="920" spans="5:5" x14ac:dyDescent="0.25">
      <c r="E920" s="3469"/>
    </row>
    <row r="921" spans="5:5" x14ac:dyDescent="0.25">
      <c r="E921" s="3469"/>
    </row>
    <row r="922" spans="5:5" x14ac:dyDescent="0.25">
      <c r="E922" s="3469"/>
    </row>
    <row r="923" spans="5:5" x14ac:dyDescent="0.25">
      <c r="E923" s="3469"/>
    </row>
    <row r="924" spans="5:5" x14ac:dyDescent="0.25">
      <c r="E924" s="3469"/>
    </row>
    <row r="925" spans="5:5" x14ac:dyDescent="0.25">
      <c r="E925" s="3469"/>
    </row>
    <row r="926" spans="5:5" x14ac:dyDescent="0.25">
      <c r="E926" s="3469"/>
    </row>
    <row r="927" spans="5:5" x14ac:dyDescent="0.25">
      <c r="E927" s="3469"/>
    </row>
    <row r="928" spans="5:5" x14ac:dyDescent="0.25">
      <c r="E928" s="3469"/>
    </row>
    <row r="929" spans="5:5" x14ac:dyDescent="0.25">
      <c r="E929" s="3469"/>
    </row>
    <row r="930" spans="5:5" x14ac:dyDescent="0.25">
      <c r="E930" s="3469"/>
    </row>
    <row r="931" spans="5:5" x14ac:dyDescent="0.25">
      <c r="E931" s="3469"/>
    </row>
    <row r="932" spans="5:5" x14ac:dyDescent="0.25">
      <c r="E932" s="3469"/>
    </row>
    <row r="933" spans="5:5" x14ac:dyDescent="0.25">
      <c r="E933" s="3469"/>
    </row>
    <row r="934" spans="5:5" x14ac:dyDescent="0.25">
      <c r="E934" s="3469"/>
    </row>
    <row r="935" spans="5:5" x14ac:dyDescent="0.25">
      <c r="E935" s="3469"/>
    </row>
    <row r="936" spans="5:5" x14ac:dyDescent="0.25">
      <c r="E936" s="3469"/>
    </row>
    <row r="937" spans="5:5" x14ac:dyDescent="0.25">
      <c r="E937" s="3469"/>
    </row>
    <row r="938" spans="5:5" ht="15.75" thickBot="1" x14ac:dyDescent="0.3">
      <c r="E938" s="3470"/>
    </row>
    <row r="939" spans="5:5" x14ac:dyDescent="0.25">
      <c r="E939" s="3468" t="s">
        <v>3610</v>
      </c>
    </row>
    <row r="940" spans="5:5" x14ac:dyDescent="0.25">
      <c r="E940" s="3469"/>
    </row>
    <row r="941" spans="5:5" x14ac:dyDescent="0.25">
      <c r="E941" s="3469"/>
    </row>
    <row r="942" spans="5:5" x14ac:dyDescent="0.25">
      <c r="E942" s="3469"/>
    </row>
    <row r="943" spans="5:5" x14ac:dyDescent="0.25">
      <c r="E943" s="3469"/>
    </row>
    <row r="944" spans="5:5" x14ac:dyDescent="0.25">
      <c r="E944" s="3469"/>
    </row>
    <row r="945" spans="5:5" x14ac:dyDescent="0.25">
      <c r="E945" s="3469"/>
    </row>
    <row r="946" spans="5:5" x14ac:dyDescent="0.25">
      <c r="E946" s="3469"/>
    </row>
    <row r="947" spans="5:5" x14ac:dyDescent="0.25">
      <c r="E947" s="3469"/>
    </row>
    <row r="948" spans="5:5" x14ac:dyDescent="0.25">
      <c r="E948" s="3469"/>
    </row>
    <row r="949" spans="5:5" x14ac:dyDescent="0.25">
      <c r="E949" s="3469"/>
    </row>
    <row r="950" spans="5:5" x14ac:dyDescent="0.25">
      <c r="E950" s="3469"/>
    </row>
    <row r="951" spans="5:5" x14ac:dyDescent="0.25">
      <c r="E951" s="3469"/>
    </row>
    <row r="952" spans="5:5" x14ac:dyDescent="0.25">
      <c r="E952" s="3469"/>
    </row>
    <row r="953" spans="5:5" x14ac:dyDescent="0.25">
      <c r="E953" s="3469"/>
    </row>
    <row r="954" spans="5:5" x14ac:dyDescent="0.25">
      <c r="E954" s="3469"/>
    </row>
    <row r="955" spans="5:5" x14ac:dyDescent="0.25">
      <c r="E955" s="3469"/>
    </row>
    <row r="956" spans="5:5" x14ac:dyDescent="0.25">
      <c r="E956" s="3469"/>
    </row>
    <row r="957" spans="5:5" x14ac:dyDescent="0.25">
      <c r="E957" s="3469"/>
    </row>
    <row r="958" spans="5:5" x14ac:dyDescent="0.25">
      <c r="E958" s="3469"/>
    </row>
    <row r="959" spans="5:5" x14ac:dyDescent="0.25">
      <c r="E959" s="3469"/>
    </row>
    <row r="960" spans="5:5" x14ac:dyDescent="0.25">
      <c r="E960" s="3469"/>
    </row>
    <row r="961" spans="5:5" x14ac:dyDescent="0.25">
      <c r="E961" s="3469"/>
    </row>
    <row r="962" spans="5:5" x14ac:dyDescent="0.25">
      <c r="E962" s="3469"/>
    </row>
    <row r="963" spans="5:5" x14ac:dyDescent="0.25">
      <c r="E963" s="3469"/>
    </row>
    <row r="964" spans="5:5" x14ac:dyDescent="0.25">
      <c r="E964" s="3469"/>
    </row>
    <row r="965" spans="5:5" x14ac:dyDescent="0.25">
      <c r="E965" s="3469"/>
    </row>
    <row r="966" spans="5:5" x14ac:dyDescent="0.25">
      <c r="E966" s="3469"/>
    </row>
    <row r="967" spans="5:5" x14ac:dyDescent="0.25">
      <c r="E967" s="3469"/>
    </row>
    <row r="968" spans="5:5" x14ac:dyDescent="0.25">
      <c r="E968" s="3469"/>
    </row>
    <row r="969" spans="5:5" ht="15.75" thickBot="1" x14ac:dyDescent="0.3">
      <c r="E969" s="3470"/>
    </row>
    <row r="970" spans="5:5" x14ac:dyDescent="0.25">
      <c r="E970" s="3468" t="s">
        <v>1806</v>
      </c>
    </row>
    <row r="971" spans="5:5" x14ac:dyDescent="0.25">
      <c r="E971" s="3469"/>
    </row>
    <row r="972" spans="5:5" x14ac:dyDescent="0.25">
      <c r="E972" s="3469"/>
    </row>
    <row r="973" spans="5:5" x14ac:dyDescent="0.25">
      <c r="E973" s="3469"/>
    </row>
    <row r="974" spans="5:5" x14ac:dyDescent="0.25">
      <c r="E974" s="3469"/>
    </row>
    <row r="975" spans="5:5" x14ac:dyDescent="0.25">
      <c r="E975" s="3469"/>
    </row>
    <row r="976" spans="5:5" x14ac:dyDescent="0.25">
      <c r="E976" s="3469"/>
    </row>
    <row r="977" spans="5:5" x14ac:dyDescent="0.25">
      <c r="E977" s="3469"/>
    </row>
    <row r="978" spans="5:5" x14ac:dyDescent="0.25">
      <c r="E978" s="3469"/>
    </row>
    <row r="979" spans="5:5" x14ac:dyDescent="0.25">
      <c r="E979" s="3469"/>
    </row>
    <row r="980" spans="5:5" x14ac:dyDescent="0.25">
      <c r="E980" s="3469"/>
    </row>
    <row r="981" spans="5:5" x14ac:dyDescent="0.25">
      <c r="E981" s="3469"/>
    </row>
    <row r="982" spans="5:5" x14ac:dyDescent="0.25">
      <c r="E982" s="3469"/>
    </row>
    <row r="983" spans="5:5" x14ac:dyDescent="0.25">
      <c r="E983" s="3469"/>
    </row>
    <row r="984" spans="5:5" x14ac:dyDescent="0.25">
      <c r="E984" s="3469"/>
    </row>
    <row r="985" spans="5:5" x14ac:dyDescent="0.25">
      <c r="E985" s="3469"/>
    </row>
    <row r="986" spans="5:5" x14ac:dyDescent="0.25">
      <c r="E986" s="3469"/>
    </row>
    <row r="987" spans="5:5" x14ac:dyDescent="0.25">
      <c r="E987" s="3469"/>
    </row>
    <row r="988" spans="5:5" x14ac:dyDescent="0.25">
      <c r="E988" s="3469"/>
    </row>
    <row r="989" spans="5:5" x14ac:dyDescent="0.25">
      <c r="E989" s="3469"/>
    </row>
    <row r="990" spans="5:5" x14ac:dyDescent="0.25">
      <c r="E990" s="3469"/>
    </row>
    <row r="991" spans="5:5" x14ac:dyDescent="0.25">
      <c r="E991" s="3469"/>
    </row>
    <row r="992" spans="5:5" x14ac:dyDescent="0.25">
      <c r="E992" s="3469"/>
    </row>
    <row r="993" spans="5:5" x14ac:dyDescent="0.25">
      <c r="E993" s="3469"/>
    </row>
    <row r="994" spans="5:5" x14ac:dyDescent="0.25">
      <c r="E994" s="3469"/>
    </row>
    <row r="995" spans="5:5" x14ac:dyDescent="0.25">
      <c r="E995" s="3469"/>
    </row>
    <row r="996" spans="5:5" x14ac:dyDescent="0.25">
      <c r="E996" s="3469"/>
    </row>
    <row r="997" spans="5:5" x14ac:dyDescent="0.25">
      <c r="E997" s="3469"/>
    </row>
    <row r="998" spans="5:5" x14ac:dyDescent="0.25">
      <c r="E998" s="3469"/>
    </row>
    <row r="999" spans="5:5" x14ac:dyDescent="0.25">
      <c r="E999" s="3469"/>
    </row>
    <row r="1000" spans="5:5" ht="15.75" thickBot="1" x14ac:dyDescent="0.3">
      <c r="E1000" s="3470"/>
    </row>
  </sheetData>
  <sortState ref="A1:A30">
    <sortCondition ref="A1"/>
  </sortState>
  <mergeCells count="32">
    <mergeCell ref="E939:E969"/>
    <mergeCell ref="E970:E1000"/>
    <mergeCell ref="E753:E783"/>
    <mergeCell ref="E784:E814"/>
    <mergeCell ref="E815:E845"/>
    <mergeCell ref="E846:E876"/>
    <mergeCell ref="E877:E907"/>
    <mergeCell ref="E908:E938"/>
    <mergeCell ref="E722:E752"/>
    <mergeCell ref="E381:E411"/>
    <mergeCell ref="E412:E442"/>
    <mergeCell ref="E443:E473"/>
    <mergeCell ref="E474:E504"/>
    <mergeCell ref="E505:E535"/>
    <mergeCell ref="E536:E566"/>
    <mergeCell ref="E567:E597"/>
    <mergeCell ref="E598:E628"/>
    <mergeCell ref="E629:E659"/>
    <mergeCell ref="E660:E690"/>
    <mergeCell ref="E691:E721"/>
    <mergeCell ref="E350:E380"/>
    <mergeCell ref="E2:E39"/>
    <mergeCell ref="E40:E70"/>
    <mergeCell ref="E71:E101"/>
    <mergeCell ref="E102:E132"/>
    <mergeCell ref="E133:E163"/>
    <mergeCell ref="E164:E194"/>
    <mergeCell ref="E195:E225"/>
    <mergeCell ref="E226:E256"/>
    <mergeCell ref="E257:E287"/>
    <mergeCell ref="E288:E318"/>
    <mergeCell ref="E319:E349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>
      <selection activeCell="G6" sqref="G6"/>
    </sheetView>
  </sheetViews>
  <sheetFormatPr baseColWidth="10" defaultRowHeight="15" x14ac:dyDescent="0.25"/>
  <cols>
    <col min="2" max="6" width="0" hidden="1" customWidth="1"/>
  </cols>
  <sheetData>
    <row r="1" spans="1:8" x14ac:dyDescent="0.25">
      <c r="A1" s="3342" t="s">
        <v>5111</v>
      </c>
      <c r="B1" s="3342" t="s">
        <v>955</v>
      </c>
      <c r="C1" s="3342" t="s">
        <v>1812</v>
      </c>
      <c r="D1" s="3342" t="s">
        <v>2578</v>
      </c>
      <c r="E1" s="3342" t="s">
        <v>4262</v>
      </c>
      <c r="F1" s="3342" t="s">
        <v>4124</v>
      </c>
      <c r="G1" s="3342" t="s">
        <v>5110</v>
      </c>
      <c r="H1" s="3396" t="s">
        <v>5112</v>
      </c>
    </row>
    <row r="2" spans="1:8" x14ac:dyDescent="0.25">
      <c r="A2" s="3397" t="s">
        <v>661</v>
      </c>
      <c r="B2" s="3397">
        <v>566</v>
      </c>
      <c r="C2" s="3397">
        <v>115</v>
      </c>
      <c r="D2" s="3397">
        <v>590</v>
      </c>
      <c r="E2" s="3397">
        <v>311</v>
      </c>
      <c r="F2" s="3397">
        <v>129</v>
      </c>
      <c r="G2" s="3397">
        <v>1711</v>
      </c>
      <c r="H2" s="3398">
        <v>5</v>
      </c>
    </row>
    <row r="3" spans="1:8" x14ac:dyDescent="0.25">
      <c r="A3" s="3397" t="s">
        <v>103</v>
      </c>
      <c r="B3" s="3397">
        <v>1393</v>
      </c>
      <c r="C3" s="3397">
        <v>15</v>
      </c>
      <c r="D3" s="3397">
        <v>102</v>
      </c>
      <c r="E3" s="3397">
        <v>18</v>
      </c>
      <c r="F3" s="3397">
        <v>132</v>
      </c>
      <c r="G3" s="3397">
        <v>1660</v>
      </c>
      <c r="H3" s="3398">
        <v>5</v>
      </c>
    </row>
    <row r="4" spans="1:8" x14ac:dyDescent="0.25">
      <c r="A4" s="3397" t="s">
        <v>538</v>
      </c>
      <c r="B4" s="3397">
        <v>31</v>
      </c>
      <c r="C4" s="3397">
        <v>25</v>
      </c>
      <c r="D4" s="3397">
        <v>342</v>
      </c>
      <c r="E4" s="3397">
        <v>38</v>
      </c>
      <c r="F4" s="3397">
        <v>0</v>
      </c>
      <c r="G4" s="3397">
        <v>436</v>
      </c>
      <c r="H4" s="3398">
        <v>5</v>
      </c>
    </row>
    <row r="5" spans="1:8" x14ac:dyDescent="0.25">
      <c r="A5" s="3397" t="s">
        <v>584</v>
      </c>
      <c r="B5" s="3397">
        <v>147</v>
      </c>
      <c r="C5" s="3397">
        <v>16</v>
      </c>
      <c r="D5" s="3397">
        <v>13</v>
      </c>
      <c r="E5" s="3397">
        <v>96</v>
      </c>
      <c r="F5" s="3397"/>
      <c r="G5" s="3397">
        <v>272</v>
      </c>
      <c r="H5" s="3398">
        <v>4</v>
      </c>
    </row>
    <row r="6" spans="1:8" x14ac:dyDescent="0.25">
      <c r="A6" s="3397" t="s">
        <v>731</v>
      </c>
      <c r="B6" s="3397">
        <v>139</v>
      </c>
      <c r="C6" s="3397">
        <v>10</v>
      </c>
      <c r="D6" s="3397">
        <v>7</v>
      </c>
      <c r="E6" s="3397">
        <v>33</v>
      </c>
      <c r="F6" s="3397">
        <v>0</v>
      </c>
      <c r="G6" s="3397">
        <v>189</v>
      </c>
      <c r="H6" s="3398">
        <v>5</v>
      </c>
    </row>
    <row r="7" spans="1:8" x14ac:dyDescent="0.25">
      <c r="A7" s="3397" t="s">
        <v>716</v>
      </c>
      <c r="B7" s="3397">
        <v>22</v>
      </c>
      <c r="C7" s="3397">
        <v>10</v>
      </c>
      <c r="D7" s="3397">
        <v>63</v>
      </c>
      <c r="E7" s="3397">
        <v>48</v>
      </c>
      <c r="F7" s="3397">
        <v>1</v>
      </c>
      <c r="G7" s="3397">
        <v>144</v>
      </c>
      <c r="H7" s="3398">
        <v>5</v>
      </c>
    </row>
    <row r="8" spans="1:8" x14ac:dyDescent="0.25">
      <c r="A8" s="3397" t="s">
        <v>653</v>
      </c>
      <c r="B8" s="3397">
        <v>39</v>
      </c>
      <c r="C8" s="3397">
        <v>0</v>
      </c>
      <c r="D8" s="3397">
        <v>20</v>
      </c>
      <c r="E8" s="3397"/>
      <c r="F8" s="3397"/>
      <c r="G8" s="3397">
        <v>59</v>
      </c>
      <c r="H8" s="3398">
        <v>3</v>
      </c>
    </row>
    <row r="9" spans="1:8" x14ac:dyDescent="0.25">
      <c r="A9" s="3397" t="s">
        <v>89</v>
      </c>
      <c r="B9" s="3397">
        <v>14</v>
      </c>
      <c r="C9" s="3397">
        <v>26</v>
      </c>
      <c r="D9" s="3397">
        <v>11</v>
      </c>
      <c r="E9" s="3397"/>
      <c r="F9" s="3397"/>
      <c r="G9" s="3397">
        <v>51</v>
      </c>
      <c r="H9" s="3398">
        <v>3</v>
      </c>
    </row>
    <row r="10" spans="1:8" x14ac:dyDescent="0.25">
      <c r="A10" s="3397" t="s">
        <v>1673</v>
      </c>
      <c r="B10" s="3397">
        <v>4</v>
      </c>
      <c r="C10" s="3397">
        <v>5</v>
      </c>
      <c r="D10" s="3397">
        <v>0</v>
      </c>
      <c r="E10" s="3397">
        <v>35</v>
      </c>
      <c r="F10" s="3397">
        <v>1</v>
      </c>
      <c r="G10" s="3397">
        <v>45</v>
      </c>
      <c r="H10" s="3398">
        <v>5</v>
      </c>
    </row>
    <row r="11" spans="1:8" x14ac:dyDescent="0.25">
      <c r="A11" s="3397" t="s">
        <v>5109</v>
      </c>
      <c r="B11" s="3397">
        <v>16</v>
      </c>
      <c r="C11" s="3397">
        <v>1</v>
      </c>
      <c r="D11" s="3397">
        <v>4</v>
      </c>
      <c r="E11" s="3397">
        <v>14</v>
      </c>
      <c r="F11" s="3397"/>
      <c r="G11" s="3397">
        <v>35</v>
      </c>
      <c r="H11" s="3397">
        <v>4</v>
      </c>
    </row>
    <row r="12" spans="1:8" x14ac:dyDescent="0.25">
      <c r="A12" s="3397" t="s">
        <v>898</v>
      </c>
      <c r="B12" s="3397">
        <v>-45</v>
      </c>
      <c r="C12" s="3397">
        <v>-14</v>
      </c>
      <c r="D12" s="3397">
        <v>36</v>
      </c>
      <c r="E12" s="3397">
        <v>53</v>
      </c>
      <c r="F12" s="3397">
        <v>3</v>
      </c>
      <c r="G12" s="3397">
        <v>33</v>
      </c>
      <c r="H12" s="3398">
        <v>5</v>
      </c>
    </row>
    <row r="13" spans="1:8" x14ac:dyDescent="0.25">
      <c r="A13" s="3397" t="s">
        <v>548</v>
      </c>
      <c r="B13" s="3397">
        <v>23</v>
      </c>
      <c r="C13" s="3397">
        <v>1</v>
      </c>
      <c r="D13" s="3397">
        <v>3</v>
      </c>
      <c r="E13" s="3397"/>
      <c r="F13" s="3397">
        <v>2</v>
      </c>
      <c r="G13" s="3397">
        <v>29</v>
      </c>
      <c r="H13" s="3398">
        <v>4</v>
      </c>
    </row>
    <row r="14" spans="1:8" x14ac:dyDescent="0.25">
      <c r="A14" s="3397" t="s">
        <v>2354</v>
      </c>
      <c r="B14" s="3397"/>
      <c r="C14" s="3397">
        <v>0</v>
      </c>
      <c r="D14" s="3397">
        <v>15</v>
      </c>
      <c r="E14" s="3397"/>
      <c r="F14" s="3397"/>
      <c r="G14" s="3397">
        <v>15</v>
      </c>
      <c r="H14" s="3398">
        <v>2</v>
      </c>
    </row>
    <row r="15" spans="1:8" x14ac:dyDescent="0.25">
      <c r="A15" s="3397" t="s">
        <v>696</v>
      </c>
      <c r="B15" s="3397">
        <v>10</v>
      </c>
      <c r="C15" s="3397">
        <v>2</v>
      </c>
      <c r="D15" s="3397"/>
      <c r="E15" s="3397">
        <v>3</v>
      </c>
      <c r="F15" s="3397"/>
      <c r="G15" s="3397">
        <v>15</v>
      </c>
      <c r="H15" s="3398">
        <v>3</v>
      </c>
    </row>
    <row r="16" spans="1:8" x14ac:dyDescent="0.25">
      <c r="A16" s="3397" t="s">
        <v>1895</v>
      </c>
      <c r="B16" s="3397"/>
      <c r="C16" s="3397"/>
      <c r="D16" s="3397">
        <v>12</v>
      </c>
      <c r="E16" s="3397">
        <v>0</v>
      </c>
      <c r="F16" s="3397"/>
      <c r="G16" s="3397">
        <v>12</v>
      </c>
      <c r="H16" s="3398">
        <v>2</v>
      </c>
    </row>
    <row r="17" spans="1:8" x14ac:dyDescent="0.25">
      <c r="A17" s="3397" t="s">
        <v>1806</v>
      </c>
      <c r="B17" s="3397"/>
      <c r="C17" s="3397">
        <v>4</v>
      </c>
      <c r="D17" s="3397"/>
      <c r="E17" s="3397"/>
      <c r="F17" s="3397"/>
      <c r="G17" s="3397">
        <v>4</v>
      </c>
      <c r="H17" s="3398">
        <v>1</v>
      </c>
    </row>
    <row r="18" spans="1:8" x14ac:dyDescent="0.25">
      <c r="A18" s="3397" t="s">
        <v>3640</v>
      </c>
      <c r="B18" s="3397"/>
      <c r="C18" s="3397"/>
      <c r="D18" s="3399">
        <v>4</v>
      </c>
      <c r="E18" s="3399">
        <v>-1</v>
      </c>
      <c r="F18" s="3399">
        <v>0</v>
      </c>
      <c r="G18" s="3399">
        <v>3</v>
      </c>
      <c r="H18" s="3398">
        <v>3</v>
      </c>
    </row>
    <row r="19" spans="1:8" x14ac:dyDescent="0.25">
      <c r="A19" s="3397" t="s">
        <v>1741</v>
      </c>
      <c r="B19" s="3397"/>
      <c r="C19" s="3397">
        <v>2</v>
      </c>
      <c r="D19" s="3397">
        <v>0</v>
      </c>
      <c r="E19" s="3397">
        <v>0</v>
      </c>
      <c r="F19" s="3397"/>
      <c r="G19" s="3397">
        <v>2</v>
      </c>
      <c r="H19" s="3398">
        <v>3</v>
      </c>
    </row>
    <row r="20" spans="1:8" x14ac:dyDescent="0.25">
      <c r="A20" s="3397" t="s">
        <v>1920</v>
      </c>
      <c r="B20" s="3397"/>
      <c r="C20" s="3397"/>
      <c r="D20" s="3397">
        <v>1</v>
      </c>
      <c r="E20" s="3397"/>
      <c r="F20" s="3397"/>
      <c r="G20" s="3397">
        <v>1</v>
      </c>
      <c r="H20" s="3397">
        <v>1</v>
      </c>
    </row>
    <row r="21" spans="1:8" x14ac:dyDescent="0.25">
      <c r="A21" s="3397" t="s">
        <v>1929</v>
      </c>
      <c r="B21" s="3397"/>
      <c r="C21" s="3397"/>
      <c r="D21" s="3397">
        <v>1</v>
      </c>
      <c r="E21" s="3397"/>
      <c r="F21" s="3397"/>
      <c r="G21" s="3397">
        <v>1</v>
      </c>
      <c r="H21" s="3397">
        <v>1</v>
      </c>
    </row>
    <row r="22" spans="1:8" x14ac:dyDescent="0.25">
      <c r="A22" s="3397" t="s">
        <v>532</v>
      </c>
      <c r="B22" s="3397">
        <v>1</v>
      </c>
      <c r="C22" s="3397"/>
      <c r="D22" s="3397">
        <v>0</v>
      </c>
      <c r="E22" s="3397">
        <v>0</v>
      </c>
      <c r="F22" s="3397"/>
      <c r="G22" s="3397">
        <v>1</v>
      </c>
      <c r="H22" s="3397">
        <v>3</v>
      </c>
    </row>
    <row r="23" spans="1:8" x14ac:dyDescent="0.25">
      <c r="A23" s="3397" t="s">
        <v>1705</v>
      </c>
      <c r="B23" s="3397"/>
      <c r="C23" s="3397">
        <v>0</v>
      </c>
      <c r="D23" s="3397">
        <v>1</v>
      </c>
      <c r="E23" s="3397"/>
      <c r="F23" s="3397"/>
      <c r="G23" s="3397">
        <v>1</v>
      </c>
      <c r="H23" s="3398">
        <v>2</v>
      </c>
    </row>
    <row r="24" spans="1:8" x14ac:dyDescent="0.25">
      <c r="A24" s="3397" t="s">
        <v>1736</v>
      </c>
      <c r="B24" s="3397"/>
      <c r="C24" s="3397">
        <v>1</v>
      </c>
      <c r="D24" s="3397">
        <v>0</v>
      </c>
      <c r="E24" s="3397"/>
      <c r="F24" s="3397"/>
      <c r="G24" s="3397">
        <v>1</v>
      </c>
      <c r="H24" s="3398">
        <v>2</v>
      </c>
    </row>
    <row r="25" spans="1:8" x14ac:dyDescent="0.25">
      <c r="A25" s="3397" t="s">
        <v>4348</v>
      </c>
      <c r="B25" s="3397"/>
      <c r="C25" s="3397"/>
      <c r="D25" s="3397"/>
      <c r="E25" s="3397"/>
      <c r="F25" s="3397"/>
      <c r="G25" s="3397">
        <v>0</v>
      </c>
      <c r="H25" s="3397">
        <v>0</v>
      </c>
    </row>
    <row r="26" spans="1:8" x14ac:dyDescent="0.25">
      <c r="A26" s="3397" t="s">
        <v>2271</v>
      </c>
      <c r="B26" s="3397"/>
      <c r="C26" s="3397"/>
      <c r="D26" s="3397">
        <v>0</v>
      </c>
      <c r="E26" s="3397"/>
      <c r="F26" s="3397"/>
      <c r="G26" s="3397">
        <v>0</v>
      </c>
      <c r="H26" s="3397">
        <v>1</v>
      </c>
    </row>
    <row r="27" spans="1:8" x14ac:dyDescent="0.25">
      <c r="A27" s="3397" t="s">
        <v>560</v>
      </c>
      <c r="B27" s="3397">
        <v>0</v>
      </c>
      <c r="C27" s="3397"/>
      <c r="D27" s="3397"/>
      <c r="E27" s="3397"/>
      <c r="F27" s="3397"/>
      <c r="G27" s="3397">
        <v>0</v>
      </c>
      <c r="H27" s="3398">
        <v>1</v>
      </c>
    </row>
    <row r="28" spans="1:8" x14ac:dyDescent="0.25">
      <c r="A28" s="3397" t="s">
        <v>4349</v>
      </c>
      <c r="B28" s="3397"/>
      <c r="C28" s="3397"/>
      <c r="D28" s="3397">
        <v>0</v>
      </c>
      <c r="E28" s="3397"/>
      <c r="F28" s="3397"/>
      <c r="G28" s="3397">
        <v>0</v>
      </c>
      <c r="H28" s="3398">
        <v>1</v>
      </c>
    </row>
    <row r="29" spans="1:8" x14ac:dyDescent="0.25">
      <c r="A29" s="3397" t="s">
        <v>1685</v>
      </c>
      <c r="B29" s="3397"/>
      <c r="C29" s="3397">
        <v>0</v>
      </c>
      <c r="D29" s="3397"/>
      <c r="E29" s="3397"/>
      <c r="F29" s="3397"/>
      <c r="G29" s="3397">
        <v>0</v>
      </c>
      <c r="H29" s="3398">
        <v>1</v>
      </c>
    </row>
    <row r="30" spans="1:8" x14ac:dyDescent="0.25">
      <c r="A30" s="3397" t="s">
        <v>4350</v>
      </c>
      <c r="B30" s="3397"/>
      <c r="C30" s="3397"/>
      <c r="D30" s="3397"/>
      <c r="E30" s="3397"/>
      <c r="F30" s="3397">
        <v>0</v>
      </c>
      <c r="G30" s="3397">
        <v>0</v>
      </c>
      <c r="H30" s="3398">
        <v>1</v>
      </c>
    </row>
    <row r="31" spans="1:8" x14ac:dyDescent="0.25">
      <c r="A31" s="3397" t="s">
        <v>770</v>
      </c>
      <c r="B31" s="3397">
        <v>0</v>
      </c>
      <c r="C31" s="3397"/>
      <c r="D31" s="3397">
        <v>0</v>
      </c>
      <c r="E31" s="3397"/>
      <c r="F31" s="3397"/>
      <c r="G31" s="3397">
        <v>0</v>
      </c>
      <c r="H31" s="3398">
        <v>2</v>
      </c>
    </row>
    <row r="32" spans="1:8" x14ac:dyDescent="0.25">
      <c r="A32" s="3397" t="s">
        <v>4351</v>
      </c>
      <c r="B32" s="3397"/>
      <c r="C32" s="3397"/>
      <c r="D32" s="3397"/>
      <c r="E32" s="3397"/>
      <c r="F32" s="3397">
        <v>0</v>
      </c>
      <c r="G32" s="3397">
        <v>0</v>
      </c>
      <c r="H32" s="3397">
        <v>1</v>
      </c>
    </row>
    <row r="33" spans="1:8" x14ac:dyDescent="0.25">
      <c r="A33" s="3397" t="s">
        <v>878</v>
      </c>
      <c r="B33" s="3397">
        <v>0</v>
      </c>
      <c r="C33" s="3397"/>
      <c r="D33" s="3397">
        <v>0</v>
      </c>
      <c r="E33" s="3397"/>
      <c r="F33" s="3397"/>
      <c r="G33" s="3397">
        <v>0</v>
      </c>
      <c r="H33" s="3398">
        <v>2</v>
      </c>
    </row>
    <row r="34" spans="1:8" x14ac:dyDescent="0.25">
      <c r="A34" s="3397" t="s">
        <v>3610</v>
      </c>
      <c r="B34" s="3397"/>
      <c r="C34" s="3397">
        <v>0</v>
      </c>
      <c r="D34" s="3397"/>
      <c r="E34" s="3397">
        <v>0</v>
      </c>
      <c r="F34" s="3397"/>
      <c r="G34" s="3397">
        <v>0</v>
      </c>
      <c r="H34" s="3398">
        <v>2</v>
      </c>
    </row>
    <row r="35" spans="1:8" x14ac:dyDescent="0.25">
      <c r="A35" s="3397" t="s">
        <v>4816</v>
      </c>
      <c r="B35" s="3397">
        <v>-31</v>
      </c>
      <c r="C35" s="3397"/>
      <c r="D35" s="3397"/>
      <c r="E35" s="3397"/>
      <c r="F35" s="3397"/>
      <c r="G35" s="3397">
        <v>-31</v>
      </c>
      <c r="H35" s="3398">
        <v>1</v>
      </c>
    </row>
  </sheetData>
  <sheetProtection password="900E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LV931"/>
  <sheetViews>
    <sheetView zoomScale="80" zoomScaleNormal="80" workbookViewId="0">
      <pane ySplit="8" topLeftCell="A833" activePane="bottomLeft" state="frozen"/>
      <selection pane="bottomLeft" activeCell="A466" sqref="A466"/>
    </sheetView>
  </sheetViews>
  <sheetFormatPr baseColWidth="10" defaultColWidth="11.42578125" defaultRowHeight="15" x14ac:dyDescent="0.25"/>
  <cols>
    <col min="1" max="1" width="28.42578125" customWidth="1"/>
    <col min="2" max="2" width="11.42578125" customWidth="1"/>
    <col min="3" max="3" width="12.140625" customWidth="1"/>
    <col min="4" max="5" width="11.42578125" customWidth="1"/>
    <col min="6" max="6" width="11.42578125" style="1" customWidth="1"/>
    <col min="7" max="7" width="12.85546875" customWidth="1"/>
    <col min="8" max="8" width="11.42578125" style="1" customWidth="1"/>
    <col min="9" max="9" width="13.7109375" style="1" customWidth="1"/>
    <col min="10" max="10" width="11.42578125" style="1" customWidth="1"/>
    <col min="11" max="11" width="77.5703125" customWidth="1"/>
    <col min="12" max="12" width="76.28515625" customWidth="1"/>
    <col min="13" max="13" width="103.28515625" style="331" customWidth="1"/>
    <col min="14" max="14" width="50" style="70" customWidth="1"/>
    <col min="15" max="15" width="20.140625" style="70" customWidth="1"/>
    <col min="16" max="16" width="14.42578125" style="70" customWidth="1"/>
    <col min="17" max="17" width="15.140625" style="70" customWidth="1"/>
    <col min="18" max="18" width="14.7109375" style="70" customWidth="1"/>
    <col min="19" max="19" width="15.28515625" style="70" customWidth="1"/>
    <col min="20" max="20" width="14.140625" style="70" customWidth="1"/>
    <col min="21" max="21" width="15.5703125" style="70" customWidth="1"/>
    <col min="22" max="22" width="21.28515625" style="70" customWidth="1"/>
    <col min="23" max="23" width="15.5703125" style="70" customWidth="1"/>
    <col min="24" max="24" width="12.140625" style="70" customWidth="1"/>
    <col min="25" max="25" width="14.7109375" style="71" customWidth="1"/>
    <col min="26" max="26" width="16.28515625" style="71" customWidth="1"/>
    <col min="27" max="27" width="17.28515625" style="71" customWidth="1"/>
    <col min="30" max="30" width="49.5703125" customWidth="1"/>
    <col min="31" max="31" width="26.85546875" customWidth="1"/>
    <col min="32" max="32" width="34" customWidth="1"/>
    <col min="33" max="33" width="61.42578125" customWidth="1"/>
    <col min="34" max="34" width="20.28515625" customWidth="1"/>
    <col min="35" max="35" width="55.85546875" customWidth="1"/>
    <col min="36" max="36" width="24.5703125" customWidth="1"/>
    <col min="37" max="37" width="37.85546875" customWidth="1"/>
    <col min="38" max="38" width="35.42578125" customWidth="1"/>
    <col min="39" max="39" width="37.85546875" customWidth="1"/>
    <col min="40" max="40" width="56" customWidth="1"/>
    <col min="41" max="41" width="35.85546875" customWidth="1"/>
    <col min="42" max="42" width="37.42578125" customWidth="1"/>
    <col min="43" max="43" width="54.28515625" customWidth="1"/>
    <col min="44" max="44" width="36.85546875" customWidth="1"/>
    <col min="45" max="45" width="38.28515625" customWidth="1"/>
    <col min="46" max="46" width="34.85546875" customWidth="1"/>
    <col min="47" max="47" width="34" customWidth="1"/>
    <col min="48" max="48" width="61.42578125" customWidth="1"/>
    <col min="49" max="49" width="20.28515625" customWidth="1"/>
    <col min="50" max="50" width="55.85546875" customWidth="1"/>
    <col min="51" max="51" width="24.5703125" customWidth="1"/>
    <col min="52" max="52" width="37.85546875" customWidth="1"/>
    <col min="53" max="53" width="35.42578125" customWidth="1"/>
    <col min="54" max="54" width="56" customWidth="1"/>
    <col min="55" max="55" width="35.85546875" customWidth="1"/>
    <col min="56" max="56" width="37.42578125" customWidth="1"/>
    <col min="57" max="57" width="54.28515625" customWidth="1"/>
    <col min="58" max="58" width="36.85546875" customWidth="1"/>
    <col min="59" max="59" width="38.28515625" customWidth="1"/>
    <col min="60" max="60" width="34.85546875" customWidth="1"/>
    <col min="61" max="61" width="26.85546875" customWidth="1"/>
    <col min="62" max="62" width="34" customWidth="1"/>
    <col min="63" max="63" width="61.42578125" customWidth="1"/>
    <col min="64" max="64" width="20.28515625" customWidth="1"/>
    <col min="65" max="65" width="55.85546875" customWidth="1"/>
    <col min="66" max="66" width="24.5703125" customWidth="1"/>
    <col min="67" max="67" width="37.85546875" customWidth="1"/>
    <col min="68" max="68" width="35.42578125" customWidth="1"/>
    <col min="69" max="69" width="56" customWidth="1"/>
    <col min="70" max="70" width="35.85546875" customWidth="1"/>
    <col min="71" max="71" width="37.42578125" customWidth="1"/>
    <col min="72" max="72" width="54.28515625" customWidth="1"/>
    <col min="73" max="73" width="36.85546875" customWidth="1"/>
    <col min="74" max="74" width="38.28515625" customWidth="1"/>
    <col min="75" max="75" width="34.85546875" customWidth="1"/>
    <col min="76" max="76" width="33.42578125" customWidth="1"/>
    <col min="77" max="77" width="40.5703125" customWidth="1"/>
    <col min="78" max="78" width="67.85546875" customWidth="1"/>
    <col min="79" max="79" width="26.85546875" customWidth="1"/>
    <col min="80" max="80" width="62.42578125" customWidth="1"/>
    <col min="81" max="81" width="31.140625" customWidth="1"/>
    <col min="82" max="82" width="44.42578125" customWidth="1"/>
    <col min="83" max="83" width="42" customWidth="1"/>
    <col min="84" max="84" width="62.5703125" customWidth="1"/>
    <col min="85" max="85" width="42.42578125" customWidth="1"/>
    <col min="86" max="86" width="44" customWidth="1"/>
    <col min="87" max="87" width="60.7109375" customWidth="1"/>
    <col min="88" max="88" width="43.42578125" customWidth="1"/>
    <col min="89" max="89" width="44.85546875" customWidth="1"/>
    <col min="90" max="90" width="41.42578125" customWidth="1"/>
    <col min="91" max="91" width="24.5703125" customWidth="1"/>
    <col min="92" max="92" width="37.85546875" customWidth="1"/>
    <col min="93" max="93" width="35.42578125" customWidth="1"/>
    <col min="94" max="94" width="56" customWidth="1"/>
    <col min="95" max="95" width="35.85546875" customWidth="1"/>
    <col min="96" max="96" width="37.42578125" customWidth="1"/>
    <col min="97" max="97" width="54.28515625" customWidth="1"/>
    <col min="98" max="98" width="36.85546875" customWidth="1"/>
    <col min="99" max="99" width="38.28515625" customWidth="1"/>
    <col min="100" max="100" width="34.85546875" customWidth="1"/>
    <col min="101" max="101" width="26.85546875" customWidth="1"/>
    <col min="102" max="102" width="34" customWidth="1"/>
    <col min="103" max="103" width="61.42578125" customWidth="1"/>
    <col min="104" max="104" width="55.85546875" customWidth="1"/>
    <col min="105" max="105" width="24.5703125" customWidth="1"/>
    <col min="106" max="106" width="37.85546875" customWidth="1"/>
    <col min="107" max="107" width="35.42578125" customWidth="1"/>
    <col min="108" max="108" width="56" customWidth="1"/>
    <col min="109" max="109" width="35.85546875" customWidth="1"/>
    <col min="110" max="110" width="37.42578125" customWidth="1"/>
    <col min="111" max="111" width="54.28515625" customWidth="1"/>
    <col min="112" max="112" width="36.85546875" customWidth="1"/>
    <col min="113" max="113" width="38.28515625" customWidth="1"/>
    <col min="114" max="114" width="34.85546875" customWidth="1"/>
    <col min="115" max="115" width="34" customWidth="1"/>
    <col min="116" max="116" width="41.140625" customWidth="1"/>
    <col min="117" max="117" width="68.5703125" customWidth="1"/>
    <col min="118" max="118" width="63" customWidth="1"/>
    <col min="119" max="119" width="31.7109375" customWidth="1"/>
    <col min="120" max="120" width="45" customWidth="1"/>
    <col min="121" max="121" width="42.5703125" customWidth="1"/>
    <col min="122" max="122" width="63.140625" customWidth="1"/>
    <col min="123" max="123" width="43" customWidth="1"/>
    <col min="124" max="124" width="44.5703125" customWidth="1"/>
    <col min="125" max="125" width="61.42578125" customWidth="1"/>
    <col min="126" max="126" width="44" customWidth="1"/>
    <col min="127" max="127" width="45.7109375" customWidth="1"/>
    <col min="128" max="128" width="42" customWidth="1"/>
    <col min="129" max="129" width="33.42578125" customWidth="1"/>
    <col min="130" max="130" width="40.5703125" customWidth="1"/>
    <col min="131" max="131" width="67.85546875" customWidth="1"/>
    <col min="132" max="132" width="62.42578125" customWidth="1"/>
    <col min="133" max="133" width="31.140625" customWidth="1"/>
    <col min="134" max="134" width="44.42578125" customWidth="1"/>
    <col min="135" max="135" width="42" customWidth="1"/>
    <col min="136" max="136" width="62.5703125" customWidth="1"/>
    <col min="137" max="137" width="42.42578125" customWidth="1"/>
    <col min="138" max="138" width="44" customWidth="1"/>
    <col min="139" max="139" width="60.7109375" customWidth="1"/>
    <col min="140" max="140" width="43.42578125" customWidth="1"/>
    <col min="141" max="141" width="44.85546875" customWidth="1"/>
    <col min="142" max="142" width="41.42578125" customWidth="1"/>
    <col min="143" max="143" width="37.42578125" customWidth="1"/>
    <col min="144" max="144" width="54.28515625" customWidth="1"/>
    <col min="145" max="145" width="36.85546875" customWidth="1"/>
    <col min="146" max="146" width="38.28515625" customWidth="1"/>
    <col min="147" max="147" width="34.85546875" customWidth="1"/>
    <col min="148" max="148" width="26.85546875" customWidth="1"/>
    <col min="149" max="149" width="34" customWidth="1"/>
    <col min="150" max="150" width="61.42578125" customWidth="1"/>
    <col min="151" max="151" width="24.5703125" customWidth="1"/>
    <col min="152" max="152" width="37.85546875" customWidth="1"/>
    <col min="153" max="153" width="35.42578125" customWidth="1"/>
    <col min="154" max="154" width="56" customWidth="1"/>
    <col min="155" max="155" width="35.85546875" customWidth="1"/>
    <col min="156" max="156" width="37.42578125" customWidth="1"/>
    <col min="157" max="157" width="54.28515625" customWidth="1"/>
    <col min="158" max="158" width="36.85546875" customWidth="1"/>
    <col min="159" max="159" width="38.28515625" customWidth="1"/>
    <col min="160" max="160" width="34.85546875" customWidth="1"/>
    <col min="161" max="161" width="34" customWidth="1"/>
    <col min="162" max="162" width="41.140625" customWidth="1"/>
    <col min="163" max="163" width="68.5703125" customWidth="1"/>
    <col min="164" max="164" width="31.7109375" customWidth="1"/>
    <col min="165" max="165" width="45" customWidth="1"/>
    <col min="166" max="166" width="42.5703125" customWidth="1"/>
    <col min="167" max="167" width="63.140625" customWidth="1"/>
    <col min="168" max="168" width="43" customWidth="1"/>
    <col min="169" max="169" width="44.5703125" customWidth="1"/>
    <col min="170" max="170" width="61.42578125" customWidth="1"/>
    <col min="171" max="171" width="44" customWidth="1"/>
    <col min="172" max="172" width="45.7109375" customWidth="1"/>
    <col min="173" max="173" width="42" customWidth="1"/>
    <col min="174" max="174" width="34" customWidth="1"/>
    <col min="175" max="175" width="41.140625" customWidth="1"/>
    <col min="176" max="176" width="68.5703125" customWidth="1"/>
    <col min="177" max="177" width="31.7109375" customWidth="1"/>
    <col min="178" max="178" width="45" customWidth="1"/>
    <col min="179" max="179" width="42.5703125" customWidth="1"/>
    <col min="180" max="180" width="63.140625" customWidth="1"/>
    <col min="181" max="181" width="43" customWidth="1"/>
    <col min="182" max="182" width="44.5703125" customWidth="1"/>
    <col min="183" max="183" width="61.42578125" customWidth="1"/>
    <col min="184" max="184" width="44" customWidth="1"/>
    <col min="185" max="185" width="45.7109375" customWidth="1"/>
    <col min="186" max="186" width="42" customWidth="1"/>
    <col min="187" max="187" width="33.42578125" customWidth="1"/>
    <col min="188" max="188" width="40.5703125" customWidth="1"/>
    <col min="189" max="189" width="67.85546875" customWidth="1"/>
    <col min="190" max="190" width="31.140625" customWidth="1"/>
    <col min="191" max="191" width="44.42578125" customWidth="1"/>
    <col min="192" max="192" width="42" customWidth="1"/>
    <col min="193" max="193" width="62.5703125" customWidth="1"/>
    <col min="194" max="194" width="42.42578125" customWidth="1"/>
    <col min="195" max="195" width="44" customWidth="1"/>
    <col min="196" max="196" width="60.7109375" customWidth="1"/>
    <col min="197" max="197" width="43.42578125" customWidth="1"/>
    <col min="198" max="198" width="44.85546875" customWidth="1"/>
    <col min="199" max="199" width="41.42578125" customWidth="1"/>
    <col min="200" max="200" width="34" customWidth="1"/>
    <col min="201" max="201" width="24.5703125" customWidth="1"/>
    <col min="202" max="202" width="37.85546875" customWidth="1"/>
    <col min="203" max="203" width="35.42578125" customWidth="1"/>
    <col min="204" max="204" width="56" customWidth="1"/>
    <col min="205" max="205" width="35.85546875" customWidth="1"/>
    <col min="206" max="206" width="37.42578125" customWidth="1"/>
    <col min="207" max="207" width="54.28515625" customWidth="1"/>
    <col min="208" max="208" width="36.85546875" customWidth="1"/>
    <col min="209" max="209" width="38.28515625" customWidth="1"/>
    <col min="210" max="210" width="34.85546875" customWidth="1"/>
    <col min="211" max="211" width="34" customWidth="1"/>
    <col min="212" max="212" width="41.140625" customWidth="1"/>
    <col min="213" max="213" width="31.7109375" customWidth="1"/>
    <col min="214" max="214" width="45" customWidth="1"/>
    <col min="215" max="215" width="42.5703125" customWidth="1"/>
    <col min="216" max="216" width="63.140625" customWidth="1"/>
    <col min="217" max="217" width="43" customWidth="1"/>
    <col min="218" max="218" width="44.5703125" customWidth="1"/>
    <col min="219" max="219" width="61.42578125" customWidth="1"/>
    <col min="220" max="220" width="44" customWidth="1"/>
    <col min="221" max="221" width="45.7109375" customWidth="1"/>
    <col min="222" max="222" width="42" customWidth="1"/>
    <col min="223" max="223" width="34" customWidth="1"/>
    <col min="224" max="224" width="41.140625" customWidth="1"/>
    <col min="225" max="225" width="31.7109375" customWidth="1"/>
    <col min="226" max="226" width="45" customWidth="1"/>
    <col min="227" max="227" width="42.5703125" customWidth="1"/>
    <col min="228" max="228" width="63.140625" customWidth="1"/>
    <col min="229" max="229" width="43" customWidth="1"/>
    <col min="230" max="230" width="44.5703125" customWidth="1"/>
    <col min="231" max="231" width="61.42578125" customWidth="1"/>
    <col min="232" max="232" width="44" customWidth="1"/>
    <col min="233" max="233" width="45.7109375" customWidth="1"/>
    <col min="234" max="234" width="42" customWidth="1"/>
    <col min="235" max="235" width="34" customWidth="1"/>
    <col min="236" max="236" width="41.140625" customWidth="1"/>
    <col min="237" max="237" width="31.7109375" customWidth="1"/>
    <col min="238" max="238" width="45" customWidth="1"/>
    <col min="239" max="239" width="42.5703125" customWidth="1"/>
    <col min="240" max="240" width="63.140625" customWidth="1"/>
    <col min="241" max="241" width="43" customWidth="1"/>
    <col min="242" max="242" width="44.5703125" customWidth="1"/>
    <col min="243" max="243" width="61.42578125" customWidth="1"/>
    <col min="244" max="244" width="44" customWidth="1"/>
    <col min="245" max="245" width="45.7109375" customWidth="1"/>
    <col min="246" max="246" width="42" customWidth="1"/>
    <col min="247" max="247" width="33.42578125" customWidth="1"/>
    <col min="248" max="248" width="40.5703125" customWidth="1"/>
    <col min="249" max="249" width="31.140625" customWidth="1"/>
    <col min="250" max="250" width="44.42578125" customWidth="1"/>
    <col min="251" max="251" width="42" customWidth="1"/>
    <col min="252" max="252" width="62.5703125" customWidth="1"/>
    <col min="253" max="253" width="42.42578125" customWidth="1"/>
    <col min="254" max="254" width="44" customWidth="1"/>
    <col min="255" max="255" width="60.7109375" customWidth="1"/>
    <col min="256" max="256" width="43.42578125" customWidth="1"/>
    <col min="257" max="257" width="44.85546875" customWidth="1"/>
    <col min="258" max="258" width="41.42578125" customWidth="1"/>
    <col min="259" max="259" width="36.85546875" customWidth="1"/>
    <col min="260" max="260" width="38.28515625" customWidth="1"/>
    <col min="261" max="261" width="34.85546875" customWidth="1"/>
    <col min="262" max="262" width="34" customWidth="1"/>
    <col min="263" max="263" width="41.140625" customWidth="1"/>
    <col min="264" max="264" width="45" customWidth="1"/>
    <col min="265" max="265" width="42.5703125" customWidth="1"/>
    <col min="266" max="266" width="63.140625" customWidth="1"/>
    <col min="267" max="267" width="43" customWidth="1"/>
    <col min="268" max="268" width="44.5703125" customWidth="1"/>
    <col min="269" max="269" width="61.42578125" customWidth="1"/>
    <col min="270" max="270" width="44" customWidth="1"/>
    <col min="271" max="271" width="45.7109375" customWidth="1"/>
    <col min="272" max="272" width="42" customWidth="1"/>
    <col min="273" max="273" width="34" customWidth="1"/>
    <col min="274" max="274" width="41.140625" customWidth="1"/>
    <col min="275" max="275" width="45" customWidth="1"/>
    <col min="276" max="276" width="42.5703125" customWidth="1"/>
    <col min="277" max="277" width="63.140625" customWidth="1"/>
    <col min="278" max="278" width="43" customWidth="1"/>
    <col min="279" max="279" width="44.5703125" customWidth="1"/>
    <col min="280" max="280" width="61.42578125" customWidth="1"/>
    <col min="281" max="281" width="44" customWidth="1"/>
    <col min="282" max="282" width="45.7109375" customWidth="1"/>
    <col min="283" max="283" width="42" customWidth="1"/>
    <col min="284" max="284" width="34" customWidth="1"/>
    <col min="285" max="285" width="41.140625" customWidth="1"/>
    <col min="286" max="286" width="45" customWidth="1"/>
    <col min="287" max="287" width="42.5703125" customWidth="1"/>
    <col min="288" max="288" width="63.140625" customWidth="1"/>
    <col min="289" max="289" width="43" customWidth="1"/>
    <col min="290" max="290" width="44.5703125" customWidth="1"/>
    <col min="291" max="291" width="61.42578125" customWidth="1"/>
    <col min="292" max="292" width="44" customWidth="1"/>
    <col min="293" max="293" width="45.7109375" customWidth="1"/>
    <col min="294" max="294" width="42" customWidth="1"/>
    <col min="295" max="295" width="34" customWidth="1"/>
    <col min="296" max="296" width="41.140625" customWidth="1"/>
    <col min="297" max="297" width="45" customWidth="1"/>
    <col min="298" max="298" width="42.5703125" customWidth="1"/>
    <col min="299" max="299" width="63.140625" customWidth="1"/>
    <col min="300" max="300" width="43" customWidth="1"/>
    <col min="301" max="301" width="44.5703125" customWidth="1"/>
    <col min="302" max="302" width="61.42578125" customWidth="1"/>
    <col min="303" max="303" width="44" customWidth="1"/>
    <col min="304" max="304" width="45.7109375" customWidth="1"/>
    <col min="305" max="305" width="42" customWidth="1"/>
    <col min="306" max="306" width="33.42578125" customWidth="1"/>
    <col min="307" max="307" width="40.5703125" customWidth="1"/>
    <col min="308" max="308" width="44.42578125" customWidth="1"/>
    <col min="309" max="309" width="42" customWidth="1"/>
    <col min="310" max="310" width="62.5703125" customWidth="1"/>
    <col min="311" max="311" width="42.42578125" customWidth="1"/>
    <col min="312" max="312" width="44" customWidth="1"/>
    <col min="313" max="313" width="60.7109375" customWidth="1"/>
    <col min="314" max="314" width="43.42578125" customWidth="1"/>
    <col min="315" max="315" width="44.85546875" customWidth="1"/>
    <col min="316" max="316" width="41.42578125" customWidth="1"/>
    <col min="317" max="317" width="61.42578125" customWidth="1"/>
    <col min="318" max="318" width="44" customWidth="1"/>
    <col min="319" max="319" width="45.7109375" customWidth="1"/>
    <col min="320" max="320" width="42" customWidth="1"/>
    <col min="321" max="321" width="34" customWidth="1"/>
    <col min="322" max="322" width="41.140625" customWidth="1"/>
    <col min="323" max="323" width="45" customWidth="1"/>
    <col min="324" max="324" width="42.5703125" customWidth="1"/>
    <col min="325" max="325" width="43" customWidth="1"/>
    <col min="326" max="326" width="44.5703125" customWidth="1"/>
    <col min="327" max="327" width="61.42578125" customWidth="1"/>
    <col min="328" max="328" width="44" customWidth="1"/>
    <col min="329" max="329" width="45.7109375" customWidth="1"/>
    <col min="330" max="330" width="42" customWidth="1"/>
    <col min="331" max="331" width="34" customWidth="1"/>
    <col min="332" max="332" width="41.140625" customWidth="1"/>
    <col min="333" max="333" width="45" customWidth="1"/>
    <col min="334" max="334" width="42.5703125" customWidth="1"/>
    <col min="335" max="335" width="43" customWidth="1"/>
    <col min="336" max="336" width="44.5703125" customWidth="1"/>
    <col min="337" max="337" width="61.42578125" customWidth="1"/>
    <col min="338" max="338" width="44" customWidth="1"/>
    <col min="339" max="339" width="45.7109375" customWidth="1"/>
    <col min="340" max="340" width="42" customWidth="1"/>
    <col min="341" max="341" width="34" customWidth="1"/>
    <col min="342" max="342" width="41.140625" customWidth="1"/>
    <col min="343" max="343" width="45" customWidth="1"/>
    <col min="344" max="344" width="42.5703125" customWidth="1"/>
    <col min="345" max="345" width="43" customWidth="1"/>
    <col min="346" max="346" width="44.5703125" customWidth="1"/>
    <col min="347" max="347" width="61.42578125" customWidth="1"/>
    <col min="348" max="348" width="44" customWidth="1"/>
    <col min="349" max="349" width="45.7109375" customWidth="1"/>
    <col min="350" max="350" width="42" customWidth="1"/>
    <col min="351" max="351" width="34" customWidth="1"/>
    <col min="352" max="352" width="41.140625" customWidth="1"/>
    <col min="353" max="353" width="45" customWidth="1"/>
    <col min="354" max="354" width="42.5703125" customWidth="1"/>
    <col min="355" max="355" width="43" customWidth="1"/>
    <col min="356" max="356" width="44.5703125" customWidth="1"/>
    <col min="357" max="357" width="61.42578125" customWidth="1"/>
    <col min="358" max="358" width="44" customWidth="1"/>
    <col min="359" max="359" width="45.7109375" customWidth="1"/>
    <col min="360" max="360" width="42" customWidth="1"/>
    <col min="361" max="361" width="33.42578125" customWidth="1"/>
    <col min="362" max="362" width="40.5703125" customWidth="1"/>
    <col min="363" max="363" width="44.42578125" customWidth="1"/>
    <col min="364" max="364" width="42" customWidth="1"/>
    <col min="365" max="365" width="42.42578125" customWidth="1"/>
    <col min="366" max="366" width="44" customWidth="1"/>
    <col min="367" max="367" width="60.7109375" customWidth="1"/>
    <col min="368" max="368" width="43.42578125" customWidth="1"/>
    <col min="369" max="369" width="44.85546875" customWidth="1"/>
    <col min="370" max="370" width="41.42578125" customWidth="1"/>
    <col min="371" max="371" width="45.7109375" customWidth="1"/>
    <col min="372" max="372" width="42" customWidth="1"/>
    <col min="373" max="373" width="34" customWidth="1"/>
    <col min="374" max="374" width="41.140625" customWidth="1"/>
    <col min="375" max="375" width="45" customWidth="1"/>
    <col min="376" max="376" width="43" customWidth="1"/>
    <col min="377" max="377" width="44.5703125" customWidth="1"/>
    <col min="378" max="378" width="61.42578125" customWidth="1"/>
    <col min="379" max="379" width="44" customWidth="1"/>
    <col min="380" max="380" width="45.7109375" customWidth="1"/>
    <col min="381" max="381" width="42" customWidth="1"/>
    <col min="382" max="382" width="34" customWidth="1"/>
    <col min="383" max="383" width="41.140625" customWidth="1"/>
    <col min="384" max="384" width="45" customWidth="1"/>
    <col min="385" max="385" width="43" customWidth="1"/>
    <col min="386" max="386" width="44.5703125" customWidth="1"/>
    <col min="387" max="387" width="61.42578125" customWidth="1"/>
    <col min="388" max="388" width="44" customWidth="1"/>
    <col min="389" max="389" width="45.7109375" customWidth="1"/>
    <col min="390" max="390" width="42" customWidth="1"/>
    <col min="391" max="391" width="34" customWidth="1"/>
    <col min="392" max="392" width="41.140625" customWidth="1"/>
    <col min="393" max="393" width="45" customWidth="1"/>
    <col min="394" max="394" width="43" customWidth="1"/>
    <col min="395" max="395" width="44.5703125" customWidth="1"/>
    <col min="396" max="396" width="61.42578125" customWidth="1"/>
    <col min="397" max="397" width="44" customWidth="1"/>
    <col min="398" max="398" width="45.7109375" customWidth="1"/>
    <col min="399" max="399" width="42" customWidth="1"/>
    <col min="400" max="400" width="34" customWidth="1"/>
    <col min="401" max="401" width="41.140625" customWidth="1"/>
    <col min="402" max="402" width="45" customWidth="1"/>
    <col min="403" max="403" width="43" customWidth="1"/>
    <col min="404" max="404" width="44.5703125" customWidth="1"/>
    <col min="405" max="405" width="61.42578125" customWidth="1"/>
    <col min="406" max="406" width="44" customWidth="1"/>
    <col min="407" max="407" width="45.7109375" customWidth="1"/>
    <col min="408" max="408" width="42" customWidth="1"/>
    <col min="409" max="409" width="33.42578125" customWidth="1"/>
    <col min="410" max="410" width="40.5703125" customWidth="1"/>
    <col min="411" max="411" width="44.42578125" customWidth="1"/>
    <col min="412" max="412" width="42.42578125" customWidth="1"/>
    <col min="413" max="413" width="44" customWidth="1"/>
    <col min="414" max="414" width="60.7109375" customWidth="1"/>
    <col min="415" max="415" width="43.42578125" customWidth="1"/>
    <col min="416" max="416" width="44.85546875" customWidth="1"/>
    <col min="417" max="417" width="41.42578125" customWidth="1"/>
    <col min="418" max="418" width="44.5703125" customWidth="1"/>
    <col min="419" max="419" width="61.42578125" bestFit="1" customWidth="1"/>
    <col min="420" max="420" width="44" customWidth="1"/>
    <col min="421" max="421" width="45.7109375" customWidth="1"/>
    <col min="422" max="422" width="42" customWidth="1"/>
    <col min="423" max="423" width="34" customWidth="1"/>
    <col min="424" max="424" width="41.140625" customWidth="1"/>
    <col min="425" max="425" width="45" customWidth="1"/>
    <col min="426" max="426" width="44.5703125" customWidth="1"/>
    <col min="427" max="427" width="61.42578125" customWidth="1"/>
    <col min="428" max="428" width="44" customWidth="1"/>
    <col min="429" max="429" width="45.7109375" customWidth="1"/>
    <col min="430" max="430" width="42" customWidth="1"/>
    <col min="431" max="431" width="34" customWidth="1"/>
    <col min="432" max="432" width="41.140625" customWidth="1"/>
    <col min="433" max="433" width="45" customWidth="1"/>
    <col min="434" max="434" width="44.5703125" customWidth="1"/>
    <col min="435" max="435" width="61.42578125" customWidth="1"/>
    <col min="436" max="436" width="44" customWidth="1"/>
    <col min="437" max="437" width="45.7109375" customWidth="1"/>
    <col min="438" max="438" width="42" customWidth="1"/>
    <col min="439" max="439" width="34" customWidth="1"/>
    <col min="440" max="440" width="41.140625" customWidth="1"/>
    <col min="441" max="441" width="45" customWidth="1"/>
    <col min="442" max="442" width="44.5703125" customWidth="1"/>
    <col min="443" max="443" width="61.42578125" customWidth="1"/>
    <col min="444" max="444" width="44" customWidth="1"/>
    <col min="445" max="445" width="45.7109375" customWidth="1"/>
    <col min="446" max="446" width="42" customWidth="1"/>
    <col min="447" max="447" width="33.42578125" customWidth="1"/>
    <col min="448" max="448" width="40.5703125" customWidth="1"/>
    <col min="449" max="449" width="44.42578125" customWidth="1"/>
    <col min="450" max="450" width="44" customWidth="1"/>
    <col min="451" max="451" width="60.7109375" bestFit="1" customWidth="1"/>
    <col min="452" max="452" width="43.42578125" bestFit="1" customWidth="1"/>
    <col min="453" max="453" width="44.85546875" customWidth="1"/>
    <col min="454" max="454" width="41.42578125" customWidth="1"/>
    <col min="455" max="455" width="44" customWidth="1"/>
    <col min="456" max="456" width="45.7109375" customWidth="1"/>
    <col min="457" max="457" width="42" customWidth="1"/>
    <col min="458" max="458" width="34" customWidth="1"/>
    <col min="459" max="459" width="41.140625" customWidth="1"/>
    <col min="460" max="460" width="45" customWidth="1"/>
    <col min="461" max="461" width="44.5703125" customWidth="1"/>
    <col min="462" max="462" width="44" bestFit="1" customWidth="1"/>
    <col min="463" max="463" width="45.7109375" customWidth="1"/>
    <col min="464" max="464" width="42" customWidth="1"/>
    <col min="465" max="465" width="34" customWidth="1"/>
    <col min="466" max="466" width="41.140625" customWidth="1"/>
    <col min="467" max="467" width="45" customWidth="1"/>
    <col min="468" max="468" width="44.5703125" customWidth="1"/>
    <col min="469" max="469" width="44" customWidth="1"/>
    <col min="470" max="470" width="45.7109375" customWidth="1"/>
    <col min="471" max="471" width="42" customWidth="1"/>
    <col min="472" max="472" width="33.42578125" customWidth="1"/>
    <col min="473" max="473" width="40.5703125" customWidth="1"/>
    <col min="474" max="474" width="44.42578125" customWidth="1"/>
    <col min="475" max="475" width="44" customWidth="1"/>
    <col min="476" max="476" width="43.42578125" customWidth="1"/>
    <col min="477" max="477" width="44.85546875" customWidth="1"/>
    <col min="478" max="478" width="41.42578125" customWidth="1"/>
    <col min="479" max="479" width="45.7109375" bestFit="1" customWidth="1"/>
    <col min="480" max="480" width="42" bestFit="1" customWidth="1"/>
    <col min="481" max="481" width="33.42578125" bestFit="1" customWidth="1"/>
    <col min="482" max="482" width="40.5703125" bestFit="1" customWidth="1"/>
    <col min="483" max="483" width="44.42578125" bestFit="1" customWidth="1"/>
    <col min="484" max="484" width="44" bestFit="1" customWidth="1"/>
    <col min="485" max="485" width="44.85546875" bestFit="1" customWidth="1"/>
    <col min="486" max="486" width="41.42578125" customWidth="1"/>
    <col min="487" max="487" width="14.42578125" customWidth="1"/>
    <col min="488" max="495" width="14.42578125" bestFit="1" customWidth="1"/>
    <col min="496" max="496" width="15.7109375" bestFit="1" customWidth="1"/>
    <col min="497" max="497" width="12.42578125" customWidth="1"/>
    <col min="498" max="505" width="14.42578125" bestFit="1" customWidth="1"/>
    <col min="506" max="506" width="14.42578125" customWidth="1"/>
    <col min="507" max="507" width="17.28515625" bestFit="1" customWidth="1"/>
    <col min="508" max="508" width="12.42578125" customWidth="1"/>
    <col min="509" max="515" width="14.42578125" bestFit="1" customWidth="1"/>
    <col min="516" max="516" width="14.42578125" customWidth="1"/>
    <col min="517" max="517" width="14.42578125" bestFit="1" customWidth="1"/>
    <col min="518" max="518" width="17.28515625" bestFit="1" customWidth="1"/>
    <col min="519" max="519" width="15.7109375" bestFit="1" customWidth="1"/>
    <col min="520" max="525" width="14.42578125" bestFit="1" customWidth="1"/>
    <col min="526" max="527" width="14.42578125" customWidth="1"/>
    <col min="528" max="528" width="14.42578125" bestFit="1" customWidth="1"/>
    <col min="529" max="529" width="20.7109375" bestFit="1" customWidth="1"/>
    <col min="530" max="530" width="9.5703125" customWidth="1"/>
    <col min="531" max="536" width="14.42578125" bestFit="1" customWidth="1"/>
    <col min="537" max="538" width="14.42578125" customWidth="1"/>
    <col min="539" max="540" width="14.42578125" bestFit="1" customWidth="1"/>
    <col min="541" max="541" width="14.85546875" bestFit="1" customWidth="1"/>
    <col min="542" max="543" width="14.42578125" bestFit="1" customWidth="1"/>
    <col min="544" max="544" width="14.42578125" customWidth="1"/>
    <col min="545" max="546" width="14.42578125" bestFit="1" customWidth="1"/>
    <col min="547" max="547" width="14.42578125" customWidth="1"/>
    <col min="548" max="550" width="14.42578125" bestFit="1" customWidth="1"/>
    <col min="551" max="551" width="19.7109375" bestFit="1" customWidth="1"/>
    <col min="552" max="556" width="14.42578125" bestFit="1" customWidth="1"/>
    <col min="557" max="557" width="14.42578125" customWidth="1"/>
    <col min="558" max="558" width="14.42578125" bestFit="1" customWidth="1"/>
    <col min="559" max="559" width="14.42578125" customWidth="1"/>
    <col min="560" max="561" width="14.42578125" bestFit="1" customWidth="1"/>
    <col min="562" max="562" width="19.28515625" bestFit="1" customWidth="1"/>
    <col min="563" max="563" width="12.42578125" customWidth="1"/>
    <col min="564" max="566" width="14.42578125" bestFit="1" customWidth="1"/>
    <col min="567" max="567" width="14.42578125" customWidth="1"/>
    <col min="568" max="572" width="14.42578125" bestFit="1" customWidth="1"/>
    <col min="573" max="573" width="17.28515625" bestFit="1" customWidth="1"/>
    <col min="574" max="574" width="9.5703125" customWidth="1"/>
    <col min="575" max="576" width="14.42578125" bestFit="1" customWidth="1"/>
    <col min="577" max="578" width="14.42578125" customWidth="1"/>
    <col min="579" max="583" width="14.42578125" bestFit="1" customWidth="1"/>
    <col min="584" max="584" width="14.42578125" customWidth="1"/>
    <col min="585" max="585" width="9.140625" customWidth="1"/>
    <col min="586" max="586" width="11" customWidth="1"/>
    <col min="587" max="588" width="14.42578125" customWidth="1"/>
    <col min="589" max="591" width="14.42578125" bestFit="1" customWidth="1"/>
    <col min="592" max="592" width="9.140625" customWidth="1"/>
    <col min="593" max="595" width="14.42578125" bestFit="1" customWidth="1"/>
    <col min="596" max="596" width="15.85546875" bestFit="1" customWidth="1"/>
    <col min="597" max="597" width="14.28515625" bestFit="1" customWidth="1"/>
    <col min="598" max="605" width="14.42578125" bestFit="1" customWidth="1"/>
    <col min="606" max="606" width="9.140625" customWidth="1"/>
    <col min="607" max="607" width="19.140625" bestFit="1" customWidth="1"/>
    <col min="608" max="608" width="14.28515625" customWidth="1"/>
    <col min="609" max="609" width="9.140625" customWidth="1"/>
    <col min="610" max="616" width="14.42578125" bestFit="1" customWidth="1"/>
    <col min="617" max="617" width="14.42578125" customWidth="1"/>
    <col min="618" max="618" width="19.140625" bestFit="1" customWidth="1"/>
    <col min="619" max="619" width="12.5703125" customWidth="1"/>
    <col min="620" max="623" width="14.42578125" bestFit="1" customWidth="1"/>
    <col min="624" max="624" width="14.42578125" customWidth="1"/>
    <col min="625" max="626" width="14.42578125" bestFit="1" customWidth="1"/>
    <col min="627" max="627" width="14.42578125" customWidth="1"/>
    <col min="628" max="628" width="9.140625" customWidth="1"/>
    <col min="629" max="629" width="17.42578125" bestFit="1" customWidth="1"/>
    <col min="630" max="630" width="17.85546875" bestFit="1" customWidth="1"/>
    <col min="631" max="634" width="14.42578125" bestFit="1" customWidth="1"/>
    <col min="635" max="635" width="14.42578125" customWidth="1"/>
    <col min="636" max="636" width="9.140625" customWidth="1"/>
    <col min="637" max="638" width="14.42578125" customWidth="1"/>
    <col min="639" max="639" width="14.42578125" bestFit="1" customWidth="1"/>
    <col min="640" max="640" width="23" bestFit="1" customWidth="1"/>
    <col min="641" max="641" width="9.5703125" customWidth="1"/>
    <col min="642" max="645" width="14.42578125" bestFit="1" customWidth="1"/>
    <col min="646" max="647" width="14.42578125" customWidth="1"/>
    <col min="648" max="649" width="14.42578125" bestFit="1" customWidth="1"/>
    <col min="650" max="650" width="9.140625" customWidth="1"/>
    <col min="651" max="651" width="13" customWidth="1"/>
    <col min="652" max="652" width="13.5703125" customWidth="1"/>
    <col min="653" max="653" width="14.42578125" bestFit="1" customWidth="1"/>
    <col min="654" max="654" width="14.42578125" customWidth="1"/>
    <col min="655" max="656" width="14.42578125" bestFit="1" customWidth="1"/>
    <col min="657" max="658" width="14.42578125" customWidth="1"/>
    <col min="659" max="660" width="14.42578125" bestFit="1" customWidth="1"/>
    <col min="661" max="661" width="9.140625" customWidth="1"/>
    <col min="662" max="662" width="18.5703125" bestFit="1" customWidth="1"/>
    <col min="663" max="663" width="18.28515625" bestFit="1" customWidth="1"/>
    <col min="664" max="665" width="14.42578125" bestFit="1" customWidth="1"/>
    <col min="666" max="667" width="14.42578125" customWidth="1"/>
    <col min="668" max="671" width="14.42578125" bestFit="1" customWidth="1"/>
    <col min="672" max="672" width="9.140625" customWidth="1"/>
    <col min="673" max="673" width="23.42578125" bestFit="1" customWidth="1"/>
    <col min="674" max="674" width="17.140625" customWidth="1"/>
    <col min="675" max="676" width="14.42578125" bestFit="1" customWidth="1"/>
    <col min="677" max="678" width="14.42578125" customWidth="1"/>
    <col min="679" max="679" width="14.42578125" bestFit="1" customWidth="1"/>
    <col min="680" max="680" width="9.140625" customWidth="1"/>
    <col min="681" max="681" width="14.42578125" customWidth="1"/>
    <col min="682" max="683" width="14.42578125" bestFit="1" customWidth="1"/>
    <col min="684" max="684" width="22.140625" bestFit="1" customWidth="1"/>
    <col min="685" max="685" width="25.42578125" bestFit="1" customWidth="1"/>
    <col min="686" max="686" width="14.42578125" bestFit="1" customWidth="1"/>
    <col min="687" max="688" width="14.42578125" customWidth="1"/>
    <col min="689" max="691" width="14.42578125" bestFit="1" customWidth="1"/>
    <col min="692" max="692" width="9.140625" customWidth="1"/>
    <col min="693" max="694" width="14.42578125" bestFit="1" customWidth="1"/>
    <col min="695" max="695" width="30.5703125" bestFit="1" customWidth="1"/>
    <col min="696" max="696" width="14.85546875" bestFit="1" customWidth="1"/>
    <col min="697" max="698" width="14.42578125" customWidth="1"/>
    <col min="699" max="703" width="14.42578125" bestFit="1" customWidth="1"/>
    <col min="704" max="704" width="9.140625" customWidth="1"/>
    <col min="705" max="705" width="14.42578125" bestFit="1" customWidth="1"/>
    <col min="706" max="706" width="19.7109375" bestFit="1" customWidth="1"/>
    <col min="707" max="707" width="13" bestFit="1" customWidth="1"/>
    <col min="708" max="708" width="14.42578125" customWidth="1"/>
    <col min="709" max="712" width="14.42578125" bestFit="1" customWidth="1"/>
    <col min="713" max="713" width="9.140625" customWidth="1"/>
    <col min="714" max="716" width="14.42578125" bestFit="1" customWidth="1"/>
    <col min="717" max="717" width="17.85546875" bestFit="1" customWidth="1"/>
    <col min="718" max="718" width="15.42578125" customWidth="1"/>
    <col min="719" max="725" width="14.42578125" bestFit="1" customWidth="1"/>
    <col min="726" max="726" width="9.140625" customWidth="1"/>
    <col min="727" max="727" width="14.42578125" customWidth="1"/>
    <col min="728" max="728" width="20.5703125" customWidth="1"/>
    <col min="729" max="729" width="13.42578125" customWidth="1"/>
    <col min="730" max="733" width="14.42578125" bestFit="1" customWidth="1"/>
    <col min="734" max="734" width="14.42578125" customWidth="1"/>
    <col min="735" max="735" width="9.140625" customWidth="1"/>
    <col min="736" max="738" width="14.42578125" bestFit="1" customWidth="1"/>
    <col min="739" max="739" width="18.28515625" bestFit="1" customWidth="1"/>
    <col min="740" max="740" width="14.5703125" bestFit="1" customWidth="1"/>
    <col min="741" max="742" width="14.42578125" bestFit="1" customWidth="1"/>
    <col min="743" max="743" width="9.140625" customWidth="1"/>
    <col min="744" max="746" width="14.42578125" bestFit="1" customWidth="1"/>
    <col min="747" max="747" width="14.42578125" customWidth="1"/>
    <col min="748" max="749" width="14.42578125" bestFit="1" customWidth="1"/>
    <col min="750" max="750" width="19.5703125" bestFit="1" customWidth="1"/>
    <col min="751" max="751" width="17.85546875" bestFit="1" customWidth="1"/>
    <col min="752" max="755" width="14.42578125" bestFit="1" customWidth="1"/>
    <col min="756" max="757" width="14.42578125" customWidth="1"/>
    <col min="758" max="758" width="14.42578125" bestFit="1" customWidth="1"/>
    <col min="759" max="759" width="14.42578125" customWidth="1"/>
    <col min="760" max="760" width="14.42578125" bestFit="1" customWidth="1"/>
    <col min="761" max="761" width="23" bestFit="1" customWidth="1"/>
    <col min="762" max="762" width="9.5703125" customWidth="1"/>
    <col min="763" max="766" width="14.42578125" bestFit="1" customWidth="1"/>
    <col min="767" max="767" width="14.42578125" customWidth="1"/>
    <col min="768" max="771" width="14.42578125" bestFit="1" customWidth="1"/>
    <col min="772" max="772" width="13" customWidth="1"/>
    <col min="773" max="773" width="10.140625" customWidth="1"/>
    <col min="774" max="776" width="14.42578125" bestFit="1" customWidth="1"/>
    <col min="777" max="778" width="14.42578125" customWidth="1"/>
    <col min="779" max="780" width="14.42578125" bestFit="1" customWidth="1"/>
    <col min="781" max="781" width="14.42578125" customWidth="1"/>
    <col min="782" max="782" width="9.140625" customWidth="1"/>
    <col min="783" max="783" width="15" bestFit="1" customWidth="1"/>
    <col min="784" max="784" width="10.5703125" customWidth="1"/>
    <col min="785" max="786" width="14.42578125" bestFit="1" customWidth="1"/>
    <col min="787" max="787" width="14.42578125" customWidth="1"/>
    <col min="788" max="791" width="14.42578125" bestFit="1" customWidth="1"/>
    <col min="792" max="792" width="9.140625" customWidth="1"/>
    <col min="793" max="793" width="14.42578125" bestFit="1" customWidth="1"/>
    <col min="794" max="794" width="15.42578125" bestFit="1" customWidth="1"/>
    <col min="795" max="795" width="9.5703125" customWidth="1"/>
    <col min="796" max="796" width="14.42578125" bestFit="1" customWidth="1"/>
    <col min="797" max="797" width="14.42578125" customWidth="1"/>
    <col min="798" max="800" width="14.42578125" bestFit="1" customWidth="1"/>
    <col min="801" max="801" width="9.140625" customWidth="1"/>
    <col min="802" max="803" width="14.42578125" bestFit="1" customWidth="1"/>
    <col min="804" max="804" width="14.42578125" customWidth="1"/>
    <col min="805" max="806" width="12.5703125" customWidth="1"/>
    <col min="807" max="808" width="14.42578125" customWidth="1"/>
    <col min="809" max="813" width="14.42578125" bestFit="1" customWidth="1"/>
    <col min="814" max="814" width="14.42578125" customWidth="1"/>
    <col min="815" max="815" width="9.140625" customWidth="1"/>
    <col min="816" max="816" width="17.42578125" bestFit="1" customWidth="1"/>
    <col min="817" max="817" width="12.140625" customWidth="1"/>
    <col min="818" max="824" width="14.42578125" bestFit="1" customWidth="1"/>
    <col min="825" max="825" width="9.140625" customWidth="1"/>
    <col min="826" max="826" width="14.42578125" bestFit="1" customWidth="1"/>
    <col min="827" max="827" width="17.140625" customWidth="1"/>
    <col min="828" max="828" width="12.140625" bestFit="1" customWidth="1"/>
    <col min="829" max="829" width="9.140625" customWidth="1"/>
    <col min="830" max="833" width="14.42578125" bestFit="1" customWidth="1"/>
    <col min="834" max="834" width="14.42578125" customWidth="1"/>
    <col min="835" max="836" width="14.42578125" bestFit="1" customWidth="1"/>
    <col min="837" max="837" width="14.42578125" customWidth="1"/>
    <col min="838" max="838" width="17.140625" bestFit="1" customWidth="1"/>
    <col min="839" max="839" width="12.42578125" customWidth="1"/>
    <col min="840" max="846" width="14.42578125" bestFit="1" customWidth="1"/>
    <col min="847" max="847" width="14.42578125" customWidth="1"/>
    <col min="848" max="848" width="9.140625" customWidth="1"/>
    <col min="849" max="849" width="17.28515625" bestFit="1" customWidth="1"/>
    <col min="850" max="850" width="23.42578125" bestFit="1" customWidth="1"/>
    <col min="851" max="852" width="14.42578125" bestFit="1" customWidth="1"/>
    <col min="853" max="853" width="9.140625" customWidth="1"/>
    <col min="854" max="854" width="14.42578125" customWidth="1"/>
    <col min="855" max="856" width="14.42578125" bestFit="1" customWidth="1"/>
    <col min="857" max="858" width="14.42578125" customWidth="1"/>
    <col min="859" max="859" width="14.42578125" bestFit="1" customWidth="1"/>
    <col min="860" max="860" width="28.5703125" bestFit="1" customWidth="1"/>
    <col min="861" max="861" width="11.42578125" customWidth="1"/>
    <col min="862" max="865" width="14.42578125" bestFit="1" customWidth="1"/>
    <col min="866" max="867" width="14.42578125" customWidth="1"/>
    <col min="868" max="869" width="14.42578125" bestFit="1" customWidth="1"/>
    <col min="870" max="870" width="9.140625" customWidth="1"/>
    <col min="871" max="871" width="16.28515625" bestFit="1" customWidth="1"/>
    <col min="872" max="872" width="12.42578125" customWidth="1"/>
    <col min="873" max="873" width="14.42578125" bestFit="1" customWidth="1"/>
    <col min="874" max="875" width="14.42578125" customWidth="1"/>
    <col min="876" max="877" width="14.42578125" bestFit="1" customWidth="1"/>
    <col min="878" max="878" width="9.140625" customWidth="1"/>
    <col min="879" max="880" width="14.42578125" bestFit="1" customWidth="1"/>
    <col min="881" max="881" width="14.42578125" customWidth="1"/>
    <col min="882" max="882" width="17.28515625" customWidth="1"/>
    <col min="883" max="883" width="10.5703125" customWidth="1"/>
    <col min="884" max="886" width="14.42578125" bestFit="1" customWidth="1"/>
    <col min="887" max="888" width="14.42578125" customWidth="1"/>
    <col min="889" max="889" width="9.140625" customWidth="1"/>
    <col min="890" max="891" width="14.42578125" bestFit="1" customWidth="1"/>
    <col min="892" max="892" width="14.42578125" customWidth="1"/>
    <col min="893" max="893" width="15.42578125" customWidth="1"/>
    <col min="894" max="895" width="14.42578125" bestFit="1" customWidth="1"/>
    <col min="896" max="897" width="14.42578125" customWidth="1"/>
    <col min="898" max="898" width="14.42578125" bestFit="1" customWidth="1"/>
    <col min="899" max="903" width="14.42578125" customWidth="1"/>
    <col min="904" max="904" width="19.28515625" bestFit="1" customWidth="1"/>
    <col min="905" max="905" width="11.42578125" customWidth="1"/>
    <col min="906" max="910" width="14.42578125" bestFit="1" customWidth="1"/>
    <col min="911" max="911" width="9.140625" customWidth="1"/>
    <col min="912" max="914" width="14.42578125" bestFit="1" customWidth="1"/>
    <col min="915" max="915" width="16.28515625" bestFit="1" customWidth="1"/>
    <col min="916" max="916" width="11.7109375" customWidth="1"/>
    <col min="917" max="918" width="14.42578125" bestFit="1" customWidth="1"/>
    <col min="919" max="919" width="14.42578125" customWidth="1"/>
    <col min="920" max="924" width="14.42578125" bestFit="1" customWidth="1"/>
    <col min="925" max="925" width="9.140625" customWidth="1"/>
    <col min="926" max="926" width="16.7109375" bestFit="1" customWidth="1"/>
    <col min="927" max="927" width="11.7109375" bestFit="1" customWidth="1"/>
    <col min="928" max="932" width="14.42578125" bestFit="1" customWidth="1"/>
    <col min="933" max="933" width="9.140625" customWidth="1"/>
    <col min="934" max="936" width="14.42578125" bestFit="1" customWidth="1"/>
    <col min="937" max="937" width="16.7109375" bestFit="1" customWidth="1"/>
    <col min="938" max="938" width="9.5703125" customWidth="1"/>
    <col min="939" max="946" width="14.42578125" bestFit="1" customWidth="1"/>
    <col min="947" max="947" width="9.140625" customWidth="1"/>
    <col min="948" max="948" width="9.5703125" customWidth="1"/>
    <col min="949" max="955" width="14.42578125" bestFit="1" customWidth="1"/>
    <col min="956" max="956" width="9.140625" customWidth="1"/>
    <col min="957" max="957" width="9.5703125" customWidth="1"/>
    <col min="958" max="963" width="14.42578125" bestFit="1" customWidth="1"/>
    <col min="964" max="964" width="9.140625" customWidth="1"/>
    <col min="965" max="965" width="9.5703125" customWidth="1"/>
    <col min="966" max="970" width="14.42578125" bestFit="1" customWidth="1"/>
    <col min="971" max="971" width="9.140625" customWidth="1"/>
    <col min="972" max="972" width="9.5703125" customWidth="1"/>
    <col min="973" max="976" width="14.42578125" bestFit="1" customWidth="1"/>
    <col min="977" max="977" width="9.140625" customWidth="1"/>
    <col min="978" max="978" width="9.5703125" customWidth="1"/>
    <col min="979" max="981" width="14.42578125" bestFit="1" customWidth="1"/>
    <col min="982" max="982" width="9.140625" customWidth="1"/>
    <col min="983" max="983" width="9.5703125" customWidth="1"/>
    <col min="984" max="985" width="14.42578125" bestFit="1" customWidth="1"/>
    <col min="986" max="986" width="9.140625" customWidth="1"/>
    <col min="987" max="987" width="9.5703125" customWidth="1"/>
    <col min="988" max="988" width="14.42578125" bestFit="1" customWidth="1"/>
    <col min="989" max="989" width="9.140625" customWidth="1"/>
    <col min="990" max="990" width="9.5703125" customWidth="1"/>
    <col min="991" max="991" width="9.140625" customWidth="1"/>
    <col min="992" max="992" width="9.5703125" customWidth="1"/>
    <col min="993" max="993" width="8.140625" customWidth="1"/>
    <col min="994" max="1009" width="14.42578125" bestFit="1" customWidth="1"/>
    <col min="1010" max="1010" width="16.42578125" bestFit="1" customWidth="1"/>
  </cols>
  <sheetData>
    <row r="1" spans="1:38" ht="21.75" thickBot="1" x14ac:dyDescent="0.3">
      <c r="A1" s="3404" t="s">
        <v>0</v>
      </c>
      <c r="B1" s="3405"/>
      <c r="C1" s="3405"/>
      <c r="D1" s="3405"/>
      <c r="E1" s="3405"/>
      <c r="F1" s="3405"/>
      <c r="G1" s="3405"/>
      <c r="H1" s="3405"/>
      <c r="I1" s="3405"/>
      <c r="J1" s="3405"/>
      <c r="K1" s="3405"/>
      <c r="L1" s="3405"/>
      <c r="M1" s="3405"/>
      <c r="N1" s="3405"/>
      <c r="O1" s="3405"/>
    </row>
    <row r="2" spans="1:38" x14ac:dyDescent="0.25">
      <c r="A2" s="3" t="s">
        <v>1</v>
      </c>
      <c r="B2" s="4"/>
      <c r="C2" s="4"/>
      <c r="D2" s="4"/>
      <c r="E2" s="4"/>
      <c r="F2" s="4"/>
      <c r="G2" s="15" t="s">
        <v>5116</v>
      </c>
      <c r="H2" s="5"/>
      <c r="I2" s="5"/>
      <c r="J2" s="5"/>
      <c r="K2" s="5"/>
      <c r="L2" s="5"/>
      <c r="M2" s="350"/>
      <c r="N2" s="72"/>
      <c r="O2" s="72"/>
    </row>
    <row r="3" spans="1:38" hidden="1" x14ac:dyDescent="0.25">
      <c r="A3" s="6"/>
      <c r="B3" s="7"/>
      <c r="C3" s="7"/>
      <c r="D3" s="7"/>
      <c r="E3" s="7"/>
      <c r="F3" s="7"/>
      <c r="G3" s="2211" t="s">
        <v>3</v>
      </c>
      <c r="H3" s="8"/>
      <c r="I3" s="8"/>
      <c r="J3" s="8"/>
      <c r="K3" s="8"/>
      <c r="L3" s="8"/>
      <c r="O3" s="73"/>
    </row>
    <row r="4" spans="1:38" s="1261" customFormat="1" hidden="1" x14ac:dyDescent="0.25">
      <c r="A4" s="1257"/>
      <c r="B4" s="3408" t="s">
        <v>4752</v>
      </c>
      <c r="C4" s="3408"/>
      <c r="D4" s="3408"/>
      <c r="E4" s="3408"/>
      <c r="F4" s="3408"/>
      <c r="G4" s="2834" t="s">
        <v>4753</v>
      </c>
      <c r="H4" s="1167"/>
      <c r="I4" s="1167"/>
      <c r="J4" s="1167"/>
      <c r="K4" s="1167"/>
      <c r="L4" s="1167"/>
      <c r="M4" s="1258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60"/>
      <c r="Z4" s="1260"/>
      <c r="AA4" s="1260"/>
    </row>
    <row r="5" spans="1:38" x14ac:dyDescent="0.25">
      <c r="A5" s="6"/>
      <c r="B5" s="512"/>
      <c r="C5" s="512"/>
      <c r="D5" s="512"/>
      <c r="E5" s="512"/>
      <c r="F5" s="512"/>
      <c r="G5" s="2211" t="s">
        <v>5027</v>
      </c>
      <c r="H5" s="8"/>
      <c r="I5" s="8"/>
      <c r="J5" s="8"/>
      <c r="K5" s="8"/>
      <c r="L5" s="8"/>
      <c r="O5" s="73"/>
    </row>
    <row r="6" spans="1:38" x14ac:dyDescent="0.25">
      <c r="A6" s="6"/>
      <c r="B6" s="522"/>
      <c r="C6" s="522"/>
      <c r="D6" s="522"/>
      <c r="E6" s="522"/>
      <c r="F6" s="522"/>
      <c r="G6" s="2211" t="s">
        <v>5028</v>
      </c>
      <c r="H6" s="8"/>
      <c r="I6" s="8"/>
      <c r="J6" s="8"/>
      <c r="K6" s="8"/>
      <c r="L6" s="8"/>
      <c r="O6" s="73"/>
    </row>
    <row r="7" spans="1:38" ht="16.5" thickBot="1" x14ac:dyDescent="0.3">
      <c r="A7" s="13"/>
      <c r="B7" s="14"/>
      <c r="C7" s="14"/>
      <c r="D7" s="14"/>
      <c r="E7" s="14"/>
      <c r="F7" s="14"/>
      <c r="G7" s="13"/>
      <c r="H7" s="13"/>
      <c r="I7" s="13"/>
      <c r="J7" s="13"/>
      <c r="K7" s="13"/>
      <c r="L7" s="13"/>
      <c r="M7" s="3406"/>
      <c r="N7" s="3406"/>
      <c r="O7" s="3406"/>
    </row>
    <row r="8" spans="1:38" s="338" customFormat="1" ht="73.5" thickTop="1" thickBot="1" x14ac:dyDescent="0.3">
      <c r="A8" s="333" t="s">
        <v>4</v>
      </c>
      <c r="B8" s="334" t="s">
        <v>5</v>
      </c>
      <c r="C8" s="334" t="s">
        <v>6</v>
      </c>
      <c r="D8" s="334" t="s">
        <v>7</v>
      </c>
      <c r="E8" s="334" t="s">
        <v>8</v>
      </c>
      <c r="F8" s="335" t="s">
        <v>9</v>
      </c>
      <c r="G8" s="336" t="s">
        <v>10</v>
      </c>
      <c r="H8" s="337" t="s">
        <v>11</v>
      </c>
      <c r="I8" s="645" t="s">
        <v>940</v>
      </c>
      <c r="J8" s="645" t="s">
        <v>13</v>
      </c>
      <c r="K8" s="510" t="s">
        <v>14</v>
      </c>
      <c r="L8" s="511" t="s">
        <v>15</v>
      </c>
      <c r="M8" s="94" t="s">
        <v>16</v>
      </c>
      <c r="N8" s="94" t="s">
        <v>17</v>
      </c>
      <c r="O8" s="94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6"/>
    </row>
    <row r="9" spans="1:38" s="17" customFormat="1" ht="15.75" thickTop="1" x14ac:dyDescent="0.25">
      <c r="A9" s="34" t="s">
        <v>18</v>
      </c>
      <c r="B9" s="536">
        <v>55</v>
      </c>
      <c r="C9" s="536">
        <v>3</v>
      </c>
      <c r="D9" s="536">
        <v>-3</v>
      </c>
      <c r="E9" s="536">
        <v>-1</v>
      </c>
      <c r="F9" s="536">
        <v>-4</v>
      </c>
      <c r="G9" s="536">
        <v>1258</v>
      </c>
      <c r="H9" s="2788">
        <v>7</v>
      </c>
      <c r="I9" s="2777">
        <v>0</v>
      </c>
      <c r="J9" s="646">
        <v>7</v>
      </c>
      <c r="K9" s="503" t="s">
        <v>19</v>
      </c>
      <c r="L9" s="504" t="s">
        <v>20</v>
      </c>
      <c r="M9" s="492" t="s">
        <v>21</v>
      </c>
      <c r="N9" s="75"/>
      <c r="O9" s="74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</row>
    <row r="10" spans="1:38" x14ac:dyDescent="0.25">
      <c r="A10" s="35" t="s">
        <v>18</v>
      </c>
      <c r="B10" s="537"/>
      <c r="C10" s="537"/>
      <c r="D10" s="537"/>
      <c r="E10" s="537"/>
      <c r="F10" s="537"/>
      <c r="G10" s="537"/>
      <c r="H10" s="647"/>
      <c r="I10" s="537"/>
      <c r="J10" s="648"/>
      <c r="K10" s="505" t="s">
        <v>22</v>
      </c>
      <c r="L10" s="506" t="s">
        <v>20</v>
      </c>
      <c r="M10" s="491"/>
      <c r="N10" s="78"/>
      <c r="O10" s="77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</row>
    <row r="11" spans="1:38" x14ac:dyDescent="0.25">
      <c r="A11" s="35" t="s">
        <v>18</v>
      </c>
      <c r="B11" s="537"/>
      <c r="C11" s="537"/>
      <c r="D11" s="537"/>
      <c r="E11" s="537"/>
      <c r="F11" s="537"/>
      <c r="G11" s="537"/>
      <c r="H11" s="647"/>
      <c r="I11" s="537"/>
      <c r="J11" s="648"/>
      <c r="K11" s="505" t="s">
        <v>23</v>
      </c>
      <c r="L11" s="506" t="s">
        <v>20</v>
      </c>
      <c r="M11" s="491"/>
      <c r="N11" s="78"/>
      <c r="O11" s="77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</row>
    <row r="12" spans="1:38" x14ac:dyDescent="0.25">
      <c r="A12" s="35" t="s">
        <v>18</v>
      </c>
      <c r="B12" s="537"/>
      <c r="C12" s="537"/>
      <c r="D12" s="537"/>
      <c r="E12" s="537"/>
      <c r="F12" s="537"/>
      <c r="G12" s="537"/>
      <c r="H12" s="647"/>
      <c r="I12" s="537"/>
      <c r="J12" s="648"/>
      <c r="K12" s="505" t="s">
        <v>24</v>
      </c>
      <c r="L12" s="506" t="s">
        <v>25</v>
      </c>
      <c r="M12" s="352" t="s">
        <v>26</v>
      </c>
      <c r="N12" s="351"/>
      <c r="O12" s="77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</row>
    <row r="13" spans="1:38" x14ac:dyDescent="0.25">
      <c r="A13" s="35" t="s">
        <v>18</v>
      </c>
      <c r="B13" s="537"/>
      <c r="C13" s="537"/>
      <c r="D13" s="537"/>
      <c r="E13" s="537"/>
      <c r="F13" s="537"/>
      <c r="G13" s="537"/>
      <c r="H13" s="647"/>
      <c r="I13" s="537"/>
      <c r="J13" s="648"/>
      <c r="K13" s="505" t="s">
        <v>27</v>
      </c>
      <c r="L13" s="506" t="s">
        <v>25</v>
      </c>
      <c r="M13" s="491" t="s">
        <v>26</v>
      </c>
      <c r="N13" s="78"/>
      <c r="O13" s="77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</row>
    <row r="14" spans="1:38" x14ac:dyDescent="0.25">
      <c r="A14" s="35" t="s">
        <v>18</v>
      </c>
      <c r="B14" s="537"/>
      <c r="C14" s="537"/>
      <c r="D14" s="537"/>
      <c r="E14" s="537"/>
      <c r="F14" s="537"/>
      <c r="G14" s="537"/>
      <c r="H14" s="647"/>
      <c r="I14" s="537"/>
      <c r="J14" s="648"/>
      <c r="K14" s="505" t="s">
        <v>28</v>
      </c>
      <c r="L14" s="506" t="s">
        <v>25</v>
      </c>
      <c r="M14" s="491" t="s">
        <v>26</v>
      </c>
      <c r="N14" s="78"/>
      <c r="O14" s="77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</row>
    <row r="15" spans="1:38" ht="15.75" thickBot="1" x14ac:dyDescent="0.3">
      <c r="A15" s="35" t="s">
        <v>18</v>
      </c>
      <c r="B15" s="537"/>
      <c r="C15" s="537"/>
      <c r="D15" s="537"/>
      <c r="E15" s="537"/>
      <c r="F15" s="537"/>
      <c r="G15" s="537"/>
      <c r="H15" s="647"/>
      <c r="I15" s="538"/>
      <c r="J15" s="650"/>
      <c r="K15" s="508" t="s">
        <v>29</v>
      </c>
      <c r="L15" s="509" t="s">
        <v>25</v>
      </c>
      <c r="M15" s="491" t="s">
        <v>26</v>
      </c>
      <c r="N15" s="78"/>
      <c r="O15" s="77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</row>
    <row r="16" spans="1:38" s="17" customFormat="1" ht="15.75" thickTop="1" x14ac:dyDescent="0.25">
      <c r="A16" s="34" t="s">
        <v>30</v>
      </c>
      <c r="B16" s="536">
        <v>120</v>
      </c>
      <c r="C16" s="536">
        <v>61</v>
      </c>
      <c r="D16" s="536">
        <v>-19</v>
      </c>
      <c r="E16" s="536">
        <v>3</v>
      </c>
      <c r="F16" s="536">
        <v>-16</v>
      </c>
      <c r="G16" s="536">
        <v>1287</v>
      </c>
      <c r="H16" s="2788">
        <v>2</v>
      </c>
      <c r="I16" s="537">
        <v>0</v>
      </c>
      <c r="J16" s="648">
        <v>2</v>
      </c>
      <c r="K16" s="503" t="s">
        <v>31</v>
      </c>
      <c r="L16" s="504" t="s">
        <v>32</v>
      </c>
      <c r="M16" s="492"/>
      <c r="N16" s="75"/>
      <c r="O16" s="74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</row>
    <row r="17" spans="1:38" s="12" customFormat="1" ht="15.75" thickBot="1" x14ac:dyDescent="0.3">
      <c r="A17" s="66" t="s">
        <v>30</v>
      </c>
      <c r="B17" s="538"/>
      <c r="C17" s="538"/>
      <c r="D17" s="538"/>
      <c r="E17" s="538"/>
      <c r="F17" s="538"/>
      <c r="G17" s="538"/>
      <c r="H17" s="649"/>
      <c r="I17" s="538"/>
      <c r="J17" s="650"/>
      <c r="K17" s="508" t="s">
        <v>33</v>
      </c>
      <c r="L17" s="509" t="s">
        <v>25</v>
      </c>
      <c r="M17" s="493"/>
      <c r="N17" s="81"/>
      <c r="O17" s="80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</row>
    <row r="18" spans="1:38" x14ac:dyDescent="0.25">
      <c r="A18" s="35" t="s">
        <v>34</v>
      </c>
      <c r="B18" s="537">
        <v>1114</v>
      </c>
      <c r="C18" s="537">
        <v>297</v>
      </c>
      <c r="D18" s="537">
        <v>-91</v>
      </c>
      <c r="E18" s="537">
        <v>-19</v>
      </c>
      <c r="F18" s="537">
        <v>-110</v>
      </c>
      <c r="G18" s="537">
        <v>4163</v>
      </c>
      <c r="H18" s="647">
        <v>28</v>
      </c>
      <c r="I18" s="2777">
        <v>0</v>
      </c>
      <c r="J18" s="646">
        <v>28</v>
      </c>
      <c r="K18" s="503" t="s">
        <v>35</v>
      </c>
      <c r="L18" s="504" t="s">
        <v>36</v>
      </c>
      <c r="M18" s="491"/>
      <c r="N18" s="78"/>
      <c r="O18" s="77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</row>
    <row r="19" spans="1:38" x14ac:dyDescent="0.25">
      <c r="A19" s="36" t="s">
        <v>34</v>
      </c>
      <c r="B19" s="537"/>
      <c r="C19" s="537"/>
      <c r="D19" s="537"/>
      <c r="E19" s="537"/>
      <c r="F19" s="537"/>
      <c r="G19" s="537"/>
      <c r="H19" s="647"/>
      <c r="I19" s="537"/>
      <c r="J19" s="648"/>
      <c r="K19" s="505" t="s">
        <v>37</v>
      </c>
      <c r="L19" s="506" t="s">
        <v>38</v>
      </c>
      <c r="M19" s="491"/>
      <c r="N19" s="78"/>
      <c r="O19" s="77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</row>
    <row r="20" spans="1:38" x14ac:dyDescent="0.25">
      <c r="A20" s="36" t="s">
        <v>34</v>
      </c>
      <c r="B20" s="537"/>
      <c r="C20" s="537"/>
      <c r="D20" s="537"/>
      <c r="E20" s="537"/>
      <c r="F20" s="537"/>
      <c r="G20" s="537"/>
      <c r="H20" s="647"/>
      <c r="I20" s="537"/>
      <c r="J20" s="648"/>
      <c r="K20" s="505" t="s">
        <v>4892</v>
      </c>
      <c r="L20" s="506" t="s">
        <v>38</v>
      </c>
      <c r="M20" s="491"/>
      <c r="N20" s="78"/>
      <c r="O20" s="77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</row>
    <row r="21" spans="1:38" x14ac:dyDescent="0.25">
      <c r="A21" s="36" t="s">
        <v>34</v>
      </c>
      <c r="B21" s="537"/>
      <c r="C21" s="537"/>
      <c r="D21" s="537"/>
      <c r="E21" s="537"/>
      <c r="F21" s="537"/>
      <c r="G21" s="537"/>
      <c r="H21" s="647"/>
      <c r="I21" s="537"/>
      <c r="J21" s="648"/>
      <c r="K21" s="505" t="s">
        <v>39</v>
      </c>
      <c r="L21" s="506" t="s">
        <v>40</v>
      </c>
      <c r="M21" s="494"/>
      <c r="N21" s="78"/>
      <c r="O21" s="77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</row>
    <row r="22" spans="1:38" x14ac:dyDescent="0.25">
      <c r="A22" s="36" t="s">
        <v>34</v>
      </c>
      <c r="B22" s="537"/>
      <c r="C22" s="537"/>
      <c r="D22" s="537"/>
      <c r="E22" s="537"/>
      <c r="F22" s="537"/>
      <c r="G22" s="537"/>
      <c r="H22" s="647"/>
      <c r="I22" s="537"/>
      <c r="J22" s="648"/>
      <c r="K22" s="505" t="s">
        <v>41</v>
      </c>
      <c r="L22" s="506" t="s">
        <v>40</v>
      </c>
      <c r="M22" s="491"/>
      <c r="N22" s="78"/>
      <c r="O22" s="77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</row>
    <row r="23" spans="1:38" x14ac:dyDescent="0.25">
      <c r="A23" s="35" t="s">
        <v>34</v>
      </c>
      <c r="B23" s="539"/>
      <c r="C23" s="539"/>
      <c r="D23" s="539"/>
      <c r="E23" s="539"/>
      <c r="F23" s="539"/>
      <c r="G23" s="539"/>
      <c r="H23" s="651"/>
      <c r="I23" s="539"/>
      <c r="J23" s="652"/>
      <c r="K23" s="505" t="s">
        <v>4893</v>
      </c>
      <c r="L23" s="506" t="s">
        <v>20</v>
      </c>
      <c r="M23" s="491"/>
      <c r="N23" s="78"/>
      <c r="O23" s="77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</row>
    <row r="24" spans="1:38" x14ac:dyDescent="0.25">
      <c r="A24" s="35" t="s">
        <v>34</v>
      </c>
      <c r="B24" s="539"/>
      <c r="C24" s="539"/>
      <c r="D24" s="539"/>
      <c r="E24" s="539"/>
      <c r="F24" s="539"/>
      <c r="G24" s="539"/>
      <c r="H24" s="651"/>
      <c r="I24" s="539"/>
      <c r="J24" s="652"/>
      <c r="K24" s="505" t="s">
        <v>42</v>
      </c>
      <c r="L24" s="506" t="s">
        <v>20</v>
      </c>
      <c r="M24" s="494"/>
      <c r="N24" s="77"/>
      <c r="O24" s="77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</row>
    <row r="25" spans="1:38" x14ac:dyDescent="0.25">
      <c r="A25" s="35" t="s">
        <v>34</v>
      </c>
      <c r="B25" s="539"/>
      <c r="C25" s="539"/>
      <c r="D25" s="539"/>
      <c r="E25" s="539"/>
      <c r="F25" s="539"/>
      <c r="G25" s="539"/>
      <c r="H25" s="651"/>
      <c r="I25" s="539"/>
      <c r="J25" s="652"/>
      <c r="K25" s="505" t="s">
        <v>43</v>
      </c>
      <c r="L25" s="506" t="s">
        <v>20</v>
      </c>
      <c r="M25" s="491"/>
      <c r="N25" s="77"/>
      <c r="O25" s="77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</row>
    <row r="26" spans="1:38" x14ac:dyDescent="0.25">
      <c r="A26" s="35" t="s">
        <v>34</v>
      </c>
      <c r="B26" s="539"/>
      <c r="C26" s="539"/>
      <c r="D26" s="539"/>
      <c r="E26" s="539"/>
      <c r="F26" s="539"/>
      <c r="G26" s="539"/>
      <c r="H26" s="651"/>
      <c r="I26" s="539"/>
      <c r="J26" s="652"/>
      <c r="K26" s="505" t="s">
        <v>44</v>
      </c>
      <c r="L26" s="506" t="s">
        <v>45</v>
      </c>
      <c r="M26" s="494"/>
      <c r="N26" s="77"/>
      <c r="O26" s="77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</row>
    <row r="27" spans="1:38" x14ac:dyDescent="0.25">
      <c r="A27" s="35" t="s">
        <v>34</v>
      </c>
      <c r="B27" s="539"/>
      <c r="C27" s="539"/>
      <c r="D27" s="539"/>
      <c r="E27" s="539"/>
      <c r="F27" s="539"/>
      <c r="G27" s="539"/>
      <c r="H27" s="651"/>
      <c r="I27" s="539"/>
      <c r="J27" s="652"/>
      <c r="K27" s="505" t="s">
        <v>4894</v>
      </c>
      <c r="L27" s="506" t="s">
        <v>46</v>
      </c>
      <c r="M27" s="491"/>
      <c r="N27" s="78"/>
      <c r="O27" s="77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</row>
    <row r="28" spans="1:38" x14ac:dyDescent="0.25">
      <c r="A28" s="35" t="s">
        <v>34</v>
      </c>
      <c r="B28" s="539"/>
      <c r="C28" s="539"/>
      <c r="D28" s="539"/>
      <c r="E28" s="539"/>
      <c r="F28" s="539"/>
      <c r="G28" s="539"/>
      <c r="H28" s="651"/>
      <c r="I28" s="539"/>
      <c r="J28" s="652"/>
      <c r="K28" s="505" t="s">
        <v>4895</v>
      </c>
      <c r="L28" s="506" t="s">
        <v>47</v>
      </c>
      <c r="M28" s="491"/>
      <c r="N28" s="78"/>
      <c r="O28" s="77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</row>
    <row r="29" spans="1:38" x14ac:dyDescent="0.25">
      <c r="A29" s="35" t="s">
        <v>34</v>
      </c>
      <c r="B29" s="539"/>
      <c r="C29" s="539"/>
      <c r="D29" s="539"/>
      <c r="E29" s="539"/>
      <c r="F29" s="539"/>
      <c r="G29" s="539"/>
      <c r="H29" s="651"/>
      <c r="I29" s="539"/>
      <c r="J29" s="652"/>
      <c r="K29" s="505" t="s">
        <v>48</v>
      </c>
      <c r="L29" s="506" t="s">
        <v>46</v>
      </c>
      <c r="M29" s="491"/>
      <c r="N29" s="78"/>
      <c r="O29" s="77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</row>
    <row r="30" spans="1:38" x14ac:dyDescent="0.25">
      <c r="A30" s="35" t="s">
        <v>34</v>
      </c>
      <c r="B30" s="539"/>
      <c r="C30" s="539"/>
      <c r="D30" s="539"/>
      <c r="E30" s="539"/>
      <c r="F30" s="539"/>
      <c r="G30" s="539"/>
      <c r="H30" s="651"/>
      <c r="I30" s="539"/>
      <c r="J30" s="652"/>
      <c r="K30" s="505" t="s">
        <v>49</v>
      </c>
      <c r="L30" s="506" t="s">
        <v>46</v>
      </c>
      <c r="M30" s="491"/>
      <c r="N30" s="78"/>
      <c r="O30" s="77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</row>
    <row r="31" spans="1:38" x14ac:dyDescent="0.25">
      <c r="A31" s="35" t="s">
        <v>34</v>
      </c>
      <c r="B31" s="539"/>
      <c r="C31" s="539"/>
      <c r="D31" s="539"/>
      <c r="E31" s="539"/>
      <c r="F31" s="539"/>
      <c r="G31" s="539"/>
      <c r="H31" s="651"/>
      <c r="I31" s="539"/>
      <c r="J31" s="652"/>
      <c r="K31" s="505" t="s">
        <v>50</v>
      </c>
      <c r="L31" s="506" t="s">
        <v>46</v>
      </c>
      <c r="M31" s="491"/>
      <c r="N31" s="78"/>
      <c r="O31" s="77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</row>
    <row r="32" spans="1:38" x14ac:dyDescent="0.25">
      <c r="A32" s="35" t="s">
        <v>34</v>
      </c>
      <c r="B32" s="539"/>
      <c r="C32" s="539"/>
      <c r="D32" s="539"/>
      <c r="E32" s="539"/>
      <c r="F32" s="539"/>
      <c r="G32" s="539"/>
      <c r="H32" s="651"/>
      <c r="I32" s="539"/>
      <c r="J32" s="652"/>
      <c r="K32" s="505" t="s">
        <v>51</v>
      </c>
      <c r="L32" s="506" t="s">
        <v>46</v>
      </c>
      <c r="M32" s="491"/>
      <c r="N32" s="78"/>
      <c r="O32" s="77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</row>
    <row r="33" spans="1:1010" x14ac:dyDescent="0.25">
      <c r="A33" s="36" t="s">
        <v>34</v>
      </c>
      <c r="B33" s="539"/>
      <c r="C33" s="539"/>
      <c r="D33" s="539"/>
      <c r="E33" s="539"/>
      <c r="F33" s="539"/>
      <c r="G33" s="539"/>
      <c r="H33" s="651"/>
      <c r="I33" s="539"/>
      <c r="J33" s="652"/>
      <c r="K33" s="505" t="s">
        <v>52</v>
      </c>
      <c r="L33" s="506" t="s">
        <v>25</v>
      </c>
      <c r="M33" s="491"/>
      <c r="N33" s="78"/>
      <c r="O33" s="77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39"/>
      <c r="AC33" s="39"/>
    </row>
    <row r="34" spans="1:1010" x14ac:dyDescent="0.25">
      <c r="A34" s="36" t="s">
        <v>34</v>
      </c>
      <c r="B34" s="539"/>
      <c r="C34" s="539"/>
      <c r="D34" s="539"/>
      <c r="E34" s="539"/>
      <c r="F34" s="539"/>
      <c r="G34" s="539"/>
      <c r="H34" s="651"/>
      <c r="I34" s="539"/>
      <c r="J34" s="652"/>
      <c r="K34" s="505" t="s">
        <v>53</v>
      </c>
      <c r="L34" s="506" t="s">
        <v>25</v>
      </c>
      <c r="M34" s="491"/>
      <c r="N34" s="78"/>
      <c r="O34" s="77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39"/>
      <c r="AC34" s="39"/>
      <c r="AD34" s="97"/>
    </row>
    <row r="35" spans="1:1010" x14ac:dyDescent="0.25">
      <c r="A35" s="36" t="s">
        <v>34</v>
      </c>
      <c r="B35" s="539"/>
      <c r="C35" s="539"/>
      <c r="D35" s="539"/>
      <c r="E35" s="539"/>
      <c r="F35" s="539"/>
      <c r="G35" s="539"/>
      <c r="H35" s="651"/>
      <c r="I35" s="539"/>
      <c r="J35" s="652"/>
      <c r="K35" s="505" t="s">
        <v>54</v>
      </c>
      <c r="L35" s="506" t="s">
        <v>25</v>
      </c>
      <c r="M35" s="491"/>
      <c r="N35" s="78"/>
      <c r="O35" s="77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39"/>
      <c r="AC35" s="39"/>
      <c r="AD35" s="98"/>
    </row>
    <row r="36" spans="1:1010" x14ac:dyDescent="0.25">
      <c r="A36" s="36" t="s">
        <v>34</v>
      </c>
      <c r="B36" s="539"/>
      <c r="C36" s="539"/>
      <c r="D36" s="539"/>
      <c r="E36" s="539"/>
      <c r="F36" s="539"/>
      <c r="G36" s="539"/>
      <c r="H36" s="651"/>
      <c r="I36" s="539"/>
      <c r="J36" s="652"/>
      <c r="K36" s="505" t="s">
        <v>55</v>
      </c>
      <c r="L36" s="506" t="s">
        <v>25</v>
      </c>
      <c r="M36" s="491"/>
      <c r="N36" s="78"/>
      <c r="O36" s="77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39"/>
      <c r="AC36" s="39"/>
      <c r="AD36" s="98"/>
    </row>
    <row r="37" spans="1:1010" x14ac:dyDescent="0.25">
      <c r="A37" s="36" t="s">
        <v>34</v>
      </c>
      <c r="B37" s="539"/>
      <c r="C37" s="539"/>
      <c r="D37" s="539"/>
      <c r="E37" s="539"/>
      <c r="F37" s="539"/>
      <c r="G37" s="539"/>
      <c r="H37" s="651"/>
      <c r="I37" s="539"/>
      <c r="J37" s="652"/>
      <c r="K37" s="505" t="s">
        <v>56</v>
      </c>
      <c r="L37" s="506" t="s">
        <v>57</v>
      </c>
      <c r="M37" s="494" t="s">
        <v>58</v>
      </c>
      <c r="N37" s="77"/>
      <c r="O37" s="77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39"/>
      <c r="AC37" s="39"/>
      <c r="AD37" s="98"/>
    </row>
    <row r="38" spans="1:1010" x14ac:dyDescent="0.25">
      <c r="A38" s="36" t="s">
        <v>34</v>
      </c>
      <c r="B38" s="539"/>
      <c r="C38" s="539"/>
      <c r="D38" s="539"/>
      <c r="E38" s="539"/>
      <c r="F38" s="539"/>
      <c r="G38" s="539"/>
      <c r="H38" s="651"/>
      <c r="I38" s="539"/>
      <c r="J38" s="652"/>
      <c r="K38" s="505" t="s">
        <v>59</v>
      </c>
      <c r="L38" s="506" t="s">
        <v>57</v>
      </c>
      <c r="M38" s="491" t="s">
        <v>60</v>
      </c>
      <c r="N38" s="77"/>
      <c r="O38" s="77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39"/>
      <c r="AC38" s="39"/>
      <c r="AD38" s="98"/>
    </row>
    <row r="39" spans="1:1010" x14ac:dyDescent="0.25">
      <c r="A39" s="36" t="s">
        <v>34</v>
      </c>
      <c r="B39" s="539"/>
      <c r="C39" s="539"/>
      <c r="D39" s="539"/>
      <c r="E39" s="539"/>
      <c r="F39" s="539"/>
      <c r="G39" s="539"/>
      <c r="H39" s="651"/>
      <c r="I39" s="539"/>
      <c r="J39" s="652"/>
      <c r="K39" s="505" t="s">
        <v>61</v>
      </c>
      <c r="L39" s="506" t="s">
        <v>57</v>
      </c>
      <c r="M39" s="494" t="s">
        <v>26</v>
      </c>
      <c r="N39" s="77"/>
      <c r="O39" s="77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39"/>
      <c r="AC39" s="39"/>
      <c r="AD39" s="98"/>
    </row>
    <row r="40" spans="1:1010" x14ac:dyDescent="0.25">
      <c r="A40" s="36" t="s">
        <v>34</v>
      </c>
      <c r="B40" s="539"/>
      <c r="C40" s="539"/>
      <c r="D40" s="539"/>
      <c r="E40" s="539"/>
      <c r="F40" s="539"/>
      <c r="G40" s="539"/>
      <c r="H40" s="651"/>
      <c r="I40" s="539"/>
      <c r="J40" s="652"/>
      <c r="K40" s="505" t="s">
        <v>62</v>
      </c>
      <c r="L40" s="506" t="s">
        <v>63</v>
      </c>
      <c r="M40" s="494"/>
      <c r="N40" s="77"/>
      <c r="O40" s="77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39"/>
      <c r="AC40" s="39"/>
      <c r="AD40" s="98"/>
    </row>
    <row r="41" spans="1:1010" x14ac:dyDescent="0.25">
      <c r="A41" s="36" t="s">
        <v>34</v>
      </c>
      <c r="B41" s="539"/>
      <c r="C41" s="539"/>
      <c r="D41" s="539"/>
      <c r="E41" s="539"/>
      <c r="F41" s="539"/>
      <c r="G41" s="539"/>
      <c r="H41" s="651"/>
      <c r="I41" s="539"/>
      <c r="J41" s="652"/>
      <c r="K41" s="505" t="s">
        <v>64</v>
      </c>
      <c r="L41" s="506" t="s">
        <v>65</v>
      </c>
      <c r="M41" s="494"/>
      <c r="N41" s="77"/>
      <c r="O41" s="77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39"/>
      <c r="AC41" s="39"/>
      <c r="AD41" s="98"/>
    </row>
    <row r="42" spans="1:1010" x14ac:dyDescent="0.25">
      <c r="A42" s="36" t="s">
        <v>34</v>
      </c>
      <c r="B42" s="539"/>
      <c r="C42" s="539"/>
      <c r="D42" s="539"/>
      <c r="E42" s="539"/>
      <c r="F42" s="539"/>
      <c r="G42" s="539"/>
      <c r="H42" s="651"/>
      <c r="I42" s="539"/>
      <c r="J42" s="652"/>
      <c r="K42" s="505" t="s">
        <v>66</v>
      </c>
      <c r="L42" s="506" t="s">
        <v>65</v>
      </c>
      <c r="M42" s="494"/>
      <c r="N42" s="77"/>
      <c r="O42" s="77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39"/>
      <c r="AC42" s="39"/>
      <c r="AD42" s="98"/>
    </row>
    <row r="43" spans="1:1010" x14ac:dyDescent="0.25">
      <c r="A43" s="36" t="s">
        <v>34</v>
      </c>
      <c r="B43" s="539"/>
      <c r="C43" s="539"/>
      <c r="D43" s="539"/>
      <c r="E43" s="539"/>
      <c r="F43" s="539"/>
      <c r="G43" s="539"/>
      <c r="H43" s="651"/>
      <c r="I43" s="539"/>
      <c r="J43" s="652"/>
      <c r="K43" s="505" t="s">
        <v>67</v>
      </c>
      <c r="L43" s="506" t="s">
        <v>65</v>
      </c>
      <c r="M43" s="494"/>
      <c r="N43" s="77"/>
      <c r="O43" s="77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39"/>
      <c r="AC43" s="39"/>
      <c r="AD43" s="98"/>
    </row>
    <row r="44" spans="1:1010" x14ac:dyDescent="0.25">
      <c r="A44" s="36" t="s">
        <v>34</v>
      </c>
      <c r="B44" s="539"/>
      <c r="C44" s="539"/>
      <c r="D44" s="539"/>
      <c r="E44" s="539"/>
      <c r="F44" s="539"/>
      <c r="G44" s="539"/>
      <c r="H44" s="651"/>
      <c r="I44" s="539"/>
      <c r="J44" s="652"/>
      <c r="K44" s="505" t="s">
        <v>68</v>
      </c>
      <c r="L44" s="506" t="s">
        <v>65</v>
      </c>
      <c r="M44" s="494"/>
      <c r="N44" s="77"/>
      <c r="O44" s="77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39"/>
      <c r="AC44" s="39"/>
      <c r="AD44" s="98"/>
    </row>
    <row r="45" spans="1:1010" ht="15.75" thickBot="1" x14ac:dyDescent="0.3">
      <c r="A45" s="36" t="s">
        <v>34</v>
      </c>
      <c r="B45" s="539"/>
      <c r="C45" s="539"/>
      <c r="D45" s="539"/>
      <c r="E45" s="539"/>
      <c r="F45" s="539"/>
      <c r="G45" s="539"/>
      <c r="H45" s="651"/>
      <c r="I45" s="2778"/>
      <c r="J45" s="661"/>
      <c r="K45" s="508" t="s">
        <v>69</v>
      </c>
      <c r="L45" s="509" t="s">
        <v>65</v>
      </c>
      <c r="M45" s="494"/>
      <c r="N45" s="77"/>
      <c r="O45" s="77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39"/>
      <c r="AC45" s="39"/>
      <c r="AD45" s="98"/>
    </row>
    <row r="46" spans="1:1010" s="17" customFormat="1" ht="15.75" thickTop="1" x14ac:dyDescent="0.25">
      <c r="A46" s="34" t="s">
        <v>70</v>
      </c>
      <c r="B46" s="536">
        <v>14</v>
      </c>
      <c r="C46" s="536">
        <v>5</v>
      </c>
      <c r="D46" s="536">
        <v>-1</v>
      </c>
      <c r="E46" s="536">
        <v>0</v>
      </c>
      <c r="F46" s="536">
        <v>-1</v>
      </c>
      <c r="G46" s="536">
        <v>35</v>
      </c>
      <c r="H46" s="2788">
        <v>2</v>
      </c>
      <c r="I46" s="2777">
        <v>0</v>
      </c>
      <c r="J46" s="646">
        <v>2</v>
      </c>
      <c r="K46" s="503" t="s">
        <v>71</v>
      </c>
      <c r="L46" s="504" t="s">
        <v>20</v>
      </c>
      <c r="M46" s="492"/>
      <c r="N46" s="75"/>
      <c r="O46" s="74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67"/>
      <c r="AC46" s="67"/>
      <c r="AD46" s="98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</row>
    <row r="47" spans="1:1010" ht="15.75" thickBot="1" x14ac:dyDescent="0.3">
      <c r="A47" s="35" t="s">
        <v>70</v>
      </c>
      <c r="B47" s="537"/>
      <c r="C47" s="537"/>
      <c r="D47" s="537"/>
      <c r="E47" s="537"/>
      <c r="F47" s="537"/>
      <c r="G47" s="537"/>
      <c r="H47" s="647"/>
      <c r="I47" s="538"/>
      <c r="J47" s="650"/>
      <c r="K47" s="508" t="s">
        <v>72</v>
      </c>
      <c r="L47" s="509" t="s">
        <v>20</v>
      </c>
      <c r="M47" s="491"/>
      <c r="N47" s="78"/>
      <c r="O47" s="77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39"/>
      <c r="AC47" s="39"/>
      <c r="AD47" s="98"/>
    </row>
    <row r="48" spans="1:1010" s="17" customFormat="1" ht="15.75" thickTop="1" x14ac:dyDescent="0.25">
      <c r="A48" s="34" t="s">
        <v>73</v>
      </c>
      <c r="B48" s="536">
        <v>101</v>
      </c>
      <c r="C48" s="536">
        <v>63</v>
      </c>
      <c r="D48" s="536">
        <v>-18</v>
      </c>
      <c r="E48" s="536">
        <v>-5</v>
      </c>
      <c r="F48" s="536">
        <v>-23</v>
      </c>
      <c r="G48" s="536">
        <v>223</v>
      </c>
      <c r="H48" s="2788">
        <v>6</v>
      </c>
      <c r="I48" s="2777">
        <v>0</v>
      </c>
      <c r="J48" s="646">
        <v>6</v>
      </c>
      <c r="K48" s="503" t="s">
        <v>74</v>
      </c>
      <c r="L48" s="504" t="s">
        <v>38</v>
      </c>
      <c r="M48" s="495"/>
      <c r="N48" s="74"/>
      <c r="O48" s="74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67"/>
      <c r="AC48" s="67"/>
      <c r="AD48" s="9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</row>
    <row r="49" spans="1:1010" x14ac:dyDescent="0.25">
      <c r="A49" s="35" t="s">
        <v>73</v>
      </c>
      <c r="B49" s="537"/>
      <c r="C49" s="537"/>
      <c r="D49" s="537"/>
      <c r="E49" s="537"/>
      <c r="F49" s="537"/>
      <c r="G49" s="537"/>
      <c r="H49" s="647"/>
      <c r="I49" s="537"/>
      <c r="J49" s="648"/>
      <c r="K49" s="505" t="s">
        <v>75</v>
      </c>
      <c r="L49" s="506" t="s">
        <v>20</v>
      </c>
      <c r="M49" s="491"/>
      <c r="N49" s="78"/>
      <c r="O49" s="77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39"/>
      <c r="AC49" s="39"/>
      <c r="AD49" s="98"/>
    </row>
    <row r="50" spans="1:1010" x14ac:dyDescent="0.25">
      <c r="A50" s="35" t="s">
        <v>73</v>
      </c>
      <c r="B50" s="537"/>
      <c r="C50" s="537"/>
      <c r="D50" s="537"/>
      <c r="E50" s="537"/>
      <c r="F50" s="537"/>
      <c r="G50" s="537"/>
      <c r="H50" s="647"/>
      <c r="I50" s="537"/>
      <c r="J50" s="648"/>
      <c r="K50" s="505" t="s">
        <v>76</v>
      </c>
      <c r="L50" s="506" t="s">
        <v>45</v>
      </c>
      <c r="M50" s="491" t="s">
        <v>77</v>
      </c>
      <c r="N50" s="78"/>
      <c r="O50" s="77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39"/>
      <c r="AC50" s="39"/>
      <c r="AD50" s="98"/>
    </row>
    <row r="51" spans="1:1010" x14ac:dyDescent="0.25">
      <c r="A51" s="35" t="s">
        <v>73</v>
      </c>
      <c r="B51" s="537"/>
      <c r="C51" s="537"/>
      <c r="D51" s="537"/>
      <c r="E51" s="537"/>
      <c r="F51" s="537"/>
      <c r="G51" s="537"/>
      <c r="H51" s="647"/>
      <c r="I51" s="537"/>
      <c r="J51" s="648"/>
      <c r="K51" s="505" t="s">
        <v>78</v>
      </c>
      <c r="L51" s="506" t="s">
        <v>25</v>
      </c>
      <c r="M51" s="494"/>
      <c r="N51" s="77"/>
      <c r="O51" s="77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39"/>
      <c r="AC51" s="39"/>
      <c r="AD51" s="98"/>
    </row>
    <row r="52" spans="1:1010" x14ac:dyDescent="0.25">
      <c r="A52" s="35" t="s">
        <v>73</v>
      </c>
      <c r="B52" s="537"/>
      <c r="C52" s="537"/>
      <c r="D52" s="537"/>
      <c r="E52" s="537"/>
      <c r="F52" s="537"/>
      <c r="G52" s="537"/>
      <c r="H52" s="647"/>
      <c r="I52" s="537"/>
      <c r="J52" s="648"/>
      <c r="K52" s="505" t="s">
        <v>79</v>
      </c>
      <c r="L52" s="506" t="s">
        <v>25</v>
      </c>
      <c r="M52" s="494"/>
      <c r="N52" s="77"/>
      <c r="O52" s="77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39"/>
      <c r="AC52" s="39"/>
      <c r="AD52" s="98"/>
    </row>
    <row r="53" spans="1:1010" ht="15.75" thickBot="1" x14ac:dyDescent="0.3">
      <c r="A53" s="35" t="s">
        <v>73</v>
      </c>
      <c r="B53" s="537"/>
      <c r="C53" s="537"/>
      <c r="D53" s="537"/>
      <c r="E53" s="537"/>
      <c r="F53" s="537"/>
      <c r="G53" s="537"/>
      <c r="H53" s="647"/>
      <c r="I53" s="538"/>
      <c r="J53" s="650"/>
      <c r="K53" s="508" t="s">
        <v>80</v>
      </c>
      <c r="L53" s="509" t="s">
        <v>25</v>
      </c>
      <c r="M53" s="494" t="s">
        <v>81</v>
      </c>
      <c r="N53" s="77"/>
      <c r="O53" s="77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39"/>
      <c r="AC53" s="39"/>
      <c r="AD53" s="98"/>
    </row>
    <row r="54" spans="1:1010" s="17" customFormat="1" ht="15.75" thickTop="1" x14ac:dyDescent="0.25">
      <c r="A54" s="19" t="s">
        <v>82</v>
      </c>
      <c r="B54" s="540">
        <v>146</v>
      </c>
      <c r="C54" s="540">
        <v>58</v>
      </c>
      <c r="D54" s="540">
        <v>-5</v>
      </c>
      <c r="E54" s="540">
        <v>-14</v>
      </c>
      <c r="F54" s="540">
        <v>-19</v>
      </c>
      <c r="G54" s="540">
        <v>458</v>
      </c>
      <c r="H54" s="2789">
        <v>6</v>
      </c>
      <c r="I54" s="2779">
        <v>0</v>
      </c>
      <c r="J54" s="662">
        <v>6</v>
      </c>
      <c r="K54" s="503" t="s">
        <v>83</v>
      </c>
      <c r="L54" s="504" t="s">
        <v>20</v>
      </c>
      <c r="M54" s="49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67"/>
      <c r="AC54" s="67"/>
      <c r="AD54" s="98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1:1010" x14ac:dyDescent="0.25">
      <c r="A55" s="32" t="s">
        <v>82</v>
      </c>
      <c r="B55" s="541"/>
      <c r="C55" s="541"/>
      <c r="D55" s="541"/>
      <c r="E55" s="541"/>
      <c r="F55" s="541"/>
      <c r="G55" s="541"/>
      <c r="H55" s="653"/>
      <c r="I55" s="541"/>
      <c r="J55" s="654"/>
      <c r="K55" s="505" t="s">
        <v>84</v>
      </c>
      <c r="L55" s="506" t="s">
        <v>20</v>
      </c>
      <c r="M55" s="497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39"/>
      <c r="AC55" s="39"/>
      <c r="AD55" s="98"/>
    </row>
    <row r="56" spans="1:1010" x14ac:dyDescent="0.25">
      <c r="A56" s="20" t="s">
        <v>82</v>
      </c>
      <c r="B56" s="542"/>
      <c r="C56" s="542"/>
      <c r="D56" s="542"/>
      <c r="E56" s="542"/>
      <c r="F56" s="541"/>
      <c r="G56" s="542"/>
      <c r="H56" s="653"/>
      <c r="I56" s="541"/>
      <c r="J56" s="654"/>
      <c r="K56" s="505" t="s">
        <v>85</v>
      </c>
      <c r="L56" s="506" t="s">
        <v>45</v>
      </c>
      <c r="M56" s="497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39"/>
      <c r="AC56" s="39"/>
      <c r="AD56" s="98"/>
    </row>
    <row r="57" spans="1:1010" x14ac:dyDescent="0.25">
      <c r="A57" s="20" t="s">
        <v>82</v>
      </c>
      <c r="B57" s="542"/>
      <c r="C57" s="542"/>
      <c r="D57" s="542"/>
      <c r="E57" s="542"/>
      <c r="F57" s="541"/>
      <c r="G57" s="542"/>
      <c r="H57" s="653"/>
      <c r="I57" s="541"/>
      <c r="J57" s="654"/>
      <c r="K57" s="505" t="s">
        <v>86</v>
      </c>
      <c r="L57" s="506" t="s">
        <v>45</v>
      </c>
      <c r="M57" s="497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39"/>
      <c r="AC57" s="39"/>
      <c r="AD57" s="98"/>
    </row>
    <row r="58" spans="1:1010" x14ac:dyDescent="0.25">
      <c r="A58" s="20" t="s">
        <v>82</v>
      </c>
      <c r="B58" s="542"/>
      <c r="C58" s="542"/>
      <c r="D58" s="542"/>
      <c r="E58" s="542"/>
      <c r="F58" s="541"/>
      <c r="G58" s="542"/>
      <c r="H58" s="653"/>
      <c r="I58" s="541"/>
      <c r="J58" s="654"/>
      <c r="K58" s="505" t="s">
        <v>87</v>
      </c>
      <c r="L58" s="506" t="s">
        <v>63</v>
      </c>
      <c r="M58" s="497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39"/>
      <c r="AC58" s="39"/>
      <c r="AD58" s="98"/>
    </row>
    <row r="59" spans="1:1010" ht="15.75" thickBot="1" x14ac:dyDescent="0.3">
      <c r="A59" s="20" t="s">
        <v>82</v>
      </c>
      <c r="B59" s="542"/>
      <c r="C59" s="542"/>
      <c r="D59" s="542"/>
      <c r="E59" s="542"/>
      <c r="F59" s="541"/>
      <c r="G59" s="542"/>
      <c r="H59" s="653"/>
      <c r="I59" s="2780"/>
      <c r="J59" s="660"/>
      <c r="K59" s="508" t="s">
        <v>88</v>
      </c>
      <c r="L59" s="509" t="s">
        <v>63</v>
      </c>
      <c r="M59" s="497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39"/>
      <c r="AC59" s="39"/>
      <c r="AD59" s="98"/>
    </row>
    <row r="60" spans="1:1010" s="17" customFormat="1" ht="15.75" thickTop="1" x14ac:dyDescent="0.25">
      <c r="A60" s="43" t="s">
        <v>89</v>
      </c>
      <c r="B60" s="543">
        <v>14</v>
      </c>
      <c r="C60" s="543">
        <v>5</v>
      </c>
      <c r="D60" s="543">
        <v>-1</v>
      </c>
      <c r="E60" s="543">
        <v>0</v>
      </c>
      <c r="F60" s="543">
        <v>-1</v>
      </c>
      <c r="G60" s="543">
        <v>170</v>
      </c>
      <c r="H60" s="2790">
        <v>8</v>
      </c>
      <c r="I60" s="545">
        <v>0</v>
      </c>
      <c r="J60" s="656">
        <v>8</v>
      </c>
      <c r="K60" s="503" t="s">
        <v>90</v>
      </c>
      <c r="L60" s="504" t="s">
        <v>36</v>
      </c>
      <c r="M60" s="495"/>
      <c r="N60" s="74" t="s">
        <v>91</v>
      </c>
      <c r="O60" s="74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67"/>
      <c r="AC60" s="67"/>
      <c r="AD60" s="97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</row>
    <row r="61" spans="1:1010" x14ac:dyDescent="0.25">
      <c r="A61" s="36" t="s">
        <v>89</v>
      </c>
      <c r="B61" s="537"/>
      <c r="C61" s="537"/>
      <c r="D61" s="537"/>
      <c r="E61" s="537"/>
      <c r="F61" s="537"/>
      <c r="G61" s="537"/>
      <c r="H61" s="647"/>
      <c r="I61" s="537"/>
      <c r="J61" s="648"/>
      <c r="K61" s="505" t="s">
        <v>92</v>
      </c>
      <c r="L61" s="506" t="s">
        <v>38</v>
      </c>
      <c r="M61" s="494"/>
      <c r="N61" s="77"/>
      <c r="O61" s="77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39"/>
      <c r="AC61" s="39"/>
      <c r="AD61" s="98"/>
    </row>
    <row r="62" spans="1:1010" x14ac:dyDescent="0.25">
      <c r="A62" s="36" t="s">
        <v>89</v>
      </c>
      <c r="B62" s="537"/>
      <c r="C62" s="537"/>
      <c r="D62" s="537"/>
      <c r="E62" s="537"/>
      <c r="F62" s="537"/>
      <c r="G62" s="537"/>
      <c r="H62" s="647"/>
      <c r="I62" s="537"/>
      <c r="J62" s="648"/>
      <c r="K62" s="505" t="s">
        <v>93</v>
      </c>
      <c r="L62" s="506" t="s">
        <v>38</v>
      </c>
      <c r="M62" s="494"/>
      <c r="N62" s="77"/>
      <c r="O62" s="77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39"/>
      <c r="AC62" s="39"/>
      <c r="AD62" s="97"/>
    </row>
    <row r="63" spans="1:1010" x14ac:dyDescent="0.25">
      <c r="A63" s="36" t="s">
        <v>89</v>
      </c>
      <c r="B63" s="537"/>
      <c r="C63" s="537"/>
      <c r="D63" s="537"/>
      <c r="E63" s="537"/>
      <c r="F63" s="537"/>
      <c r="G63" s="537"/>
      <c r="H63" s="647"/>
      <c r="I63" s="537"/>
      <c r="J63" s="648"/>
      <c r="K63" s="505" t="s">
        <v>94</v>
      </c>
      <c r="L63" s="506" t="s">
        <v>20</v>
      </c>
      <c r="M63" s="494"/>
      <c r="N63" s="77"/>
      <c r="O63" s="77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39"/>
      <c r="AC63" s="39"/>
      <c r="AD63" s="98"/>
    </row>
    <row r="64" spans="1:1010" x14ac:dyDescent="0.25">
      <c r="A64" s="36" t="s">
        <v>89</v>
      </c>
      <c r="B64" s="537"/>
      <c r="C64" s="537"/>
      <c r="D64" s="537"/>
      <c r="E64" s="537"/>
      <c r="F64" s="537"/>
      <c r="G64" s="537"/>
      <c r="H64" s="647"/>
      <c r="I64" s="537"/>
      <c r="J64" s="648"/>
      <c r="K64" s="505" t="s">
        <v>95</v>
      </c>
      <c r="L64" s="506" t="s">
        <v>45</v>
      </c>
      <c r="M64" s="494"/>
      <c r="N64" s="77"/>
      <c r="O64" s="77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39"/>
      <c r="AC64" s="39"/>
      <c r="AD64" s="98"/>
    </row>
    <row r="65" spans="1:1010" x14ac:dyDescent="0.25">
      <c r="A65" s="36" t="s">
        <v>89</v>
      </c>
      <c r="B65" s="537"/>
      <c r="C65" s="537"/>
      <c r="D65" s="537"/>
      <c r="E65" s="537"/>
      <c r="F65" s="537"/>
      <c r="G65" s="537"/>
      <c r="H65" s="647"/>
      <c r="I65" s="537"/>
      <c r="J65" s="648"/>
      <c r="K65" s="505" t="s">
        <v>96</v>
      </c>
      <c r="L65" s="506" t="s">
        <v>46</v>
      </c>
      <c r="M65" s="494"/>
      <c r="N65" s="77"/>
      <c r="O65" s="77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39"/>
      <c r="AC65" s="39"/>
      <c r="AD65" s="98"/>
    </row>
    <row r="66" spans="1:1010" x14ac:dyDescent="0.25">
      <c r="A66" s="35" t="s">
        <v>89</v>
      </c>
      <c r="B66" s="537"/>
      <c r="C66" s="537"/>
      <c r="D66" s="537"/>
      <c r="E66" s="537"/>
      <c r="F66" s="537"/>
      <c r="G66" s="537"/>
      <c r="H66" s="647"/>
      <c r="I66" s="537"/>
      <c r="J66" s="648"/>
      <c r="K66" s="505" t="s">
        <v>97</v>
      </c>
      <c r="L66" s="506" t="s">
        <v>46</v>
      </c>
      <c r="M66" s="494"/>
      <c r="N66" s="77"/>
      <c r="O66" s="77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39"/>
      <c r="AC66" s="39"/>
      <c r="AD66" s="98"/>
    </row>
    <row r="67" spans="1:1010" ht="15.75" thickBot="1" x14ac:dyDescent="0.3">
      <c r="A67" s="35" t="s">
        <v>89</v>
      </c>
      <c r="B67" s="537"/>
      <c r="C67" s="537"/>
      <c r="D67" s="537"/>
      <c r="E67" s="537"/>
      <c r="F67" s="537"/>
      <c r="G67" s="537"/>
      <c r="H67" s="647"/>
      <c r="I67" s="537"/>
      <c r="J67" s="648"/>
      <c r="K67" s="508" t="s">
        <v>98</v>
      </c>
      <c r="L67" s="509" t="s">
        <v>99</v>
      </c>
      <c r="M67" s="494" t="s">
        <v>26</v>
      </c>
      <c r="N67" s="77"/>
      <c r="O67" s="77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39"/>
      <c r="AC67" s="39"/>
      <c r="AD67" s="98"/>
    </row>
    <row r="68" spans="1:1010" s="17" customFormat="1" ht="15.75" thickTop="1" x14ac:dyDescent="0.25">
      <c r="A68" s="43" t="s">
        <v>100</v>
      </c>
      <c r="B68" s="543">
        <v>54</v>
      </c>
      <c r="C68" s="543">
        <v>-31</v>
      </c>
      <c r="D68" s="543">
        <v>0</v>
      </c>
      <c r="E68" s="543">
        <v>0</v>
      </c>
      <c r="F68" s="543">
        <v>0</v>
      </c>
      <c r="G68" s="543">
        <v>360</v>
      </c>
      <c r="H68" s="2790">
        <v>2</v>
      </c>
      <c r="I68" s="2781">
        <v>0</v>
      </c>
      <c r="J68" s="663">
        <v>2</v>
      </c>
      <c r="K68" s="503" t="s">
        <v>101</v>
      </c>
      <c r="L68" s="504" t="s">
        <v>20</v>
      </c>
      <c r="M68" s="492"/>
      <c r="N68" s="75"/>
      <c r="O68" s="74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67"/>
      <c r="AC68" s="67"/>
      <c r="AD68" s="9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</row>
    <row r="69" spans="1:1010" s="29" customFormat="1" ht="15.75" thickBot="1" x14ac:dyDescent="0.3">
      <c r="A69" s="85" t="s">
        <v>100</v>
      </c>
      <c r="B69" s="544"/>
      <c r="C69" s="544"/>
      <c r="D69" s="544"/>
      <c r="E69" s="544"/>
      <c r="F69" s="544"/>
      <c r="G69" s="544"/>
      <c r="H69" s="2791"/>
      <c r="I69" s="538"/>
      <c r="J69" s="650"/>
      <c r="K69" s="508" t="s">
        <v>102</v>
      </c>
      <c r="L69" s="509" t="s">
        <v>32</v>
      </c>
      <c r="M69" s="498"/>
      <c r="N69" s="87"/>
      <c r="O69" s="86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69"/>
      <c r="AC69" s="69"/>
      <c r="AD69" s="98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</row>
    <row r="70" spans="1:1010" ht="15.75" thickTop="1" x14ac:dyDescent="0.25">
      <c r="A70" s="84" t="s">
        <v>103</v>
      </c>
      <c r="B70" s="545">
        <v>4514</v>
      </c>
      <c r="C70" s="545">
        <v>1393</v>
      </c>
      <c r="D70" s="545">
        <v>-31</v>
      </c>
      <c r="E70" s="545">
        <v>-441</v>
      </c>
      <c r="F70" s="545">
        <v>-472</v>
      </c>
      <c r="G70" s="545">
        <v>16383</v>
      </c>
      <c r="H70" s="655">
        <v>41</v>
      </c>
      <c r="I70" s="2781">
        <v>0</v>
      </c>
      <c r="J70" s="663">
        <v>41</v>
      </c>
      <c r="K70" s="503" t="s">
        <v>104</v>
      </c>
      <c r="L70" s="504" t="s">
        <v>36</v>
      </c>
      <c r="M70" s="491"/>
      <c r="N70" s="78"/>
      <c r="O70" s="77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39"/>
      <c r="AC70" s="39"/>
      <c r="AD70" s="98"/>
    </row>
    <row r="71" spans="1:1010" x14ac:dyDescent="0.25">
      <c r="A71" s="35" t="s">
        <v>103</v>
      </c>
      <c r="B71" s="537"/>
      <c r="C71" s="537"/>
      <c r="D71" s="537"/>
      <c r="E71" s="537"/>
      <c r="F71" s="537"/>
      <c r="G71" s="537"/>
      <c r="H71" s="647"/>
      <c r="I71" s="537"/>
      <c r="J71" s="648"/>
      <c r="K71" s="505" t="s">
        <v>105</v>
      </c>
      <c r="L71" s="506" t="s">
        <v>38</v>
      </c>
      <c r="M71" s="494"/>
      <c r="N71" s="77"/>
      <c r="O71" s="77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39"/>
      <c r="AC71" s="39"/>
      <c r="AD71" s="98"/>
    </row>
    <row r="72" spans="1:1010" x14ac:dyDescent="0.25">
      <c r="A72" s="35" t="s">
        <v>103</v>
      </c>
      <c r="B72" s="537"/>
      <c r="C72" s="537"/>
      <c r="D72" s="537"/>
      <c r="E72" s="537"/>
      <c r="F72" s="537"/>
      <c r="G72" s="537"/>
      <c r="H72" s="647"/>
      <c r="I72" s="537"/>
      <c r="J72" s="648"/>
      <c r="K72" s="505" t="s">
        <v>106</v>
      </c>
      <c r="L72" s="506" t="s">
        <v>38</v>
      </c>
      <c r="M72" s="491"/>
      <c r="N72" s="78"/>
      <c r="O72" s="77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39"/>
      <c r="AC72" s="39"/>
      <c r="AD72" s="98"/>
    </row>
    <row r="73" spans="1:1010" x14ac:dyDescent="0.25">
      <c r="A73" s="35" t="s">
        <v>103</v>
      </c>
      <c r="B73" s="537"/>
      <c r="C73" s="537"/>
      <c r="D73" s="537"/>
      <c r="E73" s="537"/>
      <c r="F73" s="537"/>
      <c r="G73" s="537"/>
      <c r="H73" s="647"/>
      <c r="I73" s="537"/>
      <c r="J73" s="648"/>
      <c r="K73" s="505" t="s">
        <v>4896</v>
      </c>
      <c r="L73" s="506" t="s">
        <v>38</v>
      </c>
      <c r="M73" s="494"/>
      <c r="N73" s="77"/>
      <c r="O73" s="77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39"/>
      <c r="AC73" s="39"/>
      <c r="AD73" s="98"/>
    </row>
    <row r="74" spans="1:1010" x14ac:dyDescent="0.25">
      <c r="A74" s="35" t="s">
        <v>103</v>
      </c>
      <c r="B74" s="537"/>
      <c r="C74" s="537"/>
      <c r="D74" s="537"/>
      <c r="E74" s="537"/>
      <c r="F74" s="537"/>
      <c r="G74" s="537"/>
      <c r="H74" s="647"/>
      <c r="I74" s="537"/>
      <c r="J74" s="648"/>
      <c r="K74" s="505" t="s">
        <v>107</v>
      </c>
      <c r="L74" s="506" t="s">
        <v>38</v>
      </c>
      <c r="M74" s="494"/>
      <c r="N74" s="77"/>
      <c r="O74" s="77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39"/>
      <c r="AC74" s="39"/>
      <c r="AD74" s="98"/>
    </row>
    <row r="75" spans="1:1010" x14ac:dyDescent="0.25">
      <c r="A75" s="35" t="s">
        <v>103</v>
      </c>
      <c r="B75" s="537"/>
      <c r="C75" s="537"/>
      <c r="D75" s="537"/>
      <c r="E75" s="537"/>
      <c r="F75" s="537"/>
      <c r="G75" s="537"/>
      <c r="H75" s="647"/>
      <c r="I75" s="537"/>
      <c r="J75" s="648"/>
      <c r="K75" s="505" t="s">
        <v>108</v>
      </c>
      <c r="L75" s="506" t="s">
        <v>38</v>
      </c>
      <c r="M75" s="494"/>
      <c r="N75" s="77"/>
      <c r="O75" s="77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39"/>
      <c r="AC75" s="39"/>
      <c r="AD75" s="98"/>
    </row>
    <row r="76" spans="1:1010" x14ac:dyDescent="0.25">
      <c r="A76" s="35" t="s">
        <v>103</v>
      </c>
      <c r="B76" s="537"/>
      <c r="C76" s="537"/>
      <c r="D76" s="537"/>
      <c r="E76" s="537"/>
      <c r="F76" s="537"/>
      <c r="G76" s="537"/>
      <c r="H76" s="647"/>
      <c r="I76" s="537"/>
      <c r="J76" s="648"/>
      <c r="K76" s="505" t="s">
        <v>109</v>
      </c>
      <c r="L76" s="506" t="s">
        <v>40</v>
      </c>
      <c r="M76" s="491"/>
      <c r="N76" s="78" t="s">
        <v>110</v>
      </c>
      <c r="O76" s="77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39"/>
      <c r="AC76" s="39"/>
      <c r="AD76" s="97"/>
    </row>
    <row r="77" spans="1:1010" x14ac:dyDescent="0.25">
      <c r="A77" s="35" t="s">
        <v>103</v>
      </c>
      <c r="B77" s="537"/>
      <c r="C77" s="537"/>
      <c r="D77" s="537"/>
      <c r="E77" s="537"/>
      <c r="F77" s="537"/>
      <c r="G77" s="537"/>
      <c r="H77" s="647"/>
      <c r="I77" s="537"/>
      <c r="J77" s="648"/>
      <c r="K77" s="505" t="s">
        <v>111</v>
      </c>
      <c r="L77" s="506" t="s">
        <v>40</v>
      </c>
      <c r="M77" s="491"/>
      <c r="N77" s="78"/>
      <c r="O77" s="77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39"/>
      <c r="AC77" s="39"/>
      <c r="AD77" s="98"/>
    </row>
    <row r="78" spans="1:1010" x14ac:dyDescent="0.25">
      <c r="A78" s="35" t="s">
        <v>103</v>
      </c>
      <c r="B78" s="537"/>
      <c r="C78" s="537"/>
      <c r="D78" s="537"/>
      <c r="E78" s="537"/>
      <c r="F78" s="537"/>
      <c r="G78" s="537"/>
      <c r="H78" s="647"/>
      <c r="I78" s="537"/>
      <c r="J78" s="648"/>
      <c r="K78" s="505" t="s">
        <v>112</v>
      </c>
      <c r="L78" s="506" t="s">
        <v>40</v>
      </c>
      <c r="M78" s="491" t="s">
        <v>113</v>
      </c>
      <c r="N78" s="78" t="s">
        <v>110</v>
      </c>
      <c r="O78" s="77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39"/>
      <c r="AC78" s="39"/>
      <c r="AD78" s="97"/>
    </row>
    <row r="79" spans="1:1010" x14ac:dyDescent="0.25">
      <c r="A79" s="35" t="s">
        <v>103</v>
      </c>
      <c r="B79" s="537"/>
      <c r="C79" s="537"/>
      <c r="D79" s="537"/>
      <c r="E79" s="537"/>
      <c r="F79" s="537"/>
      <c r="G79" s="537"/>
      <c r="H79" s="647"/>
      <c r="I79" s="537"/>
      <c r="J79" s="648"/>
      <c r="K79" s="505" t="s">
        <v>114</v>
      </c>
      <c r="L79" s="506" t="s">
        <v>40</v>
      </c>
      <c r="M79" s="491"/>
      <c r="N79" s="78" t="s">
        <v>110</v>
      </c>
      <c r="O79" s="77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39"/>
      <c r="AC79" s="39"/>
      <c r="AD79" s="98"/>
    </row>
    <row r="80" spans="1:1010" x14ac:dyDescent="0.25">
      <c r="A80" s="35" t="s">
        <v>103</v>
      </c>
      <c r="B80" s="537"/>
      <c r="C80" s="537"/>
      <c r="D80" s="537"/>
      <c r="E80" s="537"/>
      <c r="F80" s="537"/>
      <c r="G80" s="537"/>
      <c r="H80" s="647"/>
      <c r="I80" s="537"/>
      <c r="J80" s="648"/>
      <c r="K80" s="505" t="s">
        <v>115</v>
      </c>
      <c r="L80" s="506" t="s">
        <v>40</v>
      </c>
      <c r="M80" s="491"/>
      <c r="N80" s="78"/>
      <c r="O80" s="77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39"/>
      <c r="AC80" s="39"/>
      <c r="AD80" s="98"/>
    </row>
    <row r="81" spans="1:30" x14ac:dyDescent="0.25">
      <c r="A81" s="35" t="s">
        <v>103</v>
      </c>
      <c r="B81" s="537"/>
      <c r="C81" s="537"/>
      <c r="D81" s="537"/>
      <c r="E81" s="537"/>
      <c r="F81" s="537"/>
      <c r="G81" s="537"/>
      <c r="H81" s="647"/>
      <c r="I81" s="537"/>
      <c r="J81" s="648"/>
      <c r="K81" s="505" t="s">
        <v>116</v>
      </c>
      <c r="L81" s="506" t="s">
        <v>40</v>
      </c>
      <c r="M81" s="494"/>
      <c r="N81" s="77" t="s">
        <v>110</v>
      </c>
      <c r="O81" s="77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39"/>
      <c r="AC81" s="39"/>
      <c r="AD81" s="98"/>
    </row>
    <row r="82" spans="1:30" x14ac:dyDescent="0.25">
      <c r="A82" s="35" t="s">
        <v>103</v>
      </c>
      <c r="B82" s="537"/>
      <c r="C82" s="537"/>
      <c r="D82" s="537"/>
      <c r="E82" s="537"/>
      <c r="F82" s="537"/>
      <c r="G82" s="537"/>
      <c r="H82" s="647"/>
      <c r="I82" s="537"/>
      <c r="J82" s="648"/>
      <c r="K82" s="505" t="s">
        <v>117</v>
      </c>
      <c r="L82" s="506" t="s">
        <v>40</v>
      </c>
      <c r="M82" s="491"/>
      <c r="N82" s="78" t="s">
        <v>118</v>
      </c>
      <c r="O82" s="77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39"/>
      <c r="AC82" s="39"/>
      <c r="AD82" s="97"/>
    </row>
    <row r="83" spans="1:30" x14ac:dyDescent="0.25">
      <c r="A83" s="35" t="s">
        <v>103</v>
      </c>
      <c r="B83" s="537"/>
      <c r="C83" s="537"/>
      <c r="D83" s="537"/>
      <c r="E83" s="537"/>
      <c r="F83" s="537"/>
      <c r="G83" s="537"/>
      <c r="H83" s="647"/>
      <c r="I83" s="537"/>
      <c r="J83" s="648"/>
      <c r="K83" s="505" t="s">
        <v>119</v>
      </c>
      <c r="L83" s="506" t="s">
        <v>40</v>
      </c>
      <c r="M83" s="491"/>
      <c r="N83" s="78"/>
      <c r="O83" s="77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39"/>
      <c r="AC83" s="39"/>
      <c r="AD83" s="98"/>
    </row>
    <row r="84" spans="1:30" x14ac:dyDescent="0.25">
      <c r="A84" s="35" t="s">
        <v>103</v>
      </c>
      <c r="B84" s="537"/>
      <c r="C84" s="537"/>
      <c r="D84" s="537"/>
      <c r="E84" s="537"/>
      <c r="F84" s="537"/>
      <c r="G84" s="537"/>
      <c r="H84" s="647"/>
      <c r="I84" s="537"/>
      <c r="J84" s="648"/>
      <c r="K84" s="505" t="s">
        <v>120</v>
      </c>
      <c r="L84" s="506" t="s">
        <v>40</v>
      </c>
      <c r="M84" s="491"/>
      <c r="N84" s="78" t="s">
        <v>118</v>
      </c>
      <c r="O84" s="77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39"/>
      <c r="AC84" s="39"/>
      <c r="AD84" s="98"/>
    </row>
    <row r="85" spans="1:30" x14ac:dyDescent="0.25">
      <c r="A85" s="35" t="s">
        <v>103</v>
      </c>
      <c r="B85" s="537"/>
      <c r="C85" s="537"/>
      <c r="D85" s="537"/>
      <c r="E85" s="537"/>
      <c r="F85" s="537"/>
      <c r="G85" s="537"/>
      <c r="H85" s="647"/>
      <c r="I85" s="537"/>
      <c r="J85" s="648"/>
      <c r="K85" s="505" t="s">
        <v>121</v>
      </c>
      <c r="L85" s="506" t="s">
        <v>20</v>
      </c>
      <c r="M85" s="494"/>
      <c r="N85" s="77"/>
      <c r="O85" s="77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39"/>
      <c r="AC85" s="39"/>
      <c r="AD85" s="98"/>
    </row>
    <row r="86" spans="1:30" x14ac:dyDescent="0.25">
      <c r="A86" s="35" t="s">
        <v>103</v>
      </c>
      <c r="B86" s="537"/>
      <c r="C86" s="537"/>
      <c r="D86" s="537"/>
      <c r="E86" s="537"/>
      <c r="F86" s="537"/>
      <c r="G86" s="537"/>
      <c r="H86" s="647"/>
      <c r="I86" s="537"/>
      <c r="J86" s="648"/>
      <c r="K86" s="505" t="s">
        <v>122</v>
      </c>
      <c r="L86" s="506" t="s">
        <v>20</v>
      </c>
      <c r="M86" s="494" t="s">
        <v>21</v>
      </c>
      <c r="N86" s="77"/>
      <c r="O86" s="77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39"/>
      <c r="AC86" s="39"/>
      <c r="AD86" s="98"/>
    </row>
    <row r="87" spans="1:30" x14ac:dyDescent="0.25">
      <c r="A87" s="35" t="s">
        <v>103</v>
      </c>
      <c r="B87" s="537"/>
      <c r="C87" s="537"/>
      <c r="D87" s="537"/>
      <c r="E87" s="537"/>
      <c r="F87" s="537"/>
      <c r="G87" s="537"/>
      <c r="H87" s="647"/>
      <c r="I87" s="537"/>
      <c r="J87" s="648"/>
      <c r="K87" s="505" t="s">
        <v>123</v>
      </c>
      <c r="L87" s="506" t="s">
        <v>124</v>
      </c>
      <c r="M87" s="494"/>
      <c r="N87" s="77"/>
      <c r="O87" s="77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39"/>
      <c r="AC87" s="39"/>
      <c r="AD87" s="97"/>
    </row>
    <row r="88" spans="1:30" x14ac:dyDescent="0.25">
      <c r="A88" s="35" t="s">
        <v>103</v>
      </c>
      <c r="B88" s="537"/>
      <c r="C88" s="537"/>
      <c r="D88" s="537"/>
      <c r="E88" s="537"/>
      <c r="F88" s="537"/>
      <c r="G88" s="537"/>
      <c r="H88" s="647"/>
      <c r="I88" s="537"/>
      <c r="J88" s="648"/>
      <c r="K88" s="505" t="s">
        <v>125</v>
      </c>
      <c r="L88" s="506" t="s">
        <v>45</v>
      </c>
      <c r="M88" s="494"/>
      <c r="N88" s="77"/>
      <c r="O88" s="77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39"/>
      <c r="AC88" s="39"/>
      <c r="AD88" s="98"/>
    </row>
    <row r="89" spans="1:30" x14ac:dyDescent="0.25">
      <c r="A89" s="35" t="s">
        <v>103</v>
      </c>
      <c r="B89" s="537"/>
      <c r="C89" s="537"/>
      <c r="D89" s="537"/>
      <c r="E89" s="537"/>
      <c r="F89" s="537"/>
      <c r="G89" s="537"/>
      <c r="H89" s="647"/>
      <c r="I89" s="537"/>
      <c r="J89" s="648"/>
      <c r="K89" s="505" t="s">
        <v>126</v>
      </c>
      <c r="L89" s="506" t="s">
        <v>46</v>
      </c>
      <c r="M89" s="494"/>
      <c r="N89" s="77"/>
      <c r="O89" s="77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39"/>
      <c r="AC89" s="39"/>
      <c r="AD89" s="98"/>
    </row>
    <row r="90" spans="1:30" ht="14.25" customHeight="1" x14ac:dyDescent="0.25">
      <c r="A90" s="35" t="s">
        <v>103</v>
      </c>
      <c r="B90" s="537"/>
      <c r="C90" s="537"/>
      <c r="D90" s="537"/>
      <c r="E90" s="537"/>
      <c r="F90" s="537"/>
      <c r="G90" s="537"/>
      <c r="H90" s="647"/>
      <c r="I90" s="537"/>
      <c r="J90" s="648"/>
      <c r="K90" s="505" t="s">
        <v>127</v>
      </c>
      <c r="L90" s="506" t="s">
        <v>46</v>
      </c>
      <c r="M90" s="494" t="s">
        <v>128</v>
      </c>
      <c r="N90" s="77"/>
      <c r="O90" s="77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39"/>
      <c r="AC90" s="39"/>
      <c r="AD90" s="98"/>
    </row>
    <row r="91" spans="1:30" x14ac:dyDescent="0.25">
      <c r="A91" s="35" t="s">
        <v>103</v>
      </c>
      <c r="B91" s="537"/>
      <c r="C91" s="537"/>
      <c r="D91" s="537"/>
      <c r="E91" s="537"/>
      <c r="F91" s="537"/>
      <c r="G91" s="537"/>
      <c r="H91" s="647"/>
      <c r="I91" s="537"/>
      <c r="J91" s="648"/>
      <c r="K91" s="505" t="s">
        <v>129</v>
      </c>
      <c r="L91" s="506" t="s">
        <v>47</v>
      </c>
      <c r="M91" s="491"/>
      <c r="N91" s="78"/>
      <c r="O91" s="77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39"/>
      <c r="AC91" s="39"/>
      <c r="AD91" s="98"/>
    </row>
    <row r="92" spans="1:30" x14ac:dyDescent="0.25">
      <c r="A92" s="35" t="s">
        <v>103</v>
      </c>
      <c r="B92" s="537"/>
      <c r="C92" s="537"/>
      <c r="D92" s="537"/>
      <c r="E92" s="537"/>
      <c r="F92" s="537"/>
      <c r="G92" s="537"/>
      <c r="H92" s="647"/>
      <c r="I92" s="537"/>
      <c r="J92" s="648"/>
      <c r="K92" s="505" t="s">
        <v>130</v>
      </c>
      <c r="L92" s="506" t="s">
        <v>46</v>
      </c>
      <c r="M92" s="491"/>
      <c r="N92" s="78"/>
      <c r="O92" s="77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39"/>
      <c r="AC92" s="39"/>
      <c r="AD92" s="98"/>
    </row>
    <row r="93" spans="1:30" x14ac:dyDescent="0.25">
      <c r="A93" s="35" t="s">
        <v>103</v>
      </c>
      <c r="B93" s="537"/>
      <c r="C93" s="537"/>
      <c r="D93" s="537"/>
      <c r="E93" s="537"/>
      <c r="F93" s="537"/>
      <c r="G93" s="537"/>
      <c r="H93" s="647"/>
      <c r="I93" s="537"/>
      <c r="J93" s="648"/>
      <c r="K93" s="505" t="s">
        <v>131</v>
      </c>
      <c r="L93" s="506" t="s">
        <v>46</v>
      </c>
      <c r="M93" s="491"/>
      <c r="N93" s="78"/>
      <c r="O93" s="77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39"/>
      <c r="AC93" s="39"/>
      <c r="AD93" s="98"/>
    </row>
    <row r="94" spans="1:30" x14ac:dyDescent="0.25">
      <c r="A94" s="35" t="s">
        <v>103</v>
      </c>
      <c r="B94" s="537"/>
      <c r="C94" s="537"/>
      <c r="D94" s="537"/>
      <c r="E94" s="537"/>
      <c r="F94" s="537"/>
      <c r="G94" s="537"/>
      <c r="H94" s="647"/>
      <c r="I94" s="537"/>
      <c r="J94" s="648"/>
      <c r="K94" s="505" t="s">
        <v>132</v>
      </c>
      <c r="L94" s="506" t="s">
        <v>46</v>
      </c>
      <c r="M94" s="491"/>
      <c r="N94" s="78"/>
      <c r="O94" s="77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39"/>
      <c r="AC94" s="39"/>
      <c r="AD94" s="98"/>
    </row>
    <row r="95" spans="1:30" x14ac:dyDescent="0.25">
      <c r="A95" s="35" t="s">
        <v>103</v>
      </c>
      <c r="B95" s="537"/>
      <c r="C95" s="537"/>
      <c r="D95" s="537"/>
      <c r="E95" s="537"/>
      <c r="F95" s="537"/>
      <c r="G95" s="537"/>
      <c r="H95" s="647"/>
      <c r="I95" s="537"/>
      <c r="J95" s="648"/>
      <c r="K95" s="505" t="s">
        <v>133</v>
      </c>
      <c r="L95" s="506" t="s">
        <v>46</v>
      </c>
      <c r="M95" s="491" t="s">
        <v>128</v>
      </c>
      <c r="N95" s="78"/>
      <c r="O95" s="77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39"/>
      <c r="AC95" s="39"/>
      <c r="AD95" s="98"/>
    </row>
    <row r="96" spans="1:30" x14ac:dyDescent="0.25">
      <c r="A96" s="35" t="s">
        <v>103</v>
      </c>
      <c r="B96" s="537"/>
      <c r="C96" s="537"/>
      <c r="D96" s="537"/>
      <c r="E96" s="537"/>
      <c r="F96" s="537"/>
      <c r="G96" s="537"/>
      <c r="H96" s="647"/>
      <c r="I96" s="537"/>
      <c r="J96" s="648"/>
      <c r="K96" s="505" t="s">
        <v>134</v>
      </c>
      <c r="L96" s="506" t="s">
        <v>25</v>
      </c>
      <c r="M96" s="491"/>
      <c r="N96" s="78"/>
      <c r="O96" s="77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39"/>
      <c r="AC96" s="39"/>
      <c r="AD96" s="98"/>
    </row>
    <row r="97" spans="1:486" x14ac:dyDescent="0.25">
      <c r="A97" s="35" t="s">
        <v>103</v>
      </c>
      <c r="B97" s="537"/>
      <c r="C97" s="537"/>
      <c r="D97" s="537"/>
      <c r="E97" s="537"/>
      <c r="F97" s="537"/>
      <c r="G97" s="537"/>
      <c r="H97" s="647"/>
      <c r="I97" s="537"/>
      <c r="J97" s="648"/>
      <c r="K97" s="505" t="s">
        <v>135</v>
      </c>
      <c r="L97" s="506" t="s">
        <v>25</v>
      </c>
      <c r="M97" s="491"/>
      <c r="N97" s="78"/>
      <c r="O97" s="77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39"/>
      <c r="AC97" s="39"/>
      <c r="AD97" s="98"/>
    </row>
    <row r="98" spans="1:486" x14ac:dyDescent="0.25">
      <c r="A98" s="35" t="s">
        <v>103</v>
      </c>
      <c r="B98" s="537"/>
      <c r="C98" s="537"/>
      <c r="D98" s="537"/>
      <c r="E98" s="537"/>
      <c r="F98" s="537"/>
      <c r="G98" s="537"/>
      <c r="H98" s="647"/>
      <c r="I98" s="537"/>
      <c r="J98" s="648"/>
      <c r="K98" s="505" t="s">
        <v>136</v>
      </c>
      <c r="L98" s="506" t="s">
        <v>25</v>
      </c>
      <c r="M98" s="491" t="s">
        <v>137</v>
      </c>
      <c r="N98" s="78"/>
      <c r="O98" s="77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39"/>
      <c r="AC98" s="39"/>
      <c r="AD98" s="98"/>
    </row>
    <row r="99" spans="1:486" x14ac:dyDescent="0.25">
      <c r="A99" s="35" t="s">
        <v>103</v>
      </c>
      <c r="B99" s="537"/>
      <c r="C99" s="537"/>
      <c r="D99" s="537"/>
      <c r="E99" s="537"/>
      <c r="F99" s="537"/>
      <c r="G99" s="537"/>
      <c r="H99" s="647"/>
      <c r="I99" s="537"/>
      <c r="J99" s="648"/>
      <c r="K99" s="505" t="s">
        <v>138</v>
      </c>
      <c r="L99" s="506" t="s">
        <v>139</v>
      </c>
      <c r="M99" s="491"/>
      <c r="N99" s="78"/>
      <c r="O99" s="77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39"/>
      <c r="AC99" s="39"/>
      <c r="AD99" s="98"/>
    </row>
    <row r="100" spans="1:486" x14ac:dyDescent="0.25">
      <c r="A100" s="36" t="s">
        <v>103</v>
      </c>
      <c r="B100" s="537"/>
      <c r="C100" s="537"/>
      <c r="D100" s="537"/>
      <c r="E100" s="537"/>
      <c r="F100" s="537"/>
      <c r="G100" s="537"/>
      <c r="H100" s="647"/>
      <c r="I100" s="537"/>
      <c r="J100" s="648"/>
      <c r="K100" s="505" t="s">
        <v>140</v>
      </c>
      <c r="L100" s="506" t="s">
        <v>139</v>
      </c>
      <c r="M100" s="491"/>
      <c r="N100" s="78"/>
      <c r="O100" s="77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39"/>
      <c r="AC100" s="39"/>
      <c r="AD100" s="98"/>
    </row>
    <row r="101" spans="1:486" x14ac:dyDescent="0.25">
      <c r="A101" s="36" t="s">
        <v>103</v>
      </c>
      <c r="B101" s="537"/>
      <c r="C101" s="537"/>
      <c r="D101" s="537"/>
      <c r="E101" s="537"/>
      <c r="F101" s="537"/>
      <c r="G101" s="537"/>
      <c r="H101" s="647"/>
      <c r="I101" s="537"/>
      <c r="J101" s="648"/>
      <c r="K101" s="505" t="s">
        <v>141</v>
      </c>
      <c r="L101" s="506" t="s">
        <v>139</v>
      </c>
      <c r="M101" s="491"/>
      <c r="N101" s="78"/>
      <c r="O101" s="77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39"/>
      <c r="AC101" s="39"/>
      <c r="AD101" s="98"/>
    </row>
    <row r="102" spans="1:486" x14ac:dyDescent="0.25">
      <c r="A102" s="36" t="s">
        <v>103</v>
      </c>
      <c r="B102" s="537"/>
      <c r="C102" s="537"/>
      <c r="D102" s="537"/>
      <c r="E102" s="537"/>
      <c r="F102" s="537"/>
      <c r="G102" s="537"/>
      <c r="H102" s="647"/>
      <c r="I102" s="537"/>
      <c r="J102" s="648"/>
      <c r="K102" s="505" t="s">
        <v>142</v>
      </c>
      <c r="L102" s="506" t="s">
        <v>139</v>
      </c>
      <c r="M102" s="491" t="s">
        <v>143</v>
      </c>
      <c r="N102" s="78"/>
      <c r="O102" s="77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39"/>
      <c r="AC102" s="39"/>
      <c r="AD102" s="98"/>
    </row>
    <row r="103" spans="1:486" x14ac:dyDescent="0.25">
      <c r="A103" s="36" t="s">
        <v>103</v>
      </c>
      <c r="B103" s="537"/>
      <c r="C103" s="537"/>
      <c r="D103" s="537"/>
      <c r="E103" s="537"/>
      <c r="F103" s="537"/>
      <c r="G103" s="537"/>
      <c r="H103" s="647"/>
      <c r="I103" s="537"/>
      <c r="J103" s="648"/>
      <c r="K103" s="505" t="s">
        <v>144</v>
      </c>
      <c r="L103" s="506" t="s">
        <v>139</v>
      </c>
      <c r="M103" s="491" t="s">
        <v>60</v>
      </c>
      <c r="N103" s="78"/>
      <c r="O103" s="77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39"/>
      <c r="AC103" s="39"/>
      <c r="AD103" s="98"/>
    </row>
    <row r="104" spans="1:486" x14ac:dyDescent="0.25">
      <c r="A104" s="36" t="s">
        <v>103</v>
      </c>
      <c r="B104" s="537"/>
      <c r="C104" s="537"/>
      <c r="D104" s="537"/>
      <c r="E104" s="537"/>
      <c r="F104" s="537"/>
      <c r="G104" s="537"/>
      <c r="H104" s="647"/>
      <c r="I104" s="537"/>
      <c r="J104" s="648"/>
      <c r="K104" s="505" t="s">
        <v>145</v>
      </c>
      <c r="L104" s="506" t="s">
        <v>139</v>
      </c>
      <c r="M104" s="491" t="s">
        <v>60</v>
      </c>
      <c r="N104" s="78"/>
      <c r="O104" s="77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39"/>
      <c r="AC104" s="39"/>
      <c r="AD104" s="97"/>
    </row>
    <row r="105" spans="1:486" x14ac:dyDescent="0.25">
      <c r="A105" s="36" t="s">
        <v>103</v>
      </c>
      <c r="B105" s="537"/>
      <c r="C105" s="537"/>
      <c r="D105" s="537"/>
      <c r="E105" s="537"/>
      <c r="F105" s="537"/>
      <c r="G105" s="537"/>
      <c r="H105" s="647"/>
      <c r="I105" s="537"/>
      <c r="J105" s="648"/>
      <c r="K105" s="505" t="s">
        <v>146</v>
      </c>
      <c r="L105" s="506" t="s">
        <v>63</v>
      </c>
      <c r="M105" s="491"/>
      <c r="N105" s="78"/>
      <c r="O105" s="77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39"/>
      <c r="AC105" s="39"/>
      <c r="AD105" s="98"/>
    </row>
    <row r="106" spans="1:486" x14ac:dyDescent="0.25">
      <c r="A106" s="36" t="s">
        <v>103</v>
      </c>
      <c r="B106" s="537"/>
      <c r="C106" s="537"/>
      <c r="D106" s="537"/>
      <c r="E106" s="537"/>
      <c r="F106" s="537"/>
      <c r="G106" s="537"/>
      <c r="H106" s="647"/>
      <c r="I106" s="537"/>
      <c r="J106" s="648"/>
      <c r="K106" s="505" t="s">
        <v>147</v>
      </c>
      <c r="L106" s="506" t="s">
        <v>65</v>
      </c>
      <c r="M106" s="491"/>
      <c r="N106" s="78"/>
      <c r="O106" s="77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39"/>
      <c r="AC106" s="39"/>
      <c r="AD106" s="98"/>
    </row>
    <row r="107" spans="1:486" x14ac:dyDescent="0.25">
      <c r="A107" s="36" t="s">
        <v>103</v>
      </c>
      <c r="B107" s="537"/>
      <c r="C107" s="537"/>
      <c r="D107" s="537"/>
      <c r="E107" s="537"/>
      <c r="F107" s="537"/>
      <c r="G107" s="537"/>
      <c r="H107" s="647"/>
      <c r="I107" s="537"/>
      <c r="J107" s="648"/>
      <c r="K107" s="505" t="s">
        <v>148</v>
      </c>
      <c r="L107" s="506" t="s">
        <v>65</v>
      </c>
      <c r="M107" s="491"/>
      <c r="N107" s="78"/>
      <c r="O107" s="77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39"/>
      <c r="AC107" s="39"/>
      <c r="AD107" s="97"/>
    </row>
    <row r="108" spans="1:486" x14ac:dyDescent="0.25">
      <c r="A108" s="36" t="s">
        <v>103</v>
      </c>
      <c r="B108" s="537"/>
      <c r="C108" s="537"/>
      <c r="D108" s="537"/>
      <c r="E108" s="537"/>
      <c r="F108" s="537"/>
      <c r="G108" s="537"/>
      <c r="H108" s="647"/>
      <c r="I108" s="537"/>
      <c r="J108" s="648"/>
      <c r="K108" s="505" t="s">
        <v>149</v>
      </c>
      <c r="L108" s="506" t="s">
        <v>65</v>
      </c>
      <c r="M108" s="494"/>
      <c r="N108" s="77"/>
      <c r="O108" s="77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39"/>
      <c r="AC108" s="39"/>
      <c r="AD108" s="98"/>
    </row>
    <row r="109" spans="1:486" x14ac:dyDescent="0.25">
      <c r="A109" s="36" t="s">
        <v>103</v>
      </c>
      <c r="B109" s="537"/>
      <c r="C109" s="537"/>
      <c r="D109" s="537"/>
      <c r="E109" s="537"/>
      <c r="F109" s="537"/>
      <c r="G109" s="537"/>
      <c r="H109" s="647"/>
      <c r="I109" s="537"/>
      <c r="J109" s="648"/>
      <c r="K109" s="505" t="s">
        <v>150</v>
      </c>
      <c r="L109" s="506" t="s">
        <v>65</v>
      </c>
      <c r="M109" s="494"/>
      <c r="N109" s="77"/>
      <c r="O109" s="77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39"/>
      <c r="AC109" s="39"/>
      <c r="AD109" s="98"/>
    </row>
    <row r="110" spans="1:486" ht="15.75" thickBot="1" x14ac:dyDescent="0.3">
      <c r="A110" s="36" t="s">
        <v>103</v>
      </c>
      <c r="B110" s="537"/>
      <c r="C110" s="537"/>
      <c r="D110" s="537"/>
      <c r="E110" s="537"/>
      <c r="F110" s="537"/>
      <c r="G110" s="537"/>
      <c r="H110" s="647"/>
      <c r="I110" s="538"/>
      <c r="J110" s="650"/>
      <c r="K110" s="508" t="s">
        <v>151</v>
      </c>
      <c r="L110" s="509" t="s">
        <v>152</v>
      </c>
      <c r="M110" s="494"/>
      <c r="N110" s="77"/>
      <c r="O110" s="77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39"/>
      <c r="AC110" s="39"/>
      <c r="AD110" s="98"/>
    </row>
    <row r="111" spans="1:486" s="2935" customFormat="1" ht="16.5" thickTop="1" thickBot="1" x14ac:dyDescent="0.3">
      <c r="A111" s="513" t="s">
        <v>1895</v>
      </c>
      <c r="B111" s="549"/>
      <c r="C111" s="549"/>
      <c r="D111" s="549"/>
      <c r="E111" s="549"/>
      <c r="F111" s="549"/>
      <c r="G111" s="549"/>
      <c r="H111" s="2790">
        <v>1</v>
      </c>
      <c r="I111" s="545">
        <v>0</v>
      </c>
      <c r="J111" s="656">
        <v>1</v>
      </c>
      <c r="K111" s="2928" t="s">
        <v>153</v>
      </c>
      <c r="L111" s="2929" t="s">
        <v>154</v>
      </c>
      <c r="M111" s="2930" t="s">
        <v>5045</v>
      </c>
      <c r="N111" s="2931"/>
      <c r="O111" s="2931"/>
      <c r="P111" s="2931"/>
      <c r="Q111" s="2931"/>
      <c r="R111" s="2931"/>
      <c r="S111" s="2931"/>
      <c r="T111" s="2931"/>
      <c r="U111" s="2931"/>
      <c r="V111" s="2931"/>
      <c r="W111" s="2931"/>
      <c r="X111" s="2931"/>
      <c r="Y111" s="2931"/>
      <c r="Z111" s="2931"/>
      <c r="AA111" s="2931"/>
      <c r="AB111" s="2932"/>
      <c r="AC111" s="2932"/>
      <c r="AD111" s="2933"/>
      <c r="AE111" s="2934"/>
      <c r="AF111" s="2934"/>
      <c r="AG111" s="2934"/>
      <c r="AH111" s="2934"/>
      <c r="AI111" s="2934"/>
      <c r="AJ111" s="2934"/>
      <c r="AK111" s="2934"/>
      <c r="AL111" s="2934"/>
      <c r="AM111" s="2934"/>
      <c r="AN111" s="2934"/>
      <c r="AO111" s="2934"/>
      <c r="AP111" s="2934"/>
      <c r="AQ111" s="2934"/>
      <c r="AR111" s="2934"/>
      <c r="AS111" s="2934"/>
      <c r="AT111" s="2934"/>
      <c r="AU111" s="2934"/>
      <c r="AV111" s="2934"/>
      <c r="AW111" s="2934"/>
      <c r="AX111" s="2934"/>
      <c r="AY111" s="2934"/>
      <c r="AZ111" s="2934"/>
      <c r="BA111" s="2934"/>
      <c r="BB111" s="2934"/>
      <c r="BC111" s="2934"/>
      <c r="BD111" s="2934"/>
      <c r="BE111" s="2934"/>
      <c r="BF111" s="2934"/>
      <c r="BG111" s="2934"/>
      <c r="BH111" s="2934"/>
      <c r="BI111" s="2934"/>
      <c r="BJ111" s="2934"/>
      <c r="BK111" s="2934"/>
      <c r="BL111" s="2934"/>
      <c r="BM111" s="2934"/>
      <c r="BN111" s="2934"/>
      <c r="BO111" s="2934"/>
      <c r="BP111" s="2934"/>
      <c r="BQ111" s="2934"/>
      <c r="BR111" s="2934"/>
      <c r="BS111" s="2934"/>
      <c r="BT111" s="2934"/>
      <c r="BU111" s="2934"/>
      <c r="BV111" s="2934"/>
      <c r="BW111" s="2934"/>
      <c r="BX111" s="2934"/>
      <c r="BY111" s="2934"/>
      <c r="BZ111" s="2934"/>
      <c r="CA111" s="2934"/>
      <c r="CB111" s="2934"/>
      <c r="CC111" s="2934"/>
      <c r="CD111" s="2934"/>
      <c r="CE111" s="2934"/>
      <c r="CF111" s="2934"/>
      <c r="CG111" s="2934"/>
      <c r="CH111" s="2934"/>
      <c r="CI111" s="2934"/>
      <c r="CJ111" s="2934"/>
      <c r="CK111" s="2934"/>
      <c r="CL111" s="2934"/>
      <c r="CM111" s="2934"/>
      <c r="CN111" s="2934"/>
      <c r="CO111" s="2934"/>
      <c r="CP111" s="2934"/>
      <c r="CQ111" s="2934"/>
      <c r="CR111" s="2934"/>
      <c r="CS111" s="2934"/>
      <c r="CT111" s="2934"/>
      <c r="CU111" s="2934"/>
      <c r="CV111" s="2934"/>
      <c r="CW111" s="2934"/>
      <c r="CX111" s="2934"/>
      <c r="CY111" s="2934"/>
      <c r="CZ111" s="2934"/>
      <c r="DA111" s="2934"/>
      <c r="DB111" s="2934"/>
      <c r="DC111" s="2934"/>
      <c r="DD111" s="2934"/>
      <c r="DE111" s="2934"/>
      <c r="DF111" s="2934"/>
      <c r="DG111" s="2934"/>
      <c r="DH111" s="2934"/>
      <c r="DI111" s="2934"/>
      <c r="DJ111" s="2934"/>
      <c r="DK111" s="2934"/>
      <c r="DL111" s="2934"/>
      <c r="DM111" s="2934"/>
      <c r="DN111" s="2934"/>
      <c r="DO111" s="2934"/>
      <c r="DP111" s="2934"/>
      <c r="DQ111" s="2934"/>
      <c r="DR111" s="2934"/>
      <c r="DS111" s="2934"/>
      <c r="DT111" s="2934"/>
      <c r="DU111" s="2934"/>
      <c r="DV111" s="2934"/>
      <c r="DW111" s="2934"/>
      <c r="DX111" s="2934"/>
      <c r="DY111" s="2934"/>
      <c r="DZ111" s="2934"/>
      <c r="EA111" s="2934"/>
      <c r="EB111" s="2934"/>
      <c r="EC111" s="2934"/>
      <c r="ED111" s="2934"/>
      <c r="EE111" s="2934"/>
      <c r="EF111" s="2934"/>
      <c r="EG111" s="2934"/>
      <c r="EH111" s="2934"/>
      <c r="EI111" s="2934"/>
      <c r="EJ111" s="2934"/>
      <c r="EK111" s="2934"/>
      <c r="EL111" s="2934"/>
      <c r="EM111" s="2934"/>
      <c r="EN111" s="2934"/>
      <c r="EO111" s="2934"/>
      <c r="EP111" s="2934"/>
      <c r="EQ111" s="2934"/>
      <c r="ER111" s="2934"/>
      <c r="ES111" s="2934"/>
      <c r="ET111" s="2934"/>
      <c r="EU111" s="2934"/>
      <c r="EV111" s="2934"/>
      <c r="EW111" s="2934"/>
      <c r="EX111" s="2934"/>
      <c r="EY111" s="2934"/>
      <c r="EZ111" s="2934"/>
      <c r="FA111" s="2934"/>
      <c r="FB111" s="2934"/>
      <c r="FC111" s="2934"/>
      <c r="FD111" s="2934"/>
      <c r="FE111" s="2934"/>
      <c r="FF111" s="2934"/>
      <c r="FG111" s="2934"/>
      <c r="FH111" s="2934"/>
      <c r="FI111" s="2934"/>
      <c r="FJ111" s="2934"/>
      <c r="FK111" s="2934"/>
      <c r="FL111" s="2934"/>
      <c r="FM111" s="2934"/>
      <c r="FN111" s="2934"/>
      <c r="FO111" s="2934"/>
      <c r="FP111" s="2934"/>
      <c r="FQ111" s="2934"/>
      <c r="FR111" s="2934"/>
      <c r="FS111" s="2934"/>
      <c r="FT111" s="2934"/>
      <c r="FU111" s="2934"/>
      <c r="FV111" s="2934"/>
      <c r="FW111" s="2934"/>
      <c r="FX111" s="2934"/>
      <c r="FY111" s="2934"/>
      <c r="FZ111" s="2934"/>
      <c r="GA111" s="2934"/>
      <c r="GB111" s="2934"/>
      <c r="GC111" s="2934"/>
      <c r="GD111" s="2934"/>
      <c r="GE111" s="2934"/>
      <c r="GF111" s="2934"/>
      <c r="GG111" s="2934"/>
      <c r="GH111" s="2934"/>
      <c r="GI111" s="2934"/>
      <c r="GJ111" s="2934"/>
      <c r="GK111" s="2934"/>
      <c r="GL111" s="2934"/>
      <c r="GM111" s="2934"/>
      <c r="GN111" s="2934"/>
      <c r="GO111" s="2934"/>
      <c r="GP111" s="2934"/>
      <c r="GQ111" s="2934"/>
      <c r="GR111" s="2934"/>
      <c r="GS111" s="2934"/>
      <c r="GT111" s="2934"/>
      <c r="GU111" s="2934"/>
      <c r="GV111" s="2934"/>
      <c r="GW111" s="2934"/>
      <c r="GX111" s="2934"/>
      <c r="GY111" s="2934"/>
      <c r="GZ111" s="2934"/>
      <c r="HA111" s="2934"/>
      <c r="HB111" s="2934"/>
      <c r="HC111" s="2934"/>
      <c r="HD111" s="2934"/>
      <c r="HE111" s="2934"/>
      <c r="HF111" s="2934"/>
      <c r="HG111" s="2934"/>
      <c r="HH111" s="2934"/>
      <c r="HI111" s="2934"/>
      <c r="HJ111" s="2934"/>
      <c r="HK111" s="2934"/>
      <c r="HL111" s="2934"/>
      <c r="HM111" s="2934"/>
      <c r="HN111" s="2934"/>
      <c r="HO111" s="2934"/>
      <c r="HP111" s="2934"/>
      <c r="HQ111" s="2934"/>
      <c r="HR111" s="2934"/>
      <c r="HS111" s="2934"/>
      <c r="HT111" s="2934"/>
      <c r="HU111" s="2934"/>
      <c r="HV111" s="2934"/>
      <c r="HW111" s="2934"/>
      <c r="HX111" s="2934"/>
      <c r="HY111" s="2934"/>
      <c r="HZ111" s="2934"/>
      <c r="IA111" s="2934"/>
      <c r="IB111" s="2934"/>
      <c r="IC111" s="2934"/>
      <c r="ID111" s="2934"/>
      <c r="IE111" s="2934"/>
      <c r="IF111" s="2934"/>
      <c r="IG111" s="2934"/>
      <c r="IH111" s="2934"/>
      <c r="II111" s="2934"/>
      <c r="IJ111" s="2934"/>
      <c r="IK111" s="2934"/>
      <c r="IL111" s="2934"/>
      <c r="IM111" s="2934"/>
      <c r="IN111" s="2934"/>
      <c r="IO111" s="2934"/>
      <c r="IP111" s="2934"/>
      <c r="IQ111" s="2934"/>
      <c r="IR111" s="2934"/>
      <c r="IS111" s="2934"/>
      <c r="IT111" s="2934"/>
      <c r="IU111" s="2934"/>
      <c r="IV111" s="2934"/>
      <c r="IW111" s="2934"/>
      <c r="IX111" s="2934"/>
      <c r="IY111" s="2934"/>
      <c r="IZ111" s="2934"/>
      <c r="JA111" s="2934"/>
      <c r="JB111" s="2934"/>
      <c r="JC111" s="2934"/>
      <c r="JD111" s="2934"/>
      <c r="JE111" s="2934"/>
      <c r="JF111" s="2934"/>
      <c r="JG111" s="2934"/>
      <c r="JH111" s="2934"/>
      <c r="JI111" s="2934"/>
      <c r="JJ111" s="2934"/>
      <c r="JK111" s="2934"/>
      <c r="JL111" s="2934"/>
      <c r="JM111" s="2934"/>
      <c r="JN111" s="2934"/>
      <c r="JO111" s="2934"/>
      <c r="JP111" s="2934"/>
      <c r="JQ111" s="2934"/>
      <c r="JR111" s="2934"/>
      <c r="JS111" s="2934"/>
      <c r="JT111" s="2934"/>
      <c r="JU111" s="2934"/>
      <c r="JV111" s="2934"/>
      <c r="JW111" s="2934"/>
      <c r="JX111" s="2934"/>
      <c r="JY111" s="2934"/>
      <c r="JZ111" s="2934"/>
      <c r="KA111" s="2934"/>
      <c r="KB111" s="2934"/>
      <c r="KC111" s="2934"/>
      <c r="KD111" s="2934"/>
      <c r="KE111" s="2934"/>
      <c r="KF111" s="2934"/>
      <c r="KG111" s="2934"/>
      <c r="KH111" s="2934"/>
      <c r="KI111" s="2934"/>
      <c r="KJ111" s="2934"/>
      <c r="KK111" s="2934"/>
      <c r="KL111" s="2934"/>
      <c r="KM111" s="2934"/>
      <c r="KN111" s="2934"/>
      <c r="KO111" s="2934"/>
      <c r="KP111" s="2934"/>
      <c r="KQ111" s="2934"/>
      <c r="KR111" s="2934"/>
      <c r="KS111" s="2934"/>
      <c r="KT111" s="2934"/>
      <c r="KU111" s="2934"/>
      <c r="KV111" s="2934"/>
      <c r="KW111" s="2934"/>
      <c r="KX111" s="2934"/>
      <c r="KY111" s="2934"/>
      <c r="KZ111" s="2934"/>
      <c r="LA111" s="2934"/>
      <c r="LB111" s="2934"/>
      <c r="LC111" s="2934"/>
      <c r="LD111" s="2934"/>
      <c r="LE111" s="2934"/>
      <c r="LF111" s="2934"/>
      <c r="LG111" s="2934"/>
      <c r="LH111" s="2934"/>
      <c r="LI111" s="2934"/>
      <c r="LJ111" s="2934"/>
      <c r="LK111" s="2934"/>
      <c r="LL111" s="2934"/>
      <c r="LM111" s="2934"/>
      <c r="LN111" s="2934"/>
      <c r="LO111" s="2934"/>
      <c r="LP111" s="2934"/>
      <c r="LQ111" s="2934"/>
      <c r="LR111" s="2934"/>
      <c r="LS111" s="2934"/>
      <c r="LT111" s="2934"/>
      <c r="LU111" s="2934"/>
      <c r="LV111" s="2934"/>
      <c r="LW111" s="2934"/>
      <c r="LX111" s="2934"/>
      <c r="LY111" s="2934"/>
      <c r="LZ111" s="2934"/>
      <c r="MA111" s="2934"/>
      <c r="MB111" s="2934"/>
      <c r="MC111" s="2934"/>
      <c r="MD111" s="2934"/>
      <c r="ME111" s="2934"/>
      <c r="MF111" s="2934"/>
      <c r="MG111" s="2934"/>
      <c r="MH111" s="2934"/>
      <c r="MI111" s="2934"/>
      <c r="MJ111" s="2934"/>
      <c r="MK111" s="2934"/>
      <c r="ML111" s="2934"/>
      <c r="MM111" s="2934"/>
      <c r="MN111" s="2934"/>
      <c r="MO111" s="2934"/>
      <c r="MP111" s="2934"/>
      <c r="MQ111" s="2934"/>
      <c r="MR111" s="2934"/>
      <c r="MS111" s="2934"/>
      <c r="MT111" s="2934"/>
      <c r="MU111" s="2934"/>
      <c r="MV111" s="2934"/>
      <c r="MW111" s="2934"/>
      <c r="MX111" s="2934"/>
      <c r="MY111" s="2934"/>
      <c r="MZ111" s="2934"/>
      <c r="NA111" s="2934"/>
      <c r="NB111" s="2934"/>
      <c r="NC111" s="2934"/>
      <c r="ND111" s="2934"/>
      <c r="NE111" s="2934"/>
      <c r="NF111" s="2934"/>
      <c r="NG111" s="2934"/>
      <c r="NH111" s="2934"/>
      <c r="NI111" s="2934"/>
      <c r="NJ111" s="2934"/>
      <c r="NK111" s="2934"/>
      <c r="NL111" s="2934"/>
      <c r="NM111" s="2934"/>
      <c r="NN111" s="2934"/>
      <c r="NO111" s="2934"/>
      <c r="NP111" s="2934"/>
      <c r="NQ111" s="2934"/>
      <c r="NR111" s="2934"/>
      <c r="NS111" s="2934"/>
      <c r="NT111" s="2934"/>
      <c r="NU111" s="2934"/>
      <c r="NV111" s="2934"/>
      <c r="NW111" s="2934"/>
      <c r="NX111" s="2934"/>
      <c r="NY111" s="2934"/>
      <c r="NZ111" s="2934"/>
      <c r="OA111" s="2934"/>
      <c r="OB111" s="2934"/>
      <c r="OC111" s="2934"/>
      <c r="OD111" s="2934"/>
      <c r="OE111" s="2934"/>
      <c r="OF111" s="2934"/>
      <c r="OG111" s="2934"/>
      <c r="OH111" s="2934"/>
      <c r="OI111" s="2934"/>
      <c r="OJ111" s="2934"/>
      <c r="OK111" s="2934"/>
      <c r="OL111" s="2934"/>
      <c r="OM111" s="2934"/>
      <c r="ON111" s="2934"/>
      <c r="OO111" s="2934"/>
      <c r="OP111" s="2934"/>
      <c r="OQ111" s="2934"/>
      <c r="OR111" s="2934"/>
      <c r="OS111" s="2934"/>
      <c r="OT111" s="2934"/>
      <c r="OU111" s="2934"/>
      <c r="OV111" s="2934"/>
      <c r="OW111" s="2934"/>
      <c r="OX111" s="2934"/>
      <c r="OY111" s="2934"/>
      <c r="OZ111" s="2934"/>
      <c r="PA111" s="2934"/>
      <c r="PB111" s="2934"/>
      <c r="PC111" s="2934"/>
      <c r="PD111" s="2934"/>
      <c r="PE111" s="2934"/>
      <c r="PF111" s="2934"/>
      <c r="PG111" s="2934"/>
      <c r="PH111" s="2934"/>
      <c r="PI111" s="2934"/>
      <c r="PJ111" s="2934"/>
      <c r="PK111" s="2934"/>
      <c r="PL111" s="2934"/>
      <c r="PM111" s="2934"/>
      <c r="PN111" s="2934"/>
      <c r="PO111" s="2934"/>
      <c r="PP111" s="2934"/>
      <c r="PQ111" s="2934"/>
      <c r="PR111" s="2934"/>
      <c r="PS111" s="2934"/>
      <c r="PT111" s="2934"/>
      <c r="PU111" s="2934"/>
      <c r="PV111" s="2934"/>
      <c r="PW111" s="2934"/>
      <c r="PX111" s="2934"/>
      <c r="PY111" s="2934"/>
      <c r="PZ111" s="2934"/>
      <c r="QA111" s="2934"/>
      <c r="QB111" s="2934"/>
      <c r="QC111" s="2934"/>
      <c r="QD111" s="2934"/>
      <c r="QE111" s="2934"/>
      <c r="QF111" s="2934"/>
      <c r="QG111" s="2934"/>
      <c r="QH111" s="2934"/>
      <c r="QI111" s="2934"/>
      <c r="QJ111" s="2934"/>
      <c r="QK111" s="2934"/>
      <c r="QL111" s="2934"/>
      <c r="QM111" s="2934"/>
      <c r="QN111" s="2934"/>
      <c r="QO111" s="2934"/>
      <c r="QP111" s="2934"/>
      <c r="QQ111" s="2934"/>
      <c r="QR111" s="2934"/>
      <c r="QS111" s="2934"/>
      <c r="QT111" s="2934"/>
      <c r="QU111" s="2934"/>
      <c r="QV111" s="2934"/>
      <c r="QW111" s="2934"/>
      <c r="QX111" s="2934"/>
      <c r="QY111" s="2934"/>
      <c r="QZ111" s="2934"/>
      <c r="RA111" s="2934"/>
      <c r="RB111" s="2934"/>
      <c r="RC111" s="2934"/>
      <c r="RD111" s="2934"/>
      <c r="RE111" s="2934"/>
      <c r="RF111" s="2934"/>
      <c r="RG111" s="2934"/>
      <c r="RH111" s="2934"/>
      <c r="RI111" s="2934"/>
      <c r="RJ111" s="2934"/>
      <c r="RK111" s="2934"/>
      <c r="RL111" s="2934"/>
      <c r="RM111" s="2934"/>
      <c r="RN111" s="2934"/>
      <c r="RO111" s="2934"/>
      <c r="RP111" s="2934"/>
      <c r="RQ111" s="2934"/>
      <c r="RR111" s="2934"/>
    </row>
    <row r="112" spans="1:486" s="17" customFormat="1" ht="16.5" thickTop="1" thickBot="1" x14ac:dyDescent="0.3">
      <c r="A112" s="34" t="s">
        <v>155</v>
      </c>
      <c r="B112" s="536">
        <v>0</v>
      </c>
      <c r="C112" s="536">
        <v>0</v>
      </c>
      <c r="D112" s="536">
        <v>0</v>
      </c>
      <c r="E112" s="536">
        <v>0</v>
      </c>
      <c r="F112" s="536">
        <v>0</v>
      </c>
      <c r="G112" s="536">
        <v>9</v>
      </c>
      <c r="H112" s="2788">
        <v>1</v>
      </c>
      <c r="I112" s="2782">
        <v>0</v>
      </c>
      <c r="J112" s="664">
        <v>1</v>
      </c>
      <c r="K112" s="577" t="s">
        <v>156</v>
      </c>
      <c r="L112" s="578" t="s">
        <v>25</v>
      </c>
      <c r="M112" s="492" t="s">
        <v>26</v>
      </c>
      <c r="N112" s="75"/>
      <c r="O112" s="74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67"/>
      <c r="AC112" s="67"/>
      <c r="AD112" s="98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</row>
    <row r="113" spans="1:486" s="17" customFormat="1" ht="15.75" thickTop="1" x14ac:dyDescent="0.25">
      <c r="A113" s="34" t="s">
        <v>157</v>
      </c>
      <c r="B113" s="536">
        <v>625</v>
      </c>
      <c r="C113" s="536">
        <v>214</v>
      </c>
      <c r="D113" s="536">
        <v>-87</v>
      </c>
      <c r="E113" s="536">
        <v>10</v>
      </c>
      <c r="F113" s="536">
        <v>-77</v>
      </c>
      <c r="G113" s="536">
        <v>1280</v>
      </c>
      <c r="H113" s="2788">
        <v>14</v>
      </c>
      <c r="I113" s="2777">
        <v>0</v>
      </c>
      <c r="J113" s="646">
        <v>14</v>
      </c>
      <c r="K113" s="503" t="s">
        <v>158</v>
      </c>
      <c r="L113" s="504" t="s">
        <v>36</v>
      </c>
      <c r="M113" s="492"/>
      <c r="N113" s="75"/>
      <c r="O113" s="74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67"/>
      <c r="AC113" s="67"/>
      <c r="AD113" s="98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</row>
    <row r="114" spans="1:486" x14ac:dyDescent="0.25">
      <c r="A114" s="35" t="s">
        <v>157</v>
      </c>
      <c r="B114" s="537"/>
      <c r="C114" s="537"/>
      <c r="D114" s="537"/>
      <c r="E114" s="537"/>
      <c r="F114" s="537"/>
      <c r="G114" s="537"/>
      <c r="H114" s="647"/>
      <c r="I114" s="537"/>
      <c r="J114" s="648"/>
      <c r="K114" s="505" t="s">
        <v>159</v>
      </c>
      <c r="L114" s="506" t="s">
        <v>38</v>
      </c>
      <c r="M114" s="491"/>
      <c r="N114" s="78"/>
      <c r="O114" s="77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39"/>
      <c r="AC114" s="39"/>
      <c r="AD114" s="98"/>
    </row>
    <row r="115" spans="1:486" x14ac:dyDescent="0.25">
      <c r="A115" s="35" t="s">
        <v>157</v>
      </c>
      <c r="B115" s="537"/>
      <c r="C115" s="537"/>
      <c r="D115" s="537"/>
      <c r="E115" s="537"/>
      <c r="F115" s="537"/>
      <c r="G115" s="537"/>
      <c r="H115" s="647"/>
      <c r="I115" s="537"/>
      <c r="J115" s="648"/>
      <c r="K115" s="505" t="s">
        <v>160</v>
      </c>
      <c r="L115" s="506" t="s">
        <v>38</v>
      </c>
      <c r="M115" s="491"/>
      <c r="N115" s="78"/>
      <c r="O115" s="77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39"/>
      <c r="AC115" s="39"/>
      <c r="AD115" s="98"/>
    </row>
    <row r="116" spans="1:486" x14ac:dyDescent="0.25">
      <c r="A116" s="35" t="s">
        <v>157</v>
      </c>
      <c r="B116" s="537"/>
      <c r="C116" s="537"/>
      <c r="D116" s="537"/>
      <c r="E116" s="537"/>
      <c r="F116" s="537"/>
      <c r="G116" s="537"/>
      <c r="H116" s="647"/>
      <c r="I116" s="537"/>
      <c r="J116" s="648"/>
      <c r="K116" s="505" t="s">
        <v>161</v>
      </c>
      <c r="L116" s="506" t="s">
        <v>38</v>
      </c>
      <c r="M116" s="491"/>
      <c r="N116" s="78"/>
      <c r="O116" s="77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39"/>
      <c r="AC116" s="39"/>
      <c r="AD116" s="98"/>
    </row>
    <row r="117" spans="1:486" x14ac:dyDescent="0.25">
      <c r="A117" s="35" t="s">
        <v>157</v>
      </c>
      <c r="B117" s="537"/>
      <c r="C117" s="537"/>
      <c r="D117" s="537"/>
      <c r="E117" s="537"/>
      <c r="F117" s="537"/>
      <c r="G117" s="537"/>
      <c r="H117" s="647"/>
      <c r="I117" s="537"/>
      <c r="J117" s="648"/>
      <c r="K117" s="505" t="s">
        <v>162</v>
      </c>
      <c r="L117" s="506" t="s">
        <v>38</v>
      </c>
      <c r="M117" s="491"/>
      <c r="N117" s="78"/>
      <c r="O117" s="77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39"/>
      <c r="AC117" s="39"/>
      <c r="AD117" s="98"/>
    </row>
    <row r="118" spans="1:486" x14ac:dyDescent="0.25">
      <c r="A118" s="35" t="s">
        <v>157</v>
      </c>
      <c r="B118" s="537"/>
      <c r="C118" s="537"/>
      <c r="D118" s="537"/>
      <c r="E118" s="537"/>
      <c r="F118" s="537"/>
      <c r="G118" s="537"/>
      <c r="H118" s="647"/>
      <c r="I118" s="537"/>
      <c r="J118" s="648"/>
      <c r="K118" s="505" t="s">
        <v>163</v>
      </c>
      <c r="L118" s="506" t="s">
        <v>20</v>
      </c>
      <c r="M118" s="491"/>
      <c r="N118" s="78"/>
      <c r="O118" s="77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39"/>
      <c r="AC118" s="39"/>
      <c r="AD118" s="98"/>
    </row>
    <row r="119" spans="1:486" x14ac:dyDescent="0.25">
      <c r="A119" s="35" t="s">
        <v>157</v>
      </c>
      <c r="B119" s="537"/>
      <c r="C119" s="537"/>
      <c r="D119" s="537"/>
      <c r="E119" s="537"/>
      <c r="F119" s="537"/>
      <c r="G119" s="537"/>
      <c r="H119" s="647"/>
      <c r="I119" s="537"/>
      <c r="J119" s="648"/>
      <c r="K119" s="505" t="s">
        <v>4897</v>
      </c>
      <c r="L119" s="506" t="s">
        <v>25</v>
      </c>
      <c r="M119" s="494"/>
      <c r="N119" s="77"/>
      <c r="O119" s="77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39"/>
      <c r="AC119" s="39"/>
      <c r="AD119" s="98"/>
    </row>
    <row r="120" spans="1:486" x14ac:dyDescent="0.25">
      <c r="A120" s="35" t="s">
        <v>157</v>
      </c>
      <c r="B120" s="537"/>
      <c r="C120" s="537"/>
      <c r="D120" s="537"/>
      <c r="E120" s="537"/>
      <c r="F120" s="537"/>
      <c r="G120" s="537"/>
      <c r="H120" s="647"/>
      <c r="I120" s="537"/>
      <c r="J120" s="648"/>
      <c r="K120" s="505" t="s">
        <v>164</v>
      </c>
      <c r="L120" s="506" t="s">
        <v>20</v>
      </c>
      <c r="M120" s="494"/>
      <c r="N120" s="77"/>
      <c r="O120" s="77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39"/>
      <c r="AC120" s="39"/>
      <c r="AD120" s="97"/>
    </row>
    <row r="121" spans="1:486" x14ac:dyDescent="0.25">
      <c r="A121" s="35" t="s">
        <v>157</v>
      </c>
      <c r="B121" s="537"/>
      <c r="C121" s="537"/>
      <c r="D121" s="537"/>
      <c r="E121" s="537"/>
      <c r="F121" s="537"/>
      <c r="G121" s="537"/>
      <c r="H121" s="647"/>
      <c r="I121" s="537"/>
      <c r="J121" s="648"/>
      <c r="K121" s="505" t="s">
        <v>165</v>
      </c>
      <c r="L121" s="506" t="s">
        <v>20</v>
      </c>
      <c r="M121" s="491"/>
      <c r="N121" s="78"/>
      <c r="O121" s="77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39"/>
      <c r="AC121" s="39"/>
      <c r="AD121" s="98"/>
    </row>
    <row r="122" spans="1:486" x14ac:dyDescent="0.25">
      <c r="A122" s="35" t="s">
        <v>157</v>
      </c>
      <c r="B122" s="537"/>
      <c r="C122" s="537"/>
      <c r="D122" s="537"/>
      <c r="E122" s="537"/>
      <c r="F122" s="537"/>
      <c r="G122" s="537"/>
      <c r="H122" s="647"/>
      <c r="I122" s="537"/>
      <c r="J122" s="648"/>
      <c r="K122" s="505" t="s">
        <v>166</v>
      </c>
      <c r="L122" s="506" t="s">
        <v>45</v>
      </c>
      <c r="M122" s="494"/>
      <c r="N122" s="77"/>
      <c r="O122" s="77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39"/>
      <c r="AC122" s="39"/>
      <c r="AD122" s="97"/>
    </row>
    <row r="123" spans="1:486" x14ac:dyDescent="0.25">
      <c r="A123" s="35" t="s">
        <v>157</v>
      </c>
      <c r="B123" s="537"/>
      <c r="C123" s="537"/>
      <c r="D123" s="537"/>
      <c r="E123" s="537"/>
      <c r="F123" s="537"/>
      <c r="G123" s="537"/>
      <c r="H123" s="647"/>
      <c r="I123" s="537"/>
      <c r="J123" s="648"/>
      <c r="K123" s="505" t="s">
        <v>167</v>
      </c>
      <c r="L123" s="506" t="s">
        <v>25</v>
      </c>
      <c r="M123" s="491"/>
      <c r="N123" s="78"/>
      <c r="O123" s="77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39"/>
      <c r="AC123" s="39"/>
      <c r="AD123" s="97"/>
    </row>
    <row r="124" spans="1:486" x14ac:dyDescent="0.25">
      <c r="A124" s="35" t="s">
        <v>157</v>
      </c>
      <c r="B124" s="537"/>
      <c r="C124" s="537"/>
      <c r="D124" s="537"/>
      <c r="E124" s="537"/>
      <c r="F124" s="537"/>
      <c r="G124" s="537"/>
      <c r="H124" s="647"/>
      <c r="I124" s="537"/>
      <c r="J124" s="648"/>
      <c r="K124" s="505" t="s">
        <v>168</v>
      </c>
      <c r="L124" s="506" t="s">
        <v>25</v>
      </c>
      <c r="M124" s="491"/>
      <c r="N124" s="78"/>
      <c r="O124" s="77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39"/>
      <c r="AC124" s="39"/>
      <c r="AD124" s="98"/>
    </row>
    <row r="125" spans="1:486" x14ac:dyDescent="0.25">
      <c r="A125" s="35" t="s">
        <v>157</v>
      </c>
      <c r="B125" s="537"/>
      <c r="C125" s="537"/>
      <c r="D125" s="537"/>
      <c r="E125" s="537"/>
      <c r="F125" s="537"/>
      <c r="G125" s="537"/>
      <c r="H125" s="647"/>
      <c r="I125" s="537"/>
      <c r="J125" s="648"/>
      <c r="K125" s="505" t="s">
        <v>169</v>
      </c>
      <c r="L125" s="506" t="s">
        <v>25</v>
      </c>
      <c r="M125" s="494" t="s">
        <v>170</v>
      </c>
      <c r="N125" s="78"/>
      <c r="O125" s="77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39"/>
      <c r="AC125" s="39"/>
      <c r="AD125" s="97"/>
    </row>
    <row r="126" spans="1:486" ht="15.75" thickBot="1" x14ac:dyDescent="0.3">
      <c r="A126" s="35" t="s">
        <v>157</v>
      </c>
      <c r="B126" s="537"/>
      <c r="C126" s="537"/>
      <c r="D126" s="537"/>
      <c r="E126" s="537"/>
      <c r="F126" s="537"/>
      <c r="G126" s="537"/>
      <c r="H126" s="647"/>
      <c r="I126" s="538"/>
      <c r="J126" s="650"/>
      <c r="K126" s="508" t="s">
        <v>171</v>
      </c>
      <c r="L126" s="509" t="s">
        <v>25</v>
      </c>
      <c r="M126" s="491"/>
      <c r="N126" s="78"/>
      <c r="O126" s="77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39"/>
      <c r="AC126" s="39"/>
      <c r="AD126" s="98"/>
    </row>
    <row r="127" spans="1:486" s="17" customFormat="1" ht="15.75" thickTop="1" x14ac:dyDescent="0.25">
      <c r="A127" s="34" t="s">
        <v>172</v>
      </c>
      <c r="B127" s="536">
        <v>54</v>
      </c>
      <c r="C127" s="536">
        <v>17</v>
      </c>
      <c r="D127" s="536">
        <v>-1</v>
      </c>
      <c r="E127" s="536">
        <v>0</v>
      </c>
      <c r="F127" s="536">
        <v>-1</v>
      </c>
      <c r="G127" s="536">
        <v>1055</v>
      </c>
      <c r="H127" s="2788">
        <v>5</v>
      </c>
      <c r="I127" s="2777">
        <v>0</v>
      </c>
      <c r="J127" s="646">
        <v>5</v>
      </c>
      <c r="K127" s="503" t="s">
        <v>173</v>
      </c>
      <c r="L127" s="504" t="s">
        <v>38</v>
      </c>
      <c r="M127" s="495"/>
      <c r="N127" s="74"/>
      <c r="O127" s="74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67"/>
      <c r="AC127" s="67"/>
      <c r="AD127" s="9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</row>
    <row r="128" spans="1:486" x14ac:dyDescent="0.25">
      <c r="A128" s="36" t="s">
        <v>172</v>
      </c>
      <c r="B128" s="537"/>
      <c r="C128" s="537"/>
      <c r="D128" s="537"/>
      <c r="E128" s="537"/>
      <c r="F128" s="537"/>
      <c r="G128" s="537"/>
      <c r="H128" s="647"/>
      <c r="I128" s="537"/>
      <c r="J128" s="648"/>
      <c r="K128" s="505" t="s">
        <v>174</v>
      </c>
      <c r="L128" s="506" t="s">
        <v>38</v>
      </c>
      <c r="M128" s="494"/>
      <c r="N128" s="77"/>
      <c r="O128" s="77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39"/>
      <c r="AC128" s="39"/>
      <c r="AD128" s="98"/>
    </row>
    <row r="129" spans="1:486" x14ac:dyDescent="0.25">
      <c r="A129" s="36" t="s">
        <v>172</v>
      </c>
      <c r="B129" s="537"/>
      <c r="C129" s="537"/>
      <c r="D129" s="537"/>
      <c r="E129" s="537"/>
      <c r="F129" s="537"/>
      <c r="G129" s="537"/>
      <c r="H129" s="647"/>
      <c r="I129" s="537"/>
      <c r="J129" s="648"/>
      <c r="K129" s="505" t="s">
        <v>175</v>
      </c>
      <c r="L129" s="506" t="s">
        <v>20</v>
      </c>
      <c r="M129" s="494"/>
      <c r="N129" s="77"/>
      <c r="O129" s="77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39"/>
      <c r="AC129" s="39"/>
      <c r="AD129" s="98"/>
    </row>
    <row r="130" spans="1:486" x14ac:dyDescent="0.25">
      <c r="A130" s="36" t="s">
        <v>172</v>
      </c>
      <c r="B130" s="537"/>
      <c r="C130" s="537"/>
      <c r="D130" s="537"/>
      <c r="E130" s="537"/>
      <c r="F130" s="537"/>
      <c r="G130" s="537"/>
      <c r="H130" s="647"/>
      <c r="I130" s="537"/>
      <c r="J130" s="648"/>
      <c r="K130" s="505" t="s">
        <v>176</v>
      </c>
      <c r="L130" s="506" t="s">
        <v>25</v>
      </c>
      <c r="M130" s="494"/>
      <c r="N130" s="77"/>
      <c r="O130" s="77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39"/>
      <c r="AC130" s="39"/>
      <c r="AD130" s="98"/>
    </row>
    <row r="131" spans="1:486" ht="15.75" thickBot="1" x14ac:dyDescent="0.3">
      <c r="A131" s="37" t="s">
        <v>172</v>
      </c>
      <c r="B131" s="546"/>
      <c r="C131" s="546"/>
      <c r="D131" s="546"/>
      <c r="E131" s="546"/>
      <c r="F131" s="546"/>
      <c r="G131" s="546"/>
      <c r="H131" s="2792"/>
      <c r="I131" s="2783"/>
      <c r="J131" s="665"/>
      <c r="K131" s="579" t="s">
        <v>177</v>
      </c>
      <c r="L131" s="580" t="s">
        <v>25</v>
      </c>
      <c r="M131" s="491"/>
      <c r="N131" s="78"/>
      <c r="O131" s="78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39"/>
      <c r="AC131" s="39"/>
      <c r="AD131" s="97"/>
    </row>
    <row r="132" spans="1:486" s="17" customFormat="1" ht="16.5" thickTop="1" thickBot="1" x14ac:dyDescent="0.3">
      <c r="A132" s="34" t="s">
        <v>178</v>
      </c>
      <c r="B132" s="536">
        <v>22</v>
      </c>
      <c r="C132" s="536">
        <v>5</v>
      </c>
      <c r="D132" s="536">
        <v>-1</v>
      </c>
      <c r="E132" s="536">
        <v>0</v>
      </c>
      <c r="F132" s="536">
        <v>-1</v>
      </c>
      <c r="G132" s="536">
        <v>295</v>
      </c>
      <c r="H132" s="2788">
        <v>1</v>
      </c>
      <c r="I132" s="2782">
        <v>0</v>
      </c>
      <c r="J132" s="664">
        <v>1</v>
      </c>
      <c r="K132" s="577" t="s">
        <v>179</v>
      </c>
      <c r="L132" s="578" t="s">
        <v>32</v>
      </c>
      <c r="M132" s="492"/>
      <c r="N132" s="75"/>
      <c r="O132" s="74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67"/>
      <c r="AC132" s="67"/>
      <c r="AD132" s="98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</row>
    <row r="133" spans="1:486" s="17" customFormat="1" ht="15.75" thickTop="1" x14ac:dyDescent="0.25">
      <c r="A133" s="34" t="s">
        <v>180</v>
      </c>
      <c r="B133" s="536">
        <v>53</v>
      </c>
      <c r="C133" s="536">
        <v>28</v>
      </c>
      <c r="D133" s="536">
        <v>-7</v>
      </c>
      <c r="E133" s="536">
        <v>-2</v>
      </c>
      <c r="F133" s="536">
        <v>-9</v>
      </c>
      <c r="G133" s="536">
        <v>279</v>
      </c>
      <c r="H133" s="2788">
        <v>4</v>
      </c>
      <c r="I133" s="2777">
        <v>0</v>
      </c>
      <c r="J133" s="646">
        <v>4</v>
      </c>
      <c r="K133" s="503" t="s">
        <v>181</v>
      </c>
      <c r="L133" s="504" t="s">
        <v>20</v>
      </c>
      <c r="M133" s="494" t="s">
        <v>21</v>
      </c>
      <c r="N133" s="74"/>
      <c r="O133" s="74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67"/>
      <c r="AC133" s="67"/>
      <c r="AD133" s="97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</row>
    <row r="134" spans="1:486" x14ac:dyDescent="0.25">
      <c r="A134" s="35" t="s">
        <v>180</v>
      </c>
      <c r="B134" s="537"/>
      <c r="C134" s="537"/>
      <c r="D134" s="537"/>
      <c r="E134" s="537"/>
      <c r="F134" s="537"/>
      <c r="G134" s="537"/>
      <c r="H134" s="647"/>
      <c r="I134" s="537"/>
      <c r="J134" s="648"/>
      <c r="K134" s="505" t="s">
        <v>182</v>
      </c>
      <c r="L134" s="506" t="s">
        <v>20</v>
      </c>
      <c r="M134" s="494"/>
      <c r="N134" s="77"/>
      <c r="O134" s="77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39"/>
      <c r="AC134" s="39"/>
      <c r="AD134" s="98"/>
    </row>
    <row r="135" spans="1:486" x14ac:dyDescent="0.25">
      <c r="A135" s="35" t="s">
        <v>180</v>
      </c>
      <c r="B135" s="537"/>
      <c r="C135" s="537"/>
      <c r="D135" s="537"/>
      <c r="E135" s="537"/>
      <c r="F135" s="537"/>
      <c r="G135" s="537"/>
      <c r="H135" s="647"/>
      <c r="I135" s="537"/>
      <c r="J135" s="648"/>
      <c r="K135" s="505" t="s">
        <v>183</v>
      </c>
      <c r="L135" s="506" t="s">
        <v>20</v>
      </c>
      <c r="M135" s="491"/>
      <c r="N135" s="78"/>
      <c r="O135" s="77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39"/>
      <c r="AC135" s="39"/>
      <c r="AD135" s="97"/>
    </row>
    <row r="136" spans="1:486" ht="15.75" thickBot="1" x14ac:dyDescent="0.3">
      <c r="A136" s="35" t="s">
        <v>180</v>
      </c>
      <c r="B136" s="537"/>
      <c r="C136" s="537"/>
      <c r="D136" s="537"/>
      <c r="E136" s="537"/>
      <c r="F136" s="537"/>
      <c r="G136" s="537"/>
      <c r="H136" s="647"/>
      <c r="I136" s="538"/>
      <c r="J136" s="650"/>
      <c r="K136" s="508" t="s">
        <v>184</v>
      </c>
      <c r="L136" s="509" t="s">
        <v>20</v>
      </c>
      <c r="M136" s="494" t="s">
        <v>185</v>
      </c>
      <c r="N136" s="77"/>
      <c r="O136" s="77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39"/>
      <c r="AC136" s="39"/>
      <c r="AD136" s="98"/>
    </row>
    <row r="137" spans="1:486" s="17" customFormat="1" ht="15.75" thickTop="1" x14ac:dyDescent="0.25">
      <c r="A137" s="34" t="s">
        <v>186</v>
      </c>
      <c r="B137" s="536">
        <v>54</v>
      </c>
      <c r="C137" s="536">
        <v>32</v>
      </c>
      <c r="D137" s="536">
        <v>-1</v>
      </c>
      <c r="E137" s="536">
        <v>-7</v>
      </c>
      <c r="F137" s="536">
        <v>-8</v>
      </c>
      <c r="G137" s="536">
        <v>318</v>
      </c>
      <c r="H137" s="2788">
        <v>4</v>
      </c>
      <c r="I137" s="2777">
        <v>0</v>
      </c>
      <c r="J137" s="646">
        <v>4</v>
      </c>
      <c r="K137" s="503" t="s">
        <v>187</v>
      </c>
      <c r="L137" s="504" t="s">
        <v>38</v>
      </c>
      <c r="M137" s="492"/>
      <c r="N137" s="75"/>
      <c r="O137" s="74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67"/>
      <c r="AC137" s="67"/>
      <c r="AD137" s="9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</row>
    <row r="138" spans="1:486" x14ac:dyDescent="0.25">
      <c r="A138" s="35" t="s">
        <v>186</v>
      </c>
      <c r="B138" s="537"/>
      <c r="C138" s="537"/>
      <c r="D138" s="537"/>
      <c r="E138" s="537"/>
      <c r="F138" s="537"/>
      <c r="G138" s="537"/>
      <c r="H138" s="647"/>
      <c r="I138" s="537"/>
      <c r="J138" s="648"/>
      <c r="K138" s="505" t="s">
        <v>188</v>
      </c>
      <c r="L138" s="506" t="s">
        <v>38</v>
      </c>
      <c r="M138" s="491"/>
      <c r="N138" s="78"/>
      <c r="O138" s="77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39"/>
      <c r="AC138" s="39"/>
      <c r="AD138" s="98"/>
    </row>
    <row r="139" spans="1:486" x14ac:dyDescent="0.25">
      <c r="A139" s="35" t="s">
        <v>186</v>
      </c>
      <c r="B139" s="537"/>
      <c r="C139" s="537"/>
      <c r="D139" s="537"/>
      <c r="E139" s="537"/>
      <c r="F139" s="537"/>
      <c r="G139" s="537"/>
      <c r="H139" s="647"/>
      <c r="I139" s="537"/>
      <c r="J139" s="648"/>
      <c r="K139" s="505" t="s">
        <v>189</v>
      </c>
      <c r="L139" s="506" t="s">
        <v>38</v>
      </c>
      <c r="M139" s="494" t="s">
        <v>143</v>
      </c>
      <c r="N139" s="77"/>
      <c r="O139" s="77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39"/>
      <c r="AC139" s="39"/>
      <c r="AD139" s="98"/>
    </row>
    <row r="140" spans="1:486" ht="15.75" thickBot="1" x14ac:dyDescent="0.3">
      <c r="A140" s="35" t="s">
        <v>186</v>
      </c>
      <c r="B140" s="537"/>
      <c r="C140" s="537"/>
      <c r="D140" s="537"/>
      <c r="E140" s="537"/>
      <c r="F140" s="537"/>
      <c r="G140" s="537"/>
      <c r="H140" s="647"/>
      <c r="I140" s="538"/>
      <c r="J140" s="650"/>
      <c r="K140" s="508" t="s">
        <v>190</v>
      </c>
      <c r="L140" s="509" t="s">
        <v>45</v>
      </c>
      <c r="M140" s="494"/>
      <c r="N140" s="77"/>
      <c r="O140" s="77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39"/>
      <c r="AC140" s="39"/>
      <c r="AD140" s="98"/>
    </row>
    <row r="141" spans="1:486" s="17" customFormat="1" ht="15.75" thickTop="1" x14ac:dyDescent="0.25">
      <c r="A141" s="19" t="s">
        <v>191</v>
      </c>
      <c r="B141" s="540">
        <v>258</v>
      </c>
      <c r="C141" s="540">
        <v>180</v>
      </c>
      <c r="D141" s="540">
        <v>-37</v>
      </c>
      <c r="E141" s="540">
        <v>-6</v>
      </c>
      <c r="F141" s="540">
        <v>-43</v>
      </c>
      <c r="G141" s="540">
        <v>388</v>
      </c>
      <c r="H141" s="2789">
        <v>8</v>
      </c>
      <c r="I141" s="2779">
        <v>0</v>
      </c>
      <c r="J141" s="662">
        <v>8</v>
      </c>
      <c r="K141" s="503" t="s">
        <v>192</v>
      </c>
      <c r="L141" s="504" t="s">
        <v>36</v>
      </c>
      <c r="M141" s="496"/>
      <c r="N141" s="76" t="s">
        <v>91</v>
      </c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67"/>
      <c r="AC141" s="67"/>
      <c r="AD141" s="97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</row>
    <row r="142" spans="1:486" x14ac:dyDescent="0.25">
      <c r="A142" s="32" t="s">
        <v>191</v>
      </c>
      <c r="B142" s="541"/>
      <c r="C142" s="541"/>
      <c r="D142" s="541"/>
      <c r="E142" s="541"/>
      <c r="F142" s="541"/>
      <c r="G142" s="541"/>
      <c r="H142" s="653"/>
      <c r="I142" s="541"/>
      <c r="J142" s="654"/>
      <c r="K142" s="505" t="s">
        <v>193</v>
      </c>
      <c r="L142" s="506" t="s">
        <v>38</v>
      </c>
      <c r="M142" s="497" t="s">
        <v>26</v>
      </c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39"/>
      <c r="AC142" s="39"/>
      <c r="AD142" s="98"/>
    </row>
    <row r="143" spans="1:486" x14ac:dyDescent="0.25">
      <c r="A143" s="20" t="s">
        <v>191</v>
      </c>
      <c r="B143" s="542"/>
      <c r="C143" s="542"/>
      <c r="D143" s="542"/>
      <c r="E143" s="542"/>
      <c r="F143" s="541"/>
      <c r="G143" s="542"/>
      <c r="H143" s="653"/>
      <c r="I143" s="541"/>
      <c r="J143" s="654"/>
      <c r="K143" s="505" t="s">
        <v>4898</v>
      </c>
      <c r="L143" s="506" t="s">
        <v>20</v>
      </c>
      <c r="M143" s="497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39"/>
      <c r="AC143" s="39"/>
      <c r="AD143" s="97"/>
    </row>
    <row r="144" spans="1:486" x14ac:dyDescent="0.25">
      <c r="A144" s="20" t="s">
        <v>191</v>
      </c>
      <c r="B144" s="542"/>
      <c r="C144" s="542"/>
      <c r="D144" s="542"/>
      <c r="E144" s="542"/>
      <c r="F144" s="541"/>
      <c r="G144" s="542"/>
      <c r="H144" s="653"/>
      <c r="I144" s="541"/>
      <c r="J144" s="654"/>
      <c r="K144" s="505" t="s">
        <v>194</v>
      </c>
      <c r="L144" s="506" t="s">
        <v>20</v>
      </c>
      <c r="M144" s="497" t="s">
        <v>81</v>
      </c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39"/>
      <c r="AC144" s="39"/>
      <c r="AD144" s="98"/>
    </row>
    <row r="145" spans="1:486" x14ac:dyDescent="0.25">
      <c r="A145" s="20" t="s">
        <v>191</v>
      </c>
      <c r="B145" s="542"/>
      <c r="C145" s="542"/>
      <c r="D145" s="542"/>
      <c r="E145" s="542"/>
      <c r="F145" s="541"/>
      <c r="G145" s="542"/>
      <c r="H145" s="653"/>
      <c r="I145" s="541"/>
      <c r="J145" s="654"/>
      <c r="K145" s="505" t="s">
        <v>195</v>
      </c>
      <c r="L145" s="506" t="s">
        <v>20</v>
      </c>
      <c r="M145" s="497" t="s">
        <v>196</v>
      </c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39"/>
      <c r="AC145" s="39"/>
      <c r="AD145" s="98"/>
    </row>
    <row r="146" spans="1:486" x14ac:dyDescent="0.25">
      <c r="A146" s="20" t="s">
        <v>191</v>
      </c>
      <c r="B146" s="542"/>
      <c r="C146" s="542"/>
      <c r="D146" s="542"/>
      <c r="E146" s="542"/>
      <c r="F146" s="541"/>
      <c r="G146" s="542"/>
      <c r="H146" s="653"/>
      <c r="I146" s="541"/>
      <c r="J146" s="654"/>
      <c r="K146" s="505" t="s">
        <v>197</v>
      </c>
      <c r="L146" s="506" t="s">
        <v>32</v>
      </c>
      <c r="M146" s="497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39"/>
      <c r="AC146" s="39"/>
      <c r="AD146" s="97"/>
    </row>
    <row r="147" spans="1:486" x14ac:dyDescent="0.25">
      <c r="A147" s="20" t="s">
        <v>191</v>
      </c>
      <c r="B147" s="542"/>
      <c r="C147" s="542"/>
      <c r="D147" s="542"/>
      <c r="E147" s="542"/>
      <c r="F147" s="541"/>
      <c r="G147" s="542"/>
      <c r="H147" s="653"/>
      <c r="I147" s="541"/>
      <c r="J147" s="654"/>
      <c r="K147" s="505" t="s">
        <v>198</v>
      </c>
      <c r="L147" s="506" t="s">
        <v>45</v>
      </c>
      <c r="M147" s="497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39"/>
      <c r="AC147" s="39"/>
      <c r="AD147" s="98"/>
    </row>
    <row r="148" spans="1:486" ht="15.75" thickBot="1" x14ac:dyDescent="0.3">
      <c r="A148" s="20" t="s">
        <v>191</v>
      </c>
      <c r="B148" s="542"/>
      <c r="C148" s="542"/>
      <c r="D148" s="542"/>
      <c r="E148" s="542"/>
      <c r="F148" s="541"/>
      <c r="G148" s="542"/>
      <c r="H148" s="653"/>
      <c r="I148" s="2780"/>
      <c r="J148" s="660"/>
      <c r="K148" s="508" t="s">
        <v>199</v>
      </c>
      <c r="L148" s="509" t="s">
        <v>45</v>
      </c>
      <c r="M148" s="497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39"/>
      <c r="AC148" s="39"/>
      <c r="AD148" s="97"/>
    </row>
    <row r="149" spans="1:486" s="17" customFormat="1" ht="15.75" thickTop="1" x14ac:dyDescent="0.25">
      <c r="A149" s="34" t="s">
        <v>200</v>
      </c>
      <c r="B149" s="536">
        <v>23</v>
      </c>
      <c r="C149" s="536">
        <v>1</v>
      </c>
      <c r="D149" s="536">
        <v>-2</v>
      </c>
      <c r="E149" s="536">
        <v>-1</v>
      </c>
      <c r="F149" s="536">
        <v>-3</v>
      </c>
      <c r="G149" s="536">
        <v>241</v>
      </c>
      <c r="H149" s="2788">
        <v>2</v>
      </c>
      <c r="I149" s="2777">
        <v>0</v>
      </c>
      <c r="J149" s="646">
        <v>2</v>
      </c>
      <c r="K149" s="503" t="s">
        <v>201</v>
      </c>
      <c r="L149" s="504" t="s">
        <v>38</v>
      </c>
      <c r="M149" s="492"/>
      <c r="N149" s="75"/>
      <c r="O149" s="74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67"/>
      <c r="AC149" s="67"/>
      <c r="AD149" s="98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</row>
    <row r="150" spans="1:486" ht="15.75" thickBot="1" x14ac:dyDescent="0.3">
      <c r="A150" s="35" t="s">
        <v>200</v>
      </c>
      <c r="B150" s="537"/>
      <c r="C150" s="537"/>
      <c r="D150" s="537"/>
      <c r="E150" s="537"/>
      <c r="F150" s="537"/>
      <c r="G150" s="537"/>
      <c r="H150" s="647"/>
      <c r="I150" s="538"/>
      <c r="J150" s="650"/>
      <c r="K150" s="508" t="s">
        <v>202</v>
      </c>
      <c r="L150" s="509" t="s">
        <v>20</v>
      </c>
      <c r="M150" s="491"/>
      <c r="N150" s="78"/>
      <c r="O150" s="77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39"/>
      <c r="AC150" s="39"/>
      <c r="AD150" s="97"/>
    </row>
    <row r="151" spans="1:486" s="17" customFormat="1" ht="15.75" thickTop="1" x14ac:dyDescent="0.25">
      <c r="A151" s="19" t="s">
        <v>203</v>
      </c>
      <c r="B151" s="540">
        <v>87</v>
      </c>
      <c r="C151" s="540">
        <v>16</v>
      </c>
      <c r="D151" s="540">
        <v>-2</v>
      </c>
      <c r="E151" s="540">
        <v>-3</v>
      </c>
      <c r="F151" s="540">
        <v>-5</v>
      </c>
      <c r="G151" s="540">
        <v>343</v>
      </c>
      <c r="H151" s="2789">
        <v>5</v>
      </c>
      <c r="I151" s="2779">
        <v>0</v>
      </c>
      <c r="J151" s="662">
        <v>5</v>
      </c>
      <c r="K151" s="503" t="s">
        <v>204</v>
      </c>
      <c r="L151" s="504" t="s">
        <v>38</v>
      </c>
      <c r="M151" s="496" t="s">
        <v>26</v>
      </c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67"/>
      <c r="AC151" s="67"/>
      <c r="AD151" s="98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</row>
    <row r="152" spans="1:486" x14ac:dyDescent="0.25">
      <c r="A152" s="20" t="s">
        <v>203</v>
      </c>
      <c r="B152" s="542"/>
      <c r="C152" s="542"/>
      <c r="D152" s="542"/>
      <c r="E152" s="542"/>
      <c r="F152" s="541"/>
      <c r="G152" s="542"/>
      <c r="H152" s="653"/>
      <c r="I152" s="541"/>
      <c r="J152" s="654"/>
      <c r="K152" s="505" t="s">
        <v>205</v>
      </c>
      <c r="L152" s="506" t="s">
        <v>38</v>
      </c>
      <c r="M152" s="497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39"/>
      <c r="AC152" s="39"/>
      <c r="AD152" s="97"/>
    </row>
    <row r="153" spans="1:486" x14ac:dyDescent="0.25">
      <c r="A153" s="20" t="s">
        <v>203</v>
      </c>
      <c r="B153" s="542"/>
      <c r="C153" s="542"/>
      <c r="D153" s="542"/>
      <c r="E153" s="542"/>
      <c r="F153" s="541"/>
      <c r="G153" s="542"/>
      <c r="H153" s="653"/>
      <c r="I153" s="541"/>
      <c r="J153" s="654"/>
      <c r="K153" s="505" t="s">
        <v>206</v>
      </c>
      <c r="L153" s="506" t="s">
        <v>20</v>
      </c>
      <c r="M153" s="497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39"/>
      <c r="AC153" s="39"/>
      <c r="AD153" s="98"/>
    </row>
    <row r="154" spans="1:486" x14ac:dyDescent="0.25">
      <c r="A154" s="20" t="s">
        <v>203</v>
      </c>
      <c r="B154" s="542"/>
      <c r="C154" s="542"/>
      <c r="D154" s="542"/>
      <c r="E154" s="542"/>
      <c r="F154" s="541"/>
      <c r="G154" s="542"/>
      <c r="H154" s="653"/>
      <c r="I154" s="541"/>
      <c r="J154" s="654"/>
      <c r="K154" s="505" t="s">
        <v>207</v>
      </c>
      <c r="L154" s="506" t="s">
        <v>20</v>
      </c>
      <c r="M154" s="497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39"/>
      <c r="AC154" s="39"/>
      <c r="AD154" s="97"/>
    </row>
    <row r="155" spans="1:486" ht="15.75" thickBot="1" x14ac:dyDescent="0.3">
      <c r="A155" s="32" t="s">
        <v>203</v>
      </c>
      <c r="B155" s="541"/>
      <c r="C155" s="541"/>
      <c r="D155" s="541"/>
      <c r="E155" s="541"/>
      <c r="F155" s="541"/>
      <c r="G155" s="541"/>
      <c r="H155" s="653"/>
      <c r="I155" s="2780"/>
      <c r="J155" s="660"/>
      <c r="K155" s="508" t="s">
        <v>4899</v>
      </c>
      <c r="L155" s="509" t="s">
        <v>45</v>
      </c>
      <c r="M155" s="497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39"/>
      <c r="AC155" s="39"/>
      <c r="AD155" s="98"/>
    </row>
    <row r="156" spans="1:486" s="26" customFormat="1" ht="16.5" thickTop="1" thickBot="1" x14ac:dyDescent="0.3">
      <c r="A156" s="88" t="s">
        <v>208</v>
      </c>
      <c r="B156" s="547">
        <v>58</v>
      </c>
      <c r="C156" s="547">
        <v>18</v>
      </c>
      <c r="D156" s="547">
        <v>-3</v>
      </c>
      <c r="E156" s="547">
        <v>0</v>
      </c>
      <c r="F156" s="547">
        <v>-3</v>
      </c>
      <c r="G156" s="547">
        <v>568</v>
      </c>
      <c r="H156" s="2793">
        <v>1</v>
      </c>
      <c r="I156" s="537">
        <v>0</v>
      </c>
      <c r="J156" s="648">
        <v>1</v>
      </c>
      <c r="K156" s="577" t="s">
        <v>209</v>
      </c>
      <c r="L156" s="578" t="s">
        <v>32</v>
      </c>
      <c r="M156" s="499"/>
      <c r="N156" s="90"/>
      <c r="O156" s="89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2"/>
      <c r="AC156" s="92"/>
      <c r="AD156" s="97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</row>
    <row r="157" spans="1:486" ht="15.75" thickTop="1" x14ac:dyDescent="0.25">
      <c r="A157" s="35" t="s">
        <v>210</v>
      </c>
      <c r="B157" s="537">
        <v>23</v>
      </c>
      <c r="C157" s="537">
        <v>6</v>
      </c>
      <c r="D157" s="537">
        <v>-2</v>
      </c>
      <c r="E157" s="537">
        <v>-6</v>
      </c>
      <c r="F157" s="537">
        <v>-8</v>
      </c>
      <c r="G157" s="537">
        <v>141</v>
      </c>
      <c r="H157" s="647">
        <v>6</v>
      </c>
      <c r="I157" s="2777">
        <v>0</v>
      </c>
      <c r="J157" s="646">
        <v>6</v>
      </c>
      <c r="K157" s="581" t="s">
        <v>211</v>
      </c>
      <c r="L157" s="504" t="s">
        <v>36</v>
      </c>
      <c r="M157" s="494"/>
      <c r="N157" s="77" t="s">
        <v>91</v>
      </c>
      <c r="O157" s="77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39"/>
      <c r="AC157" s="39"/>
    </row>
    <row r="158" spans="1:486" x14ac:dyDescent="0.25">
      <c r="A158" s="36" t="s">
        <v>210</v>
      </c>
      <c r="B158" s="537"/>
      <c r="C158" s="537"/>
      <c r="D158" s="537"/>
      <c r="E158" s="537"/>
      <c r="F158" s="537"/>
      <c r="G158" s="537"/>
      <c r="H158" s="647"/>
      <c r="I158" s="537"/>
      <c r="J158" s="648"/>
      <c r="K158" s="505" t="s">
        <v>212</v>
      </c>
      <c r="L158" s="506" t="s">
        <v>38</v>
      </c>
      <c r="M158" s="494"/>
      <c r="N158" s="77"/>
      <c r="O158" s="77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39"/>
      <c r="AC158" s="39"/>
    </row>
    <row r="159" spans="1:486" x14ac:dyDescent="0.25">
      <c r="A159" s="36" t="s">
        <v>210</v>
      </c>
      <c r="B159" s="537"/>
      <c r="C159" s="537"/>
      <c r="D159" s="537"/>
      <c r="E159" s="537"/>
      <c r="F159" s="537"/>
      <c r="G159" s="537"/>
      <c r="H159" s="647"/>
      <c r="I159" s="537"/>
      <c r="J159" s="648"/>
      <c r="K159" s="505" t="s">
        <v>213</v>
      </c>
      <c r="L159" s="506" t="s">
        <v>38</v>
      </c>
      <c r="M159" s="491" t="s">
        <v>214</v>
      </c>
      <c r="N159" s="77"/>
      <c r="O159" s="77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39"/>
      <c r="AC159" s="39"/>
    </row>
    <row r="160" spans="1:486" x14ac:dyDescent="0.25">
      <c r="A160" s="36" t="s">
        <v>210</v>
      </c>
      <c r="B160" s="537"/>
      <c r="C160" s="537"/>
      <c r="D160" s="537"/>
      <c r="E160" s="537"/>
      <c r="F160" s="537"/>
      <c r="G160" s="537"/>
      <c r="H160" s="647"/>
      <c r="I160" s="537"/>
      <c r="J160" s="648"/>
      <c r="K160" s="505" t="s">
        <v>215</v>
      </c>
      <c r="L160" s="506" t="s">
        <v>20</v>
      </c>
      <c r="M160" s="494"/>
      <c r="N160" s="77"/>
      <c r="O160" s="77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39"/>
      <c r="AC160" s="39"/>
    </row>
    <row r="161" spans="1:486" x14ac:dyDescent="0.25">
      <c r="A161" s="36" t="s">
        <v>210</v>
      </c>
      <c r="B161" s="537"/>
      <c r="C161" s="537"/>
      <c r="D161" s="537"/>
      <c r="E161" s="537"/>
      <c r="F161" s="537"/>
      <c r="G161" s="537"/>
      <c r="H161" s="647"/>
      <c r="I161" s="537"/>
      <c r="J161" s="648"/>
      <c r="K161" s="505" t="s">
        <v>216</v>
      </c>
      <c r="L161" s="506" t="s">
        <v>45</v>
      </c>
      <c r="M161" s="494"/>
      <c r="N161" s="77"/>
      <c r="O161" s="77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39"/>
      <c r="AC161" s="39"/>
    </row>
    <row r="162" spans="1:486" ht="15.75" thickBot="1" x14ac:dyDescent="0.3">
      <c r="A162" s="36" t="s">
        <v>210</v>
      </c>
      <c r="B162" s="537"/>
      <c r="C162" s="537"/>
      <c r="D162" s="537"/>
      <c r="E162" s="537"/>
      <c r="F162" s="537"/>
      <c r="G162" s="537"/>
      <c r="H162" s="647"/>
      <c r="I162" s="538"/>
      <c r="J162" s="650"/>
      <c r="K162" s="508" t="s">
        <v>217</v>
      </c>
      <c r="L162" s="509" t="s">
        <v>25</v>
      </c>
      <c r="M162" s="491" t="s">
        <v>218</v>
      </c>
      <c r="N162" s="77"/>
      <c r="O162" s="77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39"/>
      <c r="AC162" s="39"/>
    </row>
    <row r="163" spans="1:486" s="17" customFormat="1" ht="15.75" thickTop="1" x14ac:dyDescent="0.25">
      <c r="A163" s="43" t="s">
        <v>219</v>
      </c>
      <c r="B163" s="543">
        <v>31</v>
      </c>
      <c r="C163" s="543">
        <v>16</v>
      </c>
      <c r="D163" s="543">
        <v>-7</v>
      </c>
      <c r="E163" s="543">
        <v>1</v>
      </c>
      <c r="F163" s="543">
        <v>-6</v>
      </c>
      <c r="G163" s="543">
        <v>100</v>
      </c>
      <c r="H163" s="2790">
        <v>2</v>
      </c>
      <c r="I163" s="2781">
        <v>0</v>
      </c>
      <c r="J163" s="663">
        <v>2</v>
      </c>
      <c r="K163" s="503" t="s">
        <v>220</v>
      </c>
      <c r="L163" s="504" t="s">
        <v>65</v>
      </c>
      <c r="M163" s="492"/>
      <c r="N163" s="75"/>
      <c r="O163" s="74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67"/>
      <c r="AC163" s="67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</row>
    <row r="164" spans="1:486" s="29" customFormat="1" ht="15.75" thickBot="1" x14ac:dyDescent="0.3">
      <c r="A164" s="85" t="s">
        <v>219</v>
      </c>
      <c r="B164" s="544"/>
      <c r="C164" s="544"/>
      <c r="D164" s="544"/>
      <c r="E164" s="544"/>
      <c r="F164" s="544"/>
      <c r="G164" s="544"/>
      <c r="H164" s="2791"/>
      <c r="I164" s="538"/>
      <c r="J164" s="650"/>
      <c r="K164" s="508" t="s">
        <v>221</v>
      </c>
      <c r="L164" s="509" t="s">
        <v>20</v>
      </c>
      <c r="M164" s="498"/>
      <c r="N164" s="87"/>
      <c r="O164" s="86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69"/>
      <c r="AC164" s="69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</row>
    <row r="165" spans="1:486" ht="15.75" thickTop="1" x14ac:dyDescent="0.25">
      <c r="A165" s="35" t="s">
        <v>222</v>
      </c>
      <c r="B165" s="537">
        <v>763</v>
      </c>
      <c r="C165" s="537">
        <v>406</v>
      </c>
      <c r="D165" s="537">
        <v>-152</v>
      </c>
      <c r="E165" s="537">
        <v>29</v>
      </c>
      <c r="F165" s="537">
        <v>-123</v>
      </c>
      <c r="G165" s="537">
        <v>2390</v>
      </c>
      <c r="H165" s="647">
        <v>29</v>
      </c>
      <c r="I165" s="2777">
        <v>0</v>
      </c>
      <c r="J165" s="646">
        <v>29</v>
      </c>
      <c r="K165" s="503" t="s">
        <v>223</v>
      </c>
      <c r="L165" s="504" t="s">
        <v>36</v>
      </c>
      <c r="M165" s="494"/>
      <c r="N165" s="77"/>
      <c r="O165" s="77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39"/>
      <c r="AC165" s="39"/>
    </row>
    <row r="166" spans="1:486" x14ac:dyDescent="0.25">
      <c r="A166" s="36" t="s">
        <v>222</v>
      </c>
      <c r="B166" s="537"/>
      <c r="C166" s="537"/>
      <c r="D166" s="537"/>
      <c r="E166" s="537"/>
      <c r="F166" s="537"/>
      <c r="G166" s="537"/>
      <c r="H166" s="647"/>
      <c r="I166" s="537"/>
      <c r="J166" s="648"/>
      <c r="K166" s="505" t="s">
        <v>224</v>
      </c>
      <c r="L166" s="506" t="s">
        <v>38</v>
      </c>
      <c r="M166" s="494"/>
      <c r="N166" s="77"/>
      <c r="O166" s="77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39"/>
      <c r="AC166" s="39"/>
    </row>
    <row r="167" spans="1:486" x14ac:dyDescent="0.25">
      <c r="A167" s="36" t="s">
        <v>222</v>
      </c>
      <c r="B167" s="537"/>
      <c r="C167" s="537"/>
      <c r="D167" s="537"/>
      <c r="E167" s="537"/>
      <c r="F167" s="537"/>
      <c r="G167" s="537"/>
      <c r="H167" s="647"/>
      <c r="I167" s="537"/>
      <c r="J167" s="648"/>
      <c r="K167" s="505" t="s">
        <v>4900</v>
      </c>
      <c r="L167" s="506" t="s">
        <v>38</v>
      </c>
      <c r="M167" s="494"/>
      <c r="N167" s="77"/>
      <c r="O167" s="77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39"/>
      <c r="AC167" s="39"/>
    </row>
    <row r="168" spans="1:486" x14ac:dyDescent="0.25">
      <c r="A168" s="36" t="s">
        <v>222</v>
      </c>
      <c r="B168" s="537"/>
      <c r="C168" s="537"/>
      <c r="D168" s="537"/>
      <c r="E168" s="537"/>
      <c r="F168" s="537"/>
      <c r="G168" s="537"/>
      <c r="H168" s="647"/>
      <c r="I168" s="537"/>
      <c r="J168" s="648"/>
      <c r="K168" s="505" t="s">
        <v>225</v>
      </c>
      <c r="L168" s="506" t="s">
        <v>40</v>
      </c>
      <c r="M168" s="494"/>
      <c r="N168" s="77"/>
      <c r="O168" s="77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39"/>
      <c r="AC168" s="39"/>
    </row>
    <row r="169" spans="1:486" x14ac:dyDescent="0.25">
      <c r="A169" s="35" t="s">
        <v>222</v>
      </c>
      <c r="B169" s="537"/>
      <c r="C169" s="537"/>
      <c r="D169" s="537"/>
      <c r="E169" s="537"/>
      <c r="F169" s="537"/>
      <c r="G169" s="537"/>
      <c r="H169" s="647"/>
      <c r="I169" s="537"/>
      <c r="J169" s="648"/>
      <c r="K169" s="505" t="s">
        <v>226</v>
      </c>
      <c r="L169" s="506" t="s">
        <v>20</v>
      </c>
      <c r="M169" s="494"/>
      <c r="N169" s="77"/>
      <c r="O169" s="77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39"/>
      <c r="AC169" s="39"/>
    </row>
    <row r="170" spans="1:486" x14ac:dyDescent="0.25">
      <c r="A170" s="35" t="s">
        <v>222</v>
      </c>
      <c r="B170" s="537"/>
      <c r="C170" s="537"/>
      <c r="D170" s="537"/>
      <c r="E170" s="537"/>
      <c r="F170" s="537"/>
      <c r="G170" s="537"/>
      <c r="H170" s="647"/>
      <c r="I170" s="537"/>
      <c r="J170" s="648"/>
      <c r="K170" s="505" t="s">
        <v>227</v>
      </c>
      <c r="L170" s="506" t="s">
        <v>20</v>
      </c>
      <c r="M170" s="494"/>
      <c r="N170" s="77"/>
      <c r="O170" s="77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39"/>
      <c r="AC170" s="39"/>
    </row>
    <row r="171" spans="1:486" x14ac:dyDescent="0.25">
      <c r="A171" s="35" t="s">
        <v>222</v>
      </c>
      <c r="B171" s="537"/>
      <c r="C171" s="537"/>
      <c r="D171" s="537"/>
      <c r="E171" s="537"/>
      <c r="F171" s="537"/>
      <c r="G171" s="537"/>
      <c r="H171" s="647"/>
      <c r="I171" s="537"/>
      <c r="J171" s="648"/>
      <c r="K171" s="505" t="s">
        <v>228</v>
      </c>
      <c r="L171" s="506" t="s">
        <v>20</v>
      </c>
      <c r="M171" s="491" t="s">
        <v>229</v>
      </c>
      <c r="N171" s="78"/>
      <c r="O171" s="77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39"/>
      <c r="AC171" s="39"/>
    </row>
    <row r="172" spans="1:486" x14ac:dyDescent="0.25">
      <c r="A172" s="35" t="s">
        <v>222</v>
      </c>
      <c r="B172" s="537"/>
      <c r="C172" s="537"/>
      <c r="D172" s="537"/>
      <c r="E172" s="537"/>
      <c r="F172" s="537"/>
      <c r="G172" s="537"/>
      <c r="H172" s="647"/>
      <c r="I172" s="537"/>
      <c r="J172" s="648"/>
      <c r="K172" s="505" t="s">
        <v>230</v>
      </c>
      <c r="L172" s="506" t="s">
        <v>20</v>
      </c>
      <c r="M172" s="491"/>
      <c r="N172" s="78"/>
      <c r="O172" s="77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39"/>
      <c r="AC172" s="39"/>
    </row>
    <row r="173" spans="1:486" x14ac:dyDescent="0.25">
      <c r="A173" s="35" t="s">
        <v>222</v>
      </c>
      <c r="B173" s="537"/>
      <c r="C173" s="537"/>
      <c r="D173" s="537"/>
      <c r="E173" s="537"/>
      <c r="F173" s="537"/>
      <c r="G173" s="537"/>
      <c r="H173" s="647"/>
      <c r="I173" s="537"/>
      <c r="J173" s="648"/>
      <c r="K173" s="505" t="s">
        <v>231</v>
      </c>
      <c r="L173" s="506" t="s">
        <v>46</v>
      </c>
      <c r="M173" s="491"/>
      <c r="N173" s="78"/>
      <c r="O173" s="77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39"/>
      <c r="AC173" s="39"/>
    </row>
    <row r="174" spans="1:486" x14ac:dyDescent="0.25">
      <c r="A174" s="35" t="s">
        <v>222</v>
      </c>
      <c r="B174" s="537"/>
      <c r="C174" s="537"/>
      <c r="D174" s="537"/>
      <c r="E174" s="537"/>
      <c r="F174" s="537"/>
      <c r="G174" s="537"/>
      <c r="H174" s="647"/>
      <c r="I174" s="537"/>
      <c r="J174" s="648"/>
      <c r="K174" s="505" t="s">
        <v>232</v>
      </c>
      <c r="L174" s="506" t="s">
        <v>46</v>
      </c>
      <c r="M174" s="491"/>
      <c r="N174" s="78"/>
      <c r="O174" s="77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39"/>
      <c r="AC174" s="39"/>
    </row>
    <row r="175" spans="1:486" x14ac:dyDescent="0.25">
      <c r="A175" s="35" t="s">
        <v>222</v>
      </c>
      <c r="B175" s="537"/>
      <c r="C175" s="537"/>
      <c r="D175" s="537"/>
      <c r="E175" s="537"/>
      <c r="F175" s="537"/>
      <c r="G175" s="537"/>
      <c r="H175" s="647"/>
      <c r="I175" s="537"/>
      <c r="J175" s="648"/>
      <c r="K175" s="505" t="s">
        <v>233</v>
      </c>
      <c r="L175" s="506" t="s">
        <v>46</v>
      </c>
      <c r="M175" s="491"/>
      <c r="N175" s="78"/>
      <c r="O175" s="77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39"/>
      <c r="AC175" s="39"/>
    </row>
    <row r="176" spans="1:486" x14ac:dyDescent="0.25">
      <c r="A176" s="35" t="s">
        <v>222</v>
      </c>
      <c r="B176" s="537"/>
      <c r="C176" s="537"/>
      <c r="D176" s="537"/>
      <c r="E176" s="537"/>
      <c r="F176" s="537"/>
      <c r="G176" s="537"/>
      <c r="H176" s="647"/>
      <c r="I176" s="537"/>
      <c r="J176" s="648"/>
      <c r="K176" s="505" t="s">
        <v>234</v>
      </c>
      <c r="L176" s="506" t="s">
        <v>46</v>
      </c>
      <c r="M176" s="491"/>
      <c r="N176" s="78"/>
      <c r="O176" s="77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39"/>
      <c r="AC176" s="39"/>
    </row>
    <row r="177" spans="1:29" x14ac:dyDescent="0.25">
      <c r="A177" s="35" t="s">
        <v>222</v>
      </c>
      <c r="B177" s="537"/>
      <c r="C177" s="537"/>
      <c r="D177" s="537"/>
      <c r="E177" s="537"/>
      <c r="F177" s="537"/>
      <c r="G177" s="537"/>
      <c r="H177" s="647"/>
      <c r="I177" s="537"/>
      <c r="J177" s="648"/>
      <c r="K177" s="505" t="s">
        <v>235</v>
      </c>
      <c r="L177" s="506" t="s">
        <v>46</v>
      </c>
      <c r="M177" s="491" t="s">
        <v>236</v>
      </c>
      <c r="N177" s="78"/>
      <c r="O177" s="77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39"/>
      <c r="AC177" s="39"/>
    </row>
    <row r="178" spans="1:29" x14ac:dyDescent="0.25">
      <c r="A178" s="35" t="s">
        <v>222</v>
      </c>
      <c r="B178" s="537"/>
      <c r="C178" s="537"/>
      <c r="D178" s="537"/>
      <c r="E178" s="537"/>
      <c r="F178" s="537"/>
      <c r="G178" s="537"/>
      <c r="H178" s="647"/>
      <c r="I178" s="537"/>
      <c r="J178" s="648"/>
      <c r="K178" s="505" t="s">
        <v>237</v>
      </c>
      <c r="L178" s="506" t="s">
        <v>25</v>
      </c>
      <c r="M178" s="494"/>
      <c r="N178" s="77"/>
      <c r="O178" s="77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39"/>
      <c r="AC178" s="39"/>
    </row>
    <row r="179" spans="1:29" x14ac:dyDescent="0.25">
      <c r="A179" s="35" t="s">
        <v>222</v>
      </c>
      <c r="B179" s="537"/>
      <c r="C179" s="537"/>
      <c r="D179" s="537"/>
      <c r="E179" s="537"/>
      <c r="F179" s="537"/>
      <c r="G179" s="537"/>
      <c r="H179" s="647"/>
      <c r="I179" s="537"/>
      <c r="J179" s="648"/>
      <c r="K179" s="505" t="s">
        <v>238</v>
      </c>
      <c r="L179" s="506" t="s">
        <v>25</v>
      </c>
      <c r="M179" s="494"/>
      <c r="N179" s="77"/>
      <c r="O179" s="77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39"/>
      <c r="AC179" s="39"/>
    </row>
    <row r="180" spans="1:29" x14ac:dyDescent="0.25">
      <c r="A180" s="35" t="s">
        <v>222</v>
      </c>
      <c r="B180" s="537"/>
      <c r="C180" s="537"/>
      <c r="D180" s="537"/>
      <c r="E180" s="537"/>
      <c r="F180" s="537"/>
      <c r="G180" s="537"/>
      <c r="H180" s="647"/>
      <c r="I180" s="537"/>
      <c r="J180" s="648"/>
      <c r="K180" s="505" t="s">
        <v>239</v>
      </c>
      <c r="L180" s="506" t="s">
        <v>25</v>
      </c>
      <c r="M180" s="494"/>
      <c r="N180" s="77"/>
      <c r="O180" s="77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39"/>
      <c r="AC180" s="39"/>
    </row>
    <row r="181" spans="1:29" x14ac:dyDescent="0.25">
      <c r="A181" s="35" t="s">
        <v>222</v>
      </c>
      <c r="B181" s="537"/>
      <c r="C181" s="537"/>
      <c r="D181" s="537"/>
      <c r="E181" s="537"/>
      <c r="F181" s="537"/>
      <c r="G181" s="537"/>
      <c r="H181" s="647"/>
      <c r="I181" s="537"/>
      <c r="J181" s="648"/>
      <c r="K181" s="505" t="s">
        <v>240</v>
      </c>
      <c r="L181" s="506" t="s">
        <v>25</v>
      </c>
      <c r="M181" s="494"/>
      <c r="N181" s="77"/>
      <c r="O181" s="77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39"/>
      <c r="AC181" s="39"/>
    </row>
    <row r="182" spans="1:29" x14ac:dyDescent="0.25">
      <c r="A182" s="35" t="s">
        <v>222</v>
      </c>
      <c r="B182" s="537"/>
      <c r="C182" s="537"/>
      <c r="D182" s="537"/>
      <c r="E182" s="537"/>
      <c r="F182" s="537"/>
      <c r="G182" s="537"/>
      <c r="H182" s="647"/>
      <c r="I182" s="537"/>
      <c r="J182" s="648"/>
      <c r="K182" s="505" t="s">
        <v>241</v>
      </c>
      <c r="L182" s="506" t="s">
        <v>25</v>
      </c>
      <c r="M182" s="494"/>
      <c r="N182" s="77"/>
      <c r="O182" s="77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39"/>
      <c r="AC182" s="39"/>
    </row>
    <row r="183" spans="1:29" x14ac:dyDescent="0.25">
      <c r="A183" s="35" t="s">
        <v>222</v>
      </c>
      <c r="B183" s="537"/>
      <c r="C183" s="537"/>
      <c r="D183" s="537"/>
      <c r="E183" s="537"/>
      <c r="F183" s="537"/>
      <c r="G183" s="537"/>
      <c r="H183" s="647"/>
      <c r="I183" s="537"/>
      <c r="J183" s="648"/>
      <c r="K183" s="505" t="s">
        <v>242</v>
      </c>
      <c r="L183" s="506" t="s">
        <v>25</v>
      </c>
      <c r="M183" s="494"/>
      <c r="N183" s="77"/>
      <c r="O183" s="77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39"/>
      <c r="AC183" s="39"/>
    </row>
    <row r="184" spans="1:29" x14ac:dyDescent="0.25">
      <c r="A184" s="35" t="s">
        <v>222</v>
      </c>
      <c r="B184" s="537"/>
      <c r="C184" s="537"/>
      <c r="D184" s="537"/>
      <c r="E184" s="537"/>
      <c r="F184" s="537"/>
      <c r="G184" s="537"/>
      <c r="H184" s="647"/>
      <c r="I184" s="537"/>
      <c r="J184" s="648"/>
      <c r="K184" s="505" t="s">
        <v>243</v>
      </c>
      <c r="L184" s="506" t="s">
        <v>244</v>
      </c>
      <c r="M184" s="491"/>
      <c r="N184" s="78"/>
      <c r="O184" s="77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39"/>
      <c r="AC184" s="39"/>
    </row>
    <row r="185" spans="1:29" x14ac:dyDescent="0.25">
      <c r="A185" s="35" t="s">
        <v>222</v>
      </c>
      <c r="B185" s="537"/>
      <c r="C185" s="537"/>
      <c r="D185" s="537"/>
      <c r="E185" s="537"/>
      <c r="F185" s="537"/>
      <c r="G185" s="537"/>
      <c r="H185" s="647"/>
      <c r="I185" s="537"/>
      <c r="J185" s="648"/>
      <c r="K185" s="505" t="s">
        <v>245</v>
      </c>
      <c r="L185" s="506" t="s">
        <v>57</v>
      </c>
      <c r="M185" s="491" t="s">
        <v>60</v>
      </c>
      <c r="N185" s="78"/>
      <c r="O185" s="77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39"/>
      <c r="AC185" s="39"/>
    </row>
    <row r="186" spans="1:29" x14ac:dyDescent="0.25">
      <c r="A186" s="35" t="s">
        <v>222</v>
      </c>
      <c r="B186" s="537"/>
      <c r="C186" s="537"/>
      <c r="D186" s="537"/>
      <c r="E186" s="537"/>
      <c r="F186" s="537"/>
      <c r="G186" s="537"/>
      <c r="H186" s="647"/>
      <c r="I186" s="537"/>
      <c r="J186" s="648"/>
      <c r="K186" s="505" t="s">
        <v>246</v>
      </c>
      <c r="L186" s="506" t="s">
        <v>63</v>
      </c>
      <c r="M186" s="491"/>
      <c r="N186" s="78"/>
      <c r="O186" s="77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39"/>
      <c r="AC186" s="39"/>
    </row>
    <row r="187" spans="1:29" x14ac:dyDescent="0.25">
      <c r="A187" s="35" t="s">
        <v>222</v>
      </c>
      <c r="B187" s="537"/>
      <c r="C187" s="537"/>
      <c r="D187" s="537"/>
      <c r="E187" s="537"/>
      <c r="F187" s="537"/>
      <c r="G187" s="537"/>
      <c r="H187" s="647"/>
      <c r="I187" s="537"/>
      <c r="J187" s="648"/>
      <c r="K187" s="505" t="s">
        <v>247</v>
      </c>
      <c r="L187" s="506" t="s">
        <v>65</v>
      </c>
      <c r="M187" s="494"/>
      <c r="N187" s="77"/>
      <c r="O187" s="77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39"/>
      <c r="AC187" s="39"/>
    </row>
    <row r="188" spans="1:29" x14ac:dyDescent="0.25">
      <c r="A188" s="35" t="s">
        <v>222</v>
      </c>
      <c r="B188" s="537"/>
      <c r="C188" s="537"/>
      <c r="D188" s="537"/>
      <c r="E188" s="537"/>
      <c r="F188" s="537"/>
      <c r="G188" s="537"/>
      <c r="H188" s="647"/>
      <c r="I188" s="537"/>
      <c r="J188" s="648"/>
      <c r="K188" s="505" t="s">
        <v>248</v>
      </c>
      <c r="L188" s="506" t="s">
        <v>65</v>
      </c>
      <c r="M188" s="494"/>
      <c r="N188" s="77"/>
      <c r="O188" s="77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39"/>
      <c r="AC188" s="39"/>
    </row>
    <row r="189" spans="1:29" x14ac:dyDescent="0.25">
      <c r="A189" s="35" t="s">
        <v>222</v>
      </c>
      <c r="B189" s="537"/>
      <c r="C189" s="537"/>
      <c r="D189" s="537"/>
      <c r="E189" s="537"/>
      <c r="F189" s="537"/>
      <c r="G189" s="537"/>
      <c r="H189" s="647"/>
      <c r="I189" s="537"/>
      <c r="J189" s="648"/>
      <c r="K189" s="505" t="s">
        <v>249</v>
      </c>
      <c r="L189" s="506" t="s">
        <v>65</v>
      </c>
      <c r="M189" s="494"/>
      <c r="N189" s="77"/>
      <c r="O189" s="77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39"/>
      <c r="AC189" s="39"/>
    </row>
    <row r="190" spans="1:29" x14ac:dyDescent="0.25">
      <c r="A190" s="35" t="s">
        <v>222</v>
      </c>
      <c r="B190" s="537"/>
      <c r="C190" s="537"/>
      <c r="D190" s="537"/>
      <c r="E190" s="537"/>
      <c r="F190" s="537"/>
      <c r="G190" s="537"/>
      <c r="H190" s="647"/>
      <c r="I190" s="537"/>
      <c r="J190" s="648"/>
      <c r="K190" s="505" t="s">
        <v>250</v>
      </c>
      <c r="L190" s="506" t="s">
        <v>65</v>
      </c>
      <c r="M190" s="494"/>
      <c r="N190" s="77"/>
      <c r="O190" s="77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39"/>
      <c r="AC190" s="39"/>
    </row>
    <row r="191" spans="1:29" x14ac:dyDescent="0.25">
      <c r="A191" s="35" t="s">
        <v>222</v>
      </c>
      <c r="B191" s="537"/>
      <c r="C191" s="537"/>
      <c r="D191" s="537"/>
      <c r="E191" s="537"/>
      <c r="F191" s="537"/>
      <c r="G191" s="537"/>
      <c r="H191" s="647"/>
      <c r="I191" s="537"/>
      <c r="J191" s="648"/>
      <c r="K191" s="505" t="s">
        <v>251</v>
      </c>
      <c r="L191" s="506" t="s">
        <v>65</v>
      </c>
      <c r="M191" s="491" t="s">
        <v>252</v>
      </c>
      <c r="N191" s="78"/>
      <c r="O191" s="77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39"/>
      <c r="AC191" s="39"/>
    </row>
    <row r="192" spans="1:29" x14ac:dyDescent="0.25">
      <c r="A192" s="35" t="s">
        <v>222</v>
      </c>
      <c r="B192" s="537"/>
      <c r="C192" s="537"/>
      <c r="D192" s="537"/>
      <c r="E192" s="537"/>
      <c r="F192" s="537"/>
      <c r="G192" s="537"/>
      <c r="H192" s="647"/>
      <c r="I192" s="537"/>
      <c r="J192" s="648"/>
      <c r="K192" s="505" t="s">
        <v>253</v>
      </c>
      <c r="L192" s="506" t="s">
        <v>254</v>
      </c>
      <c r="M192" s="491" t="s">
        <v>229</v>
      </c>
      <c r="N192" s="78"/>
      <c r="O192" s="77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39"/>
      <c r="AC192" s="39"/>
    </row>
    <row r="193" spans="1:181" ht="15.75" thickBot="1" x14ac:dyDescent="0.3">
      <c r="A193" s="35" t="s">
        <v>222</v>
      </c>
      <c r="B193" s="537"/>
      <c r="C193" s="537"/>
      <c r="D193" s="537"/>
      <c r="E193" s="537"/>
      <c r="F193" s="537"/>
      <c r="G193" s="537"/>
      <c r="H193" s="647"/>
      <c r="I193" s="538"/>
      <c r="J193" s="650"/>
      <c r="K193" s="508" t="s">
        <v>255</v>
      </c>
      <c r="L193" s="509" t="s">
        <v>256</v>
      </c>
      <c r="M193" s="491" t="s">
        <v>257</v>
      </c>
      <c r="N193" s="78"/>
      <c r="O193" s="77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39"/>
      <c r="AC193" s="39"/>
    </row>
    <row r="194" spans="1:181" s="17" customFormat="1" ht="15.75" thickTop="1" x14ac:dyDescent="0.25">
      <c r="A194" s="34" t="s">
        <v>258</v>
      </c>
      <c r="B194" s="536">
        <v>3452</v>
      </c>
      <c r="C194" s="536">
        <v>724</v>
      </c>
      <c r="D194" s="536">
        <v>-215</v>
      </c>
      <c r="E194" s="536">
        <v>50</v>
      </c>
      <c r="F194" s="536">
        <v>-165</v>
      </c>
      <c r="G194" s="536">
        <v>14622</v>
      </c>
      <c r="H194" s="2788">
        <v>103</v>
      </c>
      <c r="I194" s="2777">
        <v>0</v>
      </c>
      <c r="J194" s="646">
        <v>103</v>
      </c>
      <c r="K194" s="503" t="s">
        <v>259</v>
      </c>
      <c r="L194" s="504" t="s">
        <v>40</v>
      </c>
      <c r="M194" s="495"/>
      <c r="N194" s="74"/>
      <c r="O194" s="74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67"/>
      <c r="AC194" s="67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</row>
    <row r="195" spans="1:181" x14ac:dyDescent="0.25">
      <c r="A195" s="35" t="s">
        <v>258</v>
      </c>
      <c r="B195" s="537"/>
      <c r="C195" s="537"/>
      <c r="D195" s="537"/>
      <c r="E195" s="537"/>
      <c r="F195" s="537"/>
      <c r="G195" s="537"/>
      <c r="H195" s="647"/>
      <c r="I195" s="537"/>
      <c r="J195" s="648"/>
      <c r="K195" s="505" t="s">
        <v>260</v>
      </c>
      <c r="L195" s="506" t="s">
        <v>40</v>
      </c>
      <c r="M195" s="494"/>
      <c r="N195" s="77"/>
      <c r="O195" s="77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39"/>
      <c r="AC195" s="39"/>
    </row>
    <row r="196" spans="1:181" x14ac:dyDescent="0.25">
      <c r="A196" s="35" t="s">
        <v>258</v>
      </c>
      <c r="B196" s="537"/>
      <c r="C196" s="537"/>
      <c r="D196" s="537"/>
      <c r="E196" s="537"/>
      <c r="F196" s="537"/>
      <c r="G196" s="537"/>
      <c r="H196" s="647"/>
      <c r="I196" s="537"/>
      <c r="J196" s="648"/>
      <c r="K196" s="505" t="s">
        <v>261</v>
      </c>
      <c r="L196" s="506" t="s">
        <v>40</v>
      </c>
      <c r="M196" s="494"/>
      <c r="N196" s="77"/>
      <c r="O196" s="77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39"/>
      <c r="AC196" s="39"/>
    </row>
    <row r="197" spans="1:181" x14ac:dyDescent="0.25">
      <c r="A197" s="35" t="s">
        <v>258</v>
      </c>
      <c r="B197" s="537"/>
      <c r="C197" s="537"/>
      <c r="D197" s="537"/>
      <c r="E197" s="537"/>
      <c r="F197" s="537"/>
      <c r="G197" s="537"/>
      <c r="H197" s="647"/>
      <c r="I197" s="537"/>
      <c r="J197" s="648"/>
      <c r="K197" s="505" t="s">
        <v>262</v>
      </c>
      <c r="L197" s="506" t="s">
        <v>40</v>
      </c>
      <c r="M197" s="494"/>
      <c r="N197" s="77"/>
      <c r="O197" s="77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39"/>
      <c r="AC197" s="39"/>
    </row>
    <row r="198" spans="1:181" x14ac:dyDescent="0.25">
      <c r="A198" s="35" t="s">
        <v>258</v>
      </c>
      <c r="B198" s="537"/>
      <c r="C198" s="537"/>
      <c r="D198" s="537"/>
      <c r="E198" s="537"/>
      <c r="F198" s="537"/>
      <c r="G198" s="537"/>
      <c r="H198" s="647"/>
      <c r="I198" s="537"/>
      <c r="J198" s="648"/>
      <c r="K198" s="505" t="s">
        <v>263</v>
      </c>
      <c r="L198" s="506" t="s">
        <v>40</v>
      </c>
      <c r="M198" s="494" t="s">
        <v>264</v>
      </c>
      <c r="N198" s="77"/>
      <c r="O198" s="77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39"/>
      <c r="AC198" s="39"/>
    </row>
    <row r="199" spans="1:181" x14ac:dyDescent="0.25">
      <c r="A199" s="35" t="s">
        <v>258</v>
      </c>
      <c r="B199" s="537"/>
      <c r="C199" s="537"/>
      <c r="D199" s="537"/>
      <c r="E199" s="537"/>
      <c r="F199" s="537"/>
      <c r="G199" s="537"/>
      <c r="H199" s="647"/>
      <c r="I199" s="537"/>
      <c r="J199" s="648"/>
      <c r="K199" s="505" t="s">
        <v>4901</v>
      </c>
      <c r="L199" s="506" t="s">
        <v>40</v>
      </c>
      <c r="M199" s="494"/>
      <c r="N199" s="77"/>
      <c r="O199" s="77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39"/>
      <c r="AC199" s="39"/>
    </row>
    <row r="200" spans="1:181" x14ac:dyDescent="0.25">
      <c r="A200" s="35" t="s">
        <v>258</v>
      </c>
      <c r="B200" s="537"/>
      <c r="C200" s="537"/>
      <c r="D200" s="537"/>
      <c r="E200" s="537"/>
      <c r="F200" s="537"/>
      <c r="G200" s="537"/>
      <c r="H200" s="647"/>
      <c r="I200" s="537"/>
      <c r="J200" s="648"/>
      <c r="K200" s="505" t="s">
        <v>265</v>
      </c>
      <c r="L200" s="506" t="s">
        <v>40</v>
      </c>
      <c r="M200" s="494" t="s">
        <v>81</v>
      </c>
      <c r="N200" s="77"/>
      <c r="O200" s="77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39"/>
      <c r="AC200" s="39"/>
    </row>
    <row r="201" spans="1:181" x14ac:dyDescent="0.25">
      <c r="A201" s="35" t="s">
        <v>258</v>
      </c>
      <c r="B201" s="537"/>
      <c r="C201" s="537"/>
      <c r="D201" s="537"/>
      <c r="E201" s="537"/>
      <c r="F201" s="537"/>
      <c r="G201" s="537"/>
      <c r="H201" s="647"/>
      <c r="I201" s="537"/>
      <c r="J201" s="648"/>
      <c r="K201" s="505" t="s">
        <v>266</v>
      </c>
      <c r="L201" s="506" t="s">
        <v>40</v>
      </c>
      <c r="M201" s="494" t="s">
        <v>81</v>
      </c>
      <c r="N201" s="77"/>
      <c r="O201" s="77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39"/>
      <c r="AC201" s="39"/>
    </row>
    <row r="202" spans="1:181" x14ac:dyDescent="0.25">
      <c r="A202" s="35" t="s">
        <v>258</v>
      </c>
      <c r="B202" s="537"/>
      <c r="C202" s="537"/>
      <c r="D202" s="537"/>
      <c r="E202" s="537"/>
      <c r="F202" s="537"/>
      <c r="G202" s="537"/>
      <c r="H202" s="647"/>
      <c r="I202" s="537"/>
      <c r="J202" s="648"/>
      <c r="K202" s="505" t="s">
        <v>267</v>
      </c>
      <c r="L202" s="506" t="s">
        <v>40</v>
      </c>
      <c r="M202" s="494"/>
      <c r="N202" s="77"/>
      <c r="O202" s="77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39"/>
      <c r="AC202" s="39"/>
    </row>
    <row r="203" spans="1:181" x14ac:dyDescent="0.25">
      <c r="A203" s="35" t="s">
        <v>258</v>
      </c>
      <c r="B203" s="537"/>
      <c r="C203" s="537"/>
      <c r="D203" s="537"/>
      <c r="E203" s="537"/>
      <c r="F203" s="537"/>
      <c r="G203" s="537"/>
      <c r="H203" s="647"/>
      <c r="I203" s="537"/>
      <c r="J203" s="648"/>
      <c r="K203" s="505" t="s">
        <v>4902</v>
      </c>
      <c r="L203" s="506" t="s">
        <v>40</v>
      </c>
      <c r="M203" s="494"/>
      <c r="N203" s="77"/>
      <c r="O203" s="77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39"/>
      <c r="AC203" s="39"/>
    </row>
    <row r="204" spans="1:181" x14ac:dyDescent="0.25">
      <c r="A204" s="35" t="s">
        <v>258</v>
      </c>
      <c r="B204" s="537"/>
      <c r="C204" s="537"/>
      <c r="D204" s="537"/>
      <c r="E204" s="537"/>
      <c r="F204" s="537"/>
      <c r="G204" s="537"/>
      <c r="H204" s="647"/>
      <c r="I204" s="537"/>
      <c r="J204" s="648"/>
      <c r="K204" s="505" t="s">
        <v>268</v>
      </c>
      <c r="L204" s="506" t="s">
        <v>40</v>
      </c>
      <c r="M204" s="494"/>
      <c r="N204" s="77"/>
      <c r="O204" s="77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39"/>
      <c r="AC204" s="39"/>
    </row>
    <row r="205" spans="1:181" x14ac:dyDescent="0.25">
      <c r="A205" s="35" t="s">
        <v>258</v>
      </c>
      <c r="B205" s="537"/>
      <c r="C205" s="537"/>
      <c r="D205" s="537"/>
      <c r="E205" s="537"/>
      <c r="F205" s="537"/>
      <c r="G205" s="537"/>
      <c r="H205" s="647"/>
      <c r="I205" s="537"/>
      <c r="J205" s="648"/>
      <c r="K205" s="505" t="s">
        <v>269</v>
      </c>
      <c r="L205" s="506" t="s">
        <v>40</v>
      </c>
      <c r="M205" s="494"/>
      <c r="N205" s="77"/>
      <c r="O205" s="77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39"/>
      <c r="AC205" s="39"/>
    </row>
    <row r="206" spans="1:181" x14ac:dyDescent="0.25">
      <c r="A206" s="18" t="s">
        <v>258</v>
      </c>
      <c r="B206" s="236"/>
      <c r="C206" s="236"/>
      <c r="D206" s="236"/>
      <c r="E206" s="236"/>
      <c r="F206" s="236"/>
      <c r="G206" s="236"/>
      <c r="H206" s="657"/>
      <c r="I206" s="236"/>
      <c r="J206" s="658"/>
      <c r="K206" s="505" t="s">
        <v>270</v>
      </c>
      <c r="L206" s="506" t="s">
        <v>40</v>
      </c>
      <c r="M206" s="494"/>
      <c r="N206" s="77"/>
      <c r="O206" s="77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39"/>
      <c r="AC206" s="39"/>
    </row>
    <row r="207" spans="1:181" x14ac:dyDescent="0.25">
      <c r="A207" s="18" t="s">
        <v>258</v>
      </c>
      <c r="B207" s="236"/>
      <c r="C207" s="236"/>
      <c r="D207" s="236"/>
      <c r="E207" s="236"/>
      <c r="F207" s="236"/>
      <c r="G207" s="236"/>
      <c r="H207" s="657"/>
      <c r="I207" s="236"/>
      <c r="J207" s="658"/>
      <c r="K207" s="505" t="s">
        <v>271</v>
      </c>
      <c r="L207" s="506" t="s">
        <v>40</v>
      </c>
      <c r="M207" s="494"/>
      <c r="N207" s="77"/>
      <c r="O207" s="77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39"/>
      <c r="AC207" s="39"/>
    </row>
    <row r="208" spans="1:181" x14ac:dyDescent="0.25">
      <c r="A208" s="18" t="s">
        <v>258</v>
      </c>
      <c r="B208" s="236"/>
      <c r="C208" s="236"/>
      <c r="D208" s="236"/>
      <c r="E208" s="236"/>
      <c r="F208" s="236"/>
      <c r="G208" s="236"/>
      <c r="H208" s="657"/>
      <c r="I208" s="236"/>
      <c r="J208" s="658"/>
      <c r="K208" s="505" t="s">
        <v>272</v>
      </c>
      <c r="L208" s="506" t="s">
        <v>40</v>
      </c>
      <c r="M208" s="494"/>
      <c r="N208" s="77"/>
      <c r="O208" s="77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39"/>
      <c r="AC208" s="39"/>
    </row>
    <row r="209" spans="1:29" x14ac:dyDescent="0.25">
      <c r="A209" s="18" t="s">
        <v>258</v>
      </c>
      <c r="B209" s="236"/>
      <c r="C209" s="236"/>
      <c r="D209" s="236"/>
      <c r="E209" s="236"/>
      <c r="F209" s="236"/>
      <c r="G209" s="236"/>
      <c r="H209" s="657"/>
      <c r="I209" s="236"/>
      <c r="J209" s="658"/>
      <c r="K209" s="505" t="s">
        <v>4903</v>
      </c>
      <c r="L209" s="506" t="s">
        <v>40</v>
      </c>
      <c r="M209" s="494"/>
      <c r="N209" s="77"/>
      <c r="O209" s="77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39"/>
      <c r="AC209" s="39"/>
    </row>
    <row r="210" spans="1:29" x14ac:dyDescent="0.25">
      <c r="A210" s="18" t="s">
        <v>258</v>
      </c>
      <c r="B210" s="236"/>
      <c r="C210" s="236"/>
      <c r="D210" s="236"/>
      <c r="E210" s="236"/>
      <c r="F210" s="236"/>
      <c r="G210" s="236"/>
      <c r="H210" s="657"/>
      <c r="I210" s="236"/>
      <c r="J210" s="658"/>
      <c r="K210" s="505" t="s">
        <v>273</v>
      </c>
      <c r="L210" s="506" t="s">
        <v>40</v>
      </c>
      <c r="M210" s="494"/>
      <c r="N210" s="77"/>
      <c r="O210" s="77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39"/>
      <c r="AC210" s="39"/>
    </row>
    <row r="211" spans="1:29" x14ac:dyDescent="0.25">
      <c r="A211" s="18" t="s">
        <v>258</v>
      </c>
      <c r="B211" s="236"/>
      <c r="C211" s="236"/>
      <c r="D211" s="236"/>
      <c r="E211" s="236"/>
      <c r="F211" s="236"/>
      <c r="G211" s="236"/>
      <c r="H211" s="657"/>
      <c r="I211" s="236"/>
      <c r="J211" s="658"/>
      <c r="K211" s="505" t="s">
        <v>274</v>
      </c>
      <c r="L211" s="506" t="s">
        <v>40</v>
      </c>
      <c r="M211" s="494"/>
      <c r="N211" s="77"/>
      <c r="O211" s="77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39"/>
      <c r="AC211" s="39"/>
    </row>
    <row r="212" spans="1:29" x14ac:dyDescent="0.25">
      <c r="A212" s="18" t="s">
        <v>258</v>
      </c>
      <c r="B212" s="236"/>
      <c r="C212" s="236"/>
      <c r="D212" s="236"/>
      <c r="E212" s="236"/>
      <c r="F212" s="236"/>
      <c r="G212" s="236"/>
      <c r="H212" s="657"/>
      <c r="I212" s="236"/>
      <c r="J212" s="658"/>
      <c r="K212" s="505" t="s">
        <v>4904</v>
      </c>
      <c r="L212" s="506" t="s">
        <v>40</v>
      </c>
      <c r="M212" s="494"/>
      <c r="N212" s="77"/>
      <c r="O212" s="77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39"/>
      <c r="AC212" s="39"/>
    </row>
    <row r="213" spans="1:29" x14ac:dyDescent="0.25">
      <c r="A213" s="18" t="s">
        <v>258</v>
      </c>
      <c r="B213" s="236"/>
      <c r="C213" s="236"/>
      <c r="D213" s="236"/>
      <c r="E213" s="236"/>
      <c r="F213" s="236"/>
      <c r="G213" s="236"/>
      <c r="H213" s="657"/>
      <c r="I213" s="236"/>
      <c r="J213" s="658"/>
      <c r="K213" s="505" t="s">
        <v>4905</v>
      </c>
      <c r="L213" s="506" t="s">
        <v>40</v>
      </c>
      <c r="M213" s="494"/>
      <c r="N213" s="77"/>
      <c r="O213" s="77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39"/>
      <c r="AC213" s="39"/>
    </row>
    <row r="214" spans="1:29" x14ac:dyDescent="0.25">
      <c r="A214" s="18" t="s">
        <v>258</v>
      </c>
      <c r="B214" s="236"/>
      <c r="C214" s="236"/>
      <c r="D214" s="236"/>
      <c r="E214" s="236"/>
      <c r="F214" s="236"/>
      <c r="G214" s="236"/>
      <c r="H214" s="657"/>
      <c r="I214" s="236"/>
      <c r="J214" s="658"/>
      <c r="K214" s="505" t="s">
        <v>275</v>
      </c>
      <c r="L214" s="506" t="s">
        <v>40</v>
      </c>
      <c r="M214" s="494"/>
      <c r="N214" s="77"/>
      <c r="O214" s="77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39"/>
      <c r="AC214" s="39"/>
    </row>
    <row r="215" spans="1:29" x14ac:dyDescent="0.25">
      <c r="A215" s="18" t="s">
        <v>258</v>
      </c>
      <c r="B215" s="236"/>
      <c r="C215" s="236"/>
      <c r="D215" s="236"/>
      <c r="E215" s="236"/>
      <c r="F215" s="236"/>
      <c r="G215" s="236"/>
      <c r="H215" s="657"/>
      <c r="I215" s="236"/>
      <c r="J215" s="658"/>
      <c r="K215" s="505" t="s">
        <v>276</v>
      </c>
      <c r="L215" s="506" t="s">
        <v>40</v>
      </c>
      <c r="M215" s="494" t="s">
        <v>277</v>
      </c>
      <c r="N215" s="77"/>
      <c r="O215" s="77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39"/>
      <c r="AC215" s="39"/>
    </row>
    <row r="216" spans="1:29" x14ac:dyDescent="0.25">
      <c r="A216" s="18" t="s">
        <v>258</v>
      </c>
      <c r="B216" s="236"/>
      <c r="C216" s="236"/>
      <c r="D216" s="236"/>
      <c r="E216" s="236"/>
      <c r="F216" s="236"/>
      <c r="G216" s="236"/>
      <c r="H216" s="657"/>
      <c r="I216" s="236"/>
      <c r="J216" s="658"/>
      <c r="K216" s="505" t="s">
        <v>278</v>
      </c>
      <c r="L216" s="506" t="s">
        <v>40</v>
      </c>
      <c r="M216" s="494" t="s">
        <v>279</v>
      </c>
      <c r="N216" s="77"/>
      <c r="O216" s="77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39"/>
      <c r="AC216" s="39"/>
    </row>
    <row r="217" spans="1:29" x14ac:dyDescent="0.25">
      <c r="A217" s="18" t="s">
        <v>258</v>
      </c>
      <c r="B217" s="236"/>
      <c r="C217" s="236"/>
      <c r="D217" s="236"/>
      <c r="E217" s="236"/>
      <c r="F217" s="236"/>
      <c r="G217" s="236"/>
      <c r="H217" s="657"/>
      <c r="I217" s="236"/>
      <c r="J217" s="658"/>
      <c r="K217" s="505" t="s">
        <v>280</v>
      </c>
      <c r="L217" s="506" t="s">
        <v>40</v>
      </c>
      <c r="M217" s="494"/>
      <c r="N217" s="77"/>
      <c r="O217" s="77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39"/>
      <c r="AC217" s="39"/>
    </row>
    <row r="218" spans="1:29" x14ac:dyDescent="0.25">
      <c r="A218" s="18" t="s">
        <v>258</v>
      </c>
      <c r="B218" s="236"/>
      <c r="C218" s="236"/>
      <c r="D218" s="236"/>
      <c r="E218" s="236"/>
      <c r="F218" s="236"/>
      <c r="G218" s="236"/>
      <c r="H218" s="657"/>
      <c r="I218" s="236"/>
      <c r="J218" s="658"/>
      <c r="K218" s="505" t="s">
        <v>281</v>
      </c>
      <c r="L218" s="506" t="s">
        <v>40</v>
      </c>
      <c r="M218" s="497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39"/>
      <c r="AC218" s="39"/>
    </row>
    <row r="219" spans="1:29" x14ac:dyDescent="0.25">
      <c r="A219" s="18" t="s">
        <v>258</v>
      </c>
      <c r="B219" s="236"/>
      <c r="C219" s="236"/>
      <c r="D219" s="236"/>
      <c r="E219" s="236"/>
      <c r="F219" s="236"/>
      <c r="G219" s="236"/>
      <c r="H219" s="657"/>
      <c r="I219" s="236"/>
      <c r="J219" s="658"/>
      <c r="K219" s="505" t="s">
        <v>282</v>
      </c>
      <c r="L219" s="506" t="s">
        <v>40</v>
      </c>
      <c r="M219" s="497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39"/>
      <c r="AC219" s="39"/>
    </row>
    <row r="220" spans="1:29" x14ac:dyDescent="0.25">
      <c r="A220" s="32" t="s">
        <v>258</v>
      </c>
      <c r="B220" s="541"/>
      <c r="C220" s="541"/>
      <c r="D220" s="541"/>
      <c r="E220" s="541"/>
      <c r="F220" s="541"/>
      <c r="G220" s="541"/>
      <c r="H220" s="653"/>
      <c r="I220" s="541"/>
      <c r="J220" s="654"/>
      <c r="K220" s="505" t="s">
        <v>283</v>
      </c>
      <c r="L220" s="506" t="s">
        <v>40</v>
      </c>
      <c r="M220" s="497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39"/>
      <c r="AC220" s="39"/>
    </row>
    <row r="221" spans="1:29" x14ac:dyDescent="0.25">
      <c r="A221" s="20" t="s">
        <v>258</v>
      </c>
      <c r="B221" s="542"/>
      <c r="C221" s="542"/>
      <c r="D221" s="542"/>
      <c r="E221" s="542"/>
      <c r="F221" s="541"/>
      <c r="G221" s="542"/>
      <c r="H221" s="653"/>
      <c r="I221" s="541"/>
      <c r="J221" s="654"/>
      <c r="K221" s="505" t="s">
        <v>284</v>
      </c>
      <c r="L221" s="506" t="s">
        <v>40</v>
      </c>
      <c r="M221" s="497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39"/>
      <c r="AC221" s="39"/>
    </row>
    <row r="222" spans="1:29" x14ac:dyDescent="0.25">
      <c r="A222" s="20" t="s">
        <v>258</v>
      </c>
      <c r="B222" s="542"/>
      <c r="C222" s="542"/>
      <c r="D222" s="542"/>
      <c r="E222" s="542"/>
      <c r="F222" s="541"/>
      <c r="G222" s="542"/>
      <c r="H222" s="653"/>
      <c r="I222" s="541"/>
      <c r="J222" s="654"/>
      <c r="K222" s="505" t="s">
        <v>285</v>
      </c>
      <c r="L222" s="506" t="s">
        <v>40</v>
      </c>
      <c r="M222" s="497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39"/>
      <c r="AC222" s="39"/>
    </row>
    <row r="223" spans="1:29" x14ac:dyDescent="0.25">
      <c r="A223" s="20" t="s">
        <v>258</v>
      </c>
      <c r="B223" s="542"/>
      <c r="C223" s="542"/>
      <c r="D223" s="542"/>
      <c r="E223" s="542"/>
      <c r="F223" s="541"/>
      <c r="G223" s="542"/>
      <c r="H223" s="653"/>
      <c r="I223" s="541"/>
      <c r="J223" s="654"/>
      <c r="K223" s="505" t="s">
        <v>286</v>
      </c>
      <c r="L223" s="506" t="s">
        <v>40</v>
      </c>
      <c r="M223" s="497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39"/>
      <c r="AC223" s="39"/>
    </row>
    <row r="224" spans="1:29" x14ac:dyDescent="0.25">
      <c r="A224" s="20" t="s">
        <v>258</v>
      </c>
      <c r="B224" s="542"/>
      <c r="C224" s="542"/>
      <c r="D224" s="542"/>
      <c r="E224" s="542"/>
      <c r="F224" s="541"/>
      <c r="G224" s="542"/>
      <c r="H224" s="653"/>
      <c r="I224" s="541"/>
      <c r="J224" s="654"/>
      <c r="K224" s="505" t="s">
        <v>287</v>
      </c>
      <c r="L224" s="506" t="s">
        <v>40</v>
      </c>
      <c r="M224" s="497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39"/>
      <c r="AC224" s="39"/>
    </row>
    <row r="225" spans="1:29" x14ac:dyDescent="0.25">
      <c r="A225" s="20" t="s">
        <v>258</v>
      </c>
      <c r="B225" s="542"/>
      <c r="C225" s="542"/>
      <c r="D225" s="542"/>
      <c r="E225" s="542"/>
      <c r="F225" s="541"/>
      <c r="G225" s="542"/>
      <c r="H225" s="653"/>
      <c r="I225" s="541"/>
      <c r="J225" s="654"/>
      <c r="K225" s="505" t="s">
        <v>288</v>
      </c>
      <c r="L225" s="506" t="s">
        <v>40</v>
      </c>
      <c r="M225" s="497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39"/>
      <c r="AC225" s="39"/>
    </row>
    <row r="226" spans="1:29" x14ac:dyDescent="0.25">
      <c r="A226" s="20" t="s">
        <v>258</v>
      </c>
      <c r="B226" s="542"/>
      <c r="C226" s="542"/>
      <c r="D226" s="542"/>
      <c r="E226" s="542"/>
      <c r="F226" s="541"/>
      <c r="G226" s="542"/>
      <c r="H226" s="653"/>
      <c r="I226" s="541"/>
      <c r="J226" s="654"/>
      <c r="K226" s="505" t="s">
        <v>289</v>
      </c>
      <c r="L226" s="506" t="s">
        <v>40</v>
      </c>
      <c r="M226" s="497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39"/>
      <c r="AC226" s="39"/>
    </row>
    <row r="227" spans="1:29" x14ac:dyDescent="0.25">
      <c r="A227" s="20" t="s">
        <v>258</v>
      </c>
      <c r="B227" s="542"/>
      <c r="C227" s="542"/>
      <c r="D227" s="542"/>
      <c r="E227" s="542"/>
      <c r="F227" s="541"/>
      <c r="G227" s="542"/>
      <c r="H227" s="653"/>
      <c r="I227" s="541"/>
      <c r="J227" s="654"/>
      <c r="K227" s="505" t="s">
        <v>290</v>
      </c>
      <c r="L227" s="506" t="s">
        <v>40</v>
      </c>
      <c r="M227" s="497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39"/>
      <c r="AC227" s="39"/>
    </row>
    <row r="228" spans="1:29" x14ac:dyDescent="0.25">
      <c r="A228" s="20" t="s">
        <v>258</v>
      </c>
      <c r="B228" s="542"/>
      <c r="C228" s="542"/>
      <c r="D228" s="542"/>
      <c r="E228" s="542"/>
      <c r="F228" s="541"/>
      <c r="G228" s="542"/>
      <c r="H228" s="653"/>
      <c r="I228" s="541"/>
      <c r="J228" s="654"/>
      <c r="K228" s="505" t="s">
        <v>291</v>
      </c>
      <c r="L228" s="506" t="s">
        <v>40</v>
      </c>
      <c r="M228" s="497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39"/>
      <c r="AC228" s="39"/>
    </row>
    <row r="229" spans="1:29" x14ac:dyDescent="0.25">
      <c r="A229" s="20" t="s">
        <v>258</v>
      </c>
      <c r="B229" s="542"/>
      <c r="C229" s="542"/>
      <c r="D229" s="542"/>
      <c r="E229" s="542"/>
      <c r="F229" s="541"/>
      <c r="G229" s="542"/>
      <c r="H229" s="653"/>
      <c r="I229" s="541"/>
      <c r="J229" s="654"/>
      <c r="K229" s="505" t="s">
        <v>292</v>
      </c>
      <c r="L229" s="506" t="s">
        <v>40</v>
      </c>
      <c r="M229" s="497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39"/>
      <c r="AC229" s="39"/>
    </row>
    <row r="230" spans="1:29" x14ac:dyDescent="0.25">
      <c r="A230" s="20" t="s">
        <v>258</v>
      </c>
      <c r="B230" s="542"/>
      <c r="C230" s="542"/>
      <c r="D230" s="542"/>
      <c r="E230" s="542"/>
      <c r="F230" s="541"/>
      <c r="G230" s="542"/>
      <c r="H230" s="653"/>
      <c r="I230" s="541"/>
      <c r="J230" s="654"/>
      <c r="K230" s="505" t="s">
        <v>4906</v>
      </c>
      <c r="L230" s="506" t="s">
        <v>40</v>
      </c>
      <c r="M230" s="497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39"/>
      <c r="AC230" s="39"/>
    </row>
    <row r="231" spans="1:29" x14ac:dyDescent="0.25">
      <c r="A231" s="20" t="s">
        <v>258</v>
      </c>
      <c r="B231" s="542"/>
      <c r="C231" s="542"/>
      <c r="D231" s="542"/>
      <c r="E231" s="542"/>
      <c r="F231" s="541"/>
      <c r="G231" s="542"/>
      <c r="H231" s="653"/>
      <c r="I231" s="541"/>
      <c r="J231" s="654"/>
      <c r="K231" s="505" t="s">
        <v>293</v>
      </c>
      <c r="L231" s="506" t="s">
        <v>40</v>
      </c>
      <c r="M231" s="497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39"/>
      <c r="AC231" s="39"/>
    </row>
    <row r="232" spans="1:29" x14ac:dyDescent="0.25">
      <c r="A232" s="20" t="s">
        <v>258</v>
      </c>
      <c r="B232" s="542"/>
      <c r="C232" s="542"/>
      <c r="D232" s="542"/>
      <c r="E232" s="542"/>
      <c r="F232" s="541"/>
      <c r="G232" s="542"/>
      <c r="H232" s="653"/>
      <c r="I232" s="541"/>
      <c r="J232" s="654"/>
      <c r="K232" s="505" t="s">
        <v>294</v>
      </c>
      <c r="L232" s="506" t="s">
        <v>40</v>
      </c>
      <c r="M232" s="497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39"/>
      <c r="AC232" s="39"/>
    </row>
    <row r="233" spans="1:29" x14ac:dyDescent="0.25">
      <c r="A233" s="20" t="s">
        <v>258</v>
      </c>
      <c r="B233" s="542"/>
      <c r="C233" s="542"/>
      <c r="D233" s="542"/>
      <c r="E233" s="542"/>
      <c r="F233" s="541"/>
      <c r="G233" s="542"/>
      <c r="H233" s="653"/>
      <c r="I233" s="541"/>
      <c r="J233" s="654"/>
      <c r="K233" s="505" t="s">
        <v>295</v>
      </c>
      <c r="L233" s="506" t="s">
        <v>40</v>
      </c>
      <c r="M233" s="497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39"/>
      <c r="AC233" s="39"/>
    </row>
    <row r="234" spans="1:29" x14ac:dyDescent="0.25">
      <c r="A234" s="20" t="s">
        <v>258</v>
      </c>
      <c r="B234" s="542"/>
      <c r="C234" s="542"/>
      <c r="D234" s="542"/>
      <c r="E234" s="542"/>
      <c r="F234" s="541"/>
      <c r="G234" s="542"/>
      <c r="H234" s="653"/>
      <c r="I234" s="541"/>
      <c r="J234" s="654"/>
      <c r="K234" s="505" t="s">
        <v>296</v>
      </c>
      <c r="L234" s="506" t="s">
        <v>40</v>
      </c>
      <c r="M234" s="497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39"/>
      <c r="AC234" s="39"/>
    </row>
    <row r="235" spans="1:29" x14ac:dyDescent="0.25">
      <c r="A235" s="20" t="s">
        <v>258</v>
      </c>
      <c r="B235" s="542"/>
      <c r="C235" s="542"/>
      <c r="D235" s="542"/>
      <c r="E235" s="542"/>
      <c r="F235" s="541"/>
      <c r="G235" s="542"/>
      <c r="H235" s="653"/>
      <c r="I235" s="541"/>
      <c r="J235" s="654"/>
      <c r="K235" s="505" t="s">
        <v>297</v>
      </c>
      <c r="L235" s="506" t="s">
        <v>40</v>
      </c>
      <c r="M235" s="497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39"/>
      <c r="AC235" s="39"/>
    </row>
    <row r="236" spans="1:29" x14ac:dyDescent="0.25">
      <c r="A236" s="20" t="s">
        <v>258</v>
      </c>
      <c r="B236" s="542"/>
      <c r="C236" s="542"/>
      <c r="D236" s="542"/>
      <c r="E236" s="542"/>
      <c r="F236" s="541"/>
      <c r="G236" s="542"/>
      <c r="H236" s="653"/>
      <c r="I236" s="541"/>
      <c r="J236" s="654"/>
      <c r="K236" s="505" t="s">
        <v>298</v>
      </c>
      <c r="L236" s="506" t="s">
        <v>40</v>
      </c>
      <c r="M236" s="497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39"/>
      <c r="AC236" s="39"/>
    </row>
    <row r="237" spans="1:29" x14ac:dyDescent="0.25">
      <c r="A237" s="20" t="s">
        <v>258</v>
      </c>
      <c r="B237" s="542"/>
      <c r="C237" s="542"/>
      <c r="D237" s="542"/>
      <c r="E237" s="542"/>
      <c r="F237" s="541"/>
      <c r="G237" s="542"/>
      <c r="H237" s="653"/>
      <c r="I237" s="541"/>
      <c r="J237" s="654"/>
      <c r="K237" s="505" t="s">
        <v>299</v>
      </c>
      <c r="L237" s="506" t="s">
        <v>40</v>
      </c>
      <c r="M237" s="497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39"/>
      <c r="AC237" s="39"/>
    </row>
    <row r="238" spans="1:29" x14ac:dyDescent="0.25">
      <c r="A238" s="20" t="s">
        <v>258</v>
      </c>
      <c r="B238" s="542"/>
      <c r="C238" s="542"/>
      <c r="D238" s="542"/>
      <c r="E238" s="542"/>
      <c r="F238" s="541"/>
      <c r="G238" s="542"/>
      <c r="H238" s="653"/>
      <c r="I238" s="541"/>
      <c r="J238" s="654"/>
      <c r="K238" s="505" t="s">
        <v>300</v>
      </c>
      <c r="L238" s="506" t="s">
        <v>40</v>
      </c>
      <c r="M238" s="497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39"/>
      <c r="AC238" s="39"/>
    </row>
    <row r="239" spans="1:29" x14ac:dyDescent="0.25">
      <c r="A239" s="20" t="s">
        <v>258</v>
      </c>
      <c r="B239" s="542"/>
      <c r="C239" s="542"/>
      <c r="D239" s="542"/>
      <c r="E239" s="542"/>
      <c r="F239" s="541"/>
      <c r="G239" s="542"/>
      <c r="H239" s="653"/>
      <c r="I239" s="541"/>
      <c r="J239" s="654"/>
      <c r="K239" s="505" t="s">
        <v>301</v>
      </c>
      <c r="L239" s="506" t="s">
        <v>40</v>
      </c>
      <c r="M239" s="497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39"/>
      <c r="AC239" s="39"/>
    </row>
    <row r="240" spans="1:29" x14ac:dyDescent="0.25">
      <c r="A240" s="20" t="s">
        <v>258</v>
      </c>
      <c r="B240" s="542"/>
      <c r="C240" s="542"/>
      <c r="D240" s="542"/>
      <c r="E240" s="542"/>
      <c r="F240" s="541"/>
      <c r="G240" s="542"/>
      <c r="H240" s="653"/>
      <c r="I240" s="541"/>
      <c r="J240" s="654"/>
      <c r="K240" s="505" t="s">
        <v>302</v>
      </c>
      <c r="L240" s="506" t="s">
        <v>20</v>
      </c>
      <c r="M240" s="497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39"/>
      <c r="AC240" s="39"/>
    </row>
    <row r="241" spans="1:29" x14ac:dyDescent="0.25">
      <c r="A241" s="20" t="s">
        <v>258</v>
      </c>
      <c r="B241" s="542"/>
      <c r="C241" s="542"/>
      <c r="D241" s="542"/>
      <c r="E241" s="542"/>
      <c r="F241" s="541"/>
      <c r="G241" s="542"/>
      <c r="H241" s="653"/>
      <c r="I241" s="541"/>
      <c r="J241" s="654"/>
      <c r="K241" s="505" t="s">
        <v>303</v>
      </c>
      <c r="L241" s="506" t="s">
        <v>20</v>
      </c>
      <c r="M241" s="497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39"/>
      <c r="AC241" s="39"/>
    </row>
    <row r="242" spans="1:29" x14ac:dyDescent="0.25">
      <c r="A242" s="20" t="s">
        <v>258</v>
      </c>
      <c r="B242" s="542"/>
      <c r="C242" s="542"/>
      <c r="D242" s="542"/>
      <c r="E242" s="542"/>
      <c r="F242" s="541"/>
      <c r="G242" s="542"/>
      <c r="H242" s="653"/>
      <c r="I242" s="541"/>
      <c r="J242" s="654"/>
      <c r="K242" s="505" t="s">
        <v>304</v>
      </c>
      <c r="L242" s="506" t="s">
        <v>20</v>
      </c>
      <c r="M242" s="497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39"/>
      <c r="AC242" s="39"/>
    </row>
    <row r="243" spans="1:29" x14ac:dyDescent="0.25">
      <c r="A243" s="20" t="s">
        <v>258</v>
      </c>
      <c r="B243" s="542"/>
      <c r="C243" s="542"/>
      <c r="D243" s="542"/>
      <c r="E243" s="542"/>
      <c r="F243" s="541"/>
      <c r="G243" s="542"/>
      <c r="H243" s="653"/>
      <c r="I243" s="541"/>
      <c r="J243" s="654"/>
      <c r="K243" s="505" t="s">
        <v>305</v>
      </c>
      <c r="L243" s="506" t="s">
        <v>20</v>
      </c>
      <c r="M243" s="497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39"/>
      <c r="AC243" s="39"/>
    </row>
    <row r="244" spans="1:29" x14ac:dyDescent="0.25">
      <c r="A244" s="20" t="s">
        <v>258</v>
      </c>
      <c r="B244" s="542"/>
      <c r="C244" s="542"/>
      <c r="D244" s="542"/>
      <c r="E244" s="542"/>
      <c r="F244" s="541"/>
      <c r="G244" s="542"/>
      <c r="H244" s="653"/>
      <c r="I244" s="541"/>
      <c r="J244" s="654"/>
      <c r="K244" s="505" t="s">
        <v>306</v>
      </c>
      <c r="L244" s="506" t="s">
        <v>20</v>
      </c>
      <c r="M244" s="497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39"/>
      <c r="AC244" s="39"/>
    </row>
    <row r="245" spans="1:29" x14ac:dyDescent="0.25">
      <c r="A245" s="20" t="s">
        <v>258</v>
      </c>
      <c r="B245" s="542"/>
      <c r="C245" s="542"/>
      <c r="D245" s="542"/>
      <c r="E245" s="542"/>
      <c r="F245" s="541"/>
      <c r="G245" s="542"/>
      <c r="H245" s="653"/>
      <c r="I245" s="541"/>
      <c r="J245" s="654"/>
      <c r="K245" s="505" t="s">
        <v>307</v>
      </c>
      <c r="L245" s="506" t="s">
        <v>20</v>
      </c>
      <c r="M245" s="497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39"/>
      <c r="AC245" s="39"/>
    </row>
    <row r="246" spans="1:29" x14ac:dyDescent="0.25">
      <c r="A246" s="20" t="s">
        <v>258</v>
      </c>
      <c r="B246" s="542"/>
      <c r="C246" s="542"/>
      <c r="D246" s="542"/>
      <c r="E246" s="542"/>
      <c r="F246" s="541"/>
      <c r="G246" s="542"/>
      <c r="H246" s="653"/>
      <c r="I246" s="541"/>
      <c r="J246" s="654"/>
      <c r="K246" s="505" t="s">
        <v>308</v>
      </c>
      <c r="L246" s="506" t="s">
        <v>20</v>
      </c>
      <c r="M246" s="497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39"/>
      <c r="AC246" s="39"/>
    </row>
    <row r="247" spans="1:29" x14ac:dyDescent="0.25">
      <c r="A247" s="20" t="s">
        <v>258</v>
      </c>
      <c r="B247" s="542"/>
      <c r="C247" s="542"/>
      <c r="D247" s="542"/>
      <c r="E247" s="542"/>
      <c r="F247" s="541"/>
      <c r="G247" s="542"/>
      <c r="H247" s="653"/>
      <c r="I247" s="541"/>
      <c r="J247" s="654"/>
      <c r="K247" s="505" t="s">
        <v>309</v>
      </c>
      <c r="L247" s="506" t="s">
        <v>20</v>
      </c>
      <c r="M247" s="497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39"/>
      <c r="AC247" s="39"/>
    </row>
    <row r="248" spans="1:29" x14ac:dyDescent="0.25">
      <c r="A248" s="20" t="s">
        <v>258</v>
      </c>
      <c r="B248" s="542"/>
      <c r="C248" s="542"/>
      <c r="D248" s="542"/>
      <c r="E248" s="542"/>
      <c r="F248" s="541"/>
      <c r="G248" s="542"/>
      <c r="H248" s="653"/>
      <c r="I248" s="541"/>
      <c r="J248" s="654"/>
      <c r="K248" s="505" t="s">
        <v>310</v>
      </c>
      <c r="L248" s="506" t="s">
        <v>20</v>
      </c>
      <c r="M248" s="497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39"/>
      <c r="AC248" s="39"/>
    </row>
    <row r="249" spans="1:29" x14ac:dyDescent="0.25">
      <c r="A249" s="20" t="s">
        <v>258</v>
      </c>
      <c r="B249" s="542"/>
      <c r="C249" s="542"/>
      <c r="D249" s="542"/>
      <c r="E249" s="542"/>
      <c r="F249" s="541"/>
      <c r="G249" s="542"/>
      <c r="H249" s="653"/>
      <c r="I249" s="541"/>
      <c r="J249" s="654"/>
      <c r="K249" s="505" t="s">
        <v>311</v>
      </c>
      <c r="L249" s="506" t="s">
        <v>20</v>
      </c>
      <c r="M249" s="497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39"/>
      <c r="AC249" s="39"/>
    </row>
    <row r="250" spans="1:29" x14ac:dyDescent="0.25">
      <c r="A250" s="20" t="s">
        <v>258</v>
      </c>
      <c r="B250" s="542"/>
      <c r="C250" s="542"/>
      <c r="D250" s="542"/>
      <c r="E250" s="542"/>
      <c r="F250" s="541"/>
      <c r="G250" s="542"/>
      <c r="H250" s="653"/>
      <c r="I250" s="541"/>
      <c r="J250" s="654"/>
      <c r="K250" s="505" t="s">
        <v>312</v>
      </c>
      <c r="L250" s="506" t="s">
        <v>20</v>
      </c>
      <c r="M250" s="497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39"/>
      <c r="AC250" s="39"/>
    </row>
    <row r="251" spans="1:29" x14ac:dyDescent="0.25">
      <c r="A251" s="20" t="s">
        <v>258</v>
      </c>
      <c r="B251" s="542"/>
      <c r="C251" s="542"/>
      <c r="D251" s="542"/>
      <c r="E251" s="542"/>
      <c r="F251" s="541"/>
      <c r="G251" s="542"/>
      <c r="H251" s="653"/>
      <c r="I251" s="541"/>
      <c r="J251" s="654"/>
      <c r="K251" s="505" t="s">
        <v>313</v>
      </c>
      <c r="L251" s="506" t="s">
        <v>20</v>
      </c>
      <c r="M251" s="497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39"/>
      <c r="AC251" s="39"/>
    </row>
    <row r="252" spans="1:29" x14ac:dyDescent="0.25">
      <c r="A252" s="20" t="s">
        <v>258</v>
      </c>
      <c r="B252" s="542"/>
      <c r="C252" s="542"/>
      <c r="D252" s="542"/>
      <c r="E252" s="542"/>
      <c r="F252" s="541"/>
      <c r="G252" s="542"/>
      <c r="H252" s="653"/>
      <c r="I252" s="541"/>
      <c r="J252" s="654"/>
      <c r="K252" s="505" t="s">
        <v>314</v>
      </c>
      <c r="L252" s="506" t="s">
        <v>20</v>
      </c>
      <c r="M252" s="497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39"/>
      <c r="AC252" s="39"/>
    </row>
    <row r="253" spans="1:29" x14ac:dyDescent="0.25">
      <c r="A253" s="20" t="s">
        <v>258</v>
      </c>
      <c r="B253" s="542"/>
      <c r="C253" s="542"/>
      <c r="D253" s="542"/>
      <c r="E253" s="542"/>
      <c r="F253" s="541"/>
      <c r="G253" s="542"/>
      <c r="H253" s="653"/>
      <c r="I253" s="541"/>
      <c r="J253" s="654"/>
      <c r="K253" s="505" t="s">
        <v>315</v>
      </c>
      <c r="L253" s="506" t="s">
        <v>20</v>
      </c>
      <c r="M253" s="497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39"/>
      <c r="AC253" s="39"/>
    </row>
    <row r="254" spans="1:29" x14ac:dyDescent="0.25">
      <c r="A254" s="20" t="s">
        <v>258</v>
      </c>
      <c r="B254" s="542"/>
      <c r="C254" s="542"/>
      <c r="D254" s="542"/>
      <c r="E254" s="542"/>
      <c r="F254" s="541"/>
      <c r="G254" s="542"/>
      <c r="H254" s="653"/>
      <c r="I254" s="541"/>
      <c r="J254" s="654"/>
      <c r="K254" s="505" t="s">
        <v>316</v>
      </c>
      <c r="L254" s="506" t="s">
        <v>20</v>
      </c>
      <c r="M254" s="497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39"/>
      <c r="AC254" s="39"/>
    </row>
    <row r="255" spans="1:29" x14ac:dyDescent="0.25">
      <c r="A255" s="20" t="s">
        <v>258</v>
      </c>
      <c r="B255" s="542"/>
      <c r="C255" s="542"/>
      <c r="D255" s="542"/>
      <c r="E255" s="542"/>
      <c r="F255" s="541"/>
      <c r="G255" s="542"/>
      <c r="H255" s="653"/>
      <c r="I255" s="541"/>
      <c r="J255" s="654"/>
      <c r="K255" s="505" t="s">
        <v>317</v>
      </c>
      <c r="L255" s="506" t="s">
        <v>20</v>
      </c>
      <c r="M255" s="497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39"/>
      <c r="AC255" s="39"/>
    </row>
    <row r="256" spans="1:29" x14ac:dyDescent="0.25">
      <c r="A256" s="20" t="s">
        <v>258</v>
      </c>
      <c r="B256" s="542"/>
      <c r="C256" s="542"/>
      <c r="D256" s="542"/>
      <c r="E256" s="542"/>
      <c r="F256" s="541"/>
      <c r="G256" s="542"/>
      <c r="H256" s="653"/>
      <c r="I256" s="541"/>
      <c r="J256" s="654"/>
      <c r="K256" s="505" t="s">
        <v>318</v>
      </c>
      <c r="L256" s="506" t="s">
        <v>20</v>
      </c>
      <c r="M256" s="497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39"/>
      <c r="AC256" s="39"/>
    </row>
    <row r="257" spans="1:29" x14ac:dyDescent="0.25">
      <c r="A257" s="20" t="s">
        <v>258</v>
      </c>
      <c r="B257" s="542"/>
      <c r="C257" s="542"/>
      <c r="D257" s="542"/>
      <c r="E257" s="542"/>
      <c r="F257" s="541"/>
      <c r="G257" s="542"/>
      <c r="H257" s="653"/>
      <c r="I257" s="541"/>
      <c r="J257" s="654"/>
      <c r="K257" s="505" t="s">
        <v>319</v>
      </c>
      <c r="L257" s="506" t="s">
        <v>20</v>
      </c>
      <c r="M257" s="497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39"/>
      <c r="AC257" s="39"/>
    </row>
    <row r="258" spans="1:29" x14ac:dyDescent="0.25">
      <c r="A258" s="20" t="s">
        <v>258</v>
      </c>
      <c r="B258" s="542"/>
      <c r="C258" s="542"/>
      <c r="D258" s="542"/>
      <c r="E258" s="542"/>
      <c r="F258" s="541"/>
      <c r="G258" s="542"/>
      <c r="H258" s="653"/>
      <c r="I258" s="541"/>
      <c r="J258" s="654"/>
      <c r="K258" s="505" t="s">
        <v>320</v>
      </c>
      <c r="L258" s="506" t="s">
        <v>20</v>
      </c>
      <c r="M258" s="494" t="s">
        <v>277</v>
      </c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39"/>
      <c r="AC258" s="39"/>
    </row>
    <row r="259" spans="1:29" x14ac:dyDescent="0.25">
      <c r="A259" s="20" t="s">
        <v>258</v>
      </c>
      <c r="B259" s="542"/>
      <c r="C259" s="542"/>
      <c r="D259" s="542"/>
      <c r="E259" s="542"/>
      <c r="F259" s="541"/>
      <c r="G259" s="542"/>
      <c r="H259" s="653"/>
      <c r="I259" s="541"/>
      <c r="J259" s="654"/>
      <c r="K259" s="505" t="s">
        <v>321</v>
      </c>
      <c r="L259" s="506" t="s">
        <v>20</v>
      </c>
      <c r="M259" s="497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39"/>
      <c r="AC259" s="39"/>
    </row>
    <row r="260" spans="1:29" x14ac:dyDescent="0.25">
      <c r="A260" s="20" t="s">
        <v>258</v>
      </c>
      <c r="B260" s="542"/>
      <c r="C260" s="542"/>
      <c r="D260" s="542"/>
      <c r="E260" s="542"/>
      <c r="F260" s="541"/>
      <c r="G260" s="542"/>
      <c r="H260" s="653"/>
      <c r="I260" s="541"/>
      <c r="J260" s="654"/>
      <c r="K260" s="505" t="s">
        <v>322</v>
      </c>
      <c r="L260" s="506" t="s">
        <v>20</v>
      </c>
      <c r="M260" s="497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39"/>
      <c r="AC260" s="39"/>
    </row>
    <row r="261" spans="1:29" x14ac:dyDescent="0.25">
      <c r="A261" s="20" t="s">
        <v>258</v>
      </c>
      <c r="B261" s="542"/>
      <c r="C261" s="542"/>
      <c r="D261" s="542"/>
      <c r="E261" s="542"/>
      <c r="F261" s="541"/>
      <c r="G261" s="542"/>
      <c r="H261" s="653"/>
      <c r="I261" s="541"/>
      <c r="J261" s="654"/>
      <c r="K261" s="505" t="s">
        <v>323</v>
      </c>
      <c r="L261" s="506" t="s">
        <v>20</v>
      </c>
      <c r="M261" s="497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39"/>
      <c r="AC261" s="39"/>
    </row>
    <row r="262" spans="1:29" x14ac:dyDescent="0.25">
      <c r="A262" s="20" t="s">
        <v>258</v>
      </c>
      <c r="B262" s="542"/>
      <c r="C262" s="542"/>
      <c r="D262" s="542"/>
      <c r="E262" s="542"/>
      <c r="F262" s="541"/>
      <c r="G262" s="542"/>
      <c r="H262" s="653"/>
      <c r="I262" s="541"/>
      <c r="J262" s="654"/>
      <c r="K262" s="505" t="s">
        <v>4907</v>
      </c>
      <c r="L262" s="506" t="s">
        <v>20</v>
      </c>
      <c r="M262" s="497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39"/>
      <c r="AC262" s="39"/>
    </row>
    <row r="263" spans="1:29" x14ac:dyDescent="0.25">
      <c r="A263" s="20" t="s">
        <v>258</v>
      </c>
      <c r="B263" s="542"/>
      <c r="C263" s="542"/>
      <c r="D263" s="542"/>
      <c r="E263" s="542"/>
      <c r="F263" s="541"/>
      <c r="G263" s="542"/>
      <c r="H263" s="653"/>
      <c r="I263" s="541"/>
      <c r="J263" s="654"/>
      <c r="K263" s="505" t="s">
        <v>324</v>
      </c>
      <c r="L263" s="506" t="s">
        <v>20</v>
      </c>
      <c r="M263" s="497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39"/>
      <c r="AC263" s="39"/>
    </row>
    <row r="264" spans="1:29" x14ac:dyDescent="0.25">
      <c r="A264" s="20" t="s">
        <v>258</v>
      </c>
      <c r="B264" s="542"/>
      <c r="C264" s="542"/>
      <c r="D264" s="542"/>
      <c r="E264" s="542"/>
      <c r="F264" s="541"/>
      <c r="G264" s="542"/>
      <c r="H264" s="653"/>
      <c r="I264" s="541"/>
      <c r="J264" s="654"/>
      <c r="K264" s="505" t="s">
        <v>325</v>
      </c>
      <c r="L264" s="506" t="s">
        <v>20</v>
      </c>
      <c r="M264" s="497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39"/>
      <c r="AC264" s="39"/>
    </row>
    <row r="265" spans="1:29" x14ac:dyDescent="0.25">
      <c r="A265" s="20" t="s">
        <v>258</v>
      </c>
      <c r="B265" s="542"/>
      <c r="C265" s="542"/>
      <c r="D265" s="542"/>
      <c r="E265" s="542"/>
      <c r="F265" s="541"/>
      <c r="G265" s="542"/>
      <c r="H265" s="653"/>
      <c r="I265" s="541"/>
      <c r="J265" s="654"/>
      <c r="K265" s="505" t="s">
        <v>326</v>
      </c>
      <c r="L265" s="506" t="s">
        <v>20</v>
      </c>
      <c r="M265" s="497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39"/>
      <c r="AC265" s="39"/>
    </row>
    <row r="266" spans="1:29" x14ac:dyDescent="0.25">
      <c r="A266" s="20" t="s">
        <v>258</v>
      </c>
      <c r="B266" s="542"/>
      <c r="C266" s="542"/>
      <c r="D266" s="542"/>
      <c r="E266" s="542"/>
      <c r="F266" s="541"/>
      <c r="G266" s="542"/>
      <c r="H266" s="653"/>
      <c r="I266" s="541"/>
      <c r="J266" s="654"/>
      <c r="K266" s="505" t="s">
        <v>327</v>
      </c>
      <c r="L266" s="506" t="s">
        <v>20</v>
      </c>
      <c r="M266" s="497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39"/>
      <c r="AC266" s="39"/>
    </row>
    <row r="267" spans="1:29" x14ac:dyDescent="0.25">
      <c r="A267" s="20" t="s">
        <v>258</v>
      </c>
      <c r="B267" s="542"/>
      <c r="C267" s="542"/>
      <c r="D267" s="542"/>
      <c r="E267" s="542"/>
      <c r="F267" s="541"/>
      <c r="G267" s="542"/>
      <c r="H267" s="653"/>
      <c r="I267" s="541"/>
      <c r="J267" s="654"/>
      <c r="K267" s="505" t="s">
        <v>328</v>
      </c>
      <c r="L267" s="506" t="s">
        <v>20</v>
      </c>
      <c r="M267" s="497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39"/>
      <c r="AC267" s="39"/>
    </row>
    <row r="268" spans="1:29" x14ac:dyDescent="0.25">
      <c r="A268" s="20" t="s">
        <v>258</v>
      </c>
      <c r="B268" s="542"/>
      <c r="C268" s="542"/>
      <c r="D268" s="542"/>
      <c r="E268" s="542"/>
      <c r="F268" s="541"/>
      <c r="G268" s="542"/>
      <c r="H268" s="653"/>
      <c r="I268" s="541"/>
      <c r="J268" s="654"/>
      <c r="K268" s="505" t="s">
        <v>329</v>
      </c>
      <c r="L268" s="506" t="s">
        <v>20</v>
      </c>
      <c r="M268" s="497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39"/>
      <c r="AC268" s="39"/>
    </row>
    <row r="269" spans="1:29" x14ac:dyDescent="0.25">
      <c r="A269" s="20" t="s">
        <v>258</v>
      </c>
      <c r="B269" s="542"/>
      <c r="C269" s="542"/>
      <c r="D269" s="542"/>
      <c r="E269" s="542"/>
      <c r="F269" s="541"/>
      <c r="G269" s="542"/>
      <c r="H269" s="653"/>
      <c r="I269" s="541"/>
      <c r="J269" s="654"/>
      <c r="K269" s="505" t="s">
        <v>330</v>
      </c>
      <c r="L269" s="506" t="s">
        <v>20</v>
      </c>
      <c r="M269" s="497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39"/>
      <c r="AC269" s="39"/>
    </row>
    <row r="270" spans="1:29" x14ac:dyDescent="0.25">
      <c r="A270" s="20" t="s">
        <v>258</v>
      </c>
      <c r="B270" s="542"/>
      <c r="C270" s="542"/>
      <c r="D270" s="542"/>
      <c r="E270" s="542"/>
      <c r="F270" s="541"/>
      <c r="G270" s="542"/>
      <c r="H270" s="653"/>
      <c r="I270" s="541"/>
      <c r="J270" s="654"/>
      <c r="K270" s="505" t="s">
        <v>331</v>
      </c>
      <c r="L270" s="506" t="s">
        <v>20</v>
      </c>
      <c r="M270" s="494" t="s">
        <v>277</v>
      </c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39"/>
      <c r="AC270" s="39"/>
    </row>
    <row r="271" spans="1:29" x14ac:dyDescent="0.25">
      <c r="A271" s="20" t="s">
        <v>258</v>
      </c>
      <c r="B271" s="542"/>
      <c r="C271" s="542"/>
      <c r="D271" s="542"/>
      <c r="E271" s="542"/>
      <c r="F271" s="541"/>
      <c r="G271" s="542"/>
      <c r="H271" s="653"/>
      <c r="I271" s="541"/>
      <c r="J271" s="654"/>
      <c r="K271" s="505" t="s">
        <v>332</v>
      </c>
      <c r="L271" s="506" t="s">
        <v>20</v>
      </c>
      <c r="M271" s="497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39"/>
      <c r="AC271" s="39"/>
    </row>
    <row r="272" spans="1:29" x14ac:dyDescent="0.25">
      <c r="A272" s="20" t="s">
        <v>258</v>
      </c>
      <c r="B272" s="542"/>
      <c r="C272" s="542"/>
      <c r="D272" s="542"/>
      <c r="E272" s="542"/>
      <c r="F272" s="541"/>
      <c r="G272" s="542"/>
      <c r="H272" s="653"/>
      <c r="I272" s="541"/>
      <c r="J272" s="654"/>
      <c r="K272" s="505" t="s">
        <v>333</v>
      </c>
      <c r="L272" s="506" t="s">
        <v>20</v>
      </c>
      <c r="M272" s="497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39"/>
      <c r="AC272" s="39"/>
    </row>
    <row r="273" spans="1:29" x14ac:dyDescent="0.25">
      <c r="A273" s="20" t="s">
        <v>258</v>
      </c>
      <c r="B273" s="542"/>
      <c r="C273" s="542"/>
      <c r="D273" s="542"/>
      <c r="E273" s="542"/>
      <c r="F273" s="541"/>
      <c r="G273" s="542"/>
      <c r="H273" s="653"/>
      <c r="I273" s="541"/>
      <c r="J273" s="654"/>
      <c r="K273" s="505" t="s">
        <v>4908</v>
      </c>
      <c r="L273" s="506" t="s">
        <v>20</v>
      </c>
      <c r="M273" s="497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39"/>
      <c r="AC273" s="39"/>
    </row>
    <row r="274" spans="1:29" x14ac:dyDescent="0.25">
      <c r="A274" s="20" t="s">
        <v>258</v>
      </c>
      <c r="B274" s="542"/>
      <c r="C274" s="542"/>
      <c r="D274" s="542"/>
      <c r="E274" s="542"/>
      <c r="F274" s="541"/>
      <c r="G274" s="542"/>
      <c r="H274" s="653"/>
      <c r="I274" s="541"/>
      <c r="J274" s="654"/>
      <c r="K274" s="505" t="s">
        <v>334</v>
      </c>
      <c r="L274" s="506" t="s">
        <v>20</v>
      </c>
      <c r="M274" s="494" t="s">
        <v>277</v>
      </c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39"/>
      <c r="AC274" s="39"/>
    </row>
    <row r="275" spans="1:29" x14ac:dyDescent="0.25">
      <c r="A275" s="20" t="s">
        <v>258</v>
      </c>
      <c r="B275" s="542"/>
      <c r="C275" s="542"/>
      <c r="D275" s="542"/>
      <c r="E275" s="542"/>
      <c r="F275" s="541"/>
      <c r="G275" s="542"/>
      <c r="H275" s="653"/>
      <c r="I275" s="541"/>
      <c r="J275" s="654"/>
      <c r="K275" s="505" t="s">
        <v>335</v>
      </c>
      <c r="L275" s="506" t="s">
        <v>20</v>
      </c>
      <c r="M275" s="497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39"/>
      <c r="AC275" s="39"/>
    </row>
    <row r="276" spans="1:29" x14ac:dyDescent="0.25">
      <c r="A276" s="20" t="s">
        <v>258</v>
      </c>
      <c r="B276" s="542"/>
      <c r="C276" s="542"/>
      <c r="D276" s="542"/>
      <c r="E276" s="542"/>
      <c r="F276" s="541"/>
      <c r="G276" s="542"/>
      <c r="H276" s="653"/>
      <c r="I276" s="541"/>
      <c r="J276" s="654"/>
      <c r="K276" s="505" t="s">
        <v>336</v>
      </c>
      <c r="L276" s="506" t="s">
        <v>20</v>
      </c>
      <c r="M276" s="497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39"/>
      <c r="AC276" s="39"/>
    </row>
    <row r="277" spans="1:29" x14ac:dyDescent="0.25">
      <c r="A277" s="20" t="s">
        <v>258</v>
      </c>
      <c r="B277" s="542"/>
      <c r="C277" s="542"/>
      <c r="D277" s="542"/>
      <c r="E277" s="542"/>
      <c r="F277" s="541"/>
      <c r="G277" s="542"/>
      <c r="H277" s="653"/>
      <c r="I277" s="541"/>
      <c r="J277" s="654"/>
      <c r="K277" s="505" t="s">
        <v>337</v>
      </c>
      <c r="L277" s="506" t="s">
        <v>20</v>
      </c>
      <c r="M277" s="494" t="s">
        <v>277</v>
      </c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39"/>
      <c r="AC277" s="39"/>
    </row>
    <row r="278" spans="1:29" x14ac:dyDescent="0.25">
      <c r="A278" s="20" t="s">
        <v>258</v>
      </c>
      <c r="B278" s="542"/>
      <c r="C278" s="542"/>
      <c r="D278" s="542"/>
      <c r="E278" s="542"/>
      <c r="F278" s="541"/>
      <c r="G278" s="542"/>
      <c r="H278" s="653"/>
      <c r="I278" s="541"/>
      <c r="J278" s="654"/>
      <c r="K278" s="505" t="s">
        <v>338</v>
      </c>
      <c r="L278" s="506" t="s">
        <v>20</v>
      </c>
      <c r="M278" s="497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39"/>
      <c r="AC278" s="39"/>
    </row>
    <row r="279" spans="1:29" x14ac:dyDescent="0.25">
      <c r="A279" s="20" t="s">
        <v>258</v>
      </c>
      <c r="B279" s="542"/>
      <c r="C279" s="542"/>
      <c r="D279" s="542"/>
      <c r="E279" s="542"/>
      <c r="F279" s="541"/>
      <c r="G279" s="542"/>
      <c r="H279" s="653"/>
      <c r="I279" s="541"/>
      <c r="J279" s="654"/>
      <c r="K279" s="505" t="s">
        <v>339</v>
      </c>
      <c r="L279" s="506" t="s">
        <v>20</v>
      </c>
      <c r="M279" s="497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39"/>
      <c r="AC279" s="39"/>
    </row>
    <row r="280" spans="1:29" x14ac:dyDescent="0.25">
      <c r="A280" s="20" t="s">
        <v>258</v>
      </c>
      <c r="B280" s="541"/>
      <c r="C280" s="541"/>
      <c r="D280" s="541"/>
      <c r="E280" s="541"/>
      <c r="F280" s="541"/>
      <c r="G280" s="541"/>
      <c r="H280" s="653"/>
      <c r="I280" s="541"/>
      <c r="J280" s="654"/>
      <c r="K280" s="505" t="s">
        <v>340</v>
      </c>
      <c r="L280" s="506" t="s">
        <v>20</v>
      </c>
      <c r="M280" s="497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39"/>
      <c r="AC280" s="39"/>
    </row>
    <row r="281" spans="1:29" x14ac:dyDescent="0.25">
      <c r="A281" s="20" t="s">
        <v>258</v>
      </c>
      <c r="B281" s="542"/>
      <c r="C281" s="542"/>
      <c r="D281" s="542"/>
      <c r="E281" s="542"/>
      <c r="F281" s="541"/>
      <c r="G281" s="542"/>
      <c r="H281" s="653"/>
      <c r="I281" s="541"/>
      <c r="J281" s="654"/>
      <c r="K281" s="505" t="s">
        <v>341</v>
      </c>
      <c r="L281" s="506" t="s">
        <v>20</v>
      </c>
      <c r="M281" s="497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39"/>
      <c r="AC281" s="39"/>
    </row>
    <row r="282" spans="1:29" x14ac:dyDescent="0.25">
      <c r="A282" s="20" t="s">
        <v>258</v>
      </c>
      <c r="B282" s="542"/>
      <c r="C282" s="542"/>
      <c r="D282" s="542"/>
      <c r="E282" s="542"/>
      <c r="F282" s="541"/>
      <c r="G282" s="542"/>
      <c r="H282" s="653"/>
      <c r="I282" s="541"/>
      <c r="J282" s="654"/>
      <c r="K282" s="505" t="s">
        <v>342</v>
      </c>
      <c r="L282" s="506" t="s">
        <v>20</v>
      </c>
      <c r="M282" s="497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39"/>
      <c r="AC282" s="39"/>
    </row>
    <row r="283" spans="1:29" x14ac:dyDescent="0.25">
      <c r="A283" s="20" t="s">
        <v>258</v>
      </c>
      <c r="B283" s="542"/>
      <c r="C283" s="542"/>
      <c r="D283" s="542"/>
      <c r="E283" s="542"/>
      <c r="F283" s="541"/>
      <c r="G283" s="542"/>
      <c r="H283" s="653"/>
      <c r="I283" s="541"/>
      <c r="J283" s="654"/>
      <c r="K283" s="505" t="s">
        <v>343</v>
      </c>
      <c r="L283" s="506" t="s">
        <v>20</v>
      </c>
      <c r="M283" s="494" t="s">
        <v>344</v>
      </c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39"/>
      <c r="AC283" s="39"/>
    </row>
    <row r="284" spans="1:29" x14ac:dyDescent="0.25">
      <c r="A284" s="20" t="s">
        <v>258</v>
      </c>
      <c r="B284" s="541"/>
      <c r="C284" s="541"/>
      <c r="D284" s="541"/>
      <c r="E284" s="541"/>
      <c r="F284" s="541"/>
      <c r="G284" s="541"/>
      <c r="H284" s="653"/>
      <c r="I284" s="541"/>
      <c r="J284" s="654"/>
      <c r="K284" s="505" t="s">
        <v>345</v>
      </c>
      <c r="L284" s="506" t="s">
        <v>20</v>
      </c>
      <c r="M284" s="497" t="s">
        <v>77</v>
      </c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39"/>
      <c r="AC284" s="39"/>
    </row>
    <row r="285" spans="1:29" x14ac:dyDescent="0.25">
      <c r="A285" s="20" t="s">
        <v>258</v>
      </c>
      <c r="B285" s="541"/>
      <c r="C285" s="541"/>
      <c r="D285" s="541"/>
      <c r="E285" s="541"/>
      <c r="F285" s="541"/>
      <c r="G285" s="541"/>
      <c r="H285" s="653"/>
      <c r="I285" s="541"/>
      <c r="J285" s="654"/>
      <c r="K285" s="505" t="s">
        <v>346</v>
      </c>
      <c r="L285" s="506" t="s">
        <v>20</v>
      </c>
      <c r="M285" s="497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39"/>
      <c r="AC285" s="39"/>
    </row>
    <row r="286" spans="1:29" x14ac:dyDescent="0.25">
      <c r="A286" s="20" t="s">
        <v>258</v>
      </c>
      <c r="B286" s="541"/>
      <c r="C286" s="541"/>
      <c r="D286" s="541"/>
      <c r="E286" s="541"/>
      <c r="F286" s="541"/>
      <c r="G286" s="541"/>
      <c r="H286" s="653"/>
      <c r="I286" s="541"/>
      <c r="J286" s="654"/>
      <c r="K286" s="505" t="s">
        <v>347</v>
      </c>
      <c r="L286" s="506" t="s">
        <v>20</v>
      </c>
      <c r="M286" s="497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39"/>
      <c r="AC286" s="39"/>
    </row>
    <row r="287" spans="1:29" x14ac:dyDescent="0.25">
      <c r="A287" s="20" t="s">
        <v>258</v>
      </c>
      <c r="B287" s="542"/>
      <c r="C287" s="542"/>
      <c r="D287" s="542"/>
      <c r="E287" s="542"/>
      <c r="F287" s="541"/>
      <c r="G287" s="542"/>
      <c r="H287" s="653"/>
      <c r="I287" s="541"/>
      <c r="J287" s="654"/>
      <c r="K287" s="505" t="s">
        <v>4909</v>
      </c>
      <c r="L287" s="506" t="s">
        <v>20</v>
      </c>
      <c r="M287" s="497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39"/>
      <c r="AC287" s="39"/>
    </row>
    <row r="288" spans="1:29" x14ac:dyDescent="0.25">
      <c r="A288" s="20" t="s">
        <v>258</v>
      </c>
      <c r="B288" s="542"/>
      <c r="C288" s="542"/>
      <c r="D288" s="542"/>
      <c r="E288" s="542"/>
      <c r="F288" s="541"/>
      <c r="G288" s="542"/>
      <c r="H288" s="653"/>
      <c r="I288" s="541"/>
      <c r="J288" s="654"/>
      <c r="K288" s="505" t="s">
        <v>348</v>
      </c>
      <c r="L288" s="506" t="s">
        <v>20</v>
      </c>
      <c r="M288" s="497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39"/>
      <c r="AC288" s="39"/>
    </row>
    <row r="289" spans="1:119" x14ac:dyDescent="0.25">
      <c r="A289" s="20" t="s">
        <v>258</v>
      </c>
      <c r="B289" s="542"/>
      <c r="C289" s="542"/>
      <c r="D289" s="542"/>
      <c r="E289" s="542"/>
      <c r="F289" s="541"/>
      <c r="G289" s="542"/>
      <c r="H289" s="653"/>
      <c r="I289" s="541"/>
      <c r="J289" s="654"/>
      <c r="K289" s="505" t="s">
        <v>349</v>
      </c>
      <c r="L289" s="506" t="s">
        <v>20</v>
      </c>
      <c r="M289" s="497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39"/>
      <c r="AC289" s="39"/>
    </row>
    <row r="290" spans="1:119" x14ac:dyDescent="0.25">
      <c r="A290" s="20" t="s">
        <v>258</v>
      </c>
      <c r="B290" s="542"/>
      <c r="C290" s="542"/>
      <c r="D290" s="542"/>
      <c r="E290" s="542"/>
      <c r="F290" s="541"/>
      <c r="G290" s="542"/>
      <c r="H290" s="653"/>
      <c r="I290" s="541"/>
      <c r="J290" s="654"/>
      <c r="K290" s="505" t="s">
        <v>350</v>
      </c>
      <c r="L290" s="506" t="s">
        <v>20</v>
      </c>
      <c r="M290" s="497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39"/>
      <c r="AC290" s="39"/>
    </row>
    <row r="291" spans="1:119" x14ac:dyDescent="0.25">
      <c r="A291" s="20" t="s">
        <v>258</v>
      </c>
      <c r="B291" s="542"/>
      <c r="C291" s="542"/>
      <c r="D291" s="542"/>
      <c r="E291" s="542"/>
      <c r="F291" s="541"/>
      <c r="G291" s="542"/>
      <c r="H291" s="653"/>
      <c r="I291" s="541"/>
      <c r="J291" s="654"/>
      <c r="K291" s="505" t="s">
        <v>351</v>
      </c>
      <c r="L291" s="506" t="s">
        <v>154</v>
      </c>
      <c r="M291" s="497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39"/>
      <c r="AC291" s="39"/>
    </row>
    <row r="292" spans="1:119" x14ac:dyDescent="0.25">
      <c r="A292" s="32" t="s">
        <v>258</v>
      </c>
      <c r="B292" s="541"/>
      <c r="C292" s="541"/>
      <c r="D292" s="541"/>
      <c r="E292" s="541"/>
      <c r="F292" s="541"/>
      <c r="G292" s="541"/>
      <c r="H292" s="653"/>
      <c r="I292" s="541"/>
      <c r="J292" s="654"/>
      <c r="K292" s="505" t="s">
        <v>4910</v>
      </c>
      <c r="L292" s="506" t="s">
        <v>45</v>
      </c>
      <c r="M292" s="497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39"/>
      <c r="AC292" s="39"/>
    </row>
    <row r="293" spans="1:119" x14ac:dyDescent="0.25">
      <c r="A293" s="20" t="s">
        <v>258</v>
      </c>
      <c r="B293" s="542"/>
      <c r="C293" s="542"/>
      <c r="D293" s="542"/>
      <c r="E293" s="542"/>
      <c r="F293" s="541"/>
      <c r="G293" s="542"/>
      <c r="H293" s="653"/>
      <c r="I293" s="541"/>
      <c r="J293" s="654"/>
      <c r="K293" s="505" t="s">
        <v>352</v>
      </c>
      <c r="L293" s="506" t="s">
        <v>45</v>
      </c>
      <c r="M293" s="497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39"/>
      <c r="AC293" s="39"/>
    </row>
    <row r="294" spans="1:119" x14ac:dyDescent="0.25">
      <c r="A294" s="20" t="s">
        <v>258</v>
      </c>
      <c r="B294" s="542"/>
      <c r="C294" s="542"/>
      <c r="D294" s="542"/>
      <c r="E294" s="542"/>
      <c r="F294" s="541"/>
      <c r="G294" s="542"/>
      <c r="H294" s="653"/>
      <c r="I294" s="541"/>
      <c r="J294" s="654"/>
      <c r="K294" s="505" t="s">
        <v>353</v>
      </c>
      <c r="L294" s="506" t="s">
        <v>45</v>
      </c>
      <c r="M294" s="497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39"/>
      <c r="AC294" s="39"/>
    </row>
    <row r="295" spans="1:119" x14ac:dyDescent="0.25">
      <c r="A295" s="20" t="s">
        <v>258</v>
      </c>
      <c r="B295" s="542"/>
      <c r="C295" s="542"/>
      <c r="D295" s="542"/>
      <c r="E295" s="542"/>
      <c r="F295" s="541"/>
      <c r="G295" s="542"/>
      <c r="H295" s="653"/>
      <c r="I295" s="541"/>
      <c r="J295" s="654"/>
      <c r="K295" s="505" t="s">
        <v>354</v>
      </c>
      <c r="L295" s="506" t="s">
        <v>46</v>
      </c>
      <c r="M295" s="497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39"/>
      <c r="AC295" s="39"/>
    </row>
    <row r="296" spans="1:119" s="29" customFormat="1" ht="15.75" thickBot="1" x14ac:dyDescent="0.3">
      <c r="A296" s="30" t="s">
        <v>258</v>
      </c>
      <c r="B296" s="548"/>
      <c r="C296" s="548"/>
      <c r="D296" s="548"/>
      <c r="E296" s="548"/>
      <c r="F296" s="548"/>
      <c r="G296" s="548"/>
      <c r="H296" s="2794"/>
      <c r="I296" s="2780"/>
      <c r="J296" s="660"/>
      <c r="K296" s="508" t="s">
        <v>355</v>
      </c>
      <c r="L296" s="509" t="s">
        <v>152</v>
      </c>
      <c r="M296" s="500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69"/>
      <c r="AC296" s="69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 ht="15.75" thickTop="1" x14ac:dyDescent="0.25">
      <c r="A297" s="35" t="s">
        <v>356</v>
      </c>
      <c r="B297" s="537">
        <v>5</v>
      </c>
      <c r="C297" s="537">
        <v>-2</v>
      </c>
      <c r="D297" s="537">
        <v>0</v>
      </c>
      <c r="E297" s="537">
        <v>0</v>
      </c>
      <c r="F297" s="537">
        <v>0</v>
      </c>
      <c r="G297" s="537">
        <v>32</v>
      </c>
      <c r="H297" s="647">
        <v>5</v>
      </c>
      <c r="I297" s="2777">
        <v>0</v>
      </c>
      <c r="J297" s="646">
        <v>5</v>
      </c>
      <c r="K297" s="503" t="s">
        <v>357</v>
      </c>
      <c r="L297" s="504" t="s">
        <v>36</v>
      </c>
      <c r="M297" s="491"/>
      <c r="N297" s="78" t="s">
        <v>91</v>
      </c>
      <c r="O297" s="77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39"/>
      <c r="AC297" s="39"/>
    </row>
    <row r="298" spans="1:119" x14ac:dyDescent="0.25">
      <c r="A298" s="35" t="s">
        <v>356</v>
      </c>
      <c r="B298" s="537"/>
      <c r="C298" s="537"/>
      <c r="D298" s="537"/>
      <c r="E298" s="537"/>
      <c r="F298" s="537"/>
      <c r="G298" s="537"/>
      <c r="H298" s="647"/>
      <c r="I298" s="537"/>
      <c r="J298" s="648"/>
      <c r="K298" s="505" t="s">
        <v>358</v>
      </c>
      <c r="L298" s="506" t="s">
        <v>20</v>
      </c>
      <c r="M298" s="491" t="s">
        <v>359</v>
      </c>
      <c r="N298" s="78"/>
      <c r="O298" s="77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39"/>
      <c r="AC298" s="39"/>
    </row>
    <row r="299" spans="1:119" x14ac:dyDescent="0.25">
      <c r="A299" s="35" t="s">
        <v>356</v>
      </c>
      <c r="B299" s="537"/>
      <c r="C299" s="537"/>
      <c r="D299" s="537"/>
      <c r="E299" s="537"/>
      <c r="F299" s="537"/>
      <c r="G299" s="537"/>
      <c r="H299" s="647"/>
      <c r="I299" s="537"/>
      <c r="J299" s="648"/>
      <c r="K299" s="505" t="s">
        <v>360</v>
      </c>
      <c r="L299" s="506" t="s">
        <v>45</v>
      </c>
      <c r="M299" s="494"/>
      <c r="N299" s="77"/>
      <c r="O299" s="77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39"/>
      <c r="AC299" s="39"/>
    </row>
    <row r="300" spans="1:119" x14ac:dyDescent="0.25">
      <c r="A300" s="35" t="s">
        <v>356</v>
      </c>
      <c r="B300" s="537"/>
      <c r="C300" s="537"/>
      <c r="D300" s="537"/>
      <c r="E300" s="537"/>
      <c r="F300" s="537"/>
      <c r="G300" s="537"/>
      <c r="H300" s="647"/>
      <c r="I300" s="537"/>
      <c r="J300" s="648"/>
      <c r="K300" s="505" t="s">
        <v>361</v>
      </c>
      <c r="L300" s="506" t="s">
        <v>45</v>
      </c>
      <c r="M300" s="491"/>
      <c r="N300" s="78"/>
      <c r="O300" s="77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39"/>
      <c r="AC300" s="39"/>
    </row>
    <row r="301" spans="1:119" s="29" customFormat="1" ht="15.75" thickBot="1" x14ac:dyDescent="0.3">
      <c r="A301" s="85" t="s">
        <v>356</v>
      </c>
      <c r="B301" s="544"/>
      <c r="C301" s="544"/>
      <c r="D301" s="544"/>
      <c r="E301" s="544"/>
      <c r="F301" s="544"/>
      <c r="G301" s="544"/>
      <c r="H301" s="2791"/>
      <c r="I301" s="538"/>
      <c r="J301" s="650"/>
      <c r="K301" s="508" t="s">
        <v>362</v>
      </c>
      <c r="L301" s="509" t="s">
        <v>45</v>
      </c>
      <c r="M301" s="498"/>
      <c r="N301" s="87"/>
      <c r="O301" s="86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69"/>
      <c r="AC301" s="69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 ht="15.75" thickTop="1" x14ac:dyDescent="0.25">
      <c r="A302" s="35" t="s">
        <v>363</v>
      </c>
      <c r="B302" s="537">
        <v>13497</v>
      </c>
      <c r="C302" s="537">
        <v>1849</v>
      </c>
      <c r="D302" s="537">
        <v>-921</v>
      </c>
      <c r="E302" s="537">
        <v>37</v>
      </c>
      <c r="F302" s="537">
        <v>-884</v>
      </c>
      <c r="G302" s="537">
        <v>56953</v>
      </c>
      <c r="H302" s="647">
        <v>158</v>
      </c>
      <c r="I302" s="2777">
        <v>0</v>
      </c>
      <c r="J302" s="646">
        <v>158</v>
      </c>
      <c r="K302" s="503" t="s">
        <v>364</v>
      </c>
      <c r="L302" s="504" t="s">
        <v>36</v>
      </c>
      <c r="M302" s="491"/>
      <c r="N302" s="78" t="s">
        <v>91</v>
      </c>
      <c r="O302" s="77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39"/>
      <c r="AC302" s="39"/>
    </row>
    <row r="303" spans="1:119" x14ac:dyDescent="0.25">
      <c r="A303" s="35" t="s">
        <v>363</v>
      </c>
      <c r="B303" s="537"/>
      <c r="C303" s="537"/>
      <c r="D303" s="537"/>
      <c r="E303" s="537"/>
      <c r="F303" s="537"/>
      <c r="G303" s="537"/>
      <c r="H303" s="647"/>
      <c r="I303" s="537"/>
      <c r="J303" s="648"/>
      <c r="K303" s="505" t="s">
        <v>4911</v>
      </c>
      <c r="L303" s="506" t="s">
        <v>36</v>
      </c>
      <c r="M303" s="494"/>
      <c r="N303" s="77"/>
      <c r="O303" s="77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39"/>
      <c r="AC303" s="39"/>
    </row>
    <row r="304" spans="1:119" x14ac:dyDescent="0.25">
      <c r="A304" s="35" t="s">
        <v>363</v>
      </c>
      <c r="B304" s="537"/>
      <c r="C304" s="537"/>
      <c r="D304" s="537"/>
      <c r="E304" s="537"/>
      <c r="F304" s="537"/>
      <c r="G304" s="537"/>
      <c r="H304" s="647"/>
      <c r="I304" s="537"/>
      <c r="J304" s="648"/>
      <c r="K304" s="505" t="s">
        <v>365</v>
      </c>
      <c r="L304" s="506" t="s">
        <v>36</v>
      </c>
      <c r="M304" s="494"/>
      <c r="N304" s="77"/>
      <c r="O304" s="77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39"/>
      <c r="AC304" s="39"/>
    </row>
    <row r="305" spans="1:29" x14ac:dyDescent="0.25">
      <c r="A305" s="35" t="s">
        <v>363</v>
      </c>
      <c r="B305" s="537"/>
      <c r="C305" s="537"/>
      <c r="D305" s="537"/>
      <c r="E305" s="537"/>
      <c r="F305" s="537"/>
      <c r="G305" s="537"/>
      <c r="H305" s="647"/>
      <c r="I305" s="537"/>
      <c r="J305" s="648"/>
      <c r="K305" s="505" t="s">
        <v>366</v>
      </c>
      <c r="L305" s="506" t="s">
        <v>36</v>
      </c>
      <c r="M305" s="491"/>
      <c r="N305" s="78"/>
      <c r="O305" s="77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39"/>
      <c r="AC305" s="39"/>
    </row>
    <row r="306" spans="1:29" x14ac:dyDescent="0.25">
      <c r="A306" s="35" t="s">
        <v>363</v>
      </c>
      <c r="B306" s="537"/>
      <c r="C306" s="537"/>
      <c r="D306" s="537"/>
      <c r="E306" s="537"/>
      <c r="F306" s="537"/>
      <c r="G306" s="537"/>
      <c r="H306" s="647"/>
      <c r="I306" s="537"/>
      <c r="J306" s="648"/>
      <c r="K306" s="505" t="s">
        <v>367</v>
      </c>
      <c r="L306" s="506" t="s">
        <v>36</v>
      </c>
      <c r="M306" s="491"/>
      <c r="N306" s="78"/>
      <c r="O306" s="77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39"/>
      <c r="AC306" s="39"/>
    </row>
    <row r="307" spans="1:29" x14ac:dyDescent="0.25">
      <c r="A307" s="35" t="s">
        <v>363</v>
      </c>
      <c r="B307" s="537"/>
      <c r="C307" s="537"/>
      <c r="D307" s="537"/>
      <c r="E307" s="537"/>
      <c r="F307" s="537"/>
      <c r="G307" s="537"/>
      <c r="H307" s="647"/>
      <c r="I307" s="537"/>
      <c r="J307" s="648"/>
      <c r="K307" s="505" t="s">
        <v>368</v>
      </c>
      <c r="L307" s="506" t="s">
        <v>36</v>
      </c>
      <c r="M307" s="491"/>
      <c r="N307" s="78"/>
      <c r="O307" s="77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39"/>
      <c r="AC307" s="39"/>
    </row>
    <row r="308" spans="1:29" x14ac:dyDescent="0.25">
      <c r="A308" s="35" t="s">
        <v>363</v>
      </c>
      <c r="B308" s="537"/>
      <c r="C308" s="537"/>
      <c r="D308" s="537"/>
      <c r="E308" s="537"/>
      <c r="F308" s="537"/>
      <c r="G308" s="537"/>
      <c r="H308" s="647"/>
      <c r="I308" s="537"/>
      <c r="J308" s="648"/>
      <c r="K308" s="505" t="s">
        <v>369</v>
      </c>
      <c r="L308" s="506" t="s">
        <v>38</v>
      </c>
      <c r="M308" s="491"/>
      <c r="N308" s="78"/>
      <c r="O308" s="77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39"/>
      <c r="AC308" s="39"/>
    </row>
    <row r="309" spans="1:29" x14ac:dyDescent="0.25">
      <c r="A309" s="35" t="s">
        <v>363</v>
      </c>
      <c r="B309" s="537"/>
      <c r="C309" s="537"/>
      <c r="D309" s="537"/>
      <c r="E309" s="537"/>
      <c r="F309" s="537"/>
      <c r="G309" s="537"/>
      <c r="H309" s="647"/>
      <c r="I309" s="537"/>
      <c r="J309" s="648"/>
      <c r="K309" s="505" t="s">
        <v>370</v>
      </c>
      <c r="L309" s="506" t="s">
        <v>38</v>
      </c>
      <c r="M309" s="491"/>
      <c r="N309" s="77"/>
      <c r="O309" s="77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39"/>
      <c r="AC309" s="39"/>
    </row>
    <row r="310" spans="1:29" x14ac:dyDescent="0.25">
      <c r="A310" s="35" t="s">
        <v>363</v>
      </c>
      <c r="B310" s="537"/>
      <c r="C310" s="537"/>
      <c r="D310" s="537"/>
      <c r="E310" s="537"/>
      <c r="F310" s="537"/>
      <c r="G310" s="537"/>
      <c r="H310" s="647"/>
      <c r="I310" s="537"/>
      <c r="J310" s="648"/>
      <c r="K310" s="505" t="s">
        <v>371</v>
      </c>
      <c r="L310" s="506" t="s">
        <v>38</v>
      </c>
      <c r="M310" s="491"/>
      <c r="N310" s="78"/>
      <c r="O310" s="77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39"/>
      <c r="AC310" s="39"/>
    </row>
    <row r="311" spans="1:29" x14ac:dyDescent="0.25">
      <c r="A311" s="35" t="s">
        <v>363</v>
      </c>
      <c r="B311" s="537"/>
      <c r="C311" s="537"/>
      <c r="D311" s="537"/>
      <c r="E311" s="537"/>
      <c r="F311" s="537"/>
      <c r="G311" s="537"/>
      <c r="H311" s="647"/>
      <c r="I311" s="537"/>
      <c r="J311" s="648"/>
      <c r="K311" s="505" t="s">
        <v>372</v>
      </c>
      <c r="L311" s="506" t="s">
        <v>38</v>
      </c>
      <c r="M311" s="491"/>
      <c r="N311" s="77"/>
      <c r="O311" s="77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39"/>
      <c r="AC311" s="39"/>
    </row>
    <row r="312" spans="1:29" x14ac:dyDescent="0.25">
      <c r="A312" s="35" t="s">
        <v>363</v>
      </c>
      <c r="B312" s="537"/>
      <c r="C312" s="537"/>
      <c r="D312" s="537"/>
      <c r="E312" s="537"/>
      <c r="F312" s="537"/>
      <c r="G312" s="537"/>
      <c r="H312" s="647"/>
      <c r="I312" s="537"/>
      <c r="J312" s="648"/>
      <c r="K312" s="505" t="s">
        <v>373</v>
      </c>
      <c r="L312" s="506" t="s">
        <v>38</v>
      </c>
      <c r="M312" s="491"/>
      <c r="N312" s="78"/>
      <c r="O312" s="77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39"/>
      <c r="AC312" s="39"/>
    </row>
    <row r="313" spans="1:29" x14ac:dyDescent="0.25">
      <c r="A313" s="35" t="s">
        <v>363</v>
      </c>
      <c r="B313" s="537"/>
      <c r="C313" s="537"/>
      <c r="D313" s="537"/>
      <c r="E313" s="537"/>
      <c r="F313" s="537"/>
      <c r="G313" s="537"/>
      <c r="H313" s="647"/>
      <c r="I313" s="537"/>
      <c r="J313" s="648"/>
      <c r="K313" s="505" t="s">
        <v>4912</v>
      </c>
      <c r="L313" s="506" t="s">
        <v>38</v>
      </c>
      <c r="M313" s="491"/>
      <c r="N313" s="78"/>
      <c r="O313" s="77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39"/>
      <c r="AC313" s="39"/>
    </row>
    <row r="314" spans="1:29" x14ac:dyDescent="0.25">
      <c r="A314" s="35" t="s">
        <v>363</v>
      </c>
      <c r="B314" s="537"/>
      <c r="C314" s="537"/>
      <c r="D314" s="537"/>
      <c r="E314" s="537"/>
      <c r="F314" s="537"/>
      <c r="G314" s="537"/>
      <c r="H314" s="647"/>
      <c r="I314" s="537"/>
      <c r="J314" s="648"/>
      <c r="K314" s="505" t="s">
        <v>374</v>
      </c>
      <c r="L314" s="506" t="s">
        <v>38</v>
      </c>
      <c r="M314" s="491"/>
      <c r="N314" s="78"/>
      <c r="O314" s="77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39"/>
      <c r="AC314" s="39"/>
    </row>
    <row r="315" spans="1:29" x14ac:dyDescent="0.25">
      <c r="A315" s="35" t="s">
        <v>363</v>
      </c>
      <c r="B315" s="537"/>
      <c r="C315" s="537"/>
      <c r="D315" s="537"/>
      <c r="E315" s="537"/>
      <c r="F315" s="537"/>
      <c r="G315" s="537"/>
      <c r="H315" s="647"/>
      <c r="I315" s="537"/>
      <c r="J315" s="648"/>
      <c r="K315" s="505" t="s">
        <v>375</v>
      </c>
      <c r="L315" s="506" t="s">
        <v>38</v>
      </c>
      <c r="M315" s="491"/>
      <c r="N315" s="77"/>
      <c r="O315" s="77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39"/>
      <c r="AC315" s="39"/>
    </row>
    <row r="316" spans="1:29" x14ac:dyDescent="0.25">
      <c r="A316" s="35" t="s">
        <v>363</v>
      </c>
      <c r="B316" s="537"/>
      <c r="C316" s="537"/>
      <c r="D316" s="537"/>
      <c r="E316" s="537"/>
      <c r="F316" s="537"/>
      <c r="G316" s="537"/>
      <c r="H316" s="647"/>
      <c r="I316" s="537"/>
      <c r="J316" s="648"/>
      <c r="K316" s="505" t="s">
        <v>376</v>
      </c>
      <c r="L316" s="506" t="s">
        <v>38</v>
      </c>
      <c r="M316" s="491"/>
      <c r="N316" s="77"/>
      <c r="O316" s="77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39"/>
      <c r="AC316" s="39"/>
    </row>
    <row r="317" spans="1:29" x14ac:dyDescent="0.25">
      <c r="A317" s="35" t="s">
        <v>363</v>
      </c>
      <c r="B317" s="537"/>
      <c r="C317" s="537"/>
      <c r="D317" s="537"/>
      <c r="E317" s="537"/>
      <c r="F317" s="537"/>
      <c r="G317" s="537"/>
      <c r="H317" s="647"/>
      <c r="I317" s="537"/>
      <c r="J317" s="648"/>
      <c r="K317" s="505" t="s">
        <v>377</v>
      </c>
      <c r="L317" s="506" t="s">
        <v>38</v>
      </c>
      <c r="M317" s="491" t="s">
        <v>378</v>
      </c>
      <c r="N317" s="78"/>
      <c r="O317" s="77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39"/>
      <c r="AC317" s="39"/>
    </row>
    <row r="318" spans="1:29" x14ac:dyDescent="0.25">
      <c r="A318" s="35" t="s">
        <v>363</v>
      </c>
      <c r="B318" s="537"/>
      <c r="C318" s="537"/>
      <c r="D318" s="537"/>
      <c r="E318" s="537"/>
      <c r="F318" s="537"/>
      <c r="G318" s="537"/>
      <c r="H318" s="647"/>
      <c r="I318" s="537"/>
      <c r="J318" s="648"/>
      <c r="K318" s="505" t="s">
        <v>379</v>
      </c>
      <c r="L318" s="506" t="s">
        <v>38</v>
      </c>
      <c r="M318" s="491" t="s">
        <v>378</v>
      </c>
      <c r="N318" s="78"/>
      <c r="O318" s="77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39"/>
      <c r="AC318" s="39"/>
    </row>
    <row r="319" spans="1:29" x14ac:dyDescent="0.25">
      <c r="A319" s="35" t="s">
        <v>363</v>
      </c>
      <c r="B319" s="537"/>
      <c r="C319" s="537"/>
      <c r="D319" s="537"/>
      <c r="E319" s="537"/>
      <c r="F319" s="537"/>
      <c r="G319" s="537"/>
      <c r="H319" s="647"/>
      <c r="I319" s="537"/>
      <c r="J319" s="648"/>
      <c r="K319" s="505" t="s">
        <v>380</v>
      </c>
      <c r="L319" s="506" t="s">
        <v>38</v>
      </c>
      <c r="M319" s="491"/>
      <c r="N319" s="77"/>
      <c r="O319" s="77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39"/>
      <c r="AC319" s="39"/>
    </row>
    <row r="320" spans="1:29" x14ac:dyDescent="0.25">
      <c r="A320" s="35" t="s">
        <v>363</v>
      </c>
      <c r="B320" s="537"/>
      <c r="C320" s="537"/>
      <c r="D320" s="537"/>
      <c r="E320" s="537"/>
      <c r="F320" s="537"/>
      <c r="G320" s="537"/>
      <c r="H320" s="647"/>
      <c r="I320" s="537"/>
      <c r="J320" s="648"/>
      <c r="K320" s="505" t="s">
        <v>381</v>
      </c>
      <c r="L320" s="506" t="s">
        <v>38</v>
      </c>
      <c r="M320" s="491"/>
      <c r="N320" s="78"/>
      <c r="O320" s="77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39"/>
      <c r="AC320" s="39"/>
    </row>
    <row r="321" spans="1:29" x14ac:dyDescent="0.25">
      <c r="A321" s="35" t="s">
        <v>363</v>
      </c>
      <c r="B321" s="537"/>
      <c r="C321" s="537"/>
      <c r="D321" s="537"/>
      <c r="E321" s="537"/>
      <c r="F321" s="537"/>
      <c r="G321" s="537"/>
      <c r="H321" s="647"/>
      <c r="I321" s="537"/>
      <c r="J321" s="648"/>
      <c r="K321" s="505" t="s">
        <v>382</v>
      </c>
      <c r="L321" s="506" t="s">
        <v>38</v>
      </c>
      <c r="M321" s="491"/>
      <c r="N321" s="78"/>
      <c r="O321" s="77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39"/>
      <c r="AC321" s="39"/>
    </row>
    <row r="322" spans="1:29" x14ac:dyDescent="0.25">
      <c r="A322" s="35" t="s">
        <v>363</v>
      </c>
      <c r="B322" s="537"/>
      <c r="C322" s="537"/>
      <c r="D322" s="537"/>
      <c r="E322" s="537"/>
      <c r="F322" s="537"/>
      <c r="G322" s="537"/>
      <c r="H322" s="647"/>
      <c r="I322" s="537"/>
      <c r="J322" s="648"/>
      <c r="K322" s="505" t="s">
        <v>383</v>
      </c>
      <c r="L322" s="506" t="s">
        <v>38</v>
      </c>
      <c r="M322" s="491"/>
      <c r="N322" s="78"/>
      <c r="O322" s="77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39"/>
      <c r="AC322" s="39"/>
    </row>
    <row r="323" spans="1:29" x14ac:dyDescent="0.25">
      <c r="A323" s="35" t="s">
        <v>363</v>
      </c>
      <c r="B323" s="537"/>
      <c r="C323" s="537"/>
      <c r="D323" s="537"/>
      <c r="E323" s="537"/>
      <c r="F323" s="537"/>
      <c r="G323" s="537"/>
      <c r="H323" s="647"/>
      <c r="I323" s="537"/>
      <c r="J323" s="648"/>
      <c r="K323" s="505" t="s">
        <v>384</v>
      </c>
      <c r="L323" s="506" t="s">
        <v>38</v>
      </c>
      <c r="M323" s="491"/>
      <c r="N323" s="78"/>
      <c r="O323" s="77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39"/>
      <c r="AC323" s="39"/>
    </row>
    <row r="324" spans="1:29" x14ac:dyDescent="0.25">
      <c r="A324" s="35" t="s">
        <v>363</v>
      </c>
      <c r="B324" s="537"/>
      <c r="C324" s="537"/>
      <c r="D324" s="537"/>
      <c r="E324" s="537"/>
      <c r="F324" s="537"/>
      <c r="G324" s="537"/>
      <c r="H324" s="647"/>
      <c r="I324" s="537"/>
      <c r="J324" s="648"/>
      <c r="K324" s="505" t="s">
        <v>385</v>
      </c>
      <c r="L324" s="506" t="s">
        <v>38</v>
      </c>
      <c r="M324" s="491" t="s">
        <v>386</v>
      </c>
      <c r="N324" s="78"/>
      <c r="O324" s="77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39"/>
      <c r="AC324" s="39"/>
    </row>
    <row r="325" spans="1:29" x14ac:dyDescent="0.25">
      <c r="A325" s="35" t="s">
        <v>363</v>
      </c>
      <c r="B325" s="537"/>
      <c r="C325" s="537"/>
      <c r="D325" s="537"/>
      <c r="E325" s="537"/>
      <c r="F325" s="537"/>
      <c r="G325" s="537"/>
      <c r="H325" s="647"/>
      <c r="I325" s="537"/>
      <c r="J325" s="648"/>
      <c r="K325" s="505" t="s">
        <v>387</v>
      </c>
      <c r="L325" s="506" t="s">
        <v>388</v>
      </c>
      <c r="M325" s="491"/>
      <c r="N325" s="78"/>
      <c r="O325" s="77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39"/>
      <c r="AC325" s="39"/>
    </row>
    <row r="326" spans="1:29" x14ac:dyDescent="0.25">
      <c r="A326" s="35" t="s">
        <v>363</v>
      </c>
      <c r="B326" s="537"/>
      <c r="C326" s="537"/>
      <c r="D326" s="537"/>
      <c r="E326" s="537"/>
      <c r="F326" s="537"/>
      <c r="G326" s="537"/>
      <c r="H326" s="647"/>
      <c r="I326" s="537"/>
      <c r="J326" s="648"/>
      <c r="K326" s="505" t="s">
        <v>389</v>
      </c>
      <c r="L326" s="506" t="s">
        <v>40</v>
      </c>
      <c r="M326" s="491"/>
      <c r="N326" s="78"/>
      <c r="O326" s="77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39"/>
      <c r="AC326" s="39"/>
    </row>
    <row r="327" spans="1:29" x14ac:dyDescent="0.25">
      <c r="A327" s="35" t="s">
        <v>363</v>
      </c>
      <c r="B327" s="537"/>
      <c r="C327" s="537"/>
      <c r="D327" s="537"/>
      <c r="E327" s="537"/>
      <c r="F327" s="537"/>
      <c r="G327" s="537"/>
      <c r="H327" s="647"/>
      <c r="I327" s="537"/>
      <c r="J327" s="648"/>
      <c r="K327" s="505" t="s">
        <v>4913</v>
      </c>
      <c r="L327" s="506" t="s">
        <v>40</v>
      </c>
      <c r="M327" s="491"/>
      <c r="N327" s="78"/>
      <c r="O327" s="77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39"/>
      <c r="AC327" s="39"/>
    </row>
    <row r="328" spans="1:29" x14ac:dyDescent="0.25">
      <c r="A328" s="35" t="s">
        <v>363</v>
      </c>
      <c r="B328" s="537"/>
      <c r="C328" s="537"/>
      <c r="D328" s="537"/>
      <c r="E328" s="537"/>
      <c r="F328" s="537"/>
      <c r="G328" s="537"/>
      <c r="H328" s="647"/>
      <c r="I328" s="537"/>
      <c r="J328" s="648"/>
      <c r="K328" s="505" t="s">
        <v>390</v>
      </c>
      <c r="L328" s="506" t="s">
        <v>40</v>
      </c>
      <c r="M328" s="491"/>
      <c r="N328" s="78"/>
      <c r="O328" s="77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39"/>
      <c r="AC328" s="39"/>
    </row>
    <row r="329" spans="1:29" x14ac:dyDescent="0.25">
      <c r="A329" s="35" t="s">
        <v>363</v>
      </c>
      <c r="B329" s="537"/>
      <c r="C329" s="537"/>
      <c r="D329" s="537"/>
      <c r="E329" s="537"/>
      <c r="F329" s="537"/>
      <c r="G329" s="537"/>
      <c r="H329" s="647"/>
      <c r="I329" s="537"/>
      <c r="J329" s="648"/>
      <c r="K329" s="505" t="s">
        <v>391</v>
      </c>
      <c r="L329" s="506" t="s">
        <v>40</v>
      </c>
      <c r="M329" s="491"/>
      <c r="N329" s="78"/>
      <c r="O329" s="77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39"/>
      <c r="AC329" s="39"/>
    </row>
    <row r="330" spans="1:29" x14ac:dyDescent="0.25">
      <c r="A330" s="35" t="s">
        <v>363</v>
      </c>
      <c r="B330" s="537"/>
      <c r="C330" s="537"/>
      <c r="D330" s="537"/>
      <c r="E330" s="537"/>
      <c r="F330" s="537"/>
      <c r="G330" s="537"/>
      <c r="H330" s="647"/>
      <c r="I330" s="537"/>
      <c r="J330" s="648"/>
      <c r="K330" s="505" t="s">
        <v>392</v>
      </c>
      <c r="L330" s="506" t="s">
        <v>40</v>
      </c>
      <c r="M330" s="491"/>
      <c r="N330" s="78"/>
      <c r="O330" s="77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39"/>
      <c r="AC330" s="39"/>
    </row>
    <row r="331" spans="1:29" x14ac:dyDescent="0.25">
      <c r="A331" s="35" t="s">
        <v>363</v>
      </c>
      <c r="B331" s="537"/>
      <c r="C331" s="537"/>
      <c r="D331" s="537"/>
      <c r="E331" s="537"/>
      <c r="F331" s="537"/>
      <c r="G331" s="537"/>
      <c r="H331" s="647"/>
      <c r="I331" s="537"/>
      <c r="J331" s="648"/>
      <c r="K331" s="505" t="s">
        <v>393</v>
      </c>
      <c r="L331" s="506" t="s">
        <v>40</v>
      </c>
      <c r="M331" s="494"/>
      <c r="N331" s="78"/>
      <c r="O331" s="77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39"/>
      <c r="AC331" s="39"/>
    </row>
    <row r="332" spans="1:29" x14ac:dyDescent="0.25">
      <c r="A332" s="35" t="s">
        <v>363</v>
      </c>
      <c r="B332" s="537"/>
      <c r="C332" s="537"/>
      <c r="D332" s="537"/>
      <c r="E332" s="537"/>
      <c r="F332" s="537"/>
      <c r="G332" s="537"/>
      <c r="H332" s="647"/>
      <c r="I332" s="537"/>
      <c r="J332" s="648"/>
      <c r="K332" s="505" t="s">
        <v>394</v>
      </c>
      <c r="L332" s="506" t="s">
        <v>40</v>
      </c>
      <c r="M332" s="494"/>
      <c r="N332" s="78"/>
      <c r="O332" s="77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39"/>
      <c r="AC332" s="39"/>
    </row>
    <row r="333" spans="1:29" x14ac:dyDescent="0.25">
      <c r="A333" s="35" t="s">
        <v>363</v>
      </c>
      <c r="B333" s="537"/>
      <c r="C333" s="537"/>
      <c r="D333" s="537"/>
      <c r="E333" s="537"/>
      <c r="F333" s="537"/>
      <c r="G333" s="537"/>
      <c r="H333" s="647"/>
      <c r="I333" s="537"/>
      <c r="J333" s="648"/>
      <c r="K333" s="505" t="s">
        <v>395</v>
      </c>
      <c r="L333" s="506" t="s">
        <v>40</v>
      </c>
      <c r="M333" s="494"/>
      <c r="N333" s="78"/>
      <c r="O333" s="77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39"/>
      <c r="AC333" s="39"/>
    </row>
    <row r="334" spans="1:29" x14ac:dyDescent="0.25">
      <c r="A334" s="35" t="s">
        <v>363</v>
      </c>
      <c r="B334" s="537"/>
      <c r="C334" s="537"/>
      <c r="D334" s="537"/>
      <c r="E334" s="537"/>
      <c r="F334" s="537"/>
      <c r="G334" s="537"/>
      <c r="H334" s="647"/>
      <c r="I334" s="537"/>
      <c r="J334" s="648"/>
      <c r="K334" s="505" t="s">
        <v>396</v>
      </c>
      <c r="L334" s="506" t="s">
        <v>40</v>
      </c>
      <c r="M334" s="494"/>
      <c r="N334" s="78"/>
      <c r="O334" s="77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39"/>
      <c r="AC334" s="39"/>
    </row>
    <row r="335" spans="1:29" x14ac:dyDescent="0.25">
      <c r="A335" s="35" t="s">
        <v>363</v>
      </c>
      <c r="B335" s="537"/>
      <c r="C335" s="537"/>
      <c r="D335" s="537"/>
      <c r="E335" s="537"/>
      <c r="F335" s="537"/>
      <c r="G335" s="537"/>
      <c r="H335" s="647"/>
      <c r="I335" s="537"/>
      <c r="J335" s="648"/>
      <c r="K335" s="505" t="s">
        <v>397</v>
      </c>
      <c r="L335" s="506" t="s">
        <v>20</v>
      </c>
      <c r="M335" s="494"/>
      <c r="N335" s="77"/>
      <c r="O335" s="77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39"/>
      <c r="AC335" s="39"/>
    </row>
    <row r="336" spans="1:29" x14ac:dyDescent="0.25">
      <c r="A336" s="35" t="s">
        <v>363</v>
      </c>
      <c r="B336" s="537"/>
      <c r="C336" s="537"/>
      <c r="D336" s="537"/>
      <c r="E336" s="537"/>
      <c r="F336" s="537"/>
      <c r="G336" s="537"/>
      <c r="H336" s="647"/>
      <c r="I336" s="537"/>
      <c r="J336" s="648"/>
      <c r="K336" s="505" t="s">
        <v>398</v>
      </c>
      <c r="L336" s="506" t="s">
        <v>20</v>
      </c>
      <c r="M336" s="494"/>
      <c r="N336" s="77"/>
      <c r="O336" s="77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39"/>
      <c r="AC336" s="39"/>
    </row>
    <row r="337" spans="1:29" x14ac:dyDescent="0.25">
      <c r="A337" s="35" t="s">
        <v>363</v>
      </c>
      <c r="B337" s="537"/>
      <c r="C337" s="537"/>
      <c r="D337" s="537"/>
      <c r="E337" s="537"/>
      <c r="F337" s="537"/>
      <c r="G337" s="537"/>
      <c r="H337" s="647"/>
      <c r="I337" s="537"/>
      <c r="J337" s="648"/>
      <c r="K337" s="505" t="s">
        <v>399</v>
      </c>
      <c r="L337" s="506" t="s">
        <v>20</v>
      </c>
      <c r="M337" s="494"/>
      <c r="N337" s="77"/>
      <c r="O337" s="77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39"/>
      <c r="AC337" s="39"/>
    </row>
    <row r="338" spans="1:29" x14ac:dyDescent="0.25">
      <c r="A338" s="35" t="s">
        <v>363</v>
      </c>
      <c r="B338" s="537"/>
      <c r="C338" s="537"/>
      <c r="D338" s="537"/>
      <c r="E338" s="537"/>
      <c r="F338" s="537"/>
      <c r="G338" s="537"/>
      <c r="H338" s="647"/>
      <c r="I338" s="537"/>
      <c r="J338" s="648"/>
      <c r="K338" s="505" t="s">
        <v>400</v>
      </c>
      <c r="L338" s="506" t="s">
        <v>20</v>
      </c>
      <c r="M338" s="494"/>
      <c r="N338" s="77"/>
      <c r="O338" s="77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39"/>
      <c r="AC338" s="39"/>
    </row>
    <row r="339" spans="1:29" x14ac:dyDescent="0.25">
      <c r="A339" s="35" t="s">
        <v>363</v>
      </c>
      <c r="B339" s="537"/>
      <c r="C339" s="537"/>
      <c r="D339" s="537"/>
      <c r="E339" s="537"/>
      <c r="F339" s="537"/>
      <c r="G339" s="537"/>
      <c r="H339" s="647"/>
      <c r="I339" s="537"/>
      <c r="J339" s="648"/>
      <c r="K339" s="505" t="s">
        <v>401</v>
      </c>
      <c r="L339" s="506" t="s">
        <v>20</v>
      </c>
      <c r="M339" s="494" t="s">
        <v>402</v>
      </c>
      <c r="N339" s="77"/>
      <c r="O339" s="77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39"/>
      <c r="AC339" s="39"/>
    </row>
    <row r="340" spans="1:29" x14ac:dyDescent="0.25">
      <c r="A340" s="35" t="s">
        <v>363</v>
      </c>
      <c r="B340" s="537"/>
      <c r="C340" s="537"/>
      <c r="D340" s="537"/>
      <c r="E340" s="537"/>
      <c r="F340" s="537"/>
      <c r="G340" s="537"/>
      <c r="H340" s="647"/>
      <c r="I340" s="537"/>
      <c r="J340" s="648"/>
      <c r="K340" s="505" t="s">
        <v>403</v>
      </c>
      <c r="L340" s="506" t="s">
        <v>20</v>
      </c>
      <c r="M340" s="494" t="s">
        <v>143</v>
      </c>
      <c r="N340" s="77"/>
      <c r="O340" s="77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39"/>
      <c r="AC340" s="39"/>
    </row>
    <row r="341" spans="1:29" x14ac:dyDescent="0.25">
      <c r="A341" s="35" t="s">
        <v>363</v>
      </c>
      <c r="B341" s="537"/>
      <c r="C341" s="537"/>
      <c r="D341" s="537"/>
      <c r="E341" s="537"/>
      <c r="F341" s="537"/>
      <c r="G341" s="537"/>
      <c r="H341" s="647"/>
      <c r="I341" s="537"/>
      <c r="J341" s="648"/>
      <c r="K341" s="505" t="s">
        <v>404</v>
      </c>
      <c r="L341" s="506" t="s">
        <v>20</v>
      </c>
      <c r="M341" s="494"/>
      <c r="N341" s="77"/>
      <c r="O341" s="77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39"/>
      <c r="AC341" s="39"/>
    </row>
    <row r="342" spans="1:29" x14ac:dyDescent="0.25">
      <c r="A342" s="35" t="s">
        <v>363</v>
      </c>
      <c r="B342" s="537"/>
      <c r="C342" s="537"/>
      <c r="D342" s="537"/>
      <c r="E342" s="537"/>
      <c r="F342" s="537"/>
      <c r="G342" s="537"/>
      <c r="H342" s="647"/>
      <c r="I342" s="537"/>
      <c r="J342" s="648"/>
      <c r="K342" s="505" t="s">
        <v>405</v>
      </c>
      <c r="L342" s="506" t="s">
        <v>20</v>
      </c>
      <c r="M342" s="494"/>
      <c r="N342" s="77"/>
      <c r="O342" s="77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39"/>
      <c r="AC342" s="39"/>
    </row>
    <row r="343" spans="1:29" x14ac:dyDescent="0.25">
      <c r="A343" s="35" t="s">
        <v>363</v>
      </c>
      <c r="B343" s="537"/>
      <c r="C343" s="537"/>
      <c r="D343" s="537"/>
      <c r="E343" s="537"/>
      <c r="F343" s="537"/>
      <c r="G343" s="537"/>
      <c r="H343" s="647"/>
      <c r="I343" s="537"/>
      <c r="J343" s="648"/>
      <c r="K343" s="505" t="s">
        <v>406</v>
      </c>
      <c r="L343" s="506" t="s">
        <v>20</v>
      </c>
      <c r="M343" s="494"/>
      <c r="N343" s="77"/>
      <c r="O343" s="77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39"/>
      <c r="AC343" s="39"/>
    </row>
    <row r="344" spans="1:29" x14ac:dyDescent="0.25">
      <c r="A344" s="35" t="s">
        <v>363</v>
      </c>
      <c r="B344" s="537"/>
      <c r="C344" s="537"/>
      <c r="D344" s="537"/>
      <c r="E344" s="537"/>
      <c r="F344" s="537"/>
      <c r="G344" s="537"/>
      <c r="H344" s="647"/>
      <c r="I344" s="537"/>
      <c r="J344" s="648"/>
      <c r="K344" s="505" t="s">
        <v>407</v>
      </c>
      <c r="L344" s="506" t="s">
        <v>20</v>
      </c>
      <c r="M344" s="494"/>
      <c r="N344" s="77"/>
      <c r="O344" s="77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39"/>
      <c r="AC344" s="39"/>
    </row>
    <row r="345" spans="1:29" x14ac:dyDescent="0.25">
      <c r="A345" s="35" t="s">
        <v>363</v>
      </c>
      <c r="B345" s="537"/>
      <c r="C345" s="537"/>
      <c r="D345" s="537"/>
      <c r="E345" s="537"/>
      <c r="F345" s="537"/>
      <c r="G345" s="537"/>
      <c r="H345" s="647"/>
      <c r="I345" s="537"/>
      <c r="J345" s="648"/>
      <c r="K345" s="505" t="s">
        <v>408</v>
      </c>
      <c r="L345" s="506" t="s">
        <v>20</v>
      </c>
      <c r="M345" s="494"/>
      <c r="N345" s="77"/>
      <c r="O345" s="77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39"/>
      <c r="AC345" s="39"/>
    </row>
    <row r="346" spans="1:29" x14ac:dyDescent="0.25">
      <c r="A346" s="35" t="s">
        <v>363</v>
      </c>
      <c r="B346" s="537"/>
      <c r="C346" s="537"/>
      <c r="D346" s="537"/>
      <c r="E346" s="537"/>
      <c r="F346" s="537"/>
      <c r="G346" s="537"/>
      <c r="H346" s="647"/>
      <c r="I346" s="537"/>
      <c r="J346" s="648"/>
      <c r="K346" s="505" t="s">
        <v>409</v>
      </c>
      <c r="L346" s="506" t="s">
        <v>20</v>
      </c>
      <c r="M346" s="494"/>
      <c r="N346" s="77"/>
      <c r="O346" s="77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39"/>
      <c r="AC346" s="39"/>
    </row>
    <row r="347" spans="1:29" x14ac:dyDescent="0.25">
      <c r="A347" s="35" t="s">
        <v>363</v>
      </c>
      <c r="B347" s="537"/>
      <c r="C347" s="537"/>
      <c r="D347" s="537"/>
      <c r="E347" s="537"/>
      <c r="F347" s="537"/>
      <c r="G347" s="537"/>
      <c r="H347" s="647"/>
      <c r="I347" s="537"/>
      <c r="J347" s="648"/>
      <c r="K347" s="505" t="s">
        <v>410</v>
      </c>
      <c r="L347" s="506" t="s">
        <v>20</v>
      </c>
      <c r="M347" s="491"/>
      <c r="N347" s="78"/>
      <c r="O347" s="77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39"/>
      <c r="AC347" s="39"/>
    </row>
    <row r="348" spans="1:29" x14ac:dyDescent="0.25">
      <c r="A348" s="35" t="s">
        <v>363</v>
      </c>
      <c r="B348" s="537"/>
      <c r="C348" s="537"/>
      <c r="D348" s="537"/>
      <c r="E348" s="537"/>
      <c r="F348" s="537"/>
      <c r="G348" s="537"/>
      <c r="H348" s="647"/>
      <c r="I348" s="537"/>
      <c r="J348" s="648"/>
      <c r="K348" s="505" t="s">
        <v>411</v>
      </c>
      <c r="L348" s="506" t="s">
        <v>20</v>
      </c>
      <c r="M348" s="491"/>
      <c r="N348" s="78"/>
      <c r="O348" s="77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39"/>
      <c r="AC348" s="39"/>
    </row>
    <row r="349" spans="1:29" x14ac:dyDescent="0.25">
      <c r="A349" s="35" t="s">
        <v>363</v>
      </c>
      <c r="B349" s="537"/>
      <c r="C349" s="537"/>
      <c r="D349" s="537"/>
      <c r="E349" s="537"/>
      <c r="F349" s="537"/>
      <c r="G349" s="537"/>
      <c r="H349" s="647"/>
      <c r="I349" s="537"/>
      <c r="J349" s="648"/>
      <c r="K349" s="505" t="s">
        <v>412</v>
      </c>
      <c r="L349" s="506" t="s">
        <v>20</v>
      </c>
      <c r="M349" s="491"/>
      <c r="N349" s="78"/>
      <c r="O349" s="77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39"/>
      <c r="AC349" s="39"/>
    </row>
    <row r="350" spans="1:29" x14ac:dyDescent="0.25">
      <c r="A350" s="35" t="s">
        <v>363</v>
      </c>
      <c r="B350" s="537"/>
      <c r="C350" s="537"/>
      <c r="D350" s="537"/>
      <c r="E350" s="537"/>
      <c r="F350" s="537"/>
      <c r="G350" s="537"/>
      <c r="H350" s="647"/>
      <c r="I350" s="537"/>
      <c r="J350" s="648"/>
      <c r="K350" s="505" t="s">
        <v>413</v>
      </c>
      <c r="L350" s="506" t="s">
        <v>20</v>
      </c>
      <c r="M350" s="494" t="s">
        <v>402</v>
      </c>
      <c r="N350" s="78"/>
      <c r="O350" s="77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39"/>
      <c r="AC350" s="39"/>
    </row>
    <row r="351" spans="1:29" x14ac:dyDescent="0.25">
      <c r="A351" s="35" t="s">
        <v>363</v>
      </c>
      <c r="B351" s="537"/>
      <c r="C351" s="537"/>
      <c r="D351" s="537"/>
      <c r="E351" s="537"/>
      <c r="F351" s="537"/>
      <c r="G351" s="537"/>
      <c r="H351" s="647"/>
      <c r="I351" s="537"/>
      <c r="J351" s="648"/>
      <c r="K351" s="505" t="s">
        <v>414</v>
      </c>
      <c r="L351" s="506" t="s">
        <v>20</v>
      </c>
      <c r="M351" s="494"/>
      <c r="N351" s="77"/>
      <c r="O351" s="77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39"/>
      <c r="AC351" s="39"/>
    </row>
    <row r="352" spans="1:29" x14ac:dyDescent="0.25">
      <c r="A352" s="35" t="s">
        <v>363</v>
      </c>
      <c r="B352" s="537"/>
      <c r="C352" s="537"/>
      <c r="D352" s="537"/>
      <c r="E352" s="537"/>
      <c r="F352" s="537"/>
      <c r="G352" s="537"/>
      <c r="H352" s="647"/>
      <c r="I352" s="537"/>
      <c r="J352" s="648"/>
      <c r="K352" s="505" t="s">
        <v>415</v>
      </c>
      <c r="L352" s="506" t="s">
        <v>20</v>
      </c>
      <c r="M352" s="494"/>
      <c r="N352" s="77"/>
      <c r="O352" s="77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39"/>
      <c r="AC352" s="39"/>
    </row>
    <row r="353" spans="1:29" x14ac:dyDescent="0.25">
      <c r="A353" s="35" t="s">
        <v>363</v>
      </c>
      <c r="B353" s="537"/>
      <c r="C353" s="537"/>
      <c r="D353" s="537"/>
      <c r="E353" s="537"/>
      <c r="F353" s="537"/>
      <c r="G353" s="537"/>
      <c r="H353" s="647"/>
      <c r="I353" s="537"/>
      <c r="J353" s="648"/>
      <c r="K353" s="505" t="s">
        <v>416</v>
      </c>
      <c r="L353" s="506" t="s">
        <v>20</v>
      </c>
      <c r="M353" s="494"/>
      <c r="N353" s="77"/>
      <c r="O353" s="77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39"/>
      <c r="AC353" s="39"/>
    </row>
    <row r="354" spans="1:29" x14ac:dyDescent="0.25">
      <c r="A354" s="35" t="s">
        <v>363</v>
      </c>
      <c r="B354" s="537"/>
      <c r="C354" s="537"/>
      <c r="D354" s="537"/>
      <c r="E354" s="537"/>
      <c r="F354" s="537"/>
      <c r="G354" s="537"/>
      <c r="H354" s="647"/>
      <c r="I354" s="537"/>
      <c r="J354" s="648"/>
      <c r="K354" s="505" t="s">
        <v>417</v>
      </c>
      <c r="L354" s="506" t="s">
        <v>20</v>
      </c>
      <c r="M354" s="491"/>
      <c r="N354" s="78"/>
      <c r="O354" s="77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39"/>
      <c r="AC354" s="39"/>
    </row>
    <row r="355" spans="1:29" x14ac:dyDescent="0.25">
      <c r="A355" s="35" t="s">
        <v>363</v>
      </c>
      <c r="B355" s="537"/>
      <c r="C355" s="537"/>
      <c r="D355" s="537"/>
      <c r="E355" s="537"/>
      <c r="F355" s="537"/>
      <c r="G355" s="537"/>
      <c r="H355" s="647"/>
      <c r="I355" s="537"/>
      <c r="J355" s="648"/>
      <c r="K355" s="505" t="s">
        <v>418</v>
      </c>
      <c r="L355" s="506" t="s">
        <v>32</v>
      </c>
      <c r="M355" s="491"/>
      <c r="N355" s="78"/>
      <c r="O355" s="77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39"/>
      <c r="AC355" s="39"/>
    </row>
    <row r="356" spans="1:29" x14ac:dyDescent="0.25">
      <c r="A356" s="35" t="s">
        <v>363</v>
      </c>
      <c r="B356" s="537"/>
      <c r="C356" s="537"/>
      <c r="D356" s="537"/>
      <c r="E356" s="537"/>
      <c r="F356" s="537"/>
      <c r="G356" s="537"/>
      <c r="H356" s="647"/>
      <c r="I356" s="537"/>
      <c r="J356" s="648"/>
      <c r="K356" s="505" t="s">
        <v>419</v>
      </c>
      <c r="L356" s="506" t="s">
        <v>32</v>
      </c>
      <c r="M356" s="491"/>
      <c r="N356" s="78"/>
      <c r="O356" s="77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39"/>
      <c r="AC356" s="39"/>
    </row>
    <row r="357" spans="1:29" x14ac:dyDescent="0.25">
      <c r="A357" s="35" t="s">
        <v>363</v>
      </c>
      <c r="B357" s="537"/>
      <c r="C357" s="537"/>
      <c r="D357" s="537"/>
      <c r="E357" s="537"/>
      <c r="F357" s="537"/>
      <c r="G357" s="537"/>
      <c r="H357" s="647"/>
      <c r="I357" s="537"/>
      <c r="J357" s="648"/>
      <c r="K357" s="505" t="s">
        <v>420</v>
      </c>
      <c r="L357" s="506" t="s">
        <v>45</v>
      </c>
      <c r="M357" s="491"/>
      <c r="N357" s="78"/>
      <c r="O357" s="77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39"/>
      <c r="AC357" s="39"/>
    </row>
    <row r="358" spans="1:29" x14ac:dyDescent="0.25">
      <c r="A358" s="35" t="s">
        <v>363</v>
      </c>
      <c r="B358" s="537"/>
      <c r="C358" s="537"/>
      <c r="D358" s="537"/>
      <c r="E358" s="537"/>
      <c r="F358" s="537"/>
      <c r="G358" s="537"/>
      <c r="H358" s="647"/>
      <c r="I358" s="537"/>
      <c r="J358" s="648"/>
      <c r="K358" s="505" t="s">
        <v>421</v>
      </c>
      <c r="L358" s="506" t="s">
        <v>45</v>
      </c>
      <c r="M358" s="491"/>
      <c r="N358" s="78"/>
      <c r="O358" s="77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39"/>
      <c r="AC358" s="39"/>
    </row>
    <row r="359" spans="1:29" x14ac:dyDescent="0.25">
      <c r="A359" s="35" t="s">
        <v>363</v>
      </c>
      <c r="B359" s="537"/>
      <c r="C359" s="537"/>
      <c r="D359" s="537"/>
      <c r="E359" s="537"/>
      <c r="F359" s="537"/>
      <c r="G359" s="537"/>
      <c r="H359" s="647"/>
      <c r="I359" s="537"/>
      <c r="J359" s="648"/>
      <c r="K359" s="505" t="s">
        <v>422</v>
      </c>
      <c r="L359" s="506" t="s">
        <v>423</v>
      </c>
      <c r="M359" s="491"/>
      <c r="N359" s="78"/>
      <c r="O359" s="77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39"/>
      <c r="AC359" s="39"/>
    </row>
    <row r="360" spans="1:29" x14ac:dyDescent="0.25">
      <c r="A360" s="35" t="s">
        <v>363</v>
      </c>
      <c r="B360" s="537"/>
      <c r="C360" s="537"/>
      <c r="D360" s="537"/>
      <c r="E360" s="537"/>
      <c r="F360" s="537"/>
      <c r="G360" s="537"/>
      <c r="H360" s="647"/>
      <c r="I360" s="537"/>
      <c r="J360" s="648"/>
      <c r="K360" s="505" t="s">
        <v>424</v>
      </c>
      <c r="L360" s="506" t="s">
        <v>45</v>
      </c>
      <c r="M360" s="491"/>
      <c r="N360" s="78"/>
      <c r="O360" s="77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39"/>
      <c r="AC360" s="39"/>
    </row>
    <row r="361" spans="1:29" x14ac:dyDescent="0.25">
      <c r="A361" s="35" t="s">
        <v>363</v>
      </c>
      <c r="B361" s="537"/>
      <c r="C361" s="537"/>
      <c r="D361" s="537"/>
      <c r="E361" s="537"/>
      <c r="F361" s="537"/>
      <c r="G361" s="537"/>
      <c r="H361" s="647"/>
      <c r="I361" s="537"/>
      <c r="J361" s="648"/>
      <c r="K361" s="505" t="s">
        <v>425</v>
      </c>
      <c r="L361" s="506" t="s">
        <v>45</v>
      </c>
      <c r="M361" s="491"/>
      <c r="N361" s="78"/>
      <c r="O361" s="77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39"/>
      <c r="AC361" s="39"/>
    </row>
    <row r="362" spans="1:29" x14ac:dyDescent="0.25">
      <c r="A362" s="35" t="s">
        <v>363</v>
      </c>
      <c r="B362" s="537"/>
      <c r="C362" s="537"/>
      <c r="D362" s="537"/>
      <c r="E362" s="537"/>
      <c r="F362" s="537"/>
      <c r="G362" s="537"/>
      <c r="H362" s="647"/>
      <c r="I362" s="537"/>
      <c r="J362" s="648"/>
      <c r="K362" s="505" t="s">
        <v>426</v>
      </c>
      <c r="L362" s="506" t="s">
        <v>45</v>
      </c>
      <c r="M362" s="491"/>
      <c r="N362" s="78"/>
      <c r="O362" s="77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39"/>
      <c r="AC362" s="39"/>
    </row>
    <row r="363" spans="1:29" x14ac:dyDescent="0.25">
      <c r="A363" s="35" t="s">
        <v>363</v>
      </c>
      <c r="B363" s="537"/>
      <c r="C363" s="537"/>
      <c r="D363" s="537"/>
      <c r="E363" s="537"/>
      <c r="F363" s="537"/>
      <c r="G363" s="537"/>
      <c r="H363" s="647"/>
      <c r="I363" s="537"/>
      <c r="J363" s="648"/>
      <c r="K363" s="505" t="s">
        <v>427</v>
      </c>
      <c r="L363" s="506" t="s">
        <v>428</v>
      </c>
      <c r="M363" s="491"/>
      <c r="N363" s="78"/>
      <c r="O363" s="77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39"/>
      <c r="AC363" s="39"/>
    </row>
    <row r="364" spans="1:29" x14ac:dyDescent="0.25">
      <c r="A364" s="35" t="s">
        <v>363</v>
      </c>
      <c r="B364" s="537"/>
      <c r="C364" s="537"/>
      <c r="D364" s="537"/>
      <c r="E364" s="537"/>
      <c r="F364" s="537"/>
      <c r="G364" s="537"/>
      <c r="H364" s="647"/>
      <c r="I364" s="537"/>
      <c r="J364" s="648"/>
      <c r="K364" s="505" t="s">
        <v>429</v>
      </c>
      <c r="L364" s="506" t="s">
        <v>46</v>
      </c>
      <c r="M364" s="491"/>
      <c r="N364" s="78"/>
      <c r="O364" s="77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39"/>
      <c r="AC364" s="39"/>
    </row>
    <row r="365" spans="1:29" x14ac:dyDescent="0.25">
      <c r="A365" s="35" t="s">
        <v>363</v>
      </c>
      <c r="B365" s="537"/>
      <c r="C365" s="537"/>
      <c r="D365" s="537"/>
      <c r="E365" s="537"/>
      <c r="F365" s="537"/>
      <c r="G365" s="537"/>
      <c r="H365" s="647"/>
      <c r="I365" s="537"/>
      <c r="J365" s="648"/>
      <c r="K365" s="505" t="s">
        <v>430</v>
      </c>
      <c r="L365" s="506" t="s">
        <v>46</v>
      </c>
      <c r="M365" s="491"/>
      <c r="N365" s="78"/>
      <c r="O365" s="77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39"/>
      <c r="AC365" s="39"/>
    </row>
    <row r="366" spans="1:29" x14ac:dyDescent="0.25">
      <c r="A366" s="35" t="s">
        <v>363</v>
      </c>
      <c r="B366" s="537"/>
      <c r="C366" s="537"/>
      <c r="D366" s="537"/>
      <c r="E366" s="537"/>
      <c r="F366" s="537"/>
      <c r="G366" s="537"/>
      <c r="H366" s="647"/>
      <c r="I366" s="537"/>
      <c r="J366" s="648"/>
      <c r="K366" s="505" t="s">
        <v>431</v>
      </c>
      <c r="L366" s="506" t="s">
        <v>46</v>
      </c>
      <c r="M366" s="491"/>
      <c r="N366" s="78"/>
      <c r="O366" s="77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39"/>
      <c r="AC366" s="39"/>
    </row>
    <row r="367" spans="1:29" x14ac:dyDescent="0.25">
      <c r="A367" s="35" t="s">
        <v>363</v>
      </c>
      <c r="B367" s="537"/>
      <c r="C367" s="537"/>
      <c r="D367" s="537"/>
      <c r="E367" s="537"/>
      <c r="F367" s="537"/>
      <c r="G367" s="537"/>
      <c r="H367" s="647"/>
      <c r="I367" s="537"/>
      <c r="J367" s="648"/>
      <c r="K367" s="505" t="s">
        <v>432</v>
      </c>
      <c r="L367" s="506" t="s">
        <v>46</v>
      </c>
      <c r="M367" s="491"/>
      <c r="N367" s="78"/>
      <c r="O367" s="77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39"/>
      <c r="AC367" s="39"/>
    </row>
    <row r="368" spans="1:29" x14ac:dyDescent="0.25">
      <c r="A368" s="35" t="s">
        <v>363</v>
      </c>
      <c r="B368" s="537"/>
      <c r="C368" s="537"/>
      <c r="D368" s="537"/>
      <c r="E368" s="537"/>
      <c r="F368" s="537"/>
      <c r="G368" s="537"/>
      <c r="H368" s="647"/>
      <c r="I368" s="537"/>
      <c r="J368" s="648"/>
      <c r="K368" s="505" t="s">
        <v>433</v>
      </c>
      <c r="L368" s="506" t="s">
        <v>46</v>
      </c>
      <c r="M368" s="491"/>
      <c r="N368" s="78"/>
      <c r="O368" s="77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39"/>
      <c r="AC368" s="39"/>
    </row>
    <row r="369" spans="1:29" x14ac:dyDescent="0.25">
      <c r="A369" s="35" t="s">
        <v>363</v>
      </c>
      <c r="B369" s="537"/>
      <c r="C369" s="537"/>
      <c r="D369" s="537"/>
      <c r="E369" s="537"/>
      <c r="F369" s="537"/>
      <c r="G369" s="537"/>
      <c r="H369" s="647"/>
      <c r="I369" s="537"/>
      <c r="J369" s="648"/>
      <c r="K369" s="505" t="s">
        <v>434</v>
      </c>
      <c r="L369" s="506" t="s">
        <v>46</v>
      </c>
      <c r="M369" s="491"/>
      <c r="N369" s="78"/>
      <c r="O369" s="77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39"/>
      <c r="AC369" s="39"/>
    </row>
    <row r="370" spans="1:29" x14ac:dyDescent="0.25">
      <c r="A370" s="35" t="s">
        <v>363</v>
      </c>
      <c r="B370" s="537"/>
      <c r="C370" s="537"/>
      <c r="D370" s="537"/>
      <c r="E370" s="537"/>
      <c r="F370" s="537"/>
      <c r="G370" s="537"/>
      <c r="H370" s="647"/>
      <c r="I370" s="537"/>
      <c r="J370" s="648"/>
      <c r="K370" s="505" t="s">
        <v>435</v>
      </c>
      <c r="L370" s="506" t="s">
        <v>46</v>
      </c>
      <c r="M370" s="491"/>
      <c r="N370" s="78"/>
      <c r="O370" s="77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39"/>
      <c r="AC370" s="39"/>
    </row>
    <row r="371" spans="1:29" x14ac:dyDescent="0.25">
      <c r="A371" s="35" t="s">
        <v>363</v>
      </c>
      <c r="B371" s="537"/>
      <c r="C371" s="537"/>
      <c r="D371" s="537"/>
      <c r="E371" s="537"/>
      <c r="F371" s="537"/>
      <c r="G371" s="537"/>
      <c r="H371" s="647"/>
      <c r="I371" s="537"/>
      <c r="J371" s="648"/>
      <c r="K371" s="505" t="s">
        <v>436</v>
      </c>
      <c r="L371" s="506" t="s">
        <v>46</v>
      </c>
      <c r="M371" s="491"/>
      <c r="N371" s="78"/>
      <c r="O371" s="77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39"/>
      <c r="AC371" s="39"/>
    </row>
    <row r="372" spans="1:29" x14ac:dyDescent="0.25">
      <c r="A372" s="35" t="s">
        <v>363</v>
      </c>
      <c r="B372" s="537"/>
      <c r="C372" s="537"/>
      <c r="D372" s="537"/>
      <c r="E372" s="537"/>
      <c r="F372" s="537"/>
      <c r="G372" s="537"/>
      <c r="H372" s="647"/>
      <c r="I372" s="537"/>
      <c r="J372" s="648"/>
      <c r="K372" s="505" t="s">
        <v>437</v>
      </c>
      <c r="L372" s="506" t="s">
        <v>46</v>
      </c>
      <c r="M372" s="491"/>
      <c r="N372" s="78"/>
      <c r="O372" s="77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39"/>
      <c r="AC372" s="39"/>
    </row>
    <row r="373" spans="1:29" x14ac:dyDescent="0.25">
      <c r="A373" s="35" t="s">
        <v>363</v>
      </c>
      <c r="B373" s="537"/>
      <c r="C373" s="537"/>
      <c r="D373" s="537"/>
      <c r="E373" s="537"/>
      <c r="F373" s="537"/>
      <c r="G373" s="537"/>
      <c r="H373" s="647"/>
      <c r="I373" s="537"/>
      <c r="J373" s="648"/>
      <c r="K373" s="505" t="s">
        <v>438</v>
      </c>
      <c r="L373" s="506" t="s">
        <v>46</v>
      </c>
      <c r="M373" s="494"/>
      <c r="N373" s="77"/>
      <c r="O373" s="77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39"/>
      <c r="AC373" s="39"/>
    </row>
    <row r="374" spans="1:29" x14ac:dyDescent="0.25">
      <c r="A374" s="35" t="s">
        <v>363</v>
      </c>
      <c r="B374" s="537"/>
      <c r="C374" s="537"/>
      <c r="D374" s="537"/>
      <c r="E374" s="537"/>
      <c r="F374" s="537"/>
      <c r="G374" s="537"/>
      <c r="H374" s="647"/>
      <c r="I374" s="537"/>
      <c r="J374" s="648"/>
      <c r="K374" s="505" t="s">
        <v>439</v>
      </c>
      <c r="L374" s="506" t="s">
        <v>46</v>
      </c>
      <c r="M374" s="494"/>
      <c r="N374" s="77"/>
      <c r="O374" s="77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39"/>
      <c r="AC374" s="39"/>
    </row>
    <row r="375" spans="1:29" x14ac:dyDescent="0.25">
      <c r="A375" s="35" t="s">
        <v>363</v>
      </c>
      <c r="B375" s="537"/>
      <c r="C375" s="537"/>
      <c r="D375" s="537"/>
      <c r="E375" s="537"/>
      <c r="F375" s="537"/>
      <c r="G375" s="537"/>
      <c r="H375" s="647"/>
      <c r="I375" s="537"/>
      <c r="J375" s="648"/>
      <c r="K375" s="505" t="s">
        <v>440</v>
      </c>
      <c r="L375" s="506" t="s">
        <v>46</v>
      </c>
      <c r="M375" s="494"/>
      <c r="N375" s="77"/>
      <c r="O375" s="77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39"/>
      <c r="AC375" s="39"/>
    </row>
    <row r="376" spans="1:29" x14ac:dyDescent="0.25">
      <c r="A376" s="35" t="s">
        <v>363</v>
      </c>
      <c r="B376" s="537"/>
      <c r="C376" s="537"/>
      <c r="D376" s="537"/>
      <c r="E376" s="537"/>
      <c r="F376" s="537"/>
      <c r="G376" s="537"/>
      <c r="H376" s="647"/>
      <c r="I376" s="537"/>
      <c r="J376" s="648"/>
      <c r="K376" s="505" t="s">
        <v>441</v>
      </c>
      <c r="L376" s="506" t="s">
        <v>46</v>
      </c>
      <c r="M376" s="494"/>
      <c r="N376" s="77"/>
      <c r="O376" s="77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39"/>
      <c r="AC376" s="39"/>
    </row>
    <row r="377" spans="1:29" x14ac:dyDescent="0.25">
      <c r="A377" s="35" t="s">
        <v>363</v>
      </c>
      <c r="B377" s="537"/>
      <c r="C377" s="537"/>
      <c r="D377" s="537"/>
      <c r="E377" s="537"/>
      <c r="F377" s="537"/>
      <c r="G377" s="537"/>
      <c r="H377" s="647"/>
      <c r="I377" s="537"/>
      <c r="J377" s="648"/>
      <c r="K377" s="505" t="s">
        <v>442</v>
      </c>
      <c r="L377" s="506" t="s">
        <v>25</v>
      </c>
      <c r="M377" s="494"/>
      <c r="N377" s="77"/>
      <c r="O377" s="77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39"/>
      <c r="AC377" s="39"/>
    </row>
    <row r="378" spans="1:29" x14ac:dyDescent="0.25">
      <c r="A378" s="35" t="s">
        <v>363</v>
      </c>
      <c r="B378" s="537"/>
      <c r="C378" s="537"/>
      <c r="D378" s="537"/>
      <c r="E378" s="537"/>
      <c r="F378" s="537"/>
      <c r="G378" s="537"/>
      <c r="H378" s="647"/>
      <c r="I378" s="537"/>
      <c r="J378" s="648"/>
      <c r="K378" s="505" t="s">
        <v>443</v>
      </c>
      <c r="L378" s="506" t="s">
        <v>25</v>
      </c>
      <c r="M378" s="494" t="s">
        <v>81</v>
      </c>
      <c r="N378" s="77"/>
      <c r="O378" s="77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39"/>
      <c r="AC378" s="39"/>
    </row>
    <row r="379" spans="1:29" x14ac:dyDescent="0.25">
      <c r="A379" s="35" t="s">
        <v>363</v>
      </c>
      <c r="B379" s="537"/>
      <c r="C379" s="537"/>
      <c r="D379" s="537"/>
      <c r="E379" s="537"/>
      <c r="F379" s="537"/>
      <c r="G379" s="537"/>
      <c r="H379" s="647"/>
      <c r="I379" s="537"/>
      <c r="J379" s="648"/>
      <c r="K379" s="505" t="s">
        <v>444</v>
      </c>
      <c r="L379" s="506" t="s">
        <v>25</v>
      </c>
      <c r="M379" s="494"/>
      <c r="N379" s="77"/>
      <c r="O379" s="77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39"/>
      <c r="AC379" s="39"/>
    </row>
    <row r="380" spans="1:29" x14ac:dyDescent="0.25">
      <c r="A380" s="35" t="s">
        <v>363</v>
      </c>
      <c r="B380" s="537"/>
      <c r="C380" s="537"/>
      <c r="D380" s="537"/>
      <c r="E380" s="537"/>
      <c r="F380" s="537"/>
      <c r="G380" s="537"/>
      <c r="H380" s="647"/>
      <c r="I380" s="537"/>
      <c r="J380" s="648"/>
      <c r="K380" s="505" t="s">
        <v>445</v>
      </c>
      <c r="L380" s="506" t="s">
        <v>25</v>
      </c>
      <c r="M380" s="494"/>
      <c r="N380" s="77"/>
      <c r="O380" s="77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39"/>
      <c r="AC380" s="39"/>
    </row>
    <row r="381" spans="1:29" x14ac:dyDescent="0.25">
      <c r="A381" s="35" t="s">
        <v>363</v>
      </c>
      <c r="B381" s="537"/>
      <c r="C381" s="537"/>
      <c r="D381" s="537"/>
      <c r="E381" s="537"/>
      <c r="F381" s="537"/>
      <c r="G381" s="537"/>
      <c r="H381" s="647"/>
      <c r="I381" s="537"/>
      <c r="J381" s="648"/>
      <c r="K381" s="505" t="s">
        <v>446</v>
      </c>
      <c r="L381" s="506" t="s">
        <v>25</v>
      </c>
      <c r="M381" s="494"/>
      <c r="N381" s="77"/>
      <c r="O381" s="77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39"/>
      <c r="AC381" s="39"/>
    </row>
    <row r="382" spans="1:29" x14ac:dyDescent="0.25">
      <c r="A382" s="35" t="s">
        <v>363</v>
      </c>
      <c r="B382" s="537"/>
      <c r="C382" s="537"/>
      <c r="D382" s="537"/>
      <c r="E382" s="537"/>
      <c r="F382" s="537"/>
      <c r="G382" s="537"/>
      <c r="H382" s="647"/>
      <c r="I382" s="537"/>
      <c r="J382" s="648"/>
      <c r="K382" s="505" t="s">
        <v>447</v>
      </c>
      <c r="L382" s="506" t="s">
        <v>25</v>
      </c>
      <c r="M382" s="494"/>
      <c r="N382" s="77"/>
      <c r="O382" s="77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39"/>
      <c r="AC382" s="39"/>
    </row>
    <row r="383" spans="1:29" x14ac:dyDescent="0.25">
      <c r="A383" s="35" t="s">
        <v>363</v>
      </c>
      <c r="B383" s="537"/>
      <c r="C383" s="537"/>
      <c r="D383" s="537"/>
      <c r="E383" s="537"/>
      <c r="F383" s="537"/>
      <c r="G383" s="537"/>
      <c r="H383" s="647"/>
      <c r="I383" s="537"/>
      <c r="J383" s="648"/>
      <c r="K383" s="505" t="s">
        <v>448</v>
      </c>
      <c r="L383" s="506" t="s">
        <v>25</v>
      </c>
      <c r="M383" s="494"/>
      <c r="N383" s="77"/>
      <c r="O383" s="77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39"/>
      <c r="AC383" s="39"/>
    </row>
    <row r="384" spans="1:29" x14ac:dyDescent="0.25">
      <c r="A384" s="35" t="s">
        <v>363</v>
      </c>
      <c r="B384" s="537"/>
      <c r="C384" s="537"/>
      <c r="D384" s="537"/>
      <c r="E384" s="537"/>
      <c r="F384" s="537"/>
      <c r="G384" s="537"/>
      <c r="H384" s="647"/>
      <c r="I384" s="537"/>
      <c r="J384" s="648"/>
      <c r="K384" s="505" t="s">
        <v>449</v>
      </c>
      <c r="L384" s="506" t="s">
        <v>25</v>
      </c>
      <c r="M384" s="494"/>
      <c r="N384" s="77"/>
      <c r="O384" s="77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39"/>
      <c r="AC384" s="39"/>
    </row>
    <row r="385" spans="1:29" x14ac:dyDescent="0.25">
      <c r="A385" s="35" t="s">
        <v>363</v>
      </c>
      <c r="B385" s="537"/>
      <c r="C385" s="537"/>
      <c r="D385" s="537"/>
      <c r="E385" s="537"/>
      <c r="F385" s="537"/>
      <c r="G385" s="537"/>
      <c r="H385" s="647"/>
      <c r="I385" s="537"/>
      <c r="J385" s="648"/>
      <c r="K385" s="505" t="s">
        <v>450</v>
      </c>
      <c r="L385" s="506" t="s">
        <v>25</v>
      </c>
      <c r="M385" s="491" t="s">
        <v>218</v>
      </c>
      <c r="N385" s="77"/>
      <c r="O385" s="77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39"/>
      <c r="AC385" s="39"/>
    </row>
    <row r="386" spans="1:29" x14ac:dyDescent="0.25">
      <c r="A386" s="35" t="s">
        <v>363</v>
      </c>
      <c r="B386" s="537"/>
      <c r="C386" s="537"/>
      <c r="D386" s="537"/>
      <c r="E386" s="537"/>
      <c r="F386" s="537"/>
      <c r="G386" s="537"/>
      <c r="H386" s="647"/>
      <c r="I386" s="537"/>
      <c r="J386" s="648"/>
      <c r="K386" s="505" t="s">
        <v>451</v>
      </c>
      <c r="L386" s="506" t="s">
        <v>25</v>
      </c>
      <c r="M386" s="491" t="s">
        <v>218</v>
      </c>
      <c r="N386" s="77"/>
      <c r="O386" s="77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39"/>
      <c r="AC386" s="39"/>
    </row>
    <row r="387" spans="1:29" x14ac:dyDescent="0.25">
      <c r="A387" s="35" t="s">
        <v>363</v>
      </c>
      <c r="B387" s="537"/>
      <c r="C387" s="537"/>
      <c r="D387" s="537"/>
      <c r="E387" s="537"/>
      <c r="F387" s="537"/>
      <c r="G387" s="537"/>
      <c r="H387" s="647"/>
      <c r="I387" s="537"/>
      <c r="J387" s="648"/>
      <c r="K387" s="505" t="s">
        <v>452</v>
      </c>
      <c r="L387" s="506" t="s">
        <v>25</v>
      </c>
      <c r="M387" s="494"/>
      <c r="N387" s="77"/>
      <c r="O387" s="77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39"/>
      <c r="AC387" s="39"/>
    </row>
    <row r="388" spans="1:29" x14ac:dyDescent="0.25">
      <c r="A388" s="35" t="s">
        <v>363</v>
      </c>
      <c r="B388" s="537"/>
      <c r="C388" s="537"/>
      <c r="D388" s="537"/>
      <c r="E388" s="537"/>
      <c r="F388" s="537"/>
      <c r="G388" s="537"/>
      <c r="H388" s="647"/>
      <c r="I388" s="537"/>
      <c r="J388" s="648"/>
      <c r="K388" s="505" t="s">
        <v>452</v>
      </c>
      <c r="L388" s="506" t="s">
        <v>25</v>
      </c>
      <c r="M388" s="494"/>
      <c r="N388" s="77"/>
      <c r="O388" s="77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39"/>
      <c r="AC388" s="39"/>
    </row>
    <row r="389" spans="1:29" x14ac:dyDescent="0.25">
      <c r="A389" s="35" t="s">
        <v>363</v>
      </c>
      <c r="B389" s="537"/>
      <c r="C389" s="537"/>
      <c r="D389" s="537"/>
      <c r="E389" s="537"/>
      <c r="F389" s="537"/>
      <c r="G389" s="537"/>
      <c r="H389" s="647"/>
      <c r="I389" s="537"/>
      <c r="J389" s="648"/>
      <c r="K389" s="505" t="s">
        <v>453</v>
      </c>
      <c r="L389" s="506" t="s">
        <v>25</v>
      </c>
      <c r="M389" s="494"/>
      <c r="N389" s="77"/>
      <c r="O389" s="77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39"/>
      <c r="AC389" s="39"/>
    </row>
    <row r="390" spans="1:29" x14ac:dyDescent="0.25">
      <c r="A390" s="35" t="s">
        <v>363</v>
      </c>
      <c r="B390" s="537"/>
      <c r="C390" s="537"/>
      <c r="D390" s="537"/>
      <c r="E390" s="537"/>
      <c r="F390" s="537"/>
      <c r="G390" s="537"/>
      <c r="H390" s="647"/>
      <c r="I390" s="537"/>
      <c r="J390" s="648"/>
      <c r="K390" s="505" t="s">
        <v>454</v>
      </c>
      <c r="L390" s="506" t="s">
        <v>25</v>
      </c>
      <c r="M390" s="494"/>
      <c r="N390" s="77"/>
      <c r="O390" s="77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39"/>
      <c r="AC390" s="39"/>
    </row>
    <row r="391" spans="1:29" x14ac:dyDescent="0.25">
      <c r="A391" s="35" t="s">
        <v>363</v>
      </c>
      <c r="B391" s="537"/>
      <c r="C391" s="537"/>
      <c r="D391" s="537"/>
      <c r="E391" s="537"/>
      <c r="F391" s="537"/>
      <c r="G391" s="537"/>
      <c r="H391" s="647"/>
      <c r="I391" s="537"/>
      <c r="J391" s="648"/>
      <c r="K391" s="505" t="s">
        <v>455</v>
      </c>
      <c r="L391" s="506" t="s">
        <v>25</v>
      </c>
      <c r="M391" s="494"/>
      <c r="N391" s="77"/>
      <c r="O391" s="77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39"/>
      <c r="AC391" s="39"/>
    </row>
    <row r="392" spans="1:29" x14ac:dyDescent="0.25">
      <c r="A392" s="35" t="s">
        <v>363</v>
      </c>
      <c r="B392" s="537"/>
      <c r="C392" s="537"/>
      <c r="D392" s="537"/>
      <c r="E392" s="537"/>
      <c r="F392" s="537"/>
      <c r="G392" s="537"/>
      <c r="H392" s="647"/>
      <c r="I392" s="537"/>
      <c r="J392" s="648"/>
      <c r="K392" s="505" t="s">
        <v>456</v>
      </c>
      <c r="L392" s="506" t="s">
        <v>25</v>
      </c>
      <c r="M392" s="494"/>
      <c r="N392" s="77"/>
      <c r="O392" s="77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39"/>
      <c r="AC392" s="39"/>
    </row>
    <row r="393" spans="1:29" x14ac:dyDescent="0.25">
      <c r="A393" s="35" t="s">
        <v>363</v>
      </c>
      <c r="B393" s="537"/>
      <c r="C393" s="537"/>
      <c r="D393" s="537"/>
      <c r="E393" s="537"/>
      <c r="F393" s="537"/>
      <c r="G393" s="537"/>
      <c r="H393" s="647"/>
      <c r="I393" s="537"/>
      <c r="J393" s="648"/>
      <c r="K393" s="505" t="s">
        <v>457</v>
      </c>
      <c r="L393" s="506" t="s">
        <v>25</v>
      </c>
      <c r="M393" s="494"/>
      <c r="N393" s="77"/>
      <c r="O393" s="77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39"/>
      <c r="AC393" s="39"/>
    </row>
    <row r="394" spans="1:29" x14ac:dyDescent="0.25">
      <c r="A394" s="35" t="s">
        <v>363</v>
      </c>
      <c r="B394" s="537"/>
      <c r="C394" s="537"/>
      <c r="D394" s="537"/>
      <c r="E394" s="537"/>
      <c r="F394" s="537"/>
      <c r="G394" s="537"/>
      <c r="H394" s="647"/>
      <c r="I394" s="537"/>
      <c r="J394" s="648"/>
      <c r="K394" s="505" t="s">
        <v>458</v>
      </c>
      <c r="L394" s="506" t="s">
        <v>25</v>
      </c>
      <c r="M394" s="494"/>
      <c r="N394" s="77"/>
      <c r="O394" s="77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39"/>
      <c r="AC394" s="39"/>
    </row>
    <row r="395" spans="1:29" x14ac:dyDescent="0.25">
      <c r="A395" s="35" t="s">
        <v>363</v>
      </c>
      <c r="B395" s="537"/>
      <c r="C395" s="537"/>
      <c r="D395" s="537"/>
      <c r="E395" s="537"/>
      <c r="F395" s="537"/>
      <c r="G395" s="537"/>
      <c r="H395" s="647"/>
      <c r="I395" s="537"/>
      <c r="J395" s="648"/>
      <c r="K395" s="505" t="s">
        <v>459</v>
      </c>
      <c r="L395" s="506" t="s">
        <v>25</v>
      </c>
      <c r="M395" s="494"/>
      <c r="N395" s="77"/>
      <c r="O395" s="77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39"/>
      <c r="AC395" s="39"/>
    </row>
    <row r="396" spans="1:29" x14ac:dyDescent="0.25">
      <c r="A396" s="35" t="s">
        <v>363</v>
      </c>
      <c r="B396" s="537"/>
      <c r="C396" s="537"/>
      <c r="D396" s="537"/>
      <c r="E396" s="537"/>
      <c r="F396" s="537"/>
      <c r="G396" s="537"/>
      <c r="H396" s="647"/>
      <c r="I396" s="537"/>
      <c r="J396" s="648"/>
      <c r="K396" s="505" t="s">
        <v>460</v>
      </c>
      <c r="L396" s="506" t="s">
        <v>25</v>
      </c>
      <c r="M396" s="491" t="s">
        <v>218</v>
      </c>
      <c r="N396" s="77"/>
      <c r="O396" s="77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39"/>
      <c r="AC396" s="39"/>
    </row>
    <row r="397" spans="1:29" x14ac:dyDescent="0.25">
      <c r="A397" s="35" t="s">
        <v>363</v>
      </c>
      <c r="B397" s="537"/>
      <c r="C397" s="537"/>
      <c r="D397" s="537"/>
      <c r="E397" s="537"/>
      <c r="F397" s="537"/>
      <c r="G397" s="537"/>
      <c r="H397" s="647"/>
      <c r="I397" s="537"/>
      <c r="J397" s="648"/>
      <c r="K397" s="505" t="s">
        <v>461</v>
      </c>
      <c r="L397" s="506" t="s">
        <v>25</v>
      </c>
      <c r="M397" s="494"/>
      <c r="N397" s="77"/>
      <c r="O397" s="77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39"/>
      <c r="AC397" s="39"/>
    </row>
    <row r="398" spans="1:29" x14ac:dyDescent="0.25">
      <c r="A398" s="35" t="s">
        <v>363</v>
      </c>
      <c r="B398" s="537"/>
      <c r="C398" s="537"/>
      <c r="D398" s="537"/>
      <c r="E398" s="537"/>
      <c r="F398" s="537"/>
      <c r="G398" s="537"/>
      <c r="H398" s="647"/>
      <c r="I398" s="537"/>
      <c r="J398" s="648"/>
      <c r="K398" s="505" t="s">
        <v>462</v>
      </c>
      <c r="L398" s="506" t="s">
        <v>25</v>
      </c>
      <c r="M398" s="491" t="s">
        <v>218</v>
      </c>
      <c r="N398" s="77"/>
      <c r="O398" s="77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39"/>
      <c r="AC398" s="39"/>
    </row>
    <row r="399" spans="1:29" x14ac:dyDescent="0.25">
      <c r="A399" s="35" t="s">
        <v>363</v>
      </c>
      <c r="B399" s="537"/>
      <c r="C399" s="537"/>
      <c r="D399" s="537"/>
      <c r="E399" s="537"/>
      <c r="F399" s="537"/>
      <c r="G399" s="537"/>
      <c r="H399" s="647"/>
      <c r="I399" s="537"/>
      <c r="J399" s="648"/>
      <c r="K399" s="505" t="s">
        <v>463</v>
      </c>
      <c r="L399" s="506" t="s">
        <v>25</v>
      </c>
      <c r="M399" s="491" t="s">
        <v>218</v>
      </c>
      <c r="N399" s="77"/>
      <c r="O399" s="77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39"/>
      <c r="AC399" s="39"/>
    </row>
    <row r="400" spans="1:29" x14ac:dyDescent="0.25">
      <c r="A400" s="35" t="s">
        <v>363</v>
      </c>
      <c r="B400" s="537"/>
      <c r="C400" s="537"/>
      <c r="D400" s="537"/>
      <c r="E400" s="537"/>
      <c r="F400" s="537"/>
      <c r="G400" s="537"/>
      <c r="H400" s="647"/>
      <c r="I400" s="537"/>
      <c r="J400" s="648"/>
      <c r="K400" s="505" t="s">
        <v>464</v>
      </c>
      <c r="L400" s="506" t="s">
        <v>25</v>
      </c>
      <c r="M400" s="491" t="s">
        <v>218</v>
      </c>
      <c r="N400" s="77"/>
      <c r="O400" s="77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39"/>
      <c r="AC400" s="39"/>
    </row>
    <row r="401" spans="1:29" x14ac:dyDescent="0.25">
      <c r="A401" s="35" t="s">
        <v>363</v>
      </c>
      <c r="B401" s="537"/>
      <c r="C401" s="537"/>
      <c r="D401" s="537"/>
      <c r="E401" s="537"/>
      <c r="F401" s="537"/>
      <c r="G401" s="537"/>
      <c r="H401" s="647"/>
      <c r="I401" s="537"/>
      <c r="J401" s="648"/>
      <c r="K401" s="505" t="s">
        <v>465</v>
      </c>
      <c r="L401" s="506" t="s">
        <v>25</v>
      </c>
      <c r="M401" s="491" t="s">
        <v>218</v>
      </c>
      <c r="N401" s="78"/>
      <c r="O401" s="77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39"/>
      <c r="AC401" s="39"/>
    </row>
    <row r="402" spans="1:29" x14ac:dyDescent="0.25">
      <c r="A402" s="35" t="s">
        <v>363</v>
      </c>
      <c r="B402" s="537"/>
      <c r="C402" s="537"/>
      <c r="D402" s="537"/>
      <c r="E402" s="537"/>
      <c r="F402" s="537"/>
      <c r="G402" s="537"/>
      <c r="H402" s="647"/>
      <c r="I402" s="537"/>
      <c r="J402" s="648"/>
      <c r="K402" s="505" t="s">
        <v>466</v>
      </c>
      <c r="L402" s="506" t="s">
        <v>25</v>
      </c>
      <c r="M402" s="491" t="s">
        <v>218</v>
      </c>
      <c r="N402" s="78"/>
      <c r="O402" s="77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39"/>
      <c r="AC402" s="39"/>
    </row>
    <row r="403" spans="1:29" x14ac:dyDescent="0.25">
      <c r="A403" s="35" t="s">
        <v>363</v>
      </c>
      <c r="B403" s="537"/>
      <c r="C403" s="537"/>
      <c r="D403" s="537"/>
      <c r="E403" s="537"/>
      <c r="F403" s="537"/>
      <c r="G403" s="537"/>
      <c r="H403" s="647"/>
      <c r="I403" s="537"/>
      <c r="J403" s="648"/>
      <c r="K403" s="505" t="s">
        <v>467</v>
      </c>
      <c r="L403" s="506" t="s">
        <v>25</v>
      </c>
      <c r="M403" s="491"/>
      <c r="N403" s="78"/>
      <c r="O403" s="77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39"/>
      <c r="AC403" s="39"/>
    </row>
    <row r="404" spans="1:29" x14ac:dyDescent="0.25">
      <c r="A404" s="35" t="s">
        <v>363</v>
      </c>
      <c r="B404" s="537"/>
      <c r="C404" s="537"/>
      <c r="D404" s="537"/>
      <c r="E404" s="537"/>
      <c r="F404" s="537"/>
      <c r="G404" s="537"/>
      <c r="H404" s="647"/>
      <c r="I404" s="537"/>
      <c r="J404" s="648"/>
      <c r="K404" s="505" t="s">
        <v>468</v>
      </c>
      <c r="L404" s="506" t="s">
        <v>25</v>
      </c>
      <c r="M404" s="494"/>
      <c r="N404" s="77"/>
      <c r="O404" s="77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39"/>
      <c r="AC404" s="39"/>
    </row>
    <row r="405" spans="1:29" x14ac:dyDescent="0.25">
      <c r="A405" s="35" t="s">
        <v>363</v>
      </c>
      <c r="B405" s="537"/>
      <c r="C405" s="537"/>
      <c r="D405" s="537"/>
      <c r="E405" s="537"/>
      <c r="F405" s="537"/>
      <c r="G405" s="537"/>
      <c r="H405" s="647"/>
      <c r="I405" s="537"/>
      <c r="J405" s="648"/>
      <c r="K405" s="505" t="s">
        <v>469</v>
      </c>
      <c r="L405" s="506" t="s">
        <v>25</v>
      </c>
      <c r="M405" s="491"/>
      <c r="N405" s="78"/>
      <c r="O405" s="77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39"/>
      <c r="AC405" s="39"/>
    </row>
    <row r="406" spans="1:29" x14ac:dyDescent="0.25">
      <c r="A406" s="35" t="s">
        <v>363</v>
      </c>
      <c r="B406" s="537"/>
      <c r="C406" s="537"/>
      <c r="D406" s="537"/>
      <c r="E406" s="537"/>
      <c r="F406" s="537"/>
      <c r="G406" s="537"/>
      <c r="H406" s="647"/>
      <c r="I406" s="537"/>
      <c r="J406" s="648"/>
      <c r="K406" s="505" t="s">
        <v>470</v>
      </c>
      <c r="L406" s="506" t="s">
        <v>25</v>
      </c>
      <c r="M406" s="491"/>
      <c r="N406" s="78"/>
      <c r="O406" s="77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39"/>
      <c r="AC406" s="39"/>
    </row>
    <row r="407" spans="1:29" x14ac:dyDescent="0.25">
      <c r="A407" s="35" t="s">
        <v>363</v>
      </c>
      <c r="B407" s="537"/>
      <c r="C407" s="537"/>
      <c r="D407" s="537"/>
      <c r="E407" s="537"/>
      <c r="F407" s="537"/>
      <c r="G407" s="537"/>
      <c r="H407" s="647"/>
      <c r="I407" s="537"/>
      <c r="J407" s="648"/>
      <c r="K407" s="505" t="s">
        <v>471</v>
      </c>
      <c r="L407" s="506" t="s">
        <v>25</v>
      </c>
      <c r="M407" s="491"/>
      <c r="N407" s="78"/>
      <c r="O407" s="77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39"/>
      <c r="AC407" s="39"/>
    </row>
    <row r="408" spans="1:29" x14ac:dyDescent="0.25">
      <c r="A408" s="35" t="s">
        <v>363</v>
      </c>
      <c r="B408" s="537"/>
      <c r="C408" s="537"/>
      <c r="D408" s="537"/>
      <c r="E408" s="537"/>
      <c r="F408" s="537"/>
      <c r="G408" s="537"/>
      <c r="H408" s="647"/>
      <c r="I408" s="537"/>
      <c r="J408" s="648"/>
      <c r="K408" s="505" t="s">
        <v>472</v>
      </c>
      <c r="L408" s="506" t="s">
        <v>25</v>
      </c>
      <c r="M408" s="491"/>
      <c r="N408" s="78"/>
      <c r="O408" s="77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39"/>
      <c r="AC408" s="39"/>
    </row>
    <row r="409" spans="1:29" x14ac:dyDescent="0.25">
      <c r="A409" s="35" t="s">
        <v>363</v>
      </c>
      <c r="B409" s="537"/>
      <c r="C409" s="537"/>
      <c r="D409" s="537"/>
      <c r="E409" s="537"/>
      <c r="F409" s="537"/>
      <c r="G409" s="537"/>
      <c r="H409" s="647"/>
      <c r="I409" s="537"/>
      <c r="J409" s="648"/>
      <c r="K409" s="505" t="s">
        <v>473</v>
      </c>
      <c r="L409" s="506" t="s">
        <v>25</v>
      </c>
      <c r="M409" s="491" t="s">
        <v>474</v>
      </c>
      <c r="N409" s="78"/>
      <c r="O409" s="77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39"/>
      <c r="AC409" s="39"/>
    </row>
    <row r="410" spans="1:29" x14ac:dyDescent="0.25">
      <c r="A410" s="35" t="s">
        <v>363</v>
      </c>
      <c r="B410" s="537"/>
      <c r="C410" s="537"/>
      <c r="D410" s="537"/>
      <c r="E410" s="537"/>
      <c r="F410" s="537"/>
      <c r="G410" s="537"/>
      <c r="H410" s="647"/>
      <c r="I410" s="537"/>
      <c r="J410" s="648"/>
      <c r="K410" s="505" t="s">
        <v>475</v>
      </c>
      <c r="L410" s="506" t="s">
        <v>25</v>
      </c>
      <c r="M410" s="491" t="s">
        <v>218</v>
      </c>
      <c r="N410" s="78"/>
      <c r="O410" s="77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39"/>
      <c r="AC410" s="39"/>
    </row>
    <row r="411" spans="1:29" x14ac:dyDescent="0.25">
      <c r="A411" s="35" t="s">
        <v>363</v>
      </c>
      <c r="B411" s="537"/>
      <c r="C411" s="537"/>
      <c r="D411" s="537"/>
      <c r="E411" s="537"/>
      <c r="F411" s="537"/>
      <c r="G411" s="537"/>
      <c r="H411" s="647"/>
      <c r="I411" s="537"/>
      <c r="J411" s="648"/>
      <c r="K411" s="505" t="s">
        <v>476</v>
      </c>
      <c r="L411" s="506" t="s">
        <v>244</v>
      </c>
      <c r="M411" s="491" t="s">
        <v>218</v>
      </c>
      <c r="N411" s="78"/>
      <c r="O411" s="77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39"/>
      <c r="AC411" s="39"/>
    </row>
    <row r="412" spans="1:29" x14ac:dyDescent="0.25">
      <c r="A412" s="35" t="s">
        <v>363</v>
      </c>
      <c r="B412" s="537"/>
      <c r="C412" s="537"/>
      <c r="D412" s="537"/>
      <c r="E412" s="537"/>
      <c r="F412" s="537"/>
      <c r="G412" s="537"/>
      <c r="H412" s="647"/>
      <c r="I412" s="537"/>
      <c r="J412" s="648"/>
      <c r="K412" s="505" t="s">
        <v>477</v>
      </c>
      <c r="L412" s="506" t="s">
        <v>57</v>
      </c>
      <c r="M412" s="491"/>
      <c r="N412" s="78"/>
      <c r="O412" s="77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39"/>
      <c r="AC412" s="39"/>
    </row>
    <row r="413" spans="1:29" x14ac:dyDescent="0.25">
      <c r="A413" s="35" t="s">
        <v>363</v>
      </c>
      <c r="B413" s="537"/>
      <c r="C413" s="537"/>
      <c r="D413" s="537"/>
      <c r="E413" s="537"/>
      <c r="F413" s="537"/>
      <c r="G413" s="537"/>
      <c r="H413" s="647"/>
      <c r="I413" s="537"/>
      <c r="J413" s="648"/>
      <c r="K413" s="505" t="s">
        <v>478</v>
      </c>
      <c r="L413" s="506" t="s">
        <v>57</v>
      </c>
      <c r="M413" s="491" t="s">
        <v>60</v>
      </c>
      <c r="N413" s="78"/>
      <c r="O413" s="77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39"/>
      <c r="AC413" s="39"/>
    </row>
    <row r="414" spans="1:29" x14ac:dyDescent="0.25">
      <c r="A414" s="35" t="s">
        <v>363</v>
      </c>
      <c r="B414" s="537"/>
      <c r="C414" s="537"/>
      <c r="D414" s="537"/>
      <c r="E414" s="537"/>
      <c r="F414" s="537"/>
      <c r="G414" s="537"/>
      <c r="H414" s="647"/>
      <c r="I414" s="537"/>
      <c r="J414" s="648"/>
      <c r="K414" s="505" t="s">
        <v>4914</v>
      </c>
      <c r="L414" s="506" t="s">
        <v>57</v>
      </c>
      <c r="M414" s="491" t="s">
        <v>479</v>
      </c>
      <c r="N414" s="78"/>
      <c r="O414" s="77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39"/>
      <c r="AC414" s="39"/>
    </row>
    <row r="415" spans="1:29" x14ac:dyDescent="0.25">
      <c r="A415" s="35" t="s">
        <v>363</v>
      </c>
      <c r="B415" s="537"/>
      <c r="C415" s="537"/>
      <c r="D415" s="537"/>
      <c r="E415" s="537"/>
      <c r="F415" s="537"/>
      <c r="G415" s="537"/>
      <c r="H415" s="647"/>
      <c r="I415" s="537"/>
      <c r="J415" s="648"/>
      <c r="K415" s="505" t="s">
        <v>480</v>
      </c>
      <c r="L415" s="506" t="s">
        <v>57</v>
      </c>
      <c r="M415" s="491"/>
      <c r="N415" s="78"/>
      <c r="O415" s="77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39"/>
      <c r="AC415" s="39"/>
    </row>
    <row r="416" spans="1:29" x14ac:dyDescent="0.25">
      <c r="A416" s="35" t="s">
        <v>363</v>
      </c>
      <c r="B416" s="537"/>
      <c r="C416" s="537"/>
      <c r="D416" s="537"/>
      <c r="E416" s="537"/>
      <c r="F416" s="537"/>
      <c r="G416" s="537"/>
      <c r="H416" s="647"/>
      <c r="I416" s="537"/>
      <c r="J416" s="648"/>
      <c r="K416" s="505" t="s">
        <v>481</v>
      </c>
      <c r="L416" s="506" t="s">
        <v>63</v>
      </c>
      <c r="M416" s="491"/>
      <c r="N416" s="78"/>
      <c r="O416" s="77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39"/>
      <c r="AC416" s="39"/>
    </row>
    <row r="417" spans="1:29" x14ac:dyDescent="0.25">
      <c r="A417" s="35" t="s">
        <v>363</v>
      </c>
      <c r="B417" s="537"/>
      <c r="C417" s="537"/>
      <c r="D417" s="537"/>
      <c r="E417" s="537"/>
      <c r="F417" s="537"/>
      <c r="G417" s="537"/>
      <c r="H417" s="647"/>
      <c r="I417" s="537"/>
      <c r="J417" s="648"/>
      <c r="K417" s="505" t="s">
        <v>482</v>
      </c>
      <c r="L417" s="506" t="s">
        <v>63</v>
      </c>
      <c r="M417" s="491"/>
      <c r="N417" s="78"/>
      <c r="O417" s="77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39"/>
      <c r="AC417" s="39"/>
    </row>
    <row r="418" spans="1:29" x14ac:dyDescent="0.25">
      <c r="A418" s="35" t="s">
        <v>363</v>
      </c>
      <c r="B418" s="537"/>
      <c r="C418" s="537"/>
      <c r="D418" s="537"/>
      <c r="E418" s="537"/>
      <c r="F418" s="537"/>
      <c r="G418" s="537"/>
      <c r="H418" s="647"/>
      <c r="I418" s="537"/>
      <c r="J418" s="648"/>
      <c r="K418" s="505" t="s">
        <v>483</v>
      </c>
      <c r="L418" s="506" t="s">
        <v>63</v>
      </c>
      <c r="M418" s="491"/>
      <c r="N418" s="78"/>
      <c r="O418" s="77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39"/>
      <c r="AC418" s="39"/>
    </row>
    <row r="419" spans="1:29" x14ac:dyDescent="0.25">
      <c r="A419" s="35" t="s">
        <v>363</v>
      </c>
      <c r="B419" s="537"/>
      <c r="C419" s="537"/>
      <c r="D419" s="537"/>
      <c r="E419" s="537"/>
      <c r="F419" s="537"/>
      <c r="G419" s="537"/>
      <c r="H419" s="647"/>
      <c r="I419" s="537"/>
      <c r="J419" s="648"/>
      <c r="K419" s="505" t="s">
        <v>484</v>
      </c>
      <c r="L419" s="506" t="s">
        <v>65</v>
      </c>
      <c r="M419" s="491" t="s">
        <v>279</v>
      </c>
      <c r="N419" s="78"/>
      <c r="O419" s="77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39"/>
      <c r="AC419" s="39"/>
    </row>
    <row r="420" spans="1:29" x14ac:dyDescent="0.25">
      <c r="A420" s="35" t="s">
        <v>363</v>
      </c>
      <c r="B420" s="537"/>
      <c r="C420" s="537"/>
      <c r="D420" s="537"/>
      <c r="E420" s="537"/>
      <c r="F420" s="537"/>
      <c r="G420" s="537"/>
      <c r="H420" s="647"/>
      <c r="I420" s="537"/>
      <c r="J420" s="648"/>
      <c r="K420" s="505" t="s">
        <v>485</v>
      </c>
      <c r="L420" s="506" t="s">
        <v>65</v>
      </c>
      <c r="M420" s="491"/>
      <c r="N420" s="78"/>
      <c r="O420" s="77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39"/>
      <c r="AC420" s="39"/>
    </row>
    <row r="421" spans="1:29" x14ac:dyDescent="0.25">
      <c r="A421" s="35" t="s">
        <v>363</v>
      </c>
      <c r="B421" s="537"/>
      <c r="C421" s="537"/>
      <c r="D421" s="537"/>
      <c r="E421" s="537"/>
      <c r="F421" s="537"/>
      <c r="G421" s="537"/>
      <c r="H421" s="647"/>
      <c r="I421" s="537"/>
      <c r="J421" s="648"/>
      <c r="K421" s="505" t="s">
        <v>486</v>
      </c>
      <c r="L421" s="506" t="s">
        <v>65</v>
      </c>
      <c r="M421" s="491"/>
      <c r="N421" s="78"/>
      <c r="O421" s="77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39"/>
      <c r="AC421" s="39"/>
    </row>
    <row r="422" spans="1:29" x14ac:dyDescent="0.25">
      <c r="A422" s="35" t="s">
        <v>363</v>
      </c>
      <c r="B422" s="537"/>
      <c r="C422" s="537"/>
      <c r="D422" s="537"/>
      <c r="E422" s="537"/>
      <c r="F422" s="537"/>
      <c r="G422" s="537"/>
      <c r="H422" s="647"/>
      <c r="I422" s="537"/>
      <c r="J422" s="648"/>
      <c r="K422" s="505" t="s">
        <v>487</v>
      </c>
      <c r="L422" s="506" t="s">
        <v>65</v>
      </c>
      <c r="M422" s="491"/>
      <c r="N422" s="78"/>
      <c r="O422" s="77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39"/>
      <c r="AC422" s="39"/>
    </row>
    <row r="423" spans="1:29" x14ac:dyDescent="0.25">
      <c r="A423" s="35" t="s">
        <v>363</v>
      </c>
      <c r="B423" s="537"/>
      <c r="C423" s="537"/>
      <c r="D423" s="537"/>
      <c r="E423" s="537"/>
      <c r="F423" s="537"/>
      <c r="G423" s="537"/>
      <c r="H423" s="647"/>
      <c r="I423" s="537"/>
      <c r="J423" s="648"/>
      <c r="K423" s="505" t="s">
        <v>488</v>
      </c>
      <c r="L423" s="506" t="s">
        <v>65</v>
      </c>
      <c r="M423" s="491"/>
      <c r="N423" s="78"/>
      <c r="O423" s="77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39"/>
      <c r="AC423" s="39"/>
    </row>
    <row r="424" spans="1:29" x14ac:dyDescent="0.25">
      <c r="A424" s="35" t="s">
        <v>363</v>
      </c>
      <c r="B424" s="537"/>
      <c r="C424" s="537"/>
      <c r="D424" s="537"/>
      <c r="E424" s="537"/>
      <c r="F424" s="537"/>
      <c r="G424" s="537"/>
      <c r="H424" s="647"/>
      <c r="I424" s="537"/>
      <c r="J424" s="648"/>
      <c r="K424" s="505" t="s">
        <v>489</v>
      </c>
      <c r="L424" s="506" t="s">
        <v>65</v>
      </c>
      <c r="M424" s="491"/>
      <c r="N424" s="78"/>
      <c r="O424" s="77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39"/>
      <c r="AC424" s="39"/>
    </row>
    <row r="425" spans="1:29" x14ac:dyDescent="0.25">
      <c r="A425" s="35" t="s">
        <v>363</v>
      </c>
      <c r="B425" s="537"/>
      <c r="C425" s="537"/>
      <c r="D425" s="537"/>
      <c r="E425" s="537"/>
      <c r="F425" s="537"/>
      <c r="G425" s="537"/>
      <c r="H425" s="647"/>
      <c r="I425" s="537"/>
      <c r="J425" s="648"/>
      <c r="K425" s="505" t="s">
        <v>490</v>
      </c>
      <c r="L425" s="506" t="s">
        <v>65</v>
      </c>
      <c r="M425" s="491"/>
      <c r="N425" s="78"/>
      <c r="O425" s="77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39"/>
      <c r="AC425" s="39"/>
    </row>
    <row r="426" spans="1:29" x14ac:dyDescent="0.25">
      <c r="A426" s="35" t="s">
        <v>363</v>
      </c>
      <c r="B426" s="537"/>
      <c r="C426" s="537"/>
      <c r="D426" s="537"/>
      <c r="E426" s="537"/>
      <c r="F426" s="537"/>
      <c r="G426" s="537"/>
      <c r="H426" s="647"/>
      <c r="I426" s="537"/>
      <c r="J426" s="648"/>
      <c r="K426" s="505" t="s">
        <v>491</v>
      </c>
      <c r="L426" s="506" t="s">
        <v>65</v>
      </c>
      <c r="M426" s="491"/>
      <c r="N426" s="78"/>
      <c r="O426" s="77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39"/>
      <c r="AC426" s="39"/>
    </row>
    <row r="427" spans="1:29" x14ac:dyDescent="0.25">
      <c r="A427" s="35" t="s">
        <v>363</v>
      </c>
      <c r="B427" s="537"/>
      <c r="C427" s="537"/>
      <c r="D427" s="537"/>
      <c r="E427" s="537"/>
      <c r="F427" s="537"/>
      <c r="G427" s="537"/>
      <c r="H427" s="647"/>
      <c r="I427" s="537"/>
      <c r="J427" s="648"/>
      <c r="K427" s="505" t="s">
        <v>492</v>
      </c>
      <c r="L427" s="506" t="s">
        <v>65</v>
      </c>
      <c r="M427" s="491"/>
      <c r="N427" s="78"/>
      <c r="O427" s="77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39"/>
      <c r="AC427" s="39"/>
    </row>
    <row r="428" spans="1:29" x14ac:dyDescent="0.25">
      <c r="A428" s="35" t="s">
        <v>363</v>
      </c>
      <c r="B428" s="537"/>
      <c r="C428" s="537"/>
      <c r="D428" s="537"/>
      <c r="E428" s="537"/>
      <c r="F428" s="537"/>
      <c r="G428" s="537"/>
      <c r="H428" s="647"/>
      <c r="I428" s="537"/>
      <c r="J428" s="648"/>
      <c r="K428" s="505" t="s">
        <v>493</v>
      </c>
      <c r="L428" s="506" t="s">
        <v>65</v>
      </c>
      <c r="M428" s="491"/>
      <c r="N428" s="78"/>
      <c r="O428" s="77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39"/>
      <c r="AC428" s="39"/>
    </row>
    <row r="429" spans="1:29" x14ac:dyDescent="0.25">
      <c r="A429" s="35" t="s">
        <v>363</v>
      </c>
      <c r="B429" s="537"/>
      <c r="C429" s="537"/>
      <c r="D429" s="537"/>
      <c r="E429" s="537"/>
      <c r="F429" s="537"/>
      <c r="G429" s="537"/>
      <c r="H429" s="647"/>
      <c r="I429" s="537"/>
      <c r="J429" s="648"/>
      <c r="K429" s="505" t="s">
        <v>494</v>
      </c>
      <c r="L429" s="506" t="s">
        <v>65</v>
      </c>
      <c r="M429" s="491"/>
      <c r="N429" s="78"/>
      <c r="O429" s="77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39"/>
      <c r="AC429" s="39"/>
    </row>
    <row r="430" spans="1:29" x14ac:dyDescent="0.25">
      <c r="A430" s="35" t="s">
        <v>363</v>
      </c>
      <c r="B430" s="537"/>
      <c r="C430" s="537"/>
      <c r="D430" s="537"/>
      <c r="E430" s="537"/>
      <c r="F430" s="537"/>
      <c r="G430" s="537"/>
      <c r="H430" s="647"/>
      <c r="I430" s="537"/>
      <c r="J430" s="648"/>
      <c r="K430" s="505" t="s">
        <v>495</v>
      </c>
      <c r="L430" s="506" t="s">
        <v>65</v>
      </c>
      <c r="M430" s="491"/>
      <c r="N430" s="78"/>
      <c r="O430" s="77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39"/>
      <c r="AC430" s="39"/>
    </row>
    <row r="431" spans="1:29" x14ac:dyDescent="0.25">
      <c r="A431" s="35" t="s">
        <v>363</v>
      </c>
      <c r="B431" s="537"/>
      <c r="C431" s="537"/>
      <c r="D431" s="537"/>
      <c r="E431" s="537"/>
      <c r="F431" s="537"/>
      <c r="G431" s="537"/>
      <c r="H431" s="647"/>
      <c r="I431" s="537"/>
      <c r="J431" s="648"/>
      <c r="K431" s="505" t="s">
        <v>496</v>
      </c>
      <c r="L431" s="506" t="s">
        <v>65</v>
      </c>
      <c r="M431" s="491" t="s">
        <v>497</v>
      </c>
      <c r="N431" s="78"/>
      <c r="O431" s="77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39"/>
      <c r="AC431" s="39"/>
    </row>
    <row r="432" spans="1:29" x14ac:dyDescent="0.25">
      <c r="A432" s="35" t="s">
        <v>363</v>
      </c>
      <c r="B432" s="537"/>
      <c r="C432" s="537"/>
      <c r="D432" s="537"/>
      <c r="E432" s="537"/>
      <c r="F432" s="537"/>
      <c r="G432" s="537"/>
      <c r="H432" s="647"/>
      <c r="I432" s="537"/>
      <c r="J432" s="648"/>
      <c r="K432" s="505" t="s">
        <v>498</v>
      </c>
      <c r="L432" s="506" t="s">
        <v>65</v>
      </c>
      <c r="M432" s="491"/>
      <c r="N432" s="78"/>
      <c r="O432" s="77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39"/>
      <c r="AC432" s="39"/>
    </row>
    <row r="433" spans="1:29" x14ac:dyDescent="0.25">
      <c r="A433" s="35" t="s">
        <v>363</v>
      </c>
      <c r="B433" s="537"/>
      <c r="C433" s="537"/>
      <c r="D433" s="537"/>
      <c r="E433" s="537"/>
      <c r="F433" s="537"/>
      <c r="G433" s="537"/>
      <c r="H433" s="647"/>
      <c r="I433" s="537"/>
      <c r="J433" s="648"/>
      <c r="K433" s="505" t="s">
        <v>499</v>
      </c>
      <c r="L433" s="506" t="s">
        <v>65</v>
      </c>
      <c r="M433" s="491"/>
      <c r="N433" s="78"/>
      <c r="O433" s="77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39"/>
      <c r="AC433" s="39"/>
    </row>
    <row r="434" spans="1:29" x14ac:dyDescent="0.25">
      <c r="A434" s="35" t="s">
        <v>363</v>
      </c>
      <c r="B434" s="537"/>
      <c r="C434" s="537"/>
      <c r="D434" s="537"/>
      <c r="E434" s="537"/>
      <c r="F434" s="537"/>
      <c r="G434" s="537"/>
      <c r="H434" s="647"/>
      <c r="I434" s="537"/>
      <c r="J434" s="648"/>
      <c r="K434" s="505" t="s">
        <v>500</v>
      </c>
      <c r="L434" s="506" t="s">
        <v>65</v>
      </c>
      <c r="M434" s="491"/>
      <c r="N434" s="78"/>
      <c r="O434" s="77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39"/>
      <c r="AC434" s="39"/>
    </row>
    <row r="435" spans="1:29" x14ac:dyDescent="0.25">
      <c r="A435" s="35" t="s">
        <v>363</v>
      </c>
      <c r="B435" s="537"/>
      <c r="C435" s="537"/>
      <c r="D435" s="537"/>
      <c r="E435" s="537"/>
      <c r="F435" s="537"/>
      <c r="G435" s="537"/>
      <c r="H435" s="647"/>
      <c r="I435" s="537"/>
      <c r="J435" s="648"/>
      <c r="K435" s="505" t="s">
        <v>501</v>
      </c>
      <c r="L435" s="506" t="s">
        <v>65</v>
      </c>
      <c r="M435" s="491" t="s">
        <v>497</v>
      </c>
      <c r="N435" s="78"/>
      <c r="O435" s="77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39"/>
      <c r="AC435" s="39"/>
    </row>
    <row r="436" spans="1:29" x14ac:dyDescent="0.25">
      <c r="A436" s="35" t="s">
        <v>363</v>
      </c>
      <c r="B436" s="537"/>
      <c r="C436" s="537"/>
      <c r="D436" s="537"/>
      <c r="E436" s="537"/>
      <c r="F436" s="537"/>
      <c r="G436" s="537"/>
      <c r="H436" s="647"/>
      <c r="I436" s="537"/>
      <c r="J436" s="648"/>
      <c r="K436" s="505" t="s">
        <v>502</v>
      </c>
      <c r="L436" s="506" t="s">
        <v>65</v>
      </c>
      <c r="M436" s="491"/>
      <c r="N436" s="78"/>
      <c r="O436" s="77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39"/>
      <c r="AC436" s="39"/>
    </row>
    <row r="437" spans="1:29" x14ac:dyDescent="0.25">
      <c r="A437" s="35" t="s">
        <v>363</v>
      </c>
      <c r="B437" s="537"/>
      <c r="C437" s="537"/>
      <c r="D437" s="537"/>
      <c r="E437" s="537"/>
      <c r="F437" s="537"/>
      <c r="G437" s="537"/>
      <c r="H437" s="647"/>
      <c r="I437" s="537"/>
      <c r="J437" s="648"/>
      <c r="K437" s="505" t="s">
        <v>503</v>
      </c>
      <c r="L437" s="506" t="s">
        <v>65</v>
      </c>
      <c r="M437" s="491"/>
      <c r="N437" s="78"/>
      <c r="O437" s="77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39"/>
      <c r="AC437" s="39"/>
    </row>
    <row r="438" spans="1:29" x14ac:dyDescent="0.25">
      <c r="A438" s="35" t="s">
        <v>363</v>
      </c>
      <c r="B438" s="537"/>
      <c r="C438" s="537"/>
      <c r="D438" s="537"/>
      <c r="E438" s="537"/>
      <c r="F438" s="537"/>
      <c r="G438" s="537"/>
      <c r="H438" s="647"/>
      <c r="I438" s="537"/>
      <c r="J438" s="648"/>
      <c r="K438" s="505" t="s">
        <v>504</v>
      </c>
      <c r="L438" s="506" t="s">
        <v>65</v>
      </c>
      <c r="M438" s="491"/>
      <c r="N438" s="78"/>
      <c r="O438" s="77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39"/>
      <c r="AC438" s="39"/>
    </row>
    <row r="439" spans="1:29" x14ac:dyDescent="0.25">
      <c r="A439" s="35" t="s">
        <v>363</v>
      </c>
      <c r="B439" s="537"/>
      <c r="C439" s="537"/>
      <c r="D439" s="537"/>
      <c r="E439" s="537"/>
      <c r="F439" s="537"/>
      <c r="G439" s="537"/>
      <c r="H439" s="647"/>
      <c r="I439" s="537"/>
      <c r="J439" s="648"/>
      <c r="K439" s="505" t="s">
        <v>505</v>
      </c>
      <c r="L439" s="506" t="s">
        <v>65</v>
      </c>
      <c r="M439" s="491"/>
      <c r="N439" s="78"/>
      <c r="O439" s="77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39"/>
      <c r="AC439" s="39"/>
    </row>
    <row r="440" spans="1:29" x14ac:dyDescent="0.25">
      <c r="A440" s="35" t="s">
        <v>363</v>
      </c>
      <c r="B440" s="537"/>
      <c r="C440" s="537"/>
      <c r="D440" s="537"/>
      <c r="E440" s="537"/>
      <c r="F440" s="537"/>
      <c r="G440" s="537"/>
      <c r="H440" s="647"/>
      <c r="I440" s="537"/>
      <c r="J440" s="648"/>
      <c r="K440" s="505" t="s">
        <v>506</v>
      </c>
      <c r="L440" s="506" t="s">
        <v>65</v>
      </c>
      <c r="M440" s="491"/>
      <c r="N440" s="78"/>
      <c r="O440" s="77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39"/>
      <c r="AC440" s="39"/>
    </row>
    <row r="441" spans="1:29" x14ac:dyDescent="0.25">
      <c r="A441" s="35" t="s">
        <v>363</v>
      </c>
      <c r="B441" s="537"/>
      <c r="C441" s="537"/>
      <c r="D441" s="537"/>
      <c r="E441" s="537"/>
      <c r="F441" s="537"/>
      <c r="G441" s="537"/>
      <c r="H441" s="647"/>
      <c r="I441" s="537"/>
      <c r="J441" s="648"/>
      <c r="K441" s="505" t="s">
        <v>507</v>
      </c>
      <c r="L441" s="506" t="s">
        <v>65</v>
      </c>
      <c r="M441" s="491" t="s">
        <v>508</v>
      </c>
      <c r="N441" s="78"/>
      <c r="O441" s="77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39"/>
      <c r="AC441" s="39"/>
    </row>
    <row r="442" spans="1:29" x14ac:dyDescent="0.25">
      <c r="A442" s="35" t="s">
        <v>363</v>
      </c>
      <c r="B442" s="537"/>
      <c r="C442" s="537"/>
      <c r="D442" s="537"/>
      <c r="E442" s="537"/>
      <c r="F442" s="537"/>
      <c r="G442" s="537"/>
      <c r="H442" s="647"/>
      <c r="I442" s="537"/>
      <c r="J442" s="648"/>
      <c r="K442" s="505" t="s">
        <v>509</v>
      </c>
      <c r="L442" s="506" t="s">
        <v>152</v>
      </c>
      <c r="M442" s="491"/>
      <c r="N442" s="78"/>
      <c r="O442" s="77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39"/>
      <c r="AC442" s="39"/>
    </row>
    <row r="443" spans="1:29" x14ac:dyDescent="0.25">
      <c r="A443" s="35" t="s">
        <v>363</v>
      </c>
      <c r="B443" s="537"/>
      <c r="C443" s="537"/>
      <c r="D443" s="537"/>
      <c r="E443" s="537"/>
      <c r="F443" s="537"/>
      <c r="G443" s="537"/>
      <c r="H443" s="647"/>
      <c r="I443" s="537"/>
      <c r="J443" s="648"/>
      <c r="K443" s="505" t="s">
        <v>510</v>
      </c>
      <c r="L443" s="506" t="s">
        <v>152</v>
      </c>
      <c r="M443" s="491"/>
      <c r="N443" s="78"/>
      <c r="O443" s="77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39"/>
      <c r="AC443" s="39"/>
    </row>
    <row r="444" spans="1:29" x14ac:dyDescent="0.25">
      <c r="A444" s="35" t="s">
        <v>363</v>
      </c>
      <c r="B444" s="537"/>
      <c r="C444" s="537"/>
      <c r="D444" s="537"/>
      <c r="E444" s="537"/>
      <c r="F444" s="537"/>
      <c r="G444" s="537"/>
      <c r="H444" s="647"/>
      <c r="I444" s="537"/>
      <c r="J444" s="648"/>
      <c r="K444" s="505" t="s">
        <v>511</v>
      </c>
      <c r="L444" s="506" t="s">
        <v>152</v>
      </c>
      <c r="M444" s="491"/>
      <c r="N444" s="78"/>
      <c r="O444" s="77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39"/>
      <c r="AC444" s="39"/>
    </row>
    <row r="445" spans="1:29" x14ac:dyDescent="0.25">
      <c r="A445" s="35" t="s">
        <v>363</v>
      </c>
      <c r="B445" s="537"/>
      <c r="C445" s="537"/>
      <c r="D445" s="537"/>
      <c r="E445" s="537"/>
      <c r="F445" s="537"/>
      <c r="G445" s="537"/>
      <c r="H445" s="647"/>
      <c r="I445" s="537"/>
      <c r="J445" s="648"/>
      <c r="K445" s="505" t="s">
        <v>4915</v>
      </c>
      <c r="L445" s="506" t="s">
        <v>152</v>
      </c>
      <c r="M445" s="491" t="s">
        <v>512</v>
      </c>
      <c r="N445" s="78"/>
      <c r="O445" s="77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39"/>
      <c r="AC445" s="39"/>
    </row>
    <row r="446" spans="1:29" x14ac:dyDescent="0.25">
      <c r="A446" s="35" t="s">
        <v>363</v>
      </c>
      <c r="B446" s="537"/>
      <c r="C446" s="537"/>
      <c r="D446" s="537"/>
      <c r="E446" s="537"/>
      <c r="F446" s="537"/>
      <c r="G446" s="537"/>
      <c r="H446" s="647"/>
      <c r="I446" s="537"/>
      <c r="J446" s="648"/>
      <c r="K446" s="505" t="s">
        <v>513</v>
      </c>
      <c r="L446" s="506" t="s">
        <v>152</v>
      </c>
      <c r="M446" s="491"/>
      <c r="N446" s="78"/>
      <c r="O446" s="77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39"/>
      <c r="AC446" s="39"/>
    </row>
    <row r="447" spans="1:29" x14ac:dyDescent="0.25">
      <c r="A447" s="35" t="s">
        <v>363</v>
      </c>
      <c r="B447" s="537"/>
      <c r="C447" s="537"/>
      <c r="D447" s="537"/>
      <c r="E447" s="537"/>
      <c r="F447" s="537"/>
      <c r="G447" s="537"/>
      <c r="H447" s="647"/>
      <c r="I447" s="537"/>
      <c r="J447" s="648"/>
      <c r="K447" s="505" t="s">
        <v>514</v>
      </c>
      <c r="L447" s="506" t="s">
        <v>152</v>
      </c>
      <c r="M447" s="491" t="s">
        <v>512</v>
      </c>
      <c r="N447" s="78"/>
      <c r="O447" s="77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39"/>
      <c r="AC447" s="39"/>
    </row>
    <row r="448" spans="1:29" x14ac:dyDescent="0.25">
      <c r="A448" s="35" t="s">
        <v>363</v>
      </c>
      <c r="B448" s="537"/>
      <c r="C448" s="537"/>
      <c r="D448" s="537"/>
      <c r="E448" s="537"/>
      <c r="F448" s="537"/>
      <c r="G448" s="537"/>
      <c r="H448" s="647"/>
      <c r="I448" s="537"/>
      <c r="J448" s="648"/>
      <c r="K448" s="505" t="s">
        <v>515</v>
      </c>
      <c r="L448" s="506" t="s">
        <v>152</v>
      </c>
      <c r="M448" s="491"/>
      <c r="N448" s="78"/>
      <c r="O448" s="77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39"/>
      <c r="AC448" s="39"/>
    </row>
    <row r="449" spans="1:105" x14ac:dyDescent="0.25">
      <c r="A449" s="35" t="s">
        <v>363</v>
      </c>
      <c r="B449" s="537"/>
      <c r="C449" s="537"/>
      <c r="D449" s="537"/>
      <c r="E449" s="537"/>
      <c r="F449" s="537"/>
      <c r="G449" s="537"/>
      <c r="H449" s="647"/>
      <c r="I449" s="537"/>
      <c r="J449" s="648"/>
      <c r="K449" s="505" t="s">
        <v>516</v>
      </c>
      <c r="L449" s="506" t="s">
        <v>152</v>
      </c>
      <c r="M449" s="491"/>
      <c r="N449" s="78"/>
      <c r="O449" s="77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39"/>
      <c r="AC449" s="39"/>
    </row>
    <row r="450" spans="1:105" x14ac:dyDescent="0.25">
      <c r="A450" s="35" t="s">
        <v>363</v>
      </c>
      <c r="B450" s="537"/>
      <c r="C450" s="537"/>
      <c r="D450" s="537"/>
      <c r="E450" s="537"/>
      <c r="F450" s="537"/>
      <c r="G450" s="537"/>
      <c r="H450" s="647"/>
      <c r="I450" s="537"/>
      <c r="J450" s="648"/>
      <c r="K450" s="505" t="s">
        <v>517</v>
      </c>
      <c r="L450" s="506" t="s">
        <v>152</v>
      </c>
      <c r="M450" s="491"/>
      <c r="N450" s="78"/>
      <c r="O450" s="77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39"/>
      <c r="AC450" s="39"/>
    </row>
    <row r="451" spans="1:105" x14ac:dyDescent="0.25">
      <c r="A451" s="35" t="s">
        <v>363</v>
      </c>
      <c r="B451" s="537"/>
      <c r="C451" s="537"/>
      <c r="D451" s="537"/>
      <c r="E451" s="537"/>
      <c r="F451" s="537"/>
      <c r="G451" s="537"/>
      <c r="H451" s="647"/>
      <c r="I451" s="537"/>
      <c r="J451" s="648"/>
      <c r="K451" s="505" t="s">
        <v>518</v>
      </c>
      <c r="L451" s="506" t="s">
        <v>152</v>
      </c>
      <c r="M451" s="491" t="s">
        <v>60</v>
      </c>
      <c r="N451" s="78"/>
      <c r="O451" s="77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39"/>
      <c r="AC451" s="39"/>
    </row>
    <row r="452" spans="1:105" x14ac:dyDescent="0.25">
      <c r="A452" s="35" t="s">
        <v>363</v>
      </c>
      <c r="B452" s="537"/>
      <c r="C452" s="537"/>
      <c r="D452" s="537"/>
      <c r="E452" s="537"/>
      <c r="F452" s="537"/>
      <c r="G452" s="537"/>
      <c r="H452" s="647"/>
      <c r="I452" s="537"/>
      <c r="J452" s="648"/>
      <c r="K452" s="505" t="s">
        <v>519</v>
      </c>
      <c r="L452" s="506" t="s">
        <v>152</v>
      </c>
      <c r="M452" s="491"/>
      <c r="N452" s="78"/>
      <c r="O452" s="77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39"/>
      <c r="AC452" s="39"/>
    </row>
    <row r="453" spans="1:105" x14ac:dyDescent="0.25">
      <c r="A453" s="35" t="s">
        <v>363</v>
      </c>
      <c r="B453" s="537"/>
      <c r="C453" s="537"/>
      <c r="D453" s="537"/>
      <c r="E453" s="537"/>
      <c r="F453" s="537"/>
      <c r="G453" s="537"/>
      <c r="H453" s="647"/>
      <c r="I453" s="537"/>
      <c r="J453" s="648"/>
      <c r="K453" s="505" t="s">
        <v>520</v>
      </c>
      <c r="L453" s="506" t="s">
        <v>152</v>
      </c>
      <c r="M453" s="491"/>
      <c r="N453" s="78"/>
      <c r="O453" s="77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39"/>
      <c r="AC453" s="39"/>
    </row>
    <row r="454" spans="1:105" x14ac:dyDescent="0.25">
      <c r="A454" s="35" t="s">
        <v>363</v>
      </c>
      <c r="B454" s="537"/>
      <c r="C454" s="537"/>
      <c r="D454" s="537"/>
      <c r="E454" s="537"/>
      <c r="F454" s="537"/>
      <c r="G454" s="537"/>
      <c r="H454" s="647"/>
      <c r="I454" s="537"/>
      <c r="J454" s="648"/>
      <c r="K454" s="505" t="s">
        <v>521</v>
      </c>
      <c r="L454" s="506" t="s">
        <v>152</v>
      </c>
      <c r="M454" s="491"/>
      <c r="N454" s="78"/>
      <c r="O454" s="77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39"/>
      <c r="AC454" s="39"/>
    </row>
    <row r="455" spans="1:105" x14ac:dyDescent="0.25">
      <c r="A455" s="35" t="s">
        <v>363</v>
      </c>
      <c r="B455" s="537"/>
      <c r="C455" s="537"/>
      <c r="D455" s="537"/>
      <c r="E455" s="537"/>
      <c r="F455" s="537"/>
      <c r="G455" s="537"/>
      <c r="H455" s="647"/>
      <c r="I455" s="537"/>
      <c r="J455" s="648"/>
      <c r="K455" s="505" t="s">
        <v>522</v>
      </c>
      <c r="L455" s="506" t="s">
        <v>152</v>
      </c>
      <c r="M455" s="491" t="s">
        <v>60</v>
      </c>
      <c r="N455" s="78"/>
      <c r="O455" s="77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39"/>
      <c r="AC455" s="39"/>
    </row>
    <row r="456" spans="1:105" x14ac:dyDescent="0.25">
      <c r="A456" s="35" t="s">
        <v>363</v>
      </c>
      <c r="B456" s="537"/>
      <c r="C456" s="537"/>
      <c r="D456" s="537"/>
      <c r="E456" s="537"/>
      <c r="F456" s="537"/>
      <c r="G456" s="537"/>
      <c r="H456" s="647"/>
      <c r="I456" s="537"/>
      <c r="J456" s="648"/>
      <c r="K456" s="505" t="s">
        <v>523</v>
      </c>
      <c r="L456" s="506" t="s">
        <v>254</v>
      </c>
      <c r="M456" s="491"/>
      <c r="N456" s="78"/>
      <c r="O456" s="77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39"/>
      <c r="AC456" s="39"/>
    </row>
    <row r="457" spans="1:105" x14ac:dyDescent="0.25">
      <c r="A457" s="35" t="s">
        <v>363</v>
      </c>
      <c r="B457" s="537"/>
      <c r="C457" s="537"/>
      <c r="D457" s="537"/>
      <c r="E457" s="537"/>
      <c r="F457" s="537"/>
      <c r="G457" s="537"/>
      <c r="H457" s="647"/>
      <c r="I457" s="537"/>
      <c r="J457" s="648"/>
      <c r="K457" s="505" t="s">
        <v>524</v>
      </c>
      <c r="L457" s="506" t="s">
        <v>254</v>
      </c>
      <c r="M457" s="491"/>
      <c r="N457" s="78"/>
      <c r="O457" s="77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39"/>
      <c r="AC457" s="39"/>
    </row>
    <row r="458" spans="1:105" x14ac:dyDescent="0.25">
      <c r="A458" s="35" t="s">
        <v>363</v>
      </c>
      <c r="B458" s="537"/>
      <c r="C458" s="537"/>
      <c r="D458" s="537"/>
      <c r="E458" s="537"/>
      <c r="F458" s="537"/>
      <c r="G458" s="537"/>
      <c r="H458" s="647"/>
      <c r="I458" s="537"/>
      <c r="J458" s="648"/>
      <c r="K458" s="505" t="s">
        <v>525</v>
      </c>
      <c r="L458" s="506" t="s">
        <v>256</v>
      </c>
      <c r="M458" s="491"/>
      <c r="N458" s="78"/>
      <c r="O458" s="77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39"/>
      <c r="AC458" s="39"/>
    </row>
    <row r="459" spans="1:105" ht="15.75" thickBot="1" x14ac:dyDescent="0.3">
      <c r="A459" s="35" t="s">
        <v>363</v>
      </c>
      <c r="B459" s="537"/>
      <c r="C459" s="537"/>
      <c r="D459" s="537"/>
      <c r="E459" s="537"/>
      <c r="F459" s="537"/>
      <c r="G459" s="537"/>
      <c r="H459" s="647"/>
      <c r="I459" s="538"/>
      <c r="J459" s="650"/>
      <c r="K459" s="508" t="s">
        <v>526</v>
      </c>
      <c r="L459" s="509" t="s">
        <v>256</v>
      </c>
      <c r="M459" s="491"/>
      <c r="N459" s="78"/>
      <c r="O459" s="77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39"/>
      <c r="AC459" s="39"/>
    </row>
    <row r="460" spans="1:105" s="26" customFormat="1" ht="16.5" thickTop="1" thickBot="1" x14ac:dyDescent="0.3">
      <c r="A460" s="514" t="s">
        <v>4857</v>
      </c>
      <c r="B460" s="644"/>
      <c r="C460" s="644"/>
      <c r="D460" s="644"/>
      <c r="E460" s="644"/>
      <c r="F460" s="644"/>
      <c r="G460" s="644"/>
      <c r="H460" s="2795">
        <v>1</v>
      </c>
      <c r="I460" s="2784">
        <v>0</v>
      </c>
      <c r="J460" s="659">
        <v>1</v>
      </c>
      <c r="K460" s="577" t="s">
        <v>528</v>
      </c>
      <c r="L460" s="578" t="s">
        <v>32</v>
      </c>
      <c r="M460" s="499" t="s">
        <v>5046</v>
      </c>
      <c r="N460" s="90"/>
      <c r="O460" s="89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2"/>
      <c r="AC460" s="92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</row>
    <row r="461" spans="1:105" ht="15.75" thickTop="1" x14ac:dyDescent="0.25">
      <c r="A461" s="35" t="s">
        <v>529</v>
      </c>
      <c r="B461" s="537">
        <v>2</v>
      </c>
      <c r="C461" s="537">
        <v>0</v>
      </c>
      <c r="D461" s="537">
        <v>0</v>
      </c>
      <c r="E461" s="537">
        <v>0</v>
      </c>
      <c r="F461" s="537">
        <v>0</v>
      </c>
      <c r="G461" s="537">
        <v>23</v>
      </c>
      <c r="H461" s="647">
        <v>2</v>
      </c>
      <c r="I461" s="2777">
        <v>0</v>
      </c>
      <c r="J461" s="646">
        <v>2</v>
      </c>
      <c r="K461" s="503" t="s">
        <v>530</v>
      </c>
      <c r="L461" s="504" t="s">
        <v>36</v>
      </c>
      <c r="M461" s="491"/>
      <c r="N461" s="78" t="s">
        <v>91</v>
      </c>
      <c r="O461" s="77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39"/>
      <c r="AC461" s="39"/>
    </row>
    <row r="462" spans="1:105" ht="15.75" thickBot="1" x14ac:dyDescent="0.3">
      <c r="A462" s="35" t="s">
        <v>529</v>
      </c>
      <c r="B462" s="537"/>
      <c r="C462" s="537"/>
      <c r="D462" s="537"/>
      <c r="E462" s="537"/>
      <c r="F462" s="537"/>
      <c r="G462" s="537"/>
      <c r="H462" s="647"/>
      <c r="I462" s="538"/>
      <c r="J462" s="650"/>
      <c r="K462" s="508" t="s">
        <v>531</v>
      </c>
      <c r="L462" s="509" t="s">
        <v>63</v>
      </c>
      <c r="M462" s="491"/>
      <c r="N462" s="78"/>
      <c r="O462" s="77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39"/>
      <c r="AC462" s="39"/>
    </row>
    <row r="463" spans="1:105" s="2935" customFormat="1" ht="15.75" thickTop="1" x14ac:dyDescent="0.25">
      <c r="A463" s="43" t="s">
        <v>532</v>
      </c>
      <c r="B463" s="543">
        <v>7</v>
      </c>
      <c r="C463" s="543">
        <v>1</v>
      </c>
      <c r="D463" s="543">
        <v>0</v>
      </c>
      <c r="E463" s="543">
        <v>0</v>
      </c>
      <c r="F463" s="543">
        <v>0</v>
      </c>
      <c r="G463" s="543">
        <v>18</v>
      </c>
      <c r="H463" s="2790">
        <v>2</v>
      </c>
      <c r="I463" s="545">
        <v>0</v>
      </c>
      <c r="J463" s="656">
        <v>2</v>
      </c>
      <c r="K463" s="2936" t="s">
        <v>4916</v>
      </c>
      <c r="L463" s="2937" t="s">
        <v>388</v>
      </c>
      <c r="M463" s="2930"/>
      <c r="N463" s="2931"/>
      <c r="O463" s="2931"/>
      <c r="P463" s="2931"/>
      <c r="Q463" s="2931"/>
      <c r="R463" s="2931"/>
      <c r="S463" s="2931"/>
      <c r="T463" s="2931"/>
      <c r="U463" s="2931"/>
      <c r="V463" s="2931"/>
      <c r="W463" s="2931"/>
      <c r="X463" s="2931"/>
      <c r="Y463" s="2931"/>
      <c r="Z463" s="2931"/>
      <c r="AA463" s="2931"/>
      <c r="AB463" s="2932"/>
      <c r="AC463" s="2932"/>
      <c r="AD463" s="2934"/>
      <c r="AE463" s="2934"/>
      <c r="AF463" s="2934"/>
      <c r="AG463" s="2934"/>
      <c r="AH463" s="2934"/>
      <c r="AI463" s="2934"/>
      <c r="AJ463" s="2934"/>
      <c r="AK463" s="2934"/>
      <c r="AL463" s="2934"/>
      <c r="AM463" s="2934"/>
      <c r="AN463" s="2934"/>
      <c r="AO463" s="2934"/>
      <c r="AP463" s="2934"/>
      <c r="AQ463" s="2934"/>
      <c r="AR463" s="2934"/>
      <c r="AS463" s="2934"/>
      <c r="AT463" s="2934"/>
      <c r="AU463" s="2934"/>
      <c r="AV463" s="2934"/>
      <c r="AW463" s="2934"/>
      <c r="AX463" s="2934"/>
      <c r="AY463" s="2934"/>
      <c r="AZ463" s="2934"/>
      <c r="BA463" s="2934"/>
      <c r="BB463" s="2934"/>
      <c r="BC463" s="2934"/>
      <c r="BD463" s="2934"/>
      <c r="BE463" s="2934"/>
      <c r="BF463" s="2934"/>
      <c r="BG463" s="2934"/>
      <c r="BH463" s="2934"/>
      <c r="BI463" s="2934"/>
      <c r="BJ463" s="2934"/>
      <c r="BK463" s="2934"/>
      <c r="BL463" s="2934"/>
      <c r="BM463" s="2934"/>
      <c r="BN463" s="2934"/>
      <c r="BO463" s="2934"/>
      <c r="BP463" s="2934"/>
      <c r="BQ463" s="2934"/>
      <c r="BR463" s="2934"/>
      <c r="BS463" s="2934"/>
      <c r="BT463" s="2934"/>
      <c r="BU463" s="2934"/>
      <c r="BV463" s="2934"/>
      <c r="BW463" s="2934"/>
      <c r="BX463" s="2934"/>
      <c r="BY463" s="2934"/>
      <c r="BZ463" s="2934"/>
      <c r="CA463" s="2934"/>
      <c r="CB463" s="2934"/>
      <c r="CC463" s="2934"/>
      <c r="CD463" s="2934"/>
      <c r="CE463" s="2934"/>
      <c r="CF463" s="2934"/>
      <c r="CG463" s="2934"/>
      <c r="CH463" s="2934"/>
      <c r="CI463" s="2934"/>
      <c r="CJ463" s="2934"/>
      <c r="CK463" s="2934"/>
      <c r="CL463" s="2934"/>
      <c r="CM463" s="2934"/>
      <c r="CN463" s="2934"/>
      <c r="CO463" s="2934"/>
      <c r="CP463" s="2934"/>
      <c r="CQ463" s="2934"/>
      <c r="CR463" s="2934"/>
      <c r="CS463" s="2934"/>
      <c r="CT463" s="2934"/>
      <c r="CU463" s="2934"/>
      <c r="CV463" s="2934"/>
      <c r="CW463" s="2934"/>
      <c r="CX463" s="2934"/>
      <c r="CY463" s="2934"/>
      <c r="CZ463" s="2934"/>
      <c r="DA463" s="2934"/>
    </row>
    <row r="464" spans="1:105" ht="15.75" thickBot="1" x14ac:dyDescent="0.3">
      <c r="A464" s="35" t="s">
        <v>532</v>
      </c>
      <c r="B464" s="537"/>
      <c r="C464" s="537"/>
      <c r="D464" s="537"/>
      <c r="E464" s="537"/>
      <c r="F464" s="537"/>
      <c r="G464" s="537"/>
      <c r="H464" s="647"/>
      <c r="I464" s="537"/>
      <c r="J464" s="648"/>
      <c r="K464" s="508" t="s">
        <v>533</v>
      </c>
      <c r="L464" s="509" t="s">
        <v>63</v>
      </c>
      <c r="M464" s="494"/>
      <c r="N464" s="77"/>
      <c r="O464" s="77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39"/>
      <c r="AC464" s="39"/>
    </row>
    <row r="465" spans="1:105" s="17" customFormat="1" ht="16.5" thickTop="1" thickBot="1" x14ac:dyDescent="0.3">
      <c r="A465" s="513" t="s">
        <v>5026</v>
      </c>
      <c r="B465" s="549"/>
      <c r="C465" s="549"/>
      <c r="D465" s="549"/>
      <c r="E465" s="549"/>
      <c r="F465" s="549"/>
      <c r="G465" s="549"/>
      <c r="H465" s="2796">
        <v>1</v>
      </c>
      <c r="I465" s="2785">
        <v>0</v>
      </c>
      <c r="J465" s="666">
        <v>1</v>
      </c>
      <c r="K465" s="577" t="s">
        <v>535</v>
      </c>
      <c r="L465" s="578" t="s">
        <v>32</v>
      </c>
      <c r="M465" s="492" t="s">
        <v>5047</v>
      </c>
      <c r="N465" s="75"/>
      <c r="O465" s="74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67"/>
      <c r="AC465" s="67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</row>
    <row r="466" spans="1:105" s="2935" customFormat="1" ht="15.75" thickTop="1" x14ac:dyDescent="0.25">
      <c r="A466" s="43" t="s">
        <v>538</v>
      </c>
      <c r="B466" s="543">
        <v>554</v>
      </c>
      <c r="C466" s="543">
        <v>31</v>
      </c>
      <c r="D466" s="543">
        <v>0</v>
      </c>
      <c r="E466" s="543">
        <v>16</v>
      </c>
      <c r="F466" s="543">
        <v>16</v>
      </c>
      <c r="G466" s="543">
        <v>2164</v>
      </c>
      <c r="H466" s="2790">
        <v>10</v>
      </c>
      <c r="I466" s="2781">
        <v>0</v>
      </c>
      <c r="J466" s="663">
        <v>10</v>
      </c>
      <c r="K466" s="2936" t="s">
        <v>537</v>
      </c>
      <c r="L466" s="2937" t="s">
        <v>20</v>
      </c>
      <c r="M466" s="2930"/>
      <c r="N466" s="2931"/>
      <c r="O466" s="2931"/>
      <c r="P466" s="2931"/>
      <c r="Q466" s="2931"/>
      <c r="R466" s="2931"/>
      <c r="S466" s="2931"/>
      <c r="T466" s="2931"/>
      <c r="U466" s="2931"/>
      <c r="V466" s="2931"/>
      <c r="W466" s="2931"/>
      <c r="X466" s="2931"/>
      <c r="Y466" s="2931"/>
      <c r="Z466" s="2931"/>
      <c r="AA466" s="2931"/>
      <c r="AB466" s="2932"/>
      <c r="AC466" s="2932"/>
      <c r="AD466" s="2934"/>
      <c r="AE466" s="2934"/>
      <c r="AF466" s="2934"/>
      <c r="AG466" s="2934"/>
      <c r="AH466" s="2934"/>
      <c r="AI466" s="2934"/>
      <c r="AJ466" s="2934"/>
      <c r="AK466" s="2934"/>
      <c r="AL466" s="2934"/>
      <c r="AM466" s="2934"/>
      <c r="AN466" s="2934"/>
      <c r="AO466" s="2934"/>
      <c r="AP466" s="2934"/>
      <c r="AQ466" s="2934"/>
      <c r="AR466" s="2934"/>
      <c r="AS466" s="2934"/>
      <c r="AT466" s="2934"/>
      <c r="AU466" s="2934"/>
      <c r="AV466" s="2934"/>
      <c r="AW466" s="2934"/>
      <c r="AX466" s="2934"/>
      <c r="AY466" s="2934"/>
      <c r="AZ466" s="2934"/>
      <c r="BA466" s="2934"/>
      <c r="BB466" s="2934"/>
      <c r="BC466" s="2934"/>
      <c r="BD466" s="2934"/>
      <c r="BE466" s="2934"/>
      <c r="BF466" s="2934"/>
      <c r="BG466" s="2934"/>
      <c r="BH466" s="2934"/>
      <c r="BI466" s="2934"/>
      <c r="BJ466" s="2934"/>
      <c r="BK466" s="2934"/>
      <c r="BL466" s="2934"/>
      <c r="BM466" s="2934"/>
      <c r="BN466" s="2934"/>
      <c r="BO466" s="2934"/>
      <c r="BP466" s="2934"/>
      <c r="BQ466" s="2934"/>
      <c r="BR466" s="2934"/>
      <c r="BS466" s="2934"/>
      <c r="BT466" s="2934"/>
      <c r="BU466" s="2934"/>
      <c r="BV466" s="2934"/>
      <c r="BW466" s="2934"/>
      <c r="BX466" s="2934"/>
      <c r="BY466" s="2934"/>
      <c r="BZ466" s="2934"/>
      <c r="CA466" s="2934"/>
      <c r="CB466" s="2934"/>
      <c r="CC466" s="2934"/>
      <c r="CD466" s="2934"/>
      <c r="CE466" s="2934"/>
      <c r="CF466" s="2934"/>
      <c r="CG466" s="2934"/>
      <c r="CH466" s="2934"/>
      <c r="CI466" s="2934"/>
      <c r="CJ466" s="2934"/>
      <c r="CK466" s="2934"/>
      <c r="CL466" s="2934"/>
      <c r="CM466" s="2934"/>
      <c r="CN466" s="2934"/>
      <c r="CO466" s="2934"/>
      <c r="CP466" s="2934"/>
      <c r="CQ466" s="2934"/>
      <c r="CR466" s="2934"/>
      <c r="CS466" s="2934"/>
      <c r="CT466" s="2934"/>
      <c r="CU466" s="2934"/>
      <c r="CV466" s="2934"/>
      <c r="CW466" s="2934"/>
      <c r="CX466" s="2934"/>
      <c r="CY466" s="2934"/>
      <c r="CZ466" s="2934"/>
      <c r="DA466" s="2934"/>
    </row>
    <row r="467" spans="1:105" x14ac:dyDescent="0.25">
      <c r="A467" s="20" t="s">
        <v>538</v>
      </c>
      <c r="B467" s="542"/>
      <c r="C467" s="542"/>
      <c r="D467" s="542"/>
      <c r="E467" s="542"/>
      <c r="F467" s="541"/>
      <c r="G467" s="542"/>
      <c r="H467" s="653"/>
      <c r="I467" s="541"/>
      <c r="J467" s="654"/>
      <c r="K467" s="505" t="s">
        <v>539</v>
      </c>
      <c r="L467" s="506" t="s">
        <v>20</v>
      </c>
      <c r="M467" s="497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39"/>
      <c r="AC467" s="39"/>
    </row>
    <row r="468" spans="1:105" x14ac:dyDescent="0.25">
      <c r="A468" s="20" t="s">
        <v>538</v>
      </c>
      <c r="B468" s="542"/>
      <c r="C468" s="542"/>
      <c r="D468" s="542"/>
      <c r="E468" s="542"/>
      <c r="F468" s="541"/>
      <c r="G468" s="542"/>
      <c r="H468" s="653"/>
      <c r="I468" s="541"/>
      <c r="J468" s="654"/>
      <c r="K468" s="505" t="s">
        <v>540</v>
      </c>
      <c r="L468" s="506" t="s">
        <v>20</v>
      </c>
      <c r="M468" s="497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39"/>
      <c r="AC468" s="39"/>
    </row>
    <row r="469" spans="1:105" x14ac:dyDescent="0.25">
      <c r="A469" s="20" t="s">
        <v>538</v>
      </c>
      <c r="B469" s="542"/>
      <c r="C469" s="542"/>
      <c r="D469" s="542"/>
      <c r="E469" s="542"/>
      <c r="F469" s="541"/>
      <c r="G469" s="542"/>
      <c r="H469" s="653"/>
      <c r="I469" s="541"/>
      <c r="J469" s="654"/>
      <c r="K469" s="505" t="s">
        <v>541</v>
      </c>
      <c r="L469" s="506" t="s">
        <v>20</v>
      </c>
      <c r="M469" s="497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39"/>
      <c r="AC469" s="39"/>
    </row>
    <row r="470" spans="1:105" x14ac:dyDescent="0.25">
      <c r="A470" s="20" t="s">
        <v>538</v>
      </c>
      <c r="B470" s="542"/>
      <c r="C470" s="542"/>
      <c r="D470" s="542"/>
      <c r="E470" s="542"/>
      <c r="F470" s="541"/>
      <c r="G470" s="542"/>
      <c r="H470" s="653"/>
      <c r="I470" s="541"/>
      <c r="J470" s="654"/>
      <c r="K470" s="505" t="s">
        <v>542</v>
      </c>
      <c r="L470" s="506" t="s">
        <v>20</v>
      </c>
      <c r="M470" s="497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39"/>
      <c r="AC470" s="39"/>
    </row>
    <row r="471" spans="1:105" x14ac:dyDescent="0.25">
      <c r="A471" s="20" t="s">
        <v>538</v>
      </c>
      <c r="B471" s="542"/>
      <c r="C471" s="542"/>
      <c r="D471" s="542"/>
      <c r="E471" s="542"/>
      <c r="F471" s="541"/>
      <c r="G471" s="542"/>
      <c r="H471" s="653"/>
      <c r="I471" s="541"/>
      <c r="J471" s="654"/>
      <c r="K471" s="505" t="s">
        <v>543</v>
      </c>
      <c r="L471" s="506" t="s">
        <v>20</v>
      </c>
      <c r="M471" s="497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39"/>
      <c r="AC471" s="39"/>
    </row>
    <row r="472" spans="1:105" x14ac:dyDescent="0.25">
      <c r="A472" s="20" t="s">
        <v>538</v>
      </c>
      <c r="B472" s="542"/>
      <c r="C472" s="542"/>
      <c r="D472" s="542"/>
      <c r="E472" s="542"/>
      <c r="F472" s="541"/>
      <c r="G472" s="542"/>
      <c r="H472" s="653"/>
      <c r="I472" s="541"/>
      <c r="J472" s="654"/>
      <c r="K472" s="505" t="s">
        <v>544</v>
      </c>
      <c r="L472" s="506" t="s">
        <v>45</v>
      </c>
      <c r="M472" s="497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39"/>
      <c r="AC472" s="39"/>
    </row>
    <row r="473" spans="1:105" x14ac:dyDescent="0.25">
      <c r="A473" s="20" t="s">
        <v>538</v>
      </c>
      <c r="B473" s="542"/>
      <c r="C473" s="542"/>
      <c r="D473" s="542"/>
      <c r="E473" s="542"/>
      <c r="F473" s="541"/>
      <c r="G473" s="542"/>
      <c r="H473" s="653"/>
      <c r="I473" s="541"/>
      <c r="J473" s="654"/>
      <c r="K473" s="505" t="s">
        <v>545</v>
      </c>
      <c r="L473" s="506" t="s">
        <v>63</v>
      </c>
      <c r="M473" s="497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39"/>
      <c r="AC473" s="39"/>
    </row>
    <row r="474" spans="1:105" x14ac:dyDescent="0.25">
      <c r="A474" s="20" t="s">
        <v>538</v>
      </c>
      <c r="B474" s="542"/>
      <c r="C474" s="542"/>
      <c r="D474" s="542"/>
      <c r="E474" s="542"/>
      <c r="F474" s="541"/>
      <c r="G474" s="542"/>
      <c r="H474" s="653"/>
      <c r="I474" s="541"/>
      <c r="J474" s="654"/>
      <c r="K474" s="505" t="s">
        <v>546</v>
      </c>
      <c r="L474" s="506" t="s">
        <v>63</v>
      </c>
      <c r="M474" s="497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39"/>
      <c r="AC474" s="39"/>
    </row>
    <row r="475" spans="1:105" s="29" customFormat="1" ht="15.75" thickBot="1" x14ac:dyDescent="0.3">
      <c r="A475" s="30" t="s">
        <v>538</v>
      </c>
      <c r="B475" s="548"/>
      <c r="C475" s="548"/>
      <c r="D475" s="548"/>
      <c r="E475" s="548"/>
      <c r="F475" s="548"/>
      <c r="G475" s="548"/>
      <c r="H475" s="2794"/>
      <c r="I475" s="2780"/>
      <c r="J475" s="660"/>
      <c r="K475" s="508" t="s">
        <v>547</v>
      </c>
      <c r="L475" s="509" t="s">
        <v>256</v>
      </c>
      <c r="M475" s="500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69"/>
      <c r="AC475" s="69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</row>
    <row r="476" spans="1:105" ht="15.75" thickTop="1" x14ac:dyDescent="0.25">
      <c r="A476" s="84" t="s">
        <v>548</v>
      </c>
      <c r="B476" s="545">
        <v>80</v>
      </c>
      <c r="C476" s="545">
        <v>23</v>
      </c>
      <c r="D476" s="545">
        <v>-9</v>
      </c>
      <c r="E476" s="545">
        <v>6</v>
      </c>
      <c r="F476" s="545">
        <v>-3</v>
      </c>
      <c r="G476" s="545">
        <v>503</v>
      </c>
      <c r="H476" s="655">
        <v>11</v>
      </c>
      <c r="I476" s="545">
        <v>0</v>
      </c>
      <c r="J476" s="656">
        <v>11</v>
      </c>
      <c r="K476" s="503" t="s">
        <v>549</v>
      </c>
      <c r="L476" s="504" t="s">
        <v>36</v>
      </c>
      <c r="M476" s="491"/>
      <c r="N476" s="78" t="s">
        <v>91</v>
      </c>
      <c r="O476" s="77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39"/>
      <c r="AC476" s="39"/>
    </row>
    <row r="477" spans="1:105" x14ac:dyDescent="0.25">
      <c r="A477" s="35" t="s">
        <v>548</v>
      </c>
      <c r="B477" s="537"/>
      <c r="C477" s="537"/>
      <c r="D477" s="537"/>
      <c r="E477" s="537"/>
      <c r="F477" s="537"/>
      <c r="G477" s="537"/>
      <c r="H477" s="647"/>
      <c r="I477" s="537"/>
      <c r="J477" s="648"/>
      <c r="K477" s="505" t="s">
        <v>550</v>
      </c>
      <c r="L477" s="506" t="s">
        <v>38</v>
      </c>
      <c r="M477" s="491"/>
      <c r="N477" s="78"/>
      <c r="O477" s="77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39"/>
      <c r="AC477" s="39"/>
    </row>
    <row r="478" spans="1:105" x14ac:dyDescent="0.25">
      <c r="A478" s="35" t="s">
        <v>548</v>
      </c>
      <c r="B478" s="537"/>
      <c r="C478" s="537"/>
      <c r="D478" s="537"/>
      <c r="E478" s="537"/>
      <c r="F478" s="537"/>
      <c r="G478" s="537"/>
      <c r="H478" s="647"/>
      <c r="I478" s="537"/>
      <c r="J478" s="648"/>
      <c r="K478" s="505" t="s">
        <v>551</v>
      </c>
      <c r="L478" s="506" t="s">
        <v>20</v>
      </c>
      <c r="M478" s="491"/>
      <c r="N478" s="78"/>
      <c r="O478" s="77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39"/>
      <c r="AC478" s="39"/>
    </row>
    <row r="479" spans="1:105" x14ac:dyDescent="0.25">
      <c r="A479" s="35" t="s">
        <v>548</v>
      </c>
      <c r="B479" s="537"/>
      <c r="C479" s="537"/>
      <c r="D479" s="537"/>
      <c r="E479" s="537"/>
      <c r="F479" s="537"/>
      <c r="G479" s="537"/>
      <c r="H479" s="647"/>
      <c r="I479" s="537"/>
      <c r="J479" s="648"/>
      <c r="K479" s="505" t="s">
        <v>552</v>
      </c>
      <c r="L479" s="506" t="s">
        <v>46</v>
      </c>
      <c r="M479" s="491"/>
      <c r="N479" s="78"/>
      <c r="O479" s="77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39"/>
      <c r="AC479" s="39"/>
    </row>
    <row r="480" spans="1:105" x14ac:dyDescent="0.25">
      <c r="A480" s="35" t="s">
        <v>548</v>
      </c>
      <c r="B480" s="537"/>
      <c r="C480" s="537"/>
      <c r="D480" s="537"/>
      <c r="E480" s="537"/>
      <c r="F480" s="537"/>
      <c r="G480" s="537"/>
      <c r="H480" s="647"/>
      <c r="I480" s="537"/>
      <c r="J480" s="648"/>
      <c r="K480" s="505" t="s">
        <v>553</v>
      </c>
      <c r="L480" s="506" t="s">
        <v>46</v>
      </c>
      <c r="M480" s="491"/>
      <c r="N480" s="78"/>
      <c r="O480" s="77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39"/>
      <c r="AC480" s="39"/>
    </row>
    <row r="481" spans="1:105" x14ac:dyDescent="0.25">
      <c r="A481" s="35" t="s">
        <v>548</v>
      </c>
      <c r="B481" s="537"/>
      <c r="C481" s="537"/>
      <c r="D481" s="537"/>
      <c r="E481" s="537"/>
      <c r="F481" s="537"/>
      <c r="G481" s="537"/>
      <c r="H481" s="647"/>
      <c r="I481" s="537"/>
      <c r="J481" s="648"/>
      <c r="K481" s="505" t="s">
        <v>554</v>
      </c>
      <c r="L481" s="506" t="s">
        <v>46</v>
      </c>
      <c r="M481" s="491"/>
      <c r="N481" s="78"/>
      <c r="O481" s="77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39"/>
      <c r="AC481" s="39"/>
    </row>
    <row r="482" spans="1:105" x14ac:dyDescent="0.25">
      <c r="A482" s="35" t="s">
        <v>548</v>
      </c>
      <c r="B482" s="537"/>
      <c r="C482" s="537"/>
      <c r="D482" s="537"/>
      <c r="E482" s="537"/>
      <c r="F482" s="537"/>
      <c r="G482" s="537"/>
      <c r="H482" s="647"/>
      <c r="I482" s="537"/>
      <c r="J482" s="648"/>
      <c r="K482" s="505" t="s">
        <v>555</v>
      </c>
      <c r="L482" s="506" t="s">
        <v>25</v>
      </c>
      <c r="M482" s="491"/>
      <c r="N482" s="78"/>
      <c r="O482" s="77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39"/>
      <c r="AC482" s="39"/>
    </row>
    <row r="483" spans="1:105" x14ac:dyDescent="0.25">
      <c r="A483" s="35" t="s">
        <v>548</v>
      </c>
      <c r="B483" s="537"/>
      <c r="C483" s="537"/>
      <c r="D483" s="537"/>
      <c r="E483" s="537"/>
      <c r="F483" s="537"/>
      <c r="G483" s="537"/>
      <c r="H483" s="647"/>
      <c r="I483" s="537"/>
      <c r="J483" s="648"/>
      <c r="K483" s="505" t="s">
        <v>556</v>
      </c>
      <c r="L483" s="506" t="s">
        <v>25</v>
      </c>
      <c r="M483" s="494"/>
      <c r="N483" s="77"/>
      <c r="O483" s="77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39"/>
      <c r="AC483" s="39"/>
    </row>
    <row r="484" spans="1:105" x14ac:dyDescent="0.25">
      <c r="A484" s="35" t="s">
        <v>548</v>
      </c>
      <c r="B484" s="537"/>
      <c r="C484" s="537"/>
      <c r="D484" s="537"/>
      <c r="E484" s="537"/>
      <c r="F484" s="537"/>
      <c r="G484" s="537"/>
      <c r="H484" s="647"/>
      <c r="I484" s="537"/>
      <c r="J484" s="648"/>
      <c r="K484" s="505" t="s">
        <v>557</v>
      </c>
      <c r="L484" s="506" t="s">
        <v>25</v>
      </c>
      <c r="M484" s="494"/>
      <c r="N484" s="77"/>
      <c r="O484" s="77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39"/>
      <c r="AC484" s="39"/>
    </row>
    <row r="485" spans="1:105" x14ac:dyDescent="0.25">
      <c r="A485" s="35" t="s">
        <v>548</v>
      </c>
      <c r="B485" s="537"/>
      <c r="C485" s="537"/>
      <c r="D485" s="537"/>
      <c r="E485" s="537"/>
      <c r="F485" s="537"/>
      <c r="G485" s="537"/>
      <c r="H485" s="647"/>
      <c r="I485" s="537"/>
      <c r="J485" s="648"/>
      <c r="K485" s="505" t="s">
        <v>558</v>
      </c>
      <c r="L485" s="506" t="s">
        <v>63</v>
      </c>
      <c r="M485" s="494"/>
      <c r="N485" s="77"/>
      <c r="O485" s="77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39"/>
      <c r="AC485" s="39"/>
    </row>
    <row r="486" spans="1:105" ht="15.75" thickBot="1" x14ac:dyDescent="0.3">
      <c r="A486" s="35" t="s">
        <v>548</v>
      </c>
      <c r="B486" s="537"/>
      <c r="C486" s="537"/>
      <c r="D486" s="537"/>
      <c r="E486" s="537"/>
      <c r="F486" s="537"/>
      <c r="G486" s="537"/>
      <c r="H486" s="647"/>
      <c r="I486" s="537"/>
      <c r="J486" s="648"/>
      <c r="K486" s="508" t="s">
        <v>559</v>
      </c>
      <c r="L486" s="509" t="s">
        <v>65</v>
      </c>
      <c r="M486" s="494"/>
      <c r="N486" s="77"/>
      <c r="O486" s="77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39"/>
      <c r="AC486" s="39"/>
    </row>
    <row r="487" spans="1:105" s="2935" customFormat="1" ht="16.5" thickTop="1" thickBot="1" x14ac:dyDescent="0.3">
      <c r="A487" s="43" t="s">
        <v>560</v>
      </c>
      <c r="B487" s="543">
        <v>1</v>
      </c>
      <c r="C487" s="543">
        <v>0</v>
      </c>
      <c r="D487" s="543">
        <v>0</v>
      </c>
      <c r="E487" s="543">
        <v>0</v>
      </c>
      <c r="F487" s="543">
        <v>0</v>
      </c>
      <c r="G487" s="543">
        <v>0</v>
      </c>
      <c r="H487" s="2790">
        <v>1</v>
      </c>
      <c r="I487" s="2787">
        <v>0</v>
      </c>
      <c r="J487" s="668">
        <v>1</v>
      </c>
      <c r="K487" s="2928" t="s">
        <v>561</v>
      </c>
      <c r="L487" s="2929" t="s">
        <v>63</v>
      </c>
      <c r="M487" s="2938" t="s">
        <v>277</v>
      </c>
      <c r="N487" s="2939"/>
      <c r="O487" s="2931"/>
      <c r="P487" s="2931"/>
      <c r="Q487" s="2931"/>
      <c r="R487" s="2931"/>
      <c r="S487" s="2931"/>
      <c r="T487" s="2931"/>
      <c r="U487" s="2931"/>
      <c r="V487" s="2931"/>
      <c r="W487" s="2931"/>
      <c r="X487" s="2931"/>
      <c r="Y487" s="2931"/>
      <c r="Z487" s="2931"/>
      <c r="AA487" s="2931"/>
      <c r="AB487" s="2932"/>
      <c r="AC487" s="2932"/>
      <c r="AD487" s="2934"/>
      <c r="AE487" s="2934"/>
      <c r="AF487" s="2934"/>
      <c r="AG487" s="2934"/>
      <c r="AH487" s="2934"/>
      <c r="AI487" s="2934"/>
      <c r="AJ487" s="2934"/>
      <c r="AK487" s="2934"/>
      <c r="AL487" s="2934"/>
      <c r="AM487" s="2934"/>
      <c r="AN487" s="2934"/>
      <c r="AO487" s="2934"/>
      <c r="AP487" s="2934"/>
      <c r="AQ487" s="2934"/>
      <c r="AR487" s="2934"/>
      <c r="AS487" s="2934"/>
      <c r="AT487" s="2934"/>
      <c r="AU487" s="2934"/>
      <c r="AV487" s="2934"/>
      <c r="AW487" s="2934"/>
      <c r="AX487" s="2934"/>
      <c r="AY487" s="2934"/>
      <c r="AZ487" s="2934"/>
      <c r="BA487" s="2934"/>
      <c r="BB487" s="2934"/>
      <c r="BC487" s="2934"/>
      <c r="BD487" s="2934"/>
      <c r="BE487" s="2934"/>
      <c r="BF487" s="2934"/>
      <c r="BG487" s="2934"/>
      <c r="BH487" s="2934"/>
      <c r="BI487" s="2934"/>
      <c r="BJ487" s="2934"/>
      <c r="BK487" s="2934"/>
      <c r="BL487" s="2934"/>
      <c r="BM487" s="2934"/>
      <c r="BN487" s="2934"/>
      <c r="BO487" s="2934"/>
      <c r="BP487" s="2934"/>
      <c r="BQ487" s="2934"/>
      <c r="BR487" s="2934"/>
      <c r="BS487" s="2934"/>
      <c r="BT487" s="2934"/>
      <c r="BU487" s="2934"/>
      <c r="BV487" s="2934"/>
      <c r="BW487" s="2934"/>
      <c r="BX487" s="2934"/>
      <c r="BY487" s="2934"/>
      <c r="BZ487" s="2934"/>
      <c r="CA487" s="2934"/>
      <c r="CB487" s="2934"/>
      <c r="CC487" s="2934"/>
      <c r="CD487" s="2934"/>
      <c r="CE487" s="2934"/>
      <c r="CF487" s="2934"/>
      <c r="CG487" s="2934"/>
      <c r="CH487" s="2934"/>
      <c r="CI487" s="2934"/>
      <c r="CJ487" s="2934"/>
      <c r="CK487" s="2934"/>
      <c r="CL487" s="2934"/>
      <c r="CM487" s="2934"/>
      <c r="CN487" s="2934"/>
      <c r="CO487" s="2934"/>
      <c r="CP487" s="2934"/>
      <c r="CQ487" s="2934"/>
      <c r="CR487" s="2934"/>
      <c r="CS487" s="2934"/>
      <c r="CT487" s="2934"/>
      <c r="CU487" s="2934"/>
      <c r="CV487" s="2934"/>
      <c r="CW487" s="2934"/>
      <c r="CX487" s="2934"/>
      <c r="CY487" s="2934"/>
      <c r="CZ487" s="2934"/>
      <c r="DA487" s="2934"/>
    </row>
    <row r="488" spans="1:105" s="2935" customFormat="1" ht="15.75" thickTop="1" x14ac:dyDescent="0.25">
      <c r="A488" s="43" t="s">
        <v>1673</v>
      </c>
      <c r="B488" s="543">
        <v>3</v>
      </c>
      <c r="C488" s="543">
        <v>4</v>
      </c>
      <c r="D488" s="543">
        <v>0</v>
      </c>
      <c r="E488" s="543">
        <v>0</v>
      </c>
      <c r="F488" s="543">
        <v>0</v>
      </c>
      <c r="G488" s="543">
        <v>0</v>
      </c>
      <c r="H488" s="2790">
        <v>7</v>
      </c>
      <c r="I488" s="2781">
        <v>0</v>
      </c>
      <c r="J488" s="663">
        <v>7</v>
      </c>
      <c r="K488" s="2936" t="s">
        <v>562</v>
      </c>
      <c r="L488" s="2937" t="s">
        <v>40</v>
      </c>
      <c r="M488" s="2938"/>
      <c r="N488" s="2939"/>
      <c r="O488" s="2931"/>
      <c r="P488" s="2931"/>
      <c r="Q488" s="2931"/>
      <c r="R488" s="2931"/>
      <c r="S488" s="2931"/>
      <c r="T488" s="2931"/>
      <c r="U488" s="2931"/>
      <c r="V488" s="2931"/>
      <c r="W488" s="2931"/>
      <c r="X488" s="2931"/>
      <c r="Y488" s="2931"/>
      <c r="Z488" s="2931"/>
      <c r="AA488" s="2931"/>
      <c r="AB488" s="2932"/>
      <c r="AC488" s="2932"/>
      <c r="AD488" s="2934"/>
      <c r="AE488" s="2934"/>
      <c r="AF488" s="2934"/>
      <c r="AG488" s="2934"/>
      <c r="AH488" s="2934"/>
      <c r="AI488" s="2934"/>
      <c r="AJ488" s="2934"/>
      <c r="AK488" s="2934"/>
      <c r="AL488" s="2934"/>
      <c r="AM488" s="2934"/>
      <c r="AN488" s="2934"/>
      <c r="AO488" s="2934"/>
      <c r="AP488" s="2934"/>
      <c r="AQ488" s="2934"/>
      <c r="AR488" s="2934"/>
      <c r="AS488" s="2934"/>
      <c r="AT488" s="2934"/>
      <c r="AU488" s="2934"/>
      <c r="AV488" s="2934"/>
      <c r="AW488" s="2934"/>
      <c r="AX488" s="2934"/>
      <c r="AY488" s="2934"/>
      <c r="AZ488" s="2934"/>
      <c r="BA488" s="2934"/>
      <c r="BB488" s="2934"/>
      <c r="BC488" s="2934"/>
      <c r="BD488" s="2934"/>
      <c r="BE488" s="2934"/>
      <c r="BF488" s="2934"/>
      <c r="BG488" s="2934"/>
      <c r="BH488" s="2934"/>
      <c r="BI488" s="2934"/>
      <c r="BJ488" s="2934"/>
      <c r="BK488" s="2934"/>
      <c r="BL488" s="2934"/>
      <c r="BM488" s="2934"/>
      <c r="BN488" s="2934"/>
      <c r="BO488" s="2934"/>
      <c r="BP488" s="2934"/>
      <c r="BQ488" s="2934"/>
      <c r="BR488" s="2934"/>
      <c r="BS488" s="2934"/>
      <c r="BT488" s="2934"/>
      <c r="BU488" s="2934"/>
      <c r="BV488" s="2934"/>
      <c r="BW488" s="2934"/>
      <c r="BX488" s="2934"/>
      <c r="BY488" s="2934"/>
      <c r="BZ488" s="2934"/>
      <c r="CA488" s="2934"/>
      <c r="CB488" s="2934"/>
      <c r="CC488" s="2934"/>
      <c r="CD488" s="2934"/>
      <c r="CE488" s="2934"/>
      <c r="CF488" s="2934"/>
      <c r="CG488" s="2934"/>
      <c r="CH488" s="2934"/>
      <c r="CI488" s="2934"/>
      <c r="CJ488" s="2934"/>
      <c r="CK488" s="2934"/>
      <c r="CL488" s="2934"/>
      <c r="CM488" s="2934"/>
      <c r="CN488" s="2934"/>
      <c r="CO488" s="2934"/>
      <c r="CP488" s="2934"/>
      <c r="CQ488" s="2934"/>
      <c r="CR488" s="2934"/>
      <c r="CS488" s="2934"/>
      <c r="CT488" s="2934"/>
      <c r="CU488" s="2934"/>
      <c r="CV488" s="2934"/>
      <c r="CW488" s="2934"/>
      <c r="CX488" s="2934"/>
      <c r="CY488" s="2934"/>
      <c r="CZ488" s="2934"/>
      <c r="DA488" s="2934"/>
    </row>
    <row r="489" spans="1:105" x14ac:dyDescent="0.25">
      <c r="A489" s="35" t="s">
        <v>1673</v>
      </c>
      <c r="B489" s="537"/>
      <c r="C489" s="537"/>
      <c r="D489" s="537"/>
      <c r="E489" s="537"/>
      <c r="F489" s="537"/>
      <c r="G489" s="537"/>
      <c r="H489" s="647"/>
      <c r="I489" s="537"/>
      <c r="J489" s="648"/>
      <c r="K489" s="505" t="s">
        <v>564</v>
      </c>
      <c r="L489" s="506" t="s">
        <v>40</v>
      </c>
      <c r="M489" s="494"/>
      <c r="N489" s="77"/>
      <c r="O489" s="77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39"/>
      <c r="AC489" s="39"/>
    </row>
    <row r="490" spans="1:105" x14ac:dyDescent="0.25">
      <c r="A490" s="35" t="s">
        <v>1673</v>
      </c>
      <c r="B490" s="537"/>
      <c r="C490" s="537"/>
      <c r="D490" s="537"/>
      <c r="E490" s="537"/>
      <c r="F490" s="537"/>
      <c r="G490" s="537"/>
      <c r="H490" s="647"/>
      <c r="I490" s="537"/>
      <c r="J490" s="648"/>
      <c r="K490" s="505" t="s">
        <v>565</v>
      </c>
      <c r="L490" s="506" t="s">
        <v>20</v>
      </c>
      <c r="M490" s="491"/>
      <c r="N490" s="78"/>
      <c r="O490" s="77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39"/>
      <c r="AC490" s="39"/>
    </row>
    <row r="491" spans="1:105" x14ac:dyDescent="0.25">
      <c r="A491" s="35" t="s">
        <v>1673</v>
      </c>
      <c r="B491" s="537"/>
      <c r="C491" s="537"/>
      <c r="D491" s="537"/>
      <c r="E491" s="537"/>
      <c r="F491" s="537"/>
      <c r="G491" s="537"/>
      <c r="H491" s="647"/>
      <c r="I491" s="537"/>
      <c r="J491" s="648"/>
      <c r="K491" s="505" t="s">
        <v>593</v>
      </c>
      <c r="L491" s="506" t="s">
        <v>20</v>
      </c>
      <c r="M491" s="491" t="s">
        <v>277</v>
      </c>
      <c r="N491" s="78"/>
      <c r="O491" s="77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39"/>
      <c r="AC491" s="39"/>
    </row>
    <row r="492" spans="1:105" x14ac:dyDescent="0.25">
      <c r="A492" s="35" t="s">
        <v>1673</v>
      </c>
      <c r="B492" s="537"/>
      <c r="C492" s="537"/>
      <c r="D492" s="537"/>
      <c r="E492" s="537"/>
      <c r="F492" s="537"/>
      <c r="G492" s="537"/>
      <c r="H492" s="647"/>
      <c r="I492" s="537"/>
      <c r="J492" s="648"/>
      <c r="K492" s="505" t="s">
        <v>566</v>
      </c>
      <c r="L492" s="506" t="s">
        <v>20</v>
      </c>
      <c r="M492" s="491"/>
      <c r="N492" s="78"/>
      <c r="O492" s="77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39"/>
      <c r="AC492" s="39"/>
    </row>
    <row r="493" spans="1:105" x14ac:dyDescent="0.25">
      <c r="A493" s="35" t="s">
        <v>1673</v>
      </c>
      <c r="B493" s="537"/>
      <c r="C493" s="537"/>
      <c r="D493" s="537"/>
      <c r="E493" s="537"/>
      <c r="F493" s="537"/>
      <c r="G493" s="537"/>
      <c r="H493" s="647"/>
      <c r="I493" s="537"/>
      <c r="J493" s="648"/>
      <c r="K493" s="505" t="s">
        <v>567</v>
      </c>
      <c r="L493" s="506" t="s">
        <v>20</v>
      </c>
      <c r="M493" s="491"/>
      <c r="N493" s="78"/>
      <c r="O493" s="77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39"/>
      <c r="AC493" s="39"/>
    </row>
    <row r="494" spans="1:105" ht="15.75" thickBot="1" x14ac:dyDescent="0.3">
      <c r="A494" s="35" t="s">
        <v>1673</v>
      </c>
      <c r="B494" s="537"/>
      <c r="C494" s="537"/>
      <c r="D494" s="537"/>
      <c r="E494" s="537"/>
      <c r="F494" s="537"/>
      <c r="G494" s="537"/>
      <c r="H494" s="647"/>
      <c r="I494" s="538"/>
      <c r="J494" s="650"/>
      <c r="K494" s="508" t="s">
        <v>568</v>
      </c>
      <c r="L494" s="509" t="s">
        <v>20</v>
      </c>
      <c r="M494" s="494"/>
      <c r="N494" s="77"/>
      <c r="O494" s="77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39"/>
      <c r="AC494" s="39"/>
    </row>
    <row r="495" spans="1:105" s="17" customFormat="1" ht="15.75" thickTop="1" x14ac:dyDescent="0.25">
      <c r="A495" s="19" t="s">
        <v>569</v>
      </c>
      <c r="B495" s="540">
        <v>138</v>
      </c>
      <c r="C495" s="540">
        <v>96</v>
      </c>
      <c r="D495" s="540">
        <v>-43</v>
      </c>
      <c r="E495" s="540">
        <v>-3</v>
      </c>
      <c r="F495" s="540">
        <v>-46</v>
      </c>
      <c r="G495" s="540">
        <v>2467</v>
      </c>
      <c r="H495" s="2789">
        <v>12</v>
      </c>
      <c r="I495" s="2779">
        <v>0</v>
      </c>
      <c r="J495" s="662">
        <v>12</v>
      </c>
      <c r="K495" s="503" t="s">
        <v>4917</v>
      </c>
      <c r="L495" s="504" t="s">
        <v>36</v>
      </c>
      <c r="M495" s="496"/>
      <c r="N495" s="76" t="s">
        <v>91</v>
      </c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67"/>
      <c r="AC495" s="67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</row>
    <row r="496" spans="1:105" x14ac:dyDescent="0.25">
      <c r="A496" s="20" t="s">
        <v>569</v>
      </c>
      <c r="B496" s="542"/>
      <c r="C496" s="542"/>
      <c r="D496" s="542"/>
      <c r="E496" s="542"/>
      <c r="F496" s="541"/>
      <c r="G496" s="542"/>
      <c r="H496" s="653"/>
      <c r="I496" s="541"/>
      <c r="J496" s="654"/>
      <c r="K496" s="505" t="s">
        <v>570</v>
      </c>
      <c r="L496" s="506" t="s">
        <v>38</v>
      </c>
      <c r="M496" s="497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39"/>
      <c r="AC496" s="39"/>
    </row>
    <row r="497" spans="1:105" x14ac:dyDescent="0.25">
      <c r="A497" s="20" t="s">
        <v>569</v>
      </c>
      <c r="B497" s="542"/>
      <c r="C497" s="542"/>
      <c r="D497" s="542"/>
      <c r="E497" s="542"/>
      <c r="F497" s="541"/>
      <c r="G497" s="542"/>
      <c r="H497" s="653"/>
      <c r="I497" s="541"/>
      <c r="J497" s="654"/>
      <c r="K497" s="505" t="s">
        <v>571</v>
      </c>
      <c r="L497" s="506" t="s">
        <v>20</v>
      </c>
      <c r="M497" s="497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39"/>
      <c r="AC497" s="39"/>
    </row>
    <row r="498" spans="1:105" x14ac:dyDescent="0.25">
      <c r="A498" s="32" t="s">
        <v>569</v>
      </c>
      <c r="B498" s="541"/>
      <c r="C498" s="541"/>
      <c r="D498" s="541"/>
      <c r="E498" s="541"/>
      <c r="F498" s="541"/>
      <c r="G498" s="541"/>
      <c r="H498" s="653"/>
      <c r="I498" s="541"/>
      <c r="J498" s="654"/>
      <c r="K498" s="505" t="s">
        <v>572</v>
      </c>
      <c r="L498" s="506" t="s">
        <v>20</v>
      </c>
      <c r="M498" s="497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39"/>
      <c r="AC498" s="39"/>
    </row>
    <row r="499" spans="1:105" x14ac:dyDescent="0.25">
      <c r="A499" s="20" t="s">
        <v>569</v>
      </c>
      <c r="B499" s="542"/>
      <c r="C499" s="542"/>
      <c r="D499" s="542"/>
      <c r="E499" s="542"/>
      <c r="F499" s="541"/>
      <c r="G499" s="542"/>
      <c r="H499" s="653"/>
      <c r="I499" s="541"/>
      <c r="J499" s="654"/>
      <c r="K499" s="505" t="s">
        <v>573</v>
      </c>
      <c r="L499" s="506" t="s">
        <v>20</v>
      </c>
      <c r="M499" s="497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39"/>
      <c r="AC499" s="39"/>
    </row>
    <row r="500" spans="1:105" x14ac:dyDescent="0.25">
      <c r="A500" s="20" t="s">
        <v>569</v>
      </c>
      <c r="B500" s="542"/>
      <c r="C500" s="542"/>
      <c r="D500" s="542"/>
      <c r="E500" s="542"/>
      <c r="F500" s="541"/>
      <c r="G500" s="542"/>
      <c r="H500" s="653"/>
      <c r="I500" s="541"/>
      <c r="J500" s="654"/>
      <c r="K500" s="505" t="s">
        <v>574</v>
      </c>
      <c r="L500" s="506" t="s">
        <v>20</v>
      </c>
      <c r="M500" s="497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39"/>
      <c r="AC500" s="39"/>
    </row>
    <row r="501" spans="1:105" x14ac:dyDescent="0.25">
      <c r="A501" s="32" t="s">
        <v>569</v>
      </c>
      <c r="B501" s="541"/>
      <c r="C501" s="541"/>
      <c r="D501" s="541"/>
      <c r="E501" s="541"/>
      <c r="F501" s="541"/>
      <c r="G501" s="541"/>
      <c r="H501" s="653"/>
      <c r="I501" s="541"/>
      <c r="J501" s="654"/>
      <c r="K501" s="505" t="s">
        <v>575</v>
      </c>
      <c r="L501" s="506" t="s">
        <v>45</v>
      </c>
      <c r="M501" s="497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39"/>
      <c r="AC501" s="39"/>
    </row>
    <row r="502" spans="1:105" x14ac:dyDescent="0.25">
      <c r="A502" s="20" t="s">
        <v>569</v>
      </c>
      <c r="B502" s="542"/>
      <c r="C502" s="542"/>
      <c r="D502" s="542"/>
      <c r="E502" s="542"/>
      <c r="F502" s="541"/>
      <c r="G502" s="542"/>
      <c r="H502" s="653"/>
      <c r="I502" s="541"/>
      <c r="J502" s="654"/>
      <c r="K502" s="505" t="s">
        <v>4918</v>
      </c>
      <c r="L502" s="506" t="s">
        <v>46</v>
      </c>
      <c r="M502" s="497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39"/>
      <c r="AC502" s="39"/>
    </row>
    <row r="503" spans="1:105" x14ac:dyDescent="0.25">
      <c r="A503" s="20" t="s">
        <v>569</v>
      </c>
      <c r="B503" s="542"/>
      <c r="C503" s="542"/>
      <c r="D503" s="542"/>
      <c r="E503" s="542"/>
      <c r="F503" s="541"/>
      <c r="G503" s="542"/>
      <c r="H503" s="653"/>
      <c r="I503" s="541"/>
      <c r="J503" s="654"/>
      <c r="K503" s="505" t="s">
        <v>576</v>
      </c>
      <c r="L503" s="506" t="s">
        <v>25</v>
      </c>
      <c r="M503" s="497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39"/>
      <c r="AC503" s="39"/>
    </row>
    <row r="504" spans="1:105" x14ac:dyDescent="0.25">
      <c r="A504" s="20" t="s">
        <v>569</v>
      </c>
      <c r="B504" s="542"/>
      <c r="C504" s="542"/>
      <c r="D504" s="542"/>
      <c r="E504" s="542"/>
      <c r="F504" s="541"/>
      <c r="G504" s="542"/>
      <c r="H504" s="653"/>
      <c r="I504" s="541"/>
      <c r="J504" s="654"/>
      <c r="K504" s="505" t="s">
        <v>577</v>
      </c>
      <c r="L504" s="506" t="s">
        <v>57</v>
      </c>
      <c r="M504" s="497" t="s">
        <v>578</v>
      </c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39"/>
      <c r="AC504" s="39"/>
    </row>
    <row r="505" spans="1:105" x14ac:dyDescent="0.25">
      <c r="A505" s="20" t="s">
        <v>569</v>
      </c>
      <c r="B505" s="542"/>
      <c r="C505" s="542"/>
      <c r="D505" s="542"/>
      <c r="E505" s="542"/>
      <c r="F505" s="541"/>
      <c r="G505" s="542"/>
      <c r="H505" s="653"/>
      <c r="I505" s="541"/>
      <c r="J505" s="654"/>
      <c r="K505" s="505" t="s">
        <v>579</v>
      </c>
      <c r="L505" s="506" t="s">
        <v>57</v>
      </c>
      <c r="M505" s="497" t="s">
        <v>578</v>
      </c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39"/>
      <c r="AC505" s="39"/>
    </row>
    <row r="506" spans="1:105" ht="15.75" thickBot="1" x14ac:dyDescent="0.3">
      <c r="A506" s="20" t="s">
        <v>569</v>
      </c>
      <c r="B506" s="542"/>
      <c r="C506" s="542"/>
      <c r="D506" s="542"/>
      <c r="E506" s="542"/>
      <c r="F506" s="541"/>
      <c r="G506" s="542"/>
      <c r="H506" s="653"/>
      <c r="I506" s="2780"/>
      <c r="J506" s="660"/>
      <c r="K506" s="508" t="s">
        <v>580</v>
      </c>
      <c r="L506" s="509" t="s">
        <v>63</v>
      </c>
      <c r="M506" s="497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39"/>
      <c r="AC506" s="39"/>
    </row>
    <row r="507" spans="1:105" s="17" customFormat="1" ht="15.75" thickTop="1" x14ac:dyDescent="0.25">
      <c r="A507" s="19" t="s">
        <v>581</v>
      </c>
      <c r="B507" s="540">
        <v>50</v>
      </c>
      <c r="C507" s="540">
        <v>32</v>
      </c>
      <c r="D507" s="540">
        <v>-11</v>
      </c>
      <c r="E507" s="540">
        <v>2</v>
      </c>
      <c r="F507" s="540">
        <v>-9</v>
      </c>
      <c r="G507" s="540">
        <v>126</v>
      </c>
      <c r="H507" s="2789">
        <v>3</v>
      </c>
      <c r="I507" s="2779">
        <v>0</v>
      </c>
      <c r="J507" s="662">
        <v>3</v>
      </c>
      <c r="K507" s="503" t="s">
        <v>582</v>
      </c>
      <c r="L507" s="504" t="s">
        <v>20</v>
      </c>
      <c r="M507" s="49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67"/>
      <c r="AC507" s="6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</row>
    <row r="508" spans="1:105" x14ac:dyDescent="0.25">
      <c r="A508" s="20" t="s">
        <v>581</v>
      </c>
      <c r="B508" s="542"/>
      <c r="C508" s="542"/>
      <c r="D508" s="542"/>
      <c r="E508" s="542"/>
      <c r="F508" s="541"/>
      <c r="G508" s="542"/>
      <c r="H508" s="653"/>
      <c r="I508" s="541"/>
      <c r="J508" s="654"/>
      <c r="K508" s="505" t="s">
        <v>4919</v>
      </c>
      <c r="L508" s="506" t="s">
        <v>20</v>
      </c>
      <c r="M508" s="497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39"/>
      <c r="AC508" s="39"/>
    </row>
    <row r="509" spans="1:105" s="29" customFormat="1" ht="15.75" thickBot="1" x14ac:dyDescent="0.3">
      <c r="A509" s="30" t="s">
        <v>581</v>
      </c>
      <c r="B509" s="548"/>
      <c r="C509" s="548"/>
      <c r="D509" s="548"/>
      <c r="E509" s="548"/>
      <c r="F509" s="548"/>
      <c r="G509" s="548"/>
      <c r="H509" s="2794"/>
      <c r="I509" s="2780"/>
      <c r="J509" s="660"/>
      <c r="K509" s="508" t="s">
        <v>583</v>
      </c>
      <c r="L509" s="509" t="s">
        <v>45</v>
      </c>
      <c r="M509" s="500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69"/>
      <c r="AC509" s="6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</row>
    <row r="510" spans="1:105" s="2934" customFormat="1" ht="15.75" thickTop="1" x14ac:dyDescent="0.25">
      <c r="A510" s="84" t="s">
        <v>584</v>
      </c>
      <c r="B510" s="545">
        <v>179</v>
      </c>
      <c r="C510" s="545">
        <v>147</v>
      </c>
      <c r="D510" s="545">
        <v>-16</v>
      </c>
      <c r="E510" s="545">
        <v>-2</v>
      </c>
      <c r="F510" s="545">
        <v>-18</v>
      </c>
      <c r="G510" s="545">
        <v>174</v>
      </c>
      <c r="H510" s="655">
        <v>20</v>
      </c>
      <c r="I510" s="2781">
        <v>0</v>
      </c>
      <c r="J510" s="663">
        <v>20</v>
      </c>
      <c r="K510" s="2936" t="s">
        <v>585</v>
      </c>
      <c r="L510" s="2937" t="s">
        <v>36</v>
      </c>
      <c r="M510" s="2940"/>
      <c r="N510" s="2941"/>
      <c r="O510" s="2941"/>
      <c r="P510" s="2941"/>
      <c r="Q510" s="2941"/>
      <c r="R510" s="2941"/>
      <c r="S510" s="2941"/>
      <c r="T510" s="2941"/>
      <c r="U510" s="2941"/>
      <c r="V510" s="2941"/>
      <c r="W510" s="2941"/>
      <c r="X510" s="2941"/>
      <c r="Y510" s="2941"/>
      <c r="Z510" s="2941"/>
      <c r="AA510" s="2941"/>
      <c r="AB510" s="2942"/>
      <c r="AC510" s="2942"/>
    </row>
    <row r="511" spans="1:105" x14ac:dyDescent="0.25">
      <c r="A511" s="35" t="s">
        <v>584</v>
      </c>
      <c r="B511" s="537"/>
      <c r="C511" s="537"/>
      <c r="D511" s="537"/>
      <c r="E511" s="537"/>
      <c r="F511" s="537"/>
      <c r="G511" s="537"/>
      <c r="H511" s="647"/>
      <c r="I511" s="537"/>
      <c r="J511" s="648"/>
      <c r="K511" s="505" t="s">
        <v>586</v>
      </c>
      <c r="L511" s="506" t="s">
        <v>38</v>
      </c>
      <c r="M511" s="494"/>
      <c r="N511" s="77"/>
      <c r="O511" s="77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39"/>
      <c r="AC511" s="39"/>
    </row>
    <row r="512" spans="1:105" x14ac:dyDescent="0.25">
      <c r="A512" s="35" t="s">
        <v>584</v>
      </c>
      <c r="B512" s="537"/>
      <c r="C512" s="537"/>
      <c r="D512" s="537"/>
      <c r="E512" s="537"/>
      <c r="F512" s="537"/>
      <c r="G512" s="537"/>
      <c r="H512" s="647"/>
      <c r="I512" s="537"/>
      <c r="J512" s="648"/>
      <c r="K512" s="505" t="s">
        <v>587</v>
      </c>
      <c r="L512" s="506" t="s">
        <v>20</v>
      </c>
      <c r="M512" s="494"/>
      <c r="N512" s="77"/>
      <c r="O512" s="77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39"/>
      <c r="AC512" s="39"/>
    </row>
    <row r="513" spans="1:29" x14ac:dyDescent="0.25">
      <c r="A513" s="35" t="s">
        <v>584</v>
      </c>
      <c r="B513" s="537"/>
      <c r="C513" s="537"/>
      <c r="D513" s="537"/>
      <c r="E513" s="537"/>
      <c r="F513" s="537"/>
      <c r="G513" s="537"/>
      <c r="H513" s="647"/>
      <c r="I513" s="537"/>
      <c r="J513" s="648"/>
      <c r="K513" s="505" t="s">
        <v>588</v>
      </c>
      <c r="L513" s="506" t="s">
        <v>20</v>
      </c>
      <c r="M513" s="494" t="s">
        <v>474</v>
      </c>
      <c r="N513" s="77"/>
      <c r="O513" s="77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39"/>
      <c r="AC513" s="39"/>
    </row>
    <row r="514" spans="1:29" x14ac:dyDescent="0.25">
      <c r="A514" s="35" t="s">
        <v>584</v>
      </c>
      <c r="B514" s="537"/>
      <c r="C514" s="537"/>
      <c r="D514" s="537"/>
      <c r="E514" s="537"/>
      <c r="F514" s="537"/>
      <c r="G514" s="537"/>
      <c r="H514" s="647"/>
      <c r="I514" s="537"/>
      <c r="J514" s="648"/>
      <c r="K514" s="505" t="s">
        <v>589</v>
      </c>
      <c r="L514" s="506" t="s">
        <v>20</v>
      </c>
      <c r="M514" s="494" t="s">
        <v>590</v>
      </c>
      <c r="N514" s="77"/>
      <c r="O514" s="77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39"/>
      <c r="AC514" s="39"/>
    </row>
    <row r="515" spans="1:29" x14ac:dyDescent="0.25">
      <c r="A515" s="35" t="s">
        <v>584</v>
      </c>
      <c r="B515" s="537"/>
      <c r="C515" s="537"/>
      <c r="D515" s="537"/>
      <c r="E515" s="537"/>
      <c r="F515" s="537"/>
      <c r="G515" s="537"/>
      <c r="H515" s="647"/>
      <c r="I515" s="537"/>
      <c r="J515" s="648"/>
      <c r="K515" s="505" t="s">
        <v>591</v>
      </c>
      <c r="L515" s="506" t="s">
        <v>20</v>
      </c>
      <c r="M515" s="494"/>
      <c r="N515" s="77"/>
      <c r="O515" s="77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39"/>
      <c r="AC515" s="39"/>
    </row>
    <row r="516" spans="1:29" x14ac:dyDescent="0.25">
      <c r="A516" s="35" t="s">
        <v>584</v>
      </c>
      <c r="B516" s="537"/>
      <c r="C516" s="537"/>
      <c r="D516" s="537"/>
      <c r="E516" s="537"/>
      <c r="F516" s="537"/>
      <c r="G516" s="537"/>
      <c r="H516" s="647"/>
      <c r="I516" s="537"/>
      <c r="J516" s="648"/>
      <c r="K516" s="505" t="s">
        <v>592</v>
      </c>
      <c r="L516" s="506" t="s">
        <v>20</v>
      </c>
      <c r="M516" s="494"/>
      <c r="N516" s="77"/>
      <c r="O516" s="77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39"/>
      <c r="AC516" s="39"/>
    </row>
    <row r="517" spans="1:29" x14ac:dyDescent="0.25">
      <c r="A517" s="35" t="s">
        <v>584</v>
      </c>
      <c r="B517" s="537"/>
      <c r="C517" s="537"/>
      <c r="D517" s="537"/>
      <c r="E517" s="537"/>
      <c r="F517" s="537"/>
      <c r="G517" s="537"/>
      <c r="H517" s="647"/>
      <c r="I517" s="537"/>
      <c r="J517" s="648"/>
      <c r="K517" s="505" t="s">
        <v>593</v>
      </c>
      <c r="L517" s="506" t="s">
        <v>20</v>
      </c>
      <c r="M517" s="494" t="s">
        <v>81</v>
      </c>
      <c r="N517" s="77"/>
      <c r="O517" s="77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39"/>
      <c r="AC517" s="39"/>
    </row>
    <row r="518" spans="1:29" x14ac:dyDescent="0.25">
      <c r="A518" s="35" t="s">
        <v>584</v>
      </c>
      <c r="B518" s="537"/>
      <c r="C518" s="537"/>
      <c r="D518" s="537"/>
      <c r="E518" s="537"/>
      <c r="F518" s="537"/>
      <c r="G518" s="537"/>
      <c r="H518" s="647"/>
      <c r="I518" s="537"/>
      <c r="J518" s="648"/>
      <c r="K518" s="505" t="s">
        <v>594</v>
      </c>
      <c r="L518" s="506" t="s">
        <v>20</v>
      </c>
      <c r="M518" s="494"/>
      <c r="N518" s="77"/>
      <c r="O518" s="77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39"/>
      <c r="AC518" s="39"/>
    </row>
    <row r="519" spans="1:29" x14ac:dyDescent="0.25">
      <c r="A519" s="35" t="s">
        <v>584</v>
      </c>
      <c r="B519" s="537"/>
      <c r="C519" s="537"/>
      <c r="D519" s="537"/>
      <c r="E519" s="537"/>
      <c r="F519" s="537"/>
      <c r="G519" s="537"/>
      <c r="H519" s="647"/>
      <c r="I519" s="537"/>
      <c r="J519" s="648"/>
      <c r="K519" s="505" t="s">
        <v>4920</v>
      </c>
      <c r="L519" s="506" t="s">
        <v>20</v>
      </c>
      <c r="M519" s="494"/>
      <c r="N519" s="77"/>
      <c r="O519" s="77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39"/>
      <c r="AC519" s="39"/>
    </row>
    <row r="520" spans="1:29" x14ac:dyDescent="0.25">
      <c r="A520" s="35" t="s">
        <v>584</v>
      </c>
      <c r="B520" s="537"/>
      <c r="C520" s="537"/>
      <c r="D520" s="537"/>
      <c r="E520" s="537"/>
      <c r="F520" s="537"/>
      <c r="G520" s="537"/>
      <c r="H520" s="647"/>
      <c r="I520" s="537"/>
      <c r="J520" s="648"/>
      <c r="K520" s="505" t="s">
        <v>595</v>
      </c>
      <c r="L520" s="506" t="s">
        <v>20</v>
      </c>
      <c r="M520" s="494" t="s">
        <v>512</v>
      </c>
      <c r="N520" s="77"/>
      <c r="O520" s="77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39"/>
      <c r="AC520" s="39"/>
    </row>
    <row r="521" spans="1:29" x14ac:dyDescent="0.25">
      <c r="A521" s="35" t="s">
        <v>584</v>
      </c>
      <c r="B521" s="537"/>
      <c r="C521" s="537"/>
      <c r="D521" s="537"/>
      <c r="E521" s="537"/>
      <c r="F521" s="537"/>
      <c r="G521" s="537"/>
      <c r="H521" s="647"/>
      <c r="I521" s="537"/>
      <c r="J521" s="648"/>
      <c r="K521" s="505" t="s">
        <v>596</v>
      </c>
      <c r="L521" s="506" t="s">
        <v>20</v>
      </c>
      <c r="M521" s="494"/>
      <c r="N521" s="77"/>
      <c r="O521" s="77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39"/>
      <c r="AC521" s="39"/>
    </row>
    <row r="522" spans="1:29" x14ac:dyDescent="0.25">
      <c r="A522" s="35" t="s">
        <v>584</v>
      </c>
      <c r="B522" s="537"/>
      <c r="C522" s="537"/>
      <c r="D522" s="537"/>
      <c r="E522" s="537"/>
      <c r="F522" s="537"/>
      <c r="G522" s="537"/>
      <c r="H522" s="647"/>
      <c r="I522" s="537"/>
      <c r="J522" s="648"/>
      <c r="K522" s="505" t="s">
        <v>597</v>
      </c>
      <c r="L522" s="506" t="s">
        <v>20</v>
      </c>
      <c r="M522" s="494"/>
      <c r="N522" s="77"/>
      <c r="O522" s="77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39"/>
      <c r="AC522" s="39"/>
    </row>
    <row r="523" spans="1:29" x14ac:dyDescent="0.25">
      <c r="A523" s="35" t="s">
        <v>584</v>
      </c>
      <c r="B523" s="537"/>
      <c r="C523" s="537"/>
      <c r="D523" s="537"/>
      <c r="E523" s="537"/>
      <c r="F523" s="537"/>
      <c r="G523" s="537"/>
      <c r="H523" s="647"/>
      <c r="I523" s="537"/>
      <c r="J523" s="648"/>
      <c r="K523" s="505" t="s">
        <v>598</v>
      </c>
      <c r="L523" s="506" t="s">
        <v>20</v>
      </c>
      <c r="M523" s="494"/>
      <c r="N523" s="77"/>
      <c r="O523" s="77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39"/>
      <c r="AC523" s="39"/>
    </row>
    <row r="524" spans="1:29" x14ac:dyDescent="0.25">
      <c r="A524" s="35" t="s">
        <v>584</v>
      </c>
      <c r="B524" s="537"/>
      <c r="C524" s="537"/>
      <c r="D524" s="537"/>
      <c r="E524" s="537"/>
      <c r="F524" s="537"/>
      <c r="G524" s="537"/>
      <c r="H524" s="647"/>
      <c r="I524" s="537"/>
      <c r="J524" s="648"/>
      <c r="K524" s="505" t="s">
        <v>599</v>
      </c>
      <c r="L524" s="506" t="s">
        <v>20</v>
      </c>
      <c r="M524" s="494"/>
      <c r="N524" s="77"/>
      <c r="O524" s="77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39"/>
      <c r="AC524" s="39"/>
    </row>
    <row r="525" spans="1:29" x14ac:dyDescent="0.25">
      <c r="A525" s="35" t="s">
        <v>584</v>
      </c>
      <c r="B525" s="537"/>
      <c r="C525" s="537"/>
      <c r="D525" s="537"/>
      <c r="E525" s="537"/>
      <c r="F525" s="537"/>
      <c r="G525" s="537"/>
      <c r="H525" s="647"/>
      <c r="I525" s="537"/>
      <c r="J525" s="648"/>
      <c r="K525" s="505" t="s">
        <v>600</v>
      </c>
      <c r="L525" s="506" t="s">
        <v>20</v>
      </c>
      <c r="M525" s="494"/>
      <c r="N525" s="77"/>
      <c r="O525" s="77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39"/>
      <c r="AC525" s="39"/>
    </row>
    <row r="526" spans="1:29" x14ac:dyDescent="0.25">
      <c r="A526" s="35" t="s">
        <v>584</v>
      </c>
      <c r="B526" s="537"/>
      <c r="C526" s="537"/>
      <c r="D526" s="537"/>
      <c r="E526" s="537"/>
      <c r="F526" s="537"/>
      <c r="G526" s="537"/>
      <c r="H526" s="647"/>
      <c r="I526" s="537"/>
      <c r="J526" s="648"/>
      <c r="K526" s="505" t="s">
        <v>601</v>
      </c>
      <c r="L526" s="506" t="s">
        <v>20</v>
      </c>
      <c r="M526" s="494"/>
      <c r="N526" s="77"/>
      <c r="O526" s="77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39"/>
      <c r="AC526" s="39"/>
    </row>
    <row r="527" spans="1:29" x14ac:dyDescent="0.25">
      <c r="A527" s="35" t="s">
        <v>584</v>
      </c>
      <c r="B527" s="537"/>
      <c r="C527" s="537"/>
      <c r="D527" s="537"/>
      <c r="E527" s="537"/>
      <c r="F527" s="537"/>
      <c r="G527" s="537"/>
      <c r="H527" s="647"/>
      <c r="I527" s="537"/>
      <c r="J527" s="648"/>
      <c r="K527" s="505" t="s">
        <v>602</v>
      </c>
      <c r="L527" s="506" t="s">
        <v>63</v>
      </c>
      <c r="M527" s="494"/>
      <c r="N527" s="77"/>
      <c r="O527" s="77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39"/>
      <c r="AC527" s="39"/>
    </row>
    <row r="528" spans="1:29" x14ac:dyDescent="0.25">
      <c r="A528" s="35" t="s">
        <v>584</v>
      </c>
      <c r="B528" s="537"/>
      <c r="C528" s="537"/>
      <c r="D528" s="537"/>
      <c r="E528" s="537"/>
      <c r="F528" s="537"/>
      <c r="G528" s="537"/>
      <c r="H528" s="647"/>
      <c r="I528" s="537"/>
      <c r="J528" s="648"/>
      <c r="K528" s="505" t="s">
        <v>603</v>
      </c>
      <c r="L528" s="506" t="s">
        <v>63</v>
      </c>
      <c r="M528" s="494"/>
      <c r="N528" s="77"/>
      <c r="O528" s="77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39"/>
      <c r="AC528" s="39"/>
    </row>
    <row r="529" spans="1:105" s="29" customFormat="1" ht="15.75" thickBot="1" x14ac:dyDescent="0.3">
      <c r="A529" s="85" t="s">
        <v>584</v>
      </c>
      <c r="B529" s="544"/>
      <c r="C529" s="544"/>
      <c r="D529" s="544"/>
      <c r="E529" s="544"/>
      <c r="F529" s="544"/>
      <c r="G529" s="544"/>
      <c r="H529" s="2791"/>
      <c r="I529" s="538"/>
      <c r="J529" s="650"/>
      <c r="K529" s="508" t="s">
        <v>604</v>
      </c>
      <c r="L529" s="509" t="s">
        <v>65</v>
      </c>
      <c r="M529" s="501"/>
      <c r="N529" s="86"/>
      <c r="O529" s="86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69"/>
      <c r="AC529" s="6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</row>
    <row r="530" spans="1:105" ht="15.75" thickTop="1" x14ac:dyDescent="0.25">
      <c r="A530" s="35" t="s">
        <v>605</v>
      </c>
      <c r="B530" s="537">
        <v>4883</v>
      </c>
      <c r="C530" s="537">
        <v>494</v>
      </c>
      <c r="D530" s="537">
        <v>-399</v>
      </c>
      <c r="E530" s="537">
        <v>196</v>
      </c>
      <c r="F530" s="537">
        <v>-203</v>
      </c>
      <c r="G530" s="537">
        <v>18056</v>
      </c>
      <c r="H530" s="647">
        <v>41</v>
      </c>
      <c r="I530" s="2777">
        <v>0</v>
      </c>
      <c r="J530" s="646">
        <v>41</v>
      </c>
      <c r="K530" s="503" t="s">
        <v>606</v>
      </c>
      <c r="L530" s="504" t="s">
        <v>36</v>
      </c>
      <c r="M530" s="494"/>
      <c r="N530" s="77"/>
      <c r="O530" s="77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39"/>
      <c r="AC530" s="39"/>
    </row>
    <row r="531" spans="1:105" x14ac:dyDescent="0.25">
      <c r="A531" s="35" t="s">
        <v>605</v>
      </c>
      <c r="B531" s="537"/>
      <c r="C531" s="537"/>
      <c r="D531" s="537"/>
      <c r="E531" s="537"/>
      <c r="F531" s="537"/>
      <c r="G531" s="537"/>
      <c r="H531" s="647"/>
      <c r="I531" s="537"/>
      <c r="J531" s="648"/>
      <c r="K531" s="505" t="s">
        <v>607</v>
      </c>
      <c r="L531" s="506" t="s">
        <v>38</v>
      </c>
      <c r="M531" s="494"/>
      <c r="N531" s="77"/>
      <c r="O531" s="77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39"/>
      <c r="AC531" s="39"/>
    </row>
    <row r="532" spans="1:105" x14ac:dyDescent="0.25">
      <c r="A532" s="35" t="s">
        <v>605</v>
      </c>
      <c r="B532" s="537"/>
      <c r="C532" s="537"/>
      <c r="D532" s="537"/>
      <c r="E532" s="537"/>
      <c r="F532" s="537"/>
      <c r="G532" s="537"/>
      <c r="H532" s="647"/>
      <c r="I532" s="537"/>
      <c r="J532" s="648"/>
      <c r="K532" s="505" t="s">
        <v>608</v>
      </c>
      <c r="L532" s="506" t="s">
        <v>38</v>
      </c>
      <c r="M532" s="494"/>
      <c r="N532" s="77"/>
      <c r="O532" s="77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39"/>
      <c r="AC532" s="39"/>
    </row>
    <row r="533" spans="1:105" x14ac:dyDescent="0.25">
      <c r="A533" s="35" t="s">
        <v>605</v>
      </c>
      <c r="B533" s="537"/>
      <c r="C533" s="537"/>
      <c r="D533" s="537"/>
      <c r="E533" s="537"/>
      <c r="F533" s="537"/>
      <c r="G533" s="537"/>
      <c r="H533" s="647"/>
      <c r="I533" s="537"/>
      <c r="J533" s="648"/>
      <c r="K533" s="505" t="s">
        <v>609</v>
      </c>
      <c r="L533" s="506" t="s">
        <v>38</v>
      </c>
      <c r="M533" s="494"/>
      <c r="N533" s="77"/>
      <c r="O533" s="77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39"/>
      <c r="AC533" s="39"/>
    </row>
    <row r="534" spans="1:105" x14ac:dyDescent="0.25">
      <c r="A534" s="35" t="s">
        <v>605</v>
      </c>
      <c r="B534" s="537"/>
      <c r="C534" s="537"/>
      <c r="D534" s="537"/>
      <c r="E534" s="537"/>
      <c r="F534" s="537"/>
      <c r="G534" s="537"/>
      <c r="H534" s="647"/>
      <c r="I534" s="537"/>
      <c r="J534" s="648"/>
      <c r="K534" s="505" t="s">
        <v>610</v>
      </c>
      <c r="L534" s="506" t="s">
        <v>38</v>
      </c>
      <c r="M534" s="491" t="s">
        <v>378</v>
      </c>
      <c r="N534" s="77"/>
      <c r="O534" s="77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39"/>
      <c r="AC534" s="39"/>
    </row>
    <row r="535" spans="1:105" x14ac:dyDescent="0.25">
      <c r="A535" s="35" t="s">
        <v>605</v>
      </c>
      <c r="B535" s="537"/>
      <c r="C535" s="537"/>
      <c r="D535" s="537"/>
      <c r="E535" s="537"/>
      <c r="F535" s="537"/>
      <c r="G535" s="537"/>
      <c r="H535" s="647"/>
      <c r="I535" s="537"/>
      <c r="J535" s="648"/>
      <c r="K535" s="505" t="s">
        <v>611</v>
      </c>
      <c r="L535" s="506" t="s">
        <v>40</v>
      </c>
      <c r="M535" s="494"/>
      <c r="N535" s="77"/>
      <c r="O535" s="77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39"/>
      <c r="AC535" s="39"/>
    </row>
    <row r="536" spans="1:105" x14ac:dyDescent="0.25">
      <c r="A536" s="35" t="s">
        <v>605</v>
      </c>
      <c r="B536" s="537"/>
      <c r="C536" s="537"/>
      <c r="D536" s="537"/>
      <c r="E536" s="537"/>
      <c r="F536" s="537"/>
      <c r="G536" s="537"/>
      <c r="H536" s="647"/>
      <c r="I536" s="537"/>
      <c r="J536" s="648"/>
      <c r="K536" s="505" t="s">
        <v>612</v>
      </c>
      <c r="L536" s="506" t="s">
        <v>40</v>
      </c>
      <c r="M536" s="494"/>
      <c r="N536" s="77"/>
      <c r="O536" s="77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39"/>
      <c r="AC536" s="39"/>
    </row>
    <row r="537" spans="1:105" x14ac:dyDescent="0.25">
      <c r="A537" s="35" t="s">
        <v>605</v>
      </c>
      <c r="B537" s="537"/>
      <c r="C537" s="537"/>
      <c r="D537" s="537"/>
      <c r="E537" s="537"/>
      <c r="F537" s="537"/>
      <c r="G537" s="537"/>
      <c r="H537" s="647"/>
      <c r="I537" s="537"/>
      <c r="J537" s="648"/>
      <c r="K537" s="505" t="s">
        <v>613</v>
      </c>
      <c r="L537" s="506" t="s">
        <v>40</v>
      </c>
      <c r="M537" s="494"/>
      <c r="N537" s="77"/>
      <c r="O537" s="77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39"/>
      <c r="AC537" s="39"/>
    </row>
    <row r="538" spans="1:105" x14ac:dyDescent="0.25">
      <c r="A538" s="35" t="s">
        <v>605</v>
      </c>
      <c r="B538" s="537"/>
      <c r="C538" s="537"/>
      <c r="D538" s="537"/>
      <c r="E538" s="537"/>
      <c r="F538" s="537"/>
      <c r="G538" s="537"/>
      <c r="H538" s="647"/>
      <c r="I538" s="537"/>
      <c r="J538" s="648"/>
      <c r="K538" s="505" t="s">
        <v>614</v>
      </c>
      <c r="L538" s="506" t="s">
        <v>40</v>
      </c>
      <c r="M538" s="494"/>
      <c r="N538" s="77"/>
      <c r="O538" s="77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39"/>
      <c r="AC538" s="39"/>
    </row>
    <row r="539" spans="1:105" x14ac:dyDescent="0.25">
      <c r="A539" s="35" t="s">
        <v>605</v>
      </c>
      <c r="B539" s="537"/>
      <c r="C539" s="537"/>
      <c r="D539" s="537"/>
      <c r="E539" s="537"/>
      <c r="F539" s="537"/>
      <c r="G539" s="537"/>
      <c r="H539" s="647"/>
      <c r="I539" s="537"/>
      <c r="J539" s="648"/>
      <c r="K539" s="505" t="s">
        <v>4921</v>
      </c>
      <c r="L539" s="506" t="s">
        <v>40</v>
      </c>
      <c r="M539" s="494" t="s">
        <v>185</v>
      </c>
      <c r="N539" s="77"/>
      <c r="O539" s="77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39"/>
      <c r="AC539" s="39"/>
    </row>
    <row r="540" spans="1:105" x14ac:dyDescent="0.25">
      <c r="A540" s="35" t="s">
        <v>605</v>
      </c>
      <c r="B540" s="537"/>
      <c r="C540" s="537"/>
      <c r="D540" s="537"/>
      <c r="E540" s="537"/>
      <c r="F540" s="537"/>
      <c r="G540" s="537"/>
      <c r="H540" s="647"/>
      <c r="I540" s="537"/>
      <c r="J540" s="648"/>
      <c r="K540" s="505" t="s">
        <v>615</v>
      </c>
      <c r="L540" s="507" t="s">
        <v>40</v>
      </c>
      <c r="M540" s="494"/>
      <c r="N540" s="77"/>
      <c r="O540" s="77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39"/>
      <c r="AC540" s="39"/>
    </row>
    <row r="541" spans="1:105" x14ac:dyDescent="0.25">
      <c r="A541" s="35" t="s">
        <v>605</v>
      </c>
      <c r="B541" s="537"/>
      <c r="C541" s="537"/>
      <c r="D541" s="537"/>
      <c r="E541" s="537"/>
      <c r="F541" s="537"/>
      <c r="G541" s="537"/>
      <c r="H541" s="647"/>
      <c r="I541" s="537"/>
      <c r="J541" s="648"/>
      <c r="K541" s="505" t="s">
        <v>616</v>
      </c>
      <c r="L541" s="506" t="s">
        <v>40</v>
      </c>
      <c r="M541" s="494"/>
      <c r="N541" s="77"/>
      <c r="O541" s="77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39"/>
      <c r="AC541" s="39"/>
    </row>
    <row r="542" spans="1:105" x14ac:dyDescent="0.25">
      <c r="A542" s="35" t="s">
        <v>605</v>
      </c>
      <c r="B542" s="537"/>
      <c r="C542" s="537"/>
      <c r="D542" s="537"/>
      <c r="E542" s="537"/>
      <c r="F542" s="537"/>
      <c r="G542" s="537"/>
      <c r="H542" s="647"/>
      <c r="I542" s="537"/>
      <c r="J542" s="648"/>
      <c r="K542" s="505" t="s">
        <v>617</v>
      </c>
      <c r="L542" s="506" t="s">
        <v>40</v>
      </c>
      <c r="M542" s="494"/>
      <c r="N542" s="77"/>
      <c r="O542" s="77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39"/>
      <c r="AC542" s="39"/>
    </row>
    <row r="543" spans="1:105" x14ac:dyDescent="0.25">
      <c r="A543" s="35" t="s">
        <v>605</v>
      </c>
      <c r="B543" s="537"/>
      <c r="C543" s="537"/>
      <c r="D543" s="537"/>
      <c r="E543" s="537"/>
      <c r="F543" s="537"/>
      <c r="G543" s="537"/>
      <c r="H543" s="647"/>
      <c r="I543" s="537"/>
      <c r="J543" s="648"/>
      <c r="K543" s="505" t="s">
        <v>618</v>
      </c>
      <c r="L543" s="506" t="s">
        <v>40</v>
      </c>
      <c r="M543" s="494"/>
      <c r="N543" s="77"/>
      <c r="O543" s="77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39"/>
      <c r="AC543" s="39"/>
    </row>
    <row r="544" spans="1:105" x14ac:dyDescent="0.25">
      <c r="A544" s="35" t="s">
        <v>605</v>
      </c>
      <c r="B544" s="537"/>
      <c r="C544" s="537"/>
      <c r="D544" s="537"/>
      <c r="E544" s="537"/>
      <c r="F544" s="537"/>
      <c r="G544" s="537"/>
      <c r="H544" s="647"/>
      <c r="I544" s="537"/>
      <c r="J544" s="648"/>
      <c r="K544" s="505" t="s">
        <v>619</v>
      </c>
      <c r="L544" s="506" t="s">
        <v>40</v>
      </c>
      <c r="M544" s="494"/>
      <c r="N544" s="77"/>
      <c r="O544" s="77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39"/>
      <c r="AC544" s="39"/>
    </row>
    <row r="545" spans="1:29" x14ac:dyDescent="0.25">
      <c r="A545" s="35" t="s">
        <v>605</v>
      </c>
      <c r="B545" s="537"/>
      <c r="C545" s="537"/>
      <c r="D545" s="537"/>
      <c r="E545" s="537"/>
      <c r="F545" s="537"/>
      <c r="G545" s="537"/>
      <c r="H545" s="647"/>
      <c r="I545" s="537"/>
      <c r="J545" s="648"/>
      <c r="K545" s="505" t="s">
        <v>620</v>
      </c>
      <c r="L545" s="506" t="s">
        <v>40</v>
      </c>
      <c r="M545" s="494"/>
      <c r="N545" s="77"/>
      <c r="O545" s="77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39"/>
      <c r="AC545" s="39"/>
    </row>
    <row r="546" spans="1:29" x14ac:dyDescent="0.25">
      <c r="A546" s="35" t="s">
        <v>605</v>
      </c>
      <c r="B546" s="537"/>
      <c r="C546" s="537"/>
      <c r="D546" s="537"/>
      <c r="E546" s="537"/>
      <c r="F546" s="537"/>
      <c r="G546" s="537"/>
      <c r="H546" s="647"/>
      <c r="I546" s="537"/>
      <c r="J546" s="648"/>
      <c r="K546" s="505" t="s">
        <v>621</v>
      </c>
      <c r="L546" s="506" t="s">
        <v>40</v>
      </c>
      <c r="M546" s="494"/>
      <c r="N546" s="77"/>
      <c r="O546" s="77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39"/>
      <c r="AC546" s="39"/>
    </row>
    <row r="547" spans="1:29" x14ac:dyDescent="0.25">
      <c r="A547" s="35" t="s">
        <v>605</v>
      </c>
      <c r="B547" s="537"/>
      <c r="C547" s="537"/>
      <c r="D547" s="537"/>
      <c r="E547" s="537"/>
      <c r="F547" s="537"/>
      <c r="G547" s="537"/>
      <c r="H547" s="647"/>
      <c r="I547" s="537"/>
      <c r="J547" s="648"/>
      <c r="K547" s="505" t="s">
        <v>622</v>
      </c>
      <c r="L547" s="506" t="s">
        <v>40</v>
      </c>
      <c r="M547" s="494" t="s">
        <v>359</v>
      </c>
      <c r="N547" s="77"/>
      <c r="O547" s="77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39"/>
      <c r="AC547" s="39"/>
    </row>
    <row r="548" spans="1:29" x14ac:dyDescent="0.25">
      <c r="A548" s="35" t="s">
        <v>605</v>
      </c>
      <c r="B548" s="537"/>
      <c r="C548" s="537"/>
      <c r="D548" s="537"/>
      <c r="E548" s="537"/>
      <c r="F548" s="537"/>
      <c r="G548" s="537"/>
      <c r="H548" s="647"/>
      <c r="I548" s="537"/>
      <c r="J548" s="648"/>
      <c r="K548" s="505" t="s">
        <v>623</v>
      </c>
      <c r="L548" s="506" t="s">
        <v>20</v>
      </c>
      <c r="M548" s="494"/>
      <c r="N548" s="77"/>
      <c r="O548" s="77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39"/>
      <c r="AC548" s="39"/>
    </row>
    <row r="549" spans="1:29" x14ac:dyDescent="0.25">
      <c r="A549" s="35" t="s">
        <v>605</v>
      </c>
      <c r="B549" s="537"/>
      <c r="C549" s="537"/>
      <c r="D549" s="537"/>
      <c r="E549" s="537"/>
      <c r="F549" s="537"/>
      <c r="G549" s="537"/>
      <c r="H549" s="647"/>
      <c r="I549" s="537"/>
      <c r="J549" s="648"/>
      <c r="K549" s="505" t="s">
        <v>624</v>
      </c>
      <c r="L549" s="506" t="s">
        <v>45</v>
      </c>
      <c r="M549" s="494"/>
      <c r="N549" s="77"/>
      <c r="O549" s="77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39"/>
      <c r="AC549" s="39"/>
    </row>
    <row r="550" spans="1:29" x14ac:dyDescent="0.25">
      <c r="A550" s="35" t="s">
        <v>605</v>
      </c>
      <c r="B550" s="537"/>
      <c r="C550" s="537"/>
      <c r="D550" s="537"/>
      <c r="E550" s="537"/>
      <c r="F550" s="537"/>
      <c r="G550" s="537"/>
      <c r="H550" s="647"/>
      <c r="I550" s="537"/>
      <c r="J550" s="648"/>
      <c r="K550" s="505" t="s">
        <v>625</v>
      </c>
      <c r="L550" s="506" t="s">
        <v>46</v>
      </c>
      <c r="M550" s="494"/>
      <c r="N550" s="77"/>
      <c r="O550" s="77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39"/>
      <c r="AC550" s="39"/>
    </row>
    <row r="551" spans="1:29" x14ac:dyDescent="0.25">
      <c r="A551" s="35" t="s">
        <v>605</v>
      </c>
      <c r="B551" s="537"/>
      <c r="C551" s="537"/>
      <c r="D551" s="537"/>
      <c r="E551" s="537"/>
      <c r="F551" s="537"/>
      <c r="G551" s="537"/>
      <c r="H551" s="647"/>
      <c r="I551" s="537"/>
      <c r="J551" s="648"/>
      <c r="K551" s="505" t="s">
        <v>626</v>
      </c>
      <c r="L551" s="506" t="s">
        <v>46</v>
      </c>
      <c r="M551" s="494"/>
      <c r="N551" s="77"/>
      <c r="O551" s="77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39"/>
      <c r="AC551" s="39"/>
    </row>
    <row r="552" spans="1:29" x14ac:dyDescent="0.25">
      <c r="A552" s="35" t="s">
        <v>605</v>
      </c>
      <c r="B552" s="537"/>
      <c r="C552" s="537"/>
      <c r="D552" s="537"/>
      <c r="E552" s="537"/>
      <c r="F552" s="537"/>
      <c r="G552" s="537"/>
      <c r="H552" s="647"/>
      <c r="I552" s="537"/>
      <c r="J552" s="648"/>
      <c r="K552" s="505" t="s">
        <v>4922</v>
      </c>
      <c r="L552" s="506" t="s">
        <v>46</v>
      </c>
      <c r="M552" s="494"/>
      <c r="N552" s="77"/>
      <c r="O552" s="77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39"/>
      <c r="AC552" s="39"/>
    </row>
    <row r="553" spans="1:29" x14ac:dyDescent="0.25">
      <c r="A553" s="35" t="s">
        <v>605</v>
      </c>
      <c r="B553" s="537"/>
      <c r="C553" s="537"/>
      <c r="D553" s="537"/>
      <c r="E553" s="537"/>
      <c r="F553" s="537"/>
      <c r="G553" s="537"/>
      <c r="H553" s="647"/>
      <c r="I553" s="537"/>
      <c r="J553" s="648"/>
      <c r="K553" s="505" t="s">
        <v>627</v>
      </c>
      <c r="L553" s="506" t="s">
        <v>46</v>
      </c>
      <c r="M553" s="494"/>
      <c r="N553" s="77"/>
      <c r="O553" s="77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39"/>
      <c r="AC553" s="39"/>
    </row>
    <row r="554" spans="1:29" x14ac:dyDescent="0.25">
      <c r="A554" s="35" t="s">
        <v>605</v>
      </c>
      <c r="B554" s="537"/>
      <c r="C554" s="537"/>
      <c r="D554" s="537"/>
      <c r="E554" s="537"/>
      <c r="F554" s="537"/>
      <c r="G554" s="537"/>
      <c r="H554" s="647"/>
      <c r="I554" s="537"/>
      <c r="J554" s="648"/>
      <c r="K554" s="505" t="s">
        <v>628</v>
      </c>
      <c r="L554" s="506" t="s">
        <v>46</v>
      </c>
      <c r="M554" s="494"/>
      <c r="N554" s="77"/>
      <c r="O554" s="77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39"/>
      <c r="AC554" s="39"/>
    </row>
    <row r="555" spans="1:29" x14ac:dyDescent="0.25">
      <c r="A555" s="35" t="s">
        <v>605</v>
      </c>
      <c r="B555" s="537"/>
      <c r="C555" s="537"/>
      <c r="D555" s="537"/>
      <c r="E555" s="537"/>
      <c r="F555" s="537"/>
      <c r="G555" s="537"/>
      <c r="H555" s="647"/>
      <c r="I555" s="537"/>
      <c r="J555" s="648"/>
      <c r="K555" s="505" t="s">
        <v>629</v>
      </c>
      <c r="L555" s="506" t="s">
        <v>46</v>
      </c>
      <c r="M555" s="494"/>
      <c r="N555" s="77"/>
      <c r="O555" s="77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39"/>
      <c r="AC555" s="39"/>
    </row>
    <row r="556" spans="1:29" x14ac:dyDescent="0.25">
      <c r="A556" s="35" t="s">
        <v>605</v>
      </c>
      <c r="B556" s="537"/>
      <c r="C556" s="537"/>
      <c r="D556" s="537"/>
      <c r="E556" s="537"/>
      <c r="F556" s="537"/>
      <c r="G556" s="537"/>
      <c r="H556" s="647"/>
      <c r="I556" s="537"/>
      <c r="J556" s="648"/>
      <c r="K556" s="505" t="s">
        <v>630</v>
      </c>
      <c r="L556" s="506" t="s">
        <v>46</v>
      </c>
      <c r="M556" s="494"/>
      <c r="N556" s="77"/>
      <c r="O556" s="77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39"/>
      <c r="AC556" s="39"/>
    </row>
    <row r="557" spans="1:29" x14ac:dyDescent="0.25">
      <c r="A557" s="35" t="s">
        <v>605</v>
      </c>
      <c r="B557" s="537"/>
      <c r="C557" s="537"/>
      <c r="D557" s="537"/>
      <c r="E557" s="537"/>
      <c r="F557" s="537"/>
      <c r="G557" s="537"/>
      <c r="H557" s="647"/>
      <c r="I557" s="537"/>
      <c r="J557" s="648"/>
      <c r="K557" s="505" t="s">
        <v>631</v>
      </c>
      <c r="L557" s="506" t="s">
        <v>25</v>
      </c>
      <c r="M557" s="494" t="s">
        <v>170</v>
      </c>
      <c r="N557" s="77"/>
      <c r="O557" s="77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39"/>
      <c r="AC557" s="39"/>
    </row>
    <row r="558" spans="1:29" x14ac:dyDescent="0.25">
      <c r="A558" s="35" t="s">
        <v>605</v>
      </c>
      <c r="B558" s="537"/>
      <c r="C558" s="537"/>
      <c r="D558" s="537"/>
      <c r="E558" s="537"/>
      <c r="F558" s="537"/>
      <c r="G558" s="537"/>
      <c r="H558" s="647"/>
      <c r="I558" s="537"/>
      <c r="J558" s="648"/>
      <c r="K558" s="505" t="s">
        <v>632</v>
      </c>
      <c r="L558" s="506" t="s">
        <v>25</v>
      </c>
      <c r="M558" s="494"/>
      <c r="N558" s="77"/>
      <c r="O558" s="77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39"/>
      <c r="AC558" s="39"/>
    </row>
    <row r="559" spans="1:29" x14ac:dyDescent="0.25">
      <c r="A559" s="35" t="s">
        <v>605</v>
      </c>
      <c r="B559" s="537"/>
      <c r="C559" s="537"/>
      <c r="D559" s="537"/>
      <c r="E559" s="537"/>
      <c r="F559" s="537"/>
      <c r="G559" s="537"/>
      <c r="H559" s="647"/>
      <c r="I559" s="537"/>
      <c r="J559" s="648"/>
      <c r="K559" s="505" t="s">
        <v>633</v>
      </c>
      <c r="L559" s="506" t="s">
        <v>25</v>
      </c>
      <c r="M559" s="494"/>
      <c r="N559" s="77"/>
      <c r="O559" s="77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39"/>
      <c r="AC559" s="39"/>
    </row>
    <row r="560" spans="1:29" x14ac:dyDescent="0.25">
      <c r="A560" s="35" t="s">
        <v>605</v>
      </c>
      <c r="B560" s="537"/>
      <c r="C560" s="537"/>
      <c r="D560" s="537"/>
      <c r="E560" s="537"/>
      <c r="F560" s="537"/>
      <c r="G560" s="537"/>
      <c r="H560" s="647"/>
      <c r="I560" s="537"/>
      <c r="J560" s="648"/>
      <c r="K560" s="505" t="s">
        <v>634</v>
      </c>
      <c r="L560" s="506" t="s">
        <v>25</v>
      </c>
      <c r="M560" s="491"/>
      <c r="N560" s="78"/>
      <c r="O560" s="77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39"/>
      <c r="AC560" s="39"/>
    </row>
    <row r="561" spans="1:105" x14ac:dyDescent="0.25">
      <c r="A561" s="35" t="s">
        <v>605</v>
      </c>
      <c r="B561" s="537"/>
      <c r="C561" s="537"/>
      <c r="D561" s="537"/>
      <c r="E561" s="537"/>
      <c r="F561" s="537"/>
      <c r="G561" s="537"/>
      <c r="H561" s="647"/>
      <c r="I561" s="537"/>
      <c r="J561" s="648"/>
      <c r="K561" s="505" t="s">
        <v>635</v>
      </c>
      <c r="L561" s="506" t="s">
        <v>63</v>
      </c>
      <c r="M561" s="494"/>
      <c r="N561" s="77"/>
      <c r="O561" s="77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39"/>
      <c r="AC561" s="39"/>
    </row>
    <row r="562" spans="1:105" x14ac:dyDescent="0.25">
      <c r="A562" s="35" t="s">
        <v>605</v>
      </c>
      <c r="B562" s="537"/>
      <c r="C562" s="537"/>
      <c r="D562" s="537"/>
      <c r="E562" s="537"/>
      <c r="F562" s="537"/>
      <c r="G562" s="537"/>
      <c r="H562" s="647"/>
      <c r="I562" s="537"/>
      <c r="J562" s="648"/>
      <c r="K562" s="505" t="s">
        <v>636</v>
      </c>
      <c r="L562" s="506" t="s">
        <v>65</v>
      </c>
      <c r="M562" s="494"/>
      <c r="N562" s="77"/>
      <c r="O562" s="77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39"/>
      <c r="AC562" s="39"/>
    </row>
    <row r="563" spans="1:105" x14ac:dyDescent="0.25">
      <c r="A563" s="35" t="s">
        <v>605</v>
      </c>
      <c r="B563" s="537"/>
      <c r="C563" s="537"/>
      <c r="D563" s="537"/>
      <c r="E563" s="537"/>
      <c r="F563" s="537"/>
      <c r="G563" s="537"/>
      <c r="H563" s="647"/>
      <c r="I563" s="537"/>
      <c r="J563" s="648"/>
      <c r="K563" s="505" t="s">
        <v>637</v>
      </c>
      <c r="L563" s="506" t="s">
        <v>65</v>
      </c>
      <c r="M563" s="491"/>
      <c r="N563" s="78"/>
      <c r="O563" s="77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39"/>
      <c r="AC563" s="39"/>
    </row>
    <row r="564" spans="1:105" x14ac:dyDescent="0.25">
      <c r="A564" s="35" t="s">
        <v>605</v>
      </c>
      <c r="B564" s="537"/>
      <c r="C564" s="537"/>
      <c r="D564" s="537"/>
      <c r="E564" s="537"/>
      <c r="F564" s="537"/>
      <c r="G564" s="537"/>
      <c r="H564" s="647"/>
      <c r="I564" s="537"/>
      <c r="J564" s="648"/>
      <c r="K564" s="505" t="s">
        <v>638</v>
      </c>
      <c r="L564" s="506" t="s">
        <v>65</v>
      </c>
      <c r="M564" s="491"/>
      <c r="N564" s="78"/>
      <c r="O564" s="77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39"/>
      <c r="AC564" s="39"/>
    </row>
    <row r="565" spans="1:105" x14ac:dyDescent="0.25">
      <c r="A565" s="35" t="s">
        <v>605</v>
      </c>
      <c r="B565" s="537"/>
      <c r="C565" s="537"/>
      <c r="D565" s="537"/>
      <c r="E565" s="537"/>
      <c r="F565" s="537"/>
      <c r="G565" s="537"/>
      <c r="H565" s="647"/>
      <c r="I565" s="537"/>
      <c r="J565" s="648"/>
      <c r="K565" s="505" t="s">
        <v>4923</v>
      </c>
      <c r="L565" s="506" t="s">
        <v>65</v>
      </c>
      <c r="M565" s="494"/>
      <c r="N565" s="77"/>
      <c r="O565" s="77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39"/>
      <c r="AC565" s="39"/>
    </row>
    <row r="566" spans="1:105" x14ac:dyDescent="0.25">
      <c r="A566" s="35" t="s">
        <v>605</v>
      </c>
      <c r="B566" s="537"/>
      <c r="C566" s="537"/>
      <c r="D566" s="537"/>
      <c r="E566" s="537"/>
      <c r="F566" s="537"/>
      <c r="G566" s="537"/>
      <c r="H566" s="647"/>
      <c r="I566" s="537"/>
      <c r="J566" s="648"/>
      <c r="K566" s="505" t="s">
        <v>639</v>
      </c>
      <c r="L566" s="506" t="s">
        <v>65</v>
      </c>
      <c r="M566" s="491"/>
      <c r="N566" s="78"/>
      <c r="O566" s="77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39"/>
      <c r="AC566" s="39"/>
    </row>
    <row r="567" spans="1:105" x14ac:dyDescent="0.25">
      <c r="A567" s="35" t="s">
        <v>605</v>
      </c>
      <c r="B567" s="537"/>
      <c r="C567" s="537"/>
      <c r="D567" s="537"/>
      <c r="E567" s="537"/>
      <c r="F567" s="537"/>
      <c r="G567" s="537"/>
      <c r="H567" s="647"/>
      <c r="I567" s="537"/>
      <c r="J567" s="648"/>
      <c r="K567" s="505" t="s">
        <v>640</v>
      </c>
      <c r="L567" s="506" t="s">
        <v>65</v>
      </c>
      <c r="M567" s="491"/>
      <c r="N567" s="78"/>
      <c r="O567" s="77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39"/>
      <c r="AC567" s="39"/>
    </row>
    <row r="568" spans="1:105" x14ac:dyDescent="0.25">
      <c r="A568" s="35" t="s">
        <v>605</v>
      </c>
      <c r="B568" s="537"/>
      <c r="C568" s="537"/>
      <c r="D568" s="537"/>
      <c r="E568" s="537"/>
      <c r="F568" s="537"/>
      <c r="G568" s="537"/>
      <c r="H568" s="647"/>
      <c r="I568" s="537"/>
      <c r="J568" s="648"/>
      <c r="K568" s="505" t="s">
        <v>641</v>
      </c>
      <c r="L568" s="506" t="s">
        <v>65</v>
      </c>
      <c r="M568" s="491"/>
      <c r="N568" s="78"/>
      <c r="O568" s="77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39"/>
      <c r="AC568" s="39"/>
    </row>
    <row r="569" spans="1:105" x14ac:dyDescent="0.25">
      <c r="A569" s="35" t="s">
        <v>605</v>
      </c>
      <c r="B569" s="537"/>
      <c r="C569" s="537"/>
      <c r="D569" s="537"/>
      <c r="E569" s="537"/>
      <c r="F569" s="537"/>
      <c r="G569" s="537"/>
      <c r="H569" s="647"/>
      <c r="I569" s="537"/>
      <c r="J569" s="648"/>
      <c r="K569" s="505" t="s">
        <v>642</v>
      </c>
      <c r="L569" s="506" t="s">
        <v>65</v>
      </c>
      <c r="M569" s="491"/>
      <c r="N569" s="78"/>
      <c r="O569" s="77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39"/>
      <c r="AC569" s="39"/>
    </row>
    <row r="570" spans="1:105" ht="15.75" thickBot="1" x14ac:dyDescent="0.3">
      <c r="A570" s="35" t="s">
        <v>605</v>
      </c>
      <c r="B570" s="537"/>
      <c r="C570" s="537"/>
      <c r="D570" s="537"/>
      <c r="E570" s="537"/>
      <c r="F570" s="537"/>
      <c r="G570" s="537"/>
      <c r="H570" s="647"/>
      <c r="I570" s="538"/>
      <c r="J570" s="650"/>
      <c r="K570" s="508" t="s">
        <v>643</v>
      </c>
      <c r="L570" s="509" t="s">
        <v>65</v>
      </c>
      <c r="M570" s="491"/>
      <c r="N570" s="78"/>
      <c r="O570" s="77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39"/>
      <c r="AC570" s="39"/>
    </row>
    <row r="571" spans="1:105" s="17" customFormat="1" ht="15.75" thickTop="1" x14ac:dyDescent="0.25">
      <c r="A571" s="19" t="s">
        <v>644</v>
      </c>
      <c r="B571" s="540">
        <v>351</v>
      </c>
      <c r="C571" s="540">
        <v>145</v>
      </c>
      <c r="D571" s="540">
        <v>-44</v>
      </c>
      <c r="E571" s="540">
        <v>1</v>
      </c>
      <c r="F571" s="540">
        <v>-43</v>
      </c>
      <c r="G571" s="540">
        <v>710</v>
      </c>
      <c r="H571" s="2789">
        <v>8</v>
      </c>
      <c r="I571" s="2779">
        <v>0</v>
      </c>
      <c r="J571" s="662">
        <v>8</v>
      </c>
      <c r="K571" s="503" t="s">
        <v>645</v>
      </c>
      <c r="L571" s="504" t="s">
        <v>38</v>
      </c>
      <c r="M571" s="49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67"/>
      <c r="AC571" s="67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</row>
    <row r="572" spans="1:105" x14ac:dyDescent="0.25">
      <c r="A572" s="32" t="s">
        <v>644</v>
      </c>
      <c r="B572" s="541"/>
      <c r="C572" s="541"/>
      <c r="D572" s="541"/>
      <c r="E572" s="541"/>
      <c r="F572" s="541"/>
      <c r="G572" s="541"/>
      <c r="H572" s="653"/>
      <c r="I572" s="541"/>
      <c r="J572" s="654"/>
      <c r="K572" s="505" t="s">
        <v>646</v>
      </c>
      <c r="L572" s="506" t="s">
        <v>38</v>
      </c>
      <c r="M572" s="497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39"/>
      <c r="AC572" s="39"/>
    </row>
    <row r="573" spans="1:105" x14ac:dyDescent="0.25">
      <c r="A573" s="20" t="s">
        <v>644</v>
      </c>
      <c r="B573" s="542"/>
      <c r="C573" s="542"/>
      <c r="D573" s="542"/>
      <c r="E573" s="542"/>
      <c r="F573" s="541"/>
      <c r="G573" s="542"/>
      <c r="H573" s="653"/>
      <c r="I573" s="541"/>
      <c r="J573" s="654"/>
      <c r="K573" s="505" t="s">
        <v>647</v>
      </c>
      <c r="L573" s="506" t="s">
        <v>20</v>
      </c>
      <c r="M573" s="497" t="s">
        <v>648</v>
      </c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39"/>
      <c r="AC573" s="39"/>
    </row>
    <row r="574" spans="1:105" x14ac:dyDescent="0.25">
      <c r="A574" s="32" t="s">
        <v>644</v>
      </c>
      <c r="B574" s="541"/>
      <c r="C574" s="541"/>
      <c r="D574" s="541"/>
      <c r="E574" s="541"/>
      <c r="F574" s="541"/>
      <c r="G574" s="541"/>
      <c r="H574" s="653"/>
      <c r="I574" s="541"/>
      <c r="J574" s="654"/>
      <c r="K574" s="505" t="s">
        <v>649</v>
      </c>
      <c r="L574" s="506" t="s">
        <v>20</v>
      </c>
      <c r="M574" s="497" t="s">
        <v>648</v>
      </c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39"/>
      <c r="AC574" s="39"/>
    </row>
    <row r="575" spans="1:105" x14ac:dyDescent="0.25">
      <c r="A575" s="32" t="s">
        <v>644</v>
      </c>
      <c r="B575" s="541"/>
      <c r="C575" s="541"/>
      <c r="D575" s="541"/>
      <c r="E575" s="541"/>
      <c r="F575" s="541"/>
      <c r="G575" s="541"/>
      <c r="H575" s="653"/>
      <c r="I575" s="541"/>
      <c r="J575" s="654"/>
      <c r="K575" s="505" t="s">
        <v>650</v>
      </c>
      <c r="L575" s="506" t="s">
        <v>20</v>
      </c>
      <c r="M575" s="497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39"/>
      <c r="AC575" s="39"/>
    </row>
    <row r="576" spans="1:105" x14ac:dyDescent="0.25">
      <c r="A576" s="32" t="s">
        <v>644</v>
      </c>
      <c r="B576" s="541"/>
      <c r="C576" s="541"/>
      <c r="D576" s="541"/>
      <c r="E576" s="541"/>
      <c r="F576" s="541"/>
      <c r="G576" s="541"/>
      <c r="H576" s="653"/>
      <c r="I576" s="541"/>
      <c r="J576" s="654"/>
      <c r="K576" s="505" t="s">
        <v>651</v>
      </c>
      <c r="L576" s="506" t="s">
        <v>20</v>
      </c>
      <c r="M576" s="497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39"/>
      <c r="AC576" s="39"/>
    </row>
    <row r="577" spans="1:105" x14ac:dyDescent="0.25">
      <c r="A577" s="20" t="s">
        <v>644</v>
      </c>
      <c r="B577" s="542"/>
      <c r="C577" s="542"/>
      <c r="D577" s="542"/>
      <c r="E577" s="542"/>
      <c r="F577" s="541"/>
      <c r="G577" s="542"/>
      <c r="H577" s="653"/>
      <c r="I577" s="541"/>
      <c r="J577" s="654"/>
      <c r="K577" s="505" t="s">
        <v>652</v>
      </c>
      <c r="L577" s="506" t="s">
        <v>20</v>
      </c>
      <c r="M577" s="497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39"/>
      <c r="AC577" s="39"/>
    </row>
    <row r="578" spans="1:105" ht="15.75" thickBot="1" x14ac:dyDescent="0.3">
      <c r="A578" s="20" t="s">
        <v>644</v>
      </c>
      <c r="B578" s="542"/>
      <c r="C578" s="542"/>
      <c r="D578" s="542"/>
      <c r="E578" s="542"/>
      <c r="F578" s="541"/>
      <c r="G578" s="542"/>
      <c r="H578" s="653"/>
      <c r="I578" s="2780"/>
      <c r="J578" s="660"/>
      <c r="K578" s="508" t="s">
        <v>4924</v>
      </c>
      <c r="L578" s="509" t="s">
        <v>45</v>
      </c>
      <c r="M578" s="497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39"/>
      <c r="AC578" s="39"/>
    </row>
    <row r="579" spans="1:105" s="2935" customFormat="1" ht="15.75" thickTop="1" x14ac:dyDescent="0.25">
      <c r="A579" s="43" t="s">
        <v>653</v>
      </c>
      <c r="B579" s="543">
        <v>61</v>
      </c>
      <c r="C579" s="543">
        <v>39</v>
      </c>
      <c r="D579" s="543">
        <v>0</v>
      </c>
      <c r="E579" s="543">
        <v>0</v>
      </c>
      <c r="F579" s="543">
        <v>0</v>
      </c>
      <c r="G579" s="543">
        <v>212</v>
      </c>
      <c r="H579" s="2790">
        <v>5</v>
      </c>
      <c r="I579" s="2781">
        <v>0</v>
      </c>
      <c r="J579" s="663">
        <v>5</v>
      </c>
      <c r="K579" s="2936" t="s">
        <v>654</v>
      </c>
      <c r="L579" s="2937" t="s">
        <v>388</v>
      </c>
      <c r="M579" s="2930"/>
      <c r="N579" s="2931"/>
      <c r="O579" s="2931"/>
      <c r="P579" s="2931"/>
      <c r="Q579" s="2931"/>
      <c r="R579" s="2931"/>
      <c r="S579" s="2931"/>
      <c r="T579" s="2931"/>
      <c r="U579" s="2931"/>
      <c r="V579" s="2931"/>
      <c r="W579" s="2931"/>
      <c r="X579" s="2931"/>
      <c r="Y579" s="2931"/>
      <c r="Z579" s="2931"/>
      <c r="AA579" s="2931"/>
      <c r="AB579" s="2932"/>
      <c r="AC579" s="2932"/>
      <c r="AD579" s="2934"/>
      <c r="AE579" s="2934"/>
      <c r="AF579" s="2934"/>
      <c r="AG579" s="2934"/>
      <c r="AH579" s="2934"/>
      <c r="AI579" s="2934"/>
      <c r="AJ579" s="2934"/>
      <c r="AK579" s="2934"/>
      <c r="AL579" s="2934"/>
      <c r="AM579" s="2934"/>
      <c r="AN579" s="2934"/>
      <c r="AO579" s="2934"/>
      <c r="AP579" s="2934"/>
      <c r="AQ579" s="2934"/>
      <c r="AR579" s="2934"/>
      <c r="AS579" s="2934"/>
      <c r="AT579" s="2934"/>
      <c r="AU579" s="2934"/>
      <c r="AV579" s="2934"/>
      <c r="AW579" s="2934"/>
      <c r="AX579" s="2934"/>
      <c r="AY579" s="2934"/>
      <c r="AZ579" s="2934"/>
      <c r="BA579" s="2934"/>
      <c r="BB579" s="2934"/>
      <c r="BC579" s="2934"/>
      <c r="BD579" s="2934"/>
      <c r="BE579" s="2934"/>
      <c r="BF579" s="2934"/>
      <c r="BG579" s="2934"/>
      <c r="BH579" s="2934"/>
      <c r="BI579" s="2934"/>
      <c r="BJ579" s="2934"/>
      <c r="BK579" s="2934"/>
      <c r="BL579" s="2934"/>
      <c r="BM579" s="2934"/>
      <c r="BN579" s="2934"/>
      <c r="BO579" s="2934"/>
      <c r="BP579" s="2934"/>
      <c r="BQ579" s="2934"/>
      <c r="BR579" s="2934"/>
      <c r="BS579" s="2934"/>
      <c r="BT579" s="2934"/>
      <c r="BU579" s="2934"/>
      <c r="BV579" s="2934"/>
      <c r="BW579" s="2934"/>
      <c r="BX579" s="2934"/>
      <c r="BY579" s="2934"/>
      <c r="BZ579" s="2934"/>
      <c r="CA579" s="2934"/>
      <c r="CB579" s="2934"/>
      <c r="CC579" s="2934"/>
      <c r="CD579" s="2934"/>
      <c r="CE579" s="2934"/>
      <c r="CF579" s="2934"/>
      <c r="CG579" s="2934"/>
      <c r="CH579" s="2934"/>
      <c r="CI579" s="2934"/>
      <c r="CJ579" s="2934"/>
      <c r="CK579" s="2934"/>
      <c r="CL579" s="2934"/>
      <c r="CM579" s="2934"/>
      <c r="CN579" s="2934"/>
      <c r="CO579" s="2934"/>
      <c r="CP579" s="2934"/>
      <c r="CQ579" s="2934"/>
      <c r="CR579" s="2934"/>
      <c r="CS579" s="2934"/>
      <c r="CT579" s="2934"/>
      <c r="CU579" s="2934"/>
      <c r="CV579" s="2934"/>
      <c r="CW579" s="2934"/>
      <c r="CX579" s="2934"/>
      <c r="CY579" s="2934"/>
      <c r="CZ579" s="2934"/>
      <c r="DA579" s="2934"/>
    </row>
    <row r="580" spans="1:105" x14ac:dyDescent="0.25">
      <c r="A580" s="35" t="s">
        <v>653</v>
      </c>
      <c r="B580" s="537"/>
      <c r="C580" s="537"/>
      <c r="D580" s="537"/>
      <c r="E580" s="537"/>
      <c r="F580" s="537"/>
      <c r="G580" s="537"/>
      <c r="H580" s="647"/>
      <c r="I580" s="537"/>
      <c r="J580" s="648"/>
      <c r="K580" s="505" t="s">
        <v>655</v>
      </c>
      <c r="L580" s="506" t="s">
        <v>20</v>
      </c>
      <c r="M580" s="494"/>
      <c r="N580" s="77"/>
      <c r="O580" s="77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39"/>
      <c r="AC580" s="39"/>
    </row>
    <row r="581" spans="1:105" x14ac:dyDescent="0.25">
      <c r="A581" s="35" t="s">
        <v>653</v>
      </c>
      <c r="B581" s="537"/>
      <c r="C581" s="537"/>
      <c r="D581" s="537"/>
      <c r="E581" s="537"/>
      <c r="F581" s="537"/>
      <c r="G581" s="537"/>
      <c r="H581" s="647"/>
      <c r="I581" s="537"/>
      <c r="J581" s="648"/>
      <c r="K581" s="505" t="s">
        <v>656</v>
      </c>
      <c r="L581" s="506" t="s">
        <v>20</v>
      </c>
      <c r="M581" s="491"/>
      <c r="N581" s="78"/>
      <c r="O581" s="77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39"/>
      <c r="AC581" s="39"/>
    </row>
    <row r="582" spans="1:105" x14ac:dyDescent="0.25">
      <c r="A582" s="35" t="s">
        <v>653</v>
      </c>
      <c r="B582" s="537"/>
      <c r="C582" s="537"/>
      <c r="D582" s="537"/>
      <c r="E582" s="537"/>
      <c r="F582" s="537"/>
      <c r="G582" s="537"/>
      <c r="H582" s="647"/>
      <c r="I582" s="537"/>
      <c r="J582" s="648"/>
      <c r="K582" s="505" t="s">
        <v>657</v>
      </c>
      <c r="L582" s="506" t="s">
        <v>63</v>
      </c>
      <c r="M582" s="491"/>
      <c r="N582" s="78"/>
      <c r="O582" s="77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39"/>
      <c r="AC582" s="39"/>
    </row>
    <row r="583" spans="1:105" ht="15.75" thickBot="1" x14ac:dyDescent="0.3">
      <c r="A583" s="35" t="s">
        <v>653</v>
      </c>
      <c r="B583" s="537"/>
      <c r="C583" s="537"/>
      <c r="D583" s="537"/>
      <c r="E583" s="537"/>
      <c r="F583" s="537"/>
      <c r="G583" s="537"/>
      <c r="H583" s="647"/>
      <c r="I583" s="537"/>
      <c r="J583" s="648"/>
      <c r="K583" s="508" t="s">
        <v>658</v>
      </c>
      <c r="L583" s="509" t="s">
        <v>65</v>
      </c>
      <c r="M583" s="491"/>
      <c r="N583" s="78"/>
      <c r="O583" s="77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39"/>
      <c r="AC583" s="39"/>
    </row>
    <row r="584" spans="1:105" s="17" customFormat="1" ht="16.5" thickTop="1" thickBot="1" x14ac:dyDescent="0.3">
      <c r="A584" s="34" t="s">
        <v>659</v>
      </c>
      <c r="B584" s="536">
        <v>7</v>
      </c>
      <c r="C584" s="536">
        <v>3</v>
      </c>
      <c r="D584" s="536">
        <v>0</v>
      </c>
      <c r="E584" s="536">
        <v>0</v>
      </c>
      <c r="F584" s="536">
        <v>0</v>
      </c>
      <c r="G584" s="536">
        <v>27</v>
      </c>
      <c r="H584" s="2788">
        <v>1</v>
      </c>
      <c r="I584" s="2782">
        <v>0</v>
      </c>
      <c r="J584" s="664">
        <v>1</v>
      </c>
      <c r="K584" s="577" t="s">
        <v>660</v>
      </c>
      <c r="L584" s="578" t="s">
        <v>20</v>
      </c>
      <c r="M584" s="492"/>
      <c r="N584" s="75"/>
      <c r="O584" s="74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67"/>
      <c r="AC584" s="67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</row>
    <row r="585" spans="1:105" s="2935" customFormat="1" ht="15.75" thickTop="1" x14ac:dyDescent="0.25">
      <c r="A585" s="43" t="s">
        <v>661</v>
      </c>
      <c r="B585" s="543">
        <v>1186</v>
      </c>
      <c r="C585" s="543">
        <v>566</v>
      </c>
      <c r="D585" s="543">
        <v>-98</v>
      </c>
      <c r="E585" s="543">
        <v>-32</v>
      </c>
      <c r="F585" s="543">
        <v>-130</v>
      </c>
      <c r="G585" s="543">
        <v>3664</v>
      </c>
      <c r="H585" s="2790">
        <v>35</v>
      </c>
      <c r="I585" s="2781">
        <v>0</v>
      </c>
      <c r="J585" s="663">
        <v>35</v>
      </c>
      <c r="K585" s="2936" t="s">
        <v>662</v>
      </c>
      <c r="L585" s="2937" t="s">
        <v>36</v>
      </c>
      <c r="M585" s="2938"/>
      <c r="N585" s="2939" t="s">
        <v>91</v>
      </c>
      <c r="O585" s="2931"/>
      <c r="P585" s="2931"/>
      <c r="Q585" s="2931"/>
      <c r="R585" s="2931"/>
      <c r="S585" s="2931"/>
      <c r="T585" s="2931"/>
      <c r="U585" s="2931"/>
      <c r="V585" s="2931"/>
      <c r="W585" s="2931"/>
      <c r="X585" s="2931"/>
      <c r="Y585" s="2931"/>
      <c r="Z585" s="2931"/>
      <c r="AA585" s="2931"/>
      <c r="AB585" s="2932"/>
      <c r="AC585" s="2932"/>
      <c r="AD585" s="2934"/>
      <c r="AE585" s="2934"/>
      <c r="AF585" s="2934"/>
      <c r="AG585" s="2934"/>
      <c r="AH585" s="2934"/>
      <c r="AI585" s="2934"/>
      <c r="AJ585" s="2934"/>
      <c r="AK585" s="2934"/>
      <c r="AL585" s="2934"/>
      <c r="AM585" s="2934"/>
      <c r="AN585" s="2934"/>
      <c r="AO585" s="2934"/>
      <c r="AP585" s="2934"/>
      <c r="AQ585" s="2934"/>
    </row>
    <row r="586" spans="1:105" x14ac:dyDescent="0.25">
      <c r="A586" s="35" t="s">
        <v>661</v>
      </c>
      <c r="B586" s="537"/>
      <c r="C586" s="537"/>
      <c r="D586" s="537"/>
      <c r="E586" s="537"/>
      <c r="F586" s="537"/>
      <c r="G586" s="537"/>
      <c r="H586" s="647"/>
      <c r="I586" s="537"/>
      <c r="J586" s="648"/>
      <c r="K586" s="505" t="s">
        <v>663</v>
      </c>
      <c r="L586" s="506" t="s">
        <v>38</v>
      </c>
      <c r="M586" s="491"/>
      <c r="N586" s="78"/>
      <c r="O586" s="77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39"/>
      <c r="AC586" s="39"/>
    </row>
    <row r="587" spans="1:105" x14ac:dyDescent="0.25">
      <c r="A587" s="35" t="s">
        <v>661</v>
      </c>
      <c r="B587" s="537"/>
      <c r="C587" s="537"/>
      <c r="D587" s="537"/>
      <c r="E587" s="537"/>
      <c r="F587" s="537"/>
      <c r="G587" s="537"/>
      <c r="H587" s="647"/>
      <c r="I587" s="537"/>
      <c r="J587" s="648"/>
      <c r="K587" s="505" t="s">
        <v>664</v>
      </c>
      <c r="L587" s="506" t="s">
        <v>38</v>
      </c>
      <c r="M587" s="491"/>
      <c r="N587" s="78"/>
      <c r="O587" s="77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39"/>
      <c r="AC587" s="39"/>
    </row>
    <row r="588" spans="1:105" x14ac:dyDescent="0.25">
      <c r="A588" s="35" t="s">
        <v>661</v>
      </c>
      <c r="B588" s="537"/>
      <c r="C588" s="537"/>
      <c r="D588" s="537"/>
      <c r="E588" s="537"/>
      <c r="F588" s="537"/>
      <c r="G588" s="537"/>
      <c r="H588" s="647"/>
      <c r="I588" s="537"/>
      <c r="J588" s="648"/>
      <c r="K588" s="505" t="s">
        <v>665</v>
      </c>
      <c r="L588" s="506" t="s">
        <v>40</v>
      </c>
      <c r="M588" s="491"/>
      <c r="N588" s="78"/>
      <c r="O588" s="77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39"/>
      <c r="AC588" s="39"/>
    </row>
    <row r="589" spans="1:105" x14ac:dyDescent="0.25">
      <c r="A589" s="35" t="s">
        <v>661</v>
      </c>
      <c r="B589" s="537"/>
      <c r="C589" s="537"/>
      <c r="D589" s="537"/>
      <c r="E589" s="537"/>
      <c r="F589" s="537"/>
      <c r="G589" s="537"/>
      <c r="H589" s="647"/>
      <c r="I589" s="537"/>
      <c r="J589" s="648"/>
      <c r="K589" s="505" t="s">
        <v>666</v>
      </c>
      <c r="L589" s="506" t="s">
        <v>40</v>
      </c>
      <c r="M589" s="494"/>
      <c r="N589" s="77"/>
      <c r="O589" s="77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39"/>
      <c r="AC589" s="39"/>
    </row>
    <row r="590" spans="1:105" x14ac:dyDescent="0.25">
      <c r="A590" s="35" t="s">
        <v>661</v>
      </c>
      <c r="B590" s="537"/>
      <c r="C590" s="537"/>
      <c r="D590" s="537"/>
      <c r="E590" s="537"/>
      <c r="F590" s="537"/>
      <c r="G590" s="537"/>
      <c r="H590" s="647"/>
      <c r="I590" s="537"/>
      <c r="J590" s="648"/>
      <c r="K590" s="505" t="s">
        <v>667</v>
      </c>
      <c r="L590" s="506" t="s">
        <v>40</v>
      </c>
      <c r="M590" s="491"/>
      <c r="N590" s="78"/>
      <c r="O590" s="77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39"/>
      <c r="AC590" s="39"/>
    </row>
    <row r="591" spans="1:105" x14ac:dyDescent="0.25">
      <c r="A591" s="35" t="s">
        <v>661</v>
      </c>
      <c r="B591" s="537"/>
      <c r="C591" s="537"/>
      <c r="D591" s="537"/>
      <c r="E591" s="537"/>
      <c r="F591" s="537"/>
      <c r="G591" s="537"/>
      <c r="H591" s="647"/>
      <c r="I591" s="537"/>
      <c r="J591" s="648"/>
      <c r="K591" s="505" t="s">
        <v>668</v>
      </c>
      <c r="L591" s="506" t="s">
        <v>40</v>
      </c>
      <c r="M591" s="491"/>
      <c r="N591" s="78"/>
      <c r="O591" s="77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39"/>
      <c r="AC591" s="39"/>
    </row>
    <row r="592" spans="1:105" x14ac:dyDescent="0.25">
      <c r="A592" s="35" t="s">
        <v>661</v>
      </c>
      <c r="B592" s="537"/>
      <c r="C592" s="537"/>
      <c r="D592" s="537"/>
      <c r="E592" s="537"/>
      <c r="F592" s="537"/>
      <c r="G592" s="537"/>
      <c r="H592" s="647"/>
      <c r="I592" s="537"/>
      <c r="J592" s="648"/>
      <c r="K592" s="505" t="s">
        <v>669</v>
      </c>
      <c r="L592" s="506" t="s">
        <v>40</v>
      </c>
      <c r="M592" s="491"/>
      <c r="N592" s="78"/>
      <c r="O592" s="77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39"/>
      <c r="AC592" s="39"/>
    </row>
    <row r="593" spans="1:29" x14ac:dyDescent="0.25">
      <c r="A593" s="35" t="s">
        <v>661</v>
      </c>
      <c r="B593" s="537"/>
      <c r="C593" s="537"/>
      <c r="D593" s="537"/>
      <c r="E593" s="537"/>
      <c r="F593" s="537"/>
      <c r="G593" s="537"/>
      <c r="H593" s="647"/>
      <c r="I593" s="537"/>
      <c r="J593" s="648"/>
      <c r="K593" s="505" t="s">
        <v>670</v>
      </c>
      <c r="L593" s="506" t="s">
        <v>40</v>
      </c>
      <c r="M593" s="494"/>
      <c r="N593" s="77"/>
      <c r="O593" s="77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39"/>
      <c r="AC593" s="39"/>
    </row>
    <row r="594" spans="1:29" x14ac:dyDescent="0.25">
      <c r="A594" s="35" t="s">
        <v>661</v>
      </c>
      <c r="B594" s="537"/>
      <c r="C594" s="537"/>
      <c r="D594" s="537"/>
      <c r="E594" s="537"/>
      <c r="F594" s="537"/>
      <c r="G594" s="537"/>
      <c r="H594" s="647"/>
      <c r="I594" s="537"/>
      <c r="J594" s="648"/>
      <c r="K594" s="505" t="s">
        <v>671</v>
      </c>
      <c r="L594" s="506" t="s">
        <v>40</v>
      </c>
      <c r="M594" s="494"/>
      <c r="N594" s="77"/>
      <c r="O594" s="77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39"/>
      <c r="AC594" s="39"/>
    </row>
    <row r="595" spans="1:29" x14ac:dyDescent="0.25">
      <c r="A595" s="35" t="s">
        <v>661</v>
      </c>
      <c r="B595" s="537"/>
      <c r="C595" s="537"/>
      <c r="D595" s="537"/>
      <c r="E595" s="537"/>
      <c r="F595" s="537"/>
      <c r="G595" s="537"/>
      <c r="H595" s="647"/>
      <c r="I595" s="537"/>
      <c r="J595" s="648"/>
      <c r="K595" s="505" t="s">
        <v>672</v>
      </c>
      <c r="L595" s="506" t="s">
        <v>20</v>
      </c>
      <c r="M595" s="494" t="s">
        <v>143</v>
      </c>
      <c r="N595" s="77"/>
      <c r="O595" s="77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39"/>
      <c r="AC595" s="39"/>
    </row>
    <row r="596" spans="1:29" x14ac:dyDescent="0.25">
      <c r="A596" s="35" t="s">
        <v>661</v>
      </c>
      <c r="B596" s="537"/>
      <c r="C596" s="537"/>
      <c r="D596" s="537"/>
      <c r="E596" s="537"/>
      <c r="F596" s="537"/>
      <c r="G596" s="537"/>
      <c r="H596" s="647"/>
      <c r="I596" s="537"/>
      <c r="J596" s="648"/>
      <c r="K596" s="505" t="s">
        <v>673</v>
      </c>
      <c r="L596" s="506" t="s">
        <v>20</v>
      </c>
      <c r="M596" s="494"/>
      <c r="N596" s="77"/>
      <c r="O596" s="77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39"/>
      <c r="AC596" s="39"/>
    </row>
    <row r="597" spans="1:29" x14ac:dyDescent="0.25">
      <c r="A597" s="35" t="s">
        <v>661</v>
      </c>
      <c r="B597" s="537"/>
      <c r="C597" s="537"/>
      <c r="D597" s="537"/>
      <c r="E597" s="537"/>
      <c r="F597" s="537"/>
      <c r="G597" s="537"/>
      <c r="H597" s="647"/>
      <c r="I597" s="537"/>
      <c r="J597" s="648"/>
      <c r="K597" s="505" t="s">
        <v>674</v>
      </c>
      <c r="L597" s="506" t="s">
        <v>20</v>
      </c>
      <c r="M597" s="494"/>
      <c r="N597" s="77"/>
      <c r="O597" s="77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39"/>
      <c r="AC597" s="39"/>
    </row>
    <row r="598" spans="1:29" x14ac:dyDescent="0.25">
      <c r="A598" s="35" t="s">
        <v>661</v>
      </c>
      <c r="B598" s="537"/>
      <c r="C598" s="537"/>
      <c r="D598" s="537"/>
      <c r="E598" s="537"/>
      <c r="F598" s="537"/>
      <c r="G598" s="537"/>
      <c r="H598" s="647"/>
      <c r="I598" s="537"/>
      <c r="J598" s="648"/>
      <c r="K598" s="505" t="s">
        <v>675</v>
      </c>
      <c r="L598" s="506" t="s">
        <v>20</v>
      </c>
      <c r="M598" s="494"/>
      <c r="N598" s="77"/>
      <c r="O598" s="77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39"/>
      <c r="AC598" s="39"/>
    </row>
    <row r="599" spans="1:29" x14ac:dyDescent="0.25">
      <c r="A599" s="35" t="s">
        <v>661</v>
      </c>
      <c r="B599" s="537"/>
      <c r="C599" s="537"/>
      <c r="D599" s="537"/>
      <c r="E599" s="537"/>
      <c r="F599" s="537"/>
      <c r="G599" s="537"/>
      <c r="H599" s="647"/>
      <c r="I599" s="537"/>
      <c r="J599" s="648"/>
      <c r="K599" s="505" t="s">
        <v>676</v>
      </c>
      <c r="L599" s="506" t="s">
        <v>20</v>
      </c>
      <c r="M599" s="494" t="s">
        <v>344</v>
      </c>
      <c r="N599" s="77"/>
      <c r="O599" s="77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39"/>
      <c r="AC599" s="39"/>
    </row>
    <row r="600" spans="1:29" x14ac:dyDescent="0.25">
      <c r="A600" s="35" t="s">
        <v>661</v>
      </c>
      <c r="B600" s="537"/>
      <c r="C600" s="537"/>
      <c r="D600" s="537"/>
      <c r="E600" s="537"/>
      <c r="F600" s="537"/>
      <c r="G600" s="537"/>
      <c r="H600" s="647"/>
      <c r="I600" s="537"/>
      <c r="J600" s="648"/>
      <c r="K600" s="505" t="s">
        <v>677</v>
      </c>
      <c r="L600" s="506" t="s">
        <v>20</v>
      </c>
      <c r="M600" s="494"/>
      <c r="N600" s="77"/>
      <c r="O600" s="77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39"/>
      <c r="AC600" s="39"/>
    </row>
    <row r="601" spans="1:29" x14ac:dyDescent="0.25">
      <c r="A601" s="35" t="s">
        <v>661</v>
      </c>
      <c r="B601" s="537"/>
      <c r="C601" s="537"/>
      <c r="D601" s="537"/>
      <c r="E601" s="537"/>
      <c r="F601" s="537"/>
      <c r="G601" s="537"/>
      <c r="H601" s="647"/>
      <c r="I601" s="537"/>
      <c r="J601" s="648"/>
      <c r="K601" s="505" t="s">
        <v>678</v>
      </c>
      <c r="L601" s="506" t="s">
        <v>20</v>
      </c>
      <c r="M601" s="491"/>
      <c r="N601" s="78"/>
      <c r="O601" s="77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39"/>
      <c r="AC601" s="39"/>
    </row>
    <row r="602" spans="1:29" x14ac:dyDescent="0.25">
      <c r="A602" s="35" t="s">
        <v>661</v>
      </c>
      <c r="B602" s="537"/>
      <c r="C602" s="537"/>
      <c r="D602" s="537"/>
      <c r="E602" s="537"/>
      <c r="F602" s="537"/>
      <c r="G602" s="537"/>
      <c r="H602" s="647"/>
      <c r="I602" s="537"/>
      <c r="J602" s="648"/>
      <c r="K602" s="505" t="s">
        <v>679</v>
      </c>
      <c r="L602" s="506" t="s">
        <v>20</v>
      </c>
      <c r="M602" s="491"/>
      <c r="N602" s="78"/>
      <c r="O602" s="77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39"/>
      <c r="AC602" s="39"/>
    </row>
    <row r="603" spans="1:29" x14ac:dyDescent="0.25">
      <c r="A603" s="35" t="s">
        <v>661</v>
      </c>
      <c r="B603" s="537"/>
      <c r="C603" s="537"/>
      <c r="D603" s="537"/>
      <c r="E603" s="537"/>
      <c r="F603" s="537"/>
      <c r="G603" s="537"/>
      <c r="H603" s="647"/>
      <c r="I603" s="537"/>
      <c r="J603" s="648"/>
      <c r="K603" s="505" t="s">
        <v>680</v>
      </c>
      <c r="L603" s="506" t="s">
        <v>20</v>
      </c>
      <c r="M603" s="491" t="s">
        <v>60</v>
      </c>
      <c r="N603" s="78"/>
      <c r="O603" s="77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39"/>
      <c r="AC603" s="39"/>
    </row>
    <row r="604" spans="1:29" x14ac:dyDescent="0.25">
      <c r="A604" s="35" t="s">
        <v>661</v>
      </c>
      <c r="B604" s="537"/>
      <c r="C604" s="537"/>
      <c r="D604" s="537"/>
      <c r="E604" s="537"/>
      <c r="F604" s="537"/>
      <c r="G604" s="537"/>
      <c r="H604" s="647"/>
      <c r="I604" s="537"/>
      <c r="J604" s="648"/>
      <c r="K604" s="505" t="s">
        <v>681</v>
      </c>
      <c r="L604" s="506" t="s">
        <v>20</v>
      </c>
      <c r="M604" s="494"/>
      <c r="N604" s="77"/>
      <c r="O604" s="77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39"/>
      <c r="AC604" s="39"/>
    </row>
    <row r="605" spans="1:29" x14ac:dyDescent="0.25">
      <c r="A605" s="35" t="s">
        <v>661</v>
      </c>
      <c r="B605" s="537"/>
      <c r="C605" s="537"/>
      <c r="D605" s="537"/>
      <c r="E605" s="537"/>
      <c r="F605" s="537"/>
      <c r="G605" s="537"/>
      <c r="H605" s="647"/>
      <c r="I605" s="537"/>
      <c r="J605" s="648"/>
      <c r="K605" s="505" t="s">
        <v>682</v>
      </c>
      <c r="L605" s="506" t="s">
        <v>20</v>
      </c>
      <c r="M605" s="491" t="s">
        <v>378</v>
      </c>
      <c r="N605" s="77"/>
      <c r="O605" s="77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39"/>
      <c r="AC605" s="39"/>
    </row>
    <row r="606" spans="1:29" x14ac:dyDescent="0.25">
      <c r="A606" s="35" t="s">
        <v>661</v>
      </c>
      <c r="B606" s="537"/>
      <c r="C606" s="537"/>
      <c r="D606" s="537"/>
      <c r="E606" s="537"/>
      <c r="F606" s="537"/>
      <c r="G606" s="537"/>
      <c r="H606" s="647"/>
      <c r="I606" s="537"/>
      <c r="J606" s="648"/>
      <c r="K606" s="505" t="s">
        <v>4925</v>
      </c>
      <c r="L606" s="506" t="s">
        <v>45</v>
      </c>
      <c r="M606" s="494"/>
      <c r="N606" s="77"/>
      <c r="O606" s="77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39"/>
      <c r="AC606" s="39"/>
    </row>
    <row r="607" spans="1:29" x14ac:dyDescent="0.25">
      <c r="A607" s="35" t="s">
        <v>661</v>
      </c>
      <c r="B607" s="537"/>
      <c r="C607" s="537"/>
      <c r="D607" s="537"/>
      <c r="E607" s="537"/>
      <c r="F607" s="537"/>
      <c r="G607" s="537"/>
      <c r="H607" s="647"/>
      <c r="I607" s="537"/>
      <c r="J607" s="648"/>
      <c r="K607" s="505" t="s">
        <v>683</v>
      </c>
      <c r="L607" s="506" t="s">
        <v>45</v>
      </c>
      <c r="M607" s="494"/>
      <c r="N607" s="77"/>
      <c r="O607" s="77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39"/>
      <c r="AC607" s="39"/>
    </row>
    <row r="608" spans="1:29" x14ac:dyDescent="0.25">
      <c r="A608" s="35" t="s">
        <v>661</v>
      </c>
      <c r="B608" s="537"/>
      <c r="C608" s="537"/>
      <c r="D608" s="537"/>
      <c r="E608" s="537"/>
      <c r="F608" s="537"/>
      <c r="G608" s="537"/>
      <c r="H608" s="647"/>
      <c r="I608" s="537"/>
      <c r="J608" s="648"/>
      <c r="K608" s="505" t="s">
        <v>684</v>
      </c>
      <c r="L608" s="506" t="s">
        <v>46</v>
      </c>
      <c r="M608" s="491"/>
      <c r="N608" s="78"/>
      <c r="O608" s="77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39"/>
      <c r="AC608" s="39"/>
    </row>
    <row r="609" spans="1:38" x14ac:dyDescent="0.25">
      <c r="A609" s="35" t="s">
        <v>661</v>
      </c>
      <c r="B609" s="537"/>
      <c r="C609" s="537"/>
      <c r="D609" s="537"/>
      <c r="E609" s="537"/>
      <c r="F609" s="537"/>
      <c r="G609" s="537"/>
      <c r="H609" s="647"/>
      <c r="I609" s="537"/>
      <c r="J609" s="648"/>
      <c r="K609" s="505" t="s">
        <v>685</v>
      </c>
      <c r="L609" s="506" t="s">
        <v>139</v>
      </c>
      <c r="M609" s="491"/>
      <c r="N609" s="78"/>
      <c r="O609" s="77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39"/>
      <c r="AC609" s="39"/>
    </row>
    <row r="610" spans="1:38" x14ac:dyDescent="0.25">
      <c r="A610" s="35" t="s">
        <v>661</v>
      </c>
      <c r="B610" s="537"/>
      <c r="C610" s="537"/>
      <c r="D610" s="537"/>
      <c r="E610" s="537"/>
      <c r="F610" s="537"/>
      <c r="G610" s="537"/>
      <c r="H610" s="647"/>
      <c r="I610" s="537"/>
      <c r="J610" s="648"/>
      <c r="K610" s="505" t="s">
        <v>686</v>
      </c>
      <c r="L610" s="506" t="s">
        <v>63</v>
      </c>
      <c r="M610" s="491"/>
      <c r="N610" s="78"/>
      <c r="O610" s="77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39"/>
      <c r="AC610" s="39"/>
    </row>
    <row r="611" spans="1:38" x14ac:dyDescent="0.25">
      <c r="A611" s="35" t="s">
        <v>661</v>
      </c>
      <c r="B611" s="537"/>
      <c r="C611" s="537"/>
      <c r="D611" s="537"/>
      <c r="E611" s="537"/>
      <c r="F611" s="537"/>
      <c r="G611" s="537"/>
      <c r="H611" s="647"/>
      <c r="I611" s="537"/>
      <c r="J611" s="648"/>
      <c r="K611" s="505" t="s">
        <v>687</v>
      </c>
      <c r="L611" s="506" t="s">
        <v>65</v>
      </c>
      <c r="M611" s="491"/>
      <c r="N611" s="78"/>
      <c r="O611" s="77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39"/>
      <c r="AC611" s="39"/>
    </row>
    <row r="612" spans="1:38" x14ac:dyDescent="0.25">
      <c r="A612" s="35" t="s">
        <v>661</v>
      </c>
      <c r="B612" s="537"/>
      <c r="C612" s="537"/>
      <c r="D612" s="537"/>
      <c r="E612" s="537"/>
      <c r="F612" s="537"/>
      <c r="G612" s="537"/>
      <c r="H612" s="647"/>
      <c r="I612" s="537"/>
      <c r="J612" s="648"/>
      <c r="K612" s="505" t="s">
        <v>688</v>
      </c>
      <c r="L612" s="506" t="s">
        <v>65</v>
      </c>
      <c r="M612" s="491"/>
      <c r="N612" s="78"/>
      <c r="O612" s="77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39"/>
      <c r="AC612" s="39"/>
    </row>
    <row r="613" spans="1:38" x14ac:dyDescent="0.25">
      <c r="A613" s="35" t="s">
        <v>661</v>
      </c>
      <c r="B613" s="537"/>
      <c r="C613" s="537"/>
      <c r="D613" s="537"/>
      <c r="E613" s="537"/>
      <c r="F613" s="537"/>
      <c r="G613" s="537"/>
      <c r="H613" s="647"/>
      <c r="I613" s="537"/>
      <c r="J613" s="648"/>
      <c r="K613" s="505" t="s">
        <v>689</v>
      </c>
      <c r="L613" s="506" t="s">
        <v>65</v>
      </c>
      <c r="M613" s="491" t="s">
        <v>690</v>
      </c>
      <c r="N613" s="78"/>
      <c r="O613" s="77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39"/>
      <c r="AC613" s="39"/>
    </row>
    <row r="614" spans="1:38" x14ac:dyDescent="0.25">
      <c r="A614" s="35" t="s">
        <v>661</v>
      </c>
      <c r="B614" s="537"/>
      <c r="C614" s="537"/>
      <c r="D614" s="537"/>
      <c r="E614" s="537"/>
      <c r="F614" s="537"/>
      <c r="G614" s="537"/>
      <c r="H614" s="647"/>
      <c r="I614" s="537"/>
      <c r="J614" s="648"/>
      <c r="K614" s="505" t="s">
        <v>4926</v>
      </c>
      <c r="L614" s="506" t="s">
        <v>65</v>
      </c>
      <c r="M614" s="494"/>
      <c r="N614" s="77"/>
      <c r="O614" s="77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39"/>
      <c r="AC614" s="39"/>
    </row>
    <row r="615" spans="1:38" x14ac:dyDescent="0.25">
      <c r="A615" s="35" t="s">
        <v>661</v>
      </c>
      <c r="B615" s="537"/>
      <c r="C615" s="537"/>
      <c r="D615" s="537"/>
      <c r="E615" s="537"/>
      <c r="F615" s="537"/>
      <c r="G615" s="537"/>
      <c r="H615" s="647"/>
      <c r="I615" s="537"/>
      <c r="J615" s="648"/>
      <c r="K615" s="505" t="s">
        <v>691</v>
      </c>
      <c r="L615" s="506" t="s">
        <v>65</v>
      </c>
      <c r="M615" s="494"/>
      <c r="N615" s="77"/>
      <c r="O615" s="77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39"/>
      <c r="AC615" s="39"/>
    </row>
    <row r="616" spans="1:38" x14ac:dyDescent="0.25">
      <c r="A616" s="35" t="s">
        <v>661</v>
      </c>
      <c r="B616" s="537"/>
      <c r="C616" s="537"/>
      <c r="D616" s="537"/>
      <c r="E616" s="537"/>
      <c r="F616" s="537"/>
      <c r="G616" s="537"/>
      <c r="H616" s="647"/>
      <c r="I616" s="537"/>
      <c r="J616" s="648"/>
      <c r="K616" s="505" t="s">
        <v>692</v>
      </c>
      <c r="L616" s="506" t="s">
        <v>152</v>
      </c>
      <c r="M616" s="494"/>
      <c r="N616" s="77"/>
      <c r="O616" s="77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39"/>
      <c r="AC616" s="39"/>
    </row>
    <row r="617" spans="1:38" x14ac:dyDescent="0.25">
      <c r="A617" s="35" t="s">
        <v>661</v>
      </c>
      <c r="B617" s="537"/>
      <c r="C617" s="537"/>
      <c r="D617" s="537"/>
      <c r="E617" s="537"/>
      <c r="F617" s="537"/>
      <c r="G617" s="537"/>
      <c r="H617" s="647"/>
      <c r="I617" s="537"/>
      <c r="J617" s="648"/>
      <c r="K617" s="505" t="s">
        <v>693</v>
      </c>
      <c r="L617" s="506" t="s">
        <v>152</v>
      </c>
      <c r="M617" s="494"/>
      <c r="N617" s="77"/>
      <c r="O617" s="77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39"/>
      <c r="AC617" s="39"/>
    </row>
    <row r="618" spans="1:38" x14ac:dyDescent="0.25">
      <c r="A618" s="35" t="s">
        <v>661</v>
      </c>
      <c r="B618" s="537"/>
      <c r="C618" s="537"/>
      <c r="D618" s="537"/>
      <c r="E618" s="537"/>
      <c r="F618" s="537"/>
      <c r="G618" s="537"/>
      <c r="H618" s="647"/>
      <c r="I618" s="537"/>
      <c r="J618" s="648"/>
      <c r="K618" s="505" t="s">
        <v>694</v>
      </c>
      <c r="L618" s="506" t="s">
        <v>152</v>
      </c>
      <c r="M618" s="494"/>
      <c r="N618" s="77"/>
      <c r="O618" s="77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39"/>
      <c r="AC618" s="39"/>
    </row>
    <row r="619" spans="1:38" ht="15.75" thickBot="1" x14ac:dyDescent="0.3">
      <c r="A619" s="35" t="s">
        <v>661</v>
      </c>
      <c r="B619" s="537"/>
      <c r="C619" s="537"/>
      <c r="D619" s="537"/>
      <c r="E619" s="537"/>
      <c r="F619" s="537"/>
      <c r="G619" s="537"/>
      <c r="H619" s="647"/>
      <c r="I619" s="538"/>
      <c r="J619" s="650"/>
      <c r="K619" s="508" t="s">
        <v>695</v>
      </c>
      <c r="L619" s="509" t="s">
        <v>152</v>
      </c>
      <c r="M619" s="494"/>
      <c r="N619" s="77"/>
      <c r="O619" s="77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39"/>
      <c r="AC619" s="39"/>
    </row>
    <row r="620" spans="1:38" s="17" customFormat="1" ht="15.75" thickTop="1" x14ac:dyDescent="0.25">
      <c r="A620" s="19" t="s">
        <v>696</v>
      </c>
      <c r="B620" s="540">
        <v>21</v>
      </c>
      <c r="C620" s="540">
        <v>10</v>
      </c>
      <c r="D620" s="540">
        <v>-3</v>
      </c>
      <c r="E620" s="540">
        <v>0</v>
      </c>
      <c r="F620" s="540">
        <v>-3</v>
      </c>
      <c r="G620" s="540">
        <v>63</v>
      </c>
      <c r="H620" s="2789">
        <v>2</v>
      </c>
      <c r="I620" s="541">
        <v>0</v>
      </c>
      <c r="J620" s="654">
        <v>2</v>
      </c>
      <c r="K620" s="503" t="s">
        <v>697</v>
      </c>
      <c r="L620" s="504" t="s">
        <v>20</v>
      </c>
      <c r="M620" s="49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67"/>
      <c r="AC620" s="67"/>
      <c r="AD620"/>
      <c r="AE620"/>
      <c r="AF620"/>
      <c r="AG620"/>
      <c r="AH620"/>
      <c r="AI620"/>
      <c r="AJ620"/>
      <c r="AK620"/>
      <c r="AL620"/>
    </row>
    <row r="621" spans="1:38" ht="15.75" thickBot="1" x14ac:dyDescent="0.3">
      <c r="A621" s="20" t="s">
        <v>696</v>
      </c>
      <c r="B621" s="542"/>
      <c r="C621" s="542"/>
      <c r="D621" s="542"/>
      <c r="E621" s="542"/>
      <c r="F621" s="541"/>
      <c r="G621" s="542"/>
      <c r="H621" s="653"/>
      <c r="I621" s="541"/>
      <c r="J621" s="654"/>
      <c r="K621" s="508" t="s">
        <v>698</v>
      </c>
      <c r="L621" s="509" t="s">
        <v>20</v>
      </c>
      <c r="M621" s="497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39"/>
      <c r="AC621" s="39"/>
    </row>
    <row r="622" spans="1:38" s="17" customFormat="1" ht="16.5" thickTop="1" thickBot="1" x14ac:dyDescent="0.3">
      <c r="A622" s="34" t="s">
        <v>699</v>
      </c>
      <c r="B622" s="536">
        <v>14</v>
      </c>
      <c r="C622" s="536">
        <v>4</v>
      </c>
      <c r="D622" s="536">
        <v>-1</v>
      </c>
      <c r="E622" s="536">
        <v>0</v>
      </c>
      <c r="F622" s="536">
        <v>-1</v>
      </c>
      <c r="G622" s="536">
        <v>102</v>
      </c>
      <c r="H622" s="2788">
        <v>1</v>
      </c>
      <c r="I622" s="2782">
        <v>0</v>
      </c>
      <c r="J622" s="664">
        <v>1</v>
      </c>
      <c r="K622" s="577" t="s">
        <v>700</v>
      </c>
      <c r="L622" s="578" t="s">
        <v>32</v>
      </c>
      <c r="M622" s="492"/>
      <c r="N622" s="75"/>
      <c r="O622" s="74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67"/>
      <c r="AC622" s="67"/>
      <c r="AD622"/>
      <c r="AE622"/>
      <c r="AF622"/>
      <c r="AG622"/>
      <c r="AH622"/>
      <c r="AI622" s="67"/>
      <c r="AJ622" s="67"/>
      <c r="AK622" s="67"/>
      <c r="AL622" s="67"/>
    </row>
    <row r="623" spans="1:38" s="17" customFormat="1" ht="15.75" thickTop="1" x14ac:dyDescent="0.25">
      <c r="A623" s="34" t="s">
        <v>701</v>
      </c>
      <c r="B623" s="536">
        <v>303</v>
      </c>
      <c r="C623" s="536">
        <v>68</v>
      </c>
      <c r="D623" s="536">
        <v>-34</v>
      </c>
      <c r="E623" s="536">
        <v>-2</v>
      </c>
      <c r="F623" s="536">
        <v>-36</v>
      </c>
      <c r="G623" s="536">
        <v>3630</v>
      </c>
      <c r="H623" s="2788">
        <v>8</v>
      </c>
      <c r="I623" s="2777">
        <v>0</v>
      </c>
      <c r="J623" s="646">
        <v>8</v>
      </c>
      <c r="K623" s="503" t="s">
        <v>702</v>
      </c>
      <c r="L623" s="504" t="s">
        <v>36</v>
      </c>
      <c r="M623" s="492"/>
      <c r="N623" s="75" t="s">
        <v>91</v>
      </c>
      <c r="O623" s="74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67"/>
      <c r="AC623" s="67"/>
      <c r="AD623"/>
      <c r="AE623"/>
      <c r="AF623"/>
      <c r="AG623"/>
      <c r="AH623"/>
      <c r="AI623" s="67"/>
      <c r="AJ623" s="67"/>
      <c r="AK623" s="67"/>
      <c r="AL623" s="67"/>
    </row>
    <row r="624" spans="1:38" x14ac:dyDescent="0.25">
      <c r="A624" s="35" t="s">
        <v>701</v>
      </c>
      <c r="B624" s="537"/>
      <c r="C624" s="537"/>
      <c r="D624" s="537"/>
      <c r="E624" s="537"/>
      <c r="F624" s="537"/>
      <c r="G624" s="537"/>
      <c r="H624" s="647"/>
      <c r="I624" s="537"/>
      <c r="J624" s="648"/>
      <c r="K624" s="505" t="s">
        <v>703</v>
      </c>
      <c r="L624" s="506" t="s">
        <v>32</v>
      </c>
      <c r="M624" s="491"/>
      <c r="N624" s="78"/>
      <c r="O624" s="77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39"/>
      <c r="AC624" s="39"/>
      <c r="AI624" s="39"/>
      <c r="AJ624" s="39"/>
      <c r="AK624" s="39"/>
      <c r="AL624" s="39"/>
    </row>
    <row r="625" spans="1:38" x14ac:dyDescent="0.25">
      <c r="A625" s="35" t="s">
        <v>701</v>
      </c>
      <c r="B625" s="537"/>
      <c r="C625" s="537"/>
      <c r="D625" s="537"/>
      <c r="E625" s="537"/>
      <c r="F625" s="537"/>
      <c r="G625" s="537"/>
      <c r="H625" s="647"/>
      <c r="I625" s="537"/>
      <c r="J625" s="648"/>
      <c r="K625" s="505" t="s">
        <v>704</v>
      </c>
      <c r="L625" s="506" t="s">
        <v>32</v>
      </c>
      <c r="M625" s="491"/>
      <c r="N625" s="78"/>
      <c r="O625" s="77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39"/>
      <c r="AC625" s="39"/>
      <c r="AI625" s="39"/>
      <c r="AJ625" s="39"/>
      <c r="AK625" s="39"/>
      <c r="AL625" s="39"/>
    </row>
    <row r="626" spans="1:38" x14ac:dyDescent="0.25">
      <c r="A626" s="35" t="s">
        <v>701</v>
      </c>
      <c r="B626" s="537"/>
      <c r="C626" s="537"/>
      <c r="D626" s="537"/>
      <c r="E626" s="537"/>
      <c r="F626" s="537"/>
      <c r="G626" s="537"/>
      <c r="H626" s="647"/>
      <c r="I626" s="537"/>
      <c r="J626" s="648"/>
      <c r="K626" s="505" t="s">
        <v>705</v>
      </c>
      <c r="L626" s="506" t="s">
        <v>32</v>
      </c>
      <c r="M626" s="494" t="s">
        <v>706</v>
      </c>
      <c r="N626" s="77"/>
      <c r="O626" s="77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39"/>
      <c r="AC626" s="39"/>
      <c r="AI626" s="39"/>
      <c r="AJ626" s="39"/>
      <c r="AK626" s="39"/>
      <c r="AL626" s="39"/>
    </row>
    <row r="627" spans="1:38" ht="29.25" x14ac:dyDescent="0.25">
      <c r="A627" s="35" t="s">
        <v>701</v>
      </c>
      <c r="B627" s="537"/>
      <c r="C627" s="537"/>
      <c r="D627" s="537"/>
      <c r="E627" s="537"/>
      <c r="F627" s="537"/>
      <c r="G627" s="537"/>
      <c r="H627" s="647"/>
      <c r="I627" s="537"/>
      <c r="J627" s="648"/>
      <c r="K627" s="2499" t="s">
        <v>4927</v>
      </c>
      <c r="L627" s="506" t="s">
        <v>32</v>
      </c>
      <c r="M627" s="502"/>
      <c r="N627" s="77"/>
      <c r="O627" s="77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39"/>
      <c r="AC627" s="39"/>
      <c r="AI627" s="39"/>
      <c r="AJ627" s="39"/>
      <c r="AK627" s="39"/>
      <c r="AL627" s="39"/>
    </row>
    <row r="628" spans="1:38" x14ac:dyDescent="0.25">
      <c r="A628" s="35" t="s">
        <v>701</v>
      </c>
      <c r="B628" s="537"/>
      <c r="C628" s="537"/>
      <c r="D628" s="537"/>
      <c r="E628" s="537"/>
      <c r="F628" s="537"/>
      <c r="G628" s="537"/>
      <c r="H628" s="647"/>
      <c r="I628" s="537"/>
      <c r="J628" s="648"/>
      <c r="K628" s="505" t="s">
        <v>707</v>
      </c>
      <c r="L628" s="506" t="s">
        <v>32</v>
      </c>
      <c r="M628" s="494"/>
      <c r="N628" s="77"/>
      <c r="O628" s="77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39"/>
      <c r="AC628" s="39"/>
      <c r="AI628" s="39"/>
      <c r="AJ628" s="39"/>
      <c r="AK628" s="39"/>
      <c r="AL628" s="39"/>
    </row>
    <row r="629" spans="1:38" x14ac:dyDescent="0.25">
      <c r="A629" s="35" t="s">
        <v>701</v>
      </c>
      <c r="B629" s="537"/>
      <c r="C629" s="537"/>
      <c r="D629" s="537"/>
      <c r="E629" s="537"/>
      <c r="F629" s="537"/>
      <c r="G629" s="537"/>
      <c r="H629" s="647"/>
      <c r="I629" s="537"/>
      <c r="J629" s="648"/>
      <c r="K629" s="505" t="s">
        <v>708</v>
      </c>
      <c r="L629" s="506" t="s">
        <v>32</v>
      </c>
      <c r="M629" s="494"/>
      <c r="N629" s="77"/>
      <c r="O629" s="77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39"/>
      <c r="AC629" s="39"/>
      <c r="AI629" s="39"/>
      <c r="AJ629" s="39"/>
      <c r="AK629" s="39"/>
      <c r="AL629" s="39"/>
    </row>
    <row r="630" spans="1:38" ht="15.75" thickBot="1" x14ac:dyDescent="0.3">
      <c r="A630" s="35" t="s">
        <v>701</v>
      </c>
      <c r="B630" s="537"/>
      <c r="C630" s="537"/>
      <c r="D630" s="537"/>
      <c r="E630" s="537"/>
      <c r="F630" s="537"/>
      <c r="G630" s="537"/>
      <c r="H630" s="647"/>
      <c r="I630" s="538"/>
      <c r="J630" s="650"/>
      <c r="K630" s="508" t="s">
        <v>709</v>
      </c>
      <c r="L630" s="509" t="s">
        <v>152</v>
      </c>
      <c r="M630" s="494"/>
      <c r="N630" s="77"/>
      <c r="O630" s="77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39"/>
      <c r="AC630" s="39"/>
      <c r="AI630" s="39"/>
      <c r="AJ630" s="39"/>
      <c r="AK630" s="39"/>
      <c r="AL630" s="39"/>
    </row>
    <row r="631" spans="1:38" s="17" customFormat="1" ht="15.75" thickTop="1" x14ac:dyDescent="0.25">
      <c r="A631" s="19" t="s">
        <v>710</v>
      </c>
      <c r="B631" s="540">
        <v>14</v>
      </c>
      <c r="C631" s="540">
        <v>1</v>
      </c>
      <c r="D631" s="540">
        <v>0</v>
      </c>
      <c r="E631" s="540">
        <v>0</v>
      </c>
      <c r="F631" s="540">
        <v>0</v>
      </c>
      <c r="G631" s="540">
        <v>181</v>
      </c>
      <c r="H631" s="2789">
        <v>4</v>
      </c>
      <c r="I631" s="2779">
        <v>0</v>
      </c>
      <c r="J631" s="662">
        <v>4</v>
      </c>
      <c r="K631" s="503" t="s">
        <v>711</v>
      </c>
      <c r="L631" s="504" t="s">
        <v>38</v>
      </c>
      <c r="M631" s="49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67"/>
      <c r="AC631" s="67"/>
      <c r="AD631"/>
      <c r="AE631"/>
      <c r="AF631"/>
      <c r="AG631"/>
      <c r="AH631"/>
      <c r="AI631" s="67"/>
      <c r="AJ631" s="67"/>
      <c r="AK631" s="67"/>
      <c r="AL631" s="67"/>
    </row>
    <row r="632" spans="1:38" x14ac:dyDescent="0.25">
      <c r="A632" s="20" t="s">
        <v>710</v>
      </c>
      <c r="B632" s="542"/>
      <c r="C632" s="542"/>
      <c r="D632" s="542"/>
      <c r="E632" s="542"/>
      <c r="F632" s="541"/>
      <c r="G632" s="542"/>
      <c r="H632" s="653"/>
      <c r="I632" s="541"/>
      <c r="J632" s="654"/>
      <c r="K632" s="505" t="s">
        <v>4928</v>
      </c>
      <c r="L632" s="506" t="s">
        <v>38</v>
      </c>
      <c r="M632" s="497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39"/>
      <c r="AC632" s="39"/>
      <c r="AI632" s="39"/>
      <c r="AJ632" s="39"/>
      <c r="AK632" s="39"/>
      <c r="AL632" s="39"/>
    </row>
    <row r="633" spans="1:38" x14ac:dyDescent="0.25">
      <c r="A633" s="20" t="s">
        <v>710</v>
      </c>
      <c r="B633" s="542"/>
      <c r="C633" s="542"/>
      <c r="D633" s="542"/>
      <c r="E633" s="542"/>
      <c r="F633" s="541"/>
      <c r="G633" s="542"/>
      <c r="H633" s="653"/>
      <c r="I633" s="541"/>
      <c r="J633" s="654"/>
      <c r="K633" s="505" t="s">
        <v>712</v>
      </c>
      <c r="L633" s="506" t="s">
        <v>45</v>
      </c>
      <c r="M633" s="497" t="s">
        <v>713</v>
      </c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39"/>
      <c r="AC633" s="39"/>
      <c r="AI633" s="39"/>
      <c r="AJ633" s="39"/>
      <c r="AK633" s="39"/>
      <c r="AL633" s="39"/>
    </row>
    <row r="634" spans="1:38" ht="15.75" thickBot="1" x14ac:dyDescent="0.3">
      <c r="A634" s="20" t="s">
        <v>710</v>
      </c>
      <c r="B634" s="542"/>
      <c r="C634" s="542"/>
      <c r="D634" s="542"/>
      <c r="E634" s="542"/>
      <c r="F634" s="541"/>
      <c r="G634" s="542"/>
      <c r="H634" s="653"/>
      <c r="I634" s="2780"/>
      <c r="J634" s="660"/>
      <c r="K634" s="508" t="s">
        <v>714</v>
      </c>
      <c r="L634" s="509" t="s">
        <v>25</v>
      </c>
      <c r="M634" s="497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39"/>
      <c r="AC634" s="39"/>
      <c r="AI634" s="39"/>
      <c r="AJ634" s="39"/>
      <c r="AK634" s="39"/>
      <c r="AL634" s="39"/>
    </row>
    <row r="635" spans="1:38" s="2935" customFormat="1" ht="15.75" thickTop="1" x14ac:dyDescent="0.25">
      <c r="A635" s="43" t="s">
        <v>716</v>
      </c>
      <c r="B635" s="543">
        <v>62</v>
      </c>
      <c r="C635" s="543">
        <v>22</v>
      </c>
      <c r="D635" s="543">
        <v>0</v>
      </c>
      <c r="E635" s="543">
        <v>0</v>
      </c>
      <c r="F635" s="543">
        <v>0</v>
      </c>
      <c r="G635" s="543">
        <v>212</v>
      </c>
      <c r="H635" s="2790">
        <v>2</v>
      </c>
      <c r="I635" s="2781">
        <v>0</v>
      </c>
      <c r="J635" s="663">
        <v>2</v>
      </c>
      <c r="K635" s="2936" t="s">
        <v>715</v>
      </c>
      <c r="L635" s="2937" t="s">
        <v>40</v>
      </c>
      <c r="M635" s="2930"/>
      <c r="N635" s="2931"/>
      <c r="O635" s="2931"/>
      <c r="P635" s="2931"/>
      <c r="Q635" s="2931"/>
      <c r="R635" s="2931"/>
      <c r="S635" s="2931"/>
      <c r="T635" s="2931"/>
      <c r="U635" s="2931"/>
      <c r="V635" s="2931"/>
      <c r="W635" s="2931"/>
      <c r="X635" s="2931"/>
      <c r="Y635" s="2931"/>
      <c r="Z635" s="2931"/>
      <c r="AA635" s="2931"/>
      <c r="AB635" s="2932"/>
      <c r="AC635" s="2932"/>
      <c r="AD635" s="2934"/>
      <c r="AE635" s="2934"/>
      <c r="AF635" s="2934"/>
      <c r="AG635" s="2934"/>
      <c r="AH635" s="2934"/>
      <c r="AI635" s="2932"/>
      <c r="AJ635" s="2932"/>
      <c r="AK635" s="2932"/>
      <c r="AL635" s="2932"/>
    </row>
    <row r="636" spans="1:38" ht="15.75" thickBot="1" x14ac:dyDescent="0.3">
      <c r="A636" s="35" t="s">
        <v>716</v>
      </c>
      <c r="B636" s="537"/>
      <c r="C636" s="537"/>
      <c r="D636" s="537"/>
      <c r="E636" s="537"/>
      <c r="F636" s="537"/>
      <c r="G636" s="537"/>
      <c r="H636" s="647"/>
      <c r="I636" s="538"/>
      <c r="J636" s="650"/>
      <c r="K636" s="508" t="s">
        <v>717</v>
      </c>
      <c r="L636" s="509" t="s">
        <v>256</v>
      </c>
      <c r="M636" s="494"/>
      <c r="N636" s="77"/>
      <c r="O636" s="77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39"/>
      <c r="AC636" s="39"/>
      <c r="AI636" s="39"/>
      <c r="AJ636" s="39"/>
      <c r="AK636" s="39"/>
      <c r="AL636" s="39"/>
    </row>
    <row r="637" spans="1:38" s="17" customFormat="1" ht="16.5" thickTop="1" thickBot="1" x14ac:dyDescent="0.3">
      <c r="A637" s="34" t="s">
        <v>718</v>
      </c>
      <c r="B637" s="536">
        <v>0</v>
      </c>
      <c r="C637" s="536">
        <v>0</v>
      </c>
      <c r="D637" s="536">
        <v>0</v>
      </c>
      <c r="E637" s="536">
        <v>0</v>
      </c>
      <c r="F637" s="536">
        <v>0</v>
      </c>
      <c r="G637" s="536">
        <v>9</v>
      </c>
      <c r="H637" s="2788">
        <v>1</v>
      </c>
      <c r="I637" s="2782">
        <v>0</v>
      </c>
      <c r="J637" s="664">
        <v>1</v>
      </c>
      <c r="K637" s="577" t="s">
        <v>719</v>
      </c>
      <c r="L637" s="578" t="s">
        <v>25</v>
      </c>
      <c r="M637" s="499" t="s">
        <v>26</v>
      </c>
      <c r="N637" s="74"/>
      <c r="O637" s="74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67"/>
      <c r="AC637" s="67"/>
      <c r="AD637"/>
      <c r="AE637"/>
      <c r="AF637"/>
      <c r="AG637"/>
      <c r="AH637"/>
      <c r="AI637" s="67"/>
      <c r="AJ637" s="67"/>
      <c r="AK637" s="67"/>
      <c r="AL637" s="67"/>
    </row>
    <row r="638" spans="1:38" s="17" customFormat="1" ht="15.75" thickTop="1" x14ac:dyDescent="0.25">
      <c r="A638" s="34" t="s">
        <v>720</v>
      </c>
      <c r="B638" s="536">
        <v>32</v>
      </c>
      <c r="C638" s="536">
        <v>2</v>
      </c>
      <c r="D638" s="536">
        <v>-4</v>
      </c>
      <c r="E638" s="536">
        <v>2</v>
      </c>
      <c r="F638" s="536">
        <v>-2</v>
      </c>
      <c r="G638" s="536">
        <v>100</v>
      </c>
      <c r="H638" s="2788">
        <v>7</v>
      </c>
      <c r="I638" s="2777">
        <v>0</v>
      </c>
      <c r="J638" s="646">
        <v>7</v>
      </c>
      <c r="K638" s="503" t="s">
        <v>721</v>
      </c>
      <c r="L638" s="504" t="s">
        <v>38</v>
      </c>
      <c r="M638" s="495"/>
      <c r="N638" s="74"/>
      <c r="O638" s="74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67"/>
      <c r="AC638" s="67"/>
      <c r="AD638"/>
      <c r="AE638"/>
      <c r="AF638"/>
      <c r="AG638"/>
      <c r="AH638"/>
      <c r="AI638" s="67"/>
      <c r="AJ638" s="67"/>
      <c r="AK638" s="67"/>
      <c r="AL638" s="67"/>
    </row>
    <row r="639" spans="1:38" x14ac:dyDescent="0.25">
      <c r="A639" s="35" t="s">
        <v>720</v>
      </c>
      <c r="B639" s="537"/>
      <c r="C639" s="537"/>
      <c r="D639" s="537"/>
      <c r="E639" s="537"/>
      <c r="F639" s="537"/>
      <c r="G639" s="537"/>
      <c r="H639" s="647"/>
      <c r="I639" s="537"/>
      <c r="J639" s="648"/>
      <c r="K639" s="505" t="s">
        <v>722</v>
      </c>
      <c r="L639" s="506" t="s">
        <v>38</v>
      </c>
      <c r="M639" s="494" t="s">
        <v>143</v>
      </c>
      <c r="N639" s="77"/>
      <c r="O639" s="77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39"/>
      <c r="AC639" s="39"/>
      <c r="AI639" s="39"/>
      <c r="AJ639" s="39"/>
      <c r="AK639" s="39"/>
      <c r="AL639" s="39"/>
    </row>
    <row r="640" spans="1:38" x14ac:dyDescent="0.25">
      <c r="A640" s="35" t="s">
        <v>720</v>
      </c>
      <c r="B640" s="537"/>
      <c r="C640" s="537"/>
      <c r="D640" s="537"/>
      <c r="E640" s="537"/>
      <c r="F640" s="537"/>
      <c r="G640" s="537"/>
      <c r="H640" s="647"/>
      <c r="I640" s="537"/>
      <c r="J640" s="648"/>
      <c r="K640" s="505" t="s">
        <v>723</v>
      </c>
      <c r="L640" s="506" t="s">
        <v>20</v>
      </c>
      <c r="M640" s="494"/>
      <c r="N640" s="77"/>
      <c r="O640" s="77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39"/>
      <c r="AC640" s="39"/>
      <c r="AI640" s="39"/>
      <c r="AJ640" s="39"/>
      <c r="AK640" s="39"/>
      <c r="AL640" s="39"/>
    </row>
    <row r="641" spans="1:38" x14ac:dyDescent="0.25">
      <c r="A641" s="35" t="s">
        <v>720</v>
      </c>
      <c r="B641" s="537"/>
      <c r="C641" s="537"/>
      <c r="D641" s="537"/>
      <c r="E641" s="537"/>
      <c r="F641" s="537"/>
      <c r="G641" s="537"/>
      <c r="H641" s="647"/>
      <c r="I641" s="537"/>
      <c r="J641" s="648"/>
      <c r="K641" s="505" t="s">
        <v>724</v>
      </c>
      <c r="L641" s="506" t="s">
        <v>20</v>
      </c>
      <c r="M641" s="494"/>
      <c r="N641" s="77"/>
      <c r="O641" s="77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39"/>
      <c r="AC641" s="39"/>
      <c r="AI641" s="39"/>
      <c r="AJ641" s="39"/>
      <c r="AK641" s="39"/>
      <c r="AL641" s="39"/>
    </row>
    <row r="642" spans="1:38" x14ac:dyDescent="0.25">
      <c r="A642" s="35" t="s">
        <v>720</v>
      </c>
      <c r="B642" s="537"/>
      <c r="C642" s="537"/>
      <c r="D642" s="537"/>
      <c r="E642" s="537"/>
      <c r="F642" s="537"/>
      <c r="G642" s="537"/>
      <c r="H642" s="647"/>
      <c r="I642" s="537"/>
      <c r="J642" s="648"/>
      <c r="K642" s="505" t="s">
        <v>725</v>
      </c>
      <c r="L642" s="506" t="s">
        <v>45</v>
      </c>
      <c r="M642" s="494"/>
      <c r="N642" s="77"/>
      <c r="O642" s="77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39"/>
      <c r="AC642" s="39"/>
      <c r="AI642" s="39"/>
      <c r="AJ642" s="39"/>
      <c r="AK642" s="39"/>
      <c r="AL642" s="39"/>
    </row>
    <row r="643" spans="1:38" x14ac:dyDescent="0.25">
      <c r="A643" s="35" t="s">
        <v>720</v>
      </c>
      <c r="B643" s="537"/>
      <c r="C643" s="537"/>
      <c r="D643" s="537"/>
      <c r="E643" s="537"/>
      <c r="F643" s="537"/>
      <c r="G643" s="537"/>
      <c r="H643" s="647"/>
      <c r="I643" s="537"/>
      <c r="J643" s="648"/>
      <c r="K643" s="505" t="s">
        <v>726</v>
      </c>
      <c r="L643" s="506" t="s">
        <v>45</v>
      </c>
      <c r="M643" s="494"/>
      <c r="N643" s="77"/>
      <c r="O643" s="77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39"/>
      <c r="AC643" s="39"/>
      <c r="AI643" s="39"/>
      <c r="AJ643" s="39"/>
      <c r="AK643" s="39"/>
      <c r="AL643" s="39"/>
    </row>
    <row r="644" spans="1:38" ht="15.75" thickBot="1" x14ac:dyDescent="0.3">
      <c r="A644" s="35" t="s">
        <v>720</v>
      </c>
      <c r="B644" s="537"/>
      <c r="C644" s="537"/>
      <c r="D644" s="537"/>
      <c r="E644" s="537"/>
      <c r="F644" s="537"/>
      <c r="G644" s="537"/>
      <c r="H644" s="647"/>
      <c r="I644" s="538"/>
      <c r="J644" s="650"/>
      <c r="K644" s="508" t="s">
        <v>727</v>
      </c>
      <c r="L644" s="509" t="s">
        <v>25</v>
      </c>
      <c r="M644" s="491" t="s">
        <v>218</v>
      </c>
      <c r="N644" s="77"/>
      <c r="O644" s="77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39"/>
      <c r="AC644" s="39"/>
      <c r="AI644" s="39"/>
      <c r="AJ644" s="39"/>
      <c r="AK644" s="39"/>
      <c r="AL644" s="39"/>
    </row>
    <row r="645" spans="1:38" s="17" customFormat="1" ht="16.5" thickTop="1" thickBot="1" x14ac:dyDescent="0.3">
      <c r="A645" s="19" t="s">
        <v>728</v>
      </c>
      <c r="B645" s="540">
        <v>5</v>
      </c>
      <c r="C645" s="540">
        <v>1</v>
      </c>
      <c r="D645" s="540">
        <v>0</v>
      </c>
      <c r="E645" s="540">
        <v>0</v>
      </c>
      <c r="F645" s="540">
        <v>0</v>
      </c>
      <c r="G645" s="540">
        <v>36</v>
      </c>
      <c r="H645" s="2789">
        <v>1</v>
      </c>
      <c r="I645" s="2786">
        <v>0</v>
      </c>
      <c r="J645" s="667">
        <v>1</v>
      </c>
      <c r="K645" s="577" t="s">
        <v>729</v>
      </c>
      <c r="L645" s="578" t="s">
        <v>63</v>
      </c>
      <c r="M645" s="49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67"/>
      <c r="AC645" s="67"/>
      <c r="AD645"/>
      <c r="AE645"/>
      <c r="AF645"/>
      <c r="AG645"/>
      <c r="AH645"/>
      <c r="AI645" s="67"/>
      <c r="AJ645" s="67"/>
      <c r="AK645" s="67"/>
      <c r="AL645" s="67"/>
    </row>
    <row r="646" spans="1:38" s="2935" customFormat="1" ht="16.5" thickTop="1" thickBot="1" x14ac:dyDescent="0.3">
      <c r="A646" s="43" t="s">
        <v>4389</v>
      </c>
      <c r="B646" s="543">
        <v>0</v>
      </c>
      <c r="C646" s="543">
        <v>0</v>
      </c>
      <c r="D646" s="543">
        <v>0</v>
      </c>
      <c r="E646" s="543">
        <v>0</v>
      </c>
      <c r="F646" s="543">
        <v>0</v>
      </c>
      <c r="G646" s="543">
        <v>0</v>
      </c>
      <c r="H646" s="2790">
        <v>1</v>
      </c>
      <c r="I646" s="545">
        <v>0</v>
      </c>
      <c r="J646" s="656">
        <v>1</v>
      </c>
      <c r="K646" s="2928" t="s">
        <v>730</v>
      </c>
      <c r="L646" s="2929" t="s">
        <v>20</v>
      </c>
      <c r="M646" s="2930"/>
      <c r="N646" s="2931"/>
      <c r="O646" s="2931"/>
      <c r="P646" s="2931"/>
      <c r="Q646" s="2931"/>
      <c r="R646" s="2931"/>
      <c r="S646" s="2931"/>
      <c r="T646" s="2931"/>
      <c r="U646" s="2931"/>
      <c r="V646" s="2931"/>
      <c r="W646" s="2931"/>
      <c r="X646" s="2931"/>
      <c r="Y646" s="2931"/>
      <c r="Z646" s="2931"/>
      <c r="AA646" s="2931"/>
      <c r="AB646" s="2932"/>
      <c r="AC646" s="2932"/>
      <c r="AD646" s="2934"/>
      <c r="AE646" s="2934"/>
      <c r="AF646" s="2934"/>
      <c r="AG646" s="2934"/>
      <c r="AH646" s="2934"/>
      <c r="AI646" s="2932"/>
      <c r="AJ646" s="2932"/>
      <c r="AK646" s="2932"/>
      <c r="AL646" s="2932"/>
    </row>
    <row r="647" spans="1:38" s="2935" customFormat="1" ht="15.75" thickTop="1" x14ac:dyDescent="0.25">
      <c r="A647" s="43" t="s">
        <v>731</v>
      </c>
      <c r="B647" s="543">
        <v>371</v>
      </c>
      <c r="C647" s="543">
        <v>139</v>
      </c>
      <c r="D647" s="543">
        <v>-40</v>
      </c>
      <c r="E647" s="543">
        <v>6</v>
      </c>
      <c r="F647" s="543">
        <v>-34</v>
      </c>
      <c r="G647" s="543">
        <v>967</v>
      </c>
      <c r="H647" s="2790">
        <v>37</v>
      </c>
      <c r="I647" s="2781">
        <v>0</v>
      </c>
      <c r="J647" s="663">
        <v>37</v>
      </c>
      <c r="K647" s="2936" t="s">
        <v>732</v>
      </c>
      <c r="L647" s="2937" t="s">
        <v>36</v>
      </c>
      <c r="M647" s="2938"/>
      <c r="N647" s="2939"/>
      <c r="O647" s="2931"/>
      <c r="P647" s="2931"/>
      <c r="Q647" s="2931"/>
      <c r="R647" s="2931"/>
      <c r="S647" s="2931"/>
      <c r="T647" s="2931"/>
      <c r="U647" s="2931"/>
      <c r="V647" s="2931"/>
      <c r="W647" s="2931"/>
      <c r="X647" s="2931"/>
      <c r="Y647" s="2931"/>
      <c r="Z647" s="2931"/>
      <c r="AA647" s="2931"/>
      <c r="AB647" s="2932"/>
      <c r="AC647" s="2932"/>
      <c r="AD647" s="2934"/>
      <c r="AE647" s="2934"/>
      <c r="AF647" s="2934"/>
      <c r="AG647" s="2934"/>
      <c r="AH647" s="2934"/>
      <c r="AI647" s="2932"/>
      <c r="AJ647" s="2932"/>
      <c r="AK647" s="2932"/>
      <c r="AL647" s="2932"/>
    </row>
    <row r="648" spans="1:38" x14ac:dyDescent="0.25">
      <c r="A648" s="35" t="s">
        <v>731</v>
      </c>
      <c r="B648" s="537"/>
      <c r="C648" s="537"/>
      <c r="D648" s="537"/>
      <c r="E648" s="537"/>
      <c r="F648" s="537"/>
      <c r="G648" s="537"/>
      <c r="H648" s="647"/>
      <c r="I648" s="537"/>
      <c r="J648" s="648"/>
      <c r="K648" s="505" t="s">
        <v>733</v>
      </c>
      <c r="L648" s="506" t="s">
        <v>36</v>
      </c>
      <c r="M648" s="491"/>
      <c r="N648" s="78"/>
      <c r="O648" s="77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39"/>
      <c r="AC648" s="39"/>
      <c r="AI648" s="39"/>
      <c r="AJ648" s="39"/>
      <c r="AK648" s="39"/>
      <c r="AL648" s="39"/>
    </row>
    <row r="649" spans="1:38" x14ac:dyDescent="0.25">
      <c r="A649" s="35" t="s">
        <v>731</v>
      </c>
      <c r="B649" s="537"/>
      <c r="C649" s="537"/>
      <c r="D649" s="537"/>
      <c r="E649" s="537"/>
      <c r="F649" s="537"/>
      <c r="G649" s="537"/>
      <c r="H649" s="647"/>
      <c r="I649" s="537"/>
      <c r="J649" s="648"/>
      <c r="K649" s="505" t="s">
        <v>734</v>
      </c>
      <c r="L649" s="506" t="s">
        <v>38</v>
      </c>
      <c r="M649" s="491"/>
      <c r="N649" s="78"/>
      <c r="O649" s="77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39"/>
      <c r="AC649" s="39"/>
      <c r="AI649" s="39"/>
      <c r="AJ649" s="39"/>
      <c r="AK649" s="39"/>
      <c r="AL649" s="39"/>
    </row>
    <row r="650" spans="1:38" x14ac:dyDescent="0.25">
      <c r="A650" s="35" t="s">
        <v>731</v>
      </c>
      <c r="B650" s="537"/>
      <c r="C650" s="537"/>
      <c r="D650" s="537"/>
      <c r="E650" s="537"/>
      <c r="F650" s="537"/>
      <c r="G650" s="537"/>
      <c r="H650" s="647"/>
      <c r="I650" s="537"/>
      <c r="J650" s="648"/>
      <c r="K650" s="505" t="s">
        <v>735</v>
      </c>
      <c r="L650" s="506" t="s">
        <v>38</v>
      </c>
      <c r="M650" s="491"/>
      <c r="N650" s="78"/>
      <c r="O650" s="77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39"/>
      <c r="AC650" s="39"/>
      <c r="AI650" s="39"/>
      <c r="AJ650" s="39"/>
      <c r="AK650" s="39"/>
      <c r="AL650" s="39"/>
    </row>
    <row r="651" spans="1:38" x14ac:dyDescent="0.25">
      <c r="A651" s="35" t="s">
        <v>731</v>
      </c>
      <c r="B651" s="537"/>
      <c r="C651" s="537"/>
      <c r="D651" s="537"/>
      <c r="E651" s="537"/>
      <c r="F651" s="537"/>
      <c r="G651" s="537"/>
      <c r="H651" s="647"/>
      <c r="I651" s="537"/>
      <c r="J651" s="648"/>
      <c r="K651" s="505" t="s">
        <v>736</v>
      </c>
      <c r="L651" s="506" t="s">
        <v>38</v>
      </c>
      <c r="M651" s="491"/>
      <c r="N651" s="78"/>
      <c r="O651" s="77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39"/>
      <c r="AC651" s="39"/>
      <c r="AI651" s="39"/>
      <c r="AJ651" s="39"/>
      <c r="AK651" s="39"/>
      <c r="AL651" s="39"/>
    </row>
    <row r="652" spans="1:38" x14ac:dyDescent="0.25">
      <c r="A652" s="35" t="s">
        <v>731</v>
      </c>
      <c r="B652" s="537"/>
      <c r="C652" s="537"/>
      <c r="D652" s="537"/>
      <c r="E652" s="537"/>
      <c r="F652" s="537"/>
      <c r="G652" s="537"/>
      <c r="H652" s="647"/>
      <c r="I652" s="537"/>
      <c r="J652" s="648"/>
      <c r="K652" s="505" t="s">
        <v>737</v>
      </c>
      <c r="L652" s="506" t="s">
        <v>40</v>
      </c>
      <c r="M652" s="491"/>
      <c r="N652" s="78"/>
      <c r="O652" s="77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39"/>
      <c r="AC652" s="39"/>
      <c r="AI652" s="39"/>
      <c r="AJ652" s="39"/>
      <c r="AK652" s="39"/>
      <c r="AL652" s="39"/>
    </row>
    <row r="653" spans="1:38" x14ac:dyDescent="0.25">
      <c r="A653" s="35" t="s">
        <v>731</v>
      </c>
      <c r="B653" s="537"/>
      <c r="C653" s="537"/>
      <c r="D653" s="537"/>
      <c r="E653" s="537"/>
      <c r="F653" s="537"/>
      <c r="G653" s="537"/>
      <c r="H653" s="647"/>
      <c r="I653" s="537"/>
      <c r="J653" s="648"/>
      <c r="K653" s="505" t="s">
        <v>738</v>
      </c>
      <c r="L653" s="506" t="s">
        <v>40</v>
      </c>
      <c r="M653" s="491"/>
      <c r="N653" s="78"/>
      <c r="O653" s="77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39"/>
      <c r="AC653" s="39"/>
      <c r="AI653" s="39"/>
      <c r="AJ653" s="39"/>
      <c r="AK653" s="39"/>
      <c r="AL653" s="39"/>
    </row>
    <row r="654" spans="1:38" x14ac:dyDescent="0.25">
      <c r="A654" s="35" t="s">
        <v>731</v>
      </c>
      <c r="B654" s="537"/>
      <c r="C654" s="537"/>
      <c r="D654" s="537"/>
      <c r="E654" s="537"/>
      <c r="F654" s="537"/>
      <c r="G654" s="537"/>
      <c r="H654" s="647"/>
      <c r="I654" s="537"/>
      <c r="J654" s="648"/>
      <c r="K654" s="505" t="s">
        <v>739</v>
      </c>
      <c r="L654" s="506" t="s">
        <v>20</v>
      </c>
      <c r="M654" s="491"/>
      <c r="N654" s="78"/>
      <c r="O654" s="77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39"/>
      <c r="AC654" s="39"/>
      <c r="AI654" s="39"/>
      <c r="AJ654" s="39"/>
      <c r="AK654" s="39"/>
      <c r="AL654" s="39"/>
    </row>
    <row r="655" spans="1:38" x14ac:dyDescent="0.25">
      <c r="A655" s="35" t="s">
        <v>731</v>
      </c>
      <c r="B655" s="537"/>
      <c r="C655" s="537"/>
      <c r="D655" s="537"/>
      <c r="E655" s="537"/>
      <c r="F655" s="537"/>
      <c r="G655" s="537"/>
      <c r="H655" s="647"/>
      <c r="I655" s="537"/>
      <c r="J655" s="648"/>
      <c r="K655" s="505" t="s">
        <v>740</v>
      </c>
      <c r="L655" s="506" t="s">
        <v>20</v>
      </c>
      <c r="M655" s="494" t="s">
        <v>590</v>
      </c>
      <c r="N655" s="78"/>
      <c r="O655" s="77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39"/>
      <c r="AC655" s="39"/>
      <c r="AI655" s="39"/>
      <c r="AJ655" s="39"/>
      <c r="AK655" s="39"/>
      <c r="AL655" s="39"/>
    </row>
    <row r="656" spans="1:38" x14ac:dyDescent="0.25">
      <c r="A656" s="35" t="s">
        <v>731</v>
      </c>
      <c r="B656" s="537"/>
      <c r="C656" s="537"/>
      <c r="D656" s="537"/>
      <c r="E656" s="537"/>
      <c r="F656" s="537"/>
      <c r="G656" s="537"/>
      <c r="H656" s="647"/>
      <c r="I656" s="537"/>
      <c r="J656" s="648"/>
      <c r="K656" s="505" t="s">
        <v>741</v>
      </c>
      <c r="L656" s="506" t="s">
        <v>20</v>
      </c>
      <c r="M656" s="491"/>
      <c r="N656" s="78"/>
      <c r="O656" s="77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39"/>
      <c r="AC656" s="39"/>
      <c r="AE656" s="39"/>
      <c r="AF656" s="39"/>
      <c r="AG656" s="39"/>
      <c r="AH656" s="39"/>
      <c r="AI656" s="39"/>
      <c r="AJ656" s="39"/>
      <c r="AK656" s="39"/>
      <c r="AL656" s="39"/>
    </row>
    <row r="657" spans="1:38" x14ac:dyDescent="0.25">
      <c r="A657" s="35" t="s">
        <v>731</v>
      </c>
      <c r="B657" s="537"/>
      <c r="C657" s="537"/>
      <c r="D657" s="537"/>
      <c r="E657" s="537"/>
      <c r="F657" s="537"/>
      <c r="G657" s="537"/>
      <c r="H657" s="647"/>
      <c r="I657" s="537"/>
      <c r="J657" s="648"/>
      <c r="K657" s="505" t="s">
        <v>742</v>
      </c>
      <c r="L657" s="506" t="s">
        <v>20</v>
      </c>
      <c r="M657" s="491" t="s">
        <v>229</v>
      </c>
      <c r="N657" s="78"/>
      <c r="O657" s="77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39"/>
      <c r="AC657" s="39"/>
      <c r="AE657" s="39"/>
      <c r="AF657" s="39"/>
      <c r="AG657" s="39"/>
      <c r="AH657" s="39"/>
      <c r="AI657" s="39"/>
      <c r="AJ657" s="39"/>
      <c r="AK657" s="39"/>
      <c r="AL657" s="39"/>
    </row>
    <row r="658" spans="1:38" x14ac:dyDescent="0.25">
      <c r="A658" s="35" t="s">
        <v>731</v>
      </c>
      <c r="B658" s="537"/>
      <c r="C658" s="537"/>
      <c r="D658" s="537"/>
      <c r="E658" s="537"/>
      <c r="F658" s="537"/>
      <c r="G658" s="537"/>
      <c r="H658" s="647"/>
      <c r="I658" s="537"/>
      <c r="J658" s="648"/>
      <c r="K658" s="505" t="s">
        <v>743</v>
      </c>
      <c r="L658" s="506" t="s">
        <v>20</v>
      </c>
      <c r="M658" s="494"/>
      <c r="N658" s="77"/>
      <c r="O658" s="77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39"/>
      <c r="AC658" s="39"/>
      <c r="AE658" s="39"/>
      <c r="AF658" s="39"/>
      <c r="AG658" s="39"/>
      <c r="AH658" s="39"/>
      <c r="AI658" s="39"/>
      <c r="AJ658" s="39"/>
      <c r="AK658" s="39"/>
      <c r="AL658" s="39"/>
    </row>
    <row r="659" spans="1:38" x14ac:dyDescent="0.25">
      <c r="A659" s="35" t="s">
        <v>731</v>
      </c>
      <c r="B659" s="537"/>
      <c r="C659" s="537"/>
      <c r="D659" s="537"/>
      <c r="E659" s="537"/>
      <c r="F659" s="537"/>
      <c r="G659" s="537"/>
      <c r="H659" s="647"/>
      <c r="I659" s="537"/>
      <c r="J659" s="648"/>
      <c r="K659" s="505" t="s">
        <v>744</v>
      </c>
      <c r="L659" s="506" t="s">
        <v>20</v>
      </c>
      <c r="M659" s="494"/>
      <c r="N659" s="77"/>
      <c r="O659" s="77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39"/>
      <c r="AC659" s="39"/>
      <c r="AE659" s="39"/>
      <c r="AF659" s="39"/>
      <c r="AG659" s="39"/>
      <c r="AH659" s="39"/>
      <c r="AI659" s="39"/>
      <c r="AJ659" s="39"/>
      <c r="AK659" s="39"/>
      <c r="AL659" s="39"/>
    </row>
    <row r="660" spans="1:38" x14ac:dyDescent="0.25">
      <c r="A660" s="35" t="s">
        <v>731</v>
      </c>
      <c r="B660" s="537"/>
      <c r="C660" s="537"/>
      <c r="D660" s="537"/>
      <c r="E660" s="537"/>
      <c r="F660" s="537"/>
      <c r="G660" s="537"/>
      <c r="H660" s="647"/>
      <c r="I660" s="537"/>
      <c r="J660" s="648"/>
      <c r="K660" s="505" t="s">
        <v>745</v>
      </c>
      <c r="L660" s="506" t="s">
        <v>20</v>
      </c>
      <c r="M660" s="491"/>
      <c r="N660" s="78"/>
      <c r="O660" s="77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39"/>
      <c r="AC660" s="39"/>
      <c r="AE660" s="39"/>
      <c r="AF660" s="39"/>
      <c r="AG660" s="39"/>
      <c r="AH660" s="39"/>
      <c r="AI660" s="39"/>
      <c r="AJ660" s="39"/>
      <c r="AK660" s="39"/>
      <c r="AL660" s="39"/>
    </row>
    <row r="661" spans="1:38" x14ac:dyDescent="0.25">
      <c r="A661" s="35" t="s">
        <v>731</v>
      </c>
      <c r="B661" s="537"/>
      <c r="C661" s="537"/>
      <c r="D661" s="537"/>
      <c r="E661" s="537"/>
      <c r="F661" s="537"/>
      <c r="G661" s="537"/>
      <c r="H661" s="647"/>
      <c r="I661" s="537"/>
      <c r="J661" s="648"/>
      <c r="K661" s="505" t="s">
        <v>746</v>
      </c>
      <c r="L661" s="506" t="s">
        <v>20</v>
      </c>
      <c r="M661" s="491"/>
      <c r="N661" s="78"/>
      <c r="O661" s="77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39"/>
      <c r="AC661" s="39"/>
      <c r="AE661" s="39"/>
      <c r="AF661" s="39"/>
      <c r="AG661" s="39"/>
      <c r="AH661" s="39"/>
      <c r="AI661" s="39"/>
      <c r="AJ661" s="39"/>
      <c r="AK661" s="39"/>
      <c r="AL661" s="39"/>
    </row>
    <row r="662" spans="1:38" x14ac:dyDescent="0.25">
      <c r="A662" s="35" t="s">
        <v>731</v>
      </c>
      <c r="B662" s="537"/>
      <c r="C662" s="537"/>
      <c r="D662" s="537"/>
      <c r="E662" s="537"/>
      <c r="F662" s="537"/>
      <c r="G662" s="537"/>
      <c r="H662" s="647"/>
      <c r="I662" s="537"/>
      <c r="J662" s="648"/>
      <c r="K662" s="505" t="s">
        <v>747</v>
      </c>
      <c r="L662" s="506" t="s">
        <v>20</v>
      </c>
      <c r="M662" s="491" t="s">
        <v>81</v>
      </c>
      <c r="N662" s="78"/>
      <c r="O662" s="77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39"/>
      <c r="AC662" s="39"/>
      <c r="AE662" s="39"/>
      <c r="AF662" s="39"/>
      <c r="AG662" s="39"/>
      <c r="AH662" s="39"/>
      <c r="AI662" s="39"/>
      <c r="AJ662" s="39"/>
      <c r="AK662" s="39"/>
      <c r="AL662" s="39"/>
    </row>
    <row r="663" spans="1:38" x14ac:dyDescent="0.25">
      <c r="A663" s="35" t="s">
        <v>731</v>
      </c>
      <c r="B663" s="537"/>
      <c r="C663" s="537"/>
      <c r="D663" s="537"/>
      <c r="E663" s="537"/>
      <c r="F663" s="537"/>
      <c r="G663" s="537"/>
      <c r="H663" s="647"/>
      <c r="I663" s="537"/>
      <c r="J663" s="648"/>
      <c r="K663" s="505" t="s">
        <v>748</v>
      </c>
      <c r="L663" s="506" t="s">
        <v>20</v>
      </c>
      <c r="M663" s="491"/>
      <c r="N663" s="78"/>
      <c r="O663" s="77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39"/>
      <c r="AC663" s="39"/>
      <c r="AE663" s="39"/>
      <c r="AF663" s="39"/>
      <c r="AG663" s="39"/>
      <c r="AH663" s="39"/>
      <c r="AI663" s="39"/>
      <c r="AJ663" s="39"/>
      <c r="AK663" s="39"/>
      <c r="AL663" s="39"/>
    </row>
    <row r="664" spans="1:38" x14ac:dyDescent="0.25">
      <c r="A664" s="35" t="s">
        <v>731</v>
      </c>
      <c r="B664" s="537"/>
      <c r="C664" s="537"/>
      <c r="D664" s="537"/>
      <c r="E664" s="537"/>
      <c r="F664" s="537"/>
      <c r="G664" s="537"/>
      <c r="H664" s="647"/>
      <c r="I664" s="537"/>
      <c r="J664" s="648"/>
      <c r="K664" s="505" t="s">
        <v>749</v>
      </c>
      <c r="L664" s="506" t="s">
        <v>32</v>
      </c>
      <c r="M664" s="491"/>
      <c r="N664" s="78"/>
      <c r="O664" s="77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39"/>
      <c r="AC664" s="39"/>
      <c r="AE664" s="39"/>
      <c r="AF664" s="39"/>
      <c r="AG664" s="39"/>
      <c r="AH664" s="39"/>
      <c r="AI664" s="39"/>
      <c r="AJ664" s="39"/>
      <c r="AK664" s="39"/>
      <c r="AL664" s="39"/>
    </row>
    <row r="665" spans="1:38" x14ac:dyDescent="0.25">
      <c r="A665" s="35" t="s">
        <v>731</v>
      </c>
      <c r="B665" s="537"/>
      <c r="C665" s="537"/>
      <c r="D665" s="537"/>
      <c r="E665" s="537"/>
      <c r="F665" s="537"/>
      <c r="G665" s="537"/>
      <c r="H665" s="647"/>
      <c r="I665" s="537"/>
      <c r="J665" s="648"/>
      <c r="K665" s="505" t="s">
        <v>750</v>
      </c>
      <c r="L665" s="506" t="s">
        <v>32</v>
      </c>
      <c r="M665" s="491"/>
      <c r="N665" s="78"/>
      <c r="O665" s="77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39"/>
      <c r="AC665" s="39"/>
      <c r="AE665" s="39"/>
      <c r="AF665" s="39"/>
      <c r="AG665" s="39"/>
      <c r="AH665" s="39"/>
      <c r="AI665" s="39"/>
      <c r="AJ665" s="39"/>
      <c r="AK665" s="39"/>
      <c r="AL665" s="39"/>
    </row>
    <row r="666" spans="1:38" x14ac:dyDescent="0.25">
      <c r="A666" s="35" t="s">
        <v>731</v>
      </c>
      <c r="B666" s="537"/>
      <c r="C666" s="537"/>
      <c r="D666" s="537"/>
      <c r="E666" s="537"/>
      <c r="F666" s="537"/>
      <c r="G666" s="537"/>
      <c r="H666" s="647"/>
      <c r="I666" s="537"/>
      <c r="J666" s="648"/>
      <c r="K666" s="505" t="s">
        <v>751</v>
      </c>
      <c r="L666" s="506" t="s">
        <v>32</v>
      </c>
      <c r="M666" s="491"/>
      <c r="N666" s="78"/>
      <c r="O666" s="77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39"/>
      <c r="AC666" s="39"/>
      <c r="AE666" s="39"/>
      <c r="AF666" s="39"/>
      <c r="AG666" s="39"/>
      <c r="AH666" s="39"/>
      <c r="AI666" s="39"/>
      <c r="AJ666" s="39"/>
      <c r="AK666" s="39"/>
      <c r="AL666" s="39"/>
    </row>
    <row r="667" spans="1:38" x14ac:dyDescent="0.25">
      <c r="A667" s="35" t="s">
        <v>731</v>
      </c>
      <c r="B667" s="537"/>
      <c r="C667" s="537"/>
      <c r="D667" s="537"/>
      <c r="E667" s="537"/>
      <c r="F667" s="537"/>
      <c r="G667" s="537"/>
      <c r="H667" s="647"/>
      <c r="I667" s="537"/>
      <c r="J667" s="648"/>
      <c r="K667" s="505" t="s">
        <v>752</v>
      </c>
      <c r="L667" s="506" t="s">
        <v>45</v>
      </c>
      <c r="M667" s="491"/>
      <c r="N667" s="78"/>
      <c r="O667" s="77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39"/>
      <c r="AC667" s="39"/>
      <c r="AE667" s="39"/>
      <c r="AF667" s="39"/>
      <c r="AG667" s="39"/>
      <c r="AH667" s="39"/>
      <c r="AI667" s="39"/>
      <c r="AJ667" s="39"/>
      <c r="AK667" s="39"/>
      <c r="AL667" s="39"/>
    </row>
    <row r="668" spans="1:38" x14ac:dyDescent="0.25">
      <c r="A668" s="35" t="s">
        <v>731</v>
      </c>
      <c r="B668" s="537"/>
      <c r="C668" s="537"/>
      <c r="D668" s="537"/>
      <c r="E668" s="537"/>
      <c r="F668" s="537"/>
      <c r="G668" s="537"/>
      <c r="H668" s="647"/>
      <c r="I668" s="537"/>
      <c r="J668" s="648"/>
      <c r="K668" s="505" t="s">
        <v>753</v>
      </c>
      <c r="L668" s="506" t="s">
        <v>45</v>
      </c>
      <c r="M668" s="491"/>
      <c r="N668" s="78"/>
      <c r="O668" s="77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39"/>
      <c r="AC668" s="39"/>
      <c r="AE668" s="39"/>
      <c r="AF668" s="39"/>
      <c r="AG668" s="39"/>
      <c r="AH668" s="39"/>
      <c r="AI668" s="39"/>
      <c r="AJ668" s="39"/>
      <c r="AK668" s="39"/>
      <c r="AL668" s="39"/>
    </row>
    <row r="669" spans="1:38" x14ac:dyDescent="0.25">
      <c r="A669" s="35" t="s">
        <v>731</v>
      </c>
      <c r="B669" s="537"/>
      <c r="C669" s="537"/>
      <c r="D669" s="537"/>
      <c r="E669" s="537"/>
      <c r="F669" s="537"/>
      <c r="G669" s="537"/>
      <c r="H669" s="647"/>
      <c r="I669" s="537"/>
      <c r="J669" s="648"/>
      <c r="K669" s="505" t="s">
        <v>754</v>
      </c>
      <c r="L669" s="506" t="s">
        <v>45</v>
      </c>
      <c r="M669" s="491"/>
      <c r="N669" s="78"/>
      <c r="O669" s="77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39"/>
      <c r="AC669" s="39"/>
      <c r="AE669" s="39"/>
      <c r="AF669" s="39"/>
      <c r="AG669" s="39"/>
      <c r="AH669" s="39"/>
      <c r="AI669" s="39"/>
      <c r="AJ669" s="39"/>
      <c r="AK669" s="39"/>
      <c r="AL669" s="39"/>
    </row>
    <row r="670" spans="1:38" x14ac:dyDescent="0.25">
      <c r="A670" s="35" t="s">
        <v>731</v>
      </c>
      <c r="B670" s="537"/>
      <c r="C670" s="537"/>
      <c r="D670" s="537"/>
      <c r="E670" s="537"/>
      <c r="F670" s="537"/>
      <c r="G670" s="537"/>
      <c r="H670" s="647"/>
      <c r="I670" s="537"/>
      <c r="J670" s="648"/>
      <c r="K670" s="505" t="s">
        <v>755</v>
      </c>
      <c r="L670" s="506" t="s">
        <v>45</v>
      </c>
      <c r="M670" s="494"/>
      <c r="N670" s="77"/>
      <c r="O670" s="77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39"/>
      <c r="AC670" s="39"/>
      <c r="AE670" s="39"/>
      <c r="AF670" s="39"/>
      <c r="AG670" s="39"/>
      <c r="AH670" s="39"/>
      <c r="AI670" s="39"/>
      <c r="AJ670" s="39"/>
      <c r="AK670" s="39"/>
      <c r="AL670" s="39"/>
    </row>
    <row r="671" spans="1:38" x14ac:dyDescent="0.25">
      <c r="A671" s="35" t="s">
        <v>731</v>
      </c>
      <c r="B671" s="537"/>
      <c r="C671" s="537"/>
      <c r="D671" s="537"/>
      <c r="E671" s="537"/>
      <c r="F671" s="537"/>
      <c r="G671" s="537"/>
      <c r="H671" s="647"/>
      <c r="I671" s="537"/>
      <c r="J671" s="648"/>
      <c r="K671" s="505" t="s">
        <v>756</v>
      </c>
      <c r="L671" s="506" t="s">
        <v>46</v>
      </c>
      <c r="M671" s="494" t="s">
        <v>479</v>
      </c>
      <c r="N671" s="77"/>
      <c r="O671" s="77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39"/>
      <c r="AC671" s="39"/>
      <c r="AE671" s="39"/>
      <c r="AF671" s="39"/>
      <c r="AG671" s="39"/>
      <c r="AH671" s="39"/>
      <c r="AI671" s="39"/>
      <c r="AJ671" s="39"/>
      <c r="AK671" s="39"/>
      <c r="AL671" s="39"/>
    </row>
    <row r="672" spans="1:38" x14ac:dyDescent="0.25">
      <c r="A672" s="35" t="s">
        <v>731</v>
      </c>
      <c r="B672" s="537"/>
      <c r="C672" s="537"/>
      <c r="D672" s="537"/>
      <c r="E672" s="537"/>
      <c r="F672" s="537"/>
      <c r="G672" s="537"/>
      <c r="H672" s="647"/>
      <c r="I672" s="537"/>
      <c r="J672" s="648"/>
      <c r="K672" s="505" t="s">
        <v>757</v>
      </c>
      <c r="L672" s="506" t="s">
        <v>46</v>
      </c>
      <c r="M672" s="494"/>
      <c r="N672" s="77"/>
      <c r="O672" s="77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39"/>
      <c r="AC672" s="39"/>
      <c r="AE672" s="39"/>
      <c r="AF672" s="39"/>
      <c r="AG672" s="39"/>
      <c r="AH672" s="39"/>
      <c r="AI672" s="39"/>
      <c r="AJ672" s="39"/>
      <c r="AK672" s="39"/>
      <c r="AL672" s="39"/>
    </row>
    <row r="673" spans="1:38" x14ac:dyDescent="0.25">
      <c r="A673" s="35" t="s">
        <v>731</v>
      </c>
      <c r="B673" s="537"/>
      <c r="C673" s="537"/>
      <c r="D673" s="537"/>
      <c r="E673" s="537"/>
      <c r="F673" s="537"/>
      <c r="G673" s="537"/>
      <c r="H673" s="647"/>
      <c r="I673" s="537"/>
      <c r="J673" s="648"/>
      <c r="K673" s="505" t="s">
        <v>4930</v>
      </c>
      <c r="L673" s="506" t="s">
        <v>46</v>
      </c>
      <c r="M673" s="494"/>
      <c r="N673" s="77"/>
      <c r="O673" s="77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39"/>
      <c r="AC673" s="39"/>
      <c r="AE673" s="39"/>
      <c r="AF673" s="39"/>
      <c r="AG673" s="39"/>
      <c r="AH673" s="39"/>
      <c r="AI673" s="39"/>
      <c r="AJ673" s="39"/>
      <c r="AK673" s="39"/>
      <c r="AL673" s="39"/>
    </row>
    <row r="674" spans="1:38" x14ac:dyDescent="0.25">
      <c r="A674" s="35" t="s">
        <v>731</v>
      </c>
      <c r="B674" s="537"/>
      <c r="C674" s="537"/>
      <c r="D674" s="537"/>
      <c r="E674" s="537"/>
      <c r="F674" s="537"/>
      <c r="G674" s="537"/>
      <c r="H674" s="647"/>
      <c r="I674" s="537"/>
      <c r="J674" s="648"/>
      <c r="K674" s="505" t="s">
        <v>758</v>
      </c>
      <c r="L674" s="506" t="s">
        <v>46</v>
      </c>
      <c r="M674" s="494" t="s">
        <v>759</v>
      </c>
      <c r="N674" s="77"/>
      <c r="O674" s="77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39"/>
      <c r="AC674" s="39"/>
      <c r="AE674" s="39"/>
      <c r="AF674" s="39"/>
      <c r="AG674" s="39"/>
      <c r="AH674" s="39"/>
      <c r="AI674" s="39"/>
      <c r="AJ674" s="39"/>
      <c r="AK674" s="39"/>
      <c r="AL674" s="39"/>
    </row>
    <row r="675" spans="1:38" x14ac:dyDescent="0.25">
      <c r="A675" s="35" t="s">
        <v>731</v>
      </c>
      <c r="B675" s="537"/>
      <c r="C675" s="537"/>
      <c r="D675" s="537"/>
      <c r="E675" s="537"/>
      <c r="F675" s="537"/>
      <c r="G675" s="537"/>
      <c r="H675" s="647"/>
      <c r="I675" s="537"/>
      <c r="J675" s="648"/>
      <c r="K675" s="505" t="s">
        <v>760</v>
      </c>
      <c r="L675" s="506" t="s">
        <v>46</v>
      </c>
      <c r="M675" s="494" t="s">
        <v>479</v>
      </c>
      <c r="N675" s="77"/>
      <c r="O675" s="77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39"/>
      <c r="AC675" s="39"/>
      <c r="AE675" s="39"/>
      <c r="AF675" s="39"/>
      <c r="AG675" s="39"/>
      <c r="AH675" s="39"/>
      <c r="AI675" s="39"/>
      <c r="AJ675" s="39"/>
      <c r="AK675" s="39"/>
      <c r="AL675" s="39"/>
    </row>
    <row r="676" spans="1:38" x14ac:dyDescent="0.25">
      <c r="A676" s="35" t="s">
        <v>731</v>
      </c>
      <c r="B676" s="537"/>
      <c r="C676" s="537"/>
      <c r="D676" s="537"/>
      <c r="E676" s="537"/>
      <c r="F676" s="537"/>
      <c r="G676" s="537"/>
      <c r="H676" s="647"/>
      <c r="I676" s="537"/>
      <c r="J676" s="648"/>
      <c r="K676" s="505" t="s">
        <v>761</v>
      </c>
      <c r="L676" s="506" t="s">
        <v>25</v>
      </c>
      <c r="M676" s="494"/>
      <c r="N676" s="77"/>
      <c r="O676" s="77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39"/>
      <c r="AC676" s="39"/>
      <c r="AE676" s="39"/>
      <c r="AF676" s="39"/>
      <c r="AG676" s="39"/>
      <c r="AH676" s="39"/>
      <c r="AI676" s="39"/>
      <c r="AJ676" s="39"/>
      <c r="AK676" s="39"/>
      <c r="AL676" s="39"/>
    </row>
    <row r="677" spans="1:38" x14ac:dyDescent="0.25">
      <c r="A677" s="35" t="s">
        <v>731</v>
      </c>
      <c r="B677" s="537"/>
      <c r="C677" s="537"/>
      <c r="D677" s="537"/>
      <c r="E677" s="537"/>
      <c r="F677" s="537"/>
      <c r="G677" s="537"/>
      <c r="H677" s="647"/>
      <c r="I677" s="537"/>
      <c r="J677" s="648"/>
      <c r="K677" s="505" t="s">
        <v>762</v>
      </c>
      <c r="L677" s="506" t="s">
        <v>25</v>
      </c>
      <c r="M677" s="494"/>
      <c r="N677" s="77"/>
      <c r="O677" s="77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39"/>
      <c r="AC677" s="39"/>
      <c r="AE677" s="39"/>
      <c r="AF677" s="39"/>
      <c r="AG677" s="39"/>
      <c r="AH677" s="39"/>
      <c r="AI677" s="39"/>
      <c r="AJ677" s="39"/>
      <c r="AK677" s="39"/>
      <c r="AL677" s="39"/>
    </row>
    <row r="678" spans="1:38" x14ac:dyDescent="0.25">
      <c r="A678" s="35" t="s">
        <v>731</v>
      </c>
      <c r="B678" s="537"/>
      <c r="C678" s="537"/>
      <c r="D678" s="537"/>
      <c r="E678" s="537"/>
      <c r="F678" s="537"/>
      <c r="G678" s="537"/>
      <c r="H678" s="647"/>
      <c r="I678" s="537"/>
      <c r="J678" s="648"/>
      <c r="K678" s="505" t="s">
        <v>763</v>
      </c>
      <c r="L678" s="506" t="s">
        <v>25</v>
      </c>
      <c r="M678" s="494"/>
      <c r="N678" s="77"/>
      <c r="O678" s="77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39"/>
      <c r="AC678" s="39"/>
      <c r="AE678" s="39"/>
      <c r="AF678" s="39"/>
      <c r="AG678" s="39"/>
      <c r="AH678" s="39"/>
      <c r="AI678" s="39"/>
      <c r="AJ678" s="39"/>
      <c r="AK678" s="39"/>
      <c r="AL678" s="39"/>
    </row>
    <row r="679" spans="1:38" x14ac:dyDescent="0.25">
      <c r="A679" s="35" t="s">
        <v>731</v>
      </c>
      <c r="B679" s="537"/>
      <c r="C679" s="537"/>
      <c r="D679" s="537"/>
      <c r="E679" s="537"/>
      <c r="F679" s="537"/>
      <c r="G679" s="537"/>
      <c r="H679" s="647"/>
      <c r="I679" s="537"/>
      <c r="J679" s="648"/>
      <c r="K679" s="505" t="s">
        <v>764</v>
      </c>
      <c r="L679" s="506" t="s">
        <v>25</v>
      </c>
      <c r="M679" s="494"/>
      <c r="N679" s="77"/>
      <c r="O679" s="77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39"/>
      <c r="AC679" s="39"/>
      <c r="AE679" s="39"/>
      <c r="AF679" s="39"/>
      <c r="AG679" s="39"/>
      <c r="AH679" s="39"/>
      <c r="AI679" s="39"/>
      <c r="AJ679" s="39"/>
      <c r="AK679" s="39"/>
      <c r="AL679" s="39"/>
    </row>
    <row r="680" spans="1:38" x14ac:dyDescent="0.25">
      <c r="A680" s="35" t="s">
        <v>731</v>
      </c>
      <c r="B680" s="537"/>
      <c r="C680" s="537"/>
      <c r="D680" s="537"/>
      <c r="E680" s="537"/>
      <c r="F680" s="537"/>
      <c r="G680" s="537"/>
      <c r="H680" s="647"/>
      <c r="I680" s="537"/>
      <c r="J680" s="648"/>
      <c r="K680" s="505" t="s">
        <v>4931</v>
      </c>
      <c r="L680" s="506" t="s">
        <v>63</v>
      </c>
      <c r="M680" s="494"/>
      <c r="N680" s="77"/>
      <c r="O680" s="77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39"/>
      <c r="AC680" s="39"/>
      <c r="AE680" s="39"/>
      <c r="AF680" s="39"/>
      <c r="AG680" s="39"/>
      <c r="AH680" s="39"/>
      <c r="AI680" s="39"/>
      <c r="AJ680" s="39"/>
      <c r="AK680" s="39"/>
      <c r="AL680" s="39"/>
    </row>
    <row r="681" spans="1:38" x14ac:dyDescent="0.25">
      <c r="A681" s="35" t="s">
        <v>731</v>
      </c>
      <c r="B681" s="537"/>
      <c r="C681" s="537"/>
      <c r="D681" s="537"/>
      <c r="E681" s="537"/>
      <c r="F681" s="537"/>
      <c r="G681" s="537"/>
      <c r="H681" s="647"/>
      <c r="I681" s="537"/>
      <c r="J681" s="648"/>
      <c r="K681" s="505" t="s">
        <v>765</v>
      </c>
      <c r="L681" s="506" t="s">
        <v>65</v>
      </c>
      <c r="M681" s="494"/>
      <c r="N681" s="77"/>
      <c r="O681" s="77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39"/>
      <c r="AC681" s="39"/>
      <c r="AE681" s="39"/>
      <c r="AF681" s="39"/>
      <c r="AG681" s="39"/>
      <c r="AH681" s="39"/>
      <c r="AI681" s="39"/>
      <c r="AJ681" s="39"/>
      <c r="AK681" s="39"/>
      <c r="AL681" s="39"/>
    </row>
    <row r="682" spans="1:38" x14ac:dyDescent="0.25">
      <c r="A682" s="35" t="s">
        <v>731</v>
      </c>
      <c r="B682" s="537"/>
      <c r="C682" s="537"/>
      <c r="D682" s="537"/>
      <c r="E682" s="537"/>
      <c r="F682" s="537"/>
      <c r="G682" s="537"/>
      <c r="H682" s="647"/>
      <c r="I682" s="537"/>
      <c r="J682" s="648"/>
      <c r="K682" s="505" t="s">
        <v>766</v>
      </c>
      <c r="L682" s="506" t="s">
        <v>65</v>
      </c>
      <c r="M682" s="494"/>
      <c r="N682" s="77"/>
      <c r="O682" s="77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39"/>
      <c r="AC682" s="39"/>
      <c r="AE682" s="39"/>
      <c r="AF682" s="39"/>
      <c r="AG682" s="39"/>
      <c r="AH682" s="39"/>
      <c r="AI682" s="39"/>
      <c r="AJ682" s="39"/>
      <c r="AK682" s="39"/>
      <c r="AL682" s="39"/>
    </row>
    <row r="683" spans="1:38" ht="15.75" thickBot="1" x14ac:dyDescent="0.3">
      <c r="A683" s="35" t="s">
        <v>731</v>
      </c>
      <c r="B683" s="537"/>
      <c r="C683" s="537"/>
      <c r="D683" s="537"/>
      <c r="E683" s="537"/>
      <c r="F683" s="537"/>
      <c r="G683" s="537"/>
      <c r="H683" s="647"/>
      <c r="I683" s="538"/>
      <c r="J683" s="650"/>
      <c r="K683" s="508" t="s">
        <v>767</v>
      </c>
      <c r="L683" s="509" t="s">
        <v>256</v>
      </c>
      <c r="M683" s="494"/>
      <c r="N683" s="77"/>
      <c r="O683" s="77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39"/>
      <c r="AC683" s="39"/>
      <c r="AE683" s="39"/>
      <c r="AF683" s="39"/>
      <c r="AG683" s="39"/>
      <c r="AH683" s="39"/>
      <c r="AI683" s="39"/>
      <c r="AJ683" s="39"/>
      <c r="AK683" s="39"/>
      <c r="AL683" s="39"/>
    </row>
    <row r="684" spans="1:38" s="17" customFormat="1" ht="16.5" thickTop="1" thickBot="1" x14ac:dyDescent="0.3">
      <c r="A684" s="513" t="s">
        <v>4856</v>
      </c>
      <c r="B684" s="549"/>
      <c r="C684" s="549"/>
      <c r="D684" s="549"/>
      <c r="E684" s="549"/>
      <c r="F684" s="549"/>
      <c r="G684" s="549"/>
      <c r="H684" s="2796">
        <v>1</v>
      </c>
      <c r="I684" s="2784">
        <v>0</v>
      </c>
      <c r="J684" s="659">
        <v>1</v>
      </c>
      <c r="K684" s="577" t="s">
        <v>769</v>
      </c>
      <c r="L684" s="578" t="s">
        <v>38</v>
      </c>
      <c r="M684" s="2910" t="s">
        <v>5048</v>
      </c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67"/>
      <c r="AC684" s="67"/>
      <c r="AD684"/>
      <c r="AE684" s="67"/>
      <c r="AF684" s="67"/>
      <c r="AG684" s="67"/>
      <c r="AH684" s="67"/>
      <c r="AI684" s="67"/>
      <c r="AJ684" s="67"/>
      <c r="AK684" s="67"/>
      <c r="AL684" s="67"/>
    </row>
    <row r="685" spans="1:38" s="17" customFormat="1" ht="16.5" thickTop="1" thickBot="1" x14ac:dyDescent="0.3">
      <c r="A685" s="43" t="s">
        <v>770</v>
      </c>
      <c r="B685" s="543">
        <v>1</v>
      </c>
      <c r="C685" s="543">
        <v>0</v>
      </c>
      <c r="D685" s="543">
        <v>0</v>
      </c>
      <c r="E685" s="543">
        <v>0</v>
      </c>
      <c r="F685" s="543">
        <v>0</v>
      </c>
      <c r="G685" s="543">
        <v>12</v>
      </c>
      <c r="H685" s="2790">
        <v>1</v>
      </c>
      <c r="I685" s="2787">
        <v>0</v>
      </c>
      <c r="J685" s="668">
        <v>1</v>
      </c>
      <c r="K685" s="503" t="s">
        <v>771</v>
      </c>
      <c r="L685" s="504" t="s">
        <v>20</v>
      </c>
      <c r="M685" s="49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67"/>
      <c r="AC685" s="67"/>
      <c r="AD685"/>
      <c r="AE685" s="67"/>
      <c r="AF685" s="67"/>
      <c r="AG685" s="67"/>
      <c r="AH685" s="67"/>
      <c r="AI685" s="67"/>
      <c r="AJ685" s="67"/>
      <c r="AK685" s="67"/>
      <c r="AL685" s="67"/>
    </row>
    <row r="686" spans="1:38" s="17" customFormat="1" ht="15.75" thickTop="1" x14ac:dyDescent="0.25">
      <c r="A686" s="34" t="s">
        <v>772</v>
      </c>
      <c r="B686" s="536">
        <v>377</v>
      </c>
      <c r="C686" s="536">
        <v>95</v>
      </c>
      <c r="D686" s="536">
        <v>-25</v>
      </c>
      <c r="E686" s="536">
        <v>-1</v>
      </c>
      <c r="F686" s="536">
        <v>-26</v>
      </c>
      <c r="G686" s="536">
        <v>9372</v>
      </c>
      <c r="H686" s="2788">
        <v>15</v>
      </c>
      <c r="I686" s="2777">
        <v>0</v>
      </c>
      <c r="J686" s="646">
        <v>15</v>
      </c>
      <c r="K686" s="505" t="s">
        <v>773</v>
      </c>
      <c r="L686" s="506" t="s">
        <v>36</v>
      </c>
      <c r="M686" s="495"/>
      <c r="N686" s="74"/>
      <c r="O686" s="74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67"/>
      <c r="AC686" s="67"/>
      <c r="AD686"/>
      <c r="AE686" s="67"/>
      <c r="AF686" s="67"/>
      <c r="AG686" s="67"/>
      <c r="AH686" s="67"/>
      <c r="AI686" s="67"/>
      <c r="AJ686" s="67"/>
      <c r="AK686" s="67"/>
      <c r="AL686" s="67"/>
    </row>
    <row r="687" spans="1:38" x14ac:dyDescent="0.25">
      <c r="A687" s="35" t="s">
        <v>772</v>
      </c>
      <c r="B687" s="537"/>
      <c r="C687" s="537"/>
      <c r="D687" s="537"/>
      <c r="E687" s="537"/>
      <c r="F687" s="537"/>
      <c r="G687" s="537"/>
      <c r="H687" s="647"/>
      <c r="I687" s="537"/>
      <c r="J687" s="648"/>
      <c r="K687" s="505" t="s">
        <v>774</v>
      </c>
      <c r="L687" s="506" t="s">
        <v>38</v>
      </c>
      <c r="M687" s="494"/>
      <c r="N687" s="77"/>
      <c r="O687" s="77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39"/>
      <c r="AC687" s="39"/>
      <c r="AE687" s="39"/>
      <c r="AF687" s="39"/>
      <c r="AG687" s="39"/>
      <c r="AH687" s="39"/>
      <c r="AI687" s="39"/>
      <c r="AJ687" s="39"/>
      <c r="AK687" s="39"/>
      <c r="AL687" s="39"/>
    </row>
    <row r="688" spans="1:38" x14ac:dyDescent="0.25">
      <c r="A688" s="35" t="s">
        <v>772</v>
      </c>
      <c r="B688" s="537"/>
      <c r="C688" s="537"/>
      <c r="D688" s="537"/>
      <c r="E688" s="537"/>
      <c r="F688" s="537"/>
      <c r="G688" s="537"/>
      <c r="H688" s="647"/>
      <c r="I688" s="537"/>
      <c r="J688" s="648"/>
      <c r="K688" s="505" t="s">
        <v>775</v>
      </c>
      <c r="L688" s="506" t="s">
        <v>38</v>
      </c>
      <c r="M688" s="491"/>
      <c r="N688" s="78"/>
      <c r="O688" s="77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39"/>
      <c r="AC688" s="39"/>
      <c r="AE688" s="39"/>
      <c r="AF688" s="39"/>
      <c r="AG688" s="39"/>
      <c r="AH688" s="39"/>
      <c r="AI688" s="39"/>
      <c r="AJ688" s="39"/>
      <c r="AK688" s="39"/>
      <c r="AL688" s="39"/>
    </row>
    <row r="689" spans="1:38" x14ac:dyDescent="0.25">
      <c r="A689" s="35" t="s">
        <v>772</v>
      </c>
      <c r="B689" s="537"/>
      <c r="C689" s="537"/>
      <c r="D689" s="537"/>
      <c r="E689" s="537"/>
      <c r="F689" s="537"/>
      <c r="G689" s="537"/>
      <c r="H689" s="647"/>
      <c r="I689" s="537"/>
      <c r="J689" s="648"/>
      <c r="K689" s="505" t="s">
        <v>776</v>
      </c>
      <c r="L689" s="506" t="s">
        <v>38</v>
      </c>
      <c r="M689" s="491"/>
      <c r="N689" s="78"/>
      <c r="O689" s="77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39"/>
      <c r="AC689" s="39"/>
      <c r="AE689" s="39"/>
      <c r="AF689" s="39"/>
      <c r="AG689" s="39"/>
      <c r="AH689" s="39"/>
      <c r="AI689" s="39"/>
      <c r="AJ689" s="39"/>
      <c r="AK689" s="39"/>
      <c r="AL689" s="39"/>
    </row>
    <row r="690" spans="1:38" x14ac:dyDescent="0.25">
      <c r="A690" s="35" t="s">
        <v>772</v>
      </c>
      <c r="B690" s="537"/>
      <c r="C690" s="537"/>
      <c r="D690" s="537"/>
      <c r="E690" s="537"/>
      <c r="F690" s="537"/>
      <c r="G690" s="537"/>
      <c r="H690" s="647"/>
      <c r="I690" s="537"/>
      <c r="J690" s="648"/>
      <c r="K690" s="505" t="s">
        <v>4932</v>
      </c>
      <c r="L690" s="506" t="s">
        <v>20</v>
      </c>
      <c r="M690" s="491"/>
      <c r="N690" s="78"/>
      <c r="O690" s="77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39"/>
      <c r="AC690" s="39"/>
      <c r="AE690" s="39"/>
      <c r="AF690" s="39"/>
      <c r="AG690" s="39"/>
      <c r="AH690" s="39"/>
      <c r="AI690" s="39"/>
      <c r="AJ690" s="39"/>
      <c r="AK690" s="39"/>
      <c r="AL690" s="39"/>
    </row>
    <row r="691" spans="1:38" x14ac:dyDescent="0.25">
      <c r="A691" s="35" t="s">
        <v>772</v>
      </c>
      <c r="B691" s="537"/>
      <c r="C691" s="537"/>
      <c r="D691" s="537"/>
      <c r="E691" s="537"/>
      <c r="F691" s="537"/>
      <c r="G691" s="537"/>
      <c r="H691" s="647"/>
      <c r="I691" s="537"/>
      <c r="J691" s="648"/>
      <c r="K691" s="505" t="s">
        <v>777</v>
      </c>
      <c r="L691" s="506" t="s">
        <v>32</v>
      </c>
      <c r="M691" s="491" t="s">
        <v>590</v>
      </c>
      <c r="N691" s="78"/>
      <c r="O691" s="77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39"/>
      <c r="AC691" s="39"/>
      <c r="AE691" s="39"/>
      <c r="AF691" s="39"/>
      <c r="AG691" s="39"/>
      <c r="AH691" s="39"/>
      <c r="AI691" s="39"/>
      <c r="AJ691" s="39"/>
      <c r="AK691" s="39"/>
      <c r="AL691" s="39"/>
    </row>
    <row r="692" spans="1:38" x14ac:dyDescent="0.25">
      <c r="A692" s="35" t="s">
        <v>772</v>
      </c>
      <c r="B692" s="537"/>
      <c r="C692" s="537"/>
      <c r="D692" s="537"/>
      <c r="E692" s="537"/>
      <c r="F692" s="537"/>
      <c r="G692" s="537"/>
      <c r="H692" s="647"/>
      <c r="I692" s="537"/>
      <c r="J692" s="648"/>
      <c r="K692" s="505" t="s">
        <v>4933</v>
      </c>
      <c r="L692" s="506" t="s">
        <v>32</v>
      </c>
      <c r="M692" s="491" t="s">
        <v>778</v>
      </c>
      <c r="N692" s="78"/>
      <c r="O692" s="77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39"/>
      <c r="AC692" s="39"/>
      <c r="AE692" s="39"/>
      <c r="AF692" s="39"/>
      <c r="AG692" s="39"/>
      <c r="AH692" s="39"/>
      <c r="AI692" s="39"/>
      <c r="AJ692" s="39"/>
      <c r="AK692" s="39"/>
      <c r="AL692" s="39"/>
    </row>
    <row r="693" spans="1:38" x14ac:dyDescent="0.25">
      <c r="A693" s="35" t="s">
        <v>772</v>
      </c>
      <c r="B693" s="537"/>
      <c r="C693" s="537"/>
      <c r="D693" s="537"/>
      <c r="E693" s="537"/>
      <c r="F693" s="537"/>
      <c r="G693" s="537"/>
      <c r="H693" s="647"/>
      <c r="I693" s="537"/>
      <c r="J693" s="648"/>
      <c r="K693" s="505" t="s">
        <v>779</v>
      </c>
      <c r="L693" s="506" t="s">
        <v>32</v>
      </c>
      <c r="M693" s="491" t="s">
        <v>214</v>
      </c>
      <c r="N693" s="78"/>
      <c r="O693" s="77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39"/>
      <c r="AC693" s="39"/>
      <c r="AE693" s="39"/>
      <c r="AF693" s="39"/>
      <c r="AG693" s="39"/>
      <c r="AH693" s="39"/>
      <c r="AI693" s="39"/>
      <c r="AJ693" s="39"/>
      <c r="AK693" s="39"/>
      <c r="AL693" s="39"/>
    </row>
    <row r="694" spans="1:38" x14ac:dyDescent="0.25">
      <c r="A694" s="35" t="s">
        <v>772</v>
      </c>
      <c r="B694" s="537"/>
      <c r="C694" s="537"/>
      <c r="D694" s="537"/>
      <c r="E694" s="537"/>
      <c r="F694" s="537"/>
      <c r="G694" s="537"/>
      <c r="H694" s="647"/>
      <c r="I694" s="537"/>
      <c r="J694" s="648"/>
      <c r="K694" s="505" t="s">
        <v>780</v>
      </c>
      <c r="L694" s="506" t="s">
        <v>46</v>
      </c>
      <c r="M694" s="491"/>
      <c r="N694" s="78"/>
      <c r="O694" s="77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39"/>
      <c r="AC694" s="39"/>
      <c r="AE694" s="39"/>
      <c r="AF694" s="39"/>
      <c r="AG694" s="39"/>
      <c r="AH694" s="39"/>
      <c r="AI694" s="39"/>
      <c r="AJ694" s="39"/>
      <c r="AK694" s="39"/>
      <c r="AL694" s="39"/>
    </row>
    <row r="695" spans="1:38" x14ac:dyDescent="0.25">
      <c r="A695" s="35" t="s">
        <v>772</v>
      </c>
      <c r="B695" s="537"/>
      <c r="C695" s="537"/>
      <c r="D695" s="537"/>
      <c r="E695" s="537"/>
      <c r="F695" s="537"/>
      <c r="G695" s="537"/>
      <c r="H695" s="647"/>
      <c r="I695" s="537"/>
      <c r="J695" s="648"/>
      <c r="K695" s="505" t="s">
        <v>781</v>
      </c>
      <c r="L695" s="506" t="s">
        <v>46</v>
      </c>
      <c r="M695" s="494"/>
      <c r="N695" s="77"/>
      <c r="O695" s="77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39"/>
      <c r="AC695" s="39"/>
      <c r="AE695" s="39"/>
      <c r="AF695" s="39"/>
      <c r="AG695" s="39"/>
      <c r="AH695" s="39"/>
      <c r="AI695" s="39"/>
      <c r="AJ695" s="39"/>
      <c r="AK695" s="39"/>
      <c r="AL695" s="39"/>
    </row>
    <row r="696" spans="1:38" x14ac:dyDescent="0.25">
      <c r="A696" s="35" t="s">
        <v>772</v>
      </c>
      <c r="B696" s="537"/>
      <c r="C696" s="537"/>
      <c r="D696" s="537"/>
      <c r="E696" s="537"/>
      <c r="F696" s="537"/>
      <c r="G696" s="537"/>
      <c r="H696" s="647"/>
      <c r="I696" s="537"/>
      <c r="J696" s="648"/>
      <c r="K696" s="505" t="s">
        <v>782</v>
      </c>
      <c r="L696" s="506" t="s">
        <v>46</v>
      </c>
      <c r="M696" s="491" t="s">
        <v>185</v>
      </c>
      <c r="N696" s="78"/>
      <c r="O696" s="77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39"/>
      <c r="AC696" s="39"/>
      <c r="AE696" s="39"/>
      <c r="AF696" s="39"/>
      <c r="AG696" s="39"/>
      <c r="AH696" s="39"/>
      <c r="AI696" s="39"/>
      <c r="AJ696" s="39"/>
      <c r="AK696" s="39"/>
      <c r="AL696" s="39"/>
    </row>
    <row r="697" spans="1:38" x14ac:dyDescent="0.25">
      <c r="A697" s="35" t="s">
        <v>772</v>
      </c>
      <c r="B697" s="537"/>
      <c r="C697" s="537"/>
      <c r="D697" s="537"/>
      <c r="E697" s="537"/>
      <c r="F697" s="537"/>
      <c r="G697" s="537"/>
      <c r="H697" s="647"/>
      <c r="I697" s="537"/>
      <c r="J697" s="648"/>
      <c r="K697" s="505" t="s">
        <v>783</v>
      </c>
      <c r="L697" s="506" t="s">
        <v>46</v>
      </c>
      <c r="M697" s="491" t="s">
        <v>784</v>
      </c>
      <c r="N697" s="78"/>
      <c r="O697" s="77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39"/>
      <c r="AC697" s="39"/>
      <c r="AE697" s="39"/>
      <c r="AF697" s="39"/>
      <c r="AG697" s="39"/>
      <c r="AH697" s="39"/>
      <c r="AI697" s="39"/>
      <c r="AJ697" s="39"/>
      <c r="AK697" s="39"/>
      <c r="AL697" s="39"/>
    </row>
    <row r="698" spans="1:38" x14ac:dyDescent="0.25">
      <c r="A698" s="35" t="s">
        <v>772</v>
      </c>
      <c r="B698" s="537"/>
      <c r="C698" s="537"/>
      <c r="D698" s="537"/>
      <c r="E698" s="537"/>
      <c r="F698" s="537"/>
      <c r="G698" s="537"/>
      <c r="H698" s="647"/>
      <c r="I698" s="537"/>
      <c r="J698" s="648"/>
      <c r="K698" s="505" t="s">
        <v>785</v>
      </c>
      <c r="L698" s="506" t="s">
        <v>25</v>
      </c>
      <c r="M698" s="491" t="s">
        <v>218</v>
      </c>
      <c r="N698" s="78"/>
      <c r="O698" s="77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39"/>
      <c r="AC698" s="39"/>
      <c r="AE698" s="39"/>
      <c r="AF698" s="39"/>
      <c r="AG698" s="39"/>
      <c r="AH698" s="39"/>
      <c r="AI698" s="39"/>
      <c r="AJ698" s="39"/>
      <c r="AK698" s="39"/>
      <c r="AL698" s="39"/>
    </row>
    <row r="699" spans="1:38" x14ac:dyDescent="0.25">
      <c r="A699" s="35" t="s">
        <v>772</v>
      </c>
      <c r="B699" s="537"/>
      <c r="C699" s="537"/>
      <c r="D699" s="537"/>
      <c r="E699" s="537"/>
      <c r="F699" s="537"/>
      <c r="G699" s="537"/>
      <c r="H699" s="647"/>
      <c r="I699" s="537"/>
      <c r="J699" s="648"/>
      <c r="K699" s="505" t="s">
        <v>786</v>
      </c>
      <c r="L699" s="506" t="s">
        <v>63</v>
      </c>
      <c r="M699" s="494"/>
      <c r="N699" s="77"/>
      <c r="O699" s="77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39"/>
      <c r="AC699" s="39"/>
      <c r="AE699" s="39"/>
      <c r="AF699" s="39"/>
      <c r="AG699" s="39"/>
      <c r="AH699" s="39"/>
      <c r="AI699" s="39"/>
      <c r="AJ699" s="39"/>
      <c r="AK699" s="39"/>
      <c r="AL699" s="39"/>
    </row>
    <row r="700" spans="1:38" ht="15.75" thickBot="1" x14ac:dyDescent="0.3">
      <c r="A700" s="35" t="s">
        <v>772</v>
      </c>
      <c r="B700" s="537"/>
      <c r="C700" s="537"/>
      <c r="D700" s="537"/>
      <c r="E700" s="537"/>
      <c r="F700" s="537"/>
      <c r="G700" s="537"/>
      <c r="H700" s="647"/>
      <c r="I700" s="538"/>
      <c r="J700" s="650"/>
      <c r="K700" s="508" t="s">
        <v>787</v>
      </c>
      <c r="L700" s="509" t="s">
        <v>65</v>
      </c>
      <c r="M700" s="494"/>
      <c r="N700" s="77"/>
      <c r="O700" s="77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39"/>
      <c r="AC700" s="39"/>
      <c r="AE700" s="39"/>
      <c r="AF700" s="39"/>
      <c r="AG700" s="39"/>
      <c r="AH700" s="39"/>
      <c r="AI700" s="39"/>
      <c r="AJ700" s="39"/>
      <c r="AK700" s="39"/>
      <c r="AL700" s="39"/>
    </row>
    <row r="701" spans="1:38" s="17" customFormat="1" ht="15.75" thickTop="1" x14ac:dyDescent="0.25">
      <c r="A701" s="34" t="s">
        <v>788</v>
      </c>
      <c r="B701" s="536">
        <v>157</v>
      </c>
      <c r="C701" s="536">
        <v>93</v>
      </c>
      <c r="D701" s="536">
        <v>-30</v>
      </c>
      <c r="E701" s="536">
        <v>1</v>
      </c>
      <c r="F701" s="536">
        <v>-29</v>
      </c>
      <c r="G701" s="536">
        <v>1586</v>
      </c>
      <c r="H701" s="2788">
        <v>9</v>
      </c>
      <c r="I701" s="2777">
        <v>0</v>
      </c>
      <c r="J701" s="646">
        <v>9</v>
      </c>
      <c r="K701" s="503" t="s">
        <v>789</v>
      </c>
      <c r="L701" s="504" t="s">
        <v>36</v>
      </c>
      <c r="M701" s="495"/>
      <c r="N701" s="74" t="s">
        <v>91</v>
      </c>
      <c r="O701" s="74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67"/>
      <c r="AC701" s="67"/>
      <c r="AD701"/>
      <c r="AE701" s="67"/>
      <c r="AF701" s="67"/>
      <c r="AG701" s="67"/>
      <c r="AH701" s="67"/>
      <c r="AI701" s="67"/>
      <c r="AJ701" s="67"/>
      <c r="AK701" s="67"/>
      <c r="AL701" s="67"/>
    </row>
    <row r="702" spans="1:38" x14ac:dyDescent="0.25">
      <c r="A702" s="35" t="s">
        <v>788</v>
      </c>
      <c r="B702" s="537"/>
      <c r="C702" s="537"/>
      <c r="D702" s="537"/>
      <c r="E702" s="537"/>
      <c r="F702" s="537"/>
      <c r="G702" s="537"/>
      <c r="H702" s="647"/>
      <c r="I702" s="537"/>
      <c r="J702" s="648"/>
      <c r="K702" s="505" t="s">
        <v>790</v>
      </c>
      <c r="L702" s="506" t="s">
        <v>38</v>
      </c>
      <c r="M702" s="491"/>
      <c r="N702" s="78"/>
      <c r="O702" s="77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39"/>
      <c r="AC702" s="39"/>
      <c r="AE702" s="39"/>
      <c r="AF702" s="39"/>
      <c r="AG702" s="39"/>
      <c r="AH702" s="39"/>
      <c r="AI702" s="39"/>
      <c r="AJ702" s="39"/>
      <c r="AK702" s="39"/>
      <c r="AL702" s="39"/>
    </row>
    <row r="703" spans="1:38" x14ac:dyDescent="0.25">
      <c r="A703" s="35" t="s">
        <v>788</v>
      </c>
      <c r="B703" s="537"/>
      <c r="C703" s="537"/>
      <c r="D703" s="537"/>
      <c r="E703" s="537"/>
      <c r="F703" s="537"/>
      <c r="G703" s="537"/>
      <c r="H703" s="647"/>
      <c r="I703" s="537"/>
      <c r="J703" s="648"/>
      <c r="K703" s="505" t="s">
        <v>4934</v>
      </c>
      <c r="L703" s="506" t="s">
        <v>38</v>
      </c>
      <c r="M703" s="491"/>
      <c r="N703" s="78"/>
      <c r="O703" s="77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39"/>
      <c r="AC703" s="39"/>
      <c r="AE703" s="39"/>
      <c r="AF703" s="39"/>
      <c r="AG703" s="39"/>
      <c r="AH703" s="39"/>
      <c r="AI703" s="39"/>
      <c r="AJ703" s="39"/>
      <c r="AK703" s="39"/>
      <c r="AL703" s="39"/>
    </row>
    <row r="704" spans="1:38" x14ac:dyDescent="0.25">
      <c r="A704" s="35" t="s">
        <v>788</v>
      </c>
      <c r="B704" s="537"/>
      <c r="C704" s="537"/>
      <c r="D704" s="537"/>
      <c r="E704" s="537"/>
      <c r="F704" s="537"/>
      <c r="G704" s="537"/>
      <c r="H704" s="647"/>
      <c r="I704" s="537"/>
      <c r="J704" s="648"/>
      <c r="K704" s="505" t="s">
        <v>791</v>
      </c>
      <c r="L704" s="506" t="s">
        <v>40</v>
      </c>
      <c r="M704" s="491"/>
      <c r="N704" s="78"/>
      <c r="O704" s="77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39"/>
      <c r="AC704" s="39"/>
      <c r="AE704" s="39"/>
      <c r="AF704" s="39"/>
      <c r="AG704" s="39"/>
      <c r="AH704" s="39"/>
      <c r="AI704" s="39"/>
      <c r="AJ704" s="39"/>
      <c r="AK704" s="39"/>
      <c r="AL704" s="39"/>
    </row>
    <row r="705" spans="1:38" x14ac:dyDescent="0.25">
      <c r="A705" s="35" t="s">
        <v>788</v>
      </c>
      <c r="B705" s="537"/>
      <c r="C705" s="537"/>
      <c r="D705" s="537"/>
      <c r="E705" s="537"/>
      <c r="F705" s="537"/>
      <c r="G705" s="537"/>
      <c r="H705" s="647"/>
      <c r="I705" s="537"/>
      <c r="J705" s="648"/>
      <c r="K705" s="505" t="s">
        <v>792</v>
      </c>
      <c r="L705" s="506" t="s">
        <v>20</v>
      </c>
      <c r="M705" s="491"/>
      <c r="N705" s="78"/>
      <c r="O705" s="77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39"/>
      <c r="AC705" s="39"/>
      <c r="AE705" s="39"/>
      <c r="AF705" s="39"/>
      <c r="AG705" s="39"/>
      <c r="AH705" s="39"/>
      <c r="AI705" s="39"/>
      <c r="AJ705" s="39"/>
      <c r="AK705" s="39"/>
      <c r="AL705" s="39"/>
    </row>
    <row r="706" spans="1:38" x14ac:dyDescent="0.25">
      <c r="A706" s="35" t="s">
        <v>788</v>
      </c>
      <c r="B706" s="537"/>
      <c r="C706" s="537"/>
      <c r="D706" s="537"/>
      <c r="E706" s="537"/>
      <c r="F706" s="537"/>
      <c r="G706" s="537"/>
      <c r="H706" s="647"/>
      <c r="I706" s="537"/>
      <c r="J706" s="648"/>
      <c r="K706" s="505" t="s">
        <v>793</v>
      </c>
      <c r="L706" s="506" t="s">
        <v>46</v>
      </c>
      <c r="M706" s="491"/>
      <c r="N706" s="78"/>
      <c r="O706" s="77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39"/>
      <c r="AC706" s="39"/>
      <c r="AE706" s="39"/>
      <c r="AF706" s="39"/>
      <c r="AG706" s="39"/>
      <c r="AH706" s="39"/>
      <c r="AI706" s="39"/>
      <c r="AJ706" s="39"/>
      <c r="AK706" s="39"/>
      <c r="AL706" s="39"/>
    </row>
    <row r="707" spans="1:38" x14ac:dyDescent="0.25">
      <c r="A707" s="35" t="s">
        <v>788</v>
      </c>
      <c r="B707" s="537"/>
      <c r="C707" s="537"/>
      <c r="D707" s="537"/>
      <c r="E707" s="537"/>
      <c r="F707" s="537"/>
      <c r="G707" s="537"/>
      <c r="H707" s="647"/>
      <c r="I707" s="537"/>
      <c r="J707" s="648"/>
      <c r="K707" s="505" t="s">
        <v>794</v>
      </c>
      <c r="L707" s="506" t="s">
        <v>46</v>
      </c>
      <c r="M707" s="491"/>
      <c r="N707" s="78"/>
      <c r="O707" s="77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39"/>
      <c r="AC707" s="39"/>
      <c r="AE707" s="39"/>
      <c r="AF707" s="39"/>
      <c r="AG707" s="39"/>
      <c r="AH707" s="39"/>
      <c r="AI707" s="39"/>
      <c r="AJ707" s="39"/>
      <c r="AK707" s="39"/>
      <c r="AL707" s="39"/>
    </row>
    <row r="708" spans="1:38" x14ac:dyDescent="0.25">
      <c r="A708" s="35" t="s">
        <v>788</v>
      </c>
      <c r="B708" s="537"/>
      <c r="C708" s="537"/>
      <c r="D708" s="537"/>
      <c r="E708" s="537"/>
      <c r="F708" s="537"/>
      <c r="G708" s="537"/>
      <c r="H708" s="647"/>
      <c r="I708" s="537"/>
      <c r="J708" s="648"/>
      <c r="K708" s="505" t="s">
        <v>795</v>
      </c>
      <c r="L708" s="506" t="s">
        <v>25</v>
      </c>
      <c r="M708" s="491"/>
      <c r="N708" s="78"/>
      <c r="O708" s="77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39"/>
      <c r="AC708" s="39"/>
      <c r="AE708" s="39"/>
      <c r="AF708" s="39"/>
      <c r="AG708" s="39"/>
      <c r="AH708" s="39"/>
      <c r="AI708" s="39"/>
      <c r="AJ708" s="39"/>
      <c r="AK708" s="39"/>
      <c r="AL708" s="39"/>
    </row>
    <row r="709" spans="1:38" ht="15.75" thickBot="1" x14ac:dyDescent="0.3">
      <c r="A709" s="35" t="s">
        <v>788</v>
      </c>
      <c r="B709" s="537"/>
      <c r="C709" s="537"/>
      <c r="D709" s="537"/>
      <c r="E709" s="537"/>
      <c r="F709" s="537"/>
      <c r="G709" s="537"/>
      <c r="H709" s="647"/>
      <c r="I709" s="538"/>
      <c r="J709" s="650"/>
      <c r="K709" s="508" t="s">
        <v>796</v>
      </c>
      <c r="L709" s="509" t="s">
        <v>63</v>
      </c>
      <c r="M709" s="491"/>
      <c r="N709" s="78"/>
      <c r="O709" s="77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39"/>
      <c r="AC709" s="39"/>
      <c r="AE709" s="39"/>
      <c r="AF709" s="39"/>
      <c r="AG709" s="39"/>
      <c r="AH709" s="39"/>
      <c r="AI709" s="39"/>
      <c r="AJ709" s="39"/>
      <c r="AK709" s="39"/>
      <c r="AL709" s="39"/>
    </row>
    <row r="710" spans="1:38" s="17" customFormat="1" ht="16.5" thickTop="1" thickBot="1" x14ac:dyDescent="0.3">
      <c r="A710" s="34" t="s">
        <v>797</v>
      </c>
      <c r="B710" s="536">
        <v>15</v>
      </c>
      <c r="C710" s="536">
        <v>3</v>
      </c>
      <c r="D710" s="536">
        <v>0</v>
      </c>
      <c r="E710" s="536">
        <v>0</v>
      </c>
      <c r="F710" s="536">
        <v>0</v>
      </c>
      <c r="G710" s="536">
        <v>37</v>
      </c>
      <c r="H710" s="2788">
        <v>1</v>
      </c>
      <c r="I710" s="537">
        <v>0</v>
      </c>
      <c r="J710" s="648">
        <v>1</v>
      </c>
      <c r="K710" s="577" t="s">
        <v>798</v>
      </c>
      <c r="L710" s="578" t="s">
        <v>20</v>
      </c>
      <c r="M710" s="495"/>
      <c r="N710" s="74"/>
      <c r="O710" s="74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67"/>
      <c r="AC710" s="67"/>
      <c r="AD710"/>
      <c r="AE710" s="67"/>
      <c r="AF710" s="67"/>
      <c r="AG710" s="67"/>
      <c r="AH710" s="67"/>
      <c r="AI710" s="67"/>
      <c r="AJ710" s="67"/>
      <c r="AK710" s="67"/>
      <c r="AL710" s="67"/>
    </row>
    <row r="711" spans="1:38" s="17" customFormat="1" ht="15.75" thickTop="1" x14ac:dyDescent="0.25">
      <c r="A711" s="34" t="s">
        <v>799</v>
      </c>
      <c r="B711" s="536">
        <v>131</v>
      </c>
      <c r="C711" s="536">
        <v>69</v>
      </c>
      <c r="D711" s="536">
        <v>-14</v>
      </c>
      <c r="E711" s="536">
        <v>-2</v>
      </c>
      <c r="F711" s="536">
        <v>-16</v>
      </c>
      <c r="G711" s="536">
        <v>610</v>
      </c>
      <c r="H711" s="2788">
        <v>5</v>
      </c>
      <c r="I711" s="2777">
        <v>0</v>
      </c>
      <c r="J711" s="646">
        <v>5</v>
      </c>
      <c r="K711" s="503" t="s">
        <v>800</v>
      </c>
      <c r="L711" s="504" t="s">
        <v>36</v>
      </c>
      <c r="M711" s="492"/>
      <c r="N711" s="75"/>
      <c r="O711" s="74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67"/>
      <c r="AC711" s="67"/>
      <c r="AD711"/>
      <c r="AE711" s="67"/>
      <c r="AF711" s="67"/>
      <c r="AG711" s="67"/>
      <c r="AH711" s="67"/>
      <c r="AI711" s="67"/>
      <c r="AJ711" s="67"/>
      <c r="AK711" s="67"/>
      <c r="AL711" s="67"/>
    </row>
    <row r="712" spans="1:38" x14ac:dyDescent="0.25">
      <c r="A712" s="35" t="s">
        <v>799</v>
      </c>
      <c r="B712" s="537"/>
      <c r="C712" s="537"/>
      <c r="D712" s="537"/>
      <c r="E712" s="537"/>
      <c r="F712" s="537"/>
      <c r="G712" s="537"/>
      <c r="H712" s="647"/>
      <c r="I712" s="537"/>
      <c r="J712" s="648"/>
      <c r="K712" s="505" t="s">
        <v>801</v>
      </c>
      <c r="L712" s="506" t="s">
        <v>38</v>
      </c>
      <c r="M712" s="491"/>
      <c r="N712" s="78"/>
      <c r="O712" s="77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39"/>
      <c r="AC712" s="39"/>
      <c r="AE712" s="39"/>
      <c r="AF712" s="39"/>
      <c r="AG712" s="39"/>
      <c r="AH712" s="39"/>
      <c r="AI712" s="39"/>
      <c r="AJ712" s="39"/>
      <c r="AK712" s="39"/>
      <c r="AL712" s="39"/>
    </row>
    <row r="713" spans="1:38" x14ac:dyDescent="0.25">
      <c r="A713" s="35" t="s">
        <v>799</v>
      </c>
      <c r="B713" s="537"/>
      <c r="C713" s="537"/>
      <c r="D713" s="537"/>
      <c r="E713" s="537"/>
      <c r="F713" s="537"/>
      <c r="G713" s="537"/>
      <c r="H713" s="647"/>
      <c r="I713" s="537"/>
      <c r="J713" s="648"/>
      <c r="K713" s="505" t="s">
        <v>802</v>
      </c>
      <c r="L713" s="506" t="s">
        <v>20</v>
      </c>
      <c r="M713" s="491"/>
      <c r="N713" s="78"/>
      <c r="O713" s="77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39"/>
      <c r="AC713" s="39"/>
      <c r="AE713" s="39"/>
      <c r="AF713" s="39"/>
      <c r="AG713" s="39"/>
      <c r="AH713" s="39"/>
      <c r="AI713" s="39"/>
      <c r="AJ713" s="39"/>
      <c r="AK713" s="39"/>
      <c r="AL713" s="39"/>
    </row>
    <row r="714" spans="1:38" x14ac:dyDescent="0.25">
      <c r="A714" s="35" t="s">
        <v>799</v>
      </c>
      <c r="B714" s="537"/>
      <c r="C714" s="537"/>
      <c r="D714" s="537"/>
      <c r="E714" s="537"/>
      <c r="F714" s="537"/>
      <c r="G714" s="537"/>
      <c r="H714" s="647"/>
      <c r="I714" s="537"/>
      <c r="J714" s="648"/>
      <c r="K714" s="505" t="s">
        <v>803</v>
      </c>
      <c r="L714" s="506" t="s">
        <v>25</v>
      </c>
      <c r="M714" s="491"/>
      <c r="N714" s="78"/>
      <c r="O714" s="77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39"/>
      <c r="AC714" s="39"/>
      <c r="AE714" s="39"/>
      <c r="AF714" s="39"/>
      <c r="AG714" s="39"/>
      <c r="AH714" s="39"/>
      <c r="AI714" s="39"/>
      <c r="AJ714" s="39"/>
      <c r="AK714" s="39"/>
      <c r="AL714" s="39"/>
    </row>
    <row r="715" spans="1:38" ht="15.75" thickBot="1" x14ac:dyDescent="0.3">
      <c r="A715" s="35" t="s">
        <v>799</v>
      </c>
      <c r="B715" s="537"/>
      <c r="C715" s="537"/>
      <c r="D715" s="537"/>
      <c r="E715" s="537"/>
      <c r="F715" s="537"/>
      <c r="G715" s="537"/>
      <c r="H715" s="647"/>
      <c r="I715" s="538"/>
      <c r="J715" s="650"/>
      <c r="K715" s="508" t="s">
        <v>4935</v>
      </c>
      <c r="L715" s="509" t="s">
        <v>65</v>
      </c>
      <c r="M715" s="491"/>
      <c r="N715" s="78"/>
      <c r="O715" s="77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39"/>
      <c r="AC715" s="39"/>
      <c r="AE715" s="39"/>
      <c r="AF715" s="39"/>
      <c r="AG715" s="39"/>
      <c r="AH715" s="39"/>
      <c r="AI715" s="39"/>
      <c r="AJ715" s="39"/>
      <c r="AK715" s="39"/>
      <c r="AL715" s="39"/>
    </row>
    <row r="716" spans="1:38" s="17" customFormat="1" ht="15.75" thickTop="1" x14ac:dyDescent="0.25">
      <c r="A716" s="34" t="s">
        <v>804</v>
      </c>
      <c r="B716" s="536">
        <v>50</v>
      </c>
      <c r="C716" s="536">
        <v>12</v>
      </c>
      <c r="D716" s="536">
        <v>-2</v>
      </c>
      <c r="E716" s="536">
        <v>0</v>
      </c>
      <c r="F716" s="536">
        <v>-2</v>
      </c>
      <c r="G716" s="536">
        <v>814</v>
      </c>
      <c r="H716" s="2788">
        <v>9</v>
      </c>
      <c r="I716" s="2777">
        <v>0</v>
      </c>
      <c r="J716" s="646">
        <v>9</v>
      </c>
      <c r="K716" s="503" t="s">
        <v>805</v>
      </c>
      <c r="L716" s="504" t="s">
        <v>36</v>
      </c>
      <c r="M716" s="492"/>
      <c r="N716" s="75" t="s">
        <v>91</v>
      </c>
      <c r="O716" s="74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67"/>
      <c r="AC716" s="67"/>
      <c r="AD716"/>
      <c r="AE716" s="67"/>
      <c r="AF716" s="67"/>
      <c r="AG716" s="67"/>
      <c r="AH716" s="67"/>
      <c r="AI716" s="67"/>
      <c r="AJ716" s="67"/>
      <c r="AK716" s="67"/>
      <c r="AL716" s="67"/>
    </row>
    <row r="717" spans="1:38" x14ac:dyDescent="0.25">
      <c r="A717" s="35" t="s">
        <v>804</v>
      </c>
      <c r="B717" s="537"/>
      <c r="C717" s="537"/>
      <c r="D717" s="537"/>
      <c r="E717" s="537"/>
      <c r="F717" s="537"/>
      <c r="G717" s="537"/>
      <c r="H717" s="647"/>
      <c r="I717" s="537"/>
      <c r="J717" s="648"/>
      <c r="K717" s="505" t="s">
        <v>806</v>
      </c>
      <c r="L717" s="506" t="s">
        <v>38</v>
      </c>
      <c r="M717" s="491"/>
      <c r="N717" s="78"/>
      <c r="O717" s="77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39"/>
      <c r="AC717" s="39"/>
      <c r="AE717" s="39"/>
      <c r="AF717" s="39"/>
      <c r="AG717" s="39"/>
      <c r="AH717" s="39"/>
      <c r="AI717" s="39"/>
      <c r="AJ717" s="39"/>
      <c r="AK717" s="39"/>
      <c r="AL717" s="39"/>
    </row>
    <row r="718" spans="1:38" x14ac:dyDescent="0.25">
      <c r="A718" s="35" t="s">
        <v>804</v>
      </c>
      <c r="B718" s="537"/>
      <c r="C718" s="537"/>
      <c r="D718" s="537"/>
      <c r="E718" s="537"/>
      <c r="F718" s="537"/>
      <c r="G718" s="537"/>
      <c r="H718" s="647"/>
      <c r="I718" s="537"/>
      <c r="J718" s="648"/>
      <c r="K718" s="505" t="s">
        <v>4936</v>
      </c>
      <c r="L718" s="506" t="s">
        <v>38</v>
      </c>
      <c r="M718" s="491"/>
      <c r="N718" s="78"/>
      <c r="O718" s="77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39"/>
      <c r="AC718" s="39"/>
      <c r="AE718" s="39"/>
      <c r="AF718" s="39"/>
      <c r="AG718" s="39"/>
      <c r="AH718" s="39"/>
      <c r="AI718" s="39"/>
      <c r="AJ718" s="39"/>
      <c r="AK718" s="39"/>
      <c r="AL718" s="39"/>
    </row>
    <row r="719" spans="1:38" x14ac:dyDescent="0.25">
      <c r="A719" s="35" t="s">
        <v>804</v>
      </c>
      <c r="B719" s="537"/>
      <c r="C719" s="537"/>
      <c r="D719" s="537"/>
      <c r="E719" s="537"/>
      <c r="F719" s="537"/>
      <c r="G719" s="537"/>
      <c r="H719" s="647"/>
      <c r="I719" s="537"/>
      <c r="J719" s="648"/>
      <c r="K719" s="505" t="s">
        <v>807</v>
      </c>
      <c r="L719" s="506" t="s">
        <v>20</v>
      </c>
      <c r="M719" s="491"/>
      <c r="N719" s="78"/>
      <c r="O719" s="77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39"/>
      <c r="AC719" s="39"/>
      <c r="AE719" s="39"/>
      <c r="AF719" s="39"/>
      <c r="AG719" s="39"/>
      <c r="AH719" s="39"/>
      <c r="AI719" s="39"/>
      <c r="AJ719" s="39"/>
      <c r="AK719" s="39"/>
      <c r="AL719" s="39"/>
    </row>
    <row r="720" spans="1:38" x14ac:dyDescent="0.25">
      <c r="A720" s="35" t="s">
        <v>804</v>
      </c>
      <c r="B720" s="537"/>
      <c r="C720" s="537"/>
      <c r="D720" s="537"/>
      <c r="E720" s="537"/>
      <c r="F720" s="537"/>
      <c r="G720" s="537"/>
      <c r="H720" s="647"/>
      <c r="I720" s="537"/>
      <c r="J720" s="648"/>
      <c r="K720" s="505" t="s">
        <v>808</v>
      </c>
      <c r="L720" s="506" t="s">
        <v>46</v>
      </c>
      <c r="M720" s="491" t="s">
        <v>759</v>
      </c>
      <c r="N720" s="78"/>
      <c r="O720" s="77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39"/>
      <c r="AC720" s="39"/>
      <c r="AE720" s="39"/>
      <c r="AF720" s="39"/>
      <c r="AG720" s="39"/>
      <c r="AH720" s="39"/>
      <c r="AI720" s="39"/>
      <c r="AJ720" s="39"/>
      <c r="AK720" s="39"/>
      <c r="AL720" s="39"/>
    </row>
    <row r="721" spans="1:38" x14ac:dyDescent="0.25">
      <c r="A721" s="35" t="s">
        <v>804</v>
      </c>
      <c r="B721" s="537"/>
      <c r="C721" s="537"/>
      <c r="D721" s="537"/>
      <c r="E721" s="537"/>
      <c r="F721" s="537"/>
      <c r="G721" s="537"/>
      <c r="H721" s="647"/>
      <c r="I721" s="537"/>
      <c r="J721" s="648"/>
      <c r="K721" s="505" t="s">
        <v>809</v>
      </c>
      <c r="L721" s="506" t="s">
        <v>46</v>
      </c>
      <c r="M721" s="491"/>
      <c r="N721" s="78"/>
      <c r="O721" s="77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39"/>
      <c r="AC721" s="39"/>
      <c r="AE721" s="39"/>
      <c r="AF721" s="39"/>
      <c r="AG721" s="39"/>
      <c r="AH721" s="39"/>
      <c r="AI721" s="39"/>
      <c r="AJ721" s="39"/>
      <c r="AK721" s="39"/>
      <c r="AL721" s="39"/>
    </row>
    <row r="722" spans="1:38" x14ac:dyDescent="0.25">
      <c r="A722" s="35" t="s">
        <v>804</v>
      </c>
      <c r="B722" s="537"/>
      <c r="C722" s="537"/>
      <c r="D722" s="537"/>
      <c r="E722" s="537"/>
      <c r="F722" s="537"/>
      <c r="G722" s="537"/>
      <c r="H722" s="647"/>
      <c r="I722" s="537"/>
      <c r="J722" s="648"/>
      <c r="K722" s="505" t="s">
        <v>810</v>
      </c>
      <c r="L722" s="506" t="s">
        <v>46</v>
      </c>
      <c r="M722" s="491"/>
      <c r="N722" s="78"/>
      <c r="O722" s="77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39"/>
      <c r="AC722" s="39"/>
      <c r="AE722" s="39"/>
      <c r="AF722" s="39"/>
      <c r="AG722" s="39"/>
      <c r="AH722" s="39"/>
      <c r="AI722" s="39"/>
      <c r="AJ722" s="39"/>
      <c r="AK722" s="39"/>
      <c r="AL722" s="39"/>
    </row>
    <row r="723" spans="1:38" x14ac:dyDescent="0.25">
      <c r="A723" s="35" t="s">
        <v>804</v>
      </c>
      <c r="B723" s="537"/>
      <c r="C723" s="537"/>
      <c r="D723" s="537"/>
      <c r="E723" s="537"/>
      <c r="F723" s="537"/>
      <c r="G723" s="537"/>
      <c r="H723" s="647"/>
      <c r="I723" s="537"/>
      <c r="J723" s="648"/>
      <c r="K723" s="505" t="s">
        <v>811</v>
      </c>
      <c r="L723" s="506" t="s">
        <v>25</v>
      </c>
      <c r="M723" s="491"/>
      <c r="N723" s="78"/>
      <c r="O723" s="77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39"/>
      <c r="AC723" s="39"/>
      <c r="AE723" s="39"/>
      <c r="AF723" s="39"/>
      <c r="AG723" s="39"/>
      <c r="AH723" s="39"/>
      <c r="AI723" s="39"/>
      <c r="AJ723" s="39"/>
      <c r="AK723" s="39"/>
      <c r="AL723" s="39"/>
    </row>
    <row r="724" spans="1:38" ht="15.75" thickBot="1" x14ac:dyDescent="0.3">
      <c r="A724" s="35" t="s">
        <v>804</v>
      </c>
      <c r="B724" s="537"/>
      <c r="C724" s="537"/>
      <c r="D724" s="537"/>
      <c r="E724" s="537"/>
      <c r="F724" s="537"/>
      <c r="G724" s="537"/>
      <c r="H724" s="647"/>
      <c r="I724" s="538"/>
      <c r="J724" s="650"/>
      <c r="K724" s="508" t="s">
        <v>812</v>
      </c>
      <c r="L724" s="509" t="s">
        <v>65</v>
      </c>
      <c r="M724" s="494"/>
      <c r="N724" s="77"/>
      <c r="O724" s="77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  <c r="AB724" s="39"/>
      <c r="AC724" s="39"/>
      <c r="AE724" s="39"/>
      <c r="AF724" s="39"/>
      <c r="AG724" s="39"/>
      <c r="AH724" s="39"/>
      <c r="AI724" s="39"/>
      <c r="AJ724" s="39"/>
      <c r="AK724" s="39"/>
      <c r="AL724" s="39"/>
    </row>
    <row r="725" spans="1:38" s="17" customFormat="1" ht="15.75" thickTop="1" x14ac:dyDescent="0.25">
      <c r="A725" s="34" t="s">
        <v>813</v>
      </c>
      <c r="B725" s="536">
        <v>2366</v>
      </c>
      <c r="C725" s="536">
        <v>717</v>
      </c>
      <c r="D725" s="536">
        <v>-59</v>
      </c>
      <c r="E725" s="536">
        <v>-72</v>
      </c>
      <c r="F725" s="536">
        <v>-131</v>
      </c>
      <c r="G725" s="536">
        <v>6505</v>
      </c>
      <c r="H725" s="2788">
        <v>58</v>
      </c>
      <c r="I725" s="2777">
        <v>0</v>
      </c>
      <c r="J725" s="646">
        <v>58</v>
      </c>
      <c r="K725" s="503" t="s">
        <v>814</v>
      </c>
      <c r="L725" s="504" t="s">
        <v>36</v>
      </c>
      <c r="M725" s="495"/>
      <c r="N725" s="74"/>
      <c r="O725" s="74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67"/>
      <c r="AC725" s="67"/>
      <c r="AD725"/>
      <c r="AE725" s="67"/>
      <c r="AF725" s="67"/>
      <c r="AG725" s="67"/>
      <c r="AH725" s="67"/>
      <c r="AI725" s="67"/>
      <c r="AJ725" s="67"/>
      <c r="AK725" s="67"/>
      <c r="AL725" s="67"/>
    </row>
    <row r="726" spans="1:38" x14ac:dyDescent="0.25">
      <c r="A726" s="35" t="s">
        <v>813</v>
      </c>
      <c r="B726" s="537"/>
      <c r="C726" s="537"/>
      <c r="D726" s="537"/>
      <c r="E726" s="537"/>
      <c r="F726" s="537"/>
      <c r="G726" s="537"/>
      <c r="H726" s="647"/>
      <c r="I726" s="537"/>
      <c r="J726" s="648"/>
      <c r="K726" s="505" t="s">
        <v>815</v>
      </c>
      <c r="L726" s="506" t="s">
        <v>36</v>
      </c>
      <c r="M726" s="494"/>
      <c r="N726" s="77"/>
      <c r="O726" s="77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39"/>
      <c r="AC726" s="39"/>
      <c r="AE726" s="39"/>
      <c r="AF726" s="39"/>
      <c r="AG726" s="39"/>
      <c r="AH726" s="39"/>
      <c r="AI726" s="39"/>
      <c r="AJ726" s="39"/>
      <c r="AK726" s="39"/>
      <c r="AL726" s="39"/>
    </row>
    <row r="727" spans="1:38" x14ac:dyDescent="0.25">
      <c r="A727" s="35" t="s">
        <v>813</v>
      </c>
      <c r="B727" s="537"/>
      <c r="C727" s="537"/>
      <c r="D727" s="537"/>
      <c r="E727" s="537"/>
      <c r="F727" s="537"/>
      <c r="G727" s="537"/>
      <c r="H727" s="647"/>
      <c r="I727" s="537"/>
      <c r="J727" s="648"/>
      <c r="K727" s="505" t="s">
        <v>816</v>
      </c>
      <c r="L727" s="506" t="s">
        <v>36</v>
      </c>
      <c r="M727" s="494"/>
      <c r="N727" s="77"/>
      <c r="O727" s="77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  <c r="AB727" s="39"/>
      <c r="AC727" s="39"/>
      <c r="AE727" s="39"/>
      <c r="AF727" s="39"/>
      <c r="AG727" s="39"/>
      <c r="AH727" s="39"/>
      <c r="AI727" s="39"/>
      <c r="AJ727" s="39"/>
      <c r="AK727" s="39"/>
      <c r="AL727" s="39"/>
    </row>
    <row r="728" spans="1:38" x14ac:dyDescent="0.25">
      <c r="A728" s="35" t="s">
        <v>813</v>
      </c>
      <c r="B728" s="537"/>
      <c r="C728" s="537"/>
      <c r="D728" s="537"/>
      <c r="E728" s="537"/>
      <c r="F728" s="537"/>
      <c r="G728" s="537"/>
      <c r="H728" s="647"/>
      <c r="I728" s="537"/>
      <c r="J728" s="648"/>
      <c r="K728" s="505" t="s">
        <v>817</v>
      </c>
      <c r="L728" s="506" t="s">
        <v>38</v>
      </c>
      <c r="M728" s="494"/>
      <c r="N728" s="77"/>
      <c r="O728" s="77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  <c r="AB728" s="39"/>
      <c r="AC728" s="39"/>
      <c r="AE728" s="39"/>
      <c r="AF728" s="39"/>
      <c r="AG728" s="39"/>
      <c r="AH728" s="39"/>
      <c r="AI728" s="39"/>
      <c r="AJ728" s="39"/>
      <c r="AK728" s="39"/>
      <c r="AL728" s="39"/>
    </row>
    <row r="729" spans="1:38" x14ac:dyDescent="0.25">
      <c r="A729" s="35" t="s">
        <v>813</v>
      </c>
      <c r="B729" s="537"/>
      <c r="C729" s="537"/>
      <c r="D729" s="537"/>
      <c r="E729" s="537"/>
      <c r="F729" s="537"/>
      <c r="G729" s="537"/>
      <c r="H729" s="647"/>
      <c r="I729" s="537"/>
      <c r="J729" s="648"/>
      <c r="K729" s="505" t="s">
        <v>818</v>
      </c>
      <c r="L729" s="506" t="s">
        <v>38</v>
      </c>
      <c r="M729" s="494"/>
      <c r="N729" s="77"/>
      <c r="O729" s="77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39"/>
      <c r="AC729" s="39"/>
      <c r="AE729" s="39"/>
      <c r="AF729" s="39"/>
      <c r="AG729" s="39"/>
      <c r="AH729" s="39"/>
      <c r="AI729" s="39"/>
      <c r="AJ729" s="39"/>
      <c r="AK729" s="39"/>
      <c r="AL729" s="39"/>
    </row>
    <row r="730" spans="1:38" x14ac:dyDescent="0.25">
      <c r="A730" s="35" t="s">
        <v>813</v>
      </c>
      <c r="B730" s="537"/>
      <c r="C730" s="537"/>
      <c r="D730" s="537"/>
      <c r="E730" s="537"/>
      <c r="F730" s="537"/>
      <c r="G730" s="537"/>
      <c r="H730" s="647"/>
      <c r="I730" s="537"/>
      <c r="J730" s="648"/>
      <c r="K730" s="505" t="s">
        <v>819</v>
      </c>
      <c r="L730" s="506" t="s">
        <v>38</v>
      </c>
      <c r="M730" s="494"/>
      <c r="N730" s="77"/>
      <c r="O730" s="77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39"/>
      <c r="AC730" s="39"/>
      <c r="AE730" s="39"/>
      <c r="AF730" s="39"/>
      <c r="AG730" s="39"/>
      <c r="AH730" s="39"/>
      <c r="AI730" s="39"/>
      <c r="AJ730" s="39"/>
      <c r="AK730" s="39"/>
      <c r="AL730" s="39"/>
    </row>
    <row r="731" spans="1:38" x14ac:dyDescent="0.25">
      <c r="A731" s="35" t="s">
        <v>813</v>
      </c>
      <c r="B731" s="537"/>
      <c r="C731" s="537"/>
      <c r="D731" s="537"/>
      <c r="E731" s="537"/>
      <c r="F731" s="537"/>
      <c r="G731" s="537"/>
      <c r="H731" s="647"/>
      <c r="I731" s="537"/>
      <c r="J731" s="648"/>
      <c r="K731" s="505" t="s">
        <v>820</v>
      </c>
      <c r="L731" s="506" t="s">
        <v>38</v>
      </c>
      <c r="M731" s="494"/>
      <c r="N731" s="77"/>
      <c r="O731" s="77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39"/>
      <c r="AC731" s="39"/>
      <c r="AE731" s="39"/>
      <c r="AF731" s="39"/>
      <c r="AG731" s="39"/>
      <c r="AH731" s="39"/>
      <c r="AI731" s="39"/>
      <c r="AJ731" s="39"/>
      <c r="AK731" s="39"/>
      <c r="AL731" s="39"/>
    </row>
    <row r="732" spans="1:38" x14ac:dyDescent="0.25">
      <c r="A732" s="35" t="s">
        <v>813</v>
      </c>
      <c r="B732" s="537"/>
      <c r="C732" s="537"/>
      <c r="D732" s="537"/>
      <c r="E732" s="537"/>
      <c r="F732" s="537"/>
      <c r="G732" s="537"/>
      <c r="H732" s="647"/>
      <c r="I732" s="537"/>
      <c r="J732" s="648"/>
      <c r="K732" s="505" t="s">
        <v>821</v>
      </c>
      <c r="L732" s="506" t="s">
        <v>38</v>
      </c>
      <c r="M732" s="491" t="s">
        <v>378</v>
      </c>
      <c r="N732" s="78"/>
      <c r="O732" s="77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39"/>
      <c r="AC732" s="39"/>
      <c r="AE732" s="39"/>
      <c r="AF732" s="39"/>
      <c r="AG732" s="39"/>
      <c r="AH732" s="39"/>
      <c r="AI732" s="39"/>
      <c r="AJ732" s="39"/>
      <c r="AK732" s="39"/>
      <c r="AL732" s="39"/>
    </row>
    <row r="733" spans="1:38" x14ac:dyDescent="0.25">
      <c r="A733" s="35" t="s">
        <v>813</v>
      </c>
      <c r="B733" s="537"/>
      <c r="C733" s="537"/>
      <c r="D733" s="537"/>
      <c r="E733" s="537"/>
      <c r="F733" s="537"/>
      <c r="G733" s="537"/>
      <c r="H733" s="647"/>
      <c r="I733" s="537"/>
      <c r="J733" s="648"/>
      <c r="K733" s="505" t="s">
        <v>4937</v>
      </c>
      <c r="L733" s="506" t="s">
        <v>38</v>
      </c>
      <c r="M733" s="494"/>
      <c r="N733" s="77"/>
      <c r="O733" s="77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39"/>
      <c r="AC733" s="39"/>
      <c r="AE733" s="39"/>
      <c r="AF733" s="39"/>
      <c r="AG733" s="39"/>
      <c r="AH733" s="39"/>
      <c r="AI733" s="39"/>
      <c r="AJ733" s="39"/>
      <c r="AK733" s="39"/>
      <c r="AL733" s="39"/>
    </row>
    <row r="734" spans="1:38" x14ac:dyDescent="0.25">
      <c r="A734" s="35" t="s">
        <v>813</v>
      </c>
      <c r="B734" s="537"/>
      <c r="C734" s="537"/>
      <c r="D734" s="537"/>
      <c r="E734" s="537"/>
      <c r="F734" s="537"/>
      <c r="G734" s="537"/>
      <c r="H734" s="647"/>
      <c r="I734" s="537"/>
      <c r="J734" s="648"/>
      <c r="K734" s="505" t="s">
        <v>822</v>
      </c>
      <c r="L734" s="506" t="s">
        <v>40</v>
      </c>
      <c r="M734" s="494"/>
      <c r="N734" s="77"/>
      <c r="O734" s="77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39"/>
      <c r="AC734" s="39"/>
      <c r="AE734" s="39"/>
      <c r="AF734" s="39"/>
      <c r="AG734" s="39"/>
      <c r="AH734" s="39"/>
      <c r="AI734" s="39"/>
      <c r="AJ734" s="39"/>
      <c r="AK734" s="39"/>
      <c r="AL734" s="39"/>
    </row>
    <row r="735" spans="1:38" x14ac:dyDescent="0.25">
      <c r="A735" s="35" t="s">
        <v>813</v>
      </c>
      <c r="B735" s="537"/>
      <c r="C735" s="537"/>
      <c r="D735" s="537"/>
      <c r="E735" s="537"/>
      <c r="F735" s="537"/>
      <c r="G735" s="537"/>
      <c r="H735" s="647"/>
      <c r="I735" s="537"/>
      <c r="J735" s="648"/>
      <c r="K735" s="505" t="s">
        <v>823</v>
      </c>
      <c r="L735" s="506" t="s">
        <v>20</v>
      </c>
      <c r="M735" s="491"/>
      <c r="N735" s="78"/>
      <c r="O735" s="77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39"/>
      <c r="AC735" s="39"/>
      <c r="AE735" s="39"/>
      <c r="AF735" s="39"/>
      <c r="AG735" s="39"/>
      <c r="AH735" s="39"/>
      <c r="AI735" s="39"/>
      <c r="AJ735" s="39"/>
      <c r="AK735" s="39"/>
      <c r="AL735" s="39"/>
    </row>
    <row r="736" spans="1:38" x14ac:dyDescent="0.25">
      <c r="A736" s="35" t="s">
        <v>813</v>
      </c>
      <c r="B736" s="537"/>
      <c r="C736" s="537"/>
      <c r="D736" s="537"/>
      <c r="E736" s="537"/>
      <c r="F736" s="537"/>
      <c r="G736" s="537"/>
      <c r="H736" s="647"/>
      <c r="I736" s="537"/>
      <c r="J736" s="648"/>
      <c r="K736" s="505" t="s">
        <v>4938</v>
      </c>
      <c r="L736" s="506" t="s">
        <v>20</v>
      </c>
      <c r="M736" s="494"/>
      <c r="N736" s="77"/>
      <c r="O736" s="77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39"/>
      <c r="AC736" s="39"/>
      <c r="AE736" s="39"/>
      <c r="AF736" s="39"/>
      <c r="AG736" s="39"/>
      <c r="AH736" s="39"/>
      <c r="AI736" s="39"/>
      <c r="AJ736" s="39"/>
      <c r="AK736" s="39"/>
      <c r="AL736" s="39"/>
    </row>
    <row r="737" spans="1:38" x14ac:dyDescent="0.25">
      <c r="A737" s="35" t="s">
        <v>813</v>
      </c>
      <c r="B737" s="537"/>
      <c r="C737" s="537"/>
      <c r="D737" s="537"/>
      <c r="E737" s="537"/>
      <c r="F737" s="537"/>
      <c r="G737" s="537"/>
      <c r="H737" s="647"/>
      <c r="I737" s="537"/>
      <c r="J737" s="648"/>
      <c r="K737" s="505" t="s">
        <v>824</v>
      </c>
      <c r="L737" s="506" t="s">
        <v>20</v>
      </c>
      <c r="M737" s="494"/>
      <c r="N737" s="77"/>
      <c r="O737" s="77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39"/>
      <c r="AC737" s="39"/>
      <c r="AE737" s="39"/>
      <c r="AF737" s="39"/>
      <c r="AG737" s="39"/>
      <c r="AH737" s="39"/>
      <c r="AI737" s="39"/>
      <c r="AJ737" s="39"/>
      <c r="AK737" s="39"/>
      <c r="AL737" s="39"/>
    </row>
    <row r="738" spans="1:38" x14ac:dyDescent="0.25">
      <c r="A738" s="35" t="s">
        <v>813</v>
      </c>
      <c r="B738" s="537"/>
      <c r="C738" s="537"/>
      <c r="D738" s="537"/>
      <c r="E738" s="537"/>
      <c r="F738" s="537"/>
      <c r="G738" s="537"/>
      <c r="H738" s="647"/>
      <c r="I738" s="537"/>
      <c r="J738" s="648"/>
      <c r="K738" s="505" t="s">
        <v>825</v>
      </c>
      <c r="L738" s="506" t="s">
        <v>20</v>
      </c>
      <c r="M738" s="494"/>
      <c r="N738" s="77"/>
      <c r="O738" s="77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39"/>
      <c r="AC738" s="39"/>
      <c r="AE738" s="39"/>
      <c r="AF738" s="39"/>
      <c r="AG738" s="39"/>
      <c r="AH738" s="39"/>
      <c r="AI738" s="39"/>
      <c r="AJ738" s="39"/>
      <c r="AK738" s="39"/>
      <c r="AL738" s="39"/>
    </row>
    <row r="739" spans="1:38" x14ac:dyDescent="0.25">
      <c r="A739" s="35" t="s">
        <v>813</v>
      </c>
      <c r="B739" s="537"/>
      <c r="C739" s="537"/>
      <c r="D739" s="537"/>
      <c r="E739" s="537"/>
      <c r="F739" s="537"/>
      <c r="G739" s="537"/>
      <c r="H739" s="647"/>
      <c r="I739" s="537"/>
      <c r="J739" s="648"/>
      <c r="K739" s="505" t="s">
        <v>826</v>
      </c>
      <c r="L739" s="506" t="s">
        <v>20</v>
      </c>
      <c r="M739" s="494"/>
      <c r="N739" s="77"/>
      <c r="O739" s="77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39"/>
      <c r="AC739" s="39"/>
      <c r="AE739" s="39"/>
      <c r="AF739" s="39"/>
      <c r="AG739" s="39"/>
      <c r="AH739" s="39"/>
      <c r="AI739" s="39"/>
      <c r="AJ739" s="39"/>
      <c r="AK739" s="39"/>
      <c r="AL739" s="39"/>
    </row>
    <row r="740" spans="1:38" x14ac:dyDescent="0.25">
      <c r="A740" s="35" t="s">
        <v>813</v>
      </c>
      <c r="B740" s="537"/>
      <c r="C740" s="537"/>
      <c r="D740" s="537"/>
      <c r="E740" s="537"/>
      <c r="F740" s="537"/>
      <c r="G740" s="537"/>
      <c r="H740" s="647"/>
      <c r="I740" s="537"/>
      <c r="J740" s="648"/>
      <c r="K740" s="505" t="s">
        <v>827</v>
      </c>
      <c r="L740" s="506" t="s">
        <v>20</v>
      </c>
      <c r="M740" s="494"/>
      <c r="N740" s="77"/>
      <c r="O740" s="77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39"/>
      <c r="AC740" s="39"/>
      <c r="AE740" s="39"/>
      <c r="AF740" s="39"/>
      <c r="AG740" s="39"/>
      <c r="AH740" s="39"/>
      <c r="AI740" s="39"/>
      <c r="AJ740" s="39"/>
      <c r="AK740" s="39"/>
      <c r="AL740" s="39"/>
    </row>
    <row r="741" spans="1:38" x14ac:dyDescent="0.25">
      <c r="A741" s="35" t="s">
        <v>813</v>
      </c>
      <c r="B741" s="537"/>
      <c r="C741" s="537"/>
      <c r="D741" s="537"/>
      <c r="E741" s="537"/>
      <c r="F741" s="537"/>
      <c r="G741" s="537"/>
      <c r="H741" s="647"/>
      <c r="I741" s="537"/>
      <c r="J741" s="648"/>
      <c r="K741" s="505" t="s">
        <v>828</v>
      </c>
      <c r="L741" s="506" t="s">
        <v>20</v>
      </c>
      <c r="M741" s="494"/>
      <c r="N741" s="77"/>
      <c r="O741" s="77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39"/>
      <c r="AC741" s="39"/>
      <c r="AE741" s="39"/>
      <c r="AF741" s="39"/>
      <c r="AG741" s="39"/>
      <c r="AH741" s="39"/>
      <c r="AI741" s="39"/>
      <c r="AJ741" s="39"/>
      <c r="AK741" s="39"/>
      <c r="AL741" s="39"/>
    </row>
    <row r="742" spans="1:38" x14ac:dyDescent="0.25">
      <c r="A742" s="35" t="s">
        <v>813</v>
      </c>
      <c r="B742" s="537"/>
      <c r="C742" s="537"/>
      <c r="D742" s="537"/>
      <c r="E742" s="537"/>
      <c r="F742" s="537"/>
      <c r="G742" s="537"/>
      <c r="H742" s="647"/>
      <c r="I742" s="537"/>
      <c r="J742" s="648"/>
      <c r="K742" s="505" t="s">
        <v>829</v>
      </c>
      <c r="L742" s="506" t="s">
        <v>20</v>
      </c>
      <c r="M742" s="494"/>
      <c r="N742" s="77"/>
      <c r="O742" s="77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39"/>
      <c r="AC742" s="39"/>
      <c r="AE742" s="39"/>
      <c r="AF742" s="39"/>
      <c r="AG742" s="39"/>
      <c r="AH742" s="39"/>
      <c r="AI742" s="39"/>
      <c r="AJ742" s="39"/>
      <c r="AK742" s="39"/>
      <c r="AL742" s="39"/>
    </row>
    <row r="743" spans="1:38" x14ac:dyDescent="0.25">
      <c r="A743" s="35" t="s">
        <v>813</v>
      </c>
      <c r="B743" s="537"/>
      <c r="C743" s="537"/>
      <c r="D743" s="537"/>
      <c r="E743" s="537"/>
      <c r="F743" s="537"/>
      <c r="G743" s="537"/>
      <c r="H743" s="647"/>
      <c r="I743" s="537"/>
      <c r="J743" s="648"/>
      <c r="K743" s="505" t="s">
        <v>830</v>
      </c>
      <c r="L743" s="506" t="s">
        <v>20</v>
      </c>
      <c r="M743" s="491"/>
      <c r="N743" s="78"/>
      <c r="O743" s="77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39"/>
      <c r="AC743" s="39"/>
      <c r="AE743" s="39"/>
      <c r="AF743" s="39"/>
      <c r="AG743" s="39"/>
      <c r="AH743" s="39"/>
      <c r="AI743" s="39"/>
      <c r="AJ743" s="39"/>
      <c r="AK743" s="39"/>
      <c r="AL743" s="39"/>
    </row>
    <row r="744" spans="1:38" x14ac:dyDescent="0.25">
      <c r="A744" s="35" t="s">
        <v>813</v>
      </c>
      <c r="B744" s="537"/>
      <c r="C744" s="537"/>
      <c r="D744" s="537"/>
      <c r="E744" s="537"/>
      <c r="F744" s="537"/>
      <c r="G744" s="537"/>
      <c r="H744" s="647"/>
      <c r="I744" s="537"/>
      <c r="J744" s="648"/>
      <c r="K744" s="505" t="s">
        <v>831</v>
      </c>
      <c r="L744" s="506" t="s">
        <v>20</v>
      </c>
      <c r="M744" s="491"/>
      <c r="N744" s="78"/>
      <c r="O744" s="77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  <c r="AB744" s="39"/>
      <c r="AC744" s="39"/>
      <c r="AE744" s="39"/>
      <c r="AF744" s="39"/>
      <c r="AG744" s="39"/>
      <c r="AH744" s="39"/>
      <c r="AI744" s="39"/>
      <c r="AJ744" s="39"/>
      <c r="AK744" s="39"/>
      <c r="AL744" s="39"/>
    </row>
    <row r="745" spans="1:38" x14ac:dyDescent="0.25">
      <c r="A745" s="35" t="s">
        <v>813</v>
      </c>
      <c r="B745" s="537"/>
      <c r="C745" s="537"/>
      <c r="D745" s="537"/>
      <c r="E745" s="537"/>
      <c r="F745" s="537"/>
      <c r="G745" s="537"/>
      <c r="H745" s="647"/>
      <c r="I745" s="537"/>
      <c r="J745" s="648"/>
      <c r="K745" s="505" t="s">
        <v>832</v>
      </c>
      <c r="L745" s="506" t="s">
        <v>20</v>
      </c>
      <c r="M745" s="491"/>
      <c r="N745" s="78"/>
      <c r="O745" s="77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39"/>
      <c r="AC745" s="39"/>
      <c r="AE745" s="39"/>
      <c r="AF745" s="39"/>
      <c r="AG745" s="39"/>
      <c r="AH745" s="39"/>
      <c r="AI745" s="39"/>
      <c r="AJ745" s="39"/>
      <c r="AK745" s="39"/>
      <c r="AL745" s="39"/>
    </row>
    <row r="746" spans="1:38" x14ac:dyDescent="0.25">
      <c r="A746" s="35" t="s">
        <v>813</v>
      </c>
      <c r="B746" s="537"/>
      <c r="C746" s="537"/>
      <c r="D746" s="537"/>
      <c r="E746" s="537"/>
      <c r="F746" s="537"/>
      <c r="G746" s="537"/>
      <c r="H746" s="647"/>
      <c r="I746" s="537"/>
      <c r="J746" s="648"/>
      <c r="K746" s="505" t="s">
        <v>833</v>
      </c>
      <c r="L746" s="506" t="s">
        <v>20</v>
      </c>
      <c r="M746" s="494"/>
      <c r="N746" s="77"/>
      <c r="O746" s="77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39"/>
      <c r="AC746" s="39"/>
      <c r="AE746" s="39"/>
      <c r="AF746" s="39"/>
      <c r="AG746" s="39"/>
      <c r="AH746" s="39"/>
      <c r="AI746" s="39"/>
      <c r="AJ746" s="39"/>
      <c r="AK746" s="39"/>
      <c r="AL746" s="39"/>
    </row>
    <row r="747" spans="1:38" x14ac:dyDescent="0.25">
      <c r="A747" s="35" t="s">
        <v>813</v>
      </c>
      <c r="B747" s="537"/>
      <c r="C747" s="537"/>
      <c r="D747" s="537"/>
      <c r="E747" s="537"/>
      <c r="F747" s="537"/>
      <c r="G747" s="537"/>
      <c r="H747" s="647"/>
      <c r="I747" s="537"/>
      <c r="J747" s="648"/>
      <c r="K747" s="505" t="s">
        <v>834</v>
      </c>
      <c r="L747" s="506" t="s">
        <v>20</v>
      </c>
      <c r="M747" s="491"/>
      <c r="N747" s="78"/>
      <c r="O747" s="77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39"/>
      <c r="AC747" s="39"/>
      <c r="AE747" s="39"/>
      <c r="AF747" s="39"/>
      <c r="AG747" s="39"/>
      <c r="AH747" s="39"/>
      <c r="AI747" s="39"/>
      <c r="AJ747" s="39"/>
      <c r="AK747" s="39"/>
      <c r="AL747" s="39"/>
    </row>
    <row r="748" spans="1:38" x14ac:dyDescent="0.25">
      <c r="A748" s="35" t="s">
        <v>813</v>
      </c>
      <c r="B748" s="537"/>
      <c r="C748" s="537"/>
      <c r="D748" s="537"/>
      <c r="E748" s="537"/>
      <c r="F748" s="537"/>
      <c r="G748" s="537"/>
      <c r="H748" s="647"/>
      <c r="I748" s="537"/>
      <c r="J748" s="648"/>
      <c r="K748" s="505" t="s">
        <v>835</v>
      </c>
      <c r="L748" s="506" t="s">
        <v>20</v>
      </c>
      <c r="M748" s="494"/>
      <c r="N748" s="77"/>
      <c r="O748" s="77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  <c r="AB748" s="39"/>
      <c r="AC748" s="39"/>
      <c r="AE748" s="39"/>
      <c r="AF748" s="39"/>
      <c r="AG748" s="39"/>
      <c r="AH748" s="39"/>
      <c r="AI748" s="39"/>
      <c r="AJ748" s="39"/>
      <c r="AK748" s="39"/>
      <c r="AL748" s="39"/>
    </row>
    <row r="749" spans="1:38" x14ac:dyDescent="0.25">
      <c r="A749" s="35" t="s">
        <v>813</v>
      </c>
      <c r="B749" s="537"/>
      <c r="C749" s="537"/>
      <c r="D749" s="537"/>
      <c r="E749" s="537"/>
      <c r="F749" s="537"/>
      <c r="G749" s="537"/>
      <c r="H749" s="647"/>
      <c r="I749" s="537"/>
      <c r="J749" s="648"/>
      <c r="K749" s="505" t="s">
        <v>836</v>
      </c>
      <c r="L749" s="506" t="s">
        <v>45</v>
      </c>
      <c r="M749" s="491"/>
      <c r="N749" s="78"/>
      <c r="O749" s="77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  <c r="AB749" s="39"/>
      <c r="AC749" s="39"/>
      <c r="AE749" s="39"/>
      <c r="AF749" s="39"/>
      <c r="AG749" s="39"/>
      <c r="AH749" s="39"/>
      <c r="AI749" s="39"/>
      <c r="AJ749" s="39"/>
      <c r="AK749" s="39"/>
      <c r="AL749" s="39"/>
    </row>
    <row r="750" spans="1:38" x14ac:dyDescent="0.25">
      <c r="A750" s="35" t="s">
        <v>813</v>
      </c>
      <c r="B750" s="537"/>
      <c r="C750" s="537"/>
      <c r="D750" s="537"/>
      <c r="E750" s="537"/>
      <c r="F750" s="537"/>
      <c r="G750" s="537"/>
      <c r="H750" s="647"/>
      <c r="I750" s="537"/>
      <c r="J750" s="648"/>
      <c r="K750" s="505" t="s">
        <v>837</v>
      </c>
      <c r="L750" s="506" t="s">
        <v>45</v>
      </c>
      <c r="M750" s="491"/>
      <c r="N750" s="78"/>
      <c r="O750" s="77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39"/>
      <c r="AC750" s="39"/>
      <c r="AE750" s="39"/>
      <c r="AF750" s="39"/>
      <c r="AG750" s="39"/>
      <c r="AH750" s="39"/>
      <c r="AI750" s="39"/>
      <c r="AJ750" s="39"/>
      <c r="AK750" s="39"/>
      <c r="AL750" s="39"/>
    </row>
    <row r="751" spans="1:38" x14ac:dyDescent="0.25">
      <c r="A751" s="35" t="s">
        <v>813</v>
      </c>
      <c r="B751" s="537"/>
      <c r="C751" s="537"/>
      <c r="D751" s="537"/>
      <c r="E751" s="537"/>
      <c r="F751" s="537"/>
      <c r="G751" s="537"/>
      <c r="H751" s="647"/>
      <c r="I751" s="537"/>
      <c r="J751" s="648"/>
      <c r="K751" s="505" t="s">
        <v>838</v>
      </c>
      <c r="L751" s="506" t="s">
        <v>45</v>
      </c>
      <c r="M751" s="491"/>
      <c r="N751" s="78"/>
      <c r="O751" s="77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39"/>
      <c r="AC751" s="39"/>
      <c r="AE751" s="39"/>
      <c r="AF751" s="39"/>
      <c r="AG751" s="39"/>
      <c r="AH751" s="39"/>
      <c r="AI751" s="39"/>
      <c r="AJ751" s="39"/>
      <c r="AK751" s="39"/>
      <c r="AL751" s="39"/>
    </row>
    <row r="752" spans="1:38" x14ac:dyDescent="0.25">
      <c r="A752" s="35" t="s">
        <v>813</v>
      </c>
      <c r="B752" s="537"/>
      <c r="C752" s="537"/>
      <c r="D752" s="537"/>
      <c r="E752" s="537"/>
      <c r="F752" s="537"/>
      <c r="G752" s="537"/>
      <c r="H752" s="647"/>
      <c r="I752" s="537"/>
      <c r="J752" s="648"/>
      <c r="K752" s="505" t="s">
        <v>839</v>
      </c>
      <c r="L752" s="506" t="s">
        <v>45</v>
      </c>
      <c r="M752" s="494" t="s">
        <v>690</v>
      </c>
      <c r="N752" s="77"/>
      <c r="O752" s="77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  <c r="AB752" s="39"/>
      <c r="AC752" s="39"/>
      <c r="AE752" s="39"/>
      <c r="AF752" s="39"/>
      <c r="AG752" s="39"/>
      <c r="AH752" s="39"/>
      <c r="AI752" s="39"/>
      <c r="AJ752" s="39"/>
      <c r="AK752" s="39"/>
      <c r="AL752" s="39"/>
    </row>
    <row r="753" spans="1:38" x14ac:dyDescent="0.25">
      <c r="A753" s="35" t="s">
        <v>813</v>
      </c>
      <c r="B753" s="537"/>
      <c r="C753" s="537"/>
      <c r="D753" s="537"/>
      <c r="E753" s="537"/>
      <c r="F753" s="537"/>
      <c r="G753" s="537"/>
      <c r="H753" s="647"/>
      <c r="I753" s="537"/>
      <c r="J753" s="648"/>
      <c r="K753" s="505" t="s">
        <v>4939</v>
      </c>
      <c r="L753" s="506" t="s">
        <v>46</v>
      </c>
      <c r="M753" s="494"/>
      <c r="N753" s="77"/>
      <c r="O753" s="77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  <c r="AB753" s="39"/>
      <c r="AC753" s="39"/>
      <c r="AE753" s="39"/>
      <c r="AF753" s="39"/>
      <c r="AG753" s="39"/>
      <c r="AH753" s="39"/>
      <c r="AI753" s="39"/>
      <c r="AJ753" s="39"/>
      <c r="AK753" s="39"/>
      <c r="AL753" s="39"/>
    </row>
    <row r="754" spans="1:38" x14ac:dyDescent="0.25">
      <c r="A754" s="35" t="s">
        <v>813</v>
      </c>
      <c r="B754" s="537"/>
      <c r="C754" s="537"/>
      <c r="D754" s="537"/>
      <c r="E754" s="537"/>
      <c r="F754" s="537"/>
      <c r="G754" s="537"/>
      <c r="H754" s="647"/>
      <c r="I754" s="537"/>
      <c r="J754" s="648"/>
      <c r="K754" s="505" t="s">
        <v>840</v>
      </c>
      <c r="L754" s="506" t="s">
        <v>46</v>
      </c>
      <c r="M754" s="491" t="s">
        <v>759</v>
      </c>
      <c r="N754" s="78"/>
      <c r="O754" s="77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39"/>
      <c r="AC754" s="39"/>
      <c r="AE754" s="39"/>
      <c r="AF754" s="39"/>
      <c r="AG754" s="39"/>
      <c r="AH754" s="39"/>
      <c r="AI754" s="39"/>
      <c r="AJ754" s="39"/>
      <c r="AK754" s="39"/>
      <c r="AL754" s="39"/>
    </row>
    <row r="755" spans="1:38" x14ac:dyDescent="0.25">
      <c r="A755" s="35" t="s">
        <v>813</v>
      </c>
      <c r="B755" s="537"/>
      <c r="C755" s="537"/>
      <c r="D755" s="537"/>
      <c r="E755" s="537"/>
      <c r="F755" s="537"/>
      <c r="G755" s="537"/>
      <c r="H755" s="647"/>
      <c r="I755" s="537"/>
      <c r="J755" s="648"/>
      <c r="K755" s="505" t="s">
        <v>841</v>
      </c>
      <c r="L755" s="506" t="s">
        <v>46</v>
      </c>
      <c r="M755" s="494"/>
      <c r="N755" s="77"/>
      <c r="O755" s="77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39"/>
      <c r="AC755" s="39"/>
      <c r="AE755" s="39"/>
      <c r="AF755" s="39"/>
      <c r="AG755" s="39"/>
      <c r="AH755" s="39"/>
      <c r="AI755" s="39"/>
      <c r="AJ755" s="39"/>
      <c r="AK755" s="39"/>
      <c r="AL755" s="39"/>
    </row>
    <row r="756" spans="1:38" x14ac:dyDescent="0.25">
      <c r="A756" s="35" t="s">
        <v>813</v>
      </c>
      <c r="B756" s="537"/>
      <c r="C756" s="537"/>
      <c r="D756" s="537"/>
      <c r="E756" s="537"/>
      <c r="F756" s="537"/>
      <c r="G756" s="537"/>
      <c r="H756" s="647"/>
      <c r="I756" s="537"/>
      <c r="J756" s="648"/>
      <c r="K756" s="505" t="s">
        <v>842</v>
      </c>
      <c r="L756" s="506" t="s">
        <v>46</v>
      </c>
      <c r="M756" s="491"/>
      <c r="N756" s="78"/>
      <c r="O756" s="77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39"/>
      <c r="AC756" s="39"/>
      <c r="AE756" s="39"/>
      <c r="AF756" s="39"/>
      <c r="AG756" s="39"/>
      <c r="AH756" s="39"/>
      <c r="AI756" s="39"/>
      <c r="AJ756" s="39"/>
      <c r="AK756" s="39"/>
      <c r="AL756" s="39"/>
    </row>
    <row r="757" spans="1:38" x14ac:dyDescent="0.25">
      <c r="A757" s="35" t="s">
        <v>813</v>
      </c>
      <c r="B757" s="537"/>
      <c r="C757" s="537"/>
      <c r="D757" s="537"/>
      <c r="E757" s="537"/>
      <c r="F757" s="537"/>
      <c r="G757" s="537"/>
      <c r="H757" s="647"/>
      <c r="I757" s="537"/>
      <c r="J757" s="648"/>
      <c r="K757" s="505" t="s">
        <v>843</v>
      </c>
      <c r="L757" s="506" t="s">
        <v>46</v>
      </c>
      <c r="M757" s="491"/>
      <c r="N757" s="78"/>
      <c r="O757" s="77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  <c r="AB757" s="39"/>
      <c r="AC757" s="39"/>
      <c r="AE757" s="39"/>
      <c r="AF757" s="39"/>
      <c r="AG757" s="39"/>
      <c r="AH757" s="39"/>
      <c r="AI757" s="39"/>
      <c r="AJ757" s="39"/>
      <c r="AK757" s="39"/>
      <c r="AL757" s="39"/>
    </row>
    <row r="758" spans="1:38" x14ac:dyDescent="0.25">
      <c r="A758" s="35" t="s">
        <v>813</v>
      </c>
      <c r="B758" s="537"/>
      <c r="C758" s="537"/>
      <c r="D758" s="537"/>
      <c r="E758" s="537"/>
      <c r="F758" s="537"/>
      <c r="G758" s="537"/>
      <c r="H758" s="647"/>
      <c r="I758" s="537"/>
      <c r="J758" s="648"/>
      <c r="K758" s="505" t="s">
        <v>844</v>
      </c>
      <c r="L758" s="506" t="s">
        <v>46</v>
      </c>
      <c r="M758" s="491"/>
      <c r="N758" s="78"/>
      <c r="O758" s="77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  <c r="AB758" s="39"/>
      <c r="AC758" s="39"/>
      <c r="AE758" s="39"/>
      <c r="AF758" s="39"/>
      <c r="AG758" s="39"/>
      <c r="AH758" s="39"/>
      <c r="AI758" s="39"/>
      <c r="AJ758" s="39"/>
      <c r="AK758" s="39"/>
      <c r="AL758" s="39"/>
    </row>
    <row r="759" spans="1:38" x14ac:dyDescent="0.25">
      <c r="A759" s="35" t="s">
        <v>813</v>
      </c>
      <c r="B759" s="537"/>
      <c r="C759" s="537"/>
      <c r="D759" s="537"/>
      <c r="E759" s="537"/>
      <c r="F759" s="537"/>
      <c r="G759" s="537"/>
      <c r="H759" s="647"/>
      <c r="I759" s="537"/>
      <c r="J759" s="648"/>
      <c r="K759" s="505" t="s">
        <v>845</v>
      </c>
      <c r="L759" s="506" t="s">
        <v>46</v>
      </c>
      <c r="M759" s="491"/>
      <c r="N759" s="78"/>
      <c r="O759" s="77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39"/>
      <c r="AC759" s="39"/>
      <c r="AE759" s="39"/>
      <c r="AF759" s="39"/>
      <c r="AG759" s="39"/>
      <c r="AH759" s="39"/>
      <c r="AI759" s="39"/>
      <c r="AJ759" s="39"/>
      <c r="AK759" s="39"/>
      <c r="AL759" s="39"/>
    </row>
    <row r="760" spans="1:38" x14ac:dyDescent="0.25">
      <c r="A760" s="35" t="s">
        <v>813</v>
      </c>
      <c r="B760" s="537"/>
      <c r="C760" s="537"/>
      <c r="D760" s="537"/>
      <c r="E760" s="537"/>
      <c r="F760" s="537"/>
      <c r="G760" s="537"/>
      <c r="H760" s="647"/>
      <c r="I760" s="537"/>
      <c r="J760" s="648"/>
      <c r="K760" s="505" t="s">
        <v>846</v>
      </c>
      <c r="L760" s="506" t="s">
        <v>46</v>
      </c>
      <c r="M760" s="491"/>
      <c r="N760" s="78"/>
      <c r="O760" s="77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39"/>
      <c r="AC760" s="39"/>
      <c r="AE760" s="39"/>
      <c r="AF760" s="39"/>
      <c r="AG760" s="39"/>
      <c r="AH760" s="39"/>
      <c r="AI760" s="39"/>
      <c r="AJ760" s="39"/>
      <c r="AK760" s="39"/>
      <c r="AL760" s="39"/>
    </row>
    <row r="761" spans="1:38" x14ac:dyDescent="0.25">
      <c r="A761" s="35" t="s">
        <v>813</v>
      </c>
      <c r="B761" s="537"/>
      <c r="C761" s="537"/>
      <c r="D761" s="537"/>
      <c r="E761" s="537"/>
      <c r="F761" s="537"/>
      <c r="G761" s="537"/>
      <c r="H761" s="647"/>
      <c r="I761" s="537"/>
      <c r="J761" s="648"/>
      <c r="K761" s="505" t="s">
        <v>847</v>
      </c>
      <c r="L761" s="506" t="s">
        <v>46</v>
      </c>
      <c r="M761" s="491" t="s">
        <v>759</v>
      </c>
      <c r="N761" s="78"/>
      <c r="O761" s="77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  <c r="AB761" s="39"/>
      <c r="AC761" s="39"/>
      <c r="AE761" s="39"/>
      <c r="AF761" s="39"/>
      <c r="AG761" s="39"/>
      <c r="AH761" s="39"/>
      <c r="AI761" s="39"/>
      <c r="AJ761" s="39"/>
      <c r="AK761" s="39"/>
      <c r="AL761" s="39"/>
    </row>
    <row r="762" spans="1:38" x14ac:dyDescent="0.25">
      <c r="A762" s="35" t="s">
        <v>813</v>
      </c>
      <c r="B762" s="537"/>
      <c r="C762" s="537"/>
      <c r="D762" s="537"/>
      <c r="E762" s="537"/>
      <c r="F762" s="537"/>
      <c r="G762" s="537"/>
      <c r="H762" s="647"/>
      <c r="I762" s="537"/>
      <c r="J762" s="648"/>
      <c r="K762" s="505" t="s">
        <v>848</v>
      </c>
      <c r="L762" s="506" t="s">
        <v>46</v>
      </c>
      <c r="M762" s="491" t="s">
        <v>759</v>
      </c>
      <c r="N762" s="78"/>
      <c r="O762" s="77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39"/>
      <c r="AC762" s="39"/>
      <c r="AE762" s="39"/>
      <c r="AF762" s="39"/>
      <c r="AG762" s="39"/>
      <c r="AH762" s="39"/>
      <c r="AI762" s="39"/>
      <c r="AJ762" s="39"/>
      <c r="AK762" s="39"/>
      <c r="AL762" s="39"/>
    </row>
    <row r="763" spans="1:38" x14ac:dyDescent="0.25">
      <c r="A763" s="35" t="s">
        <v>813</v>
      </c>
      <c r="B763" s="537"/>
      <c r="C763" s="537"/>
      <c r="D763" s="537"/>
      <c r="E763" s="537"/>
      <c r="F763" s="537"/>
      <c r="G763" s="537"/>
      <c r="H763" s="647"/>
      <c r="I763" s="537"/>
      <c r="J763" s="648"/>
      <c r="K763" s="505" t="s">
        <v>849</v>
      </c>
      <c r="L763" s="506" t="s">
        <v>46</v>
      </c>
      <c r="M763" s="491"/>
      <c r="N763" s="78"/>
      <c r="O763" s="77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39"/>
      <c r="AC763" s="39"/>
      <c r="AE763" s="39"/>
      <c r="AF763" s="39"/>
      <c r="AG763" s="39"/>
      <c r="AH763" s="39"/>
      <c r="AI763" s="39"/>
      <c r="AJ763" s="39"/>
      <c r="AK763" s="39"/>
      <c r="AL763" s="39"/>
    </row>
    <row r="764" spans="1:38" x14ac:dyDescent="0.25">
      <c r="A764" s="35" t="s">
        <v>813</v>
      </c>
      <c r="B764" s="537"/>
      <c r="C764" s="537"/>
      <c r="D764" s="537"/>
      <c r="E764" s="537"/>
      <c r="F764" s="537"/>
      <c r="G764" s="537"/>
      <c r="H764" s="647"/>
      <c r="I764" s="537"/>
      <c r="J764" s="648"/>
      <c r="K764" s="505" t="s">
        <v>850</v>
      </c>
      <c r="L764" s="506" t="s">
        <v>46</v>
      </c>
      <c r="M764" s="491"/>
      <c r="N764" s="78"/>
      <c r="O764" s="77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39"/>
      <c r="AC764" s="39"/>
      <c r="AE764" s="39"/>
      <c r="AF764" s="39"/>
      <c r="AG764" s="39"/>
      <c r="AH764" s="39"/>
      <c r="AI764" s="39"/>
      <c r="AJ764" s="39"/>
      <c r="AK764" s="39"/>
      <c r="AL764" s="39"/>
    </row>
    <row r="765" spans="1:38" x14ac:dyDescent="0.25">
      <c r="A765" s="35" t="s">
        <v>813</v>
      </c>
      <c r="B765" s="537"/>
      <c r="C765" s="537"/>
      <c r="D765" s="537"/>
      <c r="E765" s="537"/>
      <c r="F765" s="537"/>
      <c r="G765" s="537"/>
      <c r="H765" s="647"/>
      <c r="I765" s="537"/>
      <c r="J765" s="648"/>
      <c r="K765" s="505" t="s">
        <v>851</v>
      </c>
      <c r="L765" s="506" t="s">
        <v>46</v>
      </c>
      <c r="M765" s="491"/>
      <c r="N765" s="78"/>
      <c r="O765" s="77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39"/>
      <c r="AC765" s="39"/>
      <c r="AE765" s="39"/>
      <c r="AF765" s="39"/>
      <c r="AG765" s="39"/>
      <c r="AH765" s="39"/>
      <c r="AI765" s="39"/>
      <c r="AJ765" s="39"/>
      <c r="AK765" s="39"/>
      <c r="AL765" s="39"/>
    </row>
    <row r="766" spans="1:38" x14ac:dyDescent="0.25">
      <c r="A766" s="35" t="s">
        <v>813</v>
      </c>
      <c r="B766" s="537"/>
      <c r="C766" s="537"/>
      <c r="D766" s="537"/>
      <c r="E766" s="537"/>
      <c r="F766" s="537"/>
      <c r="G766" s="537"/>
      <c r="H766" s="647"/>
      <c r="I766" s="537"/>
      <c r="J766" s="648"/>
      <c r="K766" s="505" t="s">
        <v>852</v>
      </c>
      <c r="L766" s="506" t="s">
        <v>46</v>
      </c>
      <c r="M766" s="491"/>
      <c r="N766" s="78"/>
      <c r="O766" s="77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39"/>
      <c r="AC766" s="39"/>
      <c r="AE766" s="39"/>
      <c r="AF766" s="39"/>
      <c r="AG766" s="39"/>
      <c r="AH766" s="39"/>
      <c r="AI766" s="39"/>
      <c r="AJ766" s="39"/>
      <c r="AK766" s="39"/>
      <c r="AL766" s="39"/>
    </row>
    <row r="767" spans="1:38" x14ac:dyDescent="0.25">
      <c r="A767" s="35" t="s">
        <v>813</v>
      </c>
      <c r="B767" s="537"/>
      <c r="C767" s="537"/>
      <c r="D767" s="537"/>
      <c r="E767" s="537"/>
      <c r="F767" s="537"/>
      <c r="G767" s="537"/>
      <c r="H767" s="647"/>
      <c r="I767" s="537"/>
      <c r="J767" s="648"/>
      <c r="K767" s="505" t="s">
        <v>853</v>
      </c>
      <c r="L767" s="506" t="s">
        <v>46</v>
      </c>
      <c r="M767" s="491"/>
      <c r="N767" s="78"/>
      <c r="O767" s="77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39"/>
      <c r="AC767" s="39"/>
      <c r="AE767" s="39"/>
      <c r="AF767" s="39"/>
      <c r="AG767" s="39"/>
      <c r="AH767" s="39"/>
      <c r="AI767" s="39"/>
      <c r="AJ767" s="39"/>
      <c r="AK767" s="39"/>
      <c r="AL767" s="39"/>
    </row>
    <row r="768" spans="1:38" x14ac:dyDescent="0.25">
      <c r="A768" s="35" t="s">
        <v>813</v>
      </c>
      <c r="B768" s="537"/>
      <c r="C768" s="537"/>
      <c r="D768" s="537"/>
      <c r="E768" s="537"/>
      <c r="F768" s="537"/>
      <c r="G768" s="537"/>
      <c r="H768" s="647"/>
      <c r="I768" s="537"/>
      <c r="J768" s="648"/>
      <c r="K768" s="505" t="s">
        <v>854</v>
      </c>
      <c r="L768" s="506" t="s">
        <v>46</v>
      </c>
      <c r="M768" s="491"/>
      <c r="N768" s="78"/>
      <c r="O768" s="77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  <c r="AB768" s="39"/>
      <c r="AC768" s="39"/>
      <c r="AE768" s="39"/>
      <c r="AF768" s="39"/>
      <c r="AG768" s="39"/>
      <c r="AH768" s="39"/>
      <c r="AI768" s="39"/>
      <c r="AJ768" s="39"/>
      <c r="AK768" s="39"/>
      <c r="AL768" s="39"/>
    </row>
    <row r="769" spans="1:38" x14ac:dyDescent="0.25">
      <c r="A769" s="35" t="s">
        <v>813</v>
      </c>
      <c r="B769" s="537"/>
      <c r="C769" s="537"/>
      <c r="D769" s="537"/>
      <c r="E769" s="537"/>
      <c r="F769" s="537"/>
      <c r="G769" s="537"/>
      <c r="H769" s="647"/>
      <c r="I769" s="537"/>
      <c r="J769" s="648"/>
      <c r="K769" s="505" t="s">
        <v>855</v>
      </c>
      <c r="L769" s="506" t="s">
        <v>25</v>
      </c>
      <c r="M769" s="491" t="s">
        <v>218</v>
      </c>
      <c r="N769" s="78"/>
      <c r="O769" s="77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  <c r="AB769" s="39"/>
      <c r="AC769" s="39"/>
      <c r="AE769" s="39"/>
      <c r="AF769" s="39"/>
      <c r="AG769" s="39"/>
      <c r="AH769" s="39"/>
      <c r="AI769" s="39"/>
      <c r="AJ769" s="39"/>
      <c r="AK769" s="39"/>
      <c r="AL769" s="39"/>
    </row>
    <row r="770" spans="1:38" x14ac:dyDescent="0.25">
      <c r="A770" s="35" t="s">
        <v>813</v>
      </c>
      <c r="B770" s="537"/>
      <c r="C770" s="537"/>
      <c r="D770" s="537"/>
      <c r="E770" s="537"/>
      <c r="F770" s="537"/>
      <c r="G770" s="537"/>
      <c r="H770" s="647"/>
      <c r="I770" s="537"/>
      <c r="J770" s="648"/>
      <c r="K770" s="505" t="s">
        <v>856</v>
      </c>
      <c r="L770" s="506" t="s">
        <v>25</v>
      </c>
      <c r="M770" s="491" t="s">
        <v>218</v>
      </c>
      <c r="N770" s="77"/>
      <c r="O770" s="77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39"/>
      <c r="AC770" s="39"/>
      <c r="AE770" s="39"/>
      <c r="AF770" s="39"/>
      <c r="AG770" s="39"/>
      <c r="AH770" s="39"/>
      <c r="AI770" s="39"/>
      <c r="AJ770" s="39"/>
      <c r="AK770" s="39"/>
      <c r="AL770" s="39"/>
    </row>
    <row r="771" spans="1:38" x14ac:dyDescent="0.25">
      <c r="A771" s="35" t="s">
        <v>813</v>
      </c>
      <c r="B771" s="537"/>
      <c r="C771" s="537"/>
      <c r="D771" s="537"/>
      <c r="E771" s="537"/>
      <c r="F771" s="537"/>
      <c r="G771" s="537"/>
      <c r="H771" s="647"/>
      <c r="I771" s="537"/>
      <c r="J771" s="648"/>
      <c r="K771" s="505" t="s">
        <v>857</v>
      </c>
      <c r="L771" s="506" t="s">
        <v>25</v>
      </c>
      <c r="M771" s="491" t="s">
        <v>218</v>
      </c>
      <c r="N771" s="77"/>
      <c r="O771" s="77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39"/>
      <c r="AC771" s="39"/>
      <c r="AE771" s="39"/>
      <c r="AF771" s="39"/>
      <c r="AG771" s="39"/>
      <c r="AH771" s="39"/>
      <c r="AI771" s="39"/>
      <c r="AJ771" s="39"/>
      <c r="AK771" s="39"/>
      <c r="AL771" s="39"/>
    </row>
    <row r="772" spans="1:38" x14ac:dyDescent="0.25">
      <c r="A772" s="35" t="s">
        <v>813</v>
      </c>
      <c r="B772" s="537"/>
      <c r="C772" s="537"/>
      <c r="D772" s="537"/>
      <c r="E772" s="537"/>
      <c r="F772" s="537"/>
      <c r="G772" s="537"/>
      <c r="H772" s="647"/>
      <c r="I772" s="537"/>
      <c r="J772" s="648"/>
      <c r="K772" s="505" t="s">
        <v>858</v>
      </c>
      <c r="L772" s="506" t="s">
        <v>25</v>
      </c>
      <c r="M772" s="491" t="s">
        <v>218</v>
      </c>
      <c r="N772" s="77"/>
      <c r="O772" s="77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  <c r="AB772" s="39"/>
      <c r="AC772" s="39"/>
      <c r="AE772" s="39"/>
      <c r="AF772" s="39"/>
      <c r="AG772" s="39"/>
      <c r="AH772" s="39"/>
      <c r="AI772" s="39"/>
      <c r="AJ772" s="39"/>
      <c r="AK772" s="39"/>
      <c r="AL772" s="39"/>
    </row>
    <row r="773" spans="1:38" x14ac:dyDescent="0.25">
      <c r="A773" s="35" t="s">
        <v>813</v>
      </c>
      <c r="B773" s="537"/>
      <c r="C773" s="537"/>
      <c r="D773" s="537"/>
      <c r="E773" s="537"/>
      <c r="F773" s="537"/>
      <c r="G773" s="537"/>
      <c r="H773" s="647"/>
      <c r="I773" s="537"/>
      <c r="J773" s="648"/>
      <c r="K773" s="505" t="s">
        <v>859</v>
      </c>
      <c r="L773" s="506" t="s">
        <v>25</v>
      </c>
      <c r="M773" s="491" t="s">
        <v>218</v>
      </c>
      <c r="N773" s="77"/>
      <c r="O773" s="77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39"/>
      <c r="AC773" s="39"/>
      <c r="AE773" s="39"/>
      <c r="AF773" s="39"/>
      <c r="AG773" s="39"/>
      <c r="AH773" s="39"/>
      <c r="AI773" s="39"/>
      <c r="AJ773" s="39"/>
      <c r="AK773" s="39"/>
      <c r="AL773" s="39"/>
    </row>
    <row r="774" spans="1:38" x14ac:dyDescent="0.25">
      <c r="A774" s="35" t="s">
        <v>813</v>
      </c>
      <c r="B774" s="537"/>
      <c r="C774" s="537"/>
      <c r="D774" s="537"/>
      <c r="E774" s="537"/>
      <c r="F774" s="537"/>
      <c r="G774" s="537"/>
      <c r="H774" s="647"/>
      <c r="I774" s="537"/>
      <c r="J774" s="648"/>
      <c r="K774" s="505" t="s">
        <v>860</v>
      </c>
      <c r="L774" s="506" t="s">
        <v>25</v>
      </c>
      <c r="M774" s="491" t="s">
        <v>218</v>
      </c>
      <c r="N774" s="77"/>
      <c r="O774" s="77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39"/>
      <c r="AC774" s="39"/>
      <c r="AE774" s="39"/>
      <c r="AF774" s="39"/>
      <c r="AG774" s="39"/>
      <c r="AH774" s="39"/>
      <c r="AI774" s="39"/>
      <c r="AJ774" s="39"/>
      <c r="AK774" s="39"/>
      <c r="AL774" s="39"/>
    </row>
    <row r="775" spans="1:38" x14ac:dyDescent="0.25">
      <c r="A775" s="35" t="s">
        <v>813</v>
      </c>
      <c r="B775" s="537"/>
      <c r="C775" s="537"/>
      <c r="D775" s="537"/>
      <c r="E775" s="537"/>
      <c r="F775" s="537"/>
      <c r="G775" s="537"/>
      <c r="H775" s="647"/>
      <c r="I775" s="537"/>
      <c r="J775" s="648"/>
      <c r="K775" s="505" t="s">
        <v>4940</v>
      </c>
      <c r="L775" s="506" t="s">
        <v>63</v>
      </c>
      <c r="M775" s="494"/>
      <c r="N775" s="77"/>
      <c r="O775" s="77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  <c r="AB775" s="39"/>
      <c r="AC775" s="39"/>
      <c r="AE775" s="39"/>
      <c r="AF775" s="39"/>
      <c r="AG775" s="39"/>
      <c r="AH775" s="39"/>
      <c r="AI775" s="39"/>
      <c r="AJ775" s="39"/>
      <c r="AK775" s="39"/>
      <c r="AL775" s="39"/>
    </row>
    <row r="776" spans="1:38" x14ac:dyDescent="0.25">
      <c r="A776" s="35" t="s">
        <v>813</v>
      </c>
      <c r="B776" s="537"/>
      <c r="C776" s="537"/>
      <c r="D776" s="537"/>
      <c r="E776" s="537"/>
      <c r="F776" s="537"/>
      <c r="G776" s="537"/>
      <c r="H776" s="647"/>
      <c r="I776" s="537"/>
      <c r="J776" s="648"/>
      <c r="K776" s="505" t="s">
        <v>861</v>
      </c>
      <c r="L776" s="506" t="s">
        <v>63</v>
      </c>
      <c r="M776" s="494"/>
      <c r="N776" s="77"/>
      <c r="O776" s="77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39"/>
      <c r="AC776" s="39"/>
      <c r="AE776" s="39"/>
      <c r="AF776" s="39"/>
      <c r="AG776" s="39"/>
      <c r="AH776" s="39"/>
      <c r="AI776" s="39"/>
      <c r="AJ776" s="39"/>
      <c r="AK776" s="39"/>
      <c r="AL776" s="39"/>
    </row>
    <row r="777" spans="1:38" x14ac:dyDescent="0.25">
      <c r="A777" s="35" t="s">
        <v>813</v>
      </c>
      <c r="B777" s="537"/>
      <c r="C777" s="537"/>
      <c r="D777" s="537"/>
      <c r="E777" s="537"/>
      <c r="F777" s="537"/>
      <c r="G777" s="537"/>
      <c r="H777" s="647"/>
      <c r="I777" s="537"/>
      <c r="J777" s="648"/>
      <c r="K777" s="505" t="s">
        <v>862</v>
      </c>
      <c r="L777" s="506" t="s">
        <v>65</v>
      </c>
      <c r="M777" s="494"/>
      <c r="N777" s="77"/>
      <c r="O777" s="77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  <c r="AB777" s="39"/>
      <c r="AC777" s="39"/>
      <c r="AE777" s="39"/>
      <c r="AF777" s="39"/>
      <c r="AG777" s="39"/>
      <c r="AH777" s="39"/>
      <c r="AI777" s="39"/>
      <c r="AJ777" s="39"/>
      <c r="AK777" s="39"/>
      <c r="AL777" s="39"/>
    </row>
    <row r="778" spans="1:38" x14ac:dyDescent="0.25">
      <c r="A778" s="35" t="s">
        <v>813</v>
      </c>
      <c r="B778" s="537"/>
      <c r="C778" s="537"/>
      <c r="D778" s="537"/>
      <c r="E778" s="537"/>
      <c r="F778" s="537"/>
      <c r="G778" s="537"/>
      <c r="H778" s="647"/>
      <c r="I778" s="537"/>
      <c r="J778" s="648"/>
      <c r="K778" s="505" t="s">
        <v>863</v>
      </c>
      <c r="L778" s="506" t="s">
        <v>65</v>
      </c>
      <c r="M778" s="494"/>
      <c r="N778" s="77"/>
      <c r="O778" s="77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39"/>
      <c r="AC778" s="39"/>
      <c r="AE778" s="39"/>
      <c r="AF778" s="39"/>
      <c r="AG778" s="39"/>
      <c r="AH778" s="39"/>
      <c r="AI778" s="39"/>
      <c r="AJ778" s="39"/>
      <c r="AK778" s="39"/>
      <c r="AL778" s="39"/>
    </row>
    <row r="779" spans="1:38" x14ac:dyDescent="0.25">
      <c r="A779" s="35" t="s">
        <v>813</v>
      </c>
      <c r="B779" s="537"/>
      <c r="C779" s="537"/>
      <c r="D779" s="537"/>
      <c r="E779" s="537"/>
      <c r="F779" s="537"/>
      <c r="G779" s="537"/>
      <c r="H779" s="647"/>
      <c r="I779" s="537"/>
      <c r="J779" s="648"/>
      <c r="K779" s="505" t="s">
        <v>864</v>
      </c>
      <c r="L779" s="506" t="s">
        <v>65</v>
      </c>
      <c r="M779" s="494"/>
      <c r="N779" s="77"/>
      <c r="O779" s="77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39"/>
      <c r="AC779" s="39"/>
      <c r="AE779" s="39"/>
      <c r="AF779" s="39"/>
      <c r="AG779" s="39"/>
      <c r="AH779" s="39"/>
      <c r="AI779" s="39"/>
      <c r="AJ779" s="39"/>
      <c r="AK779" s="39"/>
      <c r="AL779" s="39"/>
    </row>
    <row r="780" spans="1:38" x14ac:dyDescent="0.25">
      <c r="A780" s="35" t="s">
        <v>813</v>
      </c>
      <c r="B780" s="537"/>
      <c r="C780" s="537"/>
      <c r="D780" s="537"/>
      <c r="E780" s="537"/>
      <c r="F780" s="537"/>
      <c r="G780" s="537"/>
      <c r="H780" s="647"/>
      <c r="I780" s="537"/>
      <c r="J780" s="648"/>
      <c r="K780" s="505" t="s">
        <v>865</v>
      </c>
      <c r="L780" s="506" t="s">
        <v>65</v>
      </c>
      <c r="M780" s="494"/>
      <c r="N780" s="77"/>
      <c r="O780" s="77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  <c r="AB780" s="39"/>
      <c r="AC780" s="39"/>
      <c r="AE780" s="39"/>
      <c r="AF780" s="39"/>
      <c r="AG780" s="39"/>
      <c r="AH780" s="39"/>
      <c r="AI780" s="39"/>
      <c r="AJ780" s="39"/>
      <c r="AK780" s="39"/>
      <c r="AL780" s="39"/>
    </row>
    <row r="781" spans="1:38" x14ac:dyDescent="0.25">
      <c r="A781" s="35" t="s">
        <v>813</v>
      </c>
      <c r="B781" s="537"/>
      <c r="C781" s="537"/>
      <c r="D781" s="537"/>
      <c r="E781" s="537"/>
      <c r="F781" s="537"/>
      <c r="G781" s="537"/>
      <c r="H781" s="647"/>
      <c r="I781" s="537"/>
      <c r="J781" s="648"/>
      <c r="K781" s="505" t="s">
        <v>866</v>
      </c>
      <c r="L781" s="506" t="s">
        <v>65</v>
      </c>
      <c r="M781" s="494"/>
      <c r="N781" s="77"/>
      <c r="O781" s="77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  <c r="AB781" s="39"/>
      <c r="AC781" s="39"/>
      <c r="AE781" s="39"/>
      <c r="AF781" s="39"/>
      <c r="AG781" s="39"/>
      <c r="AH781" s="39"/>
      <c r="AI781" s="39"/>
      <c r="AJ781" s="39"/>
      <c r="AK781" s="39"/>
      <c r="AL781" s="39"/>
    </row>
    <row r="782" spans="1:38" ht="15.75" thickBot="1" x14ac:dyDescent="0.3">
      <c r="A782" s="35" t="s">
        <v>813</v>
      </c>
      <c r="B782" s="537"/>
      <c r="C782" s="537"/>
      <c r="D782" s="537"/>
      <c r="E782" s="537"/>
      <c r="F782" s="537"/>
      <c r="G782" s="537"/>
      <c r="H782" s="647"/>
      <c r="I782" s="538"/>
      <c r="J782" s="650"/>
      <c r="K782" s="508" t="s">
        <v>867</v>
      </c>
      <c r="L782" s="509" t="s">
        <v>256</v>
      </c>
      <c r="M782" s="494"/>
      <c r="N782" s="77"/>
      <c r="O782" s="77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  <c r="AB782" s="39"/>
      <c r="AC782" s="39"/>
      <c r="AE782" s="39"/>
      <c r="AF782" s="39"/>
      <c r="AG782" s="39"/>
      <c r="AH782" s="39"/>
      <c r="AI782" s="39"/>
      <c r="AJ782" s="39"/>
      <c r="AK782" s="39"/>
      <c r="AL782" s="39"/>
    </row>
    <row r="783" spans="1:38" s="17" customFormat="1" ht="15.75" thickTop="1" x14ac:dyDescent="0.25">
      <c r="A783" s="34" t="s">
        <v>868</v>
      </c>
      <c r="B783" s="536">
        <v>108</v>
      </c>
      <c r="C783" s="536">
        <v>46</v>
      </c>
      <c r="D783" s="536">
        <v>-13</v>
      </c>
      <c r="E783" s="536">
        <v>-5</v>
      </c>
      <c r="F783" s="536">
        <v>-18</v>
      </c>
      <c r="G783" s="536">
        <v>437</v>
      </c>
      <c r="H783" s="2788">
        <v>4</v>
      </c>
      <c r="I783" s="2777">
        <v>0</v>
      </c>
      <c r="J783" s="646">
        <v>4</v>
      </c>
      <c r="K783" s="503" t="s">
        <v>869</v>
      </c>
      <c r="L783" s="504" t="s">
        <v>36</v>
      </c>
      <c r="M783" s="495"/>
      <c r="N783" s="74"/>
      <c r="O783" s="74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67"/>
      <c r="AC783" s="67"/>
      <c r="AD783"/>
      <c r="AE783" s="67"/>
      <c r="AF783" s="67"/>
      <c r="AG783" s="67"/>
      <c r="AH783" s="67"/>
      <c r="AI783" s="67"/>
      <c r="AJ783" s="67"/>
      <c r="AK783" s="67"/>
      <c r="AL783" s="67"/>
    </row>
    <row r="784" spans="1:38" x14ac:dyDescent="0.25">
      <c r="A784" s="35" t="s">
        <v>868</v>
      </c>
      <c r="B784" s="537"/>
      <c r="C784" s="537"/>
      <c r="D784" s="537"/>
      <c r="E784" s="537"/>
      <c r="F784" s="537"/>
      <c r="G784" s="537"/>
      <c r="H784" s="647"/>
      <c r="I784" s="537"/>
      <c r="J784" s="648"/>
      <c r="K784" s="505" t="s">
        <v>870</v>
      </c>
      <c r="L784" s="506" t="s">
        <v>38</v>
      </c>
      <c r="M784" s="494"/>
      <c r="N784" s="77"/>
      <c r="O784" s="77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39"/>
      <c r="AC784" s="39"/>
      <c r="AE784" s="39"/>
      <c r="AF784" s="39"/>
      <c r="AG784" s="39"/>
      <c r="AH784" s="39"/>
      <c r="AI784" s="39"/>
      <c r="AJ784" s="39"/>
      <c r="AK784" s="39"/>
      <c r="AL784" s="39"/>
    </row>
    <row r="785" spans="1:38" x14ac:dyDescent="0.25">
      <c r="A785" s="35" t="s">
        <v>868</v>
      </c>
      <c r="B785" s="537"/>
      <c r="C785" s="537"/>
      <c r="D785" s="537"/>
      <c r="E785" s="537"/>
      <c r="F785" s="537"/>
      <c r="G785" s="537"/>
      <c r="H785" s="647"/>
      <c r="I785" s="537"/>
      <c r="J785" s="648"/>
      <c r="K785" s="505" t="s">
        <v>871</v>
      </c>
      <c r="L785" s="506" t="s">
        <v>20</v>
      </c>
      <c r="M785" s="491"/>
      <c r="N785" s="78"/>
      <c r="O785" s="77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  <c r="AB785" s="39"/>
      <c r="AC785" s="39"/>
      <c r="AE785" s="39"/>
      <c r="AF785" s="39"/>
      <c r="AG785" s="39"/>
      <c r="AH785" s="39"/>
      <c r="AI785" s="39"/>
      <c r="AJ785" s="39"/>
      <c r="AK785" s="39"/>
      <c r="AL785" s="39"/>
    </row>
    <row r="786" spans="1:38" ht="15.75" thickBot="1" x14ac:dyDescent="0.3">
      <c r="A786" s="35" t="s">
        <v>868</v>
      </c>
      <c r="B786" s="537"/>
      <c r="C786" s="537"/>
      <c r="D786" s="537"/>
      <c r="E786" s="537"/>
      <c r="F786" s="537"/>
      <c r="G786" s="537"/>
      <c r="H786" s="647"/>
      <c r="I786" s="538"/>
      <c r="J786" s="650"/>
      <c r="K786" s="508" t="s">
        <v>872</v>
      </c>
      <c r="L786" s="509" t="s">
        <v>25</v>
      </c>
      <c r="M786" s="491"/>
      <c r="N786" s="78"/>
      <c r="O786" s="77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39"/>
      <c r="AC786" s="39"/>
      <c r="AE786" s="39"/>
      <c r="AF786" s="39"/>
      <c r="AG786" s="39"/>
      <c r="AH786" s="39"/>
      <c r="AI786" s="39"/>
      <c r="AJ786" s="39"/>
      <c r="AK786" s="39"/>
      <c r="AL786" s="39"/>
    </row>
    <row r="787" spans="1:38" s="17" customFormat="1" ht="16.5" thickTop="1" thickBot="1" x14ac:dyDescent="0.3">
      <c r="A787" s="34" t="s">
        <v>873</v>
      </c>
      <c r="B787" s="536">
        <v>48</v>
      </c>
      <c r="C787" s="536">
        <v>13</v>
      </c>
      <c r="D787" s="536">
        <v>-2</v>
      </c>
      <c r="E787" s="536">
        <v>0</v>
      </c>
      <c r="F787" s="536">
        <v>-2</v>
      </c>
      <c r="G787" s="536">
        <v>440</v>
      </c>
      <c r="H787" s="2788">
        <v>1</v>
      </c>
      <c r="I787" s="537">
        <v>0</v>
      </c>
      <c r="J787" s="648">
        <v>1</v>
      </c>
      <c r="K787" s="577" t="s">
        <v>874</v>
      </c>
      <c r="L787" s="578" t="s">
        <v>32</v>
      </c>
      <c r="M787" s="495"/>
      <c r="N787" s="74"/>
      <c r="O787" s="74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67"/>
      <c r="AC787" s="67"/>
      <c r="AD787"/>
      <c r="AE787" s="67"/>
      <c r="AF787" s="67"/>
      <c r="AG787" s="67"/>
      <c r="AH787" s="67"/>
      <c r="AI787" s="67"/>
      <c r="AJ787" s="67"/>
      <c r="AK787" s="67"/>
      <c r="AL787" s="67"/>
    </row>
    <row r="788" spans="1:38" s="17" customFormat="1" ht="15.75" thickTop="1" x14ac:dyDescent="0.25">
      <c r="A788" s="34" t="s">
        <v>875</v>
      </c>
      <c r="B788" s="536">
        <v>46</v>
      </c>
      <c r="C788" s="536">
        <v>11</v>
      </c>
      <c r="D788" s="536">
        <v>-1</v>
      </c>
      <c r="E788" s="536">
        <v>0</v>
      </c>
      <c r="F788" s="536">
        <v>-1</v>
      </c>
      <c r="G788" s="536">
        <v>869</v>
      </c>
      <c r="H788" s="2788">
        <v>2</v>
      </c>
      <c r="I788" s="2777">
        <v>0</v>
      </c>
      <c r="J788" s="646">
        <v>2</v>
      </c>
      <c r="K788" s="503" t="s">
        <v>876</v>
      </c>
      <c r="L788" s="504" t="s">
        <v>32</v>
      </c>
      <c r="M788" s="492"/>
      <c r="N788" s="75"/>
      <c r="O788" s="74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67"/>
      <c r="AC788" s="67"/>
      <c r="AD788"/>
      <c r="AE788" s="67"/>
      <c r="AF788" s="67"/>
      <c r="AG788" s="67"/>
      <c r="AH788" s="67"/>
      <c r="AI788" s="67"/>
      <c r="AJ788" s="67"/>
      <c r="AK788" s="67"/>
      <c r="AL788" s="67"/>
    </row>
    <row r="789" spans="1:38" ht="15.75" thickBot="1" x14ac:dyDescent="0.3">
      <c r="A789" s="35" t="s">
        <v>875</v>
      </c>
      <c r="B789" s="537"/>
      <c r="C789" s="537"/>
      <c r="D789" s="537"/>
      <c r="E789" s="537"/>
      <c r="F789" s="537"/>
      <c r="G789" s="537"/>
      <c r="H789" s="647"/>
      <c r="I789" s="538"/>
      <c r="J789" s="650"/>
      <c r="K789" s="508" t="s">
        <v>877</v>
      </c>
      <c r="L789" s="509" t="s">
        <v>25</v>
      </c>
      <c r="M789" s="491"/>
      <c r="N789" s="78"/>
      <c r="O789" s="77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39"/>
      <c r="AC789" s="39"/>
      <c r="AE789" s="39"/>
      <c r="AF789" s="39"/>
      <c r="AG789" s="39"/>
      <c r="AH789" s="39"/>
      <c r="AI789" s="39"/>
      <c r="AJ789" s="39"/>
      <c r="AK789" s="39"/>
      <c r="AL789" s="39"/>
    </row>
    <row r="790" spans="1:38" s="17" customFormat="1" ht="15.75" thickTop="1" x14ac:dyDescent="0.25">
      <c r="A790" s="43" t="s">
        <v>878</v>
      </c>
      <c r="B790" s="543">
        <v>417</v>
      </c>
      <c r="C790" s="543">
        <v>122</v>
      </c>
      <c r="D790" s="543">
        <v>-19</v>
      </c>
      <c r="E790" s="543">
        <v>0</v>
      </c>
      <c r="F790" s="543">
        <v>-19</v>
      </c>
      <c r="G790" s="543">
        <v>1861</v>
      </c>
      <c r="H790" s="2790">
        <v>7</v>
      </c>
      <c r="I790" s="2781">
        <v>0</v>
      </c>
      <c r="J790" s="663">
        <v>7</v>
      </c>
      <c r="K790" s="503" t="s">
        <v>879</v>
      </c>
      <c r="L790" s="504" t="s">
        <v>20</v>
      </c>
      <c r="M790" s="49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67"/>
      <c r="AC790" s="67"/>
      <c r="AD790"/>
      <c r="AE790" s="67"/>
      <c r="AF790" s="67"/>
      <c r="AG790" s="67"/>
      <c r="AH790" s="67"/>
      <c r="AI790" s="67"/>
      <c r="AJ790" s="67"/>
      <c r="AK790" s="67"/>
      <c r="AL790" s="67"/>
    </row>
    <row r="791" spans="1:38" x14ac:dyDescent="0.25">
      <c r="A791" s="20" t="s">
        <v>878</v>
      </c>
      <c r="B791" s="542"/>
      <c r="C791" s="542"/>
      <c r="D791" s="542"/>
      <c r="E791" s="542"/>
      <c r="F791" s="541"/>
      <c r="G791" s="542"/>
      <c r="H791" s="653"/>
      <c r="I791" s="541"/>
      <c r="J791" s="654"/>
      <c r="K791" s="505" t="s">
        <v>880</v>
      </c>
      <c r="L791" s="506" t="s">
        <v>20</v>
      </c>
      <c r="M791" s="497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39"/>
      <c r="AC791" s="39"/>
      <c r="AE791" s="39"/>
      <c r="AF791" s="39"/>
      <c r="AG791" s="39"/>
      <c r="AH791" s="39"/>
      <c r="AI791" s="39"/>
      <c r="AJ791" s="39"/>
      <c r="AK791" s="39"/>
      <c r="AL791" s="39"/>
    </row>
    <row r="792" spans="1:38" x14ac:dyDescent="0.25">
      <c r="A792" s="20" t="s">
        <v>878</v>
      </c>
      <c r="B792" s="542"/>
      <c r="C792" s="542"/>
      <c r="D792" s="542"/>
      <c r="E792" s="542"/>
      <c r="F792" s="541"/>
      <c r="G792" s="542"/>
      <c r="H792" s="653"/>
      <c r="I792" s="541"/>
      <c r="J792" s="654"/>
      <c r="K792" s="505" t="s">
        <v>881</v>
      </c>
      <c r="L792" s="506" t="s">
        <v>20</v>
      </c>
      <c r="M792" s="497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39"/>
      <c r="AC792" s="39"/>
      <c r="AE792" s="39"/>
      <c r="AF792" s="39"/>
      <c r="AG792" s="39"/>
      <c r="AH792" s="39"/>
      <c r="AI792" s="39"/>
      <c r="AJ792" s="39"/>
      <c r="AK792" s="39"/>
      <c r="AL792" s="39"/>
    </row>
    <row r="793" spans="1:38" x14ac:dyDescent="0.25">
      <c r="A793" s="20" t="s">
        <v>878</v>
      </c>
      <c r="B793" s="542"/>
      <c r="C793" s="542"/>
      <c r="D793" s="542"/>
      <c r="E793" s="542"/>
      <c r="F793" s="541"/>
      <c r="G793" s="542"/>
      <c r="H793" s="653"/>
      <c r="I793" s="541"/>
      <c r="J793" s="654"/>
      <c r="K793" s="505" t="s">
        <v>882</v>
      </c>
      <c r="L793" s="506" t="s">
        <v>20</v>
      </c>
      <c r="M793" s="497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  <c r="AB793" s="39"/>
      <c r="AC793" s="39"/>
      <c r="AE793" s="39"/>
      <c r="AF793" s="39"/>
      <c r="AG793" s="39"/>
      <c r="AH793" s="39"/>
      <c r="AI793" s="39"/>
      <c r="AJ793" s="39"/>
      <c r="AK793" s="39"/>
      <c r="AL793" s="39"/>
    </row>
    <row r="794" spans="1:38" x14ac:dyDescent="0.25">
      <c r="A794" s="32" t="s">
        <v>878</v>
      </c>
      <c r="B794" s="541"/>
      <c r="C794" s="541"/>
      <c r="D794" s="541"/>
      <c r="E794" s="541"/>
      <c r="F794" s="541"/>
      <c r="G794" s="541"/>
      <c r="H794" s="653"/>
      <c r="I794" s="541"/>
      <c r="J794" s="654"/>
      <c r="K794" s="505" t="s">
        <v>883</v>
      </c>
      <c r="L794" s="506" t="s">
        <v>45</v>
      </c>
      <c r="M794" s="497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  <c r="AB794" s="39"/>
      <c r="AC794" s="39"/>
      <c r="AE794" s="39"/>
      <c r="AF794" s="39"/>
      <c r="AG794" s="39"/>
      <c r="AH794" s="39"/>
      <c r="AI794" s="39"/>
      <c r="AJ794" s="39"/>
      <c r="AK794" s="39"/>
      <c r="AL794" s="39"/>
    </row>
    <row r="795" spans="1:38" x14ac:dyDescent="0.25">
      <c r="A795" s="20" t="s">
        <v>878</v>
      </c>
      <c r="B795" s="542"/>
      <c r="C795" s="542"/>
      <c r="D795" s="542"/>
      <c r="E795" s="542"/>
      <c r="F795" s="541"/>
      <c r="G795" s="542"/>
      <c r="H795" s="653"/>
      <c r="I795" s="541"/>
      <c r="J795" s="654"/>
      <c r="K795" s="505" t="s">
        <v>884</v>
      </c>
      <c r="L795" s="506" t="s">
        <v>63</v>
      </c>
      <c r="M795" s="497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39"/>
      <c r="AC795" s="39"/>
      <c r="AE795" s="39"/>
      <c r="AF795" s="39"/>
      <c r="AG795" s="39"/>
      <c r="AH795" s="39"/>
      <c r="AI795" s="39"/>
      <c r="AJ795" s="39"/>
      <c r="AK795" s="39"/>
      <c r="AL795" s="39"/>
    </row>
    <row r="796" spans="1:38" ht="15.75" thickBot="1" x14ac:dyDescent="0.3">
      <c r="A796" s="20" t="s">
        <v>878</v>
      </c>
      <c r="B796" s="542"/>
      <c r="C796" s="542"/>
      <c r="D796" s="542"/>
      <c r="E796" s="542"/>
      <c r="F796" s="541"/>
      <c r="G796" s="542"/>
      <c r="H796" s="653"/>
      <c r="I796" s="2780"/>
      <c r="J796" s="660"/>
      <c r="K796" s="508" t="s">
        <v>885</v>
      </c>
      <c r="L796" s="509" t="s">
        <v>256</v>
      </c>
      <c r="M796" s="497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  <c r="AB796" s="39"/>
      <c r="AC796" s="39"/>
      <c r="AE796" s="39"/>
      <c r="AF796" s="39"/>
      <c r="AG796" s="39"/>
      <c r="AH796" s="39"/>
      <c r="AI796" s="39"/>
      <c r="AJ796" s="39"/>
      <c r="AK796" s="39"/>
      <c r="AL796" s="39"/>
    </row>
    <row r="797" spans="1:38" s="17" customFormat="1" ht="15.75" thickTop="1" x14ac:dyDescent="0.25">
      <c r="A797" s="34" t="s">
        <v>886</v>
      </c>
      <c r="B797" s="536">
        <v>27</v>
      </c>
      <c r="C797" s="536">
        <v>12</v>
      </c>
      <c r="D797" s="536">
        <v>-3</v>
      </c>
      <c r="E797" s="536">
        <v>0</v>
      </c>
      <c r="F797" s="536">
        <v>-3</v>
      </c>
      <c r="G797" s="536">
        <v>162</v>
      </c>
      <c r="H797" s="2788">
        <v>3</v>
      </c>
      <c r="I797" s="2777">
        <v>0</v>
      </c>
      <c r="J797" s="646">
        <v>3</v>
      </c>
      <c r="K797" s="503" t="s">
        <v>887</v>
      </c>
      <c r="L797" s="504" t="s">
        <v>36</v>
      </c>
      <c r="M797" s="492"/>
      <c r="N797" s="75" t="s">
        <v>91</v>
      </c>
      <c r="O797" s="74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67"/>
      <c r="AC797" s="67"/>
      <c r="AD797"/>
      <c r="AE797" s="67"/>
      <c r="AF797" s="67"/>
      <c r="AG797" s="67"/>
      <c r="AH797" s="67"/>
      <c r="AI797" s="67"/>
      <c r="AJ797" s="67"/>
      <c r="AK797" s="67"/>
      <c r="AL797" s="67"/>
    </row>
    <row r="798" spans="1:38" x14ac:dyDescent="0.25">
      <c r="A798" s="35" t="s">
        <v>886</v>
      </c>
      <c r="B798" s="537"/>
      <c r="C798" s="537"/>
      <c r="D798" s="537"/>
      <c r="E798" s="537"/>
      <c r="F798" s="537"/>
      <c r="G798" s="537"/>
      <c r="H798" s="647"/>
      <c r="I798" s="537"/>
      <c r="J798" s="648"/>
      <c r="K798" s="505" t="s">
        <v>888</v>
      </c>
      <c r="L798" s="506" t="s">
        <v>38</v>
      </c>
      <c r="M798" s="491"/>
      <c r="N798" s="78"/>
      <c r="O798" s="77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39"/>
      <c r="AC798" s="39"/>
      <c r="AE798" s="39"/>
      <c r="AF798" s="39"/>
      <c r="AG798" s="39"/>
      <c r="AH798" s="39"/>
      <c r="AI798" s="39"/>
      <c r="AJ798" s="39"/>
      <c r="AK798" s="39"/>
      <c r="AL798" s="39"/>
    </row>
    <row r="799" spans="1:38" ht="15.75" thickBot="1" x14ac:dyDescent="0.3">
      <c r="A799" s="35" t="s">
        <v>886</v>
      </c>
      <c r="B799" s="537"/>
      <c r="C799" s="537"/>
      <c r="D799" s="537"/>
      <c r="E799" s="537"/>
      <c r="F799" s="537"/>
      <c r="G799" s="537"/>
      <c r="H799" s="647"/>
      <c r="I799" s="538"/>
      <c r="J799" s="650"/>
      <c r="K799" s="508" t="s">
        <v>889</v>
      </c>
      <c r="L799" s="509" t="s">
        <v>25</v>
      </c>
      <c r="M799" s="494"/>
      <c r="N799" s="77"/>
      <c r="O799" s="77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  <c r="AB799" s="39"/>
      <c r="AC799" s="39"/>
      <c r="AE799" s="39"/>
      <c r="AF799" s="39"/>
      <c r="AG799" s="39"/>
      <c r="AH799" s="39"/>
      <c r="AI799" s="39"/>
      <c r="AJ799" s="39"/>
      <c r="AK799" s="39"/>
      <c r="AL799" s="39"/>
    </row>
    <row r="800" spans="1:38" s="17" customFormat="1" ht="15.75" thickTop="1" x14ac:dyDescent="0.25">
      <c r="A800" s="34" t="s">
        <v>890</v>
      </c>
      <c r="B800" s="536">
        <v>24</v>
      </c>
      <c r="C800" s="536">
        <v>1</v>
      </c>
      <c r="D800" s="536">
        <v>0</v>
      </c>
      <c r="E800" s="536">
        <v>0</v>
      </c>
      <c r="F800" s="536">
        <v>0</v>
      </c>
      <c r="G800" s="536">
        <v>154</v>
      </c>
      <c r="H800" s="2788">
        <v>7</v>
      </c>
      <c r="I800" s="2777">
        <v>0</v>
      </c>
      <c r="J800" s="646">
        <v>7</v>
      </c>
      <c r="K800" s="503" t="s">
        <v>891</v>
      </c>
      <c r="L800" s="504" t="s">
        <v>38</v>
      </c>
      <c r="M800" s="492"/>
      <c r="N800" s="75"/>
      <c r="O800" s="74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67"/>
      <c r="AC800" s="67"/>
      <c r="AD800"/>
      <c r="AE800" s="67"/>
      <c r="AF800" s="67"/>
      <c r="AG800" s="67"/>
      <c r="AH800" s="67"/>
      <c r="AI800" s="67"/>
      <c r="AJ800" s="67"/>
      <c r="AK800" s="67"/>
      <c r="AL800" s="67"/>
    </row>
    <row r="801" spans="1:38" x14ac:dyDescent="0.25">
      <c r="A801" s="35" t="s">
        <v>890</v>
      </c>
      <c r="B801" s="537"/>
      <c r="C801" s="537"/>
      <c r="D801" s="537"/>
      <c r="E801" s="537"/>
      <c r="F801" s="537"/>
      <c r="G801" s="537"/>
      <c r="H801" s="647"/>
      <c r="I801" s="537"/>
      <c r="J801" s="648"/>
      <c r="K801" s="505" t="s">
        <v>892</v>
      </c>
      <c r="L801" s="506" t="s">
        <v>38</v>
      </c>
      <c r="M801" s="491" t="s">
        <v>214</v>
      </c>
      <c r="N801" s="78"/>
      <c r="O801" s="77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  <c r="AB801" s="39"/>
      <c r="AC801" s="39"/>
      <c r="AE801" s="39"/>
      <c r="AF801" s="39"/>
      <c r="AG801" s="39"/>
      <c r="AH801" s="39"/>
      <c r="AI801" s="39"/>
      <c r="AJ801" s="39"/>
      <c r="AK801" s="39"/>
      <c r="AL801" s="39"/>
    </row>
    <row r="802" spans="1:38" x14ac:dyDescent="0.25">
      <c r="A802" s="35" t="s">
        <v>890</v>
      </c>
      <c r="B802" s="537"/>
      <c r="C802" s="537"/>
      <c r="D802" s="537"/>
      <c r="E802" s="537"/>
      <c r="F802" s="537"/>
      <c r="G802" s="537"/>
      <c r="H802" s="647"/>
      <c r="I802" s="537"/>
      <c r="J802" s="648"/>
      <c r="K802" s="505" t="s">
        <v>893</v>
      </c>
      <c r="L802" s="506" t="s">
        <v>38</v>
      </c>
      <c r="M802" s="491"/>
      <c r="N802" s="78"/>
      <c r="O802" s="77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39"/>
      <c r="AC802" s="39"/>
      <c r="AE802" s="39"/>
      <c r="AF802" s="39"/>
      <c r="AG802" s="39"/>
      <c r="AH802" s="39"/>
      <c r="AI802" s="39"/>
      <c r="AJ802" s="39"/>
      <c r="AK802" s="39"/>
      <c r="AL802" s="39"/>
    </row>
    <row r="803" spans="1:38" x14ac:dyDescent="0.25">
      <c r="A803" s="35" t="s">
        <v>890</v>
      </c>
      <c r="B803" s="537"/>
      <c r="C803" s="537"/>
      <c r="D803" s="537"/>
      <c r="E803" s="537"/>
      <c r="F803" s="537"/>
      <c r="G803" s="537"/>
      <c r="H803" s="647"/>
      <c r="I803" s="537"/>
      <c r="J803" s="648"/>
      <c r="K803" s="505" t="s">
        <v>894</v>
      </c>
      <c r="L803" s="506" t="s">
        <v>20</v>
      </c>
      <c r="M803" s="491"/>
      <c r="N803" s="78"/>
      <c r="O803" s="77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  <c r="AB803" s="39"/>
      <c r="AC803" s="39"/>
      <c r="AE803" s="39"/>
      <c r="AF803" s="39"/>
      <c r="AG803" s="39"/>
      <c r="AH803" s="39"/>
      <c r="AI803" s="39"/>
      <c r="AJ803" s="39"/>
      <c r="AK803" s="39"/>
      <c r="AL803" s="39"/>
    </row>
    <row r="804" spans="1:38" x14ac:dyDescent="0.25">
      <c r="A804" s="35" t="s">
        <v>890</v>
      </c>
      <c r="B804" s="537"/>
      <c r="C804" s="537"/>
      <c r="D804" s="537"/>
      <c r="E804" s="537"/>
      <c r="F804" s="537"/>
      <c r="G804" s="537"/>
      <c r="H804" s="647"/>
      <c r="I804" s="537"/>
      <c r="J804" s="648"/>
      <c r="K804" s="505" t="s">
        <v>895</v>
      </c>
      <c r="L804" s="506" t="s">
        <v>45</v>
      </c>
      <c r="M804" s="494"/>
      <c r="N804" s="77"/>
      <c r="O804" s="77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39"/>
      <c r="AC804" s="39"/>
      <c r="AE804" s="39"/>
      <c r="AF804" s="39"/>
      <c r="AG804" s="39"/>
      <c r="AH804" s="39"/>
      <c r="AI804" s="39"/>
      <c r="AJ804" s="39"/>
      <c r="AK804" s="39"/>
      <c r="AL804" s="39"/>
    </row>
    <row r="805" spans="1:38" x14ac:dyDescent="0.25">
      <c r="A805" s="35" t="s">
        <v>890</v>
      </c>
      <c r="B805" s="537"/>
      <c r="C805" s="537"/>
      <c r="D805" s="537"/>
      <c r="E805" s="537"/>
      <c r="F805" s="537"/>
      <c r="G805" s="537"/>
      <c r="H805" s="647"/>
      <c r="I805" s="537"/>
      <c r="J805" s="648"/>
      <c r="K805" s="505" t="s">
        <v>896</v>
      </c>
      <c r="L805" s="506" t="s">
        <v>45</v>
      </c>
      <c r="M805" s="494"/>
      <c r="N805" s="77"/>
      <c r="O805" s="77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39"/>
      <c r="AC805" s="39"/>
      <c r="AE805" s="39"/>
      <c r="AF805" s="39"/>
      <c r="AG805" s="39"/>
      <c r="AH805" s="39"/>
      <c r="AI805" s="39"/>
      <c r="AJ805" s="39"/>
      <c r="AK805" s="39"/>
      <c r="AL805" s="39"/>
    </row>
    <row r="806" spans="1:38" ht="15.75" thickBot="1" x14ac:dyDescent="0.3">
      <c r="A806" s="35" t="s">
        <v>890</v>
      </c>
      <c r="B806" s="537"/>
      <c r="C806" s="537"/>
      <c r="D806" s="537"/>
      <c r="E806" s="537"/>
      <c r="F806" s="537"/>
      <c r="G806" s="537"/>
      <c r="H806" s="647"/>
      <c r="I806" s="538"/>
      <c r="J806" s="650"/>
      <c r="K806" s="508" t="s">
        <v>897</v>
      </c>
      <c r="L806" s="509" t="s">
        <v>45</v>
      </c>
      <c r="M806" s="494"/>
      <c r="N806" s="77"/>
      <c r="O806" s="77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  <c r="AB806" s="39"/>
      <c r="AC806" s="39"/>
      <c r="AE806" s="39"/>
      <c r="AF806" s="39"/>
      <c r="AG806" s="39"/>
      <c r="AH806" s="39"/>
      <c r="AI806" s="39"/>
      <c r="AJ806" s="39"/>
      <c r="AK806" s="39"/>
      <c r="AL806" s="39"/>
    </row>
    <row r="807" spans="1:38" s="2935" customFormat="1" ht="15.75" thickTop="1" x14ac:dyDescent="0.25">
      <c r="A807" s="43" t="s">
        <v>898</v>
      </c>
      <c r="B807" s="543">
        <v>411</v>
      </c>
      <c r="C807" s="543">
        <v>-45</v>
      </c>
      <c r="D807" s="543">
        <v>-49</v>
      </c>
      <c r="E807" s="543">
        <v>247</v>
      </c>
      <c r="F807" s="543">
        <v>198</v>
      </c>
      <c r="G807" s="543">
        <v>1500</v>
      </c>
      <c r="H807" s="2790">
        <v>7</v>
      </c>
      <c r="I807" s="2781">
        <v>0</v>
      </c>
      <c r="J807" s="663">
        <v>7</v>
      </c>
      <c r="K807" s="2936" t="s">
        <v>899</v>
      </c>
      <c r="L807" s="2937" t="s">
        <v>36</v>
      </c>
      <c r="M807" s="2938"/>
      <c r="N807" s="2939" t="s">
        <v>91</v>
      </c>
      <c r="O807" s="2931"/>
      <c r="P807" s="2931"/>
      <c r="Q807" s="2931"/>
      <c r="R807" s="2931"/>
      <c r="S807" s="2931"/>
      <c r="T807" s="2931"/>
      <c r="U807" s="2931"/>
      <c r="V807" s="2931"/>
      <c r="W807" s="2931"/>
      <c r="X807" s="2931"/>
      <c r="Y807" s="2931"/>
      <c r="Z807" s="2931"/>
      <c r="AA807" s="2931"/>
      <c r="AB807" s="2932"/>
      <c r="AC807" s="2932"/>
      <c r="AD807" s="2934"/>
      <c r="AE807" s="2932"/>
      <c r="AF807" s="2932"/>
      <c r="AG807" s="2932"/>
      <c r="AH807" s="2932"/>
      <c r="AI807" s="2932"/>
      <c r="AJ807" s="2932"/>
      <c r="AK807" s="2932"/>
      <c r="AL807" s="2932"/>
    </row>
    <row r="808" spans="1:38" x14ac:dyDescent="0.25">
      <c r="A808" s="35" t="s">
        <v>898</v>
      </c>
      <c r="B808" s="537"/>
      <c r="C808" s="537"/>
      <c r="D808" s="537"/>
      <c r="E808" s="537"/>
      <c r="F808" s="537"/>
      <c r="G808" s="537"/>
      <c r="H808" s="647"/>
      <c r="I808" s="537"/>
      <c r="J808" s="648"/>
      <c r="K808" s="505" t="s">
        <v>900</v>
      </c>
      <c r="L808" s="506" t="s">
        <v>38</v>
      </c>
      <c r="M808" s="494"/>
      <c r="N808" s="77"/>
      <c r="O808" s="77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39"/>
      <c r="AC808" s="39"/>
      <c r="AE808" s="39"/>
      <c r="AF808" s="39"/>
      <c r="AG808" s="39"/>
      <c r="AH808" s="39"/>
      <c r="AI808" s="39"/>
      <c r="AJ808" s="39"/>
      <c r="AK808" s="39"/>
      <c r="AL808" s="39"/>
    </row>
    <row r="809" spans="1:38" x14ac:dyDescent="0.25">
      <c r="A809" s="35" t="s">
        <v>898</v>
      </c>
      <c r="B809" s="537"/>
      <c r="C809" s="537"/>
      <c r="D809" s="537"/>
      <c r="E809" s="537"/>
      <c r="F809" s="537"/>
      <c r="G809" s="537"/>
      <c r="H809" s="647"/>
      <c r="I809" s="537"/>
      <c r="J809" s="648"/>
      <c r="K809" s="505" t="s">
        <v>901</v>
      </c>
      <c r="L809" s="506" t="s">
        <v>38</v>
      </c>
      <c r="M809" s="494"/>
      <c r="N809" s="77"/>
      <c r="O809" s="77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39"/>
      <c r="AC809" s="39"/>
      <c r="AE809" s="39"/>
      <c r="AF809" s="39"/>
      <c r="AG809" s="39"/>
      <c r="AH809" s="39"/>
      <c r="AI809" s="39"/>
      <c r="AJ809" s="39"/>
      <c r="AK809" s="39"/>
      <c r="AL809" s="39"/>
    </row>
    <row r="810" spans="1:38" x14ac:dyDescent="0.25">
      <c r="A810" s="35" t="s">
        <v>898</v>
      </c>
      <c r="B810" s="537"/>
      <c r="C810" s="537"/>
      <c r="D810" s="537"/>
      <c r="E810" s="537"/>
      <c r="F810" s="537"/>
      <c r="G810" s="537"/>
      <c r="H810" s="647"/>
      <c r="I810" s="537"/>
      <c r="J810" s="648"/>
      <c r="K810" s="505" t="s">
        <v>902</v>
      </c>
      <c r="L810" s="506" t="s">
        <v>388</v>
      </c>
      <c r="M810" s="494"/>
      <c r="N810" s="77"/>
      <c r="O810" s="77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39"/>
      <c r="AC810" s="39"/>
      <c r="AE810" s="39"/>
      <c r="AF810" s="39"/>
      <c r="AG810" s="39"/>
      <c r="AH810" s="39"/>
      <c r="AI810" s="39"/>
      <c r="AJ810" s="39"/>
      <c r="AK810" s="39"/>
      <c r="AL810" s="39"/>
    </row>
    <row r="811" spans="1:38" x14ac:dyDescent="0.25">
      <c r="A811" s="35" t="s">
        <v>898</v>
      </c>
      <c r="B811" s="537"/>
      <c r="C811" s="537"/>
      <c r="D811" s="537"/>
      <c r="E811" s="537"/>
      <c r="F811" s="537"/>
      <c r="G811" s="537"/>
      <c r="H811" s="647"/>
      <c r="I811" s="537"/>
      <c r="J811" s="648"/>
      <c r="K811" s="505" t="s">
        <v>903</v>
      </c>
      <c r="L811" s="506" t="s">
        <v>46</v>
      </c>
      <c r="M811" s="494"/>
      <c r="N811" s="77"/>
      <c r="O811" s="77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39"/>
      <c r="AC811" s="39"/>
      <c r="AE811" s="39"/>
      <c r="AF811" s="39"/>
      <c r="AG811" s="39"/>
      <c r="AH811" s="39"/>
      <c r="AI811" s="39"/>
      <c r="AJ811" s="39"/>
      <c r="AK811" s="39"/>
      <c r="AL811" s="39"/>
    </row>
    <row r="812" spans="1:38" x14ac:dyDescent="0.25">
      <c r="A812" s="35" t="s">
        <v>898</v>
      </c>
      <c r="B812" s="537"/>
      <c r="C812" s="537"/>
      <c r="D812" s="537"/>
      <c r="E812" s="537"/>
      <c r="F812" s="537"/>
      <c r="G812" s="537"/>
      <c r="H812" s="647"/>
      <c r="I812" s="537"/>
      <c r="J812" s="648"/>
      <c r="K812" s="505" t="s">
        <v>904</v>
      </c>
      <c r="L812" s="506" t="s">
        <v>46</v>
      </c>
      <c r="M812" s="494"/>
      <c r="N812" s="77"/>
      <c r="O812" s="77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39"/>
      <c r="AC812" s="39"/>
      <c r="AE812" s="39"/>
      <c r="AF812" s="39"/>
      <c r="AG812" s="39"/>
      <c r="AH812" s="39"/>
      <c r="AI812" s="39"/>
      <c r="AJ812" s="39"/>
      <c r="AK812" s="39"/>
      <c r="AL812" s="39"/>
    </row>
    <row r="813" spans="1:38" ht="15.75" thickBot="1" x14ac:dyDescent="0.3">
      <c r="A813" s="35" t="s">
        <v>898</v>
      </c>
      <c r="B813" s="537"/>
      <c r="C813" s="537"/>
      <c r="D813" s="537"/>
      <c r="E813" s="537"/>
      <c r="F813" s="537"/>
      <c r="G813" s="537"/>
      <c r="H813" s="647"/>
      <c r="I813" s="538"/>
      <c r="J813" s="650"/>
      <c r="K813" s="508" t="s">
        <v>905</v>
      </c>
      <c r="L813" s="509" t="s">
        <v>63</v>
      </c>
      <c r="M813" s="494"/>
      <c r="N813" s="77"/>
      <c r="O813" s="77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39"/>
      <c r="AC813" s="39"/>
      <c r="AE813" s="39"/>
      <c r="AF813" s="39"/>
      <c r="AG813" s="39"/>
      <c r="AH813" s="39"/>
      <c r="AI813" s="39"/>
      <c r="AJ813" s="39"/>
      <c r="AK813" s="39"/>
      <c r="AL813" s="39"/>
    </row>
    <row r="814" spans="1:38" s="17" customFormat="1" ht="15.75" thickTop="1" x14ac:dyDescent="0.25">
      <c r="A814" s="19" t="s">
        <v>906</v>
      </c>
      <c r="B814" s="540">
        <v>135</v>
      </c>
      <c r="C814" s="540">
        <v>80</v>
      </c>
      <c r="D814" s="540">
        <v>-6</v>
      </c>
      <c r="E814" s="540">
        <v>-2</v>
      </c>
      <c r="F814" s="540">
        <v>-8</v>
      </c>
      <c r="G814" s="540">
        <v>441</v>
      </c>
      <c r="H814" s="2789">
        <v>5</v>
      </c>
      <c r="I814" s="541">
        <v>0</v>
      </c>
      <c r="J814" s="654">
        <v>5</v>
      </c>
      <c r="K814" s="503" t="s">
        <v>907</v>
      </c>
      <c r="L814" s="504" t="s">
        <v>38</v>
      </c>
      <c r="M814" s="49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67"/>
      <c r="AC814" s="67"/>
      <c r="AD814"/>
      <c r="AE814" s="67"/>
      <c r="AF814" s="67"/>
      <c r="AG814" s="67"/>
      <c r="AH814" s="67"/>
      <c r="AI814" s="67"/>
      <c r="AJ814" s="67"/>
      <c r="AK814" s="67"/>
      <c r="AL814" s="67"/>
    </row>
    <row r="815" spans="1:38" x14ac:dyDescent="0.25">
      <c r="A815" s="20" t="s">
        <v>906</v>
      </c>
      <c r="B815" s="542"/>
      <c r="C815" s="542"/>
      <c r="D815" s="542"/>
      <c r="E815" s="542"/>
      <c r="F815" s="541"/>
      <c r="G815" s="542"/>
      <c r="H815" s="653"/>
      <c r="I815" s="541"/>
      <c r="J815" s="654"/>
      <c r="K815" s="505" t="s">
        <v>908</v>
      </c>
      <c r="L815" s="506" t="s">
        <v>38</v>
      </c>
      <c r="M815" s="497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  <c r="AB815" s="39"/>
      <c r="AC815" s="39"/>
      <c r="AE815" s="39"/>
      <c r="AF815" s="39"/>
      <c r="AG815" s="39"/>
      <c r="AH815" s="39"/>
      <c r="AI815" s="39"/>
      <c r="AJ815" s="39"/>
      <c r="AK815" s="39"/>
      <c r="AL815" s="39"/>
    </row>
    <row r="816" spans="1:38" x14ac:dyDescent="0.25">
      <c r="A816" s="20" t="s">
        <v>906</v>
      </c>
      <c r="B816" s="542"/>
      <c r="C816" s="542"/>
      <c r="D816" s="542"/>
      <c r="E816" s="542"/>
      <c r="F816" s="541"/>
      <c r="G816" s="542"/>
      <c r="H816" s="653"/>
      <c r="I816" s="541"/>
      <c r="J816" s="654"/>
      <c r="K816" s="505" t="s">
        <v>909</v>
      </c>
      <c r="L816" s="506" t="s">
        <v>38</v>
      </c>
      <c r="M816" s="497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  <c r="AB816" s="39"/>
      <c r="AC816" s="39"/>
      <c r="AE816" s="39"/>
      <c r="AF816" s="39"/>
      <c r="AG816" s="39"/>
      <c r="AH816" s="39"/>
      <c r="AI816" s="39"/>
      <c r="AJ816" s="39"/>
      <c r="AK816" s="39"/>
      <c r="AL816" s="39"/>
    </row>
    <row r="817" spans="1:38" x14ac:dyDescent="0.25">
      <c r="A817" s="32" t="s">
        <v>906</v>
      </c>
      <c r="B817" s="541"/>
      <c r="C817" s="541"/>
      <c r="D817" s="541"/>
      <c r="E817" s="541"/>
      <c r="F817" s="541"/>
      <c r="G817" s="541"/>
      <c r="H817" s="653"/>
      <c r="I817" s="541"/>
      <c r="J817" s="654"/>
      <c r="K817" s="505" t="s">
        <v>910</v>
      </c>
      <c r="L817" s="506" t="s">
        <v>20</v>
      </c>
      <c r="M817" s="497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39"/>
      <c r="AC817" s="39"/>
      <c r="AE817" s="39"/>
      <c r="AF817" s="39"/>
      <c r="AG817" s="39"/>
      <c r="AH817" s="39"/>
      <c r="AI817" s="39"/>
      <c r="AJ817" s="39"/>
      <c r="AK817" s="39"/>
      <c r="AL817" s="39"/>
    </row>
    <row r="818" spans="1:38" ht="15.75" thickBot="1" x14ac:dyDescent="0.3">
      <c r="A818" s="32" t="s">
        <v>906</v>
      </c>
      <c r="B818" s="541"/>
      <c r="C818" s="541"/>
      <c r="D818" s="541"/>
      <c r="E818" s="541"/>
      <c r="F818" s="541"/>
      <c r="G818" s="541"/>
      <c r="H818" s="653"/>
      <c r="I818" s="541"/>
      <c r="J818" s="654"/>
      <c r="K818" s="508" t="s">
        <v>4941</v>
      </c>
      <c r="L818" s="509" t="s">
        <v>20</v>
      </c>
      <c r="M818" s="497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  <c r="AB818" s="39"/>
      <c r="AC818" s="39"/>
      <c r="AE818" s="39"/>
      <c r="AF818" s="39"/>
      <c r="AG818" s="39"/>
      <c r="AH818" s="39"/>
      <c r="AI818" s="39"/>
      <c r="AJ818" s="39"/>
      <c r="AK818" s="39"/>
      <c r="AL818" s="39"/>
    </row>
    <row r="819" spans="1:38" s="17" customFormat="1" ht="16.5" thickTop="1" thickBot="1" x14ac:dyDescent="0.3">
      <c r="A819" s="19" t="s">
        <v>911</v>
      </c>
      <c r="B819" s="540">
        <v>24</v>
      </c>
      <c r="C819" s="540">
        <v>14</v>
      </c>
      <c r="D819" s="540">
        <v>-3</v>
      </c>
      <c r="E819" s="540">
        <v>0</v>
      </c>
      <c r="F819" s="540">
        <v>-3</v>
      </c>
      <c r="G819" s="540">
        <v>63</v>
      </c>
      <c r="H819" s="2789">
        <v>1</v>
      </c>
      <c r="I819" s="2786">
        <v>0</v>
      </c>
      <c r="J819" s="667">
        <v>1</v>
      </c>
      <c r="K819" s="577" t="s">
        <v>912</v>
      </c>
      <c r="L819" s="578" t="s">
        <v>20</v>
      </c>
      <c r="M819" s="49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67"/>
      <c r="AC819" s="67"/>
      <c r="AD819"/>
      <c r="AE819" s="67"/>
      <c r="AF819" s="67"/>
      <c r="AG819" s="67"/>
      <c r="AH819" s="67"/>
      <c r="AI819" s="67"/>
      <c r="AJ819" s="67"/>
      <c r="AK819" s="67"/>
      <c r="AL819" s="67"/>
    </row>
    <row r="820" spans="1:38" s="17" customFormat="1" ht="16.5" thickTop="1" thickBot="1" x14ac:dyDescent="0.3">
      <c r="A820" s="34" t="s">
        <v>913</v>
      </c>
      <c r="B820" s="536">
        <v>69</v>
      </c>
      <c r="C820" s="536">
        <v>28</v>
      </c>
      <c r="D820" s="536">
        <v>-7</v>
      </c>
      <c r="E820" s="536">
        <v>-1</v>
      </c>
      <c r="F820" s="536">
        <v>-8</v>
      </c>
      <c r="G820" s="536">
        <v>1229</v>
      </c>
      <c r="H820" s="2788">
        <v>1</v>
      </c>
      <c r="I820" s="537">
        <v>0</v>
      </c>
      <c r="J820" s="648">
        <v>1</v>
      </c>
      <c r="K820" s="577" t="s">
        <v>914</v>
      </c>
      <c r="L820" s="578" t="s">
        <v>32</v>
      </c>
      <c r="M820" s="495"/>
      <c r="N820" s="74"/>
      <c r="O820" s="74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67"/>
      <c r="AC820" s="67"/>
      <c r="AD820"/>
      <c r="AE820" s="67"/>
      <c r="AF820" s="67"/>
      <c r="AG820" s="67"/>
      <c r="AH820" s="67"/>
      <c r="AI820" s="67"/>
      <c r="AJ820" s="67"/>
      <c r="AK820" s="67"/>
      <c r="AL820" s="67"/>
    </row>
    <row r="821" spans="1:38" s="17" customFormat="1" ht="15.75" thickTop="1" x14ac:dyDescent="0.25">
      <c r="A821" s="34" t="s">
        <v>915</v>
      </c>
      <c r="B821" s="536">
        <v>1159</v>
      </c>
      <c r="C821" s="536">
        <v>372</v>
      </c>
      <c r="D821" s="536">
        <v>-89</v>
      </c>
      <c r="E821" s="536">
        <v>13</v>
      </c>
      <c r="F821" s="536">
        <v>-76</v>
      </c>
      <c r="G821" s="536">
        <v>10766</v>
      </c>
      <c r="H821" s="2788">
        <v>12</v>
      </c>
      <c r="I821" s="2777">
        <v>0</v>
      </c>
      <c r="J821" s="646">
        <v>12</v>
      </c>
      <c r="K821" s="503" t="s">
        <v>916</v>
      </c>
      <c r="L821" s="504" t="s">
        <v>38</v>
      </c>
      <c r="M821" s="495"/>
      <c r="N821" s="74"/>
      <c r="O821" s="74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67"/>
      <c r="AC821" s="67"/>
      <c r="AD821"/>
      <c r="AE821" s="67"/>
      <c r="AF821" s="67"/>
      <c r="AG821" s="67"/>
      <c r="AH821" s="67"/>
      <c r="AI821" s="67"/>
      <c r="AJ821" s="67"/>
      <c r="AK821" s="67"/>
      <c r="AL821" s="67"/>
    </row>
    <row r="822" spans="1:38" x14ac:dyDescent="0.25">
      <c r="A822" s="35" t="s">
        <v>915</v>
      </c>
      <c r="B822" s="537"/>
      <c r="C822" s="537"/>
      <c r="D822" s="537"/>
      <c r="E822" s="537"/>
      <c r="F822" s="537"/>
      <c r="G822" s="537"/>
      <c r="H822" s="647"/>
      <c r="I822" s="537"/>
      <c r="J822" s="648"/>
      <c r="K822" s="505" t="s">
        <v>917</v>
      </c>
      <c r="L822" s="506" t="s">
        <v>36</v>
      </c>
      <c r="M822" s="494"/>
      <c r="N822" s="77"/>
      <c r="O822" s="77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39"/>
      <c r="AC822" s="39"/>
      <c r="AE822" s="39"/>
      <c r="AF822" s="39"/>
      <c r="AG822" s="39"/>
      <c r="AH822" s="39"/>
      <c r="AI822" s="39"/>
      <c r="AJ822" s="39"/>
      <c r="AK822" s="39"/>
      <c r="AL822" s="39"/>
    </row>
    <row r="823" spans="1:38" x14ac:dyDescent="0.25">
      <c r="A823" s="35" t="s">
        <v>915</v>
      </c>
      <c r="B823" s="537"/>
      <c r="C823" s="537"/>
      <c r="D823" s="537"/>
      <c r="E823" s="537"/>
      <c r="F823" s="537"/>
      <c r="G823" s="537"/>
      <c r="H823" s="647"/>
      <c r="I823" s="537"/>
      <c r="J823" s="648"/>
      <c r="K823" s="505" t="s">
        <v>918</v>
      </c>
      <c r="L823" s="506" t="s">
        <v>38</v>
      </c>
      <c r="M823" s="494"/>
      <c r="N823" s="77"/>
      <c r="O823" s="77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  <c r="AB823" s="39"/>
      <c r="AC823" s="39"/>
      <c r="AE823" s="39"/>
      <c r="AF823" s="39"/>
      <c r="AG823" s="39"/>
      <c r="AH823" s="39"/>
      <c r="AI823" s="39"/>
      <c r="AJ823" s="39"/>
      <c r="AK823" s="39"/>
      <c r="AL823" s="39"/>
    </row>
    <row r="824" spans="1:38" x14ac:dyDescent="0.25">
      <c r="A824" s="35" t="s">
        <v>915</v>
      </c>
      <c r="B824" s="537"/>
      <c r="C824" s="537"/>
      <c r="D824" s="537"/>
      <c r="E824" s="537"/>
      <c r="F824" s="537"/>
      <c r="G824" s="537"/>
      <c r="H824" s="647"/>
      <c r="I824" s="537"/>
      <c r="J824" s="648"/>
      <c r="K824" s="505" t="s">
        <v>919</v>
      </c>
      <c r="L824" s="506" t="s">
        <v>32</v>
      </c>
      <c r="M824" s="494"/>
      <c r="N824" s="77"/>
      <c r="O824" s="77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39"/>
      <c r="AC824" s="39"/>
      <c r="AE824" s="39"/>
      <c r="AF824" s="39"/>
      <c r="AG824" s="39"/>
      <c r="AH824" s="39"/>
      <c r="AI824" s="39"/>
      <c r="AJ824" s="39"/>
      <c r="AK824" s="39"/>
      <c r="AL824" s="39"/>
    </row>
    <row r="825" spans="1:38" x14ac:dyDescent="0.25">
      <c r="A825" s="35" t="s">
        <v>915</v>
      </c>
      <c r="B825" s="537"/>
      <c r="C825" s="537"/>
      <c r="D825" s="537"/>
      <c r="E825" s="537"/>
      <c r="F825" s="537"/>
      <c r="G825" s="537"/>
      <c r="H825" s="647"/>
      <c r="I825" s="537"/>
      <c r="J825" s="648"/>
      <c r="K825" s="505" t="s">
        <v>920</v>
      </c>
      <c r="L825" s="506" t="s">
        <v>32</v>
      </c>
      <c r="M825" s="494"/>
      <c r="N825" s="77"/>
      <c r="O825" s="77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39"/>
      <c r="AC825" s="39"/>
      <c r="AE825" s="39"/>
      <c r="AF825" s="39"/>
      <c r="AG825" s="39"/>
      <c r="AH825" s="39"/>
      <c r="AI825" s="39"/>
      <c r="AJ825" s="39"/>
      <c r="AK825" s="39"/>
      <c r="AL825" s="39"/>
    </row>
    <row r="826" spans="1:38" x14ac:dyDescent="0.25">
      <c r="A826" s="35" t="s">
        <v>915</v>
      </c>
      <c r="B826" s="537"/>
      <c r="C826" s="537"/>
      <c r="D826" s="537"/>
      <c r="E826" s="537"/>
      <c r="F826" s="537"/>
      <c r="G826" s="537"/>
      <c r="H826" s="647"/>
      <c r="I826" s="537"/>
      <c r="J826" s="648"/>
      <c r="K826" s="505" t="s">
        <v>921</v>
      </c>
      <c r="L826" s="506" t="s">
        <v>32</v>
      </c>
      <c r="M826" s="494"/>
      <c r="N826" s="77"/>
      <c r="O826" s="77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39"/>
      <c r="AC826" s="39"/>
      <c r="AE826" s="39"/>
      <c r="AF826" s="39"/>
      <c r="AG826" s="39"/>
      <c r="AH826" s="39"/>
      <c r="AI826" s="39"/>
      <c r="AJ826" s="39"/>
      <c r="AK826" s="39"/>
      <c r="AL826" s="39"/>
    </row>
    <row r="827" spans="1:38" x14ac:dyDescent="0.25">
      <c r="A827" s="35" t="s">
        <v>915</v>
      </c>
      <c r="B827" s="537"/>
      <c r="C827" s="537"/>
      <c r="D827" s="537"/>
      <c r="E827" s="537"/>
      <c r="F827" s="537"/>
      <c r="G827" s="537"/>
      <c r="H827" s="647"/>
      <c r="I827" s="537"/>
      <c r="J827" s="648"/>
      <c r="K827" s="505" t="s">
        <v>922</v>
      </c>
      <c r="L827" s="506" t="s">
        <v>32</v>
      </c>
      <c r="M827" s="494"/>
      <c r="N827" s="77"/>
      <c r="O827" s="77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39"/>
      <c r="AC827" s="39"/>
      <c r="AE827" s="39"/>
      <c r="AF827" s="39"/>
      <c r="AG827" s="39"/>
      <c r="AH827" s="39"/>
      <c r="AI827" s="39"/>
      <c r="AJ827" s="39"/>
      <c r="AK827" s="39"/>
      <c r="AL827" s="39"/>
    </row>
    <row r="828" spans="1:38" x14ac:dyDescent="0.25">
      <c r="A828" s="35" t="s">
        <v>915</v>
      </c>
      <c r="B828" s="537"/>
      <c r="C828" s="537"/>
      <c r="D828" s="537"/>
      <c r="E828" s="537"/>
      <c r="F828" s="537"/>
      <c r="G828" s="537"/>
      <c r="H828" s="647"/>
      <c r="I828" s="537"/>
      <c r="J828" s="648"/>
      <c r="K828" s="505" t="s">
        <v>923</v>
      </c>
      <c r="L828" s="506" t="s">
        <v>32</v>
      </c>
      <c r="M828" s="494"/>
      <c r="N828" s="77"/>
      <c r="O828" s="77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39"/>
      <c r="AC828" s="39"/>
      <c r="AE828" s="39"/>
      <c r="AF828" s="39"/>
      <c r="AG828" s="39"/>
      <c r="AH828" s="39"/>
      <c r="AI828" s="39"/>
      <c r="AJ828" s="39"/>
      <c r="AK828" s="39"/>
      <c r="AL828" s="39"/>
    </row>
    <row r="829" spans="1:38" x14ac:dyDescent="0.25">
      <c r="A829" s="35" t="s">
        <v>915</v>
      </c>
      <c r="B829" s="537"/>
      <c r="C829" s="537"/>
      <c r="D829" s="537"/>
      <c r="E829" s="537"/>
      <c r="F829" s="537"/>
      <c r="G829" s="537"/>
      <c r="H829" s="647"/>
      <c r="I829" s="537"/>
      <c r="J829" s="648"/>
      <c r="K829" s="505" t="s">
        <v>924</v>
      </c>
      <c r="L829" s="506" t="s">
        <v>32</v>
      </c>
      <c r="M829" s="494"/>
      <c r="N829" s="77"/>
      <c r="O829" s="77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39"/>
      <c r="AC829" s="39"/>
      <c r="AE829" s="39"/>
      <c r="AF829" s="39"/>
      <c r="AG829" s="39"/>
      <c r="AH829" s="39"/>
      <c r="AI829" s="39"/>
      <c r="AJ829" s="39"/>
      <c r="AK829" s="39"/>
      <c r="AL829" s="39"/>
    </row>
    <row r="830" spans="1:38" x14ac:dyDescent="0.25">
      <c r="A830" s="35" t="s">
        <v>915</v>
      </c>
      <c r="B830" s="537"/>
      <c r="C830" s="537"/>
      <c r="D830" s="537"/>
      <c r="E830" s="537"/>
      <c r="F830" s="537"/>
      <c r="G830" s="537"/>
      <c r="H830" s="647"/>
      <c r="I830" s="537"/>
      <c r="J830" s="648"/>
      <c r="K830" s="505" t="s">
        <v>925</v>
      </c>
      <c r="L830" s="506" t="s">
        <v>32</v>
      </c>
      <c r="M830" s="494"/>
      <c r="N830" s="77"/>
      <c r="O830" s="77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39"/>
      <c r="AC830" s="39"/>
      <c r="AE830" s="39"/>
      <c r="AF830" s="39"/>
      <c r="AG830" s="39"/>
      <c r="AH830" s="39"/>
      <c r="AI830" s="39"/>
      <c r="AJ830" s="39"/>
      <c r="AK830" s="39"/>
      <c r="AL830" s="39"/>
    </row>
    <row r="831" spans="1:38" x14ac:dyDescent="0.25">
      <c r="A831" s="35" t="s">
        <v>915</v>
      </c>
      <c r="B831" s="537"/>
      <c r="C831" s="537"/>
      <c r="D831" s="537"/>
      <c r="E831" s="537"/>
      <c r="F831" s="537"/>
      <c r="G831" s="537"/>
      <c r="H831" s="647"/>
      <c r="I831" s="537"/>
      <c r="J831" s="648"/>
      <c r="K831" s="505" t="s">
        <v>926</v>
      </c>
      <c r="L831" s="506" t="s">
        <v>46</v>
      </c>
      <c r="M831" s="494" t="s">
        <v>536</v>
      </c>
      <c r="N831" s="77"/>
      <c r="O831" s="77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39"/>
      <c r="AC831" s="39"/>
      <c r="AE831" s="39"/>
      <c r="AF831" s="39"/>
      <c r="AG831" s="39"/>
      <c r="AH831" s="39"/>
      <c r="AI831" s="39"/>
      <c r="AJ831" s="39"/>
      <c r="AK831" s="39"/>
      <c r="AL831" s="39"/>
    </row>
    <row r="832" spans="1:38" ht="15.75" thickBot="1" x14ac:dyDescent="0.3">
      <c r="A832" s="35" t="s">
        <v>915</v>
      </c>
      <c r="B832" s="537"/>
      <c r="C832" s="537"/>
      <c r="D832" s="537"/>
      <c r="E832" s="537"/>
      <c r="F832" s="537"/>
      <c r="G832" s="537"/>
      <c r="H832" s="647"/>
      <c r="I832" s="538"/>
      <c r="J832" s="650"/>
      <c r="K832" s="508" t="s">
        <v>927</v>
      </c>
      <c r="L832" s="509" t="s">
        <v>25</v>
      </c>
      <c r="M832" s="494"/>
      <c r="N832" s="77"/>
      <c r="O832" s="77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39"/>
      <c r="AC832" s="39"/>
      <c r="AE832" s="39"/>
      <c r="AF832" s="39"/>
      <c r="AG832" s="39"/>
      <c r="AH832" s="39"/>
      <c r="AI832" s="39"/>
      <c r="AJ832" s="39"/>
      <c r="AK832" s="39"/>
      <c r="AL832" s="39"/>
    </row>
    <row r="833" spans="1:38" s="17" customFormat="1" ht="15.75" thickTop="1" x14ac:dyDescent="0.25">
      <c r="A833" s="34" t="s">
        <v>928</v>
      </c>
      <c r="B833" s="536">
        <v>120</v>
      </c>
      <c r="C833" s="536">
        <v>-112</v>
      </c>
      <c r="D833" s="536">
        <v>0</v>
      </c>
      <c r="E833" s="536">
        <v>0</v>
      </c>
      <c r="F833" s="536">
        <v>0</v>
      </c>
      <c r="G833" s="536">
        <v>5900</v>
      </c>
      <c r="H833" s="2788">
        <v>2</v>
      </c>
      <c r="I833" s="2777">
        <v>0</v>
      </c>
      <c r="J833" s="646">
        <v>2</v>
      </c>
      <c r="K833" s="503" t="s">
        <v>4942</v>
      </c>
      <c r="L833" s="504" t="s">
        <v>32</v>
      </c>
      <c r="M833" s="492"/>
      <c r="N833" s="75"/>
      <c r="O833" s="74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67"/>
      <c r="AC833" s="67"/>
      <c r="AD833"/>
      <c r="AE833" s="67"/>
      <c r="AF833" s="67"/>
      <c r="AG833" s="67"/>
      <c r="AH833" s="67"/>
      <c r="AI833" s="67"/>
      <c r="AJ833" s="67"/>
      <c r="AK833" s="67"/>
      <c r="AL833" s="67"/>
    </row>
    <row r="834" spans="1:38" ht="15.75" thickBot="1" x14ac:dyDescent="0.3">
      <c r="A834" s="85" t="s">
        <v>928</v>
      </c>
      <c r="B834" s="537"/>
      <c r="C834" s="537"/>
      <c r="D834" s="537"/>
      <c r="E834" s="537"/>
      <c r="F834" s="537"/>
      <c r="G834" s="537"/>
      <c r="H834" s="647"/>
      <c r="I834" s="538"/>
      <c r="J834" s="650"/>
      <c r="K834" s="508" t="s">
        <v>929</v>
      </c>
      <c r="L834" s="509" t="s">
        <v>32</v>
      </c>
      <c r="M834" s="491"/>
      <c r="N834" s="78"/>
      <c r="O834" s="77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39"/>
      <c r="AC834" s="39"/>
      <c r="AE834" s="39"/>
      <c r="AF834" s="39"/>
      <c r="AG834" s="39"/>
      <c r="AH834" s="39"/>
      <c r="AI834" s="39"/>
      <c r="AJ834" s="39"/>
      <c r="AK834" s="39"/>
      <c r="AL834" s="39"/>
    </row>
    <row r="835" spans="1:38" s="17" customFormat="1" ht="15.75" thickTop="1" x14ac:dyDescent="0.25">
      <c r="A835" s="19" t="s">
        <v>930</v>
      </c>
      <c r="B835" s="540">
        <v>22</v>
      </c>
      <c r="C835" s="540">
        <v>18</v>
      </c>
      <c r="D835" s="540">
        <v>-3</v>
      </c>
      <c r="E835" s="540">
        <v>-1</v>
      </c>
      <c r="F835" s="540">
        <v>-4</v>
      </c>
      <c r="G835" s="540">
        <v>50</v>
      </c>
      <c r="H835" s="2789">
        <v>2</v>
      </c>
      <c r="I835" s="541">
        <v>0</v>
      </c>
      <c r="J835" s="654">
        <v>2</v>
      </c>
      <c r="K835" s="575" t="s">
        <v>931</v>
      </c>
      <c r="L835" s="576" t="s">
        <v>20</v>
      </c>
      <c r="M835" s="49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67"/>
      <c r="AC835" s="67"/>
      <c r="AD835"/>
      <c r="AE835" s="67"/>
      <c r="AF835" s="67"/>
      <c r="AG835" s="67"/>
      <c r="AH835" s="67"/>
      <c r="AI835" s="67"/>
      <c r="AJ835" s="67"/>
      <c r="AK835" s="67"/>
      <c r="AL835" s="67"/>
    </row>
    <row r="836" spans="1:38" s="29" customFormat="1" ht="15.75" thickBot="1" x14ac:dyDescent="0.3">
      <c r="A836" s="30" t="s">
        <v>930</v>
      </c>
      <c r="B836" s="548"/>
      <c r="C836" s="548"/>
      <c r="D836" s="548"/>
      <c r="E836" s="548"/>
      <c r="F836" s="548"/>
      <c r="G836" s="548"/>
      <c r="H836" s="2794"/>
      <c r="I836" s="2780"/>
      <c r="J836" s="660"/>
      <c r="K836" s="508" t="s">
        <v>932</v>
      </c>
      <c r="L836" s="509" t="s">
        <v>32</v>
      </c>
      <c r="M836" s="500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  <c r="AA836" s="83"/>
      <c r="AB836" s="69"/>
      <c r="AC836" s="69"/>
      <c r="AD836"/>
      <c r="AE836" s="69"/>
      <c r="AF836" s="69"/>
      <c r="AG836" s="69"/>
      <c r="AH836" s="69"/>
      <c r="AI836" s="69"/>
      <c r="AJ836" s="69"/>
      <c r="AK836" s="69"/>
      <c r="AL836" s="69"/>
    </row>
    <row r="837" spans="1:38" ht="15.75" thickTop="1" x14ac:dyDescent="0.25">
      <c r="A837" s="20"/>
      <c r="B837" s="27"/>
      <c r="C837" s="27"/>
      <c r="D837" s="27"/>
      <c r="E837" s="27"/>
      <c r="F837" s="8"/>
      <c r="G837" s="27"/>
      <c r="H837" s="8"/>
      <c r="I837" s="8"/>
      <c r="J837" s="8"/>
      <c r="K837" s="16"/>
      <c r="L837" s="16"/>
      <c r="M837" s="332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39"/>
      <c r="AC837" s="39"/>
      <c r="AE837" s="39"/>
      <c r="AF837" s="39"/>
      <c r="AG837" s="39"/>
      <c r="AH837" s="39"/>
      <c r="AI837" s="39"/>
      <c r="AJ837" s="39"/>
      <c r="AK837" s="39"/>
      <c r="AL837" s="39"/>
    </row>
    <row r="838" spans="1:38" ht="15.75" x14ac:dyDescent="0.25">
      <c r="A838" s="20"/>
      <c r="B838" s="27"/>
      <c r="C838" s="27"/>
      <c r="D838" s="27"/>
      <c r="E838" s="27"/>
      <c r="F838" s="8"/>
      <c r="G838" s="27"/>
      <c r="H838" s="8"/>
      <c r="I838" s="8"/>
      <c r="J838" s="8"/>
      <c r="K838" s="16"/>
      <c r="L838" s="93"/>
      <c r="M838" s="332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39"/>
      <c r="AC838" s="39"/>
      <c r="AE838" s="39"/>
      <c r="AF838" s="39"/>
      <c r="AG838" s="39"/>
      <c r="AH838" s="39"/>
      <c r="AI838" s="39"/>
      <c r="AJ838" s="39"/>
      <c r="AK838" s="39"/>
      <c r="AL838" s="39"/>
    </row>
    <row r="839" spans="1:38" ht="80.25" customHeight="1" x14ac:dyDescent="0.25">
      <c r="A839" s="49" t="s">
        <v>934</v>
      </c>
      <c r="B839" s="56" t="s">
        <v>5117</v>
      </c>
      <c r="C839" s="47" t="s">
        <v>5118</v>
      </c>
      <c r="D839" s="58" t="s">
        <v>5119</v>
      </c>
      <c r="E839" s="47" t="s">
        <v>5120</v>
      </c>
      <c r="F839" s="262" t="s">
        <v>5098</v>
      </c>
      <c r="G839" s="3109" t="s">
        <v>5100</v>
      </c>
      <c r="H839" s="262" t="s">
        <v>11</v>
      </c>
      <c r="I839" s="58" t="s">
        <v>940</v>
      </c>
      <c r="J839" s="58" t="s">
        <v>13</v>
      </c>
      <c r="K839" s="46"/>
      <c r="L839" s="16"/>
      <c r="M839" s="332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39"/>
      <c r="AC839" s="39"/>
      <c r="AE839" s="39"/>
      <c r="AF839" s="39"/>
      <c r="AG839" s="39"/>
      <c r="AH839" s="39"/>
      <c r="AI839" s="39"/>
      <c r="AJ839" s="39"/>
      <c r="AK839" s="39"/>
      <c r="AL839" s="39"/>
    </row>
    <row r="840" spans="1:38" ht="33" customHeight="1" x14ac:dyDescent="0.25">
      <c r="A840" s="51" t="s">
        <v>933</v>
      </c>
      <c r="B840" s="640">
        <f t="shared" ref="B840:G840" si="0">SUM(B9:B836)</f>
        <v>39168</v>
      </c>
      <c r="C840" s="641">
        <f t="shared" si="0"/>
        <v>8741</v>
      </c>
      <c r="D840" s="640">
        <f t="shared" si="0"/>
        <v>-2634</v>
      </c>
      <c r="E840" s="641">
        <f t="shared" si="0"/>
        <v>-8</v>
      </c>
      <c r="F840" s="642">
        <f t="shared" si="0"/>
        <v>-2642</v>
      </c>
      <c r="G840" s="3110">
        <f t="shared" si="0"/>
        <v>179603</v>
      </c>
      <c r="H840" s="642">
        <f>SUM(H9:H836)</f>
        <v>828</v>
      </c>
      <c r="I840" s="640">
        <v>0</v>
      </c>
      <c r="J840" s="640">
        <f t="shared" ref="J840:J847" si="1">H840+I840</f>
        <v>828</v>
      </c>
      <c r="K840" s="259"/>
      <c r="L840" s="16"/>
      <c r="M840" s="332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39"/>
      <c r="AC840" s="39"/>
      <c r="AE840" s="39"/>
      <c r="AF840" s="39"/>
      <c r="AG840" s="39"/>
      <c r="AH840" s="39"/>
      <c r="AI840" s="39"/>
      <c r="AJ840" s="39"/>
      <c r="AK840" s="39"/>
      <c r="AL840" s="39"/>
    </row>
    <row r="841" spans="1:38" ht="30" customHeight="1" x14ac:dyDescent="0.25">
      <c r="A841" s="51" t="s">
        <v>363</v>
      </c>
      <c r="B841" s="640">
        <f t="shared" ref="B841:H841" si="2">B302</f>
        <v>13497</v>
      </c>
      <c r="C841" s="641">
        <f t="shared" si="2"/>
        <v>1849</v>
      </c>
      <c r="D841" s="640">
        <f t="shared" si="2"/>
        <v>-921</v>
      </c>
      <c r="E841" s="641">
        <f t="shared" si="2"/>
        <v>37</v>
      </c>
      <c r="F841" s="642">
        <f t="shared" si="2"/>
        <v>-884</v>
      </c>
      <c r="G841" s="3110">
        <f t="shared" si="2"/>
        <v>56953</v>
      </c>
      <c r="H841" s="642">
        <f t="shared" si="2"/>
        <v>158</v>
      </c>
      <c r="I841" s="640">
        <f>I302</f>
        <v>0</v>
      </c>
      <c r="J841" s="640">
        <f t="shared" si="1"/>
        <v>158</v>
      </c>
      <c r="K841" s="16"/>
      <c r="L841" s="16"/>
      <c r="M841" s="332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39"/>
      <c r="AC841" s="39"/>
      <c r="AE841" s="39"/>
      <c r="AF841" s="39"/>
      <c r="AG841" s="39"/>
      <c r="AH841" s="39"/>
      <c r="AI841" s="39"/>
      <c r="AJ841" s="39"/>
      <c r="AK841" s="39"/>
      <c r="AL841" s="39"/>
    </row>
    <row r="842" spans="1:38" ht="27.75" customHeight="1" x14ac:dyDescent="0.25">
      <c r="A842" s="51" t="s">
        <v>4211</v>
      </c>
      <c r="B842" s="640">
        <f t="shared" ref="B842:H842" si="3">B840-B841</f>
        <v>25671</v>
      </c>
      <c r="C842" s="641">
        <f t="shared" si="3"/>
        <v>6892</v>
      </c>
      <c r="D842" s="640">
        <f t="shared" si="3"/>
        <v>-1713</v>
      </c>
      <c r="E842" s="641">
        <f t="shared" si="3"/>
        <v>-45</v>
      </c>
      <c r="F842" s="642">
        <f t="shared" si="3"/>
        <v>-1758</v>
      </c>
      <c r="G842" s="3110">
        <f t="shared" si="3"/>
        <v>122650</v>
      </c>
      <c r="H842" s="642">
        <f t="shared" si="3"/>
        <v>670</v>
      </c>
      <c r="I842" s="640">
        <f>I840-I841</f>
        <v>0</v>
      </c>
      <c r="J842" s="640">
        <f t="shared" si="1"/>
        <v>670</v>
      </c>
      <c r="K842" s="18"/>
      <c r="L842" s="16"/>
      <c r="M842" s="332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39"/>
      <c r="AC842" s="39"/>
      <c r="AE842" s="39"/>
      <c r="AF842" s="39"/>
      <c r="AG842" s="39"/>
      <c r="AH842" s="39"/>
      <c r="AI842" s="39"/>
      <c r="AJ842" s="39"/>
      <c r="AK842" s="39"/>
      <c r="AL842" s="39"/>
    </row>
    <row r="843" spans="1:38" ht="27" customHeight="1" x14ac:dyDescent="0.25">
      <c r="A843" s="51" t="s">
        <v>4803</v>
      </c>
      <c r="B843" s="640">
        <f t="shared" ref="B843:H843" si="4">B60+B68+B70+B111+B163+B463+B466+B476+B487+B488+B510+B579+B585+B635+B646+B647+B685+B790+B807</f>
        <v>7946</v>
      </c>
      <c r="C843" s="641">
        <f t="shared" si="4"/>
        <v>2432</v>
      </c>
      <c r="D843" s="640">
        <f t="shared" si="4"/>
        <v>-270</v>
      </c>
      <c r="E843" s="641">
        <f t="shared" si="4"/>
        <v>-199</v>
      </c>
      <c r="F843" s="642">
        <f t="shared" si="4"/>
        <v>-469</v>
      </c>
      <c r="G843" s="3110">
        <f t="shared" si="4"/>
        <v>28300</v>
      </c>
      <c r="H843" s="642">
        <f t="shared" si="4"/>
        <v>200</v>
      </c>
      <c r="I843" s="640">
        <v>0</v>
      </c>
      <c r="J843" s="640">
        <f t="shared" si="1"/>
        <v>200</v>
      </c>
      <c r="K843" s="16"/>
      <c r="L843" s="16"/>
      <c r="M843" s="332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39"/>
      <c r="AC843" s="39"/>
      <c r="AE843" s="39"/>
      <c r="AF843" s="39"/>
      <c r="AG843" s="39"/>
      <c r="AH843" s="39"/>
      <c r="AI843" s="39"/>
      <c r="AJ843" s="39"/>
      <c r="AK843" s="39"/>
      <c r="AL843" s="39"/>
    </row>
    <row r="844" spans="1:38" hidden="1" x14ac:dyDescent="0.25">
      <c r="A844" s="52" t="s">
        <v>944</v>
      </c>
      <c r="B844" s="640">
        <f t="shared" ref="B844:I844" si="5">B843+B725</f>
        <v>10312</v>
      </c>
      <c r="C844" s="641">
        <f t="shared" si="5"/>
        <v>3149</v>
      </c>
      <c r="D844" s="640">
        <f t="shared" si="5"/>
        <v>-329</v>
      </c>
      <c r="E844" s="641">
        <f t="shared" si="5"/>
        <v>-271</v>
      </c>
      <c r="F844" s="642">
        <f t="shared" si="5"/>
        <v>-600</v>
      </c>
      <c r="G844" s="3110">
        <f t="shared" si="5"/>
        <v>34805</v>
      </c>
      <c r="H844" s="642">
        <f t="shared" si="5"/>
        <v>258</v>
      </c>
      <c r="I844" s="640">
        <f t="shared" si="5"/>
        <v>0</v>
      </c>
      <c r="J844" s="640">
        <f t="shared" si="1"/>
        <v>258</v>
      </c>
      <c r="K844" s="16"/>
      <c r="L844" s="16"/>
      <c r="M844" s="332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39"/>
      <c r="AC844" s="39"/>
      <c r="AE844" s="39"/>
      <c r="AF844" s="39"/>
      <c r="AG844" s="39"/>
      <c r="AH844" s="39"/>
      <c r="AI844" s="39"/>
      <c r="AJ844" s="39"/>
      <c r="AK844" s="39"/>
      <c r="AL844" s="39"/>
    </row>
    <row r="845" spans="1:38" hidden="1" x14ac:dyDescent="0.25">
      <c r="A845" s="51" t="s">
        <v>943</v>
      </c>
      <c r="B845" s="640">
        <f t="shared" ref="B845:H845" si="6">B68+B111+B463+B466+B487+B488+B510+B579+B585+B635+B646+B807</f>
        <v>2518</v>
      </c>
      <c r="C845" s="641">
        <f t="shared" si="6"/>
        <v>734</v>
      </c>
      <c r="D845" s="640">
        <f t="shared" si="6"/>
        <v>-163</v>
      </c>
      <c r="E845" s="641">
        <f t="shared" si="6"/>
        <v>229</v>
      </c>
      <c r="F845" s="642">
        <f t="shared" si="6"/>
        <v>66</v>
      </c>
      <c r="G845" s="3110">
        <f t="shared" si="6"/>
        <v>8304</v>
      </c>
      <c r="H845" s="642">
        <f t="shared" si="6"/>
        <v>93</v>
      </c>
      <c r="I845" s="640">
        <v>0</v>
      </c>
      <c r="J845" s="640">
        <f t="shared" si="1"/>
        <v>93</v>
      </c>
      <c r="K845" s="16"/>
      <c r="L845" s="16"/>
      <c r="M845" s="332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39"/>
      <c r="AC845" s="39"/>
      <c r="AE845" s="39"/>
      <c r="AF845" s="39"/>
      <c r="AG845" s="39"/>
      <c r="AH845" s="39"/>
      <c r="AI845" s="39"/>
      <c r="AJ845" s="39"/>
      <c r="AK845" s="39"/>
      <c r="AL845" s="39"/>
    </row>
    <row r="846" spans="1:38" hidden="1" x14ac:dyDescent="0.25">
      <c r="A846" s="52" t="s">
        <v>945</v>
      </c>
      <c r="B846" s="640">
        <f t="shared" ref="B846:H846" si="7">SUM(B111+B463+B466+B488+B635+B646)</f>
        <v>626</v>
      </c>
      <c r="C846" s="640">
        <f t="shared" si="7"/>
        <v>58</v>
      </c>
      <c r="D846" s="640">
        <f t="shared" si="7"/>
        <v>0</v>
      </c>
      <c r="E846" s="640">
        <f t="shared" si="7"/>
        <v>16</v>
      </c>
      <c r="F846" s="642">
        <f t="shared" si="7"/>
        <v>16</v>
      </c>
      <c r="G846" s="3111">
        <f t="shared" si="7"/>
        <v>2394</v>
      </c>
      <c r="H846" s="640">
        <f t="shared" si="7"/>
        <v>23</v>
      </c>
      <c r="I846" s="640">
        <v>0</v>
      </c>
      <c r="J846" s="640">
        <f t="shared" si="1"/>
        <v>23</v>
      </c>
      <c r="K846" s="16"/>
      <c r="L846" s="16"/>
      <c r="M846" s="332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39"/>
      <c r="AC846" s="39"/>
      <c r="AE846" s="39"/>
      <c r="AF846" s="39"/>
      <c r="AG846" s="39"/>
      <c r="AH846" s="39"/>
      <c r="AI846" s="39"/>
      <c r="AJ846" s="39"/>
      <c r="AK846" s="39"/>
      <c r="AL846" s="39"/>
    </row>
    <row r="847" spans="1:38" hidden="1" x14ac:dyDescent="0.25">
      <c r="A847" s="52" t="s">
        <v>946</v>
      </c>
      <c r="B847" s="640">
        <f t="shared" ref="B847:I847" si="8">SUM(B9+B113+B141+B495+B783)</f>
        <v>1184</v>
      </c>
      <c r="C847" s="640">
        <f t="shared" si="8"/>
        <v>539</v>
      </c>
      <c r="D847" s="640">
        <f t="shared" si="8"/>
        <v>-183</v>
      </c>
      <c r="E847" s="640">
        <f t="shared" si="8"/>
        <v>-5</v>
      </c>
      <c r="F847" s="642">
        <f t="shared" si="8"/>
        <v>-188</v>
      </c>
      <c r="G847" s="3111">
        <f t="shared" si="8"/>
        <v>5830</v>
      </c>
      <c r="H847" s="640">
        <f t="shared" si="8"/>
        <v>45</v>
      </c>
      <c r="I847" s="640">
        <f t="shared" si="8"/>
        <v>0</v>
      </c>
      <c r="J847" s="640">
        <f t="shared" si="1"/>
        <v>45</v>
      </c>
      <c r="K847" s="16"/>
      <c r="L847" s="16"/>
      <c r="M847" s="332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39"/>
      <c r="AC847" s="39"/>
      <c r="AE847" s="39"/>
      <c r="AF847" s="39"/>
      <c r="AG847" s="39"/>
      <c r="AH847" s="39"/>
      <c r="AI847" s="39"/>
      <c r="AJ847" s="39"/>
      <c r="AK847" s="39"/>
      <c r="AL847" s="39"/>
    </row>
    <row r="848" spans="1:38" ht="33" hidden="1" customHeight="1" x14ac:dyDescent="0.25">
      <c r="A848" s="51" t="s">
        <v>947</v>
      </c>
      <c r="B848" s="57">
        <f t="shared" ref="B848:J848" si="9">(B842/B840)</f>
        <v>0.65540747549019607</v>
      </c>
      <c r="C848" s="55">
        <f t="shared" si="9"/>
        <v>0.78846813865690424</v>
      </c>
      <c r="D848" s="57">
        <f t="shared" si="9"/>
        <v>0.65034168564920269</v>
      </c>
      <c r="E848" s="55">
        <f t="shared" si="9"/>
        <v>5.625</v>
      </c>
      <c r="F848" s="263">
        <f t="shared" si="9"/>
        <v>0.66540499621498861</v>
      </c>
      <c r="G848" s="3112">
        <f t="shared" si="9"/>
        <v>0.68289505186438981</v>
      </c>
      <c r="H848" s="263">
        <f t="shared" si="9"/>
        <v>0.8091787439613527</v>
      </c>
      <c r="I848" s="669" t="e">
        <f t="shared" si="9"/>
        <v>#DIV/0!</v>
      </c>
      <c r="J848" s="57">
        <f t="shared" si="9"/>
        <v>0.8091787439613527</v>
      </c>
      <c r="K848" s="16"/>
      <c r="L848" s="16"/>
    </row>
    <row r="849" spans="1:12" ht="33" hidden="1" customHeight="1" x14ac:dyDescent="0.25">
      <c r="A849" s="51" t="s">
        <v>948</v>
      </c>
      <c r="B849" s="57">
        <f t="shared" ref="B849:J849" si="10">(B843/B840)</f>
        <v>0.20286968954248366</v>
      </c>
      <c r="C849" s="55">
        <f t="shared" si="10"/>
        <v>0.27822903557945317</v>
      </c>
      <c r="D849" s="57">
        <f t="shared" si="10"/>
        <v>0.10250569476082004</v>
      </c>
      <c r="E849" s="55">
        <f t="shared" si="10"/>
        <v>24.875</v>
      </c>
      <c r="F849" s="263">
        <f t="shared" si="10"/>
        <v>0.17751703255109766</v>
      </c>
      <c r="G849" s="3112">
        <f t="shared" si="10"/>
        <v>0.15756975106206467</v>
      </c>
      <c r="H849" s="263">
        <f t="shared" si="10"/>
        <v>0.24154589371980675</v>
      </c>
      <c r="I849" s="669" t="e">
        <f t="shared" si="10"/>
        <v>#DIV/0!</v>
      </c>
      <c r="J849" s="57">
        <f t="shared" si="10"/>
        <v>0.24154589371980675</v>
      </c>
      <c r="K849" s="16"/>
      <c r="L849" s="16"/>
    </row>
    <row r="850" spans="1:12" ht="33" hidden="1" customHeight="1" x14ac:dyDescent="0.25">
      <c r="A850" s="51" t="s">
        <v>949</v>
      </c>
      <c r="B850" s="57">
        <f t="shared" ref="B850:J850" si="11">(B844/B840)</f>
        <v>0.26327614379084968</v>
      </c>
      <c r="C850" s="55">
        <f t="shared" si="11"/>
        <v>0.36025626358540214</v>
      </c>
      <c r="D850" s="57">
        <f t="shared" si="11"/>
        <v>0.1249050873196659</v>
      </c>
      <c r="E850" s="55">
        <f t="shared" si="11"/>
        <v>33.875</v>
      </c>
      <c r="F850" s="263">
        <f t="shared" si="11"/>
        <v>0.22710068130204392</v>
      </c>
      <c r="G850" s="3112">
        <f t="shared" si="11"/>
        <v>0.19378852246343323</v>
      </c>
      <c r="H850" s="263">
        <f t="shared" si="11"/>
        <v>0.31159420289855072</v>
      </c>
      <c r="I850" s="669" t="e">
        <f t="shared" si="11"/>
        <v>#DIV/0!</v>
      </c>
      <c r="J850" s="57">
        <f t="shared" si="11"/>
        <v>0.31159420289855072</v>
      </c>
      <c r="K850" s="16"/>
      <c r="L850" s="16"/>
    </row>
    <row r="851" spans="1:12" ht="33" hidden="1" customHeight="1" x14ac:dyDescent="0.25">
      <c r="A851" s="52" t="s">
        <v>950</v>
      </c>
      <c r="B851" s="57">
        <f t="shared" ref="B851:J851" si="12">(B843/B842)</f>
        <v>0.30953215690857389</v>
      </c>
      <c r="C851" s="55">
        <f t="shared" si="12"/>
        <v>0.35287289611143352</v>
      </c>
      <c r="D851" s="57">
        <f t="shared" si="12"/>
        <v>0.15761821366024517</v>
      </c>
      <c r="E851" s="55">
        <f t="shared" si="12"/>
        <v>4.4222222222222225</v>
      </c>
      <c r="F851" s="263">
        <f t="shared" si="12"/>
        <v>0.26678043230944254</v>
      </c>
      <c r="G851" s="3112">
        <f t="shared" si="12"/>
        <v>0.23073787199347737</v>
      </c>
      <c r="H851" s="263">
        <f t="shared" si="12"/>
        <v>0.29850746268656714</v>
      </c>
      <c r="I851" s="669" t="e">
        <f t="shared" si="12"/>
        <v>#DIV/0!</v>
      </c>
      <c r="J851" s="57">
        <f t="shared" si="12"/>
        <v>0.29850746268656714</v>
      </c>
      <c r="K851" s="16"/>
      <c r="L851" s="16"/>
    </row>
    <row r="852" spans="1:12" ht="33" hidden="1" customHeight="1" x14ac:dyDescent="0.25">
      <c r="A852" s="52" t="s">
        <v>951</v>
      </c>
      <c r="B852" s="57">
        <f t="shared" ref="B852:J852" si="13">(B844/B842)</f>
        <v>0.40169841455338712</v>
      </c>
      <c r="C852" s="55">
        <f t="shared" si="13"/>
        <v>0.4569065583284968</v>
      </c>
      <c r="D852" s="57">
        <f t="shared" si="13"/>
        <v>0.19206071220081727</v>
      </c>
      <c r="E852" s="55">
        <f t="shared" si="13"/>
        <v>6.0222222222222221</v>
      </c>
      <c r="F852" s="263">
        <f t="shared" si="13"/>
        <v>0.34129692832764508</v>
      </c>
      <c r="G852" s="3112">
        <f t="shared" si="13"/>
        <v>0.28377496942519365</v>
      </c>
      <c r="H852" s="263">
        <f t="shared" si="13"/>
        <v>0.38507462686567162</v>
      </c>
      <c r="I852" s="669" t="e">
        <f t="shared" si="13"/>
        <v>#DIV/0!</v>
      </c>
      <c r="J852" s="57">
        <f t="shared" si="13"/>
        <v>0.38507462686567162</v>
      </c>
      <c r="K852" s="16"/>
      <c r="L852" s="16"/>
    </row>
    <row r="853" spans="1:12" x14ac:dyDescent="0.25">
      <c r="A853" s="20"/>
      <c r="B853" s="28"/>
      <c r="C853" s="27"/>
      <c r="D853" s="27"/>
      <c r="E853" s="27"/>
      <c r="F853" s="8"/>
      <c r="G853" s="28"/>
      <c r="H853" s="8"/>
      <c r="I853" s="8"/>
      <c r="J853" s="8"/>
      <c r="K853" s="16"/>
      <c r="L853" s="16"/>
    </row>
    <row r="854" spans="1:12" x14ac:dyDescent="0.25">
      <c r="A854" s="20"/>
      <c r="B854" s="27"/>
      <c r="C854" s="27"/>
      <c r="D854" s="27"/>
      <c r="E854" s="27"/>
      <c r="F854" s="8"/>
      <c r="G854" s="27"/>
      <c r="H854" s="8"/>
      <c r="I854" s="8"/>
      <c r="J854" s="8"/>
      <c r="K854" s="16"/>
      <c r="L854" s="16"/>
    </row>
    <row r="855" spans="1:12" x14ac:dyDescent="0.25">
      <c r="A855" s="20" t="s">
        <v>952</v>
      </c>
      <c r="B855" s="27">
        <v>73</v>
      </c>
      <c r="C855" s="27"/>
      <c r="D855" s="27"/>
      <c r="E855" s="27"/>
      <c r="F855" s="8"/>
      <c r="G855" s="27"/>
      <c r="H855" s="8"/>
      <c r="I855" s="8"/>
      <c r="J855" s="8"/>
      <c r="K855" s="16"/>
      <c r="L855" s="16"/>
    </row>
    <row r="856" spans="1:12" x14ac:dyDescent="0.25">
      <c r="A856" s="20" t="s">
        <v>4803</v>
      </c>
      <c r="B856" s="27">
        <v>19</v>
      </c>
      <c r="C856" s="27"/>
      <c r="D856" s="27"/>
      <c r="E856" s="27"/>
      <c r="F856" s="8"/>
      <c r="G856" s="27"/>
      <c r="H856" s="8"/>
      <c r="I856" s="8"/>
      <c r="J856" s="8"/>
      <c r="K856" s="16"/>
      <c r="L856" s="16"/>
    </row>
    <row r="857" spans="1:12" x14ac:dyDescent="0.25">
      <c r="A857" s="20" t="s">
        <v>5060</v>
      </c>
      <c r="B857" s="27">
        <f>B855-B856</f>
        <v>54</v>
      </c>
      <c r="C857" s="27"/>
      <c r="D857" s="27"/>
      <c r="E857" s="27"/>
      <c r="F857" s="8"/>
      <c r="G857" s="27"/>
      <c r="H857" s="8"/>
      <c r="I857" s="8"/>
      <c r="J857" s="8"/>
      <c r="K857" s="16"/>
      <c r="L857" s="16"/>
    </row>
    <row r="858" spans="1:12" x14ac:dyDescent="0.25">
      <c r="A858" s="20"/>
      <c r="B858" s="27"/>
      <c r="C858" s="27"/>
      <c r="D858" s="27"/>
      <c r="E858" s="27"/>
      <c r="F858" s="8"/>
      <c r="G858" s="27"/>
      <c r="H858" s="8"/>
      <c r="I858" s="8"/>
      <c r="J858" s="8"/>
      <c r="K858" s="16"/>
      <c r="L858" s="16"/>
    </row>
    <row r="859" spans="1:12" x14ac:dyDescent="0.25">
      <c r="A859" s="239"/>
      <c r="B859" s="242"/>
      <c r="C859" s="242"/>
      <c r="D859" s="242"/>
      <c r="E859" s="242"/>
      <c r="F859" s="181"/>
      <c r="G859" s="242"/>
      <c r="H859" s="181"/>
      <c r="I859" s="181"/>
      <c r="J859" s="181"/>
      <c r="K859" s="16"/>
      <c r="L859" s="16"/>
    </row>
    <row r="860" spans="1:12" x14ac:dyDescent="0.25">
      <c r="A860" s="3409" t="s">
        <v>5032</v>
      </c>
      <c r="B860" s="3409"/>
      <c r="C860" s="3409"/>
      <c r="D860" s="242"/>
      <c r="E860" s="242"/>
      <c r="F860" s="181"/>
      <c r="G860" s="242"/>
      <c r="H860" s="181"/>
      <c r="I860" s="181"/>
      <c r="J860" s="181"/>
      <c r="K860" s="16"/>
      <c r="L860" s="16"/>
    </row>
    <row r="861" spans="1:12" x14ac:dyDescent="0.25">
      <c r="A861" s="239"/>
      <c r="B861" s="242"/>
      <c r="C861" s="242"/>
      <c r="D861" s="242"/>
      <c r="E861" s="242"/>
      <c r="F861" s="181"/>
      <c r="G861" s="242"/>
      <c r="H861" s="181"/>
      <c r="I861" s="181"/>
      <c r="J861" s="181"/>
      <c r="K861" s="16"/>
      <c r="L861" s="16"/>
    </row>
    <row r="862" spans="1:12" x14ac:dyDescent="0.25">
      <c r="A862" s="239" t="str">
        <f t="shared" ref="A862:A871" si="14">INDEX(A$9:A$836, MATCH(C862, C$9:C$836, 0))</f>
        <v>France</v>
      </c>
      <c r="B862" s="242"/>
      <c r="C862" s="242">
        <f>LARGE(C$9:C$836, 1)</f>
        <v>1849</v>
      </c>
      <c r="D862" s="242"/>
      <c r="E862" s="242"/>
      <c r="F862" s="181"/>
      <c r="G862" s="242"/>
      <c r="H862" s="181"/>
      <c r="I862" s="181"/>
      <c r="J862" s="181"/>
      <c r="K862" s="16"/>
      <c r="L862" s="16"/>
    </row>
    <row r="863" spans="1:12" x14ac:dyDescent="0.25">
      <c r="A863" s="239" t="str">
        <f t="shared" si="14"/>
        <v>Belgique</v>
      </c>
      <c r="B863" s="242"/>
      <c r="C863" s="242">
        <f>LARGE(C$9:C$836, 2)</f>
        <v>1393</v>
      </c>
      <c r="D863" s="242"/>
      <c r="E863" s="242"/>
      <c r="F863" s="181"/>
      <c r="G863" s="242"/>
      <c r="H863" s="181"/>
      <c r="I863" s="181"/>
      <c r="J863" s="181"/>
      <c r="K863" s="16"/>
      <c r="L863" s="16"/>
    </row>
    <row r="864" spans="1:12" x14ac:dyDescent="0.25">
      <c r="A864" s="239" t="str">
        <f t="shared" si="14"/>
        <v>États-Unis</v>
      </c>
      <c r="B864" s="242"/>
      <c r="C864" s="242">
        <f>LARGE(C$9:C$836, 3)</f>
        <v>724</v>
      </c>
      <c r="D864" s="242"/>
      <c r="E864" s="242"/>
      <c r="F864" s="181"/>
      <c r="G864" s="242"/>
      <c r="H864" s="181"/>
      <c r="I864" s="181"/>
      <c r="J864" s="181"/>
      <c r="K864" s="16"/>
      <c r="L864" s="16"/>
    </row>
    <row r="865" spans="1:12" x14ac:dyDescent="0.25">
      <c r="A865" s="239" t="str">
        <f t="shared" si="14"/>
        <v>Royaume-Uni</v>
      </c>
      <c r="B865" s="242"/>
      <c r="C865" s="242">
        <f>LARGE(C$9:C$836, 4)</f>
        <v>717</v>
      </c>
      <c r="D865" s="242"/>
      <c r="E865" s="242"/>
      <c r="F865" s="181"/>
      <c r="G865" s="242"/>
      <c r="H865" s="181"/>
      <c r="I865" s="181"/>
      <c r="J865" s="181"/>
      <c r="K865" s="16"/>
      <c r="L865" s="16"/>
    </row>
    <row r="866" spans="1:12" x14ac:dyDescent="0.25">
      <c r="A866" s="239" t="str">
        <f t="shared" si="14"/>
        <v>Luxembourg</v>
      </c>
      <c r="B866" s="242"/>
      <c r="C866" s="242">
        <f>LARGE(C$9:C$836, 5)</f>
        <v>566</v>
      </c>
      <c r="D866" s="242"/>
      <c r="E866" s="242"/>
      <c r="F866" s="181"/>
      <c r="G866" s="242"/>
      <c r="H866" s="181"/>
      <c r="I866" s="181"/>
      <c r="J866" s="181"/>
      <c r="K866" s="16"/>
      <c r="L866" s="16"/>
    </row>
    <row r="867" spans="1:12" x14ac:dyDescent="0.25">
      <c r="A867" s="239" t="str">
        <f t="shared" si="14"/>
        <v>Italie</v>
      </c>
      <c r="B867" s="242"/>
      <c r="C867" s="242">
        <f>LARGE(C$9:C$836, 6)</f>
        <v>494</v>
      </c>
      <c r="D867" s="242"/>
      <c r="E867" s="242"/>
      <c r="F867" s="181"/>
      <c r="G867" s="242"/>
      <c r="H867" s="181"/>
      <c r="I867" s="181"/>
      <c r="J867" s="181"/>
      <c r="K867" s="16"/>
      <c r="L867" s="16"/>
    </row>
    <row r="868" spans="1:12" x14ac:dyDescent="0.25">
      <c r="A868" s="239" t="str">
        <f t="shared" si="14"/>
        <v>Espagne</v>
      </c>
      <c r="B868" s="242"/>
      <c r="C868" s="242">
        <f>LARGE(C$9:C$836, 7)</f>
        <v>406</v>
      </c>
      <c r="D868" s="242"/>
      <c r="E868" s="242"/>
      <c r="F868" s="181"/>
      <c r="G868" s="242"/>
      <c r="H868" s="181"/>
      <c r="I868" s="181"/>
      <c r="J868" s="181"/>
      <c r="K868" s="16"/>
      <c r="L868" s="16"/>
    </row>
    <row r="869" spans="1:12" x14ac:dyDescent="0.25">
      <c r="A869" s="239" t="str">
        <f t="shared" si="14"/>
        <v>Turquie</v>
      </c>
      <c r="B869" s="242"/>
      <c r="C869" s="242">
        <f>LARGE(C$9:C$836, 8)</f>
        <v>372</v>
      </c>
      <c r="D869" s="242"/>
      <c r="E869" s="242"/>
      <c r="F869" s="181"/>
      <c r="G869" s="242"/>
      <c r="H869" s="181"/>
      <c r="I869" s="181"/>
      <c r="J869" s="181"/>
      <c r="K869" s="16"/>
      <c r="L869" s="16"/>
    </row>
    <row r="870" spans="1:12" x14ac:dyDescent="0.25">
      <c r="A870" s="239" t="str">
        <f t="shared" si="14"/>
        <v>Allemagne</v>
      </c>
      <c r="B870" s="242"/>
      <c r="C870" s="242">
        <f>LARGE(C$9:C$836, 9)</f>
        <v>297</v>
      </c>
      <c r="D870" s="242"/>
      <c r="E870" s="242"/>
      <c r="F870" s="181"/>
      <c r="G870" s="242"/>
      <c r="H870" s="181"/>
      <c r="I870" s="181"/>
      <c r="J870" s="181"/>
      <c r="K870" s="16"/>
      <c r="L870" s="16"/>
    </row>
    <row r="871" spans="1:12" x14ac:dyDescent="0.25">
      <c r="A871" s="239" t="str">
        <f t="shared" si="14"/>
        <v>Brésil</v>
      </c>
      <c r="B871" s="242"/>
      <c r="C871" s="242">
        <f>LARGE(C$9:C$836, 10)</f>
        <v>214</v>
      </c>
      <c r="D871" s="242"/>
      <c r="E871" s="242"/>
      <c r="F871" s="181"/>
      <c r="G871" s="242"/>
      <c r="H871" s="181"/>
      <c r="I871" s="181"/>
      <c r="J871" s="181"/>
      <c r="K871" s="16"/>
      <c r="L871" s="16"/>
    </row>
    <row r="872" spans="1:12" x14ac:dyDescent="0.25">
      <c r="A872" s="265"/>
      <c r="B872" s="264"/>
      <c r="C872" s="264"/>
      <c r="D872" s="264"/>
      <c r="E872" s="264"/>
      <c r="F872" s="2925"/>
      <c r="G872" s="264"/>
      <c r="H872" s="60"/>
      <c r="I872" s="60"/>
      <c r="J872" s="60"/>
      <c r="K872" s="16"/>
      <c r="L872" s="16"/>
    </row>
    <row r="873" spans="1:12" x14ac:dyDescent="0.25">
      <c r="A873" s="265"/>
      <c r="B873" s="264"/>
      <c r="C873" s="264"/>
      <c r="D873" s="264"/>
      <c r="E873" s="264"/>
      <c r="F873" s="2925"/>
      <c r="G873" s="264"/>
      <c r="H873" s="60"/>
      <c r="I873" s="60"/>
      <c r="J873" s="60"/>
      <c r="K873" s="16"/>
      <c r="L873" s="16"/>
    </row>
    <row r="874" spans="1:12" x14ac:dyDescent="0.25">
      <c r="A874" s="265"/>
      <c r="B874" s="264"/>
      <c r="C874" s="264"/>
      <c r="D874" s="264"/>
      <c r="E874" s="264"/>
      <c r="F874" s="2925"/>
      <c r="G874" s="264"/>
      <c r="H874" s="60"/>
      <c r="I874" s="60"/>
      <c r="J874" s="60"/>
      <c r="K874" s="16"/>
      <c r="L874" s="16"/>
    </row>
    <row r="875" spans="1:12" x14ac:dyDescent="0.25">
      <c r="A875" s="265"/>
      <c r="B875" s="264"/>
      <c r="C875" s="264"/>
      <c r="D875" s="264"/>
      <c r="E875" s="264"/>
      <c r="F875" s="2925"/>
      <c r="G875" s="264"/>
      <c r="H875" s="60"/>
      <c r="I875" s="60"/>
      <c r="J875" s="60"/>
      <c r="K875" s="16"/>
      <c r="L875" s="16"/>
    </row>
    <row r="876" spans="1:12" x14ac:dyDescent="0.25">
      <c r="A876" s="265"/>
      <c r="B876" s="264"/>
      <c r="C876" s="264"/>
      <c r="D876" s="264"/>
      <c r="E876" s="264"/>
      <c r="F876" s="2925"/>
      <c r="G876" s="264"/>
      <c r="H876" s="60"/>
      <c r="I876" s="60"/>
      <c r="J876" s="60"/>
      <c r="K876" s="16"/>
      <c r="L876" s="16"/>
    </row>
    <row r="877" spans="1:12" x14ac:dyDescent="0.25">
      <c r="A877" s="265"/>
      <c r="B877" s="264"/>
      <c r="C877" s="264"/>
      <c r="D877" s="264"/>
      <c r="E877" s="264"/>
      <c r="F877" s="2925"/>
      <c r="G877" s="264"/>
      <c r="H877" s="60"/>
      <c r="I877" s="60"/>
      <c r="J877" s="60"/>
      <c r="K877" s="16"/>
      <c r="L877" s="16"/>
    </row>
    <row r="878" spans="1:12" x14ac:dyDescent="0.25">
      <c r="A878" s="265"/>
      <c r="B878" s="264"/>
      <c r="C878" s="264"/>
      <c r="D878" s="264"/>
      <c r="E878" s="264"/>
      <c r="F878" s="2925"/>
      <c r="G878" s="264"/>
      <c r="H878" s="60"/>
      <c r="I878" s="60"/>
      <c r="J878" s="60"/>
      <c r="K878" s="16"/>
      <c r="L878" s="16"/>
    </row>
    <row r="879" spans="1:12" x14ac:dyDescent="0.25">
      <c r="A879" s="265"/>
      <c r="B879" s="264"/>
      <c r="C879" s="264"/>
      <c r="D879" s="264"/>
      <c r="E879" s="264"/>
      <c r="F879" s="2925"/>
      <c r="G879" s="264"/>
      <c r="H879" s="60"/>
      <c r="I879" s="60"/>
      <c r="J879" s="60"/>
      <c r="K879" s="16"/>
      <c r="L879" s="16"/>
    </row>
    <row r="880" spans="1:12" x14ac:dyDescent="0.25">
      <c r="A880" s="265"/>
      <c r="B880" s="264"/>
      <c r="C880" s="264"/>
      <c r="D880" s="264"/>
      <c r="E880" s="264"/>
      <c r="F880" s="2925"/>
      <c r="G880" s="264"/>
      <c r="H880" s="60"/>
      <c r="I880" s="60"/>
      <c r="J880" s="60"/>
      <c r="K880" s="16"/>
      <c r="L880" s="16"/>
    </row>
    <row r="881" spans="1:12" x14ac:dyDescent="0.25">
      <c r="A881" s="265"/>
      <c r="B881" s="264"/>
      <c r="C881" s="264"/>
      <c r="D881" s="264"/>
      <c r="E881" s="264"/>
      <c r="F881" s="2925"/>
      <c r="G881" s="264"/>
      <c r="H881" s="60"/>
      <c r="I881" s="60"/>
      <c r="J881" s="60"/>
      <c r="K881" s="16"/>
      <c r="L881" s="16"/>
    </row>
    <row r="882" spans="1:12" x14ac:dyDescent="0.25">
      <c r="A882" s="265"/>
      <c r="B882" s="264"/>
      <c r="C882" s="264"/>
      <c r="D882" s="264"/>
      <c r="E882" s="264"/>
      <c r="F882" s="2925"/>
      <c r="G882" s="264"/>
      <c r="H882" s="60"/>
      <c r="I882" s="60"/>
      <c r="J882" s="60"/>
      <c r="K882" s="16"/>
      <c r="L882" s="16"/>
    </row>
    <row r="883" spans="1:12" x14ac:dyDescent="0.25">
      <c r="A883" s="265"/>
      <c r="B883" s="264"/>
      <c r="C883" s="264"/>
      <c r="D883" s="264"/>
      <c r="E883" s="264"/>
      <c r="F883" s="2925"/>
      <c r="G883" s="264"/>
      <c r="H883" s="60"/>
      <c r="I883" s="60"/>
      <c r="J883" s="60"/>
      <c r="K883" s="16"/>
      <c r="L883" s="16"/>
    </row>
    <row r="884" spans="1:12" x14ac:dyDescent="0.25">
      <c r="A884" s="265"/>
      <c r="B884" s="264"/>
      <c r="C884" s="264"/>
      <c r="D884" s="264"/>
      <c r="E884" s="264"/>
      <c r="F884" s="2925"/>
      <c r="G884" s="264"/>
      <c r="H884" s="60"/>
      <c r="I884" s="60"/>
      <c r="J884" s="60"/>
      <c r="K884" s="16"/>
      <c r="L884" s="16"/>
    </row>
    <row r="885" spans="1:12" x14ac:dyDescent="0.25">
      <c r="A885" s="265"/>
      <c r="B885" s="264"/>
      <c r="C885" s="264"/>
      <c r="D885" s="264"/>
      <c r="E885" s="264"/>
      <c r="F885" s="2925"/>
      <c r="G885" s="264"/>
      <c r="H885" s="60"/>
      <c r="I885" s="60"/>
      <c r="J885" s="60"/>
      <c r="K885" s="16"/>
      <c r="L885" s="16"/>
    </row>
    <row r="886" spans="1:12" x14ac:dyDescent="0.25">
      <c r="A886" s="265"/>
      <c r="B886" s="264"/>
      <c r="C886" s="264"/>
      <c r="D886" s="264"/>
      <c r="E886" s="264"/>
      <c r="F886" s="2925"/>
      <c r="G886" s="264"/>
      <c r="H886" s="60"/>
      <c r="I886" s="60"/>
      <c r="J886" s="60"/>
      <c r="K886" s="16"/>
      <c r="L886" s="16"/>
    </row>
    <row r="887" spans="1:12" x14ac:dyDescent="0.25">
      <c r="A887" s="265"/>
      <c r="B887" s="264"/>
      <c r="C887" s="264"/>
      <c r="D887" s="264"/>
      <c r="E887" s="264"/>
      <c r="F887" s="2925"/>
      <c r="G887" s="264"/>
      <c r="H887" s="60"/>
      <c r="I887" s="60"/>
      <c r="J887" s="60"/>
      <c r="K887" s="16"/>
      <c r="L887" s="16"/>
    </row>
    <row r="888" spans="1:12" x14ac:dyDescent="0.25">
      <c r="A888" s="265"/>
      <c r="B888" s="264"/>
      <c r="C888" s="264"/>
      <c r="D888" s="264"/>
      <c r="E888" s="264"/>
      <c r="F888" s="2925"/>
      <c r="G888" s="264"/>
      <c r="H888" s="60"/>
      <c r="I888" s="60"/>
      <c r="J888" s="60"/>
      <c r="K888" s="16"/>
      <c r="L888" s="16"/>
    </row>
    <row r="889" spans="1:12" x14ac:dyDescent="0.25">
      <c r="A889" s="265"/>
      <c r="B889" s="264"/>
      <c r="C889" s="264"/>
      <c r="D889" s="264"/>
      <c r="E889" s="264"/>
      <c r="F889" s="2925"/>
      <c r="G889" s="264"/>
      <c r="H889" s="60"/>
      <c r="I889" s="60"/>
      <c r="J889" s="60"/>
      <c r="K889" s="16"/>
      <c r="L889" s="16"/>
    </row>
    <row r="890" spans="1:12" x14ac:dyDescent="0.25">
      <c r="A890" s="265"/>
      <c r="B890" s="264"/>
      <c r="C890" s="264"/>
      <c r="D890" s="264"/>
      <c r="E890" s="264"/>
      <c r="F890" s="2925"/>
      <c r="G890" s="264"/>
      <c r="H890" s="60"/>
      <c r="I890" s="60"/>
      <c r="J890" s="60"/>
      <c r="K890" s="16"/>
      <c r="L890" s="16"/>
    </row>
    <row r="891" spans="1:12" x14ac:dyDescent="0.25">
      <c r="A891" s="265"/>
      <c r="B891" s="264"/>
      <c r="C891" s="264"/>
      <c r="D891" s="264"/>
      <c r="E891" s="264"/>
      <c r="F891" s="2925"/>
      <c r="G891" s="264"/>
      <c r="H891" s="60"/>
      <c r="I891" s="60"/>
      <c r="J891" s="60"/>
      <c r="K891" s="16"/>
      <c r="L891" s="16"/>
    </row>
    <row r="892" spans="1:12" x14ac:dyDescent="0.25">
      <c r="A892" s="265"/>
      <c r="B892" s="264"/>
      <c r="C892" s="264"/>
      <c r="D892" s="264"/>
      <c r="E892" s="264"/>
      <c r="F892" s="2925"/>
      <c r="G892" s="264"/>
      <c r="H892" s="60"/>
      <c r="I892" s="60"/>
      <c r="J892" s="60"/>
      <c r="K892" s="16"/>
      <c r="L892" s="16"/>
    </row>
    <row r="893" spans="1:12" x14ac:dyDescent="0.25">
      <c r="B893" s="27"/>
      <c r="C893" s="27"/>
      <c r="D893" s="27"/>
      <c r="E893" s="27"/>
      <c r="F893" s="8"/>
      <c r="G893" s="27"/>
      <c r="H893" s="8"/>
      <c r="I893" s="8"/>
      <c r="J893" s="8"/>
      <c r="K893" s="16"/>
      <c r="L893" s="16"/>
    </row>
    <row r="894" spans="1:12" x14ac:dyDescent="0.25">
      <c r="B894" s="27"/>
      <c r="C894" s="27"/>
      <c r="D894" s="27"/>
      <c r="E894" s="27"/>
      <c r="F894" s="8"/>
      <c r="G894" s="27"/>
      <c r="H894" s="8"/>
      <c r="I894" s="8"/>
      <c r="J894" s="8"/>
      <c r="K894" s="16"/>
      <c r="L894" s="16"/>
    </row>
    <row r="895" spans="1:12" x14ac:dyDescent="0.25">
      <c r="B895" s="27"/>
      <c r="C895" s="27"/>
      <c r="D895" s="27"/>
      <c r="E895" s="27"/>
      <c r="F895" s="8"/>
      <c r="G895" s="27"/>
      <c r="H895" s="8"/>
      <c r="I895" s="8"/>
      <c r="J895" s="8"/>
      <c r="K895" s="16"/>
      <c r="L895" s="16"/>
    </row>
    <row r="896" spans="1:12" x14ac:dyDescent="0.25">
      <c r="B896" s="27"/>
      <c r="C896" s="27"/>
      <c r="D896" s="27"/>
      <c r="E896" s="27"/>
      <c r="F896" s="8"/>
      <c r="G896" s="27"/>
      <c r="H896" s="8"/>
      <c r="I896" s="8"/>
      <c r="J896" s="8"/>
      <c r="K896" s="16"/>
      <c r="L896" s="16"/>
    </row>
    <row r="897" spans="2:12" x14ac:dyDescent="0.25">
      <c r="B897" s="27"/>
      <c r="C897" s="27"/>
      <c r="D897" s="27"/>
      <c r="E897" s="27"/>
      <c r="F897" s="8"/>
      <c r="G897" s="27"/>
      <c r="H897" s="8"/>
      <c r="I897" s="8"/>
      <c r="J897" s="8"/>
      <c r="K897" s="16"/>
      <c r="L897" s="16"/>
    </row>
    <row r="898" spans="2:12" x14ac:dyDescent="0.25">
      <c r="B898" s="27"/>
      <c r="C898" s="27"/>
      <c r="D898" s="27"/>
      <c r="E898" s="27"/>
      <c r="F898" s="8"/>
      <c r="G898" s="27"/>
      <c r="H898" s="8"/>
      <c r="I898" s="8"/>
      <c r="J898" s="8"/>
      <c r="K898" s="16"/>
      <c r="L898" s="16"/>
    </row>
    <row r="899" spans="2:12" x14ac:dyDescent="0.25">
      <c r="B899" s="27"/>
      <c r="C899" s="27"/>
      <c r="D899" s="27"/>
      <c r="E899" s="27"/>
      <c r="F899" s="8"/>
      <c r="G899" s="27"/>
      <c r="H899" s="8"/>
      <c r="I899" s="8"/>
      <c r="J899" s="8"/>
      <c r="K899" s="16"/>
      <c r="L899" s="16"/>
    </row>
    <row r="900" spans="2:12" x14ac:dyDescent="0.25">
      <c r="B900" s="27"/>
      <c r="C900" s="27"/>
      <c r="D900" s="27"/>
      <c r="E900" s="27"/>
      <c r="F900" s="8"/>
      <c r="G900" s="27"/>
      <c r="H900" s="8"/>
      <c r="I900" s="8"/>
      <c r="J900" s="8"/>
      <c r="K900" s="16"/>
      <c r="L900" s="16"/>
    </row>
    <row r="901" spans="2:12" x14ac:dyDescent="0.25">
      <c r="B901" s="27"/>
      <c r="C901" s="27"/>
      <c r="D901" s="27"/>
      <c r="E901" s="27"/>
      <c r="F901" s="8"/>
      <c r="G901" s="27"/>
      <c r="H901" s="8"/>
      <c r="I901" s="8"/>
      <c r="J901" s="8"/>
      <c r="K901" s="16"/>
      <c r="L901" s="16"/>
    </row>
    <row r="902" spans="2:12" x14ac:dyDescent="0.25">
      <c r="B902" s="27"/>
      <c r="C902" s="27"/>
      <c r="D902" s="27"/>
      <c r="E902" s="27"/>
      <c r="F902" s="8"/>
      <c r="G902" s="27"/>
      <c r="H902" s="8"/>
      <c r="I902" s="8"/>
      <c r="J902" s="8"/>
      <c r="K902" s="16"/>
      <c r="L902" s="16"/>
    </row>
    <row r="903" spans="2:12" x14ac:dyDescent="0.25">
      <c r="B903" s="27"/>
      <c r="C903" s="27"/>
      <c r="D903" s="27"/>
      <c r="E903" s="27"/>
      <c r="F903" s="8"/>
      <c r="G903" s="27"/>
      <c r="H903" s="8"/>
      <c r="I903" s="8"/>
      <c r="J903" s="8"/>
      <c r="K903" s="16"/>
      <c r="L903" s="16"/>
    </row>
    <row r="904" spans="2:12" x14ac:dyDescent="0.25">
      <c r="B904" s="27"/>
      <c r="C904" s="27"/>
      <c r="D904" s="27"/>
      <c r="E904" s="27"/>
      <c r="F904" s="8"/>
      <c r="G904" s="27"/>
      <c r="H904" s="8"/>
      <c r="I904" s="8"/>
      <c r="J904" s="8"/>
      <c r="K904" s="16"/>
      <c r="L904" s="16"/>
    </row>
    <row r="905" spans="2:12" x14ac:dyDescent="0.25">
      <c r="B905" s="27"/>
      <c r="C905" s="27"/>
      <c r="D905" s="27"/>
      <c r="E905" s="27"/>
      <c r="F905" s="8"/>
      <c r="G905" s="27"/>
      <c r="H905" s="8"/>
      <c r="I905" s="8"/>
      <c r="J905" s="8"/>
      <c r="K905" s="16"/>
      <c r="L905" s="16"/>
    </row>
    <row r="906" spans="2:12" x14ac:dyDescent="0.25">
      <c r="B906" s="27"/>
      <c r="C906" s="27"/>
      <c r="D906" s="27"/>
      <c r="E906" s="27"/>
      <c r="F906" s="8"/>
      <c r="G906" s="27"/>
      <c r="H906" s="8"/>
      <c r="I906" s="8"/>
      <c r="J906" s="8"/>
      <c r="K906" s="16"/>
      <c r="L906" s="16"/>
    </row>
    <row r="907" spans="2:12" x14ac:dyDescent="0.25">
      <c r="B907" s="27"/>
      <c r="C907" s="27"/>
      <c r="D907" s="27"/>
      <c r="E907" s="27"/>
      <c r="F907" s="8"/>
      <c r="G907" s="27"/>
      <c r="H907" s="8"/>
      <c r="I907" s="8"/>
      <c r="J907" s="8"/>
      <c r="K907" s="16"/>
      <c r="L907" s="16"/>
    </row>
    <row r="908" spans="2:12" x14ac:dyDescent="0.25">
      <c r="B908" s="27"/>
      <c r="C908" s="27"/>
      <c r="D908" s="27"/>
      <c r="E908" s="27"/>
      <c r="F908" s="8"/>
      <c r="G908" s="27"/>
      <c r="H908" s="8"/>
      <c r="I908" s="8"/>
      <c r="J908" s="8"/>
      <c r="K908" s="16"/>
      <c r="L908" s="16"/>
    </row>
    <row r="909" spans="2:12" x14ac:dyDescent="0.25">
      <c r="B909" s="27"/>
      <c r="C909" s="27"/>
      <c r="D909" s="27"/>
      <c r="E909" s="27"/>
      <c r="F909" s="8"/>
      <c r="G909" s="27"/>
      <c r="H909" s="8"/>
      <c r="I909" s="8"/>
      <c r="J909" s="8"/>
      <c r="K909" s="16"/>
      <c r="L909" s="16"/>
    </row>
    <row r="910" spans="2:12" x14ac:dyDescent="0.25">
      <c r="B910" s="27"/>
      <c r="C910" s="27"/>
      <c r="D910" s="27"/>
      <c r="E910" s="27"/>
      <c r="F910" s="8"/>
      <c r="G910" s="27"/>
      <c r="H910" s="8"/>
      <c r="I910" s="8"/>
      <c r="J910" s="8"/>
      <c r="K910" s="16"/>
      <c r="L910" s="16"/>
    </row>
    <row r="911" spans="2:12" x14ac:dyDescent="0.25">
      <c r="B911" s="27"/>
      <c r="C911" s="27"/>
      <c r="D911" s="27"/>
      <c r="E911" s="27"/>
      <c r="F911" s="8"/>
      <c r="G911" s="27"/>
      <c r="H911" s="8"/>
      <c r="I911" s="8"/>
      <c r="J911" s="8"/>
      <c r="K911" s="16"/>
      <c r="L911" s="16"/>
    </row>
    <row r="912" spans="2:12" x14ac:dyDescent="0.25">
      <c r="B912" s="27"/>
      <c r="C912" s="27"/>
      <c r="D912" s="27"/>
      <c r="E912" s="27"/>
      <c r="F912" s="8"/>
      <c r="G912" s="27"/>
      <c r="H912" s="8"/>
      <c r="I912" s="8"/>
      <c r="J912" s="8"/>
      <c r="K912" s="16"/>
      <c r="L912" s="16"/>
    </row>
    <row r="913" spans="1:12" x14ac:dyDescent="0.25">
      <c r="B913" s="27"/>
      <c r="C913" s="27"/>
      <c r="D913" s="27"/>
      <c r="E913" s="27"/>
      <c r="F913" s="8"/>
      <c r="G913" s="27"/>
      <c r="H913" s="8"/>
      <c r="I913" s="8"/>
      <c r="J913" s="8"/>
      <c r="K913" s="16"/>
      <c r="L913" s="16"/>
    </row>
    <row r="914" spans="1:12" x14ac:dyDescent="0.25">
      <c r="B914" s="27"/>
      <c r="C914" s="27"/>
      <c r="D914" s="27"/>
      <c r="E914" s="27"/>
      <c r="F914" s="8"/>
      <c r="G914" s="27"/>
      <c r="H914" s="8"/>
      <c r="I914" s="8"/>
      <c r="J914" s="8"/>
      <c r="K914" s="16"/>
      <c r="L914" s="16"/>
    </row>
    <row r="915" spans="1:12" x14ac:dyDescent="0.25">
      <c r="B915" s="27"/>
      <c r="C915" s="27"/>
      <c r="D915" s="27"/>
      <c r="E915" s="27"/>
      <c r="F915" s="8"/>
      <c r="G915" s="27"/>
      <c r="H915" s="8"/>
      <c r="I915" s="8"/>
      <c r="J915" s="8"/>
      <c r="K915" s="16"/>
      <c r="L915" s="16"/>
    </row>
    <row r="916" spans="1:12" x14ac:dyDescent="0.25">
      <c r="B916" s="27"/>
      <c r="C916" s="27"/>
      <c r="D916" s="27"/>
      <c r="E916" s="27"/>
      <c r="F916" s="8"/>
      <c r="G916" s="27"/>
      <c r="H916" s="8"/>
      <c r="I916" s="8"/>
      <c r="J916" s="8"/>
      <c r="K916" s="16"/>
      <c r="L916" s="16"/>
    </row>
    <row r="917" spans="1:12" x14ac:dyDescent="0.25">
      <c r="B917" s="27"/>
      <c r="C917" s="27"/>
      <c r="D917" s="27"/>
      <c r="E917" s="27"/>
      <c r="F917" s="8"/>
      <c r="G917" s="27"/>
      <c r="H917" s="8"/>
      <c r="I917" s="8"/>
      <c r="J917" s="8"/>
      <c r="K917" s="16"/>
      <c r="L917" s="16"/>
    </row>
    <row r="918" spans="1:12" x14ac:dyDescent="0.25">
      <c r="B918" s="27"/>
      <c r="C918" s="27"/>
      <c r="D918" s="27"/>
      <c r="E918" s="27"/>
      <c r="F918" s="8"/>
      <c r="G918" s="27"/>
      <c r="H918" s="8"/>
      <c r="I918" s="8"/>
      <c r="J918" s="8"/>
      <c r="K918" s="16"/>
      <c r="L918" s="16"/>
    </row>
    <row r="919" spans="1:12" x14ac:dyDescent="0.25">
      <c r="B919" s="27"/>
      <c r="C919" s="27"/>
      <c r="D919" s="27"/>
      <c r="E919" s="27"/>
      <c r="F919" s="8"/>
      <c r="G919" s="27"/>
      <c r="H919" s="8"/>
      <c r="I919" s="8"/>
      <c r="J919" s="8"/>
      <c r="K919" s="16"/>
      <c r="L919" s="16"/>
    </row>
    <row r="920" spans="1:12" x14ac:dyDescent="0.25">
      <c r="B920" s="27"/>
      <c r="C920" s="27"/>
      <c r="D920" s="27"/>
      <c r="E920" s="27"/>
      <c r="F920" s="8"/>
      <c r="G920" s="27"/>
      <c r="H920" s="8"/>
      <c r="I920" s="8"/>
      <c r="J920" s="8"/>
      <c r="K920" s="16"/>
    </row>
    <row r="921" spans="1:12" x14ac:dyDescent="0.25">
      <c r="B921" s="27"/>
      <c r="C921" s="27"/>
      <c r="D921" s="27"/>
      <c r="E921" s="27"/>
      <c r="F921" s="8"/>
      <c r="G921" s="27"/>
      <c r="H921" s="8"/>
      <c r="I921" s="8"/>
      <c r="J921" s="8"/>
      <c r="K921" s="16"/>
    </row>
    <row r="922" spans="1:12" x14ac:dyDescent="0.25">
      <c r="B922" s="27"/>
      <c r="C922" s="27"/>
      <c r="D922" s="27"/>
      <c r="E922" s="27"/>
      <c r="F922" s="8"/>
      <c r="G922" s="27"/>
      <c r="H922" s="8"/>
      <c r="I922" s="8"/>
      <c r="J922" s="8"/>
      <c r="K922" s="16"/>
    </row>
    <row r="923" spans="1:12" x14ac:dyDescent="0.25">
      <c r="B923" s="27"/>
      <c r="C923" s="27"/>
      <c r="D923" s="27"/>
      <c r="E923" s="27"/>
      <c r="F923" s="8"/>
      <c r="G923" s="27"/>
      <c r="H923" s="8"/>
      <c r="I923" s="8"/>
      <c r="J923" s="8"/>
    </row>
    <row r="924" spans="1:12" x14ac:dyDescent="0.25">
      <c r="A924" s="1"/>
      <c r="B924" s="8"/>
      <c r="C924" s="27"/>
      <c r="D924" s="27"/>
      <c r="E924" s="27"/>
      <c r="F924" s="8"/>
      <c r="G924" s="27"/>
      <c r="H924" s="8"/>
      <c r="I924" s="8"/>
      <c r="J924" s="8"/>
    </row>
    <row r="925" spans="1:12" x14ac:dyDescent="0.25">
      <c r="A925" s="21"/>
      <c r="B925" s="8"/>
      <c r="C925" s="27"/>
      <c r="D925" s="27"/>
      <c r="E925" s="27"/>
      <c r="F925" s="8"/>
      <c r="G925" s="27"/>
      <c r="H925" s="8"/>
      <c r="I925" s="8"/>
      <c r="J925" s="8"/>
    </row>
    <row r="926" spans="1:12" x14ac:dyDescent="0.25">
      <c r="A926" s="21"/>
      <c r="B926" s="8"/>
      <c r="C926" s="27"/>
      <c r="D926" s="27"/>
      <c r="E926" s="27"/>
      <c r="F926" s="8"/>
      <c r="G926" s="27"/>
      <c r="H926" s="8"/>
      <c r="I926" s="8"/>
      <c r="J926" s="8"/>
    </row>
    <row r="927" spans="1:12" x14ac:dyDescent="0.25">
      <c r="A927" s="21"/>
      <c r="B927" s="8"/>
      <c r="C927" s="27"/>
      <c r="D927" s="27"/>
      <c r="E927" s="27"/>
      <c r="F927" s="8"/>
      <c r="G927" s="27"/>
      <c r="H927" s="8"/>
      <c r="I927" s="8"/>
      <c r="J927" s="8"/>
    </row>
    <row r="928" spans="1:12" x14ac:dyDescent="0.25">
      <c r="A928" s="21"/>
      <c r="B928" s="1"/>
    </row>
    <row r="929" spans="1:2" x14ac:dyDescent="0.25">
      <c r="A929" s="13"/>
      <c r="B929" s="1"/>
    </row>
    <row r="930" spans="1:2" x14ac:dyDescent="0.25">
      <c r="A930" s="1"/>
      <c r="B930" s="1"/>
    </row>
    <row r="931" spans="1:2" x14ac:dyDescent="0.25">
      <c r="A931" s="1"/>
      <c r="B931" s="1"/>
    </row>
  </sheetData>
  <sheetProtection password="900E" sheet="1" objects="1" scenarios="1" formatCells="0" formatColumns="0" formatRows="0"/>
  <autoFilter ref="A1:H931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</autoFilter>
  <dataConsolidate/>
  <mergeCells count="4">
    <mergeCell ref="A860:C860"/>
    <mergeCell ref="A1:O1"/>
    <mergeCell ref="B4:F4"/>
    <mergeCell ref="M7:O7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rgb="FF7030A0"/>
  </sheetPr>
  <dimension ref="A1:AD1472"/>
  <sheetViews>
    <sheetView zoomScale="80" zoomScaleNormal="80" workbookViewId="0">
      <pane ySplit="8" topLeftCell="A740" activePane="bottomLeft" state="frozen"/>
      <selection pane="bottomLeft" activeCell="A11" sqref="A11"/>
    </sheetView>
  </sheetViews>
  <sheetFormatPr baseColWidth="10" defaultColWidth="11.42578125" defaultRowHeight="14.25" x14ac:dyDescent="0.2"/>
  <cols>
    <col min="1" max="1" width="32.42578125" style="39" customWidth="1"/>
    <col min="2" max="2" width="12.42578125" style="39" customWidth="1"/>
    <col min="3" max="3" width="12.5703125" style="39" customWidth="1"/>
    <col min="4" max="9" width="11.42578125" style="39" customWidth="1"/>
    <col min="10" max="10" width="11.42578125" style="38" customWidth="1"/>
    <col min="11" max="11" width="64.42578125" style="39" customWidth="1"/>
    <col min="12" max="12" width="42.42578125" style="39" customWidth="1"/>
    <col min="13" max="13" width="32.5703125" style="39" customWidth="1"/>
    <col min="14" max="14" width="13.28515625" style="39" customWidth="1"/>
    <col min="15" max="16384" width="11.42578125" style="39"/>
  </cols>
  <sheetData>
    <row r="1" spans="1:16" ht="21" thickBot="1" x14ac:dyDescent="0.25">
      <c r="A1" s="99" t="s">
        <v>983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</row>
    <row r="2" spans="1:16" ht="20.25" customHeight="1" x14ac:dyDescent="0.25">
      <c r="A2" s="2838" t="s">
        <v>1</v>
      </c>
      <c r="B2" s="4"/>
      <c r="C2" s="4"/>
      <c r="D2" s="4"/>
      <c r="E2" s="4"/>
      <c r="F2" s="4"/>
      <c r="G2" s="15" t="s">
        <v>5116</v>
      </c>
      <c r="H2" s="5"/>
      <c r="I2" s="5"/>
      <c r="J2" s="5"/>
      <c r="K2" s="5"/>
      <c r="L2" s="5"/>
    </row>
    <row r="3" spans="1:16" ht="20.25" hidden="1" customHeight="1" x14ac:dyDescent="0.25">
      <c r="A3" s="6"/>
      <c r="B3" s="7"/>
      <c r="C3" s="7"/>
      <c r="D3" s="7"/>
      <c r="E3" s="7"/>
      <c r="F3" s="7"/>
      <c r="G3" s="2211" t="s">
        <v>3</v>
      </c>
      <c r="H3" s="8"/>
      <c r="I3" s="8"/>
      <c r="J3" s="8"/>
      <c r="K3" s="8"/>
      <c r="L3" s="8"/>
      <c r="M3" s="38"/>
    </row>
    <row r="4" spans="1:16" ht="20.25" hidden="1" customHeight="1" x14ac:dyDescent="0.25">
      <c r="A4" s="6"/>
      <c r="B4" s="3410" t="s">
        <v>4752</v>
      </c>
      <c r="C4" s="3410"/>
      <c r="D4" s="3410"/>
      <c r="E4" s="3410"/>
      <c r="F4" s="3410"/>
      <c r="G4" s="2211" t="s">
        <v>4753</v>
      </c>
      <c r="H4" s="8"/>
      <c r="I4" s="8"/>
      <c r="J4" s="8"/>
      <c r="K4" s="8"/>
      <c r="L4" s="8"/>
      <c r="M4" s="38"/>
    </row>
    <row r="5" spans="1:16" ht="21" customHeight="1" x14ac:dyDescent="0.25">
      <c r="A5" s="6"/>
      <c r="B5" s="512"/>
      <c r="C5" s="512"/>
      <c r="D5" s="512"/>
      <c r="E5" s="512"/>
      <c r="F5" s="512"/>
      <c r="G5" s="2211" t="s">
        <v>5027</v>
      </c>
      <c r="H5" s="8"/>
      <c r="I5" s="8"/>
      <c r="J5" s="8"/>
      <c r="K5" s="8"/>
      <c r="L5" s="8"/>
      <c r="M5" s="38"/>
    </row>
    <row r="6" spans="1:16" ht="20.25" customHeight="1" thickBot="1" x14ac:dyDescent="0.3">
      <c r="A6" s="9"/>
      <c r="B6" s="2839"/>
      <c r="C6" s="2839"/>
      <c r="D6" s="2839"/>
      <c r="E6" s="2839"/>
      <c r="F6" s="2839"/>
      <c r="G6" s="2840" t="s">
        <v>5028</v>
      </c>
      <c r="H6" s="11"/>
      <c r="I6" s="11"/>
      <c r="J6" s="11"/>
      <c r="K6" s="11"/>
      <c r="L6" s="11"/>
    </row>
    <row r="7" spans="1:16" ht="29.25" customHeight="1" thickBot="1" x14ac:dyDescent="0.3">
      <c r="A7" s="9"/>
      <c r="B7" s="10"/>
      <c r="C7" s="10"/>
      <c r="D7" s="10"/>
      <c r="E7" s="10"/>
      <c r="F7" s="10"/>
      <c r="G7" s="11"/>
      <c r="H7" s="11"/>
      <c r="I7" s="11"/>
      <c r="J7" s="11"/>
      <c r="K7" s="11"/>
      <c r="L7" s="11"/>
      <c r="M7" s="38"/>
    </row>
    <row r="8" spans="1:16" s="338" customFormat="1" ht="57.75" customHeight="1" thickBot="1" x14ac:dyDescent="0.3">
      <c r="A8" s="339" t="s">
        <v>4</v>
      </c>
      <c r="B8" s="340" t="s">
        <v>984</v>
      </c>
      <c r="C8" s="341" t="s">
        <v>6</v>
      </c>
      <c r="D8" s="341" t="s">
        <v>985</v>
      </c>
      <c r="E8" s="341" t="s">
        <v>8</v>
      </c>
      <c r="F8" s="341" t="s">
        <v>986</v>
      </c>
      <c r="G8" s="340" t="s">
        <v>10</v>
      </c>
      <c r="H8" s="2797" t="s">
        <v>11</v>
      </c>
      <c r="I8" s="2797" t="s">
        <v>940</v>
      </c>
      <c r="J8" s="147" t="s">
        <v>2596</v>
      </c>
      <c r="K8" s="150" t="s">
        <v>14</v>
      </c>
      <c r="L8" s="582" t="s">
        <v>987</v>
      </c>
      <c r="M8" s="338" t="s">
        <v>988</v>
      </c>
      <c r="N8" s="239"/>
    </row>
    <row r="9" spans="1:16" x14ac:dyDescent="0.2">
      <c r="A9" s="22" t="s">
        <v>18</v>
      </c>
      <c r="B9" s="550">
        <v>4</v>
      </c>
      <c r="C9" s="551">
        <v>0</v>
      </c>
      <c r="D9" s="552"/>
      <c r="E9" s="552"/>
      <c r="F9" s="551">
        <v>0</v>
      </c>
      <c r="G9" s="550">
        <v>66</v>
      </c>
      <c r="H9" s="2817">
        <v>2</v>
      </c>
      <c r="I9" s="2816">
        <v>0</v>
      </c>
      <c r="J9" s="2802">
        <v>2</v>
      </c>
      <c r="K9" s="583" t="s">
        <v>989</v>
      </c>
      <c r="L9" s="584" t="s">
        <v>990</v>
      </c>
    </row>
    <row r="10" spans="1:16" ht="15" thickBot="1" x14ac:dyDescent="0.25">
      <c r="A10" s="22" t="s">
        <v>18</v>
      </c>
      <c r="B10" s="550"/>
      <c r="C10" s="550"/>
      <c r="D10" s="552"/>
      <c r="E10" s="552"/>
      <c r="F10" s="550"/>
      <c r="G10" s="550"/>
      <c r="H10" s="2818"/>
      <c r="I10" s="550"/>
      <c r="J10" s="2803"/>
      <c r="K10" s="585" t="s">
        <v>991</v>
      </c>
      <c r="L10" s="586" t="s">
        <v>992</v>
      </c>
    </row>
    <row r="11" spans="1:16" s="67" customFormat="1" ht="15.75" thickTop="1" thickBot="1" x14ac:dyDescent="0.25">
      <c r="A11" s="24" t="s">
        <v>30</v>
      </c>
      <c r="B11" s="553">
        <v>69</v>
      </c>
      <c r="C11" s="553">
        <v>40</v>
      </c>
      <c r="D11" s="554"/>
      <c r="E11" s="554"/>
      <c r="F11" s="553">
        <v>-9</v>
      </c>
      <c r="G11" s="553">
        <v>693</v>
      </c>
      <c r="H11" s="2819">
        <v>1</v>
      </c>
      <c r="I11" s="553">
        <v>0</v>
      </c>
      <c r="J11" s="2804">
        <v>1</v>
      </c>
      <c r="K11" s="587" t="s">
        <v>993</v>
      </c>
      <c r="L11" s="588" t="s">
        <v>994</v>
      </c>
    </row>
    <row r="12" spans="1:16" s="67" customFormat="1" ht="15" thickTop="1" x14ac:dyDescent="0.2">
      <c r="A12" s="24" t="s">
        <v>34</v>
      </c>
      <c r="B12" s="553">
        <v>189</v>
      </c>
      <c r="C12" s="553">
        <v>44</v>
      </c>
      <c r="D12" s="554"/>
      <c r="E12" s="554"/>
      <c r="F12" s="553">
        <v>-12</v>
      </c>
      <c r="G12" s="553">
        <v>715</v>
      </c>
      <c r="H12" s="2819">
        <v>12</v>
      </c>
      <c r="I12" s="553">
        <v>0</v>
      </c>
      <c r="J12" s="2804">
        <v>12</v>
      </c>
      <c r="K12" s="583" t="s">
        <v>995</v>
      </c>
      <c r="L12" s="584" t="s">
        <v>996</v>
      </c>
    </row>
    <row r="13" spans="1:16" x14ac:dyDescent="0.2">
      <c r="A13" s="22" t="s">
        <v>34</v>
      </c>
      <c r="B13" s="550"/>
      <c r="C13" s="550"/>
      <c r="D13" s="552"/>
      <c r="E13" s="552"/>
      <c r="F13" s="550"/>
      <c r="G13" s="550"/>
      <c r="H13" s="2818"/>
      <c r="I13" s="550"/>
      <c r="J13" s="2803"/>
      <c r="K13" s="589" t="s">
        <v>997</v>
      </c>
      <c r="L13" s="590" t="s">
        <v>996</v>
      </c>
    </row>
    <row r="14" spans="1:16" x14ac:dyDescent="0.2">
      <c r="A14" s="22" t="s">
        <v>34</v>
      </c>
      <c r="B14" s="550"/>
      <c r="C14" s="550"/>
      <c r="D14" s="552"/>
      <c r="E14" s="552"/>
      <c r="F14" s="550"/>
      <c r="G14" s="550"/>
      <c r="H14" s="2818"/>
      <c r="I14" s="550"/>
      <c r="J14" s="2803"/>
      <c r="K14" s="589" t="s">
        <v>998</v>
      </c>
      <c r="L14" s="590" t="s">
        <v>996</v>
      </c>
    </row>
    <row r="15" spans="1:16" x14ac:dyDescent="0.2">
      <c r="A15" s="22" t="s">
        <v>34</v>
      </c>
      <c r="B15" s="550"/>
      <c r="C15" s="550"/>
      <c r="D15" s="552"/>
      <c r="E15" s="552"/>
      <c r="F15" s="550"/>
      <c r="G15" s="550"/>
      <c r="H15" s="2818"/>
      <c r="I15" s="550"/>
      <c r="J15" s="2803"/>
      <c r="K15" s="589" t="s">
        <v>4865</v>
      </c>
      <c r="L15" s="590" t="s">
        <v>999</v>
      </c>
    </row>
    <row r="16" spans="1:16" x14ac:dyDescent="0.2">
      <c r="A16" s="22" t="s">
        <v>34</v>
      </c>
      <c r="B16" s="550"/>
      <c r="C16" s="550"/>
      <c r="D16" s="552"/>
      <c r="E16" s="552"/>
      <c r="F16" s="550"/>
      <c r="G16" s="550"/>
      <c r="H16" s="2818"/>
      <c r="I16" s="550"/>
      <c r="J16" s="2803"/>
      <c r="K16" s="589" t="s">
        <v>1000</v>
      </c>
      <c r="L16" s="590" t="s">
        <v>1001</v>
      </c>
    </row>
    <row r="17" spans="1:13" x14ac:dyDescent="0.2">
      <c r="A17" s="22" t="s">
        <v>34</v>
      </c>
      <c r="B17" s="550"/>
      <c r="C17" s="550"/>
      <c r="D17" s="552"/>
      <c r="E17" s="552"/>
      <c r="F17" s="550"/>
      <c r="G17" s="550"/>
      <c r="H17" s="2818"/>
      <c r="I17" s="550"/>
      <c r="J17" s="2803"/>
      <c r="K17" s="589" t="s">
        <v>1002</v>
      </c>
      <c r="L17" s="590" t="s">
        <v>1001</v>
      </c>
    </row>
    <row r="18" spans="1:13" x14ac:dyDescent="0.2">
      <c r="A18" s="22" t="s">
        <v>34</v>
      </c>
      <c r="B18" s="550"/>
      <c r="C18" s="550"/>
      <c r="D18" s="552"/>
      <c r="E18" s="552"/>
      <c r="F18" s="550"/>
      <c r="G18" s="550"/>
      <c r="H18" s="2818"/>
      <c r="I18" s="550"/>
      <c r="J18" s="2803"/>
      <c r="K18" s="589" t="s">
        <v>1003</v>
      </c>
      <c r="L18" s="590" t="s">
        <v>1001</v>
      </c>
    </row>
    <row r="19" spans="1:13" x14ac:dyDescent="0.2">
      <c r="A19" s="22" t="s">
        <v>34</v>
      </c>
      <c r="B19" s="550"/>
      <c r="C19" s="550"/>
      <c r="D19" s="552"/>
      <c r="E19" s="552"/>
      <c r="F19" s="550"/>
      <c r="G19" s="550"/>
      <c r="H19" s="2818"/>
      <c r="I19" s="550"/>
      <c r="J19" s="2803"/>
      <c r="K19" s="589" t="s">
        <v>1004</v>
      </c>
      <c r="L19" s="590" t="s">
        <v>1005</v>
      </c>
    </row>
    <row r="20" spans="1:13" x14ac:dyDescent="0.2">
      <c r="A20" s="22" t="s">
        <v>34</v>
      </c>
      <c r="B20" s="550"/>
      <c r="C20" s="550"/>
      <c r="D20" s="552"/>
      <c r="E20" s="552"/>
      <c r="F20" s="550"/>
      <c r="G20" s="550"/>
      <c r="H20" s="2818"/>
      <c r="I20" s="550"/>
      <c r="J20" s="2803"/>
      <c r="K20" s="589" t="s">
        <v>1006</v>
      </c>
      <c r="L20" s="590" t="s">
        <v>1007</v>
      </c>
    </row>
    <row r="21" spans="1:13" x14ac:dyDescent="0.2">
      <c r="A21" s="22" t="s">
        <v>34</v>
      </c>
      <c r="B21" s="550"/>
      <c r="C21" s="550"/>
      <c r="D21" s="552"/>
      <c r="E21" s="552"/>
      <c r="F21" s="550"/>
      <c r="G21" s="550"/>
      <c r="H21" s="2818"/>
      <c r="I21" s="550"/>
      <c r="J21" s="2803"/>
      <c r="K21" s="589" t="s">
        <v>1008</v>
      </c>
      <c r="L21" s="590" t="s">
        <v>1009</v>
      </c>
    </row>
    <row r="22" spans="1:13" x14ac:dyDescent="0.2">
      <c r="A22" s="22" t="s">
        <v>34</v>
      </c>
      <c r="B22" s="550"/>
      <c r="C22" s="550"/>
      <c r="D22" s="552"/>
      <c r="E22" s="552"/>
      <c r="F22" s="550"/>
      <c r="G22" s="550"/>
      <c r="H22" s="2818"/>
      <c r="I22" s="550"/>
      <c r="J22" s="2803"/>
      <c r="K22" s="589" t="s">
        <v>1010</v>
      </c>
      <c r="L22" s="590" t="s">
        <v>990</v>
      </c>
    </row>
    <row r="23" spans="1:13" ht="15" thickBot="1" x14ac:dyDescent="0.25">
      <c r="A23" s="22" t="s">
        <v>34</v>
      </c>
      <c r="B23" s="550"/>
      <c r="C23" s="550"/>
      <c r="D23" s="552"/>
      <c r="E23" s="552"/>
      <c r="F23" s="550"/>
      <c r="G23" s="550"/>
      <c r="H23" s="2818"/>
      <c r="I23" s="550"/>
      <c r="J23" s="2803"/>
      <c r="K23" s="585" t="s">
        <v>1011</v>
      </c>
      <c r="L23" s="586" t="s">
        <v>1012</v>
      </c>
    </row>
    <row r="24" spans="1:13" s="67" customFormat="1" ht="15.75" thickTop="1" thickBot="1" x14ac:dyDescent="0.25">
      <c r="A24" s="24" t="s">
        <v>73</v>
      </c>
      <c r="B24" s="553">
        <v>5</v>
      </c>
      <c r="C24" s="553">
        <v>2</v>
      </c>
      <c r="D24" s="554"/>
      <c r="E24" s="554"/>
      <c r="F24" s="559">
        <v>0</v>
      </c>
      <c r="G24" s="553">
        <v>51</v>
      </c>
      <c r="H24" s="2819">
        <v>1</v>
      </c>
      <c r="I24" s="553">
        <v>0</v>
      </c>
      <c r="J24" s="2804">
        <v>1</v>
      </c>
      <c r="K24" s="587" t="s">
        <v>1013</v>
      </c>
      <c r="L24" s="588" t="s">
        <v>992</v>
      </c>
    </row>
    <row r="25" spans="1:13" s="67" customFormat="1" ht="15" thickTop="1" x14ac:dyDescent="0.2">
      <c r="A25" s="24" t="s">
        <v>82</v>
      </c>
      <c r="B25" s="553">
        <v>8</v>
      </c>
      <c r="C25" s="553">
        <v>1</v>
      </c>
      <c r="D25" s="554"/>
      <c r="E25" s="554"/>
      <c r="F25" s="553">
        <v>-1</v>
      </c>
      <c r="G25" s="553">
        <v>18</v>
      </c>
      <c r="H25" s="2819">
        <v>3</v>
      </c>
      <c r="I25" s="553">
        <v>0</v>
      </c>
      <c r="J25" s="2804">
        <v>3</v>
      </c>
      <c r="K25" s="583" t="s">
        <v>1014</v>
      </c>
      <c r="L25" s="584" t="s">
        <v>1007</v>
      </c>
    </row>
    <row r="26" spans="1:13" x14ac:dyDescent="0.2">
      <c r="A26" s="22" t="s">
        <v>82</v>
      </c>
      <c r="B26" s="550"/>
      <c r="C26" s="550"/>
      <c r="D26" s="552"/>
      <c r="E26" s="552"/>
      <c r="F26" s="550"/>
      <c r="G26" s="550"/>
      <c r="H26" s="2818"/>
      <c r="I26" s="550"/>
      <c r="J26" s="2803"/>
      <c r="K26" s="589" t="s">
        <v>1015</v>
      </c>
      <c r="L26" s="590" t="s">
        <v>1016</v>
      </c>
    </row>
    <row r="27" spans="1:13" ht="15" thickBot="1" x14ac:dyDescent="0.25">
      <c r="A27" s="22" t="s">
        <v>82</v>
      </c>
      <c r="B27" s="550"/>
      <c r="C27" s="550"/>
      <c r="D27" s="552"/>
      <c r="E27" s="552"/>
      <c r="F27" s="550"/>
      <c r="G27" s="550"/>
      <c r="H27" s="2818"/>
      <c r="I27" s="550"/>
      <c r="J27" s="2803"/>
      <c r="K27" s="585" t="s">
        <v>1017</v>
      </c>
      <c r="L27" s="586" t="s">
        <v>990</v>
      </c>
    </row>
    <row r="28" spans="1:13" s="67" customFormat="1" ht="15" thickTop="1" x14ac:dyDescent="0.2">
      <c r="A28" s="44" t="s">
        <v>89</v>
      </c>
      <c r="B28" s="555">
        <v>26</v>
      </c>
      <c r="C28" s="555">
        <v>-70</v>
      </c>
      <c r="D28" s="3116"/>
      <c r="E28" s="3116"/>
      <c r="F28" s="555">
        <v>-2</v>
      </c>
      <c r="G28" s="555">
        <v>106</v>
      </c>
      <c r="H28" s="2820">
        <v>4</v>
      </c>
      <c r="I28" s="555">
        <v>0</v>
      </c>
      <c r="J28" s="2805">
        <v>4</v>
      </c>
      <c r="K28" s="583" t="s">
        <v>1018</v>
      </c>
      <c r="L28" s="584" t="s">
        <v>994</v>
      </c>
      <c r="M28" s="67" t="s">
        <v>1019</v>
      </c>
    </row>
    <row r="29" spans="1:13" x14ac:dyDescent="0.2">
      <c r="A29" s="22" t="s">
        <v>89</v>
      </c>
      <c r="B29" s="550"/>
      <c r="C29" s="550"/>
      <c r="D29" s="552"/>
      <c r="E29" s="552"/>
      <c r="F29" s="550"/>
      <c r="G29" s="550"/>
      <c r="H29" s="2818"/>
      <c r="I29" s="550"/>
      <c r="J29" s="2803"/>
      <c r="K29" s="589" t="s">
        <v>1020</v>
      </c>
      <c r="L29" s="590" t="s">
        <v>996</v>
      </c>
    </row>
    <row r="30" spans="1:13" x14ac:dyDescent="0.2">
      <c r="A30" s="22" t="s">
        <v>89</v>
      </c>
      <c r="B30" s="550"/>
      <c r="C30" s="550"/>
      <c r="D30" s="552"/>
      <c r="E30" s="552"/>
      <c r="F30" s="550"/>
      <c r="G30" s="550"/>
      <c r="H30" s="2818"/>
      <c r="I30" s="550"/>
      <c r="J30" s="2803"/>
      <c r="K30" s="589" t="s">
        <v>1021</v>
      </c>
      <c r="L30" s="590" t="s">
        <v>1016</v>
      </c>
    </row>
    <row r="31" spans="1:13" ht="15" thickBot="1" x14ac:dyDescent="0.25">
      <c r="A31" s="22" t="s">
        <v>89</v>
      </c>
      <c r="B31" s="550"/>
      <c r="C31" s="550"/>
      <c r="D31" s="552"/>
      <c r="E31" s="552"/>
      <c r="F31" s="550"/>
      <c r="G31" s="550"/>
      <c r="H31" s="2818"/>
      <c r="I31" s="550"/>
      <c r="J31" s="2803"/>
      <c r="K31" s="585" t="s">
        <v>1022</v>
      </c>
      <c r="L31" s="586" t="s">
        <v>1016</v>
      </c>
    </row>
    <row r="32" spans="1:13" s="67" customFormat="1" ht="15" thickTop="1" x14ac:dyDescent="0.2">
      <c r="A32" s="44" t="s">
        <v>103</v>
      </c>
      <c r="B32" s="555">
        <v>21</v>
      </c>
      <c r="C32" s="555">
        <v>15</v>
      </c>
      <c r="D32" s="3116"/>
      <c r="E32" s="3116"/>
      <c r="F32" s="555">
        <v>-1</v>
      </c>
      <c r="G32" s="555">
        <v>72</v>
      </c>
      <c r="H32" s="2820">
        <v>10</v>
      </c>
      <c r="I32" s="555">
        <v>0</v>
      </c>
      <c r="J32" s="2805">
        <v>10</v>
      </c>
      <c r="K32" s="583" t="s">
        <v>1023</v>
      </c>
      <c r="L32" s="584" t="s">
        <v>1024</v>
      </c>
    </row>
    <row r="33" spans="1:13" x14ac:dyDescent="0.2">
      <c r="A33" s="22" t="s">
        <v>103</v>
      </c>
      <c r="B33" s="550"/>
      <c r="C33" s="550"/>
      <c r="D33" s="552"/>
      <c r="E33" s="552"/>
      <c r="F33" s="550"/>
      <c r="G33" s="550"/>
      <c r="H33" s="2818"/>
      <c r="I33" s="550"/>
      <c r="J33" s="2803"/>
      <c r="K33" s="589" t="s">
        <v>1025</v>
      </c>
      <c r="L33" s="590" t="s">
        <v>1016</v>
      </c>
      <c r="M33" s="39" t="s">
        <v>1019</v>
      </c>
    </row>
    <row r="34" spans="1:13" x14ac:dyDescent="0.2">
      <c r="A34" s="22" t="s">
        <v>103</v>
      </c>
      <c r="B34" s="550"/>
      <c r="C34" s="550"/>
      <c r="D34" s="552"/>
      <c r="E34" s="552"/>
      <c r="F34" s="550"/>
      <c r="G34" s="550"/>
      <c r="H34" s="2818"/>
      <c r="I34" s="550"/>
      <c r="J34" s="2803"/>
      <c r="K34" s="589" t="s">
        <v>1026</v>
      </c>
      <c r="L34" s="590" t="s">
        <v>990</v>
      </c>
    </row>
    <row r="35" spans="1:13" x14ac:dyDescent="0.2">
      <c r="A35" s="22" t="s">
        <v>103</v>
      </c>
      <c r="B35" s="550"/>
      <c r="C35" s="550"/>
      <c r="D35" s="552"/>
      <c r="E35" s="552"/>
      <c r="F35" s="550"/>
      <c r="G35" s="550"/>
      <c r="H35" s="2818"/>
      <c r="I35" s="550"/>
      <c r="J35" s="2803"/>
      <c r="K35" s="589" t="s">
        <v>1027</v>
      </c>
      <c r="L35" s="590" t="s">
        <v>1028</v>
      </c>
    </row>
    <row r="36" spans="1:13" x14ac:dyDescent="0.2">
      <c r="A36" s="22" t="s">
        <v>103</v>
      </c>
      <c r="B36" s="550"/>
      <c r="C36" s="550"/>
      <c r="D36" s="552"/>
      <c r="E36" s="552"/>
      <c r="F36" s="550"/>
      <c r="G36" s="550"/>
      <c r="H36" s="2818"/>
      <c r="I36" s="550"/>
      <c r="J36" s="2803"/>
      <c r="K36" s="589" t="s">
        <v>1029</v>
      </c>
      <c r="L36" s="590" t="s">
        <v>1028</v>
      </c>
    </row>
    <row r="37" spans="1:13" x14ac:dyDescent="0.2">
      <c r="A37" s="22" t="s">
        <v>103</v>
      </c>
      <c r="B37" s="550"/>
      <c r="C37" s="550"/>
      <c r="D37" s="552"/>
      <c r="E37" s="552"/>
      <c r="F37" s="550"/>
      <c r="G37" s="550"/>
      <c r="H37" s="2818"/>
      <c r="I37" s="550"/>
      <c r="J37" s="2803"/>
      <c r="K37" s="589" t="s">
        <v>1030</v>
      </c>
      <c r="L37" s="590" t="s">
        <v>1031</v>
      </c>
    </row>
    <row r="38" spans="1:13" x14ac:dyDescent="0.2">
      <c r="A38" s="22" t="s">
        <v>103</v>
      </c>
      <c r="B38" s="550"/>
      <c r="C38" s="550"/>
      <c r="D38" s="552"/>
      <c r="E38" s="552"/>
      <c r="F38" s="550"/>
      <c r="G38" s="550"/>
      <c r="H38" s="2818"/>
      <c r="I38" s="550"/>
      <c r="J38" s="2803"/>
      <c r="K38" s="589" t="s">
        <v>1032</v>
      </c>
      <c r="L38" s="590" t="s">
        <v>1033</v>
      </c>
    </row>
    <row r="39" spans="1:13" x14ac:dyDescent="0.2">
      <c r="A39" s="22" t="s">
        <v>103</v>
      </c>
      <c r="B39" s="550"/>
      <c r="C39" s="550"/>
      <c r="D39" s="552"/>
      <c r="E39" s="552"/>
      <c r="F39" s="550"/>
      <c r="G39" s="550"/>
      <c r="H39" s="2818"/>
      <c r="I39" s="550"/>
      <c r="J39" s="2803"/>
      <c r="K39" s="589" t="s">
        <v>1034</v>
      </c>
      <c r="L39" s="590" t="s">
        <v>1035</v>
      </c>
      <c r="M39" s="39" t="s">
        <v>1019</v>
      </c>
    </row>
    <row r="40" spans="1:13" x14ac:dyDescent="0.2">
      <c r="A40" s="22" t="s">
        <v>103</v>
      </c>
      <c r="B40" s="550"/>
      <c r="C40" s="550"/>
      <c r="D40" s="552"/>
      <c r="E40" s="552"/>
      <c r="F40" s="550"/>
      <c r="G40" s="550"/>
      <c r="H40" s="2818"/>
      <c r="I40" s="550"/>
      <c r="J40" s="2803"/>
      <c r="K40" s="589" t="s">
        <v>1036</v>
      </c>
      <c r="L40" s="590" t="s">
        <v>1035</v>
      </c>
    </row>
    <row r="41" spans="1:13" ht="15" thickBot="1" x14ac:dyDescent="0.25">
      <c r="A41" s="22" t="s">
        <v>103</v>
      </c>
      <c r="B41" s="550"/>
      <c r="C41" s="550"/>
      <c r="D41" s="552"/>
      <c r="E41" s="552"/>
      <c r="F41" s="550"/>
      <c r="G41" s="550"/>
      <c r="H41" s="2818"/>
      <c r="I41" s="550"/>
      <c r="J41" s="2803"/>
      <c r="K41" s="585" t="s">
        <v>1037</v>
      </c>
      <c r="L41" s="586" t="s">
        <v>1035</v>
      </c>
    </row>
    <row r="42" spans="1:13" s="67" customFormat="1" ht="15" thickTop="1" x14ac:dyDescent="0.2">
      <c r="A42" s="24" t="s">
        <v>157</v>
      </c>
      <c r="B42" s="553">
        <v>20</v>
      </c>
      <c r="C42" s="553">
        <v>11</v>
      </c>
      <c r="D42" s="554"/>
      <c r="E42" s="554"/>
      <c r="F42" s="553">
        <v>-2</v>
      </c>
      <c r="G42" s="553">
        <v>83</v>
      </c>
      <c r="H42" s="2819">
        <v>3</v>
      </c>
      <c r="I42" s="553">
        <v>0</v>
      </c>
      <c r="J42" s="2804">
        <v>3</v>
      </c>
      <c r="K42" s="583" t="s">
        <v>1038</v>
      </c>
      <c r="L42" s="584" t="s">
        <v>999</v>
      </c>
    </row>
    <row r="43" spans="1:13" x14ac:dyDescent="0.2">
      <c r="A43" s="22" t="s">
        <v>157</v>
      </c>
      <c r="B43" s="550"/>
      <c r="C43" s="550"/>
      <c r="D43" s="552"/>
      <c r="E43" s="552"/>
      <c r="F43" s="550"/>
      <c r="G43" s="550"/>
      <c r="H43" s="2818"/>
      <c r="I43" s="550"/>
      <c r="J43" s="2803"/>
      <c r="K43" s="589" t="s">
        <v>1039</v>
      </c>
      <c r="L43" s="590" t="s">
        <v>999</v>
      </c>
    </row>
    <row r="44" spans="1:13" ht="15" thickBot="1" x14ac:dyDescent="0.25">
      <c r="A44" s="22" t="s">
        <v>157</v>
      </c>
      <c r="B44" s="550"/>
      <c r="C44" s="550"/>
      <c r="D44" s="552"/>
      <c r="E44" s="552"/>
      <c r="F44" s="550"/>
      <c r="G44" s="550"/>
      <c r="H44" s="2818"/>
      <c r="I44" s="550"/>
      <c r="J44" s="2803"/>
      <c r="K44" s="585" t="s">
        <v>1040</v>
      </c>
      <c r="L44" s="586" t="s">
        <v>1007</v>
      </c>
    </row>
    <row r="45" spans="1:13" s="67" customFormat="1" ht="15.75" thickTop="1" thickBot="1" x14ac:dyDescent="0.25">
      <c r="A45" s="24" t="s">
        <v>172</v>
      </c>
      <c r="B45" s="553">
        <v>1</v>
      </c>
      <c r="C45" s="553">
        <v>1</v>
      </c>
      <c r="D45" s="554"/>
      <c r="E45" s="554"/>
      <c r="F45" s="559">
        <v>0</v>
      </c>
      <c r="G45" s="553">
        <v>8</v>
      </c>
      <c r="H45" s="2819">
        <v>1</v>
      </c>
      <c r="I45" s="553">
        <v>0</v>
      </c>
      <c r="J45" s="2804">
        <v>1</v>
      </c>
      <c r="K45" s="587" t="s">
        <v>1041</v>
      </c>
      <c r="L45" s="588" t="s">
        <v>992</v>
      </c>
    </row>
    <row r="46" spans="1:13" s="67" customFormat="1" ht="15.75" thickTop="1" thickBot="1" x14ac:dyDescent="0.25">
      <c r="A46" s="24" t="s">
        <v>1042</v>
      </c>
      <c r="B46" s="559">
        <v>0</v>
      </c>
      <c r="C46" s="553">
        <v>7</v>
      </c>
      <c r="D46" s="554"/>
      <c r="E46" s="554"/>
      <c r="F46" s="559">
        <v>0</v>
      </c>
      <c r="G46" s="559">
        <v>0</v>
      </c>
      <c r="H46" s="2819">
        <v>1</v>
      </c>
      <c r="I46" s="553">
        <v>0</v>
      </c>
      <c r="J46" s="2804">
        <v>1</v>
      </c>
      <c r="K46" s="587" t="s">
        <v>1043</v>
      </c>
      <c r="L46" s="588" t="s">
        <v>994</v>
      </c>
      <c r="M46" s="67" t="s">
        <v>1019</v>
      </c>
    </row>
    <row r="47" spans="1:13" s="92" customFormat="1" ht="15.75" thickTop="1" thickBot="1" x14ac:dyDescent="0.25">
      <c r="A47" s="25" t="s">
        <v>1044</v>
      </c>
      <c r="B47" s="557">
        <v>82</v>
      </c>
      <c r="C47" s="557">
        <v>37</v>
      </c>
      <c r="D47" s="558"/>
      <c r="E47" s="558"/>
      <c r="F47" s="557">
        <v>-9</v>
      </c>
      <c r="G47" s="557">
        <v>620</v>
      </c>
      <c r="H47" s="2821">
        <v>1</v>
      </c>
      <c r="I47" s="557">
        <v>0</v>
      </c>
      <c r="J47" s="2806">
        <v>1</v>
      </c>
      <c r="K47" s="587" t="s">
        <v>1045</v>
      </c>
      <c r="L47" s="588" t="s">
        <v>994</v>
      </c>
    </row>
    <row r="48" spans="1:13" s="67" customFormat="1" ht="15" thickTop="1" x14ac:dyDescent="0.2">
      <c r="A48" s="24" t="s">
        <v>180</v>
      </c>
      <c r="B48" s="553">
        <v>13</v>
      </c>
      <c r="C48" s="553">
        <v>9</v>
      </c>
      <c r="D48" s="554"/>
      <c r="E48" s="554"/>
      <c r="F48" s="553">
        <v>-2</v>
      </c>
      <c r="G48" s="553">
        <v>38</v>
      </c>
      <c r="H48" s="2819">
        <v>7</v>
      </c>
      <c r="I48" s="553">
        <v>0</v>
      </c>
      <c r="J48" s="2804">
        <v>7</v>
      </c>
      <c r="K48" s="583" t="s">
        <v>1046</v>
      </c>
      <c r="L48" s="584" t="s">
        <v>1047</v>
      </c>
    </row>
    <row r="49" spans="1:12" x14ac:dyDescent="0.2">
      <c r="A49" s="22" t="s">
        <v>180</v>
      </c>
      <c r="B49" s="550"/>
      <c r="C49" s="550"/>
      <c r="D49" s="552"/>
      <c r="E49" s="552"/>
      <c r="F49" s="550"/>
      <c r="G49" s="550"/>
      <c r="H49" s="2818"/>
      <c r="I49" s="550"/>
      <c r="J49" s="2803"/>
      <c r="K49" s="589" t="s">
        <v>1048</v>
      </c>
      <c r="L49" s="590" t="s">
        <v>1047</v>
      </c>
    </row>
    <row r="50" spans="1:12" x14ac:dyDescent="0.2">
      <c r="A50" s="22" t="s">
        <v>180</v>
      </c>
      <c r="B50" s="550"/>
      <c r="C50" s="550"/>
      <c r="D50" s="552"/>
      <c r="E50" s="552"/>
      <c r="F50" s="550"/>
      <c r="G50" s="550"/>
      <c r="H50" s="2818"/>
      <c r="I50" s="550"/>
      <c r="J50" s="2803"/>
      <c r="K50" s="589" t="s">
        <v>1049</v>
      </c>
      <c r="L50" s="590" t="s">
        <v>1047</v>
      </c>
    </row>
    <row r="51" spans="1:12" x14ac:dyDescent="0.2">
      <c r="A51" s="22" t="s">
        <v>180</v>
      </c>
      <c r="B51" s="550"/>
      <c r="C51" s="550"/>
      <c r="D51" s="552"/>
      <c r="E51" s="552"/>
      <c r="F51" s="550"/>
      <c r="G51" s="550"/>
      <c r="H51" s="2818"/>
      <c r="I51" s="550"/>
      <c r="J51" s="2803"/>
      <c r="K51" s="589" t="s">
        <v>1050</v>
      </c>
      <c r="L51" s="590" t="s">
        <v>1047</v>
      </c>
    </row>
    <row r="52" spans="1:12" x14ac:dyDescent="0.2">
      <c r="A52" s="22" t="s">
        <v>180</v>
      </c>
      <c r="B52" s="550"/>
      <c r="C52" s="550"/>
      <c r="D52" s="552"/>
      <c r="E52" s="552"/>
      <c r="F52" s="550"/>
      <c r="G52" s="550"/>
      <c r="H52" s="2818"/>
      <c r="I52" s="550"/>
      <c r="J52" s="2803"/>
      <c r="K52" s="589" t="s">
        <v>1051</v>
      </c>
      <c r="L52" s="590" t="s">
        <v>1047</v>
      </c>
    </row>
    <row r="53" spans="1:12" x14ac:dyDescent="0.2">
      <c r="A53" s="22" t="s">
        <v>180</v>
      </c>
      <c r="B53" s="550"/>
      <c r="C53" s="550"/>
      <c r="D53" s="552"/>
      <c r="E53" s="552"/>
      <c r="F53" s="550"/>
      <c r="G53" s="550"/>
      <c r="H53" s="2818"/>
      <c r="I53" s="550"/>
      <c r="J53" s="2803"/>
      <c r="K53" s="589" t="s">
        <v>1052</v>
      </c>
      <c r="L53" s="590" t="s">
        <v>990</v>
      </c>
    </row>
    <row r="54" spans="1:12" ht="15" thickBot="1" x14ac:dyDescent="0.25">
      <c r="A54" s="22" t="s">
        <v>180</v>
      </c>
      <c r="B54" s="550"/>
      <c r="C54" s="550"/>
      <c r="D54" s="552"/>
      <c r="E54" s="552"/>
      <c r="F54" s="550"/>
      <c r="G54" s="550"/>
      <c r="H54" s="2818"/>
      <c r="I54" s="550"/>
      <c r="J54" s="2803"/>
      <c r="K54" s="585" t="s">
        <v>1053</v>
      </c>
      <c r="L54" s="586" t="s">
        <v>1054</v>
      </c>
    </row>
    <row r="55" spans="1:12" s="67" customFormat="1" ht="15" thickTop="1" x14ac:dyDescent="0.2">
      <c r="A55" s="24" t="s">
        <v>186</v>
      </c>
      <c r="B55" s="553">
        <v>4</v>
      </c>
      <c r="C55" s="559">
        <v>0</v>
      </c>
      <c r="D55" s="554"/>
      <c r="E55" s="554"/>
      <c r="F55" s="559">
        <v>0</v>
      </c>
      <c r="G55" s="553">
        <v>42</v>
      </c>
      <c r="H55" s="2819">
        <v>2</v>
      </c>
      <c r="I55" s="553">
        <v>0</v>
      </c>
      <c r="J55" s="2804">
        <v>2</v>
      </c>
      <c r="K55" s="583" t="s">
        <v>1055</v>
      </c>
      <c r="L55" s="584" t="s">
        <v>990</v>
      </c>
    </row>
    <row r="56" spans="1:12" ht="15" thickBot="1" x14ac:dyDescent="0.25">
      <c r="A56" s="22" t="s">
        <v>186</v>
      </c>
      <c r="B56" s="550"/>
      <c r="C56" s="550"/>
      <c r="D56" s="552"/>
      <c r="E56" s="552"/>
      <c r="F56" s="550"/>
      <c r="G56" s="550"/>
      <c r="H56" s="2818"/>
      <c r="I56" s="550"/>
      <c r="J56" s="2803"/>
      <c r="K56" s="585" t="s">
        <v>1056</v>
      </c>
      <c r="L56" s="586" t="s">
        <v>990</v>
      </c>
    </row>
    <row r="57" spans="1:12" s="67" customFormat="1" ht="15" thickTop="1" x14ac:dyDescent="0.2">
      <c r="A57" s="24" t="s">
        <v>191</v>
      </c>
      <c r="B57" s="553">
        <v>15</v>
      </c>
      <c r="C57" s="553">
        <v>6</v>
      </c>
      <c r="D57" s="554"/>
      <c r="E57" s="554"/>
      <c r="F57" s="553">
        <v>-1</v>
      </c>
      <c r="G57" s="553">
        <v>65</v>
      </c>
      <c r="H57" s="2819">
        <v>2</v>
      </c>
      <c r="I57" s="553">
        <v>0</v>
      </c>
      <c r="J57" s="2804">
        <v>2</v>
      </c>
      <c r="K57" s="583" t="s">
        <v>1057</v>
      </c>
      <c r="L57" s="584" t="s">
        <v>1007</v>
      </c>
    </row>
    <row r="58" spans="1:12" ht="15" thickBot="1" x14ac:dyDescent="0.25">
      <c r="A58" s="22" t="s">
        <v>191</v>
      </c>
      <c r="B58" s="550"/>
      <c r="C58" s="550"/>
      <c r="D58" s="552"/>
      <c r="E58" s="552"/>
      <c r="F58" s="550"/>
      <c r="G58" s="550"/>
      <c r="H58" s="2818"/>
      <c r="I58" s="550"/>
      <c r="J58" s="2803"/>
      <c r="K58" s="585" t="s">
        <v>1058</v>
      </c>
      <c r="L58" s="586" t="s">
        <v>1059</v>
      </c>
    </row>
    <row r="59" spans="1:12" s="67" customFormat="1" ht="15.75" thickTop="1" thickBot="1" x14ac:dyDescent="0.25">
      <c r="A59" s="24" t="s">
        <v>1060</v>
      </c>
      <c r="B59" s="553">
        <v>21</v>
      </c>
      <c r="C59" s="553">
        <v>8</v>
      </c>
      <c r="D59" s="554"/>
      <c r="E59" s="554"/>
      <c r="F59" s="553">
        <v>-3</v>
      </c>
      <c r="G59" s="553">
        <v>224</v>
      </c>
      <c r="H59" s="2819">
        <v>1</v>
      </c>
      <c r="I59" s="553">
        <v>0</v>
      </c>
      <c r="J59" s="2804">
        <v>1</v>
      </c>
      <c r="K59" s="587" t="s">
        <v>1061</v>
      </c>
      <c r="L59" s="588" t="s">
        <v>994</v>
      </c>
    </row>
    <row r="60" spans="1:12" s="67" customFormat="1" ht="15" thickTop="1" x14ac:dyDescent="0.2">
      <c r="A60" s="24" t="s">
        <v>210</v>
      </c>
      <c r="B60" s="553">
        <v>17</v>
      </c>
      <c r="C60" s="553">
        <v>1</v>
      </c>
      <c r="D60" s="554"/>
      <c r="E60" s="554"/>
      <c r="F60" s="553">
        <v>-1</v>
      </c>
      <c r="G60" s="553">
        <v>79</v>
      </c>
      <c r="H60" s="2819">
        <v>2</v>
      </c>
      <c r="I60" s="553">
        <v>0</v>
      </c>
      <c r="J60" s="2804">
        <v>2</v>
      </c>
      <c r="K60" s="583" t="s">
        <v>1062</v>
      </c>
      <c r="L60" s="584" t="s">
        <v>1005</v>
      </c>
    </row>
    <row r="61" spans="1:12" ht="15" thickBot="1" x14ac:dyDescent="0.25">
      <c r="A61" s="22" t="s">
        <v>210</v>
      </c>
      <c r="B61" s="550"/>
      <c r="C61" s="550"/>
      <c r="D61" s="552"/>
      <c r="E61" s="552"/>
      <c r="F61" s="550"/>
      <c r="G61" s="550"/>
      <c r="H61" s="2818"/>
      <c r="I61" s="550"/>
      <c r="J61" s="2803"/>
      <c r="K61" s="585" t="s">
        <v>1063</v>
      </c>
      <c r="L61" s="586" t="s">
        <v>992</v>
      </c>
    </row>
    <row r="62" spans="1:12" s="67" customFormat="1" ht="15.75" thickTop="1" thickBot="1" x14ac:dyDescent="0.25">
      <c r="A62" s="24" t="s">
        <v>1064</v>
      </c>
      <c r="B62" s="553">
        <v>20</v>
      </c>
      <c r="C62" s="553">
        <v>3</v>
      </c>
      <c r="D62" s="554"/>
      <c r="E62" s="554"/>
      <c r="F62" s="553">
        <v>-1</v>
      </c>
      <c r="G62" s="553">
        <v>277</v>
      </c>
      <c r="H62" s="2819">
        <v>1</v>
      </c>
      <c r="I62" s="553">
        <v>0</v>
      </c>
      <c r="J62" s="2804">
        <v>1</v>
      </c>
      <c r="K62" s="587" t="s">
        <v>1065</v>
      </c>
      <c r="L62" s="588" t="s">
        <v>994</v>
      </c>
    </row>
    <row r="63" spans="1:12" s="67" customFormat="1" ht="15" thickTop="1" x14ac:dyDescent="0.2">
      <c r="A63" s="44" t="s">
        <v>219</v>
      </c>
      <c r="B63" s="555">
        <v>10</v>
      </c>
      <c r="C63" s="555">
        <v>1</v>
      </c>
      <c r="D63" s="556"/>
      <c r="E63" s="556"/>
      <c r="F63" s="559">
        <v>0</v>
      </c>
      <c r="G63" s="555">
        <v>40</v>
      </c>
      <c r="H63" s="2820">
        <v>2</v>
      </c>
      <c r="I63" s="555">
        <v>0</v>
      </c>
      <c r="J63" s="2805">
        <v>2</v>
      </c>
      <c r="K63" s="583" t="s">
        <v>1066</v>
      </c>
      <c r="L63" s="584" t="s">
        <v>1001</v>
      </c>
    </row>
    <row r="64" spans="1:12" ht="15" thickBot="1" x14ac:dyDescent="0.25">
      <c r="A64" s="22" t="s">
        <v>219</v>
      </c>
      <c r="B64" s="550"/>
      <c r="C64" s="550"/>
      <c r="D64" s="552"/>
      <c r="E64" s="552"/>
      <c r="F64" s="550"/>
      <c r="G64" s="550"/>
      <c r="H64" s="2818"/>
      <c r="I64" s="550"/>
      <c r="J64" s="2803"/>
      <c r="K64" s="585" t="s">
        <v>1067</v>
      </c>
      <c r="L64" s="586" t="s">
        <v>1007</v>
      </c>
    </row>
    <row r="65" spans="1:12" s="67" customFormat="1" ht="15.75" thickTop="1" thickBot="1" x14ac:dyDescent="0.25">
      <c r="A65" s="24" t="s">
        <v>1068</v>
      </c>
      <c r="B65" s="553">
        <v>3</v>
      </c>
      <c r="C65" s="553">
        <v>2</v>
      </c>
      <c r="D65" s="554"/>
      <c r="E65" s="554"/>
      <c r="F65" s="553">
        <v>-1</v>
      </c>
      <c r="G65" s="553">
        <v>20</v>
      </c>
      <c r="H65" s="2819">
        <v>1</v>
      </c>
      <c r="I65" s="553">
        <v>0</v>
      </c>
      <c r="J65" s="2804">
        <v>1</v>
      </c>
      <c r="K65" s="587" t="s">
        <v>1069</v>
      </c>
      <c r="L65" s="588" t="s">
        <v>990</v>
      </c>
    </row>
    <row r="66" spans="1:12" s="67" customFormat="1" ht="15" thickTop="1" x14ac:dyDescent="0.2">
      <c r="A66" s="24" t="s">
        <v>222</v>
      </c>
      <c r="B66" s="553">
        <v>139</v>
      </c>
      <c r="C66" s="553">
        <v>93</v>
      </c>
      <c r="D66" s="554"/>
      <c r="E66" s="554"/>
      <c r="F66" s="553">
        <v>-24</v>
      </c>
      <c r="G66" s="553">
        <v>263</v>
      </c>
      <c r="H66" s="2819">
        <v>5</v>
      </c>
      <c r="I66" s="553">
        <v>0</v>
      </c>
      <c r="J66" s="2804">
        <v>5</v>
      </c>
      <c r="K66" s="583" t="s">
        <v>1070</v>
      </c>
      <c r="L66" s="584" t="s">
        <v>996</v>
      </c>
    </row>
    <row r="67" spans="1:12" x14ac:dyDescent="0.2">
      <c r="A67" s="22" t="s">
        <v>222</v>
      </c>
      <c r="B67" s="550"/>
      <c r="C67" s="550"/>
      <c r="D67" s="552"/>
      <c r="E67" s="552"/>
      <c r="F67" s="550"/>
      <c r="G67" s="550"/>
      <c r="H67" s="2818"/>
      <c r="I67" s="550"/>
      <c r="J67" s="2803"/>
      <c r="K67" s="589" t="s">
        <v>1071</v>
      </c>
      <c r="L67" s="590" t="s">
        <v>1001</v>
      </c>
    </row>
    <row r="68" spans="1:12" x14ac:dyDescent="0.2">
      <c r="A68" s="22" t="s">
        <v>222</v>
      </c>
      <c r="B68" s="550"/>
      <c r="C68" s="550"/>
      <c r="D68" s="552"/>
      <c r="E68" s="552"/>
      <c r="F68" s="550"/>
      <c r="G68" s="550"/>
      <c r="H68" s="2818"/>
      <c r="I68" s="550"/>
      <c r="J68" s="2803"/>
      <c r="K68" s="589" t="s">
        <v>1072</v>
      </c>
      <c r="L68" s="590" t="s">
        <v>1007</v>
      </c>
    </row>
    <row r="69" spans="1:12" x14ac:dyDescent="0.2">
      <c r="A69" s="22" t="s">
        <v>222</v>
      </c>
      <c r="B69" s="550"/>
      <c r="C69" s="550"/>
      <c r="D69" s="552"/>
      <c r="E69" s="552"/>
      <c r="F69" s="550"/>
      <c r="G69" s="550"/>
      <c r="H69" s="2818"/>
      <c r="I69" s="550"/>
      <c r="J69" s="2803"/>
      <c r="K69" s="589" t="s">
        <v>1073</v>
      </c>
      <c r="L69" s="590" t="s">
        <v>990</v>
      </c>
    </row>
    <row r="70" spans="1:12" ht="15" thickBot="1" x14ac:dyDescent="0.25">
      <c r="A70" s="22" t="s">
        <v>222</v>
      </c>
      <c r="B70" s="550"/>
      <c r="C70" s="550"/>
      <c r="D70" s="552"/>
      <c r="E70" s="552"/>
      <c r="F70" s="550"/>
      <c r="G70" s="550"/>
      <c r="H70" s="2818"/>
      <c r="I70" s="550"/>
      <c r="J70" s="2807"/>
      <c r="K70" s="585" t="s">
        <v>1074</v>
      </c>
      <c r="L70" s="586" t="s">
        <v>1075</v>
      </c>
    </row>
    <row r="71" spans="1:12" s="67" customFormat="1" ht="15" thickTop="1" x14ac:dyDescent="0.2">
      <c r="A71" s="24" t="s">
        <v>258</v>
      </c>
      <c r="B71" s="553">
        <v>2110</v>
      </c>
      <c r="C71" s="553">
        <v>695</v>
      </c>
      <c r="D71" s="554"/>
      <c r="E71" s="554"/>
      <c r="F71" s="553">
        <v>-227</v>
      </c>
      <c r="G71" s="553">
        <v>2816</v>
      </c>
      <c r="H71" s="2819">
        <v>90</v>
      </c>
      <c r="I71" s="553">
        <v>0</v>
      </c>
      <c r="J71" s="2804">
        <v>90</v>
      </c>
      <c r="K71" s="583" t="s">
        <v>1076</v>
      </c>
      <c r="L71" s="584" t="s">
        <v>1047</v>
      </c>
    </row>
    <row r="72" spans="1:12" x14ac:dyDescent="0.2">
      <c r="A72" s="22" t="s">
        <v>258</v>
      </c>
      <c r="B72" s="550"/>
      <c r="C72" s="550"/>
      <c r="D72" s="552"/>
      <c r="E72" s="552"/>
      <c r="F72" s="550"/>
      <c r="G72" s="550"/>
      <c r="H72" s="2818"/>
      <c r="I72" s="550"/>
      <c r="J72" s="2803"/>
      <c r="K72" s="589" t="s">
        <v>1077</v>
      </c>
      <c r="L72" s="590" t="s">
        <v>1047</v>
      </c>
    </row>
    <row r="73" spans="1:12" x14ac:dyDescent="0.2">
      <c r="A73" s="22" t="s">
        <v>258</v>
      </c>
      <c r="B73" s="550"/>
      <c r="C73" s="550"/>
      <c r="D73" s="552"/>
      <c r="E73" s="552"/>
      <c r="F73" s="550"/>
      <c r="G73" s="550"/>
      <c r="H73" s="2818"/>
      <c r="I73" s="550"/>
      <c r="J73" s="2803"/>
      <c r="K73" s="589" t="s">
        <v>1078</v>
      </c>
      <c r="L73" s="590" t="s">
        <v>1047</v>
      </c>
    </row>
    <row r="74" spans="1:12" x14ac:dyDescent="0.2">
      <c r="A74" s="22" t="s">
        <v>258</v>
      </c>
      <c r="B74" s="550"/>
      <c r="C74" s="550"/>
      <c r="D74" s="552"/>
      <c r="E74" s="552"/>
      <c r="F74" s="550"/>
      <c r="G74" s="550"/>
      <c r="H74" s="2818"/>
      <c r="I74" s="550"/>
      <c r="J74" s="2803"/>
      <c r="K74" s="589" t="s">
        <v>1079</v>
      </c>
      <c r="L74" s="590" t="s">
        <v>1047</v>
      </c>
    </row>
    <row r="75" spans="1:12" x14ac:dyDescent="0.2">
      <c r="A75" s="22" t="s">
        <v>258</v>
      </c>
      <c r="B75" s="550"/>
      <c r="C75" s="550"/>
      <c r="D75" s="552"/>
      <c r="E75" s="552"/>
      <c r="F75" s="550"/>
      <c r="G75" s="550"/>
      <c r="H75" s="2818"/>
      <c r="I75" s="550"/>
      <c r="J75" s="2803"/>
      <c r="K75" s="589" t="s">
        <v>1080</v>
      </c>
      <c r="L75" s="590" t="s">
        <v>1047</v>
      </c>
    </row>
    <row r="76" spans="1:12" x14ac:dyDescent="0.2">
      <c r="A76" s="22" t="s">
        <v>258</v>
      </c>
      <c r="B76" s="550"/>
      <c r="C76" s="550"/>
      <c r="D76" s="552"/>
      <c r="E76" s="552"/>
      <c r="F76" s="550"/>
      <c r="G76" s="550"/>
      <c r="H76" s="2818"/>
      <c r="I76" s="550"/>
      <c r="J76" s="2803"/>
      <c r="K76" s="589" t="s">
        <v>1081</v>
      </c>
      <c r="L76" s="590" t="s">
        <v>1047</v>
      </c>
    </row>
    <row r="77" spans="1:12" x14ac:dyDescent="0.2">
      <c r="A77" s="22" t="s">
        <v>258</v>
      </c>
      <c r="B77" s="550"/>
      <c r="C77" s="550"/>
      <c r="D77" s="552"/>
      <c r="E77" s="552"/>
      <c r="F77" s="550"/>
      <c r="G77" s="550"/>
      <c r="H77" s="2818"/>
      <c r="I77" s="550"/>
      <c r="J77" s="2803"/>
      <c r="K77" s="589" t="s">
        <v>1082</v>
      </c>
      <c r="L77" s="590" t="s">
        <v>1047</v>
      </c>
    </row>
    <row r="78" spans="1:12" x14ac:dyDescent="0.2">
      <c r="A78" s="22" t="s">
        <v>258</v>
      </c>
      <c r="B78" s="550"/>
      <c r="C78" s="550"/>
      <c r="D78" s="552"/>
      <c r="E78" s="552"/>
      <c r="F78" s="550"/>
      <c r="G78" s="550"/>
      <c r="H78" s="2818"/>
      <c r="I78" s="550"/>
      <c r="J78" s="2803"/>
      <c r="K78" s="589" t="s">
        <v>1083</v>
      </c>
      <c r="L78" s="590" t="s">
        <v>1047</v>
      </c>
    </row>
    <row r="79" spans="1:12" x14ac:dyDescent="0.2">
      <c r="A79" s="22" t="s">
        <v>258</v>
      </c>
      <c r="B79" s="550"/>
      <c r="C79" s="550"/>
      <c r="D79" s="552"/>
      <c r="E79" s="552"/>
      <c r="F79" s="550"/>
      <c r="G79" s="550"/>
      <c r="H79" s="2818"/>
      <c r="I79" s="550"/>
      <c r="J79" s="2803"/>
      <c r="K79" s="589" t="s">
        <v>4866</v>
      </c>
      <c r="L79" s="590" t="s">
        <v>1047</v>
      </c>
    </row>
    <row r="80" spans="1:12" x14ac:dyDescent="0.2">
      <c r="A80" s="22" t="s">
        <v>258</v>
      </c>
      <c r="B80" s="550"/>
      <c r="C80" s="550"/>
      <c r="D80" s="552"/>
      <c r="E80" s="552"/>
      <c r="F80" s="550"/>
      <c r="G80" s="550"/>
      <c r="H80" s="2818"/>
      <c r="I80" s="550"/>
      <c r="J80" s="2803"/>
      <c r="K80" s="589" t="s">
        <v>1084</v>
      </c>
      <c r="L80" s="590" t="s">
        <v>1047</v>
      </c>
    </row>
    <row r="81" spans="1:12" x14ac:dyDescent="0.2">
      <c r="A81" s="22" t="s">
        <v>258</v>
      </c>
      <c r="B81" s="550"/>
      <c r="C81" s="550"/>
      <c r="D81" s="552"/>
      <c r="E81" s="552"/>
      <c r="F81" s="550"/>
      <c r="G81" s="550"/>
      <c r="H81" s="2818"/>
      <c r="I81" s="550"/>
      <c r="J81" s="2803"/>
      <c r="K81" s="589" t="s">
        <v>1085</v>
      </c>
      <c r="L81" s="590" t="s">
        <v>1047</v>
      </c>
    </row>
    <row r="82" spans="1:12" x14ac:dyDescent="0.2">
      <c r="A82" s="22" t="s">
        <v>258</v>
      </c>
      <c r="B82" s="550"/>
      <c r="C82" s="550"/>
      <c r="D82" s="552"/>
      <c r="E82" s="552"/>
      <c r="F82" s="550"/>
      <c r="G82" s="550"/>
      <c r="H82" s="2818"/>
      <c r="I82" s="550"/>
      <c r="J82" s="2803"/>
      <c r="K82" s="589" t="s">
        <v>1086</v>
      </c>
      <c r="L82" s="590" t="s">
        <v>1047</v>
      </c>
    </row>
    <row r="83" spans="1:12" x14ac:dyDescent="0.2">
      <c r="A83" s="22" t="s">
        <v>258</v>
      </c>
      <c r="B83" s="550"/>
      <c r="C83" s="550"/>
      <c r="D83" s="552"/>
      <c r="E83" s="552"/>
      <c r="F83" s="550"/>
      <c r="G83" s="550"/>
      <c r="H83" s="2818"/>
      <c r="I83" s="550"/>
      <c r="J83" s="2803"/>
      <c r="K83" s="589" t="s">
        <v>1087</v>
      </c>
      <c r="L83" s="590" t="s">
        <v>1047</v>
      </c>
    </row>
    <row r="84" spans="1:12" x14ac:dyDescent="0.2">
      <c r="A84" s="22" t="s">
        <v>258</v>
      </c>
      <c r="B84" s="550"/>
      <c r="C84" s="550"/>
      <c r="D84" s="552"/>
      <c r="E84" s="552"/>
      <c r="F84" s="550"/>
      <c r="G84" s="550"/>
      <c r="H84" s="2818"/>
      <c r="I84" s="550"/>
      <c r="J84" s="2803"/>
      <c r="K84" s="589" t="s">
        <v>1088</v>
      </c>
      <c r="L84" s="590" t="s">
        <v>1047</v>
      </c>
    </row>
    <row r="85" spans="1:12" x14ac:dyDescent="0.2">
      <c r="A85" s="22" t="s">
        <v>258</v>
      </c>
      <c r="B85" s="550"/>
      <c r="C85" s="550"/>
      <c r="D85" s="552"/>
      <c r="E85" s="552"/>
      <c r="F85" s="550"/>
      <c r="G85" s="550"/>
      <c r="H85" s="2818"/>
      <c r="I85" s="550"/>
      <c r="J85" s="2803"/>
      <c r="K85" s="589" t="s">
        <v>1089</v>
      </c>
      <c r="L85" s="590" t="s">
        <v>1047</v>
      </c>
    </row>
    <row r="86" spans="1:12" x14ac:dyDescent="0.2">
      <c r="A86" s="22" t="s">
        <v>258</v>
      </c>
      <c r="B86" s="550"/>
      <c r="C86" s="550"/>
      <c r="D86" s="552"/>
      <c r="E86" s="552"/>
      <c r="F86" s="550"/>
      <c r="G86" s="550"/>
      <c r="H86" s="2818"/>
      <c r="I86" s="550"/>
      <c r="J86" s="2803"/>
      <c r="K86" s="589" t="s">
        <v>1090</v>
      </c>
      <c r="L86" s="590" t="s">
        <v>1047</v>
      </c>
    </row>
    <row r="87" spans="1:12" x14ac:dyDescent="0.2">
      <c r="A87" s="22" t="s">
        <v>258</v>
      </c>
      <c r="B87" s="550"/>
      <c r="C87" s="550"/>
      <c r="D87" s="552"/>
      <c r="E87" s="552"/>
      <c r="F87" s="550"/>
      <c r="G87" s="550"/>
      <c r="H87" s="2818"/>
      <c r="I87" s="550"/>
      <c r="J87" s="2803"/>
      <c r="K87" s="589" t="s">
        <v>1091</v>
      </c>
      <c r="L87" s="590" t="s">
        <v>1047</v>
      </c>
    </row>
    <row r="88" spans="1:12" x14ac:dyDescent="0.2">
      <c r="A88" s="22" t="s">
        <v>258</v>
      </c>
      <c r="B88" s="550"/>
      <c r="C88" s="550"/>
      <c r="D88" s="552"/>
      <c r="E88" s="552"/>
      <c r="F88" s="550"/>
      <c r="G88" s="550"/>
      <c r="H88" s="2818"/>
      <c r="I88" s="550"/>
      <c r="J88" s="2803"/>
      <c r="K88" s="589" t="s">
        <v>1092</v>
      </c>
      <c r="L88" s="590" t="s">
        <v>1047</v>
      </c>
    </row>
    <row r="89" spans="1:12" x14ac:dyDescent="0.2">
      <c r="A89" s="22" t="s">
        <v>258</v>
      </c>
      <c r="B89" s="550"/>
      <c r="C89" s="550"/>
      <c r="D89" s="552"/>
      <c r="E89" s="552"/>
      <c r="F89" s="550"/>
      <c r="G89" s="550"/>
      <c r="H89" s="2818"/>
      <c r="I89" s="550"/>
      <c r="J89" s="2803"/>
      <c r="K89" s="589" t="s">
        <v>1093</v>
      </c>
      <c r="L89" s="590" t="s">
        <v>1094</v>
      </c>
    </row>
    <row r="90" spans="1:12" x14ac:dyDescent="0.2">
      <c r="A90" s="22" t="s">
        <v>258</v>
      </c>
      <c r="B90" s="550"/>
      <c r="C90" s="550"/>
      <c r="D90" s="552"/>
      <c r="E90" s="552"/>
      <c r="F90" s="550"/>
      <c r="G90" s="550"/>
      <c r="H90" s="2818"/>
      <c r="I90" s="550"/>
      <c r="J90" s="2803"/>
      <c r="K90" s="589" t="s">
        <v>1095</v>
      </c>
      <c r="L90" s="590" t="s">
        <v>1047</v>
      </c>
    </row>
    <row r="91" spans="1:12" x14ac:dyDescent="0.2">
      <c r="A91" s="22" t="s">
        <v>258</v>
      </c>
      <c r="B91" s="550"/>
      <c r="C91" s="550"/>
      <c r="D91" s="552"/>
      <c r="E91" s="552"/>
      <c r="F91" s="550"/>
      <c r="G91" s="550"/>
      <c r="H91" s="2818"/>
      <c r="I91" s="550"/>
      <c r="J91" s="2803"/>
      <c r="K91" s="589" t="s">
        <v>1096</v>
      </c>
      <c r="L91" s="590" t="s">
        <v>1047</v>
      </c>
    </row>
    <row r="92" spans="1:12" x14ac:dyDescent="0.2">
      <c r="A92" s="22" t="s">
        <v>1097</v>
      </c>
      <c r="B92" s="550"/>
      <c r="C92" s="550"/>
      <c r="D92" s="552"/>
      <c r="E92" s="552"/>
      <c r="F92" s="550"/>
      <c r="G92" s="550"/>
      <c r="H92" s="2818"/>
      <c r="I92" s="550"/>
      <c r="J92" s="2803"/>
      <c r="K92" s="589" t="s">
        <v>1098</v>
      </c>
      <c r="L92" s="590" t="s">
        <v>1099</v>
      </c>
    </row>
    <row r="93" spans="1:12" x14ac:dyDescent="0.2">
      <c r="A93" s="22" t="s">
        <v>1097</v>
      </c>
      <c r="B93" s="550"/>
      <c r="C93" s="550"/>
      <c r="D93" s="552"/>
      <c r="E93" s="552"/>
      <c r="F93" s="550"/>
      <c r="G93" s="550"/>
      <c r="H93" s="2818"/>
      <c r="I93" s="550"/>
      <c r="J93" s="2803"/>
      <c r="K93" s="589" t="s">
        <v>1100</v>
      </c>
      <c r="L93" s="590" t="s">
        <v>1099</v>
      </c>
    </row>
    <row r="94" spans="1:12" x14ac:dyDescent="0.2">
      <c r="A94" s="22" t="s">
        <v>1097</v>
      </c>
      <c r="B94" s="550"/>
      <c r="C94" s="550"/>
      <c r="D94" s="552"/>
      <c r="E94" s="552"/>
      <c r="F94" s="550"/>
      <c r="G94" s="550"/>
      <c r="H94" s="2818"/>
      <c r="I94" s="550"/>
      <c r="J94" s="2803"/>
      <c r="K94" s="589" t="s">
        <v>1101</v>
      </c>
      <c r="L94" s="590" t="s">
        <v>996</v>
      </c>
    </row>
    <row r="95" spans="1:12" x14ac:dyDescent="0.2">
      <c r="A95" s="22" t="s">
        <v>1097</v>
      </c>
      <c r="B95" s="550"/>
      <c r="C95" s="550"/>
      <c r="D95" s="552"/>
      <c r="E95" s="552"/>
      <c r="F95" s="550"/>
      <c r="G95" s="550"/>
      <c r="H95" s="2818"/>
      <c r="I95" s="550"/>
      <c r="J95" s="2803"/>
      <c r="K95" s="589" t="s">
        <v>1102</v>
      </c>
      <c r="L95" s="590" t="s">
        <v>996</v>
      </c>
    </row>
    <row r="96" spans="1:12" x14ac:dyDescent="0.2">
      <c r="A96" s="22" t="s">
        <v>1097</v>
      </c>
      <c r="B96" s="550"/>
      <c r="C96" s="550"/>
      <c r="D96" s="552"/>
      <c r="E96" s="552"/>
      <c r="F96" s="550"/>
      <c r="G96" s="550"/>
      <c r="H96" s="2818"/>
      <c r="I96" s="550"/>
      <c r="J96" s="2803"/>
      <c r="K96" s="589" t="s">
        <v>1103</v>
      </c>
      <c r="L96" s="590" t="s">
        <v>999</v>
      </c>
    </row>
    <row r="97" spans="1:12" x14ac:dyDescent="0.2">
      <c r="A97" s="22" t="s">
        <v>1097</v>
      </c>
      <c r="B97" s="550"/>
      <c r="C97" s="550"/>
      <c r="D97" s="552"/>
      <c r="E97" s="552"/>
      <c r="F97" s="550"/>
      <c r="G97" s="550"/>
      <c r="H97" s="2818"/>
      <c r="I97" s="550"/>
      <c r="J97" s="2803"/>
      <c r="K97" s="589" t="s">
        <v>1104</v>
      </c>
      <c r="L97" s="590" t="s">
        <v>1016</v>
      </c>
    </row>
    <row r="98" spans="1:12" x14ac:dyDescent="0.2">
      <c r="A98" s="22" t="s">
        <v>1097</v>
      </c>
      <c r="B98" s="550"/>
      <c r="C98" s="550"/>
      <c r="D98" s="552"/>
      <c r="E98" s="552"/>
      <c r="F98" s="550"/>
      <c r="G98" s="550"/>
      <c r="H98" s="2818"/>
      <c r="I98" s="550"/>
      <c r="J98" s="2803"/>
      <c r="K98" s="589" t="s">
        <v>1105</v>
      </c>
      <c r="L98" s="590" t="s">
        <v>999</v>
      </c>
    </row>
    <row r="99" spans="1:12" x14ac:dyDescent="0.2">
      <c r="A99" s="22" t="s">
        <v>1097</v>
      </c>
      <c r="B99" s="550"/>
      <c r="C99" s="550"/>
      <c r="D99" s="552"/>
      <c r="E99" s="552"/>
      <c r="F99" s="550"/>
      <c r="G99" s="550"/>
      <c r="H99" s="2818"/>
      <c r="I99" s="550"/>
      <c r="J99" s="2803"/>
      <c r="K99" s="589" t="s">
        <v>1106</v>
      </c>
      <c r="L99" s="590" t="s">
        <v>1016</v>
      </c>
    </row>
    <row r="100" spans="1:12" x14ac:dyDescent="0.2">
      <c r="A100" s="22" t="s">
        <v>1097</v>
      </c>
      <c r="B100" s="550"/>
      <c r="C100" s="550"/>
      <c r="D100" s="552"/>
      <c r="E100" s="552"/>
      <c r="F100" s="550"/>
      <c r="G100" s="550"/>
      <c r="H100" s="2818"/>
      <c r="I100" s="550"/>
      <c r="J100" s="2803"/>
      <c r="K100" s="589" t="s">
        <v>1107</v>
      </c>
      <c r="L100" s="590" t="s">
        <v>1094</v>
      </c>
    </row>
    <row r="101" spans="1:12" x14ac:dyDescent="0.2">
      <c r="A101" s="22" t="s">
        <v>258</v>
      </c>
      <c r="B101" s="550"/>
      <c r="C101" s="550"/>
      <c r="D101" s="552"/>
      <c r="E101" s="552"/>
      <c r="F101" s="550"/>
      <c r="G101" s="550"/>
      <c r="H101" s="2818"/>
      <c r="I101" s="550"/>
      <c r="J101" s="2803"/>
      <c r="K101" s="589" t="s">
        <v>1108</v>
      </c>
      <c r="L101" s="590" t="s">
        <v>1047</v>
      </c>
    </row>
    <row r="102" spans="1:12" x14ac:dyDescent="0.2">
      <c r="A102" s="22" t="s">
        <v>258</v>
      </c>
      <c r="B102" s="550"/>
      <c r="C102" s="550"/>
      <c r="D102" s="552"/>
      <c r="E102" s="552"/>
      <c r="F102" s="550"/>
      <c r="G102" s="550"/>
      <c r="H102" s="2818"/>
      <c r="I102" s="550"/>
      <c r="J102" s="2803"/>
      <c r="K102" s="589" t="s">
        <v>1109</v>
      </c>
      <c r="L102" s="590" t="s">
        <v>1110</v>
      </c>
    </row>
    <row r="103" spans="1:12" x14ac:dyDescent="0.2">
      <c r="A103" s="22" t="s">
        <v>258</v>
      </c>
      <c r="B103" s="550"/>
      <c r="C103" s="550"/>
      <c r="D103" s="552"/>
      <c r="E103" s="552"/>
      <c r="F103" s="550"/>
      <c r="G103" s="550"/>
      <c r="H103" s="2818"/>
      <c r="I103" s="550"/>
      <c r="J103" s="2803"/>
      <c r="K103" s="589" t="s">
        <v>1111</v>
      </c>
      <c r="L103" s="590" t="s">
        <v>1047</v>
      </c>
    </row>
    <row r="104" spans="1:12" x14ac:dyDescent="0.2">
      <c r="A104" s="22" t="s">
        <v>258</v>
      </c>
      <c r="B104" s="550"/>
      <c r="C104" s="550"/>
      <c r="D104" s="552"/>
      <c r="E104" s="552"/>
      <c r="F104" s="550"/>
      <c r="G104" s="550"/>
      <c r="H104" s="2818"/>
      <c r="I104" s="550"/>
      <c r="J104" s="2803"/>
      <c r="K104" s="589" t="s">
        <v>1112</v>
      </c>
      <c r="L104" s="590" t="s">
        <v>1047</v>
      </c>
    </row>
    <row r="105" spans="1:12" x14ac:dyDescent="0.2">
      <c r="A105" s="22" t="s">
        <v>258</v>
      </c>
      <c r="B105" s="550"/>
      <c r="C105" s="550"/>
      <c r="D105" s="552"/>
      <c r="E105" s="552"/>
      <c r="F105" s="550"/>
      <c r="G105" s="550"/>
      <c r="H105" s="2818"/>
      <c r="I105" s="550"/>
      <c r="J105" s="2803"/>
      <c r="K105" s="589" t="s">
        <v>1113</v>
      </c>
      <c r="L105" s="590" t="s">
        <v>1047</v>
      </c>
    </row>
    <row r="106" spans="1:12" x14ac:dyDescent="0.2">
      <c r="A106" s="22" t="s">
        <v>258</v>
      </c>
      <c r="B106" s="550"/>
      <c r="C106" s="550"/>
      <c r="D106" s="552"/>
      <c r="E106" s="552"/>
      <c r="F106" s="550"/>
      <c r="G106" s="550"/>
      <c r="H106" s="2818"/>
      <c r="I106" s="550"/>
      <c r="J106" s="2803"/>
      <c r="K106" s="589" t="s">
        <v>1114</v>
      </c>
      <c r="L106" s="590" t="s">
        <v>1016</v>
      </c>
    </row>
    <row r="107" spans="1:12" x14ac:dyDescent="0.2">
      <c r="A107" s="22" t="s">
        <v>258</v>
      </c>
      <c r="B107" s="550"/>
      <c r="C107" s="550"/>
      <c r="D107" s="552"/>
      <c r="E107" s="552"/>
      <c r="F107" s="550"/>
      <c r="G107" s="550"/>
      <c r="H107" s="2818"/>
      <c r="I107" s="550"/>
      <c r="J107" s="2803"/>
      <c r="K107" s="589" t="s">
        <v>1115</v>
      </c>
      <c r="L107" s="590" t="s">
        <v>1047</v>
      </c>
    </row>
    <row r="108" spans="1:12" x14ac:dyDescent="0.2">
      <c r="A108" s="22" t="s">
        <v>258</v>
      </c>
      <c r="B108" s="550"/>
      <c r="C108" s="550"/>
      <c r="D108" s="552"/>
      <c r="E108" s="552"/>
      <c r="F108" s="550"/>
      <c r="G108" s="550"/>
      <c r="H108" s="2818"/>
      <c r="I108" s="550"/>
      <c r="J108" s="2803"/>
      <c r="K108" s="589" t="s">
        <v>1116</v>
      </c>
      <c r="L108" s="590" t="s">
        <v>1047</v>
      </c>
    </row>
    <row r="109" spans="1:12" x14ac:dyDescent="0.2">
      <c r="A109" s="22" t="s">
        <v>258</v>
      </c>
      <c r="B109" s="550"/>
      <c r="C109" s="550"/>
      <c r="D109" s="552"/>
      <c r="E109" s="552"/>
      <c r="F109" s="550"/>
      <c r="G109" s="550"/>
      <c r="H109" s="2818"/>
      <c r="I109" s="550"/>
      <c r="J109" s="2803"/>
      <c r="K109" s="589" t="s">
        <v>1117</v>
      </c>
      <c r="L109" s="590" t="s">
        <v>1001</v>
      </c>
    </row>
    <row r="110" spans="1:12" x14ac:dyDescent="0.2">
      <c r="A110" s="22" t="s">
        <v>258</v>
      </c>
      <c r="B110" s="550"/>
      <c r="C110" s="550"/>
      <c r="D110" s="552"/>
      <c r="E110" s="552"/>
      <c r="F110" s="550"/>
      <c r="G110" s="550"/>
      <c r="H110" s="2818"/>
      <c r="I110" s="550"/>
      <c r="J110" s="2803"/>
      <c r="K110" s="589" t="s">
        <v>1118</v>
      </c>
      <c r="L110" s="590" t="s">
        <v>1047</v>
      </c>
    </row>
    <row r="111" spans="1:12" x14ac:dyDescent="0.2">
      <c r="A111" s="22" t="s">
        <v>258</v>
      </c>
      <c r="B111" s="550"/>
      <c r="C111" s="550"/>
      <c r="D111" s="552"/>
      <c r="E111" s="552"/>
      <c r="F111" s="550"/>
      <c r="G111" s="550"/>
      <c r="H111" s="2818"/>
      <c r="I111" s="550"/>
      <c r="J111" s="2803"/>
      <c r="K111" s="589" t="s">
        <v>1119</v>
      </c>
      <c r="L111" s="590" t="s">
        <v>1047</v>
      </c>
    </row>
    <row r="112" spans="1:12" x14ac:dyDescent="0.2">
      <c r="A112" s="22" t="s">
        <v>258</v>
      </c>
      <c r="B112" s="550"/>
      <c r="C112" s="550"/>
      <c r="D112" s="552"/>
      <c r="E112" s="552"/>
      <c r="F112" s="550"/>
      <c r="G112" s="550"/>
      <c r="H112" s="2818"/>
      <c r="I112" s="550"/>
      <c r="J112" s="2803"/>
      <c r="K112" s="589" t="s">
        <v>1120</v>
      </c>
      <c r="L112" s="590" t="s">
        <v>1047</v>
      </c>
    </row>
    <row r="113" spans="1:12" x14ac:dyDescent="0.2">
      <c r="A113" s="22" t="s">
        <v>258</v>
      </c>
      <c r="B113" s="550"/>
      <c r="C113" s="550"/>
      <c r="D113" s="552"/>
      <c r="E113" s="552"/>
      <c r="F113" s="550"/>
      <c r="G113" s="550"/>
      <c r="H113" s="2818"/>
      <c r="I113" s="550"/>
      <c r="J113" s="2803"/>
      <c r="K113" s="589" t="s">
        <v>1121</v>
      </c>
      <c r="L113" s="590" t="s">
        <v>1047</v>
      </c>
    </row>
    <row r="114" spans="1:12" x14ac:dyDescent="0.2">
      <c r="A114" s="22" t="s">
        <v>258</v>
      </c>
      <c r="B114" s="550"/>
      <c r="C114" s="550"/>
      <c r="D114" s="552"/>
      <c r="E114" s="552"/>
      <c r="F114" s="550"/>
      <c r="G114" s="550"/>
      <c r="H114" s="2818"/>
      <c r="I114" s="550"/>
      <c r="J114" s="2803"/>
      <c r="K114" s="589" t="s">
        <v>1122</v>
      </c>
      <c r="L114" s="590" t="s">
        <v>1047</v>
      </c>
    </row>
    <row r="115" spans="1:12" x14ac:dyDescent="0.2">
      <c r="A115" s="22" t="s">
        <v>258</v>
      </c>
      <c r="B115" s="550"/>
      <c r="C115" s="550"/>
      <c r="D115" s="552"/>
      <c r="E115" s="552"/>
      <c r="F115" s="550"/>
      <c r="G115" s="550"/>
      <c r="H115" s="2818"/>
      <c r="I115" s="550"/>
      <c r="J115" s="2803"/>
      <c r="K115" s="589" t="s">
        <v>1123</v>
      </c>
      <c r="L115" s="590" t="s">
        <v>1001</v>
      </c>
    </row>
    <row r="116" spans="1:12" x14ac:dyDescent="0.2">
      <c r="A116" s="22" t="s">
        <v>258</v>
      </c>
      <c r="B116" s="550"/>
      <c r="C116" s="550"/>
      <c r="D116" s="552"/>
      <c r="E116" s="552"/>
      <c r="F116" s="550"/>
      <c r="G116" s="550"/>
      <c r="H116" s="2818"/>
      <c r="I116" s="550"/>
      <c r="J116" s="2803"/>
      <c r="K116" s="589" t="s">
        <v>1124</v>
      </c>
      <c r="L116" s="590" t="s">
        <v>1001</v>
      </c>
    </row>
    <row r="117" spans="1:12" x14ac:dyDescent="0.2">
      <c r="A117" s="22" t="s">
        <v>258</v>
      </c>
      <c r="B117" s="550"/>
      <c r="C117" s="550"/>
      <c r="D117" s="552"/>
      <c r="E117" s="552"/>
      <c r="F117" s="550"/>
      <c r="G117" s="550"/>
      <c r="H117" s="2818"/>
      <c r="I117" s="550"/>
      <c r="J117" s="2803"/>
      <c r="K117" s="589" t="s">
        <v>1125</v>
      </c>
      <c r="L117" s="590" t="s">
        <v>1047</v>
      </c>
    </row>
    <row r="118" spans="1:12" x14ac:dyDescent="0.2">
      <c r="A118" s="22" t="s">
        <v>258</v>
      </c>
      <c r="B118" s="550"/>
      <c r="C118" s="550"/>
      <c r="D118" s="552"/>
      <c r="E118" s="552"/>
      <c r="F118" s="550"/>
      <c r="G118" s="550"/>
      <c r="H118" s="2818"/>
      <c r="I118" s="550"/>
      <c r="J118" s="2803"/>
      <c r="K118" s="589" t="s">
        <v>1126</v>
      </c>
      <c r="L118" s="590" t="s">
        <v>1047</v>
      </c>
    </row>
    <row r="119" spans="1:12" x14ac:dyDescent="0.2">
      <c r="A119" s="22" t="s">
        <v>258</v>
      </c>
      <c r="B119" s="550"/>
      <c r="C119" s="550"/>
      <c r="D119" s="552"/>
      <c r="E119" s="552"/>
      <c r="F119" s="550"/>
      <c r="G119" s="550"/>
      <c r="H119" s="2818"/>
      <c r="I119" s="550"/>
      <c r="J119" s="2803"/>
      <c r="K119" s="589" t="s">
        <v>1127</v>
      </c>
      <c r="L119" s="590" t="s">
        <v>1047</v>
      </c>
    </row>
    <row r="120" spans="1:12" x14ac:dyDescent="0.2">
      <c r="A120" s="22" t="s">
        <v>258</v>
      </c>
      <c r="B120" s="550"/>
      <c r="C120" s="550"/>
      <c r="D120" s="552"/>
      <c r="E120" s="552"/>
      <c r="F120" s="550"/>
      <c r="G120" s="550"/>
      <c r="H120" s="2818"/>
      <c r="I120" s="550"/>
      <c r="J120" s="2803"/>
      <c r="K120" s="589" t="s">
        <v>1128</v>
      </c>
      <c r="L120" s="590" t="s">
        <v>1016</v>
      </c>
    </row>
    <row r="121" spans="1:12" x14ac:dyDescent="0.2">
      <c r="A121" s="22" t="s">
        <v>258</v>
      </c>
      <c r="B121" s="550"/>
      <c r="C121" s="550"/>
      <c r="D121" s="552"/>
      <c r="E121" s="552"/>
      <c r="F121" s="550"/>
      <c r="G121" s="550"/>
      <c r="H121" s="2818"/>
      <c r="I121" s="550"/>
      <c r="J121" s="2803"/>
      <c r="K121" s="589" t="s">
        <v>1129</v>
      </c>
      <c r="L121" s="590" t="s">
        <v>1016</v>
      </c>
    </row>
    <row r="122" spans="1:12" x14ac:dyDescent="0.2">
      <c r="A122" s="22" t="s">
        <v>258</v>
      </c>
      <c r="B122" s="550"/>
      <c r="C122" s="550"/>
      <c r="D122" s="552"/>
      <c r="E122" s="552"/>
      <c r="F122" s="550"/>
      <c r="G122" s="550"/>
      <c r="H122" s="2818"/>
      <c r="I122" s="550"/>
      <c r="J122" s="2803"/>
      <c r="K122" s="589" t="s">
        <v>1130</v>
      </c>
      <c r="L122" s="590" t="s">
        <v>1012</v>
      </c>
    </row>
    <row r="123" spans="1:12" x14ac:dyDescent="0.2">
      <c r="A123" s="22" t="s">
        <v>258</v>
      </c>
      <c r="B123" s="550"/>
      <c r="C123" s="550"/>
      <c r="D123" s="552"/>
      <c r="E123" s="552"/>
      <c r="F123" s="550"/>
      <c r="G123" s="550"/>
      <c r="H123" s="2818"/>
      <c r="I123" s="550"/>
      <c r="J123" s="2803"/>
      <c r="K123" s="589" t="s">
        <v>1131</v>
      </c>
      <c r="L123" s="590" t="s">
        <v>1047</v>
      </c>
    </row>
    <row r="124" spans="1:12" x14ac:dyDescent="0.2">
      <c r="A124" s="22" t="s">
        <v>258</v>
      </c>
      <c r="B124" s="550"/>
      <c r="C124" s="550"/>
      <c r="D124" s="552"/>
      <c r="E124" s="552"/>
      <c r="F124" s="550"/>
      <c r="G124" s="550"/>
      <c r="H124" s="2818"/>
      <c r="I124" s="550"/>
      <c r="J124" s="2803"/>
      <c r="K124" s="589" t="s">
        <v>1132</v>
      </c>
      <c r="L124" s="590" t="s">
        <v>1133</v>
      </c>
    </row>
    <row r="125" spans="1:12" x14ac:dyDescent="0.2">
      <c r="A125" s="22" t="s">
        <v>258</v>
      </c>
      <c r="B125" s="550"/>
      <c r="C125" s="550"/>
      <c r="D125" s="552"/>
      <c r="E125" s="552"/>
      <c r="F125" s="550"/>
      <c r="G125" s="550"/>
      <c r="H125" s="2818"/>
      <c r="I125" s="550"/>
      <c r="J125" s="2803"/>
      <c r="K125" s="589" t="s">
        <v>1134</v>
      </c>
      <c r="L125" s="590" t="s">
        <v>1135</v>
      </c>
    </row>
    <row r="126" spans="1:12" x14ac:dyDescent="0.2">
      <c r="A126" s="22" t="s">
        <v>258</v>
      </c>
      <c r="B126" s="550"/>
      <c r="C126" s="550"/>
      <c r="D126" s="552"/>
      <c r="E126" s="552"/>
      <c r="F126" s="550"/>
      <c r="G126" s="550"/>
      <c r="H126" s="2818"/>
      <c r="I126" s="550"/>
      <c r="J126" s="2803"/>
      <c r="K126" s="589" t="s">
        <v>1136</v>
      </c>
      <c r="L126" s="590" t="s">
        <v>1001</v>
      </c>
    </row>
    <row r="127" spans="1:12" x14ac:dyDescent="0.2">
      <c r="A127" s="22" t="s">
        <v>258</v>
      </c>
      <c r="B127" s="550"/>
      <c r="C127" s="550"/>
      <c r="D127" s="552"/>
      <c r="E127" s="552"/>
      <c r="F127" s="550"/>
      <c r="G127" s="550"/>
      <c r="H127" s="2818"/>
      <c r="I127" s="550"/>
      <c r="J127" s="2803"/>
      <c r="K127" s="589" t="s">
        <v>1137</v>
      </c>
      <c r="L127" s="590" t="s">
        <v>1047</v>
      </c>
    </row>
    <row r="128" spans="1:12" x14ac:dyDescent="0.2">
      <c r="A128" s="22" t="s">
        <v>1097</v>
      </c>
      <c r="B128" s="550"/>
      <c r="C128" s="550"/>
      <c r="D128" s="552"/>
      <c r="E128" s="552"/>
      <c r="F128" s="550"/>
      <c r="G128" s="550"/>
      <c r="H128" s="2818"/>
      <c r="I128" s="550"/>
      <c r="J128" s="2803"/>
      <c r="K128" s="589" t="s">
        <v>1138</v>
      </c>
      <c r="L128" s="590" t="s">
        <v>1139</v>
      </c>
    </row>
    <row r="129" spans="1:12" x14ac:dyDescent="0.2">
      <c r="A129" s="22" t="s">
        <v>1097</v>
      </c>
      <c r="B129" s="550"/>
      <c r="C129" s="550"/>
      <c r="D129" s="552"/>
      <c r="E129" s="552"/>
      <c r="F129" s="550"/>
      <c r="G129" s="550"/>
      <c r="H129" s="2818"/>
      <c r="I129" s="550"/>
      <c r="J129" s="2803"/>
      <c r="K129" s="589" t="s">
        <v>1140</v>
      </c>
      <c r="L129" s="590" t="s">
        <v>1141</v>
      </c>
    </row>
    <row r="130" spans="1:12" x14ac:dyDescent="0.2">
      <c r="A130" s="22" t="s">
        <v>1097</v>
      </c>
      <c r="B130" s="550"/>
      <c r="C130" s="550"/>
      <c r="D130" s="552"/>
      <c r="E130" s="552"/>
      <c r="F130" s="550"/>
      <c r="G130" s="550"/>
      <c r="H130" s="2818"/>
      <c r="I130" s="550"/>
      <c r="J130" s="2803"/>
      <c r="K130" s="589" t="s">
        <v>1142</v>
      </c>
      <c r="L130" s="590" t="s">
        <v>1143</v>
      </c>
    </row>
    <row r="131" spans="1:12" x14ac:dyDescent="0.2">
      <c r="A131" s="22" t="s">
        <v>1097</v>
      </c>
      <c r="B131" s="550"/>
      <c r="C131" s="550"/>
      <c r="D131" s="552"/>
      <c r="E131" s="552"/>
      <c r="F131" s="550"/>
      <c r="G131" s="550"/>
      <c r="H131" s="2818"/>
      <c r="I131" s="550"/>
      <c r="J131" s="2803"/>
      <c r="K131" s="589" t="s">
        <v>1144</v>
      </c>
      <c r="L131" s="590" t="s">
        <v>1016</v>
      </c>
    </row>
    <row r="132" spans="1:12" x14ac:dyDescent="0.2">
      <c r="A132" s="22" t="s">
        <v>1097</v>
      </c>
      <c r="B132" s="550"/>
      <c r="C132" s="550"/>
      <c r="D132" s="552"/>
      <c r="E132" s="552"/>
      <c r="F132" s="550"/>
      <c r="G132" s="550"/>
      <c r="H132" s="2818"/>
      <c r="I132" s="550"/>
      <c r="J132" s="2803"/>
      <c r="K132" s="589" t="s">
        <v>1145</v>
      </c>
      <c r="L132" s="590" t="s">
        <v>1016</v>
      </c>
    </row>
    <row r="133" spans="1:12" x14ac:dyDescent="0.2">
      <c r="A133" s="22" t="s">
        <v>1097</v>
      </c>
      <c r="B133" s="550"/>
      <c r="C133" s="550"/>
      <c r="D133" s="552"/>
      <c r="E133" s="552"/>
      <c r="F133" s="550"/>
      <c r="G133" s="550"/>
      <c r="H133" s="2818"/>
      <c r="I133" s="550"/>
      <c r="J133" s="2803"/>
      <c r="K133" s="589" t="s">
        <v>1146</v>
      </c>
      <c r="L133" s="590" t="s">
        <v>1016</v>
      </c>
    </row>
    <row r="134" spans="1:12" x14ac:dyDescent="0.2">
      <c r="A134" s="22" t="s">
        <v>1097</v>
      </c>
      <c r="B134" s="550"/>
      <c r="C134" s="550"/>
      <c r="D134" s="552"/>
      <c r="E134" s="552"/>
      <c r="F134" s="550"/>
      <c r="G134" s="550"/>
      <c r="H134" s="2818"/>
      <c r="I134" s="550"/>
      <c r="J134" s="2803"/>
      <c r="K134" s="589" t="s">
        <v>1147</v>
      </c>
      <c r="L134" s="590" t="s">
        <v>1148</v>
      </c>
    </row>
    <row r="135" spans="1:12" x14ac:dyDescent="0.2">
      <c r="A135" s="22" t="s">
        <v>1097</v>
      </c>
      <c r="B135" s="550"/>
      <c r="C135" s="550"/>
      <c r="D135" s="552"/>
      <c r="E135" s="552"/>
      <c r="F135" s="550"/>
      <c r="G135" s="550"/>
      <c r="H135" s="2818"/>
      <c r="I135" s="550"/>
      <c r="J135" s="2803"/>
      <c r="K135" s="589" t="s">
        <v>1149</v>
      </c>
      <c r="L135" s="590" t="s">
        <v>1007</v>
      </c>
    </row>
    <row r="136" spans="1:12" x14ac:dyDescent="0.2">
      <c r="A136" s="22" t="s">
        <v>1097</v>
      </c>
      <c r="B136" s="550"/>
      <c r="C136" s="550"/>
      <c r="D136" s="552"/>
      <c r="E136" s="552"/>
      <c r="F136" s="550"/>
      <c r="G136" s="550"/>
      <c r="H136" s="2818"/>
      <c r="I136" s="550"/>
      <c r="J136" s="2803"/>
      <c r="K136" s="589" t="s">
        <v>1150</v>
      </c>
      <c r="L136" s="590" t="s">
        <v>1016</v>
      </c>
    </row>
    <row r="137" spans="1:12" x14ac:dyDescent="0.2">
      <c r="A137" s="22" t="s">
        <v>1097</v>
      </c>
      <c r="B137" s="550"/>
      <c r="C137" s="550"/>
      <c r="D137" s="552"/>
      <c r="E137" s="552"/>
      <c r="F137" s="550"/>
      <c r="G137" s="550"/>
      <c r="H137" s="2818"/>
      <c r="I137" s="550"/>
      <c r="J137" s="2803"/>
      <c r="K137" s="589" t="s">
        <v>1151</v>
      </c>
      <c r="L137" s="590" t="s">
        <v>1035</v>
      </c>
    </row>
    <row r="138" spans="1:12" x14ac:dyDescent="0.2">
      <c r="A138" s="22" t="s">
        <v>1097</v>
      </c>
      <c r="B138" s="550"/>
      <c r="C138" s="550"/>
      <c r="D138" s="552"/>
      <c r="E138" s="552"/>
      <c r="F138" s="550"/>
      <c r="G138" s="550"/>
      <c r="H138" s="2818"/>
      <c r="I138" s="550"/>
      <c r="J138" s="2803"/>
      <c r="K138" s="589" t="s">
        <v>1152</v>
      </c>
      <c r="L138" s="590" t="s">
        <v>1035</v>
      </c>
    </row>
    <row r="139" spans="1:12" x14ac:dyDescent="0.2">
      <c r="A139" s="22" t="s">
        <v>1097</v>
      </c>
      <c r="B139" s="550"/>
      <c r="C139" s="550"/>
      <c r="D139" s="552"/>
      <c r="E139" s="552"/>
      <c r="F139" s="550"/>
      <c r="G139" s="550"/>
      <c r="H139" s="2818"/>
      <c r="I139" s="550"/>
      <c r="J139" s="2803"/>
      <c r="K139" s="589" t="s">
        <v>1153</v>
      </c>
      <c r="L139" s="590" t="s">
        <v>1012</v>
      </c>
    </row>
    <row r="140" spans="1:12" x14ac:dyDescent="0.2">
      <c r="A140" s="22" t="s">
        <v>1097</v>
      </c>
      <c r="B140" s="550"/>
      <c r="C140" s="550"/>
      <c r="D140" s="552"/>
      <c r="E140" s="552"/>
      <c r="F140" s="550"/>
      <c r="G140" s="550"/>
      <c r="H140" s="2818"/>
      <c r="I140" s="550"/>
      <c r="J140" s="2803"/>
      <c r="K140" s="589" t="s">
        <v>1154</v>
      </c>
      <c r="L140" s="590" t="s">
        <v>1012</v>
      </c>
    </row>
    <row r="141" spans="1:12" x14ac:dyDescent="0.2">
      <c r="A141" s="22" t="s">
        <v>1097</v>
      </c>
      <c r="B141" s="550"/>
      <c r="C141" s="550"/>
      <c r="D141" s="552"/>
      <c r="E141" s="552"/>
      <c r="F141" s="550"/>
      <c r="G141" s="550"/>
      <c r="H141" s="2818"/>
      <c r="I141" s="550"/>
      <c r="J141" s="2803"/>
      <c r="K141" s="589" t="s">
        <v>1155</v>
      </c>
      <c r="L141" s="590" t="s">
        <v>1139</v>
      </c>
    </row>
    <row r="142" spans="1:12" x14ac:dyDescent="0.2">
      <c r="A142" s="22" t="s">
        <v>1097</v>
      </c>
      <c r="B142" s="550"/>
      <c r="C142" s="550"/>
      <c r="D142" s="552"/>
      <c r="E142" s="552"/>
      <c r="F142" s="550"/>
      <c r="G142" s="550"/>
      <c r="H142" s="2818"/>
      <c r="I142" s="550"/>
      <c r="J142" s="2803"/>
      <c r="K142" s="589" t="s">
        <v>1156</v>
      </c>
      <c r="L142" s="590" t="s">
        <v>1016</v>
      </c>
    </row>
    <row r="143" spans="1:12" x14ac:dyDescent="0.2">
      <c r="A143" s="22" t="s">
        <v>1097</v>
      </c>
      <c r="B143" s="550"/>
      <c r="C143" s="550"/>
      <c r="D143" s="552"/>
      <c r="E143" s="552"/>
      <c r="F143" s="550"/>
      <c r="G143" s="550"/>
      <c r="H143" s="2818"/>
      <c r="I143" s="550"/>
      <c r="J143" s="2803"/>
      <c r="K143" s="589" t="s">
        <v>1157</v>
      </c>
      <c r="L143" s="590" t="s">
        <v>1001</v>
      </c>
    </row>
    <row r="144" spans="1:12" x14ac:dyDescent="0.2">
      <c r="A144" s="22" t="s">
        <v>1097</v>
      </c>
      <c r="B144" s="550"/>
      <c r="C144" s="550"/>
      <c r="D144" s="552"/>
      <c r="E144" s="552"/>
      <c r="F144" s="550"/>
      <c r="G144" s="550"/>
      <c r="H144" s="2818"/>
      <c r="I144" s="550"/>
      <c r="J144" s="2803"/>
      <c r="K144" s="589" t="s">
        <v>1158</v>
      </c>
      <c r="L144" s="590" t="s">
        <v>1001</v>
      </c>
    </row>
    <row r="145" spans="1:12" x14ac:dyDescent="0.2">
      <c r="A145" s="22" t="s">
        <v>1097</v>
      </c>
      <c r="B145" s="550"/>
      <c r="C145" s="550"/>
      <c r="D145" s="552"/>
      <c r="E145" s="552"/>
      <c r="F145" s="550"/>
      <c r="G145" s="550"/>
      <c r="H145" s="2818"/>
      <c r="I145" s="550"/>
      <c r="J145" s="2803"/>
      <c r="K145" s="589" t="s">
        <v>1159</v>
      </c>
      <c r="L145" s="590" t="s">
        <v>1001</v>
      </c>
    </row>
    <row r="146" spans="1:12" x14ac:dyDescent="0.2">
      <c r="A146" s="22" t="s">
        <v>1097</v>
      </c>
      <c r="B146" s="550"/>
      <c r="C146" s="550"/>
      <c r="D146" s="552"/>
      <c r="E146" s="552"/>
      <c r="F146" s="550"/>
      <c r="G146" s="550"/>
      <c r="H146" s="2818"/>
      <c r="I146" s="550"/>
      <c r="J146" s="2803"/>
      <c r="K146" s="589" t="s">
        <v>1160</v>
      </c>
      <c r="L146" s="590" t="s">
        <v>1001</v>
      </c>
    </row>
    <row r="147" spans="1:12" x14ac:dyDescent="0.2">
      <c r="A147" s="22" t="s">
        <v>1097</v>
      </c>
      <c r="B147" s="550"/>
      <c r="C147" s="550"/>
      <c r="D147" s="552"/>
      <c r="E147" s="552"/>
      <c r="F147" s="550"/>
      <c r="G147" s="550"/>
      <c r="H147" s="2818"/>
      <c r="I147" s="550"/>
      <c r="J147" s="2803"/>
      <c r="K147" s="589" t="s">
        <v>1161</v>
      </c>
      <c r="L147" s="590" t="s">
        <v>1012</v>
      </c>
    </row>
    <row r="148" spans="1:12" x14ac:dyDescent="0.2">
      <c r="A148" s="22" t="s">
        <v>1097</v>
      </c>
      <c r="B148" s="550"/>
      <c r="C148" s="550"/>
      <c r="D148" s="552"/>
      <c r="E148" s="552"/>
      <c r="F148" s="550"/>
      <c r="G148" s="550"/>
      <c r="H148" s="2818"/>
      <c r="I148" s="550"/>
      <c r="J148" s="2803"/>
      <c r="K148" s="589" t="s">
        <v>1162</v>
      </c>
      <c r="L148" s="590" t="s">
        <v>1012</v>
      </c>
    </row>
    <row r="149" spans="1:12" x14ac:dyDescent="0.2">
      <c r="A149" s="22" t="s">
        <v>258</v>
      </c>
      <c r="B149" s="550"/>
      <c r="C149" s="550"/>
      <c r="D149" s="552"/>
      <c r="E149" s="552"/>
      <c r="F149" s="550"/>
      <c r="G149" s="550"/>
      <c r="H149" s="2818"/>
      <c r="I149" s="550"/>
      <c r="J149" s="2803"/>
      <c r="K149" s="589" t="s">
        <v>1163</v>
      </c>
      <c r="L149" s="590" t="s">
        <v>1047</v>
      </c>
    </row>
    <row r="150" spans="1:12" x14ac:dyDescent="0.2">
      <c r="A150" s="22" t="s">
        <v>258</v>
      </c>
      <c r="B150" s="550"/>
      <c r="C150" s="550"/>
      <c r="D150" s="552"/>
      <c r="E150" s="552"/>
      <c r="F150" s="550"/>
      <c r="G150" s="550"/>
      <c r="H150" s="2818"/>
      <c r="I150" s="550"/>
      <c r="J150" s="2803"/>
      <c r="K150" s="589" t="s">
        <v>1164</v>
      </c>
      <c r="L150" s="590" t="s">
        <v>1047</v>
      </c>
    </row>
    <row r="151" spans="1:12" x14ac:dyDescent="0.2">
      <c r="A151" s="22" t="s">
        <v>258</v>
      </c>
      <c r="B151" s="550"/>
      <c r="C151" s="550"/>
      <c r="D151" s="552"/>
      <c r="E151" s="552"/>
      <c r="F151" s="550"/>
      <c r="G151" s="550"/>
      <c r="H151" s="2818"/>
      <c r="I151" s="550"/>
      <c r="J151" s="2803"/>
      <c r="K151" s="589" t="s">
        <v>1165</v>
      </c>
      <c r="L151" s="590" t="s">
        <v>1001</v>
      </c>
    </row>
    <row r="152" spans="1:12" x14ac:dyDescent="0.2">
      <c r="A152" s="22" t="s">
        <v>258</v>
      </c>
      <c r="B152" s="550"/>
      <c r="C152" s="550"/>
      <c r="D152" s="552"/>
      <c r="E152" s="552"/>
      <c r="F152" s="550"/>
      <c r="G152" s="550"/>
      <c r="H152" s="2818"/>
      <c r="I152" s="550"/>
      <c r="J152" s="2803"/>
      <c r="K152" s="589" t="s">
        <v>1166</v>
      </c>
      <c r="L152" s="590" t="s">
        <v>1047</v>
      </c>
    </row>
    <row r="153" spans="1:12" x14ac:dyDescent="0.2">
      <c r="A153" s="22" t="s">
        <v>258</v>
      </c>
      <c r="B153" s="550"/>
      <c r="C153" s="550"/>
      <c r="D153" s="552"/>
      <c r="E153" s="552"/>
      <c r="F153" s="550"/>
      <c r="G153" s="550"/>
      <c r="H153" s="2818"/>
      <c r="I153" s="550"/>
      <c r="J153" s="2803"/>
      <c r="K153" s="589" t="s">
        <v>1167</v>
      </c>
      <c r="L153" s="590" t="s">
        <v>1047</v>
      </c>
    </row>
    <row r="154" spans="1:12" x14ac:dyDescent="0.2">
      <c r="A154" s="22" t="s">
        <v>258</v>
      </c>
      <c r="B154" s="550"/>
      <c r="C154" s="550"/>
      <c r="D154" s="552"/>
      <c r="E154" s="552"/>
      <c r="F154" s="550"/>
      <c r="G154" s="550"/>
      <c r="H154" s="2818"/>
      <c r="I154" s="550"/>
      <c r="J154" s="2803"/>
      <c r="K154" s="589" t="s">
        <v>1168</v>
      </c>
      <c r="L154" s="590" t="s">
        <v>1047</v>
      </c>
    </row>
    <row r="155" spans="1:12" x14ac:dyDescent="0.2">
      <c r="A155" s="22" t="s">
        <v>258</v>
      </c>
      <c r="B155" s="550"/>
      <c r="C155" s="550"/>
      <c r="D155" s="552"/>
      <c r="E155" s="552"/>
      <c r="F155" s="550"/>
      <c r="G155" s="550"/>
      <c r="H155" s="2818"/>
      <c r="I155" s="550"/>
      <c r="J155" s="2803"/>
      <c r="K155" s="589" t="s">
        <v>1169</v>
      </c>
      <c r="L155" s="590" t="s">
        <v>1047</v>
      </c>
    </row>
    <row r="156" spans="1:12" x14ac:dyDescent="0.2">
      <c r="A156" s="22" t="s">
        <v>258</v>
      </c>
      <c r="B156" s="550"/>
      <c r="C156" s="550"/>
      <c r="D156" s="552"/>
      <c r="E156" s="552"/>
      <c r="F156" s="550"/>
      <c r="G156" s="550"/>
      <c r="H156" s="2818"/>
      <c r="I156" s="550"/>
      <c r="J156" s="2803"/>
      <c r="K156" s="589" t="s">
        <v>1170</v>
      </c>
      <c r="L156" s="590" t="s">
        <v>1047</v>
      </c>
    </row>
    <row r="157" spans="1:12" x14ac:dyDescent="0.2">
      <c r="A157" s="22" t="s">
        <v>258</v>
      </c>
      <c r="B157" s="550"/>
      <c r="C157" s="550"/>
      <c r="D157" s="552"/>
      <c r="E157" s="552"/>
      <c r="F157" s="550"/>
      <c r="G157" s="550"/>
      <c r="H157" s="2818"/>
      <c r="I157" s="550"/>
      <c r="J157" s="2803"/>
      <c r="K157" s="589" t="s">
        <v>1171</v>
      </c>
      <c r="L157" s="590" t="s">
        <v>1047</v>
      </c>
    </row>
    <row r="158" spans="1:12" x14ac:dyDescent="0.2">
      <c r="A158" s="22" t="s">
        <v>258</v>
      </c>
      <c r="B158" s="550"/>
      <c r="C158" s="550"/>
      <c r="D158" s="552"/>
      <c r="E158" s="552"/>
      <c r="F158" s="550"/>
      <c r="G158" s="550"/>
      <c r="H158" s="2818"/>
      <c r="I158" s="550"/>
      <c r="J158" s="2803"/>
      <c r="K158" s="589" t="s">
        <v>1172</v>
      </c>
      <c r="L158" s="590" t="s">
        <v>1047</v>
      </c>
    </row>
    <row r="159" spans="1:12" x14ac:dyDescent="0.2">
      <c r="A159" s="22" t="s">
        <v>258</v>
      </c>
      <c r="B159" s="550"/>
      <c r="C159" s="550"/>
      <c r="D159" s="552"/>
      <c r="E159" s="552"/>
      <c r="F159" s="550"/>
      <c r="G159" s="550"/>
      <c r="H159" s="2818"/>
      <c r="I159" s="550"/>
      <c r="J159" s="2803"/>
      <c r="K159" s="589" t="s">
        <v>1173</v>
      </c>
      <c r="L159" s="590" t="s">
        <v>1047</v>
      </c>
    </row>
    <row r="160" spans="1:12" ht="15" thickBot="1" x14ac:dyDescent="0.25">
      <c r="A160" s="22" t="s">
        <v>258</v>
      </c>
      <c r="B160" s="550"/>
      <c r="C160" s="550"/>
      <c r="D160" s="552"/>
      <c r="E160" s="552"/>
      <c r="F160" s="550"/>
      <c r="G160" s="550"/>
      <c r="H160" s="2818"/>
      <c r="I160" s="550"/>
      <c r="J160" s="2803"/>
      <c r="K160" s="585" t="s">
        <v>1174</v>
      </c>
      <c r="L160" s="586" t="s">
        <v>1047</v>
      </c>
    </row>
    <row r="161" spans="1:30" s="92" customFormat="1" ht="15.75" thickTop="1" thickBot="1" x14ac:dyDescent="0.25">
      <c r="A161" s="25" t="s">
        <v>1175</v>
      </c>
      <c r="B161" s="557">
        <v>2</v>
      </c>
      <c r="C161" s="557">
        <v>-2</v>
      </c>
      <c r="D161" s="558"/>
      <c r="E161" s="558"/>
      <c r="F161" s="560">
        <v>0</v>
      </c>
      <c r="G161" s="557">
        <v>59</v>
      </c>
      <c r="H161" s="2821">
        <v>1</v>
      </c>
      <c r="I161" s="557">
        <v>0</v>
      </c>
      <c r="J161" s="2806">
        <v>1</v>
      </c>
      <c r="K161" s="587" t="s">
        <v>1176</v>
      </c>
      <c r="L161" s="588" t="s">
        <v>994</v>
      </c>
    </row>
    <row r="162" spans="1:30" s="67" customFormat="1" ht="15" thickTop="1" x14ac:dyDescent="0.2">
      <c r="A162" s="24" t="s">
        <v>363</v>
      </c>
      <c r="B162" s="553">
        <v>19249</v>
      </c>
      <c r="C162" s="553">
        <v>4527</v>
      </c>
      <c r="D162" s="554"/>
      <c r="E162" s="554"/>
      <c r="F162" s="553">
        <v>-1447</v>
      </c>
      <c r="G162" s="553">
        <v>91682</v>
      </c>
      <c r="H162" s="2819">
        <v>413</v>
      </c>
      <c r="I162" s="553">
        <v>0</v>
      </c>
      <c r="J162" s="2804">
        <v>413</v>
      </c>
      <c r="K162" s="583" t="s">
        <v>1177</v>
      </c>
      <c r="L162" s="584" t="s">
        <v>1178</v>
      </c>
    </row>
    <row r="163" spans="1:30" x14ac:dyDescent="0.2">
      <c r="A163" s="22" t="s">
        <v>363</v>
      </c>
      <c r="B163" s="550"/>
      <c r="C163" s="550"/>
      <c r="D163" s="552"/>
      <c r="E163" s="552"/>
      <c r="F163" s="550"/>
      <c r="G163" s="550"/>
      <c r="H163" s="2818"/>
      <c r="I163" s="550"/>
      <c r="J163" s="2803"/>
      <c r="K163" s="2493" t="s">
        <v>1179</v>
      </c>
      <c r="L163" s="590" t="s">
        <v>1180</v>
      </c>
    </row>
    <row r="164" spans="1:30" x14ac:dyDescent="0.2">
      <c r="A164" s="22" t="s">
        <v>363</v>
      </c>
      <c r="B164" s="550"/>
      <c r="C164" s="550"/>
      <c r="D164" s="552"/>
      <c r="E164" s="552"/>
      <c r="F164" s="550"/>
      <c r="G164" s="550"/>
      <c r="H164" s="2818"/>
      <c r="I164" s="550"/>
      <c r="J164" s="2803"/>
      <c r="K164" s="589" t="s">
        <v>1181</v>
      </c>
      <c r="L164" s="590" t="s">
        <v>1178</v>
      </c>
    </row>
    <row r="165" spans="1:30" x14ac:dyDescent="0.2">
      <c r="A165" s="22" t="s">
        <v>363</v>
      </c>
      <c r="B165" s="550"/>
      <c r="C165" s="550"/>
      <c r="D165" s="552"/>
      <c r="E165" s="552"/>
      <c r="F165" s="550"/>
      <c r="G165" s="550"/>
      <c r="H165" s="2818"/>
      <c r="I165" s="550"/>
      <c r="J165" s="2803"/>
      <c r="K165" s="2493" t="s">
        <v>1182</v>
      </c>
      <c r="L165" s="590" t="s">
        <v>1183</v>
      </c>
    </row>
    <row r="166" spans="1:30" x14ac:dyDescent="0.2">
      <c r="A166" s="22" t="s">
        <v>363</v>
      </c>
      <c r="B166" s="550"/>
      <c r="C166" s="550"/>
      <c r="D166" s="552"/>
      <c r="E166" s="552"/>
      <c r="F166" s="550"/>
      <c r="G166" s="550"/>
      <c r="H166" s="2818"/>
      <c r="I166" s="550"/>
      <c r="J166" s="2803"/>
      <c r="K166" s="589" t="s">
        <v>1184</v>
      </c>
      <c r="L166" s="590" t="s">
        <v>1178</v>
      </c>
    </row>
    <row r="167" spans="1:30" x14ac:dyDescent="0.2">
      <c r="A167" s="22" t="s">
        <v>363</v>
      </c>
      <c r="B167" s="550"/>
      <c r="C167" s="550"/>
      <c r="D167" s="552"/>
      <c r="E167" s="552"/>
      <c r="F167" s="550"/>
      <c r="G167" s="550"/>
      <c r="H167" s="2818"/>
      <c r="I167" s="550"/>
      <c r="J167" s="2803"/>
      <c r="K167" s="589" t="s">
        <v>1185</v>
      </c>
      <c r="L167" s="590" t="s">
        <v>1186</v>
      </c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</row>
    <row r="168" spans="1:30" x14ac:dyDescent="0.2">
      <c r="A168" s="22" t="s">
        <v>363</v>
      </c>
      <c r="B168" s="550"/>
      <c r="C168" s="550"/>
      <c r="D168" s="552"/>
      <c r="E168" s="552"/>
      <c r="F168" s="550"/>
      <c r="G168" s="550"/>
      <c r="H168" s="2818"/>
      <c r="I168" s="550"/>
      <c r="J168" s="2803"/>
      <c r="K168" s="589" t="s">
        <v>4867</v>
      </c>
      <c r="L168" s="590" t="s">
        <v>1196</v>
      </c>
    </row>
    <row r="169" spans="1:30" x14ac:dyDescent="0.2">
      <c r="A169" s="22" t="s">
        <v>363</v>
      </c>
      <c r="B169" s="550"/>
      <c r="C169" s="550"/>
      <c r="D169" s="552"/>
      <c r="E169" s="552"/>
      <c r="F169" s="550"/>
      <c r="G169" s="550"/>
      <c r="H169" s="2818"/>
      <c r="I169" s="550"/>
      <c r="J169" s="2803"/>
      <c r="K169" s="589" t="s">
        <v>1187</v>
      </c>
      <c r="L169" s="590" t="s">
        <v>1178</v>
      </c>
    </row>
    <row r="170" spans="1:30" x14ac:dyDescent="0.2">
      <c r="A170" s="22" t="s">
        <v>363</v>
      </c>
      <c r="B170" s="550"/>
      <c r="C170" s="550"/>
      <c r="D170" s="552"/>
      <c r="E170" s="552"/>
      <c r="F170" s="550"/>
      <c r="G170" s="550"/>
      <c r="H170" s="2818"/>
      <c r="I170" s="550"/>
      <c r="J170" s="2803"/>
      <c r="K170" s="589" t="s">
        <v>1188</v>
      </c>
      <c r="L170" s="590" t="s">
        <v>1178</v>
      </c>
    </row>
    <row r="171" spans="1:30" x14ac:dyDescent="0.2">
      <c r="A171" s="22" t="s">
        <v>363</v>
      </c>
      <c r="B171" s="550"/>
      <c r="C171" s="550"/>
      <c r="D171" s="552"/>
      <c r="E171" s="552"/>
      <c r="F171" s="550"/>
      <c r="G171" s="550"/>
      <c r="H171" s="2818"/>
      <c r="I171" s="550"/>
      <c r="J171" s="2803"/>
      <c r="K171" s="589" t="s">
        <v>1189</v>
      </c>
      <c r="L171" s="590" t="s">
        <v>1047</v>
      </c>
    </row>
    <row r="172" spans="1:30" x14ac:dyDescent="0.2">
      <c r="A172" s="22" t="s">
        <v>363</v>
      </c>
      <c r="B172" s="550"/>
      <c r="C172" s="550"/>
      <c r="D172" s="552"/>
      <c r="E172" s="552"/>
      <c r="F172" s="550"/>
      <c r="G172" s="550"/>
      <c r="H172" s="2818"/>
      <c r="I172" s="550"/>
      <c r="J172" s="2803"/>
      <c r="K172" s="589" t="s">
        <v>1190</v>
      </c>
      <c r="L172" s="590" t="s">
        <v>1047</v>
      </c>
    </row>
    <row r="173" spans="1:30" x14ac:dyDescent="0.2">
      <c r="A173" s="22" t="s">
        <v>363</v>
      </c>
      <c r="B173" s="550"/>
      <c r="C173" s="550"/>
      <c r="D173" s="552"/>
      <c r="E173" s="552"/>
      <c r="F173" s="550"/>
      <c r="G173" s="550"/>
      <c r="H173" s="2818"/>
      <c r="I173" s="550"/>
      <c r="J173" s="2803"/>
      <c r="K173" s="589" t="s">
        <v>1191</v>
      </c>
      <c r="L173" s="590" t="s">
        <v>1047</v>
      </c>
    </row>
    <row r="174" spans="1:30" x14ac:dyDescent="0.2">
      <c r="A174" s="22" t="s">
        <v>363</v>
      </c>
      <c r="B174" s="550"/>
      <c r="C174" s="550"/>
      <c r="D174" s="552"/>
      <c r="E174" s="552"/>
      <c r="F174" s="550"/>
      <c r="G174" s="550"/>
      <c r="H174" s="2818"/>
      <c r="I174" s="550"/>
      <c r="J174" s="2803"/>
      <c r="K174" s="589" t="s">
        <v>1192</v>
      </c>
      <c r="L174" s="590" t="s">
        <v>1178</v>
      </c>
    </row>
    <row r="175" spans="1:30" x14ac:dyDescent="0.2">
      <c r="A175" s="22" t="s">
        <v>363</v>
      </c>
      <c r="B175" s="550"/>
      <c r="C175" s="550"/>
      <c r="D175" s="552"/>
      <c r="E175" s="552"/>
      <c r="F175" s="550"/>
      <c r="G175" s="550"/>
      <c r="H175" s="2818"/>
      <c r="I175" s="550"/>
      <c r="J175" s="2803"/>
      <c r="K175" s="589" t="s">
        <v>1193</v>
      </c>
      <c r="L175" s="590" t="s">
        <v>1194</v>
      </c>
    </row>
    <row r="176" spans="1:30" x14ac:dyDescent="0.2">
      <c r="A176" s="22" t="s">
        <v>363</v>
      </c>
      <c r="B176" s="550"/>
      <c r="C176" s="550"/>
      <c r="D176" s="552"/>
      <c r="E176" s="552"/>
      <c r="F176" s="550"/>
      <c r="G176" s="550"/>
      <c r="H176" s="2818"/>
      <c r="I176" s="550"/>
      <c r="J176" s="2803"/>
      <c r="K176" s="589" t="s">
        <v>1195</v>
      </c>
      <c r="L176" s="590" t="s">
        <v>1047</v>
      </c>
    </row>
    <row r="177" spans="1:12" x14ac:dyDescent="0.2">
      <c r="A177" s="22" t="s">
        <v>363</v>
      </c>
      <c r="B177" s="550"/>
      <c r="C177" s="550"/>
      <c r="D177" s="552"/>
      <c r="E177" s="552"/>
      <c r="F177" s="550"/>
      <c r="G177" s="550"/>
      <c r="H177" s="2818"/>
      <c r="I177" s="550"/>
      <c r="J177" s="2803"/>
      <c r="K177" s="589" t="s">
        <v>1197</v>
      </c>
      <c r="L177" s="590" t="s">
        <v>1178</v>
      </c>
    </row>
    <row r="178" spans="1:12" x14ac:dyDescent="0.2">
      <c r="A178" s="22" t="s">
        <v>363</v>
      </c>
      <c r="B178" s="550"/>
      <c r="C178" s="550"/>
      <c r="D178" s="552"/>
      <c r="E178" s="552"/>
      <c r="F178" s="550"/>
      <c r="G178" s="550"/>
      <c r="H178" s="2818"/>
      <c r="I178" s="550"/>
      <c r="J178" s="2803"/>
      <c r="K178" s="589" t="s">
        <v>1198</v>
      </c>
      <c r="L178" s="590" t="s">
        <v>1199</v>
      </c>
    </row>
    <row r="179" spans="1:12" x14ac:dyDescent="0.2">
      <c r="A179" s="22" t="s">
        <v>363</v>
      </c>
      <c r="B179" s="550"/>
      <c r="C179" s="550"/>
      <c r="D179" s="552"/>
      <c r="E179" s="552"/>
      <c r="F179" s="550"/>
      <c r="G179" s="550"/>
      <c r="H179" s="2818"/>
      <c r="I179" s="550"/>
      <c r="J179" s="2803"/>
      <c r="K179" s="589" t="s">
        <v>1200</v>
      </c>
      <c r="L179" s="590" t="s">
        <v>1201</v>
      </c>
    </row>
    <row r="180" spans="1:12" x14ac:dyDescent="0.2">
      <c r="A180" s="22" t="s">
        <v>363</v>
      </c>
      <c r="B180" s="550"/>
      <c r="C180" s="550"/>
      <c r="D180" s="552"/>
      <c r="E180" s="552"/>
      <c r="F180" s="550"/>
      <c r="G180" s="550"/>
      <c r="H180" s="2818"/>
      <c r="I180" s="550"/>
      <c r="J180" s="2803"/>
      <c r="K180" s="589" t="s">
        <v>1202</v>
      </c>
      <c r="L180" s="590" t="s">
        <v>1203</v>
      </c>
    </row>
    <row r="181" spans="1:12" x14ac:dyDescent="0.2">
      <c r="A181" s="22" t="s">
        <v>363</v>
      </c>
      <c r="B181" s="550"/>
      <c r="C181" s="550"/>
      <c r="D181" s="552"/>
      <c r="E181" s="552"/>
      <c r="F181" s="550"/>
      <c r="G181" s="550"/>
      <c r="H181" s="2818"/>
      <c r="I181" s="550"/>
      <c r="J181" s="2803"/>
      <c r="K181" s="589" t="s">
        <v>1204</v>
      </c>
      <c r="L181" s="590" t="s">
        <v>1205</v>
      </c>
    </row>
    <row r="182" spans="1:12" x14ac:dyDescent="0.2">
      <c r="A182" s="22" t="s">
        <v>363</v>
      </c>
      <c r="B182" s="550"/>
      <c r="C182" s="550"/>
      <c r="D182" s="552"/>
      <c r="E182" s="552"/>
      <c r="F182" s="550"/>
      <c r="G182" s="550"/>
      <c r="H182" s="2818"/>
      <c r="I182" s="550"/>
      <c r="J182" s="2803"/>
      <c r="K182" s="589" t="s">
        <v>1206</v>
      </c>
      <c r="L182" s="590" t="s">
        <v>1016</v>
      </c>
    </row>
    <row r="183" spans="1:12" x14ac:dyDescent="0.2">
      <c r="A183" s="22" t="s">
        <v>363</v>
      </c>
      <c r="B183" s="550"/>
      <c r="C183" s="550"/>
      <c r="D183" s="552"/>
      <c r="E183" s="552"/>
      <c r="F183" s="550"/>
      <c r="G183" s="550"/>
      <c r="H183" s="2818"/>
      <c r="I183" s="550"/>
      <c r="J183" s="2803"/>
      <c r="K183" s="589" t="s">
        <v>1207</v>
      </c>
      <c r="L183" s="590" t="s">
        <v>1178</v>
      </c>
    </row>
    <row r="184" spans="1:12" x14ac:dyDescent="0.2">
      <c r="A184" s="22" t="s">
        <v>363</v>
      </c>
      <c r="B184" s="550"/>
      <c r="C184" s="550"/>
      <c r="D184" s="552"/>
      <c r="E184" s="552"/>
      <c r="F184" s="550"/>
      <c r="G184" s="550"/>
      <c r="H184" s="2818"/>
      <c r="I184" s="550"/>
      <c r="J184" s="2803"/>
      <c r="K184" s="589" t="s">
        <v>1208</v>
      </c>
      <c r="L184" s="590" t="s">
        <v>1016</v>
      </c>
    </row>
    <row r="185" spans="1:12" x14ac:dyDescent="0.2">
      <c r="A185" s="22" t="s">
        <v>363</v>
      </c>
      <c r="B185" s="550"/>
      <c r="C185" s="550"/>
      <c r="D185" s="552"/>
      <c r="E185" s="552"/>
      <c r="F185" s="550"/>
      <c r="G185" s="550"/>
      <c r="H185" s="2818"/>
      <c r="I185" s="550"/>
      <c r="J185" s="2803"/>
      <c r="K185" s="589" t="s">
        <v>4868</v>
      </c>
      <c r="L185" s="590" t="s">
        <v>994</v>
      </c>
    </row>
    <row r="186" spans="1:12" x14ac:dyDescent="0.2">
      <c r="A186" s="22" t="s">
        <v>363</v>
      </c>
      <c r="B186" s="550"/>
      <c r="C186" s="550"/>
      <c r="D186" s="552"/>
      <c r="E186" s="552"/>
      <c r="F186" s="550"/>
      <c r="G186" s="550"/>
      <c r="H186" s="2818"/>
      <c r="I186" s="550"/>
      <c r="J186" s="2803"/>
      <c r="K186" s="589" t="s">
        <v>1209</v>
      </c>
      <c r="L186" s="590" t="s">
        <v>994</v>
      </c>
    </row>
    <row r="187" spans="1:12" x14ac:dyDescent="0.2">
      <c r="A187" s="22" t="s">
        <v>363</v>
      </c>
      <c r="B187" s="550"/>
      <c r="C187" s="550"/>
      <c r="D187" s="552"/>
      <c r="E187" s="552"/>
      <c r="F187" s="550"/>
      <c r="G187" s="550"/>
      <c r="H187" s="2818"/>
      <c r="I187" s="550"/>
      <c r="J187" s="2803"/>
      <c r="K187" s="589" t="s">
        <v>1210</v>
      </c>
      <c r="L187" s="590" t="s">
        <v>994</v>
      </c>
    </row>
    <row r="188" spans="1:12" x14ac:dyDescent="0.2">
      <c r="A188" s="22" t="s">
        <v>363</v>
      </c>
      <c r="B188" s="550"/>
      <c r="C188" s="550"/>
      <c r="D188" s="552"/>
      <c r="E188" s="552"/>
      <c r="F188" s="550"/>
      <c r="G188" s="550"/>
      <c r="H188" s="2818"/>
      <c r="I188" s="550"/>
      <c r="J188" s="2803"/>
      <c r="K188" s="589" t="s">
        <v>1211</v>
      </c>
      <c r="L188" s="590" t="s">
        <v>994</v>
      </c>
    </row>
    <row r="189" spans="1:12" x14ac:dyDescent="0.2">
      <c r="A189" s="22" t="s">
        <v>363</v>
      </c>
      <c r="B189" s="550"/>
      <c r="C189" s="550"/>
      <c r="D189" s="552"/>
      <c r="E189" s="552"/>
      <c r="F189" s="550"/>
      <c r="G189" s="550"/>
      <c r="H189" s="2818"/>
      <c r="I189" s="550"/>
      <c r="J189" s="2803"/>
      <c r="K189" s="589" t="s">
        <v>1212</v>
      </c>
      <c r="L189" s="590" t="s">
        <v>994</v>
      </c>
    </row>
    <row r="190" spans="1:12" x14ac:dyDescent="0.2">
      <c r="A190" s="22" t="s">
        <v>363</v>
      </c>
      <c r="B190" s="550"/>
      <c r="C190" s="550"/>
      <c r="D190" s="552"/>
      <c r="E190" s="552"/>
      <c r="F190" s="550"/>
      <c r="G190" s="550"/>
      <c r="H190" s="2818"/>
      <c r="I190" s="550"/>
      <c r="J190" s="2803"/>
      <c r="K190" s="589" t="s">
        <v>1213</v>
      </c>
      <c r="L190" s="590" t="s">
        <v>994</v>
      </c>
    </row>
    <row r="191" spans="1:12" x14ac:dyDescent="0.2">
      <c r="A191" s="22" t="s">
        <v>363</v>
      </c>
      <c r="B191" s="550"/>
      <c r="C191" s="550"/>
      <c r="D191" s="552"/>
      <c r="E191" s="552"/>
      <c r="F191" s="550"/>
      <c r="G191" s="550"/>
      <c r="H191" s="2818"/>
      <c r="I191" s="550"/>
      <c r="J191" s="2803"/>
      <c r="K191" s="589" t="s">
        <v>1214</v>
      </c>
      <c r="L191" s="590" t="s">
        <v>994</v>
      </c>
    </row>
    <row r="192" spans="1:12" x14ac:dyDescent="0.2">
      <c r="A192" s="22" t="s">
        <v>363</v>
      </c>
      <c r="B192" s="550"/>
      <c r="C192" s="550"/>
      <c r="D192" s="552"/>
      <c r="E192" s="552"/>
      <c r="F192" s="550"/>
      <c r="G192" s="550"/>
      <c r="H192" s="2818"/>
      <c r="I192" s="550"/>
      <c r="J192" s="2803"/>
      <c r="K192" s="589" t="s">
        <v>4884</v>
      </c>
      <c r="L192" s="590" t="s">
        <v>994</v>
      </c>
    </row>
    <row r="193" spans="1:30" x14ac:dyDescent="0.2">
      <c r="A193" s="22" t="s">
        <v>363</v>
      </c>
      <c r="B193" s="550"/>
      <c r="C193" s="550"/>
      <c r="D193" s="552"/>
      <c r="E193" s="552"/>
      <c r="F193" s="550"/>
      <c r="G193" s="550"/>
      <c r="H193" s="2818"/>
      <c r="I193" s="550"/>
      <c r="J193" s="2803"/>
      <c r="K193" s="589" t="s">
        <v>1215</v>
      </c>
      <c r="L193" s="590" t="s">
        <v>1007</v>
      </c>
    </row>
    <row r="194" spans="1:30" x14ac:dyDescent="0.2">
      <c r="A194" s="22" t="s">
        <v>363</v>
      </c>
      <c r="B194" s="550"/>
      <c r="C194" s="550"/>
      <c r="D194" s="552"/>
      <c r="E194" s="552"/>
      <c r="F194" s="550"/>
      <c r="G194" s="550"/>
      <c r="H194" s="2818"/>
      <c r="I194" s="550"/>
      <c r="J194" s="2803"/>
      <c r="K194" s="589" t="s">
        <v>1216</v>
      </c>
      <c r="L194" s="590" t="s">
        <v>994</v>
      </c>
    </row>
    <row r="195" spans="1:30" x14ac:dyDescent="0.2">
      <c r="A195" s="22" t="s">
        <v>363</v>
      </c>
      <c r="B195" s="550"/>
      <c r="C195" s="550"/>
      <c r="D195" s="552"/>
      <c r="E195" s="552"/>
      <c r="F195" s="550"/>
      <c r="G195" s="550"/>
      <c r="H195" s="2818"/>
      <c r="I195" s="550"/>
      <c r="J195" s="2803"/>
      <c r="K195" s="589" t="s">
        <v>1217</v>
      </c>
      <c r="L195" s="590" t="s">
        <v>994</v>
      </c>
    </row>
    <row r="196" spans="1:30" x14ac:dyDescent="0.2">
      <c r="A196" s="22" t="s">
        <v>363</v>
      </c>
      <c r="B196" s="550"/>
      <c r="C196" s="550"/>
      <c r="D196" s="552"/>
      <c r="E196" s="552"/>
      <c r="F196" s="550"/>
      <c r="G196" s="550"/>
      <c r="H196" s="2818"/>
      <c r="I196" s="550"/>
      <c r="J196" s="2803"/>
      <c r="K196" s="589" t="s">
        <v>1218</v>
      </c>
      <c r="L196" s="590" t="s">
        <v>994</v>
      </c>
    </row>
    <row r="197" spans="1:30" x14ac:dyDescent="0.2">
      <c r="A197" s="22" t="s">
        <v>363</v>
      </c>
      <c r="B197" s="550"/>
      <c r="C197" s="550"/>
      <c r="D197" s="552"/>
      <c r="E197" s="552"/>
      <c r="F197" s="550"/>
      <c r="G197" s="550"/>
      <c r="H197" s="2818"/>
      <c r="I197" s="550"/>
      <c r="J197" s="2803"/>
      <c r="K197" s="589" t="s">
        <v>1219</v>
      </c>
      <c r="L197" s="590" t="s">
        <v>994</v>
      </c>
    </row>
    <row r="198" spans="1:30" x14ac:dyDescent="0.2">
      <c r="A198" s="22" t="s">
        <v>363</v>
      </c>
      <c r="B198" s="550"/>
      <c r="C198" s="550"/>
      <c r="D198" s="552"/>
      <c r="E198" s="552"/>
      <c r="F198" s="550"/>
      <c r="G198" s="550"/>
      <c r="H198" s="2818"/>
      <c r="I198" s="550"/>
      <c r="J198" s="2803"/>
      <c r="K198" s="589" t="s">
        <v>1220</v>
      </c>
      <c r="L198" s="590" t="s">
        <v>994</v>
      </c>
    </row>
    <row r="199" spans="1:30" x14ac:dyDescent="0.2">
      <c r="A199" s="22" t="s">
        <v>363</v>
      </c>
      <c r="B199" s="550"/>
      <c r="C199" s="550"/>
      <c r="D199" s="552"/>
      <c r="E199" s="552"/>
      <c r="F199" s="550"/>
      <c r="G199" s="550"/>
      <c r="H199" s="2818"/>
      <c r="I199" s="550"/>
      <c r="J199" s="2803"/>
      <c r="K199" s="589" t="s">
        <v>1221</v>
      </c>
      <c r="L199" s="590" t="s">
        <v>994</v>
      </c>
    </row>
    <row r="200" spans="1:30" x14ac:dyDescent="0.2">
      <c r="A200" s="22" t="s">
        <v>363</v>
      </c>
      <c r="B200" s="550"/>
      <c r="C200" s="550"/>
      <c r="D200" s="552"/>
      <c r="E200" s="552"/>
      <c r="F200" s="550"/>
      <c r="G200" s="550"/>
      <c r="H200" s="2818"/>
      <c r="I200" s="550"/>
      <c r="J200" s="2803"/>
      <c r="K200" s="589" t="s">
        <v>1222</v>
      </c>
      <c r="L200" s="590" t="s">
        <v>994</v>
      </c>
    </row>
    <row r="201" spans="1:30" x14ac:dyDescent="0.2">
      <c r="A201" s="22" t="s">
        <v>363</v>
      </c>
      <c r="B201" s="550"/>
      <c r="C201" s="550"/>
      <c r="D201" s="552"/>
      <c r="E201" s="552"/>
      <c r="F201" s="550"/>
      <c r="G201" s="550"/>
      <c r="H201" s="2818"/>
      <c r="I201" s="550"/>
      <c r="J201" s="2803"/>
      <c r="K201" s="589" t="s">
        <v>1223</v>
      </c>
      <c r="L201" s="590" t="s">
        <v>994</v>
      </c>
    </row>
    <row r="202" spans="1:30" x14ac:dyDescent="0.2">
      <c r="A202" s="22" t="s">
        <v>363</v>
      </c>
      <c r="B202" s="550"/>
      <c r="C202" s="550"/>
      <c r="D202" s="552"/>
      <c r="E202" s="552"/>
      <c r="F202" s="550"/>
      <c r="G202" s="550"/>
      <c r="H202" s="2818"/>
      <c r="I202" s="550"/>
      <c r="J202" s="2803"/>
      <c r="K202" s="589" t="s">
        <v>1224</v>
      </c>
      <c r="L202" s="590" t="s">
        <v>994</v>
      </c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</row>
    <row r="203" spans="1:30" x14ac:dyDescent="0.2">
      <c r="A203" s="22" t="s">
        <v>363</v>
      </c>
      <c r="B203" s="550"/>
      <c r="C203" s="550"/>
      <c r="D203" s="552"/>
      <c r="E203" s="552"/>
      <c r="F203" s="550"/>
      <c r="G203" s="550"/>
      <c r="H203" s="2818"/>
      <c r="I203" s="550"/>
      <c r="J203" s="2803"/>
      <c r="K203" s="589" t="s">
        <v>1225</v>
      </c>
      <c r="L203" s="590" t="s">
        <v>994</v>
      </c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</row>
    <row r="204" spans="1:30" x14ac:dyDescent="0.2">
      <c r="A204" s="22" t="s">
        <v>363</v>
      </c>
      <c r="B204" s="550"/>
      <c r="C204" s="550"/>
      <c r="D204" s="552"/>
      <c r="E204" s="552"/>
      <c r="F204" s="550"/>
      <c r="G204" s="550"/>
      <c r="H204" s="2818"/>
      <c r="I204" s="550"/>
      <c r="J204" s="2803"/>
      <c r="K204" s="589" t="s">
        <v>1226</v>
      </c>
      <c r="L204" s="590" t="s">
        <v>994</v>
      </c>
    </row>
    <row r="205" spans="1:30" x14ac:dyDescent="0.2">
      <c r="A205" s="22" t="s">
        <v>363</v>
      </c>
      <c r="B205" s="550"/>
      <c r="C205" s="550"/>
      <c r="D205" s="552"/>
      <c r="E205" s="552"/>
      <c r="F205" s="550"/>
      <c r="G205" s="550"/>
      <c r="H205" s="2818"/>
      <c r="I205" s="550"/>
      <c r="J205" s="2803"/>
      <c r="K205" s="589" t="s">
        <v>1227</v>
      </c>
      <c r="L205" s="590" t="s">
        <v>994</v>
      </c>
    </row>
    <row r="206" spans="1:30" x14ac:dyDescent="0.2">
      <c r="A206" s="22" t="s">
        <v>363</v>
      </c>
      <c r="B206" s="550"/>
      <c r="C206" s="550"/>
      <c r="D206" s="552"/>
      <c r="E206" s="552"/>
      <c r="F206" s="550"/>
      <c r="G206" s="550"/>
      <c r="H206" s="2818"/>
      <c r="I206" s="550"/>
      <c r="J206" s="2803"/>
      <c r="K206" s="589" t="s">
        <v>1228</v>
      </c>
      <c r="L206" s="590" t="s">
        <v>994</v>
      </c>
    </row>
    <row r="207" spans="1:30" x14ac:dyDescent="0.2">
      <c r="A207" s="22" t="s">
        <v>363</v>
      </c>
      <c r="B207" s="550"/>
      <c r="C207" s="550"/>
      <c r="D207" s="552"/>
      <c r="E207" s="552"/>
      <c r="F207" s="550"/>
      <c r="G207" s="550"/>
      <c r="H207" s="2818"/>
      <c r="I207" s="550"/>
      <c r="J207" s="2803"/>
      <c r="K207" s="589" t="s">
        <v>1229</v>
      </c>
      <c r="L207" s="590" t="s">
        <v>994</v>
      </c>
    </row>
    <row r="208" spans="1:30" x14ac:dyDescent="0.2">
      <c r="A208" s="22" t="s">
        <v>363</v>
      </c>
      <c r="B208" s="550"/>
      <c r="C208" s="550"/>
      <c r="D208" s="552"/>
      <c r="E208" s="552"/>
      <c r="F208" s="550"/>
      <c r="G208" s="550"/>
      <c r="H208" s="2818"/>
      <c r="I208" s="550"/>
      <c r="J208" s="2803"/>
      <c r="K208" s="589" t="s">
        <v>1230</v>
      </c>
      <c r="L208" s="590" t="s">
        <v>994</v>
      </c>
    </row>
    <row r="209" spans="1:13" x14ac:dyDescent="0.2">
      <c r="A209" s="22" t="s">
        <v>363</v>
      </c>
      <c r="B209" s="550"/>
      <c r="C209" s="550"/>
      <c r="D209" s="552"/>
      <c r="E209" s="552"/>
      <c r="F209" s="550"/>
      <c r="G209" s="550"/>
      <c r="H209" s="2818"/>
      <c r="I209" s="550"/>
      <c r="J209" s="2803"/>
      <c r="K209" s="589" t="s">
        <v>1231</v>
      </c>
      <c r="L209" s="590" t="s">
        <v>1232</v>
      </c>
    </row>
    <row r="210" spans="1:13" x14ac:dyDescent="0.2">
      <c r="A210" s="22" t="s">
        <v>363</v>
      </c>
      <c r="B210" s="550"/>
      <c r="C210" s="550"/>
      <c r="D210" s="552"/>
      <c r="E210" s="552"/>
      <c r="F210" s="550"/>
      <c r="G210" s="550"/>
      <c r="H210" s="2818"/>
      <c r="I210" s="550"/>
      <c r="J210" s="2803"/>
      <c r="K210" s="589" t="s">
        <v>1233</v>
      </c>
      <c r="L210" s="590" t="s">
        <v>1234</v>
      </c>
    </row>
    <row r="211" spans="1:13" x14ac:dyDescent="0.2">
      <c r="A211" s="22" t="s">
        <v>363</v>
      </c>
      <c r="B211" s="550"/>
      <c r="C211" s="550"/>
      <c r="D211" s="552"/>
      <c r="E211" s="552"/>
      <c r="F211" s="550"/>
      <c r="G211" s="550"/>
      <c r="H211" s="2818"/>
      <c r="I211" s="550"/>
      <c r="J211" s="2803"/>
      <c r="K211" s="589" t="s">
        <v>1235</v>
      </c>
      <c r="L211" s="590" t="s">
        <v>1178</v>
      </c>
    </row>
    <row r="212" spans="1:13" x14ac:dyDescent="0.2">
      <c r="A212" s="22" t="s">
        <v>363</v>
      </c>
      <c r="B212" s="550"/>
      <c r="C212" s="550"/>
      <c r="D212" s="552"/>
      <c r="E212" s="552"/>
      <c r="F212" s="550"/>
      <c r="G212" s="550"/>
      <c r="H212" s="2818"/>
      <c r="I212" s="550"/>
      <c r="J212" s="2803"/>
      <c r="K212" s="589" t="s">
        <v>1236</v>
      </c>
      <c r="L212" s="590" t="s">
        <v>1237</v>
      </c>
    </row>
    <row r="213" spans="1:13" x14ac:dyDescent="0.2">
      <c r="A213" s="22" t="s">
        <v>363</v>
      </c>
      <c r="B213" s="550"/>
      <c r="C213" s="550"/>
      <c r="D213" s="552"/>
      <c r="E213" s="552"/>
      <c r="F213" s="550"/>
      <c r="G213" s="550"/>
      <c r="H213" s="2818"/>
      <c r="I213" s="550"/>
      <c r="J213" s="2803"/>
      <c r="K213" s="589" t="s">
        <v>1238</v>
      </c>
      <c r="L213" s="590" t="s">
        <v>1075</v>
      </c>
    </row>
    <row r="214" spans="1:13" x14ac:dyDescent="0.2">
      <c r="A214" s="22" t="s">
        <v>363</v>
      </c>
      <c r="B214" s="550"/>
      <c r="C214" s="550"/>
      <c r="D214" s="552"/>
      <c r="E214" s="552"/>
      <c r="F214" s="550"/>
      <c r="G214" s="550"/>
      <c r="H214" s="2818"/>
      <c r="I214" s="550"/>
      <c r="J214" s="2803"/>
      <c r="K214" s="589" t="s">
        <v>1239</v>
      </c>
      <c r="L214" s="590" t="s">
        <v>1178</v>
      </c>
    </row>
    <row r="215" spans="1:13" x14ac:dyDescent="0.2">
      <c r="A215" s="22" t="s">
        <v>363</v>
      </c>
      <c r="B215" s="550"/>
      <c r="C215" s="550"/>
      <c r="D215" s="552"/>
      <c r="E215" s="552"/>
      <c r="F215" s="550"/>
      <c r="G215" s="550"/>
      <c r="H215" s="2818"/>
      <c r="I215" s="550"/>
      <c r="J215" s="2803"/>
      <c r="K215" s="589" t="s">
        <v>1247</v>
      </c>
      <c r="L215" s="590" t="s">
        <v>1178</v>
      </c>
    </row>
    <row r="216" spans="1:13" x14ac:dyDescent="0.2">
      <c r="A216" s="22" t="s">
        <v>363</v>
      </c>
      <c r="B216" s="550"/>
      <c r="C216" s="550"/>
      <c r="D216" s="552"/>
      <c r="E216" s="552"/>
      <c r="F216" s="550"/>
      <c r="G216" s="550"/>
      <c r="H216" s="2818"/>
      <c r="I216" s="550"/>
      <c r="J216" s="2803"/>
      <c r="K216" s="589" t="s">
        <v>1248</v>
      </c>
      <c r="L216" s="590" t="s">
        <v>1249</v>
      </c>
    </row>
    <row r="217" spans="1:13" x14ac:dyDescent="0.2">
      <c r="A217" s="22" t="s">
        <v>363</v>
      </c>
      <c r="B217" s="550"/>
      <c r="C217" s="550"/>
      <c r="D217" s="552"/>
      <c r="E217" s="552"/>
      <c r="F217" s="550"/>
      <c r="G217" s="550"/>
      <c r="H217" s="2818"/>
      <c r="I217" s="550"/>
      <c r="J217" s="2803"/>
      <c r="K217" s="589" t="s">
        <v>1250</v>
      </c>
      <c r="L217" s="590" t="s">
        <v>1244</v>
      </c>
      <c r="M217" s="38"/>
    </row>
    <row r="218" spans="1:13" x14ac:dyDescent="0.2">
      <c r="A218" s="22" t="s">
        <v>363</v>
      </c>
      <c r="B218" s="550"/>
      <c r="C218" s="550"/>
      <c r="D218" s="552"/>
      <c r="E218" s="552"/>
      <c r="F218" s="550"/>
      <c r="G218" s="550"/>
      <c r="H218" s="2818"/>
      <c r="I218" s="550"/>
      <c r="J218" s="2803"/>
      <c r="K218" s="589" t="s">
        <v>1251</v>
      </c>
      <c r="L218" s="590" t="s">
        <v>1178</v>
      </c>
    </row>
    <row r="219" spans="1:13" x14ac:dyDescent="0.2">
      <c r="A219" s="22" t="s">
        <v>363</v>
      </c>
      <c r="B219" s="550"/>
      <c r="C219" s="550"/>
      <c r="D219" s="552"/>
      <c r="E219" s="552"/>
      <c r="F219" s="550"/>
      <c r="G219" s="550"/>
      <c r="H219" s="2818"/>
      <c r="I219" s="550"/>
      <c r="J219" s="2803"/>
      <c r="K219" s="589" t="s">
        <v>1252</v>
      </c>
      <c r="L219" s="590" t="s">
        <v>994</v>
      </c>
    </row>
    <row r="220" spans="1:13" x14ac:dyDescent="0.2">
      <c r="A220" s="22" t="s">
        <v>363</v>
      </c>
      <c r="B220" s="550"/>
      <c r="C220" s="550"/>
      <c r="D220" s="552"/>
      <c r="E220" s="552"/>
      <c r="F220" s="550"/>
      <c r="G220" s="550"/>
      <c r="H220" s="2818"/>
      <c r="I220" s="550"/>
      <c r="J220" s="2803"/>
      <c r="K220" s="589" t="s">
        <v>1253</v>
      </c>
      <c r="L220" s="590" t="s">
        <v>1178</v>
      </c>
    </row>
    <row r="221" spans="1:13" x14ac:dyDescent="0.2">
      <c r="A221" s="22" t="s">
        <v>363</v>
      </c>
      <c r="B221" s="550"/>
      <c r="C221" s="550"/>
      <c r="D221" s="552"/>
      <c r="E221" s="552"/>
      <c r="F221" s="550"/>
      <c r="G221" s="550"/>
      <c r="H221" s="2818"/>
      <c r="I221" s="550"/>
      <c r="J221" s="2803"/>
      <c r="K221" s="589" t="s">
        <v>1254</v>
      </c>
      <c r="L221" s="590" t="s">
        <v>1178</v>
      </c>
    </row>
    <row r="222" spans="1:13" x14ac:dyDescent="0.2">
      <c r="A222" s="22" t="s">
        <v>363</v>
      </c>
      <c r="B222" s="550"/>
      <c r="C222" s="550"/>
      <c r="D222" s="552"/>
      <c r="E222" s="552"/>
      <c r="F222" s="550"/>
      <c r="G222" s="550"/>
      <c r="H222" s="2818"/>
      <c r="I222" s="550"/>
      <c r="J222" s="2803"/>
      <c r="K222" s="589" t="s">
        <v>4869</v>
      </c>
      <c r="L222" s="590" t="s">
        <v>1240</v>
      </c>
    </row>
    <row r="223" spans="1:13" x14ac:dyDescent="0.2">
      <c r="A223" s="22" t="s">
        <v>363</v>
      </c>
      <c r="B223" s="550"/>
      <c r="C223" s="550"/>
      <c r="D223" s="552"/>
      <c r="E223" s="552"/>
      <c r="F223" s="550"/>
      <c r="G223" s="550"/>
      <c r="H223" s="2818"/>
      <c r="I223" s="550"/>
      <c r="J223" s="2803"/>
      <c r="K223" s="589" t="s">
        <v>4870</v>
      </c>
      <c r="L223" s="590" t="s">
        <v>1241</v>
      </c>
    </row>
    <row r="224" spans="1:13" x14ac:dyDescent="0.2">
      <c r="A224" s="22" t="s">
        <v>363</v>
      </c>
      <c r="B224" s="550"/>
      <c r="C224" s="550"/>
      <c r="D224" s="552"/>
      <c r="E224" s="552"/>
      <c r="F224" s="550"/>
      <c r="G224" s="550"/>
      <c r="H224" s="2818"/>
      <c r="I224" s="550"/>
      <c r="J224" s="2803"/>
      <c r="K224" s="589" t="s">
        <v>4871</v>
      </c>
      <c r="L224" s="590" t="s">
        <v>1242</v>
      </c>
    </row>
    <row r="225" spans="1:12" x14ac:dyDescent="0.2">
      <c r="A225" s="22" t="s">
        <v>363</v>
      </c>
      <c r="B225" s="550"/>
      <c r="C225" s="550"/>
      <c r="D225" s="552"/>
      <c r="E225" s="552"/>
      <c r="F225" s="550"/>
      <c r="G225" s="550"/>
      <c r="H225" s="2818"/>
      <c r="I225" s="550"/>
      <c r="J225" s="2803"/>
      <c r="K225" s="589" t="s">
        <v>4872</v>
      </c>
      <c r="L225" s="590" t="s">
        <v>1243</v>
      </c>
    </row>
    <row r="226" spans="1:12" x14ac:dyDescent="0.2">
      <c r="A226" s="22" t="s">
        <v>363</v>
      </c>
      <c r="B226" s="550"/>
      <c r="C226" s="550"/>
      <c r="D226" s="552"/>
      <c r="E226" s="552"/>
      <c r="F226" s="550"/>
      <c r="G226" s="550"/>
      <c r="H226" s="2818"/>
      <c r="I226" s="550"/>
      <c r="J226" s="2803"/>
      <c r="K226" s="589" t="s">
        <v>4873</v>
      </c>
      <c r="L226" s="590" t="s">
        <v>1244</v>
      </c>
    </row>
    <row r="227" spans="1:12" x14ac:dyDescent="0.2">
      <c r="A227" s="22" t="s">
        <v>363</v>
      </c>
      <c r="B227" s="550"/>
      <c r="C227" s="550"/>
      <c r="D227" s="552"/>
      <c r="E227" s="552"/>
      <c r="F227" s="550"/>
      <c r="G227" s="550"/>
      <c r="H227" s="2818"/>
      <c r="I227" s="550"/>
      <c r="J227" s="2803"/>
      <c r="K227" s="589" t="s">
        <v>4874</v>
      </c>
      <c r="L227" s="590" t="s">
        <v>1245</v>
      </c>
    </row>
    <row r="228" spans="1:12" x14ac:dyDescent="0.2">
      <c r="A228" s="22" t="s">
        <v>363</v>
      </c>
      <c r="B228" s="550"/>
      <c r="C228" s="550"/>
      <c r="D228" s="552"/>
      <c r="E228" s="552"/>
      <c r="F228" s="550"/>
      <c r="G228" s="550"/>
      <c r="H228" s="2818"/>
      <c r="I228" s="550"/>
      <c r="J228" s="2803"/>
      <c r="K228" s="589" t="s">
        <v>4875</v>
      </c>
      <c r="L228" s="590" t="s">
        <v>1246</v>
      </c>
    </row>
    <row r="229" spans="1:12" x14ac:dyDescent="0.2">
      <c r="A229" s="22" t="s">
        <v>363</v>
      </c>
      <c r="B229" s="550"/>
      <c r="C229" s="550"/>
      <c r="D229" s="552"/>
      <c r="E229" s="552"/>
      <c r="F229" s="550"/>
      <c r="G229" s="550"/>
      <c r="H229" s="2818"/>
      <c r="I229" s="550"/>
      <c r="J229" s="2803"/>
      <c r="K229" s="589" t="s">
        <v>4876</v>
      </c>
      <c r="L229" s="590" t="s">
        <v>1246</v>
      </c>
    </row>
    <row r="230" spans="1:12" x14ac:dyDescent="0.2">
      <c r="A230" s="22" t="s">
        <v>363</v>
      </c>
      <c r="B230" s="550"/>
      <c r="C230" s="550"/>
      <c r="D230" s="552"/>
      <c r="E230" s="552"/>
      <c r="F230" s="550"/>
      <c r="G230" s="550"/>
      <c r="H230" s="2818"/>
      <c r="I230" s="550"/>
      <c r="J230" s="2803"/>
      <c r="K230" s="591" t="s">
        <v>4877</v>
      </c>
      <c r="L230" s="590" t="s">
        <v>1016</v>
      </c>
    </row>
    <row r="231" spans="1:12" x14ac:dyDescent="0.2">
      <c r="A231" s="22" t="s">
        <v>363</v>
      </c>
      <c r="B231" s="550"/>
      <c r="C231" s="550"/>
      <c r="D231" s="552"/>
      <c r="E231" s="552"/>
      <c r="F231" s="550"/>
      <c r="G231" s="550"/>
      <c r="H231" s="2818"/>
      <c r="I231" s="550"/>
      <c r="J231" s="2803"/>
      <c r="K231" s="589" t="s">
        <v>4878</v>
      </c>
      <c r="L231" s="590" t="s">
        <v>1240</v>
      </c>
    </row>
    <row r="232" spans="1:12" x14ac:dyDescent="0.2">
      <c r="A232" s="22" t="s">
        <v>363</v>
      </c>
      <c r="B232" s="550"/>
      <c r="C232" s="550"/>
      <c r="D232" s="552"/>
      <c r="E232" s="552"/>
      <c r="F232" s="550"/>
      <c r="G232" s="550"/>
      <c r="H232" s="2818"/>
      <c r="I232" s="550"/>
      <c r="J232" s="2803"/>
      <c r="K232" s="589" t="s">
        <v>4879</v>
      </c>
      <c r="L232" s="590" t="s">
        <v>1243</v>
      </c>
    </row>
    <row r="233" spans="1:12" x14ac:dyDescent="0.2">
      <c r="A233" s="22" t="s">
        <v>363</v>
      </c>
      <c r="B233" s="550"/>
      <c r="C233" s="550"/>
      <c r="D233" s="552"/>
      <c r="E233" s="552"/>
      <c r="F233" s="550"/>
      <c r="G233" s="550"/>
      <c r="H233" s="2818"/>
      <c r="I233" s="550"/>
      <c r="J233" s="2803"/>
      <c r="K233" s="589" t="s">
        <v>1255</v>
      </c>
      <c r="L233" s="590" t="s">
        <v>1243</v>
      </c>
    </row>
    <row r="234" spans="1:12" x14ac:dyDescent="0.2">
      <c r="A234" s="22" t="s">
        <v>363</v>
      </c>
      <c r="B234" s="550"/>
      <c r="C234" s="550"/>
      <c r="D234" s="552"/>
      <c r="E234" s="552"/>
      <c r="F234" s="550"/>
      <c r="G234" s="550"/>
      <c r="H234" s="2818"/>
      <c r="I234" s="550"/>
      <c r="J234" s="2803"/>
      <c r="K234" s="589" t="s">
        <v>1256</v>
      </c>
      <c r="L234" s="590" t="s">
        <v>1059</v>
      </c>
    </row>
    <row r="235" spans="1:12" x14ac:dyDescent="0.2">
      <c r="A235" s="22" t="s">
        <v>363</v>
      </c>
      <c r="B235" s="550"/>
      <c r="C235" s="550"/>
      <c r="D235" s="552"/>
      <c r="E235" s="552"/>
      <c r="F235" s="550"/>
      <c r="G235" s="550"/>
      <c r="H235" s="2818"/>
      <c r="I235" s="550"/>
      <c r="J235" s="2803"/>
      <c r="K235" s="589" t="s">
        <v>1257</v>
      </c>
      <c r="L235" s="590" t="s">
        <v>1059</v>
      </c>
    </row>
    <row r="236" spans="1:12" x14ac:dyDescent="0.2">
      <c r="A236" s="22" t="s">
        <v>363</v>
      </c>
      <c r="B236" s="550"/>
      <c r="C236" s="550"/>
      <c r="D236" s="552"/>
      <c r="E236" s="552"/>
      <c r="F236" s="550"/>
      <c r="G236" s="550"/>
      <c r="H236" s="2818"/>
      <c r="I236" s="550"/>
      <c r="J236" s="2803"/>
      <c r="K236" s="589" t="s">
        <v>1258</v>
      </c>
      <c r="L236" s="590" t="s">
        <v>1237</v>
      </c>
    </row>
    <row r="237" spans="1:12" x14ac:dyDescent="0.2">
      <c r="A237" s="22" t="s">
        <v>363</v>
      </c>
      <c r="B237" s="550"/>
      <c r="C237" s="550"/>
      <c r="D237" s="552"/>
      <c r="E237" s="552"/>
      <c r="F237" s="550"/>
      <c r="G237" s="550"/>
      <c r="H237" s="2818"/>
      <c r="I237" s="550"/>
      <c r="J237" s="2803"/>
      <c r="K237" s="589" t="s">
        <v>1259</v>
      </c>
      <c r="L237" s="590" t="s">
        <v>994</v>
      </c>
    </row>
    <row r="238" spans="1:12" x14ac:dyDescent="0.2">
      <c r="A238" s="22" t="s">
        <v>363</v>
      </c>
      <c r="B238" s="550"/>
      <c r="C238" s="550"/>
      <c r="D238" s="552"/>
      <c r="E238" s="552"/>
      <c r="F238" s="550"/>
      <c r="G238" s="550"/>
      <c r="H238" s="2818"/>
      <c r="I238" s="550"/>
      <c r="J238" s="2803"/>
      <c r="K238" s="589" t="s">
        <v>1260</v>
      </c>
      <c r="L238" s="590" t="s">
        <v>994</v>
      </c>
    </row>
    <row r="239" spans="1:12" x14ac:dyDescent="0.2">
      <c r="A239" s="22" t="s">
        <v>363</v>
      </c>
      <c r="B239" s="550"/>
      <c r="C239" s="550"/>
      <c r="D239" s="552"/>
      <c r="E239" s="552"/>
      <c r="F239" s="550"/>
      <c r="G239" s="550"/>
      <c r="H239" s="2818"/>
      <c r="I239" s="550"/>
      <c r="J239" s="2803"/>
      <c r="K239" s="589" t="s">
        <v>1261</v>
      </c>
      <c r="L239" s="590" t="s">
        <v>994</v>
      </c>
    </row>
    <row r="240" spans="1:12" x14ac:dyDescent="0.2">
      <c r="A240" s="22" t="s">
        <v>363</v>
      </c>
      <c r="B240" s="550"/>
      <c r="C240" s="550"/>
      <c r="D240" s="552"/>
      <c r="E240" s="552"/>
      <c r="F240" s="550"/>
      <c r="G240" s="550"/>
      <c r="H240" s="2818"/>
      <c r="I240" s="550"/>
      <c r="J240" s="2803"/>
      <c r="K240" s="589" t="s">
        <v>1262</v>
      </c>
      <c r="L240" s="590" t="s">
        <v>1110</v>
      </c>
    </row>
    <row r="241" spans="1:13" x14ac:dyDescent="0.2">
      <c r="A241" s="22" t="s">
        <v>363</v>
      </c>
      <c r="B241" s="550"/>
      <c r="C241" s="550"/>
      <c r="D241" s="552"/>
      <c r="E241" s="552"/>
      <c r="F241" s="550"/>
      <c r="G241" s="550"/>
      <c r="H241" s="2818"/>
      <c r="I241" s="550"/>
      <c r="J241" s="2803"/>
      <c r="K241" s="589" t="s">
        <v>1263</v>
      </c>
      <c r="L241" s="590" t="s">
        <v>1059</v>
      </c>
    </row>
    <row r="242" spans="1:13" x14ac:dyDescent="0.2">
      <c r="A242" s="22" t="s">
        <v>363</v>
      </c>
      <c r="B242" s="550"/>
      <c r="C242" s="550"/>
      <c r="D242" s="552"/>
      <c r="E242" s="552"/>
      <c r="F242" s="550"/>
      <c r="G242" s="550"/>
      <c r="H242" s="2818"/>
      <c r="I242" s="550"/>
      <c r="J242" s="2803"/>
      <c r="K242" s="589" t="s">
        <v>1264</v>
      </c>
      <c r="L242" s="590" t="s">
        <v>1178</v>
      </c>
    </row>
    <row r="243" spans="1:13" x14ac:dyDescent="0.2">
      <c r="A243" s="22" t="s">
        <v>363</v>
      </c>
      <c r="B243" s="550"/>
      <c r="C243" s="550"/>
      <c r="D243" s="552"/>
      <c r="E243" s="552"/>
      <c r="F243" s="550"/>
      <c r="G243" s="550"/>
      <c r="H243" s="2818"/>
      <c r="I243" s="550"/>
      <c r="J243" s="2803"/>
      <c r="K243" s="589" t="s">
        <v>1265</v>
      </c>
      <c r="L243" s="590" t="s">
        <v>1059</v>
      </c>
      <c r="M243" s="39" t="s">
        <v>1019</v>
      </c>
    </row>
    <row r="244" spans="1:13" x14ac:dyDescent="0.2">
      <c r="A244" s="22" t="s">
        <v>363</v>
      </c>
      <c r="B244" s="550"/>
      <c r="C244" s="550"/>
      <c r="D244" s="552"/>
      <c r="E244" s="552"/>
      <c r="F244" s="550"/>
      <c r="G244" s="550"/>
      <c r="H244" s="2818"/>
      <c r="I244" s="550"/>
      <c r="J244" s="2803"/>
      <c r="K244" s="589" t="s">
        <v>1266</v>
      </c>
      <c r="L244" s="590" t="s">
        <v>990</v>
      </c>
      <c r="M244" s="39" t="s">
        <v>1019</v>
      </c>
    </row>
    <row r="245" spans="1:13" x14ac:dyDescent="0.2">
      <c r="A245" s="22" t="s">
        <v>363</v>
      </c>
      <c r="B245" s="550"/>
      <c r="C245" s="550"/>
      <c r="D245" s="552"/>
      <c r="E245" s="552"/>
      <c r="F245" s="550"/>
      <c r="G245" s="550"/>
      <c r="H245" s="2818"/>
      <c r="I245" s="550"/>
      <c r="J245" s="2803"/>
      <c r="K245" s="589" t="s">
        <v>1267</v>
      </c>
      <c r="L245" s="590" t="s">
        <v>994</v>
      </c>
    </row>
    <row r="246" spans="1:13" x14ac:dyDescent="0.2">
      <c r="A246" s="22" t="s">
        <v>363</v>
      </c>
      <c r="B246" s="550"/>
      <c r="C246" s="550"/>
      <c r="D246" s="552"/>
      <c r="E246" s="552"/>
      <c r="F246" s="550"/>
      <c r="G246" s="550"/>
      <c r="H246" s="2818"/>
      <c r="I246" s="550"/>
      <c r="J246" s="2803"/>
      <c r="K246" s="589" t="s">
        <v>1268</v>
      </c>
      <c r="L246" s="590" t="s">
        <v>994</v>
      </c>
    </row>
    <row r="247" spans="1:13" x14ac:dyDescent="0.2">
      <c r="A247" s="22" t="s">
        <v>363</v>
      </c>
      <c r="B247" s="550"/>
      <c r="C247" s="550"/>
      <c r="D247" s="552"/>
      <c r="E247" s="552"/>
      <c r="F247" s="550"/>
      <c r="G247" s="550"/>
      <c r="H247" s="2818"/>
      <c r="I247" s="550"/>
      <c r="J247" s="2803"/>
      <c r="K247" s="589" t="s">
        <v>1269</v>
      </c>
      <c r="L247" s="590" t="s">
        <v>994</v>
      </c>
    </row>
    <row r="248" spans="1:13" x14ac:dyDescent="0.2">
      <c r="A248" s="22" t="s">
        <v>363</v>
      </c>
      <c r="B248" s="550"/>
      <c r="C248" s="550"/>
      <c r="D248" s="552"/>
      <c r="E248" s="552"/>
      <c r="F248" s="550"/>
      <c r="G248" s="550"/>
      <c r="H248" s="2818"/>
      <c r="I248" s="550"/>
      <c r="J248" s="2803"/>
      <c r="K248" s="589" t="s">
        <v>1270</v>
      </c>
      <c r="L248" s="590" t="s">
        <v>994</v>
      </c>
    </row>
    <row r="249" spans="1:13" x14ac:dyDescent="0.2">
      <c r="A249" s="22" t="s">
        <v>363</v>
      </c>
      <c r="B249" s="550"/>
      <c r="C249" s="550"/>
      <c r="D249" s="552"/>
      <c r="E249" s="552"/>
      <c r="F249" s="550"/>
      <c r="G249" s="550"/>
      <c r="H249" s="2818"/>
      <c r="I249" s="550"/>
      <c r="J249" s="2803"/>
      <c r="K249" s="589" t="s">
        <v>1271</v>
      </c>
      <c r="L249" s="590" t="s">
        <v>994</v>
      </c>
    </row>
    <row r="250" spans="1:13" x14ac:dyDescent="0.2">
      <c r="A250" s="22" t="s">
        <v>363</v>
      </c>
      <c r="B250" s="550"/>
      <c r="C250" s="550"/>
      <c r="D250" s="552"/>
      <c r="E250" s="552"/>
      <c r="F250" s="550"/>
      <c r="G250" s="550"/>
      <c r="H250" s="2818"/>
      <c r="I250" s="550"/>
      <c r="J250" s="2803"/>
      <c r="K250" s="589" t="s">
        <v>1272</v>
      </c>
      <c r="L250" s="590" t="s">
        <v>994</v>
      </c>
    </row>
    <row r="251" spans="1:13" x14ac:dyDescent="0.2">
      <c r="A251" s="22" t="s">
        <v>363</v>
      </c>
      <c r="B251" s="550"/>
      <c r="C251" s="550"/>
      <c r="D251" s="552"/>
      <c r="E251" s="552"/>
      <c r="F251" s="550"/>
      <c r="G251" s="550"/>
      <c r="H251" s="2818"/>
      <c r="I251" s="550"/>
      <c r="J251" s="2803"/>
      <c r="K251" s="589" t="s">
        <v>1273</v>
      </c>
      <c r="L251" s="590" t="s">
        <v>994</v>
      </c>
    </row>
    <row r="252" spans="1:13" x14ac:dyDescent="0.2">
      <c r="A252" s="22" t="s">
        <v>363</v>
      </c>
      <c r="B252" s="550"/>
      <c r="C252" s="550"/>
      <c r="D252" s="552"/>
      <c r="E252" s="552"/>
      <c r="F252" s="550"/>
      <c r="G252" s="550"/>
      <c r="H252" s="2818"/>
      <c r="I252" s="550"/>
      <c r="J252" s="2803"/>
      <c r="K252" s="589" t="s">
        <v>1274</v>
      </c>
      <c r="L252" s="590" t="s">
        <v>994</v>
      </c>
    </row>
    <row r="253" spans="1:13" x14ac:dyDescent="0.2">
      <c r="A253" s="22" t="s">
        <v>363</v>
      </c>
      <c r="B253" s="550"/>
      <c r="C253" s="550"/>
      <c r="D253" s="552"/>
      <c r="E253" s="552"/>
      <c r="F253" s="550"/>
      <c r="G253" s="550"/>
      <c r="H253" s="2818"/>
      <c r="I253" s="550"/>
      <c r="J253" s="2803"/>
      <c r="K253" s="589" t="s">
        <v>1275</v>
      </c>
      <c r="L253" s="590" t="s">
        <v>994</v>
      </c>
    </row>
    <row r="254" spans="1:13" x14ac:dyDescent="0.2">
      <c r="A254" s="22" t="s">
        <v>363</v>
      </c>
      <c r="B254" s="550"/>
      <c r="C254" s="550"/>
      <c r="D254" s="552"/>
      <c r="E254" s="552"/>
      <c r="F254" s="550"/>
      <c r="G254" s="550"/>
      <c r="H254" s="2818"/>
      <c r="I254" s="550"/>
      <c r="J254" s="2803"/>
      <c r="K254" s="589" t="s">
        <v>1276</v>
      </c>
      <c r="L254" s="590" t="s">
        <v>994</v>
      </c>
    </row>
    <row r="255" spans="1:13" x14ac:dyDescent="0.2">
      <c r="A255" s="22" t="s">
        <v>363</v>
      </c>
      <c r="B255" s="550"/>
      <c r="C255" s="550"/>
      <c r="D255" s="552"/>
      <c r="E255" s="552"/>
      <c r="F255" s="550"/>
      <c r="G255" s="550"/>
      <c r="H255" s="2818"/>
      <c r="I255" s="550"/>
      <c r="J255" s="2803"/>
      <c r="K255" s="589" t="s">
        <v>1277</v>
      </c>
      <c r="L255" s="590" t="s">
        <v>994</v>
      </c>
    </row>
    <row r="256" spans="1:13" x14ac:dyDescent="0.2">
      <c r="A256" s="22" t="s">
        <v>363</v>
      </c>
      <c r="B256" s="550"/>
      <c r="C256" s="550"/>
      <c r="D256" s="552"/>
      <c r="E256" s="552"/>
      <c r="F256" s="550"/>
      <c r="G256" s="550"/>
      <c r="H256" s="2818"/>
      <c r="I256" s="550"/>
      <c r="J256" s="2803"/>
      <c r="K256" s="589" t="s">
        <v>1278</v>
      </c>
      <c r="L256" s="590" t="s">
        <v>994</v>
      </c>
    </row>
    <row r="257" spans="1:12" x14ac:dyDescent="0.2">
      <c r="A257" s="22" t="s">
        <v>363</v>
      </c>
      <c r="B257" s="550"/>
      <c r="C257" s="550"/>
      <c r="D257" s="552"/>
      <c r="E257" s="552"/>
      <c r="F257" s="550"/>
      <c r="G257" s="550"/>
      <c r="H257" s="2818"/>
      <c r="I257" s="550"/>
      <c r="J257" s="2803"/>
      <c r="K257" s="589" t="s">
        <v>1279</v>
      </c>
      <c r="L257" s="590" t="s">
        <v>994</v>
      </c>
    </row>
    <row r="258" spans="1:12" x14ac:dyDescent="0.2">
      <c r="A258" s="22" t="s">
        <v>363</v>
      </c>
      <c r="B258" s="550"/>
      <c r="C258" s="550"/>
      <c r="D258" s="552"/>
      <c r="E258" s="552"/>
      <c r="F258" s="550"/>
      <c r="G258" s="550"/>
      <c r="H258" s="2818"/>
      <c r="I258" s="550"/>
      <c r="J258" s="2803"/>
      <c r="K258" s="589" t="s">
        <v>1280</v>
      </c>
      <c r="L258" s="590" t="s">
        <v>994</v>
      </c>
    </row>
    <row r="259" spans="1:12" x14ac:dyDescent="0.2">
      <c r="A259" s="22" t="s">
        <v>363</v>
      </c>
      <c r="B259" s="550"/>
      <c r="C259" s="550"/>
      <c r="D259" s="552"/>
      <c r="E259" s="552"/>
      <c r="F259" s="550"/>
      <c r="G259" s="550"/>
      <c r="H259" s="2818"/>
      <c r="I259" s="550"/>
      <c r="J259" s="2803"/>
      <c r="K259" s="589" t="s">
        <v>1281</v>
      </c>
      <c r="L259" s="590" t="s">
        <v>994</v>
      </c>
    </row>
    <row r="260" spans="1:12" x14ac:dyDescent="0.2">
      <c r="A260" s="22" t="s">
        <v>363</v>
      </c>
      <c r="B260" s="550"/>
      <c r="C260" s="550"/>
      <c r="D260" s="552"/>
      <c r="E260" s="552"/>
      <c r="F260" s="550"/>
      <c r="G260" s="550"/>
      <c r="H260" s="2818"/>
      <c r="I260" s="550"/>
      <c r="J260" s="2803"/>
      <c r="K260" s="589" t="s">
        <v>1282</v>
      </c>
      <c r="L260" s="590" t="s">
        <v>994</v>
      </c>
    </row>
    <row r="261" spans="1:12" x14ac:dyDescent="0.2">
      <c r="A261" s="22" t="s">
        <v>363</v>
      </c>
      <c r="B261" s="550"/>
      <c r="C261" s="550"/>
      <c r="D261" s="552"/>
      <c r="E261" s="552"/>
      <c r="F261" s="550"/>
      <c r="G261" s="550"/>
      <c r="H261" s="2818"/>
      <c r="I261" s="550"/>
      <c r="J261" s="2803"/>
      <c r="K261" s="589" t="s">
        <v>4883</v>
      </c>
      <c r="L261" s="590" t="s">
        <v>994</v>
      </c>
    </row>
    <row r="262" spans="1:12" x14ac:dyDescent="0.2">
      <c r="A262" s="22" t="s">
        <v>363</v>
      </c>
      <c r="B262" s="550"/>
      <c r="C262" s="550"/>
      <c r="D262" s="552"/>
      <c r="E262" s="552"/>
      <c r="F262" s="550"/>
      <c r="G262" s="550"/>
      <c r="H262" s="2818"/>
      <c r="I262" s="550"/>
      <c r="J262" s="2803"/>
      <c r="K262" s="589" t="s">
        <v>1283</v>
      </c>
      <c r="L262" s="590" t="s">
        <v>994</v>
      </c>
    </row>
    <row r="263" spans="1:12" x14ac:dyDescent="0.2">
      <c r="A263" s="22" t="s">
        <v>363</v>
      </c>
      <c r="B263" s="550"/>
      <c r="C263" s="550"/>
      <c r="D263" s="552"/>
      <c r="E263" s="552"/>
      <c r="F263" s="550"/>
      <c r="G263" s="550"/>
      <c r="H263" s="2818"/>
      <c r="I263" s="550"/>
      <c r="J263" s="2803"/>
      <c r="K263" s="589" t="s">
        <v>1284</v>
      </c>
      <c r="L263" s="590" t="s">
        <v>994</v>
      </c>
    </row>
    <row r="264" spans="1:12" x14ac:dyDescent="0.2">
      <c r="A264" s="22" t="s">
        <v>363</v>
      </c>
      <c r="B264" s="550"/>
      <c r="C264" s="550"/>
      <c r="D264" s="552"/>
      <c r="E264" s="552"/>
      <c r="F264" s="550"/>
      <c r="G264" s="550"/>
      <c r="H264" s="2818"/>
      <c r="I264" s="550"/>
      <c r="J264" s="2803"/>
      <c r="K264" s="589" t="s">
        <v>4880</v>
      </c>
      <c r="L264" s="590" t="s">
        <v>994</v>
      </c>
    </row>
    <row r="265" spans="1:12" x14ac:dyDescent="0.2">
      <c r="A265" s="22" t="s">
        <v>363</v>
      </c>
      <c r="B265" s="550"/>
      <c r="C265" s="550"/>
      <c r="D265" s="552"/>
      <c r="E265" s="552"/>
      <c r="F265" s="550"/>
      <c r="G265" s="550"/>
      <c r="H265" s="2818"/>
      <c r="I265" s="550"/>
      <c r="J265" s="2803"/>
      <c r="K265" s="589" t="s">
        <v>4881</v>
      </c>
      <c r="L265" s="590" t="s">
        <v>994</v>
      </c>
    </row>
    <row r="266" spans="1:12" x14ac:dyDescent="0.2">
      <c r="A266" s="22" t="s">
        <v>363</v>
      </c>
      <c r="B266" s="550"/>
      <c r="C266" s="550"/>
      <c r="D266" s="552"/>
      <c r="E266" s="552"/>
      <c r="F266" s="550"/>
      <c r="G266" s="550"/>
      <c r="H266" s="2818"/>
      <c r="I266" s="550"/>
      <c r="J266" s="2803"/>
      <c r="K266" s="589" t="s">
        <v>4882</v>
      </c>
      <c r="L266" s="590" t="s">
        <v>994</v>
      </c>
    </row>
    <row r="267" spans="1:12" x14ac:dyDescent="0.2">
      <c r="A267" s="22" t="s">
        <v>363</v>
      </c>
      <c r="B267" s="550"/>
      <c r="C267" s="550"/>
      <c r="D267" s="552"/>
      <c r="E267" s="552"/>
      <c r="F267" s="550"/>
      <c r="G267" s="550"/>
      <c r="H267" s="2818"/>
      <c r="I267" s="550"/>
      <c r="J267" s="2803"/>
      <c r="K267" s="589" t="s">
        <v>1285</v>
      </c>
      <c r="L267" s="590" t="s">
        <v>1007</v>
      </c>
    </row>
    <row r="268" spans="1:12" x14ac:dyDescent="0.2">
      <c r="A268" s="22" t="s">
        <v>363</v>
      </c>
      <c r="B268" s="550"/>
      <c r="C268" s="550"/>
      <c r="D268" s="552"/>
      <c r="E268" s="552"/>
      <c r="F268" s="550"/>
      <c r="G268" s="550"/>
      <c r="H268" s="2818"/>
      <c r="I268" s="550"/>
      <c r="J268" s="2803"/>
      <c r="K268" s="589" t="s">
        <v>1286</v>
      </c>
      <c r="L268" s="590" t="s">
        <v>1059</v>
      </c>
    </row>
    <row r="269" spans="1:12" x14ac:dyDescent="0.2">
      <c r="A269" s="22" t="s">
        <v>363</v>
      </c>
      <c r="B269" s="550"/>
      <c r="C269" s="550"/>
      <c r="D269" s="552"/>
      <c r="E269" s="552"/>
      <c r="F269" s="550"/>
      <c r="G269" s="550"/>
      <c r="H269" s="2818"/>
      <c r="I269" s="550"/>
      <c r="J269" s="2803"/>
      <c r="K269" s="589" t="s">
        <v>1287</v>
      </c>
      <c r="L269" s="590" t="s">
        <v>1237</v>
      </c>
    </row>
    <row r="270" spans="1:12" x14ac:dyDescent="0.2">
      <c r="A270" s="22" t="s">
        <v>363</v>
      </c>
      <c r="B270" s="550"/>
      <c r="C270" s="550"/>
      <c r="D270" s="552"/>
      <c r="E270" s="552"/>
      <c r="F270" s="550"/>
      <c r="G270" s="550"/>
      <c r="H270" s="2818"/>
      <c r="I270" s="550"/>
      <c r="J270" s="2803"/>
      <c r="K270" s="589" t="s">
        <v>1288</v>
      </c>
      <c r="L270" s="590" t="s">
        <v>994</v>
      </c>
    </row>
    <row r="271" spans="1:12" x14ac:dyDescent="0.2">
      <c r="A271" s="22" t="s">
        <v>363</v>
      </c>
      <c r="B271" s="550"/>
      <c r="C271" s="550"/>
      <c r="D271" s="552"/>
      <c r="E271" s="552"/>
      <c r="F271" s="550"/>
      <c r="G271" s="550"/>
      <c r="H271" s="2818"/>
      <c r="I271" s="550"/>
      <c r="J271" s="2803"/>
      <c r="K271" s="589" t="s">
        <v>1289</v>
      </c>
      <c r="L271" s="590" t="s">
        <v>1016</v>
      </c>
    </row>
    <row r="272" spans="1:12" x14ac:dyDescent="0.2">
      <c r="A272" s="22" t="s">
        <v>363</v>
      </c>
      <c r="B272" s="550"/>
      <c r="C272" s="550"/>
      <c r="D272" s="552"/>
      <c r="E272" s="552"/>
      <c r="F272" s="550"/>
      <c r="G272" s="550"/>
      <c r="H272" s="2818"/>
      <c r="I272" s="550"/>
      <c r="J272" s="2803"/>
      <c r="K272" s="589" t="s">
        <v>1290</v>
      </c>
      <c r="L272" s="590" t="s">
        <v>1016</v>
      </c>
    </row>
    <row r="273" spans="1:13" x14ac:dyDescent="0.2">
      <c r="A273" s="22" t="s">
        <v>363</v>
      </c>
      <c r="B273" s="550"/>
      <c r="C273" s="550"/>
      <c r="D273" s="552"/>
      <c r="E273" s="552"/>
      <c r="F273" s="550"/>
      <c r="G273" s="550"/>
      <c r="H273" s="2818"/>
      <c r="I273" s="550"/>
      <c r="J273" s="2803"/>
      <c r="K273" s="589" t="s">
        <v>1291</v>
      </c>
      <c r="L273" s="590" t="s">
        <v>1244</v>
      </c>
    </row>
    <row r="274" spans="1:13" x14ac:dyDescent="0.2">
      <c r="A274" s="22" t="s">
        <v>363</v>
      </c>
      <c r="B274" s="550"/>
      <c r="C274" s="550"/>
      <c r="D274" s="552"/>
      <c r="E274" s="552"/>
      <c r="F274" s="550"/>
      <c r="G274" s="550"/>
      <c r="H274" s="2818"/>
      <c r="I274" s="550"/>
      <c r="J274" s="2803"/>
      <c r="K274" s="589" t="s">
        <v>1292</v>
      </c>
      <c r="L274" s="590" t="s">
        <v>1178</v>
      </c>
    </row>
    <row r="275" spans="1:13" x14ac:dyDescent="0.2">
      <c r="A275" s="22" t="s">
        <v>363</v>
      </c>
      <c r="B275" s="550"/>
      <c r="C275" s="550"/>
      <c r="D275" s="552"/>
      <c r="E275" s="552"/>
      <c r="F275" s="550"/>
      <c r="G275" s="550"/>
      <c r="H275" s="2818"/>
      <c r="I275" s="550"/>
      <c r="J275" s="2803"/>
      <c r="K275" s="589" t="s">
        <v>1293</v>
      </c>
      <c r="L275" s="590" t="s">
        <v>1294</v>
      </c>
    </row>
    <row r="276" spans="1:13" x14ac:dyDescent="0.2">
      <c r="A276" s="22" t="s">
        <v>363</v>
      </c>
      <c r="B276" s="550"/>
      <c r="C276" s="550"/>
      <c r="D276" s="552"/>
      <c r="E276" s="552"/>
      <c r="F276" s="550"/>
      <c r="G276" s="550"/>
      <c r="H276" s="2818"/>
      <c r="I276" s="550"/>
      <c r="J276" s="2803"/>
      <c r="K276" s="589" t="s">
        <v>1295</v>
      </c>
      <c r="L276" s="590" t="s">
        <v>1047</v>
      </c>
    </row>
    <row r="277" spans="1:13" x14ac:dyDescent="0.2">
      <c r="A277" s="22" t="s">
        <v>363</v>
      </c>
      <c r="B277" s="550"/>
      <c r="C277" s="550"/>
      <c r="D277" s="552"/>
      <c r="E277" s="552"/>
      <c r="F277" s="550"/>
      <c r="G277" s="550"/>
      <c r="H277" s="2818"/>
      <c r="I277" s="550"/>
      <c r="J277" s="2803"/>
      <c r="K277" s="589" t="s">
        <v>1296</v>
      </c>
      <c r="L277" s="590" t="s">
        <v>1234</v>
      </c>
    </row>
    <row r="278" spans="1:13" x14ac:dyDescent="0.2">
      <c r="A278" s="22" t="s">
        <v>363</v>
      </c>
      <c r="B278" s="550"/>
      <c r="C278" s="550"/>
      <c r="D278" s="552"/>
      <c r="E278" s="552"/>
      <c r="F278" s="550"/>
      <c r="G278" s="550"/>
      <c r="H278" s="2818"/>
      <c r="I278" s="550"/>
      <c r="J278" s="2803"/>
      <c r="K278" s="589" t="s">
        <v>1297</v>
      </c>
      <c r="L278" s="590" t="s">
        <v>1298</v>
      </c>
    </row>
    <row r="279" spans="1:13" x14ac:dyDescent="0.2">
      <c r="A279" s="22" t="s">
        <v>363</v>
      </c>
      <c r="B279" s="550"/>
      <c r="C279" s="550"/>
      <c r="D279" s="552"/>
      <c r="E279" s="552"/>
      <c r="F279" s="550"/>
      <c r="G279" s="550"/>
      <c r="H279" s="2818"/>
      <c r="I279" s="550"/>
      <c r="J279" s="2803"/>
      <c r="K279" s="589" t="s">
        <v>1299</v>
      </c>
      <c r="L279" s="590" t="s">
        <v>990</v>
      </c>
      <c r="M279" s="39" t="s">
        <v>1019</v>
      </c>
    </row>
    <row r="280" spans="1:13" x14ac:dyDescent="0.2">
      <c r="A280" s="22" t="s">
        <v>363</v>
      </c>
      <c r="B280" s="550"/>
      <c r="C280" s="550"/>
      <c r="D280" s="552"/>
      <c r="E280" s="552"/>
      <c r="F280" s="550"/>
      <c r="G280" s="550"/>
      <c r="H280" s="2818"/>
      <c r="I280" s="550"/>
      <c r="J280" s="2803"/>
      <c r="K280" s="589" t="s">
        <v>1300</v>
      </c>
      <c r="L280" s="590" t="s">
        <v>1301</v>
      </c>
    </row>
    <row r="281" spans="1:13" x14ac:dyDescent="0.2">
      <c r="A281" s="22" t="s">
        <v>363</v>
      </c>
      <c r="B281" s="550"/>
      <c r="C281" s="550"/>
      <c r="D281" s="552"/>
      <c r="E281" s="552"/>
      <c r="F281" s="550"/>
      <c r="G281" s="550"/>
      <c r="H281" s="2818"/>
      <c r="I281" s="550"/>
      <c r="J281" s="2803"/>
      <c r="K281" s="589" t="s">
        <v>1302</v>
      </c>
      <c r="L281" s="590" t="s">
        <v>1016</v>
      </c>
    </row>
    <row r="282" spans="1:13" x14ac:dyDescent="0.2">
      <c r="A282" s="22" t="s">
        <v>363</v>
      </c>
      <c r="B282" s="550"/>
      <c r="C282" s="550"/>
      <c r="D282" s="552"/>
      <c r="E282" s="552"/>
      <c r="F282" s="550"/>
      <c r="G282" s="550"/>
      <c r="H282" s="2818"/>
      <c r="I282" s="550"/>
      <c r="J282" s="2803"/>
      <c r="K282" s="589" t="s">
        <v>1303</v>
      </c>
      <c r="L282" s="590" t="s">
        <v>999</v>
      </c>
    </row>
    <row r="283" spans="1:13" x14ac:dyDescent="0.2">
      <c r="A283" s="22" t="s">
        <v>363</v>
      </c>
      <c r="B283" s="550"/>
      <c r="C283" s="550"/>
      <c r="D283" s="552"/>
      <c r="E283" s="552"/>
      <c r="F283" s="550"/>
      <c r="G283" s="550"/>
      <c r="H283" s="2818"/>
      <c r="I283" s="550"/>
      <c r="J283" s="2803"/>
      <c r="K283" s="589" t="s">
        <v>1304</v>
      </c>
      <c r="L283" s="590" t="s">
        <v>1305</v>
      </c>
    </row>
    <row r="284" spans="1:13" x14ac:dyDescent="0.2">
      <c r="A284" s="22" t="s">
        <v>363</v>
      </c>
      <c r="B284" s="550"/>
      <c r="C284" s="550"/>
      <c r="D284" s="552"/>
      <c r="E284" s="552"/>
      <c r="F284" s="550"/>
      <c r="G284" s="550"/>
      <c r="H284" s="2818"/>
      <c r="I284" s="550"/>
      <c r="J284" s="2803"/>
      <c r="K284" s="589" t="s">
        <v>1306</v>
      </c>
      <c r="L284" s="590" t="s">
        <v>999</v>
      </c>
    </row>
    <row r="285" spans="1:13" x14ac:dyDescent="0.2">
      <c r="A285" s="22" t="s">
        <v>363</v>
      </c>
      <c r="B285" s="550"/>
      <c r="C285" s="550"/>
      <c r="D285" s="552"/>
      <c r="E285" s="552"/>
      <c r="F285" s="550"/>
      <c r="G285" s="550"/>
      <c r="H285" s="2818"/>
      <c r="I285" s="550"/>
      <c r="J285" s="2803"/>
      <c r="K285" s="589" t="s">
        <v>1307</v>
      </c>
      <c r="L285" s="590" t="s">
        <v>1308</v>
      </c>
    </row>
    <row r="286" spans="1:13" x14ac:dyDescent="0.2">
      <c r="A286" s="22" t="s">
        <v>363</v>
      </c>
      <c r="B286" s="550"/>
      <c r="C286" s="550"/>
      <c r="D286" s="552"/>
      <c r="E286" s="552"/>
      <c r="F286" s="550"/>
      <c r="G286" s="550"/>
      <c r="H286" s="2818"/>
      <c r="I286" s="550"/>
      <c r="J286" s="2803"/>
      <c r="K286" s="589" t="s">
        <v>1309</v>
      </c>
      <c r="L286" s="590" t="s">
        <v>1016</v>
      </c>
    </row>
    <row r="287" spans="1:13" x14ac:dyDescent="0.2">
      <c r="A287" s="22" t="s">
        <v>363</v>
      </c>
      <c r="B287" s="550"/>
      <c r="C287" s="550"/>
      <c r="D287" s="552"/>
      <c r="E287" s="552"/>
      <c r="F287" s="550"/>
      <c r="G287" s="550"/>
      <c r="H287" s="2818"/>
      <c r="I287" s="550"/>
      <c r="J287" s="2803"/>
      <c r="K287" s="589" t="s">
        <v>1310</v>
      </c>
      <c r="L287" s="590" t="s">
        <v>1311</v>
      </c>
    </row>
    <row r="288" spans="1:13" x14ac:dyDescent="0.2">
      <c r="A288" s="22" t="s">
        <v>363</v>
      </c>
      <c r="B288" s="550"/>
      <c r="C288" s="550"/>
      <c r="D288" s="552"/>
      <c r="E288" s="552"/>
      <c r="F288" s="550"/>
      <c r="G288" s="550"/>
      <c r="H288" s="2818"/>
      <c r="I288" s="550"/>
      <c r="J288" s="2803"/>
      <c r="K288" s="589" t="s">
        <v>1312</v>
      </c>
      <c r="L288" s="590" t="s">
        <v>999</v>
      </c>
    </row>
    <row r="289" spans="1:13" x14ac:dyDescent="0.2">
      <c r="A289" s="22" t="s">
        <v>363</v>
      </c>
      <c r="B289" s="550"/>
      <c r="C289" s="550"/>
      <c r="D289" s="552"/>
      <c r="E289" s="552"/>
      <c r="F289" s="550"/>
      <c r="G289" s="550"/>
      <c r="H289" s="2818"/>
      <c r="I289" s="550"/>
      <c r="J289" s="2803"/>
      <c r="K289" s="589" t="s">
        <v>1313</v>
      </c>
      <c r="L289" s="590" t="s">
        <v>996</v>
      </c>
    </row>
    <row r="290" spans="1:13" x14ac:dyDescent="0.2">
      <c r="A290" s="22" t="s">
        <v>363</v>
      </c>
      <c r="B290" s="550"/>
      <c r="C290" s="550"/>
      <c r="D290" s="552"/>
      <c r="E290" s="552"/>
      <c r="F290" s="550"/>
      <c r="G290" s="550"/>
      <c r="H290" s="2818"/>
      <c r="I290" s="550"/>
      <c r="J290" s="2803"/>
      <c r="K290" s="589" t="s">
        <v>1314</v>
      </c>
      <c r="L290" s="590" t="s">
        <v>1007</v>
      </c>
    </row>
    <row r="291" spans="1:13" x14ac:dyDescent="0.2">
      <c r="A291" s="22" t="s">
        <v>363</v>
      </c>
      <c r="B291" s="550"/>
      <c r="C291" s="550"/>
      <c r="D291" s="552"/>
      <c r="E291" s="552"/>
      <c r="F291" s="550"/>
      <c r="G291" s="550"/>
      <c r="H291" s="2818"/>
      <c r="I291" s="550"/>
      <c r="J291" s="2803"/>
      <c r="K291" s="589" t="s">
        <v>1315</v>
      </c>
      <c r="L291" s="590" t="s">
        <v>990</v>
      </c>
    </row>
    <row r="292" spans="1:13" x14ac:dyDescent="0.2">
      <c r="A292" s="22" t="s">
        <v>363</v>
      </c>
      <c r="B292" s="550"/>
      <c r="C292" s="550"/>
      <c r="D292" s="552"/>
      <c r="E292" s="552"/>
      <c r="F292" s="550"/>
      <c r="G292" s="550"/>
      <c r="H292" s="2818"/>
      <c r="I292" s="550"/>
      <c r="J292" s="2803"/>
      <c r="K292" s="589" t="s">
        <v>1316</v>
      </c>
      <c r="L292" s="590" t="s">
        <v>1317</v>
      </c>
      <c r="M292" s="39" t="s">
        <v>1019</v>
      </c>
    </row>
    <row r="293" spans="1:13" x14ac:dyDescent="0.2">
      <c r="A293" s="22" t="s">
        <v>363</v>
      </c>
      <c r="B293" s="550"/>
      <c r="C293" s="550"/>
      <c r="D293" s="552"/>
      <c r="E293" s="552"/>
      <c r="F293" s="550"/>
      <c r="G293" s="550"/>
      <c r="H293" s="2818"/>
      <c r="I293" s="550"/>
      <c r="J293" s="2803"/>
      <c r="K293" s="589" t="s">
        <v>1318</v>
      </c>
      <c r="L293" s="590" t="s">
        <v>1094</v>
      </c>
    </row>
    <row r="294" spans="1:13" x14ac:dyDescent="0.2">
      <c r="A294" s="22" t="s">
        <v>363</v>
      </c>
      <c r="B294" s="550"/>
      <c r="C294" s="550"/>
      <c r="D294" s="552"/>
      <c r="E294" s="552"/>
      <c r="F294" s="550"/>
      <c r="G294" s="550"/>
      <c r="H294" s="2818"/>
      <c r="I294" s="550"/>
      <c r="J294" s="2803"/>
      <c r="K294" s="589" t="s">
        <v>1319</v>
      </c>
      <c r="L294" s="590" t="s">
        <v>1178</v>
      </c>
    </row>
    <row r="295" spans="1:13" x14ac:dyDescent="0.2">
      <c r="A295" s="22" t="s">
        <v>363</v>
      </c>
      <c r="B295" s="550"/>
      <c r="C295" s="550"/>
      <c r="D295" s="552"/>
      <c r="E295" s="552"/>
      <c r="F295" s="550"/>
      <c r="G295" s="550"/>
      <c r="H295" s="2818"/>
      <c r="I295" s="550"/>
      <c r="J295" s="2803"/>
      <c r="K295" s="589" t="s">
        <v>1320</v>
      </c>
      <c r="L295" s="590" t="s">
        <v>994</v>
      </c>
    </row>
    <row r="296" spans="1:13" x14ac:dyDescent="0.2">
      <c r="A296" s="22" t="s">
        <v>363</v>
      </c>
      <c r="B296" s="550"/>
      <c r="C296" s="550"/>
      <c r="D296" s="552"/>
      <c r="E296" s="552"/>
      <c r="F296" s="550"/>
      <c r="G296" s="550"/>
      <c r="H296" s="2818"/>
      <c r="I296" s="550"/>
      <c r="J296" s="2803"/>
      <c r="K296" s="589" t="s">
        <v>1321</v>
      </c>
      <c r="L296" s="590" t="s">
        <v>994</v>
      </c>
    </row>
    <row r="297" spans="1:13" x14ac:dyDescent="0.2">
      <c r="A297" s="22" t="s">
        <v>363</v>
      </c>
      <c r="B297" s="550"/>
      <c r="C297" s="550"/>
      <c r="D297" s="552"/>
      <c r="E297" s="552"/>
      <c r="F297" s="550"/>
      <c r="G297" s="550"/>
      <c r="H297" s="2818"/>
      <c r="I297" s="550"/>
      <c r="J297" s="2803"/>
      <c r="K297" s="589" t="s">
        <v>1322</v>
      </c>
      <c r="L297" s="590" t="s">
        <v>994</v>
      </c>
    </row>
    <row r="298" spans="1:13" x14ac:dyDescent="0.2">
      <c r="A298" s="22" t="s">
        <v>363</v>
      </c>
      <c r="B298" s="550"/>
      <c r="C298" s="550"/>
      <c r="D298" s="552"/>
      <c r="E298" s="552"/>
      <c r="F298" s="550"/>
      <c r="G298" s="550"/>
      <c r="H298" s="2818"/>
      <c r="I298" s="550"/>
      <c r="J298" s="2803"/>
      <c r="K298" s="589" t="s">
        <v>1323</v>
      </c>
      <c r="L298" s="590" t="s">
        <v>1324</v>
      </c>
    </row>
    <row r="299" spans="1:13" x14ac:dyDescent="0.2">
      <c r="A299" s="22" t="s">
        <v>363</v>
      </c>
      <c r="B299" s="550"/>
      <c r="C299" s="550"/>
      <c r="D299" s="552"/>
      <c r="E299" s="552"/>
      <c r="F299" s="550"/>
      <c r="G299" s="550"/>
      <c r="H299" s="2818"/>
      <c r="I299" s="550"/>
      <c r="J299" s="2803"/>
      <c r="K299" s="589" t="s">
        <v>1325</v>
      </c>
      <c r="L299" s="590" t="s">
        <v>1178</v>
      </c>
    </row>
    <row r="300" spans="1:13" x14ac:dyDescent="0.2">
      <c r="A300" s="22" t="s">
        <v>363</v>
      </c>
      <c r="B300" s="550"/>
      <c r="C300" s="550"/>
      <c r="D300" s="552"/>
      <c r="E300" s="552"/>
      <c r="F300" s="550"/>
      <c r="G300" s="550"/>
      <c r="H300" s="2818"/>
      <c r="I300" s="550"/>
      <c r="J300" s="2803"/>
      <c r="K300" s="589" t="s">
        <v>1326</v>
      </c>
      <c r="L300" s="590" t="s">
        <v>994</v>
      </c>
    </row>
    <row r="301" spans="1:13" x14ac:dyDescent="0.2">
      <c r="A301" s="22" t="s">
        <v>363</v>
      </c>
      <c r="B301" s="550"/>
      <c r="C301" s="550"/>
      <c r="D301" s="552"/>
      <c r="E301" s="552"/>
      <c r="F301" s="550"/>
      <c r="G301" s="550"/>
      <c r="H301" s="2818"/>
      <c r="I301" s="550"/>
      <c r="J301" s="2803"/>
      <c r="K301" s="589" t="s">
        <v>1327</v>
      </c>
      <c r="L301" s="590" t="s">
        <v>1328</v>
      </c>
      <c r="M301" s="38"/>
    </row>
    <row r="302" spans="1:13" x14ac:dyDescent="0.2">
      <c r="A302" s="22" t="s">
        <v>363</v>
      </c>
      <c r="B302" s="550"/>
      <c r="C302" s="550"/>
      <c r="D302" s="552"/>
      <c r="E302" s="552"/>
      <c r="F302" s="550"/>
      <c r="G302" s="550"/>
      <c r="H302" s="2818"/>
      <c r="I302" s="550"/>
      <c r="J302" s="2803"/>
      <c r="K302" s="589" t="s">
        <v>1329</v>
      </c>
      <c r="L302" s="590" t="s">
        <v>1330</v>
      </c>
    </row>
    <row r="303" spans="1:13" x14ac:dyDescent="0.2">
      <c r="A303" s="22" t="s">
        <v>363</v>
      </c>
      <c r="B303" s="550"/>
      <c r="C303" s="550"/>
      <c r="D303" s="552"/>
      <c r="E303" s="552"/>
      <c r="F303" s="550"/>
      <c r="G303" s="550"/>
      <c r="H303" s="2818"/>
      <c r="I303" s="550"/>
      <c r="J303" s="2803"/>
      <c r="K303" s="589" t="s">
        <v>1331</v>
      </c>
      <c r="L303" s="590" t="s">
        <v>1110</v>
      </c>
    </row>
    <row r="304" spans="1:13" x14ac:dyDescent="0.2">
      <c r="A304" s="22" t="s">
        <v>363</v>
      </c>
      <c r="B304" s="550"/>
      <c r="C304" s="550"/>
      <c r="D304" s="552"/>
      <c r="E304" s="552"/>
      <c r="F304" s="550"/>
      <c r="G304" s="550"/>
      <c r="H304" s="2818"/>
      <c r="I304" s="550"/>
      <c r="J304" s="2803"/>
      <c r="K304" s="589" t="s">
        <v>1332</v>
      </c>
      <c r="L304" s="590" t="s">
        <v>1059</v>
      </c>
      <c r="M304" s="39" t="s">
        <v>1019</v>
      </c>
    </row>
    <row r="305" spans="1:13" x14ac:dyDescent="0.2">
      <c r="A305" s="22" t="s">
        <v>363</v>
      </c>
      <c r="B305" s="550"/>
      <c r="C305" s="550"/>
      <c r="D305" s="552"/>
      <c r="E305" s="552"/>
      <c r="F305" s="550"/>
      <c r="G305" s="550"/>
      <c r="H305" s="2818"/>
      <c r="I305" s="550"/>
      <c r="J305" s="2803"/>
      <c r="K305" s="589" t="s">
        <v>1333</v>
      </c>
      <c r="L305" s="590" t="s">
        <v>1334</v>
      </c>
    </row>
    <row r="306" spans="1:13" x14ac:dyDescent="0.2">
      <c r="A306" s="22" t="s">
        <v>363</v>
      </c>
      <c r="B306" s="550"/>
      <c r="C306" s="550"/>
      <c r="D306" s="552"/>
      <c r="E306" s="552"/>
      <c r="F306" s="550"/>
      <c r="G306" s="550"/>
      <c r="H306" s="2818"/>
      <c r="I306" s="550"/>
      <c r="J306" s="2803"/>
      <c r="K306" s="589" t="s">
        <v>1335</v>
      </c>
      <c r="L306" s="590" t="s">
        <v>1336</v>
      </c>
    </row>
    <row r="307" spans="1:13" x14ac:dyDescent="0.2">
      <c r="A307" s="22" t="s">
        <v>363</v>
      </c>
      <c r="B307" s="550"/>
      <c r="C307" s="550"/>
      <c r="D307" s="552"/>
      <c r="E307" s="552"/>
      <c r="F307" s="550"/>
      <c r="G307" s="550"/>
      <c r="H307" s="2818"/>
      <c r="I307" s="550"/>
      <c r="J307" s="2803"/>
      <c r="K307" s="589" t="s">
        <v>1337</v>
      </c>
      <c r="L307" s="590" t="s">
        <v>1148</v>
      </c>
    </row>
    <row r="308" spans="1:13" x14ac:dyDescent="0.2">
      <c r="A308" s="22" t="s">
        <v>363</v>
      </c>
      <c r="B308" s="550"/>
      <c r="C308" s="550"/>
      <c r="D308" s="552"/>
      <c r="E308" s="552"/>
      <c r="F308" s="550"/>
      <c r="G308" s="550"/>
      <c r="H308" s="2818"/>
      <c r="I308" s="550"/>
      <c r="J308" s="2803"/>
      <c r="K308" s="589" t="s">
        <v>1338</v>
      </c>
      <c r="L308" s="590" t="s">
        <v>994</v>
      </c>
      <c r="M308" s="39" t="s">
        <v>1019</v>
      </c>
    </row>
    <row r="309" spans="1:13" x14ac:dyDescent="0.2">
      <c r="A309" s="22" t="s">
        <v>363</v>
      </c>
      <c r="B309" s="550"/>
      <c r="C309" s="550"/>
      <c r="D309" s="552"/>
      <c r="E309" s="552"/>
      <c r="F309" s="550"/>
      <c r="G309" s="550"/>
      <c r="H309" s="2818"/>
      <c r="I309" s="550"/>
      <c r="J309" s="2803"/>
      <c r="K309" s="589" t="s">
        <v>1339</v>
      </c>
      <c r="L309" s="590" t="s">
        <v>1059</v>
      </c>
      <c r="M309" s="38"/>
    </row>
    <row r="310" spans="1:13" x14ac:dyDescent="0.2">
      <c r="A310" s="22" t="s">
        <v>363</v>
      </c>
      <c r="B310" s="550"/>
      <c r="C310" s="550"/>
      <c r="D310" s="552"/>
      <c r="E310" s="552"/>
      <c r="F310" s="550"/>
      <c r="G310" s="550"/>
      <c r="H310" s="2818"/>
      <c r="I310" s="550"/>
      <c r="J310" s="2803"/>
      <c r="K310" s="589" t="s">
        <v>1340</v>
      </c>
      <c r="L310" s="590" t="s">
        <v>1148</v>
      </c>
    </row>
    <row r="311" spans="1:13" x14ac:dyDescent="0.2">
      <c r="A311" s="22" t="s">
        <v>363</v>
      </c>
      <c r="B311" s="550"/>
      <c r="C311" s="550"/>
      <c r="D311" s="552"/>
      <c r="E311" s="552"/>
      <c r="F311" s="550"/>
      <c r="G311" s="550"/>
      <c r="H311" s="2818"/>
      <c r="I311" s="550"/>
      <c r="J311" s="2803"/>
      <c r="K311" s="589" t="s">
        <v>1341</v>
      </c>
      <c r="L311" s="590" t="s">
        <v>1059</v>
      </c>
    </row>
    <row r="312" spans="1:13" x14ac:dyDescent="0.2">
      <c r="A312" s="22" t="s">
        <v>363</v>
      </c>
      <c r="B312" s="550"/>
      <c r="C312" s="550"/>
      <c r="D312" s="552"/>
      <c r="E312" s="552"/>
      <c r="F312" s="550"/>
      <c r="G312" s="550"/>
      <c r="H312" s="2818"/>
      <c r="I312" s="550"/>
      <c r="J312" s="2803"/>
      <c r="K312" s="589" t="s">
        <v>1342</v>
      </c>
      <c r="L312" s="590" t="s">
        <v>1047</v>
      </c>
    </row>
    <row r="313" spans="1:13" x14ac:dyDescent="0.2">
      <c r="A313" s="22" t="s">
        <v>363</v>
      </c>
      <c r="B313" s="550"/>
      <c r="C313" s="550"/>
      <c r="D313" s="552"/>
      <c r="E313" s="552"/>
      <c r="F313" s="550"/>
      <c r="G313" s="550"/>
      <c r="H313" s="2818"/>
      <c r="I313" s="550"/>
      <c r="J313" s="2803"/>
      <c r="K313" s="589" t="s">
        <v>1343</v>
      </c>
      <c r="L313" s="590" t="s">
        <v>1328</v>
      </c>
      <c r="M313" s="39" t="s">
        <v>1019</v>
      </c>
    </row>
    <row r="314" spans="1:13" x14ac:dyDescent="0.2">
      <c r="A314" s="22" t="s">
        <v>363</v>
      </c>
      <c r="B314" s="550"/>
      <c r="C314" s="550"/>
      <c r="D314" s="552"/>
      <c r="E314" s="552"/>
      <c r="F314" s="550"/>
      <c r="G314" s="550"/>
      <c r="H314" s="2818"/>
      <c r="I314" s="550"/>
      <c r="J314" s="2803"/>
      <c r="K314" s="589" t="s">
        <v>1344</v>
      </c>
      <c r="L314" s="590" t="s">
        <v>1328</v>
      </c>
    </row>
    <row r="315" spans="1:13" x14ac:dyDescent="0.2">
      <c r="A315" s="22" t="s">
        <v>363</v>
      </c>
      <c r="B315" s="550"/>
      <c r="C315" s="550"/>
      <c r="D315" s="552"/>
      <c r="E315" s="552"/>
      <c r="F315" s="550"/>
      <c r="G315" s="550"/>
      <c r="H315" s="2818"/>
      <c r="I315" s="550"/>
      <c r="J315" s="2803"/>
      <c r="K315" s="589" t="s">
        <v>1345</v>
      </c>
      <c r="L315" s="590" t="s">
        <v>1178</v>
      </c>
    </row>
    <row r="316" spans="1:13" x14ac:dyDescent="0.2">
      <c r="A316" s="22" t="s">
        <v>363</v>
      </c>
      <c r="B316" s="550"/>
      <c r="C316" s="550"/>
      <c r="D316" s="552"/>
      <c r="E316" s="552"/>
      <c r="F316" s="550"/>
      <c r="G316" s="550"/>
      <c r="H316" s="2818"/>
      <c r="I316" s="550"/>
      <c r="J316" s="2803"/>
      <c r="K316" s="589" t="s">
        <v>1346</v>
      </c>
      <c r="L316" s="590" t="s">
        <v>1059</v>
      </c>
    </row>
    <row r="317" spans="1:13" x14ac:dyDescent="0.2">
      <c r="A317" s="22" t="s">
        <v>363</v>
      </c>
      <c r="B317" s="550"/>
      <c r="C317" s="550"/>
      <c r="D317" s="552"/>
      <c r="E317" s="552"/>
      <c r="F317" s="550"/>
      <c r="G317" s="550"/>
      <c r="H317" s="2818"/>
      <c r="I317" s="550"/>
      <c r="J317" s="2803"/>
      <c r="K317" s="589" t="s">
        <v>1347</v>
      </c>
      <c r="L317" s="590" t="s">
        <v>1059</v>
      </c>
    </row>
    <row r="318" spans="1:13" x14ac:dyDescent="0.2">
      <c r="A318" s="22" t="s">
        <v>363</v>
      </c>
      <c r="B318" s="550"/>
      <c r="C318" s="550"/>
      <c r="D318" s="552"/>
      <c r="E318" s="552"/>
      <c r="F318" s="550"/>
      <c r="G318" s="550"/>
      <c r="H318" s="2818"/>
      <c r="I318" s="550"/>
      <c r="J318" s="2803"/>
      <c r="K318" s="589" t="s">
        <v>1348</v>
      </c>
      <c r="L318" s="590" t="s">
        <v>1349</v>
      </c>
    </row>
    <row r="319" spans="1:13" x14ac:dyDescent="0.2">
      <c r="A319" s="22" t="s">
        <v>363</v>
      </c>
      <c r="B319" s="550"/>
      <c r="C319" s="550"/>
      <c r="D319" s="552"/>
      <c r="E319" s="552"/>
      <c r="F319" s="550"/>
      <c r="G319" s="550"/>
      <c r="H319" s="2818"/>
      <c r="I319" s="550"/>
      <c r="J319" s="2803"/>
      <c r="K319" s="589" t="s">
        <v>1350</v>
      </c>
      <c r="L319" s="590" t="s">
        <v>1349</v>
      </c>
    </row>
    <row r="320" spans="1:13" x14ac:dyDescent="0.2">
      <c r="A320" s="22" t="s">
        <v>363</v>
      </c>
      <c r="B320" s="550"/>
      <c r="C320" s="550"/>
      <c r="D320" s="552"/>
      <c r="E320" s="552"/>
      <c r="F320" s="550"/>
      <c r="G320" s="550"/>
      <c r="H320" s="2818"/>
      <c r="I320" s="550"/>
      <c r="J320" s="2803"/>
      <c r="K320" s="589" t="s">
        <v>1351</v>
      </c>
      <c r="L320" s="590" t="s">
        <v>1352</v>
      </c>
    </row>
    <row r="321" spans="1:30" x14ac:dyDescent="0.2">
      <c r="A321" s="22" t="s">
        <v>363</v>
      </c>
      <c r="B321" s="550"/>
      <c r="C321" s="550"/>
      <c r="D321" s="552"/>
      <c r="E321" s="552"/>
      <c r="F321" s="550"/>
      <c r="G321" s="550"/>
      <c r="H321" s="2818"/>
      <c r="I321" s="550"/>
      <c r="J321" s="2803"/>
      <c r="K321" s="589" t="s">
        <v>1353</v>
      </c>
      <c r="L321" s="590" t="s">
        <v>1349</v>
      </c>
    </row>
    <row r="322" spans="1:30" x14ac:dyDescent="0.2">
      <c r="A322" s="22" t="s">
        <v>363</v>
      </c>
      <c r="B322" s="550"/>
      <c r="C322" s="550"/>
      <c r="D322" s="552"/>
      <c r="E322" s="552"/>
      <c r="F322" s="550"/>
      <c r="G322" s="550"/>
      <c r="H322" s="2818"/>
      <c r="I322" s="550"/>
      <c r="J322" s="2803"/>
      <c r="K322" s="589" t="s">
        <v>1354</v>
      </c>
      <c r="L322" s="590" t="s">
        <v>1349</v>
      </c>
    </row>
    <row r="323" spans="1:30" x14ac:dyDescent="0.2">
      <c r="A323" s="22" t="s">
        <v>363</v>
      </c>
      <c r="B323" s="550"/>
      <c r="C323" s="550"/>
      <c r="D323" s="552"/>
      <c r="E323" s="552"/>
      <c r="F323" s="550"/>
      <c r="G323" s="550"/>
      <c r="H323" s="2818"/>
      <c r="I323" s="550"/>
      <c r="J323" s="2803"/>
      <c r="K323" s="589" t="s">
        <v>1355</v>
      </c>
      <c r="L323" s="590" t="s">
        <v>1094</v>
      </c>
    </row>
    <row r="324" spans="1:30" x14ac:dyDescent="0.2">
      <c r="A324" s="22" t="s">
        <v>363</v>
      </c>
      <c r="B324" s="550"/>
      <c r="C324" s="550"/>
      <c r="D324" s="552"/>
      <c r="E324" s="552"/>
      <c r="F324" s="550"/>
      <c r="G324" s="550"/>
      <c r="H324" s="2818"/>
      <c r="I324" s="550"/>
      <c r="J324" s="2803"/>
      <c r="K324" s="589" t="s">
        <v>1356</v>
      </c>
      <c r="L324" s="590" t="s">
        <v>1094</v>
      </c>
    </row>
    <row r="325" spans="1:30" x14ac:dyDescent="0.2">
      <c r="A325" s="22" t="s">
        <v>363</v>
      </c>
      <c r="B325" s="550"/>
      <c r="C325" s="550"/>
      <c r="D325" s="552"/>
      <c r="E325" s="552"/>
      <c r="F325" s="550"/>
      <c r="G325" s="550"/>
      <c r="H325" s="2818"/>
      <c r="I325" s="550"/>
      <c r="J325" s="2803"/>
      <c r="K325" s="589" t="s">
        <v>1357</v>
      </c>
      <c r="L325" s="590" t="s">
        <v>1349</v>
      </c>
    </row>
    <row r="326" spans="1:30" x14ac:dyDescent="0.2">
      <c r="A326" s="22" t="s">
        <v>363</v>
      </c>
      <c r="B326" s="550"/>
      <c r="C326" s="550"/>
      <c r="D326" s="552"/>
      <c r="E326" s="552"/>
      <c r="F326" s="550"/>
      <c r="G326" s="550"/>
      <c r="H326" s="2818"/>
      <c r="I326" s="550"/>
      <c r="J326" s="2803"/>
      <c r="K326" s="589" t="s">
        <v>1358</v>
      </c>
      <c r="L326" s="590" t="s">
        <v>1349</v>
      </c>
    </row>
    <row r="327" spans="1:30" x14ac:dyDescent="0.2">
      <c r="A327" s="22" t="s">
        <v>363</v>
      </c>
      <c r="B327" s="550"/>
      <c r="C327" s="550"/>
      <c r="D327" s="552"/>
      <c r="E327" s="552"/>
      <c r="F327" s="550"/>
      <c r="G327" s="550"/>
      <c r="H327" s="2818"/>
      <c r="I327" s="550"/>
      <c r="J327" s="2803"/>
      <c r="K327" s="589" t="s">
        <v>1359</v>
      </c>
      <c r="L327" s="590" t="s">
        <v>1349</v>
      </c>
    </row>
    <row r="328" spans="1:30" x14ac:dyDescent="0.2">
      <c r="A328" s="22" t="s">
        <v>363</v>
      </c>
      <c r="B328" s="550"/>
      <c r="C328" s="550"/>
      <c r="D328" s="552"/>
      <c r="E328" s="552"/>
      <c r="F328" s="550"/>
      <c r="G328" s="550"/>
      <c r="H328" s="2818"/>
      <c r="I328" s="550"/>
      <c r="J328" s="2803"/>
      <c r="K328" s="589" t="s">
        <v>1360</v>
      </c>
      <c r="L328" s="590" t="s">
        <v>1349</v>
      </c>
    </row>
    <row r="329" spans="1:30" x14ac:dyDescent="0.2">
      <c r="A329" s="22" t="s">
        <v>363</v>
      </c>
      <c r="B329" s="550"/>
      <c r="C329" s="550"/>
      <c r="D329" s="552"/>
      <c r="E329" s="552"/>
      <c r="F329" s="550"/>
      <c r="G329" s="550"/>
      <c r="H329" s="2818"/>
      <c r="I329" s="550"/>
      <c r="J329" s="2803"/>
      <c r="K329" s="589" t="s">
        <v>1361</v>
      </c>
      <c r="L329" s="590" t="s">
        <v>1349</v>
      </c>
    </row>
    <row r="330" spans="1:30" x14ac:dyDescent="0.2">
      <c r="A330" s="22" t="s">
        <v>363</v>
      </c>
      <c r="B330" s="550"/>
      <c r="C330" s="550"/>
      <c r="D330" s="552"/>
      <c r="E330" s="552"/>
      <c r="F330" s="550"/>
      <c r="G330" s="550"/>
      <c r="H330" s="2818"/>
      <c r="I330" s="550"/>
      <c r="J330" s="2803"/>
      <c r="K330" s="589" t="s">
        <v>1362</v>
      </c>
      <c r="L330" s="590" t="s">
        <v>1349</v>
      </c>
    </row>
    <row r="331" spans="1:30" x14ac:dyDescent="0.2">
      <c r="A331" s="22" t="s">
        <v>363</v>
      </c>
      <c r="B331" s="550"/>
      <c r="C331" s="550"/>
      <c r="D331" s="552"/>
      <c r="E331" s="552"/>
      <c r="F331" s="550"/>
      <c r="G331" s="550"/>
      <c r="H331" s="2818"/>
      <c r="I331" s="550"/>
      <c r="J331" s="2803"/>
      <c r="K331" s="589" t="s">
        <v>1363</v>
      </c>
      <c r="L331" s="590" t="s">
        <v>1178</v>
      </c>
    </row>
    <row r="332" spans="1:30" x14ac:dyDescent="0.2">
      <c r="A332" s="22" t="s">
        <v>363</v>
      </c>
      <c r="B332" s="550"/>
      <c r="C332" s="550"/>
      <c r="D332" s="552"/>
      <c r="E332" s="552"/>
      <c r="F332" s="550"/>
      <c r="G332" s="550"/>
      <c r="H332" s="2818"/>
      <c r="I332" s="550"/>
      <c r="J332" s="2803"/>
      <c r="K332" s="589" t="s">
        <v>1364</v>
      </c>
      <c r="L332" s="590" t="s">
        <v>1328</v>
      </c>
    </row>
    <row r="333" spans="1:30" x14ac:dyDescent="0.2">
      <c r="A333" s="22" t="s">
        <v>363</v>
      </c>
      <c r="B333" s="550"/>
      <c r="C333" s="550"/>
      <c r="D333" s="552"/>
      <c r="E333" s="552"/>
      <c r="F333" s="550"/>
      <c r="G333" s="550"/>
      <c r="H333" s="2818"/>
      <c r="I333" s="550"/>
      <c r="J333" s="2803"/>
      <c r="K333" s="589" t="s">
        <v>1365</v>
      </c>
      <c r="L333" s="590" t="s">
        <v>1366</v>
      </c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</row>
    <row r="334" spans="1:30" x14ac:dyDescent="0.2">
      <c r="A334" s="22" t="s">
        <v>363</v>
      </c>
      <c r="B334" s="550"/>
      <c r="C334" s="550"/>
      <c r="D334" s="552"/>
      <c r="E334" s="552"/>
      <c r="F334" s="550"/>
      <c r="G334" s="550"/>
      <c r="H334" s="2818"/>
      <c r="I334" s="550"/>
      <c r="J334" s="2803"/>
      <c r="K334" s="589" t="s">
        <v>1367</v>
      </c>
      <c r="L334" s="590" t="s">
        <v>1016</v>
      </c>
    </row>
    <row r="335" spans="1:30" x14ac:dyDescent="0.2">
      <c r="A335" s="22" t="s">
        <v>363</v>
      </c>
      <c r="B335" s="550"/>
      <c r="C335" s="550"/>
      <c r="D335" s="552"/>
      <c r="E335" s="552"/>
      <c r="F335" s="550"/>
      <c r="G335" s="550"/>
      <c r="H335" s="2818"/>
      <c r="I335" s="550"/>
      <c r="J335" s="2803"/>
      <c r="K335" s="589" t="s">
        <v>1368</v>
      </c>
      <c r="L335" s="590" t="s">
        <v>1016</v>
      </c>
    </row>
    <row r="336" spans="1:30" x14ac:dyDescent="0.2">
      <c r="A336" s="22" t="s">
        <v>363</v>
      </c>
      <c r="B336" s="550"/>
      <c r="C336" s="550"/>
      <c r="D336" s="552"/>
      <c r="E336" s="552"/>
      <c r="F336" s="550"/>
      <c r="G336" s="550"/>
      <c r="H336" s="2818"/>
      <c r="I336" s="550"/>
      <c r="J336" s="2803"/>
      <c r="K336" s="589" t="s">
        <v>1369</v>
      </c>
      <c r="L336" s="590" t="s">
        <v>1370</v>
      </c>
    </row>
    <row r="337" spans="1:13" x14ac:dyDescent="0.2">
      <c r="A337" s="22" t="s">
        <v>363</v>
      </c>
      <c r="B337" s="550"/>
      <c r="C337" s="550"/>
      <c r="D337" s="552"/>
      <c r="E337" s="552"/>
      <c r="F337" s="550"/>
      <c r="G337" s="550"/>
      <c r="H337" s="2818"/>
      <c r="I337" s="550"/>
      <c r="J337" s="2803"/>
      <c r="K337" s="589" t="s">
        <v>1371</v>
      </c>
      <c r="L337" s="590" t="s">
        <v>1016</v>
      </c>
    </row>
    <row r="338" spans="1:13" x14ac:dyDescent="0.2">
      <c r="A338" s="22" t="s">
        <v>363</v>
      </c>
      <c r="B338" s="550"/>
      <c r="C338" s="550"/>
      <c r="D338" s="552"/>
      <c r="E338" s="552"/>
      <c r="F338" s="550"/>
      <c r="G338" s="550"/>
      <c r="H338" s="2818"/>
      <c r="I338" s="550"/>
      <c r="J338" s="2803"/>
      <c r="K338" s="589" t="s">
        <v>1372</v>
      </c>
      <c r="L338" s="590" t="s">
        <v>1178</v>
      </c>
    </row>
    <row r="339" spans="1:13" x14ac:dyDescent="0.2">
      <c r="A339" s="22" t="s">
        <v>363</v>
      </c>
      <c r="B339" s="550"/>
      <c r="C339" s="550"/>
      <c r="D339" s="552"/>
      <c r="E339" s="552"/>
      <c r="F339" s="550"/>
      <c r="G339" s="550"/>
      <c r="H339" s="2818"/>
      <c r="I339" s="550"/>
      <c r="J339" s="2803"/>
      <c r="K339" s="589" t="s">
        <v>1373</v>
      </c>
      <c r="L339" s="590" t="s">
        <v>1016</v>
      </c>
    </row>
    <row r="340" spans="1:13" x14ac:dyDescent="0.2">
      <c r="A340" s="22" t="s">
        <v>363</v>
      </c>
      <c r="B340" s="550"/>
      <c r="C340" s="550"/>
      <c r="D340" s="552"/>
      <c r="E340" s="552"/>
      <c r="F340" s="550"/>
      <c r="G340" s="550"/>
      <c r="H340" s="2818"/>
      <c r="I340" s="550"/>
      <c r="J340" s="2803"/>
      <c r="K340" s="589" t="s">
        <v>1374</v>
      </c>
      <c r="L340" s="590" t="s">
        <v>1178</v>
      </c>
    </row>
    <row r="341" spans="1:13" x14ac:dyDescent="0.2">
      <c r="A341" s="22" t="s">
        <v>363</v>
      </c>
      <c r="B341" s="550"/>
      <c r="C341" s="550"/>
      <c r="D341" s="552"/>
      <c r="E341" s="552"/>
      <c r="F341" s="550"/>
      <c r="G341" s="550"/>
      <c r="H341" s="2818"/>
      <c r="I341" s="550"/>
      <c r="J341" s="2803"/>
      <c r="K341" s="589" t="s">
        <v>1375</v>
      </c>
      <c r="L341" s="590" t="s">
        <v>1376</v>
      </c>
    </row>
    <row r="342" spans="1:13" x14ac:dyDescent="0.2">
      <c r="A342" s="22" t="s">
        <v>363</v>
      </c>
      <c r="B342" s="550"/>
      <c r="C342" s="550"/>
      <c r="D342" s="552"/>
      <c r="E342" s="552"/>
      <c r="F342" s="550"/>
      <c r="G342" s="550"/>
      <c r="H342" s="2818"/>
      <c r="I342" s="550"/>
      <c r="J342" s="2803"/>
      <c r="K342" s="589" t="s">
        <v>1377</v>
      </c>
      <c r="L342" s="590" t="s">
        <v>1007</v>
      </c>
      <c r="M342" s="39" t="s">
        <v>1019</v>
      </c>
    </row>
    <row r="343" spans="1:13" x14ac:dyDescent="0.2">
      <c r="A343" s="22" t="s">
        <v>363</v>
      </c>
      <c r="B343" s="550"/>
      <c r="C343" s="550"/>
      <c r="D343" s="552"/>
      <c r="E343" s="552"/>
      <c r="F343" s="550"/>
      <c r="G343" s="550"/>
      <c r="H343" s="2818"/>
      <c r="I343" s="550"/>
      <c r="J343" s="2803"/>
      <c r="K343" s="589" t="s">
        <v>1378</v>
      </c>
      <c r="L343" s="590" t="s">
        <v>994</v>
      </c>
      <c r="M343" s="39" t="s">
        <v>1019</v>
      </c>
    </row>
    <row r="344" spans="1:13" x14ac:dyDescent="0.2">
      <c r="A344" s="22" t="s">
        <v>363</v>
      </c>
      <c r="B344" s="550"/>
      <c r="C344" s="550"/>
      <c r="D344" s="552"/>
      <c r="E344" s="552"/>
      <c r="F344" s="550"/>
      <c r="G344" s="550"/>
      <c r="H344" s="2818"/>
      <c r="I344" s="550"/>
      <c r="J344" s="2803"/>
      <c r="K344" s="589" t="s">
        <v>1379</v>
      </c>
      <c r="L344" s="590" t="s">
        <v>1380</v>
      </c>
    </row>
    <row r="345" spans="1:13" x14ac:dyDescent="0.2">
      <c r="A345" s="22" t="s">
        <v>363</v>
      </c>
      <c r="B345" s="550"/>
      <c r="C345" s="550"/>
      <c r="D345" s="552"/>
      <c r="E345" s="552"/>
      <c r="F345" s="550"/>
      <c r="G345" s="550"/>
      <c r="H345" s="2818"/>
      <c r="I345" s="550"/>
      <c r="J345" s="2803"/>
      <c r="K345" s="589" t="s">
        <v>1381</v>
      </c>
      <c r="L345" s="590" t="s">
        <v>1382</v>
      </c>
    </row>
    <row r="346" spans="1:13" x14ac:dyDescent="0.2">
      <c r="A346" s="22" t="s">
        <v>363</v>
      </c>
      <c r="B346" s="550"/>
      <c r="C346" s="550"/>
      <c r="D346" s="552"/>
      <c r="E346" s="552"/>
      <c r="F346" s="550"/>
      <c r="G346" s="550"/>
      <c r="H346" s="2818"/>
      <c r="I346" s="550"/>
      <c r="J346" s="2803"/>
      <c r="K346" s="589" t="s">
        <v>1383</v>
      </c>
      <c r="L346" s="590" t="s">
        <v>1382</v>
      </c>
    </row>
    <row r="347" spans="1:13" x14ac:dyDescent="0.2">
      <c r="A347" s="22" t="s">
        <v>363</v>
      </c>
      <c r="B347" s="550"/>
      <c r="C347" s="550"/>
      <c r="D347" s="552"/>
      <c r="E347" s="552"/>
      <c r="F347" s="550"/>
      <c r="G347" s="550"/>
      <c r="H347" s="2818"/>
      <c r="I347" s="550"/>
      <c r="J347" s="2803"/>
      <c r="K347" s="589" t="s">
        <v>1384</v>
      </c>
      <c r="L347" s="590" t="s">
        <v>1196</v>
      </c>
    </row>
    <row r="348" spans="1:13" x14ac:dyDescent="0.2">
      <c r="A348" s="22" t="s">
        <v>363</v>
      </c>
      <c r="B348" s="550"/>
      <c r="C348" s="550"/>
      <c r="D348" s="552"/>
      <c r="E348" s="552"/>
      <c r="F348" s="550"/>
      <c r="G348" s="550"/>
      <c r="H348" s="2818"/>
      <c r="I348" s="550"/>
      <c r="J348" s="2803"/>
      <c r="K348" s="589" t="s">
        <v>1385</v>
      </c>
      <c r="L348" s="590" t="s">
        <v>1178</v>
      </c>
    </row>
    <row r="349" spans="1:13" x14ac:dyDescent="0.2">
      <c r="A349" s="22" t="s">
        <v>363</v>
      </c>
      <c r="B349" s="550"/>
      <c r="C349" s="550"/>
      <c r="D349" s="552"/>
      <c r="E349" s="552"/>
      <c r="F349" s="550"/>
      <c r="G349" s="550"/>
      <c r="H349" s="2818"/>
      <c r="I349" s="550"/>
      <c r="J349" s="2803"/>
      <c r="K349" s="589" t="s">
        <v>1386</v>
      </c>
      <c r="L349" s="590" t="s">
        <v>1330</v>
      </c>
    </row>
    <row r="350" spans="1:13" x14ac:dyDescent="0.2">
      <c r="A350" s="22" t="s">
        <v>363</v>
      </c>
      <c r="B350" s="550"/>
      <c r="C350" s="550"/>
      <c r="D350" s="552"/>
      <c r="E350" s="552"/>
      <c r="F350" s="550"/>
      <c r="G350" s="550"/>
      <c r="H350" s="2818"/>
      <c r="I350" s="550"/>
      <c r="J350" s="2803"/>
      <c r="K350" s="589" t="s">
        <v>1387</v>
      </c>
      <c r="L350" s="590" t="s">
        <v>1016</v>
      </c>
    </row>
    <row r="351" spans="1:13" x14ac:dyDescent="0.2">
      <c r="A351" s="22" t="s">
        <v>363</v>
      </c>
      <c r="B351" s="550"/>
      <c r="C351" s="550"/>
      <c r="D351" s="552"/>
      <c r="E351" s="552"/>
      <c r="F351" s="550"/>
      <c r="G351" s="550"/>
      <c r="H351" s="2818"/>
      <c r="I351" s="550"/>
      <c r="J351" s="2803"/>
      <c r="K351" s="589" t="s">
        <v>1388</v>
      </c>
      <c r="L351" s="590" t="s">
        <v>1059</v>
      </c>
    </row>
    <row r="352" spans="1:13" x14ac:dyDescent="0.2">
      <c r="A352" s="22" t="s">
        <v>363</v>
      </c>
      <c r="B352" s="550"/>
      <c r="C352" s="550"/>
      <c r="D352" s="552"/>
      <c r="E352" s="552"/>
      <c r="F352" s="550"/>
      <c r="G352" s="550"/>
      <c r="H352" s="2818"/>
      <c r="I352" s="550"/>
      <c r="J352" s="2803"/>
      <c r="K352" s="589" t="s">
        <v>1389</v>
      </c>
      <c r="L352" s="590" t="s">
        <v>1016</v>
      </c>
    </row>
    <row r="353" spans="1:13" x14ac:dyDescent="0.2">
      <c r="A353" s="22" t="s">
        <v>363</v>
      </c>
      <c r="B353" s="550"/>
      <c r="C353" s="550"/>
      <c r="D353" s="552"/>
      <c r="E353" s="552"/>
      <c r="F353" s="550"/>
      <c r="G353" s="550"/>
      <c r="H353" s="2818"/>
      <c r="I353" s="550"/>
      <c r="J353" s="2803"/>
      <c r="K353" s="589" t="s">
        <v>1390</v>
      </c>
      <c r="L353" s="590" t="s">
        <v>1243</v>
      </c>
    </row>
    <row r="354" spans="1:13" x14ac:dyDescent="0.2">
      <c r="A354" s="22" t="s">
        <v>363</v>
      </c>
      <c r="B354" s="550"/>
      <c r="C354" s="550"/>
      <c r="D354" s="552"/>
      <c r="E354" s="552"/>
      <c r="F354" s="550"/>
      <c r="G354" s="550"/>
      <c r="H354" s="2818"/>
      <c r="I354" s="550"/>
      <c r="J354" s="2803"/>
      <c r="K354" s="589" t="s">
        <v>1391</v>
      </c>
      <c r="L354" s="590" t="s">
        <v>1016</v>
      </c>
    </row>
    <row r="355" spans="1:13" x14ac:dyDescent="0.2">
      <c r="A355" s="22" t="s">
        <v>363</v>
      </c>
      <c r="B355" s="550"/>
      <c r="C355" s="550"/>
      <c r="D355" s="552"/>
      <c r="E355" s="552"/>
      <c r="F355" s="550"/>
      <c r="G355" s="550"/>
      <c r="H355" s="2818"/>
      <c r="I355" s="550"/>
      <c r="J355" s="2803"/>
      <c r="K355" s="589" t="s">
        <v>1392</v>
      </c>
      <c r="L355" s="590" t="s">
        <v>1294</v>
      </c>
    </row>
    <row r="356" spans="1:13" x14ac:dyDescent="0.2">
      <c r="A356" s="22" t="s">
        <v>363</v>
      </c>
      <c r="B356" s="550"/>
      <c r="C356" s="550"/>
      <c r="D356" s="552"/>
      <c r="E356" s="552"/>
      <c r="F356" s="550"/>
      <c r="G356" s="550"/>
      <c r="H356" s="2818"/>
      <c r="I356" s="550"/>
      <c r="J356" s="2803"/>
      <c r="K356" s="589" t="s">
        <v>1393</v>
      </c>
      <c r="L356" s="590" t="s">
        <v>1178</v>
      </c>
    </row>
    <row r="357" spans="1:13" x14ac:dyDescent="0.2">
      <c r="A357" s="22" t="s">
        <v>363</v>
      </c>
      <c r="B357" s="550"/>
      <c r="C357" s="550"/>
      <c r="D357" s="552"/>
      <c r="E357" s="552"/>
      <c r="F357" s="550"/>
      <c r="G357" s="550"/>
      <c r="H357" s="2818"/>
      <c r="I357" s="550"/>
      <c r="J357" s="2803"/>
      <c r="K357" s="589" t="s">
        <v>1394</v>
      </c>
      <c r="L357" s="590" t="s">
        <v>1178</v>
      </c>
      <c r="M357" s="39" t="s">
        <v>1019</v>
      </c>
    </row>
    <row r="358" spans="1:13" x14ac:dyDescent="0.2">
      <c r="A358" s="22" t="s">
        <v>363</v>
      </c>
      <c r="B358" s="550"/>
      <c r="C358" s="550"/>
      <c r="D358" s="552"/>
      <c r="E358" s="552"/>
      <c r="F358" s="550"/>
      <c r="G358" s="550"/>
      <c r="H358" s="2818"/>
      <c r="I358" s="550"/>
      <c r="J358" s="2803"/>
      <c r="K358" s="589" t="s">
        <v>1395</v>
      </c>
      <c r="L358" s="590" t="s">
        <v>1240</v>
      </c>
    </row>
    <row r="359" spans="1:13" x14ac:dyDescent="0.2">
      <c r="A359" s="22" t="s">
        <v>363</v>
      </c>
      <c r="B359" s="550"/>
      <c r="C359" s="550"/>
      <c r="D359" s="552"/>
      <c r="E359" s="552"/>
      <c r="F359" s="550"/>
      <c r="G359" s="550"/>
      <c r="H359" s="2818"/>
      <c r="I359" s="550"/>
      <c r="J359" s="2803"/>
      <c r="K359" s="589" t="s">
        <v>1396</v>
      </c>
      <c r="L359" s="590" t="s">
        <v>1016</v>
      </c>
    </row>
    <row r="360" spans="1:13" x14ac:dyDescent="0.2">
      <c r="A360" s="22" t="s">
        <v>363</v>
      </c>
      <c r="B360" s="550"/>
      <c r="C360" s="550"/>
      <c r="D360" s="552"/>
      <c r="E360" s="552"/>
      <c r="F360" s="550"/>
      <c r="G360" s="550"/>
      <c r="H360" s="2818"/>
      <c r="I360" s="550"/>
      <c r="J360" s="2803"/>
      <c r="K360" s="589" t="s">
        <v>1397</v>
      </c>
      <c r="L360" s="590" t="s">
        <v>1016</v>
      </c>
    </row>
    <row r="361" spans="1:13" x14ac:dyDescent="0.2">
      <c r="A361" s="22" t="s">
        <v>363</v>
      </c>
      <c r="B361" s="550"/>
      <c r="C361" s="550"/>
      <c r="D361" s="552"/>
      <c r="E361" s="552"/>
      <c r="F361" s="550"/>
      <c r="G361" s="550"/>
      <c r="H361" s="2818"/>
      <c r="I361" s="550"/>
      <c r="J361" s="2803"/>
      <c r="K361" s="589" t="s">
        <v>1398</v>
      </c>
      <c r="L361" s="590" t="s">
        <v>1178</v>
      </c>
    </row>
    <row r="362" spans="1:13" x14ac:dyDescent="0.2">
      <c r="A362" s="22" t="s">
        <v>363</v>
      </c>
      <c r="B362" s="550"/>
      <c r="C362" s="550"/>
      <c r="D362" s="552"/>
      <c r="E362" s="552"/>
      <c r="F362" s="550"/>
      <c r="G362" s="550"/>
      <c r="H362" s="2818"/>
      <c r="I362" s="550"/>
      <c r="J362" s="2803"/>
      <c r="K362" s="589" t="s">
        <v>1399</v>
      </c>
      <c r="L362" s="590" t="s">
        <v>1400</v>
      </c>
    </row>
    <row r="363" spans="1:13" x14ac:dyDescent="0.2">
      <c r="A363" s="22" t="s">
        <v>363</v>
      </c>
      <c r="B363" s="550"/>
      <c r="C363" s="550"/>
      <c r="D363" s="552"/>
      <c r="E363" s="552"/>
      <c r="F363" s="550"/>
      <c r="G363" s="550"/>
      <c r="H363" s="2818"/>
      <c r="I363" s="550"/>
      <c r="J363" s="2803"/>
      <c r="K363" s="589" t="s">
        <v>1401</v>
      </c>
      <c r="L363" s="590" t="s">
        <v>1178</v>
      </c>
    </row>
    <row r="364" spans="1:13" x14ac:dyDescent="0.2">
      <c r="A364" s="22" t="s">
        <v>363</v>
      </c>
      <c r="B364" s="550"/>
      <c r="C364" s="550"/>
      <c r="D364" s="552"/>
      <c r="E364" s="552"/>
      <c r="F364" s="550"/>
      <c r="G364" s="550"/>
      <c r="H364" s="2818"/>
      <c r="I364" s="550"/>
      <c r="J364" s="2803"/>
      <c r="K364" s="589" t="s">
        <v>1402</v>
      </c>
      <c r="L364" s="590" t="s">
        <v>1244</v>
      </c>
    </row>
    <row r="365" spans="1:13" x14ac:dyDescent="0.2">
      <c r="A365" s="22" t="s">
        <v>363</v>
      </c>
      <c r="B365" s="550"/>
      <c r="C365" s="550"/>
      <c r="D365" s="552"/>
      <c r="E365" s="552"/>
      <c r="F365" s="550"/>
      <c r="G365" s="550"/>
      <c r="H365" s="2818"/>
      <c r="I365" s="550"/>
      <c r="J365" s="2803"/>
      <c r="K365" s="589" t="s">
        <v>1403</v>
      </c>
      <c r="L365" s="590" t="s">
        <v>1330</v>
      </c>
    </row>
    <row r="366" spans="1:13" x14ac:dyDescent="0.2">
      <c r="A366" s="22" t="s">
        <v>363</v>
      </c>
      <c r="B366" s="550"/>
      <c r="C366" s="550"/>
      <c r="D366" s="552"/>
      <c r="E366" s="552"/>
      <c r="F366" s="550"/>
      <c r="G366" s="550"/>
      <c r="H366" s="2818"/>
      <c r="I366" s="550"/>
      <c r="J366" s="2803"/>
      <c r="K366" s="589" t="s">
        <v>1404</v>
      </c>
      <c r="L366" s="590" t="s">
        <v>1405</v>
      </c>
    </row>
    <row r="367" spans="1:13" x14ac:dyDescent="0.2">
      <c r="A367" s="22" t="s">
        <v>363</v>
      </c>
      <c r="B367" s="550"/>
      <c r="C367" s="550"/>
      <c r="D367" s="552"/>
      <c r="E367" s="552"/>
      <c r="F367" s="550"/>
      <c r="G367" s="550"/>
      <c r="H367" s="2818"/>
      <c r="I367" s="550"/>
      <c r="J367" s="2803"/>
      <c r="K367" s="589" t="s">
        <v>1406</v>
      </c>
      <c r="L367" s="590" t="s">
        <v>1016</v>
      </c>
    </row>
    <row r="368" spans="1:13" x14ac:dyDescent="0.2">
      <c r="A368" s="22" t="s">
        <v>363</v>
      </c>
      <c r="B368" s="550"/>
      <c r="C368" s="550"/>
      <c r="D368" s="552"/>
      <c r="E368" s="552"/>
      <c r="F368" s="550"/>
      <c r="G368" s="550"/>
      <c r="H368" s="2818"/>
      <c r="I368" s="550"/>
      <c r="J368" s="2803"/>
      <c r="K368" s="589" t="s">
        <v>1407</v>
      </c>
      <c r="L368" s="590" t="s">
        <v>1110</v>
      </c>
    </row>
    <row r="369" spans="1:13" x14ac:dyDescent="0.2">
      <c r="A369" s="22" t="s">
        <v>363</v>
      </c>
      <c r="B369" s="550"/>
      <c r="C369" s="550"/>
      <c r="D369" s="552"/>
      <c r="E369" s="552"/>
      <c r="F369" s="550"/>
      <c r="G369" s="550"/>
      <c r="H369" s="2818"/>
      <c r="I369" s="550"/>
      <c r="J369" s="2803"/>
      <c r="K369" s="589" t="s">
        <v>1408</v>
      </c>
      <c r="L369" s="590" t="s">
        <v>1234</v>
      </c>
    </row>
    <row r="370" spans="1:13" x14ac:dyDescent="0.2">
      <c r="A370" s="22" t="s">
        <v>363</v>
      </c>
      <c r="B370" s="550"/>
      <c r="C370" s="550"/>
      <c r="D370" s="552"/>
      <c r="E370" s="552"/>
      <c r="F370" s="550"/>
      <c r="G370" s="550"/>
      <c r="H370" s="2818"/>
      <c r="I370" s="550"/>
      <c r="J370" s="2803"/>
      <c r="K370" s="589" t="s">
        <v>1409</v>
      </c>
      <c r="L370" s="590" t="s">
        <v>1178</v>
      </c>
    </row>
    <row r="371" spans="1:13" x14ac:dyDescent="0.2">
      <c r="A371" s="22" t="s">
        <v>363</v>
      </c>
      <c r="B371" s="550"/>
      <c r="C371" s="550"/>
      <c r="D371" s="552"/>
      <c r="E371" s="552"/>
      <c r="F371" s="550"/>
      <c r="G371" s="550"/>
      <c r="H371" s="2818"/>
      <c r="I371" s="550"/>
      <c r="J371" s="2803"/>
      <c r="K371" s="589" t="s">
        <v>1410</v>
      </c>
      <c r="L371" s="590" t="s">
        <v>1059</v>
      </c>
      <c r="M371" s="38" t="s">
        <v>1019</v>
      </c>
    </row>
    <row r="372" spans="1:13" x14ac:dyDescent="0.2">
      <c r="A372" s="22" t="s">
        <v>363</v>
      </c>
      <c r="B372" s="550"/>
      <c r="C372" s="550"/>
      <c r="D372" s="552"/>
      <c r="E372" s="552"/>
      <c r="F372" s="550"/>
      <c r="G372" s="550"/>
      <c r="H372" s="2818"/>
      <c r="I372" s="550"/>
      <c r="J372" s="2803"/>
      <c r="K372" s="589" t="s">
        <v>1411</v>
      </c>
      <c r="L372" s="590" t="s">
        <v>1405</v>
      </c>
    </row>
    <row r="373" spans="1:13" x14ac:dyDescent="0.2">
      <c r="A373" s="22" t="s">
        <v>363</v>
      </c>
      <c r="B373" s="550"/>
      <c r="C373" s="550"/>
      <c r="D373" s="552"/>
      <c r="E373" s="552"/>
      <c r="F373" s="550"/>
      <c r="G373" s="550"/>
      <c r="H373" s="2818"/>
      <c r="I373" s="550"/>
      <c r="J373" s="2803"/>
      <c r="K373" s="589" t="s">
        <v>1412</v>
      </c>
      <c r="L373" s="590" t="s">
        <v>1016</v>
      </c>
    </row>
    <row r="374" spans="1:13" x14ac:dyDescent="0.2">
      <c r="A374" s="22" t="s">
        <v>363</v>
      </c>
      <c r="B374" s="550"/>
      <c r="C374" s="550"/>
      <c r="D374" s="552"/>
      <c r="E374" s="552"/>
      <c r="F374" s="550"/>
      <c r="G374" s="550"/>
      <c r="H374" s="2818"/>
      <c r="I374" s="550"/>
      <c r="J374" s="2803"/>
      <c r="K374" s="589" t="s">
        <v>1413</v>
      </c>
      <c r="L374" s="590" t="s">
        <v>1178</v>
      </c>
    </row>
    <row r="375" spans="1:13" x14ac:dyDescent="0.2">
      <c r="A375" s="22" t="s">
        <v>363</v>
      </c>
      <c r="B375" s="550"/>
      <c r="C375" s="550"/>
      <c r="D375" s="552"/>
      <c r="E375" s="552"/>
      <c r="F375" s="550"/>
      <c r="G375" s="550"/>
      <c r="H375" s="2818"/>
      <c r="I375" s="550"/>
      <c r="J375" s="2803"/>
      <c r="K375" s="589" t="s">
        <v>1414</v>
      </c>
      <c r="L375" s="590" t="s">
        <v>1178</v>
      </c>
    </row>
    <row r="376" spans="1:13" x14ac:dyDescent="0.2">
      <c r="A376" s="22" t="s">
        <v>363</v>
      </c>
      <c r="B376" s="550"/>
      <c r="C376" s="550"/>
      <c r="D376" s="552"/>
      <c r="E376" s="552"/>
      <c r="F376" s="550"/>
      <c r="G376" s="550"/>
      <c r="H376" s="2818"/>
      <c r="I376" s="550"/>
      <c r="J376" s="2803"/>
      <c r="K376" s="589" t="s">
        <v>1415</v>
      </c>
      <c r="L376" s="590" t="s">
        <v>1178</v>
      </c>
    </row>
    <row r="377" spans="1:13" x14ac:dyDescent="0.2">
      <c r="A377" s="22" t="s">
        <v>363</v>
      </c>
      <c r="B377" s="550"/>
      <c r="C377" s="550"/>
      <c r="D377" s="552"/>
      <c r="E377" s="552"/>
      <c r="F377" s="550"/>
      <c r="G377" s="550"/>
      <c r="H377" s="2818"/>
      <c r="I377" s="550"/>
      <c r="J377" s="2803"/>
      <c r="K377" s="589" t="s">
        <v>1416</v>
      </c>
      <c r="L377" s="590" t="s">
        <v>1417</v>
      </c>
    </row>
    <row r="378" spans="1:13" x14ac:dyDescent="0.2">
      <c r="A378" s="22" t="s">
        <v>363</v>
      </c>
      <c r="B378" s="550"/>
      <c r="C378" s="550"/>
      <c r="D378" s="552"/>
      <c r="E378" s="552"/>
      <c r="F378" s="550"/>
      <c r="G378" s="550"/>
      <c r="H378" s="2818"/>
      <c r="I378" s="550"/>
      <c r="J378" s="2803"/>
      <c r="K378" s="589" t="s">
        <v>1418</v>
      </c>
      <c r="L378" s="590" t="s">
        <v>1178</v>
      </c>
    </row>
    <row r="379" spans="1:13" x14ac:dyDescent="0.2">
      <c r="A379" s="22" t="s">
        <v>363</v>
      </c>
      <c r="B379" s="550"/>
      <c r="C379" s="550"/>
      <c r="D379" s="552"/>
      <c r="E379" s="552"/>
      <c r="F379" s="550"/>
      <c r="G379" s="550"/>
      <c r="H379" s="2818"/>
      <c r="I379" s="550"/>
      <c r="J379" s="2803"/>
      <c r="K379" s="589" t="s">
        <v>1419</v>
      </c>
      <c r="L379" s="590" t="s">
        <v>1328</v>
      </c>
    </row>
    <row r="380" spans="1:13" x14ac:dyDescent="0.2">
      <c r="A380" s="22" t="s">
        <v>363</v>
      </c>
      <c r="B380" s="550"/>
      <c r="C380" s="550"/>
      <c r="D380" s="552"/>
      <c r="E380" s="552"/>
      <c r="F380" s="550"/>
      <c r="G380" s="550"/>
      <c r="H380" s="2818"/>
      <c r="I380" s="550"/>
      <c r="J380" s="2803"/>
      <c r="K380" s="589" t="s">
        <v>1420</v>
      </c>
      <c r="L380" s="590" t="s">
        <v>1180</v>
      </c>
    </row>
    <row r="381" spans="1:13" x14ac:dyDescent="0.2">
      <c r="A381" s="22" t="s">
        <v>363</v>
      </c>
      <c r="B381" s="550"/>
      <c r="C381" s="550"/>
      <c r="D381" s="552"/>
      <c r="E381" s="552"/>
      <c r="F381" s="550"/>
      <c r="G381" s="550"/>
      <c r="H381" s="2818"/>
      <c r="I381" s="550"/>
      <c r="J381" s="2803"/>
      <c r="K381" s="589" t="s">
        <v>1421</v>
      </c>
      <c r="L381" s="590" t="s">
        <v>1422</v>
      </c>
      <c r="M381" s="39" t="s">
        <v>1019</v>
      </c>
    </row>
    <row r="382" spans="1:13" x14ac:dyDescent="0.2">
      <c r="A382" s="22" t="s">
        <v>363</v>
      </c>
      <c r="B382" s="550"/>
      <c r="C382" s="550"/>
      <c r="D382" s="552"/>
      <c r="E382" s="552"/>
      <c r="F382" s="550"/>
      <c r="G382" s="550"/>
      <c r="H382" s="2818"/>
      <c r="I382" s="550"/>
      <c r="J382" s="2803"/>
      <c r="K382" s="589" t="s">
        <v>1423</v>
      </c>
      <c r="L382" s="590" t="s">
        <v>1178</v>
      </c>
    </row>
    <row r="383" spans="1:13" x14ac:dyDescent="0.2">
      <c r="A383" s="22" t="s">
        <v>363</v>
      </c>
      <c r="B383" s="550"/>
      <c r="C383" s="550"/>
      <c r="D383" s="552"/>
      <c r="E383" s="552"/>
      <c r="F383" s="550"/>
      <c r="G383" s="550"/>
      <c r="H383" s="2818"/>
      <c r="I383" s="550"/>
      <c r="J383" s="2803"/>
      <c r="K383" s="589" t="s">
        <v>1424</v>
      </c>
      <c r="L383" s="590" t="s">
        <v>1178</v>
      </c>
    </row>
    <row r="384" spans="1:13" x14ac:dyDescent="0.2">
      <c r="A384" s="22" t="s">
        <v>363</v>
      </c>
      <c r="B384" s="550"/>
      <c r="C384" s="550"/>
      <c r="D384" s="552"/>
      <c r="E384" s="552"/>
      <c r="F384" s="550"/>
      <c r="G384" s="550"/>
      <c r="H384" s="2818"/>
      <c r="I384" s="550"/>
      <c r="J384" s="2803"/>
      <c r="K384" s="589" t="s">
        <v>1425</v>
      </c>
      <c r="L384" s="590" t="s">
        <v>1178</v>
      </c>
    </row>
    <row r="385" spans="1:13" x14ac:dyDescent="0.2">
      <c r="A385" s="22" t="s">
        <v>363</v>
      </c>
      <c r="B385" s="550"/>
      <c r="C385" s="550"/>
      <c r="D385" s="552"/>
      <c r="E385" s="552"/>
      <c r="F385" s="550"/>
      <c r="G385" s="550"/>
      <c r="H385" s="2818"/>
      <c r="I385" s="550"/>
      <c r="J385" s="2803"/>
      <c r="K385" s="589" t="s">
        <v>1426</v>
      </c>
      <c r="L385" s="590" t="s">
        <v>1178</v>
      </c>
    </row>
    <row r="386" spans="1:13" x14ac:dyDescent="0.2">
      <c r="A386" s="22" t="s">
        <v>363</v>
      </c>
      <c r="B386" s="550"/>
      <c r="C386" s="550"/>
      <c r="D386" s="552"/>
      <c r="E386" s="552"/>
      <c r="F386" s="550"/>
      <c r="G386" s="550"/>
      <c r="H386" s="2818"/>
      <c r="I386" s="550"/>
      <c r="J386" s="2803"/>
      <c r="K386" s="589" t="s">
        <v>1427</v>
      </c>
      <c r="L386" s="590" t="s">
        <v>1428</v>
      </c>
    </row>
    <row r="387" spans="1:13" x14ac:dyDescent="0.2">
      <c r="A387" s="22" t="s">
        <v>363</v>
      </c>
      <c r="B387" s="550"/>
      <c r="C387" s="550"/>
      <c r="D387" s="552"/>
      <c r="E387" s="552"/>
      <c r="F387" s="550"/>
      <c r="G387" s="550"/>
      <c r="H387" s="2818"/>
      <c r="I387" s="550"/>
      <c r="J387" s="2803"/>
      <c r="K387" s="589" t="s">
        <v>1429</v>
      </c>
      <c r="L387" s="590" t="s">
        <v>1430</v>
      </c>
    </row>
    <row r="388" spans="1:13" x14ac:dyDescent="0.2">
      <c r="A388" s="22" t="s">
        <v>363</v>
      </c>
      <c r="B388" s="550"/>
      <c r="C388" s="550"/>
      <c r="D388" s="552"/>
      <c r="E388" s="552"/>
      <c r="F388" s="550"/>
      <c r="G388" s="550"/>
      <c r="H388" s="2818"/>
      <c r="I388" s="550"/>
      <c r="J388" s="2803"/>
      <c r="K388" s="589" t="s">
        <v>1431</v>
      </c>
      <c r="L388" s="590" t="s">
        <v>1432</v>
      </c>
    </row>
    <row r="389" spans="1:13" x14ac:dyDescent="0.2">
      <c r="A389" s="22" t="s">
        <v>363</v>
      </c>
      <c r="B389" s="550"/>
      <c r="C389" s="550"/>
      <c r="D389" s="552"/>
      <c r="E389" s="552"/>
      <c r="F389" s="550"/>
      <c r="G389" s="550"/>
      <c r="H389" s="2818"/>
      <c r="I389" s="550"/>
      <c r="J389" s="2803"/>
      <c r="K389" s="589" t="s">
        <v>1433</v>
      </c>
      <c r="L389" s="590" t="s">
        <v>1434</v>
      </c>
      <c r="M389" s="39" t="s">
        <v>1019</v>
      </c>
    </row>
    <row r="390" spans="1:13" x14ac:dyDescent="0.2">
      <c r="A390" s="22" t="s">
        <v>363</v>
      </c>
      <c r="B390" s="550"/>
      <c r="C390" s="550"/>
      <c r="D390" s="552"/>
      <c r="E390" s="552"/>
      <c r="F390" s="550"/>
      <c r="G390" s="550"/>
      <c r="H390" s="2818"/>
      <c r="I390" s="550"/>
      <c r="J390" s="2803"/>
      <c r="K390" s="589" t="s">
        <v>1435</v>
      </c>
      <c r="L390" s="590" t="s">
        <v>1178</v>
      </c>
    </row>
    <row r="391" spans="1:13" x14ac:dyDescent="0.2">
      <c r="A391" s="22" t="s">
        <v>363</v>
      </c>
      <c r="B391" s="550"/>
      <c r="C391" s="550"/>
      <c r="D391" s="552"/>
      <c r="E391" s="552"/>
      <c r="F391" s="550"/>
      <c r="G391" s="550"/>
      <c r="H391" s="2818"/>
      <c r="I391" s="550"/>
      <c r="J391" s="2803"/>
      <c r="K391" s="589" t="s">
        <v>1436</v>
      </c>
      <c r="L391" s="590" t="s">
        <v>1148</v>
      </c>
    </row>
    <row r="392" spans="1:13" x14ac:dyDescent="0.2">
      <c r="A392" s="22" t="s">
        <v>363</v>
      </c>
      <c r="B392" s="550"/>
      <c r="C392" s="550"/>
      <c r="D392" s="552"/>
      <c r="E392" s="552"/>
      <c r="F392" s="550"/>
      <c r="G392" s="550"/>
      <c r="H392" s="2818"/>
      <c r="I392" s="550"/>
      <c r="J392" s="2803"/>
      <c r="K392" s="589" t="s">
        <v>1437</v>
      </c>
      <c r="L392" s="590" t="s">
        <v>1438</v>
      </c>
    </row>
    <row r="393" spans="1:13" x14ac:dyDescent="0.2">
      <c r="A393" s="22" t="s">
        <v>363</v>
      </c>
      <c r="B393" s="550"/>
      <c r="C393" s="550"/>
      <c r="D393" s="552"/>
      <c r="E393" s="552"/>
      <c r="F393" s="550"/>
      <c r="G393" s="550"/>
      <c r="H393" s="2818"/>
      <c r="I393" s="550"/>
      <c r="J393" s="2803"/>
      <c r="K393" s="589" t="s">
        <v>1439</v>
      </c>
      <c r="L393" s="590" t="s">
        <v>1178</v>
      </c>
    </row>
    <row r="394" spans="1:13" x14ac:dyDescent="0.2">
      <c r="A394" s="22" t="s">
        <v>363</v>
      </c>
      <c r="B394" s="550"/>
      <c r="C394" s="550"/>
      <c r="D394" s="552"/>
      <c r="E394" s="552"/>
      <c r="F394" s="550"/>
      <c r="G394" s="550"/>
      <c r="H394" s="2818"/>
      <c r="I394" s="550"/>
      <c r="J394" s="2803"/>
      <c r="K394" s="589" t="s">
        <v>1440</v>
      </c>
      <c r="L394" s="590" t="s">
        <v>1094</v>
      </c>
    </row>
    <row r="395" spans="1:13" x14ac:dyDescent="0.2">
      <c r="A395" s="22" t="s">
        <v>363</v>
      </c>
      <c r="B395" s="550"/>
      <c r="C395" s="550"/>
      <c r="D395" s="552"/>
      <c r="E395" s="552"/>
      <c r="F395" s="550"/>
      <c r="G395" s="550"/>
      <c r="H395" s="2818"/>
      <c r="I395" s="550"/>
      <c r="J395" s="2803"/>
      <c r="K395" s="589" t="s">
        <v>1441</v>
      </c>
      <c r="L395" s="590" t="s">
        <v>1047</v>
      </c>
    </row>
    <row r="396" spans="1:13" x14ac:dyDescent="0.2">
      <c r="A396" s="22" t="s">
        <v>363</v>
      </c>
      <c r="B396" s="550"/>
      <c r="C396" s="550"/>
      <c r="D396" s="552"/>
      <c r="E396" s="552"/>
      <c r="F396" s="550"/>
      <c r="G396" s="550"/>
      <c r="H396" s="2818"/>
      <c r="I396" s="550"/>
      <c r="J396" s="2803"/>
      <c r="K396" s="589" t="s">
        <v>1442</v>
      </c>
      <c r="L396" s="590" t="s">
        <v>1380</v>
      </c>
    </row>
    <row r="397" spans="1:13" x14ac:dyDescent="0.2">
      <c r="A397" s="22" t="s">
        <v>363</v>
      </c>
      <c r="B397" s="550"/>
      <c r="C397" s="550"/>
      <c r="D397" s="552"/>
      <c r="E397" s="552"/>
      <c r="F397" s="550"/>
      <c r="G397" s="550"/>
      <c r="H397" s="2818"/>
      <c r="I397" s="550"/>
      <c r="J397" s="2803"/>
      <c r="K397" s="589" t="s">
        <v>1443</v>
      </c>
      <c r="L397" s="590" t="s">
        <v>1405</v>
      </c>
    </row>
    <row r="398" spans="1:13" x14ac:dyDescent="0.2">
      <c r="A398" s="22" t="s">
        <v>363</v>
      </c>
      <c r="B398" s="550"/>
      <c r="C398" s="550"/>
      <c r="D398" s="552"/>
      <c r="E398" s="552"/>
      <c r="F398" s="550"/>
      <c r="G398" s="550"/>
      <c r="H398" s="2818"/>
      <c r="I398" s="550"/>
      <c r="J398" s="2803"/>
      <c r="K398" s="589" t="s">
        <v>1444</v>
      </c>
      <c r="L398" s="590" t="s">
        <v>1047</v>
      </c>
    </row>
    <row r="399" spans="1:13" x14ac:dyDescent="0.2">
      <c r="A399" s="22" t="s">
        <v>363</v>
      </c>
      <c r="B399" s="550"/>
      <c r="C399" s="550"/>
      <c r="D399" s="552"/>
      <c r="E399" s="552"/>
      <c r="F399" s="550"/>
      <c r="G399" s="550"/>
      <c r="H399" s="2818"/>
      <c r="I399" s="550"/>
      <c r="J399" s="2803"/>
      <c r="K399" s="589" t="s">
        <v>1445</v>
      </c>
      <c r="L399" s="590" t="s">
        <v>1016</v>
      </c>
    </row>
    <row r="400" spans="1:13" x14ac:dyDescent="0.2">
      <c r="A400" s="22" t="s">
        <v>363</v>
      </c>
      <c r="B400" s="550"/>
      <c r="C400" s="550"/>
      <c r="D400" s="552"/>
      <c r="E400" s="552"/>
      <c r="F400" s="550"/>
      <c r="G400" s="550"/>
      <c r="H400" s="2818"/>
      <c r="I400" s="550"/>
      <c r="J400" s="2803"/>
      <c r="K400" s="589" t="s">
        <v>1446</v>
      </c>
      <c r="L400" s="590" t="s">
        <v>1447</v>
      </c>
    </row>
    <row r="401" spans="1:12" x14ac:dyDescent="0.2">
      <c r="A401" s="22" t="s">
        <v>363</v>
      </c>
      <c r="B401" s="550"/>
      <c r="C401" s="550"/>
      <c r="D401" s="552"/>
      <c r="E401" s="552"/>
      <c r="F401" s="550"/>
      <c r="G401" s="550"/>
      <c r="H401" s="2818"/>
      <c r="I401" s="550"/>
      <c r="J401" s="2803"/>
      <c r="K401" s="589" t="s">
        <v>1448</v>
      </c>
      <c r="L401" s="590" t="s">
        <v>1234</v>
      </c>
    </row>
    <row r="402" spans="1:12" x14ac:dyDescent="0.2">
      <c r="A402" s="22" t="s">
        <v>363</v>
      </c>
      <c r="B402" s="550"/>
      <c r="C402" s="550"/>
      <c r="D402" s="552"/>
      <c r="E402" s="552"/>
      <c r="F402" s="550"/>
      <c r="G402" s="550"/>
      <c r="H402" s="2818"/>
      <c r="I402" s="550"/>
      <c r="J402" s="2803"/>
      <c r="K402" s="589" t="s">
        <v>1449</v>
      </c>
      <c r="L402" s="590" t="s">
        <v>1450</v>
      </c>
    </row>
    <row r="403" spans="1:12" x14ac:dyDescent="0.2">
      <c r="A403" s="22" t="s">
        <v>363</v>
      </c>
      <c r="B403" s="550"/>
      <c r="C403" s="550"/>
      <c r="D403" s="552"/>
      <c r="E403" s="552"/>
      <c r="F403" s="550"/>
      <c r="G403" s="550"/>
      <c r="H403" s="2818"/>
      <c r="I403" s="550"/>
      <c r="J403" s="2803"/>
      <c r="K403" s="589" t="s">
        <v>1451</v>
      </c>
      <c r="L403" s="590" t="s">
        <v>1452</v>
      </c>
    </row>
    <row r="404" spans="1:12" x14ac:dyDescent="0.2">
      <c r="A404" s="22" t="s">
        <v>363</v>
      </c>
      <c r="B404" s="550"/>
      <c r="C404" s="550"/>
      <c r="D404" s="552"/>
      <c r="E404" s="552"/>
      <c r="F404" s="550"/>
      <c r="G404" s="550"/>
      <c r="H404" s="2818"/>
      <c r="I404" s="550"/>
      <c r="J404" s="2803"/>
      <c r="K404" s="589" t="s">
        <v>1453</v>
      </c>
      <c r="L404" s="590" t="s">
        <v>1016</v>
      </c>
    </row>
    <row r="405" spans="1:12" x14ac:dyDescent="0.2">
      <c r="A405" s="22" t="s">
        <v>363</v>
      </c>
      <c r="B405" s="550"/>
      <c r="C405" s="550"/>
      <c r="D405" s="552"/>
      <c r="E405" s="552"/>
      <c r="F405" s="550"/>
      <c r="G405" s="550"/>
      <c r="H405" s="2818"/>
      <c r="I405" s="550"/>
      <c r="J405" s="2803"/>
      <c r="K405" s="589" t="s">
        <v>1454</v>
      </c>
      <c r="L405" s="590" t="s">
        <v>1455</v>
      </c>
    </row>
    <row r="406" spans="1:12" x14ac:dyDescent="0.2">
      <c r="A406" s="22" t="s">
        <v>363</v>
      </c>
      <c r="B406" s="550"/>
      <c r="C406" s="550"/>
      <c r="D406" s="552"/>
      <c r="E406" s="552"/>
      <c r="F406" s="550"/>
      <c r="G406" s="550"/>
      <c r="H406" s="2818"/>
      <c r="I406" s="550"/>
      <c r="J406" s="2803"/>
      <c r="K406" s="589" t="s">
        <v>1456</v>
      </c>
      <c r="L406" s="590" t="s">
        <v>1237</v>
      </c>
    </row>
    <row r="407" spans="1:12" x14ac:dyDescent="0.2">
      <c r="A407" s="22" t="s">
        <v>363</v>
      </c>
      <c r="B407" s="550"/>
      <c r="C407" s="550"/>
      <c r="D407" s="552"/>
      <c r="E407" s="552"/>
      <c r="F407" s="550"/>
      <c r="G407" s="550"/>
      <c r="H407" s="2818"/>
      <c r="I407" s="550"/>
      <c r="J407" s="2803"/>
      <c r="K407" s="589" t="s">
        <v>1457</v>
      </c>
      <c r="L407" s="590" t="s">
        <v>1005</v>
      </c>
    </row>
    <row r="408" spans="1:12" x14ac:dyDescent="0.2">
      <c r="A408" s="22" t="s">
        <v>363</v>
      </c>
      <c r="B408" s="550"/>
      <c r="C408" s="550"/>
      <c r="D408" s="552"/>
      <c r="E408" s="552"/>
      <c r="F408" s="550"/>
      <c r="G408" s="550"/>
      <c r="H408" s="2818"/>
      <c r="I408" s="550"/>
      <c r="J408" s="2803"/>
      <c r="K408" s="589" t="s">
        <v>1458</v>
      </c>
      <c r="L408" s="590" t="s">
        <v>1455</v>
      </c>
    </row>
    <row r="409" spans="1:12" x14ac:dyDescent="0.2">
      <c r="A409" s="22" t="s">
        <v>363</v>
      </c>
      <c r="B409" s="550"/>
      <c r="C409" s="550"/>
      <c r="D409" s="552"/>
      <c r="E409" s="552"/>
      <c r="F409" s="550"/>
      <c r="G409" s="550"/>
      <c r="H409" s="2818"/>
      <c r="I409" s="550"/>
      <c r="J409" s="2803"/>
      <c r="K409" s="589" t="s">
        <v>1459</v>
      </c>
      <c r="L409" s="590" t="s">
        <v>1244</v>
      </c>
    </row>
    <row r="410" spans="1:12" x14ac:dyDescent="0.2">
      <c r="A410" s="22" t="s">
        <v>363</v>
      </c>
      <c r="B410" s="550"/>
      <c r="C410" s="550"/>
      <c r="D410" s="552"/>
      <c r="E410" s="552"/>
      <c r="F410" s="550"/>
      <c r="G410" s="550"/>
      <c r="H410" s="2818"/>
      <c r="I410" s="550"/>
      <c r="J410" s="2803"/>
      <c r="K410" s="589" t="s">
        <v>1460</v>
      </c>
      <c r="L410" s="590" t="s">
        <v>1016</v>
      </c>
    </row>
    <row r="411" spans="1:12" x14ac:dyDescent="0.2">
      <c r="A411" s="22" t="s">
        <v>363</v>
      </c>
      <c r="B411" s="550"/>
      <c r="C411" s="550"/>
      <c r="D411" s="552"/>
      <c r="E411" s="552"/>
      <c r="F411" s="550"/>
      <c r="G411" s="550"/>
      <c r="H411" s="2818"/>
      <c r="I411" s="550"/>
      <c r="J411" s="2803"/>
      <c r="K411" s="589" t="s">
        <v>1461</v>
      </c>
      <c r="L411" s="590" t="s">
        <v>1462</v>
      </c>
    </row>
    <row r="412" spans="1:12" x14ac:dyDescent="0.2">
      <c r="A412" s="22" t="s">
        <v>363</v>
      </c>
      <c r="B412" s="550"/>
      <c r="C412" s="550"/>
      <c r="D412" s="552"/>
      <c r="E412" s="552"/>
      <c r="F412" s="550"/>
      <c r="G412" s="550"/>
      <c r="H412" s="2818"/>
      <c r="I412" s="550"/>
      <c r="J412" s="2803"/>
      <c r="K412" s="589" t="s">
        <v>1463</v>
      </c>
      <c r="L412" s="590" t="s">
        <v>1016</v>
      </c>
    </row>
    <row r="413" spans="1:12" x14ac:dyDescent="0.2">
      <c r="A413" s="22" t="s">
        <v>363</v>
      </c>
      <c r="B413" s="550"/>
      <c r="C413" s="550"/>
      <c r="D413" s="552"/>
      <c r="E413" s="552"/>
      <c r="F413" s="550"/>
      <c r="G413" s="550"/>
      <c r="H413" s="2818"/>
      <c r="I413" s="550"/>
      <c r="J413" s="2803"/>
      <c r="K413" s="589" t="s">
        <v>1464</v>
      </c>
      <c r="L413" s="590" t="s">
        <v>1016</v>
      </c>
    </row>
    <row r="414" spans="1:12" x14ac:dyDescent="0.2">
      <c r="A414" s="22" t="s">
        <v>363</v>
      </c>
      <c r="B414" s="550"/>
      <c r="C414" s="550"/>
      <c r="D414" s="552"/>
      <c r="E414" s="552"/>
      <c r="F414" s="550"/>
      <c r="G414" s="550"/>
      <c r="H414" s="2818"/>
      <c r="I414" s="550"/>
      <c r="J414" s="2803"/>
      <c r="K414" s="589" t="s">
        <v>1465</v>
      </c>
      <c r="L414" s="590" t="s">
        <v>1016</v>
      </c>
    </row>
    <row r="415" spans="1:12" x14ac:dyDescent="0.2">
      <c r="A415" s="22" t="s">
        <v>363</v>
      </c>
      <c r="B415" s="550"/>
      <c r="C415" s="550"/>
      <c r="D415" s="552"/>
      <c r="E415" s="552"/>
      <c r="F415" s="550"/>
      <c r="G415" s="550"/>
      <c r="H415" s="2818"/>
      <c r="I415" s="550"/>
      <c r="J415" s="2803"/>
      <c r="K415" s="589" t="s">
        <v>1466</v>
      </c>
      <c r="L415" s="590" t="s">
        <v>1016</v>
      </c>
    </row>
    <row r="416" spans="1:12" x14ac:dyDescent="0.2">
      <c r="A416" s="22" t="s">
        <v>363</v>
      </c>
      <c r="B416" s="550"/>
      <c r="C416" s="550"/>
      <c r="D416" s="552"/>
      <c r="E416" s="552"/>
      <c r="F416" s="550"/>
      <c r="G416" s="550"/>
      <c r="H416" s="2818"/>
      <c r="I416" s="550"/>
      <c r="J416" s="2803"/>
      <c r="K416" s="589" t="s">
        <v>1467</v>
      </c>
      <c r="L416" s="590" t="s">
        <v>1468</v>
      </c>
    </row>
    <row r="417" spans="1:30" x14ac:dyDescent="0.2">
      <c r="A417" s="22" t="s">
        <v>363</v>
      </c>
      <c r="B417" s="550"/>
      <c r="C417" s="550"/>
      <c r="D417" s="552"/>
      <c r="E417" s="552"/>
      <c r="F417" s="550"/>
      <c r="G417" s="550"/>
      <c r="H417" s="2818"/>
      <c r="I417" s="550"/>
      <c r="J417" s="2803"/>
      <c r="K417" s="589" t="s">
        <v>1469</v>
      </c>
      <c r="L417" s="590" t="s">
        <v>1178</v>
      </c>
    </row>
    <row r="418" spans="1:30" x14ac:dyDescent="0.2">
      <c r="A418" s="22" t="s">
        <v>363</v>
      </c>
      <c r="B418" s="550"/>
      <c r="C418" s="550"/>
      <c r="D418" s="552"/>
      <c r="E418" s="552"/>
      <c r="F418" s="550"/>
      <c r="G418" s="550"/>
      <c r="H418" s="2818"/>
      <c r="I418" s="550"/>
      <c r="J418" s="2803"/>
      <c r="K418" s="589" t="s">
        <v>1470</v>
      </c>
      <c r="L418" s="590" t="s">
        <v>1016</v>
      </c>
    </row>
    <row r="419" spans="1:30" x14ac:dyDescent="0.2">
      <c r="A419" s="22" t="s">
        <v>363</v>
      </c>
      <c r="B419" s="550"/>
      <c r="C419" s="550"/>
      <c r="D419" s="552"/>
      <c r="E419" s="552"/>
      <c r="F419" s="550"/>
      <c r="G419" s="550"/>
      <c r="H419" s="2818"/>
      <c r="I419" s="550"/>
      <c r="J419" s="2803"/>
      <c r="K419" s="589" t="s">
        <v>1471</v>
      </c>
      <c r="L419" s="590" t="s">
        <v>1472</v>
      </c>
    </row>
    <row r="420" spans="1:30" x14ac:dyDescent="0.2">
      <c r="A420" s="22" t="s">
        <v>363</v>
      </c>
      <c r="B420" s="550"/>
      <c r="C420" s="550"/>
      <c r="D420" s="552"/>
      <c r="E420" s="552"/>
      <c r="F420" s="550"/>
      <c r="G420" s="550"/>
      <c r="H420" s="2818"/>
      <c r="I420" s="550"/>
      <c r="J420" s="2803"/>
      <c r="K420" s="589" t="s">
        <v>1473</v>
      </c>
      <c r="L420" s="590" t="s">
        <v>1474</v>
      </c>
    </row>
    <row r="421" spans="1:30" x14ac:dyDescent="0.2">
      <c r="A421" s="22" t="s">
        <v>363</v>
      </c>
      <c r="B421" s="550"/>
      <c r="C421" s="550"/>
      <c r="D421" s="552"/>
      <c r="E421" s="552"/>
      <c r="F421" s="550"/>
      <c r="G421" s="550"/>
      <c r="H421" s="2818"/>
      <c r="I421" s="550"/>
      <c r="J421" s="2803"/>
      <c r="K421" s="589" t="s">
        <v>1475</v>
      </c>
      <c r="L421" s="590" t="s">
        <v>1237</v>
      </c>
    </row>
    <row r="422" spans="1:30" x14ac:dyDescent="0.2">
      <c r="A422" s="22" t="s">
        <v>363</v>
      </c>
      <c r="B422" s="550"/>
      <c r="C422" s="550"/>
      <c r="D422" s="552"/>
      <c r="E422" s="552"/>
      <c r="F422" s="550"/>
      <c r="G422" s="550"/>
      <c r="H422" s="2818"/>
      <c r="I422" s="550"/>
      <c r="J422" s="2803"/>
      <c r="K422" s="589" t="s">
        <v>1476</v>
      </c>
      <c r="L422" s="590" t="s">
        <v>1477</v>
      </c>
    </row>
    <row r="423" spans="1:30" x14ac:dyDescent="0.2">
      <c r="A423" s="22" t="s">
        <v>363</v>
      </c>
      <c r="B423" s="550"/>
      <c r="C423" s="550"/>
      <c r="D423" s="552"/>
      <c r="E423" s="552"/>
      <c r="F423" s="550"/>
      <c r="G423" s="550"/>
      <c r="H423" s="2818"/>
      <c r="I423" s="550"/>
      <c r="J423" s="2803"/>
      <c r="K423" s="589" t="s">
        <v>1478</v>
      </c>
      <c r="L423" s="590" t="s">
        <v>1203</v>
      </c>
    </row>
    <row r="424" spans="1:30" x14ac:dyDescent="0.2">
      <c r="A424" s="22" t="s">
        <v>363</v>
      </c>
      <c r="B424" s="550"/>
      <c r="C424" s="550"/>
      <c r="D424" s="552"/>
      <c r="E424" s="552"/>
      <c r="F424" s="550"/>
      <c r="G424" s="550"/>
      <c r="H424" s="2818"/>
      <c r="I424" s="550"/>
      <c r="J424" s="2803"/>
      <c r="K424" s="589" t="s">
        <v>1479</v>
      </c>
      <c r="L424" s="590" t="s">
        <v>1450</v>
      </c>
    </row>
    <row r="425" spans="1:30" x14ac:dyDescent="0.2">
      <c r="A425" s="22" t="s">
        <v>363</v>
      </c>
      <c r="B425" s="550"/>
      <c r="C425" s="550"/>
      <c r="D425" s="552"/>
      <c r="E425" s="552"/>
      <c r="F425" s="550"/>
      <c r="G425" s="550"/>
      <c r="H425" s="2818"/>
      <c r="I425" s="550"/>
      <c r="J425" s="2803"/>
      <c r="K425" s="589" t="s">
        <v>1480</v>
      </c>
      <c r="L425" s="590" t="s">
        <v>1481</v>
      </c>
    </row>
    <row r="426" spans="1:30" x14ac:dyDescent="0.2">
      <c r="A426" s="22" t="s">
        <v>363</v>
      </c>
      <c r="B426" s="550"/>
      <c r="C426" s="550"/>
      <c r="D426" s="552"/>
      <c r="E426" s="552"/>
      <c r="F426" s="550"/>
      <c r="G426" s="550"/>
      <c r="H426" s="2818"/>
      <c r="I426" s="550"/>
      <c r="J426" s="2803"/>
      <c r="K426" s="589" t="s">
        <v>1482</v>
      </c>
      <c r="L426" s="590" t="s">
        <v>1483</v>
      </c>
    </row>
    <row r="427" spans="1:30" x14ac:dyDescent="0.2">
      <c r="A427" s="22" t="s">
        <v>363</v>
      </c>
      <c r="B427" s="550"/>
      <c r="C427" s="550"/>
      <c r="D427" s="552"/>
      <c r="E427" s="552"/>
      <c r="F427" s="550"/>
      <c r="G427" s="550"/>
      <c r="H427" s="2818"/>
      <c r="I427" s="550"/>
      <c r="J427" s="2803"/>
      <c r="K427" s="589" t="s">
        <v>1484</v>
      </c>
      <c r="L427" s="590" t="s">
        <v>1485</v>
      </c>
    </row>
    <row r="428" spans="1:30" x14ac:dyDescent="0.2">
      <c r="A428" s="22" t="s">
        <v>363</v>
      </c>
      <c r="B428" s="550"/>
      <c r="C428" s="550"/>
      <c r="D428" s="552"/>
      <c r="E428" s="552"/>
      <c r="F428" s="550"/>
      <c r="G428" s="550"/>
      <c r="H428" s="2818"/>
      <c r="I428" s="550"/>
      <c r="J428" s="2803"/>
      <c r="K428" s="589" t="s">
        <v>1486</v>
      </c>
      <c r="L428" s="590" t="s">
        <v>1487</v>
      </c>
    </row>
    <row r="429" spans="1:30" x14ac:dyDescent="0.2">
      <c r="A429" s="22" t="s">
        <v>363</v>
      </c>
      <c r="B429" s="550"/>
      <c r="C429" s="550"/>
      <c r="D429" s="552"/>
      <c r="E429" s="552"/>
      <c r="F429" s="550"/>
      <c r="G429" s="550"/>
      <c r="H429" s="2818"/>
      <c r="I429" s="550"/>
      <c r="J429" s="2803"/>
      <c r="K429" s="589" t="s">
        <v>1488</v>
      </c>
      <c r="L429" s="590" t="s">
        <v>1016</v>
      </c>
    </row>
    <row r="430" spans="1:30" x14ac:dyDescent="0.2">
      <c r="A430" s="22" t="s">
        <v>363</v>
      </c>
      <c r="B430" s="550"/>
      <c r="C430" s="550"/>
      <c r="D430" s="552"/>
      <c r="E430" s="552"/>
      <c r="F430" s="550"/>
      <c r="G430" s="550"/>
      <c r="H430" s="2818"/>
      <c r="I430" s="550"/>
      <c r="J430" s="2803"/>
      <c r="K430" s="589" t="s">
        <v>1489</v>
      </c>
      <c r="L430" s="590" t="s">
        <v>1196</v>
      </c>
    </row>
    <row r="431" spans="1:30" x14ac:dyDescent="0.2">
      <c r="A431" s="22" t="s">
        <v>363</v>
      </c>
      <c r="B431" s="550"/>
      <c r="C431" s="550"/>
      <c r="D431" s="552"/>
      <c r="E431" s="552"/>
      <c r="F431" s="550"/>
      <c r="G431" s="550"/>
      <c r="H431" s="2818"/>
      <c r="I431" s="550"/>
      <c r="J431" s="2803"/>
      <c r="K431" s="589" t="s">
        <v>1490</v>
      </c>
      <c r="L431" s="590" t="s">
        <v>1432</v>
      </c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</row>
    <row r="432" spans="1:30" x14ac:dyDescent="0.2">
      <c r="A432" s="22" t="s">
        <v>363</v>
      </c>
      <c r="B432" s="550"/>
      <c r="C432" s="550"/>
      <c r="D432" s="552"/>
      <c r="E432" s="552"/>
      <c r="F432" s="550"/>
      <c r="G432" s="550"/>
      <c r="H432" s="2818"/>
      <c r="I432" s="550"/>
      <c r="J432" s="2803"/>
      <c r="K432" s="589" t="s">
        <v>1491</v>
      </c>
      <c r="L432" s="590" t="s">
        <v>1487</v>
      </c>
      <c r="M432" s="38"/>
    </row>
    <row r="433" spans="1:30" x14ac:dyDescent="0.2">
      <c r="A433" s="22" t="s">
        <v>363</v>
      </c>
      <c r="B433" s="550"/>
      <c r="C433" s="550"/>
      <c r="D433" s="552"/>
      <c r="E433" s="552"/>
      <c r="F433" s="550"/>
      <c r="G433" s="550"/>
      <c r="H433" s="2818"/>
      <c r="I433" s="550"/>
      <c r="J433" s="2803"/>
      <c r="K433" s="589" t="s">
        <v>1492</v>
      </c>
      <c r="L433" s="590" t="s">
        <v>1001</v>
      </c>
    </row>
    <row r="434" spans="1:30" x14ac:dyDescent="0.2">
      <c r="A434" s="22" t="s">
        <v>363</v>
      </c>
      <c r="B434" s="550"/>
      <c r="C434" s="550"/>
      <c r="D434" s="552"/>
      <c r="E434" s="552"/>
      <c r="F434" s="550"/>
      <c r="G434" s="550"/>
      <c r="H434" s="2818"/>
      <c r="I434" s="550"/>
      <c r="J434" s="2803"/>
      <c r="K434" s="589" t="s">
        <v>1493</v>
      </c>
      <c r="L434" s="590" t="s">
        <v>1094</v>
      </c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</row>
    <row r="435" spans="1:30" x14ac:dyDescent="0.2">
      <c r="A435" s="22" t="s">
        <v>363</v>
      </c>
      <c r="B435" s="550"/>
      <c r="C435" s="550"/>
      <c r="D435" s="552"/>
      <c r="E435" s="552"/>
      <c r="F435" s="550"/>
      <c r="G435" s="550"/>
      <c r="H435" s="2818"/>
      <c r="I435" s="550"/>
      <c r="J435" s="2803"/>
      <c r="K435" s="589" t="s">
        <v>1494</v>
      </c>
      <c r="L435" s="590" t="s">
        <v>1178</v>
      </c>
    </row>
    <row r="436" spans="1:30" x14ac:dyDescent="0.2">
      <c r="A436" s="22" t="s">
        <v>363</v>
      </c>
      <c r="B436" s="550"/>
      <c r="C436" s="550"/>
      <c r="D436" s="552"/>
      <c r="E436" s="552"/>
      <c r="F436" s="550"/>
      <c r="G436" s="550"/>
      <c r="H436" s="2818"/>
      <c r="I436" s="550"/>
      <c r="J436" s="2803"/>
      <c r="K436" s="589" t="s">
        <v>1495</v>
      </c>
      <c r="L436" s="590" t="s">
        <v>1237</v>
      </c>
    </row>
    <row r="437" spans="1:30" x14ac:dyDescent="0.2">
      <c r="A437" s="22" t="s">
        <v>363</v>
      </c>
      <c r="B437" s="550"/>
      <c r="C437" s="550"/>
      <c r="D437" s="552"/>
      <c r="E437" s="552"/>
      <c r="F437" s="550"/>
      <c r="G437" s="550"/>
      <c r="H437" s="2818"/>
      <c r="I437" s="550"/>
      <c r="J437" s="2803"/>
      <c r="K437" s="589" t="s">
        <v>1496</v>
      </c>
      <c r="L437" s="590" t="s">
        <v>1110</v>
      </c>
    </row>
    <row r="438" spans="1:30" x14ac:dyDescent="0.2">
      <c r="A438" s="22" t="s">
        <v>363</v>
      </c>
      <c r="B438" s="550"/>
      <c r="C438" s="550"/>
      <c r="D438" s="552"/>
      <c r="E438" s="552"/>
      <c r="F438" s="550"/>
      <c r="G438" s="550"/>
      <c r="H438" s="2818"/>
      <c r="I438" s="550"/>
      <c r="J438" s="2803"/>
      <c r="K438" s="589" t="s">
        <v>1497</v>
      </c>
      <c r="L438" s="590" t="s">
        <v>1178</v>
      </c>
    </row>
    <row r="439" spans="1:30" x14ac:dyDescent="0.2">
      <c r="A439" s="22" t="s">
        <v>363</v>
      </c>
      <c r="B439" s="550"/>
      <c r="C439" s="550"/>
      <c r="D439" s="552"/>
      <c r="E439" s="552"/>
      <c r="F439" s="550"/>
      <c r="G439" s="550"/>
      <c r="H439" s="2818"/>
      <c r="I439" s="550"/>
      <c r="J439" s="2803"/>
      <c r="K439" s="589" t="s">
        <v>1498</v>
      </c>
      <c r="L439" s="590" t="s">
        <v>1499</v>
      </c>
      <c r="M439" s="38"/>
    </row>
    <row r="440" spans="1:30" x14ac:dyDescent="0.2">
      <c r="A440" s="22" t="s">
        <v>363</v>
      </c>
      <c r="B440" s="550"/>
      <c r="C440" s="550"/>
      <c r="D440" s="552"/>
      <c r="E440" s="552"/>
      <c r="F440" s="550"/>
      <c r="G440" s="550"/>
      <c r="H440" s="2818"/>
      <c r="I440" s="550"/>
      <c r="J440" s="2803"/>
      <c r="K440" s="589" t="s">
        <v>1500</v>
      </c>
      <c r="L440" s="590" t="s">
        <v>1047</v>
      </c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</row>
    <row r="441" spans="1:30" x14ac:dyDescent="0.2">
      <c r="A441" s="22" t="s">
        <v>363</v>
      </c>
      <c r="B441" s="550"/>
      <c r="C441" s="550"/>
      <c r="D441" s="552"/>
      <c r="E441" s="552"/>
      <c r="F441" s="550"/>
      <c r="G441" s="550"/>
      <c r="H441" s="2818"/>
      <c r="I441" s="550"/>
      <c r="J441" s="2803"/>
      <c r="K441" s="589" t="s">
        <v>1501</v>
      </c>
      <c r="L441" s="590" t="s">
        <v>1487</v>
      </c>
    </row>
    <row r="442" spans="1:30" x14ac:dyDescent="0.2">
      <c r="A442" s="22" t="s">
        <v>363</v>
      </c>
      <c r="B442" s="550"/>
      <c r="C442" s="550"/>
      <c r="D442" s="552"/>
      <c r="E442" s="552"/>
      <c r="F442" s="550"/>
      <c r="G442" s="550"/>
      <c r="H442" s="2818"/>
      <c r="I442" s="550"/>
      <c r="J442" s="2803"/>
      <c r="K442" s="589" t="s">
        <v>1502</v>
      </c>
      <c r="L442" s="590" t="s">
        <v>1328</v>
      </c>
      <c r="M442" s="38"/>
    </row>
    <row r="443" spans="1:30" x14ac:dyDescent="0.2">
      <c r="A443" s="22" t="s">
        <v>363</v>
      </c>
      <c r="B443" s="550"/>
      <c r="C443" s="550"/>
      <c r="D443" s="552"/>
      <c r="E443" s="552"/>
      <c r="F443" s="550"/>
      <c r="G443" s="550"/>
      <c r="H443" s="2818"/>
      <c r="I443" s="550"/>
      <c r="J443" s="2803"/>
      <c r="K443" s="589" t="s">
        <v>1503</v>
      </c>
      <c r="L443" s="590" t="s">
        <v>1047</v>
      </c>
    </row>
    <row r="444" spans="1:30" x14ac:dyDescent="0.2">
      <c r="A444" s="22" t="s">
        <v>363</v>
      </c>
      <c r="B444" s="550"/>
      <c r="C444" s="550"/>
      <c r="D444" s="552"/>
      <c r="E444" s="552"/>
      <c r="F444" s="550"/>
      <c r="G444" s="550"/>
      <c r="H444" s="2818"/>
      <c r="I444" s="550"/>
      <c r="J444" s="2803"/>
      <c r="K444" s="589" t="s">
        <v>1504</v>
      </c>
      <c r="L444" s="590" t="s">
        <v>1148</v>
      </c>
    </row>
    <row r="445" spans="1:30" x14ac:dyDescent="0.2">
      <c r="A445" s="22" t="s">
        <v>363</v>
      </c>
      <c r="B445" s="550"/>
      <c r="C445" s="550"/>
      <c r="D445" s="552"/>
      <c r="E445" s="552"/>
      <c r="F445" s="550"/>
      <c r="G445" s="550"/>
      <c r="H445" s="2818"/>
      <c r="I445" s="550"/>
      <c r="J445" s="2803"/>
      <c r="K445" s="589" t="s">
        <v>1505</v>
      </c>
      <c r="L445" s="590" t="s">
        <v>990</v>
      </c>
      <c r="M445" s="39" t="s">
        <v>1019</v>
      </c>
    </row>
    <row r="446" spans="1:30" x14ac:dyDescent="0.2">
      <c r="A446" s="22" t="s">
        <v>363</v>
      </c>
      <c r="B446" s="550"/>
      <c r="C446" s="550"/>
      <c r="D446" s="552"/>
      <c r="E446" s="552"/>
      <c r="F446" s="550"/>
      <c r="G446" s="550"/>
      <c r="H446" s="2818"/>
      <c r="I446" s="550"/>
      <c r="J446" s="2803"/>
      <c r="K446" s="589" t="s">
        <v>1506</v>
      </c>
      <c r="L446" s="590" t="s">
        <v>1016</v>
      </c>
    </row>
    <row r="447" spans="1:30" x14ac:dyDescent="0.2">
      <c r="A447" s="22" t="s">
        <v>363</v>
      </c>
      <c r="B447" s="550"/>
      <c r="C447" s="550"/>
      <c r="D447" s="552"/>
      <c r="E447" s="552"/>
      <c r="F447" s="550"/>
      <c r="G447" s="550"/>
      <c r="H447" s="2818"/>
      <c r="I447" s="550"/>
      <c r="J447" s="2803"/>
      <c r="K447" s="589" t="s">
        <v>1507</v>
      </c>
      <c r="L447" s="590" t="s">
        <v>1487</v>
      </c>
      <c r="M447" s="38"/>
    </row>
    <row r="448" spans="1:30" x14ac:dyDescent="0.2">
      <c r="A448" s="22" t="s">
        <v>363</v>
      </c>
      <c r="B448" s="550"/>
      <c r="C448" s="550"/>
      <c r="D448" s="552"/>
      <c r="E448" s="552"/>
      <c r="F448" s="550"/>
      <c r="G448" s="550"/>
      <c r="H448" s="2818"/>
      <c r="I448" s="550"/>
      <c r="J448" s="2803"/>
      <c r="K448" s="589" t="s">
        <v>1508</v>
      </c>
      <c r="L448" s="590" t="s">
        <v>1178</v>
      </c>
    </row>
    <row r="449" spans="1:12" x14ac:dyDescent="0.2">
      <c r="A449" s="22" t="s">
        <v>363</v>
      </c>
      <c r="B449" s="550"/>
      <c r="C449" s="550"/>
      <c r="D449" s="552"/>
      <c r="E449" s="552"/>
      <c r="F449" s="550"/>
      <c r="G449" s="550"/>
      <c r="H449" s="2818"/>
      <c r="I449" s="550"/>
      <c r="J449" s="2803"/>
      <c r="K449" s="589" t="s">
        <v>1509</v>
      </c>
      <c r="L449" s="590" t="s">
        <v>1178</v>
      </c>
    </row>
    <row r="450" spans="1:12" x14ac:dyDescent="0.2">
      <c r="A450" s="22" t="s">
        <v>363</v>
      </c>
      <c r="B450" s="550"/>
      <c r="C450" s="550"/>
      <c r="D450" s="552"/>
      <c r="E450" s="552"/>
      <c r="F450" s="550"/>
      <c r="G450" s="550"/>
      <c r="H450" s="2818"/>
      <c r="I450" s="550"/>
      <c r="J450" s="2803"/>
      <c r="K450" s="589" t="s">
        <v>1510</v>
      </c>
      <c r="L450" s="590" t="s">
        <v>1178</v>
      </c>
    </row>
    <row r="451" spans="1:12" x14ac:dyDescent="0.2">
      <c r="A451" s="22" t="s">
        <v>363</v>
      </c>
      <c r="B451" s="550"/>
      <c r="C451" s="550"/>
      <c r="D451" s="552"/>
      <c r="E451" s="552"/>
      <c r="F451" s="550"/>
      <c r="G451" s="550"/>
      <c r="H451" s="2818"/>
      <c r="I451" s="550"/>
      <c r="J451" s="2803"/>
      <c r="K451" s="589" t="s">
        <v>1511</v>
      </c>
      <c r="L451" s="590" t="s">
        <v>1016</v>
      </c>
    </row>
    <row r="452" spans="1:12" x14ac:dyDescent="0.2">
      <c r="A452" s="22" t="s">
        <v>363</v>
      </c>
      <c r="B452" s="550"/>
      <c r="C452" s="550"/>
      <c r="D452" s="552"/>
      <c r="E452" s="552"/>
      <c r="F452" s="550"/>
      <c r="G452" s="550"/>
      <c r="H452" s="2818"/>
      <c r="I452" s="550"/>
      <c r="J452" s="2803"/>
      <c r="K452" s="589" t="s">
        <v>1512</v>
      </c>
      <c r="L452" s="590" t="s">
        <v>1199</v>
      </c>
    </row>
    <row r="453" spans="1:12" x14ac:dyDescent="0.2">
      <c r="A453" s="22" t="s">
        <v>363</v>
      </c>
      <c r="B453" s="550"/>
      <c r="C453" s="550"/>
      <c r="D453" s="552"/>
      <c r="E453" s="552"/>
      <c r="F453" s="550"/>
      <c r="G453" s="550"/>
      <c r="H453" s="2818"/>
      <c r="I453" s="550"/>
      <c r="J453" s="2803"/>
      <c r="K453" s="589" t="s">
        <v>1513</v>
      </c>
      <c r="L453" s="590" t="s">
        <v>1205</v>
      </c>
    </row>
    <row r="454" spans="1:12" x14ac:dyDescent="0.2">
      <c r="A454" s="22" t="s">
        <v>363</v>
      </c>
      <c r="B454" s="550"/>
      <c r="C454" s="550"/>
      <c r="D454" s="552"/>
      <c r="E454" s="552"/>
      <c r="F454" s="550"/>
      <c r="G454" s="550"/>
      <c r="H454" s="2818"/>
      <c r="I454" s="550"/>
      <c r="J454" s="2803"/>
      <c r="K454" s="589" t="s">
        <v>1514</v>
      </c>
      <c r="L454" s="590" t="s">
        <v>1515</v>
      </c>
    </row>
    <row r="455" spans="1:12" x14ac:dyDescent="0.2">
      <c r="A455" s="22" t="s">
        <v>363</v>
      </c>
      <c r="B455" s="550"/>
      <c r="C455" s="550"/>
      <c r="D455" s="552"/>
      <c r="E455" s="552"/>
      <c r="F455" s="550"/>
      <c r="G455" s="550"/>
      <c r="H455" s="2818"/>
      <c r="I455" s="550"/>
      <c r="J455" s="2803"/>
      <c r="K455" s="589" t="s">
        <v>1516</v>
      </c>
      <c r="L455" s="590" t="s">
        <v>1517</v>
      </c>
    </row>
    <row r="456" spans="1:12" x14ac:dyDescent="0.2">
      <c r="A456" s="22" t="s">
        <v>363</v>
      </c>
      <c r="B456" s="550"/>
      <c r="C456" s="550"/>
      <c r="D456" s="552"/>
      <c r="E456" s="552"/>
      <c r="F456" s="550"/>
      <c r="G456" s="550"/>
      <c r="H456" s="2818"/>
      <c r="I456" s="550"/>
      <c r="J456" s="2803"/>
      <c r="K456" s="589" t="s">
        <v>1518</v>
      </c>
      <c r="L456" s="590" t="s">
        <v>1519</v>
      </c>
    </row>
    <row r="457" spans="1:12" x14ac:dyDescent="0.2">
      <c r="A457" s="22" t="s">
        <v>363</v>
      </c>
      <c r="B457" s="550"/>
      <c r="C457" s="550"/>
      <c r="D457" s="552"/>
      <c r="E457" s="552"/>
      <c r="F457" s="550"/>
      <c r="G457" s="550"/>
      <c r="H457" s="2818"/>
      <c r="I457" s="550"/>
      <c r="J457" s="2803"/>
      <c r="K457" s="589" t="s">
        <v>1520</v>
      </c>
      <c r="L457" s="590" t="s">
        <v>1178</v>
      </c>
    </row>
    <row r="458" spans="1:12" x14ac:dyDescent="0.2">
      <c r="A458" s="22" t="s">
        <v>363</v>
      </c>
      <c r="B458" s="550"/>
      <c r="C458" s="550"/>
      <c r="D458" s="552"/>
      <c r="E458" s="552"/>
      <c r="F458" s="550"/>
      <c r="G458" s="550"/>
      <c r="H458" s="2818"/>
      <c r="I458" s="550"/>
      <c r="J458" s="2803"/>
      <c r="K458" s="589" t="s">
        <v>1521</v>
      </c>
      <c r="L458" s="590" t="s">
        <v>1178</v>
      </c>
    </row>
    <row r="459" spans="1:12" x14ac:dyDescent="0.2">
      <c r="A459" s="22" t="s">
        <v>363</v>
      </c>
      <c r="B459" s="550"/>
      <c r="C459" s="550"/>
      <c r="D459" s="552"/>
      <c r="E459" s="552"/>
      <c r="F459" s="550"/>
      <c r="G459" s="550"/>
      <c r="H459" s="2818"/>
      <c r="I459" s="550"/>
      <c r="J459" s="2803"/>
      <c r="K459" s="589" t="s">
        <v>1522</v>
      </c>
      <c r="L459" s="590" t="s">
        <v>1523</v>
      </c>
    </row>
    <row r="460" spans="1:12" x14ac:dyDescent="0.2">
      <c r="A460" s="22" t="s">
        <v>363</v>
      </c>
      <c r="B460" s="550"/>
      <c r="C460" s="550"/>
      <c r="D460" s="552"/>
      <c r="E460" s="552"/>
      <c r="F460" s="550"/>
      <c r="G460" s="550"/>
      <c r="H460" s="2818"/>
      <c r="I460" s="550"/>
      <c r="J460" s="2803"/>
      <c r="K460" s="589" t="s">
        <v>1524</v>
      </c>
      <c r="L460" s="590" t="s">
        <v>1487</v>
      </c>
    </row>
    <row r="461" spans="1:12" x14ac:dyDescent="0.2">
      <c r="A461" s="22" t="s">
        <v>363</v>
      </c>
      <c r="B461" s="550"/>
      <c r="C461" s="550"/>
      <c r="D461" s="552"/>
      <c r="E461" s="552"/>
      <c r="F461" s="550"/>
      <c r="G461" s="550"/>
      <c r="H461" s="2818"/>
      <c r="I461" s="550"/>
      <c r="J461" s="2803"/>
      <c r="K461" s="589" t="s">
        <v>1525</v>
      </c>
      <c r="L461" s="590" t="s">
        <v>1148</v>
      </c>
    </row>
    <row r="462" spans="1:12" x14ac:dyDescent="0.2">
      <c r="A462" s="22" t="s">
        <v>363</v>
      </c>
      <c r="B462" s="550"/>
      <c r="C462" s="550"/>
      <c r="D462" s="552"/>
      <c r="E462" s="552"/>
      <c r="F462" s="550"/>
      <c r="G462" s="550"/>
      <c r="H462" s="2818"/>
      <c r="I462" s="550"/>
      <c r="J462" s="2803"/>
      <c r="K462" s="589" t="s">
        <v>1526</v>
      </c>
      <c r="L462" s="590" t="s">
        <v>1244</v>
      </c>
    </row>
    <row r="463" spans="1:12" x14ac:dyDescent="0.2">
      <c r="A463" s="22" t="s">
        <v>363</v>
      </c>
      <c r="B463" s="550"/>
      <c r="C463" s="550"/>
      <c r="D463" s="552"/>
      <c r="E463" s="552"/>
      <c r="F463" s="550"/>
      <c r="G463" s="550"/>
      <c r="H463" s="2818"/>
      <c r="I463" s="550"/>
      <c r="J463" s="2803"/>
      <c r="K463" s="589" t="s">
        <v>1527</v>
      </c>
      <c r="L463" s="590" t="s">
        <v>1244</v>
      </c>
    </row>
    <row r="464" spans="1:12" x14ac:dyDescent="0.2">
      <c r="A464" s="22" t="s">
        <v>363</v>
      </c>
      <c r="B464" s="550"/>
      <c r="C464" s="550"/>
      <c r="D464" s="552"/>
      <c r="E464" s="552"/>
      <c r="F464" s="550"/>
      <c r="G464" s="550"/>
      <c r="H464" s="2818"/>
      <c r="I464" s="550"/>
      <c r="J464" s="2803"/>
      <c r="K464" s="589" t="s">
        <v>1528</v>
      </c>
      <c r="L464" s="590" t="s">
        <v>1244</v>
      </c>
    </row>
    <row r="465" spans="1:13" x14ac:dyDescent="0.2">
      <c r="A465" s="22" t="s">
        <v>363</v>
      </c>
      <c r="B465" s="550"/>
      <c r="C465" s="550"/>
      <c r="D465" s="552"/>
      <c r="E465" s="552"/>
      <c r="F465" s="550"/>
      <c r="G465" s="550"/>
      <c r="H465" s="2818"/>
      <c r="I465" s="550"/>
      <c r="J465" s="2803"/>
      <c r="K465" s="589" t="s">
        <v>1529</v>
      </c>
      <c r="L465" s="590" t="s">
        <v>1178</v>
      </c>
    </row>
    <row r="466" spans="1:13" x14ac:dyDescent="0.2">
      <c r="A466" s="22" t="s">
        <v>363</v>
      </c>
      <c r="B466" s="550"/>
      <c r="C466" s="550"/>
      <c r="D466" s="552"/>
      <c r="E466" s="552"/>
      <c r="F466" s="550"/>
      <c r="G466" s="550"/>
      <c r="H466" s="2818"/>
      <c r="I466" s="550"/>
      <c r="J466" s="2803"/>
      <c r="K466" s="589" t="s">
        <v>1530</v>
      </c>
      <c r="L466" s="590" t="s">
        <v>1234</v>
      </c>
    </row>
    <row r="467" spans="1:13" x14ac:dyDescent="0.2">
      <c r="A467" s="22" t="s">
        <v>363</v>
      </c>
      <c r="B467" s="550"/>
      <c r="C467" s="550"/>
      <c r="D467" s="552"/>
      <c r="E467" s="552"/>
      <c r="F467" s="550"/>
      <c r="G467" s="550"/>
      <c r="H467" s="2818"/>
      <c r="I467" s="550"/>
      <c r="J467" s="2803"/>
      <c r="K467" s="589" t="s">
        <v>1531</v>
      </c>
      <c r="L467" s="590" t="s">
        <v>1240</v>
      </c>
    </row>
    <row r="468" spans="1:13" x14ac:dyDescent="0.2">
      <c r="A468" s="22" t="s">
        <v>363</v>
      </c>
      <c r="B468" s="550"/>
      <c r="C468" s="550"/>
      <c r="D468" s="552"/>
      <c r="E468" s="552"/>
      <c r="F468" s="550"/>
      <c r="G468" s="550"/>
      <c r="H468" s="2818"/>
      <c r="I468" s="550"/>
      <c r="J468" s="2803"/>
      <c r="K468" s="589" t="s">
        <v>1532</v>
      </c>
      <c r="L468" s="590" t="s">
        <v>1487</v>
      </c>
      <c r="M468" s="38"/>
    </row>
    <row r="469" spans="1:13" x14ac:dyDescent="0.2">
      <c r="A469" s="22" t="s">
        <v>363</v>
      </c>
      <c r="B469" s="550"/>
      <c r="C469" s="550"/>
      <c r="D469" s="552"/>
      <c r="E469" s="552"/>
      <c r="F469" s="550"/>
      <c r="G469" s="550"/>
      <c r="H469" s="2818"/>
      <c r="I469" s="550"/>
      <c r="J469" s="2803"/>
      <c r="K469" s="589" t="s">
        <v>1533</v>
      </c>
      <c r="L469" s="590" t="s">
        <v>1016</v>
      </c>
    </row>
    <row r="470" spans="1:13" x14ac:dyDescent="0.2">
      <c r="A470" s="22" t="s">
        <v>363</v>
      </c>
      <c r="B470" s="550"/>
      <c r="C470" s="550"/>
      <c r="D470" s="552"/>
      <c r="E470" s="552"/>
      <c r="F470" s="550"/>
      <c r="G470" s="550"/>
      <c r="H470" s="2818"/>
      <c r="I470" s="550"/>
      <c r="J470" s="2803"/>
      <c r="K470" s="589" t="s">
        <v>1534</v>
      </c>
      <c r="L470" s="590" t="s">
        <v>994</v>
      </c>
    </row>
    <row r="471" spans="1:13" x14ac:dyDescent="0.2">
      <c r="A471" s="22" t="s">
        <v>363</v>
      </c>
      <c r="B471" s="550"/>
      <c r="C471" s="550"/>
      <c r="D471" s="552"/>
      <c r="E471" s="552"/>
      <c r="F471" s="550"/>
      <c r="G471" s="550"/>
      <c r="H471" s="2818"/>
      <c r="I471" s="550"/>
      <c r="J471" s="2803"/>
      <c r="K471" s="589" t="s">
        <v>1535</v>
      </c>
      <c r="L471" s="590" t="s">
        <v>1178</v>
      </c>
      <c r="M471" s="39" t="s">
        <v>1019</v>
      </c>
    </row>
    <row r="472" spans="1:13" x14ac:dyDescent="0.2">
      <c r="A472" s="22" t="s">
        <v>363</v>
      </c>
      <c r="B472" s="550"/>
      <c r="C472" s="550"/>
      <c r="D472" s="552"/>
      <c r="E472" s="552"/>
      <c r="F472" s="550"/>
      <c r="G472" s="550"/>
      <c r="H472" s="2818"/>
      <c r="I472" s="550"/>
      <c r="J472" s="2803"/>
      <c r="K472" s="589" t="s">
        <v>1536</v>
      </c>
      <c r="L472" s="590" t="s">
        <v>1178</v>
      </c>
      <c r="M472" s="39" t="s">
        <v>1019</v>
      </c>
    </row>
    <row r="473" spans="1:13" x14ac:dyDescent="0.2">
      <c r="A473" s="22" t="s">
        <v>363</v>
      </c>
      <c r="B473" s="550"/>
      <c r="C473" s="550"/>
      <c r="D473" s="552"/>
      <c r="E473" s="552"/>
      <c r="F473" s="550"/>
      <c r="G473" s="550"/>
      <c r="H473" s="2818"/>
      <c r="I473" s="550"/>
      <c r="J473" s="2803"/>
      <c r="K473" s="589" t="s">
        <v>1537</v>
      </c>
      <c r="L473" s="590" t="s">
        <v>1178</v>
      </c>
      <c r="M473" s="39" t="s">
        <v>1019</v>
      </c>
    </row>
    <row r="474" spans="1:13" x14ac:dyDescent="0.2">
      <c r="A474" s="22" t="s">
        <v>363</v>
      </c>
      <c r="B474" s="550"/>
      <c r="C474" s="550"/>
      <c r="D474" s="552"/>
      <c r="E474" s="552"/>
      <c r="F474" s="550"/>
      <c r="G474" s="550"/>
      <c r="H474" s="2818"/>
      <c r="I474" s="550"/>
      <c r="J474" s="2803"/>
      <c r="K474" s="589" t="s">
        <v>1538</v>
      </c>
      <c r="L474" s="590" t="s">
        <v>1178</v>
      </c>
      <c r="M474" s="39" t="s">
        <v>1019</v>
      </c>
    </row>
    <row r="475" spans="1:13" x14ac:dyDescent="0.2">
      <c r="A475" s="22" t="s">
        <v>363</v>
      </c>
      <c r="B475" s="550"/>
      <c r="C475" s="550"/>
      <c r="D475" s="552"/>
      <c r="E475" s="552"/>
      <c r="F475" s="550"/>
      <c r="G475" s="550"/>
      <c r="H475" s="2818"/>
      <c r="I475" s="550"/>
      <c r="J475" s="2803"/>
      <c r="K475" s="589" t="s">
        <v>1539</v>
      </c>
      <c r="L475" s="590" t="s">
        <v>1178</v>
      </c>
      <c r="M475" s="39" t="s">
        <v>1019</v>
      </c>
    </row>
    <row r="476" spans="1:13" x14ac:dyDescent="0.2">
      <c r="A476" s="22" t="s">
        <v>363</v>
      </c>
      <c r="B476" s="550"/>
      <c r="C476" s="550"/>
      <c r="D476" s="552"/>
      <c r="E476" s="552"/>
      <c r="F476" s="550"/>
      <c r="G476" s="550"/>
      <c r="H476" s="2818"/>
      <c r="I476" s="550"/>
      <c r="J476" s="2803"/>
      <c r="K476" s="589" t="s">
        <v>1540</v>
      </c>
      <c r="L476" s="590" t="s">
        <v>1178</v>
      </c>
      <c r="M476" s="39" t="s">
        <v>1019</v>
      </c>
    </row>
    <row r="477" spans="1:13" x14ac:dyDescent="0.2">
      <c r="A477" s="22" t="s">
        <v>363</v>
      </c>
      <c r="B477" s="550"/>
      <c r="C477" s="550"/>
      <c r="D477" s="552"/>
      <c r="E477" s="552"/>
      <c r="F477" s="550"/>
      <c r="G477" s="550"/>
      <c r="H477" s="2818"/>
      <c r="I477" s="550"/>
      <c r="J477" s="2803"/>
      <c r="K477" s="589" t="s">
        <v>1541</v>
      </c>
      <c r="L477" s="590" t="s">
        <v>1178</v>
      </c>
      <c r="M477" s="39" t="s">
        <v>1019</v>
      </c>
    </row>
    <row r="478" spans="1:13" x14ac:dyDescent="0.2">
      <c r="A478" s="22" t="s">
        <v>363</v>
      </c>
      <c r="B478" s="550"/>
      <c r="C478" s="550"/>
      <c r="D478" s="552"/>
      <c r="E478" s="552"/>
      <c r="F478" s="550"/>
      <c r="G478" s="550"/>
      <c r="H478" s="2818"/>
      <c r="I478" s="550"/>
      <c r="J478" s="2803"/>
      <c r="K478" s="589" t="s">
        <v>1542</v>
      </c>
      <c r="L478" s="590" t="s">
        <v>1178</v>
      </c>
      <c r="M478" s="39" t="s">
        <v>1019</v>
      </c>
    </row>
    <row r="479" spans="1:13" x14ac:dyDescent="0.2">
      <c r="A479" s="22" t="s">
        <v>363</v>
      </c>
      <c r="B479" s="550"/>
      <c r="C479" s="550"/>
      <c r="D479" s="552"/>
      <c r="E479" s="552"/>
      <c r="F479" s="550"/>
      <c r="G479" s="550"/>
      <c r="H479" s="2818"/>
      <c r="I479" s="550"/>
      <c r="J479" s="2803"/>
      <c r="K479" s="589" t="s">
        <v>1543</v>
      </c>
      <c r="L479" s="590" t="s">
        <v>1178</v>
      </c>
      <c r="M479" s="39" t="s">
        <v>1019</v>
      </c>
    </row>
    <row r="480" spans="1:13" x14ac:dyDescent="0.2">
      <c r="A480" s="22" t="s">
        <v>363</v>
      </c>
      <c r="B480" s="550"/>
      <c r="C480" s="550"/>
      <c r="D480" s="552"/>
      <c r="E480" s="552"/>
      <c r="F480" s="550"/>
      <c r="G480" s="550"/>
      <c r="H480" s="2818"/>
      <c r="I480" s="550"/>
      <c r="J480" s="2803"/>
      <c r="K480" s="589" t="s">
        <v>1544</v>
      </c>
      <c r="L480" s="590" t="s">
        <v>1007</v>
      </c>
    </row>
    <row r="481" spans="1:12" x14ac:dyDescent="0.2">
      <c r="A481" s="22" t="s">
        <v>363</v>
      </c>
      <c r="B481" s="550"/>
      <c r="C481" s="550"/>
      <c r="D481" s="552"/>
      <c r="E481" s="552"/>
      <c r="F481" s="550"/>
      <c r="G481" s="550"/>
      <c r="H481" s="2818"/>
      <c r="I481" s="550"/>
      <c r="J481" s="2803"/>
      <c r="K481" s="589" t="s">
        <v>1545</v>
      </c>
      <c r="L481" s="590" t="s">
        <v>1178</v>
      </c>
    </row>
    <row r="482" spans="1:12" x14ac:dyDescent="0.2">
      <c r="A482" s="22" t="s">
        <v>363</v>
      </c>
      <c r="B482" s="550"/>
      <c r="C482" s="550"/>
      <c r="D482" s="552"/>
      <c r="E482" s="552"/>
      <c r="F482" s="550"/>
      <c r="G482" s="550"/>
      <c r="H482" s="2818"/>
      <c r="I482" s="550"/>
      <c r="J482" s="2803"/>
      <c r="K482" s="589" t="s">
        <v>1546</v>
      </c>
      <c r="L482" s="590" t="s">
        <v>1178</v>
      </c>
    </row>
    <row r="483" spans="1:12" x14ac:dyDescent="0.2">
      <c r="A483" s="22" t="s">
        <v>363</v>
      </c>
      <c r="B483" s="550"/>
      <c r="C483" s="550"/>
      <c r="D483" s="552"/>
      <c r="E483" s="552"/>
      <c r="F483" s="550"/>
      <c r="G483" s="550"/>
      <c r="H483" s="2818"/>
      <c r="I483" s="550"/>
      <c r="J483" s="2803"/>
      <c r="K483" s="589" t="s">
        <v>1547</v>
      </c>
      <c r="L483" s="590" t="s">
        <v>1178</v>
      </c>
    </row>
    <row r="484" spans="1:12" x14ac:dyDescent="0.2">
      <c r="A484" s="22" t="s">
        <v>363</v>
      </c>
      <c r="B484" s="550"/>
      <c r="C484" s="550"/>
      <c r="D484" s="552"/>
      <c r="E484" s="552"/>
      <c r="F484" s="550"/>
      <c r="G484" s="550"/>
      <c r="H484" s="2818"/>
      <c r="I484" s="550"/>
      <c r="J484" s="2803"/>
      <c r="K484" s="589" t="s">
        <v>1548</v>
      </c>
      <c r="L484" s="590" t="s">
        <v>1178</v>
      </c>
    </row>
    <row r="485" spans="1:12" x14ac:dyDescent="0.2">
      <c r="A485" s="22" t="s">
        <v>363</v>
      </c>
      <c r="B485" s="550"/>
      <c r="C485" s="550"/>
      <c r="D485" s="552"/>
      <c r="E485" s="552"/>
      <c r="F485" s="550"/>
      <c r="G485" s="550"/>
      <c r="H485" s="2818"/>
      <c r="I485" s="550"/>
      <c r="J485" s="2803"/>
      <c r="K485" s="589" t="s">
        <v>1549</v>
      </c>
      <c r="L485" s="590" t="s">
        <v>1178</v>
      </c>
    </row>
    <row r="486" spans="1:12" x14ac:dyDescent="0.2">
      <c r="A486" s="22" t="s">
        <v>363</v>
      </c>
      <c r="B486" s="550"/>
      <c r="C486" s="550"/>
      <c r="D486" s="552"/>
      <c r="E486" s="552"/>
      <c r="F486" s="550"/>
      <c r="G486" s="550"/>
      <c r="H486" s="2818"/>
      <c r="I486" s="550"/>
      <c r="J486" s="2803"/>
      <c r="K486" s="589" t="s">
        <v>1550</v>
      </c>
      <c r="L486" s="590" t="s">
        <v>1178</v>
      </c>
    </row>
    <row r="487" spans="1:12" x14ac:dyDescent="0.2">
      <c r="A487" s="22" t="s">
        <v>363</v>
      </c>
      <c r="B487" s="550"/>
      <c r="C487" s="550"/>
      <c r="D487" s="552"/>
      <c r="E487" s="552"/>
      <c r="F487" s="550"/>
      <c r="G487" s="550"/>
      <c r="H487" s="2818"/>
      <c r="I487" s="550"/>
      <c r="J487" s="2803"/>
      <c r="K487" s="589" t="s">
        <v>1551</v>
      </c>
      <c r="L487" s="590" t="s">
        <v>1178</v>
      </c>
    </row>
    <row r="488" spans="1:12" x14ac:dyDescent="0.2">
      <c r="A488" s="22" t="s">
        <v>363</v>
      </c>
      <c r="B488" s="550"/>
      <c r="C488" s="550"/>
      <c r="D488" s="552"/>
      <c r="E488" s="552"/>
      <c r="F488" s="550"/>
      <c r="G488" s="550"/>
      <c r="H488" s="2818"/>
      <c r="I488" s="550"/>
      <c r="J488" s="2803"/>
      <c r="K488" s="589" t="s">
        <v>1552</v>
      </c>
      <c r="L488" s="590" t="s">
        <v>1178</v>
      </c>
    </row>
    <row r="489" spans="1:12" x14ac:dyDescent="0.2">
      <c r="A489" s="22" t="s">
        <v>363</v>
      </c>
      <c r="B489" s="550"/>
      <c r="C489" s="550"/>
      <c r="D489" s="552"/>
      <c r="E489" s="552"/>
      <c r="F489" s="550"/>
      <c r="G489" s="550"/>
      <c r="H489" s="2818"/>
      <c r="I489" s="550"/>
      <c r="J489" s="2803"/>
      <c r="K489" s="589" t="s">
        <v>1553</v>
      </c>
      <c r="L489" s="590" t="s">
        <v>1178</v>
      </c>
    </row>
    <row r="490" spans="1:12" x14ac:dyDescent="0.2">
      <c r="A490" s="22" t="s">
        <v>363</v>
      </c>
      <c r="B490" s="550"/>
      <c r="C490" s="550"/>
      <c r="D490" s="552"/>
      <c r="E490" s="552"/>
      <c r="F490" s="550"/>
      <c r="G490" s="550"/>
      <c r="H490" s="2818"/>
      <c r="I490" s="550"/>
      <c r="J490" s="2803"/>
      <c r="K490" s="589" t="s">
        <v>1554</v>
      </c>
      <c r="L490" s="590" t="s">
        <v>1178</v>
      </c>
    </row>
    <row r="491" spans="1:12" x14ac:dyDescent="0.2">
      <c r="A491" s="22" t="s">
        <v>363</v>
      </c>
      <c r="B491" s="550"/>
      <c r="C491" s="550"/>
      <c r="D491" s="552"/>
      <c r="E491" s="552"/>
      <c r="F491" s="550"/>
      <c r="G491" s="550"/>
      <c r="H491" s="2818"/>
      <c r="I491" s="550"/>
      <c r="J491" s="2803"/>
      <c r="K491" s="589" t="s">
        <v>1555</v>
      </c>
      <c r="L491" s="590" t="s">
        <v>1178</v>
      </c>
    </row>
    <row r="492" spans="1:12" x14ac:dyDescent="0.2">
      <c r="A492" s="22" t="s">
        <v>363</v>
      </c>
      <c r="B492" s="550"/>
      <c r="C492" s="550"/>
      <c r="D492" s="552"/>
      <c r="E492" s="552"/>
      <c r="F492" s="550"/>
      <c r="G492" s="550"/>
      <c r="H492" s="2818"/>
      <c r="I492" s="550"/>
      <c r="J492" s="2803"/>
      <c r="K492" s="589" t="s">
        <v>1556</v>
      </c>
      <c r="L492" s="590" t="s">
        <v>1178</v>
      </c>
    </row>
    <row r="493" spans="1:12" x14ac:dyDescent="0.2">
      <c r="A493" s="22" t="s">
        <v>363</v>
      </c>
      <c r="B493" s="550"/>
      <c r="C493" s="550"/>
      <c r="D493" s="552"/>
      <c r="E493" s="552"/>
      <c r="F493" s="550"/>
      <c r="G493" s="550"/>
      <c r="H493" s="2818"/>
      <c r="I493" s="550"/>
      <c r="J493" s="2803"/>
      <c r="K493" s="589" t="s">
        <v>1557</v>
      </c>
      <c r="L493" s="590" t="s">
        <v>1178</v>
      </c>
    </row>
    <row r="494" spans="1:12" x14ac:dyDescent="0.2">
      <c r="A494" s="22" t="s">
        <v>363</v>
      </c>
      <c r="B494" s="550"/>
      <c r="C494" s="550"/>
      <c r="D494" s="552"/>
      <c r="E494" s="552"/>
      <c r="F494" s="550"/>
      <c r="G494" s="550"/>
      <c r="H494" s="2818"/>
      <c r="I494" s="550"/>
      <c r="J494" s="2803"/>
      <c r="K494" s="589" t="s">
        <v>1558</v>
      </c>
      <c r="L494" s="590" t="s">
        <v>1178</v>
      </c>
    </row>
    <row r="495" spans="1:12" x14ac:dyDescent="0.2">
      <c r="A495" s="22" t="s">
        <v>363</v>
      </c>
      <c r="B495" s="550"/>
      <c r="C495" s="550"/>
      <c r="D495" s="552"/>
      <c r="E495" s="552"/>
      <c r="F495" s="550"/>
      <c r="G495" s="550"/>
      <c r="H495" s="2818"/>
      <c r="I495" s="550"/>
      <c r="J495" s="2803"/>
      <c r="K495" s="589" t="s">
        <v>1559</v>
      </c>
      <c r="L495" s="590" t="s">
        <v>1178</v>
      </c>
    </row>
    <row r="496" spans="1:12" x14ac:dyDescent="0.2">
      <c r="A496" s="22" t="s">
        <v>363</v>
      </c>
      <c r="B496" s="550"/>
      <c r="C496" s="550"/>
      <c r="D496" s="552"/>
      <c r="E496" s="552"/>
      <c r="F496" s="550"/>
      <c r="G496" s="550"/>
      <c r="H496" s="2818"/>
      <c r="I496" s="550"/>
      <c r="J496" s="2803"/>
      <c r="K496" s="589" t="s">
        <v>1560</v>
      </c>
      <c r="L496" s="590" t="s">
        <v>1178</v>
      </c>
    </row>
    <row r="497" spans="1:12" x14ac:dyDescent="0.2">
      <c r="A497" s="22" t="s">
        <v>363</v>
      </c>
      <c r="B497" s="550"/>
      <c r="C497" s="550"/>
      <c r="D497" s="552"/>
      <c r="E497" s="552"/>
      <c r="F497" s="550"/>
      <c r="G497" s="550"/>
      <c r="H497" s="2818"/>
      <c r="I497" s="550"/>
      <c r="J497" s="2803"/>
      <c r="K497" s="589" t="s">
        <v>1561</v>
      </c>
      <c r="L497" s="590" t="s">
        <v>1178</v>
      </c>
    </row>
    <row r="498" spans="1:12" x14ac:dyDescent="0.2">
      <c r="A498" s="22" t="s">
        <v>363</v>
      </c>
      <c r="B498" s="550"/>
      <c r="C498" s="550"/>
      <c r="D498" s="552"/>
      <c r="E498" s="552"/>
      <c r="F498" s="550"/>
      <c r="G498" s="550"/>
      <c r="H498" s="2818"/>
      <c r="I498" s="550"/>
      <c r="J498" s="2803"/>
      <c r="K498" s="589" t="s">
        <v>1562</v>
      </c>
      <c r="L498" s="590" t="s">
        <v>1178</v>
      </c>
    </row>
    <row r="499" spans="1:12" x14ac:dyDescent="0.2">
      <c r="A499" s="22" t="s">
        <v>363</v>
      </c>
      <c r="B499" s="550"/>
      <c r="C499" s="550"/>
      <c r="D499" s="552"/>
      <c r="E499" s="552"/>
      <c r="F499" s="550"/>
      <c r="G499" s="550"/>
      <c r="H499" s="2818"/>
      <c r="I499" s="550"/>
      <c r="J499" s="2803"/>
      <c r="K499" s="589" t="s">
        <v>1563</v>
      </c>
      <c r="L499" s="590" t="s">
        <v>1178</v>
      </c>
    </row>
    <row r="500" spans="1:12" x14ac:dyDescent="0.2">
      <c r="A500" s="22" t="s">
        <v>363</v>
      </c>
      <c r="B500" s="550"/>
      <c r="C500" s="550"/>
      <c r="D500" s="552"/>
      <c r="E500" s="552"/>
      <c r="F500" s="550"/>
      <c r="G500" s="550"/>
      <c r="H500" s="2818"/>
      <c r="I500" s="550"/>
      <c r="J500" s="2803"/>
      <c r="K500" s="589" t="s">
        <v>1564</v>
      </c>
      <c r="L500" s="590" t="s">
        <v>1178</v>
      </c>
    </row>
    <row r="501" spans="1:12" x14ac:dyDescent="0.2">
      <c r="A501" s="22" t="s">
        <v>363</v>
      </c>
      <c r="B501" s="550"/>
      <c r="C501" s="550"/>
      <c r="D501" s="552"/>
      <c r="E501" s="552"/>
      <c r="F501" s="550"/>
      <c r="G501" s="550"/>
      <c r="H501" s="2818"/>
      <c r="I501" s="550"/>
      <c r="J501" s="2803"/>
      <c r="K501" s="589" t="s">
        <v>1565</v>
      </c>
      <c r="L501" s="590" t="s">
        <v>1178</v>
      </c>
    </row>
    <row r="502" spans="1:12" x14ac:dyDescent="0.2">
      <c r="A502" s="22" t="s">
        <v>363</v>
      </c>
      <c r="B502" s="550"/>
      <c r="C502" s="550"/>
      <c r="D502" s="552"/>
      <c r="E502" s="552"/>
      <c r="F502" s="550"/>
      <c r="G502" s="550"/>
      <c r="H502" s="2818"/>
      <c r="I502" s="550"/>
      <c r="J502" s="2803"/>
      <c r="K502" s="589" t="s">
        <v>4885</v>
      </c>
      <c r="L502" s="590" t="s">
        <v>1178</v>
      </c>
    </row>
    <row r="503" spans="1:12" x14ac:dyDescent="0.2">
      <c r="A503" s="22" t="s">
        <v>363</v>
      </c>
      <c r="B503" s="550"/>
      <c r="C503" s="550"/>
      <c r="D503" s="552"/>
      <c r="E503" s="552"/>
      <c r="F503" s="550"/>
      <c r="G503" s="550"/>
      <c r="H503" s="2818"/>
      <c r="I503" s="550"/>
      <c r="J503" s="2803"/>
      <c r="K503" s="589" t="s">
        <v>1566</v>
      </c>
      <c r="L503" s="590" t="s">
        <v>1178</v>
      </c>
    </row>
    <row r="504" spans="1:12" x14ac:dyDescent="0.2">
      <c r="A504" s="22" t="s">
        <v>363</v>
      </c>
      <c r="B504" s="550"/>
      <c r="C504" s="550"/>
      <c r="D504" s="552"/>
      <c r="E504" s="552"/>
      <c r="F504" s="550"/>
      <c r="G504" s="550"/>
      <c r="H504" s="2818"/>
      <c r="I504" s="550"/>
      <c r="J504" s="2803"/>
      <c r="K504" s="589" t="s">
        <v>1567</v>
      </c>
      <c r="L504" s="590" t="s">
        <v>1178</v>
      </c>
    </row>
    <row r="505" spans="1:12" x14ac:dyDescent="0.2">
      <c r="A505" s="22" t="s">
        <v>363</v>
      </c>
      <c r="B505" s="550"/>
      <c r="C505" s="550"/>
      <c r="D505" s="552"/>
      <c r="E505" s="552"/>
      <c r="F505" s="550"/>
      <c r="G505" s="550"/>
      <c r="H505" s="2818"/>
      <c r="I505" s="550"/>
      <c r="J505" s="2803"/>
      <c r="K505" s="589" t="s">
        <v>1568</v>
      </c>
      <c r="L505" s="590" t="s">
        <v>1178</v>
      </c>
    </row>
    <row r="506" spans="1:12" x14ac:dyDescent="0.2">
      <c r="A506" s="22" t="s">
        <v>363</v>
      </c>
      <c r="B506" s="550"/>
      <c r="C506" s="550"/>
      <c r="D506" s="552"/>
      <c r="E506" s="552"/>
      <c r="F506" s="550"/>
      <c r="G506" s="550"/>
      <c r="H506" s="2818"/>
      <c r="I506" s="550"/>
      <c r="J506" s="2803"/>
      <c r="K506" s="589" t="s">
        <v>1569</v>
      </c>
      <c r="L506" s="590" t="s">
        <v>1178</v>
      </c>
    </row>
    <row r="507" spans="1:12" x14ac:dyDescent="0.2">
      <c r="A507" s="22" t="s">
        <v>363</v>
      </c>
      <c r="B507" s="550"/>
      <c r="C507" s="550"/>
      <c r="D507" s="552"/>
      <c r="E507" s="552"/>
      <c r="F507" s="550"/>
      <c r="G507" s="550"/>
      <c r="H507" s="2818"/>
      <c r="I507" s="550"/>
      <c r="J507" s="2803"/>
      <c r="K507" s="589" t="s">
        <v>1570</v>
      </c>
      <c r="L507" s="590" t="s">
        <v>1244</v>
      </c>
    </row>
    <row r="508" spans="1:12" x14ac:dyDescent="0.2">
      <c r="A508" s="22" t="s">
        <v>363</v>
      </c>
      <c r="B508" s="550"/>
      <c r="C508" s="550"/>
      <c r="D508" s="552"/>
      <c r="E508" s="552"/>
      <c r="F508" s="550"/>
      <c r="G508" s="550"/>
      <c r="H508" s="2818"/>
      <c r="I508" s="550"/>
      <c r="J508" s="2803"/>
      <c r="K508" s="589" t="s">
        <v>1571</v>
      </c>
      <c r="L508" s="590" t="s">
        <v>1178</v>
      </c>
    </row>
    <row r="509" spans="1:12" x14ac:dyDescent="0.2">
      <c r="A509" s="22" t="s">
        <v>363</v>
      </c>
      <c r="B509" s="550"/>
      <c r="C509" s="550"/>
      <c r="D509" s="552"/>
      <c r="E509" s="552"/>
      <c r="F509" s="550"/>
      <c r="G509" s="550"/>
      <c r="H509" s="2818"/>
      <c r="I509" s="550"/>
      <c r="J509" s="2803"/>
      <c r="K509" s="589" t="s">
        <v>1572</v>
      </c>
      <c r="L509" s="590" t="s">
        <v>1573</v>
      </c>
    </row>
    <row r="510" spans="1:12" x14ac:dyDescent="0.2">
      <c r="A510" s="22" t="s">
        <v>363</v>
      </c>
      <c r="B510" s="550"/>
      <c r="C510" s="550"/>
      <c r="D510" s="552"/>
      <c r="E510" s="552"/>
      <c r="F510" s="550"/>
      <c r="G510" s="550"/>
      <c r="H510" s="2818"/>
      <c r="I510" s="550"/>
      <c r="J510" s="2803"/>
      <c r="K510" s="589" t="s">
        <v>1574</v>
      </c>
      <c r="L510" s="590" t="s">
        <v>1178</v>
      </c>
    </row>
    <row r="511" spans="1:12" x14ac:dyDescent="0.2">
      <c r="A511" s="22" t="s">
        <v>363</v>
      </c>
      <c r="B511" s="550"/>
      <c r="C511" s="550"/>
      <c r="D511" s="552"/>
      <c r="E511" s="552"/>
      <c r="F511" s="550"/>
      <c r="G511" s="550"/>
      <c r="H511" s="2818"/>
      <c r="I511" s="550"/>
      <c r="J511" s="2803"/>
      <c r="K511" s="589" t="s">
        <v>1575</v>
      </c>
      <c r="L511" s="590" t="s">
        <v>1178</v>
      </c>
    </row>
    <row r="512" spans="1:12" x14ac:dyDescent="0.2">
      <c r="A512" s="22" t="s">
        <v>363</v>
      </c>
      <c r="B512" s="550"/>
      <c r="C512" s="550"/>
      <c r="D512" s="552"/>
      <c r="E512" s="552"/>
      <c r="F512" s="550"/>
      <c r="G512" s="550"/>
      <c r="H512" s="2818"/>
      <c r="I512" s="550"/>
      <c r="J512" s="2803"/>
      <c r="K512" s="589" t="s">
        <v>1576</v>
      </c>
      <c r="L512" s="590" t="s">
        <v>1178</v>
      </c>
    </row>
    <row r="513" spans="1:13" x14ac:dyDescent="0.2">
      <c r="A513" s="22" t="s">
        <v>363</v>
      </c>
      <c r="B513" s="550"/>
      <c r="C513" s="550"/>
      <c r="D513" s="552"/>
      <c r="E513" s="552"/>
      <c r="F513" s="550"/>
      <c r="G513" s="550"/>
      <c r="H513" s="2818"/>
      <c r="I513" s="550"/>
      <c r="J513" s="2803"/>
      <c r="K513" s="589" t="s">
        <v>1577</v>
      </c>
      <c r="L513" s="590" t="s">
        <v>1178</v>
      </c>
    </row>
    <row r="514" spans="1:13" x14ac:dyDescent="0.2">
      <c r="A514" s="22" t="s">
        <v>363</v>
      </c>
      <c r="B514" s="550"/>
      <c r="C514" s="550"/>
      <c r="D514" s="552"/>
      <c r="E514" s="552"/>
      <c r="F514" s="550"/>
      <c r="G514" s="550"/>
      <c r="H514" s="2818"/>
      <c r="I514" s="550"/>
      <c r="J514" s="2803"/>
      <c r="K514" s="589" t="s">
        <v>1578</v>
      </c>
      <c r="L514" s="590" t="s">
        <v>1178</v>
      </c>
    </row>
    <row r="515" spans="1:13" x14ac:dyDescent="0.2">
      <c r="A515" s="22" t="s">
        <v>363</v>
      </c>
      <c r="B515" s="550"/>
      <c r="C515" s="550"/>
      <c r="D515" s="552"/>
      <c r="E515" s="552"/>
      <c r="F515" s="550"/>
      <c r="G515" s="550"/>
      <c r="H515" s="2818"/>
      <c r="I515" s="550"/>
      <c r="J515" s="2803"/>
      <c r="K515" s="589" t="s">
        <v>1579</v>
      </c>
      <c r="L515" s="590" t="s">
        <v>1573</v>
      </c>
      <c r="M515" s="38"/>
    </row>
    <row r="516" spans="1:13" x14ac:dyDescent="0.2">
      <c r="A516" s="22" t="s">
        <v>363</v>
      </c>
      <c r="B516" s="550"/>
      <c r="C516" s="550"/>
      <c r="D516" s="552"/>
      <c r="E516" s="552"/>
      <c r="F516" s="550"/>
      <c r="G516" s="550"/>
      <c r="H516" s="2818"/>
      <c r="I516" s="550"/>
      <c r="J516" s="2803"/>
      <c r="K516" s="589" t="s">
        <v>1580</v>
      </c>
      <c r="L516" s="590" t="s">
        <v>1178</v>
      </c>
    </row>
    <row r="517" spans="1:13" x14ac:dyDescent="0.2">
      <c r="A517" s="22" t="s">
        <v>363</v>
      </c>
      <c r="B517" s="550"/>
      <c r="C517" s="550"/>
      <c r="D517" s="552"/>
      <c r="E517" s="552"/>
      <c r="F517" s="550"/>
      <c r="G517" s="550"/>
      <c r="H517" s="2818"/>
      <c r="I517" s="550"/>
      <c r="J517" s="2803"/>
      <c r="K517" s="589" t="s">
        <v>1581</v>
      </c>
      <c r="L517" s="590" t="s">
        <v>1178</v>
      </c>
    </row>
    <row r="518" spans="1:13" x14ac:dyDescent="0.2">
      <c r="A518" s="22" t="s">
        <v>363</v>
      </c>
      <c r="B518" s="550"/>
      <c r="C518" s="550"/>
      <c r="D518" s="552"/>
      <c r="E518" s="552"/>
      <c r="F518" s="550"/>
      <c r="G518" s="550"/>
      <c r="H518" s="2818"/>
      <c r="I518" s="550"/>
      <c r="J518" s="2803"/>
      <c r="K518" s="589" t="s">
        <v>1582</v>
      </c>
      <c r="L518" s="590" t="s">
        <v>1178</v>
      </c>
    </row>
    <row r="519" spans="1:13" x14ac:dyDescent="0.2">
      <c r="A519" s="22" t="s">
        <v>363</v>
      </c>
      <c r="B519" s="550"/>
      <c r="C519" s="550"/>
      <c r="D519" s="552"/>
      <c r="E519" s="552"/>
      <c r="F519" s="550"/>
      <c r="G519" s="550"/>
      <c r="H519" s="2818"/>
      <c r="I519" s="550"/>
      <c r="J519" s="2803"/>
      <c r="K519" s="589" t="s">
        <v>1583</v>
      </c>
      <c r="L519" s="590" t="s">
        <v>1328</v>
      </c>
      <c r="M519" s="38"/>
    </row>
    <row r="520" spans="1:13" x14ac:dyDescent="0.2">
      <c r="A520" s="22" t="s">
        <v>363</v>
      </c>
      <c r="B520" s="550"/>
      <c r="C520" s="550"/>
      <c r="D520" s="552"/>
      <c r="E520" s="552"/>
      <c r="F520" s="550"/>
      <c r="G520" s="550"/>
      <c r="H520" s="2818"/>
      <c r="I520" s="550"/>
      <c r="J520" s="2803"/>
      <c r="K520" s="589" t="s">
        <v>1584</v>
      </c>
      <c r="L520" s="590" t="s">
        <v>1328</v>
      </c>
    </row>
    <row r="521" spans="1:13" x14ac:dyDescent="0.2">
      <c r="A521" s="22" t="s">
        <v>363</v>
      </c>
      <c r="B521" s="550"/>
      <c r="C521" s="550"/>
      <c r="D521" s="552"/>
      <c r="E521" s="552"/>
      <c r="F521" s="550"/>
      <c r="G521" s="550"/>
      <c r="H521" s="2818"/>
      <c r="I521" s="550"/>
      <c r="J521" s="2803"/>
      <c r="K521" s="589" t="s">
        <v>1585</v>
      </c>
      <c r="L521" s="590" t="s">
        <v>1328</v>
      </c>
      <c r="M521" s="38"/>
    </row>
    <row r="522" spans="1:13" x14ac:dyDescent="0.2">
      <c r="A522" s="22" t="s">
        <v>363</v>
      </c>
      <c r="B522" s="550"/>
      <c r="C522" s="550"/>
      <c r="D522" s="552"/>
      <c r="E522" s="552"/>
      <c r="F522" s="550"/>
      <c r="G522" s="550"/>
      <c r="H522" s="2818"/>
      <c r="I522" s="550"/>
      <c r="J522" s="2803"/>
      <c r="K522" s="589" t="s">
        <v>1586</v>
      </c>
      <c r="L522" s="590" t="s">
        <v>1328</v>
      </c>
      <c r="M522" s="38"/>
    </row>
    <row r="523" spans="1:13" x14ac:dyDescent="0.2">
      <c r="A523" s="22" t="s">
        <v>363</v>
      </c>
      <c r="B523" s="550"/>
      <c r="C523" s="550"/>
      <c r="D523" s="552"/>
      <c r="E523" s="552"/>
      <c r="F523" s="550"/>
      <c r="G523" s="550"/>
      <c r="H523" s="2818"/>
      <c r="I523" s="550"/>
      <c r="J523" s="2803"/>
      <c r="K523" s="589" t="s">
        <v>1587</v>
      </c>
      <c r="L523" s="590" t="s">
        <v>1328</v>
      </c>
      <c r="M523" s="38"/>
    </row>
    <row r="524" spans="1:13" x14ac:dyDescent="0.2">
      <c r="A524" s="22" t="s">
        <v>363</v>
      </c>
      <c r="B524" s="550"/>
      <c r="C524" s="550"/>
      <c r="D524" s="552"/>
      <c r="E524" s="552"/>
      <c r="F524" s="550"/>
      <c r="G524" s="550"/>
      <c r="H524" s="2818"/>
      <c r="I524" s="550"/>
      <c r="J524" s="2803"/>
      <c r="K524" s="589" t="s">
        <v>1588</v>
      </c>
      <c r="L524" s="590" t="s">
        <v>1328</v>
      </c>
      <c r="M524" s="38"/>
    </row>
    <row r="525" spans="1:13" x14ac:dyDescent="0.2">
      <c r="A525" s="22" t="s">
        <v>363</v>
      </c>
      <c r="B525" s="550"/>
      <c r="C525" s="550"/>
      <c r="D525" s="552"/>
      <c r="E525" s="552"/>
      <c r="F525" s="550"/>
      <c r="G525" s="550"/>
      <c r="H525" s="2818"/>
      <c r="I525" s="550"/>
      <c r="J525" s="2803"/>
      <c r="K525" s="589" t="s">
        <v>1589</v>
      </c>
      <c r="L525" s="590" t="s">
        <v>1328</v>
      </c>
    </row>
    <row r="526" spans="1:13" x14ac:dyDescent="0.2">
      <c r="A526" s="22" t="s">
        <v>363</v>
      </c>
      <c r="B526" s="550"/>
      <c r="C526" s="550"/>
      <c r="D526" s="552"/>
      <c r="E526" s="552"/>
      <c r="F526" s="550"/>
      <c r="G526" s="550"/>
      <c r="H526" s="2818"/>
      <c r="I526" s="550"/>
      <c r="J526" s="2803"/>
      <c r="K526" s="589" t="s">
        <v>1590</v>
      </c>
      <c r="L526" s="590" t="s">
        <v>1178</v>
      </c>
    </row>
    <row r="527" spans="1:13" x14ac:dyDescent="0.2">
      <c r="A527" s="22" t="s">
        <v>363</v>
      </c>
      <c r="B527" s="550"/>
      <c r="C527" s="550"/>
      <c r="D527" s="552"/>
      <c r="E527" s="552"/>
      <c r="F527" s="550"/>
      <c r="G527" s="550"/>
      <c r="H527" s="2818"/>
      <c r="I527" s="550"/>
      <c r="J527" s="2803"/>
      <c r="K527" s="589" t="s">
        <v>1591</v>
      </c>
      <c r="L527" s="590" t="s">
        <v>1592</v>
      </c>
    </row>
    <row r="528" spans="1:13" x14ac:dyDescent="0.2">
      <c r="A528" s="22" t="s">
        <v>363</v>
      </c>
      <c r="B528" s="550"/>
      <c r="C528" s="550"/>
      <c r="D528" s="552"/>
      <c r="E528" s="552"/>
      <c r="F528" s="550"/>
      <c r="G528" s="550"/>
      <c r="H528" s="2818"/>
      <c r="I528" s="550"/>
      <c r="J528" s="2803"/>
      <c r="K528" s="589" t="s">
        <v>1593</v>
      </c>
      <c r="L528" s="590" t="s">
        <v>1324</v>
      </c>
    </row>
    <row r="529" spans="1:30" x14ac:dyDescent="0.2">
      <c r="A529" s="22" t="s">
        <v>363</v>
      </c>
      <c r="B529" s="550"/>
      <c r="C529" s="550"/>
      <c r="D529" s="552"/>
      <c r="E529" s="552"/>
      <c r="F529" s="550"/>
      <c r="G529" s="550"/>
      <c r="H529" s="2818"/>
      <c r="I529" s="550"/>
      <c r="J529" s="2803"/>
      <c r="K529" s="589" t="s">
        <v>1594</v>
      </c>
      <c r="L529" s="590" t="s">
        <v>1047</v>
      </c>
    </row>
    <row r="530" spans="1:30" x14ac:dyDescent="0.2">
      <c r="A530" s="22" t="s">
        <v>363</v>
      </c>
      <c r="B530" s="550"/>
      <c r="C530" s="550"/>
      <c r="D530" s="552"/>
      <c r="E530" s="552"/>
      <c r="F530" s="550"/>
      <c r="G530" s="550"/>
      <c r="H530" s="2818"/>
      <c r="I530" s="550"/>
      <c r="J530" s="2803"/>
      <c r="K530" s="589" t="s">
        <v>1595</v>
      </c>
      <c r="L530" s="590" t="s">
        <v>1180</v>
      </c>
    </row>
    <row r="531" spans="1:30" x14ac:dyDescent="0.2">
      <c r="A531" s="22" t="s">
        <v>363</v>
      </c>
      <c r="B531" s="550"/>
      <c r="C531" s="550"/>
      <c r="D531" s="552"/>
      <c r="E531" s="552"/>
      <c r="F531" s="550"/>
      <c r="G531" s="550"/>
      <c r="H531" s="2818"/>
      <c r="I531" s="550"/>
      <c r="J531" s="2803"/>
      <c r="K531" s="589" t="s">
        <v>1596</v>
      </c>
      <c r="L531" s="590" t="s">
        <v>1016</v>
      </c>
    </row>
    <row r="532" spans="1:30" x14ac:dyDescent="0.2">
      <c r="A532" s="22" t="s">
        <v>363</v>
      </c>
      <c r="B532" s="550"/>
      <c r="C532" s="550"/>
      <c r="D532" s="552"/>
      <c r="E532" s="552"/>
      <c r="F532" s="550"/>
      <c r="G532" s="550"/>
      <c r="H532" s="2818"/>
      <c r="I532" s="550"/>
      <c r="J532" s="2803"/>
      <c r="K532" s="589" t="s">
        <v>1597</v>
      </c>
      <c r="L532" s="590" t="s">
        <v>1016</v>
      </c>
    </row>
    <row r="533" spans="1:30" x14ac:dyDescent="0.2">
      <c r="A533" s="22" t="s">
        <v>363</v>
      </c>
      <c r="B533" s="550"/>
      <c r="C533" s="550"/>
      <c r="D533" s="552"/>
      <c r="E533" s="552"/>
      <c r="F533" s="550"/>
      <c r="G533" s="550"/>
      <c r="H533" s="2818"/>
      <c r="I533" s="550"/>
      <c r="J533" s="2803"/>
      <c r="K533" s="589" t="s">
        <v>1598</v>
      </c>
      <c r="L533" s="590" t="s">
        <v>1148</v>
      </c>
    </row>
    <row r="534" spans="1:30" x14ac:dyDescent="0.2">
      <c r="A534" s="22" t="s">
        <v>363</v>
      </c>
      <c r="B534" s="550"/>
      <c r="C534" s="550"/>
      <c r="D534" s="552"/>
      <c r="E534" s="552"/>
      <c r="F534" s="550"/>
      <c r="G534" s="550"/>
      <c r="H534" s="2818"/>
      <c r="I534" s="550"/>
      <c r="J534" s="2803"/>
      <c r="K534" s="589" t="s">
        <v>1599</v>
      </c>
      <c r="L534" s="590" t="s">
        <v>1244</v>
      </c>
    </row>
    <row r="535" spans="1:30" s="38" customFormat="1" x14ac:dyDescent="0.2">
      <c r="A535" s="22" t="s">
        <v>363</v>
      </c>
      <c r="B535" s="550"/>
      <c r="C535" s="550"/>
      <c r="D535" s="552"/>
      <c r="E535" s="552"/>
      <c r="F535" s="550"/>
      <c r="G535" s="550"/>
      <c r="H535" s="2818"/>
      <c r="I535" s="550"/>
      <c r="J535" s="2803"/>
      <c r="K535" s="589" t="s">
        <v>1600</v>
      </c>
      <c r="L535" s="590" t="s">
        <v>994</v>
      </c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</row>
    <row r="536" spans="1:30" x14ac:dyDescent="0.2">
      <c r="A536" s="22" t="s">
        <v>363</v>
      </c>
      <c r="B536" s="550"/>
      <c r="C536" s="550"/>
      <c r="D536" s="552"/>
      <c r="E536" s="552"/>
      <c r="F536" s="550"/>
      <c r="G536" s="550"/>
      <c r="H536" s="2818"/>
      <c r="I536" s="550"/>
      <c r="J536" s="2803"/>
      <c r="K536" s="589" t="s">
        <v>1601</v>
      </c>
      <c r="L536" s="590" t="s">
        <v>1016</v>
      </c>
    </row>
    <row r="537" spans="1:30" x14ac:dyDescent="0.2">
      <c r="A537" s="22" t="s">
        <v>363</v>
      </c>
      <c r="B537" s="550"/>
      <c r="C537" s="550"/>
      <c r="D537" s="552"/>
      <c r="E537" s="552"/>
      <c r="F537" s="550"/>
      <c r="G537" s="550"/>
      <c r="H537" s="2818"/>
      <c r="I537" s="550"/>
      <c r="J537" s="2803"/>
      <c r="K537" s="589" t="s">
        <v>1602</v>
      </c>
      <c r="L537" s="590" t="s">
        <v>1180</v>
      </c>
    </row>
    <row r="538" spans="1:30" x14ac:dyDescent="0.2">
      <c r="A538" s="22" t="s">
        <v>363</v>
      </c>
      <c r="B538" s="550"/>
      <c r="C538" s="550"/>
      <c r="D538" s="552"/>
      <c r="E538" s="552"/>
      <c r="F538" s="550"/>
      <c r="G538" s="550"/>
      <c r="H538" s="2818"/>
      <c r="I538" s="550"/>
      <c r="J538" s="2803"/>
      <c r="K538" s="589" t="s">
        <v>1603</v>
      </c>
      <c r="L538" s="590" t="s">
        <v>1180</v>
      </c>
    </row>
    <row r="539" spans="1:30" x14ac:dyDescent="0.2">
      <c r="A539" s="22" t="s">
        <v>363</v>
      </c>
      <c r="B539" s="550"/>
      <c r="C539" s="550"/>
      <c r="D539" s="552"/>
      <c r="E539" s="552"/>
      <c r="F539" s="550"/>
      <c r="G539" s="550"/>
      <c r="H539" s="2818"/>
      <c r="I539" s="550"/>
      <c r="J539" s="2803"/>
      <c r="K539" s="589" t="s">
        <v>1604</v>
      </c>
      <c r="L539" s="590" t="s">
        <v>1180</v>
      </c>
    </row>
    <row r="540" spans="1:30" x14ac:dyDescent="0.2">
      <c r="A540" s="22" t="s">
        <v>363</v>
      </c>
      <c r="B540" s="550"/>
      <c r="C540" s="550"/>
      <c r="D540" s="552"/>
      <c r="E540" s="552"/>
      <c r="F540" s="550"/>
      <c r="G540" s="550"/>
      <c r="H540" s="2818"/>
      <c r="I540" s="550"/>
      <c r="J540" s="2803"/>
      <c r="K540" s="589" t="s">
        <v>1605</v>
      </c>
      <c r="L540" s="590" t="s">
        <v>1180</v>
      </c>
    </row>
    <row r="541" spans="1:30" x14ac:dyDescent="0.2">
      <c r="A541" s="22" t="s">
        <v>363</v>
      </c>
      <c r="B541" s="550"/>
      <c r="C541" s="550"/>
      <c r="D541" s="552"/>
      <c r="E541" s="552"/>
      <c r="F541" s="550"/>
      <c r="G541" s="550"/>
      <c r="H541" s="2818"/>
      <c r="I541" s="550"/>
      <c r="J541" s="2803"/>
      <c r="K541" s="589" t="s">
        <v>1606</v>
      </c>
      <c r="L541" s="590" t="s">
        <v>1180</v>
      </c>
    </row>
    <row r="542" spans="1:30" x14ac:dyDescent="0.2">
      <c r="A542" s="22" t="s">
        <v>363</v>
      </c>
      <c r="B542" s="550"/>
      <c r="C542" s="550"/>
      <c r="D542" s="552"/>
      <c r="E542" s="552"/>
      <c r="F542" s="550"/>
      <c r="G542" s="550"/>
      <c r="H542" s="2818"/>
      <c r="I542" s="550"/>
      <c r="J542" s="2803"/>
      <c r="K542" s="589" t="s">
        <v>1607</v>
      </c>
      <c r="L542" s="590" t="s">
        <v>1180</v>
      </c>
    </row>
    <row r="543" spans="1:30" x14ac:dyDescent="0.2">
      <c r="A543" s="22" t="s">
        <v>363</v>
      </c>
      <c r="B543" s="550"/>
      <c r="C543" s="550"/>
      <c r="D543" s="552"/>
      <c r="E543" s="552"/>
      <c r="F543" s="550"/>
      <c r="G543" s="550"/>
      <c r="H543" s="2818"/>
      <c r="I543" s="550"/>
      <c r="J543" s="2803"/>
      <c r="K543" s="589" t="s">
        <v>1608</v>
      </c>
      <c r="L543" s="590" t="s">
        <v>1180</v>
      </c>
    </row>
    <row r="544" spans="1:30" x14ac:dyDescent="0.2">
      <c r="A544" s="22" t="s">
        <v>363</v>
      </c>
      <c r="B544" s="550"/>
      <c r="C544" s="550"/>
      <c r="D544" s="552"/>
      <c r="E544" s="552"/>
      <c r="F544" s="550"/>
      <c r="G544" s="550"/>
      <c r="H544" s="2818"/>
      <c r="I544" s="550"/>
      <c r="J544" s="2803"/>
      <c r="K544" s="589" t="s">
        <v>1609</v>
      </c>
      <c r="L544" s="590" t="s">
        <v>1180</v>
      </c>
    </row>
    <row r="545" spans="1:13" x14ac:dyDescent="0.2">
      <c r="A545" s="22" t="s">
        <v>363</v>
      </c>
      <c r="B545" s="550"/>
      <c r="C545" s="550"/>
      <c r="D545" s="552"/>
      <c r="E545" s="552"/>
      <c r="F545" s="550"/>
      <c r="G545" s="550"/>
      <c r="H545" s="2818"/>
      <c r="I545" s="550"/>
      <c r="J545" s="2803"/>
      <c r="K545" s="589" t="s">
        <v>1610</v>
      </c>
      <c r="L545" s="590" t="s">
        <v>1180</v>
      </c>
    </row>
    <row r="546" spans="1:13" x14ac:dyDescent="0.2">
      <c r="A546" s="22" t="s">
        <v>363</v>
      </c>
      <c r="B546" s="550"/>
      <c r="C546" s="550"/>
      <c r="D546" s="552"/>
      <c r="E546" s="552"/>
      <c r="F546" s="550"/>
      <c r="G546" s="550"/>
      <c r="H546" s="2818"/>
      <c r="I546" s="550"/>
      <c r="J546" s="2803"/>
      <c r="K546" s="589" t="s">
        <v>1611</v>
      </c>
      <c r="L546" s="590" t="s">
        <v>1180</v>
      </c>
    </row>
    <row r="547" spans="1:13" x14ac:dyDescent="0.2">
      <c r="A547" s="22" t="s">
        <v>363</v>
      </c>
      <c r="B547" s="550"/>
      <c r="C547" s="550"/>
      <c r="D547" s="552"/>
      <c r="E547" s="552"/>
      <c r="F547" s="550"/>
      <c r="G547" s="550"/>
      <c r="H547" s="2818"/>
      <c r="I547" s="550"/>
      <c r="J547" s="2803"/>
      <c r="K547" s="589" t="s">
        <v>1612</v>
      </c>
      <c r="L547" s="590" t="s">
        <v>1180</v>
      </c>
    </row>
    <row r="548" spans="1:13" x14ac:dyDescent="0.2">
      <c r="A548" s="22" t="s">
        <v>363</v>
      </c>
      <c r="B548" s="550"/>
      <c r="C548" s="550"/>
      <c r="D548" s="552"/>
      <c r="E548" s="552"/>
      <c r="F548" s="550"/>
      <c r="G548" s="550"/>
      <c r="H548" s="2818"/>
      <c r="I548" s="550"/>
      <c r="J548" s="2803"/>
      <c r="K548" s="589" t="s">
        <v>1613</v>
      </c>
      <c r="L548" s="590" t="s">
        <v>1180</v>
      </c>
    </row>
    <row r="549" spans="1:13" x14ac:dyDescent="0.2">
      <c r="A549" s="22" t="s">
        <v>363</v>
      </c>
      <c r="B549" s="550"/>
      <c r="C549" s="550"/>
      <c r="D549" s="552"/>
      <c r="E549" s="552"/>
      <c r="F549" s="550"/>
      <c r="G549" s="550"/>
      <c r="H549" s="2818"/>
      <c r="I549" s="550"/>
      <c r="J549" s="2803"/>
      <c r="K549" s="589" t="s">
        <v>1614</v>
      </c>
      <c r="L549" s="590" t="s">
        <v>1615</v>
      </c>
    </row>
    <row r="550" spans="1:13" x14ac:dyDescent="0.2">
      <c r="A550" s="22" t="s">
        <v>363</v>
      </c>
      <c r="B550" s="550"/>
      <c r="C550" s="550"/>
      <c r="D550" s="552"/>
      <c r="E550" s="552"/>
      <c r="F550" s="550"/>
      <c r="G550" s="550"/>
      <c r="H550" s="2818"/>
      <c r="I550" s="550"/>
      <c r="J550" s="2803"/>
      <c r="K550" s="589" t="s">
        <v>1616</v>
      </c>
      <c r="L550" s="590" t="s">
        <v>1016</v>
      </c>
    </row>
    <row r="551" spans="1:13" x14ac:dyDescent="0.2">
      <c r="A551" s="22" t="s">
        <v>363</v>
      </c>
      <c r="B551" s="550"/>
      <c r="C551" s="550"/>
      <c r="D551" s="552"/>
      <c r="E551" s="552"/>
      <c r="F551" s="550"/>
      <c r="G551" s="550"/>
      <c r="H551" s="2818"/>
      <c r="I551" s="550"/>
      <c r="J551" s="2803"/>
      <c r="K551" s="589" t="s">
        <v>1617</v>
      </c>
      <c r="L551" s="590" t="s">
        <v>1016</v>
      </c>
    </row>
    <row r="552" spans="1:13" x14ac:dyDescent="0.2">
      <c r="A552" s="22" t="s">
        <v>363</v>
      </c>
      <c r="B552" s="550"/>
      <c r="C552" s="550"/>
      <c r="D552" s="552"/>
      <c r="E552" s="552"/>
      <c r="F552" s="550"/>
      <c r="G552" s="550"/>
      <c r="H552" s="2818"/>
      <c r="I552" s="550"/>
      <c r="J552" s="2803"/>
      <c r="K552" s="589" t="s">
        <v>1618</v>
      </c>
      <c r="L552" s="590" t="s">
        <v>1016</v>
      </c>
    </row>
    <row r="553" spans="1:13" x14ac:dyDescent="0.2">
      <c r="A553" s="22" t="s">
        <v>363</v>
      </c>
      <c r="B553" s="550"/>
      <c r="C553" s="550"/>
      <c r="D553" s="552"/>
      <c r="E553" s="552"/>
      <c r="F553" s="550"/>
      <c r="G553" s="550"/>
      <c r="H553" s="2818"/>
      <c r="I553" s="550"/>
      <c r="J553" s="2803"/>
      <c r="K553" s="589" t="s">
        <v>1619</v>
      </c>
      <c r="L553" s="590" t="s">
        <v>1620</v>
      </c>
      <c r="M553" s="39" t="s">
        <v>1019</v>
      </c>
    </row>
    <row r="554" spans="1:13" x14ac:dyDescent="0.2">
      <c r="A554" s="22" t="s">
        <v>363</v>
      </c>
      <c r="B554" s="550"/>
      <c r="C554" s="550"/>
      <c r="D554" s="552"/>
      <c r="E554" s="552"/>
      <c r="F554" s="550"/>
      <c r="G554" s="550"/>
      <c r="H554" s="2818"/>
      <c r="I554" s="550"/>
      <c r="J554" s="2803"/>
      <c r="K554" s="589" t="s">
        <v>1621</v>
      </c>
      <c r="L554" s="590" t="s">
        <v>1007</v>
      </c>
    </row>
    <row r="555" spans="1:13" x14ac:dyDescent="0.2">
      <c r="A555" s="22" t="s">
        <v>363</v>
      </c>
      <c r="B555" s="550"/>
      <c r="C555" s="550"/>
      <c r="D555" s="552"/>
      <c r="E555" s="552"/>
      <c r="F555" s="550"/>
      <c r="G555" s="550"/>
      <c r="H555" s="2818"/>
      <c r="I555" s="550"/>
      <c r="J555" s="2803"/>
      <c r="K555" s="589" t="s">
        <v>1622</v>
      </c>
      <c r="L555" s="590" t="s">
        <v>1007</v>
      </c>
    </row>
    <row r="556" spans="1:13" x14ac:dyDescent="0.2">
      <c r="A556" s="22" t="s">
        <v>363</v>
      </c>
      <c r="B556" s="550"/>
      <c r="C556" s="550"/>
      <c r="D556" s="552"/>
      <c r="E556" s="552"/>
      <c r="F556" s="550"/>
      <c r="G556" s="550"/>
      <c r="H556" s="2818"/>
      <c r="I556" s="550"/>
      <c r="J556" s="2803"/>
      <c r="K556" s="589" t="s">
        <v>1623</v>
      </c>
      <c r="L556" s="590" t="s">
        <v>1523</v>
      </c>
    </row>
    <row r="557" spans="1:13" x14ac:dyDescent="0.2">
      <c r="A557" s="22" t="s">
        <v>363</v>
      </c>
      <c r="B557" s="550"/>
      <c r="C557" s="550"/>
      <c r="D557" s="552"/>
      <c r="E557" s="552"/>
      <c r="F557" s="550"/>
      <c r="G557" s="550"/>
      <c r="H557" s="2818"/>
      <c r="I557" s="550"/>
      <c r="J557" s="2803"/>
      <c r="K557" s="589" t="s">
        <v>1624</v>
      </c>
      <c r="L557" s="590" t="s">
        <v>1016</v>
      </c>
    </row>
    <row r="558" spans="1:13" x14ac:dyDescent="0.2">
      <c r="A558" s="22" t="s">
        <v>363</v>
      </c>
      <c r="B558" s="550"/>
      <c r="C558" s="550"/>
      <c r="D558" s="552"/>
      <c r="E558" s="552"/>
      <c r="F558" s="550"/>
      <c r="G558" s="550"/>
      <c r="H558" s="2818"/>
      <c r="I558" s="550"/>
      <c r="J558" s="2803"/>
      <c r="K558" s="589" t="s">
        <v>1625</v>
      </c>
      <c r="L558" s="590" t="s">
        <v>1016</v>
      </c>
    </row>
    <row r="559" spans="1:13" x14ac:dyDescent="0.2">
      <c r="A559" s="22" t="s">
        <v>363</v>
      </c>
      <c r="B559" s="550"/>
      <c r="C559" s="550"/>
      <c r="D559" s="552"/>
      <c r="E559" s="552"/>
      <c r="F559" s="550"/>
      <c r="G559" s="550"/>
      <c r="H559" s="2818"/>
      <c r="I559" s="550"/>
      <c r="J559" s="2803"/>
      <c r="K559" s="589" t="s">
        <v>1626</v>
      </c>
      <c r="L559" s="590" t="s">
        <v>1627</v>
      </c>
    </row>
    <row r="560" spans="1:13" x14ac:dyDescent="0.2">
      <c r="A560" s="22" t="s">
        <v>363</v>
      </c>
      <c r="B560" s="550"/>
      <c r="C560" s="550"/>
      <c r="D560" s="552"/>
      <c r="E560" s="552"/>
      <c r="F560" s="550"/>
      <c r="G560" s="550"/>
      <c r="H560" s="2818"/>
      <c r="I560" s="550"/>
      <c r="J560" s="2803"/>
      <c r="K560" s="589" t="s">
        <v>1628</v>
      </c>
      <c r="L560" s="590" t="s">
        <v>1178</v>
      </c>
    </row>
    <row r="561" spans="1:30" x14ac:dyDescent="0.2">
      <c r="A561" s="22" t="s">
        <v>363</v>
      </c>
      <c r="B561" s="550"/>
      <c r="C561" s="550"/>
      <c r="D561" s="552"/>
      <c r="E561" s="552"/>
      <c r="F561" s="550"/>
      <c r="G561" s="550"/>
      <c r="H561" s="2818"/>
      <c r="I561" s="550"/>
      <c r="J561" s="2803"/>
      <c r="K561" s="589" t="s">
        <v>1629</v>
      </c>
      <c r="L561" s="590" t="s">
        <v>1234</v>
      </c>
    </row>
    <row r="562" spans="1:30" x14ac:dyDescent="0.2">
      <c r="A562" s="22" t="s">
        <v>363</v>
      </c>
      <c r="B562" s="550"/>
      <c r="C562" s="550"/>
      <c r="D562" s="552"/>
      <c r="E562" s="552"/>
      <c r="F562" s="550"/>
      <c r="G562" s="550"/>
      <c r="H562" s="2818"/>
      <c r="I562" s="550"/>
      <c r="J562" s="2803"/>
      <c r="K562" s="589" t="s">
        <v>1630</v>
      </c>
      <c r="L562" s="590" t="s">
        <v>1016</v>
      </c>
    </row>
    <row r="563" spans="1:30" x14ac:dyDescent="0.2">
      <c r="A563" s="22" t="s">
        <v>363</v>
      </c>
      <c r="B563" s="550"/>
      <c r="C563" s="550"/>
      <c r="D563" s="552"/>
      <c r="E563" s="552"/>
      <c r="F563" s="550"/>
      <c r="G563" s="550"/>
      <c r="H563" s="2818"/>
      <c r="I563" s="550"/>
      <c r="J563" s="2803"/>
      <c r="K563" s="589" t="s">
        <v>1631</v>
      </c>
      <c r="L563" s="590" t="s">
        <v>1178</v>
      </c>
    </row>
    <row r="564" spans="1:30" x14ac:dyDescent="0.2">
      <c r="A564" s="22" t="s">
        <v>363</v>
      </c>
      <c r="B564" s="550"/>
      <c r="C564" s="550"/>
      <c r="D564" s="552"/>
      <c r="E564" s="552"/>
      <c r="F564" s="550"/>
      <c r="G564" s="550"/>
      <c r="H564" s="2818"/>
      <c r="I564" s="550"/>
      <c r="J564" s="2803"/>
      <c r="K564" s="589" t="s">
        <v>1632</v>
      </c>
      <c r="L564" s="590" t="s">
        <v>1178</v>
      </c>
    </row>
    <row r="565" spans="1:30" x14ac:dyDescent="0.2">
      <c r="A565" s="22" t="s">
        <v>363</v>
      </c>
      <c r="B565" s="550"/>
      <c r="C565" s="550"/>
      <c r="D565" s="552"/>
      <c r="E565" s="552"/>
      <c r="F565" s="550"/>
      <c r="G565" s="550"/>
      <c r="H565" s="2818"/>
      <c r="I565" s="550"/>
      <c r="J565" s="2803"/>
      <c r="K565" s="589" t="s">
        <v>1633</v>
      </c>
      <c r="L565" s="590" t="s">
        <v>1311</v>
      </c>
    </row>
    <row r="566" spans="1:30" s="38" customFormat="1" x14ac:dyDescent="0.2">
      <c r="A566" s="22" t="s">
        <v>363</v>
      </c>
      <c r="B566" s="550"/>
      <c r="C566" s="550"/>
      <c r="D566" s="552"/>
      <c r="E566" s="552"/>
      <c r="F566" s="550"/>
      <c r="G566" s="550"/>
      <c r="H566" s="2818"/>
      <c r="I566" s="550"/>
      <c r="J566" s="2803"/>
      <c r="K566" s="589" t="s">
        <v>1634</v>
      </c>
      <c r="L566" s="590" t="s">
        <v>1183</v>
      </c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</row>
    <row r="567" spans="1:30" s="38" customFormat="1" x14ac:dyDescent="0.2">
      <c r="A567" s="22" t="s">
        <v>363</v>
      </c>
      <c r="B567" s="550"/>
      <c r="C567" s="550"/>
      <c r="D567" s="552"/>
      <c r="E567" s="552"/>
      <c r="F567" s="550"/>
      <c r="G567" s="550"/>
      <c r="H567" s="2818"/>
      <c r="I567" s="550"/>
      <c r="J567" s="2803"/>
      <c r="K567" s="589" t="s">
        <v>1635</v>
      </c>
      <c r="L567" s="590" t="s">
        <v>1615</v>
      </c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</row>
    <row r="568" spans="1:30" s="38" customFormat="1" x14ac:dyDescent="0.2">
      <c r="A568" s="22" t="s">
        <v>363</v>
      </c>
      <c r="B568" s="550"/>
      <c r="C568" s="550"/>
      <c r="D568" s="552"/>
      <c r="E568" s="552"/>
      <c r="F568" s="550"/>
      <c r="G568" s="550"/>
      <c r="H568" s="2818"/>
      <c r="I568" s="550"/>
      <c r="J568" s="2803"/>
      <c r="K568" s="589" t="s">
        <v>1636</v>
      </c>
      <c r="L568" s="590" t="s">
        <v>1007</v>
      </c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</row>
    <row r="569" spans="1:30" s="38" customFormat="1" x14ac:dyDescent="0.2">
      <c r="A569" s="22" t="s">
        <v>363</v>
      </c>
      <c r="B569" s="550"/>
      <c r="C569" s="550"/>
      <c r="D569" s="552"/>
      <c r="E569" s="552"/>
      <c r="F569" s="550"/>
      <c r="G569" s="550"/>
      <c r="H569" s="2818"/>
      <c r="I569" s="550"/>
      <c r="J569" s="2803"/>
      <c r="K569" s="589" t="s">
        <v>1637</v>
      </c>
      <c r="L569" s="590" t="s">
        <v>1016</v>
      </c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</row>
    <row r="570" spans="1:30" x14ac:dyDescent="0.2">
      <c r="A570" s="22" t="s">
        <v>363</v>
      </c>
      <c r="B570" s="550"/>
      <c r="C570" s="550"/>
      <c r="D570" s="552"/>
      <c r="E570" s="552"/>
      <c r="F570" s="550"/>
      <c r="G570" s="550"/>
      <c r="H570" s="2818"/>
      <c r="I570" s="550"/>
      <c r="J570" s="2803"/>
      <c r="K570" s="589" t="s">
        <v>1638</v>
      </c>
      <c r="L570" s="590" t="s">
        <v>1639</v>
      </c>
    </row>
    <row r="571" spans="1:30" x14ac:dyDescent="0.2">
      <c r="A571" s="22" t="s">
        <v>363</v>
      </c>
      <c r="B571" s="550"/>
      <c r="C571" s="550"/>
      <c r="D571" s="552"/>
      <c r="E571" s="552"/>
      <c r="F571" s="550"/>
      <c r="G571" s="550"/>
      <c r="H571" s="2818"/>
      <c r="I571" s="550"/>
      <c r="J571" s="2803"/>
      <c r="K571" s="589" t="s">
        <v>1640</v>
      </c>
      <c r="L571" s="590" t="s">
        <v>1016</v>
      </c>
    </row>
    <row r="572" spans="1:30" x14ac:dyDescent="0.2">
      <c r="A572" s="22" t="s">
        <v>363</v>
      </c>
      <c r="B572" s="550"/>
      <c r="C572" s="550"/>
      <c r="D572" s="552"/>
      <c r="E572" s="552"/>
      <c r="F572" s="550"/>
      <c r="G572" s="550"/>
      <c r="H572" s="2818"/>
      <c r="I572" s="550"/>
      <c r="J572" s="2803"/>
      <c r="K572" s="589" t="s">
        <v>1641</v>
      </c>
      <c r="L572" s="590" t="s">
        <v>1298</v>
      </c>
    </row>
    <row r="573" spans="1:30" x14ac:dyDescent="0.2">
      <c r="A573" s="22" t="s">
        <v>363</v>
      </c>
      <c r="B573" s="550"/>
      <c r="C573" s="550"/>
      <c r="D573" s="552"/>
      <c r="E573" s="552"/>
      <c r="F573" s="550"/>
      <c r="G573" s="550"/>
      <c r="H573" s="2818"/>
      <c r="I573" s="550"/>
      <c r="J573" s="2803"/>
      <c r="K573" s="589" t="s">
        <v>1642</v>
      </c>
      <c r="L573" s="590" t="s">
        <v>1178</v>
      </c>
    </row>
    <row r="574" spans="1:30" ht="15" thickBot="1" x14ac:dyDescent="0.25">
      <c r="A574" s="22" t="s">
        <v>363</v>
      </c>
      <c r="B574" s="550"/>
      <c r="C574" s="550"/>
      <c r="D574" s="552"/>
      <c r="E574" s="552"/>
      <c r="F574" s="550"/>
      <c r="G574" s="550"/>
      <c r="H574" s="2818"/>
      <c r="I574" s="550"/>
      <c r="J574" s="2803"/>
      <c r="K574" s="585" t="s">
        <v>1643</v>
      </c>
      <c r="L574" s="586" t="s">
        <v>1196</v>
      </c>
    </row>
    <row r="575" spans="1:30" s="67" customFormat="1" ht="15" thickTop="1" x14ac:dyDescent="0.2">
      <c r="A575" s="24" t="s">
        <v>1644</v>
      </c>
      <c r="B575" s="553">
        <v>260</v>
      </c>
      <c r="C575" s="553">
        <v>126</v>
      </c>
      <c r="D575" s="554"/>
      <c r="E575" s="554"/>
      <c r="F575" s="553">
        <v>-91</v>
      </c>
      <c r="G575" s="553">
        <v>499</v>
      </c>
      <c r="H575" s="2819">
        <v>19</v>
      </c>
      <c r="I575" s="553">
        <v>0</v>
      </c>
      <c r="J575" s="2804">
        <v>19</v>
      </c>
      <c r="K575" s="583" t="s">
        <v>1645</v>
      </c>
      <c r="L575" s="584" t="s">
        <v>1047</v>
      </c>
    </row>
    <row r="576" spans="1:30" x14ac:dyDescent="0.2">
      <c r="A576" s="22" t="s">
        <v>1644</v>
      </c>
      <c r="B576" s="550"/>
      <c r="C576" s="550"/>
      <c r="D576" s="552"/>
      <c r="E576" s="552"/>
      <c r="F576" s="550"/>
      <c r="G576" s="550"/>
      <c r="H576" s="2818"/>
      <c r="I576" s="550"/>
      <c r="J576" s="2803"/>
      <c r="K576" s="589" t="s">
        <v>1646</v>
      </c>
      <c r="L576" s="590" t="s">
        <v>1047</v>
      </c>
    </row>
    <row r="577" spans="1:12" x14ac:dyDescent="0.2">
      <c r="A577" s="22" t="s">
        <v>1644</v>
      </c>
      <c r="B577" s="550"/>
      <c r="C577" s="550"/>
      <c r="D577" s="552"/>
      <c r="E577" s="552"/>
      <c r="F577" s="550"/>
      <c r="G577" s="550"/>
      <c r="H577" s="2818"/>
      <c r="I577" s="550"/>
      <c r="J577" s="2803"/>
      <c r="K577" s="589" t="s">
        <v>1647</v>
      </c>
      <c r="L577" s="590" t="s">
        <v>1047</v>
      </c>
    </row>
    <row r="578" spans="1:12" x14ac:dyDescent="0.2">
      <c r="A578" s="22" t="s">
        <v>1644</v>
      </c>
      <c r="B578" s="550"/>
      <c r="C578" s="550"/>
      <c r="D578" s="552"/>
      <c r="E578" s="552"/>
      <c r="F578" s="550"/>
      <c r="G578" s="550"/>
      <c r="H578" s="2818"/>
      <c r="I578" s="550"/>
      <c r="J578" s="2803"/>
      <c r="K578" s="589" t="s">
        <v>1648</v>
      </c>
      <c r="L578" s="590" t="s">
        <v>1047</v>
      </c>
    </row>
    <row r="579" spans="1:12" x14ac:dyDescent="0.2">
      <c r="A579" s="22" t="s">
        <v>1644</v>
      </c>
      <c r="B579" s="550"/>
      <c r="C579" s="550"/>
      <c r="D579" s="552"/>
      <c r="E579" s="552"/>
      <c r="F579" s="550"/>
      <c r="G579" s="550"/>
      <c r="H579" s="2818"/>
      <c r="I579" s="550"/>
      <c r="J579" s="2803"/>
      <c r="K579" s="589" t="s">
        <v>1649</v>
      </c>
      <c r="L579" s="590" t="s">
        <v>1047</v>
      </c>
    </row>
    <row r="580" spans="1:12" x14ac:dyDescent="0.2">
      <c r="A580" s="22" t="s">
        <v>1644</v>
      </c>
      <c r="B580" s="550"/>
      <c r="C580" s="550"/>
      <c r="D580" s="552"/>
      <c r="E580" s="552"/>
      <c r="F580" s="550"/>
      <c r="G580" s="550"/>
      <c r="H580" s="2818"/>
      <c r="I580" s="550"/>
      <c r="J580" s="2803"/>
      <c r="K580" s="589" t="s">
        <v>1650</v>
      </c>
      <c r="L580" s="590" t="s">
        <v>1047</v>
      </c>
    </row>
    <row r="581" spans="1:12" x14ac:dyDescent="0.2">
      <c r="A581" s="22" t="s">
        <v>1644</v>
      </c>
      <c r="B581" s="550"/>
      <c r="C581" s="550"/>
      <c r="D581" s="552"/>
      <c r="E581" s="552"/>
      <c r="F581" s="550"/>
      <c r="G581" s="550"/>
      <c r="H581" s="2818"/>
      <c r="I581" s="550"/>
      <c r="J581" s="2803"/>
      <c r="K581" s="589" t="s">
        <v>1651</v>
      </c>
      <c r="L581" s="590" t="s">
        <v>1047</v>
      </c>
    </row>
    <row r="582" spans="1:12" x14ac:dyDescent="0.2">
      <c r="A582" s="22" t="s">
        <v>1644</v>
      </c>
      <c r="B582" s="550"/>
      <c r="C582" s="550"/>
      <c r="D582" s="552"/>
      <c r="E582" s="552"/>
      <c r="F582" s="550"/>
      <c r="G582" s="550"/>
      <c r="H582" s="2818"/>
      <c r="I582" s="550"/>
      <c r="J582" s="2803"/>
      <c r="K582" s="589" t="s">
        <v>1652</v>
      </c>
      <c r="L582" s="590" t="s">
        <v>1047</v>
      </c>
    </row>
    <row r="583" spans="1:12" x14ac:dyDescent="0.2">
      <c r="A583" s="22" t="s">
        <v>1644</v>
      </c>
      <c r="B583" s="550"/>
      <c r="C583" s="550"/>
      <c r="D583" s="552"/>
      <c r="E583" s="552"/>
      <c r="F583" s="550"/>
      <c r="G583" s="550"/>
      <c r="H583" s="2818"/>
      <c r="I583" s="550"/>
      <c r="J583" s="2803"/>
      <c r="K583" s="589" t="s">
        <v>1653</v>
      </c>
      <c r="L583" s="590" t="s">
        <v>1047</v>
      </c>
    </row>
    <row r="584" spans="1:12" x14ac:dyDescent="0.2">
      <c r="A584" s="22" t="s">
        <v>1644</v>
      </c>
      <c r="B584" s="550"/>
      <c r="C584" s="550"/>
      <c r="D584" s="552"/>
      <c r="E584" s="552"/>
      <c r="F584" s="550"/>
      <c r="G584" s="550"/>
      <c r="H584" s="2818"/>
      <c r="I584" s="550"/>
      <c r="J584" s="2803"/>
      <c r="K584" s="589" t="s">
        <v>1654</v>
      </c>
      <c r="L584" s="590" t="s">
        <v>1047</v>
      </c>
    </row>
    <row r="585" spans="1:12" x14ac:dyDescent="0.2">
      <c r="A585" s="22" t="s">
        <v>1644</v>
      </c>
      <c r="B585" s="550"/>
      <c r="C585" s="550"/>
      <c r="D585" s="552"/>
      <c r="E585" s="552"/>
      <c r="F585" s="550"/>
      <c r="G585" s="550"/>
      <c r="H585" s="2818"/>
      <c r="I585" s="550"/>
      <c r="J585" s="2803"/>
      <c r="K585" s="589" t="s">
        <v>1655</v>
      </c>
      <c r="L585" s="590" t="s">
        <v>1047</v>
      </c>
    </row>
    <row r="586" spans="1:12" x14ac:dyDescent="0.2">
      <c r="A586" s="22" t="s">
        <v>1644</v>
      </c>
      <c r="B586" s="550"/>
      <c r="C586" s="550"/>
      <c r="D586" s="552"/>
      <c r="E586" s="552"/>
      <c r="F586" s="550"/>
      <c r="G586" s="550"/>
      <c r="H586" s="2818"/>
      <c r="I586" s="550"/>
      <c r="J586" s="2803"/>
      <c r="K586" s="589" t="s">
        <v>1656</v>
      </c>
      <c r="L586" s="590" t="s">
        <v>1047</v>
      </c>
    </row>
    <row r="587" spans="1:12" x14ac:dyDescent="0.2">
      <c r="A587" s="22" t="s">
        <v>1644</v>
      </c>
      <c r="B587" s="550"/>
      <c r="C587" s="550"/>
      <c r="D587" s="552"/>
      <c r="E587" s="552"/>
      <c r="F587" s="550"/>
      <c r="G587" s="550"/>
      <c r="H587" s="2818"/>
      <c r="I587" s="550"/>
      <c r="J587" s="2803"/>
      <c r="K587" s="589" t="s">
        <v>1657</v>
      </c>
      <c r="L587" s="590" t="s">
        <v>1047</v>
      </c>
    </row>
    <row r="588" spans="1:12" x14ac:dyDescent="0.2">
      <c r="A588" s="22" t="s">
        <v>1644</v>
      </c>
      <c r="B588" s="550"/>
      <c r="C588" s="550"/>
      <c r="D588" s="552"/>
      <c r="E588" s="552"/>
      <c r="F588" s="550"/>
      <c r="G588" s="550"/>
      <c r="H588" s="2818"/>
      <c r="I588" s="550"/>
      <c r="J588" s="2803"/>
      <c r="K588" s="589" t="s">
        <v>1658</v>
      </c>
      <c r="L588" s="590" t="s">
        <v>996</v>
      </c>
    </row>
    <row r="589" spans="1:12" x14ac:dyDescent="0.2">
      <c r="A589" s="22" t="s">
        <v>1644</v>
      </c>
      <c r="B589" s="550"/>
      <c r="C589" s="550"/>
      <c r="D589" s="552"/>
      <c r="E589" s="552"/>
      <c r="F589" s="550"/>
      <c r="G589" s="550"/>
      <c r="H589" s="2818"/>
      <c r="I589" s="550"/>
      <c r="J589" s="2803"/>
      <c r="K589" s="589" t="s">
        <v>1659</v>
      </c>
      <c r="L589" s="590" t="s">
        <v>1001</v>
      </c>
    </row>
    <row r="590" spans="1:12" x14ac:dyDescent="0.2">
      <c r="A590" s="22" t="s">
        <v>1644</v>
      </c>
      <c r="B590" s="550"/>
      <c r="C590" s="550"/>
      <c r="D590" s="552"/>
      <c r="E590" s="552"/>
      <c r="F590" s="550"/>
      <c r="G590" s="550"/>
      <c r="H590" s="2818"/>
      <c r="I590" s="550"/>
      <c r="J590" s="2803"/>
      <c r="K590" s="589" t="s">
        <v>1660</v>
      </c>
      <c r="L590" s="590" t="s">
        <v>1007</v>
      </c>
    </row>
    <row r="591" spans="1:12" x14ac:dyDescent="0.2">
      <c r="A591" s="22" t="s">
        <v>1644</v>
      </c>
      <c r="B591" s="550"/>
      <c r="C591" s="550"/>
      <c r="D591" s="552"/>
      <c r="E591" s="552"/>
      <c r="F591" s="550"/>
      <c r="G591" s="550"/>
      <c r="H591" s="2818"/>
      <c r="I591" s="550"/>
      <c r="J591" s="2803"/>
      <c r="K591" s="589" t="s">
        <v>1661</v>
      </c>
      <c r="L591" s="590" t="s">
        <v>1016</v>
      </c>
    </row>
    <row r="592" spans="1:12" x14ac:dyDescent="0.2">
      <c r="A592" s="22" t="s">
        <v>1644</v>
      </c>
      <c r="B592" s="550"/>
      <c r="C592" s="550"/>
      <c r="D592" s="552"/>
      <c r="E592" s="552"/>
      <c r="F592" s="550"/>
      <c r="G592" s="550"/>
      <c r="H592" s="2818"/>
      <c r="I592" s="550"/>
      <c r="J592" s="2803"/>
      <c r="K592" s="589" t="s">
        <v>1662</v>
      </c>
      <c r="L592" s="590" t="s">
        <v>990</v>
      </c>
    </row>
    <row r="593" spans="1:12" ht="15" thickBot="1" x14ac:dyDescent="0.25">
      <c r="A593" s="22" t="s">
        <v>1644</v>
      </c>
      <c r="B593" s="550"/>
      <c r="C593" s="550"/>
      <c r="D593" s="552"/>
      <c r="E593" s="552"/>
      <c r="F593" s="550"/>
      <c r="G593" s="550"/>
      <c r="H593" s="2818"/>
      <c r="I593" s="550"/>
      <c r="J593" s="2803"/>
      <c r="K593" s="585" t="s">
        <v>1663</v>
      </c>
      <c r="L593" s="586" t="s">
        <v>1094</v>
      </c>
    </row>
    <row r="594" spans="1:12" s="2932" customFormat="1" ht="15" thickTop="1" x14ac:dyDescent="0.2">
      <c r="A594" s="44" t="s">
        <v>538</v>
      </c>
      <c r="B594" s="571">
        <v>124</v>
      </c>
      <c r="C594" s="571">
        <v>25</v>
      </c>
      <c r="D594" s="2944"/>
      <c r="E594" s="2944"/>
      <c r="F594" s="571">
        <v>-1</v>
      </c>
      <c r="G594" s="571">
        <v>298</v>
      </c>
      <c r="H594" s="2827">
        <v>5</v>
      </c>
      <c r="I594" s="571">
        <v>0</v>
      </c>
      <c r="J594" s="2813">
        <v>5</v>
      </c>
      <c r="K594" s="2945" t="s">
        <v>1664</v>
      </c>
      <c r="L594" s="2946" t="s">
        <v>1047</v>
      </c>
    </row>
    <row r="595" spans="1:12" x14ac:dyDescent="0.2">
      <c r="A595" s="22" t="s">
        <v>538</v>
      </c>
      <c r="B595" s="550"/>
      <c r="C595" s="550"/>
      <c r="D595" s="552"/>
      <c r="E595" s="552"/>
      <c r="F595" s="550"/>
      <c r="G595" s="550"/>
      <c r="H595" s="2818"/>
      <c r="I595" s="550"/>
      <c r="J595" s="2803"/>
      <c r="K595" s="589" t="s">
        <v>1665</v>
      </c>
      <c r="L595" s="590" t="s">
        <v>990</v>
      </c>
    </row>
    <row r="596" spans="1:12" x14ac:dyDescent="0.2">
      <c r="A596" s="22" t="s">
        <v>538</v>
      </c>
      <c r="B596" s="550"/>
      <c r="C596" s="550"/>
      <c r="D596" s="552"/>
      <c r="E596" s="552"/>
      <c r="F596" s="550"/>
      <c r="G596" s="550"/>
      <c r="H596" s="2818"/>
      <c r="I596" s="550"/>
      <c r="J596" s="2803"/>
      <c r="K596" s="589" t="s">
        <v>1666</v>
      </c>
      <c r="L596" s="590" t="s">
        <v>1143</v>
      </c>
    </row>
    <row r="597" spans="1:12" x14ac:dyDescent="0.2">
      <c r="A597" s="22" t="s">
        <v>538</v>
      </c>
      <c r="B597" s="550"/>
      <c r="C597" s="550"/>
      <c r="D597" s="552"/>
      <c r="E597" s="552"/>
      <c r="F597" s="550"/>
      <c r="G597" s="550"/>
      <c r="H597" s="2818"/>
      <c r="I597" s="550"/>
      <c r="J597" s="2803"/>
      <c r="K597" s="589" t="s">
        <v>1667</v>
      </c>
      <c r="L597" s="590" t="s">
        <v>1047</v>
      </c>
    </row>
    <row r="598" spans="1:12" ht="15" thickBot="1" x14ac:dyDescent="0.25">
      <c r="A598" s="22" t="s">
        <v>538</v>
      </c>
      <c r="B598" s="550"/>
      <c r="C598" s="550"/>
      <c r="D598" s="552"/>
      <c r="E598" s="552"/>
      <c r="F598" s="550"/>
      <c r="G598" s="550"/>
      <c r="H598" s="2818"/>
      <c r="I598" s="550"/>
      <c r="J598" s="2803"/>
      <c r="K598" s="585" t="s">
        <v>1668</v>
      </c>
      <c r="L598" s="586" t="s">
        <v>1007</v>
      </c>
    </row>
    <row r="599" spans="1:12" s="67" customFormat="1" ht="15" thickTop="1" x14ac:dyDescent="0.2">
      <c r="A599" s="44" t="s">
        <v>548</v>
      </c>
      <c r="B599" s="555">
        <v>2</v>
      </c>
      <c r="C599" s="555">
        <v>1</v>
      </c>
      <c r="D599" s="556"/>
      <c r="E599" s="556"/>
      <c r="F599" s="559">
        <v>0</v>
      </c>
      <c r="G599" s="555">
        <v>37</v>
      </c>
      <c r="H599" s="2820">
        <v>2</v>
      </c>
      <c r="I599" s="555">
        <v>0</v>
      </c>
      <c r="J599" s="2805">
        <v>2</v>
      </c>
      <c r="K599" s="583" t="s">
        <v>1669</v>
      </c>
      <c r="L599" s="584" t="s">
        <v>1001</v>
      </c>
    </row>
    <row r="600" spans="1:12" ht="15" thickBot="1" x14ac:dyDescent="0.25">
      <c r="A600" s="22" t="s">
        <v>548</v>
      </c>
      <c r="B600" s="550"/>
      <c r="C600" s="550"/>
      <c r="D600" s="552"/>
      <c r="E600" s="552"/>
      <c r="F600" s="550"/>
      <c r="G600" s="550"/>
      <c r="H600" s="2818"/>
      <c r="I600" s="550"/>
      <c r="J600" s="2803"/>
      <c r="K600" s="585" t="s">
        <v>1670</v>
      </c>
      <c r="L600" s="586" t="s">
        <v>990</v>
      </c>
    </row>
    <row r="601" spans="1:12" s="2932" customFormat="1" ht="15" thickTop="1" x14ac:dyDescent="0.2">
      <c r="A601" s="44" t="s">
        <v>1673</v>
      </c>
      <c r="B601" s="571">
        <v>5</v>
      </c>
      <c r="C601" s="571">
        <v>5</v>
      </c>
      <c r="D601" s="2944"/>
      <c r="E601" s="2944"/>
      <c r="F601" s="570">
        <v>0</v>
      </c>
      <c r="G601" s="570">
        <v>0</v>
      </c>
      <c r="H601" s="2827">
        <v>2</v>
      </c>
      <c r="I601" s="571">
        <v>0</v>
      </c>
      <c r="J601" s="2813">
        <v>2</v>
      </c>
      <c r="K601" s="2945" t="s">
        <v>1671</v>
      </c>
      <c r="L601" s="2946" t="s">
        <v>1672</v>
      </c>
    </row>
    <row r="602" spans="1:12" ht="15" thickBot="1" x14ac:dyDescent="0.25">
      <c r="A602" s="22" t="s">
        <v>1673</v>
      </c>
      <c r="B602" s="550"/>
      <c r="C602" s="550"/>
      <c r="D602" s="552"/>
      <c r="E602" s="552"/>
      <c r="F602" s="550"/>
      <c r="G602" s="550"/>
      <c r="H602" s="2818"/>
      <c r="I602" s="550"/>
      <c r="J602" s="2803"/>
      <c r="K602" s="585" t="s">
        <v>1674</v>
      </c>
      <c r="L602" s="586" t="s">
        <v>1007</v>
      </c>
    </row>
    <row r="603" spans="1:12" s="67" customFormat="1" ht="15" thickTop="1" x14ac:dyDescent="0.2">
      <c r="A603" s="24" t="s">
        <v>569</v>
      </c>
      <c r="B603" s="559">
        <v>0</v>
      </c>
      <c r="C603" s="559">
        <v>0</v>
      </c>
      <c r="D603" s="554"/>
      <c r="E603" s="554"/>
      <c r="F603" s="559">
        <v>0</v>
      </c>
      <c r="G603" s="553">
        <v>7</v>
      </c>
      <c r="H603" s="2819">
        <v>2</v>
      </c>
      <c r="I603" s="553">
        <v>0</v>
      </c>
      <c r="J603" s="2804">
        <v>2</v>
      </c>
      <c r="K603" s="583" t="s">
        <v>1675</v>
      </c>
      <c r="L603" s="584" t="s">
        <v>1110</v>
      </c>
    </row>
    <row r="604" spans="1:12" ht="15" thickBot="1" x14ac:dyDescent="0.25">
      <c r="A604" s="22" t="s">
        <v>569</v>
      </c>
      <c r="B604" s="550"/>
      <c r="C604" s="550"/>
      <c r="D604" s="552"/>
      <c r="E604" s="552"/>
      <c r="F604" s="550"/>
      <c r="G604" s="550"/>
      <c r="H604" s="2818"/>
      <c r="I604" s="550"/>
      <c r="J604" s="2803"/>
      <c r="K604" s="585" t="s">
        <v>1676</v>
      </c>
      <c r="L604" s="586" t="s">
        <v>1110</v>
      </c>
    </row>
    <row r="605" spans="1:12" s="2932" customFormat="1" ht="15" thickTop="1" x14ac:dyDescent="0.2">
      <c r="A605" s="44" t="s">
        <v>584</v>
      </c>
      <c r="B605" s="571">
        <v>20</v>
      </c>
      <c r="C605" s="571">
        <v>16</v>
      </c>
      <c r="D605" s="2944"/>
      <c r="E605" s="2944"/>
      <c r="F605" s="571">
        <v>-1</v>
      </c>
      <c r="G605" s="571">
        <v>9</v>
      </c>
      <c r="H605" s="2827">
        <v>6</v>
      </c>
      <c r="I605" s="571">
        <v>0</v>
      </c>
      <c r="J605" s="2813">
        <v>6</v>
      </c>
      <c r="K605" s="2945" t="s">
        <v>1677</v>
      </c>
      <c r="L605" s="2946" t="s">
        <v>990</v>
      </c>
    </row>
    <row r="606" spans="1:12" x14ac:dyDescent="0.2">
      <c r="A606" s="22" t="s">
        <v>584</v>
      </c>
      <c r="B606" s="550"/>
      <c r="C606" s="550"/>
      <c r="D606" s="552"/>
      <c r="E606" s="552"/>
      <c r="F606" s="550"/>
      <c r="G606" s="550"/>
      <c r="H606" s="2818"/>
      <c r="I606" s="550"/>
      <c r="J606" s="2803"/>
      <c r="K606" s="589" t="s">
        <v>1678</v>
      </c>
      <c r="L606" s="590" t="s">
        <v>1094</v>
      </c>
    </row>
    <row r="607" spans="1:12" x14ac:dyDescent="0.2">
      <c r="A607" s="22" t="s">
        <v>584</v>
      </c>
      <c r="B607" s="550"/>
      <c r="C607" s="550"/>
      <c r="D607" s="552"/>
      <c r="E607" s="552"/>
      <c r="F607" s="550"/>
      <c r="G607" s="550"/>
      <c r="H607" s="2818"/>
      <c r="I607" s="550"/>
      <c r="J607" s="2803"/>
      <c r="K607" s="589" t="s">
        <v>1679</v>
      </c>
      <c r="L607" s="590" t="s">
        <v>1672</v>
      </c>
    </row>
    <row r="608" spans="1:12" x14ac:dyDescent="0.2">
      <c r="A608" s="22" t="s">
        <v>584</v>
      </c>
      <c r="B608" s="550"/>
      <c r="C608" s="550"/>
      <c r="D608" s="552"/>
      <c r="E608" s="552"/>
      <c r="F608" s="550"/>
      <c r="G608" s="550"/>
      <c r="H608" s="2818"/>
      <c r="I608" s="550"/>
      <c r="J608" s="2803"/>
      <c r="K608" s="589" t="s">
        <v>1680</v>
      </c>
      <c r="L608" s="590" t="s">
        <v>1681</v>
      </c>
    </row>
    <row r="609" spans="1:30" x14ac:dyDescent="0.2">
      <c r="A609" s="22" t="s">
        <v>584</v>
      </c>
      <c r="B609" s="550"/>
      <c r="C609" s="550"/>
      <c r="D609" s="552"/>
      <c r="E609" s="552"/>
      <c r="F609" s="550"/>
      <c r="G609" s="550"/>
      <c r="H609" s="2818"/>
      <c r="I609" s="550"/>
      <c r="J609" s="2803"/>
      <c r="K609" s="589" t="s">
        <v>1682</v>
      </c>
      <c r="L609" s="590" t="s">
        <v>1016</v>
      </c>
    </row>
    <row r="610" spans="1:30" ht="15" thickBot="1" x14ac:dyDescent="0.25">
      <c r="A610" s="22" t="s">
        <v>584</v>
      </c>
      <c r="B610" s="550"/>
      <c r="C610" s="550"/>
      <c r="D610" s="552"/>
      <c r="E610" s="552"/>
      <c r="F610" s="550"/>
      <c r="G610" s="550"/>
      <c r="H610" s="2818"/>
      <c r="I610" s="550"/>
      <c r="J610" s="2803"/>
      <c r="K610" s="585" t="s">
        <v>1683</v>
      </c>
      <c r="L610" s="586" t="s">
        <v>1684</v>
      </c>
    </row>
    <row r="611" spans="1:30" s="67" customFormat="1" ht="15" thickTop="1" x14ac:dyDescent="0.2">
      <c r="A611" s="44" t="s">
        <v>1685</v>
      </c>
      <c r="B611" s="555">
        <v>8</v>
      </c>
      <c r="C611" s="559">
        <v>0</v>
      </c>
      <c r="D611" s="556"/>
      <c r="E611" s="556"/>
      <c r="F611" s="559">
        <v>0</v>
      </c>
      <c r="G611" s="555">
        <v>101</v>
      </c>
      <c r="H611" s="2820">
        <v>3</v>
      </c>
      <c r="I611" s="555">
        <v>0</v>
      </c>
      <c r="J611" s="2805">
        <v>3</v>
      </c>
      <c r="K611" s="583" t="s">
        <v>1686</v>
      </c>
      <c r="L611" s="584" t="s">
        <v>1031</v>
      </c>
    </row>
    <row r="612" spans="1:30" x14ac:dyDescent="0.2">
      <c r="A612" s="22" t="s">
        <v>1685</v>
      </c>
      <c r="B612" s="550"/>
      <c r="C612" s="550"/>
      <c r="D612" s="552"/>
      <c r="E612" s="552"/>
      <c r="F612" s="550"/>
      <c r="G612" s="550"/>
      <c r="H612" s="2818"/>
      <c r="I612" s="550"/>
      <c r="J612" s="2803"/>
      <c r="K612" s="589" t="s">
        <v>1687</v>
      </c>
      <c r="L612" s="590" t="s">
        <v>1016</v>
      </c>
    </row>
    <row r="613" spans="1:30" ht="15" thickBot="1" x14ac:dyDescent="0.25">
      <c r="A613" s="22" t="s">
        <v>1685</v>
      </c>
      <c r="B613" s="550"/>
      <c r="C613" s="550"/>
      <c r="D613" s="552"/>
      <c r="E613" s="552"/>
      <c r="F613" s="550"/>
      <c r="G613" s="550"/>
      <c r="H613" s="2818"/>
      <c r="I613" s="550"/>
      <c r="J613" s="2803"/>
      <c r="K613" s="585" t="s">
        <v>1688</v>
      </c>
      <c r="L613" s="586" t="s">
        <v>1689</v>
      </c>
    </row>
    <row r="614" spans="1:30" s="67" customFormat="1" ht="15" thickTop="1" x14ac:dyDescent="0.2">
      <c r="A614" s="24" t="s">
        <v>605</v>
      </c>
      <c r="B614" s="553">
        <v>167</v>
      </c>
      <c r="C614" s="553">
        <v>75</v>
      </c>
      <c r="D614" s="554"/>
      <c r="E614" s="554"/>
      <c r="F614" s="553">
        <v>-26</v>
      </c>
      <c r="G614" s="553">
        <v>274</v>
      </c>
      <c r="H614" s="2819">
        <v>6</v>
      </c>
      <c r="I614" s="553">
        <v>0</v>
      </c>
      <c r="J614" s="2804">
        <v>6</v>
      </c>
      <c r="K614" s="583" t="s">
        <v>1690</v>
      </c>
      <c r="L614" s="584" t="s">
        <v>1001</v>
      </c>
    </row>
    <row r="615" spans="1:30" x14ac:dyDescent="0.2">
      <c r="A615" s="22" t="s">
        <v>605</v>
      </c>
      <c r="B615" s="550"/>
      <c r="C615" s="550"/>
      <c r="D615" s="552"/>
      <c r="E615" s="552"/>
      <c r="F615" s="550"/>
      <c r="G615" s="550"/>
      <c r="H615" s="2818"/>
      <c r="I615" s="550"/>
      <c r="J615" s="2803"/>
      <c r="K615" s="589" t="s">
        <v>1691</v>
      </c>
      <c r="L615" s="590" t="s">
        <v>999</v>
      </c>
    </row>
    <row r="616" spans="1:30" x14ac:dyDescent="0.2">
      <c r="A616" s="22" t="s">
        <v>605</v>
      </c>
      <c r="B616" s="550"/>
      <c r="C616" s="550"/>
      <c r="D616" s="552"/>
      <c r="E616" s="552"/>
      <c r="F616" s="550"/>
      <c r="G616" s="550"/>
      <c r="H616" s="2818"/>
      <c r="I616" s="550"/>
      <c r="J616" s="2803"/>
      <c r="K616" s="589" t="s">
        <v>1692</v>
      </c>
      <c r="L616" s="590" t="s">
        <v>1016</v>
      </c>
    </row>
    <row r="617" spans="1:30" x14ac:dyDescent="0.2">
      <c r="A617" s="22" t="s">
        <v>605</v>
      </c>
      <c r="B617" s="550"/>
      <c r="C617" s="550"/>
      <c r="D617" s="552"/>
      <c r="E617" s="552"/>
      <c r="F617" s="550"/>
      <c r="G617" s="550"/>
      <c r="H617" s="2818"/>
      <c r="I617" s="550"/>
      <c r="J617" s="2803"/>
      <c r="K617" s="589" t="s">
        <v>1693</v>
      </c>
      <c r="L617" s="590" t="s">
        <v>1328</v>
      </c>
    </row>
    <row r="618" spans="1:30" x14ac:dyDescent="0.2">
      <c r="A618" s="22" t="s">
        <v>605</v>
      </c>
      <c r="B618" s="550"/>
      <c r="C618" s="550"/>
      <c r="D618" s="552"/>
      <c r="E618" s="552"/>
      <c r="F618" s="550"/>
      <c r="G618" s="550"/>
      <c r="H618" s="2818"/>
      <c r="I618" s="550"/>
      <c r="J618" s="2803"/>
      <c r="K618" s="589" t="s">
        <v>1694</v>
      </c>
      <c r="L618" s="590" t="s">
        <v>1007</v>
      </c>
    </row>
    <row r="619" spans="1:30" ht="15" thickBot="1" x14ac:dyDescent="0.25">
      <c r="A619" s="22" t="s">
        <v>605</v>
      </c>
      <c r="B619" s="550"/>
      <c r="C619" s="550"/>
      <c r="D619" s="552"/>
      <c r="E619" s="552"/>
      <c r="F619" s="550"/>
      <c r="G619" s="550"/>
      <c r="H619" s="2818"/>
      <c r="I619" s="550"/>
      <c r="J619" s="2803"/>
      <c r="K619" s="585" t="s">
        <v>1695</v>
      </c>
      <c r="L619" s="586" t="s">
        <v>1001</v>
      </c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</row>
    <row r="620" spans="1:30" s="67" customFormat="1" ht="15" thickTop="1" x14ac:dyDescent="0.2">
      <c r="A620" s="40" t="s">
        <v>644</v>
      </c>
      <c r="B620" s="553">
        <v>28</v>
      </c>
      <c r="C620" s="553">
        <v>-6</v>
      </c>
      <c r="D620" s="554"/>
      <c r="E620" s="554"/>
      <c r="F620" s="559">
        <v>0</v>
      </c>
      <c r="G620" s="562">
        <v>111</v>
      </c>
      <c r="H620" s="2822">
        <v>5</v>
      </c>
      <c r="I620" s="562">
        <v>0</v>
      </c>
      <c r="J620" s="2808">
        <v>5</v>
      </c>
      <c r="K620" s="583" t="s">
        <v>1696</v>
      </c>
      <c r="L620" s="584" t="s">
        <v>1001</v>
      </c>
    </row>
    <row r="621" spans="1:30" ht="25.5" customHeight="1" x14ac:dyDescent="0.2">
      <c r="A621" s="41" t="s">
        <v>644</v>
      </c>
      <c r="B621" s="563"/>
      <c r="C621" s="563"/>
      <c r="D621" s="552"/>
      <c r="E621" s="552"/>
      <c r="F621" s="563"/>
      <c r="G621" s="563"/>
      <c r="H621" s="2823"/>
      <c r="I621" s="563"/>
      <c r="J621" s="2809"/>
      <c r="K621" s="589" t="s">
        <v>1697</v>
      </c>
      <c r="L621" s="590" t="s">
        <v>990</v>
      </c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</row>
    <row r="622" spans="1:30" ht="21.75" customHeight="1" x14ac:dyDescent="0.2">
      <c r="A622" s="22" t="s">
        <v>644</v>
      </c>
      <c r="B622" s="563"/>
      <c r="C622" s="563"/>
      <c r="D622" s="552"/>
      <c r="E622" s="552"/>
      <c r="F622" s="563"/>
      <c r="G622" s="563"/>
      <c r="H622" s="2823"/>
      <c r="I622" s="563"/>
      <c r="J622" s="2809"/>
      <c r="K622" s="589" t="s">
        <v>1698</v>
      </c>
      <c r="L622" s="592" t="s">
        <v>1047</v>
      </c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</row>
    <row r="623" spans="1:30" ht="21.75" customHeight="1" x14ac:dyDescent="0.2">
      <c r="A623" s="41" t="s">
        <v>644</v>
      </c>
      <c r="B623" s="564"/>
      <c r="C623" s="564"/>
      <c r="D623" s="565"/>
      <c r="E623" s="565"/>
      <c r="F623" s="564"/>
      <c r="G623" s="564"/>
      <c r="H623" s="2824"/>
      <c r="I623" s="564"/>
      <c r="J623" s="2810"/>
      <c r="K623" s="593" t="s">
        <v>1699</v>
      </c>
      <c r="L623" s="592" t="s">
        <v>1007</v>
      </c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</row>
    <row r="624" spans="1:30" ht="15" thickBot="1" x14ac:dyDescent="0.25">
      <c r="A624" s="35" t="s">
        <v>644</v>
      </c>
      <c r="B624" s="566"/>
      <c r="C624" s="566"/>
      <c r="D624" s="567"/>
      <c r="E624" s="567"/>
      <c r="F624" s="566"/>
      <c r="G624" s="566"/>
      <c r="H624" s="2825"/>
      <c r="I624" s="566"/>
      <c r="J624" s="2811"/>
      <c r="K624" s="594" t="s">
        <v>1700</v>
      </c>
      <c r="L624" s="595" t="s">
        <v>1007</v>
      </c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</row>
    <row r="625" spans="1:30" s="2932" customFormat="1" ht="15.75" thickTop="1" thickBot="1" x14ac:dyDescent="0.25">
      <c r="A625" s="43" t="s">
        <v>653</v>
      </c>
      <c r="B625" s="571">
        <v>1</v>
      </c>
      <c r="C625" s="570">
        <v>0</v>
      </c>
      <c r="D625" s="2944"/>
      <c r="E625" s="2944"/>
      <c r="F625" s="570">
        <v>0</v>
      </c>
      <c r="G625" s="570">
        <v>0</v>
      </c>
      <c r="H625" s="2827">
        <v>1</v>
      </c>
      <c r="I625" s="571">
        <v>0</v>
      </c>
      <c r="J625" s="2813">
        <v>1</v>
      </c>
      <c r="K625" s="2945" t="s">
        <v>1701</v>
      </c>
      <c r="L625" s="2946" t="s">
        <v>1099</v>
      </c>
    </row>
    <row r="626" spans="1:30" s="2932" customFormat="1" ht="15" thickTop="1" x14ac:dyDescent="0.2">
      <c r="A626" s="2947" t="s">
        <v>1702</v>
      </c>
      <c r="B626" s="2948">
        <v>5</v>
      </c>
      <c r="C626" s="2948">
        <v>2</v>
      </c>
      <c r="D626" s="2949"/>
      <c r="E626" s="2949"/>
      <c r="F626" s="570">
        <v>0</v>
      </c>
      <c r="G626" s="2948">
        <v>164</v>
      </c>
      <c r="H626" s="2950">
        <v>2</v>
      </c>
      <c r="I626" s="2948">
        <v>0</v>
      </c>
      <c r="J626" s="2951">
        <v>2</v>
      </c>
      <c r="K626" s="2952" t="s">
        <v>1703</v>
      </c>
      <c r="L626" s="2953" t="s">
        <v>994</v>
      </c>
    </row>
    <row r="627" spans="1:30" s="2942" customFormat="1" ht="15" thickBot="1" x14ac:dyDescent="0.25">
      <c r="A627" s="2954" t="s">
        <v>1702</v>
      </c>
      <c r="B627" s="2955"/>
      <c r="C627" s="2955"/>
      <c r="D627" s="2956"/>
      <c r="E627" s="2956"/>
      <c r="F627" s="2955"/>
      <c r="G627" s="2955"/>
      <c r="H627" s="2957"/>
      <c r="I627" s="2955"/>
      <c r="J627" s="2958"/>
      <c r="K627" s="2959" t="s">
        <v>1704</v>
      </c>
      <c r="L627" s="2960" t="s">
        <v>994</v>
      </c>
      <c r="M627" s="2961" t="s">
        <v>1019</v>
      </c>
      <c r="N627" s="2961"/>
      <c r="O627" s="2961"/>
      <c r="P627" s="2961"/>
      <c r="Q627" s="2961"/>
      <c r="R627" s="2961"/>
      <c r="S627" s="2961"/>
      <c r="T627" s="2961"/>
      <c r="U627" s="2961"/>
      <c r="V627" s="2961"/>
      <c r="W627" s="2961"/>
      <c r="X627" s="2961"/>
      <c r="Y627" s="2961"/>
      <c r="Z627" s="2961"/>
      <c r="AA627" s="2961"/>
      <c r="AB627" s="2961"/>
      <c r="AC627" s="2961"/>
      <c r="AD627" s="2961"/>
    </row>
    <row r="628" spans="1:30" s="2932" customFormat="1" ht="15.75" thickTop="1" thickBot="1" x14ac:dyDescent="0.25">
      <c r="A628" s="43" t="s">
        <v>1705</v>
      </c>
      <c r="B628" s="571">
        <v>1</v>
      </c>
      <c r="C628" s="570">
        <v>0</v>
      </c>
      <c r="D628" s="2944"/>
      <c r="E628" s="2944"/>
      <c r="F628" s="570">
        <v>0</v>
      </c>
      <c r="G628" s="571">
        <v>7</v>
      </c>
      <c r="H628" s="2827">
        <v>1</v>
      </c>
      <c r="I628" s="571">
        <v>0</v>
      </c>
      <c r="J628" s="2813">
        <v>1</v>
      </c>
      <c r="K628" s="2962" t="s">
        <v>1706</v>
      </c>
      <c r="L628" s="2963" t="s">
        <v>990</v>
      </c>
    </row>
    <row r="629" spans="1:30" s="2932" customFormat="1" ht="15.75" thickTop="1" thickBot="1" x14ac:dyDescent="0.25">
      <c r="A629" s="43" t="s">
        <v>2354</v>
      </c>
      <c r="B629" s="570">
        <v>0</v>
      </c>
      <c r="C629" s="570">
        <v>0</v>
      </c>
      <c r="D629" s="2944"/>
      <c r="E629" s="2944"/>
      <c r="F629" s="570">
        <v>0</v>
      </c>
      <c r="G629" s="570">
        <v>0</v>
      </c>
      <c r="H629" s="2827">
        <v>1</v>
      </c>
      <c r="I629" s="571">
        <v>0</v>
      </c>
      <c r="J629" s="2813">
        <v>1</v>
      </c>
      <c r="K629" s="2962" t="s">
        <v>1708</v>
      </c>
      <c r="L629" s="2963" t="s">
        <v>1205</v>
      </c>
    </row>
    <row r="630" spans="1:30" s="2932" customFormat="1" ht="15.75" thickTop="1" thickBot="1" x14ac:dyDescent="0.25">
      <c r="A630" s="2947" t="s">
        <v>1709</v>
      </c>
      <c r="B630" s="2948">
        <v>2</v>
      </c>
      <c r="C630" s="2948">
        <v>1</v>
      </c>
      <c r="D630" s="2949"/>
      <c r="E630" s="2949"/>
      <c r="F630" s="570">
        <v>0</v>
      </c>
      <c r="G630" s="2948">
        <v>13</v>
      </c>
      <c r="H630" s="2950">
        <v>1</v>
      </c>
      <c r="I630" s="2948"/>
      <c r="J630" s="2951">
        <v>1</v>
      </c>
      <c r="K630" s="2962" t="s">
        <v>1710</v>
      </c>
      <c r="L630" s="2963" t="s">
        <v>990</v>
      </c>
    </row>
    <row r="631" spans="1:30" s="2932" customFormat="1" ht="15" thickTop="1" x14ac:dyDescent="0.2">
      <c r="A631" s="43" t="s">
        <v>661</v>
      </c>
      <c r="B631" s="571">
        <v>196</v>
      </c>
      <c r="C631" s="571">
        <v>115</v>
      </c>
      <c r="D631" s="2944"/>
      <c r="E631" s="2944"/>
      <c r="F631" s="2964">
        <v>-7</v>
      </c>
      <c r="G631" s="571">
        <v>272</v>
      </c>
      <c r="H631" s="2827">
        <v>21</v>
      </c>
      <c r="I631" s="571">
        <v>0</v>
      </c>
      <c r="J631" s="2813">
        <v>21</v>
      </c>
      <c r="K631" s="2965" t="s">
        <v>1711</v>
      </c>
      <c r="L631" s="2966" t="s">
        <v>1047</v>
      </c>
    </row>
    <row r="632" spans="1:30" x14ac:dyDescent="0.2">
      <c r="A632" s="32" t="s">
        <v>661</v>
      </c>
      <c r="B632" s="566"/>
      <c r="C632" s="566"/>
      <c r="D632" s="567"/>
      <c r="E632" s="567"/>
      <c r="F632" s="566"/>
      <c r="G632" s="566"/>
      <c r="H632" s="2825"/>
      <c r="I632" s="566"/>
      <c r="J632" s="2811"/>
      <c r="K632" s="603" t="s">
        <v>1712</v>
      </c>
      <c r="L632" s="596" t="s">
        <v>994</v>
      </c>
    </row>
    <row r="633" spans="1:30" x14ac:dyDescent="0.2">
      <c r="A633" s="32" t="s">
        <v>661</v>
      </c>
      <c r="B633" s="566"/>
      <c r="C633" s="566"/>
      <c r="D633" s="567"/>
      <c r="E633" s="567"/>
      <c r="F633" s="566"/>
      <c r="G633" s="566"/>
      <c r="H633" s="2825"/>
      <c r="I633" s="566"/>
      <c r="J633" s="2811"/>
      <c r="K633" s="603" t="s">
        <v>1713</v>
      </c>
      <c r="L633" s="596" t="s">
        <v>1059</v>
      </c>
    </row>
    <row r="634" spans="1:30" x14ac:dyDescent="0.2">
      <c r="A634" s="32" t="s">
        <v>661</v>
      </c>
      <c r="B634" s="566"/>
      <c r="C634" s="566"/>
      <c r="D634" s="567"/>
      <c r="E634" s="567"/>
      <c r="F634" s="566"/>
      <c r="G634" s="566"/>
      <c r="H634" s="2825"/>
      <c r="I634" s="566"/>
      <c r="J634" s="2811"/>
      <c r="K634" s="603" t="s">
        <v>1714</v>
      </c>
      <c r="L634" s="596" t="s">
        <v>990</v>
      </c>
    </row>
    <row r="635" spans="1:30" x14ac:dyDescent="0.2">
      <c r="A635" s="32" t="s">
        <v>661</v>
      </c>
      <c r="B635" s="566"/>
      <c r="C635" s="566"/>
      <c r="D635" s="567"/>
      <c r="E635" s="567"/>
      <c r="F635" s="566"/>
      <c r="G635" s="566"/>
      <c r="H635" s="2825"/>
      <c r="I635" s="566"/>
      <c r="J635" s="2811"/>
      <c r="K635" s="603" t="s">
        <v>4886</v>
      </c>
      <c r="L635" s="596" t="s">
        <v>1059</v>
      </c>
    </row>
    <row r="636" spans="1:30" x14ac:dyDescent="0.2">
      <c r="A636" s="32" t="s">
        <v>661</v>
      </c>
      <c r="B636" s="566"/>
      <c r="C636" s="566"/>
      <c r="D636" s="567"/>
      <c r="E636" s="567"/>
      <c r="F636" s="566"/>
      <c r="G636" s="566"/>
      <c r="H636" s="2825"/>
      <c r="I636" s="566"/>
      <c r="J636" s="2811"/>
      <c r="K636" s="603" t="s">
        <v>1715</v>
      </c>
      <c r="L636" s="596" t="s">
        <v>1028</v>
      </c>
    </row>
    <row r="637" spans="1:30" x14ac:dyDescent="0.2">
      <c r="A637" s="32" t="s">
        <v>661</v>
      </c>
      <c r="B637" s="566"/>
      <c r="C637" s="566"/>
      <c r="D637" s="567"/>
      <c r="E637" s="567"/>
      <c r="F637" s="566"/>
      <c r="G637" s="566"/>
      <c r="H637" s="2825"/>
      <c r="I637" s="566"/>
      <c r="J637" s="2811"/>
      <c r="K637" s="603" t="s">
        <v>1716</v>
      </c>
      <c r="L637" s="596" t="s">
        <v>1047</v>
      </c>
    </row>
    <row r="638" spans="1:30" x14ac:dyDescent="0.2">
      <c r="A638" s="32" t="s">
        <v>661</v>
      </c>
      <c r="B638" s="566"/>
      <c r="C638" s="566"/>
      <c r="D638" s="567"/>
      <c r="E638" s="567"/>
      <c r="F638" s="566"/>
      <c r="G638" s="566"/>
      <c r="H638" s="2825"/>
      <c r="I638" s="566"/>
      <c r="J638" s="2811"/>
      <c r="K638" s="603" t="s">
        <v>1717</v>
      </c>
      <c r="L638" s="596" t="s">
        <v>1047</v>
      </c>
    </row>
    <row r="639" spans="1:30" x14ac:dyDescent="0.2">
      <c r="A639" s="32" t="s">
        <v>661</v>
      </c>
      <c r="B639" s="566"/>
      <c r="C639" s="566"/>
      <c r="D639" s="567"/>
      <c r="E639" s="567"/>
      <c r="F639" s="566"/>
      <c r="G639" s="566"/>
      <c r="H639" s="2825"/>
      <c r="I639" s="566"/>
      <c r="J639" s="2811"/>
      <c r="K639" s="603" t="s">
        <v>1718</v>
      </c>
      <c r="L639" s="596" t="s">
        <v>1047</v>
      </c>
    </row>
    <row r="640" spans="1:30" x14ac:dyDescent="0.2">
      <c r="A640" s="32" t="s">
        <v>661</v>
      </c>
      <c r="B640" s="566"/>
      <c r="C640" s="566"/>
      <c r="D640" s="567"/>
      <c r="E640" s="567"/>
      <c r="F640" s="566"/>
      <c r="G640" s="566"/>
      <c r="H640" s="2825"/>
      <c r="I640" s="566"/>
      <c r="J640" s="2811"/>
      <c r="K640" s="603" t="s">
        <v>1719</v>
      </c>
      <c r="L640" s="596" t="s">
        <v>1328</v>
      </c>
    </row>
    <row r="641" spans="1:13" x14ac:dyDescent="0.2">
      <c r="A641" s="32" t="s">
        <v>661</v>
      </c>
      <c r="B641" s="566"/>
      <c r="C641" s="566"/>
      <c r="D641" s="567"/>
      <c r="E641" s="567"/>
      <c r="F641" s="566"/>
      <c r="G641" s="566"/>
      <c r="H641" s="2825"/>
      <c r="I641" s="566"/>
      <c r="J641" s="2811"/>
      <c r="K641" s="603" t="s">
        <v>1720</v>
      </c>
      <c r="L641" s="596" t="s">
        <v>1016</v>
      </c>
    </row>
    <row r="642" spans="1:13" x14ac:dyDescent="0.2">
      <c r="A642" s="32" t="s">
        <v>661</v>
      </c>
      <c r="B642" s="566"/>
      <c r="C642" s="566"/>
      <c r="D642" s="567"/>
      <c r="E642" s="567"/>
      <c r="F642" s="566"/>
      <c r="G642" s="566"/>
      <c r="H642" s="2825"/>
      <c r="I642" s="566"/>
      <c r="J642" s="2811"/>
      <c r="K642" s="603" t="s">
        <v>1721</v>
      </c>
      <c r="L642" s="596" t="s">
        <v>1722</v>
      </c>
    </row>
    <row r="643" spans="1:13" x14ac:dyDescent="0.2">
      <c r="A643" s="32" t="s">
        <v>661</v>
      </c>
      <c r="B643" s="566"/>
      <c r="C643" s="566"/>
      <c r="D643" s="567"/>
      <c r="E643" s="567"/>
      <c r="F643" s="566"/>
      <c r="G643" s="566"/>
      <c r="H643" s="2825"/>
      <c r="I643" s="566"/>
      <c r="J643" s="2811"/>
      <c r="K643" s="603" t="s">
        <v>1723</v>
      </c>
      <c r="L643" s="596" t="s">
        <v>1432</v>
      </c>
    </row>
    <row r="644" spans="1:13" x14ac:dyDescent="0.2">
      <c r="A644" s="32" t="s">
        <v>661</v>
      </c>
      <c r="B644" s="566"/>
      <c r="C644" s="566"/>
      <c r="D644" s="567"/>
      <c r="E644" s="567"/>
      <c r="F644" s="566"/>
      <c r="G644" s="566"/>
      <c r="H644" s="2825"/>
      <c r="I644" s="566"/>
      <c r="J644" s="2811"/>
      <c r="K644" s="603" t="s">
        <v>1724</v>
      </c>
      <c r="L644" s="596" t="s">
        <v>1203</v>
      </c>
    </row>
    <row r="645" spans="1:13" x14ac:dyDescent="0.2">
      <c r="A645" s="32" t="s">
        <v>661</v>
      </c>
      <c r="B645" s="566"/>
      <c r="C645" s="566"/>
      <c r="D645" s="567"/>
      <c r="E645" s="567"/>
      <c r="F645" s="566"/>
      <c r="G645" s="566"/>
      <c r="H645" s="2825"/>
      <c r="I645" s="566"/>
      <c r="J645" s="2811"/>
      <c r="K645" s="603" t="s">
        <v>1725</v>
      </c>
      <c r="L645" s="596" t="s">
        <v>1028</v>
      </c>
    </row>
    <row r="646" spans="1:13" x14ac:dyDescent="0.2">
      <c r="A646" s="32" t="s">
        <v>661</v>
      </c>
      <c r="B646" s="566"/>
      <c r="C646" s="566"/>
      <c r="D646" s="567"/>
      <c r="E646" s="567"/>
      <c r="F646" s="566"/>
      <c r="G646" s="566"/>
      <c r="H646" s="2825"/>
      <c r="I646" s="566"/>
      <c r="J646" s="2811"/>
      <c r="K646" s="603" t="s">
        <v>1726</v>
      </c>
      <c r="L646" s="596" t="s">
        <v>1727</v>
      </c>
      <c r="M646" s="38"/>
    </row>
    <row r="647" spans="1:13" x14ac:dyDescent="0.2">
      <c r="A647" s="32" t="s">
        <v>661</v>
      </c>
      <c r="B647" s="566"/>
      <c r="C647" s="566"/>
      <c r="D647" s="567"/>
      <c r="E647" s="567"/>
      <c r="F647" s="566"/>
      <c r="G647" s="566"/>
      <c r="H647" s="2825"/>
      <c r="I647" s="566"/>
      <c r="J647" s="2811"/>
      <c r="K647" s="603" t="s">
        <v>1728</v>
      </c>
      <c r="L647" s="596" t="s">
        <v>1028</v>
      </c>
    </row>
    <row r="648" spans="1:13" x14ac:dyDescent="0.2">
      <c r="A648" s="32" t="s">
        <v>661</v>
      </c>
      <c r="B648" s="566"/>
      <c r="C648" s="566"/>
      <c r="D648" s="567"/>
      <c r="E648" s="567"/>
      <c r="F648" s="566"/>
      <c r="G648" s="566"/>
      <c r="H648" s="2825"/>
      <c r="I648" s="566"/>
      <c r="J648" s="2811"/>
      <c r="K648" s="603" t="s">
        <v>1729</v>
      </c>
      <c r="L648" s="596" t="s">
        <v>1094</v>
      </c>
    </row>
    <row r="649" spans="1:13" x14ac:dyDescent="0.2">
      <c r="A649" s="32" t="s">
        <v>661</v>
      </c>
      <c r="B649" s="566"/>
      <c r="C649" s="566"/>
      <c r="D649" s="567"/>
      <c r="E649" s="567"/>
      <c r="F649" s="566"/>
      <c r="G649" s="566"/>
      <c r="H649" s="2825"/>
      <c r="I649" s="566"/>
      <c r="J649" s="2811"/>
      <c r="K649" s="603" t="s">
        <v>1730</v>
      </c>
      <c r="L649" s="596" t="s">
        <v>994</v>
      </c>
    </row>
    <row r="650" spans="1:13" x14ac:dyDescent="0.2">
      <c r="A650" s="32" t="s">
        <v>661</v>
      </c>
      <c r="B650" s="566"/>
      <c r="C650" s="566"/>
      <c r="D650" s="567"/>
      <c r="E650" s="567"/>
      <c r="F650" s="566"/>
      <c r="G650" s="566"/>
      <c r="H650" s="2825"/>
      <c r="I650" s="566"/>
      <c r="J650" s="2811"/>
      <c r="K650" s="603" t="s">
        <v>4887</v>
      </c>
      <c r="L650" s="596" t="s">
        <v>1001</v>
      </c>
    </row>
    <row r="651" spans="1:13" ht="15" thickBot="1" x14ac:dyDescent="0.25">
      <c r="A651" s="32" t="s">
        <v>661</v>
      </c>
      <c r="B651" s="566"/>
      <c r="C651" s="566"/>
      <c r="D651" s="567"/>
      <c r="E651" s="567"/>
      <c r="F651" s="566"/>
      <c r="G651" s="566"/>
      <c r="H651" s="2825"/>
      <c r="I651" s="566"/>
      <c r="J651" s="2811"/>
      <c r="K651" s="597" t="s">
        <v>1731</v>
      </c>
      <c r="L651" s="598" t="s">
        <v>1684</v>
      </c>
      <c r="M651" s="38"/>
    </row>
    <row r="652" spans="1:13" s="67" customFormat="1" ht="15" thickTop="1" x14ac:dyDescent="0.2">
      <c r="A652" s="19" t="s">
        <v>1732</v>
      </c>
      <c r="B652" s="568">
        <v>29</v>
      </c>
      <c r="C652" s="568">
        <v>17</v>
      </c>
      <c r="D652" s="569"/>
      <c r="E652" s="569"/>
      <c r="F652" s="568">
        <v>-3</v>
      </c>
      <c r="G652" s="568">
        <v>365</v>
      </c>
      <c r="H652" s="2826">
        <v>2</v>
      </c>
      <c r="I652" s="568">
        <v>0</v>
      </c>
      <c r="J652" s="2812">
        <v>2</v>
      </c>
      <c r="K652" s="601" t="s">
        <v>1733</v>
      </c>
      <c r="L652" s="602" t="s">
        <v>994</v>
      </c>
    </row>
    <row r="653" spans="1:13" ht="15" thickBot="1" x14ac:dyDescent="0.25">
      <c r="A653" s="32" t="s">
        <v>1732</v>
      </c>
      <c r="B653" s="566"/>
      <c r="C653" s="566"/>
      <c r="D653" s="567"/>
      <c r="E653" s="567"/>
      <c r="F653" s="566"/>
      <c r="G653" s="566"/>
      <c r="H653" s="2825"/>
      <c r="I653" s="566"/>
      <c r="J653" s="2811"/>
      <c r="K653" s="597" t="s">
        <v>1734</v>
      </c>
      <c r="L653" s="598" t="s">
        <v>994</v>
      </c>
    </row>
    <row r="654" spans="1:13" s="67" customFormat="1" ht="15.75" thickTop="1" thickBot="1" x14ac:dyDescent="0.25">
      <c r="A654" s="19" t="s">
        <v>696</v>
      </c>
      <c r="B654" s="568">
        <v>3</v>
      </c>
      <c r="C654" s="568">
        <v>2</v>
      </c>
      <c r="D654" s="569"/>
      <c r="E654" s="569"/>
      <c r="F654" s="570">
        <v>0</v>
      </c>
      <c r="G654" s="568">
        <v>4</v>
      </c>
      <c r="H654" s="2826">
        <v>1</v>
      </c>
      <c r="I654" s="568">
        <v>0</v>
      </c>
      <c r="J654" s="2812">
        <v>1</v>
      </c>
      <c r="K654" s="599" t="s">
        <v>1735</v>
      </c>
      <c r="L654" s="600" t="s">
        <v>1007</v>
      </c>
    </row>
    <row r="655" spans="1:13" s="2967" customFormat="1" ht="15.75" thickTop="1" thickBot="1" x14ac:dyDescent="0.25">
      <c r="A655" s="45" t="s">
        <v>1736</v>
      </c>
      <c r="B655" s="571">
        <v>1</v>
      </c>
      <c r="C655" s="571">
        <v>1</v>
      </c>
      <c r="D655" s="2944"/>
      <c r="E655" s="2944"/>
      <c r="F655" s="570">
        <v>0</v>
      </c>
      <c r="G655" s="570">
        <v>0</v>
      </c>
      <c r="H655" s="2827">
        <v>1</v>
      </c>
      <c r="I655" s="571">
        <v>0</v>
      </c>
      <c r="J655" s="2813">
        <v>1</v>
      </c>
      <c r="K655" s="2962" t="s">
        <v>1737</v>
      </c>
      <c r="L655" s="2963" t="s">
        <v>1672</v>
      </c>
    </row>
    <row r="656" spans="1:13" s="2932" customFormat="1" ht="15" thickTop="1" x14ac:dyDescent="0.2">
      <c r="A656" s="2947" t="s">
        <v>701</v>
      </c>
      <c r="B656" s="2948">
        <v>-7</v>
      </c>
      <c r="C656" s="2948">
        <v>-8</v>
      </c>
      <c r="D656" s="569"/>
      <c r="E656" s="569"/>
      <c r="F656" s="570">
        <v>0</v>
      </c>
      <c r="G656" s="2948">
        <v>4</v>
      </c>
      <c r="H656" s="2950">
        <v>4</v>
      </c>
      <c r="I656" s="2948">
        <v>0</v>
      </c>
      <c r="J656" s="2951">
        <v>4</v>
      </c>
      <c r="K656" s="2965" t="s">
        <v>1738</v>
      </c>
      <c r="L656" s="2966" t="s">
        <v>1422</v>
      </c>
      <c r="M656" s="2932" t="s">
        <v>1019</v>
      </c>
    </row>
    <row r="657" spans="1:13" s="2942" customFormat="1" x14ac:dyDescent="0.2">
      <c r="A657" s="2954" t="s">
        <v>701</v>
      </c>
      <c r="B657" s="2955"/>
      <c r="C657" s="2955"/>
      <c r="D657" s="567"/>
      <c r="E657" s="567"/>
      <c r="F657" s="2955"/>
      <c r="G657" s="2955"/>
      <c r="H657" s="2957"/>
      <c r="I657" s="2955"/>
      <c r="J657" s="2958"/>
      <c r="K657" s="2968" t="s">
        <v>4888</v>
      </c>
      <c r="L657" s="2953" t="s">
        <v>1422</v>
      </c>
    </row>
    <row r="658" spans="1:13" s="2942" customFormat="1" x14ac:dyDescent="0.2">
      <c r="A658" s="2954" t="s">
        <v>701</v>
      </c>
      <c r="B658" s="2955"/>
      <c r="C658" s="2955"/>
      <c r="D658" s="567"/>
      <c r="E658" s="567"/>
      <c r="F658" s="2955"/>
      <c r="G658" s="2955"/>
      <c r="H658" s="2957"/>
      <c r="I658" s="2955"/>
      <c r="J658" s="2958"/>
      <c r="K658" s="2968" t="s">
        <v>4889</v>
      </c>
      <c r="L658" s="2953" t="s">
        <v>1422</v>
      </c>
    </row>
    <row r="659" spans="1:13" s="2942" customFormat="1" ht="15" thickBot="1" x14ac:dyDescent="0.25">
      <c r="A659" s="2954" t="s">
        <v>701</v>
      </c>
      <c r="B659" s="2955"/>
      <c r="C659" s="2955"/>
      <c r="D659" s="567"/>
      <c r="E659" s="567"/>
      <c r="F659" s="2955"/>
      <c r="G659" s="2955"/>
      <c r="H659" s="2957"/>
      <c r="I659" s="2955"/>
      <c r="J659" s="2958"/>
      <c r="K659" s="2959" t="s">
        <v>1739</v>
      </c>
      <c r="L659" s="2960" t="s">
        <v>1422</v>
      </c>
    </row>
    <row r="660" spans="1:13" s="2932" customFormat="1" ht="15" thickTop="1" x14ac:dyDescent="0.2">
      <c r="A660" s="571" t="s">
        <v>1741</v>
      </c>
      <c r="B660" s="571">
        <v>16</v>
      </c>
      <c r="C660" s="571">
        <v>2</v>
      </c>
      <c r="D660" s="2944"/>
      <c r="E660" s="2944"/>
      <c r="F660" s="570">
        <v>0</v>
      </c>
      <c r="G660" s="571">
        <v>277</v>
      </c>
      <c r="H660" s="2827">
        <v>2</v>
      </c>
      <c r="I660" s="571">
        <v>0</v>
      </c>
      <c r="J660" s="2813">
        <v>2</v>
      </c>
      <c r="K660" s="2945" t="s">
        <v>1740</v>
      </c>
      <c r="L660" s="2946" t="s">
        <v>1672</v>
      </c>
    </row>
    <row r="661" spans="1:13" s="2942" customFormat="1" ht="15" thickBot="1" x14ac:dyDescent="0.25">
      <c r="A661" s="2969" t="s">
        <v>1741</v>
      </c>
      <c r="B661" s="2970"/>
      <c r="C661" s="2970"/>
      <c r="D661" s="552"/>
      <c r="E661" s="552"/>
      <c r="F661" s="2970"/>
      <c r="G661" s="2970"/>
      <c r="H661" s="2971"/>
      <c r="I661" s="2970"/>
      <c r="J661" s="2972"/>
      <c r="K661" s="2973" t="s">
        <v>1742</v>
      </c>
      <c r="L661" s="2974" t="s">
        <v>994</v>
      </c>
    </row>
    <row r="662" spans="1:13" s="2932" customFormat="1" ht="15" thickTop="1" x14ac:dyDescent="0.2">
      <c r="A662" s="2947" t="s">
        <v>710</v>
      </c>
      <c r="B662" s="2948">
        <v>3</v>
      </c>
      <c r="C662" s="2948">
        <v>-3</v>
      </c>
      <c r="D662" s="569"/>
      <c r="E662" s="569"/>
      <c r="F662" s="2948">
        <v>1</v>
      </c>
      <c r="G662" s="2948">
        <v>51</v>
      </c>
      <c r="H662" s="2950">
        <v>3</v>
      </c>
      <c r="I662" s="2948">
        <v>0</v>
      </c>
      <c r="J662" s="2951">
        <v>3</v>
      </c>
      <c r="K662" s="2965" t="s">
        <v>1743</v>
      </c>
      <c r="L662" s="2966" t="s">
        <v>1744</v>
      </c>
    </row>
    <row r="663" spans="1:13" s="2942" customFormat="1" x14ac:dyDescent="0.2">
      <c r="A663" s="2954" t="s">
        <v>710</v>
      </c>
      <c r="B663" s="2955"/>
      <c r="C663" s="2955"/>
      <c r="D663" s="567"/>
      <c r="E663" s="567"/>
      <c r="F663" s="2955"/>
      <c r="G663" s="2955"/>
      <c r="H663" s="2957"/>
      <c r="I663" s="2955"/>
      <c r="J663" s="2958"/>
      <c r="K663" s="2968" t="s">
        <v>1745</v>
      </c>
      <c r="L663" s="2953" t="s">
        <v>990</v>
      </c>
    </row>
    <row r="664" spans="1:13" s="2942" customFormat="1" ht="15" thickBot="1" x14ac:dyDescent="0.25">
      <c r="A664" s="2954" t="s">
        <v>710</v>
      </c>
      <c r="B664" s="2955"/>
      <c r="C664" s="2955"/>
      <c r="D664" s="567"/>
      <c r="E664" s="567"/>
      <c r="F664" s="2955"/>
      <c r="G664" s="2955"/>
      <c r="H664" s="2957"/>
      <c r="I664" s="2955"/>
      <c r="J664" s="2958"/>
      <c r="K664" s="2975" t="s">
        <v>1746</v>
      </c>
      <c r="L664" s="2976" t="s">
        <v>1047</v>
      </c>
    </row>
    <row r="665" spans="1:13" s="2932" customFormat="1" ht="16.5" thickTop="1" thickBot="1" x14ac:dyDescent="0.3">
      <c r="A665" s="45" t="s">
        <v>716</v>
      </c>
      <c r="B665" s="571">
        <v>11</v>
      </c>
      <c r="C665" s="571">
        <v>10</v>
      </c>
      <c r="D665" s="571"/>
      <c r="E665" s="571"/>
      <c r="F665" s="571">
        <v>-3</v>
      </c>
      <c r="G665" s="571">
        <v>32</v>
      </c>
      <c r="H665" s="2827"/>
      <c r="I665" s="571"/>
      <c r="J665" s="2813"/>
      <c r="K665" s="512"/>
      <c r="L665" s="512"/>
    </row>
    <row r="666" spans="1:13" s="67" customFormat="1" ht="15.75" customHeight="1" thickTop="1" x14ac:dyDescent="0.2">
      <c r="A666" s="19" t="s">
        <v>1747</v>
      </c>
      <c r="B666" s="568">
        <v>66</v>
      </c>
      <c r="C666" s="568">
        <v>37</v>
      </c>
      <c r="D666" s="569"/>
      <c r="E666" s="569"/>
      <c r="F666" s="568">
        <v>-11</v>
      </c>
      <c r="G666" s="568">
        <v>742</v>
      </c>
      <c r="H666" s="2826">
        <v>4</v>
      </c>
      <c r="I666" s="568">
        <v>0</v>
      </c>
      <c r="J666" s="2812">
        <v>4</v>
      </c>
      <c r="K666" s="601" t="s">
        <v>1748</v>
      </c>
      <c r="L666" s="602" t="s">
        <v>994</v>
      </c>
      <c r="M666" s="67" t="s">
        <v>1019</v>
      </c>
    </row>
    <row r="667" spans="1:13" x14ac:dyDescent="0.2">
      <c r="A667" s="32" t="s">
        <v>1747</v>
      </c>
      <c r="B667" s="566"/>
      <c r="C667" s="566"/>
      <c r="D667" s="567"/>
      <c r="E667" s="567"/>
      <c r="F667" s="566"/>
      <c r="G667" s="566"/>
      <c r="H667" s="2825"/>
      <c r="I667" s="566"/>
      <c r="J667" s="2811"/>
      <c r="K667" s="603" t="s">
        <v>1749</v>
      </c>
      <c r="L667" s="596" t="s">
        <v>994</v>
      </c>
    </row>
    <row r="668" spans="1:13" x14ac:dyDescent="0.2">
      <c r="A668" s="32" t="s">
        <v>1747</v>
      </c>
      <c r="B668" s="566"/>
      <c r="C668" s="566"/>
      <c r="D668" s="567"/>
      <c r="E668" s="567"/>
      <c r="F668" s="566"/>
      <c r="G668" s="566"/>
      <c r="H668" s="2825"/>
      <c r="I668" s="566"/>
      <c r="J668" s="2811"/>
      <c r="K668" s="603" t="s">
        <v>1750</v>
      </c>
      <c r="L668" s="596" t="s">
        <v>1237</v>
      </c>
    </row>
    <row r="669" spans="1:13" ht="15" thickBot="1" x14ac:dyDescent="0.25">
      <c r="A669" s="32" t="s">
        <v>1747</v>
      </c>
      <c r="B669" s="566"/>
      <c r="C669" s="566"/>
      <c r="D669" s="567"/>
      <c r="E669" s="567"/>
      <c r="F669" s="566"/>
      <c r="G669" s="566"/>
      <c r="H669" s="2825"/>
      <c r="I669" s="566"/>
      <c r="J669" s="2811"/>
      <c r="K669" s="597" t="s">
        <v>1751</v>
      </c>
      <c r="L669" s="598" t="s">
        <v>1178</v>
      </c>
    </row>
    <row r="670" spans="1:13" s="67" customFormat="1" ht="15" thickTop="1" x14ac:dyDescent="0.2">
      <c r="A670" s="43" t="s">
        <v>731</v>
      </c>
      <c r="B670" s="571">
        <v>21</v>
      </c>
      <c r="C670" s="571">
        <v>10</v>
      </c>
      <c r="D670" s="561"/>
      <c r="E670" s="561"/>
      <c r="F670" s="571">
        <v>-2</v>
      </c>
      <c r="G670" s="571">
        <v>71</v>
      </c>
      <c r="H670" s="2827">
        <v>6</v>
      </c>
      <c r="I670" s="571">
        <v>0</v>
      </c>
      <c r="J670" s="2813">
        <v>6</v>
      </c>
      <c r="K670" s="601" t="s">
        <v>1752</v>
      </c>
      <c r="L670" s="602" t="s">
        <v>990</v>
      </c>
    </row>
    <row r="671" spans="1:13" x14ac:dyDescent="0.2">
      <c r="A671" s="32" t="s">
        <v>731</v>
      </c>
      <c r="B671" s="566"/>
      <c r="C671" s="566"/>
      <c r="D671" s="567"/>
      <c r="E671" s="567"/>
      <c r="F671" s="566"/>
      <c r="G671" s="566"/>
      <c r="H671" s="2825"/>
      <c r="I671" s="566"/>
      <c r="J671" s="2811"/>
      <c r="K671" s="603" t="s">
        <v>1753</v>
      </c>
      <c r="L671" s="596" t="s">
        <v>996</v>
      </c>
    </row>
    <row r="672" spans="1:13" x14ac:dyDescent="0.2">
      <c r="A672" s="32" t="s">
        <v>731</v>
      </c>
      <c r="B672" s="566"/>
      <c r="C672" s="566"/>
      <c r="D672" s="567"/>
      <c r="E672" s="567"/>
      <c r="F672" s="566"/>
      <c r="G672" s="566"/>
      <c r="H672" s="2825"/>
      <c r="I672" s="566"/>
      <c r="J672" s="2811"/>
      <c r="K672" s="603" t="s">
        <v>1754</v>
      </c>
      <c r="L672" s="596" t="s">
        <v>996</v>
      </c>
    </row>
    <row r="673" spans="1:13" x14ac:dyDescent="0.2">
      <c r="A673" s="32" t="s">
        <v>731</v>
      </c>
      <c r="B673" s="566"/>
      <c r="C673" s="566"/>
      <c r="D673" s="567"/>
      <c r="E673" s="567"/>
      <c r="F673" s="566"/>
      <c r="G673" s="566"/>
      <c r="H673" s="2825"/>
      <c r="I673" s="566"/>
      <c r="J673" s="2811"/>
      <c r="K673" s="603" t="s">
        <v>1755</v>
      </c>
      <c r="L673" s="596" t="s">
        <v>1001</v>
      </c>
    </row>
    <row r="674" spans="1:13" x14ac:dyDescent="0.2">
      <c r="A674" s="32" t="s">
        <v>731</v>
      </c>
      <c r="B674" s="566"/>
      <c r="C674" s="566"/>
      <c r="D674" s="567"/>
      <c r="E674" s="567"/>
      <c r="F674" s="566"/>
      <c r="G674" s="566"/>
      <c r="H674" s="2825"/>
      <c r="I674" s="566"/>
      <c r="J674" s="2811"/>
      <c r="K674" s="603" t="s">
        <v>1756</v>
      </c>
      <c r="L674" s="596" t="s">
        <v>1757</v>
      </c>
    </row>
    <row r="675" spans="1:13" ht="15" thickBot="1" x14ac:dyDescent="0.25">
      <c r="A675" s="32" t="s">
        <v>731</v>
      </c>
      <c r="B675" s="566"/>
      <c r="C675" s="566"/>
      <c r="D675" s="567"/>
      <c r="E675" s="567"/>
      <c r="F675" s="566"/>
      <c r="G675" s="566"/>
      <c r="H675" s="2825"/>
      <c r="I675" s="566"/>
      <c r="J675" s="2811"/>
      <c r="K675" s="597" t="s">
        <v>1758</v>
      </c>
      <c r="L675" s="598" t="s">
        <v>1047</v>
      </c>
    </row>
    <row r="676" spans="1:13" s="67" customFormat="1" ht="15" thickTop="1" x14ac:dyDescent="0.2">
      <c r="A676" s="19" t="s">
        <v>772</v>
      </c>
      <c r="B676" s="568">
        <v>21</v>
      </c>
      <c r="C676" s="568">
        <v>7</v>
      </c>
      <c r="D676" s="569"/>
      <c r="E676" s="569"/>
      <c r="F676" s="568">
        <v>-2</v>
      </c>
      <c r="G676" s="568">
        <v>212</v>
      </c>
      <c r="H676" s="2826">
        <v>5</v>
      </c>
      <c r="I676" s="568">
        <v>0</v>
      </c>
      <c r="J676" s="2812">
        <v>5</v>
      </c>
      <c r="K676" s="601" t="s">
        <v>1759</v>
      </c>
      <c r="L676" s="602" t="s">
        <v>1047</v>
      </c>
    </row>
    <row r="677" spans="1:13" x14ac:dyDescent="0.2">
      <c r="A677" s="32" t="s">
        <v>772</v>
      </c>
      <c r="B677" s="566"/>
      <c r="C677" s="566"/>
      <c r="D677" s="567"/>
      <c r="E677" s="567"/>
      <c r="F677" s="566"/>
      <c r="G677" s="566"/>
      <c r="H677" s="2825"/>
      <c r="I677" s="566"/>
      <c r="J677" s="2811"/>
      <c r="K677" s="603" t="s">
        <v>1760</v>
      </c>
      <c r="L677" s="596" t="s">
        <v>990</v>
      </c>
    </row>
    <row r="678" spans="1:13" x14ac:dyDescent="0.2">
      <c r="A678" s="32" t="s">
        <v>772</v>
      </c>
      <c r="B678" s="566"/>
      <c r="C678" s="566"/>
      <c r="D678" s="567"/>
      <c r="E678" s="567"/>
      <c r="F678" s="566"/>
      <c r="G678" s="566"/>
      <c r="H678" s="2825"/>
      <c r="I678" s="566"/>
      <c r="J678" s="2811"/>
      <c r="K678" s="603" t="s">
        <v>1761</v>
      </c>
      <c r="L678" s="596" t="s">
        <v>1744</v>
      </c>
    </row>
    <row r="679" spans="1:13" x14ac:dyDescent="0.2">
      <c r="A679" s="32" t="s">
        <v>772</v>
      </c>
      <c r="B679" s="566"/>
      <c r="C679" s="566"/>
      <c r="D679" s="567"/>
      <c r="E679" s="567"/>
      <c r="F679" s="566"/>
      <c r="G679" s="566"/>
      <c r="H679" s="2825"/>
      <c r="I679" s="566"/>
      <c r="J679" s="2811"/>
      <c r="K679" s="603" t="s">
        <v>1762</v>
      </c>
      <c r="L679" s="596" t="s">
        <v>1005</v>
      </c>
    </row>
    <row r="680" spans="1:13" ht="15" thickBot="1" x14ac:dyDescent="0.25">
      <c r="A680" s="32" t="s">
        <v>772</v>
      </c>
      <c r="B680" s="566"/>
      <c r="C680" s="566"/>
      <c r="D680" s="567"/>
      <c r="E680" s="567"/>
      <c r="F680" s="566"/>
      <c r="G680" s="566"/>
      <c r="H680" s="2825"/>
      <c r="I680" s="566"/>
      <c r="J680" s="2811"/>
      <c r="K680" s="597" t="s">
        <v>1763</v>
      </c>
      <c r="L680" s="598" t="s">
        <v>1487</v>
      </c>
    </row>
    <row r="681" spans="1:13" s="67" customFormat="1" ht="15" thickTop="1" x14ac:dyDescent="0.2">
      <c r="A681" s="19" t="s">
        <v>1764</v>
      </c>
      <c r="B681" s="568">
        <v>55</v>
      </c>
      <c r="C681" s="568">
        <v>17</v>
      </c>
      <c r="D681" s="569"/>
      <c r="E681" s="569"/>
      <c r="F681" s="568">
        <v>-10</v>
      </c>
      <c r="G681" s="568">
        <v>280</v>
      </c>
      <c r="H681" s="2826">
        <v>3</v>
      </c>
      <c r="I681" s="568">
        <v>0</v>
      </c>
      <c r="J681" s="2812">
        <v>3</v>
      </c>
      <c r="K681" s="601" t="s">
        <v>1765</v>
      </c>
      <c r="L681" s="602" t="s">
        <v>994</v>
      </c>
    </row>
    <row r="682" spans="1:13" x14ac:dyDescent="0.2">
      <c r="A682" s="32" t="s">
        <v>1764</v>
      </c>
      <c r="B682" s="566"/>
      <c r="C682" s="566"/>
      <c r="D682" s="567"/>
      <c r="E682" s="567"/>
      <c r="F682" s="566"/>
      <c r="G682" s="566"/>
      <c r="H682" s="2825"/>
      <c r="I682" s="566"/>
      <c r="J682" s="2811"/>
      <c r="K682" s="603" t="s">
        <v>1766</v>
      </c>
      <c r="L682" s="596" t="s">
        <v>1237</v>
      </c>
    </row>
    <row r="683" spans="1:13" ht="15" thickBot="1" x14ac:dyDescent="0.25">
      <c r="A683" s="32" t="s">
        <v>1764</v>
      </c>
      <c r="B683" s="566"/>
      <c r="C683" s="566"/>
      <c r="D683" s="567"/>
      <c r="E683" s="567"/>
      <c r="F683" s="566"/>
      <c r="G683" s="566"/>
      <c r="H683" s="2825"/>
      <c r="I683" s="566"/>
      <c r="J683" s="2811"/>
      <c r="K683" s="597" t="s">
        <v>1767</v>
      </c>
      <c r="L683" s="598" t="s">
        <v>994</v>
      </c>
      <c r="M683" s="39" t="s">
        <v>1019</v>
      </c>
    </row>
    <row r="684" spans="1:13" s="67" customFormat="1" ht="15" thickTop="1" x14ac:dyDescent="0.2">
      <c r="A684" s="19" t="s">
        <v>788</v>
      </c>
      <c r="B684" s="568">
        <v>31</v>
      </c>
      <c r="C684" s="568">
        <v>4</v>
      </c>
      <c r="D684" s="569"/>
      <c r="E684" s="569"/>
      <c r="F684" s="568">
        <v>-2</v>
      </c>
      <c r="G684" s="568">
        <v>149</v>
      </c>
      <c r="H684" s="2826">
        <v>2</v>
      </c>
      <c r="I684" s="568">
        <v>0</v>
      </c>
      <c r="J684" s="2812">
        <v>2</v>
      </c>
      <c r="K684" s="601" t="s">
        <v>1768</v>
      </c>
      <c r="L684" s="602" t="s">
        <v>994</v>
      </c>
    </row>
    <row r="685" spans="1:13" ht="15" thickBot="1" x14ac:dyDescent="0.25">
      <c r="A685" s="32" t="s">
        <v>788</v>
      </c>
      <c r="B685" s="566"/>
      <c r="C685" s="566"/>
      <c r="D685" s="567"/>
      <c r="E685" s="567"/>
      <c r="F685" s="566"/>
      <c r="G685" s="566"/>
      <c r="H685" s="2825"/>
      <c r="I685" s="566"/>
      <c r="J685" s="2811"/>
      <c r="K685" s="597" t="s">
        <v>1769</v>
      </c>
      <c r="L685" s="598" t="s">
        <v>990</v>
      </c>
    </row>
    <row r="686" spans="1:13" s="67" customFormat="1" ht="15" thickTop="1" x14ac:dyDescent="0.2">
      <c r="A686" s="19" t="s">
        <v>799</v>
      </c>
      <c r="B686" s="568">
        <v>2</v>
      </c>
      <c r="C686" s="568">
        <v>1</v>
      </c>
      <c r="D686" s="569"/>
      <c r="E686" s="569"/>
      <c r="F686" s="570">
        <v>0</v>
      </c>
      <c r="G686" s="568">
        <v>7</v>
      </c>
      <c r="H686" s="2826">
        <v>2</v>
      </c>
      <c r="I686" s="568">
        <v>0</v>
      </c>
      <c r="J686" s="2812">
        <v>2</v>
      </c>
      <c r="K686" s="601" t="s">
        <v>1770</v>
      </c>
      <c r="L686" s="602" t="s">
        <v>1001</v>
      </c>
    </row>
    <row r="687" spans="1:13" ht="15" thickBot="1" x14ac:dyDescent="0.25">
      <c r="A687" s="32" t="s">
        <v>799</v>
      </c>
      <c r="B687" s="566"/>
      <c r="C687" s="566"/>
      <c r="D687" s="567"/>
      <c r="E687" s="567"/>
      <c r="F687" s="566"/>
      <c r="G687" s="566"/>
      <c r="H687" s="2825"/>
      <c r="I687" s="566"/>
      <c r="J687" s="2811"/>
      <c r="K687" s="597" t="s">
        <v>1771</v>
      </c>
      <c r="L687" s="598" t="s">
        <v>990</v>
      </c>
    </row>
    <row r="688" spans="1:13" s="67" customFormat="1" ht="15" thickTop="1" x14ac:dyDescent="0.2">
      <c r="A688" s="19" t="s">
        <v>804</v>
      </c>
      <c r="B688" s="568">
        <v>7</v>
      </c>
      <c r="C688" s="568">
        <v>3</v>
      </c>
      <c r="D688" s="569"/>
      <c r="E688" s="569"/>
      <c r="F688" s="568">
        <v>-1</v>
      </c>
      <c r="G688" s="568">
        <v>91</v>
      </c>
      <c r="H688" s="2826">
        <v>3</v>
      </c>
      <c r="I688" s="568">
        <v>0</v>
      </c>
      <c r="J688" s="2812">
        <v>3</v>
      </c>
      <c r="K688" s="601" t="s">
        <v>1772</v>
      </c>
      <c r="L688" s="602" t="s">
        <v>1001</v>
      </c>
    </row>
    <row r="689" spans="1:12" x14ac:dyDescent="0.2">
      <c r="A689" s="32" t="s">
        <v>804</v>
      </c>
      <c r="B689" s="566"/>
      <c r="C689" s="566"/>
      <c r="D689" s="567"/>
      <c r="E689" s="567"/>
      <c r="F689" s="566"/>
      <c r="G689" s="566"/>
      <c r="H689" s="2825"/>
      <c r="I689" s="566"/>
      <c r="J689" s="2811"/>
      <c r="K689" s="603" t="s">
        <v>1773</v>
      </c>
      <c r="L689" s="596" t="s">
        <v>992</v>
      </c>
    </row>
    <row r="690" spans="1:12" ht="15" thickBot="1" x14ac:dyDescent="0.25">
      <c r="A690" s="32" t="s">
        <v>804</v>
      </c>
      <c r="B690" s="566"/>
      <c r="C690" s="566"/>
      <c r="D690" s="567"/>
      <c r="E690" s="567"/>
      <c r="F690" s="566"/>
      <c r="G690" s="566"/>
      <c r="H690" s="2825"/>
      <c r="I690" s="566"/>
      <c r="J690" s="2811"/>
      <c r="K690" s="597" t="s">
        <v>1774</v>
      </c>
      <c r="L690" s="598" t="s">
        <v>990</v>
      </c>
    </row>
    <row r="691" spans="1:12" s="67" customFormat="1" ht="15" thickTop="1" x14ac:dyDescent="0.2">
      <c r="A691" s="19" t="s">
        <v>868</v>
      </c>
      <c r="B691" s="568">
        <v>16</v>
      </c>
      <c r="C691" s="568">
        <v>7</v>
      </c>
      <c r="D691" s="569"/>
      <c r="E691" s="569"/>
      <c r="F691" s="568">
        <v>-3</v>
      </c>
      <c r="G691" s="568">
        <v>70</v>
      </c>
      <c r="H691" s="2826">
        <v>2</v>
      </c>
      <c r="I691" s="568">
        <v>0</v>
      </c>
      <c r="J691" s="2812">
        <v>2</v>
      </c>
      <c r="K691" s="601" t="s">
        <v>1775</v>
      </c>
      <c r="L691" s="602" t="s">
        <v>1689</v>
      </c>
    </row>
    <row r="692" spans="1:12" ht="15" thickBot="1" x14ac:dyDescent="0.25">
      <c r="A692" s="32" t="s">
        <v>868</v>
      </c>
      <c r="B692" s="566"/>
      <c r="C692" s="566"/>
      <c r="D692" s="567"/>
      <c r="E692" s="567"/>
      <c r="F692" s="566"/>
      <c r="G692" s="566"/>
      <c r="H692" s="2825"/>
      <c r="I692" s="566"/>
      <c r="J692" s="2811"/>
      <c r="K692" s="597" t="s">
        <v>1776</v>
      </c>
      <c r="L692" s="598" t="s">
        <v>1777</v>
      </c>
    </row>
    <row r="693" spans="1:12" s="67" customFormat="1" ht="15" thickTop="1" x14ac:dyDescent="0.2">
      <c r="A693" s="43" t="s">
        <v>878</v>
      </c>
      <c r="B693" s="571">
        <v>69</v>
      </c>
      <c r="C693" s="571">
        <v>39</v>
      </c>
      <c r="D693" s="561"/>
      <c r="E693" s="561"/>
      <c r="F693" s="571">
        <v>-6</v>
      </c>
      <c r="G693" s="571">
        <v>166</v>
      </c>
      <c r="H693" s="2827">
        <v>7</v>
      </c>
      <c r="I693" s="571">
        <v>0</v>
      </c>
      <c r="J693" s="2813">
        <v>7</v>
      </c>
      <c r="K693" s="601" t="s">
        <v>1778</v>
      </c>
      <c r="L693" s="602" t="s">
        <v>1047</v>
      </c>
    </row>
    <row r="694" spans="1:12" x14ac:dyDescent="0.2">
      <c r="A694" s="32" t="s">
        <v>878</v>
      </c>
      <c r="B694" s="566"/>
      <c r="C694" s="566"/>
      <c r="D694" s="567"/>
      <c r="E694" s="567"/>
      <c r="F694" s="566"/>
      <c r="G694" s="566"/>
      <c r="H694" s="2825"/>
      <c r="I694" s="566"/>
      <c r="J694" s="2811"/>
      <c r="K694" s="603" t="s">
        <v>4890</v>
      </c>
      <c r="L694" s="596" t="s">
        <v>1047</v>
      </c>
    </row>
    <row r="695" spans="1:12" x14ac:dyDescent="0.2">
      <c r="A695" s="32" t="s">
        <v>878</v>
      </c>
      <c r="B695" s="566"/>
      <c r="C695" s="566"/>
      <c r="D695" s="567"/>
      <c r="E695" s="567"/>
      <c r="F695" s="566"/>
      <c r="G695" s="566"/>
      <c r="H695" s="2825"/>
      <c r="I695" s="566"/>
      <c r="J695" s="2811"/>
      <c r="K695" s="603" t="s">
        <v>1779</v>
      </c>
      <c r="L695" s="596" t="s">
        <v>990</v>
      </c>
    </row>
    <row r="696" spans="1:12" x14ac:dyDescent="0.2">
      <c r="A696" s="32" t="s">
        <v>878</v>
      </c>
      <c r="B696" s="566"/>
      <c r="C696" s="566"/>
      <c r="D696" s="567"/>
      <c r="E696" s="567"/>
      <c r="F696" s="566"/>
      <c r="G696" s="566"/>
      <c r="H696" s="2825"/>
      <c r="I696" s="566"/>
      <c r="J696" s="2811"/>
      <c r="K696" s="603" t="s">
        <v>1780</v>
      </c>
      <c r="L696" s="596" t="s">
        <v>1047</v>
      </c>
    </row>
    <row r="697" spans="1:12" x14ac:dyDescent="0.2">
      <c r="A697" s="32" t="s">
        <v>878</v>
      </c>
      <c r="B697" s="566"/>
      <c r="C697" s="566"/>
      <c r="D697" s="567"/>
      <c r="E697" s="567"/>
      <c r="F697" s="566"/>
      <c r="G697" s="566"/>
      <c r="H697" s="2825"/>
      <c r="I697" s="566"/>
      <c r="J697" s="2811"/>
      <c r="K697" s="603" t="s">
        <v>1781</v>
      </c>
      <c r="L697" s="596" t="s">
        <v>1672</v>
      </c>
    </row>
    <row r="698" spans="1:12" x14ac:dyDescent="0.2">
      <c r="A698" s="32" t="s">
        <v>878</v>
      </c>
      <c r="B698" s="566"/>
      <c r="C698" s="566"/>
      <c r="D698" s="567"/>
      <c r="E698" s="567"/>
      <c r="F698" s="566"/>
      <c r="G698" s="566"/>
      <c r="H698" s="2825"/>
      <c r="I698" s="566"/>
      <c r="J698" s="2811"/>
      <c r="K698" s="603" t="s">
        <v>1782</v>
      </c>
      <c r="L698" s="596" t="s">
        <v>1047</v>
      </c>
    </row>
    <row r="699" spans="1:12" ht="15" thickBot="1" x14ac:dyDescent="0.25">
      <c r="A699" s="32" t="s">
        <v>878</v>
      </c>
      <c r="B699" s="566"/>
      <c r="C699" s="566"/>
      <c r="D699" s="567"/>
      <c r="E699" s="567"/>
      <c r="F699" s="566"/>
      <c r="G699" s="566"/>
      <c r="H699" s="2825"/>
      <c r="I699" s="566"/>
      <c r="J699" s="2811"/>
      <c r="K699" s="597" t="s">
        <v>1783</v>
      </c>
      <c r="L699" s="598" t="s">
        <v>1007</v>
      </c>
    </row>
    <row r="700" spans="1:12" s="67" customFormat="1" ht="15.75" thickTop="1" thickBot="1" x14ac:dyDescent="0.25">
      <c r="A700" s="19" t="s">
        <v>886</v>
      </c>
      <c r="B700" s="568">
        <v>1</v>
      </c>
      <c r="C700" s="570">
        <v>0</v>
      </c>
      <c r="D700" s="569"/>
      <c r="E700" s="569"/>
      <c r="F700" s="570">
        <v>0</v>
      </c>
      <c r="G700" s="568">
        <v>8</v>
      </c>
      <c r="H700" s="2826">
        <v>1</v>
      </c>
      <c r="I700" s="568">
        <v>0</v>
      </c>
      <c r="J700" s="2812">
        <v>1</v>
      </c>
      <c r="K700" s="599" t="s">
        <v>1784</v>
      </c>
      <c r="L700" s="600" t="s">
        <v>990</v>
      </c>
    </row>
    <row r="701" spans="1:12" s="67" customFormat="1" ht="15" thickTop="1" x14ac:dyDescent="0.2">
      <c r="A701" s="19" t="s">
        <v>890</v>
      </c>
      <c r="B701" s="568">
        <v>3</v>
      </c>
      <c r="C701" s="568">
        <v>1</v>
      </c>
      <c r="D701" s="569"/>
      <c r="E701" s="569"/>
      <c r="F701" s="570">
        <v>0</v>
      </c>
      <c r="G701" s="568">
        <v>16</v>
      </c>
      <c r="H701" s="2826">
        <v>2</v>
      </c>
      <c r="I701" s="568">
        <v>0</v>
      </c>
      <c r="J701" s="2812">
        <v>2</v>
      </c>
      <c r="K701" s="601" t="s">
        <v>1785</v>
      </c>
      <c r="L701" s="602" t="s">
        <v>990</v>
      </c>
    </row>
    <row r="702" spans="1:12" ht="15" thickBot="1" x14ac:dyDescent="0.25">
      <c r="A702" s="32" t="s">
        <v>890</v>
      </c>
      <c r="B702" s="566"/>
      <c r="C702" s="566"/>
      <c r="D702" s="567"/>
      <c r="E702" s="567"/>
      <c r="F702" s="566"/>
      <c r="G702" s="566"/>
      <c r="H702" s="2825"/>
      <c r="I702" s="566"/>
      <c r="J702" s="2811"/>
      <c r="K702" s="597" t="s">
        <v>1786</v>
      </c>
      <c r="L702" s="598" t="s">
        <v>1001</v>
      </c>
    </row>
    <row r="703" spans="1:12" s="67" customFormat="1" ht="15" thickTop="1" x14ac:dyDescent="0.2">
      <c r="A703" s="43" t="s">
        <v>898</v>
      </c>
      <c r="B703" s="571">
        <v>5</v>
      </c>
      <c r="C703" s="571">
        <v>-14</v>
      </c>
      <c r="D703" s="2944"/>
      <c r="E703" s="2944"/>
      <c r="F703" s="571">
        <v>0</v>
      </c>
      <c r="G703" s="571">
        <v>71</v>
      </c>
      <c r="H703" s="2827">
        <v>5</v>
      </c>
      <c r="I703" s="571">
        <v>0</v>
      </c>
      <c r="J703" s="2813">
        <v>5</v>
      </c>
      <c r="K703" s="601" t="s">
        <v>1787</v>
      </c>
      <c r="L703" s="604" t="s">
        <v>994</v>
      </c>
    </row>
    <row r="704" spans="1:12" x14ac:dyDescent="0.2">
      <c r="A704" s="32" t="s">
        <v>898</v>
      </c>
      <c r="B704" s="566"/>
      <c r="C704" s="566"/>
      <c r="D704" s="567"/>
      <c r="E704" s="567"/>
      <c r="F704" s="566"/>
      <c r="G704" s="566"/>
      <c r="H704" s="2825"/>
      <c r="I704" s="566"/>
      <c r="J704" s="2811"/>
      <c r="K704" s="603" t="s">
        <v>1788</v>
      </c>
      <c r="L704" s="605" t="s">
        <v>1684</v>
      </c>
    </row>
    <row r="705" spans="1:13" x14ac:dyDescent="0.2">
      <c r="A705" s="32" t="s">
        <v>898</v>
      </c>
      <c r="B705" s="566"/>
      <c r="C705" s="566"/>
      <c r="D705" s="567"/>
      <c r="E705" s="567"/>
      <c r="F705" s="566"/>
      <c r="G705" s="566"/>
      <c r="H705" s="2825"/>
      <c r="I705" s="566"/>
      <c r="J705" s="2811"/>
      <c r="K705" s="603" t="s">
        <v>1789</v>
      </c>
      <c r="L705" s="605" t="s">
        <v>990</v>
      </c>
    </row>
    <row r="706" spans="1:13" x14ac:dyDescent="0.2">
      <c r="A706" s="32" t="s">
        <v>898</v>
      </c>
      <c r="B706" s="566"/>
      <c r="C706" s="566"/>
      <c r="D706" s="567"/>
      <c r="E706" s="567"/>
      <c r="F706" s="566"/>
      <c r="G706" s="566"/>
      <c r="H706" s="2825"/>
      <c r="I706" s="566"/>
      <c r="J706" s="2811"/>
      <c r="K706" s="603" t="s">
        <v>1790</v>
      </c>
      <c r="L706" s="605" t="s">
        <v>1047</v>
      </c>
    </row>
    <row r="707" spans="1:13" ht="15" thickBot="1" x14ac:dyDescent="0.25">
      <c r="A707" s="32" t="s">
        <v>898</v>
      </c>
      <c r="B707" s="566"/>
      <c r="C707" s="566"/>
      <c r="D707" s="567"/>
      <c r="E707" s="567"/>
      <c r="F707" s="566"/>
      <c r="G707" s="566"/>
      <c r="H707" s="2825"/>
      <c r="I707" s="566"/>
      <c r="J707" s="2811"/>
      <c r="K707" s="597" t="s">
        <v>1791</v>
      </c>
      <c r="L707" s="606" t="s">
        <v>1047</v>
      </c>
    </row>
    <row r="708" spans="1:13" s="67" customFormat="1" ht="15" thickTop="1" x14ac:dyDescent="0.2">
      <c r="A708" s="19" t="s">
        <v>906</v>
      </c>
      <c r="B708" s="568">
        <v>2</v>
      </c>
      <c r="C708" s="568">
        <v>2</v>
      </c>
      <c r="D708" s="569"/>
      <c r="E708" s="569"/>
      <c r="F708" s="570">
        <v>0</v>
      </c>
      <c r="G708" s="568">
        <v>20</v>
      </c>
      <c r="H708" s="2826">
        <v>2</v>
      </c>
      <c r="I708" s="568">
        <v>0</v>
      </c>
      <c r="J708" s="2812">
        <v>2</v>
      </c>
      <c r="K708" s="601" t="s">
        <v>1792</v>
      </c>
      <c r="L708" s="604" t="s">
        <v>990</v>
      </c>
    </row>
    <row r="709" spans="1:13" ht="15" thickBot="1" x14ac:dyDescent="0.25">
      <c r="A709" s="32" t="s">
        <v>906</v>
      </c>
      <c r="B709" s="566"/>
      <c r="C709" s="566"/>
      <c r="D709" s="567"/>
      <c r="E709" s="567"/>
      <c r="F709" s="566"/>
      <c r="G709" s="566"/>
      <c r="H709" s="2825"/>
      <c r="I709" s="566"/>
      <c r="J709" s="2811"/>
      <c r="K709" s="597" t="s">
        <v>1793</v>
      </c>
      <c r="L709" s="606" t="s">
        <v>1047</v>
      </c>
    </row>
    <row r="710" spans="1:13" s="67" customFormat="1" ht="15.75" thickTop="1" thickBot="1" x14ac:dyDescent="0.25">
      <c r="A710" s="19" t="s">
        <v>911</v>
      </c>
      <c r="B710" s="568">
        <v>5</v>
      </c>
      <c r="C710" s="570">
        <v>0</v>
      </c>
      <c r="D710" s="569"/>
      <c r="E710" s="569"/>
      <c r="F710" s="570">
        <v>0</v>
      </c>
      <c r="G710" s="568">
        <v>71</v>
      </c>
      <c r="H710" s="2826">
        <v>1</v>
      </c>
      <c r="I710" s="568">
        <v>0</v>
      </c>
      <c r="J710" s="2812">
        <v>1</v>
      </c>
      <c r="K710" s="599" t="s">
        <v>1794</v>
      </c>
      <c r="L710" s="607" t="s">
        <v>1795</v>
      </c>
    </row>
    <row r="711" spans="1:13" s="67" customFormat="1" ht="15" thickTop="1" x14ac:dyDescent="0.2">
      <c r="A711" s="19" t="s">
        <v>913</v>
      </c>
      <c r="B711" s="568">
        <v>33</v>
      </c>
      <c r="C711" s="568">
        <v>6</v>
      </c>
      <c r="D711" s="569"/>
      <c r="E711" s="569"/>
      <c r="F711" s="568">
        <v>-2</v>
      </c>
      <c r="G711" s="568">
        <v>449</v>
      </c>
      <c r="H711" s="2826">
        <v>8</v>
      </c>
      <c r="I711" s="568">
        <v>0</v>
      </c>
      <c r="J711" s="2812">
        <v>8</v>
      </c>
      <c r="K711" s="601" t="s">
        <v>1796</v>
      </c>
      <c r="L711" s="602" t="s">
        <v>1328</v>
      </c>
    </row>
    <row r="712" spans="1:13" x14ac:dyDescent="0.2">
      <c r="A712" s="32" t="s">
        <v>913</v>
      </c>
      <c r="B712" s="566"/>
      <c r="C712" s="566"/>
      <c r="D712" s="567"/>
      <c r="E712" s="567"/>
      <c r="F712" s="566"/>
      <c r="G712" s="566"/>
      <c r="H712" s="2825"/>
      <c r="I712" s="566"/>
      <c r="J712" s="2811"/>
      <c r="K712" s="603" t="s">
        <v>1797</v>
      </c>
      <c r="L712" s="596" t="s">
        <v>994</v>
      </c>
    </row>
    <row r="713" spans="1:13" x14ac:dyDescent="0.2">
      <c r="A713" s="32" t="s">
        <v>913</v>
      </c>
      <c r="B713" s="566"/>
      <c r="C713" s="566"/>
      <c r="D713" s="567"/>
      <c r="E713" s="567"/>
      <c r="F713" s="566"/>
      <c r="G713" s="566"/>
      <c r="H713" s="2825"/>
      <c r="I713" s="566"/>
      <c r="J713" s="2811"/>
      <c r="K713" s="603" t="s">
        <v>1798</v>
      </c>
      <c r="L713" s="596" t="s">
        <v>1422</v>
      </c>
    </row>
    <row r="714" spans="1:13" x14ac:dyDescent="0.2">
      <c r="A714" s="32" t="s">
        <v>913</v>
      </c>
      <c r="B714" s="566"/>
      <c r="C714" s="566"/>
      <c r="D714" s="567"/>
      <c r="E714" s="567"/>
      <c r="F714" s="566"/>
      <c r="G714" s="566"/>
      <c r="H714" s="2825"/>
      <c r="I714" s="566"/>
      <c r="J714" s="2811"/>
      <c r="K714" s="603" t="s">
        <v>1799</v>
      </c>
      <c r="L714" s="596" t="s">
        <v>1110</v>
      </c>
    </row>
    <row r="715" spans="1:13" x14ac:dyDescent="0.2">
      <c r="A715" s="32" t="s">
        <v>913</v>
      </c>
      <c r="B715" s="566"/>
      <c r="C715" s="566"/>
      <c r="D715" s="567"/>
      <c r="E715" s="567"/>
      <c r="F715" s="566"/>
      <c r="G715" s="566"/>
      <c r="H715" s="2825"/>
      <c r="I715" s="566"/>
      <c r="J715" s="2811"/>
      <c r="K715" s="603" t="s">
        <v>1800</v>
      </c>
      <c r="L715" s="596" t="s">
        <v>1422</v>
      </c>
      <c r="M715" s="39" t="s">
        <v>1019</v>
      </c>
    </row>
    <row r="716" spans="1:13" x14ac:dyDescent="0.2">
      <c r="A716" s="32" t="s">
        <v>913</v>
      </c>
      <c r="B716" s="566"/>
      <c r="C716" s="566"/>
      <c r="D716" s="567"/>
      <c r="E716" s="567"/>
      <c r="F716" s="566"/>
      <c r="G716" s="566"/>
      <c r="H716" s="2825"/>
      <c r="I716" s="566"/>
      <c r="J716" s="2811"/>
      <c r="K716" s="603" t="s">
        <v>1801</v>
      </c>
      <c r="L716" s="596" t="s">
        <v>1422</v>
      </c>
    </row>
    <row r="717" spans="1:13" x14ac:dyDescent="0.2">
      <c r="A717" s="32" t="s">
        <v>913</v>
      </c>
      <c r="B717" s="566"/>
      <c r="C717" s="566"/>
      <c r="D717" s="567"/>
      <c r="E717" s="567"/>
      <c r="F717" s="566"/>
      <c r="G717" s="566"/>
      <c r="H717" s="2825"/>
      <c r="I717" s="566"/>
      <c r="J717" s="2811"/>
      <c r="K717" s="603" t="s">
        <v>1802</v>
      </c>
      <c r="L717" s="596" t="s">
        <v>1487</v>
      </c>
    </row>
    <row r="718" spans="1:13" s="38" customFormat="1" ht="17.25" customHeight="1" thickBot="1" x14ac:dyDescent="0.25">
      <c r="A718" s="32" t="s">
        <v>913</v>
      </c>
      <c r="B718" s="566"/>
      <c r="C718" s="566"/>
      <c r="D718" s="567"/>
      <c r="E718" s="567"/>
      <c r="F718" s="566"/>
      <c r="G718" s="566"/>
      <c r="H718" s="2825"/>
      <c r="I718" s="566"/>
      <c r="J718" s="2811"/>
      <c r="K718" s="597" t="s">
        <v>1803</v>
      </c>
      <c r="L718" s="598" t="s">
        <v>1487</v>
      </c>
    </row>
    <row r="719" spans="1:13" s="92" customFormat="1" ht="15.75" customHeight="1" thickTop="1" thickBot="1" x14ac:dyDescent="0.25">
      <c r="A719" s="42" t="s">
        <v>915</v>
      </c>
      <c r="B719" s="572">
        <v>5</v>
      </c>
      <c r="C719" s="573">
        <v>0</v>
      </c>
      <c r="D719" s="574"/>
      <c r="E719" s="574"/>
      <c r="F719" s="573">
        <v>0</v>
      </c>
      <c r="G719" s="572">
        <v>51</v>
      </c>
      <c r="H719" s="2828">
        <v>1</v>
      </c>
      <c r="I719" s="572">
        <v>0</v>
      </c>
      <c r="J719" s="2814">
        <v>1</v>
      </c>
      <c r="K719" s="599" t="s">
        <v>1804</v>
      </c>
      <c r="L719" s="600" t="s">
        <v>990</v>
      </c>
    </row>
    <row r="720" spans="1:13" s="2932" customFormat="1" ht="15.75" customHeight="1" thickTop="1" thickBot="1" x14ac:dyDescent="0.3">
      <c r="A720" s="571" t="s">
        <v>3610</v>
      </c>
      <c r="B720" s="573">
        <v>0</v>
      </c>
      <c r="C720" s="570">
        <v>0</v>
      </c>
      <c r="D720" s="2944"/>
      <c r="E720" s="2944"/>
      <c r="F720" s="570">
        <v>0</v>
      </c>
      <c r="G720" s="2977">
        <v>1</v>
      </c>
      <c r="H720" s="2827"/>
      <c r="I720" s="2977"/>
      <c r="J720" s="2813"/>
      <c r="K720" s="512"/>
      <c r="L720" s="512"/>
    </row>
    <row r="721" spans="1:12" s="2932" customFormat="1" ht="15" customHeight="1" thickTop="1" x14ac:dyDescent="0.2">
      <c r="A721" s="43" t="s">
        <v>1806</v>
      </c>
      <c r="B721" s="571">
        <v>10</v>
      </c>
      <c r="C721" s="571">
        <v>4</v>
      </c>
      <c r="D721" s="2944"/>
      <c r="E721" s="2944"/>
      <c r="F721" s="570">
        <v>0</v>
      </c>
      <c r="G721" s="571">
        <v>110</v>
      </c>
      <c r="H721" s="2827">
        <v>2</v>
      </c>
      <c r="I721" s="571">
        <v>0</v>
      </c>
      <c r="J721" s="2813">
        <v>2</v>
      </c>
      <c r="K721" s="2965" t="s">
        <v>1805</v>
      </c>
      <c r="L721" s="2966" t="s">
        <v>994</v>
      </c>
    </row>
    <row r="722" spans="1:12" s="38" customFormat="1" ht="15" customHeight="1" thickBot="1" x14ac:dyDescent="0.25">
      <c r="A722" s="32" t="s">
        <v>1806</v>
      </c>
      <c r="B722" s="566"/>
      <c r="C722" s="566"/>
      <c r="D722" s="567"/>
      <c r="E722" s="567"/>
      <c r="F722" s="566"/>
      <c r="G722" s="566"/>
      <c r="H722" s="2825"/>
      <c r="I722" s="566"/>
      <c r="J722" s="2811"/>
      <c r="K722" s="597" t="s">
        <v>1807</v>
      </c>
      <c r="L722" s="598" t="s">
        <v>1244</v>
      </c>
    </row>
    <row r="723" spans="1:12" s="92" customFormat="1" ht="15.75" thickTop="1" thickBot="1" x14ac:dyDescent="0.25">
      <c r="A723" s="42" t="s">
        <v>930</v>
      </c>
      <c r="B723" s="572">
        <v>2</v>
      </c>
      <c r="C723" s="572">
        <v>-11</v>
      </c>
      <c r="D723" s="574"/>
      <c r="E723" s="574"/>
      <c r="F723" s="573">
        <v>0</v>
      </c>
      <c r="G723" s="572">
        <v>52</v>
      </c>
      <c r="H723" s="2829">
        <v>1</v>
      </c>
      <c r="I723" s="2830">
        <v>0</v>
      </c>
      <c r="J723" s="2815">
        <v>1</v>
      </c>
      <c r="K723" s="599" t="s">
        <v>1808</v>
      </c>
      <c r="L723" s="600" t="s">
        <v>1007</v>
      </c>
    </row>
    <row r="724" spans="1:12" ht="15" thickTop="1" x14ac:dyDescent="0.2">
      <c r="A724" s="38"/>
      <c r="B724" s="32"/>
      <c r="C724" s="32"/>
      <c r="D724" s="32"/>
      <c r="E724" s="32"/>
      <c r="F724" s="32"/>
      <c r="G724" s="32"/>
      <c r="H724" s="32"/>
      <c r="I724" s="32"/>
      <c r="J724" s="32"/>
      <c r="K724" s="23"/>
      <c r="L724" s="23"/>
    </row>
    <row r="725" spans="1:12" x14ac:dyDescent="0.2">
      <c r="A725" s="38"/>
      <c r="B725" s="32"/>
      <c r="C725" s="32"/>
      <c r="D725" s="32"/>
      <c r="E725" s="32"/>
      <c r="F725" s="32"/>
      <c r="G725" s="32"/>
      <c r="H725" s="32"/>
      <c r="I725" s="32"/>
      <c r="J725" s="32"/>
      <c r="K725" s="23"/>
      <c r="L725" s="23"/>
    </row>
    <row r="726" spans="1:12" ht="89.25" customHeight="1" x14ac:dyDescent="0.2">
      <c r="A726" s="50" t="s">
        <v>1809</v>
      </c>
      <c r="B726" s="114" t="s">
        <v>5117</v>
      </c>
      <c r="C726" s="52" t="s">
        <v>5118</v>
      </c>
      <c r="D726" s="115" t="s">
        <v>5119</v>
      </c>
      <c r="E726" s="52" t="s">
        <v>5120</v>
      </c>
      <c r="F726" s="115" t="s">
        <v>5098</v>
      </c>
      <c r="G726" s="52" t="s">
        <v>5100</v>
      </c>
      <c r="H726" s="2798" t="s">
        <v>11</v>
      </c>
      <c r="I726" s="2798" t="s">
        <v>940</v>
      </c>
      <c r="J726" s="273" t="s">
        <v>1810</v>
      </c>
      <c r="K726" s="23"/>
      <c r="L726" s="23"/>
    </row>
    <row r="727" spans="1:12" ht="28.5" customHeight="1" x14ac:dyDescent="0.2">
      <c r="A727" s="51" t="s">
        <v>933</v>
      </c>
      <c r="B727" s="637">
        <f>SUM(B9:B723)</f>
        <v>23257</v>
      </c>
      <c r="C727" s="638">
        <f>SUM(C9:C723)</f>
        <v>5925</v>
      </c>
      <c r="D727" s="3117"/>
      <c r="E727" s="3117"/>
      <c r="F727" s="637">
        <f>SUM(F9:F723)</f>
        <v>-1913</v>
      </c>
      <c r="G727" s="638">
        <f>SUM(G9:G723)</f>
        <v>103199</v>
      </c>
      <c r="H727" s="2799"/>
      <c r="I727" s="2799"/>
      <c r="J727" s="639">
        <f>SUM(J9:J723)</f>
        <v>713</v>
      </c>
      <c r="K727" s="23"/>
      <c r="L727" s="23"/>
    </row>
    <row r="728" spans="1:12" ht="30" customHeight="1" x14ac:dyDescent="0.2">
      <c r="A728" s="51" t="s">
        <v>363</v>
      </c>
      <c r="B728" s="637">
        <f>B162+B666+B681</f>
        <v>19370</v>
      </c>
      <c r="C728" s="638">
        <f>C162+C666+C681</f>
        <v>4581</v>
      </c>
      <c r="D728" s="3117"/>
      <c r="E728" s="3117"/>
      <c r="F728" s="637">
        <f>F162+F666+F681</f>
        <v>-1468</v>
      </c>
      <c r="G728" s="638">
        <f>G162+G666+G681</f>
        <v>92704</v>
      </c>
      <c r="H728" s="2799"/>
      <c r="I728" s="2799"/>
      <c r="J728" s="639">
        <f>J162+J666+J681</f>
        <v>420</v>
      </c>
      <c r="K728" s="254"/>
      <c r="L728" s="23"/>
    </row>
    <row r="729" spans="1:12" ht="27" customHeight="1" x14ac:dyDescent="0.2">
      <c r="A729" s="51" t="s">
        <v>4211</v>
      </c>
      <c r="B729" s="637">
        <f>B727-B728</f>
        <v>3887</v>
      </c>
      <c r="C729" s="638">
        <f>C727-C728</f>
        <v>1344</v>
      </c>
      <c r="D729" s="3117"/>
      <c r="E729" s="3117"/>
      <c r="F729" s="637">
        <f>F727-F728</f>
        <v>-445</v>
      </c>
      <c r="G729" s="638">
        <f>G727-G728</f>
        <v>10495</v>
      </c>
      <c r="H729" s="2799"/>
      <c r="I729" s="2799"/>
      <c r="J729" s="639">
        <f>J727-J728</f>
        <v>293</v>
      </c>
      <c r="K729" s="255"/>
      <c r="L729" s="23"/>
    </row>
    <row r="730" spans="1:12" ht="25.5" customHeight="1" x14ac:dyDescent="0.2">
      <c r="A730" s="51" t="s">
        <v>4803</v>
      </c>
      <c r="B730" s="637">
        <f>SUM(B28+B32+B63+B594+B599+B601+B605+B611+B625+B628+B629+B631+B655+B660+B670+B693+B703+B721+B665+B720)</f>
        <v>547</v>
      </c>
      <c r="C730" s="637">
        <f>SUM(C28+C32+C63+C594+C599+C601+C605+C611+C625+C628+C629+C631+C655+C660+C670+C693+C703+C721+C665+C720)</f>
        <v>160</v>
      </c>
      <c r="D730" s="3117"/>
      <c r="E730" s="3117"/>
      <c r="F730" s="637">
        <f>SUM(F28+F32+F63+F594+F599+F601+F605+F611+F625+F628+F629+F631+F655+F660+F670+F693+F703+F721+F665+F720)</f>
        <v>-23</v>
      </c>
      <c r="G730" s="637">
        <f>SUM(G28+G32+G63+G594+G599+G601+G605+G611+G625+G628+G629+G631+G655+G660+G670+G693+G703+G721+G665+G720)</f>
        <v>1670</v>
      </c>
      <c r="H730" s="637"/>
      <c r="I730" s="637"/>
      <c r="J730" s="637">
        <f>SUM(J28+J32+J63+J594+J599+J601+J605+J611+J625+J628+J629+J631+J655+J660+J670+J693+J703+J721+J665+J720)</f>
        <v>81</v>
      </c>
      <c r="K730" s="254"/>
      <c r="L730" s="23"/>
    </row>
    <row r="731" spans="1:12" ht="35.25" hidden="1" customHeight="1" x14ac:dyDescent="0.2">
      <c r="A731" s="53" t="s">
        <v>944</v>
      </c>
      <c r="B731" s="637">
        <f>B730+B575</f>
        <v>807</v>
      </c>
      <c r="C731" s="638">
        <f>C730+C575</f>
        <v>286</v>
      </c>
      <c r="D731" s="2978"/>
      <c r="E731" s="2978"/>
      <c r="F731" s="637">
        <f>F730+F575</f>
        <v>-114</v>
      </c>
      <c r="G731" s="638">
        <f>G730+G575</f>
        <v>2169</v>
      </c>
      <c r="H731" s="2799"/>
      <c r="I731" s="2799"/>
      <c r="J731" s="639">
        <f>J730+J575</f>
        <v>100</v>
      </c>
      <c r="K731" s="23"/>
      <c r="L731" s="23"/>
    </row>
    <row r="732" spans="1:12" ht="30.75" hidden="1" customHeight="1" x14ac:dyDescent="0.2">
      <c r="A732" s="51" t="s">
        <v>943</v>
      </c>
      <c r="B732" s="637">
        <f>B594+B601+B605+B625+B628+B629+B631+B655+B660+B703+B721+B665+B720</f>
        <v>390</v>
      </c>
      <c r="C732" s="637">
        <f t="shared" ref="C732:J732" si="0">C594+C601+C605+C625+C628+C629+C631+C655+C660+C703+C721+C665+C720</f>
        <v>164</v>
      </c>
      <c r="D732" s="2978"/>
      <c r="E732" s="2978"/>
      <c r="F732" s="637">
        <f t="shared" si="0"/>
        <v>-12</v>
      </c>
      <c r="G732" s="637">
        <f t="shared" si="0"/>
        <v>1077</v>
      </c>
      <c r="H732" s="637"/>
      <c r="I732" s="637"/>
      <c r="J732" s="637">
        <f t="shared" si="0"/>
        <v>47</v>
      </c>
      <c r="K732" s="258"/>
      <c r="L732" s="23"/>
    </row>
    <row r="733" spans="1:12" ht="35.25" hidden="1" customHeight="1" x14ac:dyDescent="0.2">
      <c r="A733" s="53" t="s">
        <v>945</v>
      </c>
      <c r="B733" s="637">
        <f>SUM(B594+B601+B660+B721+B665+B720)</f>
        <v>166</v>
      </c>
      <c r="C733" s="637">
        <f>SUM(C594+C601+C660+C721+C665+C720)</f>
        <v>46</v>
      </c>
      <c r="D733" s="2978"/>
      <c r="E733" s="2978"/>
      <c r="F733" s="637">
        <f>SUM(F594+F601+F660+F721+F665+F720)</f>
        <v>-4</v>
      </c>
      <c r="G733" s="637">
        <f>SUM(G594+G601+G660+G721+G665+G720)</f>
        <v>718</v>
      </c>
      <c r="H733" s="637"/>
      <c r="I733" s="637"/>
      <c r="J733" s="637">
        <f>SUM(J594+J601+J660+J721+J665+J720)</f>
        <v>11</v>
      </c>
      <c r="K733" s="23"/>
      <c r="L733" s="23"/>
    </row>
    <row r="734" spans="1:12" ht="35.25" hidden="1" customHeight="1" x14ac:dyDescent="0.2">
      <c r="A734" s="53" t="s">
        <v>946</v>
      </c>
      <c r="B734" s="637">
        <f>SUM(B9+B42+B57+B603+B691)</f>
        <v>55</v>
      </c>
      <c r="C734" s="637">
        <f>SUM(C9+C42+C57+C603+C691)</f>
        <v>24</v>
      </c>
      <c r="D734" s="2979"/>
      <c r="E734" s="2979"/>
      <c r="F734" s="637">
        <f>SUM(F9+F42+F57+F603+F691)</f>
        <v>-6</v>
      </c>
      <c r="G734" s="637">
        <f>SUM(G9+G42+G57+G603+G691)</f>
        <v>291</v>
      </c>
      <c r="H734" s="637"/>
      <c r="I734" s="637"/>
      <c r="J734" s="637">
        <f>SUM(J9+J42+J57+J603+J691)</f>
        <v>11</v>
      </c>
      <c r="K734" s="23"/>
      <c r="L734" s="23"/>
    </row>
    <row r="735" spans="1:12" ht="33" hidden="1" customHeight="1" x14ac:dyDescent="0.2">
      <c r="A735" s="51" t="s">
        <v>947</v>
      </c>
      <c r="B735" s="116">
        <f>(B729/B727)</f>
        <v>0.16713247624371158</v>
      </c>
      <c r="C735" s="117">
        <f>(C729/C727)</f>
        <v>0.22683544303797468</v>
      </c>
      <c r="D735" s="118"/>
      <c r="E735" s="119"/>
      <c r="F735" s="116">
        <f>(F729/F727)</f>
        <v>0.23261892315734448</v>
      </c>
      <c r="G735" s="117">
        <f>(G729/G727)</f>
        <v>0.10169672186745995</v>
      </c>
      <c r="H735" s="2800"/>
      <c r="I735" s="2800"/>
      <c r="J735" s="274">
        <f>(J729/J727)</f>
        <v>0.4109396914446003</v>
      </c>
      <c r="K735" s="16"/>
      <c r="L735" s="16"/>
    </row>
    <row r="736" spans="1:12" ht="33" hidden="1" customHeight="1" x14ac:dyDescent="0.2">
      <c r="A736" s="51" t="s">
        <v>948</v>
      </c>
      <c r="B736" s="116">
        <f>(B730/B727)</f>
        <v>2.3519800490175002E-2</v>
      </c>
      <c r="C736" s="117">
        <f>(C730/C727)</f>
        <v>2.7004219409282701E-2</v>
      </c>
      <c r="D736" s="118"/>
      <c r="E736" s="119"/>
      <c r="F736" s="116">
        <f>(F730/F727)</f>
        <v>1.2023000522739153E-2</v>
      </c>
      <c r="G736" s="117">
        <f>(G730/G727)</f>
        <v>1.618232734813322E-2</v>
      </c>
      <c r="H736" s="2800"/>
      <c r="I736" s="2800"/>
      <c r="J736" s="274">
        <f>(J730/J727)</f>
        <v>0.11360448807854137</v>
      </c>
      <c r="K736" s="16"/>
      <c r="L736" s="16"/>
    </row>
    <row r="737" spans="1:12" ht="42.75" hidden="1" customHeight="1" x14ac:dyDescent="0.2">
      <c r="A737" s="51" t="s">
        <v>949</v>
      </c>
      <c r="B737" s="116">
        <f>(B731/B727)</f>
        <v>3.46992303392527E-2</v>
      </c>
      <c r="C737" s="117">
        <f>(C731/C727)</f>
        <v>4.8270042194092824E-2</v>
      </c>
      <c r="D737" s="118"/>
      <c r="E737" s="119"/>
      <c r="F737" s="116">
        <f>(F731/F727)</f>
        <v>5.9592263460533194E-2</v>
      </c>
      <c r="G737" s="117">
        <f>(G731/G727)</f>
        <v>2.1017645519820927E-2</v>
      </c>
      <c r="H737" s="2800"/>
      <c r="I737" s="2800"/>
      <c r="J737" s="274">
        <f>(J731/J727)</f>
        <v>0.14025245441795231</v>
      </c>
      <c r="K737" s="16"/>
      <c r="L737" s="16"/>
    </row>
    <row r="738" spans="1:12" ht="33" hidden="1" customHeight="1" x14ac:dyDescent="0.2">
      <c r="A738" s="52" t="s">
        <v>950</v>
      </c>
      <c r="B738" s="120">
        <f>(B730/B729)</f>
        <v>0.1407254952405454</v>
      </c>
      <c r="C738" s="121">
        <f>(C730/C729)</f>
        <v>0.11904761904761904</v>
      </c>
      <c r="D738" s="122"/>
      <c r="E738" s="123"/>
      <c r="F738" s="120">
        <f>(F730/F729)</f>
        <v>5.1685393258426963E-2</v>
      </c>
      <c r="G738" s="121">
        <f>(G730/G729)</f>
        <v>0.15912339209147214</v>
      </c>
      <c r="H738" s="2801"/>
      <c r="I738" s="2801"/>
      <c r="J738" s="275">
        <f>(J730/J729)</f>
        <v>0.2764505119453925</v>
      </c>
      <c r="K738" s="16"/>
      <c r="L738" s="16"/>
    </row>
    <row r="739" spans="1:12" ht="43.5" hidden="1" customHeight="1" x14ac:dyDescent="0.2">
      <c r="A739" s="52" t="s">
        <v>951</v>
      </c>
      <c r="B739" s="120">
        <f>(B731/B729)</f>
        <v>0.20761512734756882</v>
      </c>
      <c r="C739" s="121">
        <f>(C731/C729)</f>
        <v>0.21279761904761904</v>
      </c>
      <c r="D739" s="122"/>
      <c r="E739" s="123"/>
      <c r="F739" s="120">
        <f>(F731/F729)</f>
        <v>0.25617977528089886</v>
      </c>
      <c r="G739" s="121">
        <f>(G731/G729)</f>
        <v>0.20666984278227726</v>
      </c>
      <c r="H739" s="2801"/>
      <c r="I739" s="2801"/>
      <c r="J739" s="275">
        <f>(J731/J729)</f>
        <v>0.34129692832764508</v>
      </c>
      <c r="K739" s="16"/>
      <c r="L739" s="16"/>
    </row>
    <row r="740" spans="1:12" x14ac:dyDescent="0.2">
      <c r="A740" s="38"/>
      <c r="B740" s="32"/>
      <c r="C740" s="32"/>
      <c r="D740" s="32"/>
      <c r="E740" s="32"/>
      <c r="F740" s="32"/>
      <c r="G740" s="32"/>
      <c r="H740" s="32"/>
      <c r="I740" s="32"/>
      <c r="J740" s="32"/>
      <c r="K740" s="23"/>
      <c r="L740" s="23"/>
    </row>
    <row r="741" spans="1:12" x14ac:dyDescent="0.2">
      <c r="A741" s="35"/>
      <c r="B741" s="32"/>
      <c r="C741" s="32"/>
      <c r="D741" s="32"/>
      <c r="E741" s="32"/>
      <c r="F741" s="32"/>
      <c r="G741" s="32"/>
      <c r="H741" s="32"/>
      <c r="I741" s="32"/>
      <c r="J741" s="32"/>
      <c r="K741" s="23"/>
      <c r="L741" s="23"/>
    </row>
    <row r="742" spans="1:12" x14ac:dyDescent="0.2">
      <c r="A742" s="38"/>
      <c r="B742" s="32"/>
      <c r="C742" s="32"/>
      <c r="D742" s="32"/>
      <c r="E742" s="32"/>
      <c r="F742" s="32"/>
      <c r="G742" s="32"/>
      <c r="H742" s="32"/>
      <c r="I742" s="32"/>
      <c r="J742" s="32"/>
      <c r="K742" s="23"/>
      <c r="L742" s="38"/>
    </row>
    <row r="743" spans="1:12" x14ac:dyDescent="0.2">
      <c r="A743" s="38"/>
      <c r="B743" s="32"/>
      <c r="C743" s="32"/>
      <c r="D743" s="32"/>
      <c r="E743" s="32"/>
      <c r="F743" s="32"/>
      <c r="G743" s="32"/>
      <c r="H743" s="32"/>
      <c r="I743" s="32"/>
      <c r="J743" s="32"/>
      <c r="K743" s="23"/>
      <c r="L743" s="38"/>
    </row>
    <row r="744" spans="1:12" x14ac:dyDescent="0.2">
      <c r="A744" s="32" t="s">
        <v>1811</v>
      </c>
      <c r="B744" s="32">
        <v>60</v>
      </c>
      <c r="C744" s="32"/>
      <c r="D744" s="32"/>
      <c r="E744" s="32"/>
      <c r="F744" s="32"/>
      <c r="G744" s="32"/>
      <c r="H744" s="32"/>
      <c r="I744" s="32"/>
      <c r="J744" s="32"/>
      <c r="K744" s="38"/>
      <c r="L744" s="38"/>
    </row>
    <row r="745" spans="1:12" x14ac:dyDescent="0.2">
      <c r="A745" s="32" t="s">
        <v>5061</v>
      </c>
      <c r="B745" s="32">
        <v>18</v>
      </c>
      <c r="C745" s="32"/>
      <c r="D745" s="32"/>
      <c r="E745" s="32"/>
      <c r="F745" s="32"/>
      <c r="G745" s="32"/>
      <c r="H745" s="32"/>
      <c r="I745" s="32"/>
      <c r="J745" s="32"/>
      <c r="K745" s="38"/>
      <c r="L745" s="38"/>
    </row>
    <row r="746" spans="1:12" x14ac:dyDescent="0.2">
      <c r="A746" s="32" t="s">
        <v>5060</v>
      </c>
      <c r="B746" s="32">
        <f>B744-B745</f>
        <v>42</v>
      </c>
      <c r="C746" s="32"/>
      <c r="D746" s="32"/>
      <c r="E746" s="32"/>
      <c r="F746" s="32"/>
      <c r="G746" s="32"/>
      <c r="H746" s="32"/>
      <c r="I746" s="32"/>
      <c r="J746" s="32"/>
      <c r="K746" s="38"/>
      <c r="L746" s="38"/>
    </row>
    <row r="747" spans="1:12" x14ac:dyDescent="0.2">
      <c r="A747" s="38"/>
      <c r="B747" s="32"/>
      <c r="C747" s="32"/>
      <c r="D747" s="32"/>
      <c r="E747" s="32"/>
      <c r="F747" s="32"/>
      <c r="G747" s="32"/>
      <c r="H747" s="32"/>
      <c r="I747" s="32"/>
      <c r="J747" s="32"/>
      <c r="K747" s="38"/>
      <c r="L747" s="38"/>
    </row>
    <row r="748" spans="1:12" x14ac:dyDescent="0.2">
      <c r="A748" s="38"/>
      <c r="B748" s="32"/>
      <c r="C748" s="32"/>
      <c r="D748" s="32"/>
      <c r="E748" s="32"/>
      <c r="F748" s="32"/>
      <c r="G748" s="32"/>
      <c r="H748" s="32"/>
      <c r="I748" s="32"/>
      <c r="J748" s="32"/>
      <c r="K748" s="38"/>
      <c r="L748" s="38"/>
    </row>
    <row r="749" spans="1:12" x14ac:dyDescent="0.2">
      <c r="A749" s="38"/>
      <c r="B749" s="1225"/>
      <c r="C749" s="1225"/>
      <c r="D749" s="1225"/>
      <c r="E749" s="1225"/>
      <c r="F749" s="1225"/>
      <c r="G749" s="1225"/>
      <c r="H749" s="2534"/>
      <c r="I749" s="2534"/>
      <c r="J749" s="1225"/>
      <c r="K749" s="1225"/>
      <c r="L749" s="38"/>
    </row>
    <row r="750" spans="1:12" x14ac:dyDescent="0.2">
      <c r="A750" s="38"/>
      <c r="B750" s="1225"/>
      <c r="C750" s="1225"/>
      <c r="D750" s="1225"/>
      <c r="E750" s="1225"/>
      <c r="F750" s="1225"/>
      <c r="G750" s="1225"/>
      <c r="H750" s="2534"/>
      <c r="I750" s="2534"/>
      <c r="J750" s="1225"/>
      <c r="K750" s="1225"/>
      <c r="L750" s="38"/>
    </row>
    <row r="751" spans="1:12" x14ac:dyDescent="0.2">
      <c r="A751" s="3409" t="s">
        <v>5032</v>
      </c>
      <c r="B751" s="3409"/>
      <c r="C751" s="3409"/>
      <c r="D751" s="1225"/>
      <c r="E751" s="1225"/>
      <c r="F751" s="1225"/>
      <c r="G751" s="1225"/>
      <c r="H751" s="2534"/>
      <c r="I751" s="2534"/>
      <c r="J751" s="1225"/>
      <c r="K751" s="1225"/>
      <c r="L751" s="38"/>
    </row>
    <row r="752" spans="1:12" x14ac:dyDescent="0.2">
      <c r="A752" s="38"/>
      <c r="B752" s="1225"/>
      <c r="C752" s="1225"/>
      <c r="D752" s="1225"/>
      <c r="E752" s="1225"/>
      <c r="F752" s="1225"/>
      <c r="G752" s="1225"/>
      <c r="H752" s="2534"/>
      <c r="I752" s="2534"/>
      <c r="J752" s="1225"/>
      <c r="K752" s="1225"/>
      <c r="L752" s="38"/>
    </row>
    <row r="753" spans="1:12" x14ac:dyDescent="0.2">
      <c r="A753" s="38" t="str">
        <f t="shared" ref="A753:A762" si="1">INDEX(A$9:A$723, MATCH(C753, C$9:C$723, 0))</f>
        <v>France</v>
      </c>
      <c r="B753" s="1225"/>
      <c r="C753" s="1225">
        <f>LARGE(C$9:C$723, 1)</f>
        <v>4527</v>
      </c>
      <c r="D753" s="1225"/>
      <c r="E753" s="1225"/>
      <c r="F753" s="1225"/>
      <c r="G753" s="1225"/>
      <c r="H753" s="2534"/>
      <c r="I753" s="2534"/>
      <c r="J753" s="1225"/>
      <c r="K753" s="1225"/>
      <c r="L753" s="38"/>
    </row>
    <row r="754" spans="1:12" x14ac:dyDescent="0.2">
      <c r="A754" s="38" t="str">
        <f t="shared" si="1"/>
        <v>États-Unis</v>
      </c>
      <c r="B754" s="1225"/>
      <c r="C754" s="2483">
        <f>LARGE(C$9:C$723, 2)</f>
        <v>695</v>
      </c>
      <c r="D754" s="1225"/>
      <c r="E754" s="1225"/>
      <c r="F754" s="1225"/>
      <c r="G754" s="1225"/>
      <c r="H754" s="2534"/>
      <c r="I754" s="2534"/>
      <c r="J754" s="1225"/>
      <c r="K754" s="1225"/>
      <c r="L754" s="38"/>
    </row>
    <row r="755" spans="1:12" x14ac:dyDescent="0.2">
      <c r="A755" s="38" t="str">
        <f t="shared" si="1"/>
        <v>Grande-Bretagne</v>
      </c>
      <c r="B755" s="1225"/>
      <c r="C755" s="2483">
        <f>LARGE(C$9:C$723, 3)</f>
        <v>126</v>
      </c>
      <c r="D755" s="1225"/>
      <c r="E755" s="1225"/>
      <c r="F755" s="1225"/>
      <c r="G755" s="1225"/>
      <c r="H755" s="2534"/>
      <c r="I755" s="2534"/>
      <c r="J755" s="1225"/>
      <c r="K755" s="1225"/>
      <c r="L755" s="38"/>
    </row>
    <row r="756" spans="1:12" x14ac:dyDescent="0.2">
      <c r="A756" s="38" t="str">
        <f t="shared" si="1"/>
        <v>Luxembourg</v>
      </c>
      <c r="B756" s="1225"/>
      <c r="C756" s="2483">
        <f>LARGE(C$9:C$723, 4)</f>
        <v>115</v>
      </c>
      <c r="D756" s="1225"/>
      <c r="E756" s="1225"/>
      <c r="F756" s="1225"/>
      <c r="G756" s="1225"/>
      <c r="H756" s="2534"/>
      <c r="I756" s="2534"/>
      <c r="J756" s="1225"/>
      <c r="K756" s="1225"/>
      <c r="L756" s="38"/>
    </row>
    <row r="757" spans="1:12" x14ac:dyDescent="0.2">
      <c r="A757" s="38" t="str">
        <f t="shared" si="1"/>
        <v>Espagne</v>
      </c>
      <c r="B757" s="1225"/>
      <c r="C757" s="2483">
        <f>LARGE(C$9:C$723, 5)</f>
        <v>93</v>
      </c>
      <c r="D757" s="1225"/>
      <c r="E757" s="1225"/>
      <c r="F757" s="1225"/>
      <c r="G757" s="1225"/>
      <c r="H757" s="2534"/>
      <c r="I757" s="2534"/>
      <c r="J757" s="1225"/>
      <c r="K757" s="1225"/>
      <c r="L757" s="38"/>
    </row>
    <row r="758" spans="1:12" x14ac:dyDescent="0.2">
      <c r="A758" s="38" t="str">
        <f t="shared" si="1"/>
        <v>Italie</v>
      </c>
      <c r="B758" s="1225"/>
      <c r="C758" s="2483">
        <f>LARGE(C$9:C$723, 6)</f>
        <v>75</v>
      </c>
      <c r="D758" s="1225"/>
      <c r="E758" s="1225"/>
      <c r="F758" s="1225"/>
      <c r="G758" s="1225"/>
      <c r="H758" s="2534"/>
      <c r="I758" s="2534"/>
      <c r="J758" s="1225"/>
      <c r="K758" s="1225"/>
      <c r="L758" s="38"/>
    </row>
    <row r="759" spans="1:12" x14ac:dyDescent="0.2">
      <c r="A759" s="38" t="str">
        <f t="shared" si="1"/>
        <v>Allemagne</v>
      </c>
      <c r="B759" s="272"/>
      <c r="C759" s="2483">
        <f>LARGE(C$9:C$723, 7)</f>
        <v>44</v>
      </c>
      <c r="D759" s="272"/>
      <c r="E759" s="272"/>
      <c r="F759" s="272"/>
      <c r="G759" s="272"/>
      <c r="H759" s="272"/>
      <c r="I759" s="272"/>
      <c r="J759" s="272"/>
      <c r="K759" s="1225"/>
      <c r="L759" s="38"/>
    </row>
    <row r="760" spans="1:12" x14ac:dyDescent="0.2">
      <c r="A760" s="38" t="str">
        <f t="shared" si="1"/>
        <v>Algérie</v>
      </c>
      <c r="B760" s="272"/>
      <c r="C760" s="2483">
        <f>LARGE(C$9:C$723, 8)</f>
        <v>40</v>
      </c>
      <c r="D760" s="272"/>
      <c r="E760" s="272"/>
      <c r="F760" s="272"/>
      <c r="G760" s="272"/>
      <c r="H760" s="272"/>
      <c r="I760" s="272"/>
      <c r="J760" s="272"/>
      <c r="K760" s="1225"/>
      <c r="L760" s="38"/>
    </row>
    <row r="761" spans="1:12" x14ac:dyDescent="0.2">
      <c r="A761" s="38" t="str">
        <f t="shared" si="1"/>
        <v>Singapour</v>
      </c>
      <c r="B761" s="272"/>
      <c r="C761" s="2483">
        <f>LARGE(C$9:C$723, 9)</f>
        <v>39</v>
      </c>
      <c r="D761" s="272"/>
      <c r="E761" s="272"/>
      <c r="F761" s="272"/>
      <c r="G761" s="272"/>
      <c r="H761" s="272"/>
      <c r="I761" s="272"/>
      <c r="J761" s="272"/>
      <c r="K761" s="1225"/>
      <c r="L761" s="38"/>
    </row>
    <row r="762" spans="1:12" x14ac:dyDescent="0.2">
      <c r="A762" s="38" t="str">
        <f t="shared" si="1"/>
        <v>Cameroun</v>
      </c>
      <c r="B762" s="272"/>
      <c r="C762" s="2483">
        <f>LARGE(C$9:C$723, 10)</f>
        <v>37</v>
      </c>
      <c r="D762" s="272"/>
      <c r="E762" s="272"/>
      <c r="F762" s="272"/>
      <c r="G762" s="272"/>
      <c r="H762" s="272"/>
      <c r="I762" s="272"/>
      <c r="J762" s="272"/>
      <c r="K762" s="1225"/>
      <c r="L762" s="38"/>
    </row>
    <row r="763" spans="1:12" x14ac:dyDescent="0.2">
      <c r="A763" s="38"/>
      <c r="B763" s="272"/>
      <c r="C763" s="272"/>
      <c r="D763" s="272"/>
      <c r="E763" s="272"/>
      <c r="F763" s="272"/>
      <c r="G763" s="272"/>
      <c r="H763" s="272"/>
      <c r="I763" s="272"/>
      <c r="J763" s="272"/>
      <c r="K763" s="1225"/>
      <c r="L763" s="38"/>
    </row>
    <row r="764" spans="1:12" x14ac:dyDescent="0.2">
      <c r="A764" s="38"/>
      <c r="B764" s="272"/>
      <c r="C764" s="272"/>
      <c r="D764" s="272"/>
      <c r="E764" s="272"/>
      <c r="F764" s="272"/>
      <c r="G764" s="272"/>
      <c r="H764" s="272"/>
      <c r="I764" s="272"/>
      <c r="J764" s="272"/>
      <c r="K764" s="1225"/>
      <c r="L764" s="38"/>
    </row>
    <row r="765" spans="1:12" x14ac:dyDescent="0.2">
      <c r="A765" s="38"/>
      <c r="B765" s="32"/>
      <c r="C765" s="32"/>
      <c r="D765" s="32"/>
      <c r="E765" s="32"/>
      <c r="F765" s="32"/>
      <c r="G765" s="32"/>
      <c r="H765" s="32"/>
      <c r="I765" s="32"/>
      <c r="J765" s="32"/>
      <c r="K765" s="38"/>
      <c r="L765" s="38"/>
    </row>
    <row r="766" spans="1:12" x14ac:dyDescent="0.2">
      <c r="A766" s="38"/>
      <c r="B766" s="32"/>
      <c r="C766" s="32"/>
      <c r="D766" s="32"/>
      <c r="E766" s="32"/>
      <c r="F766" s="32"/>
      <c r="G766" s="32"/>
      <c r="H766" s="32"/>
      <c r="I766" s="32"/>
      <c r="J766" s="32"/>
      <c r="K766" s="38"/>
      <c r="L766" s="38"/>
    </row>
    <row r="767" spans="1:12" x14ac:dyDescent="0.2">
      <c r="A767" s="38"/>
      <c r="B767" s="32"/>
      <c r="C767" s="32"/>
      <c r="D767" s="32"/>
      <c r="E767" s="32"/>
      <c r="F767" s="32"/>
      <c r="G767" s="32"/>
      <c r="H767" s="32"/>
      <c r="I767" s="32"/>
      <c r="J767" s="32"/>
      <c r="K767" s="38"/>
      <c r="L767" s="38"/>
    </row>
    <row r="768" spans="1:12" x14ac:dyDescent="0.2">
      <c r="A768" s="38"/>
      <c r="B768" s="32"/>
      <c r="C768" s="32"/>
      <c r="D768" s="32"/>
      <c r="E768" s="32"/>
      <c r="F768" s="32"/>
      <c r="G768" s="32"/>
      <c r="H768" s="32"/>
      <c r="I768" s="32"/>
      <c r="J768" s="32"/>
      <c r="K768" s="38"/>
      <c r="L768" s="38"/>
    </row>
    <row r="769" spans="1:12" x14ac:dyDescent="0.2">
      <c r="A769" s="38"/>
      <c r="B769" s="32"/>
      <c r="C769" s="32"/>
      <c r="D769" s="32"/>
      <c r="E769" s="32"/>
      <c r="F769" s="32"/>
      <c r="G769" s="32"/>
      <c r="H769" s="32"/>
      <c r="I769" s="32"/>
      <c r="J769" s="32"/>
      <c r="K769" s="38"/>
      <c r="L769" s="38"/>
    </row>
    <row r="770" spans="1:12" x14ac:dyDescent="0.2">
      <c r="A770" s="38"/>
      <c r="B770" s="32"/>
      <c r="C770" s="32"/>
      <c r="D770" s="32"/>
      <c r="E770" s="32"/>
      <c r="F770" s="32"/>
      <c r="G770" s="32"/>
      <c r="H770" s="32"/>
      <c r="I770" s="32"/>
      <c r="J770" s="32"/>
      <c r="K770" s="38"/>
      <c r="L770" s="38"/>
    </row>
    <row r="771" spans="1:12" x14ac:dyDescent="0.2">
      <c r="A771" s="38"/>
      <c r="B771" s="32"/>
      <c r="C771" s="32"/>
      <c r="D771" s="32"/>
      <c r="E771" s="32"/>
      <c r="F771" s="32"/>
      <c r="G771" s="32"/>
      <c r="H771" s="32"/>
      <c r="I771" s="32"/>
      <c r="J771" s="32"/>
      <c r="K771" s="38"/>
      <c r="L771" s="38"/>
    </row>
    <row r="772" spans="1:12" x14ac:dyDescent="0.2">
      <c r="A772" s="38"/>
      <c r="B772" s="32"/>
      <c r="C772" s="32"/>
      <c r="D772" s="32"/>
      <c r="E772" s="32"/>
      <c r="F772" s="32"/>
      <c r="G772" s="32"/>
      <c r="H772" s="32"/>
      <c r="I772" s="32"/>
      <c r="J772" s="32"/>
      <c r="K772" s="38"/>
      <c r="L772" s="38"/>
    </row>
    <row r="773" spans="1:12" x14ac:dyDescent="0.2">
      <c r="A773" s="38"/>
      <c r="B773" s="32"/>
      <c r="C773" s="32"/>
      <c r="D773" s="32"/>
      <c r="E773" s="32"/>
      <c r="F773" s="32"/>
      <c r="G773" s="32"/>
      <c r="H773" s="32"/>
      <c r="I773" s="32"/>
      <c r="J773" s="32"/>
      <c r="K773" s="38"/>
      <c r="L773" s="38"/>
    </row>
    <row r="774" spans="1:12" x14ac:dyDescent="0.2">
      <c r="A774" s="38"/>
      <c r="B774" s="32"/>
      <c r="C774" s="32"/>
      <c r="D774" s="32"/>
      <c r="E774" s="32"/>
      <c r="F774" s="32"/>
      <c r="G774" s="32"/>
      <c r="H774" s="32"/>
      <c r="I774" s="32"/>
      <c r="J774" s="32"/>
      <c r="K774" s="38"/>
      <c r="L774" s="38"/>
    </row>
    <row r="775" spans="1:12" x14ac:dyDescent="0.2">
      <c r="A775" s="38"/>
      <c r="B775" s="32"/>
      <c r="C775" s="32"/>
      <c r="D775" s="32"/>
      <c r="E775" s="32"/>
      <c r="F775" s="32"/>
      <c r="G775" s="32"/>
      <c r="H775" s="32"/>
      <c r="I775" s="32"/>
      <c r="J775" s="32"/>
      <c r="K775" s="38"/>
      <c r="L775" s="38"/>
    </row>
    <row r="776" spans="1:12" x14ac:dyDescent="0.2">
      <c r="A776" s="38"/>
      <c r="B776" s="32"/>
      <c r="C776" s="32"/>
      <c r="D776" s="32"/>
      <c r="E776" s="32"/>
      <c r="F776" s="32"/>
      <c r="G776" s="32"/>
      <c r="H776" s="32"/>
      <c r="I776" s="32"/>
      <c r="J776" s="32"/>
      <c r="K776" s="38"/>
      <c r="L776" s="38"/>
    </row>
    <row r="777" spans="1:12" x14ac:dyDescent="0.2">
      <c r="A777" s="38"/>
      <c r="B777" s="32"/>
      <c r="C777" s="32"/>
      <c r="D777" s="32"/>
      <c r="E777" s="32"/>
      <c r="F777" s="32"/>
      <c r="G777" s="32"/>
      <c r="H777" s="32"/>
      <c r="I777" s="32"/>
      <c r="J777" s="32"/>
      <c r="K777" s="38"/>
      <c r="L777" s="38"/>
    </row>
    <row r="778" spans="1:12" x14ac:dyDescent="0.2">
      <c r="A778" s="38"/>
      <c r="B778" s="32"/>
      <c r="C778" s="32"/>
      <c r="D778" s="32"/>
      <c r="E778" s="32"/>
      <c r="F778" s="32"/>
      <c r="G778" s="32"/>
      <c r="H778" s="32"/>
      <c r="I778" s="32"/>
      <c r="J778" s="32"/>
      <c r="K778" s="38"/>
      <c r="L778" s="38"/>
    </row>
    <row r="779" spans="1:12" x14ac:dyDescent="0.2">
      <c r="A779" s="38"/>
      <c r="B779" s="32"/>
      <c r="C779" s="32"/>
      <c r="D779" s="32"/>
      <c r="E779" s="32"/>
      <c r="F779" s="32"/>
      <c r="G779" s="32"/>
      <c r="H779" s="32"/>
      <c r="I779" s="32"/>
      <c r="J779" s="32"/>
      <c r="K779" s="38"/>
      <c r="L779" s="38"/>
    </row>
    <row r="780" spans="1:12" x14ac:dyDescent="0.2">
      <c r="A780" s="38"/>
      <c r="B780" s="32"/>
      <c r="C780" s="32"/>
      <c r="D780" s="32"/>
      <c r="E780" s="32"/>
      <c r="F780" s="32"/>
      <c r="G780" s="32"/>
      <c r="H780" s="32"/>
      <c r="I780" s="32"/>
      <c r="J780" s="32"/>
      <c r="K780" s="38"/>
      <c r="L780" s="38"/>
    </row>
    <row r="781" spans="1:12" x14ac:dyDescent="0.2">
      <c r="A781" s="38"/>
      <c r="B781" s="32"/>
      <c r="C781" s="32"/>
      <c r="D781" s="32"/>
      <c r="E781" s="32"/>
      <c r="F781" s="32"/>
      <c r="G781" s="32"/>
      <c r="H781" s="32"/>
      <c r="I781" s="32"/>
      <c r="J781" s="32"/>
      <c r="K781" s="38"/>
      <c r="L781" s="38"/>
    </row>
    <row r="782" spans="1:12" x14ac:dyDescent="0.2">
      <c r="A782" s="38"/>
      <c r="B782" s="32"/>
      <c r="C782" s="32"/>
      <c r="D782" s="32"/>
      <c r="E782" s="32"/>
      <c r="F782" s="32"/>
      <c r="G782" s="32"/>
      <c r="H782" s="32"/>
      <c r="I782" s="32"/>
      <c r="J782" s="32"/>
      <c r="K782" s="38"/>
      <c r="L782" s="38"/>
    </row>
    <row r="783" spans="1:12" x14ac:dyDescent="0.2">
      <c r="A783" s="38"/>
      <c r="B783" s="32"/>
      <c r="C783" s="32"/>
      <c r="D783" s="32"/>
      <c r="E783" s="32"/>
      <c r="F783" s="32"/>
      <c r="G783" s="32"/>
      <c r="H783" s="32"/>
      <c r="I783" s="32"/>
      <c r="J783" s="32"/>
      <c r="K783" s="38"/>
      <c r="L783" s="38"/>
    </row>
    <row r="784" spans="1:12" x14ac:dyDescent="0.2">
      <c r="A784" s="38"/>
      <c r="B784" s="32"/>
      <c r="C784" s="32"/>
      <c r="D784" s="32"/>
      <c r="E784" s="32"/>
      <c r="F784" s="32"/>
      <c r="G784" s="32"/>
      <c r="H784" s="32"/>
      <c r="I784" s="32"/>
      <c r="J784" s="32"/>
      <c r="K784" s="38"/>
      <c r="L784" s="38"/>
    </row>
    <row r="785" spans="1:12" x14ac:dyDescent="0.2">
      <c r="A785" s="38"/>
      <c r="B785" s="32"/>
      <c r="C785" s="32"/>
      <c r="D785" s="32"/>
      <c r="E785" s="32"/>
      <c r="F785" s="32"/>
      <c r="G785" s="32"/>
      <c r="H785" s="32"/>
      <c r="I785" s="32"/>
      <c r="J785" s="32"/>
      <c r="K785" s="38"/>
      <c r="L785" s="38"/>
    </row>
    <row r="786" spans="1:12" x14ac:dyDescent="0.2">
      <c r="A786" s="38"/>
      <c r="B786" s="32"/>
      <c r="C786" s="32"/>
      <c r="D786" s="32"/>
      <c r="E786" s="32"/>
      <c r="F786" s="32"/>
      <c r="G786" s="32"/>
      <c r="H786" s="32"/>
      <c r="I786" s="32"/>
      <c r="J786" s="32"/>
      <c r="K786" s="38"/>
      <c r="L786" s="38"/>
    </row>
    <row r="787" spans="1:12" x14ac:dyDescent="0.2">
      <c r="A787" s="38"/>
      <c r="B787" s="32"/>
      <c r="C787" s="32"/>
      <c r="D787" s="32"/>
      <c r="E787" s="32"/>
      <c r="F787" s="32"/>
      <c r="G787" s="32"/>
      <c r="H787" s="32"/>
      <c r="I787" s="32"/>
      <c r="J787" s="32"/>
      <c r="K787" s="38"/>
      <c r="L787" s="38"/>
    </row>
    <row r="788" spans="1:12" x14ac:dyDescent="0.2">
      <c r="A788" s="38"/>
      <c r="B788" s="32"/>
      <c r="C788" s="32"/>
      <c r="D788" s="32"/>
      <c r="E788" s="32"/>
      <c r="F788" s="32"/>
      <c r="G788" s="32"/>
      <c r="H788" s="32"/>
      <c r="I788" s="32"/>
      <c r="J788" s="32"/>
      <c r="K788" s="38"/>
      <c r="L788" s="38"/>
    </row>
    <row r="789" spans="1:12" x14ac:dyDescent="0.2">
      <c r="A789" s="38"/>
      <c r="B789" s="32"/>
      <c r="C789" s="32"/>
      <c r="D789" s="32"/>
      <c r="E789" s="32"/>
      <c r="F789" s="32"/>
      <c r="G789" s="32"/>
      <c r="H789" s="32"/>
      <c r="I789" s="32"/>
      <c r="J789" s="32"/>
      <c r="K789" s="38"/>
      <c r="L789" s="38"/>
    </row>
    <row r="790" spans="1:12" x14ac:dyDescent="0.2">
      <c r="A790" s="38"/>
      <c r="B790" s="32"/>
      <c r="C790" s="32"/>
      <c r="D790" s="32"/>
      <c r="E790" s="32"/>
      <c r="F790" s="32"/>
      <c r="G790" s="32"/>
      <c r="H790" s="32"/>
      <c r="I790" s="32"/>
      <c r="J790" s="32"/>
      <c r="K790" s="38"/>
      <c r="L790" s="38"/>
    </row>
    <row r="791" spans="1:12" x14ac:dyDescent="0.2">
      <c r="A791" s="38"/>
      <c r="B791" s="32"/>
      <c r="C791" s="32"/>
      <c r="D791" s="32"/>
      <c r="E791" s="32"/>
      <c r="F791" s="32"/>
      <c r="G791" s="32"/>
      <c r="H791" s="32"/>
      <c r="I791" s="32"/>
      <c r="J791" s="32"/>
      <c r="K791" s="38"/>
      <c r="L791" s="38"/>
    </row>
    <row r="792" spans="1:12" x14ac:dyDescent="0.2">
      <c r="A792" s="38"/>
      <c r="B792" s="32"/>
      <c r="C792" s="32"/>
      <c r="D792" s="32"/>
      <c r="E792" s="32"/>
      <c r="F792" s="32"/>
      <c r="G792" s="32"/>
      <c r="H792" s="32"/>
      <c r="I792" s="32"/>
      <c r="J792" s="32"/>
      <c r="K792" s="38"/>
      <c r="L792" s="38"/>
    </row>
    <row r="793" spans="1:12" x14ac:dyDescent="0.2">
      <c r="A793" s="38"/>
      <c r="B793" s="32"/>
      <c r="C793" s="32"/>
      <c r="D793" s="32"/>
      <c r="E793" s="32"/>
      <c r="F793" s="32"/>
      <c r="G793" s="32"/>
      <c r="H793" s="32"/>
      <c r="I793" s="32"/>
      <c r="J793" s="32"/>
      <c r="K793" s="38"/>
      <c r="L793" s="38"/>
    </row>
    <row r="794" spans="1:12" x14ac:dyDescent="0.2">
      <c r="A794" s="38"/>
      <c r="B794" s="32"/>
      <c r="C794" s="32"/>
      <c r="D794" s="32"/>
      <c r="E794" s="32"/>
      <c r="F794" s="32"/>
      <c r="G794" s="32"/>
      <c r="H794" s="32"/>
      <c r="I794" s="32"/>
      <c r="J794" s="32"/>
      <c r="K794" s="38"/>
      <c r="L794" s="38"/>
    </row>
    <row r="795" spans="1:12" x14ac:dyDescent="0.2">
      <c r="A795" s="38"/>
      <c r="B795" s="32"/>
      <c r="C795" s="32"/>
      <c r="D795" s="32"/>
      <c r="E795" s="32"/>
      <c r="F795" s="32"/>
      <c r="G795" s="32"/>
      <c r="H795" s="32"/>
      <c r="I795" s="32"/>
      <c r="J795" s="32"/>
      <c r="K795" s="38"/>
      <c r="L795" s="38"/>
    </row>
    <row r="796" spans="1:12" x14ac:dyDescent="0.2">
      <c r="A796" s="38"/>
      <c r="B796" s="32"/>
      <c r="C796" s="32"/>
      <c r="D796" s="32"/>
      <c r="E796" s="32"/>
      <c r="F796" s="32"/>
      <c r="G796" s="32"/>
      <c r="H796" s="32"/>
      <c r="I796" s="32"/>
      <c r="J796" s="32"/>
      <c r="K796" s="38"/>
      <c r="L796" s="38"/>
    </row>
    <row r="797" spans="1:12" x14ac:dyDescent="0.2">
      <c r="A797" s="38"/>
      <c r="B797" s="32"/>
      <c r="C797" s="32"/>
      <c r="D797" s="32"/>
      <c r="E797" s="32"/>
      <c r="F797" s="32"/>
      <c r="G797" s="32"/>
      <c r="H797" s="32"/>
      <c r="I797" s="32"/>
      <c r="J797" s="32"/>
      <c r="K797" s="38"/>
      <c r="L797" s="38"/>
    </row>
    <row r="798" spans="1:12" x14ac:dyDescent="0.2">
      <c r="A798" s="38"/>
      <c r="B798" s="32"/>
      <c r="C798" s="32"/>
      <c r="D798" s="32"/>
      <c r="E798" s="32"/>
      <c r="F798" s="32"/>
      <c r="G798" s="32"/>
      <c r="H798" s="32"/>
      <c r="I798" s="32"/>
      <c r="J798" s="32"/>
      <c r="K798" s="38"/>
      <c r="L798" s="38"/>
    </row>
    <row r="799" spans="1:12" x14ac:dyDescent="0.2">
      <c r="A799" s="38"/>
      <c r="B799" s="32"/>
      <c r="C799" s="32"/>
      <c r="D799" s="32"/>
      <c r="E799" s="32"/>
      <c r="F799" s="32"/>
      <c r="G799" s="32"/>
      <c r="H799" s="32"/>
      <c r="I799" s="32"/>
      <c r="J799" s="32"/>
      <c r="K799" s="38"/>
      <c r="L799" s="38"/>
    </row>
    <row r="800" spans="1:12" x14ac:dyDescent="0.2">
      <c r="A800" s="38"/>
      <c r="B800" s="32"/>
      <c r="C800" s="32"/>
      <c r="D800" s="32"/>
      <c r="E800" s="32"/>
      <c r="F800" s="32"/>
      <c r="G800" s="32"/>
      <c r="H800" s="32"/>
      <c r="I800" s="32"/>
      <c r="J800" s="32"/>
      <c r="K800" s="38"/>
      <c r="L800" s="38"/>
    </row>
    <row r="801" spans="1:12" x14ac:dyDescent="0.2">
      <c r="A801" s="38"/>
      <c r="B801" s="32"/>
      <c r="C801" s="32"/>
      <c r="D801" s="32"/>
      <c r="E801" s="32"/>
      <c r="F801" s="32"/>
      <c r="G801" s="32"/>
      <c r="H801" s="32"/>
      <c r="I801" s="32"/>
      <c r="J801" s="32"/>
      <c r="K801" s="38"/>
      <c r="L801" s="38"/>
    </row>
    <row r="802" spans="1:12" x14ac:dyDescent="0.2">
      <c r="A802" s="38"/>
      <c r="B802" s="32"/>
      <c r="C802" s="32"/>
      <c r="D802" s="32"/>
      <c r="E802" s="32"/>
      <c r="F802" s="32"/>
      <c r="G802" s="32"/>
      <c r="H802" s="32"/>
      <c r="I802" s="32"/>
      <c r="J802" s="32"/>
      <c r="K802" s="38"/>
      <c r="L802" s="38"/>
    </row>
    <row r="803" spans="1:12" x14ac:dyDescent="0.2">
      <c r="A803" s="38"/>
      <c r="B803" s="32"/>
      <c r="C803" s="32"/>
      <c r="D803" s="32"/>
      <c r="E803" s="32"/>
      <c r="F803" s="32"/>
      <c r="G803" s="32"/>
      <c r="H803" s="32"/>
      <c r="I803" s="32"/>
      <c r="J803" s="32"/>
      <c r="K803" s="38"/>
      <c r="L803" s="38"/>
    </row>
    <row r="804" spans="1:12" x14ac:dyDescent="0.2">
      <c r="A804" s="38"/>
      <c r="B804" s="32"/>
      <c r="C804" s="32"/>
      <c r="D804" s="32"/>
      <c r="E804" s="32"/>
      <c r="F804" s="32"/>
      <c r="G804" s="32"/>
      <c r="H804" s="32"/>
      <c r="I804" s="32"/>
      <c r="J804" s="32"/>
      <c r="K804" s="38"/>
      <c r="L804" s="38"/>
    </row>
    <row r="805" spans="1:12" x14ac:dyDescent="0.2">
      <c r="A805" s="38"/>
      <c r="B805" s="32"/>
      <c r="C805" s="32"/>
      <c r="D805" s="32"/>
      <c r="E805" s="32"/>
      <c r="F805" s="32"/>
      <c r="G805" s="32"/>
      <c r="H805" s="32"/>
      <c r="I805" s="32"/>
      <c r="J805" s="32"/>
      <c r="K805" s="38"/>
      <c r="L805" s="38"/>
    </row>
    <row r="806" spans="1:12" x14ac:dyDescent="0.2">
      <c r="A806" s="38"/>
      <c r="B806" s="32"/>
      <c r="C806" s="32"/>
      <c r="D806" s="32"/>
      <c r="E806" s="32"/>
      <c r="F806" s="32"/>
      <c r="G806" s="32"/>
      <c r="H806" s="32"/>
      <c r="I806" s="32"/>
      <c r="J806" s="32"/>
      <c r="K806" s="38"/>
      <c r="L806" s="38"/>
    </row>
    <row r="807" spans="1:12" x14ac:dyDescent="0.2">
      <c r="A807" s="38"/>
      <c r="B807" s="32"/>
      <c r="C807" s="32"/>
      <c r="D807" s="32"/>
      <c r="E807" s="32"/>
      <c r="F807" s="32"/>
      <c r="G807" s="32"/>
      <c r="H807" s="32"/>
      <c r="I807" s="32"/>
      <c r="J807" s="32"/>
      <c r="K807" s="38"/>
      <c r="L807" s="38"/>
    </row>
    <row r="808" spans="1:12" x14ac:dyDescent="0.2">
      <c r="A808" s="38"/>
      <c r="B808" s="32"/>
      <c r="C808" s="32"/>
      <c r="D808" s="32"/>
      <c r="E808" s="32"/>
      <c r="F808" s="32"/>
      <c r="G808" s="32"/>
      <c r="H808" s="32"/>
      <c r="I808" s="32"/>
      <c r="J808" s="32"/>
      <c r="K808" s="38"/>
      <c r="L808" s="38"/>
    </row>
    <row r="809" spans="1:12" x14ac:dyDescent="0.2">
      <c r="A809" s="38"/>
      <c r="B809" s="32"/>
      <c r="C809" s="32"/>
      <c r="D809" s="32"/>
      <c r="E809" s="32"/>
      <c r="F809" s="32"/>
      <c r="G809" s="32"/>
      <c r="H809" s="32"/>
      <c r="I809" s="32"/>
      <c r="J809" s="32"/>
      <c r="K809" s="38"/>
      <c r="L809" s="38"/>
    </row>
    <row r="810" spans="1:12" x14ac:dyDescent="0.2">
      <c r="A810" s="38"/>
      <c r="B810" s="32"/>
      <c r="C810" s="32"/>
      <c r="D810" s="32"/>
      <c r="E810" s="32"/>
      <c r="F810" s="32"/>
      <c r="G810" s="32"/>
      <c r="H810" s="32"/>
      <c r="I810" s="32"/>
      <c r="J810" s="32"/>
      <c r="K810" s="38"/>
      <c r="L810" s="38"/>
    </row>
    <row r="811" spans="1:12" x14ac:dyDescent="0.2">
      <c r="A811" s="38"/>
      <c r="B811" s="32"/>
      <c r="C811" s="32"/>
      <c r="D811" s="32"/>
      <c r="E811" s="32"/>
      <c r="F811" s="32"/>
      <c r="G811" s="32"/>
      <c r="H811" s="32"/>
      <c r="I811" s="32"/>
      <c r="J811" s="32"/>
      <c r="K811" s="38"/>
      <c r="L811" s="38"/>
    </row>
    <row r="812" spans="1:12" x14ac:dyDescent="0.2">
      <c r="A812" s="38"/>
      <c r="B812" s="32"/>
      <c r="C812" s="32"/>
      <c r="D812" s="32"/>
      <c r="E812" s="32"/>
      <c r="F812" s="32"/>
      <c r="G812" s="32"/>
      <c r="H812" s="32"/>
      <c r="I812" s="32"/>
      <c r="J812" s="32"/>
      <c r="K812" s="38"/>
      <c r="L812" s="38"/>
    </row>
    <row r="813" spans="1:12" x14ac:dyDescent="0.2">
      <c r="A813" s="38"/>
      <c r="B813" s="32"/>
      <c r="C813" s="32"/>
      <c r="D813" s="32"/>
      <c r="E813" s="32"/>
      <c r="F813" s="32"/>
      <c r="G813" s="32"/>
      <c r="H813" s="32"/>
      <c r="I813" s="32"/>
      <c r="J813" s="32"/>
      <c r="K813" s="38"/>
      <c r="L813" s="38"/>
    </row>
    <row r="814" spans="1:12" x14ac:dyDescent="0.2">
      <c r="A814" s="38"/>
      <c r="B814" s="32"/>
      <c r="C814" s="32"/>
      <c r="D814" s="32"/>
      <c r="E814" s="32"/>
      <c r="F814" s="32"/>
      <c r="G814" s="32"/>
      <c r="H814" s="32"/>
      <c r="I814" s="32"/>
      <c r="J814" s="32"/>
      <c r="K814" s="38"/>
      <c r="L814" s="38"/>
    </row>
    <row r="815" spans="1:12" x14ac:dyDescent="0.2">
      <c r="A815" s="38"/>
      <c r="B815" s="32"/>
      <c r="C815" s="32"/>
      <c r="D815" s="32"/>
      <c r="E815" s="32"/>
      <c r="F815" s="32"/>
      <c r="G815" s="32"/>
      <c r="H815" s="32"/>
      <c r="I815" s="32"/>
      <c r="J815" s="32"/>
      <c r="K815" s="38"/>
      <c r="L815" s="38"/>
    </row>
    <row r="816" spans="1:12" x14ac:dyDescent="0.2">
      <c r="A816" s="38"/>
      <c r="B816" s="32"/>
      <c r="C816" s="32"/>
      <c r="D816" s="32"/>
      <c r="E816" s="32"/>
      <c r="F816" s="32"/>
      <c r="G816" s="32"/>
      <c r="H816" s="32"/>
      <c r="I816" s="32"/>
      <c r="J816" s="32"/>
      <c r="K816" s="38"/>
      <c r="L816" s="38"/>
    </row>
    <row r="817" spans="1:12" x14ac:dyDescent="0.2">
      <c r="A817" s="38"/>
      <c r="B817" s="32"/>
      <c r="C817" s="32"/>
      <c r="D817" s="32"/>
      <c r="E817" s="32"/>
      <c r="F817" s="32"/>
      <c r="G817" s="32"/>
      <c r="H817" s="32"/>
      <c r="I817" s="32"/>
      <c r="J817" s="32"/>
      <c r="K817" s="38"/>
      <c r="L817" s="38"/>
    </row>
    <row r="818" spans="1:12" x14ac:dyDescent="0.2">
      <c r="A818" s="38"/>
      <c r="B818" s="32"/>
      <c r="C818" s="32"/>
      <c r="D818" s="32"/>
      <c r="E818" s="32"/>
      <c r="F818" s="32"/>
      <c r="G818" s="32"/>
      <c r="H818" s="32"/>
      <c r="I818" s="32"/>
      <c r="J818" s="32"/>
      <c r="K818" s="38"/>
      <c r="L818" s="38"/>
    </row>
    <row r="819" spans="1:12" x14ac:dyDescent="0.2">
      <c r="A819" s="38"/>
      <c r="B819" s="32"/>
      <c r="C819" s="32"/>
      <c r="D819" s="32"/>
      <c r="E819" s="32"/>
      <c r="F819" s="32"/>
      <c r="G819" s="32"/>
      <c r="H819" s="32"/>
      <c r="I819" s="32"/>
      <c r="J819" s="32"/>
      <c r="K819" s="38"/>
      <c r="L819" s="38"/>
    </row>
    <row r="820" spans="1:12" x14ac:dyDescent="0.2">
      <c r="A820" s="38"/>
      <c r="B820" s="32"/>
      <c r="C820" s="32"/>
      <c r="D820" s="32"/>
      <c r="E820" s="32"/>
      <c r="F820" s="32"/>
      <c r="G820" s="32"/>
      <c r="H820" s="32"/>
      <c r="I820" s="32"/>
      <c r="J820" s="32"/>
      <c r="K820" s="38"/>
      <c r="L820" s="38"/>
    </row>
    <row r="821" spans="1:12" x14ac:dyDescent="0.2">
      <c r="A821" s="38"/>
      <c r="B821" s="32"/>
      <c r="C821" s="32"/>
      <c r="D821" s="32"/>
      <c r="E821" s="32"/>
      <c r="F821" s="32"/>
      <c r="G821" s="32"/>
      <c r="H821" s="32"/>
      <c r="I821" s="32"/>
      <c r="J821" s="32"/>
      <c r="K821" s="38"/>
      <c r="L821" s="38"/>
    </row>
    <row r="822" spans="1:12" x14ac:dyDescent="0.2">
      <c r="A822" s="38"/>
      <c r="B822" s="32"/>
      <c r="C822" s="32"/>
      <c r="D822" s="32"/>
      <c r="E822" s="32"/>
      <c r="F822" s="32"/>
      <c r="G822" s="32"/>
      <c r="H822" s="32"/>
      <c r="I822" s="32"/>
      <c r="J822" s="32"/>
      <c r="K822" s="38"/>
      <c r="L822" s="38"/>
    </row>
    <row r="823" spans="1:12" x14ac:dyDescent="0.2">
      <c r="A823" s="38"/>
      <c r="B823" s="32"/>
      <c r="C823" s="32"/>
      <c r="D823" s="32"/>
      <c r="E823" s="32"/>
      <c r="F823" s="32"/>
      <c r="G823" s="32"/>
      <c r="H823" s="32"/>
      <c r="I823" s="32"/>
      <c r="J823" s="32"/>
      <c r="K823" s="38"/>
      <c r="L823" s="38"/>
    </row>
    <row r="824" spans="1:12" x14ac:dyDescent="0.2">
      <c r="A824" s="38"/>
      <c r="B824" s="32"/>
      <c r="C824" s="32"/>
      <c r="D824" s="32"/>
      <c r="E824" s="32"/>
      <c r="F824" s="32"/>
      <c r="G824" s="32"/>
      <c r="H824" s="32"/>
      <c r="I824" s="32"/>
      <c r="J824" s="32"/>
      <c r="K824" s="38"/>
      <c r="L824" s="38"/>
    </row>
    <row r="825" spans="1:12" x14ac:dyDescent="0.2">
      <c r="A825" s="38"/>
      <c r="B825" s="32"/>
      <c r="C825" s="32"/>
      <c r="D825" s="32"/>
      <c r="E825" s="32"/>
      <c r="F825" s="32"/>
      <c r="G825" s="32"/>
      <c r="H825" s="32"/>
      <c r="I825" s="32"/>
      <c r="J825" s="32"/>
      <c r="K825" s="38"/>
      <c r="L825" s="38"/>
    </row>
    <row r="826" spans="1:12" x14ac:dyDescent="0.2">
      <c r="A826" s="38"/>
      <c r="B826" s="32"/>
      <c r="C826" s="32"/>
      <c r="D826" s="32"/>
      <c r="E826" s="32"/>
      <c r="F826" s="32"/>
      <c r="G826" s="32"/>
      <c r="H826" s="32"/>
      <c r="I826" s="32"/>
      <c r="J826" s="32"/>
      <c r="K826" s="38"/>
      <c r="L826" s="38"/>
    </row>
    <row r="827" spans="1:12" x14ac:dyDescent="0.2">
      <c r="A827" s="38"/>
      <c r="B827" s="32"/>
      <c r="C827" s="32"/>
      <c r="D827" s="32"/>
      <c r="E827" s="32"/>
      <c r="F827" s="32"/>
      <c r="G827" s="32"/>
      <c r="H827" s="32"/>
      <c r="I827" s="32"/>
      <c r="J827" s="32"/>
      <c r="K827" s="38"/>
      <c r="L827" s="38"/>
    </row>
    <row r="828" spans="1:12" x14ac:dyDescent="0.2">
      <c r="A828" s="38"/>
      <c r="B828" s="32"/>
      <c r="C828" s="32"/>
      <c r="D828" s="32"/>
      <c r="E828" s="32"/>
      <c r="F828" s="32"/>
      <c r="G828" s="32"/>
      <c r="H828" s="32"/>
      <c r="I828" s="32"/>
      <c r="J828" s="32"/>
      <c r="K828" s="38"/>
      <c r="L828" s="38"/>
    </row>
    <row r="829" spans="1:12" x14ac:dyDescent="0.2">
      <c r="A829" s="38"/>
      <c r="B829" s="32"/>
      <c r="C829" s="32"/>
      <c r="D829" s="32"/>
      <c r="E829" s="32"/>
      <c r="F829" s="32"/>
      <c r="G829" s="32"/>
      <c r="H829" s="32"/>
      <c r="I829" s="32"/>
      <c r="J829" s="32"/>
      <c r="K829" s="38"/>
      <c r="L829" s="38"/>
    </row>
    <row r="830" spans="1:12" x14ac:dyDescent="0.2">
      <c r="A830" s="38"/>
      <c r="B830" s="32"/>
      <c r="C830" s="32"/>
      <c r="D830" s="32"/>
      <c r="E830" s="32"/>
      <c r="F830" s="32"/>
      <c r="G830" s="32"/>
      <c r="H830" s="32"/>
      <c r="I830" s="32"/>
      <c r="J830" s="32"/>
      <c r="K830" s="38"/>
      <c r="L830" s="38"/>
    </row>
    <row r="831" spans="1:12" x14ac:dyDescent="0.2">
      <c r="A831" s="38"/>
      <c r="B831" s="32"/>
      <c r="C831" s="32"/>
      <c r="D831" s="32"/>
      <c r="E831" s="32"/>
      <c r="F831" s="32"/>
      <c r="G831" s="32"/>
      <c r="H831" s="32"/>
      <c r="I831" s="32"/>
      <c r="J831" s="32"/>
      <c r="K831" s="38"/>
      <c r="L831" s="38"/>
    </row>
    <row r="832" spans="1:12" x14ac:dyDescent="0.2">
      <c r="A832" s="38"/>
      <c r="B832" s="32"/>
      <c r="C832" s="32"/>
      <c r="D832" s="32"/>
      <c r="E832" s="32"/>
      <c r="F832" s="32"/>
      <c r="G832" s="32"/>
      <c r="H832" s="32"/>
      <c r="I832" s="32"/>
      <c r="J832" s="32"/>
      <c r="K832" s="38"/>
      <c r="L832" s="38"/>
    </row>
    <row r="833" spans="1:12" x14ac:dyDescent="0.2">
      <c r="A833" s="38"/>
      <c r="B833" s="32"/>
      <c r="C833" s="32"/>
      <c r="D833" s="32"/>
      <c r="E833" s="32"/>
      <c r="F833" s="32"/>
      <c r="G833" s="32"/>
      <c r="H833" s="32"/>
      <c r="I833" s="32"/>
      <c r="J833" s="32"/>
      <c r="K833" s="38"/>
      <c r="L833" s="38"/>
    </row>
    <row r="834" spans="1:12" x14ac:dyDescent="0.2">
      <c r="A834" s="38"/>
      <c r="B834" s="32"/>
      <c r="C834" s="32"/>
      <c r="D834" s="32"/>
      <c r="E834" s="32"/>
      <c r="F834" s="32"/>
      <c r="G834" s="32"/>
      <c r="H834" s="32"/>
      <c r="I834" s="32"/>
      <c r="J834" s="32"/>
      <c r="K834" s="38"/>
      <c r="L834" s="38"/>
    </row>
    <row r="835" spans="1:12" x14ac:dyDescent="0.2">
      <c r="A835" s="38"/>
      <c r="B835" s="32"/>
      <c r="C835" s="32"/>
      <c r="D835" s="32"/>
      <c r="E835" s="32"/>
      <c r="F835" s="32"/>
      <c r="G835" s="32"/>
      <c r="H835" s="32"/>
      <c r="I835" s="32"/>
      <c r="J835" s="32"/>
      <c r="K835" s="38"/>
      <c r="L835" s="38"/>
    </row>
    <row r="836" spans="1:12" x14ac:dyDescent="0.2">
      <c r="A836" s="38"/>
      <c r="B836" s="32"/>
      <c r="C836" s="32"/>
      <c r="D836" s="32"/>
      <c r="E836" s="32"/>
      <c r="F836" s="32"/>
      <c r="G836" s="32"/>
      <c r="H836" s="32"/>
      <c r="I836" s="32"/>
      <c r="J836" s="32"/>
      <c r="K836" s="38"/>
      <c r="L836" s="38"/>
    </row>
    <row r="837" spans="1:12" x14ac:dyDescent="0.2">
      <c r="A837" s="38"/>
      <c r="B837" s="32"/>
      <c r="C837" s="32"/>
      <c r="D837" s="32"/>
      <c r="E837" s="32"/>
      <c r="F837" s="32"/>
      <c r="G837" s="32"/>
      <c r="H837" s="32"/>
      <c r="I837" s="32"/>
      <c r="J837" s="32"/>
      <c r="K837" s="38"/>
      <c r="L837" s="38"/>
    </row>
    <row r="838" spans="1:12" x14ac:dyDescent="0.2">
      <c r="A838" s="38"/>
      <c r="B838" s="32"/>
      <c r="C838" s="32"/>
      <c r="D838" s="32"/>
      <c r="E838" s="32"/>
      <c r="F838" s="32"/>
      <c r="G838" s="32"/>
      <c r="H838" s="32"/>
      <c r="I838" s="32"/>
      <c r="J838" s="32"/>
      <c r="K838" s="38"/>
      <c r="L838" s="38"/>
    </row>
    <row r="839" spans="1:12" x14ac:dyDescent="0.2">
      <c r="A839" s="38"/>
      <c r="B839" s="32"/>
      <c r="C839" s="32"/>
      <c r="D839" s="32"/>
      <c r="E839" s="32"/>
      <c r="F839" s="32"/>
      <c r="G839" s="32"/>
      <c r="H839" s="32"/>
      <c r="I839" s="32"/>
      <c r="J839" s="32"/>
      <c r="K839" s="38"/>
      <c r="L839" s="38"/>
    </row>
    <row r="840" spans="1:12" x14ac:dyDescent="0.2">
      <c r="A840" s="38"/>
      <c r="B840" s="32"/>
      <c r="C840" s="32"/>
      <c r="D840" s="32"/>
      <c r="E840" s="32"/>
      <c r="F840" s="32"/>
      <c r="G840" s="32"/>
      <c r="H840" s="32"/>
      <c r="I840" s="32"/>
      <c r="J840" s="32"/>
      <c r="K840" s="38"/>
      <c r="L840" s="38"/>
    </row>
    <row r="841" spans="1:12" x14ac:dyDescent="0.2">
      <c r="A841" s="38"/>
      <c r="B841" s="32"/>
      <c r="C841" s="32"/>
      <c r="D841" s="32"/>
      <c r="E841" s="32"/>
      <c r="F841" s="32"/>
      <c r="G841" s="32"/>
      <c r="H841" s="32"/>
      <c r="I841" s="32"/>
      <c r="J841" s="32"/>
      <c r="K841" s="38"/>
      <c r="L841" s="38"/>
    </row>
    <row r="842" spans="1:12" x14ac:dyDescent="0.2">
      <c r="A842" s="38"/>
      <c r="B842" s="32"/>
      <c r="C842" s="32"/>
      <c r="D842" s="32"/>
      <c r="E842" s="32"/>
      <c r="F842" s="32"/>
      <c r="G842" s="32"/>
      <c r="H842" s="32"/>
      <c r="I842" s="32"/>
      <c r="J842" s="32"/>
      <c r="K842" s="38"/>
      <c r="L842" s="38"/>
    </row>
    <row r="843" spans="1:12" x14ac:dyDescent="0.2">
      <c r="A843" s="38"/>
      <c r="B843" s="32"/>
      <c r="C843" s="32"/>
      <c r="D843" s="32"/>
      <c r="E843" s="32"/>
      <c r="F843" s="32"/>
      <c r="G843" s="32"/>
      <c r="H843" s="32"/>
      <c r="I843" s="32"/>
      <c r="J843" s="32"/>
      <c r="K843" s="38"/>
      <c r="L843" s="38"/>
    </row>
    <row r="844" spans="1:12" x14ac:dyDescent="0.2">
      <c r="A844" s="38"/>
      <c r="B844" s="32"/>
      <c r="C844" s="32"/>
      <c r="D844" s="32"/>
      <c r="E844" s="32"/>
      <c r="F844" s="32"/>
      <c r="G844" s="32"/>
      <c r="H844" s="32"/>
      <c r="I844" s="32"/>
      <c r="J844" s="32"/>
      <c r="K844" s="38"/>
      <c r="L844" s="38"/>
    </row>
    <row r="845" spans="1:12" x14ac:dyDescent="0.2">
      <c r="A845" s="38"/>
      <c r="B845" s="32"/>
      <c r="C845" s="32"/>
      <c r="D845" s="32"/>
      <c r="E845" s="32"/>
      <c r="F845" s="32"/>
      <c r="G845" s="32"/>
      <c r="H845" s="32"/>
      <c r="I845" s="32"/>
      <c r="J845" s="32"/>
      <c r="K845" s="38"/>
      <c r="L845" s="38"/>
    </row>
    <row r="846" spans="1:12" x14ac:dyDescent="0.2">
      <c r="A846" s="38"/>
      <c r="B846" s="32"/>
      <c r="C846" s="32"/>
      <c r="D846" s="32"/>
      <c r="E846" s="32"/>
      <c r="F846" s="32"/>
      <c r="G846" s="32"/>
      <c r="H846" s="32"/>
      <c r="I846" s="32"/>
      <c r="J846" s="32"/>
      <c r="K846" s="38"/>
      <c r="L846" s="38"/>
    </row>
    <row r="847" spans="1:12" x14ac:dyDescent="0.2">
      <c r="A847" s="38"/>
      <c r="B847" s="32"/>
      <c r="C847" s="32"/>
      <c r="D847" s="32"/>
      <c r="E847" s="32"/>
      <c r="F847" s="32"/>
      <c r="G847" s="32"/>
      <c r="H847" s="32"/>
      <c r="I847" s="32"/>
      <c r="J847" s="32"/>
      <c r="K847" s="38"/>
      <c r="L847" s="38"/>
    </row>
    <row r="848" spans="1:12" x14ac:dyDescent="0.2">
      <c r="A848" s="38"/>
      <c r="B848" s="32"/>
      <c r="C848" s="32"/>
      <c r="D848" s="32"/>
      <c r="E848" s="32"/>
      <c r="F848" s="32"/>
      <c r="G848" s="32"/>
      <c r="H848" s="32"/>
      <c r="I848" s="32"/>
      <c r="J848" s="32"/>
      <c r="K848" s="38"/>
      <c r="L848" s="38"/>
    </row>
    <row r="849" spans="1:12" x14ac:dyDescent="0.2">
      <c r="A849" s="38"/>
      <c r="B849" s="32"/>
      <c r="C849" s="32"/>
      <c r="D849" s="32"/>
      <c r="E849" s="32"/>
      <c r="F849" s="32"/>
      <c r="G849" s="32"/>
      <c r="H849" s="32"/>
      <c r="I849" s="32"/>
      <c r="J849" s="32"/>
      <c r="K849" s="38"/>
      <c r="L849" s="38"/>
    </row>
    <row r="850" spans="1:12" x14ac:dyDescent="0.2">
      <c r="A850" s="38"/>
      <c r="B850" s="32"/>
      <c r="C850" s="32"/>
      <c r="D850" s="32"/>
      <c r="E850" s="32"/>
      <c r="F850" s="32"/>
      <c r="G850" s="32"/>
      <c r="H850" s="32"/>
      <c r="I850" s="32"/>
      <c r="J850" s="32"/>
      <c r="K850" s="38"/>
      <c r="L850" s="38"/>
    </row>
    <row r="851" spans="1:12" x14ac:dyDescent="0.2">
      <c r="A851" s="38"/>
      <c r="B851" s="32"/>
      <c r="C851" s="32"/>
      <c r="D851" s="32"/>
      <c r="E851" s="32"/>
      <c r="F851" s="32"/>
      <c r="G851" s="32"/>
      <c r="H851" s="32"/>
      <c r="I851" s="32"/>
      <c r="J851" s="32"/>
      <c r="K851" s="38"/>
      <c r="L851" s="38"/>
    </row>
    <row r="852" spans="1:12" x14ac:dyDescent="0.2">
      <c r="A852" s="38"/>
      <c r="B852" s="32"/>
      <c r="C852" s="32"/>
      <c r="D852" s="32"/>
      <c r="E852" s="32"/>
      <c r="F852" s="32"/>
      <c r="G852" s="32"/>
      <c r="H852" s="32"/>
      <c r="I852" s="32"/>
      <c r="J852" s="32"/>
      <c r="K852" s="38"/>
      <c r="L852" s="38"/>
    </row>
    <row r="853" spans="1:12" x14ac:dyDescent="0.2">
      <c r="A853" s="38"/>
      <c r="B853" s="32"/>
      <c r="C853" s="32"/>
      <c r="D853" s="32"/>
      <c r="E853" s="32"/>
      <c r="F853" s="32"/>
      <c r="G853" s="32"/>
      <c r="H853" s="32"/>
      <c r="I853" s="32"/>
      <c r="J853" s="32"/>
      <c r="K853" s="38"/>
      <c r="L853" s="38"/>
    </row>
    <row r="854" spans="1:12" x14ac:dyDescent="0.2">
      <c r="A854" s="38"/>
      <c r="B854" s="32"/>
      <c r="C854" s="32"/>
      <c r="D854" s="32"/>
      <c r="E854" s="32"/>
      <c r="F854" s="32"/>
      <c r="G854" s="32"/>
      <c r="H854" s="32"/>
      <c r="I854" s="32"/>
      <c r="J854" s="32"/>
      <c r="K854" s="38"/>
      <c r="L854" s="38"/>
    </row>
    <row r="855" spans="1:12" x14ac:dyDescent="0.2">
      <c r="A855" s="38"/>
      <c r="B855" s="32"/>
      <c r="C855" s="32"/>
      <c r="D855" s="32"/>
      <c r="E855" s="32"/>
      <c r="F855" s="32"/>
      <c r="G855" s="32"/>
      <c r="H855" s="32"/>
      <c r="I855" s="32"/>
      <c r="J855" s="32"/>
      <c r="K855" s="38"/>
      <c r="L855" s="38"/>
    </row>
    <row r="856" spans="1:12" x14ac:dyDescent="0.2">
      <c r="A856" s="38"/>
      <c r="B856" s="32"/>
      <c r="C856" s="32"/>
      <c r="D856" s="32"/>
      <c r="E856" s="32"/>
      <c r="F856" s="32"/>
      <c r="G856" s="32"/>
      <c r="H856" s="32"/>
      <c r="I856" s="32"/>
      <c r="J856" s="32"/>
      <c r="K856" s="38"/>
      <c r="L856" s="38"/>
    </row>
    <row r="857" spans="1:12" x14ac:dyDescent="0.2">
      <c r="A857" s="38"/>
      <c r="B857" s="32"/>
      <c r="C857" s="32"/>
      <c r="D857" s="32"/>
      <c r="E857" s="32"/>
      <c r="F857" s="32"/>
      <c r="G857" s="32"/>
      <c r="H857" s="32"/>
      <c r="I857" s="32"/>
      <c r="J857" s="32"/>
      <c r="K857" s="38"/>
      <c r="L857" s="38"/>
    </row>
    <row r="858" spans="1:12" x14ac:dyDescent="0.2">
      <c r="A858" s="38"/>
      <c r="B858" s="32"/>
      <c r="C858" s="32"/>
      <c r="D858" s="32"/>
      <c r="E858" s="32"/>
      <c r="F858" s="32"/>
      <c r="G858" s="32"/>
      <c r="H858" s="32"/>
      <c r="I858" s="32"/>
      <c r="J858" s="32"/>
      <c r="K858" s="38"/>
      <c r="L858" s="38"/>
    </row>
    <row r="859" spans="1:12" x14ac:dyDescent="0.2">
      <c r="A859" s="38"/>
      <c r="B859" s="32"/>
      <c r="C859" s="32"/>
      <c r="D859" s="32"/>
      <c r="E859" s="32"/>
      <c r="F859" s="32"/>
      <c r="G859" s="32"/>
      <c r="H859" s="32"/>
      <c r="I859" s="32"/>
      <c r="J859" s="32"/>
      <c r="K859" s="38"/>
      <c r="L859" s="38"/>
    </row>
    <row r="860" spans="1:12" x14ac:dyDescent="0.2">
      <c r="A860" s="38"/>
      <c r="B860" s="32"/>
      <c r="C860" s="32"/>
      <c r="D860" s="32"/>
      <c r="E860" s="32"/>
      <c r="F860" s="32"/>
      <c r="G860" s="32"/>
      <c r="H860" s="32"/>
      <c r="I860" s="32"/>
      <c r="J860" s="32"/>
      <c r="K860" s="38"/>
      <c r="L860" s="38"/>
    </row>
    <row r="861" spans="1:12" x14ac:dyDescent="0.2">
      <c r="A861" s="38"/>
      <c r="B861" s="32"/>
      <c r="C861" s="32"/>
      <c r="D861" s="32"/>
      <c r="E861" s="32"/>
      <c r="F861" s="32"/>
      <c r="G861" s="32"/>
      <c r="H861" s="32"/>
      <c r="I861" s="32"/>
      <c r="J861" s="32"/>
      <c r="K861" s="38"/>
      <c r="L861" s="38"/>
    </row>
    <row r="862" spans="1:12" x14ac:dyDescent="0.2">
      <c r="A862" s="38"/>
      <c r="B862" s="32"/>
      <c r="C862" s="32"/>
      <c r="D862" s="32"/>
      <c r="E862" s="32"/>
      <c r="F862" s="32"/>
      <c r="G862" s="32"/>
      <c r="H862" s="32"/>
      <c r="I862" s="32"/>
      <c r="J862" s="32"/>
      <c r="K862" s="38"/>
      <c r="L862" s="38"/>
    </row>
    <row r="863" spans="1:12" x14ac:dyDescent="0.2">
      <c r="A863" s="38"/>
      <c r="B863" s="32"/>
      <c r="C863" s="32"/>
      <c r="D863" s="32"/>
      <c r="E863" s="32"/>
      <c r="F863" s="32"/>
      <c r="G863" s="32"/>
      <c r="H863" s="32"/>
      <c r="I863" s="32"/>
      <c r="J863" s="32"/>
      <c r="K863" s="38"/>
      <c r="L863" s="38"/>
    </row>
    <row r="864" spans="1:12" x14ac:dyDescent="0.2">
      <c r="A864" s="38"/>
      <c r="B864" s="32"/>
      <c r="C864" s="32"/>
      <c r="D864" s="32"/>
      <c r="E864" s="32"/>
      <c r="F864" s="32"/>
      <c r="G864" s="32"/>
      <c r="H864" s="32"/>
      <c r="I864" s="32"/>
      <c r="J864" s="32"/>
      <c r="K864" s="38"/>
      <c r="L864" s="38"/>
    </row>
    <row r="865" spans="1:12" x14ac:dyDescent="0.2">
      <c r="A865" s="38"/>
      <c r="B865" s="32"/>
      <c r="C865" s="32"/>
      <c r="D865" s="32"/>
      <c r="E865" s="32"/>
      <c r="F865" s="32"/>
      <c r="G865" s="32"/>
      <c r="H865" s="32"/>
      <c r="I865" s="32"/>
      <c r="J865" s="32"/>
      <c r="K865" s="38"/>
      <c r="L865" s="38"/>
    </row>
    <row r="866" spans="1:12" x14ac:dyDescent="0.2">
      <c r="A866" s="38"/>
      <c r="B866" s="32"/>
      <c r="C866" s="32"/>
      <c r="D866" s="32"/>
      <c r="E866" s="32"/>
      <c r="F866" s="32"/>
      <c r="G866" s="32"/>
      <c r="H866" s="32"/>
      <c r="I866" s="32"/>
      <c r="J866" s="32"/>
      <c r="K866" s="38"/>
      <c r="L866" s="38"/>
    </row>
    <row r="867" spans="1:12" x14ac:dyDescent="0.2">
      <c r="A867" s="38"/>
      <c r="B867" s="32"/>
      <c r="C867" s="32"/>
      <c r="D867" s="32"/>
      <c r="E867" s="32"/>
      <c r="F867" s="32"/>
      <c r="G867" s="32"/>
      <c r="H867" s="32"/>
      <c r="I867" s="32"/>
      <c r="J867" s="32"/>
      <c r="K867" s="38"/>
      <c r="L867" s="38"/>
    </row>
    <row r="868" spans="1:12" x14ac:dyDescent="0.2">
      <c r="A868" s="38"/>
      <c r="B868" s="32"/>
      <c r="C868" s="32"/>
      <c r="D868" s="32"/>
      <c r="E868" s="32"/>
      <c r="F868" s="32"/>
      <c r="G868" s="32"/>
      <c r="H868" s="32"/>
      <c r="I868" s="32"/>
      <c r="J868" s="32"/>
      <c r="K868" s="38"/>
      <c r="L868" s="38"/>
    </row>
    <row r="869" spans="1:12" x14ac:dyDescent="0.2">
      <c r="A869" s="38"/>
      <c r="B869" s="32"/>
      <c r="C869" s="32"/>
      <c r="D869" s="32"/>
      <c r="E869" s="32"/>
      <c r="F869" s="32"/>
      <c r="G869" s="32"/>
      <c r="H869" s="32"/>
      <c r="I869" s="32"/>
      <c r="J869" s="32"/>
      <c r="K869" s="38"/>
      <c r="L869" s="38"/>
    </row>
    <row r="870" spans="1:12" x14ac:dyDescent="0.2">
      <c r="A870" s="38"/>
      <c r="B870" s="32"/>
      <c r="C870" s="32"/>
      <c r="D870" s="32"/>
      <c r="E870" s="32"/>
      <c r="F870" s="32"/>
      <c r="G870" s="32"/>
      <c r="H870" s="32"/>
      <c r="I870" s="32"/>
      <c r="J870" s="32"/>
      <c r="K870" s="38"/>
      <c r="L870" s="38"/>
    </row>
    <row r="871" spans="1:12" x14ac:dyDescent="0.2">
      <c r="A871" s="38"/>
      <c r="B871" s="32"/>
      <c r="C871" s="32"/>
      <c r="D871" s="32"/>
      <c r="E871" s="32"/>
      <c r="F871" s="32"/>
      <c r="G871" s="32"/>
      <c r="H871" s="32"/>
      <c r="I871" s="32"/>
      <c r="J871" s="32"/>
      <c r="K871" s="38"/>
      <c r="L871" s="38"/>
    </row>
    <row r="872" spans="1:12" x14ac:dyDescent="0.2">
      <c r="A872" s="38"/>
      <c r="B872" s="32"/>
      <c r="C872" s="32"/>
      <c r="D872" s="32"/>
      <c r="E872" s="32"/>
      <c r="F872" s="32"/>
      <c r="G872" s="32"/>
      <c r="H872" s="32"/>
      <c r="I872" s="32"/>
      <c r="J872" s="32"/>
      <c r="K872" s="38"/>
      <c r="L872" s="38"/>
    </row>
    <row r="873" spans="1:12" x14ac:dyDescent="0.2">
      <c r="A873" s="38"/>
      <c r="B873" s="32"/>
      <c r="C873" s="32"/>
      <c r="D873" s="32"/>
      <c r="E873" s="32"/>
      <c r="F873" s="32"/>
      <c r="G873" s="32"/>
      <c r="H873" s="32"/>
      <c r="I873" s="32"/>
      <c r="J873" s="32"/>
      <c r="K873" s="38"/>
      <c r="L873" s="38"/>
    </row>
    <row r="874" spans="1:12" x14ac:dyDescent="0.2">
      <c r="A874" s="38"/>
      <c r="B874" s="32"/>
      <c r="C874" s="32"/>
      <c r="D874" s="32"/>
      <c r="E874" s="32"/>
      <c r="F874" s="32"/>
      <c r="G874" s="32"/>
      <c r="H874" s="32"/>
      <c r="I874" s="32"/>
      <c r="J874" s="32"/>
      <c r="K874" s="38"/>
      <c r="L874" s="38"/>
    </row>
    <row r="875" spans="1:12" x14ac:dyDescent="0.2">
      <c r="A875" s="38"/>
      <c r="B875" s="32"/>
      <c r="C875" s="32"/>
      <c r="D875" s="32"/>
      <c r="E875" s="32"/>
      <c r="F875" s="32"/>
      <c r="G875" s="32"/>
      <c r="H875" s="32"/>
      <c r="I875" s="32"/>
      <c r="J875" s="32"/>
      <c r="K875" s="38"/>
      <c r="L875" s="38"/>
    </row>
    <row r="876" spans="1:12" x14ac:dyDescent="0.2">
      <c r="A876" s="38"/>
      <c r="B876" s="32"/>
      <c r="C876" s="32"/>
      <c r="D876" s="32"/>
      <c r="E876" s="32"/>
      <c r="F876" s="32"/>
      <c r="G876" s="32"/>
      <c r="H876" s="32"/>
      <c r="I876" s="32"/>
      <c r="J876" s="32"/>
      <c r="K876" s="38"/>
      <c r="L876" s="38"/>
    </row>
    <row r="877" spans="1:12" x14ac:dyDescent="0.2">
      <c r="A877" s="38"/>
      <c r="B877" s="32"/>
      <c r="C877" s="32"/>
      <c r="D877" s="32"/>
      <c r="E877" s="32"/>
      <c r="F877" s="32"/>
      <c r="G877" s="32"/>
      <c r="H877" s="32"/>
      <c r="I877" s="32"/>
      <c r="J877" s="32"/>
      <c r="K877" s="38"/>
      <c r="L877" s="38"/>
    </row>
    <row r="878" spans="1:12" x14ac:dyDescent="0.2">
      <c r="A878" s="38"/>
      <c r="B878" s="32"/>
      <c r="C878" s="32"/>
      <c r="D878" s="32"/>
      <c r="E878" s="32"/>
      <c r="F878" s="32"/>
      <c r="G878" s="32"/>
      <c r="H878" s="32"/>
      <c r="I878" s="32"/>
      <c r="J878" s="32"/>
      <c r="K878" s="38"/>
      <c r="L878" s="38"/>
    </row>
    <row r="879" spans="1:12" x14ac:dyDescent="0.2">
      <c r="A879" s="38"/>
      <c r="B879" s="32"/>
      <c r="C879" s="32"/>
      <c r="D879" s="32"/>
      <c r="E879" s="32"/>
      <c r="F879" s="32"/>
      <c r="G879" s="32"/>
      <c r="H879" s="32"/>
      <c r="I879" s="32"/>
      <c r="J879" s="32"/>
      <c r="K879" s="38"/>
      <c r="L879" s="38"/>
    </row>
    <row r="880" spans="1:12" x14ac:dyDescent="0.2">
      <c r="A880" s="38"/>
      <c r="B880" s="32"/>
      <c r="C880" s="32"/>
      <c r="D880" s="32"/>
      <c r="E880" s="32"/>
      <c r="F880" s="32"/>
      <c r="G880" s="32"/>
      <c r="H880" s="32"/>
      <c r="I880" s="32"/>
      <c r="J880" s="32"/>
      <c r="K880" s="38"/>
      <c r="L880" s="38"/>
    </row>
    <row r="881" spans="1:12" x14ac:dyDescent="0.2">
      <c r="A881" s="38"/>
      <c r="B881" s="32"/>
      <c r="C881" s="32"/>
      <c r="D881" s="32"/>
      <c r="E881" s="32"/>
      <c r="F881" s="32"/>
      <c r="G881" s="32"/>
      <c r="H881" s="32"/>
      <c r="I881" s="32"/>
      <c r="J881" s="32"/>
      <c r="K881" s="38"/>
      <c r="L881" s="38"/>
    </row>
    <row r="882" spans="1:12" x14ac:dyDescent="0.2">
      <c r="A882" s="38"/>
      <c r="B882" s="32"/>
      <c r="C882" s="32"/>
      <c r="D882" s="32"/>
      <c r="E882" s="32"/>
      <c r="F882" s="32"/>
      <c r="G882" s="32"/>
      <c r="H882" s="32"/>
      <c r="I882" s="32"/>
      <c r="J882" s="32"/>
      <c r="K882" s="38"/>
      <c r="L882" s="38"/>
    </row>
    <row r="883" spans="1:12" x14ac:dyDescent="0.2">
      <c r="A883" s="38"/>
      <c r="B883" s="32"/>
      <c r="C883" s="32"/>
      <c r="D883" s="32"/>
      <c r="E883" s="32"/>
      <c r="F883" s="32"/>
      <c r="G883" s="32"/>
      <c r="H883" s="32"/>
      <c r="I883" s="32"/>
      <c r="J883" s="32"/>
      <c r="K883" s="38"/>
      <c r="L883" s="38"/>
    </row>
    <row r="884" spans="1:12" x14ac:dyDescent="0.2">
      <c r="A884" s="38"/>
      <c r="B884" s="32"/>
      <c r="C884" s="32"/>
      <c r="D884" s="32"/>
      <c r="E884" s="32"/>
      <c r="F884" s="32"/>
      <c r="G884" s="32"/>
      <c r="H884" s="32"/>
      <c r="I884" s="32"/>
      <c r="J884" s="32"/>
      <c r="K884" s="38"/>
      <c r="L884" s="38"/>
    </row>
    <row r="885" spans="1:12" x14ac:dyDescent="0.2">
      <c r="A885" s="38"/>
      <c r="B885" s="32"/>
      <c r="C885" s="32"/>
      <c r="D885" s="32"/>
      <c r="E885" s="32"/>
      <c r="F885" s="32"/>
      <c r="G885" s="32"/>
      <c r="H885" s="32"/>
      <c r="I885" s="32"/>
      <c r="J885" s="32"/>
      <c r="K885" s="38"/>
      <c r="L885" s="38"/>
    </row>
    <row r="886" spans="1:12" x14ac:dyDescent="0.2">
      <c r="A886" s="38"/>
      <c r="B886" s="32"/>
      <c r="C886" s="32"/>
      <c r="D886" s="32"/>
      <c r="E886" s="32"/>
      <c r="F886" s="32"/>
      <c r="G886" s="32"/>
      <c r="H886" s="32"/>
      <c r="I886" s="32"/>
      <c r="J886" s="32"/>
      <c r="K886" s="38"/>
      <c r="L886" s="38"/>
    </row>
    <row r="887" spans="1:12" x14ac:dyDescent="0.2">
      <c r="A887" s="38"/>
      <c r="B887" s="32"/>
      <c r="C887" s="32"/>
      <c r="D887" s="32"/>
      <c r="E887" s="32"/>
      <c r="F887" s="32"/>
      <c r="G887" s="32"/>
      <c r="H887" s="32"/>
      <c r="I887" s="32"/>
      <c r="J887" s="32"/>
      <c r="K887" s="38"/>
      <c r="L887" s="38"/>
    </row>
    <row r="888" spans="1:12" x14ac:dyDescent="0.2">
      <c r="A888" s="38"/>
      <c r="B888" s="32"/>
      <c r="C888" s="32"/>
      <c r="D888" s="32"/>
      <c r="E888" s="32"/>
      <c r="F888" s="32"/>
      <c r="G888" s="32"/>
      <c r="H888" s="32"/>
      <c r="I888" s="32"/>
      <c r="J888" s="32"/>
      <c r="K888" s="38"/>
      <c r="L888" s="38"/>
    </row>
    <row r="889" spans="1:12" x14ac:dyDescent="0.2">
      <c r="A889" s="38"/>
      <c r="B889" s="32"/>
      <c r="C889" s="32"/>
      <c r="D889" s="32"/>
      <c r="E889" s="32"/>
      <c r="F889" s="32"/>
      <c r="G889" s="32"/>
      <c r="H889" s="32"/>
      <c r="I889" s="32"/>
      <c r="J889" s="32"/>
      <c r="K889" s="38"/>
      <c r="L889" s="38"/>
    </row>
    <row r="890" spans="1:12" x14ac:dyDescent="0.2">
      <c r="A890" s="38"/>
      <c r="B890" s="32"/>
      <c r="C890" s="32"/>
      <c r="D890" s="32"/>
      <c r="E890" s="32"/>
      <c r="F890" s="32"/>
      <c r="G890" s="32"/>
      <c r="H890" s="32"/>
      <c r="I890" s="32"/>
      <c r="J890" s="32"/>
      <c r="K890" s="38"/>
      <c r="L890" s="38"/>
    </row>
    <row r="891" spans="1:12" x14ac:dyDescent="0.2">
      <c r="A891" s="38"/>
      <c r="B891" s="32"/>
      <c r="C891" s="32"/>
      <c r="D891" s="32"/>
      <c r="E891" s="32"/>
      <c r="F891" s="32"/>
      <c r="G891" s="32"/>
      <c r="H891" s="32"/>
      <c r="I891" s="32"/>
      <c r="J891" s="32"/>
      <c r="K891" s="38"/>
      <c r="L891" s="38"/>
    </row>
    <row r="892" spans="1:12" x14ac:dyDescent="0.2">
      <c r="A892" s="38"/>
      <c r="B892" s="32"/>
      <c r="C892" s="32"/>
      <c r="D892" s="32"/>
      <c r="E892" s="32"/>
      <c r="F892" s="32"/>
      <c r="G892" s="32"/>
      <c r="H892" s="32"/>
      <c r="I892" s="32"/>
      <c r="J892" s="32"/>
      <c r="K892" s="38"/>
      <c r="L892" s="38"/>
    </row>
    <row r="893" spans="1:12" x14ac:dyDescent="0.2">
      <c r="A893" s="38"/>
      <c r="B893" s="32"/>
      <c r="C893" s="32"/>
      <c r="D893" s="32"/>
      <c r="E893" s="32"/>
      <c r="F893" s="32"/>
      <c r="G893" s="32"/>
      <c r="H893" s="32"/>
      <c r="I893" s="32"/>
      <c r="J893" s="32"/>
      <c r="K893" s="38"/>
      <c r="L893" s="38"/>
    </row>
    <row r="894" spans="1:12" x14ac:dyDescent="0.2">
      <c r="A894" s="38"/>
      <c r="B894" s="32"/>
      <c r="C894" s="32"/>
      <c r="D894" s="32"/>
      <c r="E894" s="32"/>
      <c r="F894" s="32"/>
      <c r="G894" s="32"/>
      <c r="H894" s="32"/>
      <c r="I894" s="32"/>
      <c r="J894" s="32"/>
      <c r="K894" s="38"/>
      <c r="L894" s="38"/>
    </row>
    <row r="895" spans="1:12" x14ac:dyDescent="0.2">
      <c r="A895" s="38"/>
      <c r="B895" s="32"/>
      <c r="C895" s="32"/>
      <c r="D895" s="32"/>
      <c r="E895" s="32"/>
      <c r="F895" s="32"/>
      <c r="G895" s="32"/>
      <c r="H895" s="32"/>
      <c r="I895" s="32"/>
      <c r="J895" s="32"/>
      <c r="K895" s="38"/>
      <c r="L895" s="38"/>
    </row>
    <row r="896" spans="1:12" x14ac:dyDescent="0.2">
      <c r="A896" s="38"/>
      <c r="B896" s="32"/>
      <c r="C896" s="32"/>
      <c r="D896" s="32"/>
      <c r="E896" s="32"/>
      <c r="F896" s="32"/>
      <c r="G896" s="32"/>
      <c r="H896" s="32"/>
      <c r="I896" s="32"/>
      <c r="J896" s="32"/>
      <c r="K896" s="38"/>
      <c r="L896" s="38"/>
    </row>
    <row r="897" spans="1:12" x14ac:dyDescent="0.2">
      <c r="A897" s="38"/>
      <c r="B897" s="32"/>
      <c r="C897" s="32"/>
      <c r="D897" s="32"/>
      <c r="E897" s="32"/>
      <c r="F897" s="32"/>
      <c r="G897" s="32"/>
      <c r="H897" s="32"/>
      <c r="I897" s="32"/>
      <c r="J897" s="32"/>
      <c r="K897" s="38"/>
      <c r="L897" s="38"/>
    </row>
    <row r="898" spans="1:12" x14ac:dyDescent="0.2">
      <c r="A898" s="38"/>
      <c r="B898" s="32"/>
      <c r="C898" s="32"/>
      <c r="D898" s="32"/>
      <c r="E898" s="32"/>
      <c r="F898" s="32"/>
      <c r="G898" s="32"/>
      <c r="H898" s="32"/>
      <c r="I898" s="32"/>
      <c r="J898" s="32"/>
      <c r="K898" s="38"/>
      <c r="L898" s="38"/>
    </row>
    <row r="899" spans="1:12" x14ac:dyDescent="0.2">
      <c r="A899" s="38"/>
      <c r="B899" s="38"/>
      <c r="C899" s="38"/>
      <c r="D899" s="38"/>
      <c r="E899" s="38"/>
      <c r="F899" s="38"/>
      <c r="G899" s="38"/>
      <c r="H899" s="38"/>
      <c r="I899" s="38"/>
      <c r="K899" s="38"/>
      <c r="L899" s="38"/>
    </row>
    <row r="900" spans="1:12" x14ac:dyDescent="0.2">
      <c r="A900" s="38"/>
      <c r="B900" s="38"/>
      <c r="C900" s="38"/>
      <c r="D900" s="38"/>
      <c r="E900" s="38"/>
      <c r="F900" s="38"/>
      <c r="G900" s="38"/>
      <c r="H900" s="38"/>
      <c r="I900" s="38"/>
      <c r="K900" s="38"/>
      <c r="L900" s="38"/>
    </row>
    <row r="901" spans="1:12" x14ac:dyDescent="0.2">
      <c r="A901" s="38"/>
      <c r="B901" s="38"/>
      <c r="C901" s="38"/>
      <c r="D901" s="38"/>
      <c r="E901" s="38"/>
      <c r="F901" s="38"/>
      <c r="G901" s="38"/>
      <c r="H901" s="38"/>
      <c r="I901" s="38"/>
      <c r="K901" s="38"/>
      <c r="L901" s="38"/>
    </row>
    <row r="902" spans="1:12" x14ac:dyDescent="0.2">
      <c r="A902" s="38"/>
      <c r="B902" s="38"/>
      <c r="C902" s="38"/>
      <c r="D902" s="38"/>
      <c r="E902" s="38"/>
      <c r="F902" s="38"/>
      <c r="G902" s="38"/>
      <c r="H902" s="38"/>
      <c r="I902" s="38"/>
      <c r="K902" s="38"/>
      <c r="L902" s="38"/>
    </row>
    <row r="903" spans="1:12" x14ac:dyDescent="0.2">
      <c r="A903" s="38"/>
      <c r="B903" s="38"/>
      <c r="C903" s="38"/>
      <c r="D903" s="38"/>
      <c r="E903" s="38"/>
      <c r="F903" s="38"/>
      <c r="G903" s="38"/>
      <c r="H903" s="38"/>
      <c r="I903" s="38"/>
      <c r="K903" s="38"/>
      <c r="L903" s="38"/>
    </row>
    <row r="904" spans="1:12" x14ac:dyDescent="0.2">
      <c r="A904" s="38"/>
      <c r="B904" s="38"/>
      <c r="C904" s="38"/>
      <c r="D904" s="38"/>
      <c r="E904" s="38"/>
      <c r="F904" s="38"/>
      <c r="G904" s="38"/>
      <c r="H904" s="38"/>
      <c r="I904" s="38"/>
      <c r="K904" s="38"/>
      <c r="L904" s="38"/>
    </row>
    <row r="905" spans="1:12" x14ac:dyDescent="0.2">
      <c r="A905" s="38"/>
      <c r="B905" s="38"/>
      <c r="C905" s="38"/>
      <c r="D905" s="38"/>
      <c r="E905" s="38"/>
      <c r="F905" s="38"/>
      <c r="G905" s="38"/>
      <c r="H905" s="38"/>
      <c r="I905" s="38"/>
      <c r="K905" s="38"/>
      <c r="L905" s="38"/>
    </row>
    <row r="906" spans="1:12" x14ac:dyDescent="0.2">
      <c r="A906" s="38"/>
      <c r="B906" s="38"/>
      <c r="C906" s="38"/>
      <c r="D906" s="38"/>
      <c r="E906" s="38"/>
      <c r="F906" s="38"/>
      <c r="G906" s="38"/>
      <c r="H906" s="38"/>
      <c r="I906" s="38"/>
      <c r="K906" s="38"/>
      <c r="L906" s="38"/>
    </row>
    <row r="907" spans="1:12" x14ac:dyDescent="0.2">
      <c r="A907" s="38"/>
      <c r="B907" s="38"/>
      <c r="C907" s="38"/>
      <c r="D907" s="38"/>
      <c r="E907" s="38"/>
      <c r="F907" s="38"/>
      <c r="G907" s="38"/>
      <c r="H907" s="38"/>
      <c r="I907" s="38"/>
      <c r="K907" s="38"/>
      <c r="L907" s="38"/>
    </row>
    <row r="908" spans="1:12" x14ac:dyDescent="0.2">
      <c r="A908" s="38"/>
      <c r="B908" s="38"/>
      <c r="C908" s="38"/>
      <c r="D908" s="38"/>
      <c r="E908" s="38"/>
      <c r="F908" s="38"/>
      <c r="G908" s="38"/>
      <c r="H908" s="38"/>
      <c r="I908" s="38"/>
      <c r="K908" s="38"/>
      <c r="L908" s="38"/>
    </row>
    <row r="909" spans="1:12" x14ac:dyDescent="0.2">
      <c r="A909" s="38"/>
      <c r="B909" s="38"/>
      <c r="C909" s="38"/>
      <c r="D909" s="38"/>
      <c r="E909" s="38"/>
      <c r="F909" s="38"/>
      <c r="G909" s="38"/>
      <c r="H909" s="38"/>
      <c r="I909" s="38"/>
      <c r="K909" s="38"/>
      <c r="L909" s="38"/>
    </row>
    <row r="910" spans="1:12" x14ac:dyDescent="0.2">
      <c r="A910" s="38"/>
      <c r="B910" s="38"/>
      <c r="C910" s="38"/>
      <c r="D910" s="38"/>
      <c r="E910" s="38"/>
      <c r="F910" s="38"/>
      <c r="G910" s="38"/>
      <c r="H910" s="38"/>
      <c r="I910" s="38"/>
      <c r="K910" s="38"/>
      <c r="L910" s="38"/>
    </row>
    <row r="911" spans="1:12" x14ac:dyDescent="0.2">
      <c r="A911" s="38"/>
      <c r="B911" s="38"/>
      <c r="C911" s="38"/>
      <c r="D911" s="38"/>
      <c r="E911" s="38"/>
      <c r="F911" s="38"/>
      <c r="G911" s="38"/>
      <c r="H911" s="38"/>
      <c r="I911" s="38"/>
      <c r="K911" s="38"/>
      <c r="L911" s="38"/>
    </row>
    <row r="912" spans="1:12" x14ac:dyDescent="0.2">
      <c r="A912" s="38"/>
      <c r="B912" s="38"/>
      <c r="C912" s="38"/>
      <c r="D912" s="38"/>
      <c r="E912" s="38"/>
      <c r="F912" s="38"/>
      <c r="G912" s="38"/>
      <c r="H912" s="38"/>
      <c r="I912" s="38"/>
      <c r="K912" s="38"/>
      <c r="L912" s="38"/>
    </row>
    <row r="913" spans="1:12" x14ac:dyDescent="0.2">
      <c r="A913" s="38"/>
      <c r="B913" s="38"/>
      <c r="C913" s="38"/>
      <c r="D913" s="38"/>
      <c r="E913" s="38"/>
      <c r="F913" s="38"/>
      <c r="G913" s="38"/>
      <c r="H913" s="38"/>
      <c r="I913" s="38"/>
      <c r="K913" s="38"/>
      <c r="L913" s="38"/>
    </row>
    <row r="914" spans="1:12" x14ac:dyDescent="0.2">
      <c r="A914" s="38"/>
      <c r="B914" s="38"/>
      <c r="C914" s="38"/>
      <c r="D914" s="38"/>
      <c r="E914" s="38"/>
      <c r="F914" s="38"/>
      <c r="G914" s="38"/>
      <c r="H914" s="38"/>
      <c r="I914" s="38"/>
      <c r="K914" s="38"/>
      <c r="L914" s="38"/>
    </row>
    <row r="915" spans="1:12" x14ac:dyDescent="0.2">
      <c r="A915" s="38"/>
      <c r="B915" s="38"/>
      <c r="C915" s="38"/>
      <c r="D915" s="38"/>
      <c r="E915" s="38"/>
      <c r="F915" s="38"/>
      <c r="G915" s="38"/>
      <c r="H915" s="38"/>
      <c r="I915" s="38"/>
      <c r="K915" s="38"/>
      <c r="L915" s="38"/>
    </row>
    <row r="916" spans="1:12" x14ac:dyDescent="0.2">
      <c r="A916" s="38"/>
      <c r="B916" s="38"/>
      <c r="C916" s="38"/>
      <c r="D916" s="38"/>
      <c r="E916" s="38"/>
      <c r="F916" s="38"/>
      <c r="G916" s="38"/>
      <c r="H916" s="38"/>
      <c r="I916" s="38"/>
      <c r="K916" s="38"/>
      <c r="L916" s="38"/>
    </row>
    <row r="917" spans="1:12" x14ac:dyDescent="0.2">
      <c r="A917" s="38"/>
      <c r="B917" s="38"/>
      <c r="C917" s="38"/>
      <c r="D917" s="38"/>
      <c r="E917" s="38"/>
      <c r="F917" s="38"/>
      <c r="G917" s="38"/>
      <c r="H917" s="38"/>
      <c r="I917" s="38"/>
      <c r="K917" s="38"/>
      <c r="L917" s="38"/>
    </row>
    <row r="918" spans="1:12" x14ac:dyDescent="0.2">
      <c r="A918" s="38"/>
      <c r="B918" s="38"/>
      <c r="C918" s="38"/>
      <c r="D918" s="38"/>
      <c r="E918" s="38"/>
      <c r="F918" s="38"/>
      <c r="G918" s="38"/>
      <c r="H918" s="38"/>
      <c r="I918" s="38"/>
      <c r="K918" s="38"/>
      <c r="L918" s="38"/>
    </row>
    <row r="919" spans="1:12" x14ac:dyDescent="0.2">
      <c r="A919" s="38"/>
      <c r="B919" s="38"/>
      <c r="C919" s="38"/>
      <c r="D919" s="38"/>
      <c r="E919" s="38"/>
      <c r="F919" s="38"/>
      <c r="G919" s="38"/>
      <c r="H919" s="38"/>
      <c r="I919" s="38"/>
      <c r="K919" s="38"/>
      <c r="L919" s="38"/>
    </row>
    <row r="920" spans="1:12" x14ac:dyDescent="0.2">
      <c r="A920" s="38"/>
      <c r="B920" s="38"/>
      <c r="C920" s="38"/>
      <c r="D920" s="38"/>
      <c r="E920" s="38"/>
      <c r="F920" s="38"/>
      <c r="G920" s="38"/>
      <c r="H920" s="38"/>
      <c r="I920" s="38"/>
      <c r="K920" s="38"/>
      <c r="L920" s="38"/>
    </row>
    <row r="921" spans="1:12" x14ac:dyDescent="0.2">
      <c r="A921" s="38"/>
      <c r="B921" s="38"/>
      <c r="C921" s="38"/>
      <c r="D921" s="38"/>
      <c r="E921" s="38"/>
      <c r="F921" s="38"/>
      <c r="G921" s="38"/>
      <c r="H921" s="38"/>
      <c r="I921" s="38"/>
      <c r="K921" s="38"/>
      <c r="L921" s="38"/>
    </row>
    <row r="922" spans="1:12" x14ac:dyDescent="0.2">
      <c r="A922" s="38"/>
      <c r="B922" s="38"/>
      <c r="C922" s="38"/>
      <c r="D922" s="38"/>
      <c r="E922" s="38"/>
      <c r="F922" s="38"/>
      <c r="G922" s="38"/>
      <c r="H922" s="38"/>
      <c r="I922" s="38"/>
      <c r="K922" s="38"/>
      <c r="L922" s="38"/>
    </row>
    <row r="923" spans="1:12" x14ac:dyDescent="0.2">
      <c r="A923" s="38"/>
      <c r="B923" s="38"/>
      <c r="C923" s="38"/>
      <c r="D923" s="38"/>
      <c r="E923" s="38"/>
      <c r="F923" s="38"/>
      <c r="G923" s="38"/>
      <c r="H923" s="38"/>
      <c r="I923" s="38"/>
      <c r="K923" s="38"/>
      <c r="L923" s="38"/>
    </row>
    <row r="924" spans="1:12" x14ac:dyDescent="0.2">
      <c r="A924" s="38"/>
      <c r="B924" s="38"/>
      <c r="C924" s="38"/>
      <c r="D924" s="38"/>
      <c r="E924" s="38"/>
      <c r="F924" s="38"/>
      <c r="G924" s="38"/>
      <c r="H924" s="38"/>
      <c r="I924" s="38"/>
      <c r="K924" s="38"/>
      <c r="L924" s="38"/>
    </row>
    <row r="925" spans="1:12" x14ac:dyDescent="0.2">
      <c r="A925" s="38"/>
      <c r="B925" s="38"/>
      <c r="C925" s="38"/>
      <c r="D925" s="38"/>
      <c r="E925" s="38"/>
      <c r="F925" s="38"/>
      <c r="G925" s="38"/>
      <c r="H925" s="38"/>
      <c r="I925" s="38"/>
      <c r="K925" s="38"/>
      <c r="L925" s="38"/>
    </row>
    <row r="926" spans="1:12" x14ac:dyDescent="0.2">
      <c r="A926" s="38"/>
      <c r="B926" s="38"/>
      <c r="C926" s="38"/>
      <c r="D926" s="38"/>
      <c r="E926" s="38"/>
      <c r="F926" s="38"/>
      <c r="G926" s="38"/>
      <c r="H926" s="38"/>
      <c r="I926" s="38"/>
      <c r="K926" s="38"/>
      <c r="L926" s="38"/>
    </row>
    <row r="927" spans="1:12" x14ac:dyDescent="0.2">
      <c r="A927" s="38"/>
      <c r="B927" s="38"/>
      <c r="C927" s="38"/>
      <c r="D927" s="38"/>
      <c r="E927" s="38"/>
      <c r="F927" s="38"/>
      <c r="G927" s="38"/>
      <c r="H927" s="38"/>
      <c r="I927" s="38"/>
      <c r="K927" s="38"/>
      <c r="L927" s="38"/>
    </row>
    <row r="928" spans="1:12" x14ac:dyDescent="0.2">
      <c r="A928" s="38"/>
      <c r="B928" s="38"/>
      <c r="C928" s="38"/>
      <c r="D928" s="38"/>
      <c r="E928" s="38"/>
      <c r="F928" s="38"/>
      <c r="G928" s="38"/>
      <c r="H928" s="38"/>
      <c r="I928" s="38"/>
      <c r="K928" s="38"/>
      <c r="L928" s="38"/>
    </row>
    <row r="929" spans="1:12" x14ac:dyDescent="0.2">
      <c r="A929" s="38"/>
      <c r="B929" s="38"/>
      <c r="C929" s="38"/>
      <c r="D929" s="38"/>
      <c r="E929" s="38"/>
      <c r="F929" s="38"/>
      <c r="G929" s="38"/>
      <c r="H929" s="38"/>
      <c r="I929" s="38"/>
      <c r="K929" s="38"/>
      <c r="L929" s="38"/>
    </row>
    <row r="930" spans="1:12" x14ac:dyDescent="0.2">
      <c r="A930" s="38"/>
      <c r="B930" s="38"/>
      <c r="C930" s="38"/>
      <c r="D930" s="38"/>
      <c r="E930" s="38"/>
      <c r="F930" s="38"/>
      <c r="G930" s="38"/>
      <c r="H930" s="38"/>
      <c r="I930" s="38"/>
      <c r="K930" s="38"/>
      <c r="L930" s="38"/>
    </row>
    <row r="931" spans="1:12" x14ac:dyDescent="0.2">
      <c r="A931" s="38"/>
      <c r="B931" s="38"/>
      <c r="C931" s="38"/>
      <c r="D931" s="38"/>
      <c r="E931" s="38"/>
      <c r="F931" s="38"/>
      <c r="G931" s="38"/>
      <c r="H931" s="38"/>
      <c r="I931" s="38"/>
      <c r="K931" s="38"/>
      <c r="L931" s="38"/>
    </row>
    <row r="932" spans="1:12" x14ac:dyDescent="0.2">
      <c r="A932" s="38"/>
      <c r="B932" s="38"/>
      <c r="C932" s="38"/>
      <c r="D932" s="38"/>
      <c r="E932" s="38"/>
      <c r="F932" s="38"/>
      <c r="G932" s="38"/>
      <c r="H932" s="38"/>
      <c r="I932" s="38"/>
      <c r="K932" s="38"/>
      <c r="L932" s="38"/>
    </row>
    <row r="933" spans="1:12" x14ac:dyDescent="0.2">
      <c r="A933" s="38"/>
      <c r="B933" s="38"/>
      <c r="C933" s="38"/>
      <c r="D933" s="38"/>
      <c r="E933" s="38"/>
      <c r="F933" s="38"/>
      <c r="G933" s="38"/>
      <c r="H933" s="38"/>
      <c r="I933" s="38"/>
      <c r="K933" s="38"/>
      <c r="L933" s="38"/>
    </row>
    <row r="934" spans="1:12" x14ac:dyDescent="0.2">
      <c r="A934" s="38"/>
      <c r="B934" s="38"/>
      <c r="C934" s="38"/>
      <c r="D934" s="38"/>
      <c r="E934" s="38"/>
      <c r="F934" s="38"/>
      <c r="G934" s="38"/>
      <c r="H934" s="38"/>
      <c r="I934" s="38"/>
      <c r="K934" s="38"/>
      <c r="L934" s="38"/>
    </row>
    <row r="935" spans="1:12" x14ac:dyDescent="0.2">
      <c r="A935" s="38"/>
      <c r="B935" s="38"/>
      <c r="C935" s="38"/>
      <c r="D935" s="38"/>
      <c r="E935" s="38"/>
      <c r="F935" s="38"/>
      <c r="G935" s="38"/>
      <c r="H935" s="38"/>
      <c r="I935" s="38"/>
      <c r="K935" s="38"/>
      <c r="L935" s="38"/>
    </row>
    <row r="936" spans="1:12" x14ac:dyDescent="0.2">
      <c r="A936" s="38"/>
      <c r="B936" s="38"/>
      <c r="C936" s="38"/>
      <c r="D936" s="38"/>
      <c r="E936" s="38"/>
      <c r="F936" s="38"/>
      <c r="G936" s="38"/>
      <c r="H936" s="38"/>
      <c r="I936" s="38"/>
      <c r="K936" s="38"/>
      <c r="L936" s="38"/>
    </row>
    <row r="937" spans="1:12" x14ac:dyDescent="0.2">
      <c r="A937" s="38"/>
      <c r="B937" s="38"/>
      <c r="C937" s="38"/>
      <c r="D937" s="38"/>
      <c r="E937" s="38"/>
      <c r="F937" s="38"/>
      <c r="G937" s="38"/>
      <c r="H937" s="38"/>
      <c r="I937" s="38"/>
      <c r="K937" s="38"/>
      <c r="L937" s="38"/>
    </row>
    <row r="938" spans="1:12" x14ac:dyDescent="0.2">
      <c r="A938" s="38"/>
      <c r="B938" s="38"/>
      <c r="C938" s="38"/>
      <c r="D938" s="38"/>
      <c r="E938" s="38"/>
      <c r="F938" s="38"/>
      <c r="G938" s="38"/>
      <c r="H938" s="38"/>
      <c r="I938" s="38"/>
      <c r="K938" s="38"/>
      <c r="L938" s="38"/>
    </row>
    <row r="939" spans="1:12" x14ac:dyDescent="0.2">
      <c r="A939" s="38"/>
      <c r="B939" s="38"/>
      <c r="C939" s="38"/>
      <c r="D939" s="38"/>
      <c r="E939" s="38"/>
      <c r="F939" s="38"/>
      <c r="G939" s="38"/>
      <c r="H939" s="38"/>
      <c r="I939" s="38"/>
      <c r="K939" s="38"/>
      <c r="L939" s="38"/>
    </row>
    <row r="940" spans="1:12" x14ac:dyDescent="0.2">
      <c r="A940" s="38"/>
      <c r="B940" s="38"/>
      <c r="C940" s="38"/>
      <c r="D940" s="38"/>
      <c r="E940" s="38"/>
      <c r="F940" s="38"/>
      <c r="G940" s="38"/>
      <c r="H940" s="38"/>
      <c r="I940" s="38"/>
      <c r="K940" s="38"/>
      <c r="L940" s="38"/>
    </row>
    <row r="941" spans="1:12" x14ac:dyDescent="0.2">
      <c r="A941" s="38"/>
      <c r="B941" s="38"/>
      <c r="C941" s="38"/>
      <c r="D941" s="38"/>
      <c r="E941" s="38"/>
      <c r="F941" s="38"/>
      <c r="G941" s="38"/>
      <c r="H941" s="38"/>
      <c r="I941" s="38"/>
      <c r="K941" s="38"/>
      <c r="L941" s="38"/>
    </row>
    <row r="942" spans="1:12" x14ac:dyDescent="0.2">
      <c r="A942" s="38"/>
      <c r="B942" s="38"/>
      <c r="C942" s="38"/>
      <c r="D942" s="38"/>
      <c r="E942" s="38"/>
      <c r="F942" s="38"/>
      <c r="G942" s="38"/>
      <c r="H942" s="38"/>
      <c r="I942" s="38"/>
      <c r="K942" s="38"/>
      <c r="L942" s="38"/>
    </row>
    <row r="943" spans="1:12" x14ac:dyDescent="0.2">
      <c r="A943" s="38"/>
      <c r="B943" s="38"/>
      <c r="C943" s="38"/>
      <c r="D943" s="38"/>
      <c r="E943" s="38"/>
      <c r="F943" s="38"/>
      <c r="G943" s="38"/>
      <c r="H943" s="38"/>
      <c r="I943" s="38"/>
      <c r="K943" s="38"/>
      <c r="L943" s="38"/>
    </row>
    <row r="944" spans="1:12" x14ac:dyDescent="0.2">
      <c r="A944" s="38"/>
      <c r="B944" s="38"/>
      <c r="C944" s="38"/>
      <c r="D944" s="38"/>
      <c r="E944" s="38"/>
      <c r="F944" s="38"/>
      <c r="G944" s="38"/>
      <c r="H944" s="38"/>
      <c r="I944" s="38"/>
      <c r="K944" s="38"/>
      <c r="L944" s="38"/>
    </row>
    <row r="945" spans="1:12" x14ac:dyDescent="0.2">
      <c r="A945" s="38"/>
      <c r="B945" s="38"/>
      <c r="C945" s="38"/>
      <c r="D945" s="38"/>
      <c r="E945" s="38"/>
      <c r="F945" s="38"/>
      <c r="G945" s="38"/>
      <c r="H945" s="38"/>
      <c r="I945" s="38"/>
      <c r="K945" s="38"/>
      <c r="L945" s="38"/>
    </row>
    <row r="946" spans="1:12" x14ac:dyDescent="0.2">
      <c r="A946" s="38"/>
      <c r="B946" s="38"/>
      <c r="C946" s="38"/>
      <c r="D946" s="38"/>
      <c r="E946" s="38"/>
      <c r="F946" s="38"/>
      <c r="G946" s="38"/>
      <c r="H946" s="38"/>
      <c r="I946" s="38"/>
      <c r="K946" s="38"/>
      <c r="L946" s="38"/>
    </row>
    <row r="947" spans="1:12" x14ac:dyDescent="0.2">
      <c r="A947" s="38"/>
      <c r="B947" s="38"/>
      <c r="C947" s="38"/>
      <c r="D947" s="38"/>
      <c r="E947" s="38"/>
      <c r="F947" s="38"/>
      <c r="G947" s="38"/>
      <c r="H947" s="38"/>
      <c r="I947" s="38"/>
      <c r="K947" s="38"/>
      <c r="L947" s="38"/>
    </row>
    <row r="948" spans="1:12" x14ac:dyDescent="0.2">
      <c r="A948" s="38"/>
      <c r="B948" s="38"/>
      <c r="C948" s="38"/>
      <c r="D948" s="38"/>
      <c r="E948" s="38"/>
      <c r="F948" s="38"/>
      <c r="G948" s="38"/>
      <c r="H948" s="38"/>
      <c r="I948" s="38"/>
      <c r="K948" s="38"/>
      <c r="L948" s="38"/>
    </row>
    <row r="949" spans="1:12" x14ac:dyDescent="0.2">
      <c r="A949" s="38"/>
      <c r="B949" s="38"/>
      <c r="C949" s="38"/>
      <c r="D949" s="38"/>
      <c r="E949" s="38"/>
      <c r="F949" s="38"/>
      <c r="G949" s="38"/>
      <c r="H949" s="38"/>
      <c r="I949" s="38"/>
      <c r="K949" s="38"/>
      <c r="L949" s="38"/>
    </row>
    <row r="950" spans="1:12" x14ac:dyDescent="0.2">
      <c r="A950" s="38"/>
      <c r="B950" s="38"/>
      <c r="C950" s="38"/>
      <c r="D950" s="38"/>
      <c r="E950" s="38"/>
      <c r="F950" s="38"/>
      <c r="G950" s="38"/>
      <c r="H950" s="38"/>
      <c r="I950" s="38"/>
      <c r="K950" s="38"/>
      <c r="L950" s="38"/>
    </row>
    <row r="951" spans="1:12" x14ac:dyDescent="0.2">
      <c r="A951" s="38"/>
      <c r="B951" s="38"/>
      <c r="C951" s="38"/>
      <c r="D951" s="38"/>
      <c r="E951" s="38"/>
      <c r="F951" s="38"/>
      <c r="G951" s="38"/>
      <c r="H951" s="38"/>
      <c r="I951" s="38"/>
      <c r="K951" s="38"/>
      <c r="L951" s="38"/>
    </row>
    <row r="952" spans="1:12" x14ac:dyDescent="0.2">
      <c r="A952" s="38"/>
      <c r="B952" s="38"/>
      <c r="C952" s="38"/>
      <c r="D952" s="38"/>
      <c r="E952" s="38"/>
      <c r="F952" s="38"/>
      <c r="G952" s="38"/>
      <c r="H952" s="38"/>
      <c r="I952" s="38"/>
      <c r="K952" s="38"/>
      <c r="L952" s="38"/>
    </row>
    <row r="953" spans="1:12" x14ac:dyDescent="0.2">
      <c r="A953" s="38"/>
      <c r="B953" s="38"/>
      <c r="C953" s="38"/>
      <c r="D953" s="38"/>
      <c r="E953" s="38"/>
      <c r="F953" s="38"/>
      <c r="G953" s="38"/>
      <c r="H953" s="38"/>
      <c r="I953" s="38"/>
      <c r="K953" s="38"/>
      <c r="L953" s="38"/>
    </row>
    <row r="954" spans="1:12" x14ac:dyDescent="0.2">
      <c r="A954" s="38"/>
      <c r="B954" s="38"/>
      <c r="C954" s="38"/>
      <c r="D954" s="38"/>
      <c r="E954" s="38"/>
      <c r="F954" s="38"/>
      <c r="G954" s="38"/>
      <c r="H954" s="38"/>
      <c r="I954" s="38"/>
      <c r="K954" s="38"/>
      <c r="L954" s="38"/>
    </row>
    <row r="955" spans="1:12" x14ac:dyDescent="0.2">
      <c r="A955" s="38"/>
      <c r="B955" s="38"/>
      <c r="C955" s="38"/>
      <c r="D955" s="38"/>
      <c r="E955" s="38"/>
      <c r="F955" s="38"/>
      <c r="G955" s="38"/>
      <c r="H955" s="38"/>
      <c r="I955" s="38"/>
      <c r="K955" s="38"/>
      <c r="L955" s="38"/>
    </row>
    <row r="956" spans="1:12" x14ac:dyDescent="0.2">
      <c r="A956" s="38"/>
      <c r="B956" s="38"/>
      <c r="C956" s="38"/>
      <c r="D956" s="38"/>
      <c r="E956" s="38"/>
      <c r="F956" s="38"/>
      <c r="G956" s="38"/>
      <c r="H956" s="38"/>
      <c r="I956" s="38"/>
      <c r="K956" s="38"/>
      <c r="L956" s="38"/>
    </row>
    <row r="957" spans="1:12" x14ac:dyDescent="0.2">
      <c r="A957" s="38"/>
      <c r="B957" s="38"/>
      <c r="C957" s="38"/>
      <c r="D957" s="38"/>
      <c r="E957" s="38"/>
      <c r="F957" s="38"/>
      <c r="G957" s="38"/>
      <c r="H957" s="38"/>
      <c r="I957" s="38"/>
      <c r="K957" s="38"/>
      <c r="L957" s="38"/>
    </row>
    <row r="958" spans="1:12" x14ac:dyDescent="0.2">
      <c r="A958" s="38"/>
      <c r="B958" s="38"/>
      <c r="C958" s="38"/>
      <c r="D958" s="38"/>
      <c r="E958" s="38"/>
      <c r="F958" s="38"/>
      <c r="G958" s="38"/>
      <c r="H958" s="38"/>
      <c r="I958" s="38"/>
      <c r="K958" s="38"/>
      <c r="L958" s="38"/>
    </row>
    <row r="959" spans="1:12" x14ac:dyDescent="0.2">
      <c r="A959" s="38"/>
      <c r="B959" s="38"/>
      <c r="C959" s="38"/>
      <c r="D959" s="38"/>
      <c r="E959" s="38"/>
      <c r="F959" s="38"/>
      <c r="G959" s="38"/>
      <c r="H959" s="38"/>
      <c r="I959" s="38"/>
      <c r="K959" s="38"/>
      <c r="L959" s="38"/>
    </row>
    <row r="960" spans="1:12" x14ac:dyDescent="0.2">
      <c r="A960" s="38"/>
      <c r="B960" s="38"/>
      <c r="C960" s="38"/>
      <c r="D960" s="38"/>
      <c r="E960" s="38"/>
      <c r="F960" s="38"/>
      <c r="G960" s="38"/>
      <c r="H960" s="38"/>
      <c r="I960" s="38"/>
      <c r="K960" s="38"/>
      <c r="L960" s="38"/>
    </row>
    <row r="961" spans="1:12" x14ac:dyDescent="0.2">
      <c r="A961" s="38"/>
      <c r="B961" s="38"/>
      <c r="C961" s="38"/>
      <c r="D961" s="38"/>
      <c r="E961" s="38"/>
      <c r="F961" s="38"/>
      <c r="G961" s="38"/>
      <c r="H961" s="38"/>
      <c r="I961" s="38"/>
      <c r="K961" s="38"/>
      <c r="L961" s="38"/>
    </row>
    <row r="962" spans="1:12" x14ac:dyDescent="0.2">
      <c r="A962" s="38"/>
      <c r="B962" s="38"/>
      <c r="C962" s="38"/>
      <c r="D962" s="38"/>
      <c r="E962" s="38"/>
      <c r="F962" s="38"/>
      <c r="G962" s="38"/>
      <c r="H962" s="38"/>
      <c r="I962" s="38"/>
      <c r="K962" s="38"/>
      <c r="L962" s="38"/>
    </row>
    <row r="963" spans="1:12" x14ac:dyDescent="0.2">
      <c r="A963" s="38"/>
      <c r="B963" s="38"/>
      <c r="C963" s="38"/>
      <c r="D963" s="38"/>
      <c r="E963" s="38"/>
      <c r="F963" s="38"/>
      <c r="G963" s="38"/>
      <c r="H963" s="38"/>
      <c r="I963" s="38"/>
      <c r="K963" s="38"/>
      <c r="L963" s="38"/>
    </row>
    <row r="964" spans="1:12" x14ac:dyDescent="0.2">
      <c r="A964" s="38"/>
      <c r="B964" s="38"/>
      <c r="C964" s="38"/>
      <c r="D964" s="38"/>
      <c r="E964" s="38"/>
      <c r="F964" s="38"/>
      <c r="G964" s="38"/>
      <c r="H964" s="38"/>
      <c r="I964" s="38"/>
      <c r="K964" s="38"/>
      <c r="L964" s="38"/>
    </row>
    <row r="965" spans="1:12" x14ac:dyDescent="0.2">
      <c r="A965" s="38"/>
      <c r="B965" s="38"/>
      <c r="C965" s="38"/>
      <c r="D965" s="38"/>
      <c r="E965" s="38"/>
      <c r="F965" s="38"/>
      <c r="G965" s="38"/>
      <c r="H965" s="38"/>
      <c r="I965" s="38"/>
      <c r="K965" s="38"/>
      <c r="L965" s="38"/>
    </row>
    <row r="966" spans="1:12" x14ac:dyDescent="0.2">
      <c r="A966" s="38"/>
      <c r="B966" s="38"/>
      <c r="C966" s="38"/>
      <c r="D966" s="38"/>
      <c r="E966" s="38"/>
      <c r="F966" s="38"/>
      <c r="G966" s="38"/>
      <c r="H966" s="38"/>
      <c r="I966" s="38"/>
      <c r="K966" s="38"/>
      <c r="L966" s="38"/>
    </row>
    <row r="967" spans="1:12" x14ac:dyDescent="0.2">
      <c r="A967" s="38"/>
      <c r="B967" s="38"/>
      <c r="C967" s="38"/>
      <c r="D967" s="38"/>
      <c r="E967" s="38"/>
      <c r="F967" s="38"/>
      <c r="G967" s="38"/>
      <c r="H967" s="38"/>
      <c r="I967" s="38"/>
      <c r="K967" s="38"/>
      <c r="L967" s="38"/>
    </row>
    <row r="968" spans="1:12" x14ac:dyDescent="0.2">
      <c r="A968" s="38"/>
      <c r="B968" s="38"/>
      <c r="C968" s="38"/>
      <c r="D968" s="38"/>
      <c r="E968" s="38"/>
      <c r="F968" s="38"/>
      <c r="G968" s="38"/>
      <c r="H968" s="38"/>
      <c r="I968" s="38"/>
      <c r="K968" s="38"/>
      <c r="L968" s="38"/>
    </row>
    <row r="969" spans="1:12" x14ac:dyDescent="0.2">
      <c r="A969" s="38"/>
      <c r="B969" s="38"/>
      <c r="C969" s="38"/>
      <c r="D969" s="38"/>
      <c r="E969" s="38"/>
      <c r="F969" s="38"/>
      <c r="G969" s="38"/>
      <c r="H969" s="38"/>
      <c r="I969" s="38"/>
      <c r="K969" s="38"/>
      <c r="L969" s="38"/>
    </row>
    <row r="970" spans="1:12" x14ac:dyDescent="0.2">
      <c r="A970" s="38"/>
      <c r="B970" s="38"/>
      <c r="C970" s="38"/>
      <c r="D970" s="38"/>
      <c r="E970" s="38"/>
      <c r="F970" s="38"/>
      <c r="G970" s="38"/>
      <c r="H970" s="38"/>
      <c r="I970" s="38"/>
      <c r="K970" s="38"/>
      <c r="L970" s="38"/>
    </row>
    <row r="971" spans="1:12" x14ac:dyDescent="0.2">
      <c r="A971" s="38"/>
      <c r="B971" s="38"/>
      <c r="C971" s="38"/>
      <c r="D971" s="38"/>
      <c r="E971" s="38"/>
      <c r="F971" s="38"/>
      <c r="G971" s="38"/>
      <c r="H971" s="38"/>
      <c r="I971" s="38"/>
      <c r="K971" s="38"/>
      <c r="L971" s="38"/>
    </row>
    <row r="972" spans="1:12" x14ac:dyDescent="0.2">
      <c r="A972" s="38"/>
      <c r="B972" s="38"/>
      <c r="C972" s="38"/>
      <c r="D972" s="38"/>
      <c r="E972" s="38"/>
      <c r="F972" s="38"/>
      <c r="G972" s="38"/>
      <c r="H972" s="38"/>
      <c r="I972" s="38"/>
      <c r="K972" s="38"/>
      <c r="L972" s="38"/>
    </row>
    <row r="973" spans="1:12" x14ac:dyDescent="0.2">
      <c r="A973" s="38"/>
      <c r="B973" s="38"/>
      <c r="C973" s="38"/>
      <c r="D973" s="38"/>
      <c r="E973" s="38"/>
      <c r="F973" s="38"/>
      <c r="G973" s="38"/>
      <c r="H973" s="38"/>
      <c r="I973" s="38"/>
      <c r="K973" s="38"/>
      <c r="L973" s="38"/>
    </row>
    <row r="974" spans="1:12" x14ac:dyDescent="0.2">
      <c r="A974" s="38"/>
      <c r="B974" s="38"/>
      <c r="C974" s="38"/>
      <c r="D974" s="38"/>
      <c r="E974" s="38"/>
      <c r="F974" s="38"/>
      <c r="G974" s="38"/>
      <c r="H974" s="38"/>
      <c r="I974" s="38"/>
      <c r="K974" s="38"/>
      <c r="L974" s="38"/>
    </row>
    <row r="975" spans="1:12" x14ac:dyDescent="0.2">
      <c r="A975" s="38"/>
      <c r="B975" s="38"/>
      <c r="C975" s="38"/>
      <c r="D975" s="38"/>
      <c r="E975" s="38"/>
      <c r="F975" s="38"/>
      <c r="G975" s="38"/>
      <c r="H975" s="38"/>
      <c r="I975" s="38"/>
      <c r="K975" s="38"/>
      <c r="L975" s="38"/>
    </row>
    <row r="976" spans="1:12" x14ac:dyDescent="0.2">
      <c r="A976" s="38"/>
      <c r="B976" s="38"/>
      <c r="C976" s="38"/>
      <c r="D976" s="38"/>
      <c r="E976" s="38"/>
      <c r="F976" s="38"/>
      <c r="G976" s="38"/>
      <c r="H976" s="38"/>
      <c r="I976" s="38"/>
      <c r="K976" s="38"/>
      <c r="L976" s="38"/>
    </row>
    <row r="977" spans="1:12" x14ac:dyDescent="0.2">
      <c r="A977" s="38"/>
      <c r="B977" s="38"/>
      <c r="C977" s="38"/>
      <c r="D977" s="38"/>
      <c r="E977" s="38"/>
      <c r="F977" s="38"/>
      <c r="G977" s="38"/>
      <c r="H977" s="38"/>
      <c r="I977" s="38"/>
      <c r="K977" s="38"/>
      <c r="L977" s="38"/>
    </row>
    <row r="978" spans="1:12" x14ac:dyDescent="0.2">
      <c r="A978" s="38"/>
      <c r="B978" s="38"/>
      <c r="C978" s="38"/>
      <c r="D978" s="38"/>
      <c r="E978" s="38"/>
      <c r="F978" s="38"/>
      <c r="G978" s="38"/>
      <c r="H978" s="38"/>
      <c r="I978" s="38"/>
      <c r="K978" s="38"/>
      <c r="L978" s="38"/>
    </row>
    <row r="979" spans="1:12" x14ac:dyDescent="0.2">
      <c r="A979" s="38"/>
      <c r="B979" s="38"/>
      <c r="C979" s="38"/>
      <c r="D979" s="38"/>
      <c r="E979" s="38"/>
      <c r="F979" s="38"/>
      <c r="G979" s="38"/>
      <c r="H979" s="38"/>
      <c r="I979" s="38"/>
      <c r="K979" s="38"/>
      <c r="L979" s="38"/>
    </row>
    <row r="980" spans="1:12" x14ac:dyDescent="0.2">
      <c r="A980" s="38"/>
      <c r="B980" s="38"/>
      <c r="C980" s="38"/>
      <c r="D980" s="38"/>
      <c r="E980" s="38"/>
      <c r="F980" s="38"/>
      <c r="G980" s="38"/>
      <c r="H980" s="38"/>
      <c r="I980" s="38"/>
      <c r="K980" s="38"/>
      <c r="L980" s="38"/>
    </row>
    <row r="981" spans="1:12" x14ac:dyDescent="0.2">
      <c r="A981" s="38"/>
      <c r="B981" s="38"/>
      <c r="C981" s="38"/>
      <c r="D981" s="38"/>
      <c r="E981" s="38"/>
      <c r="F981" s="38"/>
      <c r="G981" s="38"/>
      <c r="H981" s="38"/>
      <c r="I981" s="38"/>
      <c r="K981" s="38"/>
      <c r="L981" s="38"/>
    </row>
    <row r="982" spans="1:12" x14ac:dyDescent="0.2">
      <c r="A982" s="38"/>
      <c r="B982" s="38"/>
      <c r="C982" s="38"/>
      <c r="D982" s="38"/>
      <c r="E982" s="38"/>
      <c r="F982" s="38"/>
      <c r="G982" s="38"/>
      <c r="H982" s="38"/>
      <c r="I982" s="38"/>
      <c r="K982" s="38"/>
      <c r="L982" s="38"/>
    </row>
    <row r="983" spans="1:12" x14ac:dyDescent="0.2">
      <c r="A983" s="38"/>
      <c r="B983" s="38"/>
      <c r="C983" s="38"/>
      <c r="D983" s="38"/>
      <c r="E983" s="38"/>
      <c r="F983" s="38"/>
      <c r="G983" s="38"/>
      <c r="H983" s="38"/>
      <c r="I983" s="38"/>
      <c r="K983" s="38"/>
      <c r="L983" s="38"/>
    </row>
    <row r="984" spans="1:12" x14ac:dyDescent="0.2">
      <c r="A984" s="38"/>
      <c r="B984" s="38"/>
      <c r="C984" s="38"/>
      <c r="D984" s="38"/>
      <c r="E984" s="38"/>
      <c r="F984" s="38"/>
      <c r="G984" s="38"/>
      <c r="H984" s="38"/>
      <c r="I984" s="38"/>
      <c r="K984" s="38"/>
      <c r="L984" s="38"/>
    </row>
    <row r="985" spans="1:12" x14ac:dyDescent="0.2">
      <c r="A985" s="38"/>
      <c r="B985" s="38"/>
      <c r="C985" s="38"/>
      <c r="D985" s="38"/>
      <c r="E985" s="38"/>
      <c r="F985" s="38"/>
      <c r="G985" s="38"/>
      <c r="H985" s="38"/>
      <c r="I985" s="38"/>
      <c r="K985" s="38"/>
      <c r="L985" s="38"/>
    </row>
    <row r="986" spans="1:12" x14ac:dyDescent="0.2">
      <c r="A986" s="38"/>
      <c r="B986" s="38"/>
      <c r="C986" s="38"/>
      <c r="D986" s="38"/>
      <c r="E986" s="38"/>
      <c r="F986" s="38"/>
      <c r="G986" s="38"/>
      <c r="H986" s="38"/>
      <c r="I986" s="38"/>
      <c r="K986" s="38"/>
      <c r="L986" s="38"/>
    </row>
    <row r="987" spans="1:12" x14ac:dyDescent="0.2">
      <c r="A987" s="38"/>
      <c r="B987" s="38"/>
      <c r="C987" s="38"/>
      <c r="D987" s="38"/>
      <c r="E987" s="38"/>
      <c r="F987" s="38"/>
      <c r="G987" s="38"/>
      <c r="H987" s="38"/>
      <c r="I987" s="38"/>
      <c r="K987" s="38"/>
      <c r="L987" s="38"/>
    </row>
    <row r="988" spans="1:12" x14ac:dyDescent="0.2">
      <c r="A988" s="38"/>
      <c r="B988" s="38"/>
      <c r="C988" s="38"/>
      <c r="D988" s="38"/>
      <c r="E988" s="38"/>
      <c r="F988" s="38"/>
      <c r="G988" s="38"/>
      <c r="H988" s="38"/>
      <c r="I988" s="38"/>
      <c r="K988" s="38"/>
      <c r="L988" s="38"/>
    </row>
    <row r="989" spans="1:12" x14ac:dyDescent="0.2">
      <c r="A989" s="38"/>
      <c r="B989" s="38"/>
      <c r="C989" s="38"/>
      <c r="D989" s="38"/>
      <c r="E989" s="38"/>
      <c r="F989" s="38"/>
      <c r="G989" s="38"/>
      <c r="H989" s="38"/>
      <c r="I989" s="38"/>
      <c r="K989" s="38"/>
      <c r="L989" s="38"/>
    </row>
    <row r="990" spans="1:12" x14ac:dyDescent="0.2">
      <c r="A990" s="38"/>
      <c r="B990" s="38"/>
      <c r="C990" s="38"/>
      <c r="D990" s="38"/>
      <c r="E990" s="38"/>
      <c r="F990" s="38"/>
      <c r="G990" s="38"/>
      <c r="H990" s="38"/>
      <c r="I990" s="38"/>
      <c r="K990" s="38"/>
      <c r="L990" s="38"/>
    </row>
    <row r="991" spans="1:12" x14ac:dyDescent="0.2">
      <c r="A991" s="38"/>
      <c r="B991" s="38"/>
      <c r="C991" s="38"/>
      <c r="D991" s="38"/>
      <c r="E991" s="38"/>
      <c r="F991" s="38"/>
      <c r="G991" s="38"/>
      <c r="H991" s="38"/>
      <c r="I991" s="38"/>
      <c r="K991" s="38"/>
      <c r="L991" s="38"/>
    </row>
    <row r="992" spans="1:12" x14ac:dyDescent="0.2">
      <c r="A992" s="38"/>
      <c r="B992" s="38"/>
      <c r="C992" s="38"/>
      <c r="D992" s="38"/>
      <c r="E992" s="38"/>
      <c r="F992" s="38"/>
      <c r="G992" s="38"/>
      <c r="H992" s="38"/>
      <c r="I992" s="38"/>
      <c r="K992" s="38"/>
      <c r="L992" s="38"/>
    </row>
    <row r="993" spans="1:12" x14ac:dyDescent="0.2">
      <c r="A993" s="38"/>
      <c r="B993" s="38"/>
      <c r="C993" s="38"/>
      <c r="D993" s="38"/>
      <c r="E993" s="38"/>
      <c r="F993" s="38"/>
      <c r="G993" s="38"/>
      <c r="H993" s="38"/>
      <c r="I993" s="38"/>
      <c r="K993" s="38"/>
      <c r="L993" s="38"/>
    </row>
    <row r="994" spans="1:12" x14ac:dyDescent="0.2">
      <c r="A994" s="38"/>
      <c r="B994" s="38"/>
      <c r="C994" s="38"/>
      <c r="D994" s="38"/>
      <c r="E994" s="38"/>
      <c r="F994" s="38"/>
      <c r="G994" s="38"/>
      <c r="H994" s="38"/>
      <c r="I994" s="38"/>
      <c r="K994" s="38"/>
      <c r="L994" s="38"/>
    </row>
    <row r="995" spans="1:12" x14ac:dyDescent="0.2">
      <c r="A995" s="38"/>
      <c r="B995" s="38"/>
      <c r="C995" s="38"/>
      <c r="D995" s="38"/>
      <c r="E995" s="38"/>
      <c r="F995" s="38"/>
      <c r="G995" s="38"/>
      <c r="H995" s="38"/>
      <c r="I995" s="38"/>
      <c r="K995" s="38"/>
      <c r="L995" s="38"/>
    </row>
    <row r="996" spans="1:12" x14ac:dyDescent="0.2">
      <c r="A996" s="38"/>
      <c r="B996" s="38"/>
      <c r="C996" s="38"/>
      <c r="D996" s="38"/>
      <c r="E996" s="38"/>
      <c r="F996" s="38"/>
      <c r="G996" s="38"/>
      <c r="H996" s="38"/>
      <c r="I996" s="38"/>
      <c r="K996" s="38"/>
      <c r="L996" s="38"/>
    </row>
    <row r="997" spans="1:12" x14ac:dyDescent="0.2">
      <c r="A997" s="38"/>
      <c r="B997" s="38"/>
      <c r="C997" s="38"/>
      <c r="D997" s="38"/>
      <c r="E997" s="38"/>
      <c r="F997" s="38"/>
      <c r="G997" s="38"/>
      <c r="H997" s="38"/>
      <c r="I997" s="38"/>
      <c r="K997" s="38"/>
      <c r="L997" s="38"/>
    </row>
    <row r="998" spans="1:12" x14ac:dyDescent="0.2">
      <c r="A998" s="38"/>
      <c r="B998" s="38"/>
      <c r="C998" s="38"/>
      <c r="D998" s="38"/>
      <c r="E998" s="38"/>
      <c r="F998" s="38"/>
      <c r="G998" s="38"/>
      <c r="H998" s="38"/>
      <c r="I998" s="38"/>
      <c r="K998" s="38"/>
      <c r="L998" s="38"/>
    </row>
    <row r="999" spans="1:12" x14ac:dyDescent="0.2">
      <c r="A999" s="38"/>
      <c r="B999" s="38"/>
      <c r="C999" s="38"/>
      <c r="D999" s="38"/>
      <c r="E999" s="38"/>
      <c r="F999" s="38"/>
      <c r="G999" s="38"/>
      <c r="H999" s="38"/>
      <c r="I999" s="38"/>
      <c r="K999" s="38"/>
      <c r="L999" s="38"/>
    </row>
    <row r="1000" spans="1:12" x14ac:dyDescent="0.2">
      <c r="A1000" s="38"/>
      <c r="B1000" s="38"/>
      <c r="C1000" s="38"/>
      <c r="D1000" s="38"/>
      <c r="E1000" s="38"/>
      <c r="F1000" s="38"/>
      <c r="G1000" s="38"/>
      <c r="H1000" s="38"/>
      <c r="I1000" s="38"/>
      <c r="K1000" s="38"/>
      <c r="L1000" s="38"/>
    </row>
    <row r="1001" spans="1:12" x14ac:dyDescent="0.2">
      <c r="A1001" s="38"/>
      <c r="B1001" s="38"/>
      <c r="C1001" s="38"/>
      <c r="D1001" s="38"/>
      <c r="E1001" s="38"/>
      <c r="F1001" s="38"/>
      <c r="G1001" s="38"/>
      <c r="H1001" s="38"/>
      <c r="I1001" s="38"/>
      <c r="K1001" s="38"/>
      <c r="L1001" s="38"/>
    </row>
    <row r="1002" spans="1:12" x14ac:dyDescent="0.2">
      <c r="A1002" s="38"/>
      <c r="B1002" s="38"/>
      <c r="C1002" s="38"/>
      <c r="D1002" s="38"/>
      <c r="E1002" s="38"/>
      <c r="F1002" s="38"/>
      <c r="G1002" s="38"/>
      <c r="H1002" s="38"/>
      <c r="I1002" s="38"/>
      <c r="K1002" s="38"/>
      <c r="L1002" s="38"/>
    </row>
    <row r="1003" spans="1:12" x14ac:dyDescent="0.2">
      <c r="A1003" s="38"/>
      <c r="B1003" s="38"/>
      <c r="C1003" s="38"/>
      <c r="D1003" s="38"/>
      <c r="E1003" s="38"/>
      <c r="F1003" s="38"/>
      <c r="G1003" s="38"/>
      <c r="H1003" s="38"/>
      <c r="I1003" s="38"/>
      <c r="K1003" s="38"/>
      <c r="L1003" s="38"/>
    </row>
    <row r="1004" spans="1:12" x14ac:dyDescent="0.2">
      <c r="A1004" s="38"/>
      <c r="B1004" s="38"/>
      <c r="C1004" s="38"/>
      <c r="D1004" s="38"/>
      <c r="E1004" s="38"/>
      <c r="F1004" s="38"/>
      <c r="G1004" s="38"/>
      <c r="H1004" s="38"/>
      <c r="I1004" s="38"/>
      <c r="K1004" s="38"/>
      <c r="L1004" s="38"/>
    </row>
    <row r="1005" spans="1:12" x14ac:dyDescent="0.2">
      <c r="A1005" s="38"/>
      <c r="B1005" s="38"/>
      <c r="C1005" s="38"/>
      <c r="D1005" s="38"/>
      <c r="E1005" s="38"/>
      <c r="F1005" s="38"/>
      <c r="G1005" s="38"/>
      <c r="H1005" s="38"/>
      <c r="I1005" s="38"/>
      <c r="K1005" s="38"/>
      <c r="L1005" s="38"/>
    </row>
    <row r="1006" spans="1:12" x14ac:dyDescent="0.2">
      <c r="A1006" s="38"/>
      <c r="B1006" s="38"/>
      <c r="C1006" s="38"/>
      <c r="D1006" s="38"/>
      <c r="E1006" s="38"/>
      <c r="F1006" s="38"/>
      <c r="G1006" s="38"/>
      <c r="H1006" s="38"/>
      <c r="I1006" s="38"/>
      <c r="K1006" s="38"/>
      <c r="L1006" s="38"/>
    </row>
    <row r="1007" spans="1:12" x14ac:dyDescent="0.2">
      <c r="A1007" s="38"/>
      <c r="B1007" s="38"/>
      <c r="C1007" s="38"/>
      <c r="D1007" s="38"/>
      <c r="E1007" s="38"/>
      <c r="F1007" s="38"/>
      <c r="G1007" s="38"/>
      <c r="H1007" s="38"/>
      <c r="I1007" s="38"/>
      <c r="K1007" s="38"/>
      <c r="L1007" s="38"/>
    </row>
    <row r="1008" spans="1:12" x14ac:dyDescent="0.2">
      <c r="A1008" s="38"/>
      <c r="B1008" s="38"/>
      <c r="C1008" s="38"/>
      <c r="D1008" s="38"/>
      <c r="E1008" s="38"/>
      <c r="F1008" s="38"/>
      <c r="G1008" s="38"/>
      <c r="H1008" s="38"/>
      <c r="I1008" s="38"/>
      <c r="K1008" s="38"/>
      <c r="L1008" s="38"/>
    </row>
    <row r="1009" spans="1:12" x14ac:dyDescent="0.2">
      <c r="A1009" s="38"/>
      <c r="B1009" s="38"/>
      <c r="C1009" s="38"/>
      <c r="D1009" s="38"/>
      <c r="E1009" s="38"/>
      <c r="F1009" s="38"/>
      <c r="G1009" s="38"/>
      <c r="H1009" s="38"/>
      <c r="I1009" s="38"/>
      <c r="K1009" s="38"/>
      <c r="L1009" s="38"/>
    </row>
    <row r="1010" spans="1:12" x14ac:dyDescent="0.2">
      <c r="A1010" s="38"/>
      <c r="B1010" s="38"/>
      <c r="C1010" s="38"/>
      <c r="D1010" s="38"/>
      <c r="E1010" s="38"/>
      <c r="F1010" s="38"/>
      <c r="G1010" s="38"/>
      <c r="H1010" s="38"/>
      <c r="I1010" s="38"/>
      <c r="K1010" s="38"/>
      <c r="L1010" s="38"/>
    </row>
    <row r="1011" spans="1:12" x14ac:dyDescent="0.2">
      <c r="A1011" s="38"/>
      <c r="B1011" s="38"/>
      <c r="C1011" s="38"/>
      <c r="D1011" s="38"/>
      <c r="E1011" s="38"/>
      <c r="F1011" s="38"/>
      <c r="G1011" s="38"/>
      <c r="H1011" s="38"/>
      <c r="I1011" s="38"/>
      <c r="K1011" s="38"/>
      <c r="L1011" s="38"/>
    </row>
    <row r="1012" spans="1:12" x14ac:dyDescent="0.2">
      <c r="A1012" s="38"/>
      <c r="B1012" s="38"/>
      <c r="C1012" s="38"/>
      <c r="D1012" s="38"/>
      <c r="E1012" s="38"/>
      <c r="F1012" s="38"/>
      <c r="G1012" s="38"/>
      <c r="H1012" s="38"/>
      <c r="I1012" s="38"/>
      <c r="K1012" s="38"/>
      <c r="L1012" s="38"/>
    </row>
    <row r="1013" spans="1:12" x14ac:dyDescent="0.2">
      <c r="A1013" s="38"/>
      <c r="B1013" s="38"/>
      <c r="C1013" s="38"/>
      <c r="D1013" s="38"/>
      <c r="E1013" s="38"/>
      <c r="F1013" s="38"/>
      <c r="G1013" s="38"/>
      <c r="H1013" s="38"/>
      <c r="I1013" s="38"/>
      <c r="K1013" s="38"/>
      <c r="L1013" s="38"/>
    </row>
    <row r="1014" spans="1:12" x14ac:dyDescent="0.2">
      <c r="A1014" s="38"/>
      <c r="B1014" s="38"/>
      <c r="C1014" s="38"/>
      <c r="D1014" s="38"/>
      <c r="E1014" s="38"/>
      <c r="F1014" s="38"/>
      <c r="G1014" s="38"/>
      <c r="H1014" s="38"/>
      <c r="I1014" s="38"/>
      <c r="K1014" s="38"/>
      <c r="L1014" s="38"/>
    </row>
    <row r="1015" spans="1:12" x14ac:dyDescent="0.2">
      <c r="A1015" s="38"/>
      <c r="B1015" s="38"/>
      <c r="C1015" s="38"/>
      <c r="D1015" s="38"/>
      <c r="E1015" s="38"/>
      <c r="F1015" s="38"/>
      <c r="G1015" s="38"/>
      <c r="H1015" s="38"/>
      <c r="I1015" s="38"/>
      <c r="K1015" s="38"/>
      <c r="L1015" s="38"/>
    </row>
    <row r="1016" spans="1:12" x14ac:dyDescent="0.2">
      <c r="A1016" s="38"/>
      <c r="B1016" s="38"/>
      <c r="C1016" s="38"/>
      <c r="D1016" s="38"/>
      <c r="E1016" s="38"/>
      <c r="F1016" s="38"/>
      <c r="G1016" s="38"/>
      <c r="H1016" s="38"/>
      <c r="I1016" s="38"/>
      <c r="K1016" s="38"/>
      <c r="L1016" s="38"/>
    </row>
    <row r="1017" spans="1:12" x14ac:dyDescent="0.2">
      <c r="A1017" s="38"/>
      <c r="B1017" s="38"/>
      <c r="C1017" s="38"/>
      <c r="D1017" s="38"/>
      <c r="E1017" s="38"/>
      <c r="F1017" s="38"/>
      <c r="G1017" s="38"/>
      <c r="H1017" s="38"/>
      <c r="I1017" s="38"/>
      <c r="K1017" s="38"/>
      <c r="L1017" s="38"/>
    </row>
    <row r="1018" spans="1:12" x14ac:dyDescent="0.2">
      <c r="A1018" s="38"/>
      <c r="B1018" s="38"/>
      <c r="C1018" s="38"/>
      <c r="D1018" s="38"/>
      <c r="E1018" s="38"/>
      <c r="F1018" s="38"/>
      <c r="G1018" s="38"/>
      <c r="H1018" s="38"/>
      <c r="I1018" s="38"/>
      <c r="K1018" s="38"/>
      <c r="L1018" s="38"/>
    </row>
    <row r="1019" spans="1:12" x14ac:dyDescent="0.2">
      <c r="A1019" s="38"/>
      <c r="B1019" s="38"/>
      <c r="C1019" s="38"/>
      <c r="D1019" s="38"/>
      <c r="E1019" s="38"/>
      <c r="F1019" s="38"/>
      <c r="G1019" s="38"/>
      <c r="H1019" s="38"/>
      <c r="I1019" s="38"/>
      <c r="K1019" s="38"/>
      <c r="L1019" s="38"/>
    </row>
    <row r="1020" spans="1:12" x14ac:dyDescent="0.2">
      <c r="A1020" s="38"/>
      <c r="B1020" s="38"/>
      <c r="C1020" s="38"/>
      <c r="D1020" s="38"/>
      <c r="E1020" s="38"/>
      <c r="F1020" s="38"/>
      <c r="G1020" s="38"/>
      <c r="H1020" s="38"/>
      <c r="I1020" s="38"/>
      <c r="K1020" s="38"/>
      <c r="L1020" s="38"/>
    </row>
    <row r="1021" spans="1:12" x14ac:dyDescent="0.2">
      <c r="A1021" s="38"/>
      <c r="B1021" s="38"/>
      <c r="C1021" s="38"/>
      <c r="D1021" s="38"/>
      <c r="E1021" s="38"/>
      <c r="F1021" s="38"/>
      <c r="G1021" s="38"/>
      <c r="H1021" s="38"/>
      <c r="I1021" s="38"/>
      <c r="K1021" s="38"/>
      <c r="L1021" s="38"/>
    </row>
    <row r="1022" spans="1:12" x14ac:dyDescent="0.2">
      <c r="A1022" s="38"/>
      <c r="B1022" s="38"/>
      <c r="C1022" s="38"/>
      <c r="D1022" s="38"/>
      <c r="E1022" s="38"/>
      <c r="F1022" s="38"/>
      <c r="G1022" s="38"/>
      <c r="H1022" s="38"/>
      <c r="I1022" s="38"/>
      <c r="K1022" s="38"/>
      <c r="L1022" s="38"/>
    </row>
    <row r="1023" spans="1:12" x14ac:dyDescent="0.2">
      <c r="A1023" s="38"/>
      <c r="B1023" s="38"/>
      <c r="C1023" s="38"/>
      <c r="D1023" s="38"/>
      <c r="E1023" s="38"/>
      <c r="F1023" s="38"/>
      <c r="G1023" s="38"/>
      <c r="H1023" s="38"/>
      <c r="I1023" s="38"/>
      <c r="K1023" s="38"/>
      <c r="L1023" s="38"/>
    </row>
    <row r="1024" spans="1:12" x14ac:dyDescent="0.2">
      <c r="A1024" s="38"/>
      <c r="B1024" s="38"/>
      <c r="C1024" s="38"/>
      <c r="D1024" s="38"/>
      <c r="E1024" s="38"/>
      <c r="F1024" s="38"/>
      <c r="G1024" s="38"/>
      <c r="H1024" s="38"/>
      <c r="I1024" s="38"/>
      <c r="K1024" s="38"/>
      <c r="L1024" s="38"/>
    </row>
    <row r="1025" spans="1:12" x14ac:dyDescent="0.2">
      <c r="A1025" s="38"/>
      <c r="B1025" s="38"/>
      <c r="C1025" s="38"/>
      <c r="D1025" s="38"/>
      <c r="E1025" s="38"/>
      <c r="F1025" s="38"/>
      <c r="G1025" s="38"/>
      <c r="H1025" s="38"/>
      <c r="I1025" s="38"/>
      <c r="K1025" s="38"/>
      <c r="L1025" s="38"/>
    </row>
    <row r="1026" spans="1:12" x14ac:dyDescent="0.2">
      <c r="A1026" s="38"/>
      <c r="B1026" s="38"/>
      <c r="C1026" s="38"/>
      <c r="D1026" s="38"/>
      <c r="E1026" s="38"/>
      <c r="F1026" s="38"/>
      <c r="G1026" s="38"/>
      <c r="H1026" s="38"/>
      <c r="I1026" s="38"/>
      <c r="K1026" s="38"/>
      <c r="L1026" s="38"/>
    </row>
    <row r="1027" spans="1:12" x14ac:dyDescent="0.2">
      <c r="A1027" s="38"/>
      <c r="B1027" s="38"/>
      <c r="C1027" s="38"/>
      <c r="D1027" s="38"/>
      <c r="E1027" s="38"/>
      <c r="F1027" s="38"/>
      <c r="G1027" s="38"/>
      <c r="H1027" s="38"/>
      <c r="I1027" s="38"/>
      <c r="K1027" s="38"/>
      <c r="L1027" s="38"/>
    </row>
    <row r="1028" spans="1:12" x14ac:dyDescent="0.2">
      <c r="A1028" s="38"/>
      <c r="B1028" s="38"/>
      <c r="C1028" s="38"/>
      <c r="D1028" s="38"/>
      <c r="E1028" s="38"/>
      <c r="F1028" s="38"/>
      <c r="G1028" s="38"/>
      <c r="H1028" s="38"/>
      <c r="I1028" s="38"/>
      <c r="K1028" s="38"/>
      <c r="L1028" s="38"/>
    </row>
    <row r="1029" spans="1:12" x14ac:dyDescent="0.2">
      <c r="A1029" s="38"/>
      <c r="B1029" s="38"/>
      <c r="C1029" s="38"/>
      <c r="D1029" s="38"/>
      <c r="E1029" s="38"/>
      <c r="F1029" s="38"/>
      <c r="G1029" s="38"/>
      <c r="H1029" s="38"/>
      <c r="I1029" s="38"/>
      <c r="K1029" s="38"/>
      <c r="L1029" s="38"/>
    </row>
    <row r="1030" spans="1:12" x14ac:dyDescent="0.2">
      <c r="A1030" s="38"/>
      <c r="B1030" s="38"/>
      <c r="C1030" s="38"/>
      <c r="D1030" s="38"/>
      <c r="E1030" s="38"/>
      <c r="F1030" s="38"/>
      <c r="G1030" s="38"/>
      <c r="H1030" s="38"/>
      <c r="I1030" s="38"/>
      <c r="K1030" s="38"/>
      <c r="L1030" s="38"/>
    </row>
    <row r="1031" spans="1:12" x14ac:dyDescent="0.2">
      <c r="A1031" s="38"/>
      <c r="B1031" s="38"/>
      <c r="C1031" s="38"/>
      <c r="D1031" s="38"/>
      <c r="E1031" s="38"/>
      <c r="F1031" s="38"/>
      <c r="G1031" s="38"/>
      <c r="H1031" s="38"/>
      <c r="I1031" s="38"/>
      <c r="K1031" s="38"/>
      <c r="L1031" s="38"/>
    </row>
    <row r="1032" spans="1:12" x14ac:dyDescent="0.2">
      <c r="A1032" s="38"/>
      <c r="B1032" s="38"/>
      <c r="C1032" s="38"/>
      <c r="D1032" s="38"/>
      <c r="E1032" s="38"/>
      <c r="F1032" s="38"/>
      <c r="G1032" s="38"/>
      <c r="H1032" s="38"/>
      <c r="I1032" s="38"/>
      <c r="K1032" s="38"/>
      <c r="L1032" s="38"/>
    </row>
    <row r="1033" spans="1:12" x14ac:dyDescent="0.2">
      <c r="A1033" s="38"/>
      <c r="B1033" s="38"/>
      <c r="C1033" s="38"/>
      <c r="D1033" s="38"/>
      <c r="E1033" s="38"/>
      <c r="F1033" s="38"/>
      <c r="G1033" s="38"/>
      <c r="H1033" s="38"/>
      <c r="I1033" s="38"/>
      <c r="K1033" s="38"/>
      <c r="L1033" s="38"/>
    </row>
    <row r="1034" spans="1:12" x14ac:dyDescent="0.2">
      <c r="A1034" s="38"/>
      <c r="B1034" s="38"/>
      <c r="C1034" s="38"/>
      <c r="D1034" s="38"/>
      <c r="E1034" s="38"/>
      <c r="F1034" s="38"/>
      <c r="G1034" s="38"/>
      <c r="H1034" s="38"/>
      <c r="I1034" s="38"/>
      <c r="K1034" s="38"/>
      <c r="L1034" s="38"/>
    </row>
    <row r="1035" spans="1:12" x14ac:dyDescent="0.2">
      <c r="A1035" s="38"/>
      <c r="B1035" s="38"/>
      <c r="C1035" s="38"/>
      <c r="D1035" s="38"/>
      <c r="E1035" s="38"/>
      <c r="F1035" s="38"/>
      <c r="G1035" s="38"/>
      <c r="H1035" s="38"/>
      <c r="I1035" s="38"/>
      <c r="K1035" s="38"/>
      <c r="L1035" s="38"/>
    </row>
    <row r="1036" spans="1:12" x14ac:dyDescent="0.2">
      <c r="A1036" s="38"/>
      <c r="B1036" s="38"/>
      <c r="C1036" s="38"/>
      <c r="D1036" s="38"/>
      <c r="E1036" s="38"/>
      <c r="F1036" s="38"/>
      <c r="G1036" s="38"/>
      <c r="H1036" s="38"/>
      <c r="I1036" s="38"/>
      <c r="K1036" s="38"/>
      <c r="L1036" s="38"/>
    </row>
    <row r="1037" spans="1:12" x14ac:dyDescent="0.2">
      <c r="A1037" s="38"/>
      <c r="B1037" s="38"/>
      <c r="C1037" s="38"/>
      <c r="D1037" s="38"/>
      <c r="E1037" s="38"/>
      <c r="F1037" s="38"/>
      <c r="G1037" s="38"/>
      <c r="H1037" s="38"/>
      <c r="I1037" s="38"/>
      <c r="K1037" s="38"/>
      <c r="L1037" s="38"/>
    </row>
    <row r="1038" spans="1:12" x14ac:dyDescent="0.2">
      <c r="A1038" s="38"/>
      <c r="B1038" s="38"/>
      <c r="C1038" s="38"/>
      <c r="D1038" s="38"/>
      <c r="E1038" s="38"/>
      <c r="F1038" s="38"/>
      <c r="G1038" s="38"/>
      <c r="H1038" s="38"/>
      <c r="I1038" s="38"/>
      <c r="K1038" s="38"/>
      <c r="L1038" s="38"/>
    </row>
    <row r="1039" spans="1:12" x14ac:dyDescent="0.2">
      <c r="A1039" s="38"/>
      <c r="B1039" s="38"/>
      <c r="C1039" s="38"/>
      <c r="D1039" s="38"/>
      <c r="E1039" s="38"/>
      <c r="F1039" s="38"/>
      <c r="G1039" s="38"/>
      <c r="H1039" s="38"/>
      <c r="I1039" s="38"/>
      <c r="K1039" s="38"/>
      <c r="L1039" s="38"/>
    </row>
    <row r="1040" spans="1:12" x14ac:dyDescent="0.2">
      <c r="A1040" s="38"/>
      <c r="B1040" s="38"/>
      <c r="C1040" s="38"/>
      <c r="D1040" s="38"/>
      <c r="E1040" s="38"/>
      <c r="F1040" s="38"/>
      <c r="G1040" s="38"/>
      <c r="H1040" s="38"/>
      <c r="I1040" s="38"/>
      <c r="K1040" s="38"/>
      <c r="L1040" s="38"/>
    </row>
    <row r="1041" spans="1:12" x14ac:dyDescent="0.2">
      <c r="A1041" s="38"/>
      <c r="B1041" s="38"/>
      <c r="C1041" s="38"/>
      <c r="D1041" s="38"/>
      <c r="E1041" s="38"/>
      <c r="F1041" s="38"/>
      <c r="G1041" s="38"/>
      <c r="H1041" s="38"/>
      <c r="I1041" s="38"/>
      <c r="K1041" s="38"/>
      <c r="L1041" s="38"/>
    </row>
    <row r="1042" spans="1:12" x14ac:dyDescent="0.2">
      <c r="A1042" s="38"/>
      <c r="B1042" s="38"/>
      <c r="C1042" s="38"/>
      <c r="D1042" s="38"/>
      <c r="E1042" s="38"/>
      <c r="F1042" s="38"/>
      <c r="G1042" s="38"/>
      <c r="H1042" s="38"/>
      <c r="I1042" s="38"/>
      <c r="K1042" s="38"/>
      <c r="L1042" s="38"/>
    </row>
    <row r="1043" spans="1:12" x14ac:dyDescent="0.2">
      <c r="A1043" s="38"/>
      <c r="B1043" s="38"/>
      <c r="C1043" s="38"/>
      <c r="D1043" s="38"/>
      <c r="E1043" s="38"/>
      <c r="F1043" s="38"/>
      <c r="G1043" s="38"/>
      <c r="H1043" s="38"/>
      <c r="I1043" s="38"/>
      <c r="K1043" s="38"/>
      <c r="L1043" s="38"/>
    </row>
    <row r="1044" spans="1:12" x14ac:dyDescent="0.2">
      <c r="A1044" s="38"/>
      <c r="B1044" s="38"/>
      <c r="C1044" s="38"/>
      <c r="D1044" s="38"/>
      <c r="E1044" s="38"/>
      <c r="F1044" s="38"/>
      <c r="G1044" s="38"/>
      <c r="H1044" s="38"/>
      <c r="I1044" s="38"/>
      <c r="K1044" s="38"/>
      <c r="L1044" s="38"/>
    </row>
    <row r="1045" spans="1:12" x14ac:dyDescent="0.2">
      <c r="A1045" s="38"/>
      <c r="B1045" s="38"/>
      <c r="C1045" s="38"/>
      <c r="D1045" s="38"/>
      <c r="E1045" s="38"/>
      <c r="F1045" s="38"/>
      <c r="G1045" s="38"/>
      <c r="H1045" s="38"/>
      <c r="I1045" s="38"/>
      <c r="K1045" s="38"/>
      <c r="L1045" s="38"/>
    </row>
    <row r="1046" spans="1:12" x14ac:dyDescent="0.2">
      <c r="A1046" s="38"/>
      <c r="B1046" s="38"/>
      <c r="C1046" s="38"/>
      <c r="D1046" s="38"/>
      <c r="E1046" s="38"/>
      <c r="F1046" s="38"/>
      <c r="G1046" s="38"/>
      <c r="H1046" s="38"/>
      <c r="I1046" s="38"/>
      <c r="K1046" s="38"/>
      <c r="L1046" s="38"/>
    </row>
    <row r="1047" spans="1:12" x14ac:dyDescent="0.2">
      <c r="A1047" s="38"/>
      <c r="B1047" s="38"/>
      <c r="C1047" s="38"/>
      <c r="D1047" s="38"/>
      <c r="E1047" s="38"/>
      <c r="F1047" s="38"/>
      <c r="G1047" s="38"/>
      <c r="H1047" s="38"/>
      <c r="I1047" s="38"/>
      <c r="K1047" s="38"/>
      <c r="L1047" s="38"/>
    </row>
    <row r="1048" spans="1:12" x14ac:dyDescent="0.2">
      <c r="A1048" s="38"/>
      <c r="B1048" s="38"/>
      <c r="C1048" s="38"/>
      <c r="D1048" s="38"/>
      <c r="E1048" s="38"/>
      <c r="F1048" s="38"/>
      <c r="G1048" s="38"/>
      <c r="H1048" s="38"/>
      <c r="I1048" s="38"/>
      <c r="K1048" s="38"/>
      <c r="L1048" s="38"/>
    </row>
    <row r="1049" spans="1:12" x14ac:dyDescent="0.2">
      <c r="A1049" s="38"/>
      <c r="B1049" s="38"/>
      <c r="C1049" s="38"/>
      <c r="D1049" s="38"/>
      <c r="E1049" s="38"/>
      <c r="F1049" s="38"/>
      <c r="G1049" s="38"/>
      <c r="H1049" s="38"/>
      <c r="I1049" s="38"/>
      <c r="K1049" s="38"/>
      <c r="L1049" s="38"/>
    </row>
    <row r="1050" spans="1:12" x14ac:dyDescent="0.2">
      <c r="A1050" s="38"/>
      <c r="B1050" s="38"/>
      <c r="C1050" s="38"/>
      <c r="D1050" s="38"/>
      <c r="E1050" s="38"/>
      <c r="F1050" s="38"/>
      <c r="G1050" s="38"/>
      <c r="H1050" s="38"/>
      <c r="I1050" s="38"/>
      <c r="K1050" s="38"/>
      <c r="L1050" s="38"/>
    </row>
    <row r="1051" spans="1:12" x14ac:dyDescent="0.2">
      <c r="A1051" s="38"/>
      <c r="B1051" s="38"/>
      <c r="C1051" s="38"/>
      <c r="D1051" s="38"/>
      <c r="E1051" s="38"/>
      <c r="F1051" s="38"/>
      <c r="G1051" s="38"/>
      <c r="H1051" s="38"/>
      <c r="I1051" s="38"/>
      <c r="K1051" s="38"/>
      <c r="L1051" s="38"/>
    </row>
    <row r="1052" spans="1:12" x14ac:dyDescent="0.2">
      <c r="A1052" s="38"/>
      <c r="B1052" s="38"/>
      <c r="C1052" s="38"/>
      <c r="D1052" s="38"/>
      <c r="E1052" s="38"/>
      <c r="F1052" s="38"/>
      <c r="G1052" s="38"/>
      <c r="H1052" s="38"/>
      <c r="I1052" s="38"/>
      <c r="K1052" s="38"/>
      <c r="L1052" s="38"/>
    </row>
    <row r="1053" spans="1:12" x14ac:dyDescent="0.2">
      <c r="A1053" s="38"/>
      <c r="B1053" s="38"/>
      <c r="C1053" s="38"/>
      <c r="D1053" s="38"/>
      <c r="E1053" s="38"/>
      <c r="F1053" s="38"/>
      <c r="G1053" s="38"/>
      <c r="H1053" s="38"/>
      <c r="I1053" s="38"/>
      <c r="K1053" s="38"/>
      <c r="L1053" s="38"/>
    </row>
    <row r="1054" spans="1:12" x14ac:dyDescent="0.2">
      <c r="A1054" s="38"/>
      <c r="B1054" s="38"/>
      <c r="C1054" s="38"/>
      <c r="D1054" s="38"/>
      <c r="E1054" s="38"/>
      <c r="F1054" s="38"/>
      <c r="G1054" s="38"/>
      <c r="H1054" s="38"/>
      <c r="I1054" s="38"/>
      <c r="K1054" s="38"/>
      <c r="L1054" s="38"/>
    </row>
    <row r="1055" spans="1:12" x14ac:dyDescent="0.2">
      <c r="A1055" s="38"/>
      <c r="B1055" s="38"/>
      <c r="C1055" s="38"/>
      <c r="D1055" s="38"/>
      <c r="E1055" s="38"/>
      <c r="F1055" s="38"/>
      <c r="G1055" s="38"/>
      <c r="H1055" s="38"/>
      <c r="I1055" s="38"/>
      <c r="K1055" s="38"/>
      <c r="L1055" s="38"/>
    </row>
    <row r="1056" spans="1:12" x14ac:dyDescent="0.2">
      <c r="A1056" s="38"/>
      <c r="B1056" s="38"/>
      <c r="C1056" s="38"/>
      <c r="D1056" s="38"/>
      <c r="E1056" s="38"/>
      <c r="F1056" s="38"/>
      <c r="G1056" s="38"/>
      <c r="H1056" s="38"/>
      <c r="I1056" s="38"/>
      <c r="K1056" s="38"/>
      <c r="L1056" s="38"/>
    </row>
    <row r="1057" spans="1:12" x14ac:dyDescent="0.2">
      <c r="A1057" s="38"/>
      <c r="B1057" s="38"/>
      <c r="C1057" s="38"/>
      <c r="D1057" s="38"/>
      <c r="E1057" s="38"/>
      <c r="F1057" s="38"/>
      <c r="G1057" s="38"/>
      <c r="H1057" s="38"/>
      <c r="I1057" s="38"/>
      <c r="K1057" s="38"/>
      <c r="L1057" s="38"/>
    </row>
    <row r="1058" spans="1:12" x14ac:dyDescent="0.2">
      <c r="A1058" s="38"/>
      <c r="B1058" s="38"/>
      <c r="C1058" s="38"/>
      <c r="D1058" s="38"/>
      <c r="E1058" s="38"/>
      <c r="F1058" s="38"/>
      <c r="G1058" s="38"/>
      <c r="H1058" s="38"/>
      <c r="I1058" s="38"/>
      <c r="K1058" s="38"/>
      <c r="L1058" s="38"/>
    </row>
    <row r="1059" spans="1:12" x14ac:dyDescent="0.2">
      <c r="A1059" s="38"/>
      <c r="B1059" s="38"/>
      <c r="C1059" s="38"/>
      <c r="D1059" s="38"/>
      <c r="E1059" s="38"/>
      <c r="F1059" s="38"/>
      <c r="G1059" s="38"/>
      <c r="H1059" s="38"/>
      <c r="I1059" s="38"/>
      <c r="K1059" s="38"/>
      <c r="L1059" s="38"/>
    </row>
    <row r="1060" spans="1:12" x14ac:dyDescent="0.2">
      <c r="A1060" s="38"/>
      <c r="B1060" s="38"/>
      <c r="C1060" s="38"/>
      <c r="D1060" s="38"/>
      <c r="E1060" s="38"/>
      <c r="F1060" s="38"/>
      <c r="G1060" s="38"/>
      <c r="H1060" s="38"/>
      <c r="I1060" s="38"/>
      <c r="K1060" s="38"/>
      <c r="L1060" s="38"/>
    </row>
    <row r="1061" spans="1:12" x14ac:dyDescent="0.2">
      <c r="A1061" s="38"/>
      <c r="B1061" s="38"/>
      <c r="C1061" s="38"/>
      <c r="D1061" s="38"/>
      <c r="E1061" s="38"/>
      <c r="F1061" s="38"/>
      <c r="G1061" s="38"/>
      <c r="H1061" s="38"/>
      <c r="I1061" s="38"/>
      <c r="K1061" s="38"/>
      <c r="L1061" s="38"/>
    </row>
    <row r="1062" spans="1:12" x14ac:dyDescent="0.2">
      <c r="A1062" s="38"/>
      <c r="B1062" s="38"/>
      <c r="C1062" s="38"/>
      <c r="D1062" s="38"/>
      <c r="E1062" s="38"/>
      <c r="F1062" s="38"/>
      <c r="G1062" s="38"/>
      <c r="H1062" s="38"/>
      <c r="I1062" s="38"/>
      <c r="K1062" s="38"/>
      <c r="L1062" s="38"/>
    </row>
    <row r="1063" spans="1:12" x14ac:dyDescent="0.2">
      <c r="A1063" s="38"/>
      <c r="B1063" s="38"/>
      <c r="C1063" s="38"/>
      <c r="D1063" s="38"/>
      <c r="E1063" s="38"/>
      <c r="F1063" s="38"/>
      <c r="G1063" s="38"/>
      <c r="H1063" s="38"/>
      <c r="I1063" s="38"/>
      <c r="K1063" s="38"/>
      <c r="L1063" s="38"/>
    </row>
    <row r="1064" spans="1:12" x14ac:dyDescent="0.2">
      <c r="A1064" s="38"/>
      <c r="B1064" s="38"/>
      <c r="C1064" s="38"/>
      <c r="D1064" s="38"/>
      <c r="E1064" s="38"/>
      <c r="F1064" s="38"/>
      <c r="G1064" s="38"/>
      <c r="H1064" s="38"/>
      <c r="I1064" s="38"/>
      <c r="K1064" s="38"/>
      <c r="L1064" s="38"/>
    </row>
    <row r="1065" spans="1:12" x14ac:dyDescent="0.2">
      <c r="A1065" s="38"/>
      <c r="B1065" s="38"/>
      <c r="C1065" s="38"/>
      <c r="D1065" s="38"/>
      <c r="E1065" s="38"/>
      <c r="F1065" s="38"/>
      <c r="G1065" s="38"/>
      <c r="H1065" s="38"/>
      <c r="I1065" s="38"/>
      <c r="K1065" s="38"/>
      <c r="L1065" s="38"/>
    </row>
    <row r="1066" spans="1:12" x14ac:dyDescent="0.2">
      <c r="A1066" s="38"/>
      <c r="B1066" s="38"/>
      <c r="C1066" s="38"/>
      <c r="D1066" s="38"/>
      <c r="E1066" s="38"/>
      <c r="F1066" s="38"/>
      <c r="G1066" s="38"/>
      <c r="H1066" s="38"/>
      <c r="I1066" s="38"/>
      <c r="K1066" s="38"/>
      <c r="L1066" s="38"/>
    </row>
    <row r="1067" spans="1:12" x14ac:dyDescent="0.2">
      <c r="A1067" s="38"/>
      <c r="B1067" s="38"/>
      <c r="C1067" s="38"/>
      <c r="D1067" s="38"/>
      <c r="E1067" s="38"/>
      <c r="F1067" s="38"/>
      <c r="G1067" s="38"/>
      <c r="H1067" s="38"/>
      <c r="I1067" s="38"/>
      <c r="K1067" s="38"/>
      <c r="L1067" s="38"/>
    </row>
    <row r="1068" spans="1:12" x14ac:dyDescent="0.2">
      <c r="A1068" s="38"/>
      <c r="B1068" s="38"/>
      <c r="C1068" s="38"/>
      <c r="D1068" s="38"/>
      <c r="E1068" s="38"/>
      <c r="F1068" s="38"/>
      <c r="G1068" s="38"/>
      <c r="H1068" s="38"/>
      <c r="I1068" s="38"/>
      <c r="K1068" s="38"/>
      <c r="L1068" s="38"/>
    </row>
    <row r="1069" spans="1:12" x14ac:dyDescent="0.2">
      <c r="A1069" s="38"/>
      <c r="B1069" s="38"/>
      <c r="C1069" s="38"/>
      <c r="D1069" s="38"/>
      <c r="E1069" s="38"/>
      <c r="F1069" s="38"/>
      <c r="G1069" s="38"/>
      <c r="H1069" s="38"/>
      <c r="I1069" s="38"/>
      <c r="K1069" s="38"/>
      <c r="L1069" s="38"/>
    </row>
    <row r="1070" spans="1:12" x14ac:dyDescent="0.2">
      <c r="A1070" s="38"/>
      <c r="B1070" s="38"/>
      <c r="C1070" s="38"/>
      <c r="D1070" s="38"/>
      <c r="E1070" s="38"/>
      <c r="F1070" s="38"/>
      <c r="G1070" s="38"/>
      <c r="H1070" s="38"/>
      <c r="I1070" s="38"/>
      <c r="K1070" s="38"/>
      <c r="L1070" s="38"/>
    </row>
    <row r="1071" spans="1:12" x14ac:dyDescent="0.2">
      <c r="A1071" s="38"/>
      <c r="B1071" s="38"/>
      <c r="C1071" s="38"/>
      <c r="D1071" s="38"/>
      <c r="E1071" s="38"/>
      <c r="F1071" s="38"/>
      <c r="G1071" s="38"/>
      <c r="H1071" s="38"/>
      <c r="I1071" s="38"/>
      <c r="K1071" s="38"/>
      <c r="L1071" s="38"/>
    </row>
    <row r="1072" spans="1:12" x14ac:dyDescent="0.2">
      <c r="A1072" s="38"/>
      <c r="B1072" s="38"/>
      <c r="C1072" s="38"/>
      <c r="D1072" s="38"/>
      <c r="E1072" s="38"/>
      <c r="F1072" s="38"/>
      <c r="G1072" s="38"/>
      <c r="H1072" s="38"/>
      <c r="I1072" s="38"/>
      <c r="K1072" s="38"/>
      <c r="L1072" s="38"/>
    </row>
    <row r="1073" spans="1:12" x14ac:dyDescent="0.2">
      <c r="A1073" s="38"/>
      <c r="B1073" s="38"/>
      <c r="C1073" s="38"/>
      <c r="D1073" s="38"/>
      <c r="E1073" s="38"/>
      <c r="F1073" s="38"/>
      <c r="G1073" s="38"/>
      <c r="H1073" s="38"/>
      <c r="I1073" s="38"/>
      <c r="K1073" s="38"/>
      <c r="L1073" s="38"/>
    </row>
    <row r="1074" spans="1:12" x14ac:dyDescent="0.2">
      <c r="A1074" s="38"/>
      <c r="B1074" s="38"/>
      <c r="C1074" s="38"/>
      <c r="D1074" s="38"/>
      <c r="E1074" s="38"/>
      <c r="F1074" s="38"/>
      <c r="G1074" s="38"/>
      <c r="H1074" s="38"/>
      <c r="I1074" s="38"/>
      <c r="K1074" s="38"/>
      <c r="L1074" s="38"/>
    </row>
    <row r="1075" spans="1:12" x14ac:dyDescent="0.2">
      <c r="A1075" s="38"/>
      <c r="B1075" s="38"/>
      <c r="C1075" s="38"/>
      <c r="D1075" s="38"/>
      <c r="E1075" s="38"/>
      <c r="F1075" s="38"/>
      <c r="G1075" s="38"/>
      <c r="H1075" s="38"/>
      <c r="I1075" s="38"/>
      <c r="K1075" s="38"/>
      <c r="L1075" s="38"/>
    </row>
    <row r="1076" spans="1:12" x14ac:dyDescent="0.2">
      <c r="A1076" s="38"/>
      <c r="B1076" s="38"/>
      <c r="C1076" s="38"/>
      <c r="D1076" s="38"/>
      <c r="E1076" s="38"/>
      <c r="F1076" s="38"/>
      <c r="G1076" s="38"/>
      <c r="H1076" s="38"/>
      <c r="I1076" s="38"/>
      <c r="K1076" s="38"/>
      <c r="L1076" s="38"/>
    </row>
    <row r="1077" spans="1:12" x14ac:dyDescent="0.2">
      <c r="A1077" s="38"/>
      <c r="B1077" s="38"/>
      <c r="C1077" s="38"/>
      <c r="D1077" s="38"/>
      <c r="E1077" s="38"/>
      <c r="F1077" s="38"/>
      <c r="G1077" s="38"/>
      <c r="H1077" s="38"/>
      <c r="I1077" s="38"/>
      <c r="K1077" s="38"/>
      <c r="L1077" s="38"/>
    </row>
    <row r="1078" spans="1:12" x14ac:dyDescent="0.2">
      <c r="A1078" s="38"/>
      <c r="B1078" s="38"/>
      <c r="C1078" s="38"/>
      <c r="D1078" s="38"/>
      <c r="E1078" s="38"/>
      <c r="F1078" s="38"/>
      <c r="G1078" s="38"/>
      <c r="H1078" s="38"/>
      <c r="I1078" s="38"/>
      <c r="K1078" s="38"/>
      <c r="L1078" s="38"/>
    </row>
    <row r="1079" spans="1:12" x14ac:dyDescent="0.2">
      <c r="A1079" s="38"/>
      <c r="B1079" s="38"/>
      <c r="C1079" s="38"/>
      <c r="D1079" s="38"/>
      <c r="E1079" s="38"/>
      <c r="F1079" s="38"/>
      <c r="G1079" s="38"/>
      <c r="H1079" s="38"/>
      <c r="I1079" s="38"/>
      <c r="K1079" s="38"/>
      <c r="L1079" s="38"/>
    </row>
    <row r="1080" spans="1:12" x14ac:dyDescent="0.2">
      <c r="A1080" s="38"/>
      <c r="B1080" s="38"/>
      <c r="C1080" s="38"/>
      <c r="D1080" s="38"/>
      <c r="E1080" s="38"/>
      <c r="F1080" s="38"/>
      <c r="G1080" s="38"/>
      <c r="H1080" s="38"/>
      <c r="I1080" s="38"/>
      <c r="K1080" s="38"/>
      <c r="L1080" s="38"/>
    </row>
    <row r="1081" spans="1:12" x14ac:dyDescent="0.2">
      <c r="A1081" s="38"/>
      <c r="B1081" s="38"/>
      <c r="C1081" s="38"/>
      <c r="D1081" s="38"/>
      <c r="E1081" s="38"/>
      <c r="F1081" s="38"/>
      <c r="G1081" s="38"/>
      <c r="H1081" s="38"/>
      <c r="I1081" s="38"/>
      <c r="K1081" s="38"/>
      <c r="L1081" s="38"/>
    </row>
    <row r="1082" spans="1:12" x14ac:dyDescent="0.2">
      <c r="A1082" s="38"/>
      <c r="B1082" s="38"/>
      <c r="C1082" s="38"/>
      <c r="D1082" s="38"/>
      <c r="E1082" s="38"/>
      <c r="F1082" s="38"/>
      <c r="G1082" s="38"/>
      <c r="H1082" s="38"/>
      <c r="I1082" s="38"/>
      <c r="K1082" s="38"/>
      <c r="L1082" s="38"/>
    </row>
    <row r="1083" spans="1:12" x14ac:dyDescent="0.2">
      <c r="A1083" s="38"/>
      <c r="B1083" s="38"/>
      <c r="C1083" s="38"/>
      <c r="D1083" s="38"/>
      <c r="E1083" s="38"/>
      <c r="F1083" s="38"/>
      <c r="G1083" s="38"/>
      <c r="H1083" s="38"/>
      <c r="I1083" s="38"/>
      <c r="K1083" s="38"/>
      <c r="L1083" s="38"/>
    </row>
    <row r="1084" spans="1:12" x14ac:dyDescent="0.2">
      <c r="A1084" s="38"/>
      <c r="B1084" s="38"/>
      <c r="C1084" s="38"/>
      <c r="D1084" s="38"/>
      <c r="E1084" s="38"/>
      <c r="F1084" s="38"/>
      <c r="G1084" s="38"/>
      <c r="H1084" s="38"/>
      <c r="I1084" s="38"/>
      <c r="K1084" s="38"/>
      <c r="L1084" s="38"/>
    </row>
    <row r="1085" spans="1:12" x14ac:dyDescent="0.2">
      <c r="A1085" s="38"/>
      <c r="B1085" s="38"/>
      <c r="C1085" s="38"/>
      <c r="D1085" s="38"/>
      <c r="E1085" s="38"/>
      <c r="F1085" s="38"/>
      <c r="G1085" s="38"/>
      <c r="H1085" s="38"/>
      <c r="I1085" s="38"/>
      <c r="K1085" s="38"/>
      <c r="L1085" s="38"/>
    </row>
    <row r="1086" spans="1:12" x14ac:dyDescent="0.2">
      <c r="A1086" s="38"/>
      <c r="B1086" s="38"/>
      <c r="C1086" s="38"/>
      <c r="D1086" s="38"/>
      <c r="E1086" s="38"/>
      <c r="F1086" s="38"/>
      <c r="G1086" s="38"/>
      <c r="H1086" s="38"/>
      <c r="I1086" s="38"/>
      <c r="K1086" s="38"/>
      <c r="L1086" s="38"/>
    </row>
    <row r="1087" spans="1:12" x14ac:dyDescent="0.2">
      <c r="A1087" s="38"/>
      <c r="B1087" s="38"/>
      <c r="C1087" s="38"/>
      <c r="D1087" s="38"/>
      <c r="E1087" s="38"/>
      <c r="F1087" s="38"/>
      <c r="G1087" s="38"/>
      <c r="H1087" s="38"/>
      <c r="I1087" s="38"/>
      <c r="K1087" s="38"/>
      <c r="L1087" s="38"/>
    </row>
    <row r="1088" spans="1:12" x14ac:dyDescent="0.2">
      <c r="A1088" s="38"/>
      <c r="B1088" s="38"/>
      <c r="C1088" s="38"/>
      <c r="D1088" s="38"/>
      <c r="E1088" s="38"/>
      <c r="F1088" s="38"/>
      <c r="G1088" s="38"/>
      <c r="H1088" s="38"/>
      <c r="I1088" s="38"/>
      <c r="K1088" s="38"/>
      <c r="L1088" s="38"/>
    </row>
    <row r="1089" spans="1:12" x14ac:dyDescent="0.2">
      <c r="A1089" s="38"/>
      <c r="B1089" s="38"/>
      <c r="C1089" s="38"/>
      <c r="D1089" s="38"/>
      <c r="E1089" s="38"/>
      <c r="F1089" s="38"/>
      <c r="G1089" s="38"/>
      <c r="H1089" s="38"/>
      <c r="I1089" s="38"/>
      <c r="K1089" s="38"/>
      <c r="L1089" s="38"/>
    </row>
    <row r="1090" spans="1:12" x14ac:dyDescent="0.2">
      <c r="A1090" s="38"/>
      <c r="B1090" s="38"/>
      <c r="C1090" s="38"/>
      <c r="D1090" s="38"/>
      <c r="E1090" s="38"/>
      <c r="F1090" s="38"/>
      <c r="G1090" s="38"/>
      <c r="H1090" s="38"/>
      <c r="I1090" s="38"/>
      <c r="K1090" s="38"/>
      <c r="L1090" s="38"/>
    </row>
    <row r="1091" spans="1:12" x14ac:dyDescent="0.2">
      <c r="A1091" s="38"/>
      <c r="B1091" s="38"/>
      <c r="C1091" s="38"/>
      <c r="D1091" s="38"/>
      <c r="E1091" s="38"/>
      <c r="F1091" s="38"/>
      <c r="G1091" s="38"/>
      <c r="H1091" s="38"/>
      <c r="I1091" s="38"/>
      <c r="K1091" s="38"/>
      <c r="L1091" s="38"/>
    </row>
    <row r="1092" spans="1:12" x14ac:dyDescent="0.2">
      <c r="A1092" s="38"/>
      <c r="B1092" s="38"/>
      <c r="C1092" s="38"/>
      <c r="D1092" s="38"/>
      <c r="E1092" s="38"/>
      <c r="F1092" s="38"/>
      <c r="G1092" s="38"/>
      <c r="H1092" s="38"/>
      <c r="I1092" s="38"/>
      <c r="K1092" s="38"/>
      <c r="L1092" s="38"/>
    </row>
    <row r="1093" spans="1:12" x14ac:dyDescent="0.2">
      <c r="A1093" s="38"/>
      <c r="B1093" s="38"/>
      <c r="C1093" s="38"/>
      <c r="D1093" s="38"/>
      <c r="E1093" s="38"/>
      <c r="F1093" s="38"/>
      <c r="G1093" s="38"/>
      <c r="H1093" s="38"/>
      <c r="I1093" s="38"/>
      <c r="K1093" s="38"/>
      <c r="L1093" s="38"/>
    </row>
    <row r="1094" spans="1:12" x14ac:dyDescent="0.2">
      <c r="A1094" s="38"/>
      <c r="B1094" s="38"/>
      <c r="C1094" s="38"/>
      <c r="D1094" s="38"/>
      <c r="E1094" s="38"/>
      <c r="F1094" s="38"/>
      <c r="G1094" s="38"/>
      <c r="H1094" s="38"/>
      <c r="I1094" s="38"/>
      <c r="K1094" s="38"/>
      <c r="L1094" s="38"/>
    </row>
    <row r="1095" spans="1:12" x14ac:dyDescent="0.2">
      <c r="A1095" s="38"/>
      <c r="B1095" s="38"/>
      <c r="C1095" s="38"/>
      <c r="D1095" s="38"/>
      <c r="E1095" s="38"/>
      <c r="F1095" s="38"/>
      <c r="G1095" s="38"/>
      <c r="H1095" s="38"/>
      <c r="I1095" s="38"/>
      <c r="K1095" s="38"/>
      <c r="L1095" s="38"/>
    </row>
    <row r="1096" spans="1:12" x14ac:dyDescent="0.2">
      <c r="A1096" s="38"/>
      <c r="B1096" s="38"/>
      <c r="C1096" s="38"/>
      <c r="D1096" s="38"/>
      <c r="E1096" s="38"/>
      <c r="F1096" s="38"/>
      <c r="G1096" s="38"/>
      <c r="H1096" s="38"/>
      <c r="I1096" s="38"/>
      <c r="K1096" s="38"/>
      <c r="L1096" s="38"/>
    </row>
    <row r="1097" spans="1:12" x14ac:dyDescent="0.2">
      <c r="A1097" s="38"/>
      <c r="B1097" s="38"/>
      <c r="C1097" s="38"/>
      <c r="D1097" s="38"/>
      <c r="E1097" s="38"/>
      <c r="F1097" s="38"/>
      <c r="G1097" s="38"/>
      <c r="H1097" s="38"/>
      <c r="I1097" s="38"/>
      <c r="K1097" s="38"/>
      <c r="L1097" s="38"/>
    </row>
    <row r="1098" spans="1:12" x14ac:dyDescent="0.2">
      <c r="A1098" s="38"/>
      <c r="B1098" s="38"/>
      <c r="C1098" s="38"/>
      <c r="D1098" s="38"/>
      <c r="E1098" s="38"/>
      <c r="F1098" s="38"/>
      <c r="G1098" s="38"/>
      <c r="H1098" s="38"/>
      <c r="I1098" s="38"/>
      <c r="K1098" s="38"/>
      <c r="L1098" s="38"/>
    </row>
    <row r="1099" spans="1:12" x14ac:dyDescent="0.2">
      <c r="A1099" s="38"/>
      <c r="B1099" s="38"/>
      <c r="C1099" s="38"/>
      <c r="D1099" s="38"/>
      <c r="E1099" s="38"/>
      <c r="F1099" s="38"/>
      <c r="G1099" s="38"/>
      <c r="H1099" s="38"/>
      <c r="I1099" s="38"/>
      <c r="K1099" s="38"/>
      <c r="L1099" s="38"/>
    </row>
    <row r="1100" spans="1:12" x14ac:dyDescent="0.2">
      <c r="A1100" s="38"/>
      <c r="B1100" s="38"/>
      <c r="C1100" s="38"/>
      <c r="D1100" s="38"/>
      <c r="E1100" s="38"/>
      <c r="F1100" s="38"/>
      <c r="G1100" s="38"/>
      <c r="H1100" s="38"/>
      <c r="I1100" s="38"/>
      <c r="K1100" s="38"/>
      <c r="L1100" s="38"/>
    </row>
    <row r="1101" spans="1:12" x14ac:dyDescent="0.2">
      <c r="A1101" s="38"/>
      <c r="B1101" s="38"/>
      <c r="C1101" s="38"/>
      <c r="D1101" s="38"/>
      <c r="E1101" s="38"/>
      <c r="F1101" s="38"/>
      <c r="G1101" s="38"/>
      <c r="H1101" s="38"/>
      <c r="I1101" s="38"/>
      <c r="K1101" s="38"/>
      <c r="L1101" s="38"/>
    </row>
    <row r="1102" spans="1:12" x14ac:dyDescent="0.2">
      <c r="A1102" s="38"/>
      <c r="B1102" s="38"/>
      <c r="C1102" s="38"/>
      <c r="D1102" s="38"/>
      <c r="E1102" s="38"/>
      <c r="F1102" s="38"/>
      <c r="G1102" s="38"/>
      <c r="H1102" s="38"/>
      <c r="I1102" s="38"/>
      <c r="K1102" s="38"/>
      <c r="L1102" s="38"/>
    </row>
    <row r="1103" spans="1:12" x14ac:dyDescent="0.2">
      <c r="A1103" s="38"/>
      <c r="B1103" s="38"/>
      <c r="C1103" s="38"/>
      <c r="D1103" s="38"/>
      <c r="E1103" s="38"/>
      <c r="F1103" s="38"/>
      <c r="G1103" s="38"/>
      <c r="H1103" s="38"/>
      <c r="I1103" s="38"/>
      <c r="K1103" s="38"/>
      <c r="L1103" s="38"/>
    </row>
    <row r="1104" spans="1:12" x14ac:dyDescent="0.2">
      <c r="A1104" s="38"/>
      <c r="B1104" s="38"/>
      <c r="C1104" s="38"/>
      <c r="D1104" s="38"/>
      <c r="E1104" s="38"/>
      <c r="F1104" s="38"/>
      <c r="G1104" s="38"/>
      <c r="H1104" s="38"/>
      <c r="I1104" s="38"/>
      <c r="K1104" s="38"/>
      <c r="L1104" s="38"/>
    </row>
    <row r="1105" spans="1:12" x14ac:dyDescent="0.2">
      <c r="A1105" s="38"/>
      <c r="B1105" s="38"/>
      <c r="C1105" s="38"/>
      <c r="D1105" s="38"/>
      <c r="E1105" s="38"/>
      <c r="F1105" s="38"/>
      <c r="G1105" s="38"/>
      <c r="H1105" s="38"/>
      <c r="I1105" s="38"/>
      <c r="K1105" s="38"/>
      <c r="L1105" s="38"/>
    </row>
    <row r="1106" spans="1:12" x14ac:dyDescent="0.2">
      <c r="A1106" s="38"/>
      <c r="B1106" s="38"/>
      <c r="C1106" s="38"/>
      <c r="D1106" s="38"/>
      <c r="E1106" s="38"/>
      <c r="F1106" s="38"/>
      <c r="G1106" s="38"/>
      <c r="H1106" s="38"/>
      <c r="I1106" s="38"/>
      <c r="K1106" s="38"/>
      <c r="L1106" s="38"/>
    </row>
    <row r="1107" spans="1:12" x14ac:dyDescent="0.2">
      <c r="A1107" s="38"/>
      <c r="B1107" s="38"/>
      <c r="C1107" s="38"/>
      <c r="D1107" s="38"/>
      <c r="E1107" s="38"/>
      <c r="F1107" s="38"/>
      <c r="G1107" s="38"/>
      <c r="H1107" s="38"/>
      <c r="I1107" s="38"/>
      <c r="K1107" s="38"/>
      <c r="L1107" s="38"/>
    </row>
    <row r="1108" spans="1:12" x14ac:dyDescent="0.2">
      <c r="A1108" s="38"/>
      <c r="B1108" s="38"/>
      <c r="C1108" s="38"/>
      <c r="D1108" s="38"/>
      <c r="E1108" s="38"/>
      <c r="F1108" s="38"/>
      <c r="G1108" s="38"/>
      <c r="H1108" s="38"/>
      <c r="I1108" s="38"/>
      <c r="K1108" s="38"/>
      <c r="L1108" s="38"/>
    </row>
    <row r="1109" spans="1:12" x14ac:dyDescent="0.2">
      <c r="A1109" s="38"/>
      <c r="B1109" s="38"/>
      <c r="C1109" s="38"/>
      <c r="D1109" s="38"/>
      <c r="E1109" s="38"/>
      <c r="F1109" s="38"/>
      <c r="G1109" s="38"/>
      <c r="H1109" s="38"/>
      <c r="I1109" s="38"/>
      <c r="K1109" s="38"/>
      <c r="L1109" s="38"/>
    </row>
    <row r="1110" spans="1:12" x14ac:dyDescent="0.2">
      <c r="A1110" s="38"/>
      <c r="B1110" s="38"/>
      <c r="C1110" s="38"/>
      <c r="D1110" s="38"/>
      <c r="E1110" s="38"/>
      <c r="F1110" s="38"/>
      <c r="G1110" s="38"/>
      <c r="H1110" s="38"/>
      <c r="I1110" s="38"/>
      <c r="K1110" s="38"/>
      <c r="L1110" s="38"/>
    </row>
    <row r="1111" spans="1:12" x14ac:dyDescent="0.2">
      <c r="A1111" s="38"/>
      <c r="B1111" s="38"/>
      <c r="C1111" s="38"/>
      <c r="D1111" s="38"/>
      <c r="E1111" s="38"/>
      <c r="F1111" s="38"/>
      <c r="G1111" s="38"/>
      <c r="H1111" s="38"/>
      <c r="I1111" s="38"/>
      <c r="K1111" s="38"/>
      <c r="L1111" s="38"/>
    </row>
    <row r="1112" spans="1:12" x14ac:dyDescent="0.2">
      <c r="A1112" s="38"/>
      <c r="B1112" s="38"/>
      <c r="C1112" s="38"/>
      <c r="D1112" s="38"/>
      <c r="E1112" s="38"/>
      <c r="F1112" s="38"/>
      <c r="G1112" s="38"/>
      <c r="H1112" s="38"/>
      <c r="I1112" s="38"/>
      <c r="K1112" s="38"/>
      <c r="L1112" s="38"/>
    </row>
    <row r="1113" spans="1:12" x14ac:dyDescent="0.2">
      <c r="A1113" s="38"/>
      <c r="B1113" s="38"/>
      <c r="C1113" s="38"/>
      <c r="D1113" s="38"/>
      <c r="E1113" s="38"/>
      <c r="F1113" s="38"/>
      <c r="G1113" s="38"/>
      <c r="H1113" s="38"/>
      <c r="I1113" s="38"/>
      <c r="K1113" s="38"/>
      <c r="L1113" s="38"/>
    </row>
    <row r="1114" spans="1:12" x14ac:dyDescent="0.2">
      <c r="A1114" s="38"/>
      <c r="B1114" s="38"/>
      <c r="C1114" s="38"/>
      <c r="D1114" s="38"/>
      <c r="E1114" s="38"/>
      <c r="F1114" s="38"/>
      <c r="G1114" s="38"/>
      <c r="H1114" s="38"/>
      <c r="I1114" s="38"/>
      <c r="K1114" s="38"/>
      <c r="L1114" s="38"/>
    </row>
    <row r="1115" spans="1:12" x14ac:dyDescent="0.2">
      <c r="A1115" s="38"/>
      <c r="B1115" s="38"/>
      <c r="C1115" s="38"/>
      <c r="D1115" s="38"/>
      <c r="E1115" s="38"/>
      <c r="F1115" s="38"/>
      <c r="G1115" s="38"/>
      <c r="H1115" s="38"/>
      <c r="I1115" s="38"/>
      <c r="K1115" s="38"/>
      <c r="L1115" s="38"/>
    </row>
    <row r="1116" spans="1:12" x14ac:dyDescent="0.2">
      <c r="A1116" s="38"/>
      <c r="B1116" s="38"/>
      <c r="C1116" s="38"/>
      <c r="D1116" s="38"/>
      <c r="E1116" s="38"/>
      <c r="F1116" s="38"/>
      <c r="G1116" s="38"/>
      <c r="H1116" s="38"/>
      <c r="I1116" s="38"/>
      <c r="K1116" s="38"/>
      <c r="L1116" s="38"/>
    </row>
    <row r="1117" spans="1:12" x14ac:dyDescent="0.2">
      <c r="A1117" s="38"/>
      <c r="B1117" s="38"/>
      <c r="C1117" s="38"/>
      <c r="D1117" s="38"/>
      <c r="E1117" s="38"/>
      <c r="F1117" s="38"/>
      <c r="G1117" s="38"/>
      <c r="H1117" s="38"/>
      <c r="I1117" s="38"/>
      <c r="K1117" s="38"/>
      <c r="L1117" s="38"/>
    </row>
    <row r="1118" spans="1:12" x14ac:dyDescent="0.2">
      <c r="A1118" s="38"/>
      <c r="B1118" s="38"/>
      <c r="C1118" s="38"/>
      <c r="D1118" s="38"/>
      <c r="E1118" s="38"/>
      <c r="F1118" s="38"/>
      <c r="G1118" s="38"/>
      <c r="H1118" s="38"/>
      <c r="I1118" s="38"/>
      <c r="K1118" s="38"/>
      <c r="L1118" s="38"/>
    </row>
    <row r="1119" spans="1:12" x14ac:dyDescent="0.2">
      <c r="A1119" s="38"/>
      <c r="B1119" s="38"/>
      <c r="C1119" s="38"/>
      <c r="D1119" s="38"/>
      <c r="E1119" s="38"/>
      <c r="F1119" s="38"/>
      <c r="G1119" s="38"/>
      <c r="H1119" s="38"/>
      <c r="I1119" s="38"/>
      <c r="K1119" s="38"/>
      <c r="L1119" s="38"/>
    </row>
    <row r="1120" spans="1:12" x14ac:dyDescent="0.2">
      <c r="A1120" s="38"/>
      <c r="B1120" s="38"/>
      <c r="C1120" s="38"/>
      <c r="D1120" s="38"/>
      <c r="E1120" s="38"/>
      <c r="F1120" s="38"/>
      <c r="G1120" s="38"/>
      <c r="H1120" s="38"/>
      <c r="I1120" s="38"/>
      <c r="K1120" s="38"/>
      <c r="L1120" s="38"/>
    </row>
    <row r="1121" spans="1:12" x14ac:dyDescent="0.2">
      <c r="A1121" s="38"/>
      <c r="B1121" s="38"/>
      <c r="C1121" s="38"/>
      <c r="D1121" s="38"/>
      <c r="E1121" s="38"/>
      <c r="F1121" s="38"/>
      <c r="G1121" s="38"/>
      <c r="H1121" s="38"/>
      <c r="I1121" s="38"/>
      <c r="K1121" s="38"/>
      <c r="L1121" s="38"/>
    </row>
    <row r="1122" spans="1:12" x14ac:dyDescent="0.2">
      <c r="A1122" s="38"/>
      <c r="B1122" s="38"/>
      <c r="C1122" s="38"/>
      <c r="D1122" s="38"/>
      <c r="E1122" s="38"/>
      <c r="F1122" s="38"/>
      <c r="G1122" s="38"/>
      <c r="H1122" s="38"/>
      <c r="I1122" s="38"/>
      <c r="K1122" s="38"/>
      <c r="L1122" s="38"/>
    </row>
    <row r="1123" spans="1:12" x14ac:dyDescent="0.2">
      <c r="A1123" s="38"/>
      <c r="B1123" s="38"/>
      <c r="C1123" s="38"/>
      <c r="D1123" s="38"/>
      <c r="E1123" s="38"/>
      <c r="F1123" s="38"/>
      <c r="G1123" s="38"/>
      <c r="H1123" s="38"/>
      <c r="I1123" s="38"/>
      <c r="K1123" s="38"/>
      <c r="L1123" s="38"/>
    </row>
    <row r="1124" spans="1:12" x14ac:dyDescent="0.2">
      <c r="A1124" s="38"/>
      <c r="B1124" s="38"/>
      <c r="C1124" s="38"/>
      <c r="D1124" s="38"/>
      <c r="E1124" s="38"/>
      <c r="F1124" s="38"/>
      <c r="G1124" s="38"/>
      <c r="H1124" s="38"/>
      <c r="I1124" s="38"/>
      <c r="K1124" s="38"/>
      <c r="L1124" s="38"/>
    </row>
    <row r="1125" spans="1:12" x14ac:dyDescent="0.2">
      <c r="A1125" s="38"/>
      <c r="B1125" s="38"/>
      <c r="C1125" s="38"/>
      <c r="D1125" s="38"/>
      <c r="E1125" s="38"/>
      <c r="F1125" s="38"/>
      <c r="G1125" s="38"/>
      <c r="H1125" s="38"/>
      <c r="I1125" s="38"/>
      <c r="K1125" s="38"/>
      <c r="L1125" s="38"/>
    </row>
    <row r="1126" spans="1:12" x14ac:dyDescent="0.2">
      <c r="A1126" s="38"/>
      <c r="B1126" s="38"/>
      <c r="C1126" s="38"/>
      <c r="D1126" s="38"/>
      <c r="E1126" s="38"/>
      <c r="F1126" s="38"/>
      <c r="G1126" s="38"/>
      <c r="H1126" s="38"/>
      <c r="I1126" s="38"/>
      <c r="K1126" s="38"/>
      <c r="L1126" s="38"/>
    </row>
    <row r="1127" spans="1:12" x14ac:dyDescent="0.2">
      <c r="A1127" s="38"/>
      <c r="B1127" s="38"/>
      <c r="C1127" s="38"/>
      <c r="D1127" s="38"/>
      <c r="E1127" s="38"/>
      <c r="F1127" s="38"/>
      <c r="G1127" s="38"/>
      <c r="H1127" s="38"/>
      <c r="I1127" s="38"/>
      <c r="K1127" s="38"/>
      <c r="L1127" s="38"/>
    </row>
    <row r="1128" spans="1:12" x14ac:dyDescent="0.2">
      <c r="A1128" s="38"/>
      <c r="B1128" s="38"/>
      <c r="C1128" s="38"/>
      <c r="D1128" s="38"/>
      <c r="E1128" s="38"/>
      <c r="F1128" s="38"/>
      <c r="G1128" s="38"/>
      <c r="H1128" s="38"/>
      <c r="I1128" s="38"/>
      <c r="K1128" s="38"/>
      <c r="L1128" s="38"/>
    </row>
    <row r="1129" spans="1:12" x14ac:dyDescent="0.2">
      <c r="A1129" s="38"/>
      <c r="B1129" s="38"/>
      <c r="C1129" s="38"/>
      <c r="D1129" s="38"/>
      <c r="E1129" s="38"/>
      <c r="F1129" s="38"/>
      <c r="G1129" s="38"/>
      <c r="H1129" s="38"/>
      <c r="I1129" s="38"/>
      <c r="K1129" s="38"/>
      <c r="L1129" s="38"/>
    </row>
    <row r="1130" spans="1:12" x14ac:dyDescent="0.2">
      <c r="A1130" s="38"/>
      <c r="B1130" s="38"/>
      <c r="C1130" s="38"/>
      <c r="D1130" s="38"/>
      <c r="E1130" s="38"/>
      <c r="F1130" s="38"/>
      <c r="G1130" s="38"/>
      <c r="H1130" s="38"/>
      <c r="I1130" s="38"/>
      <c r="K1130" s="38"/>
      <c r="L1130" s="38"/>
    </row>
    <row r="1131" spans="1:12" x14ac:dyDescent="0.2">
      <c r="A1131" s="38"/>
      <c r="B1131" s="38"/>
      <c r="C1131" s="38"/>
      <c r="D1131" s="38"/>
      <c r="E1131" s="38"/>
      <c r="F1131" s="38"/>
      <c r="G1131" s="38"/>
      <c r="H1131" s="38"/>
      <c r="I1131" s="38"/>
      <c r="K1131" s="38"/>
      <c r="L1131" s="38"/>
    </row>
    <row r="1132" spans="1:12" x14ac:dyDescent="0.2">
      <c r="A1132" s="38"/>
      <c r="B1132" s="38"/>
      <c r="C1132" s="38"/>
      <c r="D1132" s="38"/>
      <c r="E1132" s="38"/>
      <c r="F1132" s="38"/>
      <c r="G1132" s="38"/>
      <c r="H1132" s="38"/>
      <c r="I1132" s="38"/>
      <c r="K1132" s="38"/>
      <c r="L1132" s="38"/>
    </row>
    <row r="1133" spans="1:12" x14ac:dyDescent="0.2">
      <c r="A1133" s="38"/>
      <c r="B1133" s="38"/>
      <c r="C1133" s="38"/>
      <c r="D1133" s="38"/>
      <c r="E1133" s="38"/>
      <c r="F1133" s="38"/>
      <c r="G1133" s="38"/>
      <c r="H1133" s="38"/>
      <c r="I1133" s="38"/>
      <c r="K1133" s="38"/>
      <c r="L1133" s="38"/>
    </row>
    <row r="1134" spans="1:12" x14ac:dyDescent="0.2">
      <c r="A1134" s="38"/>
      <c r="B1134" s="38"/>
      <c r="C1134" s="38"/>
      <c r="D1134" s="38"/>
      <c r="E1134" s="38"/>
      <c r="F1134" s="38"/>
      <c r="G1134" s="38"/>
      <c r="H1134" s="38"/>
      <c r="I1134" s="38"/>
      <c r="K1134" s="38"/>
      <c r="L1134" s="38"/>
    </row>
    <row r="1135" spans="1:12" x14ac:dyDescent="0.2">
      <c r="A1135" s="38"/>
      <c r="B1135" s="38"/>
      <c r="C1135" s="38"/>
      <c r="D1135" s="38"/>
      <c r="E1135" s="38"/>
      <c r="F1135" s="38"/>
      <c r="G1135" s="38"/>
      <c r="H1135" s="38"/>
      <c r="I1135" s="38"/>
      <c r="K1135" s="38"/>
      <c r="L1135" s="38"/>
    </row>
    <row r="1136" spans="1:12" x14ac:dyDescent="0.2">
      <c r="A1136" s="38"/>
      <c r="B1136" s="38"/>
      <c r="C1136" s="38"/>
      <c r="D1136" s="38"/>
      <c r="E1136" s="38"/>
      <c r="F1136" s="38"/>
      <c r="G1136" s="38"/>
      <c r="H1136" s="38"/>
      <c r="I1136" s="38"/>
      <c r="K1136" s="38"/>
      <c r="L1136" s="38"/>
    </row>
    <row r="1137" spans="1:12" x14ac:dyDescent="0.2">
      <c r="A1137" s="38"/>
      <c r="B1137" s="38"/>
      <c r="C1137" s="38"/>
      <c r="D1137" s="38"/>
      <c r="E1137" s="38"/>
      <c r="F1137" s="38"/>
      <c r="G1137" s="38"/>
      <c r="H1137" s="38"/>
      <c r="I1137" s="38"/>
      <c r="K1137" s="38"/>
      <c r="L1137" s="38"/>
    </row>
    <row r="1138" spans="1:12" x14ac:dyDescent="0.2">
      <c r="A1138" s="38"/>
      <c r="B1138" s="38"/>
      <c r="C1138" s="38"/>
      <c r="D1138" s="38"/>
      <c r="E1138" s="38"/>
      <c r="F1138" s="38"/>
      <c r="G1138" s="38"/>
      <c r="H1138" s="38"/>
      <c r="I1138" s="38"/>
      <c r="K1138" s="38"/>
      <c r="L1138" s="38"/>
    </row>
    <row r="1139" spans="1:12" x14ac:dyDescent="0.2">
      <c r="A1139" s="38"/>
      <c r="B1139" s="38"/>
      <c r="C1139" s="38"/>
      <c r="D1139" s="38"/>
      <c r="E1139" s="38"/>
      <c r="F1139" s="38"/>
      <c r="G1139" s="38"/>
      <c r="H1139" s="38"/>
      <c r="I1139" s="38"/>
      <c r="K1139" s="38"/>
      <c r="L1139" s="38"/>
    </row>
    <row r="1140" spans="1:12" x14ac:dyDescent="0.2">
      <c r="A1140" s="38"/>
      <c r="B1140" s="38"/>
      <c r="C1140" s="38"/>
      <c r="D1140" s="38"/>
      <c r="E1140" s="38"/>
      <c r="F1140" s="38"/>
      <c r="G1140" s="38"/>
      <c r="H1140" s="38"/>
      <c r="I1140" s="38"/>
      <c r="K1140" s="38"/>
      <c r="L1140" s="38"/>
    </row>
    <row r="1141" spans="1:12" x14ac:dyDescent="0.2">
      <c r="A1141" s="38"/>
      <c r="B1141" s="38"/>
      <c r="C1141" s="38"/>
      <c r="D1141" s="38"/>
      <c r="E1141" s="38"/>
      <c r="F1141" s="38"/>
      <c r="G1141" s="38"/>
      <c r="H1141" s="38"/>
      <c r="I1141" s="38"/>
      <c r="K1141" s="38"/>
      <c r="L1141" s="38"/>
    </row>
    <row r="1142" spans="1:12" x14ac:dyDescent="0.2">
      <c r="A1142" s="38"/>
      <c r="B1142" s="38"/>
      <c r="C1142" s="38"/>
      <c r="D1142" s="38"/>
      <c r="E1142" s="38"/>
      <c r="F1142" s="38"/>
      <c r="G1142" s="38"/>
      <c r="H1142" s="38"/>
      <c r="I1142" s="38"/>
      <c r="K1142" s="38"/>
      <c r="L1142" s="38"/>
    </row>
    <row r="1143" spans="1:12" x14ac:dyDescent="0.2">
      <c r="A1143" s="38"/>
      <c r="B1143" s="38"/>
      <c r="C1143" s="38"/>
      <c r="D1143" s="38"/>
      <c r="E1143" s="38"/>
      <c r="F1143" s="38"/>
      <c r="G1143" s="38"/>
      <c r="H1143" s="38"/>
      <c r="I1143" s="38"/>
      <c r="K1143" s="38"/>
      <c r="L1143" s="38"/>
    </row>
    <row r="1144" spans="1:12" x14ac:dyDescent="0.2">
      <c r="A1144" s="38"/>
      <c r="B1144" s="38"/>
      <c r="C1144" s="38"/>
      <c r="D1144" s="38"/>
      <c r="E1144" s="38"/>
      <c r="F1144" s="38"/>
      <c r="G1144" s="38"/>
      <c r="H1144" s="38"/>
      <c r="I1144" s="38"/>
      <c r="K1144" s="38"/>
      <c r="L1144" s="38"/>
    </row>
    <row r="1145" spans="1:12" x14ac:dyDescent="0.2">
      <c r="A1145" s="38"/>
      <c r="B1145" s="38"/>
      <c r="C1145" s="38"/>
      <c r="D1145" s="38"/>
      <c r="E1145" s="38"/>
      <c r="F1145" s="38"/>
      <c r="G1145" s="38"/>
      <c r="H1145" s="38"/>
      <c r="I1145" s="38"/>
      <c r="K1145" s="38"/>
      <c r="L1145" s="38"/>
    </row>
    <row r="1146" spans="1:12" x14ac:dyDescent="0.2">
      <c r="A1146" s="38"/>
      <c r="B1146" s="38"/>
      <c r="C1146" s="38"/>
      <c r="D1146" s="38"/>
      <c r="E1146" s="38"/>
      <c r="F1146" s="38"/>
      <c r="G1146" s="38"/>
      <c r="H1146" s="38"/>
      <c r="I1146" s="38"/>
      <c r="K1146" s="38"/>
      <c r="L1146" s="38"/>
    </row>
    <row r="1147" spans="1:12" x14ac:dyDescent="0.2">
      <c r="A1147" s="38"/>
      <c r="B1147" s="38"/>
      <c r="C1147" s="38"/>
      <c r="D1147" s="38"/>
      <c r="E1147" s="38"/>
      <c r="F1147" s="38"/>
      <c r="G1147" s="38"/>
      <c r="H1147" s="38"/>
      <c r="I1147" s="38"/>
      <c r="K1147" s="38"/>
      <c r="L1147" s="38"/>
    </row>
    <row r="1148" spans="1:12" x14ac:dyDescent="0.2">
      <c r="A1148" s="38"/>
      <c r="B1148" s="38"/>
      <c r="C1148" s="38"/>
      <c r="D1148" s="38"/>
      <c r="E1148" s="38"/>
      <c r="F1148" s="38"/>
      <c r="G1148" s="38"/>
      <c r="H1148" s="38"/>
      <c r="I1148" s="38"/>
      <c r="K1148" s="38"/>
      <c r="L1148" s="38"/>
    </row>
    <row r="1149" spans="1:12" x14ac:dyDescent="0.2">
      <c r="A1149" s="38"/>
      <c r="B1149" s="38"/>
      <c r="C1149" s="38"/>
      <c r="D1149" s="38"/>
      <c r="E1149" s="38"/>
      <c r="F1149" s="38"/>
      <c r="G1149" s="38"/>
      <c r="H1149" s="38"/>
      <c r="I1149" s="38"/>
      <c r="K1149" s="38"/>
      <c r="L1149" s="38"/>
    </row>
    <row r="1150" spans="1:12" x14ac:dyDescent="0.2">
      <c r="A1150" s="38"/>
      <c r="B1150" s="38"/>
      <c r="C1150" s="38"/>
      <c r="D1150" s="38"/>
      <c r="E1150" s="38"/>
      <c r="F1150" s="38"/>
      <c r="G1150" s="38"/>
      <c r="H1150" s="38"/>
      <c r="I1150" s="38"/>
      <c r="K1150" s="38"/>
      <c r="L1150" s="38"/>
    </row>
    <row r="1151" spans="1:12" x14ac:dyDescent="0.2">
      <c r="A1151" s="38"/>
      <c r="B1151" s="38"/>
      <c r="C1151" s="38"/>
      <c r="D1151" s="38"/>
      <c r="E1151" s="38"/>
      <c r="F1151" s="38"/>
      <c r="G1151" s="38"/>
      <c r="H1151" s="38"/>
      <c r="I1151" s="38"/>
      <c r="K1151" s="38"/>
      <c r="L1151" s="38"/>
    </row>
    <row r="1152" spans="1:12" x14ac:dyDescent="0.2">
      <c r="A1152" s="38"/>
      <c r="B1152" s="38"/>
      <c r="C1152" s="38"/>
      <c r="D1152" s="38"/>
      <c r="E1152" s="38"/>
      <c r="F1152" s="38"/>
      <c r="G1152" s="38"/>
      <c r="H1152" s="38"/>
      <c r="I1152" s="38"/>
      <c r="K1152" s="38"/>
      <c r="L1152" s="38"/>
    </row>
    <row r="1153" spans="1:12" x14ac:dyDescent="0.2">
      <c r="A1153" s="38"/>
      <c r="B1153" s="38"/>
      <c r="C1153" s="38"/>
      <c r="D1153" s="38"/>
      <c r="E1153" s="38"/>
      <c r="F1153" s="38"/>
      <c r="G1153" s="38"/>
      <c r="H1153" s="38"/>
      <c r="I1153" s="38"/>
      <c r="K1153" s="38"/>
      <c r="L1153" s="38"/>
    </row>
    <row r="1154" spans="1:12" x14ac:dyDescent="0.2">
      <c r="A1154" s="38"/>
      <c r="B1154" s="38"/>
      <c r="C1154" s="38"/>
      <c r="D1154" s="38"/>
      <c r="E1154" s="38"/>
      <c r="F1154" s="38"/>
      <c r="G1154" s="38"/>
      <c r="H1154" s="38"/>
      <c r="I1154" s="38"/>
      <c r="K1154" s="38"/>
      <c r="L1154" s="38"/>
    </row>
    <row r="1155" spans="1:12" x14ac:dyDescent="0.2">
      <c r="A1155" s="38"/>
      <c r="B1155" s="38"/>
      <c r="C1155" s="38"/>
      <c r="D1155" s="38"/>
      <c r="E1155" s="38"/>
      <c r="F1155" s="38"/>
      <c r="G1155" s="38"/>
      <c r="H1155" s="38"/>
      <c r="I1155" s="38"/>
      <c r="K1155" s="38"/>
      <c r="L1155" s="38"/>
    </row>
    <row r="1156" spans="1:12" x14ac:dyDescent="0.2">
      <c r="A1156" s="38"/>
      <c r="B1156" s="38"/>
      <c r="C1156" s="38"/>
      <c r="D1156" s="38"/>
      <c r="E1156" s="38"/>
      <c r="F1156" s="38"/>
      <c r="G1156" s="38"/>
      <c r="H1156" s="38"/>
      <c r="I1156" s="38"/>
      <c r="K1156" s="38"/>
      <c r="L1156" s="38"/>
    </row>
    <row r="1157" spans="1:12" x14ac:dyDescent="0.2">
      <c r="A1157" s="38"/>
      <c r="B1157" s="38"/>
      <c r="C1157" s="38"/>
      <c r="D1157" s="38"/>
      <c r="E1157" s="38"/>
      <c r="F1157" s="38"/>
      <c r="G1157" s="38"/>
      <c r="H1157" s="38"/>
      <c r="I1157" s="38"/>
      <c r="K1157" s="38"/>
      <c r="L1157" s="38"/>
    </row>
    <row r="1158" spans="1:12" x14ac:dyDescent="0.2">
      <c r="A1158" s="38"/>
      <c r="B1158" s="38"/>
      <c r="C1158" s="38"/>
      <c r="D1158" s="38"/>
      <c r="E1158" s="38"/>
      <c r="F1158" s="38"/>
      <c r="G1158" s="38"/>
      <c r="H1158" s="38"/>
      <c r="I1158" s="38"/>
      <c r="K1158" s="38"/>
      <c r="L1158" s="38"/>
    </row>
    <row r="1159" spans="1:12" x14ac:dyDescent="0.2">
      <c r="A1159" s="38"/>
      <c r="B1159" s="38"/>
      <c r="C1159" s="38"/>
      <c r="D1159" s="38"/>
      <c r="E1159" s="38"/>
      <c r="F1159" s="38"/>
      <c r="G1159" s="38"/>
      <c r="H1159" s="38"/>
      <c r="I1159" s="38"/>
      <c r="K1159" s="38"/>
      <c r="L1159" s="38"/>
    </row>
    <row r="1160" spans="1:12" x14ac:dyDescent="0.2">
      <c r="A1160" s="38"/>
      <c r="B1160" s="38"/>
      <c r="C1160" s="38"/>
      <c r="D1160" s="38"/>
      <c r="E1160" s="38"/>
      <c r="F1160" s="38"/>
      <c r="G1160" s="38"/>
      <c r="H1160" s="38"/>
      <c r="I1160" s="38"/>
      <c r="K1160" s="38"/>
      <c r="L1160" s="38"/>
    </row>
    <row r="1161" spans="1:12" x14ac:dyDescent="0.2">
      <c r="A1161" s="38"/>
      <c r="B1161" s="38"/>
      <c r="C1161" s="38"/>
      <c r="D1161" s="38"/>
      <c r="E1161" s="38"/>
      <c r="F1161" s="38"/>
      <c r="G1161" s="38"/>
      <c r="H1161" s="38"/>
      <c r="I1161" s="38"/>
      <c r="K1161" s="38"/>
      <c r="L1161" s="38"/>
    </row>
    <row r="1162" spans="1:12" x14ac:dyDescent="0.2">
      <c r="A1162" s="38"/>
      <c r="B1162" s="38"/>
      <c r="C1162" s="38"/>
      <c r="D1162" s="38"/>
      <c r="E1162" s="38"/>
      <c r="F1162" s="38"/>
      <c r="G1162" s="38"/>
      <c r="H1162" s="38"/>
      <c r="I1162" s="38"/>
      <c r="K1162" s="38"/>
      <c r="L1162" s="38"/>
    </row>
    <row r="1163" spans="1:12" x14ac:dyDescent="0.2">
      <c r="A1163" s="38"/>
      <c r="B1163" s="38"/>
      <c r="C1163" s="38"/>
      <c r="D1163" s="38"/>
      <c r="E1163" s="38"/>
      <c r="F1163" s="38"/>
      <c r="G1163" s="38"/>
      <c r="H1163" s="38"/>
      <c r="I1163" s="38"/>
      <c r="K1163" s="38"/>
      <c r="L1163" s="38"/>
    </row>
    <row r="1164" spans="1:12" x14ac:dyDescent="0.2">
      <c r="A1164" s="38"/>
      <c r="B1164" s="38"/>
      <c r="C1164" s="38"/>
      <c r="D1164" s="38"/>
      <c r="E1164" s="38"/>
      <c r="F1164" s="38"/>
      <c r="G1164" s="38"/>
      <c r="H1164" s="38"/>
      <c r="I1164" s="38"/>
      <c r="K1164" s="38"/>
      <c r="L1164" s="38"/>
    </row>
    <row r="1165" spans="1:12" x14ac:dyDescent="0.2">
      <c r="A1165" s="38"/>
      <c r="B1165" s="38"/>
      <c r="C1165" s="38"/>
      <c r="D1165" s="38"/>
      <c r="E1165" s="38"/>
      <c r="F1165" s="38"/>
      <c r="G1165" s="38"/>
      <c r="H1165" s="38"/>
      <c r="I1165" s="38"/>
      <c r="K1165" s="38"/>
      <c r="L1165" s="38"/>
    </row>
    <row r="1166" spans="1:12" x14ac:dyDescent="0.2">
      <c r="A1166" s="38"/>
      <c r="B1166" s="38"/>
      <c r="C1166" s="38"/>
      <c r="D1166" s="38"/>
      <c r="E1166" s="38"/>
      <c r="F1166" s="38"/>
      <c r="G1166" s="38"/>
      <c r="H1166" s="38"/>
      <c r="I1166" s="38"/>
      <c r="K1166" s="38"/>
      <c r="L1166" s="38"/>
    </row>
    <row r="1167" spans="1:12" x14ac:dyDescent="0.2">
      <c r="A1167" s="38"/>
      <c r="B1167" s="38"/>
      <c r="C1167" s="38"/>
      <c r="D1167" s="38"/>
      <c r="E1167" s="38"/>
      <c r="F1167" s="38"/>
      <c r="G1167" s="38"/>
      <c r="H1167" s="38"/>
      <c r="I1167" s="38"/>
      <c r="K1167" s="38"/>
      <c r="L1167" s="38"/>
    </row>
    <row r="1168" spans="1:12" x14ac:dyDescent="0.2">
      <c r="A1168" s="38"/>
      <c r="B1168" s="38"/>
      <c r="C1168" s="38"/>
      <c r="D1168" s="38"/>
      <c r="E1168" s="38"/>
      <c r="F1168" s="38"/>
      <c r="G1168" s="38"/>
      <c r="H1168" s="38"/>
      <c r="I1168" s="38"/>
      <c r="K1168" s="38"/>
      <c r="L1168" s="38"/>
    </row>
    <row r="1169" spans="1:12" x14ac:dyDescent="0.2">
      <c r="A1169" s="38"/>
      <c r="B1169" s="38"/>
      <c r="C1169" s="38"/>
      <c r="D1169" s="38"/>
      <c r="E1169" s="38"/>
      <c r="F1169" s="38"/>
      <c r="G1169" s="38"/>
      <c r="H1169" s="38"/>
      <c r="I1169" s="38"/>
      <c r="K1169" s="38"/>
      <c r="L1169" s="38"/>
    </row>
    <row r="1170" spans="1:12" x14ac:dyDescent="0.2">
      <c r="A1170" s="38"/>
      <c r="B1170" s="38"/>
      <c r="C1170" s="38"/>
      <c r="D1170" s="38"/>
      <c r="E1170" s="38"/>
      <c r="F1170" s="38"/>
      <c r="G1170" s="38"/>
      <c r="H1170" s="38"/>
      <c r="I1170" s="38"/>
      <c r="K1170" s="38"/>
      <c r="L1170" s="38"/>
    </row>
    <row r="1171" spans="1:12" x14ac:dyDescent="0.2">
      <c r="A1171" s="38"/>
      <c r="B1171" s="38"/>
      <c r="C1171" s="38"/>
      <c r="D1171" s="38"/>
      <c r="E1171" s="38"/>
      <c r="F1171" s="38"/>
      <c r="G1171" s="38"/>
      <c r="H1171" s="38"/>
      <c r="I1171" s="38"/>
      <c r="K1171" s="38"/>
      <c r="L1171" s="38"/>
    </row>
    <row r="1172" spans="1:12" x14ac:dyDescent="0.2">
      <c r="A1172" s="38"/>
      <c r="B1172" s="38"/>
      <c r="C1172" s="38"/>
      <c r="D1172" s="38"/>
      <c r="E1172" s="38"/>
      <c r="F1172" s="38"/>
      <c r="G1172" s="38"/>
      <c r="H1172" s="38"/>
      <c r="I1172" s="38"/>
      <c r="K1172" s="38"/>
      <c r="L1172" s="38"/>
    </row>
    <row r="1173" spans="1:12" x14ac:dyDescent="0.2">
      <c r="A1173" s="38"/>
      <c r="B1173" s="38"/>
      <c r="C1173" s="38"/>
      <c r="D1173" s="38"/>
      <c r="E1173" s="38"/>
      <c r="F1173" s="38"/>
      <c r="G1173" s="38"/>
      <c r="H1173" s="38"/>
      <c r="I1173" s="38"/>
      <c r="K1173" s="38"/>
      <c r="L1173" s="38"/>
    </row>
    <row r="1174" spans="1:12" x14ac:dyDescent="0.2">
      <c r="A1174" s="38"/>
      <c r="B1174" s="38"/>
      <c r="C1174" s="38"/>
      <c r="D1174" s="38"/>
      <c r="E1174" s="38"/>
      <c r="F1174" s="38"/>
      <c r="G1174" s="38"/>
      <c r="H1174" s="38"/>
      <c r="I1174" s="38"/>
      <c r="K1174" s="38"/>
      <c r="L1174" s="38"/>
    </row>
    <row r="1175" spans="1:12" x14ac:dyDescent="0.2">
      <c r="A1175" s="38"/>
      <c r="B1175" s="38"/>
      <c r="C1175" s="38"/>
      <c r="D1175" s="38"/>
      <c r="E1175" s="38"/>
      <c r="F1175" s="38"/>
      <c r="G1175" s="38"/>
      <c r="H1175" s="38"/>
      <c r="I1175" s="38"/>
      <c r="K1175" s="38"/>
      <c r="L1175" s="38"/>
    </row>
    <row r="1176" spans="1:12" x14ac:dyDescent="0.2">
      <c r="A1176" s="38"/>
      <c r="B1176" s="38"/>
      <c r="C1176" s="38"/>
      <c r="D1176" s="38"/>
      <c r="E1176" s="38"/>
      <c r="F1176" s="38"/>
      <c r="G1176" s="38"/>
      <c r="H1176" s="38"/>
      <c r="I1176" s="38"/>
      <c r="K1176" s="38"/>
      <c r="L1176" s="38"/>
    </row>
    <row r="1177" spans="1:12" x14ac:dyDescent="0.2">
      <c r="A1177" s="38"/>
      <c r="B1177" s="38"/>
      <c r="C1177" s="38"/>
      <c r="D1177" s="38"/>
      <c r="E1177" s="38"/>
      <c r="F1177" s="38"/>
      <c r="G1177" s="38"/>
      <c r="H1177" s="38"/>
      <c r="I1177" s="38"/>
      <c r="K1177" s="38"/>
      <c r="L1177" s="38"/>
    </row>
    <row r="1178" spans="1:12" x14ac:dyDescent="0.2">
      <c r="A1178" s="38"/>
      <c r="B1178" s="38"/>
      <c r="C1178" s="38"/>
      <c r="D1178" s="38"/>
      <c r="E1178" s="38"/>
      <c r="F1178" s="38"/>
      <c r="G1178" s="38"/>
      <c r="H1178" s="38"/>
      <c r="I1178" s="38"/>
      <c r="K1178" s="38"/>
      <c r="L1178" s="38"/>
    </row>
    <row r="1179" spans="1:12" x14ac:dyDescent="0.2">
      <c r="A1179" s="38"/>
      <c r="B1179" s="38"/>
      <c r="C1179" s="38"/>
      <c r="D1179" s="38"/>
      <c r="E1179" s="38"/>
      <c r="F1179" s="38"/>
      <c r="G1179" s="38"/>
      <c r="H1179" s="38"/>
      <c r="I1179" s="38"/>
      <c r="K1179" s="38"/>
      <c r="L1179" s="38"/>
    </row>
    <row r="1180" spans="1:12" x14ac:dyDescent="0.2">
      <c r="A1180" s="38"/>
      <c r="B1180" s="38"/>
      <c r="C1180" s="38"/>
      <c r="D1180" s="38"/>
      <c r="E1180" s="38"/>
      <c r="F1180" s="38"/>
      <c r="G1180" s="38"/>
      <c r="H1180" s="38"/>
      <c r="I1180" s="38"/>
      <c r="K1180" s="38"/>
      <c r="L1180" s="38"/>
    </row>
    <row r="1181" spans="1:12" x14ac:dyDescent="0.2">
      <c r="A1181" s="38"/>
      <c r="B1181" s="38"/>
      <c r="C1181" s="38"/>
      <c r="D1181" s="38"/>
      <c r="E1181" s="38"/>
      <c r="F1181" s="38"/>
      <c r="G1181" s="38"/>
      <c r="H1181" s="38"/>
      <c r="I1181" s="38"/>
      <c r="K1181" s="38"/>
      <c r="L1181" s="38"/>
    </row>
    <row r="1182" spans="1:12" x14ac:dyDescent="0.2">
      <c r="A1182" s="38"/>
      <c r="B1182" s="38"/>
      <c r="C1182" s="38"/>
      <c r="D1182" s="38"/>
      <c r="E1182" s="38"/>
      <c r="F1182" s="38"/>
      <c r="G1182" s="38"/>
      <c r="H1182" s="38"/>
      <c r="I1182" s="38"/>
      <c r="K1182" s="38"/>
      <c r="L1182" s="38"/>
    </row>
    <row r="1183" spans="1:12" x14ac:dyDescent="0.2">
      <c r="A1183" s="38"/>
      <c r="B1183" s="38"/>
      <c r="C1183" s="38"/>
      <c r="D1183" s="38"/>
      <c r="E1183" s="38"/>
      <c r="F1183" s="38"/>
      <c r="G1183" s="38"/>
      <c r="H1183" s="38"/>
      <c r="I1183" s="38"/>
      <c r="K1183" s="38"/>
      <c r="L1183" s="38"/>
    </row>
    <row r="1184" spans="1:12" x14ac:dyDescent="0.2">
      <c r="A1184" s="38"/>
      <c r="B1184" s="38"/>
      <c r="C1184" s="38"/>
      <c r="D1184" s="38"/>
      <c r="E1184" s="38"/>
      <c r="F1184" s="38"/>
      <c r="G1184" s="38"/>
      <c r="H1184" s="38"/>
      <c r="I1184" s="38"/>
      <c r="K1184" s="38"/>
      <c r="L1184" s="38"/>
    </row>
    <row r="1185" spans="1:12" x14ac:dyDescent="0.2">
      <c r="A1185" s="38"/>
      <c r="B1185" s="38"/>
      <c r="C1185" s="38"/>
      <c r="D1185" s="38"/>
      <c r="E1185" s="38"/>
      <c r="F1185" s="38"/>
      <c r="G1185" s="38"/>
      <c r="H1185" s="38"/>
      <c r="I1185" s="38"/>
      <c r="K1185" s="38"/>
      <c r="L1185" s="38"/>
    </row>
    <row r="1186" spans="1:12" x14ac:dyDescent="0.2">
      <c r="A1186" s="38"/>
      <c r="B1186" s="38"/>
      <c r="C1186" s="38"/>
      <c r="D1186" s="38"/>
      <c r="E1186" s="38"/>
      <c r="F1186" s="38"/>
      <c r="G1186" s="38"/>
      <c r="H1186" s="38"/>
      <c r="I1186" s="38"/>
      <c r="K1186" s="38"/>
      <c r="L1186" s="38"/>
    </row>
    <row r="1187" spans="1:12" x14ac:dyDescent="0.2">
      <c r="A1187" s="38"/>
      <c r="B1187" s="38"/>
      <c r="C1187" s="38"/>
      <c r="D1187" s="38"/>
      <c r="E1187" s="38"/>
      <c r="F1187" s="38"/>
      <c r="G1187" s="38"/>
      <c r="H1187" s="38"/>
      <c r="I1187" s="38"/>
      <c r="K1187" s="38"/>
      <c r="L1187" s="38"/>
    </row>
    <row r="1188" spans="1:12" x14ac:dyDescent="0.2">
      <c r="A1188" s="38"/>
      <c r="B1188" s="38"/>
      <c r="C1188" s="38"/>
      <c r="D1188" s="38"/>
      <c r="E1188" s="38"/>
      <c r="F1188" s="38"/>
      <c r="G1188" s="38"/>
      <c r="H1188" s="38"/>
      <c r="I1188" s="38"/>
      <c r="K1188" s="38"/>
      <c r="L1188" s="38"/>
    </row>
    <row r="1189" spans="1:12" x14ac:dyDescent="0.2">
      <c r="A1189" s="38"/>
      <c r="B1189" s="38"/>
      <c r="C1189" s="38"/>
      <c r="D1189" s="38"/>
      <c r="E1189" s="38"/>
      <c r="F1189" s="38"/>
      <c r="G1189" s="38"/>
      <c r="H1189" s="38"/>
      <c r="I1189" s="38"/>
      <c r="K1189" s="38"/>
      <c r="L1189" s="38"/>
    </row>
    <row r="1190" spans="1:12" x14ac:dyDescent="0.2">
      <c r="A1190" s="38"/>
      <c r="B1190" s="38"/>
      <c r="C1190" s="38"/>
      <c r="D1190" s="38"/>
      <c r="E1190" s="38"/>
      <c r="F1190" s="38"/>
      <c r="G1190" s="38"/>
      <c r="H1190" s="38"/>
      <c r="I1190" s="38"/>
      <c r="K1190" s="38"/>
      <c r="L1190" s="38"/>
    </row>
    <row r="1191" spans="1:12" x14ac:dyDescent="0.2">
      <c r="A1191" s="38"/>
      <c r="B1191" s="38"/>
      <c r="C1191" s="38"/>
      <c r="D1191" s="38"/>
      <c r="E1191" s="38"/>
      <c r="F1191" s="38"/>
      <c r="G1191" s="38"/>
      <c r="H1191" s="38"/>
      <c r="I1191" s="38"/>
      <c r="K1191" s="38"/>
      <c r="L1191" s="38"/>
    </row>
    <row r="1192" spans="1:12" x14ac:dyDescent="0.2">
      <c r="A1192" s="38"/>
      <c r="B1192" s="38"/>
      <c r="C1192" s="38"/>
      <c r="D1192" s="38"/>
      <c r="E1192" s="38"/>
      <c r="F1192" s="38"/>
      <c r="G1192" s="38"/>
      <c r="H1192" s="38"/>
      <c r="I1192" s="38"/>
      <c r="K1192" s="38"/>
      <c r="L1192" s="38"/>
    </row>
    <row r="1193" spans="1:12" x14ac:dyDescent="0.2">
      <c r="A1193" s="38"/>
      <c r="B1193" s="38"/>
      <c r="C1193" s="38"/>
      <c r="D1193" s="38"/>
      <c r="E1193" s="38"/>
      <c r="F1193" s="38"/>
      <c r="G1193" s="38"/>
      <c r="H1193" s="38"/>
      <c r="I1193" s="38"/>
      <c r="K1193" s="38"/>
      <c r="L1193" s="38"/>
    </row>
    <row r="1194" spans="1:12" x14ac:dyDescent="0.2">
      <c r="A1194" s="38"/>
      <c r="B1194" s="38"/>
      <c r="C1194" s="38"/>
      <c r="D1194" s="38"/>
      <c r="E1194" s="38"/>
      <c r="F1194" s="38"/>
      <c r="G1194" s="38"/>
      <c r="H1194" s="38"/>
      <c r="I1194" s="38"/>
      <c r="K1194" s="38"/>
      <c r="L1194" s="38"/>
    </row>
    <row r="1195" spans="1:12" x14ac:dyDescent="0.2">
      <c r="A1195" s="38"/>
      <c r="B1195" s="38"/>
      <c r="C1195" s="38"/>
      <c r="D1195" s="38"/>
      <c r="E1195" s="38"/>
      <c r="F1195" s="38"/>
      <c r="G1195" s="38"/>
      <c r="H1195" s="38"/>
      <c r="I1195" s="38"/>
      <c r="K1195" s="38"/>
      <c r="L1195" s="38"/>
    </row>
    <row r="1196" spans="1:12" x14ac:dyDescent="0.2">
      <c r="A1196" s="38"/>
      <c r="B1196" s="38"/>
      <c r="C1196" s="38"/>
      <c r="D1196" s="38"/>
      <c r="E1196" s="38"/>
      <c r="F1196" s="38"/>
      <c r="G1196" s="38"/>
      <c r="H1196" s="38"/>
      <c r="I1196" s="38"/>
      <c r="K1196" s="38"/>
      <c r="L1196" s="38"/>
    </row>
    <row r="1197" spans="1:12" x14ac:dyDescent="0.2">
      <c r="A1197" s="38"/>
      <c r="B1197" s="38"/>
      <c r="C1197" s="38"/>
      <c r="D1197" s="38"/>
      <c r="E1197" s="38"/>
      <c r="F1197" s="38"/>
      <c r="G1197" s="38"/>
      <c r="H1197" s="38"/>
      <c r="I1197" s="38"/>
      <c r="K1197" s="38"/>
      <c r="L1197" s="38"/>
    </row>
    <row r="1198" spans="1:12" x14ac:dyDescent="0.2">
      <c r="A1198" s="38"/>
      <c r="B1198" s="38"/>
      <c r="C1198" s="38"/>
      <c r="D1198" s="38"/>
      <c r="E1198" s="38"/>
      <c r="F1198" s="38"/>
      <c r="G1198" s="38"/>
      <c r="H1198" s="38"/>
      <c r="I1198" s="38"/>
      <c r="K1198" s="38"/>
      <c r="L1198" s="38"/>
    </row>
    <row r="1199" spans="1:12" x14ac:dyDescent="0.2">
      <c r="A1199" s="38"/>
      <c r="B1199" s="38"/>
      <c r="C1199" s="38"/>
      <c r="D1199" s="38"/>
      <c r="E1199" s="38"/>
      <c r="F1199" s="38"/>
      <c r="G1199" s="38"/>
      <c r="H1199" s="38"/>
      <c r="I1199" s="38"/>
      <c r="K1199" s="38"/>
      <c r="L1199" s="38"/>
    </row>
    <row r="1200" spans="1:12" x14ac:dyDescent="0.2">
      <c r="A1200" s="38"/>
      <c r="B1200" s="38"/>
      <c r="C1200" s="38"/>
      <c r="D1200" s="38"/>
      <c r="E1200" s="38"/>
      <c r="F1200" s="38"/>
      <c r="G1200" s="38"/>
      <c r="H1200" s="38"/>
      <c r="I1200" s="38"/>
      <c r="K1200" s="38"/>
      <c r="L1200" s="38"/>
    </row>
    <row r="1201" spans="1:12" x14ac:dyDescent="0.2">
      <c r="A1201" s="38"/>
      <c r="B1201" s="38"/>
      <c r="C1201" s="38"/>
      <c r="D1201" s="38"/>
      <c r="E1201" s="38"/>
      <c r="F1201" s="38"/>
      <c r="G1201" s="38"/>
      <c r="H1201" s="38"/>
      <c r="I1201" s="38"/>
      <c r="K1201" s="38"/>
      <c r="L1201" s="38"/>
    </row>
    <row r="1202" spans="1:12" x14ac:dyDescent="0.2">
      <c r="A1202" s="38"/>
      <c r="B1202" s="38"/>
      <c r="C1202" s="38"/>
      <c r="D1202" s="38"/>
      <c r="E1202" s="38"/>
      <c r="F1202" s="38"/>
      <c r="G1202" s="38"/>
      <c r="H1202" s="38"/>
      <c r="I1202" s="38"/>
      <c r="K1202" s="38"/>
      <c r="L1202" s="38"/>
    </row>
    <row r="1203" spans="1:12" x14ac:dyDescent="0.2">
      <c r="A1203" s="38"/>
      <c r="B1203" s="38"/>
      <c r="C1203" s="38"/>
      <c r="D1203" s="38"/>
      <c r="E1203" s="38"/>
      <c r="F1203" s="38"/>
      <c r="G1203" s="38"/>
      <c r="H1203" s="38"/>
      <c r="I1203" s="38"/>
      <c r="K1203" s="38"/>
      <c r="L1203" s="38"/>
    </row>
    <row r="1204" spans="1:12" x14ac:dyDescent="0.2">
      <c r="A1204" s="38"/>
      <c r="B1204" s="38"/>
      <c r="C1204" s="38"/>
      <c r="D1204" s="38"/>
      <c r="E1204" s="38"/>
      <c r="F1204" s="38"/>
      <c r="G1204" s="38"/>
      <c r="H1204" s="38"/>
      <c r="I1204" s="38"/>
      <c r="K1204" s="38"/>
      <c r="L1204" s="38"/>
    </row>
    <row r="1205" spans="1:12" x14ac:dyDescent="0.2">
      <c r="A1205" s="38"/>
      <c r="B1205" s="38"/>
      <c r="C1205" s="38"/>
      <c r="D1205" s="38"/>
      <c r="E1205" s="38"/>
      <c r="F1205" s="38"/>
      <c r="G1205" s="38"/>
      <c r="H1205" s="38"/>
      <c r="I1205" s="38"/>
      <c r="K1205" s="38"/>
      <c r="L1205" s="38"/>
    </row>
    <row r="1206" spans="1:12" x14ac:dyDescent="0.2">
      <c r="A1206" s="38"/>
      <c r="B1206" s="38"/>
      <c r="C1206" s="38"/>
      <c r="D1206" s="38"/>
      <c r="E1206" s="38"/>
      <c r="F1206" s="38"/>
      <c r="G1206" s="38"/>
      <c r="H1206" s="38"/>
      <c r="I1206" s="38"/>
      <c r="K1206" s="38"/>
      <c r="L1206" s="38"/>
    </row>
    <row r="1207" spans="1:12" x14ac:dyDescent="0.2">
      <c r="A1207" s="38"/>
      <c r="B1207" s="38"/>
      <c r="C1207" s="38"/>
      <c r="D1207" s="38"/>
      <c r="E1207" s="38"/>
      <c r="F1207" s="38"/>
      <c r="G1207" s="38"/>
      <c r="H1207" s="38"/>
      <c r="I1207" s="38"/>
      <c r="K1207" s="38"/>
      <c r="L1207" s="38"/>
    </row>
    <row r="1208" spans="1:12" x14ac:dyDescent="0.2">
      <c r="A1208" s="38"/>
      <c r="B1208" s="38"/>
      <c r="C1208" s="38"/>
      <c r="D1208" s="38"/>
      <c r="E1208" s="38"/>
      <c r="F1208" s="38"/>
      <c r="G1208" s="38"/>
      <c r="H1208" s="38"/>
      <c r="I1208" s="38"/>
      <c r="K1208" s="38"/>
      <c r="L1208" s="38"/>
    </row>
    <row r="1209" spans="1:12" x14ac:dyDescent="0.2">
      <c r="A1209" s="38"/>
      <c r="B1209" s="38"/>
      <c r="C1209" s="38"/>
      <c r="D1209" s="38"/>
      <c r="E1209" s="38"/>
      <c r="F1209" s="38"/>
      <c r="G1209" s="38"/>
      <c r="H1209" s="38"/>
      <c r="I1209" s="38"/>
      <c r="K1209" s="38"/>
      <c r="L1209" s="38"/>
    </row>
    <row r="1210" spans="1:12" x14ac:dyDescent="0.2">
      <c r="A1210" s="38"/>
      <c r="B1210" s="38"/>
      <c r="C1210" s="38"/>
      <c r="D1210" s="38"/>
      <c r="E1210" s="38"/>
      <c r="F1210" s="38"/>
      <c r="G1210" s="38"/>
      <c r="H1210" s="38"/>
      <c r="I1210" s="38"/>
      <c r="K1210" s="38"/>
      <c r="L1210" s="38"/>
    </row>
    <row r="1211" spans="1:12" x14ac:dyDescent="0.2">
      <c r="A1211" s="38"/>
      <c r="B1211" s="38"/>
      <c r="C1211" s="38"/>
      <c r="D1211" s="38"/>
      <c r="E1211" s="38"/>
      <c r="F1211" s="38"/>
      <c r="G1211" s="38"/>
      <c r="H1211" s="38"/>
      <c r="I1211" s="38"/>
      <c r="K1211" s="38"/>
      <c r="L1211" s="38"/>
    </row>
    <row r="1212" spans="1:12" x14ac:dyDescent="0.2">
      <c r="A1212" s="38"/>
      <c r="B1212" s="38"/>
      <c r="C1212" s="38"/>
      <c r="D1212" s="38"/>
      <c r="E1212" s="38"/>
      <c r="F1212" s="38"/>
      <c r="G1212" s="38"/>
      <c r="H1212" s="38"/>
      <c r="I1212" s="38"/>
      <c r="K1212" s="38"/>
      <c r="L1212" s="38"/>
    </row>
    <row r="1213" spans="1:12" x14ac:dyDescent="0.2">
      <c r="A1213" s="38"/>
      <c r="B1213" s="38"/>
      <c r="C1213" s="38"/>
      <c r="D1213" s="38"/>
      <c r="E1213" s="38"/>
      <c r="F1213" s="38"/>
      <c r="G1213" s="38"/>
      <c r="H1213" s="38"/>
      <c r="I1213" s="38"/>
      <c r="K1213" s="38"/>
      <c r="L1213" s="38"/>
    </row>
    <row r="1214" spans="1:12" x14ac:dyDescent="0.2">
      <c r="A1214" s="38"/>
      <c r="B1214" s="38"/>
      <c r="C1214" s="38"/>
      <c r="D1214" s="38"/>
      <c r="E1214" s="38"/>
      <c r="F1214" s="38"/>
      <c r="G1214" s="38"/>
      <c r="H1214" s="38"/>
      <c r="I1214" s="38"/>
      <c r="K1214" s="38"/>
      <c r="L1214" s="38"/>
    </row>
    <row r="1215" spans="1:12" x14ac:dyDescent="0.2">
      <c r="A1215" s="38"/>
      <c r="B1215" s="38"/>
      <c r="C1215" s="38"/>
      <c r="D1215" s="38"/>
      <c r="E1215" s="38"/>
      <c r="F1215" s="38"/>
      <c r="G1215" s="38"/>
      <c r="H1215" s="38"/>
      <c r="I1215" s="38"/>
      <c r="K1215" s="38"/>
      <c r="L1215" s="38"/>
    </row>
    <row r="1216" spans="1:12" x14ac:dyDescent="0.2">
      <c r="A1216" s="38"/>
      <c r="B1216" s="38"/>
      <c r="C1216" s="38"/>
      <c r="D1216" s="38"/>
      <c r="E1216" s="38"/>
      <c r="F1216" s="38"/>
      <c r="G1216" s="38"/>
      <c r="H1216" s="38"/>
      <c r="I1216" s="38"/>
      <c r="K1216" s="38"/>
      <c r="L1216" s="38"/>
    </row>
    <row r="1217" spans="1:12" x14ac:dyDescent="0.2">
      <c r="A1217" s="38"/>
      <c r="B1217" s="38"/>
      <c r="C1217" s="38"/>
      <c r="D1217" s="38"/>
      <c r="E1217" s="38"/>
      <c r="F1217" s="38"/>
      <c r="G1217" s="38"/>
      <c r="H1217" s="38"/>
      <c r="I1217" s="38"/>
      <c r="K1217" s="38"/>
      <c r="L1217" s="38"/>
    </row>
    <row r="1218" spans="1:12" x14ac:dyDescent="0.2">
      <c r="A1218" s="38"/>
      <c r="B1218" s="38"/>
      <c r="C1218" s="38"/>
      <c r="D1218" s="38"/>
      <c r="E1218" s="38"/>
      <c r="F1218" s="38"/>
      <c r="G1218" s="38"/>
      <c r="H1218" s="38"/>
      <c r="I1218" s="38"/>
      <c r="K1218" s="38"/>
      <c r="L1218" s="38"/>
    </row>
    <row r="1219" spans="1:12" x14ac:dyDescent="0.2">
      <c r="A1219" s="38"/>
      <c r="B1219" s="38"/>
      <c r="C1219" s="38"/>
      <c r="D1219" s="38"/>
      <c r="E1219" s="38"/>
      <c r="F1219" s="38"/>
      <c r="G1219" s="38"/>
      <c r="H1219" s="38"/>
      <c r="I1219" s="38"/>
      <c r="K1219" s="38"/>
      <c r="L1219" s="38"/>
    </row>
    <row r="1220" spans="1:12" x14ac:dyDescent="0.2">
      <c r="A1220" s="38"/>
      <c r="B1220" s="38"/>
      <c r="C1220" s="38"/>
      <c r="D1220" s="38"/>
      <c r="E1220" s="38"/>
      <c r="F1220" s="38"/>
      <c r="G1220" s="38"/>
      <c r="H1220" s="38"/>
      <c r="I1220" s="38"/>
      <c r="K1220" s="38"/>
      <c r="L1220" s="38"/>
    </row>
    <row r="1221" spans="1:12" x14ac:dyDescent="0.2">
      <c r="A1221" s="38"/>
      <c r="B1221" s="38"/>
      <c r="C1221" s="38"/>
      <c r="D1221" s="38"/>
      <c r="E1221" s="38"/>
      <c r="F1221" s="38"/>
      <c r="G1221" s="38"/>
      <c r="H1221" s="38"/>
      <c r="I1221" s="38"/>
      <c r="K1221" s="38"/>
      <c r="L1221" s="38"/>
    </row>
    <row r="1222" spans="1:12" x14ac:dyDescent="0.2">
      <c r="A1222" s="38"/>
      <c r="B1222" s="38"/>
      <c r="C1222" s="38"/>
      <c r="D1222" s="38"/>
      <c r="E1222" s="38"/>
      <c r="F1222" s="38"/>
      <c r="G1222" s="38"/>
      <c r="H1222" s="38"/>
      <c r="I1222" s="38"/>
      <c r="K1222" s="38"/>
      <c r="L1222" s="38"/>
    </row>
    <row r="1223" spans="1:12" x14ac:dyDescent="0.2">
      <c r="A1223" s="38"/>
      <c r="B1223" s="38"/>
      <c r="C1223" s="38"/>
      <c r="D1223" s="38"/>
      <c r="E1223" s="38"/>
      <c r="F1223" s="38"/>
      <c r="G1223" s="38"/>
      <c r="H1223" s="38"/>
      <c r="I1223" s="38"/>
      <c r="K1223" s="38"/>
      <c r="L1223" s="38"/>
    </row>
    <row r="1224" spans="1:12" x14ac:dyDescent="0.2">
      <c r="A1224" s="38"/>
      <c r="B1224" s="38"/>
      <c r="C1224" s="38"/>
      <c r="D1224" s="38"/>
      <c r="E1224" s="38"/>
      <c r="F1224" s="38"/>
      <c r="G1224" s="38"/>
      <c r="H1224" s="38"/>
      <c r="I1224" s="38"/>
      <c r="K1224" s="38"/>
      <c r="L1224" s="38"/>
    </row>
    <row r="1225" spans="1:12" x14ac:dyDescent="0.2">
      <c r="A1225" s="38"/>
      <c r="B1225" s="38"/>
      <c r="C1225" s="38"/>
      <c r="D1225" s="38"/>
      <c r="E1225" s="38"/>
      <c r="F1225" s="38"/>
      <c r="G1225" s="38"/>
      <c r="H1225" s="38"/>
      <c r="I1225" s="38"/>
      <c r="K1225" s="38"/>
      <c r="L1225" s="38"/>
    </row>
    <row r="1226" spans="1:12" x14ac:dyDescent="0.2">
      <c r="A1226" s="38"/>
      <c r="B1226" s="38"/>
      <c r="C1226" s="38"/>
      <c r="D1226" s="38"/>
      <c r="E1226" s="38"/>
      <c r="F1226" s="38"/>
      <c r="G1226" s="38"/>
      <c r="H1226" s="38"/>
      <c r="I1226" s="38"/>
      <c r="K1226" s="38"/>
      <c r="L1226" s="38"/>
    </row>
    <row r="1227" spans="1:12" x14ac:dyDescent="0.2">
      <c r="A1227" s="38"/>
      <c r="B1227" s="38"/>
      <c r="C1227" s="38"/>
      <c r="D1227" s="38"/>
      <c r="E1227" s="38"/>
      <c r="F1227" s="38"/>
      <c r="G1227" s="38"/>
      <c r="H1227" s="38"/>
      <c r="I1227" s="38"/>
      <c r="K1227" s="38"/>
      <c r="L1227" s="38"/>
    </row>
    <row r="1228" spans="1:12" x14ac:dyDescent="0.2">
      <c r="A1228" s="38"/>
      <c r="B1228" s="38"/>
      <c r="C1228" s="38"/>
      <c r="D1228" s="38"/>
      <c r="E1228" s="38"/>
      <c r="F1228" s="38"/>
      <c r="G1228" s="38"/>
      <c r="H1228" s="38"/>
      <c r="I1228" s="38"/>
      <c r="K1228" s="38"/>
      <c r="L1228" s="38"/>
    </row>
    <row r="1229" spans="1:12" x14ac:dyDescent="0.2">
      <c r="A1229" s="38"/>
      <c r="B1229" s="38"/>
      <c r="C1229" s="38"/>
      <c r="D1229" s="38"/>
      <c r="E1229" s="38"/>
      <c r="F1229" s="38"/>
      <c r="G1229" s="38"/>
      <c r="H1229" s="38"/>
      <c r="I1229" s="38"/>
      <c r="K1229" s="38"/>
      <c r="L1229" s="38"/>
    </row>
    <row r="1230" spans="1:12" x14ac:dyDescent="0.2">
      <c r="A1230" s="38"/>
      <c r="B1230" s="38"/>
      <c r="C1230" s="38"/>
      <c r="D1230" s="38"/>
      <c r="E1230" s="38"/>
      <c r="F1230" s="38"/>
      <c r="G1230" s="38"/>
      <c r="H1230" s="38"/>
      <c r="I1230" s="38"/>
      <c r="K1230" s="38"/>
      <c r="L1230" s="38"/>
    </row>
    <row r="1231" spans="1:12" x14ac:dyDescent="0.2">
      <c r="A1231" s="38"/>
      <c r="B1231" s="38"/>
      <c r="C1231" s="38"/>
      <c r="D1231" s="38"/>
      <c r="E1231" s="38"/>
      <c r="F1231" s="38"/>
      <c r="G1231" s="38"/>
      <c r="H1231" s="38"/>
      <c r="I1231" s="38"/>
      <c r="K1231" s="38"/>
      <c r="L1231" s="38"/>
    </row>
    <row r="1232" spans="1:12" x14ac:dyDescent="0.2">
      <c r="A1232" s="38"/>
      <c r="B1232" s="38"/>
      <c r="C1232" s="38"/>
      <c r="D1232" s="38"/>
      <c r="E1232" s="38"/>
      <c r="F1232" s="38"/>
      <c r="G1232" s="38"/>
      <c r="H1232" s="38"/>
      <c r="I1232" s="38"/>
      <c r="K1232" s="38"/>
      <c r="L1232" s="38"/>
    </row>
    <row r="1233" spans="1:12" x14ac:dyDescent="0.2">
      <c r="A1233" s="38"/>
      <c r="B1233" s="38"/>
      <c r="C1233" s="38"/>
      <c r="D1233" s="38"/>
      <c r="E1233" s="38"/>
      <c r="F1233" s="38"/>
      <c r="G1233" s="38"/>
      <c r="H1233" s="38"/>
      <c r="I1233" s="38"/>
      <c r="K1233" s="38"/>
      <c r="L1233" s="38"/>
    </row>
    <row r="1234" spans="1:12" x14ac:dyDescent="0.2">
      <c r="A1234" s="38"/>
      <c r="B1234" s="38"/>
      <c r="C1234" s="38"/>
      <c r="D1234" s="38"/>
      <c r="E1234" s="38"/>
      <c r="F1234" s="38"/>
      <c r="G1234" s="38"/>
      <c r="H1234" s="38"/>
      <c r="I1234" s="38"/>
      <c r="K1234" s="38"/>
      <c r="L1234" s="38"/>
    </row>
    <row r="1235" spans="1:12" x14ac:dyDescent="0.2">
      <c r="A1235" s="38"/>
      <c r="B1235" s="38"/>
      <c r="C1235" s="38"/>
      <c r="D1235" s="38"/>
      <c r="E1235" s="38"/>
      <c r="F1235" s="38"/>
      <c r="G1235" s="38"/>
      <c r="H1235" s="38"/>
      <c r="I1235" s="38"/>
      <c r="K1235" s="38"/>
      <c r="L1235" s="38"/>
    </row>
    <row r="1236" spans="1:12" x14ac:dyDescent="0.2">
      <c r="A1236" s="38"/>
      <c r="B1236" s="38"/>
      <c r="C1236" s="38"/>
      <c r="D1236" s="38"/>
      <c r="E1236" s="38"/>
      <c r="F1236" s="38"/>
      <c r="G1236" s="38"/>
      <c r="H1236" s="38"/>
      <c r="I1236" s="38"/>
      <c r="K1236" s="38"/>
      <c r="L1236" s="38"/>
    </row>
    <row r="1237" spans="1:12" x14ac:dyDescent="0.2">
      <c r="A1237" s="38"/>
      <c r="B1237" s="38"/>
      <c r="C1237" s="38"/>
      <c r="D1237" s="38"/>
      <c r="E1237" s="38"/>
      <c r="F1237" s="38"/>
      <c r="G1237" s="38"/>
      <c r="H1237" s="38"/>
      <c r="I1237" s="38"/>
      <c r="K1237" s="38"/>
      <c r="L1237" s="38"/>
    </row>
    <row r="1238" spans="1:12" x14ac:dyDescent="0.2">
      <c r="A1238" s="38"/>
      <c r="B1238" s="38"/>
      <c r="C1238" s="38"/>
      <c r="D1238" s="38"/>
      <c r="E1238" s="38"/>
      <c r="F1238" s="38"/>
      <c r="G1238" s="38"/>
      <c r="H1238" s="38"/>
      <c r="I1238" s="38"/>
      <c r="K1238" s="38"/>
      <c r="L1238" s="38"/>
    </row>
    <row r="1239" spans="1:12" x14ac:dyDescent="0.2">
      <c r="A1239" s="38"/>
      <c r="B1239" s="38"/>
      <c r="C1239" s="38"/>
      <c r="D1239" s="38"/>
      <c r="E1239" s="38"/>
      <c r="F1239" s="38"/>
      <c r="G1239" s="38"/>
      <c r="H1239" s="38"/>
      <c r="I1239" s="38"/>
      <c r="K1239" s="38"/>
      <c r="L1239" s="38"/>
    </row>
    <row r="1240" spans="1:12" x14ac:dyDescent="0.2">
      <c r="A1240" s="38"/>
      <c r="B1240" s="38"/>
      <c r="C1240" s="38"/>
      <c r="D1240" s="38"/>
      <c r="E1240" s="38"/>
      <c r="F1240" s="38"/>
      <c r="G1240" s="38"/>
      <c r="H1240" s="38"/>
      <c r="I1240" s="38"/>
      <c r="K1240" s="38"/>
      <c r="L1240" s="38"/>
    </row>
    <row r="1241" spans="1:12" x14ac:dyDescent="0.2">
      <c r="A1241" s="38"/>
      <c r="B1241" s="38"/>
      <c r="C1241" s="38"/>
      <c r="D1241" s="38"/>
      <c r="E1241" s="38"/>
      <c r="F1241" s="38"/>
      <c r="G1241" s="38"/>
      <c r="H1241" s="38"/>
      <c r="I1241" s="38"/>
      <c r="K1241" s="38"/>
      <c r="L1241" s="38"/>
    </row>
    <row r="1242" spans="1:12" x14ac:dyDescent="0.2">
      <c r="A1242" s="38"/>
      <c r="B1242" s="38"/>
      <c r="C1242" s="38"/>
      <c r="D1242" s="38"/>
      <c r="E1242" s="38"/>
      <c r="F1242" s="38"/>
      <c r="G1242" s="38"/>
      <c r="H1242" s="38"/>
      <c r="I1242" s="38"/>
      <c r="K1242" s="38"/>
      <c r="L1242" s="38"/>
    </row>
    <row r="1243" spans="1:12" x14ac:dyDescent="0.2">
      <c r="A1243" s="38"/>
      <c r="B1243" s="38"/>
      <c r="C1243" s="38"/>
      <c r="D1243" s="38"/>
      <c r="E1243" s="38"/>
      <c r="F1243" s="38"/>
      <c r="G1243" s="38"/>
      <c r="H1243" s="38"/>
      <c r="I1243" s="38"/>
      <c r="K1243" s="38"/>
      <c r="L1243" s="38"/>
    </row>
    <row r="1244" spans="1:12" x14ac:dyDescent="0.2">
      <c r="A1244" s="38"/>
      <c r="B1244" s="38"/>
      <c r="C1244" s="38"/>
      <c r="D1244" s="38"/>
      <c r="E1244" s="38"/>
      <c r="F1244" s="38"/>
      <c r="G1244" s="38"/>
      <c r="H1244" s="38"/>
      <c r="I1244" s="38"/>
      <c r="K1244" s="38"/>
      <c r="L1244" s="38"/>
    </row>
    <row r="1245" spans="1:12" x14ac:dyDescent="0.2">
      <c r="A1245" s="38"/>
      <c r="B1245" s="38"/>
      <c r="C1245" s="38"/>
      <c r="D1245" s="38"/>
      <c r="E1245" s="38"/>
      <c r="F1245" s="38"/>
      <c r="G1245" s="38"/>
      <c r="H1245" s="38"/>
      <c r="I1245" s="38"/>
      <c r="K1245" s="38"/>
      <c r="L1245" s="38"/>
    </row>
    <row r="1246" spans="1:12" x14ac:dyDescent="0.2">
      <c r="A1246" s="38"/>
      <c r="B1246" s="38"/>
      <c r="C1246" s="38"/>
      <c r="D1246" s="38"/>
      <c r="E1246" s="38"/>
      <c r="F1246" s="38"/>
      <c r="G1246" s="38"/>
      <c r="H1246" s="38"/>
      <c r="I1246" s="38"/>
      <c r="K1246" s="38"/>
      <c r="L1246" s="38"/>
    </row>
    <row r="1247" spans="1:12" x14ac:dyDescent="0.2">
      <c r="A1247" s="38"/>
      <c r="B1247" s="38"/>
      <c r="C1247" s="38"/>
      <c r="D1247" s="38"/>
      <c r="E1247" s="38"/>
      <c r="F1247" s="38"/>
      <c r="G1247" s="38"/>
      <c r="H1247" s="38"/>
      <c r="I1247" s="38"/>
      <c r="K1247" s="38"/>
      <c r="L1247" s="38"/>
    </row>
    <row r="1248" spans="1:12" x14ac:dyDescent="0.2">
      <c r="A1248" s="38"/>
      <c r="B1248" s="38"/>
      <c r="C1248" s="38"/>
      <c r="D1248" s="38"/>
      <c r="E1248" s="38"/>
      <c r="F1248" s="38"/>
      <c r="G1248" s="38"/>
      <c r="H1248" s="38"/>
      <c r="I1248" s="38"/>
      <c r="K1248" s="38"/>
      <c r="L1248" s="38"/>
    </row>
    <row r="1249" spans="1:12" x14ac:dyDescent="0.2">
      <c r="A1249" s="38"/>
      <c r="B1249" s="38"/>
      <c r="C1249" s="38"/>
      <c r="D1249" s="38"/>
      <c r="E1249" s="38"/>
      <c r="F1249" s="38"/>
      <c r="G1249" s="38"/>
      <c r="H1249" s="38"/>
      <c r="I1249" s="38"/>
      <c r="K1249" s="38"/>
      <c r="L1249" s="38"/>
    </row>
    <row r="1250" spans="1:12" x14ac:dyDescent="0.2">
      <c r="A1250" s="38"/>
      <c r="B1250" s="38"/>
      <c r="C1250" s="38"/>
      <c r="D1250" s="38"/>
      <c r="E1250" s="38"/>
      <c r="F1250" s="38"/>
      <c r="G1250" s="38"/>
      <c r="H1250" s="38"/>
      <c r="I1250" s="38"/>
      <c r="K1250" s="38"/>
      <c r="L1250" s="38"/>
    </row>
    <row r="1251" spans="1:12" x14ac:dyDescent="0.2">
      <c r="A1251" s="38"/>
      <c r="B1251" s="38"/>
      <c r="C1251" s="38"/>
      <c r="D1251" s="38"/>
      <c r="E1251" s="38"/>
      <c r="F1251" s="38"/>
      <c r="G1251" s="38"/>
      <c r="H1251" s="38"/>
      <c r="I1251" s="38"/>
      <c r="K1251" s="38"/>
      <c r="L1251" s="38"/>
    </row>
    <row r="1252" spans="1:12" x14ac:dyDescent="0.2">
      <c r="A1252" s="38"/>
      <c r="B1252" s="38"/>
      <c r="C1252" s="38"/>
      <c r="D1252" s="38"/>
      <c r="E1252" s="38"/>
      <c r="F1252" s="38"/>
      <c r="G1252" s="38"/>
      <c r="H1252" s="38"/>
      <c r="I1252" s="38"/>
      <c r="K1252" s="38"/>
      <c r="L1252" s="38"/>
    </row>
    <row r="1253" spans="1:12" x14ac:dyDescent="0.2">
      <c r="A1253" s="38"/>
      <c r="B1253" s="38"/>
      <c r="C1253" s="38"/>
      <c r="D1253" s="38"/>
      <c r="E1253" s="38"/>
      <c r="F1253" s="38"/>
      <c r="G1253" s="38"/>
      <c r="H1253" s="38"/>
      <c r="I1253" s="38"/>
      <c r="K1253" s="38"/>
      <c r="L1253" s="38"/>
    </row>
    <row r="1254" spans="1:12" x14ac:dyDescent="0.2">
      <c r="A1254" s="38"/>
      <c r="B1254" s="38"/>
      <c r="C1254" s="38"/>
      <c r="D1254" s="38"/>
      <c r="E1254" s="38"/>
      <c r="F1254" s="38"/>
      <c r="G1254" s="38"/>
      <c r="H1254" s="38"/>
      <c r="I1254" s="38"/>
      <c r="K1254" s="38"/>
      <c r="L1254" s="38"/>
    </row>
    <row r="1255" spans="1:12" x14ac:dyDescent="0.2">
      <c r="A1255" s="38"/>
      <c r="B1255" s="38"/>
      <c r="C1255" s="38"/>
      <c r="D1255" s="38"/>
      <c r="E1255" s="38"/>
      <c r="F1255" s="38"/>
      <c r="G1255" s="38"/>
      <c r="H1255" s="38"/>
      <c r="I1255" s="38"/>
      <c r="K1255" s="38"/>
      <c r="L1255" s="38"/>
    </row>
    <row r="1256" spans="1:12" x14ac:dyDescent="0.2">
      <c r="A1256" s="38"/>
      <c r="B1256" s="38"/>
      <c r="C1256" s="38"/>
      <c r="D1256" s="38"/>
      <c r="E1256" s="38"/>
      <c r="F1256" s="38"/>
      <c r="G1256" s="38"/>
      <c r="H1256" s="38"/>
      <c r="I1256" s="38"/>
      <c r="K1256" s="38"/>
      <c r="L1256" s="38"/>
    </row>
    <row r="1257" spans="1:12" x14ac:dyDescent="0.2">
      <c r="A1257" s="38"/>
      <c r="B1257" s="38"/>
      <c r="C1257" s="38"/>
      <c r="D1257" s="38"/>
      <c r="E1257" s="38"/>
      <c r="F1257" s="38"/>
      <c r="G1257" s="38"/>
      <c r="H1257" s="38"/>
      <c r="I1257" s="38"/>
      <c r="K1257" s="38"/>
      <c r="L1257" s="38"/>
    </row>
    <row r="1258" spans="1:12" x14ac:dyDescent="0.2">
      <c r="A1258" s="38"/>
      <c r="B1258" s="38"/>
      <c r="C1258" s="38"/>
      <c r="D1258" s="38"/>
      <c r="E1258" s="38"/>
      <c r="F1258" s="38"/>
      <c r="G1258" s="38"/>
      <c r="H1258" s="38"/>
      <c r="I1258" s="38"/>
      <c r="K1258" s="38"/>
      <c r="L1258" s="38"/>
    </row>
    <row r="1259" spans="1:12" x14ac:dyDescent="0.2">
      <c r="A1259" s="38"/>
      <c r="B1259" s="38"/>
      <c r="C1259" s="38"/>
      <c r="D1259" s="38"/>
      <c r="E1259" s="38"/>
      <c r="F1259" s="38"/>
      <c r="G1259" s="38"/>
      <c r="H1259" s="38"/>
      <c r="I1259" s="38"/>
      <c r="K1259" s="38"/>
      <c r="L1259" s="38"/>
    </row>
    <row r="1260" spans="1:12" x14ac:dyDescent="0.2">
      <c r="A1260" s="38"/>
      <c r="B1260" s="38"/>
      <c r="C1260" s="38"/>
      <c r="D1260" s="38"/>
      <c r="E1260" s="38"/>
      <c r="F1260" s="38"/>
      <c r="G1260" s="38"/>
      <c r="H1260" s="38"/>
      <c r="I1260" s="38"/>
      <c r="K1260" s="38"/>
      <c r="L1260" s="38"/>
    </row>
    <row r="1261" spans="1:12" x14ac:dyDescent="0.2">
      <c r="A1261" s="38"/>
      <c r="B1261" s="38"/>
      <c r="C1261" s="38"/>
      <c r="D1261" s="38"/>
      <c r="E1261" s="38"/>
      <c r="F1261" s="38"/>
      <c r="G1261" s="38"/>
      <c r="H1261" s="38"/>
      <c r="I1261" s="38"/>
      <c r="K1261" s="38"/>
      <c r="L1261" s="38"/>
    </row>
    <row r="1262" spans="1:12" x14ac:dyDescent="0.2">
      <c r="A1262" s="38"/>
      <c r="B1262" s="38"/>
      <c r="C1262" s="38"/>
      <c r="D1262" s="38"/>
      <c r="E1262" s="38"/>
      <c r="F1262" s="38"/>
      <c r="G1262" s="38"/>
      <c r="H1262" s="38"/>
      <c r="I1262" s="38"/>
      <c r="K1262" s="38"/>
      <c r="L1262" s="38"/>
    </row>
    <row r="1263" spans="1:12" x14ac:dyDescent="0.2">
      <c r="A1263" s="38"/>
      <c r="B1263" s="38"/>
      <c r="C1263" s="38"/>
      <c r="D1263" s="38"/>
      <c r="E1263" s="38"/>
      <c r="F1263" s="38"/>
      <c r="G1263" s="38"/>
      <c r="H1263" s="38"/>
      <c r="I1263" s="38"/>
      <c r="K1263" s="38"/>
      <c r="L1263" s="38"/>
    </row>
    <row r="1264" spans="1:12" x14ac:dyDescent="0.2">
      <c r="A1264" s="38"/>
      <c r="B1264" s="38"/>
      <c r="C1264" s="38"/>
      <c r="D1264" s="38"/>
      <c r="E1264" s="38"/>
      <c r="F1264" s="38"/>
      <c r="G1264" s="38"/>
      <c r="H1264" s="38"/>
      <c r="I1264" s="38"/>
      <c r="K1264" s="38"/>
      <c r="L1264" s="38"/>
    </row>
    <row r="1265" spans="1:12" x14ac:dyDescent="0.2">
      <c r="A1265" s="38"/>
      <c r="B1265" s="38"/>
      <c r="C1265" s="38"/>
      <c r="D1265" s="38"/>
      <c r="E1265" s="38"/>
      <c r="F1265" s="38"/>
      <c r="G1265" s="38"/>
      <c r="H1265" s="38"/>
      <c r="I1265" s="38"/>
      <c r="K1265" s="38"/>
      <c r="L1265" s="38"/>
    </row>
    <row r="1266" spans="1:12" x14ac:dyDescent="0.2">
      <c r="A1266" s="38"/>
      <c r="B1266" s="38"/>
      <c r="C1266" s="38"/>
      <c r="D1266" s="38"/>
      <c r="E1266" s="38"/>
      <c r="F1266" s="38"/>
      <c r="G1266" s="38"/>
      <c r="H1266" s="38"/>
      <c r="I1266" s="38"/>
      <c r="K1266" s="38"/>
      <c r="L1266" s="38"/>
    </row>
    <row r="1267" spans="1:12" x14ac:dyDescent="0.2">
      <c r="A1267" s="38"/>
      <c r="B1267" s="38"/>
      <c r="C1267" s="38"/>
      <c r="D1267" s="38"/>
      <c r="E1267" s="38"/>
      <c r="F1267" s="38"/>
      <c r="G1267" s="38"/>
      <c r="H1267" s="38"/>
      <c r="I1267" s="38"/>
      <c r="K1267" s="38"/>
      <c r="L1267" s="38"/>
    </row>
    <row r="1268" spans="1:12" x14ac:dyDescent="0.2">
      <c r="A1268" s="38"/>
      <c r="B1268" s="38"/>
      <c r="C1268" s="38"/>
      <c r="D1268" s="38"/>
      <c r="E1268" s="38"/>
      <c r="F1268" s="38"/>
      <c r="G1268" s="38"/>
      <c r="H1268" s="38"/>
      <c r="I1268" s="38"/>
      <c r="K1268" s="38"/>
      <c r="L1268" s="38"/>
    </row>
    <row r="1269" spans="1:12" x14ac:dyDescent="0.2">
      <c r="A1269" s="38"/>
      <c r="B1269" s="38"/>
      <c r="C1269" s="38"/>
      <c r="D1269" s="38"/>
      <c r="E1269" s="38"/>
      <c r="F1269" s="38"/>
      <c r="G1269" s="38"/>
      <c r="H1269" s="38"/>
      <c r="I1269" s="38"/>
      <c r="K1269" s="38"/>
      <c r="L1269" s="38"/>
    </row>
    <row r="1270" spans="1:12" x14ac:dyDescent="0.2">
      <c r="A1270" s="38"/>
      <c r="B1270" s="38"/>
      <c r="C1270" s="38"/>
      <c r="D1270" s="38"/>
      <c r="E1270" s="38"/>
      <c r="F1270" s="38"/>
      <c r="G1270" s="38"/>
      <c r="H1270" s="38"/>
      <c r="I1270" s="38"/>
      <c r="K1270" s="38"/>
      <c r="L1270" s="38"/>
    </row>
    <row r="1271" spans="1:12" x14ac:dyDescent="0.2">
      <c r="A1271" s="38"/>
      <c r="B1271" s="38"/>
      <c r="C1271" s="38"/>
      <c r="D1271" s="38"/>
      <c r="E1271" s="38"/>
      <c r="F1271" s="38"/>
      <c r="G1271" s="38"/>
      <c r="H1271" s="38"/>
      <c r="I1271" s="38"/>
      <c r="K1271" s="38"/>
      <c r="L1271" s="38"/>
    </row>
    <row r="1272" spans="1:12" x14ac:dyDescent="0.2">
      <c r="A1272" s="38"/>
      <c r="B1272" s="38"/>
      <c r="C1272" s="38"/>
      <c r="D1272" s="38"/>
      <c r="E1272" s="38"/>
      <c r="F1272" s="38"/>
      <c r="G1272" s="38"/>
      <c r="H1272" s="38"/>
      <c r="I1272" s="38"/>
      <c r="K1272" s="38"/>
      <c r="L1272" s="38"/>
    </row>
    <row r="1273" spans="1:12" x14ac:dyDescent="0.2">
      <c r="A1273" s="38"/>
      <c r="B1273" s="38"/>
      <c r="C1273" s="38"/>
      <c r="D1273" s="38"/>
      <c r="E1273" s="38"/>
      <c r="F1273" s="38"/>
      <c r="G1273" s="38"/>
      <c r="H1273" s="38"/>
      <c r="I1273" s="38"/>
      <c r="K1273" s="38"/>
      <c r="L1273" s="38"/>
    </row>
    <row r="1274" spans="1:12" x14ac:dyDescent="0.2">
      <c r="A1274" s="38"/>
      <c r="B1274" s="38"/>
      <c r="C1274" s="38"/>
      <c r="D1274" s="38"/>
      <c r="E1274" s="38"/>
      <c r="F1274" s="38"/>
      <c r="G1274" s="38"/>
      <c r="H1274" s="38"/>
      <c r="I1274" s="38"/>
      <c r="K1274" s="38"/>
      <c r="L1274" s="38"/>
    </row>
    <row r="1275" spans="1:12" x14ac:dyDescent="0.2">
      <c r="A1275" s="38"/>
      <c r="B1275" s="38"/>
      <c r="C1275" s="38"/>
      <c r="D1275" s="38"/>
      <c r="E1275" s="38"/>
      <c r="F1275" s="38"/>
      <c r="G1275" s="38"/>
      <c r="H1275" s="38"/>
      <c r="I1275" s="38"/>
      <c r="K1275" s="38"/>
      <c r="L1275" s="38"/>
    </row>
    <row r="1276" spans="1:12" x14ac:dyDescent="0.2">
      <c r="A1276" s="38"/>
      <c r="B1276" s="38"/>
      <c r="C1276" s="38"/>
      <c r="D1276" s="38"/>
      <c r="E1276" s="38"/>
      <c r="F1276" s="38"/>
      <c r="G1276" s="38"/>
      <c r="H1276" s="38"/>
      <c r="I1276" s="38"/>
      <c r="K1276" s="38"/>
      <c r="L1276" s="38"/>
    </row>
    <row r="1277" spans="1:12" x14ac:dyDescent="0.2">
      <c r="A1277" s="38"/>
      <c r="B1277" s="38"/>
      <c r="C1277" s="38"/>
      <c r="D1277" s="38"/>
      <c r="E1277" s="38"/>
      <c r="F1277" s="38"/>
      <c r="G1277" s="38"/>
      <c r="H1277" s="38"/>
      <c r="I1277" s="38"/>
      <c r="K1277" s="38"/>
      <c r="L1277" s="38"/>
    </row>
    <row r="1278" spans="1:12" x14ac:dyDescent="0.2">
      <c r="A1278" s="38"/>
      <c r="B1278" s="38"/>
      <c r="C1278" s="38"/>
      <c r="D1278" s="38"/>
      <c r="E1278" s="38"/>
      <c r="F1278" s="38"/>
      <c r="G1278" s="38"/>
      <c r="H1278" s="38"/>
      <c r="I1278" s="38"/>
      <c r="K1278" s="38"/>
      <c r="L1278" s="38"/>
    </row>
    <row r="1279" spans="1:12" x14ac:dyDescent="0.2">
      <c r="A1279" s="38"/>
      <c r="B1279" s="38"/>
      <c r="C1279" s="38"/>
      <c r="D1279" s="38"/>
      <c r="E1279" s="38"/>
      <c r="F1279" s="38"/>
      <c r="G1279" s="38"/>
      <c r="H1279" s="38"/>
      <c r="I1279" s="38"/>
      <c r="K1279" s="38"/>
      <c r="L1279" s="38"/>
    </row>
    <row r="1280" spans="1:12" x14ac:dyDescent="0.2">
      <c r="A1280" s="38"/>
      <c r="B1280" s="38"/>
      <c r="C1280" s="38"/>
      <c r="D1280" s="38"/>
      <c r="E1280" s="38"/>
      <c r="F1280" s="38"/>
      <c r="G1280" s="38"/>
      <c r="H1280" s="38"/>
      <c r="I1280" s="38"/>
      <c r="K1280" s="38"/>
      <c r="L1280" s="38"/>
    </row>
    <row r="1281" spans="1:12" x14ac:dyDescent="0.2">
      <c r="A1281" s="38"/>
      <c r="B1281" s="38"/>
      <c r="C1281" s="38"/>
      <c r="D1281" s="38"/>
      <c r="E1281" s="38"/>
      <c r="F1281" s="38"/>
      <c r="G1281" s="38"/>
      <c r="H1281" s="38"/>
      <c r="I1281" s="38"/>
      <c r="K1281" s="38"/>
      <c r="L1281" s="38"/>
    </row>
    <row r="1282" spans="1:12" x14ac:dyDescent="0.2">
      <c r="A1282" s="38"/>
      <c r="B1282" s="38"/>
      <c r="C1282" s="38"/>
      <c r="D1282" s="38"/>
      <c r="E1282" s="38"/>
      <c r="F1282" s="38"/>
      <c r="G1282" s="38"/>
      <c r="H1282" s="38"/>
      <c r="I1282" s="38"/>
      <c r="K1282" s="38"/>
      <c r="L1282" s="38"/>
    </row>
    <row r="1283" spans="1:12" x14ac:dyDescent="0.2">
      <c r="A1283" s="38"/>
      <c r="B1283" s="38"/>
      <c r="C1283" s="38"/>
      <c r="D1283" s="38"/>
      <c r="E1283" s="38"/>
      <c r="F1283" s="38"/>
      <c r="G1283" s="38"/>
      <c r="H1283" s="38"/>
      <c r="I1283" s="38"/>
      <c r="K1283" s="38"/>
      <c r="L1283" s="38"/>
    </row>
    <row r="1284" spans="1:12" x14ac:dyDescent="0.2">
      <c r="A1284" s="38"/>
      <c r="B1284" s="38"/>
      <c r="C1284" s="38"/>
      <c r="D1284" s="38"/>
      <c r="E1284" s="38"/>
      <c r="F1284" s="38"/>
      <c r="G1284" s="38"/>
      <c r="H1284" s="38"/>
      <c r="I1284" s="38"/>
      <c r="K1284" s="38"/>
      <c r="L1284" s="38"/>
    </row>
    <row r="1285" spans="1:12" x14ac:dyDescent="0.2">
      <c r="A1285" s="38"/>
      <c r="B1285" s="38"/>
      <c r="C1285" s="38"/>
      <c r="D1285" s="38"/>
      <c r="E1285" s="38"/>
      <c r="F1285" s="38"/>
      <c r="G1285" s="38"/>
      <c r="H1285" s="38"/>
      <c r="I1285" s="38"/>
      <c r="K1285" s="38"/>
      <c r="L1285" s="38"/>
    </row>
    <row r="1286" spans="1:12" x14ac:dyDescent="0.2">
      <c r="A1286" s="38"/>
      <c r="B1286" s="38"/>
      <c r="C1286" s="38"/>
      <c r="D1286" s="38"/>
      <c r="E1286" s="38"/>
      <c r="F1286" s="38"/>
      <c r="G1286" s="38"/>
      <c r="H1286" s="38"/>
      <c r="I1286" s="38"/>
      <c r="K1286" s="38"/>
      <c r="L1286" s="38"/>
    </row>
    <row r="1287" spans="1:12" x14ac:dyDescent="0.2">
      <c r="A1287" s="38"/>
      <c r="B1287" s="38"/>
      <c r="C1287" s="38"/>
      <c r="D1287" s="38"/>
      <c r="E1287" s="38"/>
      <c r="F1287" s="38"/>
      <c r="G1287" s="38"/>
      <c r="H1287" s="38"/>
      <c r="I1287" s="38"/>
      <c r="K1287" s="38"/>
      <c r="L1287" s="38"/>
    </row>
    <row r="1288" spans="1:12" x14ac:dyDescent="0.2">
      <c r="A1288" s="38"/>
      <c r="B1288" s="38"/>
      <c r="C1288" s="38"/>
      <c r="D1288" s="38"/>
      <c r="E1288" s="38"/>
      <c r="F1288" s="38"/>
      <c r="G1288" s="38"/>
      <c r="H1288" s="38"/>
      <c r="I1288" s="38"/>
      <c r="K1288" s="38"/>
      <c r="L1288" s="38"/>
    </row>
    <row r="1289" spans="1:12" x14ac:dyDescent="0.2">
      <c r="A1289" s="38"/>
      <c r="B1289" s="38"/>
      <c r="C1289" s="38"/>
      <c r="D1289" s="38"/>
      <c r="E1289" s="38"/>
      <c r="F1289" s="38"/>
      <c r="G1289" s="38"/>
      <c r="H1289" s="38"/>
      <c r="I1289" s="38"/>
      <c r="K1289" s="38"/>
      <c r="L1289" s="38"/>
    </row>
    <row r="1290" spans="1:12" x14ac:dyDescent="0.2">
      <c r="A1290" s="38"/>
      <c r="B1290" s="38"/>
      <c r="C1290" s="38"/>
      <c r="D1290" s="38"/>
      <c r="E1290" s="38"/>
      <c r="F1290" s="38"/>
      <c r="G1290" s="38"/>
      <c r="H1290" s="38"/>
      <c r="I1290" s="38"/>
      <c r="K1290" s="38"/>
      <c r="L1290" s="38"/>
    </row>
    <row r="1291" spans="1:12" x14ac:dyDescent="0.2">
      <c r="A1291" s="38"/>
      <c r="B1291" s="38"/>
      <c r="C1291" s="38"/>
      <c r="D1291" s="38"/>
      <c r="E1291" s="38"/>
      <c r="F1291" s="38"/>
      <c r="G1291" s="38"/>
      <c r="H1291" s="38"/>
      <c r="I1291" s="38"/>
      <c r="K1291" s="38"/>
      <c r="L1291" s="38"/>
    </row>
    <row r="1292" spans="1:12" x14ac:dyDescent="0.2">
      <c r="A1292" s="38"/>
      <c r="B1292" s="38"/>
      <c r="C1292" s="38"/>
      <c r="D1292" s="38"/>
      <c r="E1292" s="38"/>
      <c r="F1292" s="38"/>
      <c r="G1292" s="38"/>
      <c r="H1292" s="38"/>
      <c r="I1292" s="38"/>
      <c r="K1292" s="38"/>
      <c r="L1292" s="38"/>
    </row>
    <row r="1293" spans="1:12" x14ac:dyDescent="0.2">
      <c r="A1293" s="38"/>
      <c r="B1293" s="38"/>
      <c r="C1293" s="38"/>
      <c r="D1293" s="38"/>
      <c r="E1293" s="38"/>
      <c r="F1293" s="38"/>
      <c r="G1293" s="38"/>
      <c r="H1293" s="38"/>
      <c r="I1293" s="38"/>
      <c r="K1293" s="38"/>
      <c r="L1293" s="38"/>
    </row>
    <row r="1294" spans="1:12" x14ac:dyDescent="0.2">
      <c r="A1294" s="38"/>
      <c r="B1294" s="38"/>
      <c r="C1294" s="38"/>
      <c r="D1294" s="38"/>
      <c r="E1294" s="38"/>
      <c r="F1294" s="38"/>
      <c r="G1294" s="38"/>
      <c r="H1294" s="38"/>
      <c r="I1294" s="38"/>
      <c r="K1294" s="38"/>
      <c r="L1294" s="38"/>
    </row>
    <row r="1295" spans="1:12" x14ac:dyDescent="0.2">
      <c r="A1295" s="38"/>
      <c r="B1295" s="38"/>
      <c r="C1295" s="38"/>
      <c r="D1295" s="38"/>
      <c r="E1295" s="38"/>
      <c r="F1295" s="38"/>
      <c r="G1295" s="38"/>
      <c r="H1295" s="38"/>
      <c r="I1295" s="38"/>
      <c r="K1295" s="38"/>
      <c r="L1295" s="38"/>
    </row>
    <row r="1296" spans="1:12" x14ac:dyDescent="0.2">
      <c r="A1296" s="38"/>
      <c r="B1296" s="38"/>
      <c r="C1296" s="38"/>
      <c r="D1296" s="38"/>
      <c r="E1296" s="38"/>
      <c r="F1296" s="38"/>
      <c r="G1296" s="38"/>
      <c r="H1296" s="38"/>
      <c r="I1296" s="38"/>
      <c r="K1296" s="38"/>
      <c r="L1296" s="38"/>
    </row>
    <row r="1297" spans="1:12" x14ac:dyDescent="0.2">
      <c r="A1297" s="38"/>
      <c r="B1297" s="38"/>
      <c r="C1297" s="38"/>
      <c r="D1297" s="38"/>
      <c r="E1297" s="38"/>
      <c r="F1297" s="38"/>
      <c r="G1297" s="38"/>
      <c r="H1297" s="38"/>
      <c r="I1297" s="38"/>
      <c r="K1297" s="38"/>
      <c r="L1297" s="38"/>
    </row>
    <row r="1298" spans="1:12" x14ac:dyDescent="0.2">
      <c r="A1298" s="38"/>
      <c r="B1298" s="38"/>
      <c r="C1298" s="38"/>
      <c r="D1298" s="38"/>
      <c r="E1298" s="38"/>
      <c r="F1298" s="38"/>
      <c r="G1298" s="38"/>
      <c r="H1298" s="38"/>
      <c r="I1298" s="38"/>
      <c r="K1298" s="38"/>
      <c r="L1298" s="38"/>
    </row>
    <row r="1299" spans="1:12" x14ac:dyDescent="0.2">
      <c r="A1299" s="38"/>
      <c r="B1299" s="38"/>
      <c r="C1299" s="38"/>
      <c r="D1299" s="38"/>
      <c r="E1299" s="38"/>
      <c r="F1299" s="38"/>
      <c r="G1299" s="38"/>
      <c r="H1299" s="38"/>
      <c r="I1299" s="38"/>
      <c r="K1299" s="38"/>
      <c r="L1299" s="38"/>
    </row>
    <row r="1300" spans="1:12" x14ac:dyDescent="0.2">
      <c r="A1300" s="38"/>
      <c r="B1300" s="38"/>
      <c r="C1300" s="38"/>
      <c r="D1300" s="38"/>
      <c r="E1300" s="38"/>
      <c r="F1300" s="38"/>
      <c r="G1300" s="38"/>
      <c r="H1300" s="38"/>
      <c r="I1300" s="38"/>
      <c r="K1300" s="38"/>
      <c r="L1300" s="38"/>
    </row>
    <row r="1301" spans="1:12" x14ac:dyDescent="0.2">
      <c r="A1301" s="38"/>
      <c r="B1301" s="38"/>
      <c r="C1301" s="38"/>
      <c r="D1301" s="38"/>
      <c r="E1301" s="38"/>
      <c r="F1301" s="38"/>
      <c r="G1301" s="38"/>
      <c r="H1301" s="38"/>
      <c r="I1301" s="38"/>
      <c r="K1301" s="38"/>
      <c r="L1301" s="38"/>
    </row>
    <row r="1302" spans="1:12" x14ac:dyDescent="0.2">
      <c r="A1302" s="38"/>
      <c r="B1302" s="38"/>
      <c r="C1302" s="38"/>
      <c r="D1302" s="38"/>
      <c r="E1302" s="38"/>
      <c r="F1302" s="38"/>
      <c r="G1302" s="38"/>
      <c r="H1302" s="38"/>
      <c r="I1302" s="38"/>
      <c r="K1302" s="38"/>
      <c r="L1302" s="38"/>
    </row>
    <row r="1303" spans="1:12" x14ac:dyDescent="0.2">
      <c r="A1303" s="38"/>
      <c r="B1303" s="38"/>
      <c r="C1303" s="38"/>
      <c r="D1303" s="38"/>
      <c r="E1303" s="38"/>
      <c r="F1303" s="38"/>
      <c r="G1303" s="38"/>
      <c r="H1303" s="38"/>
      <c r="I1303" s="38"/>
      <c r="K1303" s="38"/>
      <c r="L1303" s="38"/>
    </row>
    <row r="1304" spans="1:12" x14ac:dyDescent="0.2">
      <c r="A1304" s="38"/>
      <c r="B1304" s="38"/>
      <c r="C1304" s="38"/>
      <c r="D1304" s="38"/>
      <c r="E1304" s="38"/>
      <c r="F1304" s="38"/>
      <c r="G1304" s="38"/>
      <c r="H1304" s="38"/>
      <c r="I1304" s="38"/>
      <c r="K1304" s="38"/>
      <c r="L1304" s="38"/>
    </row>
    <row r="1305" spans="1:12" x14ac:dyDescent="0.2">
      <c r="A1305" s="38"/>
      <c r="B1305" s="38"/>
      <c r="C1305" s="38"/>
      <c r="D1305" s="38"/>
      <c r="E1305" s="38"/>
      <c r="F1305" s="38"/>
      <c r="G1305" s="38"/>
      <c r="H1305" s="38"/>
      <c r="I1305" s="38"/>
      <c r="K1305" s="38"/>
      <c r="L1305" s="38"/>
    </row>
    <row r="1306" spans="1:12" x14ac:dyDescent="0.2">
      <c r="A1306" s="38"/>
      <c r="B1306" s="38"/>
      <c r="C1306" s="38"/>
      <c r="D1306" s="38"/>
      <c r="E1306" s="38"/>
      <c r="F1306" s="38"/>
      <c r="G1306" s="38"/>
      <c r="H1306" s="38"/>
      <c r="I1306" s="38"/>
      <c r="K1306" s="38"/>
      <c r="L1306" s="38"/>
    </row>
    <row r="1307" spans="1:12" x14ac:dyDescent="0.2">
      <c r="A1307" s="38"/>
      <c r="B1307" s="38"/>
      <c r="C1307" s="38"/>
      <c r="D1307" s="38"/>
      <c r="E1307" s="38"/>
      <c r="F1307" s="38"/>
      <c r="G1307" s="38"/>
      <c r="H1307" s="38"/>
      <c r="I1307" s="38"/>
      <c r="K1307" s="38"/>
      <c r="L1307" s="38"/>
    </row>
    <row r="1308" spans="1:12" x14ac:dyDescent="0.2">
      <c r="A1308" s="38"/>
      <c r="B1308" s="38"/>
      <c r="C1308" s="38"/>
      <c r="D1308" s="38"/>
      <c r="E1308" s="38"/>
      <c r="F1308" s="38"/>
      <c r="G1308" s="38"/>
      <c r="H1308" s="38"/>
      <c r="I1308" s="38"/>
      <c r="K1308" s="38"/>
      <c r="L1308" s="38"/>
    </row>
    <row r="1309" spans="1:12" x14ac:dyDescent="0.2">
      <c r="A1309" s="38"/>
      <c r="B1309" s="38"/>
      <c r="C1309" s="38"/>
      <c r="D1309" s="38"/>
      <c r="E1309" s="38"/>
      <c r="F1309" s="38"/>
      <c r="G1309" s="38"/>
      <c r="H1309" s="38"/>
      <c r="I1309" s="38"/>
      <c r="K1309" s="38"/>
      <c r="L1309" s="38"/>
    </row>
    <row r="1310" spans="1:12" x14ac:dyDescent="0.2">
      <c r="A1310" s="38"/>
      <c r="B1310" s="38"/>
      <c r="C1310" s="38"/>
      <c r="D1310" s="38"/>
      <c r="E1310" s="38"/>
      <c r="F1310" s="38"/>
      <c r="G1310" s="38"/>
      <c r="H1310" s="38"/>
      <c r="I1310" s="38"/>
      <c r="K1310" s="38"/>
      <c r="L1310" s="38"/>
    </row>
    <row r="1311" spans="1:12" x14ac:dyDescent="0.2">
      <c r="A1311" s="38"/>
      <c r="B1311" s="38"/>
      <c r="C1311" s="38"/>
      <c r="D1311" s="38"/>
      <c r="E1311" s="38"/>
      <c r="F1311" s="38"/>
      <c r="G1311" s="38"/>
      <c r="H1311" s="38"/>
      <c r="I1311" s="38"/>
      <c r="K1311" s="38"/>
      <c r="L1311" s="38"/>
    </row>
    <row r="1312" spans="1:12" x14ac:dyDescent="0.2">
      <c r="A1312" s="38"/>
      <c r="B1312" s="38"/>
      <c r="C1312" s="38"/>
      <c r="D1312" s="38"/>
      <c r="E1312" s="38"/>
      <c r="F1312" s="38"/>
      <c r="G1312" s="38"/>
      <c r="H1312" s="38"/>
      <c r="I1312" s="38"/>
      <c r="K1312" s="38"/>
      <c r="L1312" s="38"/>
    </row>
    <row r="1313" spans="1:12" x14ac:dyDescent="0.2">
      <c r="A1313" s="38"/>
      <c r="B1313" s="38"/>
      <c r="C1313" s="38"/>
      <c r="D1313" s="38"/>
      <c r="E1313" s="38"/>
      <c r="F1313" s="38"/>
      <c r="G1313" s="38"/>
      <c r="H1313" s="38"/>
      <c r="I1313" s="38"/>
      <c r="K1313" s="38"/>
      <c r="L1313" s="38"/>
    </row>
    <row r="1314" spans="1:12" x14ac:dyDescent="0.2">
      <c r="A1314" s="38"/>
      <c r="B1314" s="38"/>
      <c r="C1314" s="38"/>
      <c r="D1314" s="38"/>
      <c r="E1314" s="38"/>
      <c r="F1314" s="38"/>
      <c r="G1314" s="38"/>
      <c r="H1314" s="38"/>
      <c r="I1314" s="38"/>
      <c r="K1314" s="38"/>
      <c r="L1314" s="38"/>
    </row>
    <row r="1315" spans="1:12" x14ac:dyDescent="0.2">
      <c r="A1315" s="38"/>
      <c r="B1315" s="38"/>
      <c r="C1315" s="38"/>
      <c r="D1315" s="38"/>
      <c r="E1315" s="38"/>
      <c r="F1315" s="38"/>
      <c r="G1315" s="38"/>
      <c r="H1315" s="38"/>
      <c r="I1315" s="38"/>
      <c r="K1315" s="38"/>
      <c r="L1315" s="38"/>
    </row>
    <row r="1316" spans="1:12" x14ac:dyDescent="0.2">
      <c r="A1316" s="38"/>
      <c r="B1316" s="38"/>
      <c r="C1316" s="38"/>
      <c r="D1316" s="38"/>
      <c r="E1316" s="38"/>
      <c r="F1316" s="38"/>
      <c r="G1316" s="38"/>
      <c r="H1316" s="38"/>
      <c r="I1316" s="38"/>
      <c r="K1316" s="38"/>
      <c r="L1316" s="38"/>
    </row>
    <row r="1317" spans="1:12" x14ac:dyDescent="0.2">
      <c r="A1317" s="38"/>
      <c r="B1317" s="38"/>
      <c r="C1317" s="38"/>
      <c r="D1317" s="38"/>
      <c r="E1317" s="38"/>
      <c r="F1317" s="38"/>
      <c r="G1317" s="38"/>
      <c r="H1317" s="38"/>
      <c r="I1317" s="38"/>
      <c r="K1317" s="38"/>
      <c r="L1317" s="38"/>
    </row>
    <row r="1318" spans="1:12" x14ac:dyDescent="0.2">
      <c r="A1318" s="38"/>
      <c r="B1318" s="38"/>
      <c r="C1318" s="38"/>
      <c r="D1318" s="38"/>
      <c r="E1318" s="38"/>
      <c r="F1318" s="38"/>
      <c r="G1318" s="38"/>
      <c r="H1318" s="38"/>
      <c r="I1318" s="38"/>
      <c r="K1318" s="38"/>
      <c r="L1318" s="38"/>
    </row>
    <row r="1319" spans="1:12" x14ac:dyDescent="0.2">
      <c r="A1319" s="38"/>
      <c r="B1319" s="38"/>
      <c r="C1319" s="38"/>
      <c r="D1319" s="38"/>
      <c r="E1319" s="38"/>
      <c r="F1319" s="38"/>
      <c r="G1319" s="38"/>
      <c r="H1319" s="38"/>
      <c r="I1319" s="38"/>
      <c r="K1319" s="38"/>
      <c r="L1319" s="38"/>
    </row>
    <row r="1320" spans="1:12" x14ac:dyDescent="0.2">
      <c r="A1320" s="38"/>
      <c r="B1320" s="38"/>
      <c r="C1320" s="38"/>
      <c r="D1320" s="38"/>
      <c r="E1320" s="38"/>
      <c r="F1320" s="38"/>
      <c r="G1320" s="38"/>
      <c r="H1320" s="38"/>
      <c r="I1320" s="38"/>
      <c r="K1320" s="38"/>
      <c r="L1320" s="38"/>
    </row>
    <row r="1321" spans="1:12" x14ac:dyDescent="0.2">
      <c r="A1321" s="38"/>
      <c r="B1321" s="38"/>
      <c r="C1321" s="38"/>
      <c r="D1321" s="38"/>
      <c r="E1321" s="38"/>
      <c r="F1321" s="38"/>
      <c r="G1321" s="38"/>
      <c r="H1321" s="38"/>
      <c r="I1321" s="38"/>
      <c r="K1321" s="38"/>
      <c r="L1321" s="38"/>
    </row>
    <row r="1322" spans="1:12" x14ac:dyDescent="0.2">
      <c r="A1322" s="38"/>
      <c r="B1322" s="38"/>
      <c r="C1322" s="38"/>
      <c r="D1322" s="38"/>
      <c r="E1322" s="38"/>
      <c r="F1322" s="38"/>
      <c r="G1322" s="38"/>
      <c r="H1322" s="38"/>
      <c r="I1322" s="38"/>
      <c r="K1322" s="38"/>
      <c r="L1322" s="38"/>
    </row>
    <row r="1323" spans="1:12" x14ac:dyDescent="0.2">
      <c r="A1323" s="38"/>
      <c r="B1323" s="38"/>
      <c r="C1323" s="38"/>
      <c r="D1323" s="38"/>
      <c r="E1323" s="38"/>
      <c r="F1323" s="38"/>
      <c r="G1323" s="38"/>
      <c r="H1323" s="38"/>
      <c r="I1323" s="38"/>
      <c r="K1323" s="38"/>
      <c r="L1323" s="38"/>
    </row>
    <row r="1324" spans="1:12" x14ac:dyDescent="0.2">
      <c r="A1324" s="38"/>
      <c r="B1324" s="38"/>
      <c r="C1324" s="38"/>
      <c r="D1324" s="38"/>
      <c r="E1324" s="38"/>
      <c r="F1324" s="38"/>
      <c r="G1324" s="38"/>
      <c r="H1324" s="38"/>
      <c r="I1324" s="38"/>
      <c r="K1324" s="38"/>
      <c r="L1324" s="38"/>
    </row>
    <row r="1325" spans="1:12" x14ac:dyDescent="0.2">
      <c r="A1325" s="38"/>
      <c r="B1325" s="38"/>
      <c r="C1325" s="38"/>
      <c r="D1325" s="38"/>
      <c r="E1325" s="38"/>
      <c r="F1325" s="38"/>
      <c r="G1325" s="38"/>
      <c r="H1325" s="38"/>
      <c r="I1325" s="38"/>
      <c r="K1325" s="38"/>
      <c r="L1325" s="38"/>
    </row>
    <row r="1326" spans="1:12" x14ac:dyDescent="0.2">
      <c r="A1326" s="38"/>
      <c r="B1326" s="38"/>
      <c r="C1326" s="38"/>
      <c r="D1326" s="38"/>
      <c r="E1326" s="38"/>
      <c r="F1326" s="38"/>
      <c r="G1326" s="38"/>
      <c r="H1326" s="38"/>
      <c r="I1326" s="38"/>
      <c r="K1326" s="38"/>
      <c r="L1326" s="38"/>
    </row>
    <row r="1327" spans="1:12" x14ac:dyDescent="0.2">
      <c r="A1327" s="38"/>
      <c r="B1327" s="38"/>
      <c r="C1327" s="38"/>
      <c r="D1327" s="38"/>
      <c r="E1327" s="38"/>
      <c r="F1327" s="38"/>
      <c r="G1327" s="38"/>
      <c r="H1327" s="38"/>
      <c r="I1327" s="38"/>
      <c r="K1327" s="38"/>
      <c r="L1327" s="38"/>
    </row>
    <row r="1328" spans="1:12" x14ac:dyDescent="0.2">
      <c r="A1328" s="38"/>
      <c r="B1328" s="38"/>
      <c r="C1328" s="38"/>
      <c r="D1328" s="38"/>
      <c r="E1328" s="38"/>
      <c r="F1328" s="38"/>
      <c r="G1328" s="38"/>
      <c r="H1328" s="38"/>
      <c r="I1328" s="38"/>
      <c r="K1328" s="38"/>
      <c r="L1328" s="38"/>
    </row>
    <row r="1329" spans="1:12" x14ac:dyDescent="0.2">
      <c r="A1329" s="38"/>
      <c r="B1329" s="38"/>
      <c r="C1329" s="38"/>
      <c r="D1329" s="38"/>
      <c r="E1329" s="38"/>
      <c r="F1329" s="38"/>
      <c r="G1329" s="38"/>
      <c r="H1329" s="38"/>
      <c r="I1329" s="38"/>
      <c r="K1329" s="38"/>
      <c r="L1329" s="38"/>
    </row>
    <row r="1330" spans="1:12" x14ac:dyDescent="0.2">
      <c r="A1330" s="38"/>
      <c r="B1330" s="38"/>
      <c r="C1330" s="38"/>
      <c r="D1330" s="38"/>
      <c r="E1330" s="38"/>
      <c r="F1330" s="38"/>
      <c r="G1330" s="38"/>
      <c r="H1330" s="38"/>
      <c r="I1330" s="38"/>
      <c r="K1330" s="38"/>
      <c r="L1330" s="38"/>
    </row>
    <row r="1331" spans="1:12" x14ac:dyDescent="0.2">
      <c r="A1331" s="38"/>
      <c r="B1331" s="38"/>
      <c r="C1331" s="38"/>
      <c r="D1331" s="38"/>
      <c r="E1331" s="38"/>
      <c r="F1331" s="38"/>
      <c r="G1331" s="38"/>
      <c r="H1331" s="38"/>
      <c r="I1331" s="38"/>
      <c r="K1331" s="38"/>
      <c r="L1331" s="38"/>
    </row>
    <row r="1332" spans="1:12" x14ac:dyDescent="0.2">
      <c r="A1332" s="38"/>
      <c r="B1332" s="38"/>
      <c r="C1332" s="38"/>
      <c r="D1332" s="38"/>
      <c r="E1332" s="38"/>
      <c r="F1332" s="38"/>
      <c r="G1332" s="38"/>
      <c r="H1332" s="38"/>
      <c r="I1332" s="38"/>
      <c r="K1332" s="38"/>
      <c r="L1332" s="38"/>
    </row>
    <row r="1333" spans="1:12" x14ac:dyDescent="0.2">
      <c r="A1333" s="38"/>
      <c r="B1333" s="38"/>
      <c r="C1333" s="38"/>
      <c r="D1333" s="38"/>
      <c r="E1333" s="38"/>
      <c r="F1333" s="38"/>
      <c r="G1333" s="38"/>
      <c r="H1333" s="38"/>
      <c r="I1333" s="38"/>
      <c r="K1333" s="38"/>
      <c r="L1333" s="38"/>
    </row>
    <row r="1334" spans="1:12" x14ac:dyDescent="0.2">
      <c r="A1334" s="38"/>
      <c r="B1334" s="38"/>
      <c r="C1334" s="38"/>
      <c r="D1334" s="38"/>
      <c r="E1334" s="38"/>
      <c r="F1334" s="38"/>
      <c r="G1334" s="38"/>
      <c r="H1334" s="38"/>
      <c r="I1334" s="38"/>
      <c r="K1334" s="38"/>
      <c r="L1334" s="38"/>
    </row>
    <row r="1335" spans="1:12" x14ac:dyDescent="0.2">
      <c r="A1335" s="38"/>
      <c r="B1335" s="38"/>
      <c r="C1335" s="38"/>
      <c r="D1335" s="38"/>
      <c r="E1335" s="38"/>
      <c r="F1335" s="38"/>
      <c r="G1335" s="38"/>
      <c r="H1335" s="38"/>
      <c r="I1335" s="38"/>
      <c r="K1335" s="38"/>
      <c r="L1335" s="38"/>
    </row>
    <row r="1336" spans="1:12" x14ac:dyDescent="0.2">
      <c r="A1336" s="38"/>
      <c r="B1336" s="38"/>
      <c r="C1336" s="38"/>
      <c r="D1336" s="38"/>
      <c r="E1336" s="38"/>
      <c r="F1336" s="38"/>
      <c r="G1336" s="38"/>
      <c r="H1336" s="38"/>
      <c r="I1336" s="38"/>
      <c r="K1336" s="38"/>
      <c r="L1336" s="38"/>
    </row>
    <row r="1337" spans="1:12" x14ac:dyDescent="0.2">
      <c r="A1337" s="38"/>
      <c r="B1337" s="38"/>
      <c r="C1337" s="38"/>
      <c r="D1337" s="38"/>
      <c r="E1337" s="38"/>
      <c r="F1337" s="38"/>
      <c r="G1337" s="38"/>
      <c r="H1337" s="38"/>
      <c r="I1337" s="38"/>
      <c r="K1337" s="38"/>
      <c r="L1337" s="38"/>
    </row>
    <row r="1338" spans="1:12" x14ac:dyDescent="0.2">
      <c r="A1338" s="38"/>
      <c r="B1338" s="38"/>
      <c r="C1338" s="38"/>
      <c r="D1338" s="38"/>
      <c r="E1338" s="38"/>
      <c r="F1338" s="38"/>
      <c r="G1338" s="38"/>
      <c r="H1338" s="38"/>
      <c r="I1338" s="38"/>
      <c r="K1338" s="38"/>
      <c r="L1338" s="38"/>
    </row>
    <row r="1339" spans="1:12" x14ac:dyDescent="0.2">
      <c r="A1339" s="38"/>
      <c r="B1339" s="38"/>
      <c r="C1339" s="38"/>
      <c r="D1339" s="38"/>
      <c r="E1339" s="38"/>
      <c r="F1339" s="38"/>
      <c r="G1339" s="38"/>
      <c r="H1339" s="38"/>
      <c r="I1339" s="38"/>
      <c r="K1339" s="38"/>
      <c r="L1339" s="38"/>
    </row>
    <row r="1340" spans="1:12" x14ac:dyDescent="0.2">
      <c r="A1340" s="38"/>
      <c r="B1340" s="38"/>
      <c r="C1340" s="38"/>
      <c r="D1340" s="38"/>
      <c r="E1340" s="38"/>
      <c r="F1340" s="38"/>
      <c r="G1340" s="38"/>
      <c r="H1340" s="38"/>
      <c r="I1340" s="38"/>
      <c r="K1340" s="38"/>
      <c r="L1340" s="38"/>
    </row>
    <row r="1341" spans="1:12" x14ac:dyDescent="0.2">
      <c r="A1341" s="38"/>
      <c r="B1341" s="38"/>
      <c r="C1341" s="38"/>
      <c r="D1341" s="38"/>
      <c r="E1341" s="38"/>
      <c r="F1341" s="38"/>
      <c r="G1341" s="38"/>
      <c r="H1341" s="38"/>
      <c r="I1341" s="38"/>
      <c r="K1341" s="38"/>
      <c r="L1341" s="38"/>
    </row>
    <row r="1342" spans="1:12" x14ac:dyDescent="0.2">
      <c r="A1342" s="38"/>
      <c r="B1342" s="38"/>
      <c r="C1342" s="38"/>
      <c r="D1342" s="38"/>
      <c r="E1342" s="38"/>
      <c r="F1342" s="38"/>
      <c r="G1342" s="38"/>
      <c r="H1342" s="38"/>
      <c r="I1342" s="38"/>
      <c r="K1342" s="38"/>
      <c r="L1342" s="38"/>
    </row>
    <row r="1343" spans="1:12" x14ac:dyDescent="0.2">
      <c r="A1343" s="38"/>
      <c r="B1343" s="38"/>
      <c r="C1343" s="38"/>
      <c r="D1343" s="38"/>
      <c r="E1343" s="38"/>
      <c r="F1343" s="38"/>
      <c r="G1343" s="38"/>
      <c r="H1343" s="38"/>
      <c r="I1343" s="38"/>
      <c r="K1343" s="38"/>
      <c r="L1343" s="38"/>
    </row>
    <row r="1344" spans="1:12" x14ac:dyDescent="0.2">
      <c r="A1344" s="38"/>
      <c r="B1344" s="38"/>
      <c r="C1344" s="38"/>
      <c r="D1344" s="38"/>
      <c r="E1344" s="38"/>
      <c r="F1344" s="38"/>
      <c r="G1344" s="38"/>
      <c r="H1344" s="38"/>
      <c r="I1344" s="38"/>
      <c r="K1344" s="38"/>
      <c r="L1344" s="38"/>
    </row>
    <row r="1345" spans="1:12" x14ac:dyDescent="0.2">
      <c r="A1345" s="38"/>
      <c r="B1345" s="38"/>
      <c r="C1345" s="38"/>
      <c r="D1345" s="38"/>
      <c r="E1345" s="38"/>
      <c r="F1345" s="38"/>
      <c r="G1345" s="38"/>
      <c r="H1345" s="38"/>
      <c r="I1345" s="38"/>
      <c r="K1345" s="38"/>
      <c r="L1345" s="38"/>
    </row>
    <row r="1346" spans="1:12" x14ac:dyDescent="0.2">
      <c r="A1346" s="38"/>
      <c r="B1346" s="38"/>
      <c r="C1346" s="38"/>
      <c r="D1346" s="38"/>
      <c r="E1346" s="38"/>
      <c r="F1346" s="38"/>
      <c r="G1346" s="38"/>
      <c r="H1346" s="38"/>
      <c r="I1346" s="38"/>
      <c r="K1346" s="38"/>
      <c r="L1346" s="38"/>
    </row>
    <row r="1347" spans="1:12" x14ac:dyDescent="0.2">
      <c r="A1347" s="38"/>
      <c r="B1347" s="38"/>
      <c r="C1347" s="38"/>
      <c r="D1347" s="38"/>
      <c r="E1347" s="38"/>
      <c r="F1347" s="38"/>
      <c r="G1347" s="38"/>
      <c r="H1347" s="38"/>
      <c r="I1347" s="38"/>
      <c r="K1347" s="38"/>
      <c r="L1347" s="38"/>
    </row>
    <row r="1348" spans="1:12" x14ac:dyDescent="0.2">
      <c r="A1348" s="38"/>
      <c r="B1348" s="38"/>
      <c r="C1348" s="38"/>
      <c r="D1348" s="38"/>
      <c r="E1348" s="38"/>
      <c r="F1348" s="38"/>
      <c r="G1348" s="38"/>
      <c r="H1348" s="38"/>
      <c r="I1348" s="38"/>
      <c r="K1348" s="38"/>
      <c r="L1348" s="38"/>
    </row>
    <row r="1349" spans="1:12" x14ac:dyDescent="0.2">
      <c r="A1349" s="38"/>
      <c r="B1349" s="38"/>
      <c r="C1349" s="38"/>
      <c r="D1349" s="38"/>
      <c r="E1349" s="38"/>
      <c r="F1349" s="38"/>
      <c r="G1349" s="38"/>
      <c r="H1349" s="38"/>
      <c r="I1349" s="38"/>
      <c r="K1349" s="38"/>
      <c r="L1349" s="38"/>
    </row>
    <row r="1350" spans="1:12" x14ac:dyDescent="0.2">
      <c r="A1350" s="38"/>
      <c r="B1350" s="38"/>
      <c r="C1350" s="38"/>
      <c r="D1350" s="38"/>
      <c r="E1350" s="38"/>
      <c r="F1350" s="38"/>
      <c r="G1350" s="38"/>
      <c r="H1350" s="38"/>
      <c r="I1350" s="38"/>
      <c r="K1350" s="38"/>
      <c r="L1350" s="38"/>
    </row>
    <row r="1351" spans="1:12" x14ac:dyDescent="0.2">
      <c r="A1351" s="38"/>
      <c r="B1351" s="38"/>
      <c r="C1351" s="38"/>
      <c r="D1351" s="38"/>
      <c r="E1351" s="38"/>
      <c r="F1351" s="38"/>
      <c r="G1351" s="38"/>
      <c r="H1351" s="38"/>
      <c r="I1351" s="38"/>
      <c r="K1351" s="38"/>
      <c r="L1351" s="38"/>
    </row>
    <row r="1352" spans="1:12" x14ac:dyDescent="0.2">
      <c r="A1352" s="38"/>
      <c r="B1352" s="38"/>
      <c r="C1352" s="38"/>
      <c r="D1352" s="38"/>
      <c r="E1352" s="38"/>
      <c r="F1352" s="38"/>
      <c r="G1352" s="38"/>
      <c r="H1352" s="38"/>
      <c r="I1352" s="38"/>
      <c r="K1352" s="38"/>
      <c r="L1352" s="38"/>
    </row>
    <row r="1353" spans="1:12" x14ac:dyDescent="0.2">
      <c r="A1353" s="38"/>
      <c r="B1353" s="38"/>
      <c r="C1353" s="38"/>
      <c r="D1353" s="38"/>
      <c r="E1353" s="38"/>
      <c r="F1353" s="38"/>
      <c r="G1353" s="38"/>
      <c r="H1353" s="38"/>
      <c r="I1353" s="38"/>
      <c r="K1353" s="38"/>
      <c r="L1353" s="38"/>
    </row>
    <row r="1354" spans="1:12" x14ac:dyDescent="0.2">
      <c r="A1354" s="38"/>
      <c r="B1354" s="38"/>
      <c r="C1354" s="38"/>
      <c r="D1354" s="38"/>
      <c r="E1354" s="38"/>
      <c r="F1354" s="38"/>
      <c r="G1354" s="38"/>
      <c r="H1354" s="38"/>
      <c r="I1354" s="38"/>
      <c r="K1354" s="38"/>
      <c r="L1354" s="38"/>
    </row>
    <row r="1355" spans="1:12" x14ac:dyDescent="0.2">
      <c r="A1355" s="38"/>
      <c r="B1355" s="38"/>
      <c r="C1355" s="38"/>
      <c r="D1355" s="38"/>
      <c r="E1355" s="38"/>
      <c r="F1355" s="38"/>
      <c r="G1355" s="38"/>
      <c r="H1355" s="38"/>
      <c r="I1355" s="38"/>
      <c r="K1355" s="38"/>
      <c r="L1355" s="38"/>
    </row>
    <row r="1356" spans="1:12" x14ac:dyDescent="0.2">
      <c r="A1356" s="38"/>
      <c r="B1356" s="38"/>
      <c r="C1356" s="38"/>
      <c r="D1356" s="38"/>
      <c r="E1356" s="38"/>
      <c r="F1356" s="38"/>
      <c r="G1356" s="38"/>
      <c r="H1356" s="38"/>
      <c r="I1356" s="38"/>
      <c r="K1356" s="38"/>
      <c r="L1356" s="38"/>
    </row>
    <row r="1357" spans="1:12" x14ac:dyDescent="0.2">
      <c r="A1357" s="38"/>
      <c r="B1357" s="38"/>
      <c r="C1357" s="38"/>
      <c r="D1357" s="38"/>
      <c r="E1357" s="38"/>
      <c r="F1357" s="38"/>
      <c r="G1357" s="38"/>
      <c r="H1357" s="38"/>
      <c r="I1357" s="38"/>
      <c r="K1357" s="38"/>
      <c r="L1357" s="38"/>
    </row>
    <row r="1358" spans="1:12" x14ac:dyDescent="0.2">
      <c r="A1358" s="38"/>
      <c r="B1358" s="38"/>
      <c r="C1358" s="38"/>
      <c r="D1358" s="38"/>
      <c r="E1358" s="38"/>
      <c r="F1358" s="38"/>
      <c r="G1358" s="38"/>
      <c r="H1358" s="38"/>
      <c r="I1358" s="38"/>
      <c r="K1358" s="38"/>
      <c r="L1358" s="38"/>
    </row>
    <row r="1359" spans="1:12" x14ac:dyDescent="0.2">
      <c r="A1359" s="38"/>
      <c r="B1359" s="38"/>
      <c r="C1359" s="38"/>
      <c r="D1359" s="38"/>
      <c r="E1359" s="38"/>
      <c r="F1359" s="38"/>
      <c r="G1359" s="38"/>
      <c r="H1359" s="38"/>
      <c r="I1359" s="38"/>
      <c r="K1359" s="38"/>
      <c r="L1359" s="38"/>
    </row>
    <row r="1360" spans="1:12" x14ac:dyDescent="0.2">
      <c r="A1360" s="38"/>
      <c r="B1360" s="38"/>
      <c r="C1360" s="38"/>
      <c r="D1360" s="38"/>
      <c r="E1360" s="38"/>
      <c r="F1360" s="38"/>
      <c r="G1360" s="38"/>
      <c r="H1360" s="38"/>
      <c r="I1360" s="38"/>
      <c r="K1360" s="38"/>
      <c r="L1360" s="38"/>
    </row>
    <row r="1361" spans="1:12" x14ac:dyDescent="0.2">
      <c r="A1361" s="38"/>
      <c r="B1361" s="38"/>
      <c r="C1361" s="38"/>
      <c r="D1361" s="38"/>
      <c r="E1361" s="38"/>
      <c r="F1361" s="38"/>
      <c r="G1361" s="38"/>
      <c r="H1361" s="38"/>
      <c r="I1361" s="38"/>
      <c r="K1361" s="38"/>
      <c r="L1361" s="38"/>
    </row>
    <row r="1362" spans="1:12" x14ac:dyDescent="0.2">
      <c r="A1362" s="38"/>
      <c r="B1362" s="38"/>
      <c r="C1362" s="38"/>
      <c r="D1362" s="38"/>
      <c r="E1362" s="38"/>
      <c r="F1362" s="38"/>
      <c r="G1362" s="38"/>
      <c r="H1362" s="38"/>
      <c r="I1362" s="38"/>
      <c r="K1362" s="38"/>
      <c r="L1362" s="38"/>
    </row>
    <row r="1363" spans="1:12" x14ac:dyDescent="0.2">
      <c r="A1363" s="38"/>
      <c r="B1363" s="38"/>
      <c r="C1363" s="38"/>
      <c r="D1363" s="38"/>
      <c r="E1363" s="38"/>
      <c r="F1363" s="38"/>
      <c r="G1363" s="38"/>
      <c r="H1363" s="38"/>
      <c r="I1363" s="38"/>
      <c r="K1363" s="38"/>
      <c r="L1363" s="38"/>
    </row>
    <row r="1364" spans="1:12" x14ac:dyDescent="0.2">
      <c r="A1364" s="38"/>
      <c r="B1364" s="38"/>
      <c r="C1364" s="38"/>
      <c r="D1364" s="38"/>
      <c r="E1364" s="38"/>
      <c r="F1364" s="38"/>
      <c r="G1364" s="38"/>
      <c r="H1364" s="38"/>
      <c r="I1364" s="38"/>
      <c r="K1364" s="38"/>
      <c r="L1364" s="38"/>
    </row>
    <row r="1365" spans="1:12" x14ac:dyDescent="0.2">
      <c r="A1365" s="38"/>
      <c r="B1365" s="38"/>
      <c r="C1365" s="38"/>
      <c r="D1365" s="38"/>
      <c r="E1365" s="38"/>
      <c r="F1365" s="38"/>
      <c r="G1365" s="38"/>
      <c r="H1365" s="38"/>
      <c r="I1365" s="38"/>
      <c r="K1365" s="38"/>
      <c r="L1365" s="38"/>
    </row>
    <row r="1366" spans="1:12" x14ac:dyDescent="0.2">
      <c r="A1366" s="38"/>
      <c r="B1366" s="38"/>
      <c r="C1366" s="38"/>
      <c r="D1366" s="38"/>
      <c r="E1366" s="38"/>
      <c r="F1366" s="38"/>
      <c r="G1366" s="38"/>
      <c r="H1366" s="38"/>
      <c r="I1366" s="38"/>
      <c r="K1366" s="38"/>
      <c r="L1366" s="38"/>
    </row>
    <row r="1367" spans="1:12" x14ac:dyDescent="0.2">
      <c r="A1367" s="38"/>
      <c r="B1367" s="38"/>
      <c r="C1367" s="38"/>
      <c r="D1367" s="38"/>
      <c r="E1367" s="38"/>
      <c r="F1367" s="38"/>
      <c r="G1367" s="38"/>
      <c r="H1367" s="38"/>
      <c r="I1367" s="38"/>
      <c r="K1367" s="38"/>
      <c r="L1367" s="38"/>
    </row>
    <row r="1368" spans="1:12" x14ac:dyDescent="0.2">
      <c r="A1368" s="38"/>
      <c r="B1368" s="38"/>
      <c r="C1368" s="38"/>
      <c r="D1368" s="38"/>
      <c r="E1368" s="38"/>
      <c r="F1368" s="38"/>
      <c r="G1368" s="38"/>
      <c r="H1368" s="38"/>
      <c r="I1368" s="38"/>
      <c r="K1368" s="38"/>
      <c r="L1368" s="38"/>
    </row>
    <row r="1369" spans="1:12" x14ac:dyDescent="0.2">
      <c r="A1369" s="38"/>
      <c r="B1369" s="38"/>
      <c r="C1369" s="38"/>
      <c r="D1369" s="38"/>
      <c r="E1369" s="38"/>
      <c r="F1369" s="38"/>
      <c r="G1369" s="38"/>
      <c r="H1369" s="38"/>
      <c r="I1369" s="38"/>
      <c r="K1369" s="38"/>
      <c r="L1369" s="38"/>
    </row>
    <row r="1370" spans="1:12" x14ac:dyDescent="0.2">
      <c r="A1370" s="38"/>
      <c r="B1370" s="38"/>
      <c r="C1370" s="38"/>
      <c r="D1370" s="38"/>
      <c r="E1370" s="38"/>
      <c r="F1370" s="38"/>
      <c r="G1370" s="38"/>
      <c r="H1370" s="38"/>
      <c r="I1370" s="38"/>
      <c r="K1370" s="38"/>
      <c r="L1370" s="38"/>
    </row>
    <row r="1371" spans="1:12" x14ac:dyDescent="0.2">
      <c r="A1371" s="38"/>
      <c r="B1371" s="38"/>
      <c r="C1371" s="38"/>
      <c r="D1371" s="38"/>
      <c r="E1371" s="38"/>
      <c r="F1371" s="38"/>
      <c r="G1371" s="38"/>
      <c r="H1371" s="38"/>
      <c r="I1371" s="38"/>
      <c r="K1371" s="38"/>
      <c r="L1371" s="38"/>
    </row>
    <row r="1372" spans="1:12" x14ac:dyDescent="0.2">
      <c r="A1372" s="38"/>
      <c r="B1372" s="38"/>
      <c r="C1372" s="38"/>
      <c r="D1372" s="38"/>
      <c r="E1372" s="38"/>
      <c r="F1372" s="38"/>
      <c r="G1372" s="38"/>
      <c r="H1372" s="38"/>
      <c r="I1372" s="38"/>
      <c r="K1372" s="38"/>
      <c r="L1372" s="38"/>
    </row>
    <row r="1373" spans="1:12" x14ac:dyDescent="0.2">
      <c r="A1373" s="38"/>
      <c r="B1373" s="38"/>
      <c r="C1373" s="38"/>
      <c r="D1373" s="38"/>
      <c r="E1373" s="38"/>
      <c r="F1373" s="38"/>
      <c r="G1373" s="38"/>
      <c r="H1373" s="38"/>
      <c r="I1373" s="38"/>
      <c r="K1373" s="38"/>
      <c r="L1373" s="38"/>
    </row>
    <row r="1374" spans="1:12" x14ac:dyDescent="0.2">
      <c r="A1374" s="38"/>
      <c r="B1374" s="38"/>
      <c r="C1374" s="38"/>
      <c r="D1374" s="38"/>
      <c r="E1374" s="38"/>
      <c r="F1374" s="38"/>
      <c r="G1374" s="38"/>
      <c r="H1374" s="38"/>
      <c r="I1374" s="38"/>
      <c r="K1374" s="38"/>
      <c r="L1374" s="38"/>
    </row>
    <row r="1375" spans="1:12" x14ac:dyDescent="0.2">
      <c r="A1375" s="38"/>
      <c r="B1375" s="38"/>
      <c r="C1375" s="38"/>
      <c r="D1375" s="38"/>
      <c r="E1375" s="38"/>
      <c r="F1375" s="38"/>
      <c r="G1375" s="38"/>
      <c r="H1375" s="38"/>
      <c r="I1375" s="38"/>
      <c r="K1375" s="38"/>
      <c r="L1375" s="38"/>
    </row>
    <row r="1376" spans="1:12" x14ac:dyDescent="0.2">
      <c r="A1376" s="38"/>
      <c r="B1376" s="38"/>
      <c r="C1376" s="38"/>
      <c r="D1376" s="38"/>
      <c r="E1376" s="38"/>
      <c r="F1376" s="38"/>
      <c r="G1376" s="38"/>
      <c r="H1376" s="38"/>
      <c r="I1376" s="38"/>
      <c r="K1376" s="38"/>
      <c r="L1376" s="38"/>
    </row>
    <row r="1377" spans="1:12" x14ac:dyDescent="0.2">
      <c r="A1377" s="38"/>
      <c r="B1377" s="38"/>
      <c r="C1377" s="38"/>
      <c r="D1377" s="38"/>
      <c r="E1377" s="38"/>
      <c r="F1377" s="38"/>
      <c r="G1377" s="38"/>
      <c r="H1377" s="38"/>
      <c r="I1377" s="38"/>
      <c r="K1377" s="38"/>
      <c r="L1377" s="38"/>
    </row>
    <row r="1378" spans="1:12" x14ac:dyDescent="0.2">
      <c r="A1378" s="38"/>
      <c r="B1378" s="38"/>
      <c r="C1378" s="38"/>
      <c r="D1378" s="38"/>
      <c r="E1378" s="38"/>
      <c r="F1378" s="38"/>
      <c r="G1378" s="38"/>
      <c r="H1378" s="38"/>
      <c r="I1378" s="38"/>
      <c r="K1378" s="38"/>
      <c r="L1378" s="38"/>
    </row>
    <row r="1379" spans="1:12" x14ac:dyDescent="0.2">
      <c r="A1379" s="38"/>
      <c r="B1379" s="38"/>
      <c r="C1379" s="38"/>
      <c r="D1379" s="38"/>
      <c r="E1379" s="38"/>
      <c r="F1379" s="38"/>
      <c r="G1379" s="38"/>
      <c r="H1379" s="38"/>
      <c r="I1379" s="38"/>
      <c r="K1379" s="38"/>
      <c r="L1379" s="38"/>
    </row>
    <row r="1380" spans="1:12" x14ac:dyDescent="0.2">
      <c r="A1380" s="38"/>
      <c r="B1380" s="38"/>
      <c r="C1380" s="38"/>
      <c r="D1380" s="38"/>
      <c r="E1380" s="38"/>
      <c r="F1380" s="38"/>
      <c r="G1380" s="38"/>
      <c r="H1380" s="38"/>
      <c r="I1380" s="38"/>
      <c r="K1380" s="38"/>
      <c r="L1380" s="38"/>
    </row>
    <row r="1381" spans="1:12" x14ac:dyDescent="0.2">
      <c r="A1381" s="38"/>
      <c r="B1381" s="38"/>
      <c r="C1381" s="38"/>
      <c r="D1381" s="38"/>
      <c r="E1381" s="38"/>
      <c r="F1381" s="38"/>
      <c r="G1381" s="38"/>
      <c r="H1381" s="38"/>
      <c r="I1381" s="38"/>
      <c r="K1381" s="38"/>
      <c r="L1381" s="38"/>
    </row>
    <row r="1382" spans="1:12" x14ac:dyDescent="0.2">
      <c r="A1382" s="38"/>
      <c r="B1382" s="38"/>
      <c r="C1382" s="38"/>
      <c r="D1382" s="38"/>
      <c r="E1382" s="38"/>
      <c r="F1382" s="38"/>
      <c r="G1382" s="38"/>
      <c r="H1382" s="38"/>
      <c r="I1382" s="38"/>
      <c r="K1382" s="38"/>
      <c r="L1382" s="38"/>
    </row>
    <row r="1383" spans="1:12" x14ac:dyDescent="0.2">
      <c r="A1383" s="38"/>
      <c r="B1383" s="38"/>
      <c r="C1383" s="38"/>
      <c r="D1383" s="38"/>
      <c r="E1383" s="38"/>
      <c r="F1383" s="38"/>
      <c r="G1383" s="38"/>
      <c r="H1383" s="38"/>
      <c r="I1383" s="38"/>
      <c r="K1383" s="38"/>
      <c r="L1383" s="38"/>
    </row>
    <row r="1384" spans="1:12" x14ac:dyDescent="0.2">
      <c r="A1384" s="38"/>
      <c r="B1384" s="38"/>
      <c r="C1384" s="38"/>
      <c r="D1384" s="38"/>
      <c r="E1384" s="38"/>
      <c r="F1384" s="38"/>
      <c r="G1384" s="38"/>
      <c r="H1384" s="38"/>
      <c r="I1384" s="38"/>
      <c r="K1384" s="38"/>
      <c r="L1384" s="38"/>
    </row>
    <row r="1385" spans="1:12" x14ac:dyDescent="0.2">
      <c r="A1385" s="38"/>
      <c r="B1385" s="38"/>
      <c r="C1385" s="38"/>
      <c r="D1385" s="38"/>
      <c r="E1385" s="38"/>
      <c r="F1385" s="38"/>
      <c r="G1385" s="38"/>
      <c r="H1385" s="38"/>
      <c r="I1385" s="38"/>
      <c r="K1385" s="38"/>
      <c r="L1385" s="38"/>
    </row>
    <row r="1386" spans="1:12" x14ac:dyDescent="0.2">
      <c r="A1386" s="38"/>
      <c r="B1386" s="38"/>
      <c r="C1386" s="38"/>
      <c r="D1386" s="38"/>
      <c r="E1386" s="38"/>
      <c r="F1386" s="38"/>
      <c r="G1386" s="38"/>
      <c r="H1386" s="38"/>
      <c r="I1386" s="38"/>
      <c r="K1386" s="38"/>
      <c r="L1386" s="38"/>
    </row>
    <row r="1387" spans="1:12" x14ac:dyDescent="0.2">
      <c r="A1387" s="38"/>
      <c r="B1387" s="38"/>
      <c r="C1387" s="38"/>
      <c r="D1387" s="38"/>
      <c r="E1387" s="38"/>
      <c r="F1387" s="38"/>
      <c r="G1387" s="38"/>
      <c r="H1387" s="38"/>
      <c r="I1387" s="38"/>
      <c r="K1387" s="38"/>
      <c r="L1387" s="38"/>
    </row>
    <row r="1388" spans="1:12" x14ac:dyDescent="0.2">
      <c r="A1388" s="38"/>
      <c r="B1388" s="38"/>
      <c r="C1388" s="38"/>
      <c r="D1388" s="38"/>
      <c r="E1388" s="38"/>
      <c r="F1388" s="38"/>
      <c r="G1388" s="38"/>
      <c r="H1388" s="38"/>
      <c r="I1388" s="38"/>
      <c r="K1388" s="38"/>
      <c r="L1388" s="38"/>
    </row>
    <row r="1389" spans="1:12" x14ac:dyDescent="0.2">
      <c r="A1389" s="38"/>
      <c r="B1389" s="38"/>
      <c r="C1389" s="38"/>
      <c r="D1389" s="38"/>
      <c r="E1389" s="38"/>
      <c r="F1389" s="38"/>
      <c r="G1389" s="38"/>
      <c r="H1389" s="38"/>
      <c r="I1389" s="38"/>
      <c r="K1389" s="38"/>
      <c r="L1389" s="38"/>
    </row>
    <row r="1390" spans="1:12" x14ac:dyDescent="0.2">
      <c r="A1390" s="38"/>
      <c r="B1390" s="38"/>
      <c r="C1390" s="38"/>
      <c r="D1390" s="38"/>
      <c r="E1390" s="38"/>
      <c r="F1390" s="38"/>
      <c r="G1390" s="38"/>
      <c r="H1390" s="38"/>
      <c r="I1390" s="38"/>
      <c r="K1390" s="38"/>
      <c r="L1390" s="38"/>
    </row>
    <row r="1391" spans="1:12" x14ac:dyDescent="0.2">
      <c r="A1391" s="38"/>
      <c r="B1391" s="38"/>
      <c r="C1391" s="38"/>
      <c r="D1391" s="38"/>
      <c r="E1391" s="38"/>
      <c r="F1391" s="38"/>
      <c r="G1391" s="38"/>
      <c r="H1391" s="38"/>
      <c r="I1391" s="38"/>
      <c r="K1391" s="38"/>
      <c r="L1391" s="38"/>
    </row>
    <row r="1392" spans="1:12" x14ac:dyDescent="0.2">
      <c r="A1392" s="38"/>
      <c r="B1392" s="38"/>
      <c r="C1392" s="38"/>
      <c r="D1392" s="38"/>
      <c r="E1392" s="38"/>
      <c r="F1392" s="38"/>
      <c r="G1392" s="38"/>
      <c r="H1392" s="38"/>
      <c r="I1392" s="38"/>
      <c r="K1392" s="38"/>
      <c r="L1392" s="38"/>
    </row>
    <row r="1393" spans="1:12" x14ac:dyDescent="0.2">
      <c r="A1393" s="38"/>
      <c r="B1393" s="38"/>
      <c r="C1393" s="38"/>
      <c r="D1393" s="38"/>
      <c r="E1393" s="38"/>
      <c r="F1393" s="38"/>
      <c r="G1393" s="38"/>
      <c r="H1393" s="38"/>
      <c r="I1393" s="38"/>
      <c r="K1393" s="38"/>
      <c r="L1393" s="38"/>
    </row>
    <row r="1394" spans="1:12" x14ac:dyDescent="0.2">
      <c r="A1394" s="38"/>
      <c r="B1394" s="38"/>
      <c r="C1394" s="38"/>
      <c r="D1394" s="38"/>
      <c r="E1394" s="38"/>
      <c r="F1394" s="38"/>
      <c r="G1394" s="38"/>
      <c r="H1394" s="38"/>
      <c r="I1394" s="38"/>
      <c r="K1394" s="38"/>
      <c r="L1394" s="38"/>
    </row>
    <row r="1395" spans="1:12" x14ac:dyDescent="0.2">
      <c r="A1395" s="38"/>
      <c r="B1395" s="38"/>
      <c r="C1395" s="38"/>
      <c r="D1395" s="38"/>
      <c r="E1395" s="38"/>
      <c r="F1395" s="38"/>
      <c r="G1395" s="38"/>
      <c r="H1395" s="38"/>
      <c r="I1395" s="38"/>
      <c r="K1395" s="38"/>
      <c r="L1395" s="38"/>
    </row>
    <row r="1396" spans="1:12" x14ac:dyDescent="0.2">
      <c r="A1396" s="38"/>
      <c r="B1396" s="38"/>
      <c r="C1396" s="38"/>
      <c r="D1396" s="38"/>
      <c r="E1396" s="38"/>
      <c r="F1396" s="38"/>
      <c r="G1396" s="38"/>
      <c r="H1396" s="38"/>
      <c r="I1396" s="38"/>
      <c r="K1396" s="38"/>
      <c r="L1396" s="38"/>
    </row>
    <row r="1397" spans="1:12" x14ac:dyDescent="0.2">
      <c r="A1397" s="38"/>
      <c r="B1397" s="38"/>
      <c r="C1397" s="38"/>
      <c r="D1397" s="38"/>
      <c r="E1397" s="38"/>
      <c r="F1397" s="38"/>
      <c r="G1397" s="38"/>
      <c r="H1397" s="38"/>
      <c r="I1397" s="38"/>
      <c r="K1397" s="38"/>
      <c r="L1397" s="38"/>
    </row>
    <row r="1398" spans="1:12" x14ac:dyDescent="0.2">
      <c r="A1398" s="38"/>
      <c r="B1398" s="38"/>
      <c r="C1398" s="38"/>
      <c r="D1398" s="38"/>
      <c r="E1398" s="38"/>
      <c r="F1398" s="38"/>
      <c r="G1398" s="38"/>
      <c r="H1398" s="38"/>
      <c r="I1398" s="38"/>
      <c r="K1398" s="38"/>
      <c r="L1398" s="38"/>
    </row>
    <row r="1399" spans="1:12" x14ac:dyDescent="0.2">
      <c r="A1399" s="38"/>
      <c r="B1399" s="38"/>
      <c r="C1399" s="38"/>
      <c r="D1399" s="38"/>
      <c r="E1399" s="38"/>
      <c r="F1399" s="38"/>
      <c r="G1399" s="38"/>
      <c r="H1399" s="38"/>
      <c r="I1399" s="38"/>
      <c r="K1399" s="38"/>
      <c r="L1399" s="38"/>
    </row>
    <row r="1400" spans="1:12" x14ac:dyDescent="0.2">
      <c r="A1400" s="38"/>
      <c r="B1400" s="38"/>
      <c r="C1400" s="38"/>
      <c r="D1400" s="38"/>
      <c r="E1400" s="38"/>
      <c r="F1400" s="38"/>
      <c r="G1400" s="38"/>
      <c r="H1400" s="38"/>
      <c r="I1400" s="38"/>
      <c r="K1400" s="38"/>
      <c r="L1400" s="38"/>
    </row>
    <row r="1401" spans="1:12" x14ac:dyDescent="0.2">
      <c r="A1401" s="38"/>
      <c r="B1401" s="38"/>
      <c r="C1401" s="38"/>
      <c r="D1401" s="38"/>
      <c r="E1401" s="38"/>
      <c r="F1401" s="38"/>
      <c r="G1401" s="38"/>
      <c r="H1401" s="38"/>
      <c r="I1401" s="38"/>
      <c r="K1401" s="38"/>
      <c r="L1401" s="38"/>
    </row>
    <row r="1402" spans="1:12" x14ac:dyDescent="0.2">
      <c r="A1402" s="38"/>
      <c r="B1402" s="38"/>
      <c r="C1402" s="38"/>
      <c r="D1402" s="38"/>
      <c r="E1402" s="38"/>
      <c r="F1402" s="38"/>
      <c r="G1402" s="38"/>
      <c r="H1402" s="38"/>
      <c r="I1402" s="38"/>
      <c r="K1402" s="38"/>
      <c r="L1402" s="38"/>
    </row>
    <row r="1403" spans="1:12" x14ac:dyDescent="0.2">
      <c r="A1403" s="38"/>
      <c r="B1403" s="38"/>
      <c r="C1403" s="38"/>
      <c r="D1403" s="38"/>
      <c r="E1403" s="38"/>
      <c r="F1403" s="38"/>
      <c r="G1403" s="38"/>
      <c r="H1403" s="38"/>
      <c r="I1403" s="38"/>
      <c r="K1403" s="38"/>
      <c r="L1403" s="38"/>
    </row>
    <row r="1404" spans="1:12" x14ac:dyDescent="0.2">
      <c r="A1404" s="38"/>
      <c r="B1404" s="38"/>
      <c r="C1404" s="38"/>
      <c r="D1404" s="38"/>
      <c r="E1404" s="38"/>
      <c r="F1404" s="38"/>
      <c r="G1404" s="38"/>
      <c r="H1404" s="38"/>
      <c r="I1404" s="38"/>
      <c r="K1404" s="38"/>
      <c r="L1404" s="38"/>
    </row>
    <row r="1405" spans="1:12" x14ac:dyDescent="0.2">
      <c r="A1405" s="38"/>
      <c r="B1405" s="38"/>
      <c r="C1405" s="38"/>
      <c r="D1405" s="38"/>
      <c r="E1405" s="38"/>
      <c r="F1405" s="38"/>
      <c r="G1405" s="38"/>
      <c r="H1405" s="38"/>
      <c r="I1405" s="38"/>
      <c r="K1405" s="38"/>
      <c r="L1405" s="38"/>
    </row>
    <row r="1406" spans="1:12" x14ac:dyDescent="0.2">
      <c r="A1406" s="38"/>
      <c r="B1406" s="38"/>
      <c r="C1406" s="38"/>
      <c r="D1406" s="38"/>
      <c r="E1406" s="38"/>
      <c r="F1406" s="38"/>
      <c r="G1406" s="38"/>
      <c r="H1406" s="38"/>
      <c r="I1406" s="38"/>
      <c r="K1406" s="38"/>
      <c r="L1406" s="38"/>
    </row>
    <row r="1407" spans="1:12" x14ac:dyDescent="0.2">
      <c r="A1407" s="38"/>
      <c r="B1407" s="38"/>
      <c r="C1407" s="38"/>
      <c r="D1407" s="38"/>
      <c r="E1407" s="38"/>
      <c r="F1407" s="38"/>
      <c r="G1407" s="38"/>
      <c r="H1407" s="38"/>
      <c r="I1407" s="38"/>
      <c r="K1407" s="38"/>
      <c r="L1407" s="38"/>
    </row>
    <row r="1408" spans="1:12" x14ac:dyDescent="0.2">
      <c r="A1408" s="38"/>
      <c r="B1408" s="38"/>
      <c r="C1408" s="38"/>
      <c r="D1408" s="38"/>
      <c r="E1408" s="38"/>
      <c r="F1408" s="38"/>
      <c r="G1408" s="38"/>
      <c r="H1408" s="38"/>
      <c r="I1408" s="38"/>
      <c r="K1408" s="38"/>
      <c r="L1408" s="38"/>
    </row>
    <row r="1409" spans="1:12" x14ac:dyDescent="0.2">
      <c r="A1409" s="38"/>
      <c r="B1409" s="38"/>
      <c r="C1409" s="38"/>
      <c r="D1409" s="38"/>
      <c r="E1409" s="38"/>
      <c r="F1409" s="38"/>
      <c r="G1409" s="38"/>
      <c r="H1409" s="38"/>
      <c r="I1409" s="38"/>
      <c r="K1409" s="38"/>
      <c r="L1409" s="38"/>
    </row>
    <row r="1410" spans="1:12" x14ac:dyDescent="0.2">
      <c r="A1410" s="38"/>
      <c r="B1410" s="38"/>
      <c r="C1410" s="38"/>
      <c r="D1410" s="38"/>
      <c r="E1410" s="38"/>
      <c r="F1410" s="38"/>
      <c r="G1410" s="38"/>
      <c r="H1410" s="38"/>
      <c r="I1410" s="38"/>
      <c r="K1410" s="38"/>
      <c r="L1410" s="38"/>
    </row>
    <row r="1411" spans="1:12" x14ac:dyDescent="0.2">
      <c r="A1411" s="38"/>
      <c r="B1411" s="38"/>
      <c r="C1411" s="38"/>
      <c r="D1411" s="38"/>
      <c r="E1411" s="38"/>
      <c r="F1411" s="38"/>
      <c r="G1411" s="38"/>
      <c r="H1411" s="38"/>
      <c r="I1411" s="38"/>
      <c r="K1411" s="38"/>
      <c r="L1411" s="38"/>
    </row>
    <row r="1412" spans="1:12" x14ac:dyDescent="0.2">
      <c r="A1412" s="38"/>
      <c r="B1412" s="38"/>
      <c r="C1412" s="38"/>
      <c r="D1412" s="38"/>
      <c r="E1412" s="38"/>
      <c r="F1412" s="38"/>
      <c r="G1412" s="38"/>
      <c r="H1412" s="38"/>
      <c r="I1412" s="38"/>
      <c r="K1412" s="38"/>
      <c r="L1412" s="38"/>
    </row>
    <row r="1413" spans="1:12" x14ac:dyDescent="0.2">
      <c r="A1413" s="38"/>
      <c r="B1413" s="38"/>
      <c r="C1413" s="38"/>
      <c r="D1413" s="38"/>
      <c r="E1413" s="38"/>
      <c r="F1413" s="38"/>
      <c r="G1413" s="38"/>
      <c r="H1413" s="38"/>
      <c r="I1413" s="38"/>
      <c r="K1413" s="38"/>
      <c r="L1413" s="38"/>
    </row>
    <row r="1414" spans="1:12" x14ac:dyDescent="0.2">
      <c r="A1414" s="38"/>
      <c r="B1414" s="38"/>
      <c r="C1414" s="38"/>
      <c r="D1414" s="38"/>
      <c r="E1414" s="38"/>
      <c r="F1414" s="38"/>
      <c r="G1414" s="38"/>
      <c r="H1414" s="38"/>
      <c r="I1414" s="38"/>
      <c r="K1414" s="38"/>
      <c r="L1414" s="38"/>
    </row>
    <row r="1415" spans="1:12" x14ac:dyDescent="0.2">
      <c r="A1415" s="38"/>
      <c r="B1415" s="38"/>
      <c r="C1415" s="38"/>
      <c r="D1415" s="38"/>
      <c r="E1415" s="38"/>
      <c r="F1415" s="38"/>
      <c r="G1415" s="38"/>
      <c r="H1415" s="38"/>
      <c r="I1415" s="38"/>
      <c r="K1415" s="38"/>
      <c r="L1415" s="38"/>
    </row>
    <row r="1416" spans="1:12" x14ac:dyDescent="0.2">
      <c r="A1416" s="38"/>
      <c r="B1416" s="38"/>
      <c r="C1416" s="38"/>
      <c r="D1416" s="38"/>
      <c r="E1416" s="38"/>
      <c r="F1416" s="38"/>
      <c r="G1416" s="38"/>
      <c r="H1416" s="38"/>
      <c r="I1416" s="38"/>
      <c r="K1416" s="38"/>
      <c r="L1416" s="38"/>
    </row>
    <row r="1417" spans="1:12" x14ac:dyDescent="0.2">
      <c r="A1417" s="38"/>
      <c r="B1417" s="38"/>
      <c r="C1417" s="38"/>
      <c r="D1417" s="38"/>
      <c r="E1417" s="38"/>
      <c r="F1417" s="38"/>
      <c r="G1417" s="38"/>
      <c r="H1417" s="38"/>
      <c r="I1417" s="38"/>
      <c r="K1417" s="38"/>
      <c r="L1417" s="38"/>
    </row>
    <row r="1418" spans="1:12" x14ac:dyDescent="0.2">
      <c r="A1418" s="38"/>
      <c r="B1418" s="38"/>
      <c r="C1418" s="38"/>
      <c r="D1418" s="38"/>
      <c r="E1418" s="38"/>
      <c r="F1418" s="38"/>
      <c r="G1418" s="38"/>
      <c r="H1418" s="38"/>
      <c r="I1418" s="38"/>
      <c r="K1418" s="38"/>
      <c r="L1418" s="38"/>
    </row>
    <row r="1419" spans="1:12" x14ac:dyDescent="0.2">
      <c r="A1419" s="38"/>
      <c r="B1419" s="38"/>
      <c r="C1419" s="38"/>
      <c r="D1419" s="38"/>
      <c r="E1419" s="38"/>
      <c r="F1419" s="38"/>
      <c r="G1419" s="38"/>
      <c r="H1419" s="38"/>
      <c r="I1419" s="38"/>
      <c r="K1419" s="38"/>
      <c r="L1419" s="38"/>
    </row>
    <row r="1420" spans="1:12" x14ac:dyDescent="0.2">
      <c r="A1420" s="38"/>
      <c r="B1420" s="38"/>
      <c r="C1420" s="38"/>
      <c r="D1420" s="38"/>
      <c r="E1420" s="38"/>
      <c r="F1420" s="38"/>
      <c r="G1420" s="38"/>
      <c r="H1420" s="38"/>
      <c r="I1420" s="38"/>
      <c r="K1420" s="38"/>
      <c r="L1420" s="38"/>
    </row>
    <row r="1421" spans="1:12" x14ac:dyDescent="0.2">
      <c r="A1421" s="38"/>
      <c r="B1421" s="38"/>
      <c r="C1421" s="38"/>
      <c r="D1421" s="38"/>
      <c r="E1421" s="38"/>
      <c r="F1421" s="38"/>
      <c r="G1421" s="38"/>
      <c r="H1421" s="38"/>
      <c r="I1421" s="38"/>
      <c r="K1421" s="38"/>
      <c r="L1421" s="38"/>
    </row>
    <row r="1422" spans="1:12" x14ac:dyDescent="0.2">
      <c r="A1422" s="38"/>
      <c r="B1422" s="38"/>
      <c r="C1422" s="38"/>
      <c r="D1422" s="38"/>
      <c r="E1422" s="38"/>
      <c r="F1422" s="38"/>
      <c r="G1422" s="38"/>
      <c r="H1422" s="38"/>
      <c r="I1422" s="38"/>
      <c r="K1422" s="38"/>
      <c r="L1422" s="38"/>
    </row>
    <row r="1423" spans="1:12" x14ac:dyDescent="0.2">
      <c r="A1423" s="38"/>
      <c r="B1423" s="38"/>
      <c r="C1423" s="38"/>
      <c r="D1423" s="38"/>
      <c r="E1423" s="38"/>
      <c r="F1423" s="38"/>
      <c r="G1423" s="38"/>
      <c r="H1423" s="38"/>
      <c r="I1423" s="38"/>
      <c r="K1423" s="38"/>
      <c r="L1423" s="38"/>
    </row>
    <row r="1424" spans="1:12" x14ac:dyDescent="0.2">
      <c r="A1424" s="38"/>
      <c r="B1424" s="38"/>
      <c r="C1424" s="38"/>
      <c r="D1424" s="38"/>
      <c r="E1424" s="38"/>
      <c r="F1424" s="38"/>
      <c r="G1424" s="38"/>
      <c r="H1424" s="38"/>
      <c r="I1424" s="38"/>
      <c r="K1424" s="38"/>
      <c r="L1424" s="38"/>
    </row>
    <row r="1425" spans="1:12" x14ac:dyDescent="0.2">
      <c r="A1425" s="38"/>
      <c r="B1425" s="38"/>
      <c r="C1425" s="38"/>
      <c r="D1425" s="38"/>
      <c r="E1425" s="38"/>
      <c r="F1425" s="38"/>
      <c r="G1425" s="38"/>
      <c r="H1425" s="38"/>
      <c r="I1425" s="38"/>
      <c r="K1425" s="38"/>
      <c r="L1425" s="38"/>
    </row>
    <row r="1426" spans="1:12" x14ac:dyDescent="0.2">
      <c r="A1426" s="38"/>
      <c r="B1426" s="38"/>
      <c r="C1426" s="38"/>
      <c r="D1426" s="38"/>
      <c r="E1426" s="38"/>
      <c r="F1426" s="38"/>
      <c r="G1426" s="38"/>
      <c r="H1426" s="38"/>
      <c r="I1426" s="38"/>
      <c r="K1426" s="38"/>
      <c r="L1426" s="38"/>
    </row>
    <row r="1427" spans="1:12" x14ac:dyDescent="0.2">
      <c r="A1427" s="38"/>
      <c r="B1427" s="38"/>
      <c r="C1427" s="38"/>
      <c r="D1427" s="38"/>
      <c r="E1427" s="38"/>
      <c r="F1427" s="38"/>
      <c r="G1427" s="38"/>
      <c r="H1427" s="38"/>
      <c r="I1427" s="38"/>
      <c r="K1427" s="38"/>
      <c r="L1427" s="38"/>
    </row>
    <row r="1428" spans="1:12" x14ac:dyDescent="0.2">
      <c r="A1428" s="38"/>
      <c r="B1428" s="38"/>
      <c r="C1428" s="38"/>
      <c r="D1428" s="38"/>
      <c r="E1428" s="38"/>
      <c r="F1428" s="38"/>
      <c r="G1428" s="38"/>
      <c r="H1428" s="38"/>
      <c r="I1428" s="38"/>
      <c r="K1428" s="38"/>
      <c r="L1428" s="38"/>
    </row>
    <row r="1429" spans="1:12" x14ac:dyDescent="0.2">
      <c r="A1429" s="38"/>
      <c r="B1429" s="38"/>
      <c r="C1429" s="38"/>
      <c r="D1429" s="38"/>
      <c r="E1429" s="38"/>
      <c r="F1429" s="38"/>
      <c r="G1429" s="38"/>
      <c r="H1429" s="38"/>
      <c r="I1429" s="38"/>
      <c r="K1429" s="38"/>
      <c r="L1429" s="38"/>
    </row>
    <row r="1430" spans="1:12" x14ac:dyDescent="0.2">
      <c r="A1430" s="38"/>
      <c r="B1430" s="38"/>
      <c r="C1430" s="38"/>
      <c r="D1430" s="38"/>
      <c r="E1430" s="38"/>
      <c r="F1430" s="38"/>
      <c r="G1430" s="38"/>
      <c r="H1430" s="38"/>
      <c r="I1430" s="38"/>
      <c r="K1430" s="38"/>
      <c r="L1430" s="38"/>
    </row>
    <row r="1431" spans="1:12" x14ac:dyDescent="0.2">
      <c r="A1431" s="38"/>
      <c r="B1431" s="38"/>
      <c r="C1431" s="38"/>
      <c r="D1431" s="38"/>
      <c r="E1431" s="38"/>
      <c r="F1431" s="38"/>
      <c r="G1431" s="38"/>
      <c r="H1431" s="38"/>
      <c r="I1431" s="38"/>
      <c r="K1431" s="38"/>
      <c r="L1431" s="38"/>
    </row>
    <row r="1432" spans="1:12" x14ac:dyDescent="0.2">
      <c r="A1432" s="38"/>
      <c r="B1432" s="38"/>
      <c r="C1432" s="38"/>
      <c r="D1432" s="38"/>
      <c r="E1432" s="38"/>
      <c r="F1432" s="38"/>
      <c r="G1432" s="38"/>
      <c r="H1432" s="38"/>
      <c r="I1432" s="38"/>
      <c r="K1432" s="38"/>
      <c r="L1432" s="38"/>
    </row>
    <row r="1433" spans="1:12" x14ac:dyDescent="0.2">
      <c r="A1433" s="38"/>
      <c r="B1433" s="38"/>
      <c r="C1433" s="38"/>
      <c r="D1433" s="38"/>
      <c r="E1433" s="38"/>
      <c r="F1433" s="38"/>
      <c r="G1433" s="38"/>
      <c r="H1433" s="38"/>
      <c r="I1433" s="38"/>
      <c r="K1433" s="38"/>
      <c r="L1433" s="38"/>
    </row>
    <row r="1434" spans="1:12" x14ac:dyDescent="0.2">
      <c r="A1434" s="38"/>
      <c r="B1434" s="38"/>
      <c r="C1434" s="38"/>
      <c r="D1434" s="38"/>
      <c r="E1434" s="38"/>
      <c r="F1434" s="38"/>
      <c r="G1434" s="38"/>
      <c r="H1434" s="38"/>
      <c r="I1434" s="38"/>
      <c r="K1434" s="38"/>
      <c r="L1434" s="38"/>
    </row>
    <row r="1435" spans="1:12" x14ac:dyDescent="0.2">
      <c r="A1435" s="38"/>
      <c r="B1435" s="38"/>
      <c r="C1435" s="38"/>
      <c r="D1435" s="38"/>
      <c r="E1435" s="38"/>
      <c r="F1435" s="38"/>
      <c r="G1435" s="38"/>
      <c r="H1435" s="38"/>
      <c r="I1435" s="38"/>
      <c r="K1435" s="38"/>
      <c r="L1435" s="38"/>
    </row>
    <row r="1436" spans="1:12" x14ac:dyDescent="0.2">
      <c r="A1436" s="38"/>
      <c r="B1436" s="38"/>
      <c r="C1436" s="38"/>
      <c r="D1436" s="38"/>
      <c r="E1436" s="38"/>
      <c r="F1436" s="38"/>
      <c r="G1436" s="38"/>
      <c r="H1436" s="38"/>
      <c r="I1436" s="38"/>
      <c r="K1436" s="38"/>
      <c r="L1436" s="38"/>
    </row>
    <row r="1437" spans="1:12" x14ac:dyDescent="0.2">
      <c r="A1437" s="38"/>
      <c r="B1437" s="38"/>
      <c r="C1437" s="38"/>
      <c r="D1437" s="38"/>
      <c r="E1437" s="38"/>
      <c r="F1437" s="38"/>
      <c r="G1437" s="38"/>
      <c r="H1437" s="38"/>
      <c r="I1437" s="38"/>
      <c r="K1437" s="38"/>
      <c r="L1437" s="38"/>
    </row>
    <row r="1438" spans="1:12" x14ac:dyDescent="0.2">
      <c r="A1438" s="38"/>
      <c r="B1438" s="38"/>
      <c r="C1438" s="38"/>
      <c r="D1438" s="38"/>
      <c r="E1438" s="38"/>
      <c r="F1438" s="38"/>
      <c r="G1438" s="38"/>
      <c r="H1438" s="38"/>
      <c r="I1438" s="38"/>
      <c r="K1438" s="38"/>
      <c r="L1438" s="38"/>
    </row>
    <row r="1439" spans="1:12" x14ac:dyDescent="0.2">
      <c r="A1439" s="38"/>
      <c r="B1439" s="38"/>
      <c r="C1439" s="38"/>
      <c r="D1439" s="38"/>
      <c r="E1439" s="38"/>
      <c r="F1439" s="38"/>
      <c r="G1439" s="38"/>
      <c r="H1439" s="38"/>
      <c r="I1439" s="38"/>
      <c r="K1439" s="38"/>
      <c r="L1439" s="38"/>
    </row>
    <row r="1440" spans="1:12" x14ac:dyDescent="0.2">
      <c r="A1440" s="38"/>
      <c r="B1440" s="38"/>
      <c r="C1440" s="38"/>
      <c r="D1440" s="38"/>
      <c r="E1440" s="38"/>
      <c r="F1440" s="38"/>
      <c r="G1440" s="38"/>
      <c r="H1440" s="38"/>
      <c r="I1440" s="38"/>
      <c r="K1440" s="38"/>
      <c r="L1440" s="38"/>
    </row>
    <row r="1441" spans="1:12" x14ac:dyDescent="0.2">
      <c r="A1441" s="38"/>
      <c r="B1441" s="38"/>
      <c r="C1441" s="38"/>
      <c r="D1441" s="38"/>
      <c r="E1441" s="38"/>
      <c r="F1441" s="38"/>
      <c r="G1441" s="38"/>
      <c r="H1441" s="38"/>
      <c r="I1441" s="38"/>
      <c r="K1441" s="38"/>
      <c r="L1441" s="38"/>
    </row>
    <row r="1442" spans="1:12" x14ac:dyDescent="0.2">
      <c r="A1442" s="38"/>
      <c r="B1442" s="38"/>
      <c r="C1442" s="38"/>
      <c r="D1442" s="38"/>
      <c r="E1442" s="38"/>
      <c r="F1442" s="38"/>
      <c r="G1442" s="38"/>
      <c r="H1442" s="38"/>
      <c r="I1442" s="38"/>
      <c r="K1442" s="38"/>
      <c r="L1442" s="38"/>
    </row>
    <row r="1443" spans="1:12" x14ac:dyDescent="0.2">
      <c r="A1443" s="38"/>
      <c r="B1443" s="38"/>
      <c r="C1443" s="38"/>
      <c r="D1443" s="38"/>
      <c r="E1443" s="38"/>
      <c r="F1443" s="38"/>
      <c r="G1443" s="38"/>
      <c r="H1443" s="38"/>
      <c r="I1443" s="38"/>
      <c r="K1443" s="38"/>
      <c r="L1443" s="38"/>
    </row>
    <row r="1444" spans="1:12" x14ac:dyDescent="0.2">
      <c r="A1444" s="38"/>
      <c r="B1444" s="38"/>
      <c r="C1444" s="38"/>
      <c r="D1444" s="38"/>
      <c r="E1444" s="38"/>
      <c r="F1444" s="38"/>
      <c r="G1444" s="38"/>
      <c r="H1444" s="38"/>
      <c r="I1444" s="38"/>
      <c r="K1444" s="38"/>
      <c r="L1444" s="38"/>
    </row>
    <row r="1445" spans="1:12" x14ac:dyDescent="0.2">
      <c r="A1445" s="38"/>
      <c r="B1445" s="38"/>
      <c r="C1445" s="38"/>
      <c r="D1445" s="38"/>
      <c r="E1445" s="38"/>
      <c r="F1445" s="38"/>
      <c r="G1445" s="38"/>
      <c r="H1445" s="38"/>
      <c r="I1445" s="38"/>
      <c r="K1445" s="38"/>
      <c r="L1445" s="38"/>
    </row>
    <row r="1446" spans="1:12" x14ac:dyDescent="0.2">
      <c r="A1446" s="38"/>
      <c r="B1446" s="38"/>
      <c r="C1446" s="38"/>
      <c r="D1446" s="38"/>
      <c r="E1446" s="38"/>
      <c r="F1446" s="38"/>
      <c r="G1446" s="38"/>
      <c r="H1446" s="38"/>
      <c r="I1446" s="38"/>
      <c r="K1446" s="38"/>
      <c r="L1446" s="38"/>
    </row>
    <row r="1447" spans="1:12" x14ac:dyDescent="0.2">
      <c r="A1447" s="38"/>
      <c r="B1447" s="38"/>
      <c r="C1447" s="38"/>
      <c r="D1447" s="38"/>
      <c r="E1447" s="38"/>
      <c r="F1447" s="38"/>
      <c r="G1447" s="38"/>
      <c r="H1447" s="38"/>
      <c r="I1447" s="38"/>
      <c r="K1447" s="38"/>
      <c r="L1447" s="38"/>
    </row>
    <row r="1448" spans="1:12" x14ac:dyDescent="0.2">
      <c r="A1448" s="38"/>
      <c r="B1448" s="38"/>
      <c r="C1448" s="38"/>
      <c r="D1448" s="38"/>
      <c r="E1448" s="38"/>
      <c r="F1448" s="38"/>
      <c r="G1448" s="38"/>
      <c r="H1448" s="38"/>
      <c r="I1448" s="38"/>
      <c r="K1448" s="38"/>
      <c r="L1448" s="38"/>
    </row>
    <row r="1449" spans="1:12" x14ac:dyDescent="0.2">
      <c r="A1449" s="38"/>
      <c r="B1449" s="38"/>
      <c r="C1449" s="38"/>
      <c r="D1449" s="38"/>
      <c r="E1449" s="38"/>
      <c r="F1449" s="38"/>
      <c r="G1449" s="38"/>
      <c r="H1449" s="38"/>
      <c r="I1449" s="38"/>
      <c r="K1449" s="38"/>
      <c r="L1449" s="38"/>
    </row>
    <row r="1450" spans="1:12" x14ac:dyDescent="0.2">
      <c r="A1450" s="38"/>
      <c r="B1450" s="38"/>
      <c r="C1450" s="38"/>
      <c r="D1450" s="38"/>
      <c r="E1450" s="38"/>
      <c r="F1450" s="38"/>
      <c r="G1450" s="38"/>
      <c r="H1450" s="38"/>
      <c r="I1450" s="38"/>
      <c r="K1450" s="38"/>
      <c r="L1450" s="38"/>
    </row>
    <row r="1451" spans="1:12" x14ac:dyDescent="0.2">
      <c r="A1451" s="38"/>
      <c r="B1451" s="38"/>
      <c r="C1451" s="38"/>
      <c r="D1451" s="38"/>
      <c r="E1451" s="38"/>
      <c r="F1451" s="38"/>
      <c r="G1451" s="38"/>
      <c r="H1451" s="38"/>
      <c r="I1451" s="38"/>
      <c r="K1451" s="38"/>
      <c r="L1451" s="38"/>
    </row>
    <row r="1452" spans="1:12" x14ac:dyDescent="0.2">
      <c r="A1452" s="38"/>
      <c r="B1452" s="38"/>
      <c r="C1452" s="38"/>
      <c r="D1452" s="38"/>
      <c r="E1452" s="38"/>
      <c r="F1452" s="38"/>
      <c r="G1452" s="38"/>
      <c r="H1452" s="38"/>
      <c r="I1452" s="38"/>
      <c r="K1452" s="38"/>
      <c r="L1452" s="38"/>
    </row>
    <row r="1453" spans="1:12" x14ac:dyDescent="0.2">
      <c r="A1453" s="38"/>
      <c r="B1453" s="38"/>
      <c r="C1453" s="38"/>
      <c r="D1453" s="38"/>
      <c r="E1453" s="38"/>
      <c r="F1453" s="38"/>
      <c r="G1453" s="38"/>
      <c r="H1453" s="38"/>
      <c r="I1453" s="38"/>
      <c r="K1453" s="38"/>
      <c r="L1453" s="38"/>
    </row>
    <row r="1454" spans="1:12" x14ac:dyDescent="0.2">
      <c r="A1454" s="38"/>
      <c r="B1454" s="38"/>
      <c r="C1454" s="38"/>
      <c r="D1454" s="38"/>
      <c r="E1454" s="38"/>
      <c r="F1454" s="38"/>
      <c r="G1454" s="38"/>
      <c r="H1454" s="38"/>
      <c r="I1454" s="38"/>
      <c r="K1454" s="38"/>
      <c r="L1454" s="38"/>
    </row>
    <row r="1455" spans="1:12" x14ac:dyDescent="0.2">
      <c r="A1455" s="38"/>
      <c r="B1455" s="38"/>
      <c r="C1455" s="38"/>
      <c r="D1455" s="38"/>
      <c r="E1455" s="38"/>
      <c r="F1455" s="38"/>
      <c r="G1455" s="38"/>
      <c r="H1455" s="38"/>
      <c r="I1455" s="38"/>
      <c r="K1455" s="38"/>
      <c r="L1455" s="38"/>
    </row>
    <row r="1456" spans="1:12" x14ac:dyDescent="0.2">
      <c r="A1456" s="38"/>
      <c r="B1456" s="38"/>
      <c r="C1456" s="38"/>
      <c r="D1456" s="38"/>
      <c r="E1456" s="38"/>
      <c r="F1456" s="38"/>
      <c r="G1456" s="38"/>
      <c r="H1456" s="38"/>
      <c r="I1456" s="38"/>
      <c r="K1456" s="38"/>
      <c r="L1456" s="38"/>
    </row>
    <row r="1457" spans="1:12" x14ac:dyDescent="0.2">
      <c r="A1457" s="38"/>
      <c r="B1457" s="38"/>
      <c r="C1457" s="38"/>
      <c r="D1457" s="38"/>
      <c r="E1457" s="38"/>
      <c r="F1457" s="38"/>
      <c r="G1457" s="38"/>
      <c r="H1457" s="38"/>
      <c r="I1457" s="38"/>
      <c r="K1457" s="38"/>
      <c r="L1457" s="38"/>
    </row>
    <row r="1458" spans="1:12" x14ac:dyDescent="0.2">
      <c r="A1458" s="38"/>
      <c r="B1458" s="38"/>
      <c r="C1458" s="38"/>
      <c r="D1458" s="38"/>
      <c r="E1458" s="38"/>
      <c r="F1458" s="38"/>
      <c r="G1458" s="38"/>
      <c r="H1458" s="38"/>
      <c r="I1458" s="38"/>
      <c r="K1458" s="38"/>
      <c r="L1458" s="38"/>
    </row>
    <row r="1459" spans="1:12" x14ac:dyDescent="0.2">
      <c r="A1459" s="38"/>
      <c r="B1459" s="38"/>
      <c r="C1459" s="38"/>
      <c r="D1459" s="38"/>
      <c r="E1459" s="38"/>
      <c r="F1459" s="38"/>
      <c r="G1459" s="38"/>
      <c r="H1459" s="38"/>
      <c r="I1459" s="38"/>
      <c r="K1459" s="38"/>
      <c r="L1459" s="38"/>
    </row>
    <row r="1460" spans="1:12" x14ac:dyDescent="0.2">
      <c r="A1460" s="38"/>
      <c r="B1460" s="38"/>
      <c r="C1460" s="38"/>
      <c r="D1460" s="38"/>
      <c r="E1460" s="38"/>
      <c r="F1460" s="38"/>
      <c r="G1460" s="38"/>
      <c r="H1460" s="38"/>
      <c r="I1460" s="38"/>
      <c r="K1460" s="38"/>
      <c r="L1460" s="38"/>
    </row>
    <row r="1461" spans="1:12" x14ac:dyDescent="0.2">
      <c r="A1461" s="38"/>
      <c r="B1461" s="38"/>
      <c r="C1461" s="38"/>
      <c r="D1461" s="38"/>
      <c r="E1461" s="38"/>
      <c r="F1461" s="38"/>
      <c r="G1461" s="38"/>
      <c r="H1461" s="38"/>
      <c r="I1461" s="38"/>
      <c r="K1461" s="38"/>
      <c r="L1461" s="38"/>
    </row>
    <row r="1462" spans="1:12" x14ac:dyDescent="0.2">
      <c r="A1462" s="38"/>
      <c r="B1462" s="38"/>
      <c r="C1462" s="38"/>
      <c r="D1462" s="38"/>
      <c r="E1462" s="38"/>
      <c r="F1462" s="38"/>
      <c r="G1462" s="38"/>
      <c r="H1462" s="38"/>
      <c r="I1462" s="38"/>
      <c r="K1462" s="38"/>
      <c r="L1462" s="38"/>
    </row>
    <row r="1463" spans="1:12" x14ac:dyDescent="0.2">
      <c r="A1463" s="38"/>
      <c r="B1463" s="38"/>
      <c r="C1463" s="38"/>
      <c r="D1463" s="38"/>
      <c r="E1463" s="38"/>
      <c r="F1463" s="38"/>
      <c r="G1463" s="38"/>
      <c r="H1463" s="38"/>
      <c r="I1463" s="38"/>
      <c r="K1463" s="38"/>
      <c r="L1463" s="38"/>
    </row>
    <row r="1464" spans="1:12" x14ac:dyDescent="0.2">
      <c r="A1464" s="38"/>
      <c r="B1464" s="38"/>
      <c r="C1464" s="38"/>
      <c r="D1464" s="38"/>
      <c r="E1464" s="38"/>
      <c r="F1464" s="38"/>
      <c r="G1464" s="38"/>
      <c r="H1464" s="38"/>
      <c r="I1464" s="38"/>
      <c r="K1464" s="38"/>
      <c r="L1464" s="38"/>
    </row>
    <row r="1465" spans="1:12" x14ac:dyDescent="0.2">
      <c r="A1465" s="38"/>
      <c r="B1465" s="38"/>
      <c r="C1465" s="38"/>
      <c r="D1465" s="38"/>
      <c r="E1465" s="38"/>
      <c r="F1465" s="38"/>
      <c r="G1465" s="38"/>
      <c r="H1465" s="38"/>
      <c r="I1465" s="38"/>
      <c r="K1465" s="38"/>
      <c r="L1465" s="38"/>
    </row>
    <row r="1466" spans="1:12" x14ac:dyDescent="0.2">
      <c r="A1466" s="38"/>
      <c r="B1466" s="38"/>
      <c r="C1466" s="38"/>
      <c r="D1466" s="38"/>
      <c r="E1466" s="38"/>
      <c r="F1466" s="38"/>
      <c r="G1466" s="38"/>
      <c r="H1466" s="38"/>
      <c r="I1466" s="38"/>
      <c r="K1466" s="38"/>
      <c r="L1466" s="38"/>
    </row>
    <row r="1467" spans="1:12" x14ac:dyDescent="0.2">
      <c r="A1467" s="38"/>
      <c r="B1467" s="38"/>
      <c r="C1467" s="38"/>
      <c r="D1467" s="38"/>
      <c r="E1467" s="38"/>
      <c r="F1467" s="38"/>
      <c r="G1467" s="38"/>
      <c r="H1467" s="38"/>
      <c r="I1467" s="38"/>
      <c r="K1467" s="38"/>
      <c r="L1467" s="38"/>
    </row>
    <row r="1468" spans="1:12" x14ac:dyDescent="0.2">
      <c r="A1468" s="38"/>
      <c r="B1468" s="38"/>
      <c r="C1468" s="38"/>
      <c r="D1468" s="38"/>
      <c r="E1468" s="38"/>
      <c r="F1468" s="38"/>
      <c r="G1468" s="38"/>
      <c r="H1468" s="38"/>
      <c r="I1468" s="38"/>
      <c r="K1468" s="38"/>
      <c r="L1468" s="38"/>
    </row>
    <row r="1469" spans="1:12" x14ac:dyDescent="0.2">
      <c r="K1469" s="38"/>
      <c r="L1469" s="38"/>
    </row>
    <row r="1470" spans="1:12" x14ac:dyDescent="0.2">
      <c r="K1470" s="38"/>
      <c r="L1470" s="38"/>
    </row>
    <row r="1471" spans="1:12" x14ac:dyDescent="0.2">
      <c r="K1471" s="38"/>
    </row>
    <row r="1472" spans="1:12" x14ac:dyDescent="0.2">
      <c r="K1472" s="38"/>
    </row>
  </sheetData>
  <sheetProtection password="900E" sheet="1" objects="1" scenarios="1"/>
  <autoFilter ref="A1:A1472"/>
  <sortState ref="A161:AD573">
    <sortCondition ref="K161:K573"/>
  </sortState>
  <mergeCells count="2">
    <mergeCell ref="B4:F4"/>
    <mergeCell ref="A751:C751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J817"/>
  <sheetViews>
    <sheetView zoomScale="70" zoomScaleNormal="70" workbookViewId="0">
      <pane ySplit="8" topLeftCell="A773" activePane="bottomLeft" state="frozen"/>
      <selection pane="bottomLeft" activeCell="I256" sqref="I256"/>
    </sheetView>
  </sheetViews>
  <sheetFormatPr baseColWidth="10" defaultColWidth="11.42578125" defaultRowHeight="14.25" x14ac:dyDescent="0.2"/>
  <cols>
    <col min="1" max="1" width="35" style="39" customWidth="1"/>
    <col min="2" max="2" width="14.85546875" style="39" customWidth="1"/>
    <col min="3" max="3" width="13.140625" style="39" customWidth="1"/>
    <col min="4" max="4" width="12.28515625" style="39" customWidth="1"/>
    <col min="5" max="7" width="11.42578125" style="39" customWidth="1"/>
    <col min="8" max="8" width="11.42578125" style="32" customWidth="1"/>
    <col min="9" max="10" width="12.28515625" style="32" customWidth="1"/>
    <col min="11" max="11" width="81.28515625" style="39" customWidth="1"/>
    <col min="12" max="12" width="43.140625" style="39" customWidth="1"/>
    <col min="13" max="13" width="85.5703125" style="39" customWidth="1"/>
    <col min="14" max="14" width="33.28515625" style="39" customWidth="1"/>
    <col min="15" max="16384" width="11.42578125" style="39"/>
  </cols>
  <sheetData>
    <row r="1" spans="1:14" s="20" customFormat="1" ht="2.25" customHeight="1" thickBot="1" x14ac:dyDescent="0.25">
      <c r="A1" s="20" t="s">
        <v>1837</v>
      </c>
      <c r="H1" s="32"/>
      <c r="I1" s="32"/>
      <c r="J1" s="32"/>
    </row>
    <row r="2" spans="1:14" ht="20.25" x14ac:dyDescent="0.3">
      <c r="A2" s="101" t="s">
        <v>1</v>
      </c>
      <c r="B2" s="102"/>
      <c r="C2" s="102"/>
      <c r="D2" s="102"/>
      <c r="E2" s="102"/>
      <c r="F2" s="102"/>
      <c r="G2" s="103" t="s">
        <v>5116</v>
      </c>
      <c r="H2" s="105"/>
      <c r="I2" s="105"/>
      <c r="J2" s="105"/>
      <c r="K2" s="105"/>
      <c r="L2" s="104"/>
    </row>
    <row r="3" spans="1:14" ht="20.25" hidden="1" x14ac:dyDescent="0.3">
      <c r="A3" s="106"/>
      <c r="B3" s="107"/>
      <c r="C3" s="107"/>
      <c r="D3" s="107"/>
      <c r="E3" s="107"/>
      <c r="F3" s="107"/>
      <c r="G3" s="38" t="s">
        <v>3</v>
      </c>
      <c r="H3" s="109"/>
      <c r="I3" s="109"/>
      <c r="J3" s="109"/>
      <c r="K3" s="109"/>
      <c r="L3" s="108"/>
    </row>
    <row r="4" spans="1:14" ht="20.25" hidden="1" x14ac:dyDescent="0.3">
      <c r="A4" s="106"/>
      <c r="B4" s="3411" t="s">
        <v>4754</v>
      </c>
      <c r="C4" s="3411"/>
      <c r="D4" s="3411"/>
      <c r="E4" s="3411"/>
      <c r="F4" s="3411"/>
      <c r="G4" s="38" t="s">
        <v>4753</v>
      </c>
      <c r="H4" s="109"/>
      <c r="I4" s="109"/>
      <c r="J4" s="109"/>
      <c r="K4" s="109"/>
      <c r="L4" s="108"/>
    </row>
    <row r="5" spans="1:14" ht="20.25" x14ac:dyDescent="0.3">
      <c r="A5" s="106"/>
      <c r="B5" s="2836"/>
      <c r="C5" s="2836"/>
      <c r="D5" s="2836"/>
      <c r="E5" s="2836"/>
      <c r="F5" s="2836"/>
      <c r="G5" s="38" t="s">
        <v>5027</v>
      </c>
      <c r="H5" s="109"/>
      <c r="I5" s="109"/>
      <c r="J5" s="109"/>
      <c r="K5" s="109"/>
      <c r="L5" s="108"/>
    </row>
    <row r="6" spans="1:14" ht="21" thickBot="1" x14ac:dyDescent="0.35">
      <c r="A6" s="110"/>
      <c r="B6" s="2837"/>
      <c r="C6" s="2837"/>
      <c r="D6" s="2837"/>
      <c r="E6" s="2837"/>
      <c r="F6" s="2837"/>
      <c r="G6" s="68" t="s">
        <v>5028</v>
      </c>
      <c r="H6" s="112"/>
      <c r="I6" s="112"/>
      <c r="J6" s="112"/>
      <c r="K6" s="112"/>
      <c r="L6" s="111"/>
    </row>
    <row r="7" spans="1:14" ht="39.75" customHeight="1" thickBot="1" x14ac:dyDescent="0.25"/>
    <row r="8" spans="1:14" s="92" customFormat="1" ht="75.75" customHeight="1" thickTop="1" thickBot="1" x14ac:dyDescent="0.25">
      <c r="A8" s="125" t="s">
        <v>1838</v>
      </c>
      <c r="B8" s="124" t="s">
        <v>1839</v>
      </c>
      <c r="C8" s="124" t="s">
        <v>6</v>
      </c>
      <c r="D8" s="2485" t="s">
        <v>985</v>
      </c>
      <c r="E8" s="124" t="s">
        <v>8</v>
      </c>
      <c r="F8" s="2485" t="s">
        <v>986</v>
      </c>
      <c r="G8" s="124" t="s">
        <v>10</v>
      </c>
      <c r="H8" s="124" t="s">
        <v>11</v>
      </c>
      <c r="I8" s="124" t="s">
        <v>1840</v>
      </c>
      <c r="J8" s="124" t="s">
        <v>13</v>
      </c>
      <c r="K8" s="125" t="s">
        <v>14</v>
      </c>
      <c r="L8" s="124" t="s">
        <v>987</v>
      </c>
      <c r="M8" s="125" t="s">
        <v>16</v>
      </c>
      <c r="N8" s="125"/>
    </row>
    <row r="9" spans="1:14" s="67" customFormat="1" ht="15.75" thickTop="1" thickBot="1" x14ac:dyDescent="0.25">
      <c r="A9" s="19" t="s">
        <v>18</v>
      </c>
      <c r="B9" s="568">
        <v>11</v>
      </c>
      <c r="C9" s="568">
        <v>6</v>
      </c>
      <c r="D9" s="568">
        <v>-2</v>
      </c>
      <c r="E9" s="568">
        <v>0</v>
      </c>
      <c r="F9" s="568">
        <f>SUM(D9+E9)</f>
        <v>-2</v>
      </c>
      <c r="G9" s="568">
        <v>80</v>
      </c>
      <c r="H9" s="19">
        <v>1</v>
      </c>
      <c r="I9" s="19">
        <v>0</v>
      </c>
      <c r="J9" s="19">
        <v>1</v>
      </c>
      <c r="K9" s="67" t="s">
        <v>1841</v>
      </c>
      <c r="L9" s="67" t="s">
        <v>994</v>
      </c>
    </row>
    <row r="10" spans="1:14" s="67" customFormat="1" ht="15.75" thickTop="1" thickBot="1" x14ac:dyDescent="0.25">
      <c r="A10" s="19" t="s">
        <v>1842</v>
      </c>
      <c r="B10" s="568">
        <v>21</v>
      </c>
      <c r="C10" s="568">
        <v>5</v>
      </c>
      <c r="D10" s="568">
        <v>0</v>
      </c>
      <c r="E10" s="568">
        <v>0</v>
      </c>
      <c r="F10" s="568">
        <f t="shared" ref="F10" si="0">SUM(D10+E10)</f>
        <v>0</v>
      </c>
      <c r="G10" s="568">
        <v>400</v>
      </c>
      <c r="H10" s="515">
        <v>1</v>
      </c>
      <c r="I10" s="516">
        <v>0</v>
      </c>
      <c r="J10" s="523">
        <v>1</v>
      </c>
      <c r="K10" s="67" t="s">
        <v>4949</v>
      </c>
      <c r="L10" s="67" t="s">
        <v>994</v>
      </c>
    </row>
    <row r="11" spans="1:14" s="67" customFormat="1" ht="15" thickTop="1" x14ac:dyDescent="0.2">
      <c r="A11" s="19" t="s">
        <v>30</v>
      </c>
      <c r="B11" s="568">
        <v>134</v>
      </c>
      <c r="C11" s="568">
        <v>63</v>
      </c>
      <c r="D11" s="568">
        <v>-15</v>
      </c>
      <c r="E11" s="568">
        <v>-3</v>
      </c>
      <c r="F11" s="568">
        <f>SUM(D11+E11)</f>
        <v>-18</v>
      </c>
      <c r="G11" s="568">
        <v>1412</v>
      </c>
      <c r="H11" s="524">
        <v>2</v>
      </c>
      <c r="I11" s="19">
        <v>0</v>
      </c>
      <c r="J11" s="525">
        <v>2</v>
      </c>
      <c r="K11" s="67" t="s">
        <v>1843</v>
      </c>
      <c r="L11" s="67" t="s">
        <v>1844</v>
      </c>
    </row>
    <row r="12" spans="1:14" ht="15" thickBot="1" x14ac:dyDescent="0.25">
      <c r="A12" s="32" t="s">
        <v>30</v>
      </c>
      <c r="B12" s="1304"/>
      <c r="C12" s="1304"/>
      <c r="D12" s="1304"/>
      <c r="E12" s="1304"/>
      <c r="F12" s="1304"/>
      <c r="G12" s="1304"/>
      <c r="H12" s="518"/>
      <c r="J12" s="429"/>
      <c r="K12" s="39" t="s">
        <v>1845</v>
      </c>
      <c r="L12" s="39" t="s">
        <v>994</v>
      </c>
    </row>
    <row r="13" spans="1:14" s="67" customFormat="1" ht="15" thickTop="1" x14ac:dyDescent="0.2">
      <c r="A13" s="19" t="s">
        <v>34</v>
      </c>
      <c r="B13" s="568">
        <v>744</v>
      </c>
      <c r="C13" s="568">
        <v>191</v>
      </c>
      <c r="D13" s="568">
        <v>-29</v>
      </c>
      <c r="E13" s="568">
        <v>-8</v>
      </c>
      <c r="F13" s="568">
        <f>SUM(D13+E13)</f>
        <v>-37</v>
      </c>
      <c r="G13" s="568">
        <v>3115</v>
      </c>
      <c r="H13" s="524">
        <v>45</v>
      </c>
      <c r="I13" s="19">
        <v>0</v>
      </c>
      <c r="J13" s="525">
        <v>45</v>
      </c>
      <c r="K13" s="67" t="s">
        <v>4950</v>
      </c>
      <c r="L13" s="67" t="s">
        <v>1846</v>
      </c>
    </row>
    <row r="14" spans="1:14" x14ac:dyDescent="0.2">
      <c r="A14" s="20" t="s">
        <v>34</v>
      </c>
      <c r="B14" s="1304"/>
      <c r="C14" s="1304"/>
      <c r="D14" s="1304"/>
      <c r="E14" s="1304"/>
      <c r="F14" s="1304"/>
      <c r="G14" s="1304"/>
      <c r="H14" s="518"/>
      <c r="J14" s="429"/>
      <c r="K14" s="39" t="s">
        <v>4952</v>
      </c>
      <c r="L14" s="39" t="s">
        <v>1844</v>
      </c>
      <c r="M14" s="39" t="s">
        <v>1847</v>
      </c>
    </row>
    <row r="15" spans="1:14" x14ac:dyDescent="0.2">
      <c r="A15" s="20" t="s">
        <v>34</v>
      </c>
      <c r="B15" s="1304"/>
      <c r="C15" s="1304"/>
      <c r="D15" s="1304"/>
      <c r="E15" s="1304"/>
      <c r="F15" s="1304"/>
      <c r="G15" s="1304"/>
      <c r="H15" s="518"/>
      <c r="J15" s="429"/>
      <c r="K15" s="39" t="s">
        <v>4951</v>
      </c>
      <c r="L15" s="39" t="s">
        <v>1844</v>
      </c>
    </row>
    <row r="16" spans="1:14" x14ac:dyDescent="0.2">
      <c r="A16" s="20" t="s">
        <v>34</v>
      </c>
      <c r="B16" s="1304"/>
      <c r="C16" s="1304"/>
      <c r="D16" s="1304"/>
      <c r="E16" s="1304"/>
      <c r="F16" s="1304"/>
      <c r="G16" s="1304"/>
      <c r="H16" s="518"/>
      <c r="J16" s="429"/>
      <c r="K16" s="39" t="s">
        <v>1848</v>
      </c>
      <c r="L16" s="39" t="s">
        <v>1844</v>
      </c>
      <c r="M16" s="39" t="s">
        <v>1847</v>
      </c>
    </row>
    <row r="17" spans="1:13" x14ac:dyDescent="0.2">
      <c r="A17" s="20" t="s">
        <v>34</v>
      </c>
      <c r="B17" s="1304"/>
      <c r="C17" s="1304"/>
      <c r="D17" s="1304"/>
      <c r="E17" s="1304"/>
      <c r="F17" s="1304"/>
      <c r="G17" s="1304"/>
      <c r="H17" s="518"/>
      <c r="J17" s="429"/>
      <c r="K17" s="39" t="s">
        <v>1849</v>
      </c>
      <c r="L17" s="39" t="s">
        <v>1844</v>
      </c>
      <c r="M17" s="39" t="s">
        <v>1847</v>
      </c>
    </row>
    <row r="18" spans="1:13" x14ac:dyDescent="0.2">
      <c r="A18" s="32" t="s">
        <v>34</v>
      </c>
      <c r="B18" s="1304"/>
      <c r="C18" s="1304"/>
      <c r="D18" s="1304"/>
      <c r="E18" s="1304"/>
      <c r="F18" s="1304"/>
      <c r="G18" s="1304"/>
      <c r="H18" s="518"/>
      <c r="J18" s="429"/>
      <c r="K18" s="39" t="s">
        <v>4953</v>
      </c>
      <c r="L18" s="39" t="s">
        <v>1844</v>
      </c>
    </row>
    <row r="19" spans="1:13" x14ac:dyDescent="0.2">
      <c r="A19" s="20" t="s">
        <v>34</v>
      </c>
      <c r="B19" s="1304"/>
      <c r="C19" s="1304"/>
      <c r="D19" s="1304"/>
      <c r="E19" s="1304"/>
      <c r="F19" s="1304"/>
      <c r="G19" s="1304"/>
      <c r="H19" s="518"/>
      <c r="J19" s="429"/>
      <c r="K19" s="39" t="s">
        <v>4954</v>
      </c>
      <c r="L19" s="39" t="s">
        <v>1844</v>
      </c>
    </row>
    <row r="20" spans="1:13" x14ac:dyDescent="0.2">
      <c r="A20" s="20" t="s">
        <v>34</v>
      </c>
      <c r="B20" s="1304"/>
      <c r="C20" s="1304"/>
      <c r="D20" s="1304"/>
      <c r="E20" s="1304"/>
      <c r="F20" s="1304"/>
      <c r="G20" s="1304"/>
      <c r="H20" s="518"/>
      <c r="J20" s="429"/>
      <c r="K20" s="39" t="s">
        <v>1850</v>
      </c>
      <c r="L20" s="39" t="s">
        <v>1844</v>
      </c>
    </row>
    <row r="21" spans="1:13" x14ac:dyDescent="0.2">
      <c r="A21" s="20" t="s">
        <v>34</v>
      </c>
      <c r="B21" s="1304"/>
      <c r="C21" s="1304"/>
      <c r="D21" s="1304"/>
      <c r="E21" s="1304"/>
      <c r="F21" s="1304"/>
      <c r="G21" s="1304"/>
      <c r="H21" s="518"/>
      <c r="J21" s="429"/>
      <c r="K21" s="39" t="s">
        <v>1851</v>
      </c>
      <c r="L21" s="39" t="s">
        <v>1852</v>
      </c>
    </row>
    <row r="22" spans="1:13" x14ac:dyDescent="0.2">
      <c r="A22" s="32" t="s">
        <v>34</v>
      </c>
      <c r="B22" s="1304"/>
      <c r="C22" s="1304"/>
      <c r="D22" s="1304"/>
      <c r="E22" s="1304"/>
      <c r="F22" s="1304"/>
      <c r="G22" s="1304"/>
      <c r="H22" s="518"/>
      <c r="J22" s="429"/>
      <c r="K22" s="39" t="s">
        <v>1853</v>
      </c>
      <c r="L22" s="39" t="s">
        <v>1854</v>
      </c>
    </row>
    <row r="23" spans="1:13" x14ac:dyDescent="0.2">
      <c r="A23" s="32" t="s">
        <v>34</v>
      </c>
      <c r="B23" s="1304"/>
      <c r="C23" s="1304"/>
      <c r="D23" s="1304"/>
      <c r="E23" s="1304"/>
      <c r="F23" s="1304"/>
      <c r="G23" s="1304"/>
      <c r="H23" s="518"/>
      <c r="J23" s="429"/>
      <c r="K23" s="39" t="s">
        <v>1855</v>
      </c>
      <c r="L23" s="39" t="s">
        <v>1856</v>
      </c>
    </row>
    <row r="24" spans="1:13" x14ac:dyDescent="0.2">
      <c r="A24" s="20" t="s">
        <v>34</v>
      </c>
      <c r="B24" s="1304"/>
      <c r="C24" s="1304"/>
      <c r="D24" s="1304"/>
      <c r="E24" s="1304"/>
      <c r="F24" s="1304"/>
      <c r="G24" s="1304"/>
      <c r="H24" s="518"/>
      <c r="J24" s="429"/>
      <c r="K24" s="39" t="s">
        <v>1857</v>
      </c>
      <c r="L24" s="39" t="s">
        <v>1856</v>
      </c>
    </row>
    <row r="25" spans="1:13" x14ac:dyDescent="0.2">
      <c r="A25" s="20" t="s">
        <v>34</v>
      </c>
      <c r="B25" s="1304"/>
      <c r="C25" s="1304"/>
      <c r="D25" s="1304"/>
      <c r="E25" s="1304"/>
      <c r="F25" s="1304"/>
      <c r="G25" s="1304"/>
      <c r="H25" s="518"/>
      <c r="J25" s="429"/>
      <c r="K25" s="39" t="s">
        <v>4955</v>
      </c>
      <c r="L25" s="39" t="s">
        <v>1856</v>
      </c>
    </row>
    <row r="26" spans="1:13" x14ac:dyDescent="0.2">
      <c r="A26" s="20" t="s">
        <v>34</v>
      </c>
      <c r="B26" s="1304"/>
      <c r="C26" s="1304"/>
      <c r="D26" s="1304"/>
      <c r="E26" s="1304"/>
      <c r="F26" s="1304"/>
      <c r="G26" s="1304"/>
      <c r="H26" s="518"/>
      <c r="J26" s="429"/>
      <c r="K26" s="39" t="s">
        <v>1858</v>
      </c>
      <c r="L26" s="39" t="s">
        <v>1844</v>
      </c>
      <c r="M26" s="39" t="s">
        <v>1847</v>
      </c>
    </row>
    <row r="27" spans="1:13" x14ac:dyDescent="0.2">
      <c r="A27" s="32" t="s">
        <v>34</v>
      </c>
      <c r="B27" s="1304"/>
      <c r="C27" s="1304"/>
      <c r="D27" s="1304"/>
      <c r="E27" s="1304"/>
      <c r="F27" s="1304"/>
      <c r="G27" s="1304"/>
      <c r="H27" s="518"/>
      <c r="J27" s="429"/>
      <c r="K27" s="39" t="s">
        <v>1859</v>
      </c>
      <c r="L27" s="39" t="s">
        <v>1844</v>
      </c>
    </row>
    <row r="28" spans="1:13" x14ac:dyDescent="0.2">
      <c r="A28" s="20" t="s">
        <v>34</v>
      </c>
      <c r="B28" s="1304"/>
      <c r="C28" s="1304"/>
      <c r="D28" s="1304"/>
      <c r="E28" s="1304"/>
      <c r="F28" s="1304"/>
      <c r="G28" s="1304"/>
      <c r="H28" s="518"/>
      <c r="J28" s="429"/>
      <c r="K28" s="39" t="s">
        <v>4956</v>
      </c>
      <c r="L28" s="39" t="s">
        <v>990</v>
      </c>
    </row>
    <row r="29" spans="1:13" x14ac:dyDescent="0.2">
      <c r="A29" s="32" t="s">
        <v>34</v>
      </c>
      <c r="B29" s="1304"/>
      <c r="C29" s="1304"/>
      <c r="D29" s="1304"/>
      <c r="E29" s="1304"/>
      <c r="F29" s="1304"/>
      <c r="G29" s="1304"/>
      <c r="H29" s="518"/>
      <c r="J29" s="429"/>
      <c r="K29" s="39" t="s">
        <v>1860</v>
      </c>
      <c r="L29" s="39" t="s">
        <v>1844</v>
      </c>
      <c r="M29" s="39" t="s">
        <v>1847</v>
      </c>
    </row>
    <row r="30" spans="1:13" x14ac:dyDescent="0.2">
      <c r="A30" s="20" t="s">
        <v>34</v>
      </c>
      <c r="B30" s="1304"/>
      <c r="C30" s="1304"/>
      <c r="D30" s="1304"/>
      <c r="E30" s="1304"/>
      <c r="F30" s="1304"/>
      <c r="G30" s="1304"/>
      <c r="H30" s="518"/>
      <c r="J30" s="429"/>
      <c r="K30" s="39" t="s">
        <v>4957</v>
      </c>
      <c r="L30" s="39" t="s">
        <v>1148</v>
      </c>
    </row>
    <row r="31" spans="1:13" x14ac:dyDescent="0.2">
      <c r="A31" s="20" t="s">
        <v>34</v>
      </c>
      <c r="B31" s="1304"/>
      <c r="C31" s="1304"/>
      <c r="D31" s="1304"/>
      <c r="E31" s="1304"/>
      <c r="F31" s="1304"/>
      <c r="G31" s="1304"/>
      <c r="H31" s="518"/>
      <c r="J31" s="429"/>
      <c r="K31" s="39" t="s">
        <v>1861</v>
      </c>
      <c r="L31" s="39" t="s">
        <v>1862</v>
      </c>
    </row>
    <row r="32" spans="1:13" x14ac:dyDescent="0.2">
      <c r="A32" s="32" t="s">
        <v>34</v>
      </c>
      <c r="B32" s="1304"/>
      <c r="C32" s="1304"/>
      <c r="D32" s="1304"/>
      <c r="E32" s="1304"/>
      <c r="F32" s="1304"/>
      <c r="G32" s="1304"/>
      <c r="H32" s="518"/>
      <c r="J32" s="429"/>
      <c r="K32" s="39" t="s">
        <v>4958</v>
      </c>
      <c r="L32" s="39" t="s">
        <v>1862</v>
      </c>
    </row>
    <row r="33" spans="1:13" x14ac:dyDescent="0.2">
      <c r="A33" s="32" t="s">
        <v>34</v>
      </c>
      <c r="B33" s="1304"/>
      <c r="C33" s="1304"/>
      <c r="D33" s="1304"/>
      <c r="E33" s="1304"/>
      <c r="F33" s="1304"/>
      <c r="G33" s="1304"/>
      <c r="H33" s="518"/>
      <c r="J33" s="429"/>
      <c r="K33" s="39" t="s">
        <v>1863</v>
      </c>
      <c r="L33" s="39" t="s">
        <v>1844</v>
      </c>
    </row>
    <row r="34" spans="1:13" x14ac:dyDescent="0.2">
      <c r="A34" s="20" t="s">
        <v>34</v>
      </c>
      <c r="B34" s="1304"/>
      <c r="C34" s="1304"/>
      <c r="D34" s="1304"/>
      <c r="E34" s="1304"/>
      <c r="F34" s="1304"/>
      <c r="G34" s="1304"/>
      <c r="H34" s="518"/>
      <c r="J34" s="429"/>
      <c r="K34" s="39" t="s">
        <v>1864</v>
      </c>
      <c r="L34" s="39" t="s">
        <v>1854</v>
      </c>
    </row>
    <row r="35" spans="1:13" x14ac:dyDescent="0.2">
      <c r="A35" s="20" t="s">
        <v>34</v>
      </c>
      <c r="B35" s="1304"/>
      <c r="C35" s="1304"/>
      <c r="D35" s="1304"/>
      <c r="E35" s="1304"/>
      <c r="F35" s="1304"/>
      <c r="G35" s="1304"/>
      <c r="H35" s="518"/>
      <c r="J35" s="429"/>
      <c r="K35" s="39" t="s">
        <v>1865</v>
      </c>
      <c r="L35" s="39" t="s">
        <v>1854</v>
      </c>
    </row>
    <row r="36" spans="1:13" x14ac:dyDescent="0.2">
      <c r="A36" s="20" t="s">
        <v>34</v>
      </c>
      <c r="B36" s="1304"/>
      <c r="C36" s="1304"/>
      <c r="D36" s="1304"/>
      <c r="E36" s="1304"/>
      <c r="F36" s="1304"/>
      <c r="G36" s="1304"/>
      <c r="H36" s="518"/>
      <c r="J36" s="429"/>
      <c r="K36" s="39" t="s">
        <v>1866</v>
      </c>
      <c r="L36" s="39" t="s">
        <v>1862</v>
      </c>
    </row>
    <row r="37" spans="1:13" x14ac:dyDescent="0.2">
      <c r="A37" s="32" t="s">
        <v>34</v>
      </c>
      <c r="B37" s="1304"/>
      <c r="C37" s="1304"/>
      <c r="D37" s="1304"/>
      <c r="E37" s="1304"/>
      <c r="F37" s="1304"/>
      <c r="G37" s="1304"/>
      <c r="H37" s="518"/>
      <c r="J37" s="429"/>
      <c r="K37" s="39" t="s">
        <v>1867</v>
      </c>
      <c r="L37" s="39" t="s">
        <v>1854</v>
      </c>
    </row>
    <row r="38" spans="1:13" x14ac:dyDescent="0.2">
      <c r="A38" s="20" t="s">
        <v>34</v>
      </c>
      <c r="B38" s="1304"/>
      <c r="C38" s="1304"/>
      <c r="D38" s="1304"/>
      <c r="E38" s="1304"/>
      <c r="F38" s="1304"/>
      <c r="G38" s="1304"/>
      <c r="H38" s="518"/>
      <c r="J38" s="429"/>
      <c r="K38" s="39" t="s">
        <v>1868</v>
      </c>
      <c r="L38" s="39" t="s">
        <v>1852</v>
      </c>
    </row>
    <row r="39" spans="1:13" x14ac:dyDescent="0.2">
      <c r="A39" s="20" t="s">
        <v>34</v>
      </c>
      <c r="B39" s="1304"/>
      <c r="C39" s="1304"/>
      <c r="D39" s="1304"/>
      <c r="E39" s="1304"/>
      <c r="F39" s="1304"/>
      <c r="G39" s="1304"/>
      <c r="H39" s="518"/>
      <c r="J39" s="429"/>
      <c r="K39" s="39" t="s">
        <v>1869</v>
      </c>
      <c r="L39" s="39" t="s">
        <v>1862</v>
      </c>
    </row>
    <row r="40" spans="1:13" x14ac:dyDescent="0.2">
      <c r="A40" s="32" t="s">
        <v>34</v>
      </c>
      <c r="B40" s="1304"/>
      <c r="C40" s="1304"/>
      <c r="D40" s="1304"/>
      <c r="E40" s="1304"/>
      <c r="F40" s="1304"/>
      <c r="G40" s="1304"/>
      <c r="H40" s="518"/>
      <c r="J40" s="429"/>
      <c r="K40" s="39" t="s">
        <v>1870</v>
      </c>
      <c r="L40" s="39" t="s">
        <v>1862</v>
      </c>
    </row>
    <row r="41" spans="1:13" x14ac:dyDescent="0.2">
      <c r="A41" s="20" t="s">
        <v>34</v>
      </c>
      <c r="B41" s="1304"/>
      <c r="C41" s="1304"/>
      <c r="D41" s="1304"/>
      <c r="E41" s="1304"/>
      <c r="F41" s="1304"/>
      <c r="G41" s="1304"/>
      <c r="H41" s="518"/>
      <c r="J41" s="429"/>
      <c r="K41" s="39" t="s">
        <v>1871</v>
      </c>
      <c r="L41" s="39" t="s">
        <v>1844</v>
      </c>
      <c r="M41" s="39" t="s">
        <v>1847</v>
      </c>
    </row>
    <row r="42" spans="1:13" x14ac:dyDescent="0.2">
      <c r="A42" s="20" t="s">
        <v>34</v>
      </c>
      <c r="B42" s="1304"/>
      <c r="C42" s="1304"/>
      <c r="D42" s="1304"/>
      <c r="E42" s="1304"/>
      <c r="F42" s="1304"/>
      <c r="G42" s="1304"/>
      <c r="H42" s="518"/>
      <c r="J42" s="429"/>
      <c r="K42" s="39" t="s">
        <v>1872</v>
      </c>
      <c r="L42" s="39" t="s">
        <v>1846</v>
      </c>
    </row>
    <row r="43" spans="1:13" x14ac:dyDescent="0.2">
      <c r="A43" s="20" t="s">
        <v>34</v>
      </c>
      <c r="B43" s="1304"/>
      <c r="C43" s="1304"/>
      <c r="D43" s="1304"/>
      <c r="E43" s="1304"/>
      <c r="F43" s="1304"/>
      <c r="G43" s="1304"/>
      <c r="H43" s="518"/>
      <c r="J43" s="429"/>
      <c r="K43" s="39" t="s">
        <v>1873</v>
      </c>
      <c r="L43" s="39" t="s">
        <v>1846</v>
      </c>
    </row>
    <row r="44" spans="1:13" x14ac:dyDescent="0.2">
      <c r="A44" s="20" t="s">
        <v>34</v>
      </c>
      <c r="B44" s="1304"/>
      <c r="C44" s="1304"/>
      <c r="D44" s="1304"/>
      <c r="E44" s="1304"/>
      <c r="F44" s="1304"/>
      <c r="G44" s="1304"/>
      <c r="H44" s="518"/>
      <c r="J44" s="429"/>
      <c r="K44" s="39" t="s">
        <v>1874</v>
      </c>
      <c r="L44" s="39" t="s">
        <v>1846</v>
      </c>
    </row>
    <row r="45" spans="1:13" x14ac:dyDescent="0.2">
      <c r="A45" s="20" t="s">
        <v>34</v>
      </c>
      <c r="B45" s="1304"/>
      <c r="C45" s="1304"/>
      <c r="D45" s="1304"/>
      <c r="E45" s="1304"/>
      <c r="F45" s="1304"/>
      <c r="G45" s="1304"/>
      <c r="H45" s="518"/>
      <c r="J45" s="429"/>
      <c r="K45" s="39" t="s">
        <v>1875</v>
      </c>
      <c r="L45" s="39" t="s">
        <v>1854</v>
      </c>
    </row>
    <row r="46" spans="1:13" x14ac:dyDescent="0.2">
      <c r="A46" s="20" t="s">
        <v>34</v>
      </c>
      <c r="B46" s="1304"/>
      <c r="C46" s="1304"/>
      <c r="D46" s="1304"/>
      <c r="E46" s="1304"/>
      <c r="F46" s="1304"/>
      <c r="G46" s="1304"/>
      <c r="H46" s="518"/>
      <c r="J46" s="429"/>
      <c r="K46" s="39" t="s">
        <v>4959</v>
      </c>
      <c r="L46" s="39" t="s">
        <v>1854</v>
      </c>
    </row>
    <row r="47" spans="1:13" x14ac:dyDescent="0.2">
      <c r="A47" s="20" t="s">
        <v>34</v>
      </c>
      <c r="B47" s="1304"/>
      <c r="C47" s="1304"/>
      <c r="D47" s="1304"/>
      <c r="E47" s="1304"/>
      <c r="F47" s="1304"/>
      <c r="G47" s="1304"/>
      <c r="H47" s="518"/>
      <c r="J47" s="429"/>
      <c r="K47" s="39" t="s">
        <v>4891</v>
      </c>
      <c r="L47" s="39" t="s">
        <v>1854</v>
      </c>
    </row>
    <row r="48" spans="1:13" x14ac:dyDescent="0.2">
      <c r="A48" s="20" t="s">
        <v>34</v>
      </c>
      <c r="B48" s="1304"/>
      <c r="C48" s="1304"/>
      <c r="D48" s="1304"/>
      <c r="E48" s="1304"/>
      <c r="F48" s="1304"/>
      <c r="G48" s="1304"/>
      <c r="H48" s="518"/>
      <c r="J48" s="429"/>
      <c r="K48" s="39" t="s">
        <v>4960</v>
      </c>
      <c r="L48" s="39" t="s">
        <v>1854</v>
      </c>
    </row>
    <row r="49" spans="1:13" x14ac:dyDescent="0.2">
      <c r="A49" s="32" t="s">
        <v>34</v>
      </c>
      <c r="B49" s="1304"/>
      <c r="C49" s="1304"/>
      <c r="D49" s="1304"/>
      <c r="E49" s="1304"/>
      <c r="F49" s="1304"/>
      <c r="G49" s="1304"/>
      <c r="H49" s="518"/>
      <c r="J49" s="429"/>
      <c r="K49" s="39" t="s">
        <v>1876</v>
      </c>
      <c r="L49" s="39" t="s">
        <v>1854</v>
      </c>
    </row>
    <row r="50" spans="1:13" x14ac:dyDescent="0.2">
      <c r="A50" s="32" t="s">
        <v>34</v>
      </c>
      <c r="B50" s="1304"/>
      <c r="C50" s="1304"/>
      <c r="D50" s="1304"/>
      <c r="E50" s="1304"/>
      <c r="F50" s="1304"/>
      <c r="G50" s="1304"/>
      <c r="H50" s="518"/>
      <c r="J50" s="429"/>
      <c r="K50" s="39" t="s">
        <v>1877</v>
      </c>
      <c r="L50" s="39" t="s">
        <v>1854</v>
      </c>
      <c r="M50" s="39" t="s">
        <v>1847</v>
      </c>
    </row>
    <row r="51" spans="1:13" x14ac:dyDescent="0.2">
      <c r="A51" s="20" t="s">
        <v>34</v>
      </c>
      <c r="B51" s="1304"/>
      <c r="C51" s="1304"/>
      <c r="D51" s="1304"/>
      <c r="E51" s="1304"/>
      <c r="F51" s="1304"/>
      <c r="G51" s="1304"/>
      <c r="H51" s="518"/>
      <c r="J51" s="429"/>
      <c r="K51" s="39" t="s">
        <v>1878</v>
      </c>
      <c r="L51" s="39" t="s">
        <v>1854</v>
      </c>
    </row>
    <row r="52" spans="1:13" x14ac:dyDescent="0.2">
      <c r="A52" s="20" t="s">
        <v>34</v>
      </c>
      <c r="B52" s="1304"/>
      <c r="C52" s="1304"/>
      <c r="D52" s="1304"/>
      <c r="E52" s="1304"/>
      <c r="F52" s="1304"/>
      <c r="G52" s="1304"/>
      <c r="H52" s="518"/>
      <c r="J52" s="429"/>
      <c r="K52" s="39" t="s">
        <v>4961</v>
      </c>
      <c r="L52" s="39" t="s">
        <v>994</v>
      </c>
    </row>
    <row r="53" spans="1:13" x14ac:dyDescent="0.2">
      <c r="A53" s="20" t="s">
        <v>34</v>
      </c>
      <c r="B53" s="1304"/>
      <c r="C53" s="1304"/>
      <c r="D53" s="1304"/>
      <c r="E53" s="1304"/>
      <c r="F53" s="1304"/>
      <c r="G53" s="1304"/>
      <c r="H53" s="518"/>
      <c r="J53" s="429"/>
      <c r="K53" s="39" t="s">
        <v>1879</v>
      </c>
      <c r="L53" s="39" t="s">
        <v>1844</v>
      </c>
    </row>
    <row r="54" spans="1:13" x14ac:dyDescent="0.2">
      <c r="A54" s="20" t="s">
        <v>34</v>
      </c>
      <c r="B54" s="1304"/>
      <c r="C54" s="1304"/>
      <c r="D54" s="1304"/>
      <c r="E54" s="1304"/>
      <c r="F54" s="1304"/>
      <c r="G54" s="1304"/>
      <c r="H54" s="518"/>
      <c r="J54" s="429"/>
      <c r="K54" s="39" t="s">
        <v>1880</v>
      </c>
      <c r="L54" s="39" t="s">
        <v>990</v>
      </c>
    </row>
    <row r="55" spans="1:13" x14ac:dyDescent="0.2">
      <c r="A55" s="20" t="s">
        <v>34</v>
      </c>
      <c r="B55" s="1304"/>
      <c r="C55" s="1304"/>
      <c r="D55" s="1304"/>
      <c r="E55" s="1304"/>
      <c r="F55" s="1304"/>
      <c r="G55" s="1304"/>
      <c r="H55" s="518"/>
      <c r="J55" s="429"/>
      <c r="K55" s="39" t="s">
        <v>1881</v>
      </c>
      <c r="L55" s="39" t="s">
        <v>990</v>
      </c>
    </row>
    <row r="56" spans="1:13" x14ac:dyDescent="0.2">
      <c r="A56" s="20" t="s">
        <v>34</v>
      </c>
      <c r="B56" s="1304"/>
      <c r="C56" s="1304"/>
      <c r="D56" s="1304"/>
      <c r="E56" s="1304"/>
      <c r="F56" s="1304"/>
      <c r="G56" s="1304"/>
      <c r="H56" s="518"/>
      <c r="J56" s="429"/>
      <c r="K56" s="39" t="s">
        <v>1882</v>
      </c>
      <c r="L56" s="39" t="s">
        <v>1862</v>
      </c>
    </row>
    <row r="57" spans="1:13" ht="15.75" customHeight="1" thickBot="1" x14ac:dyDescent="0.25">
      <c r="A57" s="20" t="s">
        <v>34</v>
      </c>
      <c r="B57" s="1304"/>
      <c r="C57" s="1304"/>
      <c r="D57" s="1304"/>
      <c r="E57" s="1304"/>
      <c r="F57" s="1304"/>
      <c r="G57" s="1304"/>
      <c r="H57" s="518"/>
      <c r="J57" s="429"/>
      <c r="K57" s="39" t="s">
        <v>1883</v>
      </c>
      <c r="L57" s="39" t="s">
        <v>1862</v>
      </c>
    </row>
    <row r="58" spans="1:13" s="67" customFormat="1" ht="15.75" thickTop="1" thickBot="1" x14ac:dyDescent="0.25">
      <c r="A58" s="19" t="s">
        <v>82</v>
      </c>
      <c r="B58" s="568">
        <v>9</v>
      </c>
      <c r="C58" s="568">
        <v>-2</v>
      </c>
      <c r="D58" s="568">
        <v>0</v>
      </c>
      <c r="E58" s="568">
        <v>1</v>
      </c>
      <c r="F58" s="568">
        <f>SUM(D58+E58)</f>
        <v>1</v>
      </c>
      <c r="G58" s="568">
        <v>26</v>
      </c>
      <c r="H58" s="524">
        <v>1</v>
      </c>
      <c r="I58" s="19">
        <v>0</v>
      </c>
      <c r="J58" s="525">
        <v>1</v>
      </c>
      <c r="K58" s="67" t="s">
        <v>4962</v>
      </c>
      <c r="L58" s="67" t="s">
        <v>1852</v>
      </c>
    </row>
    <row r="59" spans="1:13" s="67" customFormat="1" ht="15" thickTop="1" x14ac:dyDescent="0.2">
      <c r="A59" s="43" t="s">
        <v>89</v>
      </c>
      <c r="B59" s="571">
        <v>11</v>
      </c>
      <c r="C59" s="571">
        <v>4</v>
      </c>
      <c r="D59" s="571">
        <v>-1</v>
      </c>
      <c r="E59" s="571">
        <v>0</v>
      </c>
      <c r="F59" s="571">
        <f>SUM(D59+E59)</f>
        <v>-1</v>
      </c>
      <c r="G59" s="571">
        <v>54</v>
      </c>
      <c r="H59" s="526">
        <v>3</v>
      </c>
      <c r="I59" s="43">
        <v>0</v>
      </c>
      <c r="J59" s="527">
        <v>3</v>
      </c>
      <c r="K59" s="67" t="s">
        <v>1884</v>
      </c>
      <c r="L59" s="67" t="s">
        <v>1844</v>
      </c>
    </row>
    <row r="60" spans="1:13" x14ac:dyDescent="0.2">
      <c r="A60" s="20" t="s">
        <v>89</v>
      </c>
      <c r="B60" s="1304"/>
      <c r="C60" s="1304"/>
      <c r="D60" s="1304"/>
      <c r="E60" s="1304"/>
      <c r="F60" s="1304"/>
      <c r="G60" s="1304"/>
      <c r="H60" s="518"/>
      <c r="J60" s="429"/>
      <c r="K60" s="39" t="s">
        <v>1885</v>
      </c>
      <c r="L60" s="39" t="s">
        <v>1844</v>
      </c>
    </row>
    <row r="61" spans="1:13" ht="15" thickBot="1" x14ac:dyDescent="0.25">
      <c r="A61" s="20" t="s">
        <v>89</v>
      </c>
      <c r="B61" s="1304"/>
      <c r="C61" s="1304"/>
      <c r="D61" s="1304"/>
      <c r="E61" s="1304"/>
      <c r="F61" s="1304"/>
      <c r="G61" s="1304"/>
      <c r="H61" s="518"/>
      <c r="J61" s="429"/>
      <c r="K61" s="39" t="s">
        <v>1886</v>
      </c>
      <c r="L61" s="39" t="s">
        <v>994</v>
      </c>
    </row>
    <row r="62" spans="1:13" s="2967" customFormat="1" ht="15.75" thickTop="1" thickBot="1" x14ac:dyDescent="0.25">
      <c r="A62" s="45" t="s">
        <v>3640</v>
      </c>
      <c r="B62" s="571">
        <v>15</v>
      </c>
      <c r="C62" s="571">
        <v>4</v>
      </c>
      <c r="D62" s="571">
        <v>0</v>
      </c>
      <c r="E62" s="571">
        <v>0</v>
      </c>
      <c r="F62" s="571">
        <f>SUM(D62+E62)</f>
        <v>0</v>
      </c>
      <c r="G62" s="571">
        <v>44</v>
      </c>
      <c r="H62" s="2514">
        <v>1</v>
      </c>
      <c r="I62" s="155">
        <v>0</v>
      </c>
      <c r="J62" s="3046">
        <v>1</v>
      </c>
      <c r="K62" s="2967" t="s">
        <v>1887</v>
      </c>
      <c r="L62" s="2967" t="s">
        <v>994</v>
      </c>
    </row>
    <row r="63" spans="1:13" s="67" customFormat="1" ht="15" thickTop="1" x14ac:dyDescent="0.2">
      <c r="A63" s="43" t="s">
        <v>103</v>
      </c>
      <c r="B63" s="571">
        <v>193</v>
      </c>
      <c r="C63" s="571">
        <v>102</v>
      </c>
      <c r="D63" s="571">
        <v>-15</v>
      </c>
      <c r="E63" s="571">
        <v>0</v>
      </c>
      <c r="F63" s="571">
        <f>SUM(D63+E63)</f>
        <v>-15</v>
      </c>
      <c r="G63" s="571">
        <v>471</v>
      </c>
      <c r="H63" s="526">
        <v>8</v>
      </c>
      <c r="I63" s="43">
        <v>0</v>
      </c>
      <c r="J63" s="527">
        <v>8</v>
      </c>
      <c r="K63" s="67" t="s">
        <v>1888</v>
      </c>
      <c r="L63" s="67" t="s">
        <v>1844</v>
      </c>
    </row>
    <row r="64" spans="1:13" x14ac:dyDescent="0.2">
      <c r="A64" s="20" t="s">
        <v>103</v>
      </c>
      <c r="B64" s="1304"/>
      <c r="C64" s="1304"/>
      <c r="D64" s="1304"/>
      <c r="E64" s="1304"/>
      <c r="F64" s="1304"/>
      <c r="G64" s="1304"/>
      <c r="H64" s="518"/>
      <c r="J64" s="429"/>
      <c r="K64" s="39" t="s">
        <v>1889</v>
      </c>
      <c r="L64" s="39" t="s">
        <v>1854</v>
      </c>
    </row>
    <row r="65" spans="1:13" x14ac:dyDescent="0.2">
      <c r="A65" s="20" t="s">
        <v>103</v>
      </c>
      <c r="B65" s="1304"/>
      <c r="C65" s="1304"/>
      <c r="D65" s="1304"/>
      <c r="E65" s="1304"/>
      <c r="F65" s="1304"/>
      <c r="G65" s="1304"/>
      <c r="H65" s="518"/>
      <c r="J65" s="429"/>
      <c r="K65" s="39" t="s">
        <v>1890</v>
      </c>
      <c r="L65" s="39" t="s">
        <v>1844</v>
      </c>
    </row>
    <row r="66" spans="1:13" x14ac:dyDescent="0.2">
      <c r="A66" s="20" t="s">
        <v>103</v>
      </c>
      <c r="B66" s="1304"/>
      <c r="C66" s="1304"/>
      <c r="D66" s="1304"/>
      <c r="E66" s="1304"/>
      <c r="F66" s="1304"/>
      <c r="G66" s="1304"/>
      <c r="H66" s="518"/>
      <c r="J66" s="429"/>
      <c r="K66" s="39" t="s">
        <v>4963</v>
      </c>
      <c r="L66" s="39" t="s">
        <v>1844</v>
      </c>
    </row>
    <row r="67" spans="1:13" x14ac:dyDescent="0.2">
      <c r="A67" s="20" t="s">
        <v>103</v>
      </c>
      <c r="B67" s="1304"/>
      <c r="C67" s="1304"/>
      <c r="D67" s="1304"/>
      <c r="E67" s="1304"/>
      <c r="F67" s="1304"/>
      <c r="G67" s="1304"/>
      <c r="H67" s="518"/>
      <c r="J67" s="429"/>
      <c r="K67" s="38" t="s">
        <v>1891</v>
      </c>
      <c r="L67" s="38" t="s">
        <v>994</v>
      </c>
    </row>
    <row r="68" spans="1:13" x14ac:dyDescent="0.2">
      <c r="A68" s="20" t="s">
        <v>103</v>
      </c>
      <c r="B68" s="1304"/>
      <c r="C68" s="1304"/>
      <c r="D68" s="1304"/>
      <c r="E68" s="1304"/>
      <c r="F68" s="1304"/>
      <c r="G68" s="1304"/>
      <c r="H68" s="518"/>
      <c r="J68" s="429"/>
      <c r="K68" s="39" t="s">
        <v>4964</v>
      </c>
      <c r="L68" s="39" t="s">
        <v>1844</v>
      </c>
    </row>
    <row r="69" spans="1:13" x14ac:dyDescent="0.2">
      <c r="A69" s="20" t="s">
        <v>103</v>
      </c>
      <c r="B69" s="1304"/>
      <c r="C69" s="1304"/>
      <c r="D69" s="1304"/>
      <c r="E69" s="1304"/>
      <c r="F69" s="1304"/>
      <c r="G69" s="1304"/>
      <c r="H69" s="518"/>
      <c r="J69" s="429"/>
      <c r="K69" s="39" t="s">
        <v>1892</v>
      </c>
      <c r="L69" s="39" t="s">
        <v>1854</v>
      </c>
    </row>
    <row r="70" spans="1:13" ht="15" thickBot="1" x14ac:dyDescent="0.25">
      <c r="A70" s="20" t="s">
        <v>103</v>
      </c>
      <c r="B70" s="1304"/>
      <c r="C70" s="1304"/>
      <c r="D70" s="1304"/>
      <c r="E70" s="1304"/>
      <c r="F70" s="1304"/>
      <c r="G70" s="1304"/>
      <c r="H70" s="518"/>
      <c r="J70" s="429"/>
      <c r="K70" s="38" t="s">
        <v>1893</v>
      </c>
      <c r="L70" s="38" t="s">
        <v>994</v>
      </c>
    </row>
    <row r="71" spans="1:13" s="92" customFormat="1" ht="15.75" thickTop="1" thickBot="1" x14ac:dyDescent="0.25">
      <c r="A71" s="42" t="s">
        <v>1894</v>
      </c>
      <c r="B71" s="572">
        <v>19</v>
      </c>
      <c r="C71" s="572">
        <v>1</v>
      </c>
      <c r="D71" s="572">
        <v>0</v>
      </c>
      <c r="E71" s="572">
        <v>1</v>
      </c>
      <c r="F71" s="572">
        <f>SUM(D71+E71)</f>
        <v>1</v>
      </c>
      <c r="G71" s="572">
        <v>218</v>
      </c>
      <c r="H71" s="528">
        <v>1</v>
      </c>
      <c r="I71" s="42">
        <v>0</v>
      </c>
      <c r="J71" s="529">
        <v>1</v>
      </c>
      <c r="K71" s="92" t="s">
        <v>4965</v>
      </c>
      <c r="L71" s="92" t="s">
        <v>994</v>
      </c>
    </row>
    <row r="72" spans="1:13" s="2932" customFormat="1" ht="15" thickTop="1" x14ac:dyDescent="0.2">
      <c r="A72" s="43" t="s">
        <v>1895</v>
      </c>
      <c r="B72" s="571">
        <v>12</v>
      </c>
      <c r="C72" s="571">
        <v>12</v>
      </c>
      <c r="D72" s="571">
        <v>0</v>
      </c>
      <c r="E72" s="571">
        <v>0</v>
      </c>
      <c r="F72" s="571">
        <f>SUM(D72+E72)</f>
        <v>0</v>
      </c>
      <c r="G72" s="571">
        <v>0</v>
      </c>
      <c r="H72" s="2514">
        <v>2</v>
      </c>
      <c r="I72" s="155">
        <v>0</v>
      </c>
      <c r="J72" s="3046">
        <v>2</v>
      </c>
      <c r="K72" s="2932" t="s">
        <v>4966</v>
      </c>
      <c r="L72" s="2932" t="s">
        <v>990</v>
      </c>
    </row>
    <row r="73" spans="1:13" s="69" customFormat="1" ht="15" thickBot="1" x14ac:dyDescent="0.25">
      <c r="A73" s="30" t="s">
        <v>1895</v>
      </c>
      <c r="B73" s="1305"/>
      <c r="C73" s="1305"/>
      <c r="D73" s="1305"/>
      <c r="E73" s="1305"/>
      <c r="F73" s="1305"/>
      <c r="G73" s="1305"/>
      <c r="H73" s="530"/>
      <c r="I73" s="30"/>
      <c r="J73" s="531"/>
      <c r="K73" s="69" t="s">
        <v>1896</v>
      </c>
      <c r="L73" s="69" t="s">
        <v>990</v>
      </c>
    </row>
    <row r="74" spans="1:13" ht="15" thickTop="1" x14ac:dyDescent="0.2">
      <c r="A74" s="20" t="s">
        <v>157</v>
      </c>
      <c r="B74" s="1304">
        <v>195</v>
      </c>
      <c r="C74" s="1304">
        <v>-167</v>
      </c>
      <c r="D74" s="1304">
        <v>-29</v>
      </c>
      <c r="E74" s="1304">
        <v>25</v>
      </c>
      <c r="F74" s="1304">
        <f>SUM(D74+E74)</f>
        <v>-4</v>
      </c>
      <c r="G74" s="1304">
        <v>1182</v>
      </c>
      <c r="H74" s="518">
        <v>12</v>
      </c>
      <c r="I74" s="32">
        <v>0</v>
      </c>
      <c r="J74" s="429">
        <v>12</v>
      </c>
      <c r="K74" s="39" t="s">
        <v>1897</v>
      </c>
      <c r="L74" s="39" t="s">
        <v>1844</v>
      </c>
    </row>
    <row r="75" spans="1:13" x14ac:dyDescent="0.2">
      <c r="A75" s="20" t="s">
        <v>157</v>
      </c>
      <c r="B75" s="1304"/>
      <c r="C75" s="1304"/>
      <c r="D75" s="1304"/>
      <c r="E75" s="1304"/>
      <c r="F75" s="1304"/>
      <c r="G75" s="1304"/>
      <c r="H75" s="518"/>
      <c r="J75" s="429"/>
      <c r="K75" s="39" t="s">
        <v>1898</v>
      </c>
      <c r="L75" s="39" t="s">
        <v>994</v>
      </c>
      <c r="M75" s="39" t="s">
        <v>1847</v>
      </c>
    </row>
    <row r="76" spans="1:13" x14ac:dyDescent="0.2">
      <c r="A76" s="20" t="s">
        <v>157</v>
      </c>
      <c r="B76" s="1304"/>
      <c r="C76" s="1304"/>
      <c r="D76" s="1304"/>
      <c r="E76" s="1304"/>
      <c r="F76" s="1304"/>
      <c r="G76" s="1304"/>
      <c r="H76" s="518"/>
      <c r="J76" s="429"/>
      <c r="K76" s="39" t="s">
        <v>1899</v>
      </c>
      <c r="L76" s="39" t="s">
        <v>994</v>
      </c>
      <c r="M76" s="39" t="s">
        <v>1847</v>
      </c>
    </row>
    <row r="77" spans="1:13" x14ac:dyDescent="0.2">
      <c r="A77" s="20" t="s">
        <v>157</v>
      </c>
      <c r="B77" s="1304"/>
      <c r="C77" s="1304"/>
      <c r="D77" s="1304"/>
      <c r="E77" s="1304"/>
      <c r="F77" s="1304"/>
      <c r="G77" s="1304"/>
      <c r="H77" s="518"/>
      <c r="J77" s="429"/>
      <c r="K77" s="39" t="s">
        <v>1900</v>
      </c>
      <c r="L77" s="39" t="s">
        <v>994</v>
      </c>
      <c r="M77" s="39" t="s">
        <v>1847</v>
      </c>
    </row>
    <row r="78" spans="1:13" x14ac:dyDescent="0.2">
      <c r="A78" s="20" t="s">
        <v>157</v>
      </c>
      <c r="B78" s="1304"/>
      <c r="C78" s="1304"/>
      <c r="D78" s="1304"/>
      <c r="E78" s="1304"/>
      <c r="F78" s="1304"/>
      <c r="G78" s="1304"/>
      <c r="H78" s="518"/>
      <c r="J78" s="429"/>
      <c r="K78" s="39" t="s">
        <v>1901</v>
      </c>
      <c r="L78" s="39" t="s">
        <v>1844</v>
      </c>
    </row>
    <row r="79" spans="1:13" x14ac:dyDescent="0.2">
      <c r="A79" s="20" t="s">
        <v>157</v>
      </c>
      <c r="B79" s="1304"/>
      <c r="C79" s="1304"/>
      <c r="D79" s="1304"/>
      <c r="E79" s="1304"/>
      <c r="F79" s="1304"/>
      <c r="G79" s="1304"/>
      <c r="H79" s="518"/>
      <c r="J79" s="429"/>
      <c r="K79" s="39" t="s">
        <v>1902</v>
      </c>
      <c r="L79" s="39" t="s">
        <v>1854</v>
      </c>
    </row>
    <row r="80" spans="1:13" x14ac:dyDescent="0.2">
      <c r="A80" s="20" t="s">
        <v>157</v>
      </c>
      <c r="B80" s="1304"/>
      <c r="C80" s="1304"/>
      <c r="D80" s="1304"/>
      <c r="E80" s="1304"/>
      <c r="F80" s="1304"/>
      <c r="G80" s="1304"/>
      <c r="H80" s="518"/>
      <c r="J80" s="429"/>
      <c r="K80" s="39" t="s">
        <v>4967</v>
      </c>
      <c r="L80" s="39" t="s">
        <v>1844</v>
      </c>
    </row>
    <row r="81" spans="1:13" x14ac:dyDescent="0.2">
      <c r="A81" s="20" t="s">
        <v>157</v>
      </c>
      <c r="B81" s="1304"/>
      <c r="C81" s="1304"/>
      <c r="D81" s="1304"/>
      <c r="E81" s="1304"/>
      <c r="F81" s="1304"/>
      <c r="G81" s="1304"/>
      <c r="H81" s="518"/>
      <c r="J81" s="429"/>
      <c r="K81" s="39" t="s">
        <v>1903</v>
      </c>
      <c r="L81" s="39" t="s">
        <v>1854</v>
      </c>
    </row>
    <row r="82" spans="1:13" x14ac:dyDescent="0.2">
      <c r="A82" s="20" t="s">
        <v>157</v>
      </c>
      <c r="B82" s="1304"/>
      <c r="C82" s="1304"/>
      <c r="D82" s="1304"/>
      <c r="E82" s="1304"/>
      <c r="F82" s="1304"/>
      <c r="G82" s="1304"/>
      <c r="H82" s="518"/>
      <c r="J82" s="429"/>
      <c r="K82" s="39" t="s">
        <v>4968</v>
      </c>
      <c r="L82" s="39" t="s">
        <v>1852</v>
      </c>
    </row>
    <row r="83" spans="1:13" x14ac:dyDescent="0.2">
      <c r="A83" s="20" t="s">
        <v>157</v>
      </c>
      <c r="B83" s="1304"/>
      <c r="C83" s="1304"/>
      <c r="D83" s="1304"/>
      <c r="E83" s="1304"/>
      <c r="F83" s="1304"/>
      <c r="G83" s="1304"/>
      <c r="H83" s="518"/>
      <c r="J83" s="429"/>
      <c r="K83" s="39" t="s">
        <v>1904</v>
      </c>
      <c r="L83" s="39" t="s">
        <v>1844</v>
      </c>
    </row>
    <row r="84" spans="1:13" x14ac:dyDescent="0.2">
      <c r="A84" s="20" t="s">
        <v>157</v>
      </c>
      <c r="B84" s="1304"/>
      <c r="C84" s="1304"/>
      <c r="D84" s="1304"/>
      <c r="E84" s="1304"/>
      <c r="F84" s="1304"/>
      <c r="G84" s="1304"/>
      <c r="H84" s="518"/>
      <c r="J84" s="429"/>
      <c r="K84" s="39" t="s">
        <v>1905</v>
      </c>
      <c r="L84" s="39" t="s">
        <v>1854</v>
      </c>
    </row>
    <row r="85" spans="1:13" ht="15" thickBot="1" x14ac:dyDescent="0.25">
      <c r="A85" s="20" t="s">
        <v>157</v>
      </c>
      <c r="B85" s="1304"/>
      <c r="C85" s="1304"/>
      <c r="D85" s="1304"/>
      <c r="E85" s="1304"/>
      <c r="F85" s="1304"/>
      <c r="G85" s="1304"/>
      <c r="H85" s="518"/>
      <c r="J85" s="429"/>
      <c r="K85" s="39" t="s">
        <v>4969</v>
      </c>
      <c r="L85" s="39" t="s">
        <v>1852</v>
      </c>
    </row>
    <row r="86" spans="1:13" s="67" customFormat="1" ht="15" thickTop="1" x14ac:dyDescent="0.2">
      <c r="A86" s="19" t="s">
        <v>172</v>
      </c>
      <c r="B86" s="568">
        <v>93</v>
      </c>
      <c r="C86" s="568">
        <v>35</v>
      </c>
      <c r="D86" s="568">
        <v>-3</v>
      </c>
      <c r="E86" s="568">
        <v>0</v>
      </c>
      <c r="F86" s="568">
        <f>SUM(D86+E86)</f>
        <v>-3</v>
      </c>
      <c r="G86" s="568">
        <v>1506</v>
      </c>
      <c r="H86" s="524">
        <v>4</v>
      </c>
      <c r="I86" s="19">
        <v>0</v>
      </c>
      <c r="J86" s="525">
        <v>4</v>
      </c>
      <c r="K86" s="67" t="s">
        <v>1906</v>
      </c>
      <c r="L86" s="67" t="s">
        <v>1844</v>
      </c>
    </row>
    <row r="87" spans="1:13" x14ac:dyDescent="0.2">
      <c r="A87" s="20" t="s">
        <v>172</v>
      </c>
      <c r="B87" s="1304"/>
      <c r="C87" s="1304"/>
      <c r="D87" s="1304"/>
      <c r="E87" s="1304"/>
      <c r="F87" s="1304"/>
      <c r="G87" s="1304"/>
      <c r="H87" s="518"/>
      <c r="J87" s="429"/>
      <c r="K87" s="39" t="s">
        <v>1907</v>
      </c>
      <c r="L87" s="39" t="s">
        <v>994</v>
      </c>
      <c r="M87" s="39" t="s">
        <v>1847</v>
      </c>
    </row>
    <row r="88" spans="1:13" x14ac:dyDescent="0.2">
      <c r="A88" s="32" t="s">
        <v>172</v>
      </c>
      <c r="B88" s="1304"/>
      <c r="C88" s="1304"/>
      <c r="D88" s="1304"/>
      <c r="E88" s="1304"/>
      <c r="F88" s="1304"/>
      <c r="G88" s="1304"/>
      <c r="H88" s="518"/>
      <c r="J88" s="429"/>
      <c r="K88" s="39" t="s">
        <v>1908</v>
      </c>
      <c r="L88" s="39" t="s">
        <v>1844</v>
      </c>
    </row>
    <row r="89" spans="1:13" ht="15" thickBot="1" x14ac:dyDescent="0.25">
      <c r="A89" s="20" t="s">
        <v>172</v>
      </c>
      <c r="B89" s="1304"/>
      <c r="C89" s="1304"/>
      <c r="D89" s="1304"/>
      <c r="E89" s="1304"/>
      <c r="F89" s="1304"/>
      <c r="G89" s="1304"/>
      <c r="H89" s="518"/>
      <c r="J89" s="429"/>
      <c r="K89" s="39" t="s">
        <v>1909</v>
      </c>
      <c r="L89" s="39" t="s">
        <v>1844</v>
      </c>
    </row>
    <row r="90" spans="1:13" s="92" customFormat="1" ht="15.75" thickTop="1" thickBot="1" x14ac:dyDescent="0.25">
      <c r="A90" s="42" t="s">
        <v>178</v>
      </c>
      <c r="B90" s="572">
        <v>29</v>
      </c>
      <c r="C90" s="572">
        <v>9</v>
      </c>
      <c r="D90" s="572">
        <v>-1</v>
      </c>
      <c r="E90" s="572">
        <v>0</v>
      </c>
      <c r="F90" s="572">
        <f>SUM(D90+E90)</f>
        <v>-1</v>
      </c>
      <c r="G90" s="572">
        <v>246</v>
      </c>
      <c r="H90" s="528">
        <v>1</v>
      </c>
      <c r="I90" s="42">
        <v>0</v>
      </c>
      <c r="J90" s="529">
        <v>1</v>
      </c>
      <c r="K90" s="92" t="s">
        <v>1910</v>
      </c>
      <c r="L90" s="92" t="s">
        <v>994</v>
      </c>
    </row>
    <row r="91" spans="1:13" s="92" customFormat="1" ht="15.75" thickTop="1" thickBot="1" x14ac:dyDescent="0.25">
      <c r="A91" s="42" t="s">
        <v>1044</v>
      </c>
      <c r="B91" s="572">
        <v>72</v>
      </c>
      <c r="C91" s="572">
        <v>19</v>
      </c>
      <c r="D91" s="572">
        <v>-9</v>
      </c>
      <c r="E91" s="572">
        <v>0</v>
      </c>
      <c r="F91" s="572">
        <f>SUM(D91+E91)</f>
        <v>-9</v>
      </c>
      <c r="G91" s="572">
        <v>625</v>
      </c>
      <c r="H91" s="528">
        <v>1</v>
      </c>
      <c r="I91" s="42">
        <v>0</v>
      </c>
      <c r="J91" s="529">
        <v>1</v>
      </c>
      <c r="K91" s="92" t="s">
        <v>4970</v>
      </c>
      <c r="L91" s="92" t="s">
        <v>994</v>
      </c>
    </row>
    <row r="92" spans="1:13" s="67" customFormat="1" ht="15" thickTop="1" x14ac:dyDescent="0.2">
      <c r="A92" s="19" t="s">
        <v>180</v>
      </c>
      <c r="B92" s="568">
        <v>49</v>
      </c>
      <c r="C92" s="568">
        <v>12</v>
      </c>
      <c r="D92" s="568">
        <v>-6</v>
      </c>
      <c r="E92" s="568">
        <v>1</v>
      </c>
      <c r="F92" s="568">
        <f>SUM(D92+E92)</f>
        <v>-5</v>
      </c>
      <c r="G92" s="568">
        <v>108</v>
      </c>
      <c r="H92" s="524">
        <v>5</v>
      </c>
      <c r="I92" s="19">
        <v>1</v>
      </c>
      <c r="J92" s="525">
        <v>6</v>
      </c>
      <c r="K92" s="67" t="s">
        <v>1911</v>
      </c>
      <c r="L92" s="67" t="s">
        <v>1844</v>
      </c>
    </row>
    <row r="93" spans="1:13" x14ac:dyDescent="0.2">
      <c r="A93" s="32" t="s">
        <v>180</v>
      </c>
      <c r="B93" s="1304"/>
      <c r="C93" s="1304"/>
      <c r="D93" s="1304"/>
      <c r="E93" s="1304"/>
      <c r="F93" s="1304"/>
      <c r="G93" s="1304"/>
      <c r="H93" s="518"/>
      <c r="J93" s="429"/>
      <c r="K93" s="39" t="s">
        <v>4971</v>
      </c>
      <c r="L93" s="39" t="s">
        <v>1854</v>
      </c>
    </row>
    <row r="94" spans="1:13" ht="12.75" customHeight="1" x14ac:dyDescent="0.2">
      <c r="A94" s="3054" t="s">
        <v>180</v>
      </c>
      <c r="B94" s="3055"/>
      <c r="C94" s="3055"/>
      <c r="D94" s="3055"/>
      <c r="E94" s="3055"/>
      <c r="F94" s="3055"/>
      <c r="G94" s="3055"/>
      <c r="H94" s="3056"/>
      <c r="I94" s="3057"/>
      <c r="J94" s="3058"/>
      <c r="K94" s="490" t="s">
        <v>1912</v>
      </c>
      <c r="L94" s="490" t="s">
        <v>1854</v>
      </c>
      <c r="M94" s="490" t="s">
        <v>1913</v>
      </c>
    </row>
    <row r="95" spans="1:13" x14ac:dyDescent="0.2">
      <c r="A95" s="20" t="s">
        <v>180</v>
      </c>
      <c r="B95" s="1304"/>
      <c r="C95" s="1304"/>
      <c r="D95" s="1304"/>
      <c r="E95" s="1304"/>
      <c r="F95" s="1304"/>
      <c r="G95" s="1304"/>
      <c r="H95" s="518"/>
      <c r="J95" s="429"/>
      <c r="K95" s="39" t="s">
        <v>1914</v>
      </c>
      <c r="L95" s="39" t="s">
        <v>994</v>
      </c>
    </row>
    <row r="96" spans="1:13" x14ac:dyDescent="0.2">
      <c r="A96" s="20" t="s">
        <v>180</v>
      </c>
      <c r="B96" s="1304"/>
      <c r="C96" s="1304"/>
      <c r="D96" s="1304"/>
      <c r="E96" s="1304"/>
      <c r="F96" s="1304"/>
      <c r="G96" s="1304"/>
      <c r="H96" s="518"/>
      <c r="J96" s="429"/>
      <c r="K96" s="39" t="s">
        <v>1915</v>
      </c>
      <c r="L96" s="39" t="s">
        <v>994</v>
      </c>
    </row>
    <row r="97" spans="1:13" ht="15" thickBot="1" x14ac:dyDescent="0.25">
      <c r="A97" s="20" t="s">
        <v>180</v>
      </c>
      <c r="B97" s="1304"/>
      <c r="C97" s="1304"/>
      <c r="D97" s="1304"/>
      <c r="E97" s="1304"/>
      <c r="F97" s="1304"/>
      <c r="G97" s="1304"/>
      <c r="H97" s="518"/>
      <c r="J97" s="429"/>
      <c r="K97" s="39" t="s">
        <v>4972</v>
      </c>
      <c r="L97" s="39" t="s">
        <v>1852</v>
      </c>
    </row>
    <row r="98" spans="1:13" s="67" customFormat="1" ht="15" thickTop="1" x14ac:dyDescent="0.2">
      <c r="A98" s="19" t="s">
        <v>191</v>
      </c>
      <c r="B98" s="568">
        <v>84</v>
      </c>
      <c r="C98" s="568">
        <v>12</v>
      </c>
      <c r="D98" s="568">
        <v>0</v>
      </c>
      <c r="E98" s="568">
        <v>1</v>
      </c>
      <c r="F98" s="568">
        <f>SUM(D98+E98)</f>
        <v>1</v>
      </c>
      <c r="G98" s="568">
        <v>537</v>
      </c>
      <c r="H98" s="524">
        <v>4</v>
      </c>
      <c r="I98" s="19">
        <v>0</v>
      </c>
      <c r="J98" s="525">
        <v>4</v>
      </c>
      <c r="K98" s="67" t="s">
        <v>4973</v>
      </c>
      <c r="L98" s="67" t="s">
        <v>1844</v>
      </c>
    </row>
    <row r="99" spans="1:13" x14ac:dyDescent="0.2">
      <c r="A99" s="20" t="s">
        <v>191</v>
      </c>
      <c r="B99" s="1304"/>
      <c r="C99" s="1304"/>
      <c r="D99" s="1304"/>
      <c r="E99" s="1304"/>
      <c r="F99" s="1304"/>
      <c r="G99" s="1304"/>
      <c r="H99" s="518"/>
      <c r="J99" s="429"/>
      <c r="K99" s="39" t="s">
        <v>1916</v>
      </c>
      <c r="L99" s="39" t="s">
        <v>1854</v>
      </c>
      <c r="M99" s="39" t="s">
        <v>1917</v>
      </c>
    </row>
    <row r="100" spans="1:13" x14ac:dyDescent="0.2">
      <c r="A100" s="20" t="s">
        <v>191</v>
      </c>
      <c r="B100" s="1304"/>
      <c r="C100" s="1304"/>
      <c r="D100" s="1304"/>
      <c r="E100" s="1304"/>
      <c r="F100" s="1304"/>
      <c r="G100" s="1304"/>
      <c r="H100" s="518"/>
      <c r="J100" s="429"/>
      <c r="K100" s="39" t="s">
        <v>1918</v>
      </c>
      <c r="L100" s="39" t="s">
        <v>994</v>
      </c>
    </row>
    <row r="101" spans="1:13" ht="15" thickBot="1" x14ac:dyDescent="0.25">
      <c r="A101" s="20" t="s">
        <v>191</v>
      </c>
      <c r="B101" s="1304"/>
      <c r="C101" s="1304"/>
      <c r="D101" s="1304"/>
      <c r="E101" s="1304"/>
      <c r="F101" s="1304"/>
      <c r="G101" s="1304"/>
      <c r="H101" s="518"/>
      <c r="J101" s="429"/>
      <c r="K101" s="39" t="s">
        <v>1919</v>
      </c>
      <c r="L101" s="39" t="s">
        <v>1844</v>
      </c>
    </row>
    <row r="102" spans="1:13" s="2932" customFormat="1" ht="15.75" thickTop="1" thickBot="1" x14ac:dyDescent="0.25">
      <c r="A102" s="43" t="s">
        <v>1920</v>
      </c>
      <c r="B102" s="571">
        <v>1</v>
      </c>
      <c r="C102" s="571">
        <v>1</v>
      </c>
      <c r="D102" s="571">
        <v>0</v>
      </c>
      <c r="E102" s="571">
        <v>0</v>
      </c>
      <c r="F102" s="571">
        <f>SUM(D102+E102)</f>
        <v>0</v>
      </c>
      <c r="G102" s="571">
        <v>0</v>
      </c>
      <c r="H102" s="2514">
        <v>1</v>
      </c>
      <c r="I102" s="155">
        <v>0</v>
      </c>
      <c r="J102" s="3046">
        <v>1</v>
      </c>
      <c r="K102" s="2932" t="s">
        <v>1921</v>
      </c>
      <c r="L102" s="2932" t="s">
        <v>1856</v>
      </c>
    </row>
    <row r="103" spans="1:13" s="67" customFormat="1" ht="15" thickTop="1" x14ac:dyDescent="0.2">
      <c r="A103" s="19" t="s">
        <v>203</v>
      </c>
      <c r="B103" s="568">
        <v>117</v>
      </c>
      <c r="C103" s="568">
        <v>39</v>
      </c>
      <c r="D103" s="568">
        <v>-9</v>
      </c>
      <c r="E103" s="568">
        <v>2</v>
      </c>
      <c r="F103" s="568">
        <f>SUM(D103+E103)</f>
        <v>-7</v>
      </c>
      <c r="G103" s="2486">
        <v>136</v>
      </c>
      <c r="H103" s="524">
        <v>4</v>
      </c>
      <c r="I103" s="19">
        <v>0</v>
      </c>
      <c r="J103" s="525">
        <v>4</v>
      </c>
      <c r="K103" s="67" t="s">
        <v>4974</v>
      </c>
      <c r="L103" s="67" t="s">
        <v>1852</v>
      </c>
    </row>
    <row r="104" spans="1:13" x14ac:dyDescent="0.2">
      <c r="A104" s="20" t="s">
        <v>203</v>
      </c>
      <c r="B104" s="1304"/>
      <c r="C104" s="1304"/>
      <c r="D104" s="1304"/>
      <c r="E104" s="1304"/>
      <c r="F104" s="1304"/>
      <c r="G104" s="1304"/>
      <c r="H104" s="518"/>
      <c r="J104" s="429"/>
      <c r="K104" s="39" t="s">
        <v>4975</v>
      </c>
      <c r="L104" s="39" t="s">
        <v>1852</v>
      </c>
    </row>
    <row r="105" spans="1:13" x14ac:dyDescent="0.2">
      <c r="A105" s="20" t="s">
        <v>203</v>
      </c>
      <c r="B105" s="1304"/>
      <c r="C105" s="1304"/>
      <c r="D105" s="1304"/>
      <c r="E105" s="1304"/>
      <c r="F105" s="1304"/>
      <c r="G105" s="1304"/>
      <c r="H105" s="518"/>
      <c r="J105" s="429"/>
      <c r="K105" s="39" t="s">
        <v>1922</v>
      </c>
      <c r="L105" s="39" t="s">
        <v>1852</v>
      </c>
    </row>
    <row r="106" spans="1:13" ht="15" thickBot="1" x14ac:dyDescent="0.25">
      <c r="A106" s="20" t="s">
        <v>203</v>
      </c>
      <c r="B106" s="1304"/>
      <c r="C106" s="1304"/>
      <c r="D106" s="1304"/>
      <c r="E106" s="1304"/>
      <c r="F106" s="1304"/>
      <c r="G106" s="1304"/>
      <c r="H106" s="518"/>
      <c r="J106" s="429"/>
      <c r="K106" s="39" t="s">
        <v>1923</v>
      </c>
      <c r="L106" s="39" t="s">
        <v>1852</v>
      </c>
    </row>
    <row r="107" spans="1:13" s="67" customFormat="1" ht="15" thickTop="1" x14ac:dyDescent="0.2">
      <c r="A107" s="19" t="s">
        <v>208</v>
      </c>
      <c r="B107" s="568">
        <v>111</v>
      </c>
      <c r="C107" s="568">
        <v>48</v>
      </c>
      <c r="D107" s="568">
        <v>-10</v>
      </c>
      <c r="E107" s="568">
        <v>1</v>
      </c>
      <c r="F107" s="568">
        <f>SUM(D107+E107)</f>
        <v>-9</v>
      </c>
      <c r="G107" s="568">
        <v>1147</v>
      </c>
      <c r="H107" s="524">
        <v>2</v>
      </c>
      <c r="I107" s="19">
        <v>0</v>
      </c>
      <c r="J107" s="525">
        <v>2</v>
      </c>
      <c r="K107" s="67" t="s">
        <v>1924</v>
      </c>
      <c r="L107" s="67" t="s">
        <v>994</v>
      </c>
      <c r="M107" s="67" t="s">
        <v>1847</v>
      </c>
    </row>
    <row r="108" spans="1:13" ht="15" thickBot="1" x14ac:dyDescent="0.25">
      <c r="A108" s="20" t="s">
        <v>208</v>
      </c>
      <c r="B108" s="1304"/>
      <c r="C108" s="1304"/>
      <c r="D108" s="1304"/>
      <c r="E108" s="1304"/>
      <c r="F108" s="1304"/>
      <c r="G108" s="1304"/>
      <c r="H108" s="518"/>
      <c r="J108" s="429"/>
      <c r="K108" s="39" t="s">
        <v>1925</v>
      </c>
      <c r="L108" s="39" t="s">
        <v>1148</v>
      </c>
    </row>
    <row r="109" spans="1:13" s="67" customFormat="1" ht="15" thickTop="1" x14ac:dyDescent="0.2">
      <c r="A109" s="19" t="s">
        <v>1926</v>
      </c>
      <c r="B109" s="568">
        <v>138</v>
      </c>
      <c r="C109" s="568">
        <v>32</v>
      </c>
      <c r="D109" s="568">
        <v>-4</v>
      </c>
      <c r="E109" s="568">
        <v>1</v>
      </c>
      <c r="F109" s="568">
        <f>SUM(D109+E109)</f>
        <v>-3</v>
      </c>
      <c r="G109" s="568">
        <v>1459</v>
      </c>
      <c r="H109" s="524">
        <v>3</v>
      </c>
      <c r="I109" s="19">
        <v>0</v>
      </c>
      <c r="J109" s="525">
        <v>3</v>
      </c>
      <c r="K109" s="67" t="s">
        <v>4976</v>
      </c>
      <c r="L109" s="67" t="s">
        <v>1844</v>
      </c>
    </row>
    <row r="110" spans="1:13" x14ac:dyDescent="0.2">
      <c r="A110" s="20" t="s">
        <v>1926</v>
      </c>
      <c r="B110" s="1304"/>
      <c r="C110" s="1304"/>
      <c r="D110" s="1304"/>
      <c r="E110" s="1304"/>
      <c r="F110" s="1304"/>
      <c r="G110" s="1304"/>
      <c r="H110" s="518"/>
      <c r="J110" s="429"/>
      <c r="K110" s="39" t="s">
        <v>1927</v>
      </c>
      <c r="L110" s="39" t="s">
        <v>1844</v>
      </c>
    </row>
    <row r="111" spans="1:13" ht="15" thickBot="1" x14ac:dyDescent="0.25">
      <c r="A111" s="20" t="s">
        <v>1926</v>
      </c>
      <c r="B111" s="1304"/>
      <c r="C111" s="1304"/>
      <c r="D111" s="1304"/>
      <c r="E111" s="1304"/>
      <c r="F111" s="1304"/>
      <c r="G111" s="1304"/>
      <c r="H111" s="518"/>
      <c r="J111" s="429"/>
      <c r="K111" s="39" t="s">
        <v>1928</v>
      </c>
      <c r="L111" s="39" t="s">
        <v>994</v>
      </c>
    </row>
    <row r="112" spans="1:13" s="67" customFormat="1" ht="15.75" thickTop="1" thickBot="1" x14ac:dyDescent="0.25">
      <c r="A112" s="19" t="s">
        <v>1929</v>
      </c>
      <c r="B112" s="568">
        <v>1</v>
      </c>
      <c r="C112" s="568">
        <v>1</v>
      </c>
      <c r="D112" s="568">
        <v>0</v>
      </c>
      <c r="E112" s="568">
        <v>0</v>
      </c>
      <c r="F112" s="568">
        <f>SUM(D112+E112)</f>
        <v>0</v>
      </c>
      <c r="G112" s="568">
        <v>0</v>
      </c>
      <c r="H112" s="524">
        <v>1</v>
      </c>
      <c r="I112" s="19">
        <v>0</v>
      </c>
      <c r="J112" s="525">
        <v>1</v>
      </c>
      <c r="K112" s="67" t="s">
        <v>1930</v>
      </c>
      <c r="L112" s="67" t="s">
        <v>1854</v>
      </c>
    </row>
    <row r="113" spans="1:13" s="67" customFormat="1" ht="15" thickTop="1" x14ac:dyDescent="0.2">
      <c r="A113" s="19" t="s">
        <v>210</v>
      </c>
      <c r="B113" s="568">
        <v>57</v>
      </c>
      <c r="C113" s="568">
        <v>33</v>
      </c>
      <c r="D113" s="568">
        <v>-9</v>
      </c>
      <c r="E113" s="2486">
        <v>2</v>
      </c>
      <c r="F113" s="568">
        <f>SUM(D113+E113)</f>
        <v>-7</v>
      </c>
      <c r="G113" s="568">
        <v>146</v>
      </c>
      <c r="H113" s="524">
        <v>4</v>
      </c>
      <c r="I113" s="19">
        <v>0</v>
      </c>
      <c r="J113" s="525">
        <v>4</v>
      </c>
      <c r="K113" s="67" t="s">
        <v>1931</v>
      </c>
      <c r="L113" s="67" t="s">
        <v>1844</v>
      </c>
      <c r="M113" s="67" t="s">
        <v>1847</v>
      </c>
    </row>
    <row r="114" spans="1:13" x14ac:dyDescent="0.2">
      <c r="A114" s="20" t="s">
        <v>210</v>
      </c>
      <c r="B114" s="1304"/>
      <c r="C114" s="1304"/>
      <c r="D114" s="1304"/>
      <c r="E114" s="1304"/>
      <c r="F114" s="1304"/>
      <c r="G114" s="1304"/>
      <c r="H114" s="518"/>
      <c r="J114" s="429"/>
      <c r="K114" s="39" t="s">
        <v>1932</v>
      </c>
      <c r="L114" s="39" t="s">
        <v>1844</v>
      </c>
    </row>
    <row r="115" spans="1:13" x14ac:dyDescent="0.2">
      <c r="A115" s="20" t="s">
        <v>210</v>
      </c>
      <c r="B115" s="1304"/>
      <c r="C115" s="1304"/>
      <c r="D115" s="1304"/>
      <c r="E115" s="1304"/>
      <c r="F115" s="1304"/>
      <c r="G115" s="1304"/>
      <c r="H115" s="518"/>
      <c r="J115" s="429"/>
      <c r="K115" s="39" t="s">
        <v>1933</v>
      </c>
      <c r="L115" s="39" t="s">
        <v>1844</v>
      </c>
    </row>
    <row r="116" spans="1:13" ht="15" thickBot="1" x14ac:dyDescent="0.25">
      <c r="A116" s="20" t="s">
        <v>210</v>
      </c>
      <c r="B116" s="1304"/>
      <c r="C116" s="1304"/>
      <c r="D116" s="1304"/>
      <c r="E116" s="1304"/>
      <c r="F116" s="1304"/>
      <c r="G116" s="1304"/>
      <c r="H116" s="518"/>
      <c r="J116" s="429"/>
      <c r="K116" s="39" t="s">
        <v>1934</v>
      </c>
      <c r="L116" s="39" t="s">
        <v>1844</v>
      </c>
    </row>
    <row r="117" spans="1:13" s="67" customFormat="1" ht="15" thickTop="1" x14ac:dyDescent="0.2">
      <c r="A117" s="43" t="s">
        <v>219</v>
      </c>
      <c r="B117" s="571">
        <v>17</v>
      </c>
      <c r="C117" s="571">
        <v>4</v>
      </c>
      <c r="D117" s="571">
        <v>0</v>
      </c>
      <c r="E117" s="571">
        <v>0</v>
      </c>
      <c r="F117" s="571">
        <f>SUM(D117+E117)</f>
        <v>0</v>
      </c>
      <c r="G117" s="571">
        <v>79</v>
      </c>
      <c r="H117" s="526">
        <v>3</v>
      </c>
      <c r="I117" s="43">
        <v>0</v>
      </c>
      <c r="J117" s="527">
        <v>3</v>
      </c>
      <c r="K117" s="67" t="s">
        <v>1935</v>
      </c>
      <c r="L117" s="67" t="s">
        <v>1852</v>
      </c>
    </row>
    <row r="118" spans="1:13" x14ac:dyDescent="0.2">
      <c r="A118" s="20" t="s">
        <v>219</v>
      </c>
      <c r="B118" s="1304"/>
      <c r="C118" s="1304"/>
      <c r="D118" s="1304"/>
      <c r="E118" s="1304"/>
      <c r="F118" s="1304"/>
      <c r="G118" s="1304"/>
      <c r="H118" s="518"/>
      <c r="J118" s="429"/>
      <c r="K118" s="39" t="s">
        <v>4977</v>
      </c>
      <c r="L118" s="39" t="s">
        <v>994</v>
      </c>
    </row>
    <row r="119" spans="1:13" ht="15" thickBot="1" x14ac:dyDescent="0.25">
      <c r="A119" s="20" t="s">
        <v>219</v>
      </c>
      <c r="B119" s="1304"/>
      <c r="C119" s="1304"/>
      <c r="D119" s="1304"/>
      <c r="E119" s="1304"/>
      <c r="F119" s="1304"/>
      <c r="G119" s="1304"/>
      <c r="H119" s="518"/>
      <c r="J119" s="429"/>
      <c r="K119" s="39" t="s">
        <v>1936</v>
      </c>
      <c r="L119" s="39" t="s">
        <v>994</v>
      </c>
    </row>
    <row r="120" spans="1:13" s="67" customFormat="1" ht="15" thickTop="1" x14ac:dyDescent="0.2">
      <c r="A120" s="19" t="s">
        <v>222</v>
      </c>
      <c r="B120" s="568">
        <v>400</v>
      </c>
      <c r="C120" s="568">
        <v>233</v>
      </c>
      <c r="D120" s="568">
        <v>-46</v>
      </c>
      <c r="E120" s="568">
        <v>-7</v>
      </c>
      <c r="F120" s="568">
        <f>SUM(D120+E120)</f>
        <v>-53</v>
      </c>
      <c r="G120" s="568">
        <v>562</v>
      </c>
      <c r="H120" s="524">
        <v>8</v>
      </c>
      <c r="I120" s="19">
        <v>1</v>
      </c>
      <c r="J120" s="525">
        <v>9</v>
      </c>
      <c r="K120" s="67" t="s">
        <v>1937</v>
      </c>
      <c r="L120" s="67" t="s">
        <v>1844</v>
      </c>
    </row>
    <row r="121" spans="1:13" x14ac:dyDescent="0.2">
      <c r="A121" s="20" t="s">
        <v>222</v>
      </c>
      <c r="B121" s="1304"/>
      <c r="C121" s="1304"/>
      <c r="D121" s="1304"/>
      <c r="E121" s="1304"/>
      <c r="F121" s="1304"/>
      <c r="G121" s="1304"/>
      <c r="H121" s="518"/>
      <c r="J121" s="429"/>
      <c r="K121" s="39" t="s">
        <v>1938</v>
      </c>
      <c r="L121" s="39" t="s">
        <v>1852</v>
      </c>
    </row>
    <row r="122" spans="1:13" x14ac:dyDescent="0.2">
      <c r="A122" s="20" t="s">
        <v>222</v>
      </c>
      <c r="B122" s="1304"/>
      <c r="C122" s="1304"/>
      <c r="D122" s="1304"/>
      <c r="E122" s="1304"/>
      <c r="F122" s="1304"/>
      <c r="G122" s="1304"/>
      <c r="H122" s="518"/>
      <c r="J122" s="429"/>
      <c r="K122" s="39" t="s">
        <v>1939</v>
      </c>
      <c r="L122" s="39" t="s">
        <v>1846</v>
      </c>
    </row>
    <row r="123" spans="1:13" x14ac:dyDescent="0.2">
      <c r="A123" s="20" t="s">
        <v>222</v>
      </c>
      <c r="B123" s="1304"/>
      <c r="C123" s="1304"/>
      <c r="D123" s="1304"/>
      <c r="E123" s="1304"/>
      <c r="F123" s="1304"/>
      <c r="G123" s="1304"/>
      <c r="H123" s="518"/>
      <c r="J123" s="429"/>
      <c r="K123" s="39" t="s">
        <v>1940</v>
      </c>
      <c r="L123" s="39" t="s">
        <v>1852</v>
      </c>
    </row>
    <row r="124" spans="1:13" x14ac:dyDescent="0.2">
      <c r="A124" s="20" t="s">
        <v>222</v>
      </c>
      <c r="B124" s="1304"/>
      <c r="C124" s="1304"/>
      <c r="D124" s="1304"/>
      <c r="E124" s="1304"/>
      <c r="F124" s="1304"/>
      <c r="G124" s="1304"/>
      <c r="H124" s="518"/>
      <c r="J124" s="429"/>
      <c r="K124" s="39" t="s">
        <v>4978</v>
      </c>
      <c r="L124" s="39" t="s">
        <v>1844</v>
      </c>
    </row>
    <row r="125" spans="1:13" ht="12.75" customHeight="1" x14ac:dyDescent="0.2">
      <c r="A125" s="3054" t="s">
        <v>222</v>
      </c>
      <c r="B125" s="3055"/>
      <c r="C125" s="3055"/>
      <c r="D125" s="3055"/>
      <c r="E125" s="3055"/>
      <c r="F125" s="3055"/>
      <c r="G125" s="3055"/>
      <c r="H125" s="3056"/>
      <c r="I125" s="3057"/>
      <c r="J125" s="3058"/>
      <c r="K125" s="490" t="s">
        <v>4944</v>
      </c>
      <c r="L125" s="490" t="s">
        <v>1941</v>
      </c>
      <c r="M125" s="490" t="s">
        <v>1913</v>
      </c>
    </row>
    <row r="126" spans="1:13" x14ac:dyDescent="0.2">
      <c r="A126" s="20" t="s">
        <v>222</v>
      </c>
      <c r="B126" s="1304"/>
      <c r="C126" s="1304"/>
      <c r="D126" s="1304"/>
      <c r="E126" s="1304"/>
      <c r="F126" s="1304"/>
      <c r="G126" s="1304"/>
      <c r="H126" s="518"/>
      <c r="J126" s="429"/>
      <c r="K126" s="39" t="s">
        <v>1942</v>
      </c>
      <c r="L126" s="39" t="s">
        <v>1854</v>
      </c>
    </row>
    <row r="127" spans="1:13" x14ac:dyDescent="0.2">
      <c r="A127" s="20" t="s">
        <v>222</v>
      </c>
      <c r="B127" s="1304"/>
      <c r="C127" s="1304"/>
      <c r="D127" s="1304"/>
      <c r="E127" s="1304"/>
      <c r="F127" s="1304"/>
      <c r="G127" s="1304"/>
      <c r="H127" s="518"/>
      <c r="J127" s="429"/>
      <c r="K127" s="39" t="s">
        <v>1943</v>
      </c>
      <c r="L127" s="39" t="s">
        <v>994</v>
      </c>
    </row>
    <row r="128" spans="1:13" ht="15" thickBot="1" x14ac:dyDescent="0.25">
      <c r="A128" s="20" t="s">
        <v>222</v>
      </c>
      <c r="B128" s="1304"/>
      <c r="C128" s="1304"/>
      <c r="D128" s="1304"/>
      <c r="E128" s="1304"/>
      <c r="F128" s="1304"/>
      <c r="G128" s="1304"/>
      <c r="H128" s="518"/>
      <c r="J128" s="429"/>
      <c r="K128" s="39" t="s">
        <v>1944</v>
      </c>
      <c r="L128" s="39" t="s">
        <v>1846</v>
      </c>
    </row>
    <row r="129" spans="1:13" s="67" customFormat="1" ht="15.75" thickTop="1" thickBot="1" x14ac:dyDescent="0.25">
      <c r="A129" s="19" t="s">
        <v>1945</v>
      </c>
      <c r="B129" s="570"/>
      <c r="C129" s="568">
        <v>0</v>
      </c>
      <c r="D129" s="570"/>
      <c r="E129" s="570"/>
      <c r="F129" s="570"/>
      <c r="G129" s="570"/>
      <c r="H129" s="524">
        <v>1</v>
      </c>
      <c r="I129" s="19">
        <v>0</v>
      </c>
      <c r="J129" s="525">
        <v>1</v>
      </c>
      <c r="K129" s="67" t="s">
        <v>1946</v>
      </c>
      <c r="L129" s="67" t="s">
        <v>1844</v>
      </c>
      <c r="M129" s="67" t="s">
        <v>1019</v>
      </c>
    </row>
    <row r="130" spans="1:13" s="67" customFormat="1" ht="15" thickTop="1" x14ac:dyDescent="0.2">
      <c r="A130" s="19" t="s">
        <v>258</v>
      </c>
      <c r="B130" s="568">
        <v>1205</v>
      </c>
      <c r="C130" s="568">
        <v>219</v>
      </c>
      <c r="D130" s="568">
        <v>-35</v>
      </c>
      <c r="E130" s="568">
        <v>-187</v>
      </c>
      <c r="F130" s="568">
        <f>SUM(D130+E130)</f>
        <v>-222</v>
      </c>
      <c r="G130" s="568">
        <v>2455</v>
      </c>
      <c r="H130" s="524">
        <v>30</v>
      </c>
      <c r="I130" s="19">
        <v>1</v>
      </c>
      <c r="J130" s="525">
        <v>31</v>
      </c>
      <c r="K130" s="67" t="s">
        <v>1947</v>
      </c>
      <c r="L130" s="67" t="s">
        <v>1854</v>
      </c>
    </row>
    <row r="131" spans="1:13" x14ac:dyDescent="0.2">
      <c r="A131" s="20" t="s">
        <v>258</v>
      </c>
      <c r="B131" s="1304"/>
      <c r="C131" s="1304"/>
      <c r="D131" s="1304"/>
      <c r="E131" s="1304"/>
      <c r="F131" s="1304"/>
      <c r="G131" s="1304"/>
      <c r="H131" s="518"/>
      <c r="J131" s="429"/>
      <c r="K131" s="39" t="s">
        <v>1948</v>
      </c>
      <c r="L131" s="39" t="s">
        <v>1854</v>
      </c>
    </row>
    <row r="132" spans="1:13" x14ac:dyDescent="0.2">
      <c r="A132" s="20" t="s">
        <v>258</v>
      </c>
      <c r="B132" s="1304"/>
      <c r="C132" s="1304"/>
      <c r="D132" s="1304"/>
      <c r="E132" s="1304"/>
      <c r="F132" s="1304"/>
      <c r="G132" s="1304"/>
      <c r="H132" s="518"/>
      <c r="J132" s="429"/>
      <c r="K132" s="39" t="s">
        <v>1949</v>
      </c>
      <c r="L132" s="39" t="s">
        <v>1854</v>
      </c>
      <c r="M132" s="39" t="s">
        <v>1950</v>
      </c>
    </row>
    <row r="133" spans="1:13" ht="12.75" customHeight="1" x14ac:dyDescent="0.2">
      <c r="A133" s="3059" t="s">
        <v>258</v>
      </c>
      <c r="B133" s="3055"/>
      <c r="C133" s="3055"/>
      <c r="D133" s="3055"/>
      <c r="E133" s="3055"/>
      <c r="F133" s="3055"/>
      <c r="G133" s="3055"/>
      <c r="H133" s="3056"/>
      <c r="I133" s="3057"/>
      <c r="J133" s="3058"/>
      <c r="K133" s="490" t="s">
        <v>1951</v>
      </c>
      <c r="L133" s="490" t="s">
        <v>1941</v>
      </c>
      <c r="M133" s="490" t="s">
        <v>1913</v>
      </c>
    </row>
    <row r="134" spans="1:13" x14ac:dyDescent="0.2">
      <c r="A134" s="20" t="s">
        <v>258</v>
      </c>
      <c r="B134" s="1304"/>
      <c r="C134" s="1304"/>
      <c r="D134" s="1304"/>
      <c r="E134" s="1304"/>
      <c r="F134" s="1304"/>
      <c r="G134" s="1304"/>
      <c r="H134" s="518"/>
      <c r="J134" s="429"/>
      <c r="K134" s="39" t="s">
        <v>1952</v>
      </c>
      <c r="L134" s="39" t="s">
        <v>1854</v>
      </c>
    </row>
    <row r="135" spans="1:13" x14ac:dyDescent="0.2">
      <c r="A135" s="20" t="s">
        <v>258</v>
      </c>
      <c r="B135" s="1304"/>
      <c r="C135" s="1304"/>
      <c r="D135" s="1304"/>
      <c r="E135" s="1304"/>
      <c r="F135" s="1304"/>
      <c r="G135" s="1304"/>
      <c r="H135" s="518"/>
      <c r="J135" s="429"/>
      <c r="K135" s="39" t="s">
        <v>1953</v>
      </c>
      <c r="L135" s="39" t="s">
        <v>1941</v>
      </c>
    </row>
    <row r="136" spans="1:13" x14ac:dyDescent="0.2">
      <c r="A136" s="20" t="s">
        <v>258</v>
      </c>
      <c r="B136" s="1304"/>
      <c r="C136" s="1304"/>
      <c r="D136" s="1304"/>
      <c r="E136" s="1304"/>
      <c r="F136" s="1304"/>
      <c r="G136" s="1304"/>
      <c r="H136" s="518"/>
      <c r="J136" s="429"/>
      <c r="K136" s="39" t="s">
        <v>1954</v>
      </c>
      <c r="L136" s="39" t="s">
        <v>1862</v>
      </c>
    </row>
    <row r="137" spans="1:13" x14ac:dyDescent="0.2">
      <c r="A137" s="20" t="s">
        <v>258</v>
      </c>
      <c r="B137" s="1304"/>
      <c r="C137" s="1304"/>
      <c r="D137" s="1304"/>
      <c r="E137" s="1304"/>
      <c r="F137" s="1304"/>
      <c r="G137" s="1304"/>
      <c r="H137" s="518"/>
      <c r="J137" s="429"/>
      <c r="K137" s="39" t="s">
        <v>1955</v>
      </c>
      <c r="L137" s="39" t="s">
        <v>1148</v>
      </c>
      <c r="M137" s="39" t="s">
        <v>1847</v>
      </c>
    </row>
    <row r="138" spans="1:13" x14ac:dyDescent="0.2">
      <c r="A138" s="20" t="s">
        <v>258</v>
      </c>
      <c r="B138" s="1304"/>
      <c r="C138" s="1304"/>
      <c r="D138" s="1304"/>
      <c r="E138" s="1304"/>
      <c r="F138" s="1304"/>
      <c r="G138" s="1304"/>
      <c r="H138" s="518"/>
      <c r="J138" s="429"/>
      <c r="K138" s="39" t="s">
        <v>1956</v>
      </c>
      <c r="L138" s="39" t="s">
        <v>1854</v>
      </c>
    </row>
    <row r="139" spans="1:13" x14ac:dyDescent="0.2">
      <c r="A139" s="20" t="s">
        <v>258</v>
      </c>
      <c r="B139" s="1304"/>
      <c r="C139" s="1304"/>
      <c r="D139" s="1304"/>
      <c r="E139" s="1304"/>
      <c r="F139" s="1304"/>
      <c r="G139" s="1304"/>
      <c r="H139" s="518"/>
      <c r="J139" s="429"/>
      <c r="K139" s="39" t="s">
        <v>4979</v>
      </c>
      <c r="L139" s="39" t="s">
        <v>1862</v>
      </c>
    </row>
    <row r="140" spans="1:13" x14ac:dyDescent="0.2">
      <c r="A140" s="20" t="s">
        <v>258</v>
      </c>
      <c r="B140" s="1304"/>
      <c r="C140" s="1304"/>
      <c r="D140" s="1304"/>
      <c r="E140" s="1304"/>
      <c r="F140" s="1304"/>
      <c r="G140" s="1304"/>
      <c r="H140" s="518"/>
      <c r="J140" s="429"/>
      <c r="K140" s="39" t="s">
        <v>1957</v>
      </c>
      <c r="L140" s="39" t="s">
        <v>1852</v>
      </c>
      <c r="M140" s="39" t="s">
        <v>1958</v>
      </c>
    </row>
    <row r="141" spans="1:13" x14ac:dyDescent="0.2">
      <c r="A141" s="20" t="s">
        <v>258</v>
      </c>
      <c r="B141" s="1304"/>
      <c r="C141" s="1304"/>
      <c r="D141" s="1304"/>
      <c r="E141" s="1304"/>
      <c r="F141" s="1304"/>
      <c r="G141" s="1304"/>
      <c r="H141" s="518"/>
      <c r="J141" s="429"/>
      <c r="K141" s="39" t="s">
        <v>1959</v>
      </c>
      <c r="L141" s="39" t="s">
        <v>1854</v>
      </c>
    </row>
    <row r="142" spans="1:13" x14ac:dyDescent="0.2">
      <c r="A142" s="20" t="s">
        <v>258</v>
      </c>
      <c r="B142" s="1304"/>
      <c r="C142" s="1304"/>
      <c r="D142" s="1304"/>
      <c r="E142" s="1304"/>
      <c r="F142" s="1304"/>
      <c r="G142" s="1304"/>
      <c r="H142" s="518"/>
      <c r="J142" s="429"/>
      <c r="K142" s="39" t="s">
        <v>1960</v>
      </c>
      <c r="L142" s="39" t="s">
        <v>1862</v>
      </c>
    </row>
    <row r="143" spans="1:13" x14ac:dyDescent="0.2">
      <c r="A143" s="20" t="s">
        <v>258</v>
      </c>
      <c r="B143" s="1304"/>
      <c r="C143" s="1304"/>
      <c r="D143" s="1304"/>
      <c r="E143" s="1304"/>
      <c r="F143" s="1304"/>
      <c r="G143" s="1304"/>
      <c r="H143" s="518"/>
      <c r="J143" s="429"/>
      <c r="K143" s="39" t="s">
        <v>1961</v>
      </c>
      <c r="L143" s="39" t="s">
        <v>994</v>
      </c>
      <c r="M143" s="39" t="s">
        <v>1847</v>
      </c>
    </row>
    <row r="144" spans="1:13" x14ac:dyDescent="0.2">
      <c r="A144" s="20" t="s">
        <v>258</v>
      </c>
      <c r="B144" s="1304"/>
      <c r="C144" s="1304"/>
      <c r="D144" s="1304"/>
      <c r="E144" s="1304"/>
      <c r="F144" s="1304"/>
      <c r="G144" s="1304"/>
      <c r="H144" s="518"/>
      <c r="J144" s="429"/>
      <c r="K144" s="39" t="s">
        <v>1962</v>
      </c>
      <c r="L144" s="39" t="s">
        <v>1852</v>
      </c>
    </row>
    <row r="145" spans="1:13" x14ac:dyDescent="0.2">
      <c r="A145" s="20" t="s">
        <v>258</v>
      </c>
      <c r="B145" s="1304"/>
      <c r="C145" s="1304"/>
      <c r="D145" s="1304"/>
      <c r="E145" s="1304"/>
      <c r="F145" s="1304"/>
      <c r="G145" s="1304"/>
      <c r="H145" s="518"/>
      <c r="J145" s="429"/>
      <c r="K145" s="39" t="s">
        <v>1963</v>
      </c>
      <c r="L145" s="39" t="s">
        <v>1854</v>
      </c>
      <c r="M145" s="39" t="s">
        <v>1847</v>
      </c>
    </row>
    <row r="146" spans="1:13" x14ac:dyDescent="0.2">
      <c r="A146" s="20" t="s">
        <v>258</v>
      </c>
      <c r="B146" s="1304"/>
      <c r="C146" s="1304"/>
      <c r="D146" s="1304"/>
      <c r="E146" s="1304"/>
      <c r="F146" s="1304"/>
      <c r="G146" s="1304"/>
      <c r="H146" s="518"/>
      <c r="J146" s="429"/>
      <c r="K146" s="39" t="s">
        <v>1964</v>
      </c>
      <c r="L146" s="39" t="s">
        <v>1854</v>
      </c>
    </row>
    <row r="147" spans="1:13" x14ac:dyDescent="0.2">
      <c r="A147" s="20" t="s">
        <v>258</v>
      </c>
      <c r="B147" s="1304"/>
      <c r="C147" s="1304"/>
      <c r="D147" s="1304"/>
      <c r="E147" s="1304"/>
      <c r="F147" s="1304"/>
      <c r="G147" s="1304"/>
      <c r="H147" s="518"/>
      <c r="J147" s="429"/>
      <c r="K147" s="39" t="s">
        <v>1965</v>
      </c>
      <c r="L147" s="39" t="s">
        <v>1844</v>
      </c>
    </row>
    <row r="148" spans="1:13" x14ac:dyDescent="0.2">
      <c r="A148" s="20" t="s">
        <v>258</v>
      </c>
      <c r="B148" s="1304"/>
      <c r="C148" s="1304"/>
      <c r="D148" s="1304"/>
      <c r="E148" s="1304"/>
      <c r="F148" s="1304"/>
      <c r="G148" s="1304"/>
      <c r="H148" s="518"/>
      <c r="J148" s="429"/>
      <c r="K148" s="39" t="s">
        <v>1966</v>
      </c>
      <c r="L148" s="39" t="s">
        <v>1854</v>
      </c>
    </row>
    <row r="149" spans="1:13" x14ac:dyDescent="0.2">
      <c r="A149" s="20" t="s">
        <v>258</v>
      </c>
      <c r="B149" s="1304"/>
      <c r="C149" s="1304"/>
      <c r="D149" s="1304"/>
      <c r="E149" s="1304"/>
      <c r="F149" s="1304"/>
      <c r="G149" s="1304"/>
      <c r="H149" s="518"/>
      <c r="J149" s="429"/>
      <c r="K149" s="39" t="s">
        <v>1967</v>
      </c>
      <c r="L149" s="39" t="s">
        <v>990</v>
      </c>
    </row>
    <row r="150" spans="1:13" x14ac:dyDescent="0.2">
      <c r="A150" s="20" t="s">
        <v>258</v>
      </c>
      <c r="B150" s="1304"/>
      <c r="C150" s="1304"/>
      <c r="D150" s="1304"/>
      <c r="E150" s="1304"/>
      <c r="F150" s="1304"/>
      <c r="G150" s="1304"/>
      <c r="H150" s="518"/>
      <c r="J150" s="429"/>
      <c r="K150" s="39" t="s">
        <v>1968</v>
      </c>
      <c r="L150" s="39" t="s">
        <v>1844</v>
      </c>
    </row>
    <row r="151" spans="1:13" x14ac:dyDescent="0.2">
      <c r="A151" s="20" t="s">
        <v>258</v>
      </c>
      <c r="B151" s="1304"/>
      <c r="C151" s="1304"/>
      <c r="D151" s="1304"/>
      <c r="E151" s="1304"/>
      <c r="F151" s="1304"/>
      <c r="G151" s="1304"/>
      <c r="H151" s="518"/>
      <c r="J151" s="429"/>
      <c r="K151" s="39" t="s">
        <v>1969</v>
      </c>
      <c r="L151" s="39" t="s">
        <v>1854</v>
      </c>
    </row>
    <row r="152" spans="1:13" x14ac:dyDescent="0.2">
      <c r="A152" s="20" t="s">
        <v>258</v>
      </c>
      <c r="B152" s="1304"/>
      <c r="C152" s="1304"/>
      <c r="D152" s="1304"/>
      <c r="E152" s="1304"/>
      <c r="F152" s="1304"/>
      <c r="G152" s="1304"/>
      <c r="H152" s="518"/>
      <c r="J152" s="429"/>
      <c r="K152" s="39" t="s">
        <v>1970</v>
      </c>
      <c r="L152" s="39" t="s">
        <v>1854</v>
      </c>
    </row>
    <row r="153" spans="1:13" x14ac:dyDescent="0.2">
      <c r="A153" s="20" t="s">
        <v>258</v>
      </c>
      <c r="B153" s="1304"/>
      <c r="C153" s="1304"/>
      <c r="D153" s="1304"/>
      <c r="E153" s="1304"/>
      <c r="F153" s="1304"/>
      <c r="G153" s="1304"/>
      <c r="H153" s="518"/>
      <c r="J153" s="429"/>
      <c r="K153" s="39" t="s">
        <v>1971</v>
      </c>
      <c r="L153" s="39" t="s">
        <v>1854</v>
      </c>
    </row>
    <row r="154" spans="1:13" x14ac:dyDescent="0.2">
      <c r="A154" s="20" t="s">
        <v>258</v>
      </c>
      <c r="B154" s="1304"/>
      <c r="C154" s="1304"/>
      <c r="D154" s="1304"/>
      <c r="E154" s="1304"/>
      <c r="F154" s="1304"/>
      <c r="G154" s="1304"/>
      <c r="H154" s="518"/>
      <c r="J154" s="429"/>
      <c r="K154" s="39" t="s">
        <v>1972</v>
      </c>
      <c r="L154" s="39" t="s">
        <v>994</v>
      </c>
    </row>
    <row r="155" spans="1:13" x14ac:dyDescent="0.2">
      <c r="A155" s="20" t="s">
        <v>258</v>
      </c>
      <c r="B155" s="1304"/>
      <c r="C155" s="1304"/>
      <c r="D155" s="1304"/>
      <c r="E155" s="1304"/>
      <c r="F155" s="1304"/>
      <c r="G155" s="1304"/>
      <c r="H155" s="518"/>
      <c r="J155" s="429"/>
      <c r="K155" s="39" t="s">
        <v>1973</v>
      </c>
      <c r="L155" s="39" t="s">
        <v>1854</v>
      </c>
    </row>
    <row r="156" spans="1:13" x14ac:dyDescent="0.2">
      <c r="A156" s="20" t="s">
        <v>258</v>
      </c>
      <c r="B156" s="1304"/>
      <c r="C156" s="1304"/>
      <c r="D156" s="1304"/>
      <c r="E156" s="1304"/>
      <c r="F156" s="1304"/>
      <c r="G156" s="1304"/>
      <c r="H156" s="518"/>
      <c r="J156" s="429"/>
      <c r="K156" s="39" t="s">
        <v>1974</v>
      </c>
      <c r="L156" s="39" t="s">
        <v>1854</v>
      </c>
    </row>
    <row r="157" spans="1:13" x14ac:dyDescent="0.2">
      <c r="A157" s="20" t="s">
        <v>258</v>
      </c>
      <c r="B157" s="1304"/>
      <c r="C157" s="1304"/>
      <c r="D157" s="1304"/>
      <c r="E157" s="1304"/>
      <c r="F157" s="1304"/>
      <c r="G157" s="1304"/>
      <c r="H157" s="518"/>
      <c r="J157" s="429"/>
      <c r="K157" s="39" t="s">
        <v>1975</v>
      </c>
      <c r="L157" s="39" t="s">
        <v>1854</v>
      </c>
    </row>
    <row r="158" spans="1:13" x14ac:dyDescent="0.2">
      <c r="A158" s="20" t="s">
        <v>258</v>
      </c>
      <c r="B158" s="1304"/>
      <c r="C158" s="1304"/>
      <c r="D158" s="1304"/>
      <c r="E158" s="1304"/>
      <c r="F158" s="1304"/>
      <c r="G158" s="1304"/>
      <c r="H158" s="518"/>
      <c r="J158" s="429"/>
      <c r="K158" s="39" t="s">
        <v>4980</v>
      </c>
      <c r="L158" s="39" t="s">
        <v>1854</v>
      </c>
    </row>
    <row r="159" spans="1:13" x14ac:dyDescent="0.2">
      <c r="A159" s="20" t="s">
        <v>258</v>
      </c>
      <c r="B159" s="1304"/>
      <c r="C159" s="1304"/>
      <c r="D159" s="1304"/>
      <c r="E159" s="1304"/>
      <c r="F159" s="1304"/>
      <c r="G159" s="1304"/>
      <c r="H159" s="518"/>
      <c r="J159" s="429"/>
      <c r="K159" s="39" t="s">
        <v>1976</v>
      </c>
      <c r="L159" s="39" t="s">
        <v>1854</v>
      </c>
    </row>
    <row r="160" spans="1:13" ht="15" thickBot="1" x14ac:dyDescent="0.25">
      <c r="A160" s="20" t="s">
        <v>258</v>
      </c>
      <c r="B160" s="1304"/>
      <c r="C160" s="1304"/>
      <c r="D160" s="1304"/>
      <c r="E160" s="1304"/>
      <c r="F160" s="1304"/>
      <c r="G160" s="1304"/>
      <c r="H160" s="518"/>
      <c r="J160" s="429"/>
      <c r="K160" s="39" t="s">
        <v>1977</v>
      </c>
      <c r="L160" s="39" t="s">
        <v>1854</v>
      </c>
    </row>
    <row r="161" spans="1:13" s="67" customFormat="1" ht="15" thickTop="1" x14ac:dyDescent="0.2">
      <c r="A161" s="19" t="s">
        <v>356</v>
      </c>
      <c r="B161" s="568">
        <v>59</v>
      </c>
      <c r="C161" s="568">
        <v>43</v>
      </c>
      <c r="D161" s="568">
        <v>-7</v>
      </c>
      <c r="E161" s="568">
        <v>-3</v>
      </c>
      <c r="F161" s="568">
        <f>SUM(D161+E161)</f>
        <v>-10</v>
      </c>
      <c r="G161" s="568">
        <v>86</v>
      </c>
      <c r="H161" s="524">
        <v>2</v>
      </c>
      <c r="I161" s="19">
        <v>0</v>
      </c>
      <c r="J161" s="525">
        <v>2</v>
      </c>
      <c r="K161" s="67" t="s">
        <v>1978</v>
      </c>
      <c r="L161" s="67" t="s">
        <v>1844</v>
      </c>
      <c r="M161" s="67" t="s">
        <v>1847</v>
      </c>
    </row>
    <row r="162" spans="1:13" ht="15" thickBot="1" x14ac:dyDescent="0.25">
      <c r="A162" s="20" t="s">
        <v>356</v>
      </c>
      <c r="B162" s="1304"/>
      <c r="C162" s="1304"/>
      <c r="D162" s="1304"/>
      <c r="E162" s="1304"/>
      <c r="F162" s="1304"/>
      <c r="G162" s="1304"/>
      <c r="H162" s="518"/>
      <c r="J162" s="429"/>
      <c r="K162" s="39" t="s">
        <v>1979</v>
      </c>
      <c r="L162" s="39" t="s">
        <v>1844</v>
      </c>
    </row>
    <row r="163" spans="1:13" s="67" customFormat="1" ht="15" thickTop="1" x14ac:dyDescent="0.2">
      <c r="A163" s="19" t="s">
        <v>363</v>
      </c>
      <c r="B163" s="568">
        <v>10576</v>
      </c>
      <c r="C163" s="568">
        <v>321</v>
      </c>
      <c r="D163" s="568">
        <v>-347</v>
      </c>
      <c r="E163" s="568">
        <v>33</v>
      </c>
      <c r="F163" s="568">
        <f>SUM(D163+E163)</f>
        <v>-314</v>
      </c>
      <c r="G163" s="568">
        <v>51794</v>
      </c>
      <c r="H163" s="524">
        <v>301</v>
      </c>
      <c r="I163" s="19">
        <v>7</v>
      </c>
      <c r="J163" s="525">
        <v>308</v>
      </c>
      <c r="K163" s="67" t="s">
        <v>1980</v>
      </c>
      <c r="L163" s="67" t="s">
        <v>1846</v>
      </c>
    </row>
    <row r="164" spans="1:13" x14ac:dyDescent="0.2">
      <c r="A164" s="20" t="s">
        <v>363</v>
      </c>
      <c r="B164" s="1304"/>
      <c r="C164" s="1304"/>
      <c r="D164" s="1304"/>
      <c r="E164" s="1304"/>
      <c r="F164" s="1304"/>
      <c r="G164" s="1304"/>
      <c r="H164" s="518"/>
      <c r="J164" s="429"/>
      <c r="K164" s="39" t="s">
        <v>1981</v>
      </c>
      <c r="L164" s="39" t="s">
        <v>1844</v>
      </c>
    </row>
    <row r="165" spans="1:13" x14ac:dyDescent="0.2">
      <c r="A165" s="20" t="s">
        <v>363</v>
      </c>
      <c r="B165" s="1304"/>
      <c r="C165" s="1304"/>
      <c r="D165" s="1304"/>
      <c r="E165" s="1304"/>
      <c r="F165" s="1304"/>
      <c r="G165" s="1304"/>
      <c r="H165" s="518"/>
      <c r="J165" s="429"/>
      <c r="K165" s="39" t="s">
        <v>1982</v>
      </c>
      <c r="L165" s="39" t="s">
        <v>1846</v>
      </c>
    </row>
    <row r="166" spans="1:13" x14ac:dyDescent="0.2">
      <c r="A166" s="20" t="s">
        <v>363</v>
      </c>
      <c r="B166" s="1304"/>
      <c r="C166" s="1304"/>
      <c r="D166" s="1304"/>
      <c r="E166" s="1304"/>
      <c r="F166" s="1304"/>
      <c r="G166" s="1304"/>
      <c r="H166" s="518"/>
      <c r="J166" s="429"/>
      <c r="K166" s="39" t="s">
        <v>1983</v>
      </c>
      <c r="L166" s="39" t="s">
        <v>1846</v>
      </c>
    </row>
    <row r="167" spans="1:13" x14ac:dyDescent="0.2">
      <c r="A167" s="20" t="s">
        <v>363</v>
      </c>
      <c r="B167" s="1304"/>
      <c r="C167" s="1304"/>
      <c r="D167" s="1304"/>
      <c r="E167" s="1304"/>
      <c r="F167" s="1304"/>
      <c r="G167" s="1304"/>
      <c r="H167" s="518"/>
      <c r="J167" s="429"/>
      <c r="K167" s="39" t="s">
        <v>1984</v>
      </c>
      <c r="L167" s="39" t="s">
        <v>1844</v>
      </c>
    </row>
    <row r="168" spans="1:13" x14ac:dyDescent="0.2">
      <c r="A168" s="20" t="s">
        <v>363</v>
      </c>
      <c r="B168" s="1304"/>
      <c r="C168" s="1304"/>
      <c r="D168" s="1304"/>
      <c r="E168" s="1304"/>
      <c r="F168" s="1304"/>
      <c r="G168" s="1304"/>
      <c r="H168" s="518"/>
      <c r="J168" s="429"/>
      <c r="K168" s="39" t="s">
        <v>4981</v>
      </c>
      <c r="L168" s="39" t="s">
        <v>1844</v>
      </c>
    </row>
    <row r="169" spans="1:13" x14ac:dyDescent="0.2">
      <c r="A169" s="20" t="s">
        <v>363</v>
      </c>
      <c r="B169" s="1304"/>
      <c r="C169" s="1304"/>
      <c r="D169" s="1304"/>
      <c r="E169" s="1304"/>
      <c r="F169" s="1304"/>
      <c r="G169" s="1304"/>
      <c r="H169" s="518"/>
      <c r="J169" s="429"/>
      <c r="K169" s="39" t="s">
        <v>1985</v>
      </c>
      <c r="L169" s="39" t="s">
        <v>1846</v>
      </c>
    </row>
    <row r="170" spans="1:13" x14ac:dyDescent="0.2">
      <c r="A170" s="20" t="s">
        <v>363</v>
      </c>
      <c r="B170" s="1304"/>
      <c r="C170" s="1304"/>
      <c r="D170" s="1304"/>
      <c r="E170" s="1304"/>
      <c r="F170" s="1304"/>
      <c r="G170" s="1304"/>
      <c r="H170" s="518"/>
      <c r="J170" s="429"/>
      <c r="K170" s="39" t="s">
        <v>1986</v>
      </c>
      <c r="L170" s="39" t="s">
        <v>1854</v>
      </c>
      <c r="M170" s="39" t="s">
        <v>1847</v>
      </c>
    </row>
    <row r="171" spans="1:13" x14ac:dyDescent="0.2">
      <c r="A171" s="20" t="s">
        <v>363</v>
      </c>
      <c r="B171" s="1304"/>
      <c r="C171" s="1304"/>
      <c r="D171" s="1304"/>
      <c r="E171" s="1304"/>
      <c r="F171" s="1304"/>
      <c r="G171" s="1304"/>
      <c r="H171" s="518"/>
      <c r="J171" s="429"/>
      <c r="K171" s="39" t="s">
        <v>1987</v>
      </c>
      <c r="L171" s="39" t="s">
        <v>1854</v>
      </c>
      <c r="M171" s="39" t="s">
        <v>1988</v>
      </c>
    </row>
    <row r="172" spans="1:13" x14ac:dyDescent="0.2">
      <c r="A172" s="20" t="s">
        <v>363</v>
      </c>
      <c r="B172" s="1304"/>
      <c r="C172" s="1304"/>
      <c r="D172" s="1304"/>
      <c r="E172" s="1304"/>
      <c r="F172" s="1304"/>
      <c r="G172" s="1304"/>
      <c r="H172" s="518"/>
      <c r="J172" s="429"/>
      <c r="K172" s="39" t="s">
        <v>1989</v>
      </c>
      <c r="L172" s="39" t="s">
        <v>990</v>
      </c>
    </row>
    <row r="173" spans="1:13" x14ac:dyDescent="0.2">
      <c r="A173" s="20" t="s">
        <v>363</v>
      </c>
      <c r="B173" s="1304"/>
      <c r="C173" s="1304"/>
      <c r="D173" s="1304"/>
      <c r="E173" s="1304"/>
      <c r="F173" s="1304"/>
      <c r="G173" s="1304"/>
      <c r="H173" s="518"/>
      <c r="J173" s="429"/>
      <c r="K173" s="39" t="s">
        <v>1990</v>
      </c>
      <c r="L173" s="39" t="s">
        <v>1854</v>
      </c>
    </row>
    <row r="174" spans="1:13" x14ac:dyDescent="0.2">
      <c r="A174" s="20" t="s">
        <v>363</v>
      </c>
      <c r="B174" s="1304"/>
      <c r="C174" s="1304"/>
      <c r="D174" s="1304"/>
      <c r="E174" s="1304"/>
      <c r="F174" s="1304"/>
      <c r="G174" s="1304"/>
      <c r="H174" s="518"/>
      <c r="J174" s="429"/>
      <c r="K174" s="39" t="s">
        <v>1991</v>
      </c>
      <c r="L174" s="39" t="s">
        <v>1854</v>
      </c>
    </row>
    <row r="175" spans="1:13" x14ac:dyDescent="0.2">
      <c r="A175" s="20" t="s">
        <v>363</v>
      </c>
      <c r="B175" s="1304"/>
      <c r="C175" s="1304"/>
      <c r="D175" s="1304"/>
      <c r="E175" s="1304"/>
      <c r="F175" s="1304"/>
      <c r="G175" s="1304"/>
      <c r="H175" s="518"/>
      <c r="J175" s="429"/>
      <c r="K175" s="39" t="s">
        <v>4982</v>
      </c>
      <c r="L175" s="39" t="s">
        <v>1854</v>
      </c>
    </row>
    <row r="176" spans="1:13" x14ac:dyDescent="0.2">
      <c r="A176" s="20" t="s">
        <v>363</v>
      </c>
      <c r="B176" s="1304"/>
      <c r="C176" s="1304"/>
      <c r="D176" s="1304"/>
      <c r="E176" s="1304"/>
      <c r="F176" s="1304"/>
      <c r="G176" s="1304"/>
      <c r="H176" s="518"/>
      <c r="J176" s="429"/>
      <c r="K176" s="39" t="s">
        <v>1992</v>
      </c>
      <c r="L176" s="39" t="s">
        <v>1854</v>
      </c>
    </row>
    <row r="177" spans="1:13" x14ac:dyDescent="0.2">
      <c r="A177" s="20" t="s">
        <v>363</v>
      </c>
      <c r="B177" s="1304"/>
      <c r="C177" s="1304"/>
      <c r="D177" s="1304"/>
      <c r="E177" s="1304"/>
      <c r="F177" s="1304"/>
      <c r="G177" s="1304"/>
      <c r="H177" s="518"/>
      <c r="J177" s="429"/>
      <c r="K177" s="39" t="s">
        <v>1993</v>
      </c>
      <c r="L177" s="39" t="s">
        <v>1846</v>
      </c>
    </row>
    <row r="178" spans="1:13" x14ac:dyDescent="0.2">
      <c r="A178" s="20" t="s">
        <v>363</v>
      </c>
      <c r="B178" s="1304"/>
      <c r="C178" s="1304"/>
      <c r="D178" s="1304"/>
      <c r="E178" s="1304"/>
      <c r="F178" s="1304"/>
      <c r="G178" s="1304"/>
      <c r="H178" s="518"/>
      <c r="J178" s="429"/>
      <c r="K178" s="39" t="s">
        <v>1994</v>
      </c>
      <c r="L178" s="39" t="s">
        <v>1854</v>
      </c>
    </row>
    <row r="179" spans="1:13" x14ac:dyDescent="0.2">
      <c r="A179" s="20" t="s">
        <v>363</v>
      </c>
      <c r="B179" s="1304"/>
      <c r="C179" s="1304"/>
      <c r="D179" s="1304"/>
      <c r="E179" s="1304"/>
      <c r="F179" s="1304"/>
      <c r="G179" s="1304"/>
      <c r="H179" s="518"/>
      <c r="J179" s="429"/>
      <c r="K179" s="39" t="s">
        <v>4983</v>
      </c>
      <c r="L179" s="39" t="s">
        <v>994</v>
      </c>
    </row>
    <row r="180" spans="1:13" x14ac:dyDescent="0.2">
      <c r="A180" s="20" t="s">
        <v>363</v>
      </c>
      <c r="B180" s="1304"/>
      <c r="C180" s="1304"/>
      <c r="D180" s="1304"/>
      <c r="E180" s="1304"/>
      <c r="F180" s="1304"/>
      <c r="G180" s="1304"/>
      <c r="H180" s="518"/>
      <c r="J180" s="429"/>
      <c r="K180" s="39" t="s">
        <v>1995</v>
      </c>
      <c r="L180" s="39" t="s">
        <v>994</v>
      </c>
    </row>
    <row r="181" spans="1:13" x14ac:dyDescent="0.2">
      <c r="A181" s="20" t="s">
        <v>363</v>
      </c>
      <c r="B181" s="1304"/>
      <c r="C181" s="1304"/>
      <c r="D181" s="1304"/>
      <c r="E181" s="1304"/>
      <c r="F181" s="1304"/>
      <c r="G181" s="1304"/>
      <c r="H181" s="518"/>
      <c r="J181" s="429"/>
      <c r="K181" s="39" t="s">
        <v>4984</v>
      </c>
      <c r="L181" s="39" t="s">
        <v>994</v>
      </c>
    </row>
    <row r="182" spans="1:13" x14ac:dyDescent="0.2">
      <c r="A182" s="20" t="s">
        <v>363</v>
      </c>
      <c r="B182" s="1304"/>
      <c r="C182" s="1304"/>
      <c r="D182" s="1304"/>
      <c r="E182" s="1304"/>
      <c r="F182" s="1304"/>
      <c r="G182" s="1304"/>
      <c r="H182" s="518"/>
      <c r="J182" s="429"/>
      <c r="K182" s="39" t="s">
        <v>1996</v>
      </c>
      <c r="L182" s="39" t="s">
        <v>994</v>
      </c>
    </row>
    <row r="183" spans="1:13" x14ac:dyDescent="0.2">
      <c r="A183" s="20" t="s">
        <v>363</v>
      </c>
      <c r="B183" s="1304"/>
      <c r="C183" s="1304"/>
      <c r="D183" s="1304"/>
      <c r="E183" s="1304"/>
      <c r="F183" s="1304"/>
      <c r="G183" s="1304"/>
      <c r="H183" s="518"/>
      <c r="J183" s="429"/>
      <c r="K183" s="39" t="s">
        <v>1997</v>
      </c>
      <c r="L183" s="39" t="s">
        <v>994</v>
      </c>
    </row>
    <row r="184" spans="1:13" x14ac:dyDescent="0.2">
      <c r="A184" s="20" t="s">
        <v>363</v>
      </c>
      <c r="B184" s="1304"/>
      <c r="C184" s="1304"/>
      <c r="D184" s="1304"/>
      <c r="E184" s="1304"/>
      <c r="F184" s="1304"/>
      <c r="G184" s="1304"/>
      <c r="H184" s="518"/>
      <c r="J184" s="429"/>
      <c r="K184" s="39" t="s">
        <v>1998</v>
      </c>
      <c r="L184" s="39" t="s">
        <v>994</v>
      </c>
    </row>
    <row r="185" spans="1:13" x14ac:dyDescent="0.2">
      <c r="A185" s="20" t="s">
        <v>363</v>
      </c>
      <c r="B185" s="1304"/>
      <c r="C185" s="1304"/>
      <c r="D185" s="1304"/>
      <c r="E185" s="1304"/>
      <c r="F185" s="1304"/>
      <c r="G185" s="1304"/>
      <c r="H185" s="518"/>
      <c r="J185" s="429"/>
      <c r="K185" s="39" t="s">
        <v>1999</v>
      </c>
      <c r="L185" s="39" t="s">
        <v>994</v>
      </c>
    </row>
    <row r="186" spans="1:13" x14ac:dyDescent="0.2">
      <c r="A186" s="20" t="s">
        <v>363</v>
      </c>
      <c r="B186" s="1304"/>
      <c r="C186" s="1304"/>
      <c r="D186" s="1304"/>
      <c r="E186" s="1304"/>
      <c r="F186" s="1304"/>
      <c r="G186" s="1304"/>
      <c r="H186" s="518"/>
      <c r="J186" s="429"/>
      <c r="K186" s="39" t="s">
        <v>2000</v>
      </c>
      <c r="L186" s="39" t="s">
        <v>994</v>
      </c>
      <c r="M186" s="39" t="s">
        <v>1847</v>
      </c>
    </row>
    <row r="187" spans="1:13" x14ac:dyDescent="0.2">
      <c r="A187" s="20" t="s">
        <v>363</v>
      </c>
      <c r="B187" s="1304"/>
      <c r="C187" s="1304"/>
      <c r="D187" s="1304"/>
      <c r="E187" s="1304"/>
      <c r="F187" s="1304"/>
      <c r="G187" s="1304"/>
      <c r="H187" s="518"/>
      <c r="J187" s="429"/>
      <c r="K187" s="39" t="s">
        <v>2001</v>
      </c>
      <c r="L187" s="39" t="s">
        <v>1852</v>
      </c>
    </row>
    <row r="188" spans="1:13" x14ac:dyDescent="0.2">
      <c r="A188" s="20" t="s">
        <v>363</v>
      </c>
      <c r="B188" s="1304"/>
      <c r="C188" s="1304"/>
      <c r="D188" s="1304"/>
      <c r="E188" s="1304"/>
      <c r="F188" s="1304"/>
      <c r="G188" s="1304"/>
      <c r="H188" s="518"/>
      <c r="J188" s="429"/>
      <c r="K188" s="39" t="s">
        <v>2002</v>
      </c>
      <c r="L188" s="39" t="s">
        <v>1844</v>
      </c>
    </row>
    <row r="189" spans="1:13" x14ac:dyDescent="0.2">
      <c r="A189" s="20" t="s">
        <v>363</v>
      </c>
      <c r="B189" s="1304"/>
      <c r="C189" s="1304"/>
      <c r="D189" s="1304"/>
      <c r="E189" s="1304"/>
      <c r="F189" s="1304"/>
      <c r="G189" s="1304"/>
      <c r="H189" s="518"/>
      <c r="J189" s="429"/>
      <c r="K189" s="39" t="s">
        <v>2003</v>
      </c>
      <c r="L189" s="39" t="s">
        <v>1846</v>
      </c>
    </row>
    <row r="190" spans="1:13" x14ac:dyDescent="0.2">
      <c r="A190" s="20" t="s">
        <v>363</v>
      </c>
      <c r="B190" s="1304"/>
      <c r="C190" s="1304"/>
      <c r="D190" s="1304"/>
      <c r="E190" s="1304"/>
      <c r="F190" s="1304"/>
      <c r="G190" s="1304"/>
      <c r="H190" s="518"/>
      <c r="J190" s="429"/>
      <c r="K190" s="39" t="s">
        <v>2004</v>
      </c>
      <c r="L190" s="39" t="s">
        <v>1846</v>
      </c>
    </row>
    <row r="191" spans="1:13" x14ac:dyDescent="0.2">
      <c r="A191" s="20" t="s">
        <v>363</v>
      </c>
      <c r="B191" s="1304"/>
      <c r="C191" s="1304"/>
      <c r="D191" s="1304"/>
      <c r="E191" s="1304"/>
      <c r="F191" s="1304"/>
      <c r="G191" s="1304"/>
      <c r="H191" s="518"/>
      <c r="J191" s="429"/>
      <c r="K191" s="39" t="s">
        <v>2005</v>
      </c>
      <c r="L191" s="39" t="s">
        <v>1856</v>
      </c>
    </row>
    <row r="192" spans="1:13" x14ac:dyDescent="0.2">
      <c r="A192" s="20" t="s">
        <v>363</v>
      </c>
      <c r="B192" s="1304"/>
      <c r="C192" s="1304"/>
      <c r="D192" s="1304"/>
      <c r="E192" s="1304"/>
      <c r="F192" s="1304"/>
      <c r="G192" s="1304"/>
      <c r="H192" s="518"/>
      <c r="J192" s="429"/>
      <c r="K192" s="39" t="s">
        <v>2006</v>
      </c>
      <c r="L192" s="39" t="s">
        <v>1856</v>
      </c>
    </row>
    <row r="193" spans="1:13" x14ac:dyDescent="0.2">
      <c r="A193" s="20" t="s">
        <v>363</v>
      </c>
      <c r="B193" s="1304"/>
      <c r="C193" s="1304"/>
      <c r="D193" s="1304"/>
      <c r="E193" s="1304"/>
      <c r="F193" s="1304"/>
      <c r="G193" s="1304"/>
      <c r="H193" s="518"/>
      <c r="J193" s="429"/>
      <c r="K193" s="39" t="s">
        <v>2007</v>
      </c>
      <c r="L193" s="39" t="s">
        <v>1846</v>
      </c>
    </row>
    <row r="194" spans="1:13" x14ac:dyDescent="0.2">
      <c r="A194" s="20" t="s">
        <v>363</v>
      </c>
      <c r="B194" s="1304"/>
      <c r="C194" s="1304"/>
      <c r="D194" s="1304"/>
      <c r="E194" s="1304"/>
      <c r="F194" s="1304"/>
      <c r="G194" s="1304"/>
      <c r="H194" s="518"/>
      <c r="J194" s="429"/>
      <c r="K194" s="39" t="s">
        <v>2008</v>
      </c>
      <c r="L194" s="39" t="s">
        <v>1846</v>
      </c>
    </row>
    <row r="195" spans="1:13" x14ac:dyDescent="0.2">
      <c r="A195" s="20" t="s">
        <v>363</v>
      </c>
      <c r="B195" s="1304"/>
      <c r="C195" s="1304"/>
      <c r="D195" s="1304"/>
      <c r="E195" s="1304"/>
      <c r="F195" s="1304"/>
      <c r="G195" s="1304"/>
      <c r="H195" s="518"/>
      <c r="J195" s="429"/>
      <c r="K195" s="39" t="s">
        <v>2009</v>
      </c>
      <c r="L195" s="39" t="s">
        <v>1846</v>
      </c>
    </row>
    <row r="196" spans="1:13" x14ac:dyDescent="0.2">
      <c r="A196" s="20" t="s">
        <v>363</v>
      </c>
      <c r="B196" s="1304"/>
      <c r="C196" s="1304"/>
      <c r="D196" s="1304"/>
      <c r="E196" s="1304"/>
      <c r="F196" s="1304"/>
      <c r="G196" s="1304"/>
      <c r="H196" s="518"/>
      <c r="J196" s="429"/>
      <c r="K196" s="39" t="s">
        <v>2010</v>
      </c>
      <c r="L196" s="39" t="s">
        <v>1846</v>
      </c>
    </row>
    <row r="197" spans="1:13" x14ac:dyDescent="0.2">
      <c r="A197" s="20" t="s">
        <v>363</v>
      </c>
      <c r="B197" s="1304"/>
      <c r="C197" s="1304"/>
      <c r="D197" s="1304"/>
      <c r="E197" s="1304"/>
      <c r="F197" s="1304"/>
      <c r="G197" s="1304"/>
      <c r="H197" s="518"/>
      <c r="J197" s="429"/>
      <c r="K197" s="39" t="s">
        <v>2011</v>
      </c>
      <c r="L197" s="39" t="s">
        <v>1844</v>
      </c>
    </row>
    <row r="198" spans="1:13" x14ac:dyDescent="0.2">
      <c r="A198" s="20" t="s">
        <v>363</v>
      </c>
      <c r="B198" s="1304"/>
      <c r="C198" s="1304"/>
      <c r="D198" s="1304"/>
      <c r="E198" s="1304"/>
      <c r="F198" s="1304"/>
      <c r="G198" s="1304"/>
      <c r="H198" s="518"/>
      <c r="J198" s="429"/>
      <c r="K198" s="39" t="s">
        <v>2012</v>
      </c>
      <c r="L198" s="39" t="s">
        <v>1856</v>
      </c>
      <c r="M198" s="39" t="s">
        <v>1847</v>
      </c>
    </row>
    <row r="199" spans="1:13" x14ac:dyDescent="0.2">
      <c r="A199" s="20" t="s">
        <v>363</v>
      </c>
      <c r="B199" s="1304"/>
      <c r="C199" s="1304"/>
      <c r="D199" s="1304"/>
      <c r="E199" s="1304"/>
      <c r="F199" s="1304"/>
      <c r="G199" s="1304"/>
      <c r="H199" s="518"/>
      <c r="J199" s="429"/>
      <c r="K199" s="39" t="s">
        <v>2013</v>
      </c>
      <c r="L199" s="39" t="s">
        <v>1862</v>
      </c>
    </row>
    <row r="200" spans="1:13" x14ac:dyDescent="0.2">
      <c r="A200" s="20" t="s">
        <v>363</v>
      </c>
      <c r="B200" s="1304"/>
      <c r="C200" s="1304"/>
      <c r="D200" s="1304"/>
      <c r="E200" s="1304"/>
      <c r="F200" s="1304"/>
      <c r="G200" s="1304"/>
      <c r="H200" s="518"/>
      <c r="J200" s="429"/>
      <c r="K200" s="39" t="s">
        <v>2014</v>
      </c>
      <c r="L200" s="39" t="s">
        <v>1844</v>
      </c>
      <c r="M200" s="39" t="s">
        <v>1847</v>
      </c>
    </row>
    <row r="201" spans="1:13" x14ac:dyDescent="0.2">
      <c r="A201" s="20" t="s">
        <v>363</v>
      </c>
      <c r="B201" s="1304"/>
      <c r="C201" s="1304"/>
      <c r="D201" s="1304"/>
      <c r="E201" s="1304"/>
      <c r="F201" s="1304"/>
      <c r="G201" s="1304"/>
      <c r="H201" s="518"/>
      <c r="J201" s="429"/>
      <c r="K201" s="39" t="s">
        <v>2015</v>
      </c>
      <c r="L201" s="39" t="s">
        <v>1856</v>
      </c>
    </row>
    <row r="202" spans="1:13" x14ac:dyDescent="0.2">
      <c r="A202" s="20" t="s">
        <v>363</v>
      </c>
      <c r="B202" s="1304"/>
      <c r="C202" s="1304"/>
      <c r="D202" s="1304"/>
      <c r="E202" s="1304"/>
      <c r="F202" s="1304"/>
      <c r="G202" s="1304"/>
      <c r="H202" s="518"/>
      <c r="J202" s="429"/>
      <c r="K202" s="39" t="s">
        <v>2016</v>
      </c>
      <c r="L202" s="39" t="s">
        <v>1854</v>
      </c>
    </row>
    <row r="203" spans="1:13" x14ac:dyDescent="0.2">
      <c r="A203" s="20" t="s">
        <v>363</v>
      </c>
      <c r="B203" s="1304"/>
      <c r="C203" s="1304"/>
      <c r="D203" s="1304"/>
      <c r="E203" s="1304"/>
      <c r="F203" s="1304"/>
      <c r="G203" s="1304"/>
      <c r="H203" s="518"/>
      <c r="J203" s="429"/>
      <c r="K203" s="39" t="s">
        <v>2017</v>
      </c>
      <c r="L203" s="39" t="s">
        <v>994</v>
      </c>
      <c r="M203" s="39" t="s">
        <v>1847</v>
      </c>
    </row>
    <row r="204" spans="1:13" x14ac:dyDescent="0.2">
      <c r="A204" s="20" t="s">
        <v>363</v>
      </c>
      <c r="B204" s="1304"/>
      <c r="C204" s="1304"/>
      <c r="D204" s="1304"/>
      <c r="E204" s="1304"/>
      <c r="F204" s="1304"/>
      <c r="G204" s="1304"/>
      <c r="H204" s="518"/>
      <c r="J204" s="429"/>
      <c r="K204" s="39" t="s">
        <v>2018</v>
      </c>
      <c r="L204" s="39" t="s">
        <v>1148</v>
      </c>
    </row>
    <row r="205" spans="1:13" x14ac:dyDescent="0.2">
      <c r="A205" s="20" t="s">
        <v>363</v>
      </c>
      <c r="B205" s="1304"/>
      <c r="C205" s="1304"/>
      <c r="D205" s="1304"/>
      <c r="E205" s="1304"/>
      <c r="F205" s="1304"/>
      <c r="G205" s="1304"/>
      <c r="H205" s="518"/>
      <c r="J205" s="429"/>
      <c r="K205" s="39" t="s">
        <v>2019</v>
      </c>
      <c r="L205" s="39" t="s">
        <v>1148</v>
      </c>
    </row>
    <row r="206" spans="1:13" x14ac:dyDescent="0.2">
      <c r="A206" s="20" t="s">
        <v>363</v>
      </c>
      <c r="B206" s="1304"/>
      <c r="C206" s="1304"/>
      <c r="D206" s="1304"/>
      <c r="E206" s="1304"/>
      <c r="F206" s="1304"/>
      <c r="G206" s="1304"/>
      <c r="H206" s="518"/>
      <c r="J206" s="429"/>
      <c r="K206" s="39" t="s">
        <v>2020</v>
      </c>
      <c r="L206" s="39" t="s">
        <v>1148</v>
      </c>
    </row>
    <row r="207" spans="1:13" x14ac:dyDescent="0.2">
      <c r="A207" s="20" t="s">
        <v>363</v>
      </c>
      <c r="B207" s="1304"/>
      <c r="C207" s="1304"/>
      <c r="D207" s="1304"/>
      <c r="E207" s="1304"/>
      <c r="F207" s="1304"/>
      <c r="G207" s="1304"/>
      <c r="H207" s="518"/>
      <c r="J207" s="429"/>
      <c r="K207" s="39" t="s">
        <v>2021</v>
      </c>
      <c r="L207" s="39" t="s">
        <v>1846</v>
      </c>
    </row>
    <row r="208" spans="1:13" x14ac:dyDescent="0.2">
      <c r="A208" s="20" t="s">
        <v>363</v>
      </c>
      <c r="B208" s="1304"/>
      <c r="C208" s="1304"/>
      <c r="D208" s="1304"/>
      <c r="E208" s="1304"/>
      <c r="F208" s="1304"/>
      <c r="G208" s="1304"/>
      <c r="H208" s="518"/>
      <c r="J208" s="429"/>
      <c r="K208" s="39" t="s">
        <v>2022</v>
      </c>
      <c r="L208" s="39" t="s">
        <v>1844</v>
      </c>
    </row>
    <row r="209" spans="1:13" ht="12.75" customHeight="1" x14ac:dyDescent="0.2">
      <c r="A209" s="3054" t="s">
        <v>363</v>
      </c>
      <c r="B209" s="3055"/>
      <c r="C209" s="3055"/>
      <c r="D209" s="3055"/>
      <c r="E209" s="3055"/>
      <c r="F209" s="3055"/>
      <c r="G209" s="3055"/>
      <c r="H209" s="3056"/>
      <c r="I209" s="3057"/>
      <c r="J209" s="3058"/>
      <c r="K209" s="490" t="s">
        <v>2023</v>
      </c>
      <c r="L209" s="490" t="s">
        <v>2024</v>
      </c>
      <c r="M209" s="490" t="s">
        <v>2025</v>
      </c>
    </row>
    <row r="210" spans="1:13" x14ac:dyDescent="0.2">
      <c r="A210" s="20" t="s">
        <v>363</v>
      </c>
      <c r="B210" s="1304"/>
      <c r="C210" s="1304"/>
      <c r="D210" s="1304"/>
      <c r="E210" s="1304"/>
      <c r="F210" s="1304"/>
      <c r="G210" s="1304"/>
      <c r="H210" s="518"/>
      <c r="J210" s="429"/>
      <c r="K210" s="39" t="s">
        <v>2026</v>
      </c>
      <c r="L210" s="39" t="s">
        <v>1854</v>
      </c>
      <c r="M210" s="39" t="s">
        <v>2027</v>
      </c>
    </row>
    <row r="211" spans="1:13" x14ac:dyDescent="0.2">
      <c r="A211" s="20" t="s">
        <v>363</v>
      </c>
      <c r="B211" s="1304"/>
      <c r="C211" s="1304"/>
      <c r="D211" s="1304"/>
      <c r="E211" s="1304"/>
      <c r="F211" s="1304"/>
      <c r="G211" s="1304"/>
      <c r="H211" s="518"/>
      <c r="J211" s="429"/>
      <c r="K211" s="39" t="s">
        <v>2028</v>
      </c>
      <c r="L211" s="39" t="s">
        <v>1854</v>
      </c>
    </row>
    <row r="212" spans="1:13" x14ac:dyDescent="0.2">
      <c r="A212" s="20" t="s">
        <v>363</v>
      </c>
      <c r="B212" s="1304"/>
      <c r="C212" s="1304"/>
      <c r="D212" s="1304"/>
      <c r="E212" s="1304"/>
      <c r="F212" s="1304"/>
      <c r="G212" s="1304"/>
      <c r="H212" s="518"/>
      <c r="J212" s="429"/>
      <c r="K212" s="39" t="s">
        <v>2029</v>
      </c>
      <c r="L212" s="39" t="s">
        <v>1854</v>
      </c>
    </row>
    <row r="213" spans="1:13" x14ac:dyDescent="0.2">
      <c r="A213" s="20" t="s">
        <v>363</v>
      </c>
      <c r="B213" s="1304"/>
      <c r="C213" s="1304"/>
      <c r="D213" s="1304"/>
      <c r="E213" s="1304"/>
      <c r="F213" s="1304"/>
      <c r="G213" s="1304"/>
      <c r="H213" s="518"/>
      <c r="J213" s="429"/>
      <c r="K213" s="39" t="s">
        <v>2030</v>
      </c>
      <c r="L213" s="39" t="s">
        <v>1854</v>
      </c>
    </row>
    <row r="214" spans="1:13" x14ac:dyDescent="0.2">
      <c r="A214" s="20" t="s">
        <v>363</v>
      </c>
      <c r="B214" s="1304"/>
      <c r="C214" s="1304"/>
      <c r="D214" s="1304"/>
      <c r="E214" s="1304"/>
      <c r="F214" s="1304"/>
      <c r="G214" s="1304"/>
      <c r="H214" s="518"/>
      <c r="J214" s="429"/>
      <c r="K214" s="39" t="s">
        <v>2031</v>
      </c>
      <c r="L214" s="39" t="s">
        <v>1854</v>
      </c>
    </row>
    <row r="215" spans="1:13" x14ac:dyDescent="0.2">
      <c r="A215" s="20" t="s">
        <v>363</v>
      </c>
      <c r="B215" s="1304"/>
      <c r="C215" s="1304"/>
      <c r="D215" s="1304"/>
      <c r="E215" s="1304"/>
      <c r="F215" s="1304"/>
      <c r="G215" s="1304"/>
      <c r="H215" s="518"/>
      <c r="J215" s="429"/>
      <c r="K215" s="39" t="s">
        <v>2032</v>
      </c>
      <c r="L215" s="39" t="s">
        <v>1854</v>
      </c>
    </row>
    <row r="216" spans="1:13" x14ac:dyDescent="0.2">
      <c r="A216" s="20" t="s">
        <v>363</v>
      </c>
      <c r="B216" s="1304"/>
      <c r="C216" s="1304"/>
      <c r="D216" s="1304"/>
      <c r="E216" s="1304"/>
      <c r="F216" s="1304"/>
      <c r="G216" s="1304"/>
      <c r="H216" s="518"/>
      <c r="J216" s="429"/>
      <c r="K216" s="39" t="s">
        <v>2033</v>
      </c>
      <c r="L216" s="39" t="s">
        <v>1854</v>
      </c>
    </row>
    <row r="217" spans="1:13" ht="12.75" customHeight="1" x14ac:dyDescent="0.2">
      <c r="A217" s="3054" t="s">
        <v>363</v>
      </c>
      <c r="B217" s="3055"/>
      <c r="C217" s="3055"/>
      <c r="D217" s="3055"/>
      <c r="E217" s="3055"/>
      <c r="F217" s="3055"/>
      <c r="G217" s="3055"/>
      <c r="H217" s="3056"/>
      <c r="I217" s="3057"/>
      <c r="J217" s="3058"/>
      <c r="K217" s="490" t="s">
        <v>2034</v>
      </c>
      <c r="L217" s="490" t="s">
        <v>1941</v>
      </c>
      <c r="M217" s="490" t="s">
        <v>2035</v>
      </c>
    </row>
    <row r="218" spans="1:13" x14ac:dyDescent="0.2">
      <c r="A218" s="20" t="s">
        <v>363</v>
      </c>
      <c r="B218" s="1304"/>
      <c r="C218" s="1304"/>
      <c r="D218" s="1304"/>
      <c r="E218" s="1304"/>
      <c r="F218" s="1304"/>
      <c r="G218" s="1304"/>
      <c r="H218" s="518"/>
      <c r="J218" s="429"/>
      <c r="K218" s="39" t="s">
        <v>2036</v>
      </c>
      <c r="L218" s="39" t="s">
        <v>1148</v>
      </c>
    </row>
    <row r="219" spans="1:13" x14ac:dyDescent="0.2">
      <c r="A219" s="20" t="s">
        <v>363</v>
      </c>
      <c r="B219" s="1304"/>
      <c r="C219" s="1304"/>
      <c r="D219" s="1304"/>
      <c r="E219" s="1304"/>
      <c r="F219" s="1304"/>
      <c r="G219" s="1304"/>
      <c r="H219" s="518"/>
      <c r="J219" s="429"/>
      <c r="K219" s="39" t="s">
        <v>2037</v>
      </c>
      <c r="L219" s="39" t="s">
        <v>1854</v>
      </c>
    </row>
    <row r="220" spans="1:13" x14ac:dyDescent="0.2">
      <c r="A220" s="20" t="s">
        <v>363</v>
      </c>
      <c r="B220" s="1304"/>
      <c r="C220" s="1304"/>
      <c r="D220" s="1304"/>
      <c r="E220" s="1304"/>
      <c r="F220" s="1304"/>
      <c r="G220" s="1304"/>
      <c r="H220" s="518"/>
      <c r="J220" s="429"/>
      <c r="K220" s="39" t="s">
        <v>2038</v>
      </c>
      <c r="L220" s="39" t="s">
        <v>1854</v>
      </c>
    </row>
    <row r="221" spans="1:13" x14ac:dyDescent="0.2">
      <c r="A221" s="20" t="s">
        <v>363</v>
      </c>
      <c r="B221" s="1304"/>
      <c r="C221" s="1304"/>
      <c r="D221" s="1304"/>
      <c r="E221" s="1304"/>
      <c r="F221" s="1304"/>
      <c r="G221" s="1304"/>
      <c r="H221" s="518"/>
      <c r="J221" s="429"/>
      <c r="K221" s="39" t="s">
        <v>2039</v>
      </c>
      <c r="L221" s="39" t="s">
        <v>1854</v>
      </c>
    </row>
    <row r="222" spans="1:13" x14ac:dyDescent="0.2">
      <c r="A222" s="20" t="s">
        <v>363</v>
      </c>
      <c r="B222" s="1304"/>
      <c r="C222" s="1304"/>
      <c r="D222" s="1304"/>
      <c r="E222" s="1304"/>
      <c r="F222" s="1304"/>
      <c r="G222" s="1304"/>
      <c r="H222" s="518"/>
      <c r="J222" s="429"/>
      <c r="K222" s="39" t="s">
        <v>2040</v>
      </c>
      <c r="L222" s="39" t="s">
        <v>1854</v>
      </c>
      <c r="M222" s="39" t="s">
        <v>2027</v>
      </c>
    </row>
    <row r="223" spans="1:13" x14ac:dyDescent="0.2">
      <c r="A223" s="20" t="s">
        <v>363</v>
      </c>
      <c r="B223" s="1304"/>
      <c r="C223" s="1304"/>
      <c r="D223" s="1304"/>
      <c r="E223" s="1304"/>
      <c r="F223" s="1304"/>
      <c r="G223" s="1304"/>
      <c r="H223" s="518"/>
      <c r="J223" s="429"/>
      <c r="K223" s="39" t="s">
        <v>2041</v>
      </c>
      <c r="L223" s="39" t="s">
        <v>1148</v>
      </c>
    </row>
    <row r="224" spans="1:13" x14ac:dyDescent="0.2">
      <c r="A224" s="20" t="s">
        <v>363</v>
      </c>
      <c r="B224" s="1304"/>
      <c r="C224" s="1304"/>
      <c r="D224" s="1304"/>
      <c r="E224" s="1304"/>
      <c r="F224" s="1304"/>
      <c r="G224" s="1304"/>
      <c r="H224" s="518"/>
      <c r="J224" s="429"/>
      <c r="K224" s="39" t="s">
        <v>4985</v>
      </c>
      <c r="L224" s="39" t="s">
        <v>1844</v>
      </c>
    </row>
    <row r="225" spans="1:13" x14ac:dyDescent="0.2">
      <c r="A225" s="20" t="s">
        <v>363</v>
      </c>
      <c r="B225" s="1304"/>
      <c r="C225" s="1304"/>
      <c r="D225" s="1304"/>
      <c r="E225" s="1304"/>
      <c r="F225" s="1304"/>
      <c r="G225" s="1304"/>
      <c r="H225" s="518"/>
      <c r="J225" s="429"/>
      <c r="K225" s="39" t="s">
        <v>2042</v>
      </c>
      <c r="L225" s="39" t="s">
        <v>1854</v>
      </c>
    </row>
    <row r="226" spans="1:13" x14ac:dyDescent="0.2">
      <c r="A226" s="20" t="s">
        <v>363</v>
      </c>
      <c r="B226" s="1304"/>
      <c r="C226" s="1304"/>
      <c r="D226" s="1304"/>
      <c r="E226" s="1304"/>
      <c r="F226" s="1304"/>
      <c r="G226" s="1304"/>
      <c r="H226" s="518"/>
      <c r="J226" s="429"/>
      <c r="K226" s="39" t="s">
        <v>2043</v>
      </c>
      <c r="L226" s="39" t="s">
        <v>1844</v>
      </c>
    </row>
    <row r="227" spans="1:13" x14ac:dyDescent="0.2">
      <c r="A227" s="20" t="s">
        <v>363</v>
      </c>
      <c r="B227" s="1304"/>
      <c r="C227" s="1304"/>
      <c r="D227" s="1304"/>
      <c r="E227" s="1304"/>
      <c r="F227" s="1304"/>
      <c r="G227" s="1304"/>
      <c r="H227" s="518"/>
      <c r="J227" s="429"/>
      <c r="K227" s="39" t="s">
        <v>2044</v>
      </c>
      <c r="L227" s="39" t="s">
        <v>1846</v>
      </c>
    </row>
    <row r="228" spans="1:13" x14ac:dyDescent="0.2">
      <c r="A228" s="20" t="s">
        <v>363</v>
      </c>
      <c r="B228" s="1304"/>
      <c r="C228" s="1304"/>
      <c r="D228" s="1304"/>
      <c r="E228" s="1304"/>
      <c r="F228" s="1304"/>
      <c r="G228" s="1304"/>
      <c r="H228" s="518"/>
      <c r="J228" s="429"/>
      <c r="K228" s="39" t="s">
        <v>2045</v>
      </c>
      <c r="L228" s="39" t="s">
        <v>1148</v>
      </c>
    </row>
    <row r="229" spans="1:13" x14ac:dyDescent="0.2">
      <c r="A229" s="20" t="s">
        <v>363</v>
      </c>
      <c r="B229" s="1304"/>
      <c r="C229" s="1304"/>
      <c r="D229" s="1304"/>
      <c r="E229" s="1304"/>
      <c r="F229" s="1304"/>
      <c r="G229" s="1304"/>
      <c r="H229" s="518"/>
      <c r="J229" s="429"/>
      <c r="K229" s="39" t="s">
        <v>2046</v>
      </c>
      <c r="L229" s="39" t="s">
        <v>1852</v>
      </c>
    </row>
    <row r="230" spans="1:13" x14ac:dyDescent="0.2">
      <c r="A230" s="20" t="s">
        <v>363</v>
      </c>
      <c r="B230" s="1304"/>
      <c r="C230" s="1304"/>
      <c r="D230" s="1304"/>
      <c r="E230" s="1304"/>
      <c r="F230" s="1304"/>
      <c r="G230" s="1304"/>
      <c r="H230" s="518"/>
      <c r="J230" s="429"/>
      <c r="K230" s="39" t="s">
        <v>2047</v>
      </c>
      <c r="L230" s="39" t="s">
        <v>1148</v>
      </c>
      <c r="M230" s="39" t="s">
        <v>2027</v>
      </c>
    </row>
    <row r="231" spans="1:13" x14ac:dyDescent="0.2">
      <c r="A231" s="20" t="s">
        <v>363</v>
      </c>
      <c r="B231" s="1304"/>
      <c r="C231" s="1304"/>
      <c r="D231" s="1304"/>
      <c r="E231" s="1304"/>
      <c r="F231" s="1304"/>
      <c r="G231" s="1304"/>
      <c r="H231" s="518"/>
      <c r="J231" s="429"/>
      <c r="K231" s="39" t="s">
        <v>2048</v>
      </c>
      <c r="L231" s="39" t="s">
        <v>1854</v>
      </c>
    </row>
    <row r="232" spans="1:13" x14ac:dyDescent="0.2">
      <c r="A232" s="20" t="s">
        <v>363</v>
      </c>
      <c r="B232" s="1304"/>
      <c r="C232" s="1304"/>
      <c r="D232" s="1304"/>
      <c r="E232" s="1304"/>
      <c r="F232" s="1304"/>
      <c r="G232" s="1304"/>
      <c r="H232" s="518"/>
      <c r="J232" s="429"/>
      <c r="K232" s="39" t="s">
        <v>2049</v>
      </c>
      <c r="L232" s="39" t="s">
        <v>1844</v>
      </c>
    </row>
    <row r="233" spans="1:13" x14ac:dyDescent="0.2">
      <c r="A233" s="20" t="s">
        <v>363</v>
      </c>
      <c r="B233" s="1304"/>
      <c r="C233" s="1304"/>
      <c r="D233" s="1304"/>
      <c r="E233" s="1304"/>
      <c r="F233" s="1304"/>
      <c r="G233" s="1304"/>
      <c r="H233" s="518"/>
      <c r="J233" s="429"/>
      <c r="K233" s="39" t="s">
        <v>2050</v>
      </c>
      <c r="L233" s="39" t="s">
        <v>1844</v>
      </c>
    </row>
    <row r="234" spans="1:13" x14ac:dyDescent="0.2">
      <c r="A234" s="20" t="s">
        <v>363</v>
      </c>
      <c r="B234" s="1304"/>
      <c r="C234" s="1304"/>
      <c r="D234" s="1304"/>
      <c r="E234" s="1304"/>
      <c r="F234" s="1304"/>
      <c r="G234" s="1304"/>
      <c r="H234" s="518"/>
      <c r="J234" s="429"/>
      <c r="K234" s="39" t="s">
        <v>2051</v>
      </c>
      <c r="L234" s="39" t="s">
        <v>1846</v>
      </c>
    </row>
    <row r="235" spans="1:13" x14ac:dyDescent="0.2">
      <c r="A235" s="20" t="s">
        <v>363</v>
      </c>
      <c r="B235" s="1304"/>
      <c r="C235" s="1304"/>
      <c r="D235" s="1304"/>
      <c r="E235" s="1304"/>
      <c r="F235" s="1304"/>
      <c r="G235" s="1304"/>
      <c r="H235" s="518"/>
      <c r="J235" s="429"/>
      <c r="K235" s="39" t="s">
        <v>2052</v>
      </c>
      <c r="L235" s="39" t="s">
        <v>1148</v>
      </c>
    </row>
    <row r="236" spans="1:13" x14ac:dyDescent="0.2">
      <c r="A236" s="20" t="s">
        <v>363</v>
      </c>
      <c r="B236" s="1304"/>
      <c r="C236" s="1304"/>
      <c r="D236" s="1304"/>
      <c r="E236" s="1304"/>
      <c r="F236" s="1304"/>
      <c r="G236" s="1304"/>
      <c r="H236" s="518"/>
      <c r="J236" s="429"/>
      <c r="K236" s="39" t="s">
        <v>4945</v>
      </c>
      <c r="L236" s="39" t="s">
        <v>994</v>
      </c>
    </row>
    <row r="237" spans="1:13" x14ac:dyDescent="0.2">
      <c r="A237" s="20" t="s">
        <v>363</v>
      </c>
      <c r="B237" s="1304"/>
      <c r="C237" s="1304"/>
      <c r="D237" s="1304"/>
      <c r="E237" s="1304"/>
      <c r="F237" s="1304"/>
      <c r="G237" s="1304"/>
      <c r="H237" s="518"/>
      <c r="J237" s="429"/>
      <c r="K237" s="39" t="s">
        <v>4986</v>
      </c>
      <c r="L237" s="39" t="s">
        <v>1844</v>
      </c>
    </row>
    <row r="238" spans="1:13" x14ac:dyDescent="0.2">
      <c r="A238" s="20" t="s">
        <v>363</v>
      </c>
      <c r="B238" s="1304"/>
      <c r="C238" s="1304"/>
      <c r="D238" s="1304"/>
      <c r="E238" s="1304"/>
      <c r="F238" s="1304"/>
      <c r="G238" s="1304"/>
      <c r="H238" s="518"/>
      <c r="J238" s="429"/>
      <c r="K238" s="39" t="s">
        <v>4987</v>
      </c>
      <c r="L238" s="39" t="s">
        <v>990</v>
      </c>
    </row>
    <row r="239" spans="1:13" x14ac:dyDescent="0.2">
      <c r="A239" s="20" t="s">
        <v>363</v>
      </c>
      <c r="B239" s="1304"/>
      <c r="C239" s="1304"/>
      <c r="D239" s="1304"/>
      <c r="E239" s="1304"/>
      <c r="F239" s="1304"/>
      <c r="G239" s="1304"/>
      <c r="H239" s="518"/>
      <c r="J239" s="429"/>
      <c r="K239" s="39" t="s">
        <v>2053</v>
      </c>
      <c r="L239" s="39" t="s">
        <v>1844</v>
      </c>
    </row>
    <row r="240" spans="1:13" x14ac:dyDescent="0.2">
      <c r="A240" s="20" t="s">
        <v>363</v>
      </c>
      <c r="B240" s="1304"/>
      <c r="C240" s="1304"/>
      <c r="D240" s="1304"/>
      <c r="E240" s="1304"/>
      <c r="F240" s="1304"/>
      <c r="G240" s="1304"/>
      <c r="H240" s="518"/>
      <c r="J240" s="429"/>
      <c r="K240" s="39" t="s">
        <v>2054</v>
      </c>
      <c r="L240" s="39" t="s">
        <v>1846</v>
      </c>
      <c r="M240" s="39" t="s">
        <v>1847</v>
      </c>
    </row>
    <row r="241" spans="1:13" x14ac:dyDescent="0.2">
      <c r="A241" s="20" t="s">
        <v>363</v>
      </c>
      <c r="B241" s="1304"/>
      <c r="C241" s="1304"/>
      <c r="D241" s="1304"/>
      <c r="E241" s="1304"/>
      <c r="F241" s="1304"/>
      <c r="G241" s="1304"/>
      <c r="H241" s="518"/>
      <c r="J241" s="429"/>
      <c r="K241" s="39" t="s">
        <v>2055</v>
      </c>
      <c r="L241" s="39" t="s">
        <v>1846</v>
      </c>
      <c r="M241" s="39" t="s">
        <v>1847</v>
      </c>
    </row>
    <row r="242" spans="1:13" x14ac:dyDescent="0.2">
      <c r="A242" s="20" t="s">
        <v>363</v>
      </c>
      <c r="B242" s="1304"/>
      <c r="C242" s="1304"/>
      <c r="D242" s="1304"/>
      <c r="E242" s="1304"/>
      <c r="F242" s="1304"/>
      <c r="G242" s="1304"/>
      <c r="H242" s="518"/>
      <c r="J242" s="429"/>
      <c r="K242" s="39" t="s">
        <v>2056</v>
      </c>
      <c r="L242" s="39" t="s">
        <v>1148</v>
      </c>
    </row>
    <row r="243" spans="1:13" x14ac:dyDescent="0.2">
      <c r="A243" s="20" t="s">
        <v>363</v>
      </c>
      <c r="B243" s="1304"/>
      <c r="C243" s="1304"/>
      <c r="D243" s="1304"/>
      <c r="E243" s="1304"/>
      <c r="F243" s="1304"/>
      <c r="G243" s="1304"/>
      <c r="H243" s="518"/>
      <c r="J243" s="429"/>
      <c r="K243" s="39" t="s">
        <v>2057</v>
      </c>
      <c r="L243" s="39" t="s">
        <v>1856</v>
      </c>
    </row>
    <row r="244" spans="1:13" x14ac:dyDescent="0.2">
      <c r="A244" s="20" t="s">
        <v>363</v>
      </c>
      <c r="B244" s="1304"/>
      <c r="C244" s="1304"/>
      <c r="D244" s="1304"/>
      <c r="E244" s="1304"/>
      <c r="F244" s="1304"/>
      <c r="G244" s="1304"/>
      <c r="H244" s="518"/>
      <c r="J244" s="429"/>
      <c r="K244" s="39" t="s">
        <v>2058</v>
      </c>
      <c r="L244" s="39" t="s">
        <v>1856</v>
      </c>
    </row>
    <row r="245" spans="1:13" x14ac:dyDescent="0.2">
      <c r="A245" s="20" t="s">
        <v>363</v>
      </c>
      <c r="B245" s="1304"/>
      <c r="C245" s="1304"/>
      <c r="D245" s="1304"/>
      <c r="E245" s="1304"/>
      <c r="F245" s="1304"/>
      <c r="G245" s="1304"/>
      <c r="H245" s="518"/>
      <c r="J245" s="429"/>
      <c r="K245" s="39" t="s">
        <v>2059</v>
      </c>
      <c r="L245" s="39" t="s">
        <v>1148</v>
      </c>
      <c r="M245" s="39" t="s">
        <v>1847</v>
      </c>
    </row>
    <row r="246" spans="1:13" x14ac:dyDescent="0.2">
      <c r="A246" s="20" t="s">
        <v>363</v>
      </c>
      <c r="B246" s="1304"/>
      <c r="C246" s="1304"/>
      <c r="D246" s="1304"/>
      <c r="E246" s="1304"/>
      <c r="F246" s="1304"/>
      <c r="G246" s="1304"/>
      <c r="H246" s="518"/>
      <c r="J246" s="429"/>
      <c r="K246" s="39" t="s">
        <v>2060</v>
      </c>
      <c r="L246" s="39" t="s">
        <v>1856</v>
      </c>
    </row>
    <row r="247" spans="1:13" x14ac:dyDescent="0.2">
      <c r="A247" s="20" t="s">
        <v>363</v>
      </c>
      <c r="B247" s="1304"/>
      <c r="C247" s="1304"/>
      <c r="D247" s="1304"/>
      <c r="E247" s="1304"/>
      <c r="F247" s="1304"/>
      <c r="G247" s="1304"/>
      <c r="H247" s="518"/>
      <c r="J247" s="429"/>
      <c r="K247" s="39" t="s">
        <v>2061</v>
      </c>
      <c r="L247" s="39" t="s">
        <v>1148</v>
      </c>
    </row>
    <row r="248" spans="1:13" x14ac:dyDescent="0.2">
      <c r="A248" s="20" t="s">
        <v>363</v>
      </c>
      <c r="B248" s="1304"/>
      <c r="C248" s="1304"/>
      <c r="D248" s="1304"/>
      <c r="E248" s="1304"/>
      <c r="F248" s="1304"/>
      <c r="G248" s="1304"/>
      <c r="H248" s="518"/>
      <c r="J248" s="429"/>
      <c r="K248" s="39" t="s">
        <v>4988</v>
      </c>
      <c r="L248" s="39" t="s">
        <v>1846</v>
      </c>
    </row>
    <row r="249" spans="1:13" x14ac:dyDescent="0.2">
      <c r="A249" s="20" t="s">
        <v>363</v>
      </c>
      <c r="B249" s="1304"/>
      <c r="C249" s="1304"/>
      <c r="D249" s="1304"/>
      <c r="E249" s="1304"/>
      <c r="F249" s="1304"/>
      <c r="G249" s="1304"/>
      <c r="H249" s="518"/>
      <c r="J249" s="429"/>
      <c r="K249" s="39" t="s">
        <v>2062</v>
      </c>
      <c r="L249" s="39" t="s">
        <v>990</v>
      </c>
    </row>
    <row r="250" spans="1:13" x14ac:dyDescent="0.2">
      <c r="A250" s="20" t="s">
        <v>363</v>
      </c>
      <c r="B250" s="1304"/>
      <c r="C250" s="1304"/>
      <c r="D250" s="1304"/>
      <c r="E250" s="1304"/>
      <c r="F250" s="1304"/>
      <c r="G250" s="1304"/>
      <c r="H250" s="518"/>
      <c r="J250" s="429"/>
      <c r="K250" s="39" t="s">
        <v>2063</v>
      </c>
      <c r="L250" s="39" t="s">
        <v>1854</v>
      </c>
    </row>
    <row r="251" spans="1:13" x14ac:dyDescent="0.2">
      <c r="A251" s="20" t="s">
        <v>363</v>
      </c>
      <c r="B251" s="1304"/>
      <c r="C251" s="1304"/>
      <c r="D251" s="1304"/>
      <c r="E251" s="1304"/>
      <c r="F251" s="1304"/>
      <c r="G251" s="1304"/>
      <c r="H251" s="518"/>
      <c r="J251" s="429"/>
      <c r="K251" s="39" t="s">
        <v>2064</v>
      </c>
      <c r="L251" s="39" t="s">
        <v>1846</v>
      </c>
    </row>
    <row r="252" spans="1:13" x14ac:dyDescent="0.2">
      <c r="A252" s="20" t="s">
        <v>363</v>
      </c>
      <c r="B252" s="1304"/>
      <c r="C252" s="1304"/>
      <c r="D252" s="1304"/>
      <c r="E252" s="1304"/>
      <c r="F252" s="1304"/>
      <c r="G252" s="1304"/>
      <c r="H252" s="518"/>
      <c r="J252" s="429"/>
      <c r="K252" s="39" t="s">
        <v>2065</v>
      </c>
      <c r="L252" s="39" t="s">
        <v>1846</v>
      </c>
    </row>
    <row r="253" spans="1:13" x14ac:dyDescent="0.2">
      <c r="A253" s="20" t="s">
        <v>363</v>
      </c>
      <c r="B253" s="1304"/>
      <c r="C253" s="1304"/>
      <c r="D253" s="1304"/>
      <c r="E253" s="1304"/>
      <c r="F253" s="1304"/>
      <c r="G253" s="1304"/>
      <c r="H253" s="518"/>
      <c r="J253" s="429"/>
      <c r="K253" s="39" t="s">
        <v>2066</v>
      </c>
      <c r="L253" s="39" t="s">
        <v>1846</v>
      </c>
    </row>
    <row r="254" spans="1:13" x14ac:dyDescent="0.2">
      <c r="A254" s="20" t="s">
        <v>363</v>
      </c>
      <c r="B254" s="1304"/>
      <c r="C254" s="1304"/>
      <c r="D254" s="1304"/>
      <c r="E254" s="1304"/>
      <c r="F254" s="1304"/>
      <c r="G254" s="1304"/>
      <c r="H254" s="518"/>
      <c r="J254" s="429"/>
      <c r="K254" s="39" t="s">
        <v>2067</v>
      </c>
      <c r="L254" s="39" t="s">
        <v>1854</v>
      </c>
    </row>
    <row r="255" spans="1:13" x14ac:dyDescent="0.2">
      <c r="A255" s="20" t="s">
        <v>363</v>
      </c>
      <c r="B255" s="1304"/>
      <c r="C255" s="1304"/>
      <c r="D255" s="1304"/>
      <c r="E255" s="1304"/>
      <c r="F255" s="1304"/>
      <c r="G255" s="1304"/>
      <c r="H255" s="518"/>
      <c r="J255" s="429"/>
      <c r="K255" s="39" t="s">
        <v>2068</v>
      </c>
      <c r="L255" s="39" t="s">
        <v>1844</v>
      </c>
    </row>
    <row r="256" spans="1:13" x14ac:dyDescent="0.2">
      <c r="A256" s="20" t="s">
        <v>363</v>
      </c>
      <c r="B256" s="1304"/>
      <c r="C256" s="1304"/>
      <c r="D256" s="1304"/>
      <c r="E256" s="1304"/>
      <c r="F256" s="1304"/>
      <c r="G256" s="1304"/>
      <c r="H256" s="518"/>
      <c r="J256" s="429"/>
      <c r="K256" s="39" t="s">
        <v>2069</v>
      </c>
      <c r="L256" s="39" t="s">
        <v>1846</v>
      </c>
    </row>
    <row r="257" spans="1:13" x14ac:dyDescent="0.2">
      <c r="A257" s="20" t="s">
        <v>363</v>
      </c>
      <c r="B257" s="1304"/>
      <c r="C257" s="1304"/>
      <c r="D257" s="1304"/>
      <c r="E257" s="1304"/>
      <c r="F257" s="1304"/>
      <c r="G257" s="1304"/>
      <c r="H257" s="518"/>
      <c r="J257" s="429"/>
      <c r="K257" s="39" t="s">
        <v>2070</v>
      </c>
      <c r="L257" s="39" t="s">
        <v>1148</v>
      </c>
    </row>
    <row r="258" spans="1:13" x14ac:dyDescent="0.2">
      <c r="A258" s="20" t="s">
        <v>363</v>
      </c>
      <c r="B258" s="1304"/>
      <c r="C258" s="1304"/>
      <c r="D258" s="1304"/>
      <c r="E258" s="1304"/>
      <c r="F258" s="1304"/>
      <c r="G258" s="1304"/>
      <c r="H258" s="518"/>
      <c r="J258" s="429"/>
      <c r="K258" s="39" t="s">
        <v>2071</v>
      </c>
      <c r="L258" s="39" t="s">
        <v>1846</v>
      </c>
    </row>
    <row r="259" spans="1:13" x14ac:dyDescent="0.2">
      <c r="A259" s="20" t="s">
        <v>363</v>
      </c>
      <c r="B259" s="1304"/>
      <c r="C259" s="1304"/>
      <c r="D259" s="1304"/>
      <c r="E259" s="1304"/>
      <c r="F259" s="1304"/>
      <c r="G259" s="1304"/>
      <c r="H259" s="518"/>
      <c r="J259" s="429"/>
      <c r="K259" s="39" t="s">
        <v>2072</v>
      </c>
      <c r="L259" s="39" t="s">
        <v>1846</v>
      </c>
    </row>
    <row r="260" spans="1:13" x14ac:dyDescent="0.2">
      <c r="A260" s="20" t="s">
        <v>363</v>
      </c>
      <c r="B260" s="1304"/>
      <c r="C260" s="1304"/>
      <c r="D260" s="1304"/>
      <c r="E260" s="1304"/>
      <c r="F260" s="1304"/>
      <c r="G260" s="1304"/>
      <c r="H260" s="518"/>
      <c r="J260" s="429"/>
      <c r="K260" s="39" t="s">
        <v>2073</v>
      </c>
      <c r="L260" s="39" t="s">
        <v>1148</v>
      </c>
    </row>
    <row r="261" spans="1:13" x14ac:dyDescent="0.2">
      <c r="A261" s="20" t="s">
        <v>363</v>
      </c>
      <c r="B261" s="1304"/>
      <c r="C261" s="1304"/>
      <c r="D261" s="1304"/>
      <c r="E261" s="1304"/>
      <c r="F261" s="1304"/>
      <c r="G261" s="1304"/>
      <c r="H261" s="518"/>
      <c r="J261" s="429"/>
      <c r="K261" s="39" t="s">
        <v>2074</v>
      </c>
      <c r="L261" s="39" t="s">
        <v>1148</v>
      </c>
    </row>
    <row r="262" spans="1:13" x14ac:dyDescent="0.2">
      <c r="A262" s="20" t="s">
        <v>363</v>
      </c>
      <c r="B262" s="1304"/>
      <c r="C262" s="1304"/>
      <c r="D262" s="1304"/>
      <c r="E262" s="1304"/>
      <c r="F262" s="1304"/>
      <c r="G262" s="1304"/>
      <c r="H262" s="518"/>
      <c r="J262" s="429"/>
      <c r="K262" s="39" t="s">
        <v>2075</v>
      </c>
      <c r="L262" s="39" t="s">
        <v>1854</v>
      </c>
    </row>
    <row r="263" spans="1:13" x14ac:dyDescent="0.2">
      <c r="A263" s="20" t="s">
        <v>363</v>
      </c>
      <c r="B263" s="1304"/>
      <c r="C263" s="1304"/>
      <c r="D263" s="1304"/>
      <c r="E263" s="1304"/>
      <c r="F263" s="1304"/>
      <c r="G263" s="1304"/>
      <c r="H263" s="518"/>
      <c r="J263" s="429"/>
      <c r="K263" s="39" t="s">
        <v>2076</v>
      </c>
      <c r="L263" s="39" t="s">
        <v>1854</v>
      </c>
    </row>
    <row r="264" spans="1:13" x14ac:dyDescent="0.2">
      <c r="A264" s="20" t="s">
        <v>363</v>
      </c>
      <c r="B264" s="1304"/>
      <c r="C264" s="1304"/>
      <c r="D264" s="1304"/>
      <c r="E264" s="1304"/>
      <c r="F264" s="1304"/>
      <c r="G264" s="1304"/>
      <c r="H264" s="518"/>
      <c r="J264" s="429"/>
      <c r="K264" s="39" t="s">
        <v>2077</v>
      </c>
      <c r="L264" s="39" t="s">
        <v>1852</v>
      </c>
      <c r="M264" s="39" t="s">
        <v>2078</v>
      </c>
    </row>
    <row r="265" spans="1:13" x14ac:dyDescent="0.2">
      <c r="A265" s="20" t="s">
        <v>363</v>
      </c>
      <c r="B265" s="1304"/>
      <c r="C265" s="1304"/>
      <c r="D265" s="1304"/>
      <c r="E265" s="1304"/>
      <c r="F265" s="1304"/>
      <c r="G265" s="1304"/>
      <c r="H265" s="518"/>
      <c r="J265" s="429"/>
      <c r="K265" s="39" t="s">
        <v>2079</v>
      </c>
      <c r="L265" s="39" t="s">
        <v>1846</v>
      </c>
    </row>
    <row r="266" spans="1:13" x14ac:dyDescent="0.2">
      <c r="A266" s="20" t="s">
        <v>363</v>
      </c>
      <c r="B266" s="1304"/>
      <c r="C266" s="1304"/>
      <c r="D266" s="1304"/>
      <c r="E266" s="1304"/>
      <c r="F266" s="1304"/>
      <c r="G266" s="1304"/>
      <c r="H266" s="518"/>
      <c r="J266" s="429"/>
      <c r="K266" s="39" t="s">
        <v>2080</v>
      </c>
      <c r="L266" s="39" t="s">
        <v>1846</v>
      </c>
    </row>
    <row r="267" spans="1:13" x14ac:dyDescent="0.2">
      <c r="A267" s="20" t="s">
        <v>363</v>
      </c>
      <c r="B267" s="1304"/>
      <c r="C267" s="1304"/>
      <c r="D267" s="1304"/>
      <c r="E267" s="1304"/>
      <c r="F267" s="1304"/>
      <c r="G267" s="1304"/>
      <c r="H267" s="518"/>
      <c r="J267" s="429"/>
      <c r="K267" s="39" t="s">
        <v>2081</v>
      </c>
      <c r="L267" s="39" t="s">
        <v>1846</v>
      </c>
    </row>
    <row r="268" spans="1:13" x14ac:dyDescent="0.2">
      <c r="A268" s="20" t="s">
        <v>363</v>
      </c>
      <c r="B268" s="1304"/>
      <c r="C268" s="1304"/>
      <c r="D268" s="1304"/>
      <c r="E268" s="1304"/>
      <c r="F268" s="1304"/>
      <c r="G268" s="1304"/>
      <c r="H268" s="518"/>
      <c r="J268" s="429"/>
      <c r="K268" s="39" t="s">
        <v>2082</v>
      </c>
      <c r="L268" s="39" t="s">
        <v>1846</v>
      </c>
    </row>
    <row r="269" spans="1:13" x14ac:dyDescent="0.2">
      <c r="A269" s="20" t="s">
        <v>363</v>
      </c>
      <c r="B269" s="1304"/>
      <c r="C269" s="1304"/>
      <c r="D269" s="1304"/>
      <c r="E269" s="1304"/>
      <c r="F269" s="1304"/>
      <c r="G269" s="1304"/>
      <c r="H269" s="518"/>
      <c r="J269" s="429"/>
      <c r="K269" s="39" t="s">
        <v>2083</v>
      </c>
      <c r="L269" s="39" t="s">
        <v>1846</v>
      </c>
    </row>
    <row r="270" spans="1:13" x14ac:dyDescent="0.2">
      <c r="A270" s="20" t="s">
        <v>363</v>
      </c>
      <c r="B270" s="1304"/>
      <c r="C270" s="1304"/>
      <c r="D270" s="1304"/>
      <c r="E270" s="1304"/>
      <c r="F270" s="1304"/>
      <c r="G270" s="1304"/>
      <c r="H270" s="518"/>
      <c r="J270" s="429"/>
      <c r="K270" s="39" t="s">
        <v>2084</v>
      </c>
      <c r="L270" s="39" t="s">
        <v>1846</v>
      </c>
    </row>
    <row r="271" spans="1:13" x14ac:dyDescent="0.2">
      <c r="A271" s="20" t="s">
        <v>363</v>
      </c>
      <c r="B271" s="1304"/>
      <c r="C271" s="1304"/>
      <c r="D271" s="1304"/>
      <c r="E271" s="1304"/>
      <c r="F271" s="1304"/>
      <c r="G271" s="1304"/>
      <c r="H271" s="518"/>
      <c r="J271" s="429"/>
      <c r="K271" s="39" t="s">
        <v>2085</v>
      </c>
      <c r="L271" s="39" t="s">
        <v>1856</v>
      </c>
    </row>
    <row r="272" spans="1:13" x14ac:dyDescent="0.2">
      <c r="A272" s="20" t="s">
        <v>363</v>
      </c>
      <c r="B272" s="1304"/>
      <c r="C272" s="1304"/>
      <c r="D272" s="1304"/>
      <c r="E272" s="1304"/>
      <c r="F272" s="1304"/>
      <c r="G272" s="1304"/>
      <c r="H272" s="518"/>
      <c r="J272" s="429"/>
      <c r="K272" s="39" t="s">
        <v>4989</v>
      </c>
      <c r="L272" s="39" t="s">
        <v>1846</v>
      </c>
    </row>
    <row r="273" spans="1:13" x14ac:dyDescent="0.2">
      <c r="A273" s="20" t="s">
        <v>363</v>
      </c>
      <c r="B273" s="1304"/>
      <c r="C273" s="1304"/>
      <c r="D273" s="1304"/>
      <c r="E273" s="1304"/>
      <c r="F273" s="1304"/>
      <c r="G273" s="1304"/>
      <c r="H273" s="518"/>
      <c r="J273" s="429"/>
      <c r="K273" s="39" t="s">
        <v>2086</v>
      </c>
      <c r="L273" s="39" t="s">
        <v>1856</v>
      </c>
    </row>
    <row r="274" spans="1:13" x14ac:dyDescent="0.2">
      <c r="A274" s="20" t="s">
        <v>363</v>
      </c>
      <c r="B274" s="1304"/>
      <c r="C274" s="1304"/>
      <c r="D274" s="1304"/>
      <c r="E274" s="1304"/>
      <c r="F274" s="1304"/>
      <c r="G274" s="1304"/>
      <c r="H274" s="518"/>
      <c r="J274" s="429"/>
      <c r="K274" s="39" t="s">
        <v>2087</v>
      </c>
      <c r="L274" s="39" t="s">
        <v>990</v>
      </c>
    </row>
    <row r="275" spans="1:13" x14ac:dyDescent="0.2">
      <c r="A275" s="20" t="s">
        <v>363</v>
      </c>
      <c r="B275" s="1304"/>
      <c r="C275" s="1304"/>
      <c r="D275" s="1304"/>
      <c r="E275" s="1304"/>
      <c r="F275" s="1304"/>
      <c r="G275" s="1304"/>
      <c r="H275" s="518"/>
      <c r="J275" s="429"/>
      <c r="K275" s="39" t="s">
        <v>4990</v>
      </c>
      <c r="L275" s="39" t="s">
        <v>1844</v>
      </c>
    </row>
    <row r="276" spans="1:13" x14ac:dyDescent="0.2">
      <c r="A276" s="20" t="s">
        <v>363</v>
      </c>
      <c r="B276" s="1304"/>
      <c r="C276" s="1304"/>
      <c r="D276" s="1304"/>
      <c r="E276" s="1304"/>
      <c r="F276" s="1304"/>
      <c r="G276" s="1304"/>
      <c r="H276" s="518"/>
      <c r="J276" s="429"/>
      <c r="K276" s="39" t="s">
        <v>2088</v>
      </c>
      <c r="L276" s="39" t="s">
        <v>1846</v>
      </c>
    </row>
    <row r="277" spans="1:13" x14ac:dyDescent="0.2">
      <c r="A277" s="20" t="s">
        <v>363</v>
      </c>
      <c r="B277" s="1304"/>
      <c r="C277" s="1304"/>
      <c r="D277" s="1304"/>
      <c r="E277" s="1304"/>
      <c r="F277" s="1304"/>
      <c r="G277" s="1304"/>
      <c r="H277" s="518"/>
      <c r="J277" s="429"/>
      <c r="K277" s="39" t="s">
        <v>2089</v>
      </c>
      <c r="L277" s="39" t="s">
        <v>1862</v>
      </c>
    </row>
    <row r="278" spans="1:13" x14ac:dyDescent="0.2">
      <c r="A278" s="20" t="s">
        <v>363</v>
      </c>
      <c r="B278" s="1304"/>
      <c r="C278" s="1304"/>
      <c r="D278" s="1304"/>
      <c r="E278" s="1304"/>
      <c r="F278" s="1304"/>
      <c r="G278" s="1304"/>
      <c r="H278" s="518"/>
      <c r="J278" s="429"/>
      <c r="K278" s="39" t="s">
        <v>2090</v>
      </c>
      <c r="L278" s="39" t="s">
        <v>1846</v>
      </c>
    </row>
    <row r="279" spans="1:13" x14ac:dyDescent="0.2">
      <c r="A279" s="20" t="s">
        <v>363</v>
      </c>
      <c r="B279" s="1304"/>
      <c r="C279" s="1304"/>
      <c r="D279" s="1304"/>
      <c r="E279" s="1304"/>
      <c r="F279" s="1304"/>
      <c r="G279" s="1304"/>
      <c r="H279" s="518"/>
      <c r="J279" s="429"/>
      <c r="K279" s="39" t="s">
        <v>4991</v>
      </c>
      <c r="L279" s="39" t="s">
        <v>1844</v>
      </c>
    </row>
    <row r="280" spans="1:13" x14ac:dyDescent="0.2">
      <c r="A280" s="20" t="s">
        <v>363</v>
      </c>
      <c r="B280" s="1304"/>
      <c r="C280" s="1304"/>
      <c r="D280" s="1304"/>
      <c r="E280" s="1304"/>
      <c r="F280" s="1304"/>
      <c r="G280" s="1304"/>
      <c r="H280" s="518"/>
      <c r="J280" s="429"/>
      <c r="K280" s="39" t="s">
        <v>2091</v>
      </c>
      <c r="L280" s="39" t="s">
        <v>1846</v>
      </c>
    </row>
    <row r="281" spans="1:13" x14ac:dyDescent="0.2">
      <c r="A281" s="20" t="s">
        <v>363</v>
      </c>
      <c r="B281" s="1304"/>
      <c r="C281" s="1304"/>
      <c r="D281" s="1304"/>
      <c r="E281" s="1304"/>
      <c r="F281" s="1304"/>
      <c r="G281" s="1304"/>
      <c r="H281" s="518"/>
      <c r="J281" s="429"/>
      <c r="K281" s="39" t="s">
        <v>2092</v>
      </c>
      <c r="L281" s="39" t="s">
        <v>1846</v>
      </c>
    </row>
    <row r="282" spans="1:13" x14ac:dyDescent="0.2">
      <c r="A282" s="20" t="s">
        <v>363</v>
      </c>
      <c r="B282" s="1304"/>
      <c r="C282" s="1304"/>
      <c r="D282" s="1304"/>
      <c r="E282" s="1304"/>
      <c r="F282" s="1304"/>
      <c r="G282" s="1304"/>
      <c r="H282" s="518"/>
      <c r="J282" s="429"/>
      <c r="K282" s="39" t="s">
        <v>2093</v>
      </c>
      <c r="L282" s="39" t="s">
        <v>1854</v>
      </c>
    </row>
    <row r="283" spans="1:13" x14ac:dyDescent="0.2">
      <c r="A283" s="20" t="s">
        <v>363</v>
      </c>
      <c r="B283" s="1304"/>
      <c r="C283" s="1304"/>
      <c r="D283" s="1304"/>
      <c r="E283" s="1304"/>
      <c r="F283" s="1304"/>
      <c r="G283" s="1304"/>
      <c r="H283" s="518"/>
      <c r="J283" s="429"/>
      <c r="K283" s="39" t="s">
        <v>2094</v>
      </c>
      <c r="L283" s="39" t="s">
        <v>1846</v>
      </c>
    </row>
    <row r="284" spans="1:13" x14ac:dyDescent="0.2">
      <c r="A284" s="20" t="s">
        <v>363</v>
      </c>
      <c r="B284" s="1304"/>
      <c r="C284" s="1304"/>
      <c r="D284" s="1304"/>
      <c r="E284" s="1304"/>
      <c r="F284" s="1304"/>
      <c r="G284" s="1304"/>
      <c r="H284" s="518"/>
      <c r="J284" s="429"/>
      <c r="K284" s="39" t="s">
        <v>2095</v>
      </c>
      <c r="L284" s="39" t="s">
        <v>1854</v>
      </c>
    </row>
    <row r="285" spans="1:13" x14ac:dyDescent="0.2">
      <c r="A285" s="20" t="s">
        <v>363</v>
      </c>
      <c r="B285" s="1304"/>
      <c r="C285" s="1304"/>
      <c r="D285" s="1304"/>
      <c r="E285" s="1304"/>
      <c r="F285" s="1304"/>
      <c r="G285" s="1304"/>
      <c r="H285" s="518"/>
      <c r="J285" s="429"/>
      <c r="K285" s="39" t="s">
        <v>2096</v>
      </c>
      <c r="L285" s="39" t="s">
        <v>1854</v>
      </c>
    </row>
    <row r="286" spans="1:13" x14ac:dyDescent="0.2">
      <c r="A286" s="20" t="s">
        <v>363</v>
      </c>
      <c r="B286" s="1304"/>
      <c r="C286" s="1304"/>
      <c r="D286" s="1304"/>
      <c r="E286" s="1304"/>
      <c r="F286" s="1304"/>
      <c r="G286" s="1304"/>
      <c r="H286" s="518"/>
      <c r="J286" s="429"/>
      <c r="K286" s="39" t="s">
        <v>2097</v>
      </c>
      <c r="L286" s="39" t="s">
        <v>1846</v>
      </c>
    </row>
    <row r="287" spans="1:13" ht="12.75" customHeight="1" x14ac:dyDescent="0.2">
      <c r="A287" s="3054" t="s">
        <v>363</v>
      </c>
      <c r="B287" s="3055"/>
      <c r="C287" s="3055"/>
      <c r="D287" s="3055"/>
      <c r="E287" s="3055"/>
      <c r="F287" s="3055"/>
      <c r="G287" s="3055"/>
      <c r="H287" s="3056"/>
      <c r="I287" s="3057"/>
      <c r="J287" s="3058"/>
      <c r="K287" s="490" t="s">
        <v>2098</v>
      </c>
      <c r="L287" s="490" t="s">
        <v>1941</v>
      </c>
      <c r="M287" s="490" t="s">
        <v>1913</v>
      </c>
    </row>
    <row r="288" spans="1:13" x14ac:dyDescent="0.2">
      <c r="A288" s="20" t="s">
        <v>363</v>
      </c>
      <c r="B288" s="1304"/>
      <c r="C288" s="1304"/>
      <c r="D288" s="1304"/>
      <c r="E288" s="1304"/>
      <c r="F288" s="1304"/>
      <c r="G288" s="1304"/>
      <c r="H288" s="518"/>
      <c r="J288" s="429"/>
      <c r="K288" s="39" t="s">
        <v>2099</v>
      </c>
      <c r="L288" s="39" t="s">
        <v>1846</v>
      </c>
    </row>
    <row r="289" spans="1:12" x14ac:dyDescent="0.2">
      <c r="A289" s="20" t="s">
        <v>363</v>
      </c>
      <c r="B289" s="1304"/>
      <c r="C289" s="1304"/>
      <c r="D289" s="1304"/>
      <c r="E289" s="1304"/>
      <c r="F289" s="1304"/>
      <c r="G289" s="1304"/>
      <c r="H289" s="518"/>
      <c r="J289" s="429"/>
      <c r="K289" s="39" t="s">
        <v>2100</v>
      </c>
      <c r="L289" s="39" t="s">
        <v>1844</v>
      </c>
    </row>
    <row r="290" spans="1:12" x14ac:dyDescent="0.2">
      <c r="A290" s="20" t="s">
        <v>363</v>
      </c>
      <c r="B290" s="1304"/>
      <c r="C290" s="1304"/>
      <c r="D290" s="1304"/>
      <c r="E290" s="1304"/>
      <c r="F290" s="1304"/>
      <c r="G290" s="1304"/>
      <c r="H290" s="518"/>
      <c r="J290" s="429"/>
      <c r="K290" s="39" t="s">
        <v>2101</v>
      </c>
      <c r="L290" s="39" t="s">
        <v>1846</v>
      </c>
    </row>
    <row r="291" spans="1:12" x14ac:dyDescent="0.2">
      <c r="A291" s="20" t="s">
        <v>363</v>
      </c>
      <c r="B291" s="1304"/>
      <c r="C291" s="1304"/>
      <c r="D291" s="1304"/>
      <c r="E291" s="1304"/>
      <c r="F291" s="1304"/>
      <c r="G291" s="1304"/>
      <c r="H291" s="518"/>
      <c r="J291" s="429"/>
      <c r="K291" s="39" t="s">
        <v>2102</v>
      </c>
      <c r="L291" s="39" t="s">
        <v>1846</v>
      </c>
    </row>
    <row r="292" spans="1:12" x14ac:dyDescent="0.2">
      <c r="A292" s="20" t="s">
        <v>363</v>
      </c>
      <c r="B292" s="1304"/>
      <c r="C292" s="1304"/>
      <c r="D292" s="1304"/>
      <c r="E292" s="1304"/>
      <c r="F292" s="1304"/>
      <c r="G292" s="1304"/>
      <c r="H292" s="518"/>
      <c r="J292" s="429"/>
      <c r="K292" s="39" t="s">
        <v>4992</v>
      </c>
      <c r="L292" s="39" t="s">
        <v>1846</v>
      </c>
    </row>
    <row r="293" spans="1:12" x14ac:dyDescent="0.2">
      <c r="A293" s="20" t="s">
        <v>363</v>
      </c>
      <c r="B293" s="1304"/>
      <c r="C293" s="1304"/>
      <c r="D293" s="1304"/>
      <c r="E293" s="1304"/>
      <c r="F293" s="1304"/>
      <c r="G293" s="1304"/>
      <c r="H293" s="518"/>
      <c r="J293" s="429"/>
      <c r="K293" s="39" t="s">
        <v>2103</v>
      </c>
      <c r="L293" s="39" t="s">
        <v>1846</v>
      </c>
    </row>
    <row r="294" spans="1:12" x14ac:dyDescent="0.2">
      <c r="A294" s="20" t="s">
        <v>363</v>
      </c>
      <c r="B294" s="1304"/>
      <c r="C294" s="1304"/>
      <c r="D294" s="1304"/>
      <c r="E294" s="1304"/>
      <c r="F294" s="1304"/>
      <c r="G294" s="1304"/>
      <c r="H294" s="518"/>
      <c r="J294" s="429"/>
      <c r="K294" s="39" t="s">
        <v>2104</v>
      </c>
      <c r="L294" s="39" t="s">
        <v>1846</v>
      </c>
    </row>
    <row r="295" spans="1:12" x14ac:dyDescent="0.2">
      <c r="A295" s="20" t="s">
        <v>363</v>
      </c>
      <c r="B295" s="1304"/>
      <c r="C295" s="1304"/>
      <c r="D295" s="1304"/>
      <c r="E295" s="1304"/>
      <c r="F295" s="1304"/>
      <c r="G295" s="1304"/>
      <c r="H295" s="518"/>
      <c r="J295" s="429"/>
      <c r="K295" s="39" t="s">
        <v>2105</v>
      </c>
      <c r="L295" s="39" t="s">
        <v>1846</v>
      </c>
    </row>
    <row r="296" spans="1:12" x14ac:dyDescent="0.2">
      <c r="A296" s="20" t="s">
        <v>363</v>
      </c>
      <c r="B296" s="1304"/>
      <c r="C296" s="1304"/>
      <c r="D296" s="1304"/>
      <c r="E296" s="1304"/>
      <c r="F296" s="1304"/>
      <c r="G296" s="1304"/>
      <c r="H296" s="518"/>
      <c r="J296" s="429"/>
      <c r="K296" s="39" t="s">
        <v>4993</v>
      </c>
      <c r="L296" s="39" t="s">
        <v>1846</v>
      </c>
    </row>
    <row r="297" spans="1:12" x14ac:dyDescent="0.2">
      <c r="A297" s="20" t="s">
        <v>363</v>
      </c>
      <c r="B297" s="1304"/>
      <c r="C297" s="1304"/>
      <c r="D297" s="1304"/>
      <c r="E297" s="1304"/>
      <c r="F297" s="1304"/>
      <c r="G297" s="1304"/>
      <c r="H297" s="518"/>
      <c r="J297" s="429"/>
      <c r="K297" s="39" t="s">
        <v>2106</v>
      </c>
      <c r="L297" s="39" t="s">
        <v>1846</v>
      </c>
    </row>
    <row r="298" spans="1:12" x14ac:dyDescent="0.2">
      <c r="A298" s="20" t="s">
        <v>363</v>
      </c>
      <c r="B298" s="1304"/>
      <c r="C298" s="1304"/>
      <c r="D298" s="1304"/>
      <c r="E298" s="1304"/>
      <c r="F298" s="1304"/>
      <c r="G298" s="1304"/>
      <c r="H298" s="518"/>
      <c r="J298" s="429"/>
      <c r="K298" s="39" t="s">
        <v>2107</v>
      </c>
      <c r="L298" s="39" t="s">
        <v>1846</v>
      </c>
    </row>
    <row r="299" spans="1:12" x14ac:dyDescent="0.2">
      <c r="A299" s="20" t="s">
        <v>363</v>
      </c>
      <c r="B299" s="1304"/>
      <c r="C299" s="1304"/>
      <c r="D299" s="1304"/>
      <c r="E299" s="1304"/>
      <c r="F299" s="1304"/>
      <c r="G299" s="1304"/>
      <c r="H299" s="518"/>
      <c r="J299" s="429"/>
      <c r="K299" s="39" t="s">
        <v>2108</v>
      </c>
      <c r="L299" s="39" t="s">
        <v>1846</v>
      </c>
    </row>
    <row r="300" spans="1:12" x14ac:dyDescent="0.2">
      <c r="A300" s="20" t="s">
        <v>363</v>
      </c>
      <c r="B300" s="1304"/>
      <c r="C300" s="1304"/>
      <c r="D300" s="1304"/>
      <c r="E300" s="1304"/>
      <c r="F300" s="1304"/>
      <c r="G300" s="1304"/>
      <c r="H300" s="518"/>
      <c r="J300" s="429"/>
      <c r="K300" s="39" t="s">
        <v>2109</v>
      </c>
      <c r="L300" s="39" t="s">
        <v>1846</v>
      </c>
    </row>
    <row r="301" spans="1:12" x14ac:dyDescent="0.2">
      <c r="A301" s="20" t="s">
        <v>363</v>
      </c>
      <c r="B301" s="1304"/>
      <c r="C301" s="1304"/>
      <c r="D301" s="1304"/>
      <c r="E301" s="1304"/>
      <c r="F301" s="1304"/>
      <c r="G301" s="1304"/>
      <c r="H301" s="518"/>
      <c r="J301" s="429"/>
      <c r="K301" s="39" t="s">
        <v>2110</v>
      </c>
      <c r="L301" s="39" t="s">
        <v>1846</v>
      </c>
    </row>
    <row r="302" spans="1:12" x14ac:dyDescent="0.2">
      <c r="A302" s="20" t="s">
        <v>363</v>
      </c>
      <c r="B302" s="1304"/>
      <c r="C302" s="1304"/>
      <c r="D302" s="1304"/>
      <c r="E302" s="1304"/>
      <c r="F302" s="1304"/>
      <c r="G302" s="1304"/>
      <c r="H302" s="518"/>
      <c r="J302" s="429"/>
      <c r="K302" s="39" t="s">
        <v>2111</v>
      </c>
      <c r="L302" s="39" t="s">
        <v>1846</v>
      </c>
    </row>
    <row r="303" spans="1:12" x14ac:dyDescent="0.2">
      <c r="A303" s="20" t="s">
        <v>363</v>
      </c>
      <c r="B303" s="1304"/>
      <c r="C303" s="1304"/>
      <c r="D303" s="1304"/>
      <c r="E303" s="1304"/>
      <c r="F303" s="1304"/>
      <c r="G303" s="1304"/>
      <c r="H303" s="518"/>
      <c r="J303" s="429"/>
      <c r="K303" s="39" t="s">
        <v>2112</v>
      </c>
      <c r="L303" s="39" t="s">
        <v>1846</v>
      </c>
    </row>
    <row r="304" spans="1:12" x14ac:dyDescent="0.2">
      <c r="A304" s="20" t="s">
        <v>363</v>
      </c>
      <c r="B304" s="1304"/>
      <c r="C304" s="1304"/>
      <c r="D304" s="1304"/>
      <c r="E304" s="1304"/>
      <c r="F304" s="1304"/>
      <c r="G304" s="1304"/>
      <c r="H304" s="518"/>
      <c r="J304" s="429"/>
      <c r="K304" s="39" t="s">
        <v>2113</v>
      </c>
      <c r="L304" s="39" t="s">
        <v>1856</v>
      </c>
    </row>
    <row r="305" spans="1:12" x14ac:dyDescent="0.2">
      <c r="A305" s="20" t="s">
        <v>363</v>
      </c>
      <c r="B305" s="1304"/>
      <c r="C305" s="1304"/>
      <c r="D305" s="1304"/>
      <c r="E305" s="1304"/>
      <c r="F305" s="1304"/>
      <c r="G305" s="1304"/>
      <c r="H305" s="518"/>
      <c r="J305" s="429"/>
      <c r="K305" s="39" t="s">
        <v>2114</v>
      </c>
      <c r="L305" s="39" t="s">
        <v>1856</v>
      </c>
    </row>
    <row r="306" spans="1:12" x14ac:dyDescent="0.2">
      <c r="A306" s="20" t="s">
        <v>363</v>
      </c>
      <c r="B306" s="1304"/>
      <c r="C306" s="1304"/>
      <c r="D306" s="1304"/>
      <c r="E306" s="1304"/>
      <c r="F306" s="1304"/>
      <c r="G306" s="1304"/>
      <c r="H306" s="518"/>
      <c r="J306" s="429"/>
      <c r="K306" s="39" t="s">
        <v>2115</v>
      </c>
      <c r="L306" s="39" t="s">
        <v>1846</v>
      </c>
    </row>
    <row r="307" spans="1:12" x14ac:dyDescent="0.2">
      <c r="A307" s="20" t="s">
        <v>363</v>
      </c>
      <c r="B307" s="1304"/>
      <c r="C307" s="1304"/>
      <c r="D307" s="1304"/>
      <c r="E307" s="1304"/>
      <c r="F307" s="1304"/>
      <c r="G307" s="1304"/>
      <c r="H307" s="518"/>
      <c r="J307" s="429"/>
      <c r="K307" s="39" t="s">
        <v>2116</v>
      </c>
      <c r="L307" s="39" t="s">
        <v>1846</v>
      </c>
    </row>
    <row r="308" spans="1:12" x14ac:dyDescent="0.2">
      <c r="A308" s="20" t="s">
        <v>363</v>
      </c>
      <c r="B308" s="1304"/>
      <c r="C308" s="1304"/>
      <c r="D308" s="1304"/>
      <c r="E308" s="1304"/>
      <c r="F308" s="1304"/>
      <c r="G308" s="1304"/>
      <c r="H308" s="518"/>
      <c r="J308" s="429"/>
      <c r="K308" s="39" t="s">
        <v>2117</v>
      </c>
      <c r="L308" s="39" t="s">
        <v>1846</v>
      </c>
    </row>
    <row r="309" spans="1:12" x14ac:dyDescent="0.2">
      <c r="A309" s="20" t="s">
        <v>363</v>
      </c>
      <c r="B309" s="1304"/>
      <c r="C309" s="1304"/>
      <c r="D309" s="1304"/>
      <c r="E309" s="1304"/>
      <c r="F309" s="1304"/>
      <c r="G309" s="1304"/>
      <c r="H309" s="518"/>
      <c r="J309" s="429"/>
      <c r="K309" s="39" t="s">
        <v>2118</v>
      </c>
      <c r="L309" s="39" t="s">
        <v>1846</v>
      </c>
    </row>
    <row r="310" spans="1:12" x14ac:dyDescent="0.2">
      <c r="A310" s="20" t="s">
        <v>363</v>
      </c>
      <c r="B310" s="1304"/>
      <c r="C310" s="1304"/>
      <c r="D310" s="1304"/>
      <c r="E310" s="1304"/>
      <c r="F310" s="1304"/>
      <c r="G310" s="1304"/>
      <c r="H310" s="518"/>
      <c r="J310" s="429"/>
      <c r="K310" s="39" t="s">
        <v>2119</v>
      </c>
      <c r="L310" s="39" t="s">
        <v>1846</v>
      </c>
    </row>
    <row r="311" spans="1:12" x14ac:dyDescent="0.2">
      <c r="A311" s="20" t="s">
        <v>363</v>
      </c>
      <c r="B311" s="1304"/>
      <c r="C311" s="1304"/>
      <c r="D311" s="1304"/>
      <c r="E311" s="1304"/>
      <c r="F311" s="1304"/>
      <c r="G311" s="1304"/>
      <c r="H311" s="518"/>
      <c r="J311" s="429"/>
      <c r="K311" s="39" t="s">
        <v>4994</v>
      </c>
      <c r="L311" s="39" t="s">
        <v>1846</v>
      </c>
    </row>
    <row r="312" spans="1:12" x14ac:dyDescent="0.2">
      <c r="A312" s="20" t="s">
        <v>363</v>
      </c>
      <c r="B312" s="1304"/>
      <c r="C312" s="1304"/>
      <c r="D312" s="1304"/>
      <c r="E312" s="1304"/>
      <c r="F312" s="1304"/>
      <c r="G312" s="1304"/>
      <c r="H312" s="518"/>
      <c r="J312" s="429"/>
      <c r="K312" s="39" t="s">
        <v>2120</v>
      </c>
      <c r="L312" s="39" t="s">
        <v>1846</v>
      </c>
    </row>
    <row r="313" spans="1:12" x14ac:dyDescent="0.2">
      <c r="A313" s="20" t="s">
        <v>363</v>
      </c>
      <c r="B313" s="1304"/>
      <c r="C313" s="1304"/>
      <c r="D313" s="1304"/>
      <c r="E313" s="1304"/>
      <c r="F313" s="1304"/>
      <c r="G313" s="1304"/>
      <c r="H313" s="518"/>
      <c r="J313" s="429"/>
      <c r="K313" s="39" t="s">
        <v>2121</v>
      </c>
      <c r="L313" s="39" t="s">
        <v>1846</v>
      </c>
    </row>
    <row r="314" spans="1:12" x14ac:dyDescent="0.2">
      <c r="A314" s="20" t="s">
        <v>363</v>
      </c>
      <c r="B314" s="1304"/>
      <c r="C314" s="1304"/>
      <c r="D314" s="1304"/>
      <c r="E314" s="1304"/>
      <c r="F314" s="1304"/>
      <c r="G314" s="1304"/>
      <c r="H314" s="518"/>
      <c r="J314" s="429"/>
      <c r="K314" s="39" t="s">
        <v>2122</v>
      </c>
      <c r="L314" s="39" t="s">
        <v>1846</v>
      </c>
    </row>
    <row r="315" spans="1:12" x14ac:dyDescent="0.2">
      <c r="A315" s="20" t="s">
        <v>363</v>
      </c>
      <c r="B315" s="1304"/>
      <c r="C315" s="1304"/>
      <c r="D315" s="1304"/>
      <c r="E315" s="1304"/>
      <c r="F315" s="1304"/>
      <c r="G315" s="1304"/>
      <c r="H315" s="518"/>
      <c r="J315" s="429"/>
      <c r="K315" s="39" t="s">
        <v>2123</v>
      </c>
      <c r="L315" s="39" t="s">
        <v>1846</v>
      </c>
    </row>
    <row r="316" spans="1:12" x14ac:dyDescent="0.2">
      <c r="A316" s="20" t="s">
        <v>363</v>
      </c>
      <c r="B316" s="1304"/>
      <c r="C316" s="1304"/>
      <c r="D316" s="1304"/>
      <c r="E316" s="1304"/>
      <c r="F316" s="1304"/>
      <c r="G316" s="1304"/>
      <c r="H316" s="518"/>
      <c r="J316" s="429"/>
      <c r="K316" s="39" t="s">
        <v>2124</v>
      </c>
      <c r="L316" s="39" t="s">
        <v>1846</v>
      </c>
    </row>
    <row r="317" spans="1:12" x14ac:dyDescent="0.2">
      <c r="A317" s="20" t="s">
        <v>363</v>
      </c>
      <c r="B317" s="1304"/>
      <c r="C317" s="1304"/>
      <c r="D317" s="1304"/>
      <c r="E317" s="1304"/>
      <c r="F317" s="1304"/>
      <c r="G317" s="1304"/>
      <c r="H317" s="518"/>
      <c r="J317" s="429"/>
      <c r="K317" s="39" t="s">
        <v>2125</v>
      </c>
      <c r="L317" s="39" t="s">
        <v>1846</v>
      </c>
    </row>
    <row r="318" spans="1:12" x14ac:dyDescent="0.2">
      <c r="A318" s="20" t="s">
        <v>363</v>
      </c>
      <c r="B318" s="1304"/>
      <c r="C318" s="1304"/>
      <c r="D318" s="1304"/>
      <c r="E318" s="1304"/>
      <c r="F318" s="1304"/>
      <c r="G318" s="1304"/>
      <c r="H318" s="518"/>
      <c r="J318" s="429"/>
      <c r="K318" s="39" t="s">
        <v>2126</v>
      </c>
      <c r="L318" s="39" t="s">
        <v>1846</v>
      </c>
    </row>
    <row r="319" spans="1:12" x14ac:dyDescent="0.2">
      <c r="A319" s="20" t="s">
        <v>363</v>
      </c>
      <c r="B319" s="1304"/>
      <c r="C319" s="1304"/>
      <c r="D319" s="1304"/>
      <c r="E319" s="1304"/>
      <c r="F319" s="1304"/>
      <c r="G319" s="1304"/>
      <c r="H319" s="518"/>
      <c r="J319" s="429"/>
      <c r="K319" s="39" t="s">
        <v>2127</v>
      </c>
      <c r="L319" s="39" t="s">
        <v>1846</v>
      </c>
    </row>
    <row r="320" spans="1:12" x14ac:dyDescent="0.2">
      <c r="A320" s="20" t="s">
        <v>363</v>
      </c>
      <c r="B320" s="1304"/>
      <c r="C320" s="1304"/>
      <c r="D320" s="1304"/>
      <c r="E320" s="1304"/>
      <c r="F320" s="1304"/>
      <c r="G320" s="1304"/>
      <c r="H320" s="518"/>
      <c r="J320" s="429"/>
      <c r="K320" s="39" t="s">
        <v>2128</v>
      </c>
      <c r="L320" s="39" t="s">
        <v>1846</v>
      </c>
    </row>
    <row r="321" spans="1:12" x14ac:dyDescent="0.2">
      <c r="A321" s="20" t="s">
        <v>363</v>
      </c>
      <c r="B321" s="1304"/>
      <c r="C321" s="1304"/>
      <c r="D321" s="1304"/>
      <c r="E321" s="1304"/>
      <c r="F321" s="1304"/>
      <c r="G321" s="1304"/>
      <c r="H321" s="518"/>
      <c r="J321" s="429"/>
      <c r="K321" s="39" t="s">
        <v>2129</v>
      </c>
      <c r="L321" s="39" t="s">
        <v>1846</v>
      </c>
    </row>
    <row r="322" spans="1:12" x14ac:dyDescent="0.2">
      <c r="A322" s="20" t="s">
        <v>363</v>
      </c>
      <c r="B322" s="1304"/>
      <c r="C322" s="1304"/>
      <c r="D322" s="1304"/>
      <c r="E322" s="1304"/>
      <c r="F322" s="1304"/>
      <c r="G322" s="1304"/>
      <c r="H322" s="518"/>
      <c r="J322" s="429"/>
      <c r="K322" s="39" t="s">
        <v>2130</v>
      </c>
      <c r="L322" s="39" t="s">
        <v>1846</v>
      </c>
    </row>
    <row r="323" spans="1:12" x14ac:dyDescent="0.2">
      <c r="A323" s="20" t="s">
        <v>363</v>
      </c>
      <c r="B323" s="1304"/>
      <c r="C323" s="1304"/>
      <c r="D323" s="1304"/>
      <c r="E323" s="1304"/>
      <c r="F323" s="1304"/>
      <c r="G323" s="1304"/>
      <c r="H323" s="518"/>
      <c r="J323" s="429"/>
      <c r="K323" s="39" t="s">
        <v>2131</v>
      </c>
      <c r="L323" s="39" t="s">
        <v>1846</v>
      </c>
    </row>
    <row r="324" spans="1:12" x14ac:dyDescent="0.2">
      <c r="A324" s="20" t="s">
        <v>363</v>
      </c>
      <c r="B324" s="1304"/>
      <c r="C324" s="1304"/>
      <c r="D324" s="1304"/>
      <c r="E324" s="1304"/>
      <c r="F324" s="1304"/>
      <c r="G324" s="1304"/>
      <c r="H324" s="518"/>
      <c r="J324" s="429"/>
      <c r="K324" s="39" t="s">
        <v>2132</v>
      </c>
      <c r="L324" s="39" t="s">
        <v>1148</v>
      </c>
    </row>
    <row r="325" spans="1:12" x14ac:dyDescent="0.2">
      <c r="A325" s="20" t="s">
        <v>363</v>
      </c>
      <c r="B325" s="1304"/>
      <c r="C325" s="1304"/>
      <c r="D325" s="1304"/>
      <c r="E325" s="1304"/>
      <c r="F325" s="1304"/>
      <c r="G325" s="1304"/>
      <c r="H325" s="518"/>
      <c r="J325" s="429"/>
      <c r="K325" s="39" t="s">
        <v>2133</v>
      </c>
      <c r="L325" s="39" t="s">
        <v>1846</v>
      </c>
    </row>
    <row r="326" spans="1:12" x14ac:dyDescent="0.2">
      <c r="A326" s="20" t="s">
        <v>363</v>
      </c>
      <c r="B326" s="1304"/>
      <c r="C326" s="1304"/>
      <c r="D326" s="1304"/>
      <c r="E326" s="1304"/>
      <c r="F326" s="1304"/>
      <c r="G326" s="1304"/>
      <c r="H326" s="518"/>
      <c r="J326" s="429"/>
      <c r="K326" s="39" t="s">
        <v>2134</v>
      </c>
      <c r="L326" s="39" t="s">
        <v>1846</v>
      </c>
    </row>
    <row r="327" spans="1:12" x14ac:dyDescent="0.2">
      <c r="A327" s="20" t="s">
        <v>363</v>
      </c>
      <c r="B327" s="1304"/>
      <c r="C327" s="1304"/>
      <c r="D327" s="1304"/>
      <c r="E327" s="1304"/>
      <c r="F327" s="1304"/>
      <c r="G327" s="1304"/>
      <c r="H327" s="518"/>
      <c r="J327" s="429"/>
      <c r="K327" s="39" t="s">
        <v>2135</v>
      </c>
      <c r="L327" s="39" t="s">
        <v>1846</v>
      </c>
    </row>
    <row r="328" spans="1:12" x14ac:dyDescent="0.2">
      <c r="A328" s="20" t="s">
        <v>363</v>
      </c>
      <c r="B328" s="1304"/>
      <c r="C328" s="1304"/>
      <c r="D328" s="1304"/>
      <c r="E328" s="1304"/>
      <c r="F328" s="1304"/>
      <c r="G328" s="1304"/>
      <c r="H328" s="518"/>
      <c r="J328" s="429"/>
      <c r="K328" s="39" t="s">
        <v>2136</v>
      </c>
      <c r="L328" s="39" t="s">
        <v>1846</v>
      </c>
    </row>
    <row r="329" spans="1:12" x14ac:dyDescent="0.2">
      <c r="A329" s="20" t="s">
        <v>363</v>
      </c>
      <c r="B329" s="1304"/>
      <c r="C329" s="1304"/>
      <c r="D329" s="1304"/>
      <c r="E329" s="1304"/>
      <c r="F329" s="1304"/>
      <c r="G329" s="1304"/>
      <c r="H329" s="518"/>
      <c r="J329" s="429"/>
      <c r="K329" s="39" t="s">
        <v>2137</v>
      </c>
      <c r="L329" s="39" t="s">
        <v>1846</v>
      </c>
    </row>
    <row r="330" spans="1:12" x14ac:dyDescent="0.2">
      <c r="A330" s="20" t="s">
        <v>363</v>
      </c>
      <c r="B330" s="1304"/>
      <c r="C330" s="1304"/>
      <c r="D330" s="1304"/>
      <c r="E330" s="1304"/>
      <c r="F330" s="1304"/>
      <c r="G330" s="1304"/>
      <c r="H330" s="518"/>
      <c r="J330" s="429"/>
      <c r="K330" s="39" t="s">
        <v>2138</v>
      </c>
      <c r="L330" s="39" t="s">
        <v>1846</v>
      </c>
    </row>
    <row r="331" spans="1:12" x14ac:dyDescent="0.2">
      <c r="A331" s="20" t="s">
        <v>363</v>
      </c>
      <c r="B331" s="1304"/>
      <c r="C331" s="1304"/>
      <c r="D331" s="1304"/>
      <c r="E331" s="1304"/>
      <c r="F331" s="1304"/>
      <c r="G331" s="1304"/>
      <c r="H331" s="518"/>
      <c r="J331" s="429"/>
      <c r="K331" s="39" t="s">
        <v>2139</v>
      </c>
      <c r="L331" s="39" t="s">
        <v>1846</v>
      </c>
    </row>
    <row r="332" spans="1:12" x14ac:dyDescent="0.2">
      <c r="A332" s="20" t="s">
        <v>363</v>
      </c>
      <c r="B332" s="1304"/>
      <c r="C332" s="1304"/>
      <c r="D332" s="1304"/>
      <c r="E332" s="1304"/>
      <c r="F332" s="1304"/>
      <c r="G332" s="1304"/>
      <c r="H332" s="518"/>
      <c r="J332" s="429"/>
      <c r="K332" s="39" t="s">
        <v>2140</v>
      </c>
      <c r="L332" s="39" t="s">
        <v>1846</v>
      </c>
    </row>
    <row r="333" spans="1:12" x14ac:dyDescent="0.2">
      <c r="A333" s="20" t="s">
        <v>363</v>
      </c>
      <c r="B333" s="1304"/>
      <c r="C333" s="1304"/>
      <c r="D333" s="1304"/>
      <c r="E333" s="1304"/>
      <c r="F333" s="1304"/>
      <c r="G333" s="1304"/>
      <c r="H333" s="518"/>
      <c r="J333" s="429"/>
      <c r="K333" s="39" t="s">
        <v>2141</v>
      </c>
      <c r="L333" s="39" t="s">
        <v>1846</v>
      </c>
    </row>
    <row r="334" spans="1:12" x14ac:dyDescent="0.2">
      <c r="A334" s="20" t="s">
        <v>363</v>
      </c>
      <c r="B334" s="1304"/>
      <c r="C334" s="1304"/>
      <c r="D334" s="1304"/>
      <c r="E334" s="1304"/>
      <c r="F334" s="1304"/>
      <c r="G334" s="1304"/>
      <c r="H334" s="518"/>
      <c r="J334" s="429"/>
      <c r="K334" s="39" t="s">
        <v>2142</v>
      </c>
      <c r="L334" s="39" t="s">
        <v>1846</v>
      </c>
    </row>
    <row r="335" spans="1:12" x14ac:dyDescent="0.2">
      <c r="A335" s="20" t="s">
        <v>363</v>
      </c>
      <c r="B335" s="1304"/>
      <c r="C335" s="1304"/>
      <c r="D335" s="1304"/>
      <c r="E335" s="1304"/>
      <c r="F335" s="1304"/>
      <c r="G335" s="1304"/>
      <c r="H335" s="518"/>
      <c r="J335" s="429"/>
      <c r="K335" s="39" t="s">
        <v>2143</v>
      </c>
      <c r="L335" s="39" t="s">
        <v>1846</v>
      </c>
    </row>
    <row r="336" spans="1:12" x14ac:dyDescent="0.2">
      <c r="A336" s="20" t="s">
        <v>363</v>
      </c>
      <c r="B336" s="1304"/>
      <c r="C336" s="1304"/>
      <c r="D336" s="1304"/>
      <c r="E336" s="1304"/>
      <c r="F336" s="1304"/>
      <c r="G336" s="1304"/>
      <c r="H336" s="518"/>
      <c r="J336" s="429"/>
      <c r="K336" s="39" t="s">
        <v>2144</v>
      </c>
      <c r="L336" s="39" t="s">
        <v>1846</v>
      </c>
    </row>
    <row r="337" spans="1:12" x14ac:dyDescent="0.2">
      <c r="A337" s="20" t="s">
        <v>363</v>
      </c>
      <c r="B337" s="1304"/>
      <c r="C337" s="1304"/>
      <c r="D337" s="1304"/>
      <c r="E337" s="1304"/>
      <c r="F337" s="1304"/>
      <c r="G337" s="1304"/>
      <c r="H337" s="518"/>
      <c r="J337" s="429"/>
      <c r="K337" s="39" t="s">
        <v>4995</v>
      </c>
      <c r="L337" s="39" t="s">
        <v>1846</v>
      </c>
    </row>
    <row r="338" spans="1:12" x14ac:dyDescent="0.2">
      <c r="A338" s="20" t="s">
        <v>363</v>
      </c>
      <c r="B338" s="1304"/>
      <c r="C338" s="1304"/>
      <c r="D338" s="1304"/>
      <c r="E338" s="1304"/>
      <c r="F338" s="1304"/>
      <c r="G338" s="1304"/>
      <c r="H338" s="518"/>
      <c r="J338" s="429"/>
      <c r="K338" s="39" t="s">
        <v>2145</v>
      </c>
      <c r="L338" s="39" t="s">
        <v>1846</v>
      </c>
    </row>
    <row r="339" spans="1:12" x14ac:dyDescent="0.2">
      <c r="A339" s="20" t="s">
        <v>363</v>
      </c>
      <c r="B339" s="1304"/>
      <c r="C339" s="1304"/>
      <c r="D339" s="1304"/>
      <c r="E339" s="1304"/>
      <c r="F339" s="1304"/>
      <c r="G339" s="1304"/>
      <c r="H339" s="518"/>
      <c r="J339" s="429"/>
      <c r="K339" s="39" t="s">
        <v>2146</v>
      </c>
      <c r="L339" s="39" t="s">
        <v>1846</v>
      </c>
    </row>
    <row r="340" spans="1:12" x14ac:dyDescent="0.2">
      <c r="A340" s="20" t="s">
        <v>363</v>
      </c>
      <c r="B340" s="1304"/>
      <c r="C340" s="1304"/>
      <c r="D340" s="1304"/>
      <c r="E340" s="1304"/>
      <c r="F340" s="1304"/>
      <c r="G340" s="1304"/>
      <c r="H340" s="518"/>
      <c r="J340" s="429"/>
      <c r="K340" s="39" t="s">
        <v>2147</v>
      </c>
      <c r="L340" s="39" t="s">
        <v>1846</v>
      </c>
    </row>
    <row r="341" spans="1:12" x14ac:dyDescent="0.2">
      <c r="A341" s="20" t="s">
        <v>363</v>
      </c>
      <c r="B341" s="1304"/>
      <c r="C341" s="1304"/>
      <c r="D341" s="1304"/>
      <c r="E341" s="1304"/>
      <c r="F341" s="1304"/>
      <c r="G341" s="1304"/>
      <c r="H341" s="518"/>
      <c r="J341" s="429"/>
      <c r="K341" s="39" t="s">
        <v>2148</v>
      </c>
      <c r="L341" s="39" t="s">
        <v>1846</v>
      </c>
    </row>
    <row r="342" spans="1:12" x14ac:dyDescent="0.2">
      <c r="A342" s="20" t="s">
        <v>363</v>
      </c>
      <c r="B342" s="1304"/>
      <c r="C342" s="1304"/>
      <c r="D342" s="1304"/>
      <c r="E342" s="1304"/>
      <c r="F342" s="1304"/>
      <c r="G342" s="1304"/>
      <c r="H342" s="518"/>
      <c r="J342" s="429"/>
      <c r="K342" s="39" t="s">
        <v>2149</v>
      </c>
      <c r="L342" s="39" t="s">
        <v>1846</v>
      </c>
    </row>
    <row r="343" spans="1:12" x14ac:dyDescent="0.2">
      <c r="A343" s="20" t="s">
        <v>363</v>
      </c>
      <c r="B343" s="1304"/>
      <c r="C343" s="1304"/>
      <c r="D343" s="1304"/>
      <c r="E343" s="1304"/>
      <c r="F343" s="1304"/>
      <c r="G343" s="1304"/>
      <c r="H343" s="518"/>
      <c r="J343" s="429"/>
      <c r="K343" s="39" t="s">
        <v>2150</v>
      </c>
      <c r="L343" s="39" t="s">
        <v>1846</v>
      </c>
    </row>
    <row r="344" spans="1:12" x14ac:dyDescent="0.2">
      <c r="A344" s="20" t="s">
        <v>363</v>
      </c>
      <c r="B344" s="1304"/>
      <c r="C344" s="1304"/>
      <c r="D344" s="1304"/>
      <c r="E344" s="1304"/>
      <c r="F344" s="1304"/>
      <c r="G344" s="1304"/>
      <c r="H344" s="518"/>
      <c r="J344" s="429"/>
      <c r="K344" s="39" t="s">
        <v>4996</v>
      </c>
      <c r="L344" s="39" t="s">
        <v>1846</v>
      </c>
    </row>
    <row r="345" spans="1:12" x14ac:dyDescent="0.2">
      <c r="A345" s="20" t="s">
        <v>363</v>
      </c>
      <c r="B345" s="1304"/>
      <c r="C345" s="1304"/>
      <c r="D345" s="1304"/>
      <c r="E345" s="1304"/>
      <c r="F345" s="1304"/>
      <c r="G345" s="1304"/>
      <c r="H345" s="518"/>
      <c r="J345" s="429"/>
      <c r="K345" s="39" t="s">
        <v>2151</v>
      </c>
      <c r="L345" s="39" t="s">
        <v>1846</v>
      </c>
    </row>
    <row r="346" spans="1:12" x14ac:dyDescent="0.2">
      <c r="A346" s="20" t="s">
        <v>363</v>
      </c>
      <c r="B346" s="1304"/>
      <c r="C346" s="1304"/>
      <c r="D346" s="1304"/>
      <c r="E346" s="1304"/>
      <c r="F346" s="1304"/>
      <c r="G346" s="1304"/>
      <c r="H346" s="518"/>
      <c r="J346" s="429"/>
      <c r="K346" s="39" t="s">
        <v>2152</v>
      </c>
      <c r="L346" s="39" t="s">
        <v>1846</v>
      </c>
    </row>
    <row r="347" spans="1:12" x14ac:dyDescent="0.2">
      <c r="A347" s="20" t="s">
        <v>363</v>
      </c>
      <c r="B347" s="1304"/>
      <c r="C347" s="1304"/>
      <c r="D347" s="1304"/>
      <c r="E347" s="1304"/>
      <c r="F347" s="1304"/>
      <c r="G347" s="1304"/>
      <c r="H347" s="518"/>
      <c r="J347" s="429"/>
      <c r="K347" s="39" t="s">
        <v>2153</v>
      </c>
      <c r="L347" s="39" t="s">
        <v>1846</v>
      </c>
    </row>
    <row r="348" spans="1:12" x14ac:dyDescent="0.2">
      <c r="A348" s="20" t="s">
        <v>363</v>
      </c>
      <c r="B348" s="1304"/>
      <c r="C348" s="1304"/>
      <c r="D348" s="1304"/>
      <c r="E348" s="1304"/>
      <c r="F348" s="1304"/>
      <c r="G348" s="1304"/>
      <c r="H348" s="518"/>
      <c r="J348" s="429"/>
      <c r="K348" s="39" t="s">
        <v>2154</v>
      </c>
      <c r="L348" s="39" t="s">
        <v>1846</v>
      </c>
    </row>
    <row r="349" spans="1:12" x14ac:dyDescent="0.2">
      <c r="A349" s="20" t="s">
        <v>363</v>
      </c>
      <c r="B349" s="1304"/>
      <c r="C349" s="1304"/>
      <c r="D349" s="1304"/>
      <c r="E349" s="1304"/>
      <c r="F349" s="1304"/>
      <c r="G349" s="1304"/>
      <c r="H349" s="518"/>
      <c r="J349" s="429"/>
      <c r="K349" s="39" t="s">
        <v>2155</v>
      </c>
      <c r="L349" s="39" t="s">
        <v>1846</v>
      </c>
    </row>
    <row r="350" spans="1:12" x14ac:dyDescent="0.2">
      <c r="A350" s="20" t="s">
        <v>363</v>
      </c>
      <c r="B350" s="1304"/>
      <c r="C350" s="1304"/>
      <c r="D350" s="1304"/>
      <c r="E350" s="1304"/>
      <c r="F350" s="1304"/>
      <c r="G350" s="1304"/>
      <c r="H350" s="518"/>
      <c r="J350" s="429"/>
      <c r="K350" s="39" t="s">
        <v>4997</v>
      </c>
      <c r="L350" s="39" t="s">
        <v>1846</v>
      </c>
    </row>
    <row r="351" spans="1:12" x14ac:dyDescent="0.2">
      <c r="A351" s="20" t="s">
        <v>363</v>
      </c>
      <c r="B351" s="1304"/>
      <c r="C351" s="1304"/>
      <c r="D351" s="1304"/>
      <c r="E351" s="1304"/>
      <c r="F351" s="1304"/>
      <c r="G351" s="1304"/>
      <c r="H351" s="518"/>
      <c r="J351" s="429"/>
      <c r="K351" s="39" t="s">
        <v>2156</v>
      </c>
      <c r="L351" s="39" t="s">
        <v>1846</v>
      </c>
    </row>
    <row r="352" spans="1:12" x14ac:dyDescent="0.2">
      <c r="A352" s="20" t="s">
        <v>363</v>
      </c>
      <c r="B352" s="1304"/>
      <c r="C352" s="1304"/>
      <c r="D352" s="1304"/>
      <c r="E352" s="1304"/>
      <c r="F352" s="1304"/>
      <c r="G352" s="1304"/>
      <c r="H352" s="518"/>
      <c r="J352" s="429"/>
      <c r="K352" s="39" t="s">
        <v>2157</v>
      </c>
      <c r="L352" s="39" t="s">
        <v>1846</v>
      </c>
    </row>
    <row r="353" spans="1:12" x14ac:dyDescent="0.2">
      <c r="A353" s="20" t="s">
        <v>363</v>
      </c>
      <c r="B353" s="1304"/>
      <c r="C353" s="1304"/>
      <c r="D353" s="1304"/>
      <c r="E353" s="1304"/>
      <c r="F353" s="1304"/>
      <c r="G353" s="1304"/>
      <c r="H353" s="518"/>
      <c r="J353" s="429"/>
      <c r="K353" s="39" t="s">
        <v>2158</v>
      </c>
      <c r="L353" s="39" t="s">
        <v>1846</v>
      </c>
    </row>
    <row r="354" spans="1:12" x14ac:dyDescent="0.2">
      <c r="A354" s="20" t="s">
        <v>363</v>
      </c>
      <c r="B354" s="1304"/>
      <c r="C354" s="1304"/>
      <c r="D354" s="1304"/>
      <c r="E354" s="1304"/>
      <c r="F354" s="1304"/>
      <c r="G354" s="1304"/>
      <c r="H354" s="518"/>
      <c r="J354" s="429"/>
      <c r="K354" s="39" t="s">
        <v>2159</v>
      </c>
      <c r="L354" s="39" t="s">
        <v>1846</v>
      </c>
    </row>
    <row r="355" spans="1:12" x14ac:dyDescent="0.2">
      <c r="A355" s="20" t="s">
        <v>363</v>
      </c>
      <c r="B355" s="1304"/>
      <c r="C355" s="1304"/>
      <c r="D355" s="1304"/>
      <c r="E355" s="1304"/>
      <c r="F355" s="1304"/>
      <c r="G355" s="1304"/>
      <c r="H355" s="518"/>
      <c r="J355" s="429"/>
      <c r="K355" s="39" t="s">
        <v>2160</v>
      </c>
      <c r="L355" s="39" t="s">
        <v>1846</v>
      </c>
    </row>
    <row r="356" spans="1:12" x14ac:dyDescent="0.2">
      <c r="A356" s="20" t="s">
        <v>363</v>
      </c>
      <c r="B356" s="1304"/>
      <c r="C356" s="1304"/>
      <c r="D356" s="1304"/>
      <c r="E356" s="1304"/>
      <c r="F356" s="1304"/>
      <c r="G356" s="1304"/>
      <c r="H356" s="518"/>
      <c r="J356" s="429"/>
      <c r="K356" s="39" t="s">
        <v>2161</v>
      </c>
      <c r="L356" s="39" t="s">
        <v>1846</v>
      </c>
    </row>
    <row r="357" spans="1:12" x14ac:dyDescent="0.2">
      <c r="A357" s="20" t="s">
        <v>363</v>
      </c>
      <c r="B357" s="1304"/>
      <c r="C357" s="1304"/>
      <c r="D357" s="1304"/>
      <c r="E357" s="1304"/>
      <c r="F357" s="1304"/>
      <c r="G357" s="1304"/>
      <c r="H357" s="518"/>
      <c r="J357" s="429"/>
      <c r="K357" s="39" t="s">
        <v>2162</v>
      </c>
      <c r="L357" s="39" t="s">
        <v>1846</v>
      </c>
    </row>
    <row r="358" spans="1:12" x14ac:dyDescent="0.2">
      <c r="A358" s="20" t="s">
        <v>363</v>
      </c>
      <c r="B358" s="1304"/>
      <c r="C358" s="1304"/>
      <c r="D358" s="1304"/>
      <c r="E358" s="1304"/>
      <c r="F358" s="1304"/>
      <c r="G358" s="1304"/>
      <c r="H358" s="518"/>
      <c r="J358" s="429"/>
      <c r="K358" s="39" t="s">
        <v>2163</v>
      </c>
      <c r="L358" s="39" t="s">
        <v>1846</v>
      </c>
    </row>
    <row r="359" spans="1:12" x14ac:dyDescent="0.2">
      <c r="A359" s="20" t="s">
        <v>363</v>
      </c>
      <c r="B359" s="1304"/>
      <c r="C359" s="1304"/>
      <c r="D359" s="1304"/>
      <c r="E359" s="1304"/>
      <c r="F359" s="1304"/>
      <c r="G359" s="1304"/>
      <c r="H359" s="518"/>
      <c r="J359" s="429"/>
      <c r="K359" s="39" t="s">
        <v>2164</v>
      </c>
      <c r="L359" s="39" t="s">
        <v>1846</v>
      </c>
    </row>
    <row r="360" spans="1:12" x14ac:dyDescent="0.2">
      <c r="A360" s="20" t="s">
        <v>363</v>
      </c>
      <c r="B360" s="1304"/>
      <c r="C360" s="1304"/>
      <c r="D360" s="1304"/>
      <c r="E360" s="1304"/>
      <c r="F360" s="1304"/>
      <c r="G360" s="1304"/>
      <c r="H360" s="518"/>
      <c r="J360" s="429"/>
      <c r="K360" s="39" t="s">
        <v>2165</v>
      </c>
      <c r="L360" s="39" t="s">
        <v>1846</v>
      </c>
    </row>
    <row r="361" spans="1:12" x14ac:dyDescent="0.2">
      <c r="A361" s="20" t="s">
        <v>363</v>
      </c>
      <c r="B361" s="1304"/>
      <c r="C361" s="1304"/>
      <c r="D361" s="1304"/>
      <c r="E361" s="1304"/>
      <c r="F361" s="1304"/>
      <c r="G361" s="1304"/>
      <c r="H361" s="518"/>
      <c r="J361" s="429"/>
      <c r="K361" s="39" t="s">
        <v>2166</v>
      </c>
      <c r="L361" s="39" t="s">
        <v>1846</v>
      </c>
    </row>
    <row r="362" spans="1:12" x14ac:dyDescent="0.2">
      <c r="A362" s="20" t="s">
        <v>363</v>
      </c>
      <c r="B362" s="1304"/>
      <c r="C362" s="1304"/>
      <c r="D362" s="1304"/>
      <c r="E362" s="1304"/>
      <c r="F362" s="1304"/>
      <c r="G362" s="1304"/>
      <c r="H362" s="518"/>
      <c r="J362" s="429"/>
      <c r="K362" s="39" t="s">
        <v>2167</v>
      </c>
      <c r="L362" s="39" t="s">
        <v>1846</v>
      </c>
    </row>
    <row r="363" spans="1:12" x14ac:dyDescent="0.2">
      <c r="A363" s="20" t="s">
        <v>363</v>
      </c>
      <c r="B363" s="1304"/>
      <c r="C363" s="1304"/>
      <c r="D363" s="1304"/>
      <c r="E363" s="1304"/>
      <c r="F363" s="1304"/>
      <c r="G363" s="1304"/>
      <c r="H363" s="518"/>
      <c r="J363" s="429"/>
      <c r="K363" s="39" t="s">
        <v>2168</v>
      </c>
      <c r="L363" s="39" t="s">
        <v>1846</v>
      </c>
    </row>
    <row r="364" spans="1:12" x14ac:dyDescent="0.2">
      <c r="A364" s="20" t="s">
        <v>363</v>
      </c>
      <c r="B364" s="1304"/>
      <c r="C364" s="1304"/>
      <c r="D364" s="1304"/>
      <c r="E364" s="1304"/>
      <c r="F364" s="1304"/>
      <c r="G364" s="1304"/>
      <c r="H364" s="518"/>
      <c r="J364" s="429"/>
      <c r="K364" s="39" t="s">
        <v>2169</v>
      </c>
      <c r="L364" s="39" t="s">
        <v>1846</v>
      </c>
    </row>
    <row r="365" spans="1:12" x14ac:dyDescent="0.2">
      <c r="A365" s="20" t="s">
        <v>363</v>
      </c>
      <c r="B365" s="1304"/>
      <c r="C365" s="1304"/>
      <c r="D365" s="1304"/>
      <c r="E365" s="1304"/>
      <c r="F365" s="1304"/>
      <c r="G365" s="1304"/>
      <c r="H365" s="518"/>
      <c r="J365" s="429"/>
      <c r="K365" s="39" t="s">
        <v>2170</v>
      </c>
      <c r="L365" s="39" t="s">
        <v>1846</v>
      </c>
    </row>
    <row r="366" spans="1:12" x14ac:dyDescent="0.2">
      <c r="A366" s="20" t="s">
        <v>363</v>
      </c>
      <c r="B366" s="1304"/>
      <c r="C366" s="1304"/>
      <c r="D366" s="1304"/>
      <c r="E366" s="1304"/>
      <c r="F366" s="1304"/>
      <c r="G366" s="1304"/>
      <c r="H366" s="518"/>
      <c r="J366" s="429"/>
      <c r="K366" s="39" t="s">
        <v>2171</v>
      </c>
      <c r="L366" s="39" t="s">
        <v>1846</v>
      </c>
    </row>
    <row r="367" spans="1:12" x14ac:dyDescent="0.2">
      <c r="A367" s="20" t="s">
        <v>363</v>
      </c>
      <c r="B367" s="1304"/>
      <c r="C367" s="1304"/>
      <c r="D367" s="1304"/>
      <c r="E367" s="1304"/>
      <c r="F367" s="1304"/>
      <c r="G367" s="1304"/>
      <c r="H367" s="518"/>
      <c r="J367" s="429"/>
      <c r="K367" s="39" t="s">
        <v>2172</v>
      </c>
      <c r="L367" s="39" t="s">
        <v>1846</v>
      </c>
    </row>
    <row r="368" spans="1:12" x14ac:dyDescent="0.2">
      <c r="A368" s="20" t="s">
        <v>363</v>
      </c>
      <c r="B368" s="1304"/>
      <c r="C368" s="1304"/>
      <c r="D368" s="1304"/>
      <c r="E368" s="1304"/>
      <c r="F368" s="1304"/>
      <c r="G368" s="1304"/>
      <c r="H368" s="518"/>
      <c r="J368" s="429"/>
      <c r="K368" s="39" t="s">
        <v>4998</v>
      </c>
      <c r="L368" s="39" t="s">
        <v>1846</v>
      </c>
    </row>
    <row r="369" spans="1:12" x14ac:dyDescent="0.2">
      <c r="A369" s="20" t="s">
        <v>363</v>
      </c>
      <c r="B369" s="1304"/>
      <c r="C369" s="1304"/>
      <c r="D369" s="1304"/>
      <c r="E369" s="1304"/>
      <c r="F369" s="1304"/>
      <c r="G369" s="1304"/>
      <c r="H369" s="518"/>
      <c r="J369" s="429"/>
      <c r="K369" s="39" t="s">
        <v>2173</v>
      </c>
      <c r="L369" s="39" t="s">
        <v>1846</v>
      </c>
    </row>
    <row r="370" spans="1:12" x14ac:dyDescent="0.2">
      <c r="A370" s="20" t="s">
        <v>363</v>
      </c>
      <c r="B370" s="1304"/>
      <c r="C370" s="1304"/>
      <c r="D370" s="1304"/>
      <c r="E370" s="1304"/>
      <c r="F370" s="1304"/>
      <c r="G370" s="1304"/>
      <c r="H370" s="518"/>
      <c r="J370" s="429"/>
      <c r="K370" s="39" t="s">
        <v>4999</v>
      </c>
      <c r="L370" s="39" t="s">
        <v>1846</v>
      </c>
    </row>
    <row r="371" spans="1:12" x14ac:dyDescent="0.2">
      <c r="A371" s="20" t="s">
        <v>363</v>
      </c>
      <c r="B371" s="1304"/>
      <c r="C371" s="1304"/>
      <c r="D371" s="1304"/>
      <c r="E371" s="1304"/>
      <c r="F371" s="1304"/>
      <c r="G371" s="1304"/>
      <c r="H371" s="518"/>
      <c r="J371" s="429"/>
      <c r="K371" s="39" t="s">
        <v>2174</v>
      </c>
      <c r="L371" s="39" t="s">
        <v>1846</v>
      </c>
    </row>
    <row r="372" spans="1:12" x14ac:dyDescent="0.2">
      <c r="A372" s="20" t="s">
        <v>363</v>
      </c>
      <c r="B372" s="1304"/>
      <c r="C372" s="1304"/>
      <c r="D372" s="1304"/>
      <c r="E372" s="1304"/>
      <c r="F372" s="1304"/>
      <c r="G372" s="1304"/>
      <c r="H372" s="518"/>
      <c r="J372" s="429"/>
      <c r="K372" s="39" t="s">
        <v>2175</v>
      </c>
      <c r="L372" s="39" t="s">
        <v>1846</v>
      </c>
    </row>
    <row r="373" spans="1:12" x14ac:dyDescent="0.2">
      <c r="A373" s="20" t="s">
        <v>363</v>
      </c>
      <c r="B373" s="1304"/>
      <c r="C373" s="1304"/>
      <c r="D373" s="1304"/>
      <c r="E373" s="1304"/>
      <c r="F373" s="1304"/>
      <c r="G373" s="1304"/>
      <c r="H373" s="518"/>
      <c r="J373" s="429"/>
      <c r="K373" s="39" t="s">
        <v>2176</v>
      </c>
      <c r="L373" s="39" t="s">
        <v>1846</v>
      </c>
    </row>
    <row r="374" spans="1:12" x14ac:dyDescent="0.2">
      <c r="A374" s="20" t="s">
        <v>363</v>
      </c>
      <c r="B374" s="1304"/>
      <c r="C374" s="1304"/>
      <c r="D374" s="1304"/>
      <c r="E374" s="1304"/>
      <c r="F374" s="1304"/>
      <c r="G374" s="1304"/>
      <c r="H374" s="518"/>
      <c r="J374" s="429"/>
      <c r="K374" s="39" t="s">
        <v>2177</v>
      </c>
      <c r="L374" s="39" t="s">
        <v>1846</v>
      </c>
    </row>
    <row r="375" spans="1:12" x14ac:dyDescent="0.2">
      <c r="A375" s="20" t="s">
        <v>363</v>
      </c>
      <c r="B375" s="1304"/>
      <c r="C375" s="1304"/>
      <c r="D375" s="1304"/>
      <c r="E375" s="1304"/>
      <c r="F375" s="1304"/>
      <c r="G375" s="1304"/>
      <c r="H375" s="518"/>
      <c r="J375" s="429"/>
      <c r="K375" s="39" t="s">
        <v>2178</v>
      </c>
      <c r="L375" s="39" t="s">
        <v>1846</v>
      </c>
    </row>
    <row r="376" spans="1:12" x14ac:dyDescent="0.2">
      <c r="A376" s="20" t="s">
        <v>363</v>
      </c>
      <c r="B376" s="1304"/>
      <c r="C376" s="1304"/>
      <c r="D376" s="1304"/>
      <c r="E376" s="1304"/>
      <c r="F376" s="1304"/>
      <c r="G376" s="1304"/>
      <c r="H376" s="518"/>
      <c r="J376" s="429"/>
      <c r="K376" s="39" t="s">
        <v>2179</v>
      </c>
      <c r="L376" s="39" t="s">
        <v>1846</v>
      </c>
    </row>
    <row r="377" spans="1:12" x14ac:dyDescent="0.2">
      <c r="A377" s="20" t="s">
        <v>363</v>
      </c>
      <c r="B377" s="1304"/>
      <c r="C377" s="1304"/>
      <c r="D377" s="1304"/>
      <c r="E377" s="1304"/>
      <c r="F377" s="1304"/>
      <c r="G377" s="1304"/>
      <c r="H377" s="518"/>
      <c r="J377" s="429"/>
      <c r="K377" s="39" t="s">
        <v>2180</v>
      </c>
      <c r="L377" s="39" t="s">
        <v>1846</v>
      </c>
    </row>
    <row r="378" spans="1:12" x14ac:dyDescent="0.2">
      <c r="A378" s="20" t="s">
        <v>363</v>
      </c>
      <c r="B378" s="1304"/>
      <c r="C378" s="1304"/>
      <c r="D378" s="1304"/>
      <c r="E378" s="1304"/>
      <c r="F378" s="1304"/>
      <c r="G378" s="1304"/>
      <c r="H378" s="518"/>
      <c r="J378" s="429"/>
      <c r="K378" s="39" t="s">
        <v>2181</v>
      </c>
      <c r="L378" s="39" t="s">
        <v>1846</v>
      </c>
    </row>
    <row r="379" spans="1:12" x14ac:dyDescent="0.2">
      <c r="A379" s="20" t="s">
        <v>363</v>
      </c>
      <c r="B379" s="1304"/>
      <c r="C379" s="1304"/>
      <c r="D379" s="1304"/>
      <c r="E379" s="1304"/>
      <c r="F379" s="1304"/>
      <c r="G379" s="1304"/>
      <c r="H379" s="518"/>
      <c r="J379" s="429"/>
      <c r="K379" s="39" t="s">
        <v>2182</v>
      </c>
      <c r="L379" s="39" t="s">
        <v>1846</v>
      </c>
    </row>
    <row r="380" spans="1:12" x14ac:dyDescent="0.2">
      <c r="A380" s="20" t="s">
        <v>363</v>
      </c>
      <c r="B380" s="1304"/>
      <c r="C380" s="1304"/>
      <c r="D380" s="1304"/>
      <c r="E380" s="1304"/>
      <c r="F380" s="1304"/>
      <c r="G380" s="1304"/>
      <c r="H380" s="518"/>
      <c r="J380" s="429"/>
      <c r="K380" s="39" t="s">
        <v>2183</v>
      </c>
      <c r="L380" s="39" t="s">
        <v>1856</v>
      </c>
    </row>
    <row r="381" spans="1:12" x14ac:dyDescent="0.2">
      <c r="A381" s="20" t="s">
        <v>363</v>
      </c>
      <c r="B381" s="1304"/>
      <c r="C381" s="1304"/>
      <c r="D381" s="1304"/>
      <c r="E381" s="1304"/>
      <c r="F381" s="1304"/>
      <c r="G381" s="1304"/>
      <c r="H381" s="518"/>
      <c r="J381" s="429"/>
      <c r="K381" s="39" t="s">
        <v>2184</v>
      </c>
      <c r="L381" s="39" t="s">
        <v>1846</v>
      </c>
    </row>
    <row r="382" spans="1:12" x14ac:dyDescent="0.2">
      <c r="A382" s="20" t="s">
        <v>363</v>
      </c>
      <c r="B382" s="1304"/>
      <c r="C382" s="1304"/>
      <c r="D382" s="1304"/>
      <c r="E382" s="1304"/>
      <c r="F382" s="1304"/>
      <c r="G382" s="1304"/>
      <c r="H382" s="518"/>
      <c r="J382" s="429"/>
      <c r="K382" s="39" t="s">
        <v>2185</v>
      </c>
      <c r="L382" s="39" t="s">
        <v>1854</v>
      </c>
    </row>
    <row r="383" spans="1:12" x14ac:dyDescent="0.2">
      <c r="A383" s="20" t="s">
        <v>363</v>
      </c>
      <c r="B383" s="1304"/>
      <c r="C383" s="1304"/>
      <c r="D383" s="1304"/>
      <c r="E383" s="1304"/>
      <c r="F383" s="1304"/>
      <c r="G383" s="1304"/>
      <c r="H383" s="518"/>
      <c r="J383" s="429"/>
      <c r="K383" s="39" t="s">
        <v>5000</v>
      </c>
      <c r="L383" s="39" t="s">
        <v>1854</v>
      </c>
    </row>
    <row r="384" spans="1:12" x14ac:dyDescent="0.2">
      <c r="A384" s="20" t="s">
        <v>363</v>
      </c>
      <c r="B384" s="1304"/>
      <c r="C384" s="1304"/>
      <c r="D384" s="1304"/>
      <c r="E384" s="1304"/>
      <c r="F384" s="1304"/>
      <c r="G384" s="1304"/>
      <c r="H384" s="518"/>
      <c r="J384" s="429"/>
      <c r="K384" s="39" t="s">
        <v>2186</v>
      </c>
      <c r="L384" s="39" t="s">
        <v>1862</v>
      </c>
    </row>
    <row r="385" spans="1:12" x14ac:dyDescent="0.2">
      <c r="A385" s="20" t="s">
        <v>363</v>
      </c>
      <c r="B385" s="1304"/>
      <c r="C385" s="1304"/>
      <c r="D385" s="1304"/>
      <c r="E385" s="1304"/>
      <c r="F385" s="1304"/>
      <c r="G385" s="1304"/>
      <c r="H385" s="518"/>
      <c r="J385" s="429"/>
      <c r="K385" s="39" t="s">
        <v>2187</v>
      </c>
      <c r="L385" s="39" t="s">
        <v>1148</v>
      </c>
    </row>
    <row r="386" spans="1:12" x14ac:dyDescent="0.2">
      <c r="A386" s="20" t="s">
        <v>363</v>
      </c>
      <c r="B386" s="1304"/>
      <c r="C386" s="1304"/>
      <c r="D386" s="1304"/>
      <c r="E386" s="1304"/>
      <c r="F386" s="1304"/>
      <c r="G386" s="1304"/>
      <c r="H386" s="518"/>
      <c r="J386" s="429"/>
      <c r="K386" s="39" t="s">
        <v>2188</v>
      </c>
      <c r="L386" s="39" t="s">
        <v>1148</v>
      </c>
    </row>
    <row r="387" spans="1:12" x14ac:dyDescent="0.2">
      <c r="A387" s="20" t="s">
        <v>363</v>
      </c>
      <c r="B387" s="1304"/>
      <c r="C387" s="1304"/>
      <c r="D387" s="1304"/>
      <c r="E387" s="1304"/>
      <c r="F387" s="1304"/>
      <c r="G387" s="1304"/>
      <c r="H387" s="518"/>
      <c r="J387" s="429"/>
      <c r="K387" s="39" t="s">
        <v>2189</v>
      </c>
      <c r="L387" s="39" t="s">
        <v>1852</v>
      </c>
    </row>
    <row r="388" spans="1:12" x14ac:dyDescent="0.2">
      <c r="A388" s="20" t="s">
        <v>363</v>
      </c>
      <c r="B388" s="1304"/>
      <c r="C388" s="1304"/>
      <c r="D388" s="1304"/>
      <c r="E388" s="1304"/>
      <c r="F388" s="1304"/>
      <c r="G388" s="1304"/>
      <c r="H388" s="518"/>
      <c r="J388" s="429"/>
      <c r="K388" s="39" t="s">
        <v>2190</v>
      </c>
      <c r="L388" s="39" t="s">
        <v>1854</v>
      </c>
    </row>
    <row r="389" spans="1:12" x14ac:dyDescent="0.2">
      <c r="A389" s="20" t="s">
        <v>363</v>
      </c>
      <c r="B389" s="1304"/>
      <c r="C389" s="1304"/>
      <c r="D389" s="1304"/>
      <c r="E389" s="1304"/>
      <c r="F389" s="1304"/>
      <c r="G389" s="1304"/>
      <c r="H389" s="518"/>
      <c r="J389" s="429"/>
      <c r="K389" s="39" t="s">
        <v>2191</v>
      </c>
      <c r="L389" s="39" t="s">
        <v>1148</v>
      </c>
    </row>
    <row r="390" spans="1:12" x14ac:dyDescent="0.2">
      <c r="A390" s="20" t="s">
        <v>363</v>
      </c>
      <c r="B390" s="1304"/>
      <c r="C390" s="1304"/>
      <c r="D390" s="1304"/>
      <c r="E390" s="1304"/>
      <c r="F390" s="1304"/>
      <c r="G390" s="1304"/>
      <c r="H390" s="518"/>
      <c r="J390" s="429"/>
      <c r="K390" s="39" t="s">
        <v>2192</v>
      </c>
      <c r="L390" s="39" t="s">
        <v>1852</v>
      </c>
    </row>
    <row r="391" spans="1:12" x14ac:dyDescent="0.2">
      <c r="A391" s="20" t="s">
        <v>363</v>
      </c>
      <c r="B391" s="1304"/>
      <c r="C391" s="1304"/>
      <c r="D391" s="1304"/>
      <c r="E391" s="1304"/>
      <c r="F391" s="1304"/>
      <c r="G391" s="1304"/>
      <c r="H391" s="518"/>
      <c r="J391" s="429"/>
      <c r="K391" s="39" t="s">
        <v>2193</v>
      </c>
      <c r="L391" s="39" t="s">
        <v>1852</v>
      </c>
    </row>
    <row r="392" spans="1:12" x14ac:dyDescent="0.2">
      <c r="A392" s="20" t="s">
        <v>363</v>
      </c>
      <c r="B392" s="1304"/>
      <c r="C392" s="1304"/>
      <c r="D392" s="1304"/>
      <c r="E392" s="1304"/>
      <c r="F392" s="1304"/>
      <c r="G392" s="1304"/>
      <c r="H392" s="518"/>
      <c r="J392" s="429"/>
      <c r="K392" s="39" t="s">
        <v>2194</v>
      </c>
      <c r="L392" s="39" t="s">
        <v>1844</v>
      </c>
    </row>
    <row r="393" spans="1:12" x14ac:dyDescent="0.2">
      <c r="A393" s="20" t="s">
        <v>363</v>
      </c>
      <c r="B393" s="1304"/>
      <c r="C393" s="1304"/>
      <c r="D393" s="1304"/>
      <c r="E393" s="1304"/>
      <c r="F393" s="1304"/>
      <c r="G393" s="1304"/>
      <c r="H393" s="518"/>
      <c r="J393" s="429"/>
      <c r="K393" s="39" t="s">
        <v>2195</v>
      </c>
      <c r="L393" s="39" t="s">
        <v>1854</v>
      </c>
    </row>
    <row r="394" spans="1:12" x14ac:dyDescent="0.2">
      <c r="A394" s="20" t="s">
        <v>363</v>
      </c>
      <c r="B394" s="1304"/>
      <c r="C394" s="1304"/>
      <c r="D394" s="1304"/>
      <c r="E394" s="1304"/>
      <c r="F394" s="1304"/>
      <c r="G394" s="1304"/>
      <c r="H394" s="518"/>
      <c r="J394" s="429"/>
      <c r="K394" s="39" t="s">
        <v>2196</v>
      </c>
      <c r="L394" s="39" t="s">
        <v>1846</v>
      </c>
    </row>
    <row r="395" spans="1:12" x14ac:dyDescent="0.2">
      <c r="A395" s="20" t="s">
        <v>363</v>
      </c>
      <c r="B395" s="1304"/>
      <c r="C395" s="1304"/>
      <c r="D395" s="1304"/>
      <c r="E395" s="1304"/>
      <c r="F395" s="1304"/>
      <c r="G395" s="1304"/>
      <c r="H395" s="518"/>
      <c r="J395" s="429"/>
      <c r="K395" s="39" t="s">
        <v>2197</v>
      </c>
      <c r="L395" s="39" t="s">
        <v>1846</v>
      </c>
    </row>
    <row r="396" spans="1:12" x14ac:dyDescent="0.2">
      <c r="A396" s="20" t="s">
        <v>363</v>
      </c>
      <c r="B396" s="1304"/>
      <c r="C396" s="1304"/>
      <c r="D396" s="1304"/>
      <c r="E396" s="1304"/>
      <c r="F396" s="1304"/>
      <c r="G396" s="1304"/>
      <c r="H396" s="518"/>
      <c r="J396" s="429"/>
      <c r="K396" s="39" t="s">
        <v>2198</v>
      </c>
      <c r="L396" s="39" t="s">
        <v>1846</v>
      </c>
    </row>
    <row r="397" spans="1:12" x14ac:dyDescent="0.2">
      <c r="A397" s="20" t="s">
        <v>363</v>
      </c>
      <c r="B397" s="1304"/>
      <c r="C397" s="1304"/>
      <c r="D397" s="1304"/>
      <c r="E397" s="1304"/>
      <c r="F397" s="1304"/>
      <c r="G397" s="1304"/>
      <c r="H397" s="518"/>
      <c r="J397" s="429"/>
      <c r="K397" s="39" t="s">
        <v>5001</v>
      </c>
      <c r="L397" s="39" t="s">
        <v>1846</v>
      </c>
    </row>
    <row r="398" spans="1:12" x14ac:dyDescent="0.2">
      <c r="A398" s="20" t="s">
        <v>363</v>
      </c>
      <c r="B398" s="1304"/>
      <c r="C398" s="1304"/>
      <c r="D398" s="1304"/>
      <c r="E398" s="1304"/>
      <c r="F398" s="1304"/>
      <c r="G398" s="1304"/>
      <c r="H398" s="518"/>
      <c r="J398" s="429"/>
      <c r="K398" s="39" t="s">
        <v>2199</v>
      </c>
      <c r="L398" s="39" t="s">
        <v>1846</v>
      </c>
    </row>
    <row r="399" spans="1:12" x14ac:dyDescent="0.2">
      <c r="A399" s="20" t="s">
        <v>363</v>
      </c>
      <c r="B399" s="1304"/>
      <c r="C399" s="1304"/>
      <c r="D399" s="1304"/>
      <c r="E399" s="1304"/>
      <c r="F399" s="1304"/>
      <c r="G399" s="1304"/>
      <c r="H399" s="518"/>
      <c r="J399" s="429"/>
      <c r="K399" s="39" t="s">
        <v>2200</v>
      </c>
      <c r="L399" s="39" t="s">
        <v>1846</v>
      </c>
    </row>
    <row r="400" spans="1:12" x14ac:dyDescent="0.2">
      <c r="A400" s="20" t="s">
        <v>363</v>
      </c>
      <c r="B400" s="1304"/>
      <c r="C400" s="1304"/>
      <c r="D400" s="1304"/>
      <c r="E400" s="1304"/>
      <c r="F400" s="1304"/>
      <c r="G400" s="1304"/>
      <c r="H400" s="518"/>
      <c r="J400" s="429"/>
      <c r="K400" s="39" t="s">
        <v>2201</v>
      </c>
      <c r="L400" s="39" t="s">
        <v>1846</v>
      </c>
    </row>
    <row r="401" spans="1:12" x14ac:dyDescent="0.2">
      <c r="A401" s="20" t="s">
        <v>363</v>
      </c>
      <c r="B401" s="1304"/>
      <c r="C401" s="1304"/>
      <c r="D401" s="1304"/>
      <c r="E401" s="1304"/>
      <c r="F401" s="1304"/>
      <c r="G401" s="1304"/>
      <c r="H401" s="518"/>
      <c r="J401" s="429"/>
      <c r="K401" s="39" t="s">
        <v>2202</v>
      </c>
      <c r="L401" s="39" t="s">
        <v>1846</v>
      </c>
    </row>
    <row r="402" spans="1:12" x14ac:dyDescent="0.2">
      <c r="A402" s="20" t="s">
        <v>363</v>
      </c>
      <c r="B402" s="1304"/>
      <c r="C402" s="1304"/>
      <c r="D402" s="1304"/>
      <c r="E402" s="1304"/>
      <c r="F402" s="1304"/>
      <c r="G402" s="1304"/>
      <c r="H402" s="518"/>
      <c r="J402" s="429"/>
      <c r="K402" s="39" t="s">
        <v>2203</v>
      </c>
      <c r="L402" s="39" t="s">
        <v>1846</v>
      </c>
    </row>
    <row r="403" spans="1:12" x14ac:dyDescent="0.2">
      <c r="A403" s="20" t="s">
        <v>363</v>
      </c>
      <c r="B403" s="1304"/>
      <c r="C403" s="1304"/>
      <c r="D403" s="1304"/>
      <c r="E403" s="1304"/>
      <c r="F403" s="1304"/>
      <c r="G403" s="1304"/>
      <c r="H403" s="518"/>
      <c r="J403" s="429"/>
      <c r="K403" s="39" t="s">
        <v>2204</v>
      </c>
      <c r="L403" s="39" t="s">
        <v>994</v>
      </c>
    </row>
    <row r="404" spans="1:12" x14ac:dyDescent="0.2">
      <c r="A404" s="20" t="s">
        <v>363</v>
      </c>
      <c r="B404" s="1304"/>
      <c r="C404" s="1304"/>
      <c r="D404" s="1304"/>
      <c r="E404" s="1304"/>
      <c r="F404" s="1304"/>
      <c r="G404" s="1304"/>
      <c r="H404" s="518"/>
      <c r="J404" s="429"/>
      <c r="K404" s="39" t="s">
        <v>2205</v>
      </c>
      <c r="L404" s="39" t="s">
        <v>1846</v>
      </c>
    </row>
    <row r="405" spans="1:12" x14ac:dyDescent="0.2">
      <c r="A405" s="20" t="s">
        <v>363</v>
      </c>
      <c r="B405" s="1304"/>
      <c r="C405" s="1304"/>
      <c r="D405" s="1304"/>
      <c r="E405" s="1304"/>
      <c r="F405" s="1304"/>
      <c r="G405" s="1304"/>
      <c r="H405" s="518"/>
      <c r="J405" s="429"/>
      <c r="K405" s="39" t="s">
        <v>2206</v>
      </c>
      <c r="L405" s="39" t="s">
        <v>1846</v>
      </c>
    </row>
    <row r="406" spans="1:12" x14ac:dyDescent="0.2">
      <c r="A406" s="20" t="s">
        <v>363</v>
      </c>
      <c r="B406" s="1304"/>
      <c r="C406" s="1304"/>
      <c r="D406" s="1304"/>
      <c r="E406" s="1304"/>
      <c r="F406" s="1304"/>
      <c r="G406" s="1304"/>
      <c r="H406" s="518"/>
      <c r="J406" s="429"/>
      <c r="K406" s="39" t="s">
        <v>2207</v>
      </c>
      <c r="L406" s="39" t="s">
        <v>1846</v>
      </c>
    </row>
    <row r="407" spans="1:12" x14ac:dyDescent="0.2">
      <c r="A407" s="20" t="s">
        <v>363</v>
      </c>
      <c r="B407" s="1304"/>
      <c r="C407" s="1304"/>
      <c r="D407" s="1304"/>
      <c r="E407" s="1304"/>
      <c r="F407" s="1304"/>
      <c r="G407" s="1304"/>
      <c r="H407" s="518"/>
      <c r="J407" s="429"/>
      <c r="K407" s="39" t="s">
        <v>2208</v>
      </c>
      <c r="L407" s="39" t="s">
        <v>1846</v>
      </c>
    </row>
    <row r="408" spans="1:12" x14ac:dyDescent="0.2">
      <c r="A408" s="20" t="s">
        <v>363</v>
      </c>
      <c r="B408" s="1304"/>
      <c r="C408" s="1304"/>
      <c r="D408" s="1304"/>
      <c r="E408" s="1304"/>
      <c r="F408" s="1304"/>
      <c r="G408" s="1304"/>
      <c r="H408" s="518"/>
      <c r="J408" s="429"/>
      <c r="K408" s="39" t="s">
        <v>2209</v>
      </c>
      <c r="L408" s="39" t="s">
        <v>1846</v>
      </c>
    </row>
    <row r="409" spans="1:12" x14ac:dyDescent="0.2">
      <c r="A409" s="20" t="s">
        <v>363</v>
      </c>
      <c r="B409" s="1304"/>
      <c r="C409" s="1304"/>
      <c r="D409" s="1304"/>
      <c r="E409" s="1304"/>
      <c r="F409" s="1304"/>
      <c r="G409" s="1304"/>
      <c r="H409" s="518"/>
      <c r="J409" s="429"/>
      <c r="K409" s="39" t="s">
        <v>2210</v>
      </c>
      <c r="L409" s="39" t="s">
        <v>1846</v>
      </c>
    </row>
    <row r="410" spans="1:12" x14ac:dyDescent="0.2">
      <c r="A410" s="20" t="s">
        <v>363</v>
      </c>
      <c r="B410" s="1304"/>
      <c r="C410" s="1304"/>
      <c r="D410" s="1304"/>
      <c r="E410" s="1304"/>
      <c r="F410" s="1304"/>
      <c r="G410" s="1304"/>
      <c r="H410" s="518"/>
      <c r="J410" s="429"/>
      <c r="K410" s="39" t="s">
        <v>2211</v>
      </c>
      <c r="L410" s="39" t="s">
        <v>1846</v>
      </c>
    </row>
    <row r="411" spans="1:12" x14ac:dyDescent="0.2">
      <c r="A411" s="20" t="s">
        <v>363</v>
      </c>
      <c r="B411" s="1304"/>
      <c r="C411" s="1304"/>
      <c r="D411" s="1304"/>
      <c r="E411" s="1304"/>
      <c r="F411" s="1304"/>
      <c r="G411" s="1304"/>
      <c r="H411" s="518"/>
      <c r="J411" s="429"/>
      <c r="K411" s="39" t="s">
        <v>2212</v>
      </c>
      <c r="L411" s="39" t="s">
        <v>1846</v>
      </c>
    </row>
    <row r="412" spans="1:12" x14ac:dyDescent="0.2">
      <c r="A412" s="20" t="s">
        <v>363</v>
      </c>
      <c r="B412" s="1304"/>
      <c r="C412" s="1304"/>
      <c r="D412" s="1304"/>
      <c r="E412" s="1304"/>
      <c r="F412" s="1304"/>
      <c r="G412" s="1304"/>
      <c r="H412" s="518"/>
      <c r="J412" s="429"/>
      <c r="K412" s="39" t="s">
        <v>2213</v>
      </c>
      <c r="L412" s="39" t="s">
        <v>1854</v>
      </c>
    </row>
    <row r="413" spans="1:12" x14ac:dyDescent="0.2">
      <c r="A413" s="32" t="s">
        <v>363</v>
      </c>
      <c r="B413" s="1304"/>
      <c r="C413" s="1304"/>
      <c r="D413" s="1304"/>
      <c r="E413" s="1304"/>
      <c r="F413" s="1304"/>
      <c r="G413" s="1304"/>
      <c r="H413" s="518"/>
      <c r="J413" s="429"/>
      <c r="K413" s="39" t="s">
        <v>2214</v>
      </c>
      <c r="L413" s="39" t="s">
        <v>1148</v>
      </c>
    </row>
    <row r="414" spans="1:12" x14ac:dyDescent="0.2">
      <c r="A414" s="20" t="s">
        <v>363</v>
      </c>
      <c r="B414" s="1304"/>
      <c r="C414" s="1304"/>
      <c r="D414" s="1304"/>
      <c r="E414" s="1304"/>
      <c r="F414" s="1304"/>
      <c r="G414" s="1304"/>
      <c r="H414" s="518"/>
      <c r="J414" s="429"/>
      <c r="K414" s="39" t="s">
        <v>2215</v>
      </c>
      <c r="L414" s="39" t="s">
        <v>1856</v>
      </c>
    </row>
    <row r="415" spans="1:12" x14ac:dyDescent="0.2">
      <c r="A415" s="20" t="s">
        <v>363</v>
      </c>
      <c r="B415" s="1304"/>
      <c r="C415" s="1304"/>
      <c r="D415" s="1304"/>
      <c r="E415" s="1304"/>
      <c r="F415" s="1304"/>
      <c r="G415" s="1304"/>
      <c r="H415" s="518"/>
      <c r="J415" s="429"/>
      <c r="K415" s="39" t="s">
        <v>2216</v>
      </c>
      <c r="L415" s="39" t="s">
        <v>1846</v>
      </c>
    </row>
    <row r="416" spans="1:12" x14ac:dyDescent="0.2">
      <c r="A416" s="32" t="s">
        <v>363</v>
      </c>
      <c r="B416" s="1304"/>
      <c r="C416" s="1304"/>
      <c r="D416" s="1304"/>
      <c r="E416" s="1304"/>
      <c r="F416" s="1304"/>
      <c r="G416" s="1304"/>
      <c r="H416" s="518"/>
      <c r="J416" s="429"/>
      <c r="K416" s="39" t="s">
        <v>2217</v>
      </c>
      <c r="L416" s="39" t="s">
        <v>1854</v>
      </c>
    </row>
    <row r="417" spans="1:13" x14ac:dyDescent="0.2">
      <c r="A417" s="32" t="s">
        <v>363</v>
      </c>
      <c r="B417" s="1304"/>
      <c r="C417" s="1304"/>
      <c r="D417" s="1304"/>
      <c r="E417" s="1304"/>
      <c r="F417" s="1304"/>
      <c r="G417" s="1304"/>
      <c r="H417" s="518"/>
      <c r="J417" s="429"/>
      <c r="K417" s="39" t="s">
        <v>2218</v>
      </c>
      <c r="L417" s="39" t="s">
        <v>994</v>
      </c>
    </row>
    <row r="418" spans="1:13" x14ac:dyDescent="0.2">
      <c r="A418" s="20" t="s">
        <v>363</v>
      </c>
      <c r="B418" s="1304"/>
      <c r="C418" s="1304"/>
      <c r="D418" s="1304"/>
      <c r="E418" s="1304"/>
      <c r="F418" s="1304"/>
      <c r="G418" s="1304"/>
      <c r="H418" s="518"/>
      <c r="J418" s="429"/>
      <c r="K418" s="39" t="s">
        <v>5002</v>
      </c>
      <c r="L418" s="39" t="s">
        <v>1148</v>
      </c>
    </row>
    <row r="419" spans="1:13" x14ac:dyDescent="0.2">
      <c r="A419" s="32" t="s">
        <v>363</v>
      </c>
      <c r="B419" s="1304"/>
      <c r="C419" s="1304"/>
      <c r="D419" s="1304"/>
      <c r="E419" s="1304"/>
      <c r="F419" s="1304"/>
      <c r="G419" s="1304"/>
      <c r="H419" s="518"/>
      <c r="J419" s="429"/>
      <c r="K419" s="39" t="s">
        <v>5003</v>
      </c>
      <c r="L419" s="39" t="s">
        <v>994</v>
      </c>
    </row>
    <row r="420" spans="1:13" ht="12.75" customHeight="1" x14ac:dyDescent="0.2">
      <c r="A420" s="3054" t="s">
        <v>363</v>
      </c>
      <c r="B420" s="3055"/>
      <c r="C420" s="3055"/>
      <c r="D420" s="3055"/>
      <c r="E420" s="3055"/>
      <c r="F420" s="3055"/>
      <c r="G420" s="3055"/>
      <c r="H420" s="3056"/>
      <c r="I420" s="3057"/>
      <c r="J420" s="3058"/>
      <c r="K420" s="490" t="s">
        <v>5004</v>
      </c>
      <c r="L420" s="490" t="s">
        <v>1148</v>
      </c>
      <c r="M420" s="490" t="s">
        <v>1913</v>
      </c>
    </row>
    <row r="421" spans="1:13" x14ac:dyDescent="0.2">
      <c r="A421" s="20" t="s">
        <v>363</v>
      </c>
      <c r="B421" s="1304"/>
      <c r="C421" s="1304"/>
      <c r="D421" s="1304"/>
      <c r="E421" s="1304"/>
      <c r="F421" s="1304"/>
      <c r="G421" s="1304"/>
      <c r="H421" s="518"/>
      <c r="J421" s="429"/>
      <c r="K421" s="39" t="s">
        <v>5005</v>
      </c>
      <c r="L421" s="39" t="s">
        <v>1852</v>
      </c>
    </row>
    <row r="422" spans="1:13" x14ac:dyDescent="0.2">
      <c r="A422" s="32" t="s">
        <v>363</v>
      </c>
      <c r="B422" s="1304"/>
      <c r="C422" s="1304"/>
      <c r="D422" s="1304"/>
      <c r="E422" s="1304"/>
      <c r="F422" s="1304"/>
      <c r="G422" s="1304"/>
      <c r="H422" s="518"/>
      <c r="J422" s="429"/>
      <c r="K422" s="39" t="s">
        <v>5006</v>
      </c>
      <c r="L422" s="39" t="s">
        <v>1844</v>
      </c>
    </row>
    <row r="423" spans="1:13" x14ac:dyDescent="0.2">
      <c r="A423" s="20" t="s">
        <v>363</v>
      </c>
      <c r="B423" s="1304"/>
      <c r="C423" s="1304"/>
      <c r="D423" s="1304"/>
      <c r="E423" s="1304"/>
      <c r="F423" s="1304"/>
      <c r="G423" s="1304"/>
      <c r="H423" s="518"/>
      <c r="J423" s="429"/>
      <c r="K423" s="39" t="s">
        <v>2219</v>
      </c>
      <c r="L423" s="39" t="s">
        <v>1148</v>
      </c>
    </row>
    <row r="424" spans="1:13" x14ac:dyDescent="0.2">
      <c r="A424" s="20" t="s">
        <v>363</v>
      </c>
      <c r="B424" s="1304"/>
      <c r="C424" s="1304"/>
      <c r="D424" s="1304"/>
      <c r="E424" s="1304"/>
      <c r="F424" s="1304"/>
      <c r="G424" s="1304"/>
      <c r="H424" s="518"/>
      <c r="J424" s="429"/>
      <c r="K424" s="39" t="s">
        <v>2220</v>
      </c>
      <c r="L424" s="39" t="s">
        <v>1846</v>
      </c>
    </row>
    <row r="425" spans="1:13" x14ac:dyDescent="0.2">
      <c r="A425" s="20" t="s">
        <v>363</v>
      </c>
      <c r="B425" s="1304"/>
      <c r="C425" s="1304"/>
      <c r="D425" s="1304"/>
      <c r="E425" s="1304"/>
      <c r="F425" s="1304"/>
      <c r="G425" s="1304"/>
      <c r="H425" s="518"/>
      <c r="J425" s="429"/>
      <c r="K425" s="39" t="s">
        <v>5007</v>
      </c>
      <c r="L425" s="39" t="s">
        <v>1854</v>
      </c>
    </row>
    <row r="426" spans="1:13" x14ac:dyDescent="0.2">
      <c r="A426" s="20" t="s">
        <v>363</v>
      </c>
      <c r="B426" s="1304"/>
      <c r="C426" s="1304"/>
      <c r="D426" s="1304"/>
      <c r="E426" s="1304"/>
      <c r="F426" s="1304"/>
      <c r="G426" s="1304"/>
      <c r="H426" s="518"/>
      <c r="J426" s="429"/>
      <c r="K426" s="39" t="s">
        <v>4946</v>
      </c>
      <c r="L426" s="39" t="s">
        <v>1854</v>
      </c>
    </row>
    <row r="427" spans="1:13" x14ac:dyDescent="0.2">
      <c r="A427" s="20" t="s">
        <v>363</v>
      </c>
      <c r="B427" s="1304"/>
      <c r="C427" s="1304"/>
      <c r="D427" s="1304"/>
      <c r="E427" s="1304"/>
      <c r="F427" s="1304"/>
      <c r="G427" s="1304"/>
      <c r="H427" s="518"/>
      <c r="J427" s="429"/>
      <c r="K427" s="39" t="s">
        <v>2221</v>
      </c>
      <c r="L427" s="39" t="s">
        <v>1148</v>
      </c>
    </row>
    <row r="428" spans="1:13" x14ac:dyDescent="0.2">
      <c r="A428" s="32" t="s">
        <v>363</v>
      </c>
      <c r="B428" s="1304"/>
      <c r="C428" s="1304"/>
      <c r="D428" s="1304"/>
      <c r="E428" s="1304"/>
      <c r="F428" s="1304"/>
      <c r="G428" s="1304"/>
      <c r="H428" s="518"/>
      <c r="J428" s="429"/>
      <c r="K428" s="39" t="s">
        <v>2222</v>
      </c>
      <c r="L428" s="39" t="s">
        <v>1862</v>
      </c>
    </row>
    <row r="429" spans="1:13" x14ac:dyDescent="0.2">
      <c r="A429" s="32" t="s">
        <v>363</v>
      </c>
      <c r="B429" s="1304"/>
      <c r="C429" s="1304"/>
      <c r="D429" s="1304"/>
      <c r="E429" s="1304"/>
      <c r="F429" s="1304"/>
      <c r="G429" s="1304"/>
      <c r="H429" s="518"/>
      <c r="J429" s="429"/>
      <c r="K429" s="39" t="s">
        <v>2223</v>
      </c>
      <c r="L429" s="39" t="s">
        <v>1844</v>
      </c>
    </row>
    <row r="430" spans="1:13" x14ac:dyDescent="0.2">
      <c r="A430" s="32" t="s">
        <v>363</v>
      </c>
      <c r="B430" s="1304"/>
      <c r="C430" s="1304"/>
      <c r="D430" s="1304"/>
      <c r="E430" s="1304"/>
      <c r="F430" s="1304"/>
      <c r="G430" s="1304"/>
      <c r="H430" s="518"/>
      <c r="J430" s="429"/>
      <c r="K430" s="39" t="s">
        <v>2224</v>
      </c>
      <c r="L430" s="39" t="s">
        <v>1856</v>
      </c>
    </row>
    <row r="431" spans="1:13" x14ac:dyDescent="0.2">
      <c r="A431" s="20" t="s">
        <v>363</v>
      </c>
      <c r="B431" s="1304"/>
      <c r="C431" s="1304"/>
      <c r="D431" s="1304"/>
      <c r="E431" s="1304"/>
      <c r="F431" s="1304"/>
      <c r="G431" s="1304"/>
      <c r="H431" s="518"/>
      <c r="J431" s="429"/>
      <c r="K431" s="39" t="s">
        <v>2225</v>
      </c>
      <c r="L431" s="39" t="s">
        <v>1846</v>
      </c>
    </row>
    <row r="432" spans="1:13" x14ac:dyDescent="0.2">
      <c r="A432" s="20" t="s">
        <v>363</v>
      </c>
      <c r="B432" s="1304"/>
      <c r="C432" s="1304"/>
      <c r="D432" s="1304"/>
      <c r="E432" s="1304"/>
      <c r="F432" s="1304"/>
      <c r="G432" s="1304"/>
      <c r="H432" s="518"/>
      <c r="J432" s="429"/>
      <c r="K432" s="39" t="s">
        <v>2226</v>
      </c>
      <c r="L432" s="39" t="s">
        <v>994</v>
      </c>
    </row>
    <row r="433" spans="1:13" x14ac:dyDescent="0.2">
      <c r="A433" s="20" t="s">
        <v>363</v>
      </c>
      <c r="B433" s="1304"/>
      <c r="C433" s="1304"/>
      <c r="D433" s="1304"/>
      <c r="E433" s="1304"/>
      <c r="F433" s="1304"/>
      <c r="G433" s="1304"/>
      <c r="H433" s="518"/>
      <c r="J433" s="429"/>
      <c r="K433" s="39" t="s">
        <v>2227</v>
      </c>
      <c r="L433" s="39" t="s">
        <v>1856</v>
      </c>
    </row>
    <row r="434" spans="1:13" x14ac:dyDescent="0.2">
      <c r="A434" s="20" t="s">
        <v>363</v>
      </c>
      <c r="B434" s="1304"/>
      <c r="C434" s="1304"/>
      <c r="D434" s="1304"/>
      <c r="E434" s="1304"/>
      <c r="F434" s="1304"/>
      <c r="G434" s="1304"/>
      <c r="H434" s="518"/>
      <c r="J434" s="429"/>
      <c r="K434" s="39" t="s">
        <v>2228</v>
      </c>
      <c r="L434" s="39" t="s">
        <v>1856</v>
      </c>
    </row>
    <row r="435" spans="1:13" x14ac:dyDescent="0.2">
      <c r="A435" s="20" t="s">
        <v>363</v>
      </c>
      <c r="B435" s="1304"/>
      <c r="C435" s="1304"/>
      <c r="D435" s="1304"/>
      <c r="E435" s="1304"/>
      <c r="F435" s="1304"/>
      <c r="G435" s="1304"/>
      <c r="H435" s="518"/>
      <c r="J435" s="429"/>
      <c r="K435" s="39" t="s">
        <v>2229</v>
      </c>
      <c r="L435" s="39" t="s">
        <v>1856</v>
      </c>
    </row>
    <row r="436" spans="1:13" x14ac:dyDescent="0.2">
      <c r="A436" s="20" t="s">
        <v>363</v>
      </c>
      <c r="B436" s="1304"/>
      <c r="C436" s="1304"/>
      <c r="D436" s="1304"/>
      <c r="E436" s="1304"/>
      <c r="F436" s="1304"/>
      <c r="G436" s="1304"/>
      <c r="H436" s="518"/>
      <c r="J436" s="429"/>
      <c r="K436" s="39" t="s">
        <v>2230</v>
      </c>
      <c r="L436" s="39" t="s">
        <v>1856</v>
      </c>
    </row>
    <row r="437" spans="1:13" x14ac:dyDescent="0.2">
      <c r="A437" s="20" t="s">
        <v>363</v>
      </c>
      <c r="B437" s="1304"/>
      <c r="C437" s="1304"/>
      <c r="D437" s="1304"/>
      <c r="E437" s="1304"/>
      <c r="F437" s="1304"/>
      <c r="G437" s="1304"/>
      <c r="H437" s="518"/>
      <c r="J437" s="429"/>
      <c r="K437" s="39" t="s">
        <v>2231</v>
      </c>
      <c r="L437" s="39" t="s">
        <v>1856</v>
      </c>
    </row>
    <row r="438" spans="1:13" x14ac:dyDescent="0.2">
      <c r="A438" s="20" t="s">
        <v>363</v>
      </c>
      <c r="B438" s="1304"/>
      <c r="C438" s="1304"/>
      <c r="D438" s="1304"/>
      <c r="E438" s="1304"/>
      <c r="F438" s="1304"/>
      <c r="G438" s="1304"/>
      <c r="H438" s="518"/>
      <c r="J438" s="429"/>
      <c r="K438" s="39" t="s">
        <v>2232</v>
      </c>
      <c r="L438" s="39" t="s">
        <v>1856</v>
      </c>
    </row>
    <row r="439" spans="1:13" x14ac:dyDescent="0.2">
      <c r="A439" s="20" t="s">
        <v>363</v>
      </c>
      <c r="B439" s="1304"/>
      <c r="C439" s="1304"/>
      <c r="D439" s="1304"/>
      <c r="E439" s="1304"/>
      <c r="F439" s="1304"/>
      <c r="G439" s="1304"/>
      <c r="H439" s="518"/>
      <c r="J439" s="429"/>
      <c r="K439" s="39" t="s">
        <v>2233</v>
      </c>
      <c r="L439" s="39" t="s">
        <v>990</v>
      </c>
      <c r="M439" s="39" t="s">
        <v>1847</v>
      </c>
    </row>
    <row r="440" spans="1:13" ht="12.75" customHeight="1" x14ac:dyDescent="0.2">
      <c r="A440" s="3054" t="s">
        <v>363</v>
      </c>
      <c r="B440" s="3055"/>
      <c r="C440" s="3055"/>
      <c r="D440" s="3055"/>
      <c r="E440" s="3055"/>
      <c r="F440" s="3055"/>
      <c r="G440" s="3055"/>
      <c r="H440" s="3056"/>
      <c r="I440" s="3057"/>
      <c r="J440" s="3058"/>
      <c r="K440" s="490" t="s">
        <v>2234</v>
      </c>
      <c r="L440" s="490" t="s">
        <v>990</v>
      </c>
      <c r="M440" s="490" t="s">
        <v>2235</v>
      </c>
    </row>
    <row r="441" spans="1:13" x14ac:dyDescent="0.2">
      <c r="A441" s="20" t="s">
        <v>363</v>
      </c>
      <c r="B441" s="1304"/>
      <c r="C441" s="1304"/>
      <c r="D441" s="1304"/>
      <c r="E441" s="1304"/>
      <c r="F441" s="1304"/>
      <c r="G441" s="1304"/>
      <c r="H441" s="518"/>
      <c r="J441" s="429"/>
      <c r="K441" s="39" t="s">
        <v>2236</v>
      </c>
      <c r="L441" s="39" t="s">
        <v>1854</v>
      </c>
    </row>
    <row r="442" spans="1:13" x14ac:dyDescent="0.2">
      <c r="A442" s="20" t="s">
        <v>363</v>
      </c>
      <c r="B442" s="1304"/>
      <c r="C442" s="1304"/>
      <c r="D442" s="1304"/>
      <c r="E442" s="1304"/>
      <c r="F442" s="1304"/>
      <c r="G442" s="1304"/>
      <c r="H442" s="518"/>
      <c r="J442" s="429"/>
      <c r="K442" s="39" t="s">
        <v>2237</v>
      </c>
      <c r="L442" s="39" t="s">
        <v>1854</v>
      </c>
    </row>
    <row r="443" spans="1:13" x14ac:dyDescent="0.2">
      <c r="A443" s="32" t="s">
        <v>363</v>
      </c>
      <c r="B443" s="1304"/>
      <c r="C443" s="1304"/>
      <c r="D443" s="1304"/>
      <c r="E443" s="1304"/>
      <c r="F443" s="1304"/>
      <c r="G443" s="1304"/>
      <c r="H443" s="518"/>
      <c r="J443" s="429"/>
      <c r="K443" s="39" t="s">
        <v>2238</v>
      </c>
      <c r="L443" s="39" t="s">
        <v>1148</v>
      </c>
    </row>
    <row r="444" spans="1:13" x14ac:dyDescent="0.2">
      <c r="A444" s="20" t="s">
        <v>363</v>
      </c>
      <c r="B444" s="1304"/>
      <c r="C444" s="1304"/>
      <c r="D444" s="1304"/>
      <c r="E444" s="1304"/>
      <c r="F444" s="1304"/>
      <c r="G444" s="1304"/>
      <c r="H444" s="518"/>
      <c r="J444" s="429"/>
      <c r="K444" s="39" t="s">
        <v>2239</v>
      </c>
      <c r="L444" s="39" t="s">
        <v>1844</v>
      </c>
      <c r="M444" s="39" t="s">
        <v>1847</v>
      </c>
    </row>
    <row r="445" spans="1:13" x14ac:dyDescent="0.2">
      <c r="A445" s="20" t="s">
        <v>363</v>
      </c>
      <c r="B445" s="1304"/>
      <c r="C445" s="1304"/>
      <c r="D445" s="1304"/>
      <c r="E445" s="1304"/>
      <c r="F445" s="1304"/>
      <c r="G445" s="1304"/>
      <c r="H445" s="518"/>
      <c r="J445" s="429"/>
      <c r="K445" s="39" t="s">
        <v>2240</v>
      </c>
      <c r="L445" s="39" t="s">
        <v>1844</v>
      </c>
      <c r="M445" s="39" t="s">
        <v>1847</v>
      </c>
    </row>
    <row r="446" spans="1:13" x14ac:dyDescent="0.2">
      <c r="A446" s="32" t="s">
        <v>363</v>
      </c>
      <c r="B446" s="1304"/>
      <c r="C446" s="1304"/>
      <c r="D446" s="1304"/>
      <c r="E446" s="1304"/>
      <c r="F446" s="1304"/>
      <c r="G446" s="1304"/>
      <c r="H446" s="518"/>
      <c r="J446" s="429"/>
      <c r="K446" s="39" t="s">
        <v>2241</v>
      </c>
      <c r="L446" s="39" t="s">
        <v>1844</v>
      </c>
    </row>
    <row r="447" spans="1:13" x14ac:dyDescent="0.2">
      <c r="A447" s="20" t="s">
        <v>363</v>
      </c>
      <c r="B447" s="1304"/>
      <c r="C447" s="1304"/>
      <c r="D447" s="1304"/>
      <c r="E447" s="1304"/>
      <c r="F447" s="1304"/>
      <c r="G447" s="1304"/>
      <c r="H447" s="518"/>
      <c r="J447" s="429"/>
      <c r="K447" s="39" t="s">
        <v>2242</v>
      </c>
      <c r="L447" s="39" t="s">
        <v>1856</v>
      </c>
    </row>
    <row r="448" spans="1:13" x14ac:dyDescent="0.2">
      <c r="A448" s="20" t="s">
        <v>363</v>
      </c>
      <c r="B448" s="1304"/>
      <c r="C448" s="1304"/>
      <c r="D448" s="1304"/>
      <c r="E448" s="1304"/>
      <c r="F448" s="1304"/>
      <c r="G448" s="1304"/>
      <c r="H448" s="518"/>
      <c r="J448" s="429"/>
      <c r="K448" s="39" t="s">
        <v>2243</v>
      </c>
      <c r="L448" s="39" t="s">
        <v>1844</v>
      </c>
    </row>
    <row r="449" spans="1:13" x14ac:dyDescent="0.2">
      <c r="A449" s="32" t="s">
        <v>363</v>
      </c>
      <c r="B449" s="1304"/>
      <c r="C449" s="1304"/>
      <c r="D449" s="1304"/>
      <c r="E449" s="1304"/>
      <c r="F449" s="1304"/>
      <c r="G449" s="1304"/>
      <c r="H449" s="518"/>
      <c r="J449" s="429"/>
      <c r="K449" s="39" t="s">
        <v>2244</v>
      </c>
      <c r="L449" s="39" t="s">
        <v>1856</v>
      </c>
    </row>
    <row r="450" spans="1:13" ht="12.75" customHeight="1" x14ac:dyDescent="0.2">
      <c r="A450" s="3054" t="s">
        <v>363</v>
      </c>
      <c r="B450" s="3055"/>
      <c r="C450" s="3055"/>
      <c r="D450" s="3055"/>
      <c r="E450" s="3055"/>
      <c r="F450" s="3055"/>
      <c r="G450" s="3055"/>
      <c r="H450" s="3056"/>
      <c r="I450" s="3057"/>
      <c r="J450" s="3058"/>
      <c r="K450" s="490" t="s">
        <v>2245</v>
      </c>
      <c r="L450" s="490" t="s">
        <v>1148</v>
      </c>
      <c r="M450" s="490" t="s">
        <v>1913</v>
      </c>
    </row>
    <row r="451" spans="1:13" x14ac:dyDescent="0.2">
      <c r="A451" s="32" t="s">
        <v>363</v>
      </c>
      <c r="B451" s="1304"/>
      <c r="C451" s="1304"/>
      <c r="D451" s="1304"/>
      <c r="E451" s="1304"/>
      <c r="F451" s="1304"/>
      <c r="G451" s="1304"/>
      <c r="H451" s="518"/>
      <c r="J451" s="429"/>
      <c r="K451" s="39" t="s">
        <v>2246</v>
      </c>
      <c r="L451" s="39" t="s">
        <v>1846</v>
      </c>
    </row>
    <row r="452" spans="1:13" x14ac:dyDescent="0.2">
      <c r="A452" s="20" t="s">
        <v>363</v>
      </c>
      <c r="B452" s="1304"/>
      <c r="C452" s="1304"/>
      <c r="D452" s="1304"/>
      <c r="E452" s="1304"/>
      <c r="F452" s="1304"/>
      <c r="G452" s="1304"/>
      <c r="H452" s="518"/>
      <c r="J452" s="429"/>
      <c r="K452" s="39" t="s">
        <v>2247</v>
      </c>
      <c r="L452" s="39" t="s">
        <v>1148</v>
      </c>
      <c r="M452" s="39" t="s">
        <v>1847</v>
      </c>
    </row>
    <row r="453" spans="1:13" x14ac:dyDescent="0.2">
      <c r="A453" s="20" t="s">
        <v>363</v>
      </c>
      <c r="B453" s="1304"/>
      <c r="C453" s="1304"/>
      <c r="D453" s="1304"/>
      <c r="E453" s="1304"/>
      <c r="F453" s="1304"/>
      <c r="G453" s="1304"/>
      <c r="H453" s="518"/>
      <c r="J453" s="429"/>
      <c r="K453" s="39" t="s">
        <v>2248</v>
      </c>
      <c r="L453" s="39" t="s">
        <v>1846</v>
      </c>
      <c r="M453" s="39" t="s">
        <v>1847</v>
      </c>
    </row>
    <row r="454" spans="1:13" x14ac:dyDescent="0.2">
      <c r="A454" s="20" t="s">
        <v>363</v>
      </c>
      <c r="B454" s="1304"/>
      <c r="C454" s="1304"/>
      <c r="D454" s="1304"/>
      <c r="E454" s="1304"/>
      <c r="F454" s="1304"/>
      <c r="G454" s="1304"/>
      <c r="H454" s="518"/>
      <c r="J454" s="429"/>
      <c r="K454" s="39" t="s">
        <v>5008</v>
      </c>
      <c r="L454" s="39" t="s">
        <v>1846</v>
      </c>
    </row>
    <row r="455" spans="1:13" x14ac:dyDescent="0.2">
      <c r="A455" s="20" t="s">
        <v>363</v>
      </c>
      <c r="B455" s="1304"/>
      <c r="C455" s="1304"/>
      <c r="D455" s="1304"/>
      <c r="E455" s="1304"/>
      <c r="F455" s="1304"/>
      <c r="G455" s="1304"/>
      <c r="H455" s="518"/>
      <c r="J455" s="429"/>
      <c r="K455" s="39" t="s">
        <v>2249</v>
      </c>
      <c r="L455" s="39" t="s">
        <v>1846</v>
      </c>
    </row>
    <row r="456" spans="1:13" x14ac:dyDescent="0.2">
      <c r="A456" s="32" t="s">
        <v>363</v>
      </c>
      <c r="B456" s="1304"/>
      <c r="C456" s="1304"/>
      <c r="D456" s="1304"/>
      <c r="E456" s="1304"/>
      <c r="F456" s="1304"/>
      <c r="G456" s="1304"/>
      <c r="H456" s="518"/>
      <c r="J456" s="429"/>
      <c r="K456" s="39" t="s">
        <v>2250</v>
      </c>
      <c r="L456" s="39" t="s">
        <v>1846</v>
      </c>
    </row>
    <row r="457" spans="1:13" x14ac:dyDescent="0.2">
      <c r="A457" s="20" t="s">
        <v>363</v>
      </c>
      <c r="B457" s="1304"/>
      <c r="C457" s="1304"/>
      <c r="D457" s="1304"/>
      <c r="E457" s="1304"/>
      <c r="F457" s="1304"/>
      <c r="G457" s="1304"/>
      <c r="H457" s="518"/>
      <c r="J457" s="429"/>
      <c r="K457" s="39" t="s">
        <v>2251</v>
      </c>
      <c r="L457" s="39" t="s">
        <v>1846</v>
      </c>
    </row>
    <row r="458" spans="1:13" x14ac:dyDescent="0.2">
      <c r="A458" s="20" t="s">
        <v>363</v>
      </c>
      <c r="B458" s="1304"/>
      <c r="C458" s="1304"/>
      <c r="D458" s="1304"/>
      <c r="E458" s="1304"/>
      <c r="F458" s="1304"/>
      <c r="G458" s="1304"/>
      <c r="H458" s="518"/>
      <c r="J458" s="429"/>
      <c r="K458" s="39" t="s">
        <v>2252</v>
      </c>
      <c r="L458" s="39" t="s">
        <v>1846</v>
      </c>
    </row>
    <row r="459" spans="1:13" x14ac:dyDescent="0.2">
      <c r="A459" s="20" t="s">
        <v>363</v>
      </c>
      <c r="B459" s="1304"/>
      <c r="C459" s="1304"/>
      <c r="D459" s="1304"/>
      <c r="E459" s="1304"/>
      <c r="F459" s="1304"/>
      <c r="G459" s="1304"/>
      <c r="H459" s="518"/>
      <c r="J459" s="429"/>
      <c r="K459" s="39" t="s">
        <v>2253</v>
      </c>
      <c r="L459" s="39" t="s">
        <v>1846</v>
      </c>
    </row>
    <row r="460" spans="1:13" x14ac:dyDescent="0.2">
      <c r="A460" s="20" t="s">
        <v>363</v>
      </c>
      <c r="B460" s="1304"/>
      <c r="C460" s="1304"/>
      <c r="D460" s="1304"/>
      <c r="E460" s="1304"/>
      <c r="F460" s="1304"/>
      <c r="G460" s="1304"/>
      <c r="H460" s="518"/>
      <c r="J460" s="429"/>
      <c r="K460" s="39" t="s">
        <v>2254</v>
      </c>
      <c r="L460" s="39" t="s">
        <v>990</v>
      </c>
    </row>
    <row r="461" spans="1:13" x14ac:dyDescent="0.2">
      <c r="A461" s="20" t="s">
        <v>363</v>
      </c>
      <c r="B461" s="1304"/>
      <c r="C461" s="1304"/>
      <c r="D461" s="1304"/>
      <c r="E461" s="1304"/>
      <c r="F461" s="1304"/>
      <c r="G461" s="1304"/>
      <c r="H461" s="518"/>
      <c r="J461" s="429"/>
      <c r="K461" s="39" t="s">
        <v>2255</v>
      </c>
      <c r="L461" s="39" t="s">
        <v>1856</v>
      </c>
    </row>
    <row r="462" spans="1:13" ht="12.75" customHeight="1" x14ac:dyDescent="0.2">
      <c r="A462" s="3054" t="s">
        <v>363</v>
      </c>
      <c r="B462" s="3055"/>
      <c r="C462" s="3055"/>
      <c r="D462" s="3055"/>
      <c r="E462" s="3055"/>
      <c r="F462" s="3055"/>
      <c r="G462" s="3055"/>
      <c r="H462" s="3056"/>
      <c r="I462" s="3057"/>
      <c r="J462" s="3058"/>
      <c r="K462" s="490" t="s">
        <v>2256</v>
      </c>
      <c r="L462" s="490" t="s">
        <v>1941</v>
      </c>
      <c r="M462" s="490" t="s">
        <v>1913</v>
      </c>
    </row>
    <row r="463" spans="1:13" x14ac:dyDescent="0.2">
      <c r="A463" s="20" t="s">
        <v>363</v>
      </c>
      <c r="B463" s="1304"/>
      <c r="C463" s="1304"/>
      <c r="D463" s="1304"/>
      <c r="E463" s="1304"/>
      <c r="F463" s="1304"/>
      <c r="G463" s="1304"/>
      <c r="H463" s="518"/>
      <c r="J463" s="429"/>
      <c r="K463" s="39" t="s">
        <v>2257</v>
      </c>
      <c r="L463" s="39" t="s">
        <v>1846</v>
      </c>
    </row>
    <row r="464" spans="1:13" x14ac:dyDescent="0.2">
      <c r="A464" s="20" t="s">
        <v>363</v>
      </c>
      <c r="B464" s="1304"/>
      <c r="C464" s="1304"/>
      <c r="D464" s="1304"/>
      <c r="E464" s="1304"/>
      <c r="F464" s="1304"/>
      <c r="G464" s="1304"/>
      <c r="H464" s="518"/>
      <c r="J464" s="429"/>
      <c r="K464" s="39" t="s">
        <v>2258</v>
      </c>
      <c r="L464" s="39" t="s">
        <v>1844</v>
      </c>
    </row>
    <row r="465" spans="1:13" x14ac:dyDescent="0.2">
      <c r="A465" s="20" t="s">
        <v>363</v>
      </c>
      <c r="B465" s="1304"/>
      <c r="C465" s="1304"/>
      <c r="D465" s="1304"/>
      <c r="E465" s="1304"/>
      <c r="F465" s="1304"/>
      <c r="G465" s="1304"/>
      <c r="H465" s="518"/>
      <c r="J465" s="429"/>
      <c r="K465" s="2495" t="s">
        <v>2259</v>
      </c>
      <c r="L465" s="39" t="s">
        <v>1846</v>
      </c>
    </row>
    <row r="466" spans="1:13" x14ac:dyDescent="0.2">
      <c r="A466" s="20" t="s">
        <v>363</v>
      </c>
      <c r="B466" s="1304"/>
      <c r="C466" s="1304"/>
      <c r="D466" s="1304"/>
      <c r="E466" s="1304"/>
      <c r="F466" s="1304"/>
      <c r="G466" s="1304"/>
      <c r="H466" s="518"/>
      <c r="J466" s="429"/>
      <c r="K466" s="39" t="s">
        <v>2260</v>
      </c>
      <c r="L466" s="39" t="s">
        <v>1844</v>
      </c>
      <c r="M466" s="39" t="s">
        <v>1847</v>
      </c>
    </row>
    <row r="467" spans="1:13" x14ac:dyDescent="0.2">
      <c r="A467" s="32" t="s">
        <v>363</v>
      </c>
      <c r="B467" s="1304"/>
      <c r="C467" s="1304"/>
      <c r="D467" s="1304"/>
      <c r="E467" s="1304"/>
      <c r="F467" s="1304"/>
      <c r="G467" s="1304"/>
      <c r="H467" s="518"/>
      <c r="J467" s="429"/>
      <c r="K467" s="39" t="s">
        <v>2261</v>
      </c>
      <c r="L467" s="39" t="s">
        <v>1846</v>
      </c>
    </row>
    <row r="468" spans="1:13" x14ac:dyDescent="0.2">
      <c r="A468" s="20" t="s">
        <v>363</v>
      </c>
      <c r="B468" s="1304"/>
      <c r="C468" s="1304"/>
      <c r="D468" s="1304"/>
      <c r="E468" s="1304"/>
      <c r="F468" s="1304"/>
      <c r="G468" s="1304"/>
      <c r="H468" s="518"/>
      <c r="J468" s="429"/>
      <c r="K468" s="39" t="s">
        <v>2262</v>
      </c>
      <c r="L468" s="39" t="s">
        <v>1846</v>
      </c>
    </row>
    <row r="469" spans="1:13" x14ac:dyDescent="0.2">
      <c r="A469" s="20" t="s">
        <v>363</v>
      </c>
      <c r="B469" s="1304"/>
      <c r="C469" s="1304"/>
      <c r="D469" s="1304"/>
      <c r="E469" s="1304"/>
      <c r="F469" s="1304"/>
      <c r="G469" s="1304"/>
      <c r="H469" s="518"/>
      <c r="J469" s="429"/>
      <c r="K469" s="39" t="s">
        <v>2263</v>
      </c>
      <c r="L469" s="39" t="s">
        <v>1856</v>
      </c>
    </row>
    <row r="470" spans="1:13" ht="15" thickBot="1" x14ac:dyDescent="0.25">
      <c r="A470" s="20" t="s">
        <v>363</v>
      </c>
      <c r="B470" s="1304"/>
      <c r="C470" s="1304"/>
      <c r="D470" s="1304"/>
      <c r="E470" s="1304"/>
      <c r="F470" s="1304"/>
      <c r="G470" s="1304"/>
      <c r="H470" s="518"/>
      <c r="J470" s="429"/>
      <c r="K470" s="39" t="s">
        <v>2264</v>
      </c>
      <c r="L470" s="39" t="s">
        <v>1148</v>
      </c>
    </row>
    <row r="471" spans="1:13" s="67" customFormat="1" ht="15" thickTop="1" x14ac:dyDescent="0.2">
      <c r="A471" s="19" t="s">
        <v>2265</v>
      </c>
      <c r="B471" s="568">
        <v>41</v>
      </c>
      <c r="C471" s="568">
        <v>15</v>
      </c>
      <c r="D471" s="568">
        <v>-2</v>
      </c>
      <c r="E471" s="568">
        <v>-1</v>
      </c>
      <c r="F471" s="568">
        <f>SUM(D471+E471)</f>
        <v>-3</v>
      </c>
      <c r="G471" s="568">
        <v>956</v>
      </c>
      <c r="H471" s="524">
        <v>3</v>
      </c>
      <c r="I471" s="19">
        <v>0</v>
      </c>
      <c r="J471" s="525">
        <v>3</v>
      </c>
      <c r="K471" s="67" t="s">
        <v>2266</v>
      </c>
      <c r="L471" s="67" t="s">
        <v>994</v>
      </c>
      <c r="M471" s="67" t="s">
        <v>1847</v>
      </c>
    </row>
    <row r="472" spans="1:13" x14ac:dyDescent="0.2">
      <c r="A472" s="20" t="s">
        <v>2265</v>
      </c>
      <c r="B472" s="1304"/>
      <c r="C472" s="1304"/>
      <c r="D472" s="1304"/>
      <c r="E472" s="1304"/>
      <c r="F472" s="1304"/>
      <c r="G472" s="1304"/>
      <c r="H472" s="518"/>
      <c r="J472" s="429"/>
      <c r="K472" s="126" t="s">
        <v>2267</v>
      </c>
      <c r="L472" s="126" t="s">
        <v>1844</v>
      </c>
    </row>
    <row r="473" spans="1:13" ht="15" thickBot="1" x14ac:dyDescent="0.25">
      <c r="A473" s="20" t="s">
        <v>2265</v>
      </c>
      <c r="B473" s="1304"/>
      <c r="C473" s="1304"/>
      <c r="D473" s="1304"/>
      <c r="E473" s="1304"/>
      <c r="F473" s="1304"/>
      <c r="G473" s="1304"/>
      <c r="H473" s="518"/>
      <c r="J473" s="429"/>
      <c r="K473" s="126" t="s">
        <v>2268</v>
      </c>
      <c r="L473" s="126" t="s">
        <v>1844</v>
      </c>
    </row>
    <row r="474" spans="1:13" s="67" customFormat="1" ht="15.75" thickTop="1" thickBot="1" x14ac:dyDescent="0.25">
      <c r="A474" s="19" t="s">
        <v>2269</v>
      </c>
      <c r="B474" s="568">
        <v>62</v>
      </c>
      <c r="C474" s="568">
        <v>11</v>
      </c>
      <c r="D474" s="568">
        <v>-5</v>
      </c>
      <c r="E474" s="568">
        <v>0</v>
      </c>
      <c r="F474" s="568">
        <f>SUM(D474+E474)</f>
        <v>-5</v>
      </c>
      <c r="G474" s="568">
        <v>709</v>
      </c>
      <c r="H474" s="524">
        <v>1</v>
      </c>
      <c r="I474" s="19">
        <v>0</v>
      </c>
      <c r="J474" s="525">
        <v>1</v>
      </c>
      <c r="K474" s="127" t="s">
        <v>2270</v>
      </c>
      <c r="L474" s="127" t="s">
        <v>994</v>
      </c>
    </row>
    <row r="475" spans="1:13" s="2932" customFormat="1" ht="15" thickTop="1" x14ac:dyDescent="0.2">
      <c r="A475" s="43" t="s">
        <v>2271</v>
      </c>
      <c r="B475" s="571">
        <v>16</v>
      </c>
      <c r="C475" s="571">
        <v>0</v>
      </c>
      <c r="D475" s="571">
        <v>0</v>
      </c>
      <c r="E475" s="571">
        <v>0</v>
      </c>
      <c r="F475" s="571">
        <f>SUM(D475+E475)</f>
        <v>0</v>
      </c>
      <c r="G475" s="571">
        <v>50</v>
      </c>
      <c r="H475" s="2514">
        <v>2</v>
      </c>
      <c r="I475" s="155">
        <v>0</v>
      </c>
      <c r="J475" s="3046">
        <v>2</v>
      </c>
      <c r="K475" s="2932" t="s">
        <v>2272</v>
      </c>
      <c r="L475" s="2932" t="s">
        <v>1862</v>
      </c>
    </row>
    <row r="476" spans="1:13" ht="15" thickBot="1" x14ac:dyDescent="0.25">
      <c r="A476" s="20" t="s">
        <v>2271</v>
      </c>
      <c r="B476" s="1304"/>
      <c r="C476" s="1304"/>
      <c r="D476" s="1304"/>
      <c r="E476" s="1304"/>
      <c r="F476" s="1304"/>
      <c r="G476" s="1304"/>
      <c r="H476" s="518"/>
      <c r="J476" s="429"/>
      <c r="K476" s="126" t="s">
        <v>2273</v>
      </c>
      <c r="L476" s="126" t="s">
        <v>994</v>
      </c>
    </row>
    <row r="477" spans="1:13" s="67" customFormat="1" ht="15" thickTop="1" x14ac:dyDescent="0.2">
      <c r="A477" s="19" t="s">
        <v>529</v>
      </c>
      <c r="B477" s="568">
        <v>4</v>
      </c>
      <c r="C477" s="568">
        <v>1</v>
      </c>
      <c r="D477" s="568">
        <v>0</v>
      </c>
      <c r="E477" s="568">
        <v>0</v>
      </c>
      <c r="F477" s="568">
        <f>SUM(D477+E477)</f>
        <v>0</v>
      </c>
      <c r="G477" s="568">
        <v>38</v>
      </c>
      <c r="H477" s="524">
        <v>2</v>
      </c>
      <c r="I477" s="19">
        <v>1</v>
      </c>
      <c r="J477" s="525">
        <v>3</v>
      </c>
      <c r="K477" s="127" t="s">
        <v>2274</v>
      </c>
      <c r="L477" s="127" t="s">
        <v>1844</v>
      </c>
    </row>
    <row r="478" spans="1:13" ht="12.75" customHeight="1" x14ac:dyDescent="0.2">
      <c r="A478" s="3054" t="s">
        <v>529</v>
      </c>
      <c r="B478" s="3055"/>
      <c r="C478" s="3055"/>
      <c r="D478" s="3055"/>
      <c r="E478" s="3055"/>
      <c r="F478" s="3055"/>
      <c r="G478" s="3055"/>
      <c r="H478" s="3056"/>
      <c r="I478" s="3057"/>
      <c r="J478" s="3058"/>
      <c r="K478" s="490" t="s">
        <v>2275</v>
      </c>
      <c r="L478" s="490" t="s">
        <v>1854</v>
      </c>
      <c r="M478" s="490" t="s">
        <v>1913</v>
      </c>
    </row>
    <row r="479" spans="1:13" ht="15" thickBot="1" x14ac:dyDescent="0.25">
      <c r="A479" s="20" t="s">
        <v>529</v>
      </c>
      <c r="B479" s="1304"/>
      <c r="C479" s="1304"/>
      <c r="D479" s="1304"/>
      <c r="E479" s="1304"/>
      <c r="F479" s="1304"/>
      <c r="G479" s="1304"/>
      <c r="H479" s="518"/>
      <c r="J479" s="429"/>
      <c r="K479" s="126" t="s">
        <v>2276</v>
      </c>
      <c r="L479" s="126" t="s">
        <v>990</v>
      </c>
    </row>
    <row r="480" spans="1:13" s="2932" customFormat="1" ht="15" thickTop="1" x14ac:dyDescent="0.2">
      <c r="A480" s="43" t="s">
        <v>532</v>
      </c>
      <c r="B480" s="571">
        <v>0</v>
      </c>
      <c r="C480" s="571">
        <v>0</v>
      </c>
      <c r="D480" s="571">
        <v>0</v>
      </c>
      <c r="E480" s="571">
        <v>0</v>
      </c>
      <c r="F480" s="571">
        <f>SUM(D480+E480)</f>
        <v>0</v>
      </c>
      <c r="G480" s="571">
        <v>0</v>
      </c>
      <c r="H480" s="2514">
        <v>6</v>
      </c>
      <c r="I480" s="155">
        <v>0</v>
      </c>
      <c r="J480" s="3046">
        <v>6</v>
      </c>
      <c r="K480" s="2932" t="s">
        <v>2277</v>
      </c>
      <c r="L480" s="2932" t="s">
        <v>1854</v>
      </c>
    </row>
    <row r="481" spans="1:13" x14ac:dyDescent="0.2">
      <c r="A481" s="20" t="s">
        <v>532</v>
      </c>
      <c r="B481" s="1304"/>
      <c r="C481" s="1304"/>
      <c r="D481" s="1304"/>
      <c r="E481" s="1304"/>
      <c r="F481" s="1304"/>
      <c r="G481" s="1304"/>
      <c r="H481" s="518"/>
      <c r="J481" s="429"/>
      <c r="K481" s="126" t="s">
        <v>2278</v>
      </c>
      <c r="L481" s="126" t="s">
        <v>1854</v>
      </c>
    </row>
    <row r="482" spans="1:13" x14ac:dyDescent="0.2">
      <c r="A482" s="20" t="s">
        <v>532</v>
      </c>
      <c r="B482" s="1304"/>
      <c r="C482" s="1304"/>
      <c r="D482" s="1304"/>
      <c r="E482" s="1304"/>
      <c r="F482" s="1304"/>
      <c r="G482" s="1304"/>
      <c r="H482" s="518"/>
      <c r="J482" s="429"/>
      <c r="K482" s="126" t="s">
        <v>2279</v>
      </c>
      <c r="L482" s="126" t="s">
        <v>1862</v>
      </c>
    </row>
    <row r="483" spans="1:13" x14ac:dyDescent="0.2">
      <c r="A483" s="20" t="s">
        <v>532</v>
      </c>
      <c r="B483" s="1304"/>
      <c r="C483" s="1304"/>
      <c r="D483" s="1304"/>
      <c r="E483" s="1304"/>
      <c r="F483" s="1304"/>
      <c r="G483" s="1304"/>
      <c r="H483" s="518"/>
      <c r="J483" s="429"/>
      <c r="K483" s="126" t="s">
        <v>2280</v>
      </c>
      <c r="L483" s="126" t="s">
        <v>1862</v>
      </c>
    </row>
    <row r="484" spans="1:13" x14ac:dyDescent="0.2">
      <c r="A484" s="20" t="s">
        <v>532</v>
      </c>
      <c r="B484" s="1304"/>
      <c r="C484" s="1304"/>
      <c r="D484" s="1304"/>
      <c r="E484" s="1304"/>
      <c r="F484" s="1304"/>
      <c r="G484" s="1304"/>
      <c r="H484" s="518"/>
      <c r="J484" s="429"/>
      <c r="K484" s="126" t="s">
        <v>2281</v>
      </c>
      <c r="L484" s="126" t="s">
        <v>1862</v>
      </c>
    </row>
    <row r="485" spans="1:13" ht="15" thickBot="1" x14ac:dyDescent="0.25">
      <c r="A485" s="20" t="s">
        <v>532</v>
      </c>
      <c r="B485" s="1304"/>
      <c r="C485" s="1304"/>
      <c r="D485" s="1304"/>
      <c r="E485" s="1304"/>
      <c r="F485" s="1304"/>
      <c r="G485" s="1304"/>
      <c r="H485" s="518"/>
      <c r="J485" s="429"/>
      <c r="K485" s="126" t="s">
        <v>2282</v>
      </c>
      <c r="L485" s="126" t="s">
        <v>994</v>
      </c>
    </row>
    <row r="486" spans="1:13" s="67" customFormat="1" ht="15.75" thickTop="1" thickBot="1" x14ac:dyDescent="0.25">
      <c r="A486" s="19" t="s">
        <v>2283</v>
      </c>
      <c r="B486" s="568">
        <v>28</v>
      </c>
      <c r="C486" s="568">
        <v>12</v>
      </c>
      <c r="D486" s="568">
        <v>-5</v>
      </c>
      <c r="E486" s="568">
        <v>0</v>
      </c>
      <c r="F486" s="568">
        <f>SUM(D486+E486)</f>
        <v>-5</v>
      </c>
      <c r="G486" s="568">
        <v>290</v>
      </c>
      <c r="H486" s="524">
        <v>1</v>
      </c>
      <c r="I486" s="19">
        <v>0</v>
      </c>
      <c r="J486" s="525">
        <v>1</v>
      </c>
      <c r="K486" s="127" t="s">
        <v>2284</v>
      </c>
      <c r="L486" s="127" t="s">
        <v>994</v>
      </c>
    </row>
    <row r="487" spans="1:13" s="67" customFormat="1" ht="15.75" thickTop="1" thickBot="1" x14ac:dyDescent="0.25">
      <c r="A487" s="19" t="s">
        <v>2285</v>
      </c>
      <c r="B487" s="568">
        <v>27</v>
      </c>
      <c r="C487" s="568">
        <v>12</v>
      </c>
      <c r="D487" s="568">
        <v>-4</v>
      </c>
      <c r="E487" s="568">
        <v>-1</v>
      </c>
      <c r="F487" s="568">
        <f>SUM(D487+E487)</f>
        <v>-5</v>
      </c>
      <c r="G487" s="568">
        <v>289</v>
      </c>
      <c r="H487" s="524">
        <v>1</v>
      </c>
      <c r="I487" s="19">
        <v>0</v>
      </c>
      <c r="J487" s="525">
        <v>1</v>
      </c>
      <c r="K487" s="127" t="s">
        <v>2286</v>
      </c>
      <c r="L487" s="127" t="s">
        <v>994</v>
      </c>
    </row>
    <row r="488" spans="1:13" s="2932" customFormat="1" ht="15" thickTop="1" x14ac:dyDescent="0.2">
      <c r="A488" s="43" t="s">
        <v>538</v>
      </c>
      <c r="B488" s="571">
        <v>673</v>
      </c>
      <c r="C488" s="571">
        <v>342</v>
      </c>
      <c r="D488" s="571">
        <v>-31</v>
      </c>
      <c r="E488" s="571">
        <v>3</v>
      </c>
      <c r="F488" s="571">
        <f>SUM(D488+E488)</f>
        <v>-28</v>
      </c>
      <c r="G488" s="571">
        <v>1038</v>
      </c>
      <c r="H488" s="2514">
        <v>12</v>
      </c>
      <c r="I488" s="155">
        <v>0</v>
      </c>
      <c r="J488" s="3046">
        <v>12</v>
      </c>
      <c r="K488" s="2932" t="s">
        <v>2287</v>
      </c>
      <c r="L488" s="2932" t="s">
        <v>1852</v>
      </c>
    </row>
    <row r="489" spans="1:13" x14ac:dyDescent="0.2">
      <c r="A489" s="32" t="s">
        <v>538</v>
      </c>
      <c r="B489" s="1304"/>
      <c r="C489" s="1304"/>
      <c r="D489" s="1304"/>
      <c r="E489" s="1304"/>
      <c r="F489" s="1304"/>
      <c r="G489" s="1304"/>
      <c r="H489" s="518"/>
      <c r="J489" s="429"/>
      <c r="K489" s="126" t="s">
        <v>5009</v>
      </c>
      <c r="L489" s="126" t="s">
        <v>1852</v>
      </c>
    </row>
    <row r="490" spans="1:13" x14ac:dyDescent="0.2">
      <c r="A490" s="20" t="s">
        <v>538</v>
      </c>
      <c r="B490" s="1304"/>
      <c r="C490" s="1304"/>
      <c r="D490" s="1304"/>
      <c r="E490" s="1304"/>
      <c r="F490" s="1304"/>
      <c r="G490" s="1304"/>
      <c r="H490" s="518"/>
      <c r="J490" s="429"/>
      <c r="K490" s="126" t="s">
        <v>2288</v>
      </c>
      <c r="L490" s="126" t="s">
        <v>1852</v>
      </c>
    </row>
    <row r="491" spans="1:13" x14ac:dyDescent="0.2">
      <c r="A491" s="20" t="s">
        <v>538</v>
      </c>
      <c r="B491" s="1304"/>
      <c r="C491" s="1304"/>
      <c r="D491" s="1304"/>
      <c r="E491" s="1304"/>
      <c r="F491" s="1304"/>
      <c r="G491" s="1304"/>
      <c r="H491" s="518"/>
      <c r="J491" s="429"/>
      <c r="K491" s="126" t="s">
        <v>5010</v>
      </c>
      <c r="L491" s="126" t="s">
        <v>1852</v>
      </c>
    </row>
    <row r="492" spans="1:13" x14ac:dyDescent="0.2">
      <c r="A492" s="20" t="s">
        <v>538</v>
      </c>
      <c r="B492" s="1304"/>
      <c r="C492" s="1304"/>
      <c r="D492" s="1304"/>
      <c r="E492" s="1304"/>
      <c r="F492" s="1304"/>
      <c r="G492" s="1304"/>
      <c r="H492" s="518"/>
      <c r="J492" s="429"/>
      <c r="K492" s="126" t="s">
        <v>2289</v>
      </c>
      <c r="L492" s="126" t="s">
        <v>1852</v>
      </c>
    </row>
    <row r="493" spans="1:13" x14ac:dyDescent="0.2">
      <c r="A493" s="32" t="s">
        <v>538</v>
      </c>
      <c r="B493" s="1304"/>
      <c r="C493" s="1304"/>
      <c r="D493" s="1304"/>
      <c r="E493" s="1304"/>
      <c r="F493" s="1304"/>
      <c r="G493" s="1304"/>
      <c r="H493" s="518"/>
      <c r="J493" s="429"/>
      <c r="K493" s="126" t="s">
        <v>2290</v>
      </c>
      <c r="L493" s="126" t="s">
        <v>1852</v>
      </c>
    </row>
    <row r="494" spans="1:13" x14ac:dyDescent="0.2">
      <c r="A494" s="20" t="s">
        <v>538</v>
      </c>
      <c r="B494" s="1304"/>
      <c r="C494" s="1304"/>
      <c r="D494" s="1304"/>
      <c r="E494" s="1304"/>
      <c r="F494" s="1304"/>
      <c r="G494" s="1304"/>
      <c r="H494" s="518"/>
      <c r="J494" s="429"/>
      <c r="K494" s="126" t="s">
        <v>2291</v>
      </c>
      <c r="L494" s="126" t="s">
        <v>1852</v>
      </c>
      <c r="M494" s="39" t="s">
        <v>1847</v>
      </c>
    </row>
    <row r="495" spans="1:13" x14ac:dyDescent="0.2">
      <c r="A495" s="20" t="s">
        <v>538</v>
      </c>
      <c r="B495" s="1304"/>
      <c r="C495" s="1304"/>
      <c r="D495" s="1304"/>
      <c r="E495" s="1304"/>
      <c r="F495" s="1304"/>
      <c r="G495" s="1304"/>
      <c r="H495" s="518"/>
      <c r="J495" s="429"/>
      <c r="K495" s="126" t="s">
        <v>2292</v>
      </c>
      <c r="L495" s="126" t="s">
        <v>1854</v>
      </c>
    </row>
    <row r="496" spans="1:13" x14ac:dyDescent="0.2">
      <c r="A496" s="20" t="s">
        <v>538</v>
      </c>
      <c r="B496" s="1304"/>
      <c r="C496" s="1304"/>
      <c r="D496" s="1304"/>
      <c r="E496" s="1304"/>
      <c r="F496" s="1304"/>
      <c r="G496" s="1304"/>
      <c r="H496" s="518"/>
      <c r="J496" s="429"/>
      <c r="K496" s="126" t="s">
        <v>5011</v>
      </c>
      <c r="L496" s="126" t="s">
        <v>994</v>
      </c>
    </row>
    <row r="497" spans="1:13" x14ac:dyDescent="0.2">
      <c r="A497" s="20" t="s">
        <v>538</v>
      </c>
      <c r="B497" s="1304"/>
      <c r="C497" s="1304"/>
      <c r="D497" s="1304"/>
      <c r="E497" s="1304"/>
      <c r="F497" s="1304"/>
      <c r="G497" s="1304"/>
      <c r="H497" s="518"/>
      <c r="J497" s="429"/>
      <c r="K497" s="126" t="s">
        <v>2293</v>
      </c>
      <c r="L497" s="126" t="s">
        <v>1854</v>
      </c>
      <c r="M497" s="39" t="s">
        <v>1847</v>
      </c>
    </row>
    <row r="498" spans="1:13" x14ac:dyDescent="0.2">
      <c r="A498" s="20" t="s">
        <v>538</v>
      </c>
      <c r="B498" s="1304"/>
      <c r="C498" s="1304"/>
      <c r="D498" s="1304"/>
      <c r="E498" s="1304"/>
      <c r="F498" s="1304"/>
      <c r="G498" s="1304"/>
      <c r="H498" s="518"/>
      <c r="J498" s="429"/>
      <c r="K498" s="126" t="s">
        <v>2294</v>
      </c>
      <c r="L498" s="126" t="s">
        <v>1854</v>
      </c>
      <c r="M498" s="39" t="s">
        <v>1847</v>
      </c>
    </row>
    <row r="499" spans="1:13" ht="15" thickBot="1" x14ac:dyDescent="0.25">
      <c r="A499" s="20" t="s">
        <v>538</v>
      </c>
      <c r="B499" s="1304"/>
      <c r="C499" s="1304"/>
      <c r="D499" s="1304"/>
      <c r="E499" s="1304"/>
      <c r="F499" s="1304"/>
      <c r="G499" s="1304"/>
      <c r="H499" s="518"/>
      <c r="J499" s="429"/>
      <c r="K499" s="126" t="s">
        <v>2295</v>
      </c>
      <c r="L499" s="126" t="s">
        <v>1854</v>
      </c>
    </row>
    <row r="500" spans="1:13" s="67" customFormat="1" ht="15" thickTop="1" x14ac:dyDescent="0.2">
      <c r="A500" s="43" t="s">
        <v>548</v>
      </c>
      <c r="B500" s="570"/>
      <c r="C500" s="571">
        <v>3</v>
      </c>
      <c r="D500" s="570"/>
      <c r="E500" s="570"/>
      <c r="F500" s="570"/>
      <c r="G500" s="570"/>
      <c r="H500" s="526">
        <v>3</v>
      </c>
      <c r="I500" s="43">
        <v>0</v>
      </c>
      <c r="J500" s="527">
        <v>3</v>
      </c>
      <c r="K500" s="127" t="s">
        <v>2296</v>
      </c>
      <c r="L500" s="127" t="s">
        <v>1844</v>
      </c>
      <c r="M500" s="67" t="s">
        <v>1019</v>
      </c>
    </row>
    <row r="501" spans="1:13" x14ac:dyDescent="0.2">
      <c r="A501" s="20" t="s">
        <v>548</v>
      </c>
      <c r="B501" s="1304"/>
      <c r="C501" s="1304"/>
      <c r="D501" s="1304"/>
      <c r="E501" s="1304"/>
      <c r="F501" s="1304"/>
      <c r="G501" s="1304"/>
      <c r="H501" s="518"/>
      <c r="J501" s="429"/>
      <c r="K501" s="126" t="s">
        <v>2297</v>
      </c>
      <c r="L501" s="126" t="s">
        <v>1844</v>
      </c>
    </row>
    <row r="502" spans="1:13" ht="15" thickBot="1" x14ac:dyDescent="0.25">
      <c r="A502" s="20" t="s">
        <v>548</v>
      </c>
      <c r="B502" s="1304"/>
      <c r="C502" s="1304"/>
      <c r="D502" s="1304"/>
      <c r="E502" s="1304"/>
      <c r="F502" s="1304"/>
      <c r="G502" s="1304"/>
      <c r="H502" s="518"/>
      <c r="J502" s="429"/>
      <c r="K502" s="126" t="s">
        <v>2298</v>
      </c>
      <c r="L502" s="126" t="s">
        <v>1844</v>
      </c>
    </row>
    <row r="503" spans="1:13" s="2932" customFormat="1" ht="15" thickTop="1" x14ac:dyDescent="0.2">
      <c r="A503" s="43" t="s">
        <v>1673</v>
      </c>
      <c r="B503" s="571">
        <v>0</v>
      </c>
      <c r="C503" s="571">
        <v>0</v>
      </c>
      <c r="D503" s="571">
        <v>0</v>
      </c>
      <c r="E503" s="571">
        <v>0</v>
      </c>
      <c r="F503" s="571">
        <f>SUM(D503+E503)</f>
        <v>0</v>
      </c>
      <c r="G503" s="571">
        <v>0</v>
      </c>
      <c r="H503" s="2514">
        <v>3</v>
      </c>
      <c r="I503" s="155">
        <v>0</v>
      </c>
      <c r="J503" s="3046">
        <v>3</v>
      </c>
      <c r="K503" s="2932" t="s">
        <v>2299</v>
      </c>
      <c r="L503" s="2932" t="s">
        <v>1854</v>
      </c>
    </row>
    <row r="504" spans="1:13" x14ac:dyDescent="0.2">
      <c r="A504" s="20" t="s">
        <v>1673</v>
      </c>
      <c r="B504" s="1304"/>
      <c r="C504" s="1304"/>
      <c r="D504" s="1304"/>
      <c r="E504" s="1304"/>
      <c r="F504" s="1304"/>
      <c r="G504" s="1304"/>
      <c r="H504" s="518"/>
      <c r="J504" s="429"/>
      <c r="K504" s="126" t="s">
        <v>2300</v>
      </c>
      <c r="L504" s="126" t="s">
        <v>1844</v>
      </c>
    </row>
    <row r="505" spans="1:13" ht="15" thickBot="1" x14ac:dyDescent="0.25">
      <c r="A505" s="20" t="s">
        <v>1673</v>
      </c>
      <c r="B505" s="1304"/>
      <c r="C505" s="1304"/>
      <c r="D505" s="1304"/>
      <c r="E505" s="1304"/>
      <c r="F505" s="1304"/>
      <c r="G505" s="1304"/>
      <c r="H505" s="518"/>
      <c r="J505" s="429"/>
      <c r="K505" s="126" t="s">
        <v>2301</v>
      </c>
      <c r="L505" s="126" t="s">
        <v>994</v>
      </c>
    </row>
    <row r="506" spans="1:13" s="2932" customFormat="1" ht="15.75" thickTop="1" thickBot="1" x14ac:dyDescent="0.25">
      <c r="A506" s="43" t="s">
        <v>4349</v>
      </c>
      <c r="B506" s="570"/>
      <c r="C506" s="570"/>
      <c r="D506" s="570"/>
      <c r="E506" s="570"/>
      <c r="F506" s="570"/>
      <c r="G506" s="570"/>
      <c r="H506" s="2514">
        <v>1</v>
      </c>
      <c r="I506" s="155">
        <v>0</v>
      </c>
      <c r="J506" s="3046">
        <v>1</v>
      </c>
      <c r="K506" s="2533" t="s">
        <v>2302</v>
      </c>
      <c r="L506" s="2533" t="s">
        <v>1862</v>
      </c>
      <c r="M506" s="2932" t="s">
        <v>5021</v>
      </c>
    </row>
    <row r="507" spans="1:13" s="67" customFormat="1" ht="15" thickTop="1" x14ac:dyDescent="0.2">
      <c r="A507" s="19" t="s">
        <v>569</v>
      </c>
      <c r="B507" s="568">
        <v>61</v>
      </c>
      <c r="C507" s="568">
        <v>56</v>
      </c>
      <c r="D507" s="568">
        <v>-19</v>
      </c>
      <c r="E507" s="568">
        <v>1</v>
      </c>
      <c r="F507" s="568">
        <f>SUM(D507+E507)</f>
        <v>-18</v>
      </c>
      <c r="G507" s="568">
        <v>3968</v>
      </c>
      <c r="H507" s="524">
        <v>5</v>
      </c>
      <c r="I507" s="19">
        <v>0</v>
      </c>
      <c r="J507" s="525">
        <v>5</v>
      </c>
      <c r="K507" s="127" t="s">
        <v>2303</v>
      </c>
      <c r="L507" s="127" t="s">
        <v>1844</v>
      </c>
    </row>
    <row r="508" spans="1:13" x14ac:dyDescent="0.2">
      <c r="A508" s="20" t="s">
        <v>569</v>
      </c>
      <c r="B508" s="1304"/>
      <c r="C508" s="1304"/>
      <c r="D508" s="1304"/>
      <c r="E508" s="1304"/>
      <c r="F508" s="1304"/>
      <c r="G508" s="1304"/>
      <c r="H508" s="518"/>
      <c r="J508" s="429"/>
      <c r="K508" s="126" t="s">
        <v>2304</v>
      </c>
      <c r="L508" s="126" t="s">
        <v>1852</v>
      </c>
    </row>
    <row r="509" spans="1:13" x14ac:dyDescent="0.2">
      <c r="A509" s="20" t="s">
        <v>569</v>
      </c>
      <c r="B509" s="1304"/>
      <c r="C509" s="1304"/>
      <c r="D509" s="1304"/>
      <c r="E509" s="1304"/>
      <c r="F509" s="1304"/>
      <c r="G509" s="1304"/>
      <c r="H509" s="518"/>
      <c r="J509" s="429"/>
      <c r="K509" s="126" t="s">
        <v>2305</v>
      </c>
      <c r="L509" s="126" t="s">
        <v>1852</v>
      </c>
    </row>
    <row r="510" spans="1:13" x14ac:dyDescent="0.2">
      <c r="A510" s="20" t="s">
        <v>569</v>
      </c>
      <c r="B510" s="1304"/>
      <c r="C510" s="1304"/>
      <c r="D510" s="1304"/>
      <c r="E510" s="1304"/>
      <c r="F510" s="1304"/>
      <c r="G510" s="1304"/>
      <c r="H510" s="518"/>
      <c r="J510" s="429"/>
      <c r="K510" s="126" t="s">
        <v>2306</v>
      </c>
      <c r="L510" s="126" t="s">
        <v>994</v>
      </c>
    </row>
    <row r="511" spans="1:13" ht="15" thickBot="1" x14ac:dyDescent="0.25">
      <c r="A511" s="20" t="s">
        <v>569</v>
      </c>
      <c r="B511" s="1304"/>
      <c r="C511" s="1304"/>
      <c r="D511" s="1304"/>
      <c r="E511" s="1304"/>
      <c r="F511" s="1304"/>
      <c r="G511" s="1304"/>
      <c r="H511" s="518"/>
      <c r="J511" s="429"/>
      <c r="K511" s="126" t="s">
        <v>2307</v>
      </c>
      <c r="L511" s="126" t="s">
        <v>1862</v>
      </c>
    </row>
    <row r="512" spans="1:13" s="2932" customFormat="1" ht="15" thickTop="1" x14ac:dyDescent="0.2">
      <c r="A512" s="43" t="s">
        <v>584</v>
      </c>
      <c r="B512" s="571">
        <v>5</v>
      </c>
      <c r="C512" s="571">
        <v>13</v>
      </c>
      <c r="D512" s="571">
        <v>0</v>
      </c>
      <c r="E512" s="571">
        <v>0</v>
      </c>
      <c r="F512" s="571">
        <f>SUM(D512+E512)</f>
        <v>0</v>
      </c>
      <c r="G512" s="571">
        <v>53</v>
      </c>
      <c r="H512" s="2514">
        <v>10</v>
      </c>
      <c r="I512" s="155">
        <v>3</v>
      </c>
      <c r="J512" s="3046">
        <v>13</v>
      </c>
      <c r="K512" s="2932" t="s">
        <v>2308</v>
      </c>
      <c r="L512" s="2932" t="s">
        <v>990</v>
      </c>
    </row>
    <row r="513" spans="1:13" x14ac:dyDescent="0.2">
      <c r="A513" s="20" t="s">
        <v>584</v>
      </c>
      <c r="B513" s="1304"/>
      <c r="C513" s="1304"/>
      <c r="D513" s="1304"/>
      <c r="E513" s="1304"/>
      <c r="F513" s="1304"/>
      <c r="G513" s="1304"/>
      <c r="H513" s="518"/>
      <c r="J513" s="429"/>
      <c r="K513" s="126" t="s">
        <v>2309</v>
      </c>
      <c r="L513" s="126" t="s">
        <v>1854</v>
      </c>
    </row>
    <row r="514" spans="1:13" ht="12.75" customHeight="1" x14ac:dyDescent="0.2">
      <c r="A514" s="3054" t="s">
        <v>584</v>
      </c>
      <c r="B514" s="3055"/>
      <c r="C514" s="3055"/>
      <c r="D514" s="3055"/>
      <c r="E514" s="3055"/>
      <c r="F514" s="3055"/>
      <c r="G514" s="3055"/>
      <c r="H514" s="3056"/>
      <c r="I514" s="3057"/>
      <c r="J514" s="3058"/>
      <c r="K514" s="490" t="s">
        <v>2310</v>
      </c>
      <c r="L514" s="490" t="s">
        <v>1854</v>
      </c>
      <c r="M514" s="490" t="s">
        <v>1913</v>
      </c>
    </row>
    <row r="515" spans="1:13" ht="12.75" customHeight="1" x14ac:dyDescent="0.2">
      <c r="A515" s="3054" t="s">
        <v>584</v>
      </c>
      <c r="B515" s="3055"/>
      <c r="C515" s="3055"/>
      <c r="D515" s="3055"/>
      <c r="E515" s="3055"/>
      <c r="F515" s="3055"/>
      <c r="G515" s="3055"/>
      <c r="H515" s="3056"/>
      <c r="I515" s="3057"/>
      <c r="J515" s="3058"/>
      <c r="K515" s="490" t="s">
        <v>2311</v>
      </c>
      <c r="L515" s="490" t="s">
        <v>1854</v>
      </c>
      <c r="M515" s="490" t="s">
        <v>1913</v>
      </c>
    </row>
    <row r="516" spans="1:13" x14ac:dyDescent="0.2">
      <c r="A516" s="3060" t="s">
        <v>584</v>
      </c>
      <c r="B516" s="3061"/>
      <c r="C516" s="3061"/>
      <c r="D516" s="3061"/>
      <c r="E516" s="3061"/>
      <c r="F516" s="3061"/>
      <c r="G516" s="3061"/>
      <c r="H516" s="3062"/>
      <c r="I516" s="3060"/>
      <c r="J516" s="3063"/>
      <c r="K516" s="126" t="s">
        <v>2312</v>
      </c>
      <c r="L516" s="126" t="s">
        <v>1854</v>
      </c>
    </row>
    <row r="517" spans="1:13" x14ac:dyDescent="0.2">
      <c r="A517" s="3060" t="s">
        <v>584</v>
      </c>
      <c r="B517" s="3061"/>
      <c r="C517" s="3061"/>
      <c r="D517" s="3061"/>
      <c r="E517" s="3061"/>
      <c r="F517" s="3061"/>
      <c r="G517" s="3061"/>
      <c r="H517" s="3062"/>
      <c r="I517" s="3060"/>
      <c r="J517" s="3063"/>
      <c r="K517" s="126" t="s">
        <v>2313</v>
      </c>
      <c r="L517" s="126" t="s">
        <v>990</v>
      </c>
    </row>
    <row r="518" spans="1:13" x14ac:dyDescent="0.2">
      <c r="A518" s="3060" t="s">
        <v>584</v>
      </c>
      <c r="B518" s="3061"/>
      <c r="C518" s="3061"/>
      <c r="D518" s="3061"/>
      <c r="E518" s="3061"/>
      <c r="F518" s="3061"/>
      <c r="G518" s="3061"/>
      <c r="H518" s="3062"/>
      <c r="I518" s="3060"/>
      <c r="J518" s="3063"/>
      <c r="K518" s="126" t="s">
        <v>2314</v>
      </c>
      <c r="L518" s="126" t="s">
        <v>1854</v>
      </c>
    </row>
    <row r="519" spans="1:13" x14ac:dyDescent="0.2">
      <c r="A519" s="3054" t="s">
        <v>584</v>
      </c>
      <c r="B519" s="3055"/>
      <c r="C519" s="3055"/>
      <c r="D519" s="3055"/>
      <c r="E519" s="3055"/>
      <c r="F519" s="3055"/>
      <c r="G519" s="3055"/>
      <c r="H519" s="3055"/>
      <c r="I519" s="3055"/>
      <c r="J519" s="3055"/>
      <c r="K519" s="1306" t="s">
        <v>4948</v>
      </c>
      <c r="L519" s="1306"/>
      <c r="M519" s="39" t="s">
        <v>1913</v>
      </c>
    </row>
    <row r="520" spans="1:13" x14ac:dyDescent="0.2">
      <c r="A520" s="32" t="s">
        <v>584</v>
      </c>
      <c r="B520" s="1304"/>
      <c r="C520" s="1304"/>
      <c r="D520" s="1304"/>
      <c r="E520" s="1304"/>
      <c r="F520" s="1304"/>
      <c r="G520" s="1304"/>
      <c r="H520" s="518"/>
      <c r="J520" s="429"/>
      <c r="K520" s="126" t="s">
        <v>2315</v>
      </c>
      <c r="L520" s="126" t="s">
        <v>1854</v>
      </c>
    </row>
    <row r="521" spans="1:13" x14ac:dyDescent="0.2">
      <c r="A521" s="20" t="s">
        <v>584</v>
      </c>
      <c r="B521" s="1304"/>
      <c r="C521" s="1304"/>
      <c r="D521" s="1304"/>
      <c r="E521" s="1304"/>
      <c r="F521" s="1304"/>
      <c r="G521" s="1304"/>
      <c r="H521" s="518"/>
      <c r="J521" s="429"/>
      <c r="K521" s="126" t="s">
        <v>2316</v>
      </c>
      <c r="L521" s="126" t="s">
        <v>994</v>
      </c>
    </row>
    <row r="522" spans="1:13" x14ac:dyDescent="0.2">
      <c r="A522" s="20" t="s">
        <v>584</v>
      </c>
      <c r="B522" s="1304"/>
      <c r="C522" s="1304"/>
      <c r="D522" s="1304"/>
      <c r="E522" s="1304"/>
      <c r="F522" s="1304"/>
      <c r="G522" s="1304"/>
      <c r="H522" s="518"/>
      <c r="J522" s="429"/>
      <c r="K522" s="126" t="s">
        <v>2317</v>
      </c>
      <c r="L522" s="126" t="s">
        <v>1844</v>
      </c>
    </row>
    <row r="523" spans="1:13" x14ac:dyDescent="0.2">
      <c r="A523" s="20" t="s">
        <v>584</v>
      </c>
      <c r="B523" s="1304"/>
      <c r="C523" s="1304"/>
      <c r="D523" s="1304"/>
      <c r="E523" s="1304"/>
      <c r="F523" s="1304"/>
      <c r="G523" s="1304"/>
      <c r="H523" s="518"/>
      <c r="J523" s="429"/>
      <c r="K523" s="126" t="s">
        <v>2318</v>
      </c>
      <c r="L523" s="126" t="s">
        <v>1854</v>
      </c>
    </row>
    <row r="524" spans="1:13" ht="15" thickBot="1" x14ac:dyDescent="0.25">
      <c r="A524" s="20" t="s">
        <v>584</v>
      </c>
      <c r="B524" s="1304"/>
      <c r="C524" s="1304"/>
      <c r="D524" s="1304"/>
      <c r="E524" s="1304"/>
      <c r="F524" s="1304"/>
      <c r="G524" s="1304"/>
      <c r="H524" s="518"/>
      <c r="J524" s="429"/>
      <c r="K524" s="126" t="s">
        <v>2319</v>
      </c>
      <c r="L524" s="126" t="s">
        <v>1854</v>
      </c>
    </row>
    <row r="525" spans="1:13" s="67" customFormat="1" ht="15" thickTop="1" x14ac:dyDescent="0.2">
      <c r="A525" s="19" t="s">
        <v>605</v>
      </c>
      <c r="B525" s="568">
        <v>619</v>
      </c>
      <c r="C525" s="568">
        <v>114</v>
      </c>
      <c r="D525" s="568">
        <v>-70</v>
      </c>
      <c r="E525" s="568">
        <v>32</v>
      </c>
      <c r="F525" s="568">
        <f>SUM(D525+E525)</f>
        <v>-38</v>
      </c>
      <c r="G525" s="568">
        <v>1938</v>
      </c>
      <c r="H525" s="524">
        <v>13</v>
      </c>
      <c r="I525" s="19">
        <v>0</v>
      </c>
      <c r="J525" s="525">
        <v>13</v>
      </c>
      <c r="K525" s="127" t="s">
        <v>2320</v>
      </c>
      <c r="L525" s="127" t="s">
        <v>1844</v>
      </c>
    </row>
    <row r="526" spans="1:13" x14ac:dyDescent="0.2">
      <c r="A526" s="20" t="s">
        <v>605</v>
      </c>
      <c r="B526" s="1304"/>
      <c r="C526" s="1304"/>
      <c r="D526" s="1304"/>
      <c r="E526" s="1304"/>
      <c r="F526" s="1304"/>
      <c r="G526" s="1304"/>
      <c r="H526" s="518"/>
      <c r="J526" s="429"/>
      <c r="K526" s="126" t="s">
        <v>2321</v>
      </c>
      <c r="L526" s="126" t="s">
        <v>1854</v>
      </c>
    </row>
    <row r="527" spans="1:13" x14ac:dyDescent="0.2">
      <c r="A527" s="20" t="s">
        <v>605</v>
      </c>
      <c r="B527" s="1304"/>
      <c r="C527" s="1304"/>
      <c r="D527" s="1304"/>
      <c r="E527" s="1304"/>
      <c r="F527" s="1304"/>
      <c r="G527" s="1304"/>
      <c r="H527" s="518"/>
      <c r="J527" s="429"/>
      <c r="K527" s="126" t="s">
        <v>2322</v>
      </c>
      <c r="L527" s="126" t="s">
        <v>1844</v>
      </c>
    </row>
    <row r="528" spans="1:13" x14ac:dyDescent="0.2">
      <c r="A528" s="20" t="s">
        <v>605</v>
      </c>
      <c r="B528" s="1304"/>
      <c r="C528" s="1304"/>
      <c r="D528" s="1304"/>
      <c r="E528" s="1304"/>
      <c r="F528" s="1304"/>
      <c r="G528" s="1304"/>
      <c r="H528" s="518"/>
      <c r="J528" s="429"/>
      <c r="K528" s="126" t="s">
        <v>2323</v>
      </c>
      <c r="L528" s="126" t="s">
        <v>1844</v>
      </c>
    </row>
    <row r="529" spans="1:12" x14ac:dyDescent="0.2">
      <c r="A529" s="20" t="s">
        <v>605</v>
      </c>
      <c r="B529" s="1304"/>
      <c r="C529" s="1304"/>
      <c r="D529" s="1304"/>
      <c r="E529" s="1304"/>
      <c r="F529" s="1304"/>
      <c r="G529" s="1304"/>
      <c r="H529" s="518"/>
      <c r="J529" s="429"/>
      <c r="K529" s="126" t="s">
        <v>2324</v>
      </c>
      <c r="L529" s="126" t="s">
        <v>1844</v>
      </c>
    </row>
    <row r="530" spans="1:12" x14ac:dyDescent="0.2">
      <c r="A530" s="20" t="s">
        <v>605</v>
      </c>
      <c r="B530" s="1304"/>
      <c r="C530" s="1304"/>
      <c r="D530" s="1304"/>
      <c r="E530" s="1304"/>
      <c r="F530" s="1304"/>
      <c r="G530" s="1304"/>
      <c r="H530" s="518"/>
      <c r="J530" s="429"/>
      <c r="K530" s="126" t="s">
        <v>2325</v>
      </c>
      <c r="L530" s="126" t="s">
        <v>1844</v>
      </c>
    </row>
    <row r="531" spans="1:12" x14ac:dyDescent="0.2">
      <c r="A531" s="20" t="s">
        <v>605</v>
      </c>
      <c r="B531" s="1304"/>
      <c r="C531" s="1304"/>
      <c r="D531" s="1304"/>
      <c r="E531" s="1304"/>
      <c r="F531" s="1304"/>
      <c r="G531" s="1304"/>
      <c r="H531" s="518"/>
      <c r="J531" s="429"/>
      <c r="K531" s="126" t="s">
        <v>2326</v>
      </c>
      <c r="L531" s="126" t="s">
        <v>1844</v>
      </c>
    </row>
    <row r="532" spans="1:12" x14ac:dyDescent="0.2">
      <c r="A532" s="20" t="s">
        <v>605</v>
      </c>
      <c r="B532" s="1304"/>
      <c r="C532" s="1304"/>
      <c r="D532" s="1304"/>
      <c r="E532" s="1304"/>
      <c r="F532" s="1304"/>
      <c r="G532" s="1304"/>
      <c r="H532" s="518"/>
      <c r="J532" s="429"/>
      <c r="K532" s="126" t="s">
        <v>2327</v>
      </c>
      <c r="L532" s="126" t="s">
        <v>994</v>
      </c>
    </row>
    <row r="533" spans="1:12" x14ac:dyDescent="0.2">
      <c r="A533" s="20" t="s">
        <v>605</v>
      </c>
      <c r="B533" s="1304"/>
      <c r="C533" s="1304"/>
      <c r="D533" s="1304"/>
      <c r="E533" s="1304"/>
      <c r="F533" s="1304"/>
      <c r="G533" s="1304"/>
      <c r="H533" s="518"/>
      <c r="J533" s="429"/>
      <c r="K533" s="126" t="s">
        <v>2328</v>
      </c>
      <c r="L533" s="126" t="s">
        <v>1854</v>
      </c>
    </row>
    <row r="534" spans="1:12" x14ac:dyDescent="0.2">
      <c r="A534" s="20" t="s">
        <v>605</v>
      </c>
      <c r="B534" s="1304"/>
      <c r="C534" s="1304"/>
      <c r="D534" s="1304"/>
      <c r="E534" s="1304"/>
      <c r="F534" s="1304"/>
      <c r="G534" s="1304"/>
      <c r="H534" s="518"/>
      <c r="J534" s="429"/>
      <c r="K534" s="126" t="s">
        <v>2329</v>
      </c>
      <c r="L534" s="126" t="s">
        <v>990</v>
      </c>
    </row>
    <row r="535" spans="1:12" x14ac:dyDescent="0.2">
      <c r="A535" s="20" t="s">
        <v>605</v>
      </c>
      <c r="B535" s="1304"/>
      <c r="C535" s="1304"/>
      <c r="D535" s="1304"/>
      <c r="E535" s="1304"/>
      <c r="F535" s="1304"/>
      <c r="G535" s="1304"/>
      <c r="H535" s="518"/>
      <c r="J535" s="429"/>
      <c r="K535" s="126" t="s">
        <v>2330</v>
      </c>
      <c r="L535" s="126" t="s">
        <v>1844</v>
      </c>
    </row>
    <row r="536" spans="1:12" x14ac:dyDescent="0.2">
      <c r="A536" s="20" t="s">
        <v>605</v>
      </c>
      <c r="B536" s="1304"/>
      <c r="C536" s="1304"/>
      <c r="D536" s="1304"/>
      <c r="E536" s="1304"/>
      <c r="F536" s="1304"/>
      <c r="G536" s="1304"/>
      <c r="H536" s="518"/>
      <c r="J536" s="429"/>
      <c r="K536" s="126" t="s">
        <v>2331</v>
      </c>
      <c r="L536" s="126" t="s">
        <v>994</v>
      </c>
    </row>
    <row r="537" spans="1:12" ht="15" thickBot="1" x14ac:dyDescent="0.25">
      <c r="A537" s="20" t="s">
        <v>605</v>
      </c>
      <c r="B537" s="1304"/>
      <c r="C537" s="1304"/>
      <c r="D537" s="1304"/>
      <c r="E537" s="1304"/>
      <c r="F537" s="1304"/>
      <c r="G537" s="1304"/>
      <c r="H537" s="518"/>
      <c r="J537" s="429"/>
      <c r="K537" s="126" t="s">
        <v>2332</v>
      </c>
      <c r="L537" s="126" t="s">
        <v>990</v>
      </c>
    </row>
    <row r="538" spans="1:12" s="67" customFormat="1" ht="15" thickTop="1" x14ac:dyDescent="0.2">
      <c r="A538" s="19" t="s">
        <v>644</v>
      </c>
      <c r="B538" s="568">
        <v>306</v>
      </c>
      <c r="C538" s="568">
        <v>179</v>
      </c>
      <c r="D538" s="568">
        <v>-42</v>
      </c>
      <c r="E538" s="568">
        <v>-4</v>
      </c>
      <c r="F538" s="568">
        <f>SUM(D538+E538)</f>
        <v>-46</v>
      </c>
      <c r="G538" s="568">
        <v>284</v>
      </c>
      <c r="H538" s="524">
        <v>4</v>
      </c>
      <c r="I538" s="19">
        <v>0</v>
      </c>
      <c r="J538" s="525">
        <v>4</v>
      </c>
      <c r="K538" s="127" t="s">
        <v>2333</v>
      </c>
      <c r="L538" s="127" t="s">
        <v>1148</v>
      </c>
    </row>
    <row r="539" spans="1:12" x14ac:dyDescent="0.2">
      <c r="A539" s="20" t="s">
        <v>644</v>
      </c>
      <c r="B539" s="1304"/>
      <c r="C539" s="1304"/>
      <c r="D539" s="1304"/>
      <c r="E539" s="1304"/>
      <c r="F539" s="1304"/>
      <c r="G539" s="1304"/>
      <c r="H539" s="518"/>
      <c r="J539" s="429"/>
      <c r="K539" s="126" t="s">
        <v>2334</v>
      </c>
      <c r="L539" s="126" t="s">
        <v>1852</v>
      </c>
    </row>
    <row r="540" spans="1:12" x14ac:dyDescent="0.2">
      <c r="A540" s="20" t="s">
        <v>644</v>
      </c>
      <c r="B540" s="1304"/>
      <c r="C540" s="1304"/>
      <c r="D540" s="1304"/>
      <c r="E540" s="1304"/>
      <c r="F540" s="1304"/>
      <c r="G540" s="1304"/>
      <c r="H540" s="518"/>
      <c r="J540" s="429"/>
      <c r="K540" s="126" t="s">
        <v>2335</v>
      </c>
      <c r="L540" s="126" t="s">
        <v>994</v>
      </c>
    </row>
    <row r="541" spans="1:12" ht="15" thickBot="1" x14ac:dyDescent="0.25">
      <c r="A541" s="20" t="s">
        <v>644</v>
      </c>
      <c r="B541" s="1304"/>
      <c r="C541" s="1304"/>
      <c r="D541" s="1304"/>
      <c r="E541" s="1304"/>
      <c r="F541" s="1304"/>
      <c r="G541" s="1304"/>
      <c r="H541" s="518"/>
      <c r="J541" s="429"/>
      <c r="K541" s="126" t="s">
        <v>2336</v>
      </c>
      <c r="L541" s="126" t="s">
        <v>994</v>
      </c>
    </row>
    <row r="542" spans="1:12" s="2932" customFormat="1" ht="15" thickTop="1" x14ac:dyDescent="0.2">
      <c r="A542" s="43" t="s">
        <v>653</v>
      </c>
      <c r="B542" s="571">
        <v>60</v>
      </c>
      <c r="C542" s="571">
        <v>20</v>
      </c>
      <c r="D542" s="571">
        <v>-2</v>
      </c>
      <c r="E542" s="571">
        <v>0</v>
      </c>
      <c r="F542" s="571">
        <f>SUM(D542+E542)</f>
        <v>-2</v>
      </c>
      <c r="G542" s="571">
        <v>219</v>
      </c>
      <c r="H542" s="2514">
        <v>16</v>
      </c>
      <c r="I542" s="155">
        <v>0</v>
      </c>
      <c r="J542" s="3046">
        <v>16</v>
      </c>
      <c r="K542" s="2932" t="s">
        <v>2337</v>
      </c>
      <c r="L542" s="2932" t="s">
        <v>1854</v>
      </c>
    </row>
    <row r="543" spans="1:12" x14ac:dyDescent="0.2">
      <c r="A543" s="20" t="s">
        <v>653</v>
      </c>
      <c r="B543" s="1304"/>
      <c r="C543" s="1304"/>
      <c r="D543" s="1304"/>
      <c r="E543" s="1304"/>
      <c r="F543" s="1304"/>
      <c r="G543" s="1304"/>
      <c r="H543" s="518"/>
      <c r="J543" s="429"/>
      <c r="K543" s="126" t="s">
        <v>2338</v>
      </c>
      <c r="L543" s="126" t="s">
        <v>1862</v>
      </c>
    </row>
    <row r="544" spans="1:12" x14ac:dyDescent="0.2">
      <c r="A544" s="20" t="s">
        <v>653</v>
      </c>
      <c r="B544" s="1304"/>
      <c r="C544" s="1304"/>
      <c r="D544" s="1304"/>
      <c r="E544" s="1304"/>
      <c r="F544" s="1304"/>
      <c r="G544" s="1304"/>
      <c r="H544" s="518"/>
      <c r="J544" s="429"/>
      <c r="K544" s="126" t="s">
        <v>2339</v>
      </c>
      <c r="L544" s="126" t="s">
        <v>1854</v>
      </c>
    </row>
    <row r="545" spans="1:13" x14ac:dyDescent="0.2">
      <c r="A545" s="20" t="s">
        <v>653</v>
      </c>
      <c r="B545" s="1304"/>
      <c r="C545" s="1304"/>
      <c r="D545" s="1304"/>
      <c r="E545" s="1304"/>
      <c r="F545" s="1304"/>
      <c r="G545" s="1304"/>
      <c r="H545" s="518"/>
      <c r="J545" s="429"/>
      <c r="K545" s="126" t="s">
        <v>2340</v>
      </c>
      <c r="L545" s="126" t="s">
        <v>1854</v>
      </c>
    </row>
    <row r="546" spans="1:13" x14ac:dyDescent="0.2">
      <c r="A546" s="20" t="s">
        <v>653</v>
      </c>
      <c r="B546" s="1304"/>
      <c r="C546" s="1304"/>
      <c r="D546" s="1304"/>
      <c r="E546" s="1304"/>
      <c r="F546" s="1304"/>
      <c r="G546" s="1304"/>
      <c r="H546" s="518"/>
      <c r="J546" s="429"/>
      <c r="K546" s="126" t="s">
        <v>2341</v>
      </c>
      <c r="L546" s="126" t="s">
        <v>1854</v>
      </c>
    </row>
    <row r="547" spans="1:13" x14ac:dyDescent="0.2">
      <c r="A547" s="32" t="s">
        <v>653</v>
      </c>
      <c r="B547" s="1304"/>
      <c r="C547" s="1304"/>
      <c r="D547" s="1304"/>
      <c r="E547" s="1304"/>
      <c r="F547" s="1304"/>
      <c r="G547" s="1304"/>
      <c r="H547" s="518"/>
      <c r="J547" s="429"/>
      <c r="K547" s="126" t="s">
        <v>2342</v>
      </c>
      <c r="L547" s="126" t="s">
        <v>1862</v>
      </c>
    </row>
    <row r="548" spans="1:13" x14ac:dyDescent="0.2">
      <c r="A548" s="32" t="s">
        <v>653</v>
      </c>
      <c r="B548" s="1304"/>
      <c r="C548" s="1304"/>
      <c r="D548" s="1304"/>
      <c r="E548" s="1304"/>
      <c r="F548" s="1304"/>
      <c r="G548" s="1304"/>
      <c r="H548" s="518"/>
      <c r="J548" s="429"/>
      <c r="K548" s="126" t="s">
        <v>2343</v>
      </c>
      <c r="L548" s="126" t="s">
        <v>1854</v>
      </c>
    </row>
    <row r="549" spans="1:13" x14ac:dyDescent="0.2">
      <c r="A549" s="32" t="s">
        <v>653</v>
      </c>
      <c r="B549" s="1304"/>
      <c r="C549" s="1304"/>
      <c r="D549" s="1304"/>
      <c r="E549" s="1304"/>
      <c r="F549" s="1304"/>
      <c r="G549" s="1304"/>
      <c r="H549" s="518"/>
      <c r="J549" s="429"/>
      <c r="K549" s="126" t="s">
        <v>2344</v>
      </c>
      <c r="L549" s="126" t="s">
        <v>1854</v>
      </c>
    </row>
    <row r="550" spans="1:13" x14ac:dyDescent="0.2">
      <c r="A550" s="20" t="s">
        <v>653</v>
      </c>
      <c r="B550" s="1304"/>
      <c r="C550" s="1304"/>
      <c r="D550" s="1304"/>
      <c r="E550" s="1304"/>
      <c r="F550" s="1304"/>
      <c r="G550" s="1304"/>
      <c r="H550" s="518"/>
      <c r="J550" s="429"/>
      <c r="K550" s="126" t="s">
        <v>2345</v>
      </c>
      <c r="L550" s="126" t="s">
        <v>1854</v>
      </c>
    </row>
    <row r="551" spans="1:13" x14ac:dyDescent="0.2">
      <c r="A551" s="32" t="s">
        <v>653</v>
      </c>
      <c r="B551" s="1304"/>
      <c r="C551" s="1304"/>
      <c r="D551" s="1304"/>
      <c r="E551" s="1304"/>
      <c r="F551" s="1304"/>
      <c r="G551" s="1304"/>
      <c r="H551" s="518"/>
      <c r="J551" s="429"/>
      <c r="K551" s="126" t="s">
        <v>2346</v>
      </c>
      <c r="L551" s="126" t="s">
        <v>994</v>
      </c>
    </row>
    <row r="552" spans="1:13" x14ac:dyDescent="0.2">
      <c r="A552" s="20" t="s">
        <v>653</v>
      </c>
      <c r="B552" s="1304"/>
      <c r="C552" s="1304"/>
      <c r="D552" s="1304"/>
      <c r="E552" s="1304"/>
      <c r="F552" s="1304"/>
      <c r="G552" s="1304"/>
      <c r="H552" s="518"/>
      <c r="J552" s="429"/>
      <c r="K552" s="126" t="s">
        <v>2347</v>
      </c>
      <c r="L552" s="126" t="s">
        <v>1148</v>
      </c>
    </row>
    <row r="553" spans="1:13" x14ac:dyDescent="0.2">
      <c r="A553" s="20" t="s">
        <v>653</v>
      </c>
      <c r="B553" s="1304"/>
      <c r="C553" s="1304"/>
      <c r="D553" s="1304"/>
      <c r="E553" s="1304"/>
      <c r="F553" s="1304"/>
      <c r="G553" s="1304"/>
      <c r="H553" s="518"/>
      <c r="J553" s="429"/>
      <c r="K553" s="126" t="s">
        <v>2348</v>
      </c>
      <c r="L553" s="126" t="s">
        <v>1854</v>
      </c>
    </row>
    <row r="554" spans="1:13" x14ac:dyDescent="0.2">
      <c r="A554" s="20" t="s">
        <v>653</v>
      </c>
      <c r="B554" s="1304"/>
      <c r="C554" s="1304"/>
      <c r="D554" s="1304"/>
      <c r="E554" s="1304"/>
      <c r="F554" s="1304"/>
      <c r="G554" s="1304"/>
      <c r="H554" s="518"/>
      <c r="J554" s="429"/>
      <c r="K554" s="126" t="s">
        <v>2349</v>
      </c>
      <c r="L554" s="126" t="s">
        <v>1854</v>
      </c>
    </row>
    <row r="555" spans="1:13" x14ac:dyDescent="0.2">
      <c r="A555" s="20" t="s">
        <v>653</v>
      </c>
      <c r="B555" s="1304"/>
      <c r="C555" s="1304"/>
      <c r="D555" s="1304"/>
      <c r="E555" s="1304"/>
      <c r="F555" s="1304"/>
      <c r="G555" s="1304"/>
      <c r="H555" s="518"/>
      <c r="J555" s="429"/>
      <c r="K555" s="126" t="s">
        <v>2350</v>
      </c>
      <c r="L555" s="126" t="s">
        <v>1854</v>
      </c>
    </row>
    <row r="556" spans="1:13" x14ac:dyDescent="0.2">
      <c r="A556" s="20" t="s">
        <v>653</v>
      </c>
      <c r="B556" s="1304"/>
      <c r="C556" s="1304"/>
      <c r="D556" s="1304"/>
      <c r="E556" s="1304"/>
      <c r="F556" s="1304"/>
      <c r="G556" s="1304"/>
      <c r="H556" s="518"/>
      <c r="J556" s="429"/>
      <c r="K556" s="126" t="s">
        <v>2351</v>
      </c>
      <c r="L556" s="126" t="s">
        <v>1862</v>
      </c>
    </row>
    <row r="557" spans="1:13" ht="15" thickBot="1" x14ac:dyDescent="0.25">
      <c r="A557" s="20" t="s">
        <v>653</v>
      </c>
      <c r="B557" s="1304"/>
      <c r="C557" s="1304"/>
      <c r="D557" s="1304"/>
      <c r="E557" s="1304"/>
      <c r="F557" s="1304"/>
      <c r="G557" s="1304"/>
      <c r="H557" s="518"/>
      <c r="J557" s="429"/>
      <c r="K557" s="126" t="s">
        <v>2352</v>
      </c>
      <c r="L557" s="126" t="s">
        <v>1854</v>
      </c>
    </row>
    <row r="558" spans="1:13" s="2932" customFormat="1" ht="15.75" thickTop="1" thickBot="1" x14ac:dyDescent="0.25">
      <c r="A558" s="43" t="s">
        <v>1705</v>
      </c>
      <c r="B558" s="570"/>
      <c r="C558" s="571">
        <v>1</v>
      </c>
      <c r="D558" s="570"/>
      <c r="E558" s="570"/>
      <c r="F558" s="570"/>
      <c r="G558" s="570"/>
      <c r="H558" s="2514">
        <v>1</v>
      </c>
      <c r="I558" s="155">
        <v>0</v>
      </c>
      <c r="J558" s="3046">
        <v>1</v>
      </c>
      <c r="K558" s="2932" t="s">
        <v>2353</v>
      </c>
      <c r="L558" s="2932" t="s">
        <v>1844</v>
      </c>
      <c r="M558" s="2932" t="s">
        <v>1019</v>
      </c>
    </row>
    <row r="559" spans="1:13" s="2932" customFormat="1" ht="15.75" thickTop="1" thickBot="1" x14ac:dyDescent="0.25">
      <c r="A559" s="43" t="s">
        <v>2354</v>
      </c>
      <c r="B559" s="570"/>
      <c r="C559" s="571">
        <v>15</v>
      </c>
      <c r="D559" s="570"/>
      <c r="E559" s="570"/>
      <c r="F559" s="570"/>
      <c r="G559" s="570"/>
      <c r="H559" s="2514">
        <v>1</v>
      </c>
      <c r="I559" s="155">
        <v>0</v>
      </c>
      <c r="J559" s="3046">
        <v>1</v>
      </c>
      <c r="K559" s="2932" t="s">
        <v>2355</v>
      </c>
      <c r="L559" s="2932" t="s">
        <v>994</v>
      </c>
      <c r="M559" s="2932" t="s">
        <v>1019</v>
      </c>
    </row>
    <row r="560" spans="1:13" s="2932" customFormat="1" ht="15.75" thickTop="1" thickBot="1" x14ac:dyDescent="0.25">
      <c r="A560" s="2947" t="s">
        <v>1709</v>
      </c>
      <c r="B560" s="570"/>
      <c r="C560" s="2948">
        <v>1</v>
      </c>
      <c r="D560" s="570"/>
      <c r="E560" s="570"/>
      <c r="F560" s="570"/>
      <c r="G560" s="570"/>
      <c r="H560" s="3047">
        <v>1</v>
      </c>
      <c r="I560" s="2947">
        <v>0</v>
      </c>
      <c r="J560" s="3048">
        <v>1</v>
      </c>
      <c r="K560" s="2932" t="s">
        <v>2356</v>
      </c>
      <c r="L560" s="2932" t="s">
        <v>1844</v>
      </c>
      <c r="M560" s="2932" t="s">
        <v>1019</v>
      </c>
    </row>
    <row r="561" spans="1:13" s="2932" customFormat="1" ht="15" thickTop="1" x14ac:dyDescent="0.2">
      <c r="A561" s="43" t="s">
        <v>661</v>
      </c>
      <c r="B561" s="571">
        <v>834</v>
      </c>
      <c r="C561" s="571">
        <v>590</v>
      </c>
      <c r="D561" s="571">
        <v>-96</v>
      </c>
      <c r="E561" s="571">
        <v>-26</v>
      </c>
      <c r="F561" s="571">
        <f>SUM(D561+E561)</f>
        <v>-122</v>
      </c>
      <c r="G561" s="571">
        <v>1275</v>
      </c>
      <c r="H561" s="2514">
        <v>24</v>
      </c>
      <c r="I561" s="155">
        <v>3</v>
      </c>
      <c r="J561" s="3046">
        <v>27</v>
      </c>
      <c r="K561" s="2932" t="s">
        <v>2357</v>
      </c>
      <c r="L561" s="2932" t="s">
        <v>1854</v>
      </c>
      <c r="M561" s="2932" t="s">
        <v>2358</v>
      </c>
    </row>
    <row r="562" spans="1:13" x14ac:dyDescent="0.2">
      <c r="A562" s="20" t="s">
        <v>661</v>
      </c>
      <c r="B562" s="1304"/>
      <c r="C562" s="1304"/>
      <c r="D562" s="1304"/>
      <c r="E562" s="1304"/>
      <c r="F562" s="1304"/>
      <c r="G562" s="1304"/>
      <c r="H562" s="518"/>
      <c r="J562" s="429"/>
      <c r="K562" s="126" t="s">
        <v>2359</v>
      </c>
      <c r="L562" s="126" t="s">
        <v>1854</v>
      </c>
    </row>
    <row r="563" spans="1:13" x14ac:dyDescent="0.2">
      <c r="A563" s="20" t="s">
        <v>661</v>
      </c>
      <c r="B563" s="1304"/>
      <c r="C563" s="1304"/>
      <c r="D563" s="1304"/>
      <c r="E563" s="1304"/>
      <c r="F563" s="1304"/>
      <c r="G563" s="1304"/>
      <c r="H563" s="518"/>
      <c r="J563" s="429"/>
      <c r="K563" s="126" t="s">
        <v>2360</v>
      </c>
      <c r="L563" s="126" t="s">
        <v>1844</v>
      </c>
    </row>
    <row r="564" spans="1:13" x14ac:dyDescent="0.2">
      <c r="A564" s="20" t="s">
        <v>661</v>
      </c>
      <c r="B564" s="1304"/>
      <c r="C564" s="1304"/>
      <c r="D564" s="1304"/>
      <c r="E564" s="1304"/>
      <c r="F564" s="1304"/>
      <c r="G564" s="1304"/>
      <c r="H564" s="518"/>
      <c r="J564" s="429"/>
      <c r="K564" s="126" t="s">
        <v>2361</v>
      </c>
      <c r="L564" s="126" t="s">
        <v>1854</v>
      </c>
    </row>
    <row r="565" spans="1:13" x14ac:dyDescent="0.2">
      <c r="A565" s="32" t="s">
        <v>661</v>
      </c>
      <c r="B565" s="1304"/>
      <c r="C565" s="1304"/>
      <c r="D565" s="1304"/>
      <c r="E565" s="1304"/>
      <c r="F565" s="1304"/>
      <c r="G565" s="1304"/>
      <c r="H565" s="518"/>
      <c r="J565" s="429"/>
      <c r="K565" s="126" t="s">
        <v>2362</v>
      </c>
      <c r="L565" s="126" t="s">
        <v>1854</v>
      </c>
      <c r="M565" s="39" t="s">
        <v>1847</v>
      </c>
    </row>
    <row r="566" spans="1:13" x14ac:dyDescent="0.2">
      <c r="A566" s="32" t="s">
        <v>661</v>
      </c>
      <c r="B566" s="1304"/>
      <c r="C566" s="1304"/>
      <c r="D566" s="1304"/>
      <c r="E566" s="1304"/>
      <c r="F566" s="1304"/>
      <c r="G566" s="1304"/>
      <c r="H566" s="518"/>
      <c r="J566" s="429"/>
      <c r="K566" s="126" t="s">
        <v>2363</v>
      </c>
      <c r="L566" s="126" t="s">
        <v>1854</v>
      </c>
    </row>
    <row r="567" spans="1:13" ht="12.75" customHeight="1" x14ac:dyDescent="0.2">
      <c r="A567" s="3064" t="s">
        <v>661</v>
      </c>
      <c r="B567" s="3071"/>
      <c r="C567" s="3071"/>
      <c r="D567" s="3071"/>
      <c r="E567" s="3071"/>
      <c r="F567" s="3071"/>
      <c r="G567" s="3071"/>
      <c r="H567" s="3072"/>
      <c r="I567" s="3069"/>
      <c r="J567" s="3073"/>
      <c r="K567" s="490" t="s">
        <v>2364</v>
      </c>
      <c r="L567" s="490" t="s">
        <v>990</v>
      </c>
      <c r="M567" s="490" t="s">
        <v>1913</v>
      </c>
    </row>
    <row r="568" spans="1:13" ht="12.75" customHeight="1" x14ac:dyDescent="0.2">
      <c r="A568" s="3064" t="s">
        <v>661</v>
      </c>
      <c r="B568" s="3071"/>
      <c r="C568" s="3071"/>
      <c r="D568" s="3071"/>
      <c r="E568" s="3071"/>
      <c r="F568" s="3071"/>
      <c r="G568" s="3071"/>
      <c r="H568" s="3072"/>
      <c r="I568" s="3069"/>
      <c r="J568" s="3073"/>
      <c r="K568" s="490" t="s">
        <v>2365</v>
      </c>
      <c r="L568" s="490" t="s">
        <v>1854</v>
      </c>
      <c r="M568" s="490" t="s">
        <v>1913</v>
      </c>
    </row>
    <row r="569" spans="1:13" x14ac:dyDescent="0.2">
      <c r="A569" s="20" t="s">
        <v>661</v>
      </c>
      <c r="B569" s="1304"/>
      <c r="C569" s="1304"/>
      <c r="D569" s="1304"/>
      <c r="E569" s="1304"/>
      <c r="F569" s="1304"/>
      <c r="G569" s="1304"/>
      <c r="H569" s="518"/>
      <c r="J569" s="429"/>
      <c r="K569" s="126" t="s">
        <v>2366</v>
      </c>
      <c r="L569" s="126" t="s">
        <v>1854</v>
      </c>
    </row>
    <row r="570" spans="1:13" x14ac:dyDescent="0.2">
      <c r="A570" s="20" t="s">
        <v>661</v>
      </c>
      <c r="B570" s="1304"/>
      <c r="C570" s="1304"/>
      <c r="D570" s="1304"/>
      <c r="E570" s="1304"/>
      <c r="F570" s="1304"/>
      <c r="G570" s="1304"/>
      <c r="H570" s="518"/>
      <c r="J570" s="429"/>
      <c r="K570" s="126" t="s">
        <v>2367</v>
      </c>
      <c r="L570" s="126" t="s">
        <v>1854</v>
      </c>
    </row>
    <row r="571" spans="1:13" x14ac:dyDescent="0.2">
      <c r="A571" s="32" t="s">
        <v>661</v>
      </c>
      <c r="B571" s="1304"/>
      <c r="C571" s="1304"/>
      <c r="D571" s="1304"/>
      <c r="E571" s="1304"/>
      <c r="F571" s="1304"/>
      <c r="G571" s="1304"/>
      <c r="H571" s="518"/>
      <c r="J571" s="429"/>
      <c r="K571" s="126" t="s">
        <v>2368</v>
      </c>
      <c r="L571" s="126" t="s">
        <v>1854</v>
      </c>
    </row>
    <row r="572" spans="1:13" x14ac:dyDescent="0.2">
      <c r="A572" s="32" t="s">
        <v>661</v>
      </c>
      <c r="B572" s="1304"/>
      <c r="C572" s="1304"/>
      <c r="D572" s="1304"/>
      <c r="E572" s="1304"/>
      <c r="F572" s="1304"/>
      <c r="G572" s="1304"/>
      <c r="H572" s="518"/>
      <c r="J572" s="429"/>
      <c r="K572" s="126" t="s">
        <v>2369</v>
      </c>
      <c r="L572" s="126" t="s">
        <v>1844</v>
      </c>
    </row>
    <row r="573" spans="1:13" x14ac:dyDescent="0.2">
      <c r="A573" s="20" t="s">
        <v>661</v>
      </c>
      <c r="B573" s="1304"/>
      <c r="C573" s="1304"/>
      <c r="D573" s="1304"/>
      <c r="E573" s="1304"/>
      <c r="F573" s="1304"/>
      <c r="G573" s="1304"/>
      <c r="H573" s="518"/>
      <c r="J573" s="429"/>
      <c r="K573" s="126" t="s">
        <v>2370</v>
      </c>
      <c r="L573" s="126" t="s">
        <v>1854</v>
      </c>
    </row>
    <row r="574" spans="1:13" x14ac:dyDescent="0.2">
      <c r="A574" s="20" t="s">
        <v>661</v>
      </c>
      <c r="B574" s="1304"/>
      <c r="C574" s="1304"/>
      <c r="D574" s="1304"/>
      <c r="E574" s="1304"/>
      <c r="F574" s="1304"/>
      <c r="G574" s="1304"/>
      <c r="H574" s="518"/>
      <c r="J574" s="429"/>
      <c r="K574" s="126" t="s">
        <v>2371</v>
      </c>
      <c r="L574" s="126" t="s">
        <v>1854</v>
      </c>
    </row>
    <row r="575" spans="1:13" x14ac:dyDescent="0.2">
      <c r="A575" s="20" t="s">
        <v>661</v>
      </c>
      <c r="B575" s="1304"/>
      <c r="C575" s="1304"/>
      <c r="D575" s="1304"/>
      <c r="E575" s="1304"/>
      <c r="F575" s="1304"/>
      <c r="G575" s="1304"/>
      <c r="H575" s="518"/>
      <c r="J575" s="429"/>
      <c r="K575" s="126" t="s">
        <v>2372</v>
      </c>
      <c r="L575" s="126" t="s">
        <v>1854</v>
      </c>
    </row>
    <row r="576" spans="1:13" x14ac:dyDescent="0.2">
      <c r="A576" s="32" t="s">
        <v>661</v>
      </c>
      <c r="B576" s="1304"/>
      <c r="C576" s="1304"/>
      <c r="D576" s="1304"/>
      <c r="E576" s="1304"/>
      <c r="F576" s="1304"/>
      <c r="G576" s="1304"/>
      <c r="H576" s="518"/>
      <c r="J576" s="429"/>
      <c r="K576" s="126" t="s">
        <v>2373</v>
      </c>
      <c r="L576" s="126" t="s">
        <v>1854</v>
      </c>
    </row>
    <row r="577" spans="1:13" x14ac:dyDescent="0.2">
      <c r="A577" s="32" t="s">
        <v>661</v>
      </c>
      <c r="B577" s="1304"/>
      <c r="C577" s="1304"/>
      <c r="D577" s="1304"/>
      <c r="E577" s="1304"/>
      <c r="F577" s="1304"/>
      <c r="G577" s="1304"/>
      <c r="H577" s="518"/>
      <c r="J577" s="429"/>
      <c r="K577" s="126" t="s">
        <v>2374</v>
      </c>
      <c r="L577" s="126" t="s">
        <v>994</v>
      </c>
      <c r="M577" s="39" t="s">
        <v>1847</v>
      </c>
    </row>
    <row r="578" spans="1:13" x14ac:dyDescent="0.2">
      <c r="A578" s="3064" t="s">
        <v>661</v>
      </c>
      <c r="B578" s="3071"/>
      <c r="C578" s="3071"/>
      <c r="D578" s="3071"/>
      <c r="E578" s="3071"/>
      <c r="F578" s="3071"/>
      <c r="G578" s="3071"/>
      <c r="H578" s="3071"/>
      <c r="I578" s="3071"/>
      <c r="J578" s="3071"/>
      <c r="K578" s="1306" t="s">
        <v>4947</v>
      </c>
      <c r="L578" s="1306" t="s">
        <v>994</v>
      </c>
      <c r="M578" s="39" t="s">
        <v>1847</v>
      </c>
    </row>
    <row r="579" spans="1:13" x14ac:dyDescent="0.2">
      <c r="A579" s="20" t="s">
        <v>661</v>
      </c>
      <c r="B579" s="1304"/>
      <c r="C579" s="1304"/>
      <c r="D579" s="1304"/>
      <c r="E579" s="1304"/>
      <c r="F579" s="1304"/>
      <c r="G579" s="1304"/>
      <c r="H579" s="518"/>
      <c r="J579" s="429"/>
      <c r="K579" s="126" t="s">
        <v>2375</v>
      </c>
      <c r="L579" s="126" t="s">
        <v>1854</v>
      </c>
    </row>
    <row r="580" spans="1:13" x14ac:dyDescent="0.2">
      <c r="A580" s="32" t="s">
        <v>661</v>
      </c>
      <c r="B580" s="1304"/>
      <c r="C580" s="1304"/>
      <c r="D580" s="1304"/>
      <c r="E580" s="1304"/>
      <c r="F580" s="1304"/>
      <c r="G580" s="1304"/>
      <c r="H580" s="518"/>
      <c r="J580" s="429"/>
      <c r="K580" s="126" t="s">
        <v>2376</v>
      </c>
      <c r="L580" s="126" t="s">
        <v>1854</v>
      </c>
      <c r="M580" s="39" t="s">
        <v>2027</v>
      </c>
    </row>
    <row r="581" spans="1:13" x14ac:dyDescent="0.2">
      <c r="A581" s="20" t="s">
        <v>661</v>
      </c>
      <c r="B581" s="1304"/>
      <c r="C581" s="1304"/>
      <c r="D581" s="1304"/>
      <c r="E581" s="1304"/>
      <c r="F581" s="1304"/>
      <c r="G581" s="1304"/>
      <c r="H581" s="518"/>
      <c r="J581" s="429"/>
      <c r="K581" s="126" t="s">
        <v>2377</v>
      </c>
      <c r="L581" s="126" t="s">
        <v>1854</v>
      </c>
    </row>
    <row r="582" spans="1:13" x14ac:dyDescent="0.2">
      <c r="A582" s="32" t="s">
        <v>661</v>
      </c>
      <c r="B582" s="1304"/>
      <c r="C582" s="1304"/>
      <c r="D582" s="1304"/>
      <c r="E582" s="1304"/>
      <c r="F582" s="1304"/>
      <c r="G582" s="1304"/>
      <c r="H582" s="518"/>
      <c r="J582" s="429"/>
      <c r="K582" s="126" t="s">
        <v>2378</v>
      </c>
      <c r="L582" s="126" t="s">
        <v>1854</v>
      </c>
    </row>
    <row r="583" spans="1:13" x14ac:dyDescent="0.2">
      <c r="A583" s="32" t="s">
        <v>661</v>
      </c>
      <c r="B583" s="1304"/>
      <c r="C583" s="1304"/>
      <c r="D583" s="1304"/>
      <c r="E583" s="1304"/>
      <c r="F583" s="1304"/>
      <c r="G583" s="1304"/>
      <c r="H583" s="518"/>
      <c r="J583" s="429"/>
      <c r="K583" s="126" t="s">
        <v>2379</v>
      </c>
      <c r="L583" s="126" t="s">
        <v>1854</v>
      </c>
    </row>
    <row r="584" spans="1:13" x14ac:dyDescent="0.2">
      <c r="A584" s="20" t="s">
        <v>661</v>
      </c>
      <c r="B584" s="1304"/>
      <c r="C584" s="1304"/>
      <c r="D584" s="1304"/>
      <c r="E584" s="1304"/>
      <c r="F584" s="1304"/>
      <c r="G584" s="1304"/>
      <c r="H584" s="518"/>
      <c r="J584" s="429"/>
      <c r="K584" s="126" t="s">
        <v>2380</v>
      </c>
      <c r="L584" s="126" t="s">
        <v>1854</v>
      </c>
    </row>
    <row r="585" spans="1:13" x14ac:dyDescent="0.2">
      <c r="A585" s="20" t="s">
        <v>661</v>
      </c>
      <c r="B585" s="1304"/>
      <c r="C585" s="1304"/>
      <c r="D585" s="1304"/>
      <c r="E585" s="1304"/>
      <c r="F585" s="1304"/>
      <c r="G585" s="1304"/>
      <c r="H585" s="518"/>
      <c r="J585" s="429"/>
      <c r="K585" s="126" t="s">
        <v>2381</v>
      </c>
      <c r="L585" s="126" t="s">
        <v>990</v>
      </c>
    </row>
    <row r="586" spans="1:13" x14ac:dyDescent="0.2">
      <c r="A586" s="20" t="s">
        <v>661</v>
      </c>
      <c r="B586" s="1304"/>
      <c r="C586" s="1304"/>
      <c r="D586" s="1304"/>
      <c r="E586" s="1304"/>
      <c r="F586" s="1304"/>
      <c r="G586" s="1304"/>
      <c r="H586" s="518"/>
      <c r="J586" s="429"/>
      <c r="K586" s="126" t="s">
        <v>2382</v>
      </c>
      <c r="L586" s="126" t="s">
        <v>990</v>
      </c>
    </row>
    <row r="587" spans="1:13" ht="15" thickBot="1" x14ac:dyDescent="0.25">
      <c r="A587" s="20" t="s">
        <v>661</v>
      </c>
      <c r="B587" s="1304"/>
      <c r="C587" s="1304"/>
      <c r="D587" s="1304"/>
      <c r="E587" s="1304"/>
      <c r="F587" s="1304"/>
      <c r="G587" s="1304"/>
      <c r="H587" s="518"/>
      <c r="J587" s="429"/>
      <c r="K587" s="126" t="s">
        <v>2383</v>
      </c>
      <c r="L587" s="126" t="s">
        <v>1854</v>
      </c>
    </row>
    <row r="588" spans="1:13" s="67" customFormat="1" ht="15.75" thickTop="1" thickBot="1" x14ac:dyDescent="0.25">
      <c r="A588" s="19" t="s">
        <v>2384</v>
      </c>
      <c r="B588" s="568">
        <v>19</v>
      </c>
      <c r="C588" s="568">
        <v>4</v>
      </c>
      <c r="D588" s="568">
        <v>0</v>
      </c>
      <c r="E588" s="568">
        <v>0</v>
      </c>
      <c r="F588" s="568">
        <f>SUM(D588+E588)</f>
        <v>0</v>
      </c>
      <c r="G588" s="568">
        <v>375</v>
      </c>
      <c r="H588" s="524">
        <v>1</v>
      </c>
      <c r="I588" s="19">
        <v>0</v>
      </c>
      <c r="J588" s="525">
        <v>1</v>
      </c>
      <c r="K588" s="127" t="s">
        <v>2385</v>
      </c>
      <c r="L588" s="127" t="s">
        <v>994</v>
      </c>
    </row>
    <row r="589" spans="1:13" s="67" customFormat="1" ht="15.75" thickTop="1" thickBot="1" x14ac:dyDescent="0.25">
      <c r="A589" s="19" t="s">
        <v>1732</v>
      </c>
      <c r="B589" s="568">
        <v>44</v>
      </c>
      <c r="C589" s="568">
        <v>19</v>
      </c>
      <c r="D589" s="568">
        <v>-4</v>
      </c>
      <c r="E589" s="568">
        <v>0</v>
      </c>
      <c r="F589" s="568">
        <f>SUM(D589+E589)</f>
        <v>-4</v>
      </c>
      <c r="G589" s="568">
        <v>805</v>
      </c>
      <c r="H589" s="524">
        <v>1</v>
      </c>
      <c r="I589" s="19">
        <v>0</v>
      </c>
      <c r="J589" s="525">
        <v>1</v>
      </c>
      <c r="K589" s="127" t="s">
        <v>2386</v>
      </c>
      <c r="L589" s="127" t="s">
        <v>994</v>
      </c>
    </row>
    <row r="590" spans="1:13" s="2932" customFormat="1" ht="15" thickTop="1" x14ac:dyDescent="0.2">
      <c r="A590" s="43" t="s">
        <v>1736</v>
      </c>
      <c r="B590" s="571">
        <v>0</v>
      </c>
      <c r="C590" s="571">
        <v>0</v>
      </c>
      <c r="D590" s="571">
        <v>0</v>
      </c>
      <c r="E590" s="571">
        <v>0</v>
      </c>
      <c r="F590" s="571">
        <f>SUM(D590+E590)</f>
        <v>0</v>
      </c>
      <c r="G590" s="571">
        <v>0</v>
      </c>
      <c r="H590" s="2514">
        <v>2</v>
      </c>
      <c r="I590" s="155">
        <v>0</v>
      </c>
      <c r="J590" s="3046">
        <v>2</v>
      </c>
      <c r="K590" s="2932" t="s">
        <v>2387</v>
      </c>
      <c r="L590" s="2932" t="s">
        <v>1854</v>
      </c>
    </row>
    <row r="591" spans="1:13" ht="15" thickBot="1" x14ac:dyDescent="0.25">
      <c r="A591" s="20" t="s">
        <v>1736</v>
      </c>
      <c r="B591" s="1304"/>
      <c r="C591" s="1304"/>
      <c r="D591" s="1304"/>
      <c r="E591" s="1304"/>
      <c r="F591" s="1304"/>
      <c r="G591" s="1304"/>
      <c r="H591" s="518"/>
      <c r="J591" s="429"/>
      <c r="K591" s="126" t="s">
        <v>2388</v>
      </c>
      <c r="L591" s="126" t="s">
        <v>1854</v>
      </c>
    </row>
    <row r="592" spans="1:13" s="67" customFormat="1" ht="15" thickTop="1" x14ac:dyDescent="0.2">
      <c r="A592" s="19" t="s">
        <v>701</v>
      </c>
      <c r="B592" s="568">
        <v>436</v>
      </c>
      <c r="C592" s="568">
        <v>130</v>
      </c>
      <c r="D592" s="568">
        <v>-59</v>
      </c>
      <c r="E592" s="568">
        <v>10</v>
      </c>
      <c r="F592" s="568">
        <f>SUM(D592+E592)</f>
        <v>-49</v>
      </c>
      <c r="G592" s="568">
        <v>3778</v>
      </c>
      <c r="H592" s="524">
        <v>10</v>
      </c>
      <c r="I592" s="19">
        <v>0</v>
      </c>
      <c r="J592" s="525">
        <v>10</v>
      </c>
      <c r="K592" s="127" t="s">
        <v>2389</v>
      </c>
      <c r="L592" s="127" t="s">
        <v>1844</v>
      </c>
    </row>
    <row r="593" spans="1:13" x14ac:dyDescent="0.2">
      <c r="A593" s="20" t="s">
        <v>701</v>
      </c>
      <c r="B593" s="1304"/>
      <c r="C593" s="1304"/>
      <c r="D593" s="1304"/>
      <c r="E593" s="1304"/>
      <c r="F593" s="1304"/>
      <c r="G593" s="1304"/>
      <c r="H593" s="518"/>
      <c r="J593" s="429"/>
      <c r="K593" s="126" t="s">
        <v>2390</v>
      </c>
      <c r="L593" s="126" t="s">
        <v>990</v>
      </c>
    </row>
    <row r="594" spans="1:13" x14ac:dyDescent="0.2">
      <c r="A594" s="20" t="s">
        <v>701</v>
      </c>
      <c r="B594" s="1304"/>
      <c r="C594" s="1304"/>
      <c r="D594" s="1304"/>
      <c r="E594" s="1304"/>
      <c r="F594" s="1304"/>
      <c r="G594" s="1304"/>
      <c r="H594" s="518"/>
      <c r="J594" s="429"/>
      <c r="K594" s="126" t="s">
        <v>2391</v>
      </c>
      <c r="L594" s="126" t="s">
        <v>1856</v>
      </c>
    </row>
    <row r="595" spans="1:13" x14ac:dyDescent="0.2">
      <c r="A595" s="20" t="s">
        <v>701</v>
      </c>
      <c r="B595" s="1304"/>
      <c r="C595" s="1304"/>
      <c r="D595" s="1304"/>
      <c r="E595" s="1304"/>
      <c r="F595" s="1304"/>
      <c r="G595" s="1304"/>
      <c r="H595" s="518"/>
      <c r="J595" s="429"/>
      <c r="K595" s="126" t="s">
        <v>2392</v>
      </c>
      <c r="L595" s="126" t="s">
        <v>990</v>
      </c>
    </row>
    <row r="596" spans="1:13" x14ac:dyDescent="0.2">
      <c r="A596" s="20" t="s">
        <v>701</v>
      </c>
      <c r="B596" s="1304"/>
      <c r="C596" s="1304"/>
      <c r="D596" s="1304"/>
      <c r="E596" s="1304"/>
      <c r="F596" s="1304"/>
      <c r="G596" s="1304"/>
      <c r="H596" s="518"/>
      <c r="J596" s="429"/>
      <c r="K596" s="126" t="s">
        <v>2393</v>
      </c>
      <c r="L596" s="126" t="s">
        <v>994</v>
      </c>
      <c r="M596" s="39" t="s">
        <v>1847</v>
      </c>
    </row>
    <row r="597" spans="1:13" x14ac:dyDescent="0.2">
      <c r="A597" s="20" t="s">
        <v>701</v>
      </c>
      <c r="B597" s="1304"/>
      <c r="C597" s="1304"/>
      <c r="D597" s="1304"/>
      <c r="E597" s="1304"/>
      <c r="F597" s="1304"/>
      <c r="G597" s="1304"/>
      <c r="H597" s="518"/>
      <c r="J597" s="429"/>
      <c r="K597" s="126" t="s">
        <v>2394</v>
      </c>
      <c r="L597" s="126" t="s">
        <v>1844</v>
      </c>
    </row>
    <row r="598" spans="1:13" x14ac:dyDescent="0.2">
      <c r="A598" s="20" t="s">
        <v>701</v>
      </c>
      <c r="B598" s="1304"/>
      <c r="C598" s="1304"/>
      <c r="D598" s="1304"/>
      <c r="E598" s="1304"/>
      <c r="F598" s="1304"/>
      <c r="G598" s="1304"/>
      <c r="H598" s="518"/>
      <c r="J598" s="429"/>
      <c r="K598" s="126" t="s">
        <v>2395</v>
      </c>
      <c r="L598" s="126" t="s">
        <v>1844</v>
      </c>
    </row>
    <row r="599" spans="1:13" x14ac:dyDescent="0.2">
      <c r="A599" s="32" t="s">
        <v>701</v>
      </c>
      <c r="B599" s="1304"/>
      <c r="C599" s="1304"/>
      <c r="D599" s="1304"/>
      <c r="E599" s="1304"/>
      <c r="F599" s="1304"/>
      <c r="G599" s="1304"/>
      <c r="H599" s="518"/>
      <c r="J599" s="429"/>
      <c r="K599" s="126" t="s">
        <v>2396</v>
      </c>
      <c r="L599" s="126" t="s">
        <v>1854</v>
      </c>
    </row>
    <row r="600" spans="1:13" x14ac:dyDescent="0.2">
      <c r="A600" s="32" t="s">
        <v>701</v>
      </c>
      <c r="B600" s="1304"/>
      <c r="C600" s="1304"/>
      <c r="D600" s="1304"/>
      <c r="E600" s="1304"/>
      <c r="F600" s="1304"/>
      <c r="G600" s="1304"/>
      <c r="H600" s="518"/>
      <c r="J600" s="429"/>
      <c r="K600" s="126" t="s">
        <v>2397</v>
      </c>
      <c r="L600" s="126" t="s">
        <v>1854</v>
      </c>
    </row>
    <row r="601" spans="1:13" ht="15" thickBot="1" x14ac:dyDescent="0.25">
      <c r="A601" s="20" t="s">
        <v>701</v>
      </c>
      <c r="B601" s="1304"/>
      <c r="C601" s="1304"/>
      <c r="D601" s="1304"/>
      <c r="E601" s="1304"/>
      <c r="F601" s="1304"/>
      <c r="G601" s="1304"/>
      <c r="H601" s="518"/>
      <c r="J601" s="429"/>
      <c r="K601" s="126" t="s">
        <v>2398</v>
      </c>
      <c r="L601" s="126" t="s">
        <v>1844</v>
      </c>
    </row>
    <row r="602" spans="1:13" s="2967" customFormat="1" ht="15.75" thickTop="1" thickBot="1" x14ac:dyDescent="0.25">
      <c r="A602" s="45" t="s">
        <v>1741</v>
      </c>
      <c r="B602" s="570"/>
      <c r="C602" s="571">
        <v>0</v>
      </c>
      <c r="D602" s="570"/>
      <c r="E602" s="570"/>
      <c r="F602" s="570"/>
      <c r="G602" s="570"/>
      <c r="H602" s="2514">
        <v>1</v>
      </c>
      <c r="I602" s="155">
        <v>0</v>
      </c>
      <c r="J602" s="3046">
        <v>1</v>
      </c>
      <c r="K602" s="2967" t="s">
        <v>2399</v>
      </c>
      <c r="L602" s="2967" t="s">
        <v>1852</v>
      </c>
      <c r="M602" s="2967" t="s">
        <v>1019</v>
      </c>
    </row>
    <row r="603" spans="1:13" s="67" customFormat="1" ht="15" thickTop="1" x14ac:dyDescent="0.2">
      <c r="A603" s="19" t="s">
        <v>710</v>
      </c>
      <c r="B603" s="568">
        <v>8</v>
      </c>
      <c r="C603" s="568">
        <v>2</v>
      </c>
      <c r="D603" s="568">
        <v>1</v>
      </c>
      <c r="E603" s="568">
        <v>0</v>
      </c>
      <c r="F603" s="568">
        <f>SUM(D603+E603)</f>
        <v>1</v>
      </c>
      <c r="G603" s="568">
        <v>90</v>
      </c>
      <c r="H603" s="524">
        <v>3</v>
      </c>
      <c r="I603" s="19"/>
      <c r="J603" s="525"/>
      <c r="K603" s="127" t="s">
        <v>2400</v>
      </c>
      <c r="L603" s="127" t="s">
        <v>1844</v>
      </c>
    </row>
    <row r="604" spans="1:13" x14ac:dyDescent="0.2">
      <c r="A604" s="20" t="s">
        <v>710</v>
      </c>
      <c r="B604" s="1304"/>
      <c r="C604" s="1304"/>
      <c r="D604" s="1304"/>
      <c r="E604" s="1304"/>
      <c r="F604" s="1304"/>
      <c r="G604" s="1304"/>
      <c r="H604" s="518"/>
      <c r="J604" s="429"/>
      <c r="K604" s="126" t="s">
        <v>2401</v>
      </c>
      <c r="L604" s="126" t="s">
        <v>1844</v>
      </c>
    </row>
    <row r="605" spans="1:13" ht="15" thickBot="1" x14ac:dyDescent="0.25">
      <c r="A605" s="20" t="s">
        <v>710</v>
      </c>
      <c r="B605" s="1304"/>
      <c r="C605" s="1304"/>
      <c r="D605" s="1304"/>
      <c r="E605" s="1304"/>
      <c r="F605" s="1304"/>
      <c r="G605" s="1304"/>
      <c r="H605" s="518"/>
      <c r="J605" s="429"/>
      <c r="K605" s="126" t="s">
        <v>2402</v>
      </c>
      <c r="L605" s="126" t="s">
        <v>1854</v>
      </c>
    </row>
    <row r="606" spans="1:13" s="92" customFormat="1" ht="15.75" thickTop="1" thickBot="1" x14ac:dyDescent="0.25">
      <c r="A606" s="42" t="s">
        <v>2403</v>
      </c>
      <c r="B606" s="572">
        <v>22</v>
      </c>
      <c r="C606" s="572">
        <v>6</v>
      </c>
      <c r="D606" s="572">
        <v>-1</v>
      </c>
      <c r="E606" s="572">
        <v>0</v>
      </c>
      <c r="F606" s="572">
        <f>SUM(D606+E59)</f>
        <v>-1</v>
      </c>
      <c r="G606" s="572">
        <v>736</v>
      </c>
      <c r="H606" s="528">
        <v>1</v>
      </c>
      <c r="I606" s="42">
        <v>0</v>
      </c>
      <c r="J606" s="529">
        <v>1</v>
      </c>
      <c r="K606" s="128" t="s">
        <v>2404</v>
      </c>
      <c r="L606" s="128" t="s">
        <v>994</v>
      </c>
    </row>
    <row r="607" spans="1:13" s="2932" customFormat="1" ht="15" thickTop="1" x14ac:dyDescent="0.2">
      <c r="A607" s="43" t="s">
        <v>716</v>
      </c>
      <c r="B607" s="571">
        <v>140</v>
      </c>
      <c r="C607" s="571">
        <v>63</v>
      </c>
      <c r="D607" s="571">
        <v>-21</v>
      </c>
      <c r="E607" s="571">
        <v>0</v>
      </c>
      <c r="F607" s="571">
        <f>SUM(D607+E607)</f>
        <v>-21</v>
      </c>
      <c r="G607" s="571">
        <v>315</v>
      </c>
      <c r="H607" s="2514">
        <v>4</v>
      </c>
      <c r="I607" s="155">
        <v>0</v>
      </c>
      <c r="J607" s="3046">
        <v>4</v>
      </c>
      <c r="K607" s="2932" t="s">
        <v>2405</v>
      </c>
      <c r="L607" s="2932" t="s">
        <v>994</v>
      </c>
    </row>
    <row r="608" spans="1:13" x14ac:dyDescent="0.2">
      <c r="A608" s="20" t="s">
        <v>716</v>
      </c>
      <c r="B608" s="1304"/>
      <c r="C608" s="1304"/>
      <c r="D608" s="1304"/>
      <c r="E608" s="1304"/>
      <c r="F608" s="1304"/>
      <c r="G608" s="1304"/>
      <c r="H608" s="518"/>
      <c r="J608" s="429"/>
      <c r="K608" s="126" t="s">
        <v>2406</v>
      </c>
      <c r="L608" s="126" t="s">
        <v>994</v>
      </c>
    </row>
    <row r="609" spans="1:36" x14ac:dyDescent="0.2">
      <c r="A609" s="20" t="s">
        <v>716</v>
      </c>
      <c r="B609" s="1304"/>
      <c r="C609" s="1304"/>
      <c r="D609" s="1304"/>
      <c r="E609" s="1304"/>
      <c r="F609" s="1304"/>
      <c r="G609" s="1304"/>
      <c r="H609" s="518"/>
      <c r="J609" s="429"/>
      <c r="K609" s="126" t="s">
        <v>2407</v>
      </c>
      <c r="L609" s="126" t="s">
        <v>994</v>
      </c>
    </row>
    <row r="610" spans="1:36" ht="15" thickBot="1" x14ac:dyDescent="0.25">
      <c r="A610" s="20" t="s">
        <v>716</v>
      </c>
      <c r="B610" s="1304"/>
      <c r="C610" s="1304"/>
      <c r="D610" s="1304"/>
      <c r="E610" s="1304"/>
      <c r="F610" s="1304"/>
      <c r="G610" s="1304"/>
      <c r="H610" s="518"/>
      <c r="J610" s="429"/>
      <c r="K610" s="126" t="s">
        <v>2408</v>
      </c>
      <c r="L610" s="126" t="s">
        <v>994</v>
      </c>
    </row>
    <row r="611" spans="1:36" s="67" customFormat="1" ht="15.75" thickTop="1" thickBot="1" x14ac:dyDescent="0.25">
      <c r="A611" s="19" t="s">
        <v>2409</v>
      </c>
      <c r="B611" s="568">
        <v>21</v>
      </c>
      <c r="C611" s="568">
        <v>6</v>
      </c>
      <c r="D611" s="568">
        <v>-1</v>
      </c>
      <c r="E611" s="568">
        <v>0</v>
      </c>
      <c r="F611" s="568">
        <f>SUM(D611+E611)</f>
        <v>-1</v>
      </c>
      <c r="G611" s="568">
        <v>258</v>
      </c>
      <c r="H611" s="524">
        <v>1</v>
      </c>
      <c r="I611" s="19">
        <v>0</v>
      </c>
      <c r="J611" s="525">
        <v>1</v>
      </c>
      <c r="K611" s="127" t="s">
        <v>2410</v>
      </c>
      <c r="L611" s="127" t="s">
        <v>994</v>
      </c>
    </row>
    <row r="612" spans="1:36" s="67" customFormat="1" ht="15" thickTop="1" x14ac:dyDescent="0.2">
      <c r="A612" s="515" t="s">
        <v>720</v>
      </c>
      <c r="B612" s="1307">
        <v>129</v>
      </c>
      <c r="C612" s="1307">
        <v>61</v>
      </c>
      <c r="D612" s="1307">
        <v>-7</v>
      </c>
      <c r="E612" s="1307">
        <v>-6</v>
      </c>
      <c r="F612" s="1307">
        <f>SUM(D612+E612)</f>
        <v>-13</v>
      </c>
      <c r="G612" s="1307">
        <v>328</v>
      </c>
      <c r="H612" s="515">
        <v>3</v>
      </c>
      <c r="I612" s="516">
        <v>0</v>
      </c>
      <c r="J612" s="523">
        <v>3</v>
      </c>
      <c r="K612" s="517" t="s">
        <v>2411</v>
      </c>
      <c r="L612" s="517" t="s">
        <v>1844</v>
      </c>
      <c r="M612" s="103" t="s">
        <v>1847</v>
      </c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44"/>
    </row>
    <row r="613" spans="1:36" s="38" customFormat="1" x14ac:dyDescent="0.2">
      <c r="A613" s="518" t="s">
        <v>720</v>
      </c>
      <c r="B613" s="489"/>
      <c r="C613" s="489"/>
      <c r="D613" s="489"/>
      <c r="E613" s="489"/>
      <c r="F613" s="489"/>
      <c r="G613" s="489"/>
      <c r="H613" s="106"/>
      <c r="I613" s="32"/>
      <c r="J613" s="429"/>
      <c r="K613" s="126" t="s">
        <v>2412</v>
      </c>
      <c r="L613" s="126" t="s">
        <v>1844</v>
      </c>
      <c r="AJ613" s="113"/>
    </row>
    <row r="614" spans="1:36" ht="15" thickBot="1" x14ac:dyDescent="0.25">
      <c r="A614" s="519" t="s">
        <v>720</v>
      </c>
      <c r="B614" s="1308"/>
      <c r="C614" s="1308"/>
      <c r="D614" s="1308"/>
      <c r="E614" s="1308"/>
      <c r="F614" s="1308"/>
      <c r="G614" s="1308"/>
      <c r="H614" s="519"/>
      <c r="I614" s="520"/>
      <c r="J614" s="532"/>
      <c r="K614" s="521" t="s">
        <v>2413</v>
      </c>
      <c r="L614" s="521" t="s">
        <v>1844</v>
      </c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145"/>
    </row>
    <row r="615" spans="1:36" s="67" customFormat="1" ht="15" thickTop="1" x14ac:dyDescent="0.2">
      <c r="A615" s="32" t="s">
        <v>1747</v>
      </c>
      <c r="B615" s="566">
        <v>79</v>
      </c>
      <c r="C615" s="566">
        <v>42</v>
      </c>
      <c r="D615" s="566">
        <v>-17</v>
      </c>
      <c r="E615" s="566">
        <v>1</v>
      </c>
      <c r="F615" s="566">
        <f>SUM(D615+E615)</f>
        <v>-16</v>
      </c>
      <c r="G615" s="566">
        <v>312</v>
      </c>
      <c r="H615" s="518">
        <v>2</v>
      </c>
      <c r="I615" s="32">
        <v>0</v>
      </c>
      <c r="J615" s="429">
        <v>2</v>
      </c>
      <c r="K615" s="126" t="s">
        <v>2414</v>
      </c>
      <c r="L615" s="126" t="s">
        <v>1844</v>
      </c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</row>
    <row r="616" spans="1:36" ht="15" thickBot="1" x14ac:dyDescent="0.25">
      <c r="A616" s="20" t="s">
        <v>1747</v>
      </c>
      <c r="B616" s="1304"/>
      <c r="C616" s="1304"/>
      <c r="D616" s="1304"/>
      <c r="E616" s="1304"/>
      <c r="F616" s="1304"/>
      <c r="G616" s="1304"/>
      <c r="H616" s="518"/>
      <c r="J616" s="429"/>
      <c r="K616" s="126" t="s">
        <v>5012</v>
      </c>
      <c r="L616" s="126" t="s">
        <v>994</v>
      </c>
    </row>
    <row r="617" spans="1:36" s="92" customFormat="1" ht="15.75" thickTop="1" thickBot="1" x14ac:dyDescent="0.25">
      <c r="A617" s="42" t="s">
        <v>728</v>
      </c>
      <c r="B617" s="572">
        <v>0</v>
      </c>
      <c r="C617" s="572">
        <v>0</v>
      </c>
      <c r="D617" s="572">
        <v>0</v>
      </c>
      <c r="E617" s="572">
        <v>0</v>
      </c>
      <c r="F617" s="572">
        <f>SUM(D617+E617)</f>
        <v>0</v>
      </c>
      <c r="G617" s="572">
        <v>0</v>
      </c>
      <c r="H617" s="528">
        <v>1</v>
      </c>
      <c r="I617" s="42">
        <v>0</v>
      </c>
      <c r="J617" s="529">
        <v>1</v>
      </c>
      <c r="K617" s="128" t="s">
        <v>2415</v>
      </c>
      <c r="L617" s="128" t="s">
        <v>1854</v>
      </c>
      <c r="M617" s="92" t="s">
        <v>1847</v>
      </c>
    </row>
    <row r="618" spans="1:36" s="67" customFormat="1" ht="15" thickTop="1" x14ac:dyDescent="0.2">
      <c r="A618" s="43" t="s">
        <v>731</v>
      </c>
      <c r="B618" s="571">
        <v>32</v>
      </c>
      <c r="C618" s="571">
        <v>7</v>
      </c>
      <c r="D618" s="571">
        <v>-3</v>
      </c>
      <c r="E618" s="571">
        <v>0</v>
      </c>
      <c r="F618" s="571">
        <f>SUM(D618+E618)</f>
        <v>-3</v>
      </c>
      <c r="G618" s="571">
        <v>164</v>
      </c>
      <c r="H618" s="526">
        <v>12</v>
      </c>
      <c r="I618" s="43">
        <v>1</v>
      </c>
      <c r="J618" s="527">
        <v>13</v>
      </c>
      <c r="K618" s="127" t="s">
        <v>2416</v>
      </c>
      <c r="L618" s="127" t="s">
        <v>1844</v>
      </c>
    </row>
    <row r="619" spans="1:36" x14ac:dyDescent="0.2">
      <c r="A619" s="32" t="s">
        <v>731</v>
      </c>
      <c r="B619" s="1304"/>
      <c r="C619" s="1304"/>
      <c r="D619" s="1304"/>
      <c r="E619" s="1304"/>
      <c r="F619" s="1304"/>
      <c r="G619" s="1304"/>
      <c r="H619" s="518"/>
      <c r="J619" s="429"/>
      <c r="K619" s="126" t="s">
        <v>2417</v>
      </c>
      <c r="L619" s="126" t="s">
        <v>1844</v>
      </c>
    </row>
    <row r="620" spans="1:36" x14ac:dyDescent="0.2">
      <c r="A620" s="32" t="s">
        <v>731</v>
      </c>
      <c r="B620" s="1304"/>
      <c r="C620" s="1304"/>
      <c r="D620" s="1304"/>
      <c r="E620" s="1304"/>
      <c r="F620" s="1304"/>
      <c r="G620" s="1304"/>
      <c r="H620" s="518"/>
      <c r="J620" s="429"/>
      <c r="K620" s="126" t="s">
        <v>2418</v>
      </c>
      <c r="L620" s="126" t="s">
        <v>1844</v>
      </c>
      <c r="M620" s="39" t="s">
        <v>1847</v>
      </c>
    </row>
    <row r="621" spans="1:36" x14ac:dyDescent="0.2">
      <c r="A621" s="20" t="s">
        <v>731</v>
      </c>
      <c r="B621" s="1304"/>
      <c r="C621" s="1304"/>
      <c r="D621" s="1304"/>
      <c r="E621" s="1304"/>
      <c r="F621" s="1304"/>
      <c r="G621" s="1304"/>
      <c r="H621" s="518"/>
      <c r="J621" s="429"/>
      <c r="K621" s="126" t="s">
        <v>2419</v>
      </c>
      <c r="L621" s="126" t="s">
        <v>1854</v>
      </c>
      <c r="M621" s="39" t="s">
        <v>2420</v>
      </c>
    </row>
    <row r="622" spans="1:36" x14ac:dyDescent="0.2">
      <c r="A622" s="20" t="s">
        <v>731</v>
      </c>
      <c r="B622" s="1304"/>
      <c r="C622" s="1304"/>
      <c r="D622" s="1304"/>
      <c r="E622" s="1304"/>
      <c r="F622" s="1304"/>
      <c r="G622" s="1304"/>
      <c r="H622" s="518"/>
      <c r="J622" s="429"/>
      <c r="K622" s="126" t="s">
        <v>2421</v>
      </c>
      <c r="L622" s="126" t="s">
        <v>1844</v>
      </c>
    </row>
    <row r="623" spans="1:36" x14ac:dyDescent="0.2">
      <c r="A623" s="20" t="s">
        <v>731</v>
      </c>
      <c r="B623" s="1304"/>
      <c r="C623" s="1304"/>
      <c r="D623" s="1304"/>
      <c r="E623" s="1304"/>
      <c r="F623" s="1304"/>
      <c r="G623" s="1304"/>
      <c r="H623" s="518"/>
      <c r="J623" s="429"/>
      <c r="K623" s="126" t="s">
        <v>2422</v>
      </c>
      <c r="L623" s="126" t="s">
        <v>1854</v>
      </c>
    </row>
    <row r="624" spans="1:36" x14ac:dyDescent="0.2">
      <c r="A624" s="20" t="s">
        <v>731</v>
      </c>
      <c r="B624" s="1304"/>
      <c r="C624" s="1304"/>
      <c r="D624" s="1304"/>
      <c r="E624" s="1304"/>
      <c r="F624" s="1304"/>
      <c r="G624" s="1304"/>
      <c r="H624" s="518"/>
      <c r="J624" s="429"/>
      <c r="K624" s="126" t="s">
        <v>2423</v>
      </c>
      <c r="L624" s="126" t="s">
        <v>1844</v>
      </c>
    </row>
    <row r="625" spans="1:13" x14ac:dyDescent="0.2">
      <c r="A625" s="20" t="s">
        <v>731</v>
      </c>
      <c r="B625" s="1304"/>
      <c r="C625" s="1304"/>
      <c r="D625" s="1304"/>
      <c r="E625" s="1304"/>
      <c r="F625" s="1304"/>
      <c r="G625" s="1304"/>
      <c r="H625" s="518"/>
      <c r="J625" s="429"/>
      <c r="K625" s="126" t="s">
        <v>2424</v>
      </c>
      <c r="L625" s="126" t="s">
        <v>994</v>
      </c>
    </row>
    <row r="626" spans="1:13" x14ac:dyDescent="0.2">
      <c r="A626" s="20" t="s">
        <v>731</v>
      </c>
      <c r="B626" s="1304"/>
      <c r="C626" s="1304"/>
      <c r="D626" s="1304"/>
      <c r="E626" s="1304"/>
      <c r="F626" s="1304"/>
      <c r="G626" s="1304"/>
      <c r="H626" s="518"/>
      <c r="J626" s="429"/>
      <c r="K626" s="126" t="s">
        <v>2425</v>
      </c>
      <c r="L626" s="126" t="s">
        <v>1844</v>
      </c>
    </row>
    <row r="627" spans="1:13" s="3070" customFormat="1" ht="12.75" customHeight="1" x14ac:dyDescent="0.2">
      <c r="A627" s="3064" t="s">
        <v>731</v>
      </c>
      <c r="B627" s="3065"/>
      <c r="C627" s="3065"/>
      <c r="D627" s="3065"/>
      <c r="E627" s="3065"/>
      <c r="F627" s="3065"/>
      <c r="G627" s="3065"/>
      <c r="H627" s="3066"/>
      <c r="I627" s="3067"/>
      <c r="J627" s="3068"/>
      <c r="K627" s="3069" t="s">
        <v>2426</v>
      </c>
      <c r="L627" s="3069" t="s">
        <v>994</v>
      </c>
      <c r="M627" s="3069" t="s">
        <v>2427</v>
      </c>
    </row>
    <row r="628" spans="1:13" x14ac:dyDescent="0.2">
      <c r="A628" s="20" t="s">
        <v>731</v>
      </c>
      <c r="B628" s="1304"/>
      <c r="C628" s="1304"/>
      <c r="D628" s="1304"/>
      <c r="E628" s="1304"/>
      <c r="F628" s="1304"/>
      <c r="G628" s="1304"/>
      <c r="H628" s="518"/>
      <c r="J628" s="429"/>
      <c r="K628" s="126" t="s">
        <v>2428</v>
      </c>
      <c r="L628" s="39" t="s">
        <v>1844</v>
      </c>
      <c r="M628" s="39" t="s">
        <v>1847</v>
      </c>
    </row>
    <row r="629" spans="1:13" x14ac:dyDescent="0.2">
      <c r="A629" s="20" t="s">
        <v>731</v>
      </c>
      <c r="B629" s="1304"/>
      <c r="C629" s="1304"/>
      <c r="D629" s="1304"/>
      <c r="E629" s="1304"/>
      <c r="F629" s="1304"/>
      <c r="G629" s="1304"/>
      <c r="H629" s="518"/>
      <c r="J629" s="429"/>
      <c r="K629" s="126" t="s">
        <v>2429</v>
      </c>
      <c r="L629" s="39" t="s">
        <v>1844</v>
      </c>
    </row>
    <row r="630" spans="1:13" ht="15" thickBot="1" x14ac:dyDescent="0.25">
      <c r="A630" s="20" t="s">
        <v>731</v>
      </c>
      <c r="B630" s="1304"/>
      <c r="C630" s="1304"/>
      <c r="D630" s="1304"/>
      <c r="E630" s="1304"/>
      <c r="F630" s="1304"/>
      <c r="G630" s="1304"/>
      <c r="H630" s="518"/>
      <c r="J630" s="429"/>
      <c r="K630" s="126" t="s">
        <v>2430</v>
      </c>
      <c r="L630" s="39" t="s">
        <v>1854</v>
      </c>
    </row>
    <row r="631" spans="1:13" s="92" customFormat="1" ht="15.75" thickTop="1" thickBot="1" x14ac:dyDescent="0.25">
      <c r="A631" s="45" t="s">
        <v>770</v>
      </c>
      <c r="B631" s="573"/>
      <c r="C631" s="573"/>
      <c r="D631" s="573"/>
      <c r="E631" s="573"/>
      <c r="F631" s="573"/>
      <c r="G631" s="573"/>
      <c r="H631" s="2253">
        <v>1</v>
      </c>
      <c r="I631" s="45">
        <v>0</v>
      </c>
      <c r="J631" s="2254">
        <v>1</v>
      </c>
      <c r="K631" s="128" t="s">
        <v>2432</v>
      </c>
      <c r="L631" s="92" t="s">
        <v>994</v>
      </c>
      <c r="M631" s="92" t="s">
        <v>5021</v>
      </c>
    </row>
    <row r="632" spans="1:13" s="67" customFormat="1" ht="15" thickTop="1" x14ac:dyDescent="0.2">
      <c r="A632" s="19" t="s">
        <v>772</v>
      </c>
      <c r="B632" s="568">
        <v>195</v>
      </c>
      <c r="C632" s="568">
        <v>43</v>
      </c>
      <c r="D632" s="2486">
        <v>0</v>
      </c>
      <c r="E632" s="568">
        <v>-9</v>
      </c>
      <c r="F632" s="2486">
        <f>SUM(D632+E632)</f>
        <v>-9</v>
      </c>
      <c r="G632" s="568">
        <v>3328</v>
      </c>
      <c r="H632" s="524">
        <v>7</v>
      </c>
      <c r="I632" s="19">
        <v>0</v>
      </c>
      <c r="J632" s="525">
        <v>7</v>
      </c>
      <c r="K632" s="127" t="s">
        <v>2433</v>
      </c>
      <c r="L632" s="67" t="s">
        <v>1844</v>
      </c>
    </row>
    <row r="633" spans="1:13" x14ac:dyDescent="0.2">
      <c r="A633" s="20" t="s">
        <v>772</v>
      </c>
      <c r="B633" s="1304"/>
      <c r="C633" s="1304"/>
      <c r="D633" s="1304"/>
      <c r="E633" s="1304"/>
      <c r="F633" s="1304"/>
      <c r="G633" s="1304"/>
      <c r="H633" s="518"/>
      <c r="J633" s="429"/>
      <c r="K633" s="126" t="s">
        <v>2434</v>
      </c>
      <c r="L633" s="39" t="s">
        <v>1844</v>
      </c>
    </row>
    <row r="634" spans="1:13" x14ac:dyDescent="0.2">
      <c r="A634" s="20" t="s">
        <v>772</v>
      </c>
      <c r="B634" s="1304"/>
      <c r="C634" s="1304"/>
      <c r="D634" s="1304"/>
      <c r="E634" s="1304"/>
      <c r="F634" s="1304"/>
      <c r="G634" s="1304"/>
      <c r="H634" s="518"/>
      <c r="J634" s="429"/>
      <c r="K634" s="126" t="s">
        <v>2435</v>
      </c>
      <c r="L634" s="39" t="s">
        <v>1862</v>
      </c>
    </row>
    <row r="635" spans="1:13" x14ac:dyDescent="0.2">
      <c r="A635" s="20" t="s">
        <v>772</v>
      </c>
      <c r="B635" s="1304"/>
      <c r="C635" s="1304"/>
      <c r="D635" s="1304"/>
      <c r="E635" s="1304"/>
      <c r="F635" s="1304"/>
      <c r="G635" s="1304"/>
      <c r="H635" s="518"/>
      <c r="J635" s="429"/>
      <c r="K635" s="126" t="s">
        <v>2436</v>
      </c>
      <c r="L635" s="39" t="s">
        <v>1844</v>
      </c>
    </row>
    <row r="636" spans="1:13" x14ac:dyDescent="0.2">
      <c r="A636" s="20" t="s">
        <v>772</v>
      </c>
      <c r="B636" s="1304"/>
      <c r="C636" s="1304"/>
      <c r="D636" s="1304"/>
      <c r="E636" s="1304"/>
      <c r="F636" s="1304"/>
      <c r="G636" s="1304"/>
      <c r="H636" s="518"/>
      <c r="J636" s="429"/>
      <c r="K636" s="126" t="s">
        <v>2437</v>
      </c>
      <c r="L636" s="39" t="s">
        <v>994</v>
      </c>
    </row>
    <row r="637" spans="1:13" x14ac:dyDescent="0.2">
      <c r="A637" s="20" t="s">
        <v>772</v>
      </c>
      <c r="B637" s="1304"/>
      <c r="C637" s="1304"/>
      <c r="D637" s="1304"/>
      <c r="E637" s="1304"/>
      <c r="F637" s="1304"/>
      <c r="G637" s="1304"/>
      <c r="H637" s="518"/>
      <c r="J637" s="429"/>
      <c r="K637" s="126" t="s">
        <v>2438</v>
      </c>
      <c r="L637" s="39" t="s">
        <v>990</v>
      </c>
    </row>
    <row r="638" spans="1:13" ht="15" thickBot="1" x14ac:dyDescent="0.25">
      <c r="A638" s="20" t="s">
        <v>772</v>
      </c>
      <c r="B638" s="1304"/>
      <c r="C638" s="1304"/>
      <c r="D638" s="1304"/>
      <c r="E638" s="1304"/>
      <c r="F638" s="1304"/>
      <c r="G638" s="1304"/>
      <c r="H638" s="518"/>
      <c r="J638" s="429"/>
      <c r="K638" s="126" t="s">
        <v>2439</v>
      </c>
      <c r="L638" s="39" t="s">
        <v>990</v>
      </c>
    </row>
    <row r="639" spans="1:13" s="67" customFormat="1" ht="15" thickTop="1" x14ac:dyDescent="0.2">
      <c r="A639" s="19" t="s">
        <v>1764</v>
      </c>
      <c r="B639" s="568">
        <v>52</v>
      </c>
      <c r="C639" s="568">
        <v>3</v>
      </c>
      <c r="D639" s="568">
        <v>-6</v>
      </c>
      <c r="E639" s="568">
        <v>4</v>
      </c>
      <c r="F639" s="568">
        <f>SUM(D639+E639)</f>
        <v>-2</v>
      </c>
      <c r="G639" s="568">
        <v>283</v>
      </c>
      <c r="H639" s="524">
        <v>2</v>
      </c>
      <c r="I639" s="19">
        <v>0</v>
      </c>
      <c r="J639" s="525">
        <v>2</v>
      </c>
      <c r="K639" s="127" t="s">
        <v>2440</v>
      </c>
      <c r="L639" s="67" t="s">
        <v>994</v>
      </c>
      <c r="M639" s="67" t="s">
        <v>2441</v>
      </c>
    </row>
    <row r="640" spans="1:13" ht="15" thickBot="1" x14ac:dyDescent="0.25">
      <c r="A640" s="32" t="s">
        <v>1764</v>
      </c>
      <c r="B640" s="1304"/>
      <c r="C640" s="1304"/>
      <c r="D640" s="1304"/>
      <c r="E640" s="1304"/>
      <c r="F640" s="1304"/>
      <c r="G640" s="1304"/>
      <c r="H640" s="518"/>
      <c r="J640" s="429"/>
      <c r="K640" s="126" t="s">
        <v>2442</v>
      </c>
      <c r="L640" s="39" t="s">
        <v>1844</v>
      </c>
    </row>
    <row r="641" spans="1:13" s="92" customFormat="1" ht="15.75" thickTop="1" thickBot="1" x14ac:dyDescent="0.25">
      <c r="A641" s="42" t="s">
        <v>788</v>
      </c>
      <c r="B641" s="572">
        <v>16</v>
      </c>
      <c r="C641" s="572">
        <v>11</v>
      </c>
      <c r="D641" s="572">
        <v>-2</v>
      </c>
      <c r="E641" s="572">
        <v>0</v>
      </c>
      <c r="F641" s="572">
        <f>SUM(D641+E641)</f>
        <v>-2</v>
      </c>
      <c r="G641" s="572">
        <v>85</v>
      </c>
      <c r="H641" s="528">
        <v>1</v>
      </c>
      <c r="I641" s="42">
        <v>0</v>
      </c>
      <c r="J641" s="529">
        <v>1</v>
      </c>
      <c r="K641" s="128" t="s">
        <v>2443</v>
      </c>
      <c r="L641" s="92" t="s">
        <v>1844</v>
      </c>
    </row>
    <row r="642" spans="1:13" s="67" customFormat="1" ht="15" thickTop="1" x14ac:dyDescent="0.2">
      <c r="A642" s="19" t="s">
        <v>799</v>
      </c>
      <c r="B642" s="568">
        <v>1118</v>
      </c>
      <c r="C642" s="568">
        <v>586</v>
      </c>
      <c r="D642" s="568">
        <v>-97</v>
      </c>
      <c r="E642" s="568">
        <v>-5</v>
      </c>
      <c r="F642" s="568">
        <f>SUM(D642+E642)</f>
        <v>-102</v>
      </c>
      <c r="G642" s="568">
        <v>8436</v>
      </c>
      <c r="H642" s="524">
        <v>16</v>
      </c>
      <c r="I642" s="19">
        <v>0</v>
      </c>
      <c r="J642" s="525">
        <v>16</v>
      </c>
      <c r="K642" s="127" t="s">
        <v>2444</v>
      </c>
      <c r="L642" s="67" t="s">
        <v>1844</v>
      </c>
    </row>
    <row r="643" spans="1:13" x14ac:dyDescent="0.2">
      <c r="A643" s="20" t="s">
        <v>799</v>
      </c>
      <c r="B643" s="1304"/>
      <c r="C643" s="1304"/>
      <c r="D643" s="1304"/>
      <c r="E643" s="1304"/>
      <c r="F643" s="1304"/>
      <c r="G643" s="1304"/>
      <c r="H643" s="518"/>
      <c r="J643" s="429"/>
      <c r="K643" s="126" t="s">
        <v>2445</v>
      </c>
      <c r="L643" s="39" t="s">
        <v>1844</v>
      </c>
    </row>
    <row r="644" spans="1:13" x14ac:dyDescent="0.2">
      <c r="A644" s="20" t="s">
        <v>799</v>
      </c>
      <c r="B644" s="1304"/>
      <c r="C644" s="1304"/>
      <c r="D644" s="1304"/>
      <c r="E644" s="1304"/>
      <c r="F644" s="1304"/>
      <c r="G644" s="1304"/>
      <c r="H644" s="518"/>
      <c r="J644" s="429"/>
      <c r="K644" s="126" t="s">
        <v>2446</v>
      </c>
      <c r="L644" s="39" t="s">
        <v>1854</v>
      </c>
    </row>
    <row r="645" spans="1:13" x14ac:dyDescent="0.2">
      <c r="A645" s="20" t="s">
        <v>799</v>
      </c>
      <c r="B645" s="1304"/>
      <c r="C645" s="1304"/>
      <c r="D645" s="1304"/>
      <c r="E645" s="1304"/>
      <c r="F645" s="1304"/>
      <c r="G645" s="1304"/>
      <c r="H645" s="518"/>
      <c r="J645" s="429"/>
      <c r="K645" s="126" t="s">
        <v>5013</v>
      </c>
      <c r="L645" s="39" t="s">
        <v>1854</v>
      </c>
    </row>
    <row r="646" spans="1:13" x14ac:dyDescent="0.2">
      <c r="A646" s="20" t="s">
        <v>799</v>
      </c>
      <c r="B646" s="1304"/>
      <c r="C646" s="1304"/>
      <c r="D646" s="1304"/>
      <c r="E646" s="1304"/>
      <c r="F646" s="1304"/>
      <c r="G646" s="1304"/>
      <c r="H646" s="518"/>
      <c r="J646" s="429"/>
      <c r="K646" s="39" t="s">
        <v>2447</v>
      </c>
      <c r="L646" s="39" t="s">
        <v>1846</v>
      </c>
    </row>
    <row r="647" spans="1:13" x14ac:dyDescent="0.2">
      <c r="A647" s="20" t="s">
        <v>799</v>
      </c>
      <c r="B647" s="1304"/>
      <c r="C647" s="1304"/>
      <c r="D647" s="1304"/>
      <c r="E647" s="1304"/>
      <c r="F647" s="1304"/>
      <c r="G647" s="1304"/>
      <c r="H647" s="518"/>
      <c r="J647" s="429"/>
      <c r="K647" s="39" t="s">
        <v>2448</v>
      </c>
      <c r="L647" s="39" t="s">
        <v>994</v>
      </c>
      <c r="M647" s="39" t="s">
        <v>1847</v>
      </c>
    </row>
    <row r="648" spans="1:13" x14ac:dyDescent="0.2">
      <c r="A648" s="20" t="s">
        <v>799</v>
      </c>
      <c r="B648" s="1304"/>
      <c r="C648" s="1304"/>
      <c r="D648" s="1304"/>
      <c r="E648" s="1304"/>
      <c r="F648" s="1304"/>
      <c r="G648" s="1304"/>
      <c r="H648" s="518"/>
      <c r="J648" s="429"/>
      <c r="K648" s="39" t="s">
        <v>2449</v>
      </c>
      <c r="L648" s="39" t="s">
        <v>990</v>
      </c>
    </row>
    <row r="649" spans="1:13" x14ac:dyDescent="0.2">
      <c r="A649" s="32" t="s">
        <v>799</v>
      </c>
      <c r="B649" s="1304"/>
      <c r="C649" s="1304"/>
      <c r="D649" s="1304"/>
      <c r="E649" s="1304"/>
      <c r="F649" s="1304"/>
      <c r="G649" s="1304"/>
      <c r="H649" s="518"/>
      <c r="J649" s="429"/>
      <c r="K649" s="39" t="s">
        <v>2450</v>
      </c>
      <c r="L649" s="39" t="s">
        <v>1854</v>
      </c>
    </row>
    <row r="650" spans="1:13" x14ac:dyDescent="0.2">
      <c r="A650" s="20" t="s">
        <v>799</v>
      </c>
      <c r="B650" s="1304"/>
      <c r="C650" s="1304"/>
      <c r="D650" s="1304"/>
      <c r="E650" s="1304"/>
      <c r="F650" s="1304"/>
      <c r="G650" s="1304"/>
      <c r="H650" s="518"/>
      <c r="J650" s="429"/>
      <c r="K650" s="39" t="s">
        <v>2451</v>
      </c>
      <c r="L650" s="39" t="s">
        <v>1846</v>
      </c>
    </row>
    <row r="651" spans="1:13" x14ac:dyDescent="0.2">
      <c r="A651" s="20" t="s">
        <v>799</v>
      </c>
      <c r="B651" s="1304"/>
      <c r="C651" s="1304"/>
      <c r="D651" s="1304"/>
      <c r="E651" s="1304"/>
      <c r="F651" s="1304"/>
      <c r="G651" s="1304"/>
      <c r="H651" s="518"/>
      <c r="J651" s="429"/>
      <c r="K651" s="39" t="s">
        <v>2452</v>
      </c>
      <c r="L651" s="39" t="s">
        <v>1844</v>
      </c>
    </row>
    <row r="652" spans="1:13" x14ac:dyDescent="0.2">
      <c r="A652" s="20" t="s">
        <v>799</v>
      </c>
      <c r="B652" s="1304"/>
      <c r="C652" s="1304"/>
      <c r="D652" s="1304"/>
      <c r="E652" s="1304"/>
      <c r="F652" s="1304"/>
      <c r="G652" s="1304"/>
      <c r="H652" s="518"/>
      <c r="J652" s="429"/>
      <c r="K652" s="39" t="s">
        <v>2453</v>
      </c>
      <c r="L652" s="39" t="s">
        <v>1854</v>
      </c>
    </row>
    <row r="653" spans="1:13" x14ac:dyDescent="0.2">
      <c r="A653" s="20" t="s">
        <v>799</v>
      </c>
      <c r="B653" s="1304"/>
      <c r="C653" s="1304"/>
      <c r="D653" s="1304"/>
      <c r="E653" s="1304"/>
      <c r="F653" s="1304"/>
      <c r="G653" s="1304"/>
      <c r="H653" s="518"/>
      <c r="J653" s="429"/>
      <c r="K653" s="39" t="s">
        <v>2454</v>
      </c>
      <c r="L653" s="39" t="s">
        <v>1844</v>
      </c>
    </row>
    <row r="654" spans="1:13" x14ac:dyDescent="0.2">
      <c r="A654" s="20" t="s">
        <v>799</v>
      </c>
      <c r="B654" s="1304"/>
      <c r="C654" s="1304"/>
      <c r="D654" s="1304"/>
      <c r="E654" s="1304"/>
      <c r="F654" s="1304"/>
      <c r="G654" s="1304"/>
      <c r="H654" s="518"/>
      <c r="J654" s="429"/>
      <c r="K654" s="39" t="s">
        <v>2455</v>
      </c>
      <c r="L654" s="39" t="s">
        <v>1846</v>
      </c>
    </row>
    <row r="655" spans="1:13" x14ac:dyDescent="0.2">
      <c r="A655" s="20" t="s">
        <v>799</v>
      </c>
      <c r="B655" s="1304"/>
      <c r="C655" s="1304"/>
      <c r="D655" s="1304"/>
      <c r="E655" s="1304"/>
      <c r="F655" s="1304"/>
      <c r="G655" s="1304"/>
      <c r="H655" s="518"/>
      <c r="J655" s="429"/>
      <c r="K655" s="39" t="s">
        <v>2456</v>
      </c>
      <c r="L655" s="39" t="s">
        <v>1846</v>
      </c>
    </row>
    <row r="656" spans="1:13" x14ac:dyDescent="0.2">
      <c r="A656" s="20" t="s">
        <v>799</v>
      </c>
      <c r="B656" s="1304"/>
      <c r="C656" s="1304"/>
      <c r="D656" s="1304"/>
      <c r="E656" s="1304"/>
      <c r="F656" s="1304"/>
      <c r="G656" s="1304"/>
      <c r="H656" s="518"/>
      <c r="J656" s="429"/>
      <c r="K656" s="39" t="s">
        <v>2457</v>
      </c>
      <c r="L656" s="39" t="s">
        <v>1854</v>
      </c>
    </row>
    <row r="657" spans="1:13" ht="15" thickBot="1" x14ac:dyDescent="0.25">
      <c r="A657" s="20" t="s">
        <v>799</v>
      </c>
      <c r="B657" s="1304"/>
      <c r="C657" s="1304"/>
      <c r="D657" s="1304"/>
      <c r="E657" s="1304"/>
      <c r="F657" s="1304"/>
      <c r="G657" s="1304"/>
      <c r="H657" s="518"/>
      <c r="J657" s="429"/>
      <c r="K657" s="39" t="s">
        <v>2458</v>
      </c>
      <c r="L657" s="39" t="s">
        <v>1846</v>
      </c>
    </row>
    <row r="658" spans="1:13" s="67" customFormat="1" ht="15" thickTop="1" x14ac:dyDescent="0.2">
      <c r="A658" s="19" t="s">
        <v>804</v>
      </c>
      <c r="B658" s="568">
        <v>596</v>
      </c>
      <c r="C658" s="568">
        <v>24</v>
      </c>
      <c r="D658" s="568">
        <v>-2</v>
      </c>
      <c r="E658" s="568">
        <v>-10</v>
      </c>
      <c r="F658" s="568">
        <f>SUM(D658+E658)</f>
        <v>-12</v>
      </c>
      <c r="G658" s="568">
        <v>8250</v>
      </c>
      <c r="H658" s="524">
        <v>7</v>
      </c>
      <c r="I658" s="19">
        <v>0</v>
      </c>
      <c r="J658" s="525">
        <v>7</v>
      </c>
      <c r="K658" s="67" t="s">
        <v>2459</v>
      </c>
      <c r="L658" s="67" t="s">
        <v>1844</v>
      </c>
    </row>
    <row r="659" spans="1:13" x14ac:dyDescent="0.2">
      <c r="A659" s="20" t="s">
        <v>804</v>
      </c>
      <c r="B659" s="1304"/>
      <c r="C659" s="1304"/>
      <c r="D659" s="1304"/>
      <c r="E659" s="1304"/>
      <c r="F659" s="1304"/>
      <c r="G659" s="1304"/>
      <c r="H659" s="518"/>
      <c r="J659" s="429"/>
      <c r="K659" s="39" t="s">
        <v>2460</v>
      </c>
      <c r="L659" s="39" t="s">
        <v>994</v>
      </c>
      <c r="M659" s="39" t="s">
        <v>1847</v>
      </c>
    </row>
    <row r="660" spans="1:13" x14ac:dyDescent="0.2">
      <c r="A660" s="20" t="s">
        <v>804</v>
      </c>
      <c r="B660" s="1304"/>
      <c r="C660" s="1304"/>
      <c r="D660" s="1304"/>
      <c r="E660" s="1304"/>
      <c r="F660" s="1304"/>
      <c r="G660" s="1304"/>
      <c r="H660" s="518"/>
      <c r="J660" s="429"/>
      <c r="K660" s="39" t="s">
        <v>2461</v>
      </c>
      <c r="L660" s="39" t="s">
        <v>1854</v>
      </c>
    </row>
    <row r="661" spans="1:13" x14ac:dyDescent="0.2">
      <c r="A661" s="20" t="s">
        <v>804</v>
      </c>
      <c r="B661" s="1304"/>
      <c r="C661" s="1304"/>
      <c r="D661" s="1304"/>
      <c r="E661" s="1304"/>
      <c r="F661" s="1304"/>
      <c r="G661" s="1304"/>
      <c r="H661" s="518"/>
      <c r="J661" s="429"/>
      <c r="K661" s="39" t="s">
        <v>2462</v>
      </c>
      <c r="L661" s="39" t="s">
        <v>1844</v>
      </c>
    </row>
    <row r="662" spans="1:13" x14ac:dyDescent="0.2">
      <c r="A662" s="20" t="s">
        <v>804</v>
      </c>
      <c r="B662" s="1304"/>
      <c r="C662" s="1304"/>
      <c r="D662" s="1304"/>
      <c r="E662" s="1304"/>
      <c r="F662" s="1304"/>
      <c r="G662" s="1304"/>
      <c r="H662" s="518"/>
      <c r="J662" s="429"/>
      <c r="K662" s="39" t="s">
        <v>2463</v>
      </c>
      <c r="L662" s="39" t="s">
        <v>1846</v>
      </c>
    </row>
    <row r="663" spans="1:13" x14ac:dyDescent="0.2">
      <c r="A663" s="20" t="s">
        <v>804</v>
      </c>
      <c r="B663" s="1304"/>
      <c r="C663" s="1304"/>
      <c r="D663" s="1304"/>
      <c r="E663" s="1304"/>
      <c r="F663" s="1304"/>
      <c r="G663" s="1304"/>
      <c r="H663" s="518"/>
      <c r="J663" s="429"/>
      <c r="K663" s="39" t="s">
        <v>2464</v>
      </c>
      <c r="L663" s="39" t="s">
        <v>1862</v>
      </c>
      <c r="M663" s="39" t="s">
        <v>2027</v>
      </c>
    </row>
    <row r="664" spans="1:13" ht="15" thickBot="1" x14ac:dyDescent="0.25">
      <c r="A664" s="20" t="s">
        <v>804</v>
      </c>
      <c r="B664" s="1304"/>
      <c r="C664" s="1304"/>
      <c r="D664" s="1304"/>
      <c r="E664" s="1304"/>
      <c r="F664" s="1304"/>
      <c r="G664" s="1304"/>
      <c r="H664" s="518"/>
      <c r="J664" s="429"/>
      <c r="K664" s="39" t="s">
        <v>2465</v>
      </c>
      <c r="L664" s="39" t="s">
        <v>1846</v>
      </c>
    </row>
    <row r="665" spans="1:13" s="67" customFormat="1" ht="15" thickTop="1" x14ac:dyDescent="0.2">
      <c r="A665" s="34" t="s">
        <v>813</v>
      </c>
      <c r="B665" s="3118">
        <v>1452</v>
      </c>
      <c r="C665" s="3118">
        <v>243</v>
      </c>
      <c r="D665" s="3118">
        <v>-50</v>
      </c>
      <c r="E665" s="3118">
        <v>-45</v>
      </c>
      <c r="F665" s="3118">
        <f>SUM(D665+E665)</f>
        <v>-95</v>
      </c>
      <c r="G665" s="3118">
        <v>2934</v>
      </c>
      <c r="H665" s="3119">
        <v>52</v>
      </c>
      <c r="I665" s="34">
        <v>0</v>
      </c>
      <c r="J665" s="3120">
        <v>52</v>
      </c>
      <c r="K665" s="67" t="s">
        <v>2466</v>
      </c>
      <c r="L665" s="67" t="s">
        <v>1854</v>
      </c>
    </row>
    <row r="666" spans="1:13" x14ac:dyDescent="0.2">
      <c r="A666" s="20" t="s">
        <v>813</v>
      </c>
      <c r="B666" s="1304"/>
      <c r="C666" s="1304"/>
      <c r="D666" s="1304"/>
      <c r="E666" s="1304"/>
      <c r="F666" s="1304"/>
      <c r="G666" s="1304"/>
      <c r="H666" s="518"/>
      <c r="J666" s="429"/>
      <c r="K666" s="39" t="s">
        <v>2467</v>
      </c>
      <c r="L666" s="39" t="s">
        <v>1844</v>
      </c>
      <c r="M666" s="39" t="s">
        <v>1847</v>
      </c>
    </row>
    <row r="667" spans="1:13" x14ac:dyDescent="0.2">
      <c r="A667" s="20" t="s">
        <v>813</v>
      </c>
      <c r="B667" s="1304"/>
      <c r="C667" s="1304"/>
      <c r="D667" s="1304"/>
      <c r="E667" s="1304"/>
      <c r="F667" s="1304"/>
      <c r="G667" s="1304"/>
      <c r="H667" s="518"/>
      <c r="J667" s="429"/>
      <c r="K667" s="39" t="s">
        <v>2468</v>
      </c>
      <c r="L667" s="39" t="s">
        <v>1844</v>
      </c>
    </row>
    <row r="668" spans="1:13" x14ac:dyDescent="0.2">
      <c r="A668" s="20" t="s">
        <v>813</v>
      </c>
      <c r="B668" s="1304"/>
      <c r="C668" s="1304"/>
      <c r="D668" s="1304"/>
      <c r="E668" s="1304"/>
      <c r="F668" s="1304"/>
      <c r="G668" s="1304"/>
      <c r="H668" s="518"/>
      <c r="J668" s="429"/>
      <c r="K668" s="39" t="s">
        <v>2469</v>
      </c>
      <c r="L668" s="39" t="s">
        <v>1844</v>
      </c>
    </row>
    <row r="669" spans="1:13" x14ac:dyDescent="0.2">
      <c r="A669" s="20" t="s">
        <v>813</v>
      </c>
      <c r="B669" s="1304"/>
      <c r="C669" s="1304"/>
      <c r="D669" s="1304"/>
      <c r="E669" s="1304"/>
      <c r="F669" s="1304"/>
      <c r="G669" s="1304"/>
      <c r="H669" s="518"/>
      <c r="J669" s="429"/>
      <c r="K669" s="39" t="s">
        <v>2470</v>
      </c>
      <c r="L669" s="39" t="s">
        <v>1844</v>
      </c>
    </row>
    <row r="670" spans="1:13" x14ac:dyDescent="0.2">
      <c r="A670" s="20" t="s">
        <v>813</v>
      </c>
      <c r="B670" s="1304"/>
      <c r="C670" s="1304"/>
      <c r="D670" s="1304"/>
      <c r="E670" s="1304"/>
      <c r="F670" s="1304"/>
      <c r="G670" s="1304"/>
      <c r="H670" s="518"/>
      <c r="J670" s="429"/>
      <c r="K670" s="39" t="s">
        <v>2471</v>
      </c>
      <c r="L670" s="39" t="s">
        <v>1854</v>
      </c>
    </row>
    <row r="671" spans="1:13" x14ac:dyDescent="0.2">
      <c r="A671" s="20" t="s">
        <v>813</v>
      </c>
      <c r="B671" s="1304"/>
      <c r="C671" s="1304"/>
      <c r="D671" s="1304"/>
      <c r="E671" s="1304"/>
      <c r="F671" s="1304"/>
      <c r="G671" s="1304"/>
      <c r="H671" s="518"/>
      <c r="J671" s="429"/>
      <c r="K671" s="39" t="s">
        <v>2472</v>
      </c>
      <c r="L671" s="39" t="s">
        <v>1854</v>
      </c>
    </row>
    <row r="672" spans="1:13" x14ac:dyDescent="0.2">
      <c r="A672" s="20" t="s">
        <v>813</v>
      </c>
      <c r="B672" s="1304"/>
      <c r="C672" s="1304"/>
      <c r="D672" s="1304"/>
      <c r="E672" s="1304"/>
      <c r="F672" s="1304"/>
      <c r="G672" s="1304"/>
      <c r="H672" s="518"/>
      <c r="J672" s="429"/>
      <c r="K672" s="39" t="s">
        <v>2473</v>
      </c>
      <c r="L672" s="39" t="s">
        <v>1854</v>
      </c>
    </row>
    <row r="673" spans="1:13" x14ac:dyDescent="0.2">
      <c r="A673" s="20" t="s">
        <v>813</v>
      </c>
      <c r="B673" s="1304"/>
      <c r="C673" s="1304"/>
      <c r="D673" s="1304"/>
      <c r="E673" s="1304"/>
      <c r="F673" s="1304"/>
      <c r="G673" s="1304"/>
      <c r="H673" s="518"/>
      <c r="J673" s="429"/>
      <c r="K673" s="39" t="s">
        <v>2474</v>
      </c>
      <c r="L673" s="39" t="s">
        <v>1854</v>
      </c>
    </row>
    <row r="674" spans="1:13" x14ac:dyDescent="0.2">
      <c r="A674" s="20" t="s">
        <v>813</v>
      </c>
      <c r="B674" s="1304"/>
      <c r="C674" s="1304"/>
      <c r="D674" s="1304"/>
      <c r="E674" s="1304"/>
      <c r="F674" s="1304"/>
      <c r="G674" s="1304"/>
      <c r="H674" s="518"/>
      <c r="J674" s="429"/>
      <c r="K674" s="39" t="s">
        <v>2475</v>
      </c>
      <c r="L674" s="39" t="s">
        <v>1854</v>
      </c>
    </row>
    <row r="675" spans="1:13" x14ac:dyDescent="0.2">
      <c r="A675" s="20" t="s">
        <v>813</v>
      </c>
      <c r="B675" s="1304"/>
      <c r="C675" s="1304"/>
      <c r="D675" s="1304"/>
      <c r="E675" s="1304"/>
      <c r="F675" s="1304"/>
      <c r="G675" s="1304"/>
      <c r="H675" s="518"/>
      <c r="J675" s="429"/>
      <c r="K675" s="39" t="s">
        <v>2476</v>
      </c>
      <c r="L675" s="39" t="s">
        <v>1854</v>
      </c>
    </row>
    <row r="676" spans="1:13" x14ac:dyDescent="0.2">
      <c r="A676" s="20" t="s">
        <v>813</v>
      </c>
      <c r="B676" s="1304"/>
      <c r="C676" s="1304"/>
      <c r="D676" s="1304"/>
      <c r="E676" s="1304"/>
      <c r="F676" s="1304"/>
      <c r="G676" s="1304"/>
      <c r="H676" s="518"/>
      <c r="J676" s="429"/>
      <c r="K676" s="39" t="s">
        <v>2477</v>
      </c>
      <c r="L676" s="39" t="s">
        <v>1862</v>
      </c>
    </row>
    <row r="677" spans="1:13" x14ac:dyDescent="0.2">
      <c r="A677" s="20" t="s">
        <v>813</v>
      </c>
      <c r="B677" s="1304"/>
      <c r="C677" s="1304"/>
      <c r="D677" s="1304"/>
      <c r="E677" s="1304"/>
      <c r="F677" s="1304"/>
      <c r="G677" s="1304"/>
      <c r="H677" s="518"/>
      <c r="J677" s="429"/>
      <c r="K677" s="39" t="s">
        <v>2478</v>
      </c>
      <c r="L677" s="39" t="s">
        <v>1862</v>
      </c>
    </row>
    <row r="678" spans="1:13" x14ac:dyDescent="0.2">
      <c r="A678" s="20" t="s">
        <v>813</v>
      </c>
      <c r="B678" s="1304"/>
      <c r="C678" s="1304"/>
      <c r="D678" s="1304"/>
      <c r="E678" s="1304"/>
      <c r="F678" s="1304"/>
      <c r="G678" s="1304"/>
      <c r="H678" s="518"/>
      <c r="J678" s="429"/>
      <c r="K678" s="39" t="s">
        <v>2479</v>
      </c>
      <c r="L678" s="39" t="s">
        <v>1844</v>
      </c>
      <c r="M678" s="39" t="s">
        <v>1847</v>
      </c>
    </row>
    <row r="679" spans="1:13" x14ac:dyDescent="0.2">
      <c r="A679" s="20" t="s">
        <v>813</v>
      </c>
      <c r="B679" s="1304"/>
      <c r="C679" s="1304"/>
      <c r="D679" s="1304"/>
      <c r="E679" s="1304"/>
      <c r="F679" s="1304"/>
      <c r="G679" s="1304"/>
      <c r="H679" s="518"/>
      <c r="J679" s="429"/>
      <c r="K679" s="39" t="s">
        <v>2480</v>
      </c>
      <c r="L679" s="39" t="s">
        <v>1844</v>
      </c>
    </row>
    <row r="680" spans="1:13" x14ac:dyDescent="0.2">
      <c r="A680" s="20" t="s">
        <v>813</v>
      </c>
      <c r="B680" s="1304"/>
      <c r="C680" s="1304"/>
      <c r="D680" s="1304"/>
      <c r="E680" s="1304"/>
      <c r="F680" s="1304"/>
      <c r="G680" s="1304"/>
      <c r="H680" s="518"/>
      <c r="J680" s="429"/>
      <c r="K680" s="39" t="s">
        <v>2481</v>
      </c>
      <c r="L680" s="39" t="s">
        <v>1844</v>
      </c>
    </row>
    <row r="681" spans="1:13" x14ac:dyDescent="0.2">
      <c r="A681" s="20" t="s">
        <v>813</v>
      </c>
      <c r="B681" s="1304"/>
      <c r="C681" s="1304"/>
      <c r="D681" s="1304"/>
      <c r="E681" s="1304"/>
      <c r="F681" s="1304"/>
      <c r="G681" s="1304"/>
      <c r="H681" s="518"/>
      <c r="J681" s="429"/>
      <c r="K681" s="39" t="s">
        <v>2482</v>
      </c>
      <c r="L681" s="39" t="s">
        <v>1844</v>
      </c>
    </row>
    <row r="682" spans="1:13" x14ac:dyDescent="0.2">
      <c r="A682" s="20" t="s">
        <v>813</v>
      </c>
      <c r="B682" s="1304"/>
      <c r="C682" s="1304"/>
      <c r="D682" s="1304"/>
      <c r="E682" s="1304"/>
      <c r="F682" s="1304"/>
      <c r="G682" s="1304"/>
      <c r="H682" s="518"/>
      <c r="J682" s="429"/>
      <c r="K682" s="39" t="s">
        <v>2483</v>
      </c>
      <c r="L682" s="39" t="s">
        <v>1854</v>
      </c>
    </row>
    <row r="683" spans="1:13" x14ac:dyDescent="0.2">
      <c r="A683" s="20" t="s">
        <v>813</v>
      </c>
      <c r="B683" s="1304"/>
      <c r="C683" s="1304"/>
      <c r="D683" s="1304"/>
      <c r="E683" s="1304"/>
      <c r="F683" s="1304"/>
      <c r="G683" s="1304"/>
      <c r="H683" s="518"/>
      <c r="J683" s="429"/>
      <c r="K683" s="39" t="s">
        <v>2484</v>
      </c>
      <c r="L683" s="39" t="s">
        <v>1854</v>
      </c>
    </row>
    <row r="684" spans="1:13" x14ac:dyDescent="0.2">
      <c r="A684" s="20" t="s">
        <v>813</v>
      </c>
      <c r="B684" s="1304"/>
      <c r="C684" s="1304"/>
      <c r="D684" s="1304"/>
      <c r="E684" s="1304"/>
      <c r="F684" s="1304"/>
      <c r="G684" s="1304"/>
      <c r="H684" s="518"/>
      <c r="J684" s="429"/>
      <c r="K684" s="39" t="s">
        <v>2485</v>
      </c>
      <c r="L684" s="39" t="s">
        <v>994</v>
      </c>
    </row>
    <row r="685" spans="1:13" x14ac:dyDescent="0.2">
      <c r="A685" s="20" t="s">
        <v>813</v>
      </c>
      <c r="B685" s="1304"/>
      <c r="C685" s="1304"/>
      <c r="D685" s="1304"/>
      <c r="E685" s="1304"/>
      <c r="F685" s="1304"/>
      <c r="G685" s="1304"/>
      <c r="H685" s="518"/>
      <c r="J685" s="429"/>
      <c r="K685" s="39" t="s">
        <v>2486</v>
      </c>
      <c r="L685" s="39" t="s">
        <v>994</v>
      </c>
      <c r="M685" s="39" t="s">
        <v>1847</v>
      </c>
    </row>
    <row r="686" spans="1:13" x14ac:dyDescent="0.2">
      <c r="A686" s="20" t="s">
        <v>813</v>
      </c>
      <c r="B686" s="1304"/>
      <c r="C686" s="1304"/>
      <c r="D686" s="1304"/>
      <c r="E686" s="1304"/>
      <c r="F686" s="1304"/>
      <c r="G686" s="1304"/>
      <c r="H686" s="518"/>
      <c r="J686" s="429"/>
      <c r="K686" s="39" t="s">
        <v>2487</v>
      </c>
      <c r="L686" s="39" t="s">
        <v>1854</v>
      </c>
    </row>
    <row r="687" spans="1:13" x14ac:dyDescent="0.2">
      <c r="A687" s="20" t="s">
        <v>813</v>
      </c>
      <c r="B687" s="1304"/>
      <c r="C687" s="1304"/>
      <c r="D687" s="1304"/>
      <c r="E687" s="1304"/>
      <c r="F687" s="1304"/>
      <c r="G687" s="1304"/>
      <c r="H687" s="518"/>
      <c r="J687" s="429"/>
      <c r="K687" s="39" t="s">
        <v>2488</v>
      </c>
      <c r="L687" s="39" t="s">
        <v>1854</v>
      </c>
    </row>
    <row r="688" spans="1:13" x14ac:dyDescent="0.2">
      <c r="A688" s="20" t="s">
        <v>813</v>
      </c>
      <c r="B688" s="1304"/>
      <c r="C688" s="1304"/>
      <c r="D688" s="1304"/>
      <c r="E688" s="1304"/>
      <c r="F688" s="1304"/>
      <c r="G688" s="1304"/>
      <c r="H688" s="518"/>
      <c r="J688" s="429"/>
      <c r="K688" s="39" t="s">
        <v>2489</v>
      </c>
      <c r="L688" s="39" t="s">
        <v>1854</v>
      </c>
    </row>
    <row r="689" spans="1:13" x14ac:dyDescent="0.2">
      <c r="A689" s="20" t="s">
        <v>813</v>
      </c>
      <c r="B689" s="1304"/>
      <c r="C689" s="1304"/>
      <c r="D689" s="1304"/>
      <c r="E689" s="1304"/>
      <c r="F689" s="1304"/>
      <c r="G689" s="1304"/>
      <c r="H689" s="518"/>
      <c r="J689" s="429"/>
      <c r="K689" s="39" t="s">
        <v>2490</v>
      </c>
      <c r="L689" s="39" t="s">
        <v>1844</v>
      </c>
    </row>
    <row r="690" spans="1:13" x14ac:dyDescent="0.2">
      <c r="A690" s="20" t="s">
        <v>813</v>
      </c>
      <c r="B690" s="1304"/>
      <c r="C690" s="1304"/>
      <c r="D690" s="1304"/>
      <c r="E690" s="1304"/>
      <c r="F690" s="1304"/>
      <c r="G690" s="1304"/>
      <c r="H690" s="518"/>
      <c r="J690" s="429"/>
      <c r="K690" s="39" t="s">
        <v>2491</v>
      </c>
      <c r="L690" s="39" t="s">
        <v>1844</v>
      </c>
    </row>
    <row r="691" spans="1:13" x14ac:dyDescent="0.2">
      <c r="A691" s="20" t="s">
        <v>813</v>
      </c>
      <c r="B691" s="1304"/>
      <c r="C691" s="1304"/>
      <c r="D691" s="1304"/>
      <c r="E691" s="1304"/>
      <c r="F691" s="1304"/>
      <c r="G691" s="1304"/>
      <c r="H691" s="518"/>
      <c r="J691" s="429"/>
      <c r="K691" s="39" t="s">
        <v>2492</v>
      </c>
      <c r="L691" s="39" t="s">
        <v>1844</v>
      </c>
    </row>
    <row r="692" spans="1:13" x14ac:dyDescent="0.2">
      <c r="A692" s="20" t="s">
        <v>813</v>
      </c>
      <c r="B692" s="1304"/>
      <c r="C692" s="1304"/>
      <c r="D692" s="1304"/>
      <c r="E692" s="1304"/>
      <c r="F692" s="1304"/>
      <c r="G692" s="1304"/>
      <c r="H692" s="518"/>
      <c r="J692" s="429"/>
      <c r="K692" s="39" t="s">
        <v>2493</v>
      </c>
      <c r="L692" s="39" t="s">
        <v>1844</v>
      </c>
    </row>
    <row r="693" spans="1:13" x14ac:dyDescent="0.2">
      <c r="A693" s="20" t="s">
        <v>813</v>
      </c>
      <c r="B693" s="1304"/>
      <c r="C693" s="1304"/>
      <c r="D693" s="1304"/>
      <c r="E693" s="1304"/>
      <c r="F693" s="1304"/>
      <c r="G693" s="1304"/>
      <c r="H693" s="518"/>
      <c r="J693" s="429"/>
      <c r="K693" s="39" t="s">
        <v>2494</v>
      </c>
      <c r="L693" s="39" t="s">
        <v>1844</v>
      </c>
    </row>
    <row r="694" spans="1:13" x14ac:dyDescent="0.2">
      <c r="A694" s="20" t="s">
        <v>813</v>
      </c>
      <c r="B694" s="1304"/>
      <c r="C694" s="1304"/>
      <c r="D694" s="1304"/>
      <c r="E694" s="1304"/>
      <c r="F694" s="1304"/>
      <c r="G694" s="1304"/>
      <c r="H694" s="518"/>
      <c r="J694" s="429"/>
      <c r="K694" s="39" t="s">
        <v>2495</v>
      </c>
      <c r="L694" s="39" t="s">
        <v>1844</v>
      </c>
    </row>
    <row r="695" spans="1:13" x14ac:dyDescent="0.2">
      <c r="A695" s="20" t="s">
        <v>813</v>
      </c>
      <c r="B695" s="1304"/>
      <c r="C695" s="1304"/>
      <c r="D695" s="1304"/>
      <c r="E695" s="1304"/>
      <c r="F695" s="1304"/>
      <c r="G695" s="1304"/>
      <c r="H695" s="518"/>
      <c r="J695" s="429"/>
      <c r="K695" s="39" t="s">
        <v>2496</v>
      </c>
      <c r="L695" s="39" t="s">
        <v>1844</v>
      </c>
    </row>
    <row r="696" spans="1:13" x14ac:dyDescent="0.2">
      <c r="A696" s="20" t="s">
        <v>813</v>
      </c>
      <c r="B696" s="1304"/>
      <c r="C696" s="1304"/>
      <c r="D696" s="1304"/>
      <c r="E696" s="1304"/>
      <c r="F696" s="1304"/>
      <c r="G696" s="1304"/>
      <c r="H696" s="518"/>
      <c r="J696" s="429"/>
      <c r="K696" s="39" t="s">
        <v>2497</v>
      </c>
      <c r="L696" s="39" t="s">
        <v>1844</v>
      </c>
    </row>
    <row r="697" spans="1:13" x14ac:dyDescent="0.2">
      <c r="A697" s="20" t="s">
        <v>813</v>
      </c>
      <c r="B697" s="1304"/>
      <c r="C697" s="1304"/>
      <c r="D697" s="1304"/>
      <c r="E697" s="1304"/>
      <c r="F697" s="1304"/>
      <c r="G697" s="1304"/>
      <c r="H697" s="518"/>
      <c r="J697" s="429"/>
      <c r="K697" s="39" t="s">
        <v>2498</v>
      </c>
      <c r="L697" s="39" t="s">
        <v>1844</v>
      </c>
    </row>
    <row r="698" spans="1:13" x14ac:dyDescent="0.2">
      <c r="A698" s="20" t="s">
        <v>813</v>
      </c>
      <c r="B698" s="1304"/>
      <c r="C698" s="1304"/>
      <c r="D698" s="1304"/>
      <c r="E698" s="1304"/>
      <c r="F698" s="1304"/>
      <c r="G698" s="1304"/>
      <c r="H698" s="518"/>
      <c r="J698" s="429"/>
      <c r="K698" s="39" t="s">
        <v>2499</v>
      </c>
      <c r="L698" s="39" t="s">
        <v>1844</v>
      </c>
      <c r="M698" s="39" t="s">
        <v>2500</v>
      </c>
    </row>
    <row r="699" spans="1:13" x14ac:dyDescent="0.2">
      <c r="A699" s="20" t="s">
        <v>813</v>
      </c>
      <c r="B699" s="1304"/>
      <c r="C699" s="1304"/>
      <c r="D699" s="1304"/>
      <c r="E699" s="1304"/>
      <c r="F699" s="1304"/>
      <c r="G699" s="1304"/>
      <c r="H699" s="518"/>
      <c r="J699" s="429"/>
      <c r="K699" s="39" t="s">
        <v>2501</v>
      </c>
      <c r="L699" s="39" t="s">
        <v>994</v>
      </c>
    </row>
    <row r="700" spans="1:13" x14ac:dyDescent="0.2">
      <c r="A700" s="20" t="s">
        <v>813</v>
      </c>
      <c r="B700" s="1304"/>
      <c r="C700" s="1304"/>
      <c r="D700" s="1304"/>
      <c r="E700" s="1304"/>
      <c r="F700" s="1304"/>
      <c r="G700" s="1304"/>
      <c r="H700" s="518"/>
      <c r="J700" s="429"/>
      <c r="K700" s="39" t="s">
        <v>2502</v>
      </c>
      <c r="L700" s="39" t="s">
        <v>1854</v>
      </c>
    </row>
    <row r="701" spans="1:13" x14ac:dyDescent="0.2">
      <c r="A701" s="20" t="s">
        <v>813</v>
      </c>
      <c r="B701" s="1304"/>
      <c r="C701" s="1304"/>
      <c r="D701" s="1304"/>
      <c r="E701" s="1304"/>
      <c r="F701" s="1304"/>
      <c r="G701" s="1304"/>
      <c r="H701" s="518"/>
      <c r="J701" s="429"/>
      <c r="K701" s="39" t="s">
        <v>2503</v>
      </c>
      <c r="L701" s="39" t="s">
        <v>1854</v>
      </c>
    </row>
    <row r="702" spans="1:13" x14ac:dyDescent="0.2">
      <c r="A702" s="20" t="s">
        <v>813</v>
      </c>
      <c r="B702" s="1304"/>
      <c r="C702" s="1304"/>
      <c r="D702" s="1304"/>
      <c r="E702" s="1304"/>
      <c r="F702" s="1304"/>
      <c r="G702" s="1304"/>
      <c r="H702" s="518"/>
      <c r="J702" s="429"/>
      <c r="K702" s="39" t="s">
        <v>2504</v>
      </c>
      <c r="L702" s="39" t="s">
        <v>1844</v>
      </c>
    </row>
    <row r="703" spans="1:13" x14ac:dyDescent="0.2">
      <c r="A703" s="32" t="s">
        <v>813</v>
      </c>
      <c r="B703" s="1304"/>
      <c r="C703" s="1304"/>
      <c r="D703" s="1304"/>
      <c r="E703" s="1304"/>
      <c r="F703" s="1304"/>
      <c r="G703" s="1304"/>
      <c r="H703" s="518"/>
      <c r="J703" s="429"/>
      <c r="K703" s="39" t="s">
        <v>2505</v>
      </c>
      <c r="L703" s="39" t="s">
        <v>1854</v>
      </c>
      <c r="M703" s="39" t="s">
        <v>1847</v>
      </c>
    </row>
    <row r="704" spans="1:13" x14ac:dyDescent="0.2">
      <c r="A704" s="20" t="s">
        <v>813</v>
      </c>
      <c r="B704" s="1304"/>
      <c r="C704" s="1304"/>
      <c r="D704" s="1304"/>
      <c r="E704" s="1304"/>
      <c r="F704" s="1304"/>
      <c r="G704" s="1304"/>
      <c r="H704" s="518"/>
      <c r="J704" s="429"/>
      <c r="K704" s="39" t="s">
        <v>2506</v>
      </c>
      <c r="L704" s="39" t="s">
        <v>1852</v>
      </c>
    </row>
    <row r="705" spans="1:12" x14ac:dyDescent="0.2">
      <c r="A705" s="20" t="s">
        <v>813</v>
      </c>
      <c r="B705" s="1304"/>
      <c r="C705" s="1304"/>
      <c r="D705" s="1304"/>
      <c r="E705" s="1304"/>
      <c r="F705" s="1304"/>
      <c r="G705" s="1304"/>
      <c r="H705" s="518"/>
      <c r="J705" s="429"/>
      <c r="K705" s="39" t="s">
        <v>2507</v>
      </c>
      <c r="L705" s="39" t="s">
        <v>1852</v>
      </c>
    </row>
    <row r="706" spans="1:12" x14ac:dyDescent="0.2">
      <c r="A706" s="20" t="s">
        <v>813</v>
      </c>
      <c r="B706" s="1304"/>
      <c r="C706" s="1304"/>
      <c r="D706" s="1304"/>
      <c r="E706" s="1304"/>
      <c r="F706" s="1304"/>
      <c r="G706" s="1304"/>
      <c r="H706" s="518"/>
      <c r="J706" s="429"/>
      <c r="K706" s="39" t="s">
        <v>2508</v>
      </c>
      <c r="L706" s="39" t="s">
        <v>1854</v>
      </c>
    </row>
    <row r="707" spans="1:12" x14ac:dyDescent="0.2">
      <c r="A707" s="20" t="s">
        <v>813</v>
      </c>
      <c r="B707" s="1304"/>
      <c r="C707" s="1304"/>
      <c r="D707" s="1304"/>
      <c r="E707" s="1304"/>
      <c r="F707" s="1304"/>
      <c r="G707" s="1304"/>
      <c r="H707" s="518"/>
      <c r="J707" s="429"/>
      <c r="K707" s="39" t="s">
        <v>2509</v>
      </c>
      <c r="L707" s="39" t="s">
        <v>1854</v>
      </c>
    </row>
    <row r="708" spans="1:12" x14ac:dyDescent="0.2">
      <c r="A708" s="20" t="s">
        <v>813</v>
      </c>
      <c r="B708" s="1304"/>
      <c r="C708" s="1304"/>
      <c r="D708" s="1304"/>
      <c r="E708" s="1304"/>
      <c r="F708" s="1304"/>
      <c r="G708" s="1304"/>
      <c r="H708" s="518"/>
      <c r="J708" s="429"/>
      <c r="K708" s="39" t="s">
        <v>2510</v>
      </c>
      <c r="L708" s="39" t="s">
        <v>1852</v>
      </c>
    </row>
    <row r="709" spans="1:12" x14ac:dyDescent="0.2">
      <c r="A709" s="20" t="s">
        <v>813</v>
      </c>
      <c r="B709" s="1304"/>
      <c r="C709" s="1304"/>
      <c r="D709" s="1304"/>
      <c r="E709" s="1304"/>
      <c r="F709" s="1304"/>
      <c r="G709" s="1304"/>
      <c r="H709" s="518"/>
      <c r="J709" s="429"/>
      <c r="K709" s="39" t="s">
        <v>2511</v>
      </c>
      <c r="L709" s="39" t="s">
        <v>1854</v>
      </c>
    </row>
    <row r="710" spans="1:12" x14ac:dyDescent="0.2">
      <c r="A710" s="20" t="s">
        <v>813</v>
      </c>
      <c r="B710" s="1304"/>
      <c r="C710" s="1304"/>
      <c r="D710" s="1304"/>
      <c r="E710" s="1304"/>
      <c r="F710" s="1304"/>
      <c r="G710" s="1304"/>
      <c r="H710" s="518"/>
      <c r="J710" s="429"/>
      <c r="K710" s="39" t="s">
        <v>2512</v>
      </c>
      <c r="L710" s="39" t="s">
        <v>1844</v>
      </c>
    </row>
    <row r="711" spans="1:12" x14ac:dyDescent="0.2">
      <c r="A711" s="20" t="s">
        <v>813</v>
      </c>
      <c r="B711" s="1304"/>
      <c r="C711" s="1304"/>
      <c r="D711" s="1304"/>
      <c r="E711" s="1304"/>
      <c r="F711" s="1304"/>
      <c r="G711" s="1304"/>
      <c r="H711" s="518"/>
      <c r="J711" s="429"/>
      <c r="K711" s="39" t="s">
        <v>2513</v>
      </c>
      <c r="L711" s="39" t="s">
        <v>1854</v>
      </c>
    </row>
    <row r="712" spans="1:12" x14ac:dyDescent="0.2">
      <c r="A712" s="20" t="s">
        <v>813</v>
      </c>
      <c r="B712" s="1304"/>
      <c r="C712" s="1304"/>
      <c r="D712" s="1304"/>
      <c r="E712" s="1304"/>
      <c r="F712" s="1304"/>
      <c r="G712" s="1304"/>
      <c r="H712" s="518"/>
      <c r="J712" s="429"/>
      <c r="K712" s="39" t="s">
        <v>2514</v>
      </c>
      <c r="L712" s="39" t="s">
        <v>1844</v>
      </c>
    </row>
    <row r="713" spans="1:12" x14ac:dyDescent="0.2">
      <c r="A713" s="20" t="s">
        <v>813</v>
      </c>
      <c r="B713" s="1304"/>
      <c r="C713" s="1304"/>
      <c r="D713" s="1304"/>
      <c r="E713" s="1304"/>
      <c r="F713" s="1304"/>
      <c r="G713" s="1304"/>
      <c r="H713" s="518"/>
      <c r="J713" s="429"/>
      <c r="K713" s="39" t="s">
        <v>2515</v>
      </c>
      <c r="L713" s="39" t="s">
        <v>1854</v>
      </c>
    </row>
    <row r="714" spans="1:12" x14ac:dyDescent="0.2">
      <c r="A714" s="20" t="s">
        <v>813</v>
      </c>
      <c r="B714" s="1304"/>
      <c r="C714" s="1304"/>
      <c r="D714" s="1304"/>
      <c r="E714" s="1304"/>
      <c r="F714" s="1304"/>
      <c r="G714" s="1304"/>
      <c r="H714" s="518"/>
      <c r="J714" s="429"/>
      <c r="K714" s="39" t="s">
        <v>2516</v>
      </c>
      <c r="L714" s="39" t="s">
        <v>1854</v>
      </c>
    </row>
    <row r="715" spans="1:12" x14ac:dyDescent="0.2">
      <c r="A715" s="20" t="s">
        <v>813</v>
      </c>
      <c r="B715" s="1304"/>
      <c r="C715" s="1304"/>
      <c r="D715" s="1304"/>
      <c r="E715" s="1304"/>
      <c r="F715" s="1304"/>
      <c r="G715" s="1304"/>
      <c r="H715" s="518"/>
      <c r="J715" s="429"/>
      <c r="K715" s="39" t="s">
        <v>2517</v>
      </c>
      <c r="L715" s="39" t="s">
        <v>1854</v>
      </c>
    </row>
    <row r="716" spans="1:12" ht="15" thickBot="1" x14ac:dyDescent="0.25">
      <c r="A716" s="20" t="s">
        <v>813</v>
      </c>
      <c r="B716" s="1304"/>
      <c r="C716" s="1304"/>
      <c r="D716" s="1304"/>
      <c r="E716" s="1304"/>
      <c r="F716" s="1304"/>
      <c r="G716" s="1304"/>
      <c r="H716" s="518"/>
      <c r="J716" s="429"/>
      <c r="K716" s="39" t="s">
        <v>2518</v>
      </c>
      <c r="L716" s="39" t="s">
        <v>1854</v>
      </c>
    </row>
    <row r="717" spans="1:12" s="67" customFormat="1" ht="15" thickTop="1" x14ac:dyDescent="0.2">
      <c r="A717" s="19" t="s">
        <v>868</v>
      </c>
      <c r="B717" s="568">
        <v>1234</v>
      </c>
      <c r="C717" s="568">
        <v>187</v>
      </c>
      <c r="D717" s="568">
        <v>-41</v>
      </c>
      <c r="E717" s="568">
        <v>-10</v>
      </c>
      <c r="F717" s="568">
        <f>SUM(D717+E717)</f>
        <v>-51</v>
      </c>
      <c r="G717" s="568">
        <v>20966</v>
      </c>
      <c r="H717" s="524">
        <v>21</v>
      </c>
      <c r="I717" s="19">
        <v>0</v>
      </c>
      <c r="J717" s="525">
        <v>21</v>
      </c>
      <c r="K717" s="67" t="s">
        <v>2519</v>
      </c>
      <c r="L717" s="67" t="s">
        <v>1844</v>
      </c>
    </row>
    <row r="718" spans="1:12" x14ac:dyDescent="0.2">
      <c r="A718" s="20" t="s">
        <v>868</v>
      </c>
      <c r="B718" s="1304"/>
      <c r="C718" s="1304"/>
      <c r="D718" s="1304"/>
      <c r="E718" s="1304"/>
      <c r="F718" s="1304"/>
      <c r="G718" s="1304"/>
      <c r="H718" s="518"/>
      <c r="J718" s="429"/>
      <c r="K718" s="126" t="s">
        <v>2520</v>
      </c>
      <c r="L718" s="126" t="s">
        <v>1862</v>
      </c>
    </row>
    <row r="719" spans="1:12" x14ac:dyDescent="0.2">
      <c r="A719" s="20" t="s">
        <v>868</v>
      </c>
      <c r="B719" s="1304"/>
      <c r="C719" s="1304"/>
      <c r="D719" s="1304"/>
      <c r="E719" s="1304"/>
      <c r="F719" s="1304"/>
      <c r="G719" s="1304"/>
      <c r="H719" s="518"/>
      <c r="J719" s="429"/>
      <c r="K719" s="126" t="s">
        <v>2521</v>
      </c>
      <c r="L719" s="126" t="s">
        <v>1844</v>
      </c>
    </row>
    <row r="720" spans="1:12" x14ac:dyDescent="0.2">
      <c r="A720" s="20" t="s">
        <v>868</v>
      </c>
      <c r="B720" s="1304"/>
      <c r="C720" s="1304"/>
      <c r="D720" s="1304"/>
      <c r="E720" s="1304"/>
      <c r="F720" s="1304"/>
      <c r="G720" s="1304"/>
      <c r="H720" s="518"/>
      <c r="J720" s="429"/>
      <c r="K720" s="126" t="s">
        <v>2522</v>
      </c>
      <c r="L720" s="126" t="s">
        <v>1854</v>
      </c>
    </row>
    <row r="721" spans="1:13" x14ac:dyDescent="0.2">
      <c r="A721" s="20" t="s">
        <v>868</v>
      </c>
      <c r="B721" s="1304"/>
      <c r="C721" s="1304"/>
      <c r="D721" s="1304"/>
      <c r="E721" s="1304"/>
      <c r="F721" s="1304"/>
      <c r="G721" s="1304"/>
      <c r="H721" s="518"/>
      <c r="J721" s="429"/>
      <c r="K721" s="126" t="s">
        <v>2523</v>
      </c>
      <c r="L721" s="126" t="s">
        <v>994</v>
      </c>
      <c r="M721" s="39" t="s">
        <v>1847</v>
      </c>
    </row>
    <row r="722" spans="1:13" x14ac:dyDescent="0.2">
      <c r="A722" s="20" t="s">
        <v>868</v>
      </c>
      <c r="B722" s="1304"/>
      <c r="C722" s="1304"/>
      <c r="D722" s="1304"/>
      <c r="E722" s="1304"/>
      <c r="F722" s="1304"/>
      <c r="G722" s="1304"/>
      <c r="H722" s="518"/>
      <c r="J722" s="429"/>
      <c r="K722" s="126" t="s">
        <v>2524</v>
      </c>
      <c r="L722" s="126" t="s">
        <v>1854</v>
      </c>
    </row>
    <row r="723" spans="1:13" x14ac:dyDescent="0.2">
      <c r="A723" s="20" t="s">
        <v>868</v>
      </c>
      <c r="B723" s="1304"/>
      <c r="C723" s="1304"/>
      <c r="D723" s="1304"/>
      <c r="E723" s="1304"/>
      <c r="F723" s="1304"/>
      <c r="G723" s="1304"/>
      <c r="H723" s="518"/>
      <c r="J723" s="429"/>
      <c r="K723" s="126" t="s">
        <v>2525</v>
      </c>
      <c r="L723" s="126" t="s">
        <v>1854</v>
      </c>
    </row>
    <row r="724" spans="1:13" x14ac:dyDescent="0.2">
      <c r="A724" s="20" t="s">
        <v>868</v>
      </c>
      <c r="B724" s="1304"/>
      <c r="C724" s="1304"/>
      <c r="D724" s="1304"/>
      <c r="E724" s="1304"/>
      <c r="F724" s="1304"/>
      <c r="G724" s="1304"/>
      <c r="H724" s="518"/>
      <c r="J724" s="429"/>
      <c r="K724" s="126" t="s">
        <v>2526</v>
      </c>
      <c r="L724" s="126" t="s">
        <v>1844</v>
      </c>
      <c r="M724" s="39" t="s">
        <v>2527</v>
      </c>
    </row>
    <row r="725" spans="1:13" x14ac:dyDescent="0.2">
      <c r="A725" s="32" t="s">
        <v>868</v>
      </c>
      <c r="B725" s="1304"/>
      <c r="C725" s="1304"/>
      <c r="D725" s="1304"/>
      <c r="E725" s="1304"/>
      <c r="F725" s="1304"/>
      <c r="G725" s="1304"/>
      <c r="H725" s="518"/>
      <c r="J725" s="429"/>
      <c r="K725" s="126" t="s">
        <v>2528</v>
      </c>
      <c r="L725" s="126" t="s">
        <v>1844</v>
      </c>
    </row>
    <row r="726" spans="1:13" x14ac:dyDescent="0.2">
      <c r="A726" s="32" t="s">
        <v>868</v>
      </c>
      <c r="B726" s="1304"/>
      <c r="C726" s="1304"/>
      <c r="D726" s="1304"/>
      <c r="E726" s="1304"/>
      <c r="F726" s="1304"/>
      <c r="G726" s="1304"/>
      <c r="H726" s="518"/>
      <c r="J726" s="429"/>
      <c r="K726" s="126" t="s">
        <v>2529</v>
      </c>
      <c r="L726" s="126" t="s">
        <v>1856</v>
      </c>
    </row>
    <row r="727" spans="1:13" x14ac:dyDescent="0.2">
      <c r="A727" s="20" t="s">
        <v>868</v>
      </c>
      <c r="B727" s="1304"/>
      <c r="C727" s="1304"/>
      <c r="D727" s="1304"/>
      <c r="E727" s="1304"/>
      <c r="F727" s="1304"/>
      <c r="G727" s="1304"/>
      <c r="H727" s="518"/>
      <c r="J727" s="429"/>
      <c r="K727" s="126" t="s">
        <v>2530</v>
      </c>
      <c r="L727" s="126" t="s">
        <v>1856</v>
      </c>
    </row>
    <row r="728" spans="1:13" x14ac:dyDescent="0.2">
      <c r="A728" s="32" t="s">
        <v>868</v>
      </c>
      <c r="B728" s="1304"/>
      <c r="C728" s="1304"/>
      <c r="D728" s="1304"/>
      <c r="E728" s="1304"/>
      <c r="F728" s="1304"/>
      <c r="G728" s="1304"/>
      <c r="H728" s="518"/>
      <c r="J728" s="429"/>
      <c r="K728" s="126" t="s">
        <v>2531</v>
      </c>
      <c r="L728" s="126" t="s">
        <v>1844</v>
      </c>
    </row>
    <row r="729" spans="1:13" x14ac:dyDescent="0.2">
      <c r="A729" s="20" t="s">
        <v>868</v>
      </c>
      <c r="B729" s="1304"/>
      <c r="C729" s="1304"/>
      <c r="D729" s="1304"/>
      <c r="E729" s="1304"/>
      <c r="F729" s="1304"/>
      <c r="G729" s="1304"/>
      <c r="H729" s="518"/>
      <c r="J729" s="429"/>
      <c r="K729" s="126" t="s">
        <v>2532</v>
      </c>
      <c r="L729" s="126" t="s">
        <v>1844</v>
      </c>
    </row>
    <row r="730" spans="1:13" x14ac:dyDescent="0.2">
      <c r="A730" s="20" t="s">
        <v>868</v>
      </c>
      <c r="B730" s="1304"/>
      <c r="C730" s="1304"/>
      <c r="D730" s="1304"/>
      <c r="E730" s="1304"/>
      <c r="F730" s="1304"/>
      <c r="G730" s="1304"/>
      <c r="H730" s="518"/>
      <c r="J730" s="429"/>
      <c r="K730" s="126" t="s">
        <v>2533</v>
      </c>
      <c r="L730" s="126" t="s">
        <v>1854</v>
      </c>
    </row>
    <row r="731" spans="1:13" x14ac:dyDescent="0.2">
      <c r="A731" s="20" t="s">
        <v>868</v>
      </c>
      <c r="B731" s="1304"/>
      <c r="C731" s="1304"/>
      <c r="D731" s="1304"/>
      <c r="E731" s="1304"/>
      <c r="F731" s="1304"/>
      <c r="G731" s="1304"/>
      <c r="H731" s="518"/>
      <c r="J731" s="429"/>
      <c r="K731" s="126" t="s">
        <v>2534</v>
      </c>
      <c r="L731" s="126" t="s">
        <v>1856</v>
      </c>
    </row>
    <row r="732" spans="1:13" x14ac:dyDescent="0.2">
      <c r="A732" s="32" t="s">
        <v>868</v>
      </c>
      <c r="B732" s="1304"/>
      <c r="C732" s="1304"/>
      <c r="D732" s="1304"/>
      <c r="E732" s="1304"/>
      <c r="F732" s="1304"/>
      <c r="G732" s="1304"/>
      <c r="H732" s="518"/>
      <c r="J732" s="429"/>
      <c r="K732" s="126" t="s">
        <v>2535</v>
      </c>
      <c r="L732" s="126" t="s">
        <v>1846</v>
      </c>
    </row>
    <row r="733" spans="1:13" x14ac:dyDescent="0.2">
      <c r="A733" s="20" t="s">
        <v>868</v>
      </c>
      <c r="B733" s="1304"/>
      <c r="C733" s="1304"/>
      <c r="D733" s="1304"/>
      <c r="E733" s="1304"/>
      <c r="F733" s="1304"/>
      <c r="G733" s="1304"/>
      <c r="H733" s="518"/>
      <c r="J733" s="429"/>
      <c r="K733" s="126" t="s">
        <v>2536</v>
      </c>
      <c r="L733" s="126" t="s">
        <v>994</v>
      </c>
      <c r="M733" s="39" t="s">
        <v>1847</v>
      </c>
    </row>
    <row r="734" spans="1:13" x14ac:dyDescent="0.2">
      <c r="A734" s="20" t="s">
        <v>868</v>
      </c>
      <c r="B734" s="1304"/>
      <c r="C734" s="1304"/>
      <c r="D734" s="1304"/>
      <c r="E734" s="1304"/>
      <c r="F734" s="1304"/>
      <c r="G734" s="1304"/>
      <c r="H734" s="518"/>
      <c r="J734" s="429"/>
      <c r="K734" s="126" t="s">
        <v>2537</v>
      </c>
      <c r="L734" s="126" t="s">
        <v>990</v>
      </c>
    </row>
    <row r="735" spans="1:13" x14ac:dyDescent="0.2">
      <c r="A735" s="20" t="s">
        <v>868</v>
      </c>
      <c r="B735" s="1304"/>
      <c r="C735" s="1304"/>
      <c r="D735" s="1304"/>
      <c r="E735" s="1304"/>
      <c r="F735" s="1304"/>
      <c r="G735" s="1304"/>
      <c r="H735" s="518"/>
      <c r="J735" s="429"/>
      <c r="K735" s="126" t="s">
        <v>5014</v>
      </c>
      <c r="L735" s="126" t="s">
        <v>990</v>
      </c>
    </row>
    <row r="736" spans="1:13" ht="15" thickBot="1" x14ac:dyDescent="0.25">
      <c r="A736" s="20" t="s">
        <v>868</v>
      </c>
      <c r="B736" s="1304"/>
      <c r="C736" s="1304"/>
      <c r="D736" s="1304"/>
      <c r="E736" s="1304"/>
      <c r="F736" s="1304"/>
      <c r="G736" s="1304"/>
      <c r="H736" s="518"/>
      <c r="J736" s="429"/>
      <c r="K736" s="126" t="s">
        <v>2538</v>
      </c>
      <c r="L736" s="126" t="s">
        <v>1856</v>
      </c>
    </row>
    <row r="737" spans="1:36" s="67" customFormat="1" ht="15.75" thickTop="1" thickBot="1" x14ac:dyDescent="0.25">
      <c r="A737" s="32" t="s">
        <v>868</v>
      </c>
      <c r="B737" s="566"/>
      <c r="C737" s="566"/>
      <c r="D737" s="566"/>
      <c r="E737" s="566"/>
      <c r="F737" s="566"/>
      <c r="G737" s="566"/>
      <c r="H737" s="518"/>
      <c r="I737" s="32"/>
      <c r="J737" s="429"/>
      <c r="K737" s="126" t="s">
        <v>2539</v>
      </c>
      <c r="L737" s="126" t="s">
        <v>1856</v>
      </c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</row>
    <row r="738" spans="1:36" s="67" customFormat="1" ht="15.75" thickTop="1" thickBot="1" x14ac:dyDescent="0.25">
      <c r="A738" s="19" t="s">
        <v>873</v>
      </c>
      <c r="B738" s="568">
        <v>51</v>
      </c>
      <c r="C738" s="568">
        <v>-34</v>
      </c>
      <c r="D738" s="568">
        <v>0</v>
      </c>
      <c r="E738" s="568">
        <v>8</v>
      </c>
      <c r="F738" s="568">
        <f>SUM(D738+E738)</f>
        <v>8</v>
      </c>
      <c r="G738" s="568">
        <v>756</v>
      </c>
      <c r="H738" s="524">
        <v>1</v>
      </c>
      <c r="I738" s="19">
        <v>0</v>
      </c>
      <c r="J738" s="525">
        <v>1</v>
      </c>
      <c r="K738" s="67" t="s">
        <v>2540</v>
      </c>
      <c r="L738" s="67" t="s">
        <v>994</v>
      </c>
    </row>
    <row r="739" spans="1:36" s="67" customFormat="1" ht="15" thickTop="1" x14ac:dyDescent="0.2">
      <c r="A739" s="19" t="s">
        <v>875</v>
      </c>
      <c r="B739" s="568">
        <v>93</v>
      </c>
      <c r="C739" s="568">
        <v>9</v>
      </c>
      <c r="D739" s="568">
        <v>0</v>
      </c>
      <c r="E739" s="568">
        <v>3</v>
      </c>
      <c r="F739" s="568">
        <f>SUM(D739+E739)</f>
        <v>3</v>
      </c>
      <c r="G739" s="568">
        <v>1301</v>
      </c>
      <c r="H739" s="524">
        <v>2</v>
      </c>
      <c r="I739" s="19">
        <v>0</v>
      </c>
      <c r="J739" s="525">
        <v>2</v>
      </c>
      <c r="K739" s="67" t="s">
        <v>2541</v>
      </c>
      <c r="L739" s="67" t="s">
        <v>1844</v>
      </c>
    </row>
    <row r="740" spans="1:36" ht="15.75" customHeight="1" thickBot="1" x14ac:dyDescent="0.25">
      <c r="A740" s="20" t="s">
        <v>875</v>
      </c>
      <c r="B740" s="1304"/>
      <c r="C740" s="1304"/>
      <c r="D740" s="1304"/>
      <c r="E740" s="1304"/>
      <c r="F740" s="1304"/>
      <c r="G740" s="1304"/>
      <c r="H740" s="518"/>
      <c r="J740" s="429"/>
      <c r="K740" s="126" t="s">
        <v>2542</v>
      </c>
      <c r="L740" s="126" t="s">
        <v>994</v>
      </c>
    </row>
    <row r="741" spans="1:36" s="2932" customFormat="1" ht="15" thickTop="1" x14ac:dyDescent="0.2">
      <c r="A741" s="43" t="s">
        <v>878</v>
      </c>
      <c r="B741" s="571">
        <v>142</v>
      </c>
      <c r="C741" s="571">
        <v>110</v>
      </c>
      <c r="D741" s="571">
        <v>0</v>
      </c>
      <c r="E741" s="571">
        <v>15</v>
      </c>
      <c r="F741" s="571">
        <f>SUM(D741+E741)</f>
        <v>15</v>
      </c>
      <c r="G741" s="571">
        <v>376</v>
      </c>
      <c r="H741" s="2514">
        <v>4</v>
      </c>
      <c r="I741" s="155">
        <v>0</v>
      </c>
      <c r="J741" s="3046">
        <v>4</v>
      </c>
      <c r="K741" s="2932" t="s">
        <v>2543</v>
      </c>
      <c r="L741" s="2932" t="s">
        <v>1852</v>
      </c>
    </row>
    <row r="742" spans="1:36" x14ac:dyDescent="0.2">
      <c r="A742" s="20" t="s">
        <v>878</v>
      </c>
      <c r="B742" s="1304"/>
      <c r="C742" s="1304"/>
      <c r="D742" s="1304"/>
      <c r="E742" s="1304"/>
      <c r="F742" s="1304"/>
      <c r="G742" s="1304"/>
      <c r="H742" s="518"/>
      <c r="J742" s="429"/>
      <c r="K742" s="126" t="s">
        <v>2544</v>
      </c>
      <c r="L742" s="126" t="s">
        <v>1852</v>
      </c>
    </row>
    <row r="743" spans="1:36" x14ac:dyDescent="0.2">
      <c r="A743" s="32" t="s">
        <v>878</v>
      </c>
      <c r="B743" s="1304"/>
      <c r="C743" s="1304"/>
      <c r="D743" s="1304"/>
      <c r="E743" s="1304"/>
      <c r="F743" s="1304"/>
      <c r="G743" s="1304"/>
      <c r="H743" s="518"/>
      <c r="J743" s="429"/>
      <c r="K743" s="126" t="s">
        <v>2545</v>
      </c>
      <c r="L743" s="126" t="s">
        <v>994</v>
      </c>
    </row>
    <row r="744" spans="1:36" ht="15" thickBot="1" x14ac:dyDescent="0.25">
      <c r="A744" s="20" t="s">
        <v>878</v>
      </c>
      <c r="B744" s="1304"/>
      <c r="C744" s="1304"/>
      <c r="D744" s="1304"/>
      <c r="E744" s="1304"/>
      <c r="F744" s="1304"/>
      <c r="G744" s="1304"/>
      <c r="H744" s="518"/>
      <c r="J744" s="429"/>
      <c r="K744" s="126" t="s">
        <v>2546</v>
      </c>
      <c r="L744" s="126" t="s">
        <v>994</v>
      </c>
    </row>
    <row r="745" spans="1:36" s="67" customFormat="1" ht="15" thickTop="1" x14ac:dyDescent="0.2">
      <c r="A745" s="19" t="s">
        <v>886</v>
      </c>
      <c r="B745" s="568">
        <v>15</v>
      </c>
      <c r="C745" s="568">
        <v>11</v>
      </c>
      <c r="D745" s="568">
        <v>-3</v>
      </c>
      <c r="E745" s="568">
        <v>2</v>
      </c>
      <c r="F745" s="568">
        <f>SUM(D745+E745)</f>
        <v>-1</v>
      </c>
      <c r="G745" s="568">
        <v>103</v>
      </c>
      <c r="H745" s="524">
        <v>5</v>
      </c>
      <c r="I745" s="19">
        <v>0</v>
      </c>
      <c r="J745" s="525">
        <v>5</v>
      </c>
      <c r="K745" s="67" t="s">
        <v>2444</v>
      </c>
      <c r="L745" s="67" t="s">
        <v>1844</v>
      </c>
    </row>
    <row r="746" spans="1:36" x14ac:dyDescent="0.2">
      <c r="A746" s="20" t="s">
        <v>886</v>
      </c>
      <c r="B746" s="1304"/>
      <c r="C746" s="1304"/>
      <c r="D746" s="1304"/>
      <c r="E746" s="1304"/>
      <c r="F746" s="1304"/>
      <c r="G746" s="1304"/>
      <c r="H746" s="518"/>
      <c r="J746" s="429"/>
      <c r="K746" s="126" t="s">
        <v>2547</v>
      </c>
      <c r="L746" s="126" t="s">
        <v>994</v>
      </c>
    </row>
    <row r="747" spans="1:36" x14ac:dyDescent="0.2">
      <c r="A747" s="20" t="s">
        <v>886</v>
      </c>
      <c r="B747" s="1304"/>
      <c r="C747" s="1304"/>
      <c r="D747" s="1304"/>
      <c r="E747" s="1304"/>
      <c r="F747" s="1304"/>
      <c r="G747" s="1304"/>
      <c r="H747" s="518"/>
      <c r="J747" s="429"/>
      <c r="K747" s="126" t="s">
        <v>2548</v>
      </c>
      <c r="L747" s="126" t="s">
        <v>1844</v>
      </c>
    </row>
    <row r="748" spans="1:36" x14ac:dyDescent="0.2">
      <c r="A748" s="32" t="s">
        <v>886</v>
      </c>
      <c r="B748" s="1304"/>
      <c r="C748" s="1304"/>
      <c r="D748" s="1304"/>
      <c r="E748" s="1304"/>
      <c r="F748" s="1304"/>
      <c r="G748" s="1304"/>
      <c r="H748" s="518"/>
      <c r="J748" s="429"/>
      <c r="K748" s="126" t="s">
        <v>2549</v>
      </c>
      <c r="L748" s="126" t="s">
        <v>1844</v>
      </c>
    </row>
    <row r="749" spans="1:36" ht="15" thickBot="1" x14ac:dyDescent="0.25">
      <c r="A749" s="20" t="s">
        <v>886</v>
      </c>
      <c r="B749" s="1304"/>
      <c r="C749" s="1304"/>
      <c r="D749" s="1304"/>
      <c r="E749" s="1304"/>
      <c r="F749" s="1304"/>
      <c r="G749" s="1304"/>
      <c r="H749" s="518"/>
      <c r="J749" s="429"/>
      <c r="K749" s="126" t="s">
        <v>2550</v>
      </c>
      <c r="L749" s="39" t="s">
        <v>1862</v>
      </c>
    </row>
    <row r="750" spans="1:36" s="67" customFormat="1" ht="15" thickTop="1" x14ac:dyDescent="0.2">
      <c r="A750" s="19" t="s">
        <v>2551</v>
      </c>
      <c r="B750" s="568">
        <v>108</v>
      </c>
      <c r="C750" s="568">
        <v>44</v>
      </c>
      <c r="D750" s="568">
        <v>-4</v>
      </c>
      <c r="E750" s="568">
        <v>-4</v>
      </c>
      <c r="F750" s="568">
        <f>SUM(D750+E750)</f>
        <v>-8</v>
      </c>
      <c r="G750" s="568">
        <v>837</v>
      </c>
      <c r="H750" s="524">
        <v>3</v>
      </c>
      <c r="I750" s="19">
        <v>0</v>
      </c>
      <c r="J750" s="525">
        <v>3</v>
      </c>
      <c r="K750" s="67" t="s">
        <v>2552</v>
      </c>
      <c r="L750" s="67" t="s">
        <v>1844</v>
      </c>
    </row>
    <row r="751" spans="1:36" x14ac:dyDescent="0.2">
      <c r="A751" s="20" t="s">
        <v>2551</v>
      </c>
      <c r="B751" s="1304"/>
      <c r="C751" s="1304"/>
      <c r="D751" s="1304"/>
      <c r="E751" s="1304"/>
      <c r="F751" s="1304"/>
      <c r="G751" s="1304"/>
      <c r="H751" s="518"/>
      <c r="J751" s="429"/>
      <c r="K751" s="126" t="s">
        <v>2553</v>
      </c>
      <c r="L751" s="126" t="s">
        <v>1844</v>
      </c>
    </row>
    <row r="752" spans="1:36" ht="15" thickBot="1" x14ac:dyDescent="0.25">
      <c r="A752" s="20" t="s">
        <v>2551</v>
      </c>
      <c r="B752" s="1304"/>
      <c r="C752" s="1304"/>
      <c r="D752" s="1304"/>
      <c r="E752" s="1304"/>
      <c r="F752" s="1304"/>
      <c r="G752" s="1304"/>
      <c r="H752" s="518"/>
      <c r="J752" s="429"/>
      <c r="K752" s="126" t="s">
        <v>2554</v>
      </c>
      <c r="L752" s="126" t="s">
        <v>994</v>
      </c>
      <c r="M752" s="39" t="s">
        <v>1847</v>
      </c>
    </row>
    <row r="753" spans="1:13" s="67" customFormat="1" ht="15" thickTop="1" x14ac:dyDescent="0.2">
      <c r="A753" s="19" t="s">
        <v>890</v>
      </c>
      <c r="B753" s="568">
        <v>54</v>
      </c>
      <c r="C753" s="568">
        <v>30</v>
      </c>
      <c r="D753" s="568">
        <v>-3</v>
      </c>
      <c r="E753" s="568">
        <v>-4</v>
      </c>
      <c r="F753" s="568">
        <f>SUM(D753+E753)</f>
        <v>-7</v>
      </c>
      <c r="G753" s="568">
        <v>124</v>
      </c>
      <c r="H753" s="524">
        <v>4</v>
      </c>
      <c r="I753" s="19">
        <v>0</v>
      </c>
      <c r="J753" s="525">
        <v>4</v>
      </c>
      <c r="K753" s="67" t="s">
        <v>2555</v>
      </c>
      <c r="L753" s="67" t="s">
        <v>1844</v>
      </c>
      <c r="M753" s="67" t="s">
        <v>1847</v>
      </c>
    </row>
    <row r="754" spans="1:13" x14ac:dyDescent="0.2">
      <c r="A754" s="20" t="s">
        <v>890</v>
      </c>
      <c r="B754" s="1304"/>
      <c r="C754" s="1304"/>
      <c r="D754" s="1304"/>
      <c r="E754" s="1304"/>
      <c r="F754" s="1304"/>
      <c r="G754" s="1304"/>
      <c r="H754" s="518"/>
      <c r="J754" s="429"/>
      <c r="K754" s="126" t="s">
        <v>2556</v>
      </c>
      <c r="L754" s="126" t="s">
        <v>1844</v>
      </c>
    </row>
    <row r="755" spans="1:13" x14ac:dyDescent="0.2">
      <c r="A755" s="20" t="s">
        <v>890</v>
      </c>
      <c r="B755" s="1304"/>
      <c r="C755" s="1304"/>
      <c r="D755" s="1304"/>
      <c r="E755" s="1304"/>
      <c r="F755" s="1304"/>
      <c r="G755" s="1304"/>
      <c r="H755" s="518"/>
      <c r="J755" s="429"/>
      <c r="K755" s="126" t="s">
        <v>2557</v>
      </c>
      <c r="L755" s="126" t="s">
        <v>1844</v>
      </c>
    </row>
    <row r="756" spans="1:13" ht="15" thickBot="1" x14ac:dyDescent="0.25">
      <c r="A756" s="20" t="s">
        <v>890</v>
      </c>
      <c r="B756" s="1304"/>
      <c r="C756" s="1304"/>
      <c r="D756" s="1304"/>
      <c r="E756" s="1304"/>
      <c r="F756" s="1304"/>
      <c r="G756" s="1304"/>
      <c r="H756" s="518"/>
      <c r="J756" s="429"/>
      <c r="K756" s="126" t="s">
        <v>2558</v>
      </c>
      <c r="L756" s="126" t="s">
        <v>1844</v>
      </c>
    </row>
    <row r="757" spans="1:13" s="2932" customFormat="1" ht="15" thickTop="1" x14ac:dyDescent="0.2">
      <c r="A757" s="43" t="s">
        <v>898</v>
      </c>
      <c r="B757" s="571">
        <v>232</v>
      </c>
      <c r="C757" s="571">
        <v>36</v>
      </c>
      <c r="D757" s="571">
        <v>-3</v>
      </c>
      <c r="E757" s="571">
        <v>0</v>
      </c>
      <c r="F757" s="571">
        <f>SUM(D757+E757)</f>
        <v>-3</v>
      </c>
      <c r="G757" s="571">
        <v>709</v>
      </c>
      <c r="H757" s="2514">
        <v>8</v>
      </c>
      <c r="I757" s="155">
        <v>0</v>
      </c>
      <c r="J757" s="3046">
        <v>8</v>
      </c>
      <c r="K757" s="2932" t="s">
        <v>2559</v>
      </c>
      <c r="L757" s="2932" t="s">
        <v>1844</v>
      </c>
    </row>
    <row r="758" spans="1:13" x14ac:dyDescent="0.2">
      <c r="A758" s="20" t="s">
        <v>898</v>
      </c>
      <c r="B758" s="1304"/>
      <c r="C758" s="1304"/>
      <c r="D758" s="1304"/>
      <c r="E758" s="1304"/>
      <c r="F758" s="1304"/>
      <c r="G758" s="1304"/>
      <c r="H758" s="518"/>
      <c r="J758" s="429"/>
      <c r="K758" s="126" t="s">
        <v>2560</v>
      </c>
      <c r="L758" s="126" t="s">
        <v>1852</v>
      </c>
    </row>
    <row r="759" spans="1:13" x14ac:dyDescent="0.2">
      <c r="A759" s="32" t="s">
        <v>898</v>
      </c>
      <c r="B759" s="1304"/>
      <c r="C759" s="1304"/>
      <c r="D759" s="1304"/>
      <c r="E759" s="1304"/>
      <c r="F759" s="1304"/>
      <c r="G759" s="1304"/>
      <c r="H759" s="518"/>
      <c r="J759" s="429"/>
      <c r="K759" s="126" t="s">
        <v>2561</v>
      </c>
      <c r="L759" s="126" t="s">
        <v>1844</v>
      </c>
    </row>
    <row r="760" spans="1:13" x14ac:dyDescent="0.2">
      <c r="A760" s="20" t="s">
        <v>898</v>
      </c>
      <c r="B760" s="1304"/>
      <c r="C760" s="1304"/>
      <c r="D760" s="1304"/>
      <c r="E760" s="1304"/>
      <c r="F760" s="1304"/>
      <c r="G760" s="1304"/>
      <c r="H760" s="518"/>
      <c r="J760" s="429"/>
      <c r="K760" s="126" t="s">
        <v>5015</v>
      </c>
      <c r="L760" s="126" t="s">
        <v>994</v>
      </c>
    </row>
    <row r="761" spans="1:13" x14ac:dyDescent="0.2">
      <c r="A761" s="32" t="s">
        <v>898</v>
      </c>
      <c r="B761" s="1304"/>
      <c r="C761" s="1304"/>
      <c r="D761" s="1304"/>
      <c r="E761" s="1304"/>
      <c r="F761" s="1304"/>
      <c r="G761" s="1304"/>
      <c r="H761" s="518"/>
      <c r="J761" s="429"/>
      <c r="K761" s="126" t="s">
        <v>2562</v>
      </c>
      <c r="L761" s="126" t="s">
        <v>1844</v>
      </c>
    </row>
    <row r="762" spans="1:13" x14ac:dyDescent="0.2">
      <c r="A762" s="32" t="s">
        <v>898</v>
      </c>
      <c r="B762" s="1304"/>
      <c r="C762" s="1304"/>
      <c r="D762" s="1304"/>
      <c r="E762" s="1304"/>
      <c r="F762" s="1304"/>
      <c r="G762" s="1304"/>
      <c r="H762" s="518"/>
      <c r="J762" s="429"/>
      <c r="K762" s="126" t="s">
        <v>2563</v>
      </c>
      <c r="L762" s="126" t="s">
        <v>994</v>
      </c>
    </row>
    <row r="763" spans="1:13" x14ac:dyDescent="0.2">
      <c r="A763" s="32" t="s">
        <v>898</v>
      </c>
      <c r="B763" s="1304"/>
      <c r="C763" s="1304"/>
      <c r="D763" s="1304"/>
      <c r="E763" s="1304"/>
      <c r="F763" s="1304"/>
      <c r="G763" s="1304"/>
      <c r="H763" s="518"/>
      <c r="J763" s="429"/>
      <c r="K763" s="126" t="s">
        <v>2564</v>
      </c>
      <c r="L763" s="126" t="s">
        <v>994</v>
      </c>
      <c r="M763" s="39" t="s">
        <v>1847</v>
      </c>
    </row>
    <row r="764" spans="1:13" ht="15" thickBot="1" x14ac:dyDescent="0.25">
      <c r="A764" s="32" t="s">
        <v>898</v>
      </c>
      <c r="B764" s="1304"/>
      <c r="C764" s="1304"/>
      <c r="D764" s="1304"/>
      <c r="E764" s="1304"/>
      <c r="F764" s="1304"/>
      <c r="G764" s="1304"/>
      <c r="H764" s="518"/>
      <c r="J764" s="429"/>
      <c r="K764" s="126" t="s">
        <v>2565</v>
      </c>
      <c r="L764" s="126" t="s">
        <v>994</v>
      </c>
    </row>
    <row r="765" spans="1:13" s="67" customFormat="1" ht="15" thickTop="1" x14ac:dyDescent="0.2">
      <c r="A765" s="19" t="s">
        <v>906</v>
      </c>
      <c r="B765" s="568">
        <v>32</v>
      </c>
      <c r="C765" s="568">
        <v>21</v>
      </c>
      <c r="D765" s="568">
        <v>-3</v>
      </c>
      <c r="E765" s="568">
        <v>-1</v>
      </c>
      <c r="F765" s="568">
        <f>SUM(D765+E765)</f>
        <v>-4</v>
      </c>
      <c r="G765" s="568">
        <v>31</v>
      </c>
      <c r="H765" s="524">
        <v>2</v>
      </c>
      <c r="I765" s="19">
        <v>0</v>
      </c>
      <c r="J765" s="525">
        <v>2</v>
      </c>
      <c r="K765" s="67" t="s">
        <v>2566</v>
      </c>
      <c r="L765" s="67" t="s">
        <v>1852</v>
      </c>
    </row>
    <row r="766" spans="1:13" ht="15" thickBot="1" x14ac:dyDescent="0.25">
      <c r="A766" s="20" t="s">
        <v>906</v>
      </c>
      <c r="B766" s="1304"/>
      <c r="C766" s="1304"/>
      <c r="D766" s="1304"/>
      <c r="E766" s="1304"/>
      <c r="F766" s="1304"/>
      <c r="G766" s="1304"/>
      <c r="H766" s="518"/>
      <c r="J766" s="429"/>
      <c r="K766" s="126" t="s">
        <v>2567</v>
      </c>
      <c r="L766" s="126" t="s">
        <v>994</v>
      </c>
    </row>
    <row r="767" spans="1:13" s="67" customFormat="1" ht="15.75" thickTop="1" thickBot="1" x14ac:dyDescent="0.25">
      <c r="A767" s="19" t="s">
        <v>2568</v>
      </c>
      <c r="B767" s="568">
        <v>21</v>
      </c>
      <c r="C767" s="568">
        <v>6</v>
      </c>
      <c r="D767" s="568">
        <v>-1</v>
      </c>
      <c r="E767" s="568">
        <v>0</v>
      </c>
      <c r="F767" s="568">
        <f>SUM(D767+E767)</f>
        <v>-1</v>
      </c>
      <c r="G767" s="568">
        <v>195</v>
      </c>
      <c r="H767" s="524">
        <v>1</v>
      </c>
      <c r="I767" s="19">
        <v>0</v>
      </c>
      <c r="J767" s="525">
        <v>1</v>
      </c>
      <c r="K767" s="127" t="s">
        <v>2569</v>
      </c>
      <c r="L767" s="127" t="s">
        <v>994</v>
      </c>
    </row>
    <row r="768" spans="1:13" s="92" customFormat="1" ht="15.75" thickTop="1" thickBot="1" x14ac:dyDescent="0.25">
      <c r="A768" s="42" t="s">
        <v>911</v>
      </c>
      <c r="B768" s="572">
        <v>0</v>
      </c>
      <c r="C768" s="572">
        <v>0</v>
      </c>
      <c r="D768" s="572">
        <v>0</v>
      </c>
      <c r="E768" s="572">
        <v>0</v>
      </c>
      <c r="F768" s="572">
        <f>SUM(D768+E768)</f>
        <v>0</v>
      </c>
      <c r="G768" s="572">
        <v>0</v>
      </c>
      <c r="H768" s="528">
        <v>1</v>
      </c>
      <c r="I768" s="42">
        <v>0</v>
      </c>
      <c r="J768" s="529">
        <v>1</v>
      </c>
      <c r="K768" s="128" t="s">
        <v>2570</v>
      </c>
      <c r="L768" s="128" t="s">
        <v>994</v>
      </c>
    </row>
    <row r="769" spans="1:13" s="92" customFormat="1" ht="15.75" thickTop="1" thickBot="1" x14ac:dyDescent="0.25">
      <c r="A769" s="42" t="s">
        <v>913</v>
      </c>
      <c r="B769" s="572">
        <v>91</v>
      </c>
      <c r="C769" s="572">
        <v>34</v>
      </c>
      <c r="D769" s="572">
        <v>-12</v>
      </c>
      <c r="E769" s="572">
        <v>-2</v>
      </c>
      <c r="F769" s="572">
        <f>SUM(D769+E769)</f>
        <v>-14</v>
      </c>
      <c r="G769" s="572">
        <v>1229</v>
      </c>
      <c r="H769" s="528">
        <v>1</v>
      </c>
      <c r="I769" s="42">
        <v>0</v>
      </c>
      <c r="J769" s="529">
        <v>1</v>
      </c>
      <c r="K769" s="128" t="s">
        <v>2571</v>
      </c>
      <c r="L769" s="128" t="s">
        <v>994</v>
      </c>
    </row>
    <row r="770" spans="1:13" s="67" customFormat="1" ht="15" thickTop="1" x14ac:dyDescent="0.2">
      <c r="A770" s="19" t="s">
        <v>915</v>
      </c>
      <c r="B770" s="568">
        <v>22</v>
      </c>
      <c r="C770" s="568">
        <v>3</v>
      </c>
      <c r="D770" s="568">
        <v>0</v>
      </c>
      <c r="E770" s="568">
        <v>0</v>
      </c>
      <c r="F770" s="568">
        <f>SUM(D770+E770)</f>
        <v>0</v>
      </c>
      <c r="G770" s="568">
        <v>125</v>
      </c>
      <c r="H770" s="524">
        <v>2</v>
      </c>
      <c r="I770" s="19">
        <v>0</v>
      </c>
      <c r="J770" s="525">
        <v>2</v>
      </c>
      <c r="K770" s="127" t="s">
        <v>2572</v>
      </c>
      <c r="L770" s="127" t="s">
        <v>1844</v>
      </c>
    </row>
    <row r="771" spans="1:13" ht="15" thickBot="1" x14ac:dyDescent="0.25">
      <c r="A771" s="32" t="s">
        <v>915</v>
      </c>
      <c r="B771" s="1304"/>
      <c r="C771" s="1304"/>
      <c r="D771" s="1304"/>
      <c r="E771" s="1304"/>
      <c r="F771" s="1304"/>
      <c r="G771" s="1304"/>
      <c r="H771" s="518"/>
      <c r="J771" s="429"/>
      <c r="K771" s="126" t="s">
        <v>5016</v>
      </c>
      <c r="L771" s="126" t="s">
        <v>994</v>
      </c>
    </row>
    <row r="772" spans="1:13" s="92" customFormat="1" ht="15.75" thickTop="1" thickBot="1" x14ac:dyDescent="0.25">
      <c r="A772" s="42" t="s">
        <v>928</v>
      </c>
      <c r="B772" s="573"/>
      <c r="C772" s="572">
        <v>4</v>
      </c>
      <c r="D772" s="573"/>
      <c r="E772" s="573"/>
      <c r="F772" s="573"/>
      <c r="G772" s="573"/>
      <c r="H772" s="533">
        <v>1</v>
      </c>
      <c r="I772" s="534">
        <v>0</v>
      </c>
      <c r="J772" s="535">
        <v>1</v>
      </c>
      <c r="K772" s="128" t="s">
        <v>2573</v>
      </c>
      <c r="L772" s="128" t="s">
        <v>1844</v>
      </c>
      <c r="M772" s="92" t="s">
        <v>1019</v>
      </c>
    </row>
    <row r="773" spans="1:13" ht="12.75" customHeight="1" thickTop="1" x14ac:dyDescent="0.2">
      <c r="A773" s="20"/>
      <c r="B773" s="142"/>
      <c r="C773" s="142"/>
      <c r="D773" s="142"/>
      <c r="E773" s="142"/>
      <c r="F773" s="142"/>
      <c r="G773" s="142"/>
    </row>
    <row r="774" spans="1:13" ht="12.75" customHeight="1" x14ac:dyDescent="0.2">
      <c r="A774" s="20"/>
      <c r="B774" s="142"/>
      <c r="C774" s="142"/>
      <c r="D774" s="142"/>
      <c r="E774" s="142"/>
      <c r="F774" s="142"/>
      <c r="G774" s="142"/>
    </row>
    <row r="775" spans="1:13" hidden="1" x14ac:dyDescent="0.2">
      <c r="B775" s="142"/>
      <c r="C775" s="142"/>
      <c r="D775" s="142"/>
      <c r="E775" s="142"/>
      <c r="F775" s="142"/>
      <c r="G775" s="142"/>
    </row>
    <row r="776" spans="1:13" hidden="1" x14ac:dyDescent="0.2">
      <c r="B776" s="142"/>
      <c r="C776" s="142"/>
      <c r="D776" s="142"/>
      <c r="E776" s="142"/>
      <c r="F776" s="142"/>
      <c r="G776" s="142"/>
    </row>
    <row r="777" spans="1:13" ht="12.75" hidden="1" customHeight="1" x14ac:dyDescent="0.2">
      <c r="A777" s="20"/>
      <c r="B777" s="142"/>
      <c r="C777" s="142"/>
      <c r="D777" s="142"/>
      <c r="E777" s="142"/>
      <c r="F777" s="142"/>
      <c r="G777" s="142"/>
    </row>
    <row r="778" spans="1:13" ht="12.75" hidden="1" customHeight="1" x14ac:dyDescent="0.2">
      <c r="A778" s="20"/>
    </row>
    <row r="779" spans="1:13" ht="12.75" hidden="1" customHeight="1" x14ac:dyDescent="0.2">
      <c r="A779" s="20"/>
    </row>
    <row r="780" spans="1:13" ht="12.75" hidden="1" customHeight="1" x14ac:dyDescent="0.2">
      <c r="A780" s="20"/>
    </row>
    <row r="782" spans="1:13" x14ac:dyDescent="0.2">
      <c r="A782" s="38"/>
      <c r="B782" s="32"/>
      <c r="C782" s="32"/>
      <c r="D782" s="35"/>
      <c r="E782" s="32"/>
      <c r="F782" s="32"/>
      <c r="G782" s="32"/>
    </row>
    <row r="783" spans="1:13" ht="71.25" customHeight="1" x14ac:dyDescent="0.2">
      <c r="A783" s="48" t="s">
        <v>2574</v>
      </c>
      <c r="B783" s="129" t="s">
        <v>5117</v>
      </c>
      <c r="C783" s="52" t="s">
        <v>5118</v>
      </c>
      <c r="D783" s="130" t="s">
        <v>5119</v>
      </c>
      <c r="E783" s="52" t="s">
        <v>5120</v>
      </c>
      <c r="F783" s="130" t="s">
        <v>5098</v>
      </c>
      <c r="G783" s="52" t="s">
        <v>5100</v>
      </c>
      <c r="H783" s="326" t="s">
        <v>11</v>
      </c>
      <c r="I783" s="130" t="s">
        <v>12</v>
      </c>
      <c r="J783" s="130" t="s">
        <v>13</v>
      </c>
    </row>
    <row r="784" spans="1:13" ht="27.75" customHeight="1" x14ac:dyDescent="0.2">
      <c r="A784" s="52" t="s">
        <v>933</v>
      </c>
      <c r="B784" s="3400">
        <f>SUM(B9:B772)</f>
        <v>23563</v>
      </c>
      <c r="C784" s="3401">
        <f>SUM(C9:C772)</f>
        <v>4376</v>
      </c>
      <c r="D784" s="634">
        <f>SUM(D9:D772)</f>
        <v>-1192</v>
      </c>
      <c r="E784" s="635">
        <f t="shared" ref="E784:H784" si="1">SUM(E9:E772)</f>
        <v>-189</v>
      </c>
      <c r="F784" s="634">
        <f>SUM(F9:F772)</f>
        <v>-1381</v>
      </c>
      <c r="G784" s="635">
        <f t="shared" si="1"/>
        <v>136224</v>
      </c>
      <c r="H784" s="636">
        <f t="shared" si="1"/>
        <v>746</v>
      </c>
      <c r="I784" s="634">
        <f>SUM(I9:I772)</f>
        <v>18</v>
      </c>
      <c r="J784" s="634">
        <f>SUM(H784+I784)</f>
        <v>764</v>
      </c>
    </row>
    <row r="785" spans="1:12" ht="26.25" customHeight="1" x14ac:dyDescent="0.2">
      <c r="A785" s="52" t="s">
        <v>363</v>
      </c>
      <c r="B785" s="3400">
        <f t="shared" ref="B785:J785" si="2">B163+B615+B639</f>
        <v>10707</v>
      </c>
      <c r="C785" s="3401">
        <f t="shared" si="2"/>
        <v>366</v>
      </c>
      <c r="D785" s="634">
        <f>D163+D615+D639</f>
        <v>-370</v>
      </c>
      <c r="E785" s="635">
        <f t="shared" si="2"/>
        <v>38</v>
      </c>
      <c r="F785" s="634">
        <f>F163+F615+F639</f>
        <v>-332</v>
      </c>
      <c r="G785" s="635">
        <f t="shared" si="2"/>
        <v>52389</v>
      </c>
      <c r="H785" s="636">
        <f t="shared" si="2"/>
        <v>305</v>
      </c>
      <c r="I785" s="634">
        <f t="shared" si="2"/>
        <v>7</v>
      </c>
      <c r="J785" s="634">
        <f t="shared" si="2"/>
        <v>312</v>
      </c>
      <c r="K785" s="20"/>
    </row>
    <row r="786" spans="1:12" ht="23.25" customHeight="1" x14ac:dyDescent="0.2">
      <c r="A786" s="52" t="s">
        <v>941</v>
      </c>
      <c r="B786" s="3400">
        <f t="shared" ref="B786:G786" si="3">B784-B785</f>
        <v>12856</v>
      </c>
      <c r="C786" s="3401">
        <f t="shared" si="3"/>
        <v>4010</v>
      </c>
      <c r="D786" s="634">
        <f>D784-D785</f>
        <v>-822</v>
      </c>
      <c r="E786" s="635">
        <f t="shared" si="3"/>
        <v>-227</v>
      </c>
      <c r="F786" s="634">
        <f>F784-F785</f>
        <v>-1049</v>
      </c>
      <c r="G786" s="635">
        <f t="shared" si="3"/>
        <v>83835</v>
      </c>
      <c r="H786" s="636">
        <f>H784-H785</f>
        <v>441</v>
      </c>
      <c r="I786" s="634">
        <f>I784-I785</f>
        <v>11</v>
      </c>
      <c r="J786" s="634">
        <f>J784-J785</f>
        <v>452</v>
      </c>
      <c r="K786" s="253"/>
    </row>
    <row r="787" spans="1:12" ht="25.5" customHeight="1" x14ac:dyDescent="0.2">
      <c r="A787" s="52" t="s">
        <v>4803</v>
      </c>
      <c r="B787" s="3400">
        <f t="shared" ref="B787:I787" si="4">B59+B62+B63+B72+B102+B117+B475+B480+B488+B500+B503+B506+B512+B542+B558+B559+B561+B590+B602+B607+B618+B741+B757</f>
        <v>2383</v>
      </c>
      <c r="C787" s="3401">
        <f t="shared" si="4"/>
        <v>1327</v>
      </c>
      <c r="D787" s="634">
        <f>D59+D62+D63+D72+D102+D117+D475+D480+D488+D500+D503+D506+D512+D542+D558+D559+D561+D590+D602+D607+D618+D741+D757</f>
        <v>-172</v>
      </c>
      <c r="E787" s="635">
        <f t="shared" si="4"/>
        <v>-8</v>
      </c>
      <c r="F787" s="634">
        <f>F59+F62+F63+F72+F102+F117+F475+F480+F488+F500+F503+F506+F512+F542+F558+F559+F561+F590+F602+F607+F618+F741+F757</f>
        <v>-180</v>
      </c>
      <c r="G787" s="635">
        <f t="shared" si="4"/>
        <v>4847</v>
      </c>
      <c r="H787" s="636">
        <f>H59+H62+H63+H72+H102+H117+H475+H480+H488+H500+H503+H506+H512+H542+H558+H559+H561+H590+H602+H607+H618+H741+H757+H631</f>
        <v>129</v>
      </c>
      <c r="I787" s="634">
        <f t="shared" si="4"/>
        <v>7</v>
      </c>
      <c r="J787" s="634">
        <f>H787+I787</f>
        <v>136</v>
      </c>
      <c r="K787" s="20"/>
    </row>
    <row r="788" spans="1:12" ht="25.5" hidden="1" customHeight="1" x14ac:dyDescent="0.2">
      <c r="A788" s="54" t="s">
        <v>944</v>
      </c>
      <c r="B788" s="634">
        <f t="shared" ref="B788:I788" si="5">B787+B665</f>
        <v>3835</v>
      </c>
      <c r="C788" s="635">
        <f t="shared" si="5"/>
        <v>1570</v>
      </c>
      <c r="D788" s="634">
        <f t="shared" si="5"/>
        <v>-222</v>
      </c>
      <c r="E788" s="635">
        <f t="shared" si="5"/>
        <v>-53</v>
      </c>
      <c r="F788" s="634">
        <f t="shared" si="5"/>
        <v>-275</v>
      </c>
      <c r="G788" s="635">
        <f t="shared" si="5"/>
        <v>7781</v>
      </c>
      <c r="H788" s="636">
        <f t="shared" si="5"/>
        <v>181</v>
      </c>
      <c r="I788" s="634">
        <f t="shared" si="5"/>
        <v>7</v>
      </c>
      <c r="J788" s="634">
        <f>H788+I788</f>
        <v>188</v>
      </c>
    </row>
    <row r="789" spans="1:12" ht="28.5" hidden="1" customHeight="1" x14ac:dyDescent="0.2">
      <c r="A789" s="52" t="s">
        <v>943</v>
      </c>
      <c r="B789" s="634">
        <f>B62+B72+B102+B475+B480+B488+B503+B506+B512+B542+B558+B559+B561+B590+B602+B607+B741+B757</f>
        <v>2130</v>
      </c>
      <c r="C789" s="635">
        <f>C62+C72+C102+C475+C480+C488+C503+C506+C512+C542+C558+C559+C561+C590+C602+C607+C741+C757</f>
        <v>1207</v>
      </c>
      <c r="D789" s="634">
        <f>D62+D72+D102+D475+D480+D488+D503+D506+D512+D542+D558+D559+D561+D590+D602+D607+D741+D757</f>
        <v>-153</v>
      </c>
      <c r="E789" s="635">
        <f>E62+E72+E102+E475+E480+E488+E503+E506+E512+E542+E558+E559+E561+E590+E602+E607+E741+E757</f>
        <v>-8</v>
      </c>
      <c r="F789" s="634">
        <f>F62+F72+F102+F475+F480+F488+F503+F506+F512+F542+F558+F559+F561+F590+F602+F607+F741+F757</f>
        <v>-161</v>
      </c>
      <c r="G789" s="635">
        <f>G62+G72+G102+G117+G475+G480+G488+G503+G506+G512+G542+G558+G559+G561+G590+G602+G607+G741+G757</f>
        <v>4158</v>
      </c>
      <c r="H789" s="636">
        <f>H62+H72+H102+H475+H480+H488+H503+H506+H512+H542+H558+H559+H561+H590+H602+H607+H741+H757</f>
        <v>99</v>
      </c>
      <c r="I789" s="634">
        <f>I62+I72+I102+I475+I480+I488+I503+I506+I512+I542+I558+I559+I561+I590+I602+I607+I741+I757</f>
        <v>6</v>
      </c>
      <c r="J789" s="634">
        <f>H789+I789</f>
        <v>105</v>
      </c>
      <c r="K789" s="257"/>
    </row>
    <row r="790" spans="1:12" ht="25.5" hidden="1" customHeight="1" x14ac:dyDescent="0.2">
      <c r="A790" s="54" t="s">
        <v>2575</v>
      </c>
      <c r="B790" s="634">
        <f t="shared" ref="B790:J790" si="6">SUM(B62+B72+B480+B488+B503+B506+B602+B607)</f>
        <v>840</v>
      </c>
      <c r="C790" s="634">
        <f t="shared" si="6"/>
        <v>421</v>
      </c>
      <c r="D790" s="634">
        <f t="shared" si="6"/>
        <v>-52</v>
      </c>
      <c r="E790" s="634">
        <f t="shared" si="6"/>
        <v>3</v>
      </c>
      <c r="F790" s="634">
        <f t="shared" si="6"/>
        <v>-49</v>
      </c>
      <c r="G790" s="634">
        <f t="shared" si="6"/>
        <v>1397</v>
      </c>
      <c r="H790" s="634">
        <f t="shared" si="6"/>
        <v>30</v>
      </c>
      <c r="I790" s="634">
        <f t="shared" si="6"/>
        <v>0</v>
      </c>
      <c r="J790" s="634">
        <f t="shared" si="6"/>
        <v>30</v>
      </c>
    </row>
    <row r="791" spans="1:12" ht="25.5" hidden="1" customHeight="1" x14ac:dyDescent="0.2">
      <c r="A791" s="54" t="s">
        <v>946</v>
      </c>
      <c r="B791" s="634">
        <f t="shared" ref="B791:J791" si="7">SUM(B9+B74+B98+B507+B717)</f>
        <v>1585</v>
      </c>
      <c r="C791" s="634">
        <f t="shared" si="7"/>
        <v>94</v>
      </c>
      <c r="D791" s="634">
        <f t="shared" si="7"/>
        <v>-91</v>
      </c>
      <c r="E791" s="634">
        <f t="shared" si="7"/>
        <v>17</v>
      </c>
      <c r="F791" s="634">
        <f t="shared" si="7"/>
        <v>-74</v>
      </c>
      <c r="G791" s="634">
        <f t="shared" si="7"/>
        <v>26733</v>
      </c>
      <c r="H791" s="634">
        <f t="shared" si="7"/>
        <v>43</v>
      </c>
      <c r="I791" s="634">
        <f t="shared" si="7"/>
        <v>0</v>
      </c>
      <c r="J791" s="634">
        <f t="shared" si="7"/>
        <v>43</v>
      </c>
    </row>
    <row r="792" spans="1:12" ht="33" hidden="1" customHeight="1" x14ac:dyDescent="0.2">
      <c r="A792" s="51" t="s">
        <v>947</v>
      </c>
      <c r="B792" s="131">
        <f t="shared" ref="B792:J792" si="8">(B786/B784)</f>
        <v>0.54560115435216228</v>
      </c>
      <c r="C792" s="117">
        <f t="shared" si="8"/>
        <v>0.9163619744058501</v>
      </c>
      <c r="D792" s="131">
        <f t="shared" si="8"/>
        <v>0.68959731543624159</v>
      </c>
      <c r="E792" s="117">
        <f t="shared" si="8"/>
        <v>1.2010582010582012</v>
      </c>
      <c r="F792" s="131">
        <f t="shared" si="8"/>
        <v>0.75959449674149171</v>
      </c>
      <c r="G792" s="117">
        <f t="shared" si="8"/>
        <v>0.61542019027484141</v>
      </c>
      <c r="H792" s="327">
        <f t="shared" si="8"/>
        <v>0.59115281501340478</v>
      </c>
      <c r="I792" s="131">
        <f t="shared" si="8"/>
        <v>0.61111111111111116</v>
      </c>
      <c r="J792" s="131">
        <f t="shared" si="8"/>
        <v>0.59162303664921467</v>
      </c>
      <c r="K792" s="16"/>
      <c r="L792" s="16"/>
    </row>
    <row r="793" spans="1:12" ht="33" hidden="1" customHeight="1" x14ac:dyDescent="0.2">
      <c r="A793" s="51" t="s">
        <v>948</v>
      </c>
      <c r="B793" s="131">
        <f t="shared" ref="B793:J793" si="9">(B787/B784)</f>
        <v>0.10113313245342274</v>
      </c>
      <c r="C793" s="117">
        <f t="shared" si="9"/>
        <v>0.3032449725776965</v>
      </c>
      <c r="D793" s="131">
        <f t="shared" si="9"/>
        <v>0.14429530201342283</v>
      </c>
      <c r="E793" s="117">
        <f t="shared" si="9"/>
        <v>4.2328042328042326E-2</v>
      </c>
      <c r="F793" s="131">
        <f t="shared" si="9"/>
        <v>0.13034033309196236</v>
      </c>
      <c r="G793" s="117">
        <f t="shared" si="9"/>
        <v>3.5581101714822642E-2</v>
      </c>
      <c r="H793" s="327">
        <f t="shared" si="9"/>
        <v>0.17292225201072386</v>
      </c>
      <c r="I793" s="131">
        <f t="shared" si="9"/>
        <v>0.3888888888888889</v>
      </c>
      <c r="J793" s="131">
        <f t="shared" si="9"/>
        <v>0.17801047120418848</v>
      </c>
      <c r="K793" s="16"/>
      <c r="L793" s="16"/>
    </row>
    <row r="794" spans="1:12" ht="33" hidden="1" customHeight="1" x14ac:dyDescent="0.2">
      <c r="A794" s="51" t="s">
        <v>949</v>
      </c>
      <c r="B794" s="131">
        <f t="shared" ref="B794:J794" si="10">(B788/B784)</f>
        <v>0.16275516699910877</v>
      </c>
      <c r="C794" s="117">
        <f t="shared" si="10"/>
        <v>0.35877513711151737</v>
      </c>
      <c r="D794" s="131">
        <f t="shared" si="10"/>
        <v>0.18624161073825504</v>
      </c>
      <c r="E794" s="117">
        <f t="shared" si="10"/>
        <v>0.28042328042328041</v>
      </c>
      <c r="F794" s="131">
        <f t="shared" si="10"/>
        <v>0.19913106444605358</v>
      </c>
      <c r="G794" s="117">
        <f t="shared" si="10"/>
        <v>5.711915668311017E-2</v>
      </c>
      <c r="H794" s="327">
        <f t="shared" si="10"/>
        <v>0.24262734584450402</v>
      </c>
      <c r="I794" s="131">
        <f t="shared" si="10"/>
        <v>0.3888888888888889</v>
      </c>
      <c r="J794" s="131">
        <f t="shared" si="10"/>
        <v>0.24607329842931938</v>
      </c>
      <c r="K794" s="16"/>
      <c r="L794" s="16"/>
    </row>
    <row r="795" spans="1:12" ht="33" hidden="1" customHeight="1" x14ac:dyDescent="0.2">
      <c r="A795" s="52" t="s">
        <v>2576</v>
      </c>
      <c r="B795" s="132">
        <f t="shared" ref="B795:J795" si="11">(B787/B786)</f>
        <v>0.18536092097075296</v>
      </c>
      <c r="C795" s="121">
        <f t="shared" si="11"/>
        <v>0.33092269326683293</v>
      </c>
      <c r="D795" s="132">
        <f t="shared" si="11"/>
        <v>0.20924574209245742</v>
      </c>
      <c r="E795" s="121">
        <f t="shared" si="11"/>
        <v>3.5242290748898682E-2</v>
      </c>
      <c r="F795" s="132">
        <f t="shared" si="11"/>
        <v>0.17159199237368922</v>
      </c>
      <c r="G795" s="121">
        <f t="shared" si="11"/>
        <v>5.7815947993081651E-2</v>
      </c>
      <c r="H795" s="328">
        <f t="shared" si="11"/>
        <v>0.29251700680272108</v>
      </c>
      <c r="I795" s="132">
        <f t="shared" si="11"/>
        <v>0.63636363636363635</v>
      </c>
      <c r="J795" s="132">
        <f t="shared" si="11"/>
        <v>0.30088495575221241</v>
      </c>
      <c r="K795" s="16"/>
      <c r="L795" s="16"/>
    </row>
    <row r="796" spans="1:12" ht="33" hidden="1" customHeight="1" x14ac:dyDescent="0.2">
      <c r="A796" s="52" t="s">
        <v>2577</v>
      </c>
      <c r="B796" s="132">
        <f t="shared" ref="B796:J796" si="12">(B788/B786)</f>
        <v>0.29830429371499689</v>
      </c>
      <c r="C796" s="121">
        <f t="shared" si="12"/>
        <v>0.39152119700748128</v>
      </c>
      <c r="D796" s="132">
        <f t="shared" si="12"/>
        <v>0.27007299270072993</v>
      </c>
      <c r="E796" s="121">
        <f t="shared" si="12"/>
        <v>0.23348017621145375</v>
      </c>
      <c r="F796" s="132">
        <f t="shared" si="12"/>
        <v>0.26215443279313633</v>
      </c>
      <c r="G796" s="121">
        <f t="shared" si="12"/>
        <v>9.2813264149818095E-2</v>
      </c>
      <c r="H796" s="328">
        <f t="shared" si="12"/>
        <v>0.41043083900226757</v>
      </c>
      <c r="I796" s="132">
        <f t="shared" si="12"/>
        <v>0.63636363636363635</v>
      </c>
      <c r="J796" s="132">
        <f t="shared" si="12"/>
        <v>0.41592920353982299</v>
      </c>
      <c r="K796" s="16"/>
      <c r="L796" s="16"/>
    </row>
    <row r="799" spans="1:12" x14ac:dyDescent="0.2">
      <c r="A799" s="35"/>
      <c r="B799" s="32"/>
      <c r="C799" s="32"/>
      <c r="D799" s="32"/>
      <c r="E799" s="32"/>
      <c r="F799" s="32"/>
      <c r="G799" s="32"/>
    </row>
    <row r="801" spans="1:3" x14ac:dyDescent="0.2">
      <c r="A801" s="20" t="s">
        <v>1811</v>
      </c>
      <c r="B801" s="20">
        <v>80</v>
      </c>
    </row>
    <row r="802" spans="1:3" x14ac:dyDescent="0.2">
      <c r="A802" s="20" t="s">
        <v>4803</v>
      </c>
      <c r="B802" s="20">
        <v>23</v>
      </c>
    </row>
    <row r="803" spans="1:3" x14ac:dyDescent="0.2">
      <c r="A803" s="20" t="s">
        <v>5060</v>
      </c>
      <c r="B803" s="20">
        <f>B801-B802</f>
        <v>57</v>
      </c>
    </row>
    <row r="806" spans="1:3" x14ac:dyDescent="0.2">
      <c r="A806" s="3409" t="s">
        <v>5031</v>
      </c>
      <c r="B806" s="3409"/>
      <c r="C806" s="3409"/>
    </row>
    <row r="808" spans="1:3" x14ac:dyDescent="0.2">
      <c r="A808" s="39" t="str">
        <f>INDEX(A$9:A772, MATCH(C808, C$9:C$772, 0))</f>
        <v>Luxembourg</v>
      </c>
      <c r="C808" s="39">
        <f>LARGE(C$9:C$772, 1)</f>
        <v>590</v>
      </c>
    </row>
    <row r="809" spans="1:3" x14ac:dyDescent="0.2">
      <c r="A809" s="39" t="str">
        <f>INDEX(A$9:A773, MATCH(C809, C$9:C$772, 0))</f>
        <v>République Tchèque</v>
      </c>
      <c r="C809" s="39">
        <f>LARGE(C$9:C$772, 2)</f>
        <v>586</v>
      </c>
    </row>
    <row r="810" spans="1:3" x14ac:dyDescent="0.2">
      <c r="A810" s="39" t="str">
        <f>INDEX(A$9:A774, MATCH(C810, C$9:C$772, 0))</f>
        <v>Hong-Kong</v>
      </c>
      <c r="C810" s="39">
        <f>LARGE(C$9:C$772, 3)</f>
        <v>342</v>
      </c>
    </row>
    <row r="811" spans="1:3" x14ac:dyDescent="0.2">
      <c r="A811" s="39" t="str">
        <f>INDEX(A$9:A775, MATCH(C811, C$9:C$772, 0))</f>
        <v>France</v>
      </c>
      <c r="C811" s="39">
        <f>LARGE(C$9:C$772, 4)</f>
        <v>321</v>
      </c>
    </row>
    <row r="812" spans="1:3" x14ac:dyDescent="0.2">
      <c r="A812" s="39" t="str">
        <f>INDEX(A$9:A776, MATCH(C812, C$9:C$772, 0))</f>
        <v>Royaume-Uni</v>
      </c>
      <c r="C812" s="39">
        <f>LARGE(C$9:C$772, 5)</f>
        <v>243</v>
      </c>
    </row>
    <row r="813" spans="1:3" x14ac:dyDescent="0.2">
      <c r="A813" s="39" t="str">
        <f>INDEX(A$9:A777, MATCH(C813, C$9:C$772, 0))</f>
        <v>Espagne</v>
      </c>
      <c r="C813" s="39">
        <f>LARGE(C$9:C$772, 6)</f>
        <v>233</v>
      </c>
    </row>
    <row r="814" spans="1:3" x14ac:dyDescent="0.2">
      <c r="A814" s="39" t="str">
        <f>INDEX(A$9:A778, MATCH(C814, C$9:C$772, 0))</f>
        <v>États-Unis</v>
      </c>
      <c r="C814" s="39">
        <f>LARGE(C$9:C$772, 7)</f>
        <v>219</v>
      </c>
    </row>
    <row r="815" spans="1:3" x14ac:dyDescent="0.2">
      <c r="A815" s="39" t="str">
        <f>INDEX(A$9:A779, MATCH(C815, C$9:C$772, 0))</f>
        <v>Allemagne</v>
      </c>
      <c r="C815" s="39">
        <f>LARGE(C$9:C$772, 8)</f>
        <v>191</v>
      </c>
    </row>
    <row r="816" spans="1:3" x14ac:dyDescent="0.2">
      <c r="A816" s="39" t="str">
        <f>INDEX(A$9:A780, MATCH(C816, C$9:C$772, 0))</f>
        <v>Russie</v>
      </c>
      <c r="C816" s="39">
        <f>LARGE(C$9:C$772, 9)</f>
        <v>187</v>
      </c>
    </row>
    <row r="817" spans="1:3" x14ac:dyDescent="0.2">
      <c r="A817" s="39" t="str">
        <f>INDEX(A$9:A781, MATCH(C817, C$9:C$772, 0))</f>
        <v>Japon</v>
      </c>
      <c r="C817" s="39">
        <f>LARGE(C$9:C$772, 10)</f>
        <v>179</v>
      </c>
    </row>
  </sheetData>
  <sheetProtection password="900E" sheet="1" objects="1" scenarios="1"/>
  <sortState ref="K65:L72">
    <sortCondition ref="K65:K72"/>
  </sortState>
  <mergeCells count="2">
    <mergeCell ref="B4:F4"/>
    <mergeCell ref="A806:C806"/>
  </mergeCell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A1:CU1562"/>
  <sheetViews>
    <sheetView zoomScale="80" zoomScaleNormal="80" workbookViewId="0">
      <pane ySplit="8" topLeftCell="A9" activePane="bottomLeft" state="frozen"/>
      <selection pane="bottomLeft" activeCell="I944" sqref="I944"/>
    </sheetView>
  </sheetViews>
  <sheetFormatPr baseColWidth="10" defaultColWidth="11.42578125" defaultRowHeight="14.25" x14ac:dyDescent="0.2"/>
  <cols>
    <col min="1" max="1" width="25.7109375" style="39" customWidth="1"/>
    <col min="2" max="2" width="11.42578125" style="142"/>
    <col min="3" max="3" width="13.5703125" style="142" customWidth="1"/>
    <col min="4" max="6" width="11.42578125" style="142"/>
    <col min="7" max="8" width="11.42578125" style="143"/>
    <col min="9" max="10" width="12.85546875" style="143" customWidth="1"/>
    <col min="11" max="11" width="58.140625" style="38" customWidth="1"/>
    <col min="12" max="12" width="53.5703125" style="39" customWidth="1"/>
    <col min="13" max="13" width="14.85546875" style="39" hidden="1" customWidth="1"/>
    <col min="14" max="14" width="11.42578125" style="39" hidden="1" customWidth="1"/>
    <col min="15" max="15" width="33.140625" style="39" customWidth="1"/>
    <col min="16" max="20" width="11.42578125" style="39" hidden="1" customWidth="1"/>
    <col min="21" max="16384" width="11.42578125" style="39"/>
  </cols>
  <sheetData>
    <row r="1" spans="1:66" ht="15" thickBot="1" x14ac:dyDescent="0.25">
      <c r="A1" s="171" t="s">
        <v>2595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</row>
    <row r="2" spans="1:66" ht="20.25" x14ac:dyDescent="0.3">
      <c r="A2" s="101" t="s">
        <v>1</v>
      </c>
      <c r="B2" s="102"/>
      <c r="C2" s="102"/>
      <c r="D2" s="102"/>
      <c r="E2" s="102"/>
      <c r="F2" s="102"/>
      <c r="G2" s="103" t="s">
        <v>5116</v>
      </c>
      <c r="H2" s="105"/>
      <c r="I2" s="105"/>
      <c r="J2" s="105"/>
      <c r="K2" s="105"/>
      <c r="L2" s="172"/>
      <c r="M2" s="173"/>
    </row>
    <row r="3" spans="1:66" ht="20.25" hidden="1" x14ac:dyDescent="0.3">
      <c r="A3" s="106"/>
      <c r="B3" s="107"/>
      <c r="C3" s="107"/>
      <c r="D3" s="107"/>
      <c r="E3" s="107"/>
      <c r="F3" s="107"/>
      <c r="G3" s="38" t="s">
        <v>3</v>
      </c>
      <c r="H3" s="109"/>
      <c r="I3" s="109"/>
      <c r="J3" s="109"/>
      <c r="K3" s="109"/>
      <c r="L3" s="175"/>
      <c r="M3" s="173"/>
    </row>
    <row r="4" spans="1:66" ht="20.25" hidden="1" x14ac:dyDescent="0.3">
      <c r="A4" s="106"/>
      <c r="B4" s="3411" t="s">
        <v>4754</v>
      </c>
      <c r="C4" s="3411"/>
      <c r="D4" s="3411"/>
      <c r="E4" s="3411"/>
      <c r="F4" s="3411"/>
      <c r="G4" s="38" t="s">
        <v>4753</v>
      </c>
      <c r="H4" s="109"/>
      <c r="I4" s="109"/>
      <c r="J4" s="109"/>
      <c r="K4" s="109"/>
      <c r="L4" s="175"/>
      <c r="M4" s="173"/>
    </row>
    <row r="5" spans="1:66" ht="21.75" customHeight="1" x14ac:dyDescent="0.3">
      <c r="A5" s="106"/>
      <c r="B5" s="2836"/>
      <c r="C5" s="2836"/>
      <c r="D5" s="2836"/>
      <c r="E5" s="2836"/>
      <c r="F5" s="2836"/>
      <c r="G5" s="38" t="s">
        <v>5027</v>
      </c>
      <c r="H5" s="109"/>
      <c r="I5" s="109"/>
      <c r="J5" s="109"/>
      <c r="K5" s="109"/>
      <c r="L5" s="173"/>
      <c r="M5" s="173"/>
    </row>
    <row r="6" spans="1:66" s="38" customFormat="1" ht="20.25" customHeight="1" thickBot="1" x14ac:dyDescent="0.35">
      <c r="A6" s="110"/>
      <c r="B6" s="2837"/>
      <c r="C6" s="2837"/>
      <c r="D6" s="2837"/>
      <c r="E6" s="2837"/>
      <c r="F6" s="2837"/>
      <c r="G6" s="68" t="s">
        <v>5028</v>
      </c>
      <c r="H6" s="112"/>
      <c r="I6" s="112"/>
      <c r="J6" s="112"/>
      <c r="K6" s="112"/>
      <c r="L6" s="175"/>
      <c r="M6" s="175"/>
    </row>
    <row r="7" spans="1:66" ht="34.5" customHeight="1" thickBot="1" x14ac:dyDescent="0.25">
      <c r="A7" s="173"/>
      <c r="B7" s="176"/>
      <c r="C7" s="176"/>
      <c r="D7" s="176"/>
      <c r="E7" s="176"/>
      <c r="F7" s="353"/>
      <c r="G7" s="177"/>
      <c r="H7" s="177"/>
      <c r="I7" s="177"/>
      <c r="J7" s="177"/>
      <c r="K7" s="175"/>
      <c r="L7" s="173"/>
      <c r="M7" s="173"/>
    </row>
    <row r="8" spans="1:66" ht="43.5" thickBot="1" x14ac:dyDescent="0.25">
      <c r="A8" s="354" t="s">
        <v>1838</v>
      </c>
      <c r="B8" s="355" t="s">
        <v>1839</v>
      </c>
      <c r="C8" s="356" t="s">
        <v>6</v>
      </c>
      <c r="D8" s="356" t="s">
        <v>7</v>
      </c>
      <c r="E8" s="356" t="s">
        <v>8</v>
      </c>
      <c r="F8" s="3074" t="s">
        <v>986</v>
      </c>
      <c r="G8" s="357" t="s">
        <v>10</v>
      </c>
      <c r="H8" s="358" t="s">
        <v>11</v>
      </c>
      <c r="I8" s="358" t="s">
        <v>12</v>
      </c>
      <c r="J8" s="358" t="s">
        <v>2596</v>
      </c>
      <c r="K8" s="359" t="s">
        <v>2597</v>
      </c>
      <c r="L8" s="360" t="s">
        <v>987</v>
      </c>
      <c r="M8" s="361" t="s">
        <v>2598</v>
      </c>
      <c r="O8" s="362" t="s">
        <v>2599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</row>
    <row r="9" spans="1:66" s="67" customFormat="1" ht="21.75" customHeight="1" thickTop="1" thickBot="1" x14ac:dyDescent="0.25">
      <c r="A9" s="363" t="s">
        <v>1842</v>
      </c>
      <c r="B9" s="364">
        <v>8</v>
      </c>
      <c r="C9" s="364">
        <v>-4</v>
      </c>
      <c r="D9" s="364">
        <v>0</v>
      </c>
      <c r="E9" s="364">
        <v>0</v>
      </c>
      <c r="F9" s="364">
        <f>D9+E9</f>
        <v>0</v>
      </c>
      <c r="G9" s="365">
        <v>237</v>
      </c>
      <c r="H9" s="366">
        <v>1</v>
      </c>
      <c r="I9" s="365">
        <v>0</v>
      </c>
      <c r="J9" s="367">
        <f>SUM(H9+I9)</f>
        <v>1</v>
      </c>
      <c r="K9" s="368" t="s">
        <v>2600</v>
      </c>
      <c r="L9" s="369" t="s">
        <v>2601</v>
      </c>
      <c r="M9" s="370"/>
      <c r="N9" s="370"/>
      <c r="O9" s="371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</row>
    <row r="10" spans="1:66" s="92" customFormat="1" ht="15.75" thickTop="1" thickBot="1" x14ac:dyDescent="0.25">
      <c r="A10" s="363" t="s">
        <v>30</v>
      </c>
      <c r="B10" s="364">
        <v>12</v>
      </c>
      <c r="C10" s="364">
        <v>9</v>
      </c>
      <c r="D10" s="364">
        <v>-2</v>
      </c>
      <c r="E10" s="364">
        <v>0</v>
      </c>
      <c r="F10" s="364">
        <f>D10+E10</f>
        <v>-2</v>
      </c>
      <c r="G10" s="365">
        <v>24</v>
      </c>
      <c r="H10" s="366">
        <v>1</v>
      </c>
      <c r="I10" s="365">
        <v>0</v>
      </c>
      <c r="J10" s="367">
        <f>SUM(H10+I10)</f>
        <v>1</v>
      </c>
      <c r="K10" s="368" t="s">
        <v>2602</v>
      </c>
      <c r="L10" s="369" t="s">
        <v>2603</v>
      </c>
      <c r="M10" s="370"/>
      <c r="N10" s="370"/>
      <c r="O10" s="371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</row>
    <row r="11" spans="1:66" s="67" customFormat="1" ht="15" thickTop="1" x14ac:dyDescent="0.2">
      <c r="A11" s="372" t="s">
        <v>34</v>
      </c>
      <c r="B11" s="373">
        <v>299</v>
      </c>
      <c r="C11" s="373">
        <v>71</v>
      </c>
      <c r="D11" s="373">
        <v>-22</v>
      </c>
      <c r="E11" s="373">
        <v>2</v>
      </c>
      <c r="F11" s="373">
        <f>D11+E11</f>
        <v>-20</v>
      </c>
      <c r="G11" s="374">
        <v>1110</v>
      </c>
      <c r="H11" s="375">
        <v>6</v>
      </c>
      <c r="I11" s="374">
        <v>2</v>
      </c>
      <c r="J11" s="376">
        <v>8</v>
      </c>
      <c r="K11" s="377" t="s">
        <v>2604</v>
      </c>
      <c r="L11" s="378" t="s">
        <v>2605</v>
      </c>
      <c r="M11" s="103"/>
      <c r="N11" s="103"/>
      <c r="O11" s="144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</row>
    <row r="12" spans="1:66" x14ac:dyDescent="0.2">
      <c r="A12" s="379" t="s">
        <v>34</v>
      </c>
      <c r="B12" s="133"/>
      <c r="C12" s="133"/>
      <c r="D12" s="133"/>
      <c r="E12" s="133"/>
      <c r="F12" s="133"/>
      <c r="G12" s="134"/>
      <c r="H12" s="380"/>
      <c r="I12" s="134"/>
      <c r="J12" s="381"/>
      <c r="K12" s="382" t="s">
        <v>2606</v>
      </c>
      <c r="L12" s="470" t="s">
        <v>2607</v>
      </c>
      <c r="M12" s="38"/>
      <c r="N12" s="38"/>
      <c r="O12" s="113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</row>
    <row r="13" spans="1:66" x14ac:dyDescent="0.2">
      <c r="A13" s="379" t="s">
        <v>34</v>
      </c>
      <c r="B13" s="133"/>
      <c r="C13" s="133"/>
      <c r="D13" s="133"/>
      <c r="E13" s="133"/>
      <c r="F13" s="133"/>
      <c r="G13" s="134"/>
      <c r="H13" s="380"/>
      <c r="I13" s="134"/>
      <c r="J13" s="381"/>
      <c r="K13" s="383" t="s">
        <v>2608</v>
      </c>
      <c r="L13" s="384" t="s">
        <v>2605</v>
      </c>
      <c r="M13" s="38"/>
      <c r="N13" s="38"/>
      <c r="O13" s="113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</row>
    <row r="14" spans="1:66" x14ac:dyDescent="0.2">
      <c r="A14" s="379" t="s">
        <v>34</v>
      </c>
      <c r="B14" s="133"/>
      <c r="C14" s="133"/>
      <c r="D14" s="133"/>
      <c r="E14" s="133"/>
      <c r="F14" s="133"/>
      <c r="G14" s="134"/>
      <c r="H14" s="380"/>
      <c r="I14" s="134"/>
      <c r="J14" s="381"/>
      <c r="K14" s="383" t="s">
        <v>2609</v>
      </c>
      <c r="L14" s="384" t="s">
        <v>2603</v>
      </c>
      <c r="M14" s="38"/>
      <c r="N14" s="38"/>
      <c r="O14" s="113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</row>
    <row r="15" spans="1:66" ht="15" customHeight="1" x14ac:dyDescent="0.2">
      <c r="A15" s="379" t="s">
        <v>34</v>
      </c>
      <c r="B15" s="133"/>
      <c r="C15" s="133"/>
      <c r="D15" s="133"/>
      <c r="E15" s="133"/>
      <c r="F15" s="133"/>
      <c r="G15" s="134"/>
      <c r="H15" s="380"/>
      <c r="I15" s="134"/>
      <c r="J15" s="381"/>
      <c r="K15" s="383" t="s">
        <v>2610</v>
      </c>
      <c r="L15" s="384" t="s">
        <v>2611</v>
      </c>
      <c r="M15" s="38"/>
      <c r="N15" s="38"/>
      <c r="O15" s="113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</row>
    <row r="16" spans="1:66" ht="21" customHeight="1" x14ac:dyDescent="0.2">
      <c r="A16" s="379" t="s">
        <v>34</v>
      </c>
      <c r="B16" s="133"/>
      <c r="C16" s="133"/>
      <c r="D16" s="133"/>
      <c r="E16" s="133"/>
      <c r="F16" s="133"/>
      <c r="G16" s="134"/>
      <c r="H16" s="380"/>
      <c r="I16" s="134"/>
      <c r="J16" s="381"/>
      <c r="K16" s="383" t="s">
        <v>2612</v>
      </c>
      <c r="L16" s="384" t="s">
        <v>2611</v>
      </c>
      <c r="M16" s="38"/>
      <c r="N16" s="38"/>
      <c r="O16" s="113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</row>
    <row r="17" spans="1:99" ht="24" customHeight="1" x14ac:dyDescent="0.2">
      <c r="A17" s="379" t="s">
        <v>34</v>
      </c>
      <c r="B17" s="133"/>
      <c r="C17" s="133"/>
      <c r="D17" s="133"/>
      <c r="E17" s="133"/>
      <c r="F17" s="133"/>
      <c r="G17" s="134"/>
      <c r="H17" s="380"/>
      <c r="I17" s="134"/>
      <c r="J17" s="381"/>
      <c r="K17" s="385" t="s">
        <v>2613</v>
      </c>
      <c r="L17" s="386" t="s">
        <v>2611</v>
      </c>
      <c r="M17" s="387">
        <v>50</v>
      </c>
      <c r="N17" s="38"/>
      <c r="O17" s="388" t="s">
        <v>2614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</row>
    <row r="18" spans="1:99" ht="31.5" customHeight="1" thickBot="1" x14ac:dyDescent="0.25">
      <c r="A18" s="389" t="s">
        <v>34</v>
      </c>
      <c r="B18" s="390"/>
      <c r="C18" s="390"/>
      <c r="D18" s="390"/>
      <c r="E18" s="390"/>
      <c r="F18" s="390"/>
      <c r="G18" s="391"/>
      <c r="H18" s="392"/>
      <c r="I18" s="391"/>
      <c r="J18" s="393"/>
      <c r="K18" s="394" t="s">
        <v>2615</v>
      </c>
      <c r="L18" s="395" t="s">
        <v>2603</v>
      </c>
      <c r="M18" s="396"/>
      <c r="N18" s="68"/>
      <c r="O18" s="397" t="s">
        <v>2616</v>
      </c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</row>
    <row r="19" spans="1:99" ht="31.5" customHeight="1" thickBot="1" x14ac:dyDescent="0.25">
      <c r="A19" s="398" t="s">
        <v>89</v>
      </c>
      <c r="B19" s="608"/>
      <c r="C19" s="608"/>
      <c r="D19" s="608"/>
      <c r="E19" s="608"/>
      <c r="F19" s="608"/>
      <c r="G19" s="609"/>
      <c r="H19" s="401">
        <v>0</v>
      </c>
      <c r="I19" s="400">
        <v>2</v>
      </c>
      <c r="J19" s="402">
        <f>SUM(H19+I19)</f>
        <v>2</v>
      </c>
      <c r="K19" s="403" t="s">
        <v>2617</v>
      </c>
      <c r="L19" s="404" t="s">
        <v>2611</v>
      </c>
      <c r="M19" s="405">
        <v>50</v>
      </c>
      <c r="N19" s="103"/>
      <c r="O19" s="2914" t="s">
        <v>5052</v>
      </c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</row>
    <row r="20" spans="1:99" ht="31.5" customHeight="1" thickBot="1" x14ac:dyDescent="0.25">
      <c r="A20" s="389" t="s">
        <v>89</v>
      </c>
      <c r="B20" s="390"/>
      <c r="C20" s="390"/>
      <c r="D20" s="390"/>
      <c r="E20" s="390"/>
      <c r="F20" s="390"/>
      <c r="G20" s="391"/>
      <c r="H20" s="392"/>
      <c r="I20" s="391"/>
      <c r="J20" s="393"/>
      <c r="K20" s="394" t="s">
        <v>2618</v>
      </c>
      <c r="L20" s="395" t="s">
        <v>2611</v>
      </c>
      <c r="M20" s="396">
        <v>50</v>
      </c>
      <c r="N20" s="68"/>
      <c r="O20" s="2914" t="s">
        <v>5053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</row>
    <row r="21" spans="1:99" s="370" customFormat="1" ht="31.5" customHeight="1" thickBot="1" x14ac:dyDescent="0.25">
      <c r="A21" s="363" t="s">
        <v>70</v>
      </c>
      <c r="B21" s="610"/>
      <c r="C21" s="610"/>
      <c r="D21" s="610"/>
      <c r="E21" s="610"/>
      <c r="F21" s="610"/>
      <c r="G21" s="611"/>
      <c r="H21" s="366">
        <v>0</v>
      </c>
      <c r="I21" s="365">
        <v>1</v>
      </c>
      <c r="J21" s="367">
        <f>SUM(H21+I21)</f>
        <v>1</v>
      </c>
      <c r="K21" s="406" t="s">
        <v>2619</v>
      </c>
      <c r="L21" s="407" t="s">
        <v>2603</v>
      </c>
      <c r="M21" s="408">
        <v>31.1</v>
      </c>
      <c r="O21" s="409" t="s">
        <v>5049</v>
      </c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</row>
    <row r="22" spans="1:99" s="69" customFormat="1" ht="15" thickBot="1" x14ac:dyDescent="0.25">
      <c r="A22" s="372" t="s">
        <v>82</v>
      </c>
      <c r="B22" s="373">
        <v>57</v>
      </c>
      <c r="C22" s="373">
        <v>44</v>
      </c>
      <c r="D22" s="373">
        <v>-17</v>
      </c>
      <c r="E22" s="373">
        <v>5</v>
      </c>
      <c r="F22" s="373">
        <f>D22+E22</f>
        <v>-12</v>
      </c>
      <c r="G22" s="374">
        <v>29</v>
      </c>
      <c r="H22" s="375">
        <v>1</v>
      </c>
      <c r="I22" s="374">
        <v>1</v>
      </c>
      <c r="J22" s="376">
        <f>SUM(H22+I22)</f>
        <v>2</v>
      </c>
      <c r="K22" s="410" t="s">
        <v>2620</v>
      </c>
      <c r="L22" s="378" t="s">
        <v>2603</v>
      </c>
      <c r="M22" s="103"/>
      <c r="N22" s="103"/>
      <c r="O22" s="144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</row>
    <row r="23" spans="1:99" s="69" customFormat="1" ht="15.75" thickTop="1" thickBot="1" x14ac:dyDescent="0.25">
      <c r="A23" s="389" t="s">
        <v>82</v>
      </c>
      <c r="B23" s="390"/>
      <c r="C23" s="390"/>
      <c r="D23" s="390"/>
      <c r="E23" s="390"/>
      <c r="F23" s="390"/>
      <c r="G23" s="391"/>
      <c r="H23" s="392"/>
      <c r="I23" s="391"/>
      <c r="J23" s="393"/>
      <c r="K23" s="394" t="s">
        <v>2621</v>
      </c>
      <c r="L23" s="395" t="s">
        <v>2603</v>
      </c>
      <c r="M23" s="396"/>
      <c r="N23" s="396"/>
      <c r="O23" s="411" t="s">
        <v>2622</v>
      </c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</row>
    <row r="24" spans="1:99" s="2967" customFormat="1" ht="15.75" thickTop="1" thickBot="1" x14ac:dyDescent="0.25">
      <c r="A24" s="412" t="s">
        <v>3640</v>
      </c>
      <c r="B24" s="3104">
        <v>1</v>
      </c>
      <c r="C24" s="3104">
        <v>-1</v>
      </c>
      <c r="D24" s="3104">
        <v>0</v>
      </c>
      <c r="E24" s="3104">
        <v>0</v>
      </c>
      <c r="F24" s="3104">
        <f>D24+E24</f>
        <v>0</v>
      </c>
      <c r="G24" s="3105">
        <v>0</v>
      </c>
      <c r="H24" s="3106">
        <v>1</v>
      </c>
      <c r="I24" s="3105">
        <v>0</v>
      </c>
      <c r="J24" s="3107">
        <f>SUM(H24+I24)</f>
        <v>1</v>
      </c>
      <c r="K24" s="3076" t="s">
        <v>2623</v>
      </c>
      <c r="L24" s="3077" t="s">
        <v>2605</v>
      </c>
      <c r="M24" s="3078"/>
      <c r="N24" s="3078"/>
      <c r="O24" s="3079"/>
      <c r="P24" s="2961"/>
      <c r="Q24" s="2961"/>
      <c r="R24" s="2961"/>
      <c r="S24" s="2961"/>
      <c r="T24" s="2961"/>
      <c r="U24" s="2961"/>
      <c r="V24" s="2961"/>
      <c r="W24" s="2961"/>
      <c r="X24" s="2961"/>
      <c r="Y24" s="2961"/>
      <c r="Z24" s="2961"/>
      <c r="AA24" s="2961"/>
      <c r="AB24" s="2961"/>
      <c r="AC24" s="2961"/>
      <c r="AD24" s="2961"/>
      <c r="AE24" s="2961"/>
      <c r="AF24" s="2961"/>
      <c r="AG24" s="2961"/>
      <c r="AH24" s="2961"/>
      <c r="AI24" s="2961"/>
      <c r="AJ24" s="2961"/>
      <c r="AK24" s="2961"/>
      <c r="AL24" s="2961"/>
      <c r="AM24" s="2961"/>
      <c r="AN24" s="2961"/>
      <c r="AO24" s="2961"/>
      <c r="AP24" s="2961"/>
      <c r="AQ24" s="2961"/>
      <c r="AR24" s="2961"/>
      <c r="AS24" s="2961"/>
      <c r="AT24" s="2961"/>
      <c r="AU24" s="2961"/>
      <c r="AV24" s="2961"/>
      <c r="AW24" s="2961"/>
      <c r="AX24" s="2961"/>
      <c r="AY24" s="2961"/>
      <c r="AZ24" s="2961"/>
      <c r="BA24" s="2961"/>
      <c r="BB24" s="2961"/>
      <c r="BC24" s="2961"/>
      <c r="BD24" s="2961"/>
      <c r="BE24" s="2961"/>
      <c r="BF24" s="2961"/>
      <c r="BG24" s="2961"/>
      <c r="BH24" s="2961"/>
      <c r="BI24" s="2961"/>
      <c r="BJ24" s="2961"/>
      <c r="BK24" s="2961"/>
      <c r="BL24" s="2961"/>
      <c r="BM24" s="2961"/>
      <c r="BN24" s="2961"/>
      <c r="BO24" s="2961"/>
      <c r="BP24" s="2961"/>
      <c r="BQ24" s="2961"/>
      <c r="BR24" s="2961"/>
      <c r="BS24" s="2961"/>
      <c r="BT24" s="2961"/>
      <c r="BU24" s="2961"/>
      <c r="BV24" s="2961"/>
      <c r="BW24" s="2961"/>
      <c r="BX24" s="2961"/>
      <c r="BY24" s="2961"/>
      <c r="BZ24" s="2961"/>
      <c r="CA24" s="2961"/>
      <c r="CB24" s="2961"/>
      <c r="CC24" s="2961"/>
      <c r="CD24" s="2961"/>
      <c r="CE24" s="2961"/>
      <c r="CF24" s="2961"/>
      <c r="CG24" s="2961"/>
      <c r="CH24" s="2961"/>
      <c r="CI24" s="2961"/>
      <c r="CJ24" s="2961"/>
      <c r="CK24" s="2961"/>
      <c r="CL24" s="2961"/>
      <c r="CM24" s="2961"/>
      <c r="CN24" s="2961"/>
      <c r="CO24" s="2961"/>
      <c r="CP24" s="2961"/>
      <c r="CQ24" s="2961"/>
      <c r="CR24" s="2961"/>
      <c r="CS24" s="2961"/>
      <c r="CT24" s="2961"/>
      <c r="CU24" s="2961"/>
    </row>
    <row r="25" spans="1:99" s="67" customFormat="1" ht="15" thickTop="1" x14ac:dyDescent="0.2">
      <c r="A25" s="398" t="s">
        <v>103</v>
      </c>
      <c r="B25" s="399">
        <v>40</v>
      </c>
      <c r="C25" s="399">
        <v>18</v>
      </c>
      <c r="D25" s="399">
        <v>-5</v>
      </c>
      <c r="E25" s="399">
        <v>0</v>
      </c>
      <c r="F25" s="670">
        <f>D25+E25</f>
        <v>-5</v>
      </c>
      <c r="G25" s="400">
        <v>111</v>
      </c>
      <c r="H25" s="401">
        <v>13</v>
      </c>
      <c r="I25" s="400">
        <v>6</v>
      </c>
      <c r="J25" s="402">
        <v>19</v>
      </c>
      <c r="K25" s="377" t="s">
        <v>2626</v>
      </c>
      <c r="L25" s="378" t="s">
        <v>2603</v>
      </c>
      <c r="M25" s="103"/>
      <c r="N25" s="103"/>
      <c r="O25" s="144" t="s">
        <v>2625</v>
      </c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</row>
    <row r="26" spans="1:99" x14ac:dyDescent="0.2">
      <c r="A26" s="379" t="s">
        <v>103</v>
      </c>
      <c r="B26" s="133"/>
      <c r="C26" s="133"/>
      <c r="D26" s="133"/>
      <c r="E26" s="133"/>
      <c r="F26" s="133"/>
      <c r="G26" s="134"/>
      <c r="H26" s="380"/>
      <c r="I26" s="134"/>
      <c r="J26" s="381"/>
      <c r="K26" s="383" t="s">
        <v>2629</v>
      </c>
      <c r="L26" s="384" t="s">
        <v>2603</v>
      </c>
      <c r="M26" s="38"/>
      <c r="N26" s="38"/>
      <c r="O26" s="113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</row>
    <row r="27" spans="1:99" x14ac:dyDescent="0.2">
      <c r="A27" s="379" t="s">
        <v>103</v>
      </c>
      <c r="B27" s="133"/>
      <c r="C27" s="133"/>
      <c r="D27" s="133"/>
      <c r="E27" s="133"/>
      <c r="F27" s="133"/>
      <c r="G27" s="134"/>
      <c r="H27" s="380"/>
      <c r="I27" s="134"/>
      <c r="J27" s="381"/>
      <c r="K27" s="383" t="s">
        <v>2638</v>
      </c>
      <c r="L27" s="384" t="s">
        <v>2603</v>
      </c>
      <c r="M27" s="38"/>
      <c r="N27" s="38"/>
      <c r="O27" s="113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</row>
    <row r="28" spans="1:99" x14ac:dyDescent="0.2">
      <c r="A28" s="379" t="s">
        <v>103</v>
      </c>
      <c r="B28" s="133"/>
      <c r="C28" s="133"/>
      <c r="D28" s="133"/>
      <c r="E28" s="133"/>
      <c r="F28" s="133"/>
      <c r="G28" s="134"/>
      <c r="H28" s="380"/>
      <c r="I28" s="134"/>
      <c r="J28" s="381"/>
      <c r="K28" s="383" t="s">
        <v>2640</v>
      </c>
      <c r="L28" s="384" t="s">
        <v>2603</v>
      </c>
      <c r="M28" s="38"/>
      <c r="N28" s="38"/>
      <c r="O28" s="113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</row>
    <row r="29" spans="1:99" x14ac:dyDescent="0.2">
      <c r="A29" s="379" t="s">
        <v>103</v>
      </c>
      <c r="B29" s="133"/>
      <c r="C29" s="133"/>
      <c r="D29" s="133"/>
      <c r="E29" s="133"/>
      <c r="F29" s="133"/>
      <c r="G29" s="134"/>
      <c r="H29" s="380"/>
      <c r="I29" s="134"/>
      <c r="J29" s="381"/>
      <c r="K29" s="383" t="s">
        <v>2641</v>
      </c>
      <c r="L29" s="384" t="s">
        <v>2603</v>
      </c>
      <c r="M29" s="38"/>
      <c r="N29" s="38"/>
      <c r="O29" s="113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</row>
    <row r="30" spans="1:99" x14ac:dyDescent="0.2">
      <c r="A30" s="379" t="s">
        <v>103</v>
      </c>
      <c r="B30" s="133"/>
      <c r="C30" s="133"/>
      <c r="D30" s="133"/>
      <c r="E30" s="133"/>
      <c r="F30" s="133"/>
      <c r="G30" s="134"/>
      <c r="H30" s="380"/>
      <c r="I30" s="134"/>
      <c r="J30" s="381"/>
      <c r="K30" s="383" t="s">
        <v>2642</v>
      </c>
      <c r="L30" s="384" t="s">
        <v>2603</v>
      </c>
      <c r="M30" s="387">
        <v>5</v>
      </c>
      <c r="N30" s="387"/>
      <c r="O30" s="413" t="s">
        <v>2631</v>
      </c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</row>
    <row r="31" spans="1:99" x14ac:dyDescent="0.2">
      <c r="A31" s="379" t="s">
        <v>103</v>
      </c>
      <c r="B31" s="133"/>
      <c r="C31" s="133"/>
      <c r="D31" s="133"/>
      <c r="E31" s="133"/>
      <c r="F31" s="133"/>
      <c r="G31" s="134"/>
      <c r="H31" s="380"/>
      <c r="I31" s="134"/>
      <c r="J31" s="381"/>
      <c r="K31" s="383" t="s">
        <v>2643</v>
      </c>
      <c r="L31" s="384" t="s">
        <v>2603</v>
      </c>
      <c r="M31" s="38"/>
      <c r="N31" s="38"/>
      <c r="O31" s="113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</row>
    <row r="32" spans="1:99" x14ac:dyDescent="0.2">
      <c r="A32" s="379" t="s">
        <v>103</v>
      </c>
      <c r="B32" s="133"/>
      <c r="C32" s="133"/>
      <c r="D32" s="133"/>
      <c r="E32" s="133"/>
      <c r="F32" s="133"/>
      <c r="G32" s="134"/>
      <c r="H32" s="380"/>
      <c r="I32" s="134"/>
      <c r="J32" s="381"/>
      <c r="K32" s="383" t="s">
        <v>2644</v>
      </c>
      <c r="L32" s="384" t="s">
        <v>2603</v>
      </c>
      <c r="M32" s="387">
        <v>5</v>
      </c>
      <c r="N32" s="38"/>
      <c r="O32" s="413" t="s">
        <v>2631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</row>
    <row r="33" spans="1:66" x14ac:dyDescent="0.2">
      <c r="A33" s="379" t="s">
        <v>103</v>
      </c>
      <c r="B33" s="133"/>
      <c r="C33" s="133"/>
      <c r="D33" s="133"/>
      <c r="E33" s="133"/>
      <c r="F33" s="133"/>
      <c r="G33" s="134"/>
      <c r="H33" s="380"/>
      <c r="I33" s="134"/>
      <c r="J33" s="381"/>
      <c r="K33" s="385" t="s">
        <v>2630</v>
      </c>
      <c r="L33" s="386" t="s">
        <v>2601</v>
      </c>
      <c r="M33" s="38"/>
      <c r="N33" s="38"/>
      <c r="O33" s="113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</row>
    <row r="34" spans="1:66" x14ac:dyDescent="0.2">
      <c r="A34" s="379" t="s">
        <v>103</v>
      </c>
      <c r="B34" s="133"/>
      <c r="C34" s="133"/>
      <c r="D34" s="133"/>
      <c r="E34" s="133"/>
      <c r="F34" s="133"/>
      <c r="G34" s="134"/>
      <c r="H34" s="380"/>
      <c r="I34" s="134"/>
      <c r="J34" s="381"/>
      <c r="K34" s="385" t="s">
        <v>2633</v>
      </c>
      <c r="L34" s="386" t="s">
        <v>2601</v>
      </c>
      <c r="M34" s="38"/>
      <c r="N34" s="38"/>
      <c r="O34" s="113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</row>
    <row r="35" spans="1:66" x14ac:dyDescent="0.2">
      <c r="A35" s="379" t="s">
        <v>103</v>
      </c>
      <c r="B35" s="133"/>
      <c r="C35" s="133"/>
      <c r="D35" s="133"/>
      <c r="E35" s="133"/>
      <c r="F35" s="133"/>
      <c r="G35" s="134"/>
      <c r="H35" s="380"/>
      <c r="I35" s="134"/>
      <c r="J35" s="381"/>
      <c r="K35" s="385" t="s">
        <v>2634</v>
      </c>
      <c r="L35" s="386" t="s">
        <v>2601</v>
      </c>
      <c r="M35" s="387">
        <v>5</v>
      </c>
      <c r="N35" s="38"/>
      <c r="O35" s="413" t="s">
        <v>2631</v>
      </c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</row>
    <row r="36" spans="1:66" ht="28.5" x14ac:dyDescent="0.2">
      <c r="A36" s="379" t="s">
        <v>103</v>
      </c>
      <c r="B36" s="133"/>
      <c r="C36" s="133"/>
      <c r="D36" s="133"/>
      <c r="E36" s="133"/>
      <c r="F36" s="133"/>
      <c r="G36" s="134"/>
      <c r="H36" s="380"/>
      <c r="I36" s="134"/>
      <c r="J36" s="381"/>
      <c r="K36" s="385" t="s">
        <v>2636</v>
      </c>
      <c r="L36" s="386" t="s">
        <v>2601</v>
      </c>
      <c r="M36" s="387">
        <v>50</v>
      </c>
      <c r="N36" s="38"/>
      <c r="O36" s="388" t="s">
        <v>2614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</row>
    <row r="37" spans="1:66" x14ac:dyDescent="0.2">
      <c r="A37" s="379" t="s">
        <v>103</v>
      </c>
      <c r="B37" s="133"/>
      <c r="C37" s="133"/>
      <c r="D37" s="133"/>
      <c r="E37" s="133"/>
      <c r="F37" s="133"/>
      <c r="G37" s="134"/>
      <c r="H37" s="380"/>
      <c r="I37" s="134"/>
      <c r="J37" s="381"/>
      <c r="K37" s="385" t="s">
        <v>2639</v>
      </c>
      <c r="L37" s="386" t="s">
        <v>2601</v>
      </c>
      <c r="M37" s="38"/>
      <c r="N37" s="38"/>
      <c r="O37" s="113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</row>
    <row r="38" spans="1:66" x14ac:dyDescent="0.2">
      <c r="A38" s="379" t="s">
        <v>103</v>
      </c>
      <c r="B38" s="133"/>
      <c r="C38" s="133"/>
      <c r="D38" s="133"/>
      <c r="E38" s="133"/>
      <c r="F38" s="133"/>
      <c r="G38" s="134"/>
      <c r="H38" s="380"/>
      <c r="I38" s="134"/>
      <c r="J38" s="381"/>
      <c r="K38" s="382" t="s">
        <v>2624</v>
      </c>
      <c r="L38" s="384" t="s">
        <v>2605</v>
      </c>
      <c r="M38" s="387">
        <v>5</v>
      </c>
      <c r="N38" s="38"/>
      <c r="O38" s="413" t="s">
        <v>2631</v>
      </c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</row>
    <row r="39" spans="1:66" x14ac:dyDescent="0.2">
      <c r="A39" s="379" t="s">
        <v>103</v>
      </c>
      <c r="B39" s="133"/>
      <c r="C39" s="133"/>
      <c r="D39" s="133"/>
      <c r="E39" s="133"/>
      <c r="F39" s="133"/>
      <c r="G39" s="134"/>
      <c r="H39" s="380"/>
      <c r="I39" s="134"/>
      <c r="J39" s="381"/>
      <c r="K39" s="383" t="s">
        <v>2627</v>
      </c>
      <c r="L39" s="384" t="s">
        <v>2605</v>
      </c>
      <c r="M39" s="38"/>
      <c r="N39" s="38"/>
      <c r="O39" s="113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</row>
    <row r="40" spans="1:66" x14ac:dyDescent="0.2">
      <c r="A40" s="379" t="s">
        <v>103</v>
      </c>
      <c r="B40" s="133"/>
      <c r="C40" s="133"/>
      <c r="D40" s="133"/>
      <c r="E40" s="133"/>
      <c r="F40" s="133"/>
      <c r="G40" s="134"/>
      <c r="H40" s="380"/>
      <c r="I40" s="134"/>
      <c r="J40" s="381"/>
      <c r="K40" s="383" t="s">
        <v>2628</v>
      </c>
      <c r="L40" s="384" t="s">
        <v>2605</v>
      </c>
      <c r="M40" s="38"/>
      <c r="N40" s="38"/>
      <c r="O40" s="113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</row>
    <row r="41" spans="1:66" x14ac:dyDescent="0.2">
      <c r="A41" s="379" t="s">
        <v>103</v>
      </c>
      <c r="B41" s="133"/>
      <c r="C41" s="133"/>
      <c r="D41" s="133"/>
      <c r="E41" s="133"/>
      <c r="F41" s="133"/>
      <c r="G41" s="134"/>
      <c r="H41" s="380"/>
      <c r="I41" s="134"/>
      <c r="J41" s="381"/>
      <c r="K41" s="383" t="s">
        <v>2632</v>
      </c>
      <c r="L41" s="384" t="s">
        <v>2605</v>
      </c>
      <c r="M41" s="38"/>
      <c r="N41" s="38"/>
      <c r="O41" s="113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</row>
    <row r="42" spans="1:66" x14ac:dyDescent="0.2">
      <c r="A42" s="379" t="s">
        <v>103</v>
      </c>
      <c r="B42" s="133"/>
      <c r="C42" s="133"/>
      <c r="D42" s="133"/>
      <c r="E42" s="133"/>
      <c r="F42" s="133"/>
      <c r="G42" s="134"/>
      <c r="H42" s="380"/>
      <c r="I42" s="134"/>
      <c r="J42" s="381"/>
      <c r="K42" s="383" t="s">
        <v>2635</v>
      </c>
      <c r="L42" s="384" t="s">
        <v>2611</v>
      </c>
      <c r="M42" s="38"/>
      <c r="N42" s="38"/>
      <c r="O42" s="113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</row>
    <row r="43" spans="1:66" ht="15" thickBot="1" x14ac:dyDescent="0.25">
      <c r="A43" s="389" t="s">
        <v>103</v>
      </c>
      <c r="B43" s="390"/>
      <c r="C43" s="390"/>
      <c r="D43" s="390"/>
      <c r="E43" s="390"/>
      <c r="F43" s="390"/>
      <c r="G43" s="391"/>
      <c r="H43" s="392"/>
      <c r="I43" s="391"/>
      <c r="J43" s="393"/>
      <c r="K43" s="394" t="s">
        <v>2637</v>
      </c>
      <c r="L43" s="395" t="s">
        <v>2611</v>
      </c>
      <c r="M43" s="68"/>
      <c r="N43" s="68"/>
      <c r="O43" s="145" t="s">
        <v>2645</v>
      </c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</row>
    <row r="44" spans="1:66" s="2932" customFormat="1" ht="15.75" thickTop="1" thickBot="1" x14ac:dyDescent="0.25">
      <c r="A44" s="416" t="s">
        <v>1895</v>
      </c>
      <c r="B44" s="3075">
        <v>-1</v>
      </c>
      <c r="C44" s="3075">
        <v>0</v>
      </c>
      <c r="D44" s="3075">
        <v>0</v>
      </c>
      <c r="E44" s="3075">
        <v>0</v>
      </c>
      <c r="F44" s="3075">
        <f>D44+E44</f>
        <v>0</v>
      </c>
      <c r="G44" s="417">
        <v>0</v>
      </c>
      <c r="H44" s="418">
        <v>1</v>
      </c>
      <c r="I44" s="417">
        <v>0</v>
      </c>
      <c r="J44" s="419">
        <v>1</v>
      </c>
      <c r="K44" s="3076" t="s">
        <v>2646</v>
      </c>
      <c r="L44" s="3077" t="s">
        <v>2603</v>
      </c>
      <c r="M44" s="3078"/>
      <c r="N44" s="3078"/>
      <c r="O44" s="3079"/>
      <c r="P44" s="2961"/>
      <c r="Q44" s="2961"/>
      <c r="R44" s="2961"/>
      <c r="S44" s="2961"/>
      <c r="T44" s="2961"/>
      <c r="U44" s="2961"/>
      <c r="V44" s="2961"/>
      <c r="W44" s="2961"/>
      <c r="X44" s="2961"/>
      <c r="Y44" s="2961"/>
      <c r="Z44" s="2961"/>
      <c r="AA44" s="2961"/>
      <c r="AB44" s="2961"/>
      <c r="AC44" s="2961"/>
      <c r="AD44" s="2961"/>
      <c r="AE44" s="2961"/>
      <c r="AF44" s="2961"/>
      <c r="AG44" s="2961"/>
      <c r="AH44" s="2961"/>
      <c r="AI44" s="2961"/>
      <c r="AJ44" s="2961"/>
      <c r="AK44" s="2961"/>
      <c r="AL44" s="2961"/>
      <c r="AM44" s="2961"/>
      <c r="AN44" s="2961"/>
      <c r="AO44" s="2961"/>
      <c r="AP44" s="2961"/>
      <c r="AQ44" s="2961"/>
      <c r="AR44" s="2961"/>
      <c r="AS44" s="2961"/>
      <c r="AT44" s="2961"/>
      <c r="AU44" s="2961"/>
      <c r="AV44" s="2961"/>
      <c r="AW44" s="2961"/>
      <c r="AX44" s="2961"/>
      <c r="AY44" s="2961"/>
      <c r="AZ44" s="2961"/>
      <c r="BA44" s="2961"/>
      <c r="BB44" s="2961"/>
      <c r="BC44" s="2961"/>
      <c r="BD44" s="2961"/>
      <c r="BE44" s="2961"/>
      <c r="BF44" s="2961"/>
      <c r="BG44" s="2961"/>
      <c r="BH44" s="2961"/>
      <c r="BI44" s="2961"/>
      <c r="BJ44" s="2961"/>
      <c r="BK44" s="2961"/>
      <c r="BL44" s="2961"/>
      <c r="BM44" s="2961"/>
      <c r="BN44" s="2961"/>
    </row>
    <row r="45" spans="1:66" s="67" customFormat="1" ht="15" thickTop="1" x14ac:dyDescent="0.2">
      <c r="A45" s="372" t="s">
        <v>157</v>
      </c>
      <c r="B45" s="373">
        <v>51</v>
      </c>
      <c r="C45" s="373">
        <v>12</v>
      </c>
      <c r="D45" s="373">
        <v>-4</v>
      </c>
      <c r="E45" s="373">
        <v>0</v>
      </c>
      <c r="F45" s="373">
        <f>D45+E45</f>
        <v>-4</v>
      </c>
      <c r="G45" s="374">
        <v>125</v>
      </c>
      <c r="H45" s="375">
        <v>3</v>
      </c>
      <c r="I45" s="374">
        <v>1</v>
      </c>
      <c r="J45" s="376">
        <v>4</v>
      </c>
      <c r="K45" s="410" t="s">
        <v>2647</v>
      </c>
      <c r="L45" s="378" t="s">
        <v>2603</v>
      </c>
      <c r="M45" s="103"/>
      <c r="N45" s="103"/>
      <c r="O45" s="144" t="s">
        <v>2648</v>
      </c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</row>
    <row r="46" spans="1:66" x14ac:dyDescent="0.2">
      <c r="A46" s="379" t="s">
        <v>157</v>
      </c>
      <c r="B46" s="133"/>
      <c r="C46" s="133"/>
      <c r="D46" s="133"/>
      <c r="E46" s="133"/>
      <c r="F46" s="133"/>
      <c r="G46" s="134"/>
      <c r="H46" s="380"/>
      <c r="I46" s="134"/>
      <c r="J46" s="381"/>
      <c r="K46" s="383" t="s">
        <v>2649</v>
      </c>
      <c r="L46" s="384" t="s">
        <v>2603</v>
      </c>
      <c r="M46" s="38"/>
      <c r="N46" s="38"/>
      <c r="O46" s="113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</row>
    <row r="47" spans="1:66" x14ac:dyDescent="0.2">
      <c r="A47" s="379" t="s">
        <v>157</v>
      </c>
      <c r="B47" s="133"/>
      <c r="C47" s="133"/>
      <c r="D47" s="133"/>
      <c r="E47" s="133"/>
      <c r="F47" s="133"/>
      <c r="G47" s="134"/>
      <c r="H47" s="380"/>
      <c r="I47" s="134"/>
      <c r="J47" s="381"/>
      <c r="K47" s="383" t="s">
        <v>2650</v>
      </c>
      <c r="L47" s="384" t="s">
        <v>2605</v>
      </c>
      <c r="M47" s="38"/>
      <c r="N47" s="38"/>
      <c r="O47" s="113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</row>
    <row r="48" spans="1:66" ht="15" thickBot="1" x14ac:dyDescent="0.25">
      <c r="A48" s="389" t="s">
        <v>157</v>
      </c>
      <c r="B48" s="390"/>
      <c r="C48" s="390"/>
      <c r="D48" s="390"/>
      <c r="E48" s="390"/>
      <c r="F48" s="390"/>
      <c r="G48" s="391"/>
      <c r="H48" s="392"/>
      <c r="I48" s="391"/>
      <c r="J48" s="393"/>
      <c r="K48" s="394" t="s">
        <v>2651</v>
      </c>
      <c r="L48" s="395" t="s">
        <v>2603</v>
      </c>
      <c r="M48" s="396"/>
      <c r="N48" s="396"/>
      <c r="O48" s="411" t="s">
        <v>2616</v>
      </c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</row>
    <row r="49" spans="1:66" ht="15" thickBot="1" x14ac:dyDescent="0.25">
      <c r="A49" s="416" t="s">
        <v>4430</v>
      </c>
      <c r="B49" s="610"/>
      <c r="C49" s="610"/>
      <c r="D49" s="610"/>
      <c r="E49" s="610"/>
      <c r="F49" s="610"/>
      <c r="G49" s="611"/>
      <c r="H49" s="418">
        <v>0</v>
      </c>
      <c r="I49" s="417">
        <v>1</v>
      </c>
      <c r="J49" s="419">
        <v>1</v>
      </c>
      <c r="K49" s="406" t="s">
        <v>2652</v>
      </c>
      <c r="L49" s="407" t="s">
        <v>2605</v>
      </c>
      <c r="M49" s="408"/>
      <c r="N49" s="408"/>
      <c r="O49" s="420" t="s">
        <v>196</v>
      </c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</row>
    <row r="50" spans="1:66" s="370" customFormat="1" ht="15" thickBot="1" x14ac:dyDescent="0.25">
      <c r="A50" s="363" t="s">
        <v>172</v>
      </c>
      <c r="B50" s="610"/>
      <c r="C50" s="610"/>
      <c r="D50" s="610"/>
      <c r="E50" s="610"/>
      <c r="F50" s="610"/>
      <c r="G50" s="611"/>
      <c r="H50" s="366">
        <v>0</v>
      </c>
      <c r="I50" s="365">
        <v>1</v>
      </c>
      <c r="J50" s="367">
        <v>1</v>
      </c>
      <c r="K50" s="406" t="s">
        <v>2653</v>
      </c>
      <c r="L50" s="407" t="s">
        <v>2601</v>
      </c>
      <c r="M50" s="408" t="s">
        <v>2654</v>
      </c>
      <c r="N50" s="408"/>
      <c r="O50" s="420" t="s">
        <v>2616</v>
      </c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</row>
    <row r="51" spans="1:66" s="38" customFormat="1" x14ac:dyDescent="0.2">
      <c r="A51" s="372" t="s">
        <v>180</v>
      </c>
      <c r="B51" s="373">
        <v>0</v>
      </c>
      <c r="C51" s="373">
        <v>-2</v>
      </c>
      <c r="D51" s="373">
        <v>0</v>
      </c>
      <c r="E51" s="373">
        <v>0</v>
      </c>
      <c r="F51" s="373">
        <f>D51+E51</f>
        <v>0</v>
      </c>
      <c r="G51" s="374">
        <v>76</v>
      </c>
      <c r="H51" s="375">
        <v>1</v>
      </c>
      <c r="I51" s="374">
        <v>1</v>
      </c>
      <c r="J51" s="376">
        <v>2</v>
      </c>
      <c r="K51" s="410" t="s">
        <v>2655</v>
      </c>
      <c r="L51" s="378" t="s">
        <v>2605</v>
      </c>
      <c r="M51" s="103"/>
      <c r="N51" s="103"/>
      <c r="O51" s="144"/>
    </row>
    <row r="52" spans="1:66" s="38" customFormat="1" ht="15" thickBot="1" x14ac:dyDescent="0.25">
      <c r="A52" s="389" t="s">
        <v>180</v>
      </c>
      <c r="B52" s="390"/>
      <c r="C52" s="390"/>
      <c r="D52" s="390"/>
      <c r="E52" s="390"/>
      <c r="F52" s="390"/>
      <c r="G52" s="391"/>
      <c r="H52" s="392"/>
      <c r="I52" s="391"/>
      <c r="J52" s="393"/>
      <c r="K52" s="394" t="s">
        <v>2656</v>
      </c>
      <c r="L52" s="395" t="s">
        <v>2603</v>
      </c>
      <c r="M52" s="396"/>
      <c r="N52" s="396"/>
      <c r="O52" s="411" t="s">
        <v>2616</v>
      </c>
    </row>
    <row r="53" spans="1:66" s="38" customFormat="1" x14ac:dyDescent="0.2">
      <c r="A53" s="372" t="s">
        <v>191</v>
      </c>
      <c r="B53" s="373">
        <v>46</v>
      </c>
      <c r="C53" s="373">
        <v>25</v>
      </c>
      <c r="D53" s="373">
        <v>-8</v>
      </c>
      <c r="E53" s="373">
        <v>2</v>
      </c>
      <c r="F53" s="373">
        <f>D53+E53</f>
        <v>-6</v>
      </c>
      <c r="G53" s="374">
        <v>123</v>
      </c>
      <c r="H53" s="375">
        <v>1</v>
      </c>
      <c r="I53" s="374">
        <v>3</v>
      </c>
      <c r="J53" s="376">
        <v>4</v>
      </c>
      <c r="K53" s="403" t="s">
        <v>2657</v>
      </c>
      <c r="L53" s="404" t="s">
        <v>2605</v>
      </c>
      <c r="M53" s="405">
        <v>33.299999999999997</v>
      </c>
      <c r="N53" s="103"/>
      <c r="O53" s="144"/>
    </row>
    <row r="54" spans="1:66" s="38" customFormat="1" x14ac:dyDescent="0.2">
      <c r="A54" s="379" t="s">
        <v>191</v>
      </c>
      <c r="B54" s="133"/>
      <c r="C54" s="133"/>
      <c r="D54" s="133"/>
      <c r="E54" s="133"/>
      <c r="F54" s="133"/>
      <c r="G54" s="134"/>
      <c r="H54" s="380"/>
      <c r="I54" s="134"/>
      <c r="J54" s="381"/>
      <c r="K54" s="383" t="s">
        <v>2658</v>
      </c>
      <c r="L54" s="384" t="s">
        <v>2603</v>
      </c>
      <c r="O54" s="113"/>
    </row>
    <row r="55" spans="1:66" s="38" customFormat="1" x14ac:dyDescent="0.2">
      <c r="A55" s="379" t="s">
        <v>191</v>
      </c>
      <c r="B55" s="133"/>
      <c r="C55" s="133"/>
      <c r="D55" s="133"/>
      <c r="E55" s="133"/>
      <c r="F55" s="133"/>
      <c r="G55" s="134"/>
      <c r="H55" s="380"/>
      <c r="I55" s="134"/>
      <c r="J55" s="381"/>
      <c r="K55" s="385" t="s">
        <v>2659</v>
      </c>
      <c r="L55" s="386" t="s">
        <v>2603</v>
      </c>
      <c r="M55" s="387"/>
      <c r="N55" s="387"/>
      <c r="O55" s="413" t="s">
        <v>2616</v>
      </c>
    </row>
    <row r="56" spans="1:66" s="69" customFormat="1" ht="29.25" thickBot="1" x14ac:dyDescent="0.25">
      <c r="A56" s="389" t="s">
        <v>191</v>
      </c>
      <c r="B56" s="390"/>
      <c r="C56" s="390"/>
      <c r="D56" s="390"/>
      <c r="E56" s="390"/>
      <c r="F56" s="390"/>
      <c r="G56" s="391"/>
      <c r="H56" s="392"/>
      <c r="I56" s="391"/>
      <c r="J56" s="393"/>
      <c r="K56" s="394" t="s">
        <v>2660</v>
      </c>
      <c r="L56" s="395" t="s">
        <v>2611</v>
      </c>
      <c r="M56" s="396">
        <v>50</v>
      </c>
      <c r="N56" s="68"/>
      <c r="O56" s="397" t="s">
        <v>2614</v>
      </c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</row>
    <row r="57" spans="1:66" s="67" customFormat="1" ht="15" thickTop="1" x14ac:dyDescent="0.2">
      <c r="A57" s="372" t="s">
        <v>203</v>
      </c>
      <c r="B57" s="373">
        <v>38</v>
      </c>
      <c r="C57" s="373">
        <v>20</v>
      </c>
      <c r="D57" s="373">
        <v>-4</v>
      </c>
      <c r="E57" s="373">
        <v>-1</v>
      </c>
      <c r="F57" s="373">
        <f>D57+E57</f>
        <v>-5</v>
      </c>
      <c r="G57" s="374">
        <v>75</v>
      </c>
      <c r="H57" s="375">
        <v>1</v>
      </c>
      <c r="I57" s="374">
        <v>2</v>
      </c>
      <c r="J57" s="376">
        <v>3</v>
      </c>
      <c r="K57" s="410" t="s">
        <v>2661</v>
      </c>
      <c r="L57" s="378" t="s">
        <v>2603</v>
      </c>
      <c r="M57" s="103"/>
      <c r="N57" s="103"/>
      <c r="O57" s="144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</row>
    <row r="58" spans="1:66" s="38" customFormat="1" x14ac:dyDescent="0.2">
      <c r="A58" s="379" t="s">
        <v>203</v>
      </c>
      <c r="B58" s="133"/>
      <c r="C58" s="133"/>
      <c r="D58" s="133"/>
      <c r="E58" s="133"/>
      <c r="F58" s="133"/>
      <c r="G58" s="134"/>
      <c r="H58" s="380"/>
      <c r="I58" s="134"/>
      <c r="J58" s="381"/>
      <c r="K58" s="385" t="s">
        <v>2662</v>
      </c>
      <c r="L58" s="386" t="s">
        <v>2605</v>
      </c>
      <c r="M58" s="387">
        <v>40</v>
      </c>
      <c r="O58" s="113"/>
    </row>
    <row r="59" spans="1:66" s="38" customFormat="1" ht="29.25" thickBot="1" x14ac:dyDescent="0.25">
      <c r="A59" s="389" t="s">
        <v>203</v>
      </c>
      <c r="B59" s="390"/>
      <c r="C59" s="390"/>
      <c r="D59" s="390"/>
      <c r="E59" s="390"/>
      <c r="F59" s="390"/>
      <c r="G59" s="391"/>
      <c r="H59" s="392"/>
      <c r="I59" s="391"/>
      <c r="J59" s="393"/>
      <c r="K59" s="394" t="s">
        <v>2663</v>
      </c>
      <c r="L59" s="395" t="s">
        <v>2603</v>
      </c>
      <c r="M59" s="396">
        <v>47</v>
      </c>
      <c r="N59" s="68"/>
      <c r="O59" s="397" t="s">
        <v>2614</v>
      </c>
    </row>
    <row r="60" spans="1:66" s="69" customFormat="1" ht="15" thickBot="1" x14ac:dyDescent="0.25">
      <c r="A60" s="372" t="s">
        <v>210</v>
      </c>
      <c r="B60" s="608"/>
      <c r="C60" s="608"/>
      <c r="D60" s="608"/>
      <c r="E60" s="608"/>
      <c r="F60" s="608"/>
      <c r="G60" s="609"/>
      <c r="H60" s="375">
        <v>0</v>
      </c>
      <c r="I60" s="374">
        <v>4</v>
      </c>
      <c r="J60" s="376">
        <v>4</v>
      </c>
      <c r="K60" s="403" t="s">
        <v>2664</v>
      </c>
      <c r="L60" s="404" t="s">
        <v>2611</v>
      </c>
      <c r="M60" s="405" t="s">
        <v>2654</v>
      </c>
      <c r="N60" s="103"/>
      <c r="O60" s="421" t="s">
        <v>2616</v>
      </c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</row>
    <row r="61" spans="1:66" s="92" customFormat="1" ht="44.25" customHeight="1" thickTop="1" thickBot="1" x14ac:dyDescent="0.25">
      <c r="A61" s="379" t="s">
        <v>210</v>
      </c>
      <c r="B61" s="133"/>
      <c r="C61" s="133"/>
      <c r="D61" s="133"/>
      <c r="E61" s="133"/>
      <c r="F61" s="133"/>
      <c r="G61" s="134"/>
      <c r="H61" s="380"/>
      <c r="I61" s="134"/>
      <c r="J61" s="381"/>
      <c r="K61" s="385" t="s">
        <v>2665</v>
      </c>
      <c r="L61" s="386" t="s">
        <v>2611</v>
      </c>
      <c r="M61" s="387">
        <v>50</v>
      </c>
      <c r="N61" s="38"/>
      <c r="O61" s="3412" t="s">
        <v>5050</v>
      </c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</row>
    <row r="62" spans="1:66" s="92" customFormat="1" ht="30" customHeight="1" thickTop="1" thickBot="1" x14ac:dyDescent="0.25">
      <c r="A62" s="379" t="s">
        <v>210</v>
      </c>
      <c r="B62" s="133"/>
      <c r="C62" s="133"/>
      <c r="D62" s="133"/>
      <c r="E62" s="133"/>
      <c r="F62" s="133"/>
      <c r="G62" s="134"/>
      <c r="H62" s="380"/>
      <c r="I62" s="134"/>
      <c r="J62" s="381"/>
      <c r="K62" s="385" t="s">
        <v>2666</v>
      </c>
      <c r="L62" s="386" t="s">
        <v>2611</v>
      </c>
      <c r="M62" s="387">
        <v>50</v>
      </c>
      <c r="N62" s="38"/>
      <c r="O62" s="3412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</row>
    <row r="63" spans="1:66" s="92" customFormat="1" ht="15.75" thickTop="1" thickBot="1" x14ac:dyDescent="0.25">
      <c r="A63" s="389" t="s">
        <v>210</v>
      </c>
      <c r="B63" s="390"/>
      <c r="C63" s="390"/>
      <c r="D63" s="390"/>
      <c r="E63" s="390"/>
      <c r="F63" s="390"/>
      <c r="G63" s="391"/>
      <c r="H63" s="392"/>
      <c r="I63" s="391"/>
      <c r="J63" s="393"/>
      <c r="K63" s="422" t="s">
        <v>2667</v>
      </c>
      <c r="L63" s="423" t="s">
        <v>2611</v>
      </c>
      <c r="M63" s="424"/>
      <c r="N63" s="424"/>
      <c r="O63" s="425" t="s">
        <v>2622</v>
      </c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</row>
    <row r="64" spans="1:66" s="92" customFormat="1" ht="15.75" thickTop="1" thickBot="1" x14ac:dyDescent="0.25">
      <c r="A64" s="363" t="s">
        <v>2668</v>
      </c>
      <c r="B64" s="364">
        <v>190</v>
      </c>
      <c r="C64" s="364">
        <v>116</v>
      </c>
      <c r="D64" s="364">
        <v>-32</v>
      </c>
      <c r="E64" s="364">
        <v>-1</v>
      </c>
      <c r="F64" s="364">
        <f>D64+E64</f>
        <v>-33</v>
      </c>
      <c r="G64" s="365">
        <v>2282</v>
      </c>
      <c r="H64" s="366">
        <v>1</v>
      </c>
      <c r="I64" s="365">
        <v>0</v>
      </c>
      <c r="J64" s="367">
        <v>1</v>
      </c>
      <c r="K64" s="368" t="s">
        <v>2669</v>
      </c>
      <c r="L64" s="369" t="s">
        <v>2601</v>
      </c>
      <c r="M64" s="370"/>
      <c r="N64" s="370"/>
      <c r="O64" s="371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</row>
    <row r="65" spans="1:66" s="67" customFormat="1" ht="15" thickTop="1" x14ac:dyDescent="0.2">
      <c r="A65" s="398" t="s">
        <v>219</v>
      </c>
      <c r="B65" s="399">
        <v>40</v>
      </c>
      <c r="C65" s="399">
        <v>14</v>
      </c>
      <c r="D65" s="399">
        <v>-1</v>
      </c>
      <c r="E65" s="399">
        <v>0</v>
      </c>
      <c r="F65" s="399">
        <f>D65+E65</f>
        <v>-1</v>
      </c>
      <c r="G65" s="400">
        <v>82</v>
      </c>
      <c r="H65" s="401">
        <v>3</v>
      </c>
      <c r="I65" s="400">
        <v>1</v>
      </c>
      <c r="J65" s="402">
        <v>4</v>
      </c>
      <c r="K65" s="410" t="s">
        <v>2670</v>
      </c>
      <c r="L65" s="378" t="s">
        <v>2603</v>
      </c>
      <c r="M65" s="103"/>
      <c r="N65" s="103"/>
      <c r="O65" s="144" t="s">
        <v>2648</v>
      </c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</row>
    <row r="66" spans="1:66" x14ac:dyDescent="0.2">
      <c r="A66" s="379" t="s">
        <v>219</v>
      </c>
      <c r="B66" s="133"/>
      <c r="C66" s="133"/>
      <c r="D66" s="133"/>
      <c r="E66" s="133"/>
      <c r="F66" s="133"/>
      <c r="G66" s="134"/>
      <c r="H66" s="380"/>
      <c r="I66" s="134"/>
      <c r="J66" s="381"/>
      <c r="K66" s="383" t="s">
        <v>2671</v>
      </c>
      <c r="L66" s="384" t="s">
        <v>2603</v>
      </c>
      <c r="M66" s="38"/>
      <c r="N66" s="38"/>
      <c r="O66" s="113" t="s">
        <v>2648</v>
      </c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</row>
    <row r="67" spans="1:66" x14ac:dyDescent="0.2">
      <c r="A67" s="379" t="s">
        <v>2672</v>
      </c>
      <c r="B67" s="133"/>
      <c r="C67" s="133"/>
      <c r="D67" s="133"/>
      <c r="E67" s="133"/>
      <c r="F67" s="133"/>
      <c r="G67" s="134"/>
      <c r="H67" s="380"/>
      <c r="I67" s="134"/>
      <c r="J67" s="381"/>
      <c r="K67" s="383" t="s">
        <v>2673</v>
      </c>
      <c r="L67" s="384" t="s">
        <v>2603</v>
      </c>
      <c r="M67" s="38"/>
      <c r="N67" s="38"/>
      <c r="O67" s="113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</row>
    <row r="68" spans="1:66" ht="15" thickBot="1" x14ac:dyDescent="0.25">
      <c r="A68" s="389" t="s">
        <v>219</v>
      </c>
      <c r="B68" s="390"/>
      <c r="C68" s="390"/>
      <c r="D68" s="390"/>
      <c r="E68" s="390"/>
      <c r="F68" s="390"/>
      <c r="G68" s="391"/>
      <c r="H68" s="392"/>
      <c r="I68" s="391"/>
      <c r="J68" s="393"/>
      <c r="K68" s="394" t="s">
        <v>2674</v>
      </c>
      <c r="L68" s="395" t="s">
        <v>2603</v>
      </c>
      <c r="M68" s="396"/>
      <c r="N68" s="396"/>
      <c r="O68" s="411" t="s">
        <v>2616</v>
      </c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</row>
    <row r="69" spans="1:66" s="67" customFormat="1" ht="15" thickTop="1" x14ac:dyDescent="0.2">
      <c r="A69" s="372" t="s">
        <v>222</v>
      </c>
      <c r="B69" s="373">
        <v>190</v>
      </c>
      <c r="C69" s="373">
        <v>109</v>
      </c>
      <c r="D69" s="373">
        <v>-34</v>
      </c>
      <c r="E69" s="373">
        <v>-3</v>
      </c>
      <c r="F69" s="373">
        <f>D69+E69</f>
        <v>-37</v>
      </c>
      <c r="G69" s="374">
        <v>235</v>
      </c>
      <c r="H69" s="375">
        <v>6</v>
      </c>
      <c r="I69" s="374">
        <v>6</v>
      </c>
      <c r="J69" s="376">
        <v>12</v>
      </c>
      <c r="K69" s="426" t="s">
        <v>2675</v>
      </c>
      <c r="L69" s="404" t="s">
        <v>2603</v>
      </c>
      <c r="M69" s="405"/>
      <c r="N69" s="405"/>
      <c r="O69" s="421" t="s">
        <v>2616</v>
      </c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</row>
    <row r="70" spans="1:66" s="38" customFormat="1" x14ac:dyDescent="0.2">
      <c r="A70" s="379" t="s">
        <v>222</v>
      </c>
      <c r="B70" s="133"/>
      <c r="C70" s="133"/>
      <c r="D70" s="133"/>
      <c r="E70" s="133"/>
      <c r="F70" s="133"/>
      <c r="G70" s="134"/>
      <c r="H70" s="380"/>
      <c r="I70" s="134"/>
      <c r="J70" s="381"/>
      <c r="K70" s="382" t="s">
        <v>2676</v>
      </c>
      <c r="L70" s="384" t="s">
        <v>2605</v>
      </c>
      <c r="O70" s="113"/>
    </row>
    <row r="71" spans="1:66" s="38" customFormat="1" x14ac:dyDescent="0.2">
      <c r="A71" s="379" t="s">
        <v>222</v>
      </c>
      <c r="B71" s="133"/>
      <c r="C71" s="133"/>
      <c r="D71" s="133"/>
      <c r="E71" s="133"/>
      <c r="F71" s="133"/>
      <c r="G71" s="134"/>
      <c r="H71" s="380"/>
      <c r="I71" s="134"/>
      <c r="J71" s="381"/>
      <c r="K71" s="427" t="s">
        <v>2677</v>
      </c>
      <c r="L71" s="386" t="s">
        <v>2601</v>
      </c>
      <c r="M71" s="387">
        <v>30</v>
      </c>
      <c r="O71" s="113"/>
    </row>
    <row r="72" spans="1:66" x14ac:dyDescent="0.2">
      <c r="A72" s="379" t="s">
        <v>222</v>
      </c>
      <c r="B72" s="133"/>
      <c r="C72" s="133"/>
      <c r="D72" s="133"/>
      <c r="E72" s="133"/>
      <c r="F72" s="133"/>
      <c r="G72" s="134"/>
      <c r="H72" s="380"/>
      <c r="I72" s="134"/>
      <c r="J72" s="381"/>
      <c r="K72" s="383" t="s">
        <v>2678</v>
      </c>
      <c r="L72" s="384" t="s">
        <v>2611</v>
      </c>
      <c r="M72" s="38"/>
      <c r="N72" s="38"/>
      <c r="O72" s="113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</row>
    <row r="73" spans="1:66" x14ac:dyDescent="0.2">
      <c r="A73" s="379" t="s">
        <v>222</v>
      </c>
      <c r="B73" s="133"/>
      <c r="C73" s="133"/>
      <c r="D73" s="133"/>
      <c r="E73" s="133"/>
      <c r="F73" s="133"/>
      <c r="G73" s="134"/>
      <c r="H73" s="380"/>
      <c r="I73" s="134"/>
      <c r="J73" s="381"/>
      <c r="K73" s="385" t="s">
        <v>2679</v>
      </c>
      <c r="L73" s="386" t="s">
        <v>2680</v>
      </c>
      <c r="M73" s="387">
        <v>100</v>
      </c>
      <c r="N73" s="38"/>
      <c r="O73" s="113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</row>
    <row r="74" spans="1:66" x14ac:dyDescent="0.2">
      <c r="A74" s="379" t="s">
        <v>222</v>
      </c>
      <c r="B74" s="133"/>
      <c r="C74" s="133"/>
      <c r="D74" s="133"/>
      <c r="E74" s="133"/>
      <c r="F74" s="133"/>
      <c r="G74" s="134"/>
      <c r="H74" s="380"/>
      <c r="I74" s="134"/>
      <c r="J74" s="381"/>
      <c r="K74" s="383" t="s">
        <v>2681</v>
      </c>
      <c r="L74" s="384" t="s">
        <v>2603</v>
      </c>
      <c r="M74" s="38"/>
      <c r="N74" s="38"/>
      <c r="O74" s="113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</row>
    <row r="75" spans="1:66" x14ac:dyDescent="0.2">
      <c r="A75" s="379" t="s">
        <v>222</v>
      </c>
      <c r="B75" s="133"/>
      <c r="C75" s="133"/>
      <c r="D75" s="133"/>
      <c r="E75" s="133"/>
      <c r="F75" s="133"/>
      <c r="G75" s="134"/>
      <c r="H75" s="380"/>
      <c r="I75" s="134"/>
      <c r="J75" s="381"/>
      <c r="K75" s="383" t="s">
        <v>2682</v>
      </c>
      <c r="L75" s="384" t="s">
        <v>2605</v>
      </c>
      <c r="M75" s="38"/>
      <c r="N75" s="38"/>
      <c r="O75" s="113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</row>
    <row r="76" spans="1:66" x14ac:dyDescent="0.2">
      <c r="A76" s="379" t="s">
        <v>222</v>
      </c>
      <c r="B76" s="133"/>
      <c r="C76" s="133"/>
      <c r="D76" s="133"/>
      <c r="E76" s="133"/>
      <c r="F76" s="133"/>
      <c r="G76" s="134"/>
      <c r="H76" s="380"/>
      <c r="I76" s="134"/>
      <c r="J76" s="381"/>
      <c r="K76" s="383" t="s">
        <v>2683</v>
      </c>
      <c r="L76" s="384" t="s">
        <v>2611</v>
      </c>
      <c r="M76" s="38"/>
      <c r="N76" s="38"/>
      <c r="O76" s="113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</row>
    <row r="77" spans="1:66" ht="28.5" x14ac:dyDescent="0.2">
      <c r="A77" s="379" t="s">
        <v>222</v>
      </c>
      <c r="B77" s="133"/>
      <c r="C77" s="133"/>
      <c r="D77" s="133"/>
      <c r="E77" s="133"/>
      <c r="F77" s="133"/>
      <c r="G77" s="134"/>
      <c r="H77" s="380"/>
      <c r="I77" s="134"/>
      <c r="J77" s="381"/>
      <c r="K77" s="385" t="s">
        <v>2684</v>
      </c>
      <c r="L77" s="386" t="s">
        <v>2611</v>
      </c>
      <c r="M77" s="387">
        <v>50</v>
      </c>
      <c r="N77" s="38"/>
      <c r="O77" s="388" t="s">
        <v>2614</v>
      </c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</row>
    <row r="78" spans="1:66" ht="28.5" x14ac:dyDescent="0.2">
      <c r="A78" s="379" t="s">
        <v>222</v>
      </c>
      <c r="B78" s="133"/>
      <c r="C78" s="133"/>
      <c r="D78" s="133"/>
      <c r="E78" s="133"/>
      <c r="F78" s="133"/>
      <c r="G78" s="134"/>
      <c r="H78" s="380"/>
      <c r="I78" s="134"/>
      <c r="J78" s="381"/>
      <c r="K78" s="385" t="s">
        <v>2685</v>
      </c>
      <c r="L78" s="386" t="s">
        <v>2611</v>
      </c>
      <c r="M78" s="387">
        <v>50</v>
      </c>
      <c r="N78" s="38"/>
      <c r="O78" s="388" t="s">
        <v>2614</v>
      </c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</row>
    <row r="79" spans="1:66" x14ac:dyDescent="0.2">
      <c r="A79" s="379" t="s">
        <v>222</v>
      </c>
      <c r="B79" s="133"/>
      <c r="C79" s="133"/>
      <c r="D79" s="133"/>
      <c r="E79" s="133"/>
      <c r="F79" s="133"/>
      <c r="G79" s="134"/>
      <c r="H79" s="380"/>
      <c r="I79" s="134"/>
      <c r="J79" s="381"/>
      <c r="K79" s="385" t="s">
        <v>2686</v>
      </c>
      <c r="L79" s="386" t="s">
        <v>2687</v>
      </c>
      <c r="M79" s="387">
        <v>25</v>
      </c>
      <c r="N79" s="38"/>
      <c r="O79" s="113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</row>
    <row r="80" spans="1:66" ht="15" thickBot="1" x14ac:dyDescent="0.25">
      <c r="A80" s="389" t="s">
        <v>222</v>
      </c>
      <c r="B80" s="390"/>
      <c r="C80" s="390"/>
      <c r="D80" s="390"/>
      <c r="E80" s="390"/>
      <c r="F80" s="390"/>
      <c r="G80" s="391"/>
      <c r="H80" s="392"/>
      <c r="I80" s="391"/>
      <c r="J80" s="393"/>
      <c r="K80" s="414" t="s">
        <v>2688</v>
      </c>
      <c r="L80" s="415" t="s">
        <v>2605</v>
      </c>
      <c r="M80" s="68"/>
      <c r="N80" s="68"/>
      <c r="O80" s="145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</row>
    <row r="81" spans="1:66" s="67" customFormat="1" ht="15" thickTop="1" x14ac:dyDescent="0.2">
      <c r="A81" s="372" t="s">
        <v>258</v>
      </c>
      <c r="B81" s="373">
        <v>854</v>
      </c>
      <c r="C81" s="373">
        <v>440</v>
      </c>
      <c r="D81" s="373">
        <v>-31</v>
      </c>
      <c r="E81" s="373">
        <v>-11</v>
      </c>
      <c r="F81" s="373">
        <f>D81+E81</f>
        <v>-42</v>
      </c>
      <c r="G81" s="428">
        <v>793</v>
      </c>
      <c r="H81" s="375">
        <v>20</v>
      </c>
      <c r="I81" s="374">
        <v>2</v>
      </c>
      <c r="J81" s="376">
        <v>22</v>
      </c>
      <c r="K81" s="377" t="s">
        <v>2689</v>
      </c>
      <c r="L81" s="378" t="s">
        <v>2603</v>
      </c>
      <c r="M81" s="103"/>
      <c r="N81" s="103"/>
      <c r="O81" s="144" t="s">
        <v>2690</v>
      </c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</row>
    <row r="82" spans="1:66" x14ac:dyDescent="0.2">
      <c r="A82" s="379" t="s">
        <v>258</v>
      </c>
      <c r="B82" s="133"/>
      <c r="C82" s="133"/>
      <c r="D82" s="133"/>
      <c r="E82" s="133"/>
      <c r="F82" s="133"/>
      <c r="G82" s="134"/>
      <c r="H82" s="380"/>
      <c r="I82" s="134"/>
      <c r="J82" s="381"/>
      <c r="K82" s="382" t="s">
        <v>2691</v>
      </c>
      <c r="L82" s="384" t="s">
        <v>2605</v>
      </c>
      <c r="M82" s="38"/>
      <c r="N82" s="38"/>
      <c r="O82" s="113" t="s">
        <v>2692</v>
      </c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</row>
    <row r="83" spans="1:66" x14ac:dyDescent="0.2">
      <c r="A83" s="379" t="s">
        <v>258</v>
      </c>
      <c r="B83" s="133"/>
      <c r="C83" s="133"/>
      <c r="D83" s="133"/>
      <c r="E83" s="133"/>
      <c r="F83" s="133"/>
      <c r="G83" s="134"/>
      <c r="H83" s="380"/>
      <c r="I83" s="134"/>
      <c r="J83" s="381"/>
      <c r="K83" s="382" t="s">
        <v>2693</v>
      </c>
      <c r="L83" s="384" t="s">
        <v>2605</v>
      </c>
      <c r="M83" s="38"/>
      <c r="N83" s="38"/>
      <c r="O83" s="429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</row>
    <row r="84" spans="1:66" x14ac:dyDescent="0.2">
      <c r="A84" s="379" t="s">
        <v>258</v>
      </c>
      <c r="B84" s="133"/>
      <c r="C84" s="133"/>
      <c r="D84" s="133"/>
      <c r="E84" s="133"/>
      <c r="F84" s="133"/>
      <c r="G84" s="134"/>
      <c r="H84" s="380"/>
      <c r="I84" s="134"/>
      <c r="J84" s="381"/>
      <c r="K84" s="382" t="s">
        <v>2694</v>
      </c>
      <c r="L84" s="384" t="s">
        <v>2605</v>
      </c>
      <c r="M84" s="38"/>
      <c r="N84" s="38"/>
      <c r="O84" s="113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</row>
    <row r="85" spans="1:66" x14ac:dyDescent="0.2">
      <c r="A85" s="379" t="s">
        <v>258</v>
      </c>
      <c r="B85" s="133"/>
      <c r="C85" s="133"/>
      <c r="D85" s="133"/>
      <c r="E85" s="133"/>
      <c r="F85" s="133"/>
      <c r="G85" s="134"/>
      <c r="H85" s="380"/>
      <c r="I85" s="134"/>
      <c r="J85" s="381"/>
      <c r="K85" s="382" t="s">
        <v>2695</v>
      </c>
      <c r="L85" s="384" t="s">
        <v>2605</v>
      </c>
      <c r="M85" s="38"/>
      <c r="N85" s="38"/>
      <c r="O85" s="113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</row>
    <row r="86" spans="1:66" x14ac:dyDescent="0.2">
      <c r="A86" s="379" t="s">
        <v>258</v>
      </c>
      <c r="B86" s="133"/>
      <c r="C86" s="133"/>
      <c r="D86" s="133"/>
      <c r="E86" s="133"/>
      <c r="F86" s="133"/>
      <c r="G86" s="134"/>
      <c r="H86" s="380"/>
      <c r="I86" s="134"/>
      <c r="J86" s="381"/>
      <c r="K86" s="382" t="s">
        <v>2696</v>
      </c>
      <c r="L86" s="384" t="s">
        <v>2603</v>
      </c>
      <c r="M86" s="38"/>
      <c r="N86" s="38"/>
      <c r="O86" s="113" t="s">
        <v>2690</v>
      </c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</row>
    <row r="87" spans="1:66" x14ac:dyDescent="0.2">
      <c r="A87" s="379" t="s">
        <v>258</v>
      </c>
      <c r="B87" s="133"/>
      <c r="C87" s="133"/>
      <c r="D87" s="133"/>
      <c r="E87" s="133"/>
      <c r="F87" s="133"/>
      <c r="G87" s="134"/>
      <c r="H87" s="380"/>
      <c r="I87" s="134"/>
      <c r="J87" s="381"/>
      <c r="K87" s="382" t="s">
        <v>2697</v>
      </c>
      <c r="L87" s="384" t="s">
        <v>2698</v>
      </c>
      <c r="M87" s="38"/>
      <c r="N87" s="38"/>
      <c r="O87" s="113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</row>
    <row r="88" spans="1:66" ht="13.5" customHeight="1" x14ac:dyDescent="0.2">
      <c r="A88" s="379" t="s">
        <v>258</v>
      </c>
      <c r="B88" s="133"/>
      <c r="C88" s="133"/>
      <c r="D88" s="133"/>
      <c r="E88" s="133"/>
      <c r="F88" s="133"/>
      <c r="G88" s="134"/>
      <c r="H88" s="380"/>
      <c r="I88" s="134"/>
      <c r="J88" s="381"/>
      <c r="K88" s="383" t="s">
        <v>2699</v>
      </c>
      <c r="L88" s="384" t="s">
        <v>2605</v>
      </c>
      <c r="M88" s="38"/>
      <c r="N88" s="38"/>
      <c r="O88" s="113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</row>
    <row r="89" spans="1:66" x14ac:dyDescent="0.2">
      <c r="A89" s="379" t="s">
        <v>258</v>
      </c>
      <c r="B89" s="133"/>
      <c r="C89" s="133"/>
      <c r="D89" s="133"/>
      <c r="E89" s="133"/>
      <c r="F89" s="133"/>
      <c r="G89" s="134"/>
      <c r="H89" s="380"/>
      <c r="I89" s="134"/>
      <c r="J89" s="381"/>
      <c r="K89" s="383" t="s">
        <v>2700</v>
      </c>
      <c r="L89" s="384" t="s">
        <v>2603</v>
      </c>
      <c r="M89" s="38"/>
      <c r="N89" s="38"/>
      <c r="O89" s="113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</row>
    <row r="90" spans="1:66" x14ac:dyDescent="0.2">
      <c r="A90" s="379" t="s">
        <v>258</v>
      </c>
      <c r="B90" s="133"/>
      <c r="C90" s="133"/>
      <c r="D90" s="133"/>
      <c r="E90" s="133"/>
      <c r="F90" s="133"/>
      <c r="G90" s="134"/>
      <c r="H90" s="380"/>
      <c r="I90" s="134"/>
      <c r="J90" s="381"/>
      <c r="K90" s="383" t="s">
        <v>2701</v>
      </c>
      <c r="L90" s="384" t="s">
        <v>2603</v>
      </c>
      <c r="M90" s="38"/>
      <c r="N90" s="38"/>
      <c r="O90" s="113" t="s">
        <v>2648</v>
      </c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</row>
    <row r="91" spans="1:66" x14ac:dyDescent="0.2">
      <c r="A91" s="379" t="s">
        <v>258</v>
      </c>
      <c r="B91" s="133"/>
      <c r="C91" s="133"/>
      <c r="D91" s="133"/>
      <c r="E91" s="133"/>
      <c r="F91" s="133"/>
      <c r="G91" s="134"/>
      <c r="H91" s="380"/>
      <c r="I91" s="134"/>
      <c r="J91" s="381"/>
      <c r="K91" s="383" t="s">
        <v>2702</v>
      </c>
      <c r="L91" s="384" t="s">
        <v>2603</v>
      </c>
      <c r="M91" s="38"/>
      <c r="N91" s="38"/>
      <c r="O91" s="113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</row>
    <row r="92" spans="1:66" x14ac:dyDescent="0.2">
      <c r="A92" s="379" t="s">
        <v>258</v>
      </c>
      <c r="B92" s="133"/>
      <c r="C92" s="133"/>
      <c r="D92" s="133"/>
      <c r="E92" s="133"/>
      <c r="F92" s="133"/>
      <c r="G92" s="134"/>
      <c r="H92" s="380"/>
      <c r="I92" s="134"/>
      <c r="J92" s="381"/>
      <c r="K92" s="383" t="s">
        <v>2703</v>
      </c>
      <c r="L92" s="384" t="s">
        <v>2603</v>
      </c>
      <c r="M92" s="38"/>
      <c r="N92" s="38"/>
      <c r="O92" s="113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</row>
    <row r="93" spans="1:66" x14ac:dyDescent="0.2">
      <c r="A93" s="379" t="s">
        <v>258</v>
      </c>
      <c r="B93" s="133"/>
      <c r="C93" s="133"/>
      <c r="D93" s="133"/>
      <c r="E93" s="133"/>
      <c r="F93" s="133"/>
      <c r="G93" s="134"/>
      <c r="H93" s="380"/>
      <c r="I93" s="134"/>
      <c r="J93" s="381"/>
      <c r="K93" s="383" t="s">
        <v>2704</v>
      </c>
      <c r="L93" s="384" t="s">
        <v>2603</v>
      </c>
      <c r="M93" s="38"/>
      <c r="N93" s="38"/>
      <c r="O93" s="113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</row>
    <row r="94" spans="1:66" x14ac:dyDescent="0.2">
      <c r="A94" s="379" t="s">
        <v>258</v>
      </c>
      <c r="B94" s="133"/>
      <c r="C94" s="133"/>
      <c r="D94" s="133"/>
      <c r="E94" s="133"/>
      <c r="F94" s="133"/>
      <c r="G94" s="134"/>
      <c r="H94" s="380"/>
      <c r="I94" s="134"/>
      <c r="J94" s="381"/>
      <c r="K94" s="383" t="s">
        <v>2705</v>
      </c>
      <c r="L94" s="384" t="s">
        <v>2603</v>
      </c>
      <c r="M94" s="38"/>
      <c r="N94" s="38"/>
      <c r="O94" s="113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</row>
    <row r="95" spans="1:66" x14ac:dyDescent="0.2">
      <c r="A95" s="379" t="s">
        <v>258</v>
      </c>
      <c r="B95" s="133"/>
      <c r="C95" s="133"/>
      <c r="D95" s="133"/>
      <c r="E95" s="133"/>
      <c r="F95" s="133"/>
      <c r="G95" s="134"/>
      <c r="H95" s="380"/>
      <c r="I95" s="134"/>
      <c r="J95" s="381"/>
      <c r="K95" s="383" t="s">
        <v>2706</v>
      </c>
      <c r="L95" s="384" t="s">
        <v>2603</v>
      </c>
      <c r="M95" s="38"/>
      <c r="N95" s="38"/>
      <c r="O95" s="113" t="s">
        <v>2707</v>
      </c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</row>
    <row r="96" spans="1:66" x14ac:dyDescent="0.2">
      <c r="A96" s="379" t="s">
        <v>258</v>
      </c>
      <c r="B96" s="133"/>
      <c r="C96" s="133"/>
      <c r="D96" s="133"/>
      <c r="E96" s="133"/>
      <c r="F96" s="133"/>
      <c r="G96" s="134"/>
      <c r="H96" s="380"/>
      <c r="I96" s="134"/>
      <c r="J96" s="381"/>
      <c r="K96" s="383" t="s">
        <v>2708</v>
      </c>
      <c r="L96" s="384" t="s">
        <v>2603</v>
      </c>
      <c r="M96" s="38"/>
      <c r="N96" s="38"/>
      <c r="O96" s="113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</row>
    <row r="97" spans="1:66" x14ac:dyDescent="0.2">
      <c r="A97" s="379" t="s">
        <v>258</v>
      </c>
      <c r="B97" s="133"/>
      <c r="C97" s="133"/>
      <c r="D97" s="133"/>
      <c r="E97" s="133"/>
      <c r="F97" s="133"/>
      <c r="G97" s="134"/>
      <c r="H97" s="380"/>
      <c r="I97" s="134"/>
      <c r="J97" s="381"/>
      <c r="K97" s="383" t="s">
        <v>2709</v>
      </c>
      <c r="L97" s="384" t="s">
        <v>2605</v>
      </c>
      <c r="M97" s="38"/>
      <c r="N97" s="38"/>
      <c r="O97" s="113" t="s">
        <v>2648</v>
      </c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</row>
    <row r="98" spans="1:66" x14ac:dyDescent="0.2">
      <c r="A98" s="379" t="s">
        <v>258</v>
      </c>
      <c r="B98" s="133"/>
      <c r="C98" s="133"/>
      <c r="D98" s="133"/>
      <c r="E98" s="133"/>
      <c r="F98" s="133"/>
      <c r="G98" s="134"/>
      <c r="H98" s="380"/>
      <c r="I98" s="134"/>
      <c r="J98" s="381"/>
      <c r="K98" s="383" t="s">
        <v>2710</v>
      </c>
      <c r="L98" s="384" t="s">
        <v>2603</v>
      </c>
      <c r="M98" s="38"/>
      <c r="N98" s="38"/>
      <c r="O98" s="113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</row>
    <row r="99" spans="1:66" x14ac:dyDescent="0.2">
      <c r="A99" s="379" t="s">
        <v>258</v>
      </c>
      <c r="B99" s="133"/>
      <c r="C99" s="133"/>
      <c r="D99" s="133"/>
      <c r="E99" s="133"/>
      <c r="F99" s="133"/>
      <c r="G99" s="134"/>
      <c r="H99" s="380"/>
      <c r="I99" s="134"/>
      <c r="J99" s="381"/>
      <c r="K99" s="383" t="s">
        <v>2711</v>
      </c>
      <c r="L99" s="384" t="s">
        <v>2603</v>
      </c>
      <c r="M99" s="38"/>
      <c r="N99" s="38"/>
      <c r="O99" s="113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</row>
    <row r="100" spans="1:66" x14ac:dyDescent="0.2">
      <c r="A100" s="379" t="s">
        <v>258</v>
      </c>
      <c r="B100" s="133"/>
      <c r="C100" s="133"/>
      <c r="D100" s="133"/>
      <c r="E100" s="133"/>
      <c r="F100" s="133"/>
      <c r="G100" s="134"/>
      <c r="H100" s="380"/>
      <c r="I100" s="134"/>
      <c r="J100" s="381"/>
      <c r="K100" s="383" t="s">
        <v>2712</v>
      </c>
      <c r="L100" s="384" t="s">
        <v>2603</v>
      </c>
      <c r="M100" s="38"/>
      <c r="N100" s="38"/>
      <c r="O100" s="113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</row>
    <row r="101" spans="1:66" x14ac:dyDescent="0.2">
      <c r="A101" s="379" t="s">
        <v>258</v>
      </c>
      <c r="B101" s="133"/>
      <c r="C101" s="133"/>
      <c r="D101" s="133"/>
      <c r="E101" s="133"/>
      <c r="F101" s="133"/>
      <c r="G101" s="134"/>
      <c r="H101" s="380"/>
      <c r="I101" s="134"/>
      <c r="J101" s="381"/>
      <c r="K101" s="385" t="s">
        <v>2713</v>
      </c>
      <c r="L101" s="386" t="s">
        <v>2603</v>
      </c>
      <c r="M101" s="387"/>
      <c r="N101" s="38"/>
      <c r="O101" s="413" t="s">
        <v>2714</v>
      </c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</row>
    <row r="102" spans="1:66" ht="15" thickBot="1" x14ac:dyDescent="0.25">
      <c r="A102" s="389" t="s">
        <v>258</v>
      </c>
      <c r="B102" s="390"/>
      <c r="C102" s="390"/>
      <c r="D102" s="390"/>
      <c r="E102" s="390"/>
      <c r="F102" s="390"/>
      <c r="G102" s="391"/>
      <c r="H102" s="392"/>
      <c r="I102" s="391"/>
      <c r="J102" s="393"/>
      <c r="K102" s="394" t="s">
        <v>2715</v>
      </c>
      <c r="L102" s="395" t="s">
        <v>2603</v>
      </c>
      <c r="M102" s="396"/>
      <c r="N102" s="68"/>
      <c r="O102" s="411" t="s">
        <v>2714</v>
      </c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</row>
    <row r="103" spans="1:66" s="38" customFormat="1" x14ac:dyDescent="0.2">
      <c r="A103" s="372" t="s">
        <v>356</v>
      </c>
      <c r="B103" s="373">
        <v>12</v>
      </c>
      <c r="C103" s="373">
        <v>9</v>
      </c>
      <c r="D103" s="430">
        <v>-2</v>
      </c>
      <c r="E103" s="373">
        <v>1</v>
      </c>
      <c r="F103" s="373">
        <f>D103+E103</f>
        <v>-1</v>
      </c>
      <c r="G103" s="374">
        <v>11</v>
      </c>
      <c r="H103" s="375">
        <v>1</v>
      </c>
      <c r="I103" s="374">
        <v>2</v>
      </c>
      <c r="J103" s="376">
        <v>3</v>
      </c>
      <c r="K103" s="410" t="s">
        <v>2716</v>
      </c>
      <c r="L103" s="378" t="s">
        <v>2603</v>
      </c>
      <c r="M103" s="103"/>
      <c r="N103" s="103"/>
      <c r="O103" s="144"/>
    </row>
    <row r="104" spans="1:66" s="38" customFormat="1" x14ac:dyDescent="0.2">
      <c r="A104" s="379" t="s">
        <v>356</v>
      </c>
      <c r="B104" s="133"/>
      <c r="C104" s="133"/>
      <c r="D104" s="431"/>
      <c r="E104" s="133"/>
      <c r="F104" s="133"/>
      <c r="G104" s="134"/>
      <c r="H104" s="380"/>
      <c r="I104" s="134"/>
      <c r="J104" s="381"/>
      <c r="K104" s="385" t="s">
        <v>2717</v>
      </c>
      <c r="L104" s="386" t="s">
        <v>2611</v>
      </c>
      <c r="M104" s="387"/>
      <c r="N104" s="387"/>
      <c r="O104" s="413" t="s">
        <v>2714</v>
      </c>
    </row>
    <row r="105" spans="1:66" s="38" customFormat="1" ht="29.25" thickBot="1" x14ac:dyDescent="0.25">
      <c r="A105" s="389" t="s">
        <v>356</v>
      </c>
      <c r="B105" s="390"/>
      <c r="C105" s="390"/>
      <c r="D105" s="432"/>
      <c r="E105" s="390"/>
      <c r="F105" s="390"/>
      <c r="G105" s="391"/>
      <c r="H105" s="392"/>
      <c r="I105" s="391"/>
      <c r="J105" s="393"/>
      <c r="K105" s="394" t="s">
        <v>2718</v>
      </c>
      <c r="L105" s="395" t="s">
        <v>2611</v>
      </c>
      <c r="M105" s="396">
        <v>50</v>
      </c>
      <c r="N105" s="68"/>
      <c r="O105" s="397" t="s">
        <v>2614</v>
      </c>
    </row>
    <row r="106" spans="1:66" x14ac:dyDescent="0.2">
      <c r="A106" s="433" t="s">
        <v>363</v>
      </c>
      <c r="B106" s="434">
        <v>7587</v>
      </c>
      <c r="C106" s="434">
        <v>154</v>
      </c>
      <c r="D106" s="434">
        <v>454</v>
      </c>
      <c r="E106" s="435">
        <v>-253</v>
      </c>
      <c r="F106" s="435">
        <f>D106+E106</f>
        <v>201</v>
      </c>
      <c r="G106" s="436">
        <v>38053</v>
      </c>
      <c r="H106" s="438">
        <v>422</v>
      </c>
      <c r="I106" s="437">
        <v>200</v>
      </c>
      <c r="J106" s="137">
        <v>622</v>
      </c>
      <c r="K106" s="377" t="s">
        <v>2720</v>
      </c>
      <c r="L106" s="378" t="s">
        <v>2605</v>
      </c>
      <c r="M106" s="103"/>
      <c r="N106" s="103"/>
      <c r="O106" s="144" t="s">
        <v>2648</v>
      </c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</row>
    <row r="107" spans="1:66" x14ac:dyDescent="0.2">
      <c r="A107" s="439" t="s">
        <v>363</v>
      </c>
      <c r="B107" s="135"/>
      <c r="C107" s="135"/>
      <c r="D107" s="135"/>
      <c r="E107" s="135"/>
      <c r="F107" s="135"/>
      <c r="G107" s="136"/>
      <c r="H107" s="380"/>
      <c r="I107" s="134"/>
      <c r="J107" s="381"/>
      <c r="K107" s="382" t="s">
        <v>2721</v>
      </c>
      <c r="L107" s="384" t="s">
        <v>2605</v>
      </c>
      <c r="M107" s="38"/>
      <c r="N107" s="38"/>
      <c r="O107" s="113" t="s">
        <v>2648</v>
      </c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</row>
    <row r="108" spans="1:66" x14ac:dyDescent="0.2">
      <c r="A108" s="439" t="s">
        <v>363</v>
      </c>
      <c r="B108" s="135"/>
      <c r="C108" s="135"/>
      <c r="D108" s="135"/>
      <c r="E108" s="135"/>
      <c r="F108" s="135"/>
      <c r="G108" s="136"/>
      <c r="H108" s="380"/>
      <c r="I108" s="134"/>
      <c r="J108" s="381"/>
      <c r="K108" s="382" t="s">
        <v>2722</v>
      </c>
      <c r="L108" s="384" t="s">
        <v>2603</v>
      </c>
      <c r="M108" s="38"/>
      <c r="N108" s="38"/>
      <c r="O108" s="113" t="s">
        <v>2690</v>
      </c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</row>
    <row r="109" spans="1:66" x14ac:dyDescent="0.2">
      <c r="A109" s="439" t="s">
        <v>363</v>
      </c>
      <c r="B109" s="135"/>
      <c r="C109" s="135"/>
      <c r="D109" s="135"/>
      <c r="E109" s="135"/>
      <c r="F109" s="135"/>
      <c r="G109" s="136"/>
      <c r="H109" s="380"/>
      <c r="I109" s="134"/>
      <c r="J109" s="381"/>
      <c r="K109" s="382" t="s">
        <v>2723</v>
      </c>
      <c r="L109" s="384" t="s">
        <v>2605</v>
      </c>
      <c r="M109" s="38"/>
      <c r="N109" s="38"/>
      <c r="O109" s="113" t="s">
        <v>2690</v>
      </c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</row>
    <row r="110" spans="1:66" x14ac:dyDescent="0.2">
      <c r="A110" s="439" t="s">
        <v>363</v>
      </c>
      <c r="B110" s="135"/>
      <c r="C110" s="135"/>
      <c r="D110" s="135"/>
      <c r="E110" s="135"/>
      <c r="F110" s="135"/>
      <c r="G110" s="136"/>
      <c r="H110" s="380"/>
      <c r="I110" s="134"/>
      <c r="J110" s="381"/>
      <c r="K110" s="427" t="s">
        <v>2724</v>
      </c>
      <c r="L110" s="386" t="s">
        <v>2725</v>
      </c>
      <c r="M110" s="387">
        <v>25</v>
      </c>
      <c r="N110" s="38"/>
      <c r="O110" s="113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</row>
    <row r="111" spans="1:66" x14ac:dyDescent="0.2">
      <c r="A111" s="439" t="s">
        <v>363</v>
      </c>
      <c r="B111" s="135"/>
      <c r="C111" s="135"/>
      <c r="D111" s="135"/>
      <c r="E111" s="135"/>
      <c r="F111" s="135"/>
      <c r="G111" s="136"/>
      <c r="H111" s="380"/>
      <c r="I111" s="134"/>
      <c r="J111" s="381"/>
      <c r="K111" s="427" t="s">
        <v>2726</v>
      </c>
      <c r="L111" s="386" t="s">
        <v>2725</v>
      </c>
      <c r="M111" s="387">
        <v>25</v>
      </c>
      <c r="N111" s="38"/>
      <c r="O111" s="113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</row>
    <row r="112" spans="1:66" x14ac:dyDescent="0.2">
      <c r="A112" s="439" t="s">
        <v>363</v>
      </c>
      <c r="B112" s="135"/>
      <c r="C112" s="135"/>
      <c r="D112" s="135"/>
      <c r="E112" s="135"/>
      <c r="F112" s="135"/>
      <c r="G112" s="136"/>
      <c r="H112" s="380"/>
      <c r="I112" s="134"/>
      <c r="J112" s="381"/>
      <c r="K112" s="427" t="s">
        <v>2727</v>
      </c>
      <c r="L112" s="386" t="s">
        <v>2611</v>
      </c>
      <c r="M112" s="387">
        <v>20</v>
      </c>
      <c r="N112" s="38"/>
      <c r="O112" s="113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</row>
    <row r="113" spans="1:66" x14ac:dyDescent="0.2">
      <c r="A113" s="439" t="s">
        <v>363</v>
      </c>
      <c r="B113" s="135"/>
      <c r="C113" s="135"/>
      <c r="D113" s="135"/>
      <c r="E113" s="135"/>
      <c r="F113" s="135"/>
      <c r="G113" s="136"/>
      <c r="H113" s="380"/>
      <c r="I113" s="134"/>
      <c r="J113" s="381"/>
      <c r="K113" s="382" t="s">
        <v>2728</v>
      </c>
      <c r="L113" s="384" t="s">
        <v>2605</v>
      </c>
      <c r="M113" s="38"/>
      <c r="N113" s="38"/>
      <c r="O113" s="113" t="s">
        <v>2729</v>
      </c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</row>
    <row r="114" spans="1:66" x14ac:dyDescent="0.2">
      <c r="A114" s="439" t="s">
        <v>363</v>
      </c>
      <c r="B114" s="135"/>
      <c r="C114" s="135"/>
      <c r="D114" s="135"/>
      <c r="E114" s="135"/>
      <c r="F114" s="135"/>
      <c r="G114" s="136"/>
      <c r="H114" s="380"/>
      <c r="I114" s="134"/>
      <c r="J114" s="381"/>
      <c r="K114" s="382" t="s">
        <v>2730</v>
      </c>
      <c r="L114" s="384" t="s">
        <v>2605</v>
      </c>
      <c r="M114" s="38"/>
      <c r="N114" s="38"/>
      <c r="O114" s="113" t="s">
        <v>2729</v>
      </c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</row>
    <row r="115" spans="1:66" x14ac:dyDescent="0.2">
      <c r="A115" s="439" t="s">
        <v>363</v>
      </c>
      <c r="B115" s="135"/>
      <c r="C115" s="135"/>
      <c r="D115" s="135"/>
      <c r="E115" s="135"/>
      <c r="F115" s="135"/>
      <c r="G115" s="136"/>
      <c r="H115" s="380"/>
      <c r="I115" s="134"/>
      <c r="J115" s="381"/>
      <c r="K115" s="382" t="s">
        <v>2731</v>
      </c>
      <c r="L115" s="384" t="s">
        <v>2605</v>
      </c>
      <c r="M115" s="38"/>
      <c r="N115" s="38"/>
      <c r="O115" s="113" t="s">
        <v>2732</v>
      </c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</row>
    <row r="116" spans="1:66" x14ac:dyDescent="0.2">
      <c r="A116" s="439" t="s">
        <v>363</v>
      </c>
      <c r="B116" s="135"/>
      <c r="C116" s="135"/>
      <c r="D116" s="135"/>
      <c r="E116" s="135"/>
      <c r="F116" s="135"/>
      <c r="G116" s="136"/>
      <c r="H116" s="380"/>
      <c r="I116" s="134"/>
      <c r="J116" s="381"/>
      <c r="K116" s="382" t="s">
        <v>2733</v>
      </c>
      <c r="L116" s="384" t="s">
        <v>2605</v>
      </c>
      <c r="M116" s="38"/>
      <c r="N116" s="38"/>
      <c r="O116" s="113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</row>
    <row r="117" spans="1:66" x14ac:dyDescent="0.2">
      <c r="A117" s="439" t="s">
        <v>363</v>
      </c>
      <c r="B117" s="135"/>
      <c r="C117" s="135"/>
      <c r="D117" s="135"/>
      <c r="E117" s="135"/>
      <c r="F117" s="135"/>
      <c r="G117" s="136"/>
      <c r="H117" s="380"/>
      <c r="I117" s="134"/>
      <c r="J117" s="381"/>
      <c r="K117" s="382" t="s">
        <v>2734</v>
      </c>
      <c r="L117" s="384" t="s">
        <v>2605</v>
      </c>
      <c r="M117" s="38"/>
      <c r="N117" s="38"/>
      <c r="O117" s="113" t="s">
        <v>2735</v>
      </c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</row>
    <row r="118" spans="1:66" x14ac:dyDescent="0.2">
      <c r="A118" s="439" t="s">
        <v>363</v>
      </c>
      <c r="B118" s="135"/>
      <c r="C118" s="135"/>
      <c r="D118" s="135"/>
      <c r="E118" s="135"/>
      <c r="F118" s="135"/>
      <c r="G118" s="136"/>
      <c r="H118" s="380"/>
      <c r="I118" s="134"/>
      <c r="J118" s="381"/>
      <c r="K118" s="382" t="s">
        <v>2736</v>
      </c>
      <c r="L118" s="384" t="s">
        <v>2605</v>
      </c>
      <c r="M118" s="38"/>
      <c r="N118" s="38"/>
      <c r="O118" s="113" t="s">
        <v>2735</v>
      </c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</row>
    <row r="119" spans="1:66" x14ac:dyDescent="0.2">
      <c r="A119" s="439" t="s">
        <v>363</v>
      </c>
      <c r="B119" s="135"/>
      <c r="C119" s="135"/>
      <c r="D119" s="135"/>
      <c r="E119" s="135"/>
      <c r="F119" s="135"/>
      <c r="G119" s="136"/>
      <c r="H119" s="380"/>
      <c r="I119" s="134"/>
      <c r="J119" s="381"/>
      <c r="K119" s="382" t="s">
        <v>2737</v>
      </c>
      <c r="L119" s="384" t="s">
        <v>2605</v>
      </c>
      <c r="M119" s="38"/>
      <c r="N119" s="38"/>
      <c r="O119" s="113" t="s">
        <v>2738</v>
      </c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</row>
    <row r="120" spans="1:66" x14ac:dyDescent="0.2">
      <c r="A120" s="439" t="s">
        <v>363</v>
      </c>
      <c r="B120" s="135"/>
      <c r="C120" s="135"/>
      <c r="D120" s="135"/>
      <c r="E120" s="135"/>
      <c r="F120" s="135"/>
      <c r="G120" s="136"/>
      <c r="H120" s="380"/>
      <c r="I120" s="134"/>
      <c r="J120" s="381"/>
      <c r="K120" s="382" t="s">
        <v>2739</v>
      </c>
      <c r="L120" s="384" t="s">
        <v>2605</v>
      </c>
      <c r="M120" s="38"/>
      <c r="N120" s="38"/>
      <c r="O120" s="113" t="s">
        <v>2740</v>
      </c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</row>
    <row r="121" spans="1:66" x14ac:dyDescent="0.2">
      <c r="A121" s="439" t="s">
        <v>363</v>
      </c>
      <c r="B121" s="135"/>
      <c r="C121" s="135"/>
      <c r="D121" s="135"/>
      <c r="E121" s="135"/>
      <c r="F121" s="135"/>
      <c r="G121" s="136"/>
      <c r="H121" s="380"/>
      <c r="I121" s="134"/>
      <c r="J121" s="381"/>
      <c r="K121" s="382" t="s">
        <v>2741</v>
      </c>
      <c r="L121" s="384" t="s">
        <v>2605</v>
      </c>
      <c r="M121" s="38"/>
      <c r="N121" s="38"/>
      <c r="O121" s="113" t="s">
        <v>2735</v>
      </c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</row>
    <row r="122" spans="1:66" x14ac:dyDescent="0.2">
      <c r="A122" s="439" t="s">
        <v>363</v>
      </c>
      <c r="B122" s="135"/>
      <c r="C122" s="135"/>
      <c r="D122" s="135"/>
      <c r="E122" s="135"/>
      <c r="F122" s="135"/>
      <c r="G122" s="136"/>
      <c r="H122" s="380"/>
      <c r="I122" s="134"/>
      <c r="J122" s="381"/>
      <c r="K122" s="382" t="s">
        <v>2742</v>
      </c>
      <c r="L122" s="384" t="s">
        <v>2605</v>
      </c>
      <c r="M122" s="38"/>
      <c r="N122" s="38"/>
      <c r="O122" s="113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</row>
    <row r="123" spans="1:66" x14ac:dyDescent="0.2">
      <c r="A123" s="439" t="s">
        <v>363</v>
      </c>
      <c r="B123" s="135"/>
      <c r="C123" s="135"/>
      <c r="D123" s="135"/>
      <c r="E123" s="135"/>
      <c r="F123" s="135"/>
      <c r="G123" s="136"/>
      <c r="H123" s="380"/>
      <c r="I123" s="134"/>
      <c r="J123" s="381"/>
      <c r="K123" s="382" t="s">
        <v>2743</v>
      </c>
      <c r="L123" s="384" t="s">
        <v>2605</v>
      </c>
      <c r="M123" s="38"/>
      <c r="N123" s="38"/>
      <c r="O123" s="113" t="s">
        <v>2732</v>
      </c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</row>
    <row r="124" spans="1:66" x14ac:dyDescent="0.2">
      <c r="A124" s="439" t="s">
        <v>363</v>
      </c>
      <c r="B124" s="135"/>
      <c r="C124" s="135"/>
      <c r="D124" s="135"/>
      <c r="E124" s="135"/>
      <c r="F124" s="135"/>
      <c r="G124" s="136"/>
      <c r="H124" s="380"/>
      <c r="I124" s="134"/>
      <c r="J124" s="381"/>
      <c r="K124" s="382" t="s">
        <v>2744</v>
      </c>
      <c r="L124" s="384" t="s">
        <v>2605</v>
      </c>
      <c r="M124" s="38"/>
      <c r="N124" s="38"/>
      <c r="O124" s="113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</row>
    <row r="125" spans="1:66" x14ac:dyDescent="0.2">
      <c r="A125" s="439" t="s">
        <v>363</v>
      </c>
      <c r="B125" s="135"/>
      <c r="C125" s="135"/>
      <c r="D125" s="135"/>
      <c r="E125" s="135"/>
      <c r="F125" s="135"/>
      <c r="G125" s="136"/>
      <c r="H125" s="380"/>
      <c r="I125" s="134"/>
      <c r="J125" s="381"/>
      <c r="K125" s="382" t="s">
        <v>2745</v>
      </c>
      <c r="L125" s="384" t="s">
        <v>2605</v>
      </c>
      <c r="M125" s="38"/>
      <c r="N125" s="38"/>
      <c r="O125" s="113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</row>
    <row r="126" spans="1:66" x14ac:dyDescent="0.2">
      <c r="A126" s="439" t="s">
        <v>363</v>
      </c>
      <c r="B126" s="135"/>
      <c r="C126" s="135"/>
      <c r="D126" s="135"/>
      <c r="E126" s="135"/>
      <c r="F126" s="135"/>
      <c r="G126" s="136"/>
      <c r="H126" s="380"/>
      <c r="I126" s="134"/>
      <c r="J126" s="381"/>
      <c r="K126" s="382" t="s">
        <v>2746</v>
      </c>
      <c r="L126" s="384" t="s">
        <v>2605</v>
      </c>
      <c r="M126" s="38"/>
      <c r="N126" s="38"/>
      <c r="O126" s="113" t="s">
        <v>2732</v>
      </c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</row>
    <row r="127" spans="1:66" x14ac:dyDescent="0.2">
      <c r="A127" s="439" t="s">
        <v>363</v>
      </c>
      <c r="B127" s="135"/>
      <c r="C127" s="135"/>
      <c r="D127" s="135"/>
      <c r="E127" s="135"/>
      <c r="F127" s="135"/>
      <c r="G127" s="136"/>
      <c r="H127" s="380"/>
      <c r="I127" s="134"/>
      <c r="J127" s="381"/>
      <c r="K127" s="382" t="s">
        <v>2747</v>
      </c>
      <c r="L127" s="384" t="s">
        <v>2605</v>
      </c>
      <c r="M127" s="38"/>
      <c r="N127" s="38"/>
      <c r="O127" s="113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</row>
    <row r="128" spans="1:66" x14ac:dyDescent="0.2">
      <c r="A128" s="439" t="s">
        <v>363</v>
      </c>
      <c r="B128" s="135"/>
      <c r="C128" s="135"/>
      <c r="D128" s="135"/>
      <c r="E128" s="135"/>
      <c r="F128" s="135"/>
      <c r="G128" s="136"/>
      <c r="H128" s="380"/>
      <c r="I128" s="134"/>
      <c r="J128" s="381"/>
      <c r="K128" s="382" t="s">
        <v>2748</v>
      </c>
      <c r="L128" s="384" t="s">
        <v>2605</v>
      </c>
      <c r="M128" s="38"/>
      <c r="N128" s="38"/>
      <c r="O128" s="113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</row>
    <row r="129" spans="1:66" x14ac:dyDescent="0.2">
      <c r="A129" s="439" t="s">
        <v>363</v>
      </c>
      <c r="B129" s="135"/>
      <c r="C129" s="135"/>
      <c r="D129" s="135"/>
      <c r="E129" s="135"/>
      <c r="F129" s="135"/>
      <c r="G129" s="136"/>
      <c r="H129" s="380"/>
      <c r="I129" s="134"/>
      <c r="J129" s="381"/>
      <c r="K129" s="382" t="s">
        <v>2749</v>
      </c>
      <c r="L129" s="384" t="s">
        <v>2605</v>
      </c>
      <c r="M129" s="38"/>
      <c r="N129" s="38"/>
      <c r="O129" s="113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</row>
    <row r="130" spans="1:66" x14ac:dyDescent="0.2">
      <c r="A130" s="439" t="s">
        <v>363</v>
      </c>
      <c r="B130" s="135"/>
      <c r="C130" s="135"/>
      <c r="D130" s="135"/>
      <c r="E130" s="135"/>
      <c r="F130" s="135"/>
      <c r="G130" s="136"/>
      <c r="H130" s="380"/>
      <c r="I130" s="134"/>
      <c r="J130" s="381"/>
      <c r="K130" s="382" t="s">
        <v>2750</v>
      </c>
      <c r="L130" s="384" t="s">
        <v>2605</v>
      </c>
      <c r="M130" s="38"/>
      <c r="N130" s="38"/>
      <c r="O130" s="113" t="s">
        <v>2751</v>
      </c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</row>
    <row r="131" spans="1:66" x14ac:dyDescent="0.2">
      <c r="A131" s="439" t="s">
        <v>363</v>
      </c>
      <c r="B131" s="135"/>
      <c r="C131" s="135"/>
      <c r="D131" s="135"/>
      <c r="E131" s="135"/>
      <c r="F131" s="135"/>
      <c r="G131" s="136"/>
      <c r="H131" s="380"/>
      <c r="I131" s="134"/>
      <c r="J131" s="381"/>
      <c r="K131" s="382" t="s">
        <v>2752</v>
      </c>
      <c r="L131" s="384" t="s">
        <v>2605</v>
      </c>
      <c r="M131" s="38"/>
      <c r="N131" s="38"/>
      <c r="O131" s="113" t="s">
        <v>2751</v>
      </c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</row>
    <row r="132" spans="1:66" x14ac:dyDescent="0.2">
      <c r="A132" s="439" t="s">
        <v>363</v>
      </c>
      <c r="B132" s="135"/>
      <c r="C132" s="135"/>
      <c r="D132" s="135"/>
      <c r="E132" s="135"/>
      <c r="F132" s="135"/>
      <c r="G132" s="136"/>
      <c r="H132" s="380"/>
      <c r="I132" s="134"/>
      <c r="J132" s="381"/>
      <c r="K132" s="382" t="s">
        <v>2753</v>
      </c>
      <c r="L132" s="384" t="s">
        <v>2605</v>
      </c>
      <c r="M132" s="38"/>
      <c r="N132" s="38"/>
      <c r="O132" s="113" t="s">
        <v>2751</v>
      </c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</row>
    <row r="133" spans="1:66" x14ac:dyDescent="0.2">
      <c r="A133" s="439" t="s">
        <v>363</v>
      </c>
      <c r="B133" s="135"/>
      <c r="C133" s="135"/>
      <c r="D133" s="135"/>
      <c r="E133" s="135"/>
      <c r="F133" s="135"/>
      <c r="G133" s="136"/>
      <c r="H133" s="380"/>
      <c r="I133" s="134"/>
      <c r="J133" s="381"/>
      <c r="K133" s="382" t="s">
        <v>2754</v>
      </c>
      <c r="L133" s="384" t="s">
        <v>2605</v>
      </c>
      <c r="M133" s="38"/>
      <c r="N133" s="38"/>
      <c r="O133" s="113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</row>
    <row r="134" spans="1:66" x14ac:dyDescent="0.2">
      <c r="A134" s="439" t="s">
        <v>363</v>
      </c>
      <c r="B134" s="135"/>
      <c r="C134" s="135"/>
      <c r="D134" s="135"/>
      <c r="E134" s="135"/>
      <c r="F134" s="135"/>
      <c r="G134" s="136"/>
      <c r="H134" s="380"/>
      <c r="I134" s="134"/>
      <c r="J134" s="381"/>
      <c r="K134" s="382" t="s">
        <v>2755</v>
      </c>
      <c r="L134" s="384" t="s">
        <v>2605</v>
      </c>
      <c r="M134" s="38"/>
      <c r="N134" s="38"/>
      <c r="O134" s="113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</row>
    <row r="135" spans="1:66" x14ac:dyDescent="0.2">
      <c r="A135" s="439" t="s">
        <v>363</v>
      </c>
      <c r="B135" s="135"/>
      <c r="C135" s="135"/>
      <c r="D135" s="135"/>
      <c r="E135" s="135"/>
      <c r="F135" s="135"/>
      <c r="G135" s="136"/>
      <c r="H135" s="380"/>
      <c r="I135" s="134"/>
      <c r="J135" s="381"/>
      <c r="K135" s="382" t="s">
        <v>2756</v>
      </c>
      <c r="L135" s="384" t="s">
        <v>2605</v>
      </c>
      <c r="M135" s="38"/>
      <c r="N135" s="38"/>
      <c r="O135" s="113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</row>
    <row r="136" spans="1:66" x14ac:dyDescent="0.2">
      <c r="A136" s="439" t="s">
        <v>363</v>
      </c>
      <c r="B136" s="135"/>
      <c r="C136" s="135"/>
      <c r="D136" s="135"/>
      <c r="E136" s="135"/>
      <c r="F136" s="135"/>
      <c r="G136" s="136"/>
      <c r="H136" s="380"/>
      <c r="I136" s="134"/>
      <c r="J136" s="381"/>
      <c r="K136" s="382" t="s">
        <v>2757</v>
      </c>
      <c r="L136" s="384" t="s">
        <v>2605</v>
      </c>
      <c r="M136" s="38"/>
      <c r="N136" s="38"/>
      <c r="O136" s="113" t="s">
        <v>2732</v>
      </c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</row>
    <row r="137" spans="1:66" x14ac:dyDescent="0.2">
      <c r="A137" s="439" t="s">
        <v>363</v>
      </c>
      <c r="B137" s="135"/>
      <c r="C137" s="135"/>
      <c r="D137" s="135"/>
      <c r="E137" s="135"/>
      <c r="F137" s="135"/>
      <c r="G137" s="136"/>
      <c r="H137" s="380"/>
      <c r="I137" s="134"/>
      <c r="J137" s="381"/>
      <c r="K137" s="382" t="s">
        <v>2758</v>
      </c>
      <c r="L137" s="384" t="s">
        <v>2605</v>
      </c>
      <c r="M137" s="38"/>
      <c r="N137" s="38"/>
      <c r="O137" s="113" t="s">
        <v>2648</v>
      </c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</row>
    <row r="138" spans="1:66" x14ac:dyDescent="0.2">
      <c r="A138" s="439" t="s">
        <v>363</v>
      </c>
      <c r="B138" s="135"/>
      <c r="C138" s="135"/>
      <c r="D138" s="135"/>
      <c r="E138" s="135"/>
      <c r="F138" s="135"/>
      <c r="G138" s="136"/>
      <c r="H138" s="380"/>
      <c r="I138" s="134"/>
      <c r="J138" s="381"/>
      <c r="K138" s="382" t="s">
        <v>2759</v>
      </c>
      <c r="L138" s="384" t="s">
        <v>2605</v>
      </c>
      <c r="M138" s="38"/>
      <c r="N138" s="38"/>
      <c r="O138" s="113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</row>
    <row r="139" spans="1:66" x14ac:dyDescent="0.2">
      <c r="A139" s="439" t="s">
        <v>363</v>
      </c>
      <c r="B139" s="135"/>
      <c r="C139" s="135"/>
      <c r="D139" s="135"/>
      <c r="E139" s="135"/>
      <c r="F139" s="135"/>
      <c r="G139" s="136"/>
      <c r="H139" s="380"/>
      <c r="I139" s="134"/>
      <c r="J139" s="381"/>
      <c r="K139" s="382" t="s">
        <v>2760</v>
      </c>
      <c r="L139" s="384" t="s">
        <v>2605</v>
      </c>
      <c r="M139" s="38"/>
      <c r="N139" s="38"/>
      <c r="O139" s="113" t="s">
        <v>2732</v>
      </c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</row>
    <row r="140" spans="1:66" x14ac:dyDescent="0.2">
      <c r="A140" s="439" t="s">
        <v>363</v>
      </c>
      <c r="B140" s="135"/>
      <c r="C140" s="135"/>
      <c r="D140" s="135"/>
      <c r="E140" s="135"/>
      <c r="F140" s="135"/>
      <c r="G140" s="136"/>
      <c r="H140" s="380"/>
      <c r="I140" s="134"/>
      <c r="J140" s="381"/>
      <c r="K140" s="382" t="s">
        <v>2761</v>
      </c>
      <c r="L140" s="384" t="s">
        <v>2605</v>
      </c>
      <c r="M140" s="38"/>
      <c r="N140" s="38"/>
      <c r="O140" s="113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</row>
    <row r="141" spans="1:66" x14ac:dyDescent="0.2">
      <c r="A141" s="439" t="s">
        <v>363</v>
      </c>
      <c r="B141" s="135"/>
      <c r="C141" s="135"/>
      <c r="D141" s="135"/>
      <c r="E141" s="135"/>
      <c r="F141" s="135"/>
      <c r="G141" s="136"/>
      <c r="H141" s="380"/>
      <c r="I141" s="134"/>
      <c r="J141" s="381"/>
      <c r="K141" s="382" t="s">
        <v>2762</v>
      </c>
      <c r="L141" s="384" t="s">
        <v>2605</v>
      </c>
      <c r="M141" s="38"/>
      <c r="N141" s="38"/>
      <c r="O141" s="113" t="s">
        <v>2763</v>
      </c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</row>
    <row r="142" spans="1:66" x14ac:dyDescent="0.2">
      <c r="A142" s="439" t="s">
        <v>363</v>
      </c>
      <c r="B142" s="135"/>
      <c r="C142" s="135"/>
      <c r="D142" s="135"/>
      <c r="E142" s="135"/>
      <c r="F142" s="135"/>
      <c r="G142" s="136"/>
      <c r="H142" s="380"/>
      <c r="I142" s="134"/>
      <c r="J142" s="381"/>
      <c r="K142" s="382" t="s">
        <v>2764</v>
      </c>
      <c r="L142" s="384" t="s">
        <v>2605</v>
      </c>
      <c r="M142" s="38"/>
      <c r="N142" s="38"/>
      <c r="O142" s="113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</row>
    <row r="143" spans="1:66" x14ac:dyDescent="0.2">
      <c r="A143" s="439" t="s">
        <v>363</v>
      </c>
      <c r="B143" s="135"/>
      <c r="C143" s="135"/>
      <c r="D143" s="135"/>
      <c r="E143" s="135"/>
      <c r="F143" s="135"/>
      <c r="G143" s="136"/>
      <c r="H143" s="380"/>
      <c r="I143" s="134"/>
      <c r="J143" s="381"/>
      <c r="K143" s="427" t="s">
        <v>2765</v>
      </c>
      <c r="L143" s="386" t="s">
        <v>2725</v>
      </c>
      <c r="M143" s="387">
        <v>25</v>
      </c>
      <c r="N143" s="38"/>
      <c r="O143" s="113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</row>
    <row r="144" spans="1:66" x14ac:dyDescent="0.2">
      <c r="A144" s="439" t="s">
        <v>363</v>
      </c>
      <c r="B144" s="135"/>
      <c r="C144" s="135"/>
      <c r="D144" s="135"/>
      <c r="E144" s="135"/>
      <c r="F144" s="135"/>
      <c r="G144" s="136"/>
      <c r="H144" s="380"/>
      <c r="I144" s="134"/>
      <c r="J144" s="381"/>
      <c r="K144" s="382" t="s">
        <v>2766</v>
      </c>
      <c r="L144" s="384" t="s">
        <v>2605</v>
      </c>
      <c r="M144" s="38"/>
      <c r="N144" s="38"/>
      <c r="O144" s="113" t="s">
        <v>2732</v>
      </c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</row>
    <row r="145" spans="1:66" x14ac:dyDescent="0.2">
      <c r="A145" s="439" t="s">
        <v>363</v>
      </c>
      <c r="B145" s="135"/>
      <c r="C145" s="135"/>
      <c r="D145" s="135"/>
      <c r="E145" s="135"/>
      <c r="F145" s="135"/>
      <c r="G145" s="136"/>
      <c r="H145" s="380"/>
      <c r="I145" s="134"/>
      <c r="J145" s="381"/>
      <c r="K145" s="427" t="s">
        <v>2767</v>
      </c>
      <c r="L145" s="386" t="s">
        <v>2768</v>
      </c>
      <c r="M145" s="387">
        <v>29.3</v>
      </c>
      <c r="N145" s="38"/>
      <c r="O145" s="113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</row>
    <row r="146" spans="1:66" x14ac:dyDescent="0.2">
      <c r="A146" s="439" t="s">
        <v>363</v>
      </c>
      <c r="B146" s="135"/>
      <c r="C146" s="135"/>
      <c r="D146" s="135"/>
      <c r="E146" s="135"/>
      <c r="F146" s="135"/>
      <c r="G146" s="136"/>
      <c r="H146" s="380"/>
      <c r="I146" s="134"/>
      <c r="J146" s="381"/>
      <c r="K146" s="427" t="s">
        <v>2769</v>
      </c>
      <c r="L146" s="386" t="s">
        <v>2725</v>
      </c>
      <c r="M146" s="387">
        <v>29.3</v>
      </c>
      <c r="N146" s="38"/>
      <c r="O146" s="113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</row>
    <row r="147" spans="1:66" x14ac:dyDescent="0.2">
      <c r="A147" s="439" t="s">
        <v>363</v>
      </c>
      <c r="B147" s="135"/>
      <c r="C147" s="135"/>
      <c r="D147" s="135"/>
      <c r="E147" s="135"/>
      <c r="F147" s="135"/>
      <c r="G147" s="136"/>
      <c r="H147" s="380"/>
      <c r="I147" s="134"/>
      <c r="J147" s="381"/>
      <c r="K147" s="382" t="s">
        <v>2770</v>
      </c>
      <c r="L147" s="384" t="s">
        <v>2605</v>
      </c>
      <c r="M147" s="38"/>
      <c r="N147" s="38"/>
      <c r="O147" s="113" t="s">
        <v>2771</v>
      </c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</row>
    <row r="148" spans="1:66" x14ac:dyDescent="0.2">
      <c r="A148" s="439" t="s">
        <v>363</v>
      </c>
      <c r="B148" s="135"/>
      <c r="C148" s="135"/>
      <c r="D148" s="135"/>
      <c r="E148" s="135"/>
      <c r="F148" s="135"/>
      <c r="G148" s="136"/>
      <c r="H148" s="380"/>
      <c r="I148" s="134"/>
      <c r="J148" s="381"/>
      <c r="K148" s="382" t="s">
        <v>2772</v>
      </c>
      <c r="L148" s="384" t="s">
        <v>2605</v>
      </c>
      <c r="M148" s="38"/>
      <c r="N148" s="38"/>
      <c r="O148" s="113" t="s">
        <v>2773</v>
      </c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</row>
    <row r="149" spans="1:66" x14ac:dyDescent="0.2">
      <c r="A149" s="439" t="s">
        <v>363</v>
      </c>
      <c r="B149" s="135"/>
      <c r="C149" s="135"/>
      <c r="D149" s="135"/>
      <c r="E149" s="135"/>
      <c r="F149" s="135"/>
      <c r="G149" s="136"/>
      <c r="H149" s="380"/>
      <c r="I149" s="134"/>
      <c r="J149" s="381"/>
      <c r="K149" s="382" t="s">
        <v>2774</v>
      </c>
      <c r="L149" s="384" t="s">
        <v>2611</v>
      </c>
      <c r="M149" s="38"/>
      <c r="N149" s="38"/>
      <c r="O149" s="113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</row>
    <row r="150" spans="1:66" x14ac:dyDescent="0.2">
      <c r="A150" s="439" t="s">
        <v>363</v>
      </c>
      <c r="B150" s="135"/>
      <c r="C150" s="135"/>
      <c r="D150" s="135"/>
      <c r="E150" s="135"/>
      <c r="F150" s="135"/>
      <c r="G150" s="136"/>
      <c r="H150" s="380"/>
      <c r="I150" s="134"/>
      <c r="J150" s="381"/>
      <c r="K150" s="382" t="s">
        <v>2775</v>
      </c>
      <c r="L150" s="384" t="s">
        <v>2603</v>
      </c>
      <c r="M150" s="38"/>
      <c r="N150" s="38"/>
      <c r="O150" s="113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</row>
    <row r="151" spans="1:66" x14ac:dyDescent="0.2">
      <c r="A151" s="439" t="s">
        <v>363</v>
      </c>
      <c r="B151" s="135"/>
      <c r="C151" s="135"/>
      <c r="D151" s="135"/>
      <c r="E151" s="135"/>
      <c r="F151" s="135"/>
      <c r="G151" s="136"/>
      <c r="H151" s="380"/>
      <c r="I151" s="134"/>
      <c r="J151" s="381"/>
      <c r="K151" s="427" t="s">
        <v>2776</v>
      </c>
      <c r="L151" s="386" t="s">
        <v>2725</v>
      </c>
      <c r="M151" s="387">
        <v>25</v>
      </c>
      <c r="N151" s="38"/>
      <c r="O151" s="413" t="s">
        <v>2625</v>
      </c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</row>
    <row r="152" spans="1:66" x14ac:dyDescent="0.2">
      <c r="A152" s="439" t="s">
        <v>363</v>
      </c>
      <c r="B152" s="135"/>
      <c r="C152" s="135"/>
      <c r="D152" s="135"/>
      <c r="E152" s="135"/>
      <c r="F152" s="135"/>
      <c r="G152" s="136"/>
      <c r="H152" s="380"/>
      <c r="I152" s="134"/>
      <c r="J152" s="381"/>
      <c r="K152" s="382" t="s">
        <v>2777</v>
      </c>
      <c r="L152" s="384" t="s">
        <v>2605</v>
      </c>
      <c r="M152" s="38"/>
      <c r="N152" s="38"/>
      <c r="O152" s="113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</row>
    <row r="153" spans="1:66" x14ac:dyDescent="0.2">
      <c r="A153" s="439" t="s">
        <v>363</v>
      </c>
      <c r="B153" s="135"/>
      <c r="C153" s="135"/>
      <c r="D153" s="135"/>
      <c r="E153" s="135"/>
      <c r="F153" s="135"/>
      <c r="G153" s="136"/>
      <c r="H153" s="380"/>
      <c r="I153" s="134"/>
      <c r="J153" s="381"/>
      <c r="K153" s="382" t="s">
        <v>2778</v>
      </c>
      <c r="L153" s="384" t="s">
        <v>2605</v>
      </c>
      <c r="M153" s="38"/>
      <c r="N153" s="38"/>
      <c r="O153" s="113" t="s">
        <v>2732</v>
      </c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</row>
    <row r="154" spans="1:66" x14ac:dyDescent="0.2">
      <c r="A154" s="439" t="s">
        <v>363</v>
      </c>
      <c r="B154" s="135"/>
      <c r="C154" s="135"/>
      <c r="D154" s="135"/>
      <c r="E154" s="135"/>
      <c r="F154" s="135"/>
      <c r="G154" s="136"/>
      <c r="H154" s="380"/>
      <c r="I154" s="134"/>
      <c r="J154" s="381"/>
      <c r="K154" s="382" t="s">
        <v>2779</v>
      </c>
      <c r="L154" s="384" t="s">
        <v>2605</v>
      </c>
      <c r="M154" s="38"/>
      <c r="N154" s="38"/>
      <c r="O154" s="113" t="s">
        <v>2732</v>
      </c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</row>
    <row r="155" spans="1:66" x14ac:dyDescent="0.2">
      <c r="A155" s="439" t="s">
        <v>363</v>
      </c>
      <c r="B155" s="135"/>
      <c r="C155" s="135"/>
      <c r="D155" s="135"/>
      <c r="E155" s="135"/>
      <c r="F155" s="135"/>
      <c r="G155" s="136"/>
      <c r="H155" s="380"/>
      <c r="I155" s="134"/>
      <c r="J155" s="381"/>
      <c r="K155" s="382" t="s">
        <v>2780</v>
      </c>
      <c r="L155" s="384" t="s">
        <v>2605</v>
      </c>
      <c r="M155" s="38"/>
      <c r="N155" s="38"/>
      <c r="O155" s="113" t="s">
        <v>2732</v>
      </c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</row>
    <row r="156" spans="1:66" x14ac:dyDescent="0.2">
      <c r="A156" s="439" t="s">
        <v>363</v>
      </c>
      <c r="B156" s="135"/>
      <c r="C156" s="135"/>
      <c r="D156" s="135"/>
      <c r="E156" s="135"/>
      <c r="F156" s="135"/>
      <c r="G156" s="136"/>
      <c r="H156" s="380"/>
      <c r="I156" s="134"/>
      <c r="J156" s="381"/>
      <c r="K156" s="382" t="s">
        <v>2781</v>
      </c>
      <c r="L156" s="384" t="s">
        <v>2605</v>
      </c>
      <c r="M156" s="38"/>
      <c r="N156" s="38"/>
      <c r="O156" s="113" t="s">
        <v>2732</v>
      </c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</row>
    <row r="157" spans="1:66" x14ac:dyDescent="0.2">
      <c r="A157" s="439" t="s">
        <v>363</v>
      </c>
      <c r="B157" s="135"/>
      <c r="C157" s="135"/>
      <c r="D157" s="135"/>
      <c r="E157" s="135"/>
      <c r="F157" s="135"/>
      <c r="G157" s="136"/>
      <c r="H157" s="380"/>
      <c r="I157" s="134"/>
      <c r="J157" s="381"/>
      <c r="K157" s="382" t="s">
        <v>2782</v>
      </c>
      <c r="L157" s="384" t="s">
        <v>2605</v>
      </c>
      <c r="M157" s="38"/>
      <c r="N157" s="38"/>
      <c r="O157" s="113" t="s">
        <v>2732</v>
      </c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</row>
    <row r="158" spans="1:66" x14ac:dyDescent="0.2">
      <c r="A158" s="439" t="s">
        <v>363</v>
      </c>
      <c r="B158" s="135"/>
      <c r="C158" s="135"/>
      <c r="D158" s="135"/>
      <c r="E158" s="135"/>
      <c r="F158" s="135"/>
      <c r="G158" s="136"/>
      <c r="H158" s="380"/>
      <c r="I158" s="134"/>
      <c r="J158" s="381"/>
      <c r="K158" s="382" t="s">
        <v>2783</v>
      </c>
      <c r="L158" s="384" t="s">
        <v>2605</v>
      </c>
      <c r="M158" s="38"/>
      <c r="N158" s="38"/>
      <c r="O158" s="113" t="s">
        <v>2773</v>
      </c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</row>
    <row r="159" spans="1:66" x14ac:dyDescent="0.2">
      <c r="A159" s="439" t="s">
        <v>363</v>
      </c>
      <c r="B159" s="135"/>
      <c r="C159" s="135"/>
      <c r="D159" s="135"/>
      <c r="E159" s="135"/>
      <c r="F159" s="135"/>
      <c r="G159" s="136"/>
      <c r="H159" s="380"/>
      <c r="I159" s="134"/>
      <c r="J159" s="381"/>
      <c r="K159" s="427" t="s">
        <v>2784</v>
      </c>
      <c r="L159" s="386" t="s">
        <v>2725</v>
      </c>
      <c r="M159" s="387">
        <v>25</v>
      </c>
      <c r="N159" s="387"/>
      <c r="O159" s="413" t="s">
        <v>2648</v>
      </c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</row>
    <row r="160" spans="1:66" x14ac:dyDescent="0.2">
      <c r="A160" s="439" t="s">
        <v>363</v>
      </c>
      <c r="B160" s="135"/>
      <c r="C160" s="135"/>
      <c r="D160" s="135"/>
      <c r="E160" s="135"/>
      <c r="F160" s="135"/>
      <c r="G160" s="136"/>
      <c r="H160" s="380"/>
      <c r="I160" s="134"/>
      <c r="J160" s="381"/>
      <c r="K160" s="382" t="s">
        <v>2785</v>
      </c>
      <c r="L160" s="384" t="s">
        <v>2611</v>
      </c>
      <c r="M160" s="38"/>
      <c r="N160" s="38"/>
      <c r="O160" s="113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</row>
    <row r="161" spans="1:66" x14ac:dyDescent="0.2">
      <c r="A161" s="439" t="s">
        <v>363</v>
      </c>
      <c r="B161" s="135"/>
      <c r="C161" s="135"/>
      <c r="D161" s="135"/>
      <c r="E161" s="135"/>
      <c r="F161" s="135"/>
      <c r="G161" s="136"/>
      <c r="H161" s="380"/>
      <c r="I161" s="134"/>
      <c r="J161" s="381"/>
      <c r="K161" s="382" t="s">
        <v>2786</v>
      </c>
      <c r="L161" s="384" t="s">
        <v>2605</v>
      </c>
      <c r="M161" s="38"/>
      <c r="N161" s="38"/>
      <c r="O161" s="113" t="s">
        <v>2773</v>
      </c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</row>
    <row r="162" spans="1:66" x14ac:dyDescent="0.2">
      <c r="A162" s="439" t="s">
        <v>363</v>
      </c>
      <c r="B162" s="135"/>
      <c r="C162" s="135"/>
      <c r="D162" s="135"/>
      <c r="E162" s="135"/>
      <c r="F162" s="135"/>
      <c r="G162" s="136"/>
      <c r="H162" s="380"/>
      <c r="I162" s="134"/>
      <c r="J162" s="381"/>
      <c r="K162" s="427" t="s">
        <v>2787</v>
      </c>
      <c r="L162" s="386" t="s">
        <v>2607</v>
      </c>
      <c r="M162" s="387">
        <v>25</v>
      </c>
      <c r="N162" s="38"/>
      <c r="O162" s="113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</row>
    <row r="163" spans="1:66" x14ac:dyDescent="0.2">
      <c r="A163" s="439" t="s">
        <v>363</v>
      </c>
      <c r="B163" s="135"/>
      <c r="C163" s="135"/>
      <c r="D163" s="135"/>
      <c r="E163" s="135"/>
      <c r="F163" s="135"/>
      <c r="G163" s="136"/>
      <c r="H163" s="380"/>
      <c r="I163" s="134"/>
      <c r="J163" s="381"/>
      <c r="K163" s="382" t="s">
        <v>2788</v>
      </c>
      <c r="L163" s="384" t="s">
        <v>2607</v>
      </c>
      <c r="M163" s="38"/>
      <c r="N163" s="38"/>
      <c r="O163" s="113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</row>
    <row r="164" spans="1:66" x14ac:dyDescent="0.2">
      <c r="A164" s="439" t="s">
        <v>363</v>
      </c>
      <c r="B164" s="135"/>
      <c r="C164" s="135"/>
      <c r="D164" s="135"/>
      <c r="E164" s="135"/>
      <c r="F164" s="135"/>
      <c r="G164" s="136"/>
      <c r="H164" s="380"/>
      <c r="I164" s="134"/>
      <c r="J164" s="381"/>
      <c r="K164" s="427" t="s">
        <v>2789</v>
      </c>
      <c r="L164" s="386" t="s">
        <v>2687</v>
      </c>
      <c r="M164" s="387">
        <v>10</v>
      </c>
      <c r="N164" s="38"/>
      <c r="O164" s="113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</row>
    <row r="165" spans="1:66" x14ac:dyDescent="0.2">
      <c r="A165" s="439" t="s">
        <v>363</v>
      </c>
      <c r="B165" s="135"/>
      <c r="C165" s="135"/>
      <c r="D165" s="135"/>
      <c r="E165" s="135"/>
      <c r="F165" s="135"/>
      <c r="G165" s="136"/>
      <c r="H165" s="380"/>
      <c r="I165" s="134"/>
      <c r="J165" s="381"/>
      <c r="K165" s="427" t="s">
        <v>2790</v>
      </c>
      <c r="L165" s="386" t="s">
        <v>2725</v>
      </c>
      <c r="M165" s="387">
        <v>25.6</v>
      </c>
      <c r="N165" s="387"/>
      <c r="O165" s="413" t="s">
        <v>2692</v>
      </c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</row>
    <row r="166" spans="1:66" x14ac:dyDescent="0.2">
      <c r="A166" s="439" t="s">
        <v>363</v>
      </c>
      <c r="B166" s="135"/>
      <c r="C166" s="135"/>
      <c r="D166" s="135"/>
      <c r="E166" s="135"/>
      <c r="F166" s="135"/>
      <c r="G166" s="136"/>
      <c r="H166" s="380"/>
      <c r="I166" s="134"/>
      <c r="J166" s="381"/>
      <c r="K166" s="427" t="s">
        <v>2791</v>
      </c>
      <c r="L166" s="386" t="s">
        <v>2792</v>
      </c>
      <c r="M166" s="387">
        <v>25.6</v>
      </c>
      <c r="N166" s="38"/>
      <c r="O166" s="113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</row>
    <row r="167" spans="1:66" x14ac:dyDescent="0.2">
      <c r="A167" s="439" t="s">
        <v>363</v>
      </c>
      <c r="B167" s="135"/>
      <c r="C167" s="135"/>
      <c r="D167" s="135"/>
      <c r="E167" s="135"/>
      <c r="F167" s="135"/>
      <c r="G167" s="136"/>
      <c r="H167" s="380"/>
      <c r="I167" s="134"/>
      <c r="J167" s="381"/>
      <c r="K167" s="382" t="s">
        <v>2793</v>
      </c>
      <c r="L167" s="384" t="s">
        <v>2605</v>
      </c>
      <c r="M167" s="38"/>
      <c r="N167" s="38"/>
      <c r="O167" s="113" t="s">
        <v>2794</v>
      </c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</row>
    <row r="168" spans="1:66" x14ac:dyDescent="0.2">
      <c r="A168" s="439" t="s">
        <v>363</v>
      </c>
      <c r="B168" s="135"/>
      <c r="C168" s="135"/>
      <c r="D168" s="135"/>
      <c r="E168" s="135"/>
      <c r="F168" s="135"/>
      <c r="G168" s="136"/>
      <c r="H168" s="380"/>
      <c r="I168" s="134"/>
      <c r="J168" s="381"/>
      <c r="K168" s="382" t="s">
        <v>2795</v>
      </c>
      <c r="L168" s="384" t="s">
        <v>2698</v>
      </c>
      <c r="M168" s="38"/>
      <c r="N168" s="38"/>
      <c r="O168" s="113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</row>
    <row r="169" spans="1:66" x14ac:dyDescent="0.2">
      <c r="A169" s="439" t="s">
        <v>363</v>
      </c>
      <c r="B169" s="135"/>
      <c r="C169" s="135"/>
      <c r="D169" s="135"/>
      <c r="E169" s="135"/>
      <c r="F169" s="135"/>
      <c r="G169" s="136"/>
      <c r="H169" s="380"/>
      <c r="I169" s="134"/>
      <c r="J169" s="381"/>
      <c r="K169" s="382" t="s">
        <v>2796</v>
      </c>
      <c r="L169" s="384" t="s">
        <v>2605</v>
      </c>
      <c r="M169" s="38"/>
      <c r="N169" s="38"/>
      <c r="O169" s="113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</row>
    <row r="170" spans="1:66" x14ac:dyDescent="0.2">
      <c r="A170" s="439" t="s">
        <v>363</v>
      </c>
      <c r="B170" s="135"/>
      <c r="C170" s="135"/>
      <c r="D170" s="135"/>
      <c r="E170" s="135"/>
      <c r="F170" s="135"/>
      <c r="G170" s="136"/>
      <c r="H170" s="380"/>
      <c r="I170" s="134"/>
      <c r="J170" s="381"/>
      <c r="K170" s="382" t="s">
        <v>5018</v>
      </c>
      <c r="L170" s="384" t="s">
        <v>2605</v>
      </c>
      <c r="M170" s="38"/>
      <c r="N170" s="38"/>
      <c r="O170" s="113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</row>
    <row r="171" spans="1:66" x14ac:dyDescent="0.2">
      <c r="A171" s="439" t="s">
        <v>363</v>
      </c>
      <c r="B171" s="135"/>
      <c r="C171" s="135"/>
      <c r="D171" s="135"/>
      <c r="E171" s="135"/>
      <c r="F171" s="135"/>
      <c r="G171" s="136"/>
      <c r="H171" s="380"/>
      <c r="I171" s="134"/>
      <c r="J171" s="381"/>
      <c r="K171" s="427" t="s">
        <v>2797</v>
      </c>
      <c r="L171" s="386" t="s">
        <v>2725</v>
      </c>
      <c r="M171" s="387">
        <v>29.3</v>
      </c>
      <c r="N171" s="38"/>
      <c r="O171" s="113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</row>
    <row r="172" spans="1:66" x14ac:dyDescent="0.2">
      <c r="A172" s="439" t="s">
        <v>363</v>
      </c>
      <c r="B172" s="135"/>
      <c r="C172" s="135"/>
      <c r="D172" s="135"/>
      <c r="E172" s="135"/>
      <c r="F172" s="135"/>
      <c r="G172" s="136"/>
      <c r="H172" s="380"/>
      <c r="I172" s="134"/>
      <c r="J172" s="381"/>
      <c r="K172" s="427" t="s">
        <v>2798</v>
      </c>
      <c r="L172" s="386" t="s">
        <v>2725</v>
      </c>
      <c r="M172" s="387">
        <v>29.3</v>
      </c>
      <c r="N172" s="38"/>
      <c r="O172" s="113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</row>
    <row r="173" spans="1:66" x14ac:dyDescent="0.2">
      <c r="A173" s="439" t="s">
        <v>363</v>
      </c>
      <c r="B173" s="135"/>
      <c r="C173" s="135"/>
      <c r="D173" s="135"/>
      <c r="E173" s="135"/>
      <c r="F173" s="135"/>
      <c r="G173" s="136"/>
      <c r="H173" s="380"/>
      <c r="I173" s="134"/>
      <c r="J173" s="381"/>
      <c r="K173" s="427" t="s">
        <v>2799</v>
      </c>
      <c r="L173" s="386" t="s">
        <v>2792</v>
      </c>
      <c r="M173" s="387">
        <v>25</v>
      </c>
      <c r="N173" s="38"/>
      <c r="O173" s="113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</row>
    <row r="174" spans="1:66" x14ac:dyDescent="0.2">
      <c r="A174" s="439" t="s">
        <v>363</v>
      </c>
      <c r="B174" s="135"/>
      <c r="C174" s="135"/>
      <c r="D174" s="135"/>
      <c r="E174" s="135"/>
      <c r="F174" s="135"/>
      <c r="G174" s="136"/>
      <c r="H174" s="380"/>
      <c r="I174" s="134"/>
      <c r="J174" s="381"/>
      <c r="K174" s="382" t="s">
        <v>2800</v>
      </c>
      <c r="L174" s="384" t="s">
        <v>2698</v>
      </c>
      <c r="M174" s="38"/>
      <c r="N174" s="38"/>
      <c r="O174" s="113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</row>
    <row r="175" spans="1:66" x14ac:dyDescent="0.2">
      <c r="A175" s="439" t="s">
        <v>363</v>
      </c>
      <c r="B175" s="135"/>
      <c r="C175" s="135"/>
      <c r="D175" s="135"/>
      <c r="E175" s="135"/>
      <c r="F175" s="135"/>
      <c r="G175" s="136"/>
      <c r="H175" s="380"/>
      <c r="I175" s="134"/>
      <c r="J175" s="381"/>
      <c r="K175" s="382" t="s">
        <v>2801</v>
      </c>
      <c r="L175" s="384" t="s">
        <v>2605</v>
      </c>
      <c r="M175" s="38"/>
      <c r="N175" s="38"/>
      <c r="O175" s="113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</row>
    <row r="176" spans="1:66" x14ac:dyDescent="0.2">
      <c r="A176" s="439" t="s">
        <v>363</v>
      </c>
      <c r="B176" s="135"/>
      <c r="C176" s="135"/>
      <c r="D176" s="135"/>
      <c r="E176" s="135"/>
      <c r="F176" s="135"/>
      <c r="G176" s="136"/>
      <c r="H176" s="380"/>
      <c r="I176" s="134"/>
      <c r="J176" s="381"/>
      <c r="K176" s="382" t="s">
        <v>2802</v>
      </c>
      <c r="L176" s="384" t="s">
        <v>2605</v>
      </c>
      <c r="M176" s="38"/>
      <c r="N176" s="38"/>
      <c r="O176" s="113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</row>
    <row r="177" spans="1:66" x14ac:dyDescent="0.2">
      <c r="A177" s="439" t="s">
        <v>363</v>
      </c>
      <c r="B177" s="135"/>
      <c r="C177" s="135"/>
      <c r="D177" s="135"/>
      <c r="E177" s="135"/>
      <c r="F177" s="135"/>
      <c r="G177" s="136"/>
      <c r="H177" s="380"/>
      <c r="I177" s="134"/>
      <c r="J177" s="381"/>
      <c r="K177" s="382" t="s">
        <v>2803</v>
      </c>
      <c r="L177" s="384" t="s">
        <v>2605</v>
      </c>
      <c r="M177" s="38"/>
      <c r="N177" s="38"/>
      <c r="O177" s="113" t="s">
        <v>2732</v>
      </c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</row>
    <row r="178" spans="1:66" x14ac:dyDescent="0.2">
      <c r="A178" s="439" t="s">
        <v>363</v>
      </c>
      <c r="B178" s="135"/>
      <c r="C178" s="135"/>
      <c r="D178" s="135"/>
      <c r="E178" s="135"/>
      <c r="F178" s="135"/>
      <c r="G178" s="136"/>
      <c r="H178" s="380"/>
      <c r="I178" s="134"/>
      <c r="J178" s="381"/>
      <c r="K178" s="427" t="s">
        <v>2804</v>
      </c>
      <c r="L178" s="386" t="s">
        <v>2725</v>
      </c>
      <c r="M178" s="387">
        <v>25</v>
      </c>
      <c r="N178" s="38"/>
      <c r="O178" s="113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</row>
    <row r="179" spans="1:66" x14ac:dyDescent="0.2">
      <c r="A179" s="439" t="s">
        <v>363</v>
      </c>
      <c r="B179" s="135"/>
      <c r="C179" s="135"/>
      <c r="D179" s="135"/>
      <c r="E179" s="135"/>
      <c r="F179" s="135"/>
      <c r="G179" s="136"/>
      <c r="H179" s="380"/>
      <c r="I179" s="134"/>
      <c r="J179" s="381"/>
      <c r="K179" s="382" t="s">
        <v>2805</v>
      </c>
      <c r="L179" s="384" t="s">
        <v>2605</v>
      </c>
      <c r="M179" s="38"/>
      <c r="N179" s="38"/>
      <c r="O179" s="113" t="s">
        <v>2732</v>
      </c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</row>
    <row r="180" spans="1:66" x14ac:dyDescent="0.2">
      <c r="A180" s="439" t="s">
        <v>363</v>
      </c>
      <c r="B180" s="135"/>
      <c r="C180" s="135"/>
      <c r="D180" s="135"/>
      <c r="E180" s="135"/>
      <c r="F180" s="135"/>
      <c r="G180" s="136"/>
      <c r="H180" s="380"/>
      <c r="I180" s="134"/>
      <c r="J180" s="381"/>
      <c r="K180" s="382" t="s">
        <v>2806</v>
      </c>
      <c r="L180" s="384" t="s">
        <v>2605</v>
      </c>
      <c r="M180" s="38"/>
      <c r="N180" s="38"/>
      <c r="O180" s="113" t="s">
        <v>2625</v>
      </c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</row>
    <row r="181" spans="1:66" x14ac:dyDescent="0.2">
      <c r="A181" s="439" t="s">
        <v>363</v>
      </c>
      <c r="B181" s="135"/>
      <c r="C181" s="135"/>
      <c r="D181" s="135"/>
      <c r="E181" s="135"/>
      <c r="F181" s="135"/>
      <c r="G181" s="136"/>
      <c r="H181" s="380"/>
      <c r="I181" s="134"/>
      <c r="J181" s="381"/>
      <c r="K181" s="382" t="s">
        <v>2807</v>
      </c>
      <c r="L181" s="384" t="s">
        <v>2605</v>
      </c>
      <c r="M181" s="38"/>
      <c r="N181" s="38"/>
      <c r="O181" s="113" t="s">
        <v>2648</v>
      </c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</row>
    <row r="182" spans="1:66" x14ac:dyDescent="0.2">
      <c r="A182" s="439" t="s">
        <v>363</v>
      </c>
      <c r="B182" s="135"/>
      <c r="C182" s="135"/>
      <c r="D182" s="135"/>
      <c r="E182" s="135"/>
      <c r="F182" s="135"/>
      <c r="G182" s="136"/>
      <c r="H182" s="380"/>
      <c r="I182" s="134"/>
      <c r="J182" s="381"/>
      <c r="K182" s="382" t="s">
        <v>2808</v>
      </c>
      <c r="L182" s="384" t="s">
        <v>2605</v>
      </c>
      <c r="M182" s="38"/>
      <c r="N182" s="38"/>
      <c r="O182" s="113" t="s">
        <v>2648</v>
      </c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</row>
    <row r="183" spans="1:66" x14ac:dyDescent="0.2">
      <c r="A183" s="439" t="s">
        <v>363</v>
      </c>
      <c r="B183" s="135"/>
      <c r="C183" s="135"/>
      <c r="D183" s="135"/>
      <c r="E183" s="135"/>
      <c r="F183" s="135"/>
      <c r="G183" s="136"/>
      <c r="H183" s="380"/>
      <c r="I183" s="134"/>
      <c r="J183" s="381"/>
      <c r="K183" s="382" t="s">
        <v>2809</v>
      </c>
      <c r="L183" s="384" t="s">
        <v>2605</v>
      </c>
      <c r="M183" s="38"/>
      <c r="N183" s="38"/>
      <c r="O183" s="113" t="s">
        <v>2648</v>
      </c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</row>
    <row r="184" spans="1:66" x14ac:dyDescent="0.2">
      <c r="A184" s="439" t="s">
        <v>363</v>
      </c>
      <c r="B184" s="135"/>
      <c r="C184" s="135"/>
      <c r="D184" s="135"/>
      <c r="E184" s="135"/>
      <c r="F184" s="135"/>
      <c r="G184" s="136"/>
      <c r="H184" s="380"/>
      <c r="I184" s="134"/>
      <c r="J184" s="381"/>
      <c r="K184" s="383" t="s">
        <v>2810</v>
      </c>
      <c r="L184" s="384" t="s">
        <v>2605</v>
      </c>
      <c r="M184" s="38"/>
      <c r="N184" s="38"/>
      <c r="O184" s="113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</row>
    <row r="185" spans="1:66" x14ac:dyDescent="0.2">
      <c r="A185" s="439" t="s">
        <v>363</v>
      </c>
      <c r="B185" s="135"/>
      <c r="C185" s="135"/>
      <c r="D185" s="135"/>
      <c r="E185" s="135"/>
      <c r="F185" s="135"/>
      <c r="G185" s="136"/>
      <c r="H185" s="380"/>
      <c r="I185" s="134"/>
      <c r="J185" s="381"/>
      <c r="K185" s="383" t="s">
        <v>2811</v>
      </c>
      <c r="L185" s="384" t="s">
        <v>2605</v>
      </c>
      <c r="M185" s="38"/>
      <c r="N185" s="38"/>
      <c r="O185" s="113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</row>
    <row r="186" spans="1:66" x14ac:dyDescent="0.2">
      <c r="A186" s="439" t="s">
        <v>363</v>
      </c>
      <c r="B186" s="135"/>
      <c r="C186" s="135"/>
      <c r="D186" s="135"/>
      <c r="E186" s="440"/>
      <c r="F186" s="440"/>
      <c r="G186" s="136"/>
      <c r="H186" s="441"/>
      <c r="I186" s="136"/>
      <c r="J186" s="442"/>
      <c r="K186" s="383" t="s">
        <v>2812</v>
      </c>
      <c r="L186" s="384" t="s">
        <v>2605</v>
      </c>
      <c r="M186" s="38"/>
      <c r="N186" s="38"/>
      <c r="O186" s="113" t="s">
        <v>2813</v>
      </c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</row>
    <row r="187" spans="1:66" x14ac:dyDescent="0.2">
      <c r="A187" s="439" t="s">
        <v>363</v>
      </c>
      <c r="B187" s="135"/>
      <c r="C187" s="135"/>
      <c r="D187" s="135"/>
      <c r="E187" s="135"/>
      <c r="F187" s="135"/>
      <c r="G187" s="136"/>
      <c r="H187" s="441"/>
      <c r="I187" s="136"/>
      <c r="J187" s="442"/>
      <c r="K187" s="383" t="s">
        <v>2814</v>
      </c>
      <c r="L187" s="384" t="s">
        <v>2605</v>
      </c>
      <c r="M187" s="38"/>
      <c r="N187" s="38"/>
      <c r="O187" s="113" t="s">
        <v>2813</v>
      </c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</row>
    <row r="188" spans="1:66" x14ac:dyDescent="0.2">
      <c r="A188" s="439" t="s">
        <v>363</v>
      </c>
      <c r="B188" s="135"/>
      <c r="C188" s="135"/>
      <c r="D188" s="135"/>
      <c r="E188" s="135"/>
      <c r="F188" s="135"/>
      <c r="G188" s="136"/>
      <c r="H188" s="441"/>
      <c r="I188" s="136"/>
      <c r="J188" s="442"/>
      <c r="K188" s="383" t="s">
        <v>2815</v>
      </c>
      <c r="L188" s="384" t="s">
        <v>2605</v>
      </c>
      <c r="M188" s="38"/>
      <c r="N188" s="38"/>
      <c r="O188" s="113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</row>
    <row r="189" spans="1:66" x14ac:dyDescent="0.2">
      <c r="A189" s="439" t="s">
        <v>363</v>
      </c>
      <c r="B189" s="135"/>
      <c r="C189" s="135"/>
      <c r="D189" s="135"/>
      <c r="E189" s="135"/>
      <c r="F189" s="135"/>
      <c r="G189" s="136"/>
      <c r="H189" s="441"/>
      <c r="I189" s="136"/>
      <c r="J189" s="442"/>
      <c r="K189" s="383" t="s">
        <v>2816</v>
      </c>
      <c r="L189" s="384" t="s">
        <v>2605</v>
      </c>
      <c r="M189" s="38"/>
      <c r="N189" s="38"/>
      <c r="O189" s="113" t="s">
        <v>2648</v>
      </c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</row>
    <row r="190" spans="1:66" x14ac:dyDescent="0.2">
      <c r="A190" s="439" t="s">
        <v>363</v>
      </c>
      <c r="B190" s="135"/>
      <c r="C190" s="135"/>
      <c r="D190" s="135"/>
      <c r="E190" s="135"/>
      <c r="F190" s="135"/>
      <c r="G190" s="136"/>
      <c r="H190" s="441"/>
      <c r="I190" s="136"/>
      <c r="J190" s="442"/>
      <c r="K190" s="385" t="s">
        <v>2817</v>
      </c>
      <c r="L190" s="386" t="s">
        <v>2725</v>
      </c>
      <c r="M190" s="387">
        <v>25.2</v>
      </c>
      <c r="N190" s="38"/>
      <c r="O190" s="113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</row>
    <row r="191" spans="1:66" x14ac:dyDescent="0.2">
      <c r="A191" s="439" t="s">
        <v>363</v>
      </c>
      <c r="B191" s="135"/>
      <c r="C191" s="135"/>
      <c r="D191" s="135"/>
      <c r="E191" s="135"/>
      <c r="F191" s="135"/>
      <c r="G191" s="136"/>
      <c r="H191" s="441"/>
      <c r="I191" s="136"/>
      <c r="J191" s="442"/>
      <c r="K191" s="385" t="s">
        <v>2818</v>
      </c>
      <c r="L191" s="386" t="s">
        <v>2725</v>
      </c>
      <c r="M191" s="387">
        <v>25.2</v>
      </c>
      <c r="N191" s="38"/>
      <c r="O191" s="113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</row>
    <row r="192" spans="1:66" x14ac:dyDescent="0.2">
      <c r="A192" s="439" t="s">
        <v>363</v>
      </c>
      <c r="B192" s="135"/>
      <c r="C192" s="135"/>
      <c r="D192" s="135"/>
      <c r="E192" s="135"/>
      <c r="F192" s="135"/>
      <c r="G192" s="136"/>
      <c r="H192" s="441"/>
      <c r="I192" s="136"/>
      <c r="J192" s="442"/>
      <c r="K192" s="383" t="s">
        <v>2819</v>
      </c>
      <c r="L192" s="384" t="s">
        <v>2605</v>
      </c>
      <c r="M192" s="38"/>
      <c r="N192" s="38"/>
      <c r="O192" s="113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</row>
    <row r="193" spans="1:66" x14ac:dyDescent="0.2">
      <c r="A193" s="439" t="s">
        <v>363</v>
      </c>
      <c r="B193" s="135"/>
      <c r="C193" s="135"/>
      <c r="D193" s="135"/>
      <c r="E193" s="135"/>
      <c r="F193" s="135"/>
      <c r="G193" s="136"/>
      <c r="H193" s="441"/>
      <c r="I193" s="136"/>
      <c r="J193" s="442"/>
      <c r="K193" s="383" t="s">
        <v>2820</v>
      </c>
      <c r="L193" s="384" t="s">
        <v>2605</v>
      </c>
      <c r="M193" s="38"/>
      <c r="N193" s="38"/>
      <c r="O193" s="113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</row>
    <row r="194" spans="1:66" x14ac:dyDescent="0.2">
      <c r="A194" s="439" t="s">
        <v>363</v>
      </c>
      <c r="B194" s="135"/>
      <c r="C194" s="135"/>
      <c r="D194" s="135"/>
      <c r="E194" s="135"/>
      <c r="F194" s="135"/>
      <c r="G194" s="136"/>
      <c r="H194" s="441"/>
      <c r="I194" s="136"/>
      <c r="J194" s="442"/>
      <c r="K194" s="383" t="s">
        <v>2821</v>
      </c>
      <c r="L194" s="384" t="s">
        <v>2605</v>
      </c>
      <c r="M194" s="38"/>
      <c r="N194" s="38"/>
      <c r="O194" s="113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</row>
    <row r="195" spans="1:66" x14ac:dyDescent="0.2">
      <c r="A195" s="439" t="s">
        <v>363</v>
      </c>
      <c r="B195" s="135"/>
      <c r="C195" s="135"/>
      <c r="D195" s="135"/>
      <c r="E195" s="135"/>
      <c r="F195" s="135"/>
      <c r="G195" s="136"/>
      <c r="H195" s="441"/>
      <c r="I195" s="136"/>
      <c r="J195" s="442"/>
      <c r="K195" s="383" t="s">
        <v>2822</v>
      </c>
      <c r="L195" s="384" t="s">
        <v>2605</v>
      </c>
      <c r="M195" s="38"/>
      <c r="N195" s="38"/>
      <c r="O195" s="113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</row>
    <row r="196" spans="1:66" x14ac:dyDescent="0.2">
      <c r="A196" s="439" t="s">
        <v>363</v>
      </c>
      <c r="B196" s="135"/>
      <c r="C196" s="135"/>
      <c r="D196" s="135"/>
      <c r="E196" s="135"/>
      <c r="F196" s="135"/>
      <c r="G196" s="136"/>
      <c r="H196" s="441"/>
      <c r="I196" s="136"/>
      <c r="J196" s="442"/>
      <c r="K196" s="385" t="s">
        <v>2823</v>
      </c>
      <c r="L196" s="386" t="s">
        <v>2792</v>
      </c>
      <c r="M196" s="387">
        <v>25</v>
      </c>
      <c r="N196" s="38"/>
      <c r="O196" s="113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</row>
    <row r="197" spans="1:66" x14ac:dyDescent="0.2">
      <c r="A197" s="439" t="s">
        <v>363</v>
      </c>
      <c r="B197" s="135"/>
      <c r="C197" s="135"/>
      <c r="D197" s="135"/>
      <c r="E197" s="135"/>
      <c r="F197" s="135"/>
      <c r="G197" s="136"/>
      <c r="H197" s="441"/>
      <c r="I197" s="136"/>
      <c r="J197" s="442"/>
      <c r="K197" s="383" t="s">
        <v>2824</v>
      </c>
      <c r="L197" s="384" t="s">
        <v>2605</v>
      </c>
      <c r="M197" s="38"/>
      <c r="N197" s="38"/>
      <c r="O197" s="113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</row>
    <row r="198" spans="1:66" x14ac:dyDescent="0.2">
      <c r="A198" s="439" t="s">
        <v>363</v>
      </c>
      <c r="B198" s="135"/>
      <c r="C198" s="135"/>
      <c r="D198" s="135"/>
      <c r="E198" s="135"/>
      <c r="F198" s="135"/>
      <c r="G198" s="136"/>
      <c r="H198" s="441"/>
      <c r="I198" s="136"/>
      <c r="J198" s="442"/>
      <c r="K198" s="383" t="s">
        <v>2825</v>
      </c>
      <c r="L198" s="384" t="s">
        <v>2605</v>
      </c>
      <c r="M198" s="38"/>
      <c r="N198" s="38"/>
      <c r="O198" s="113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</row>
    <row r="199" spans="1:66" x14ac:dyDescent="0.2">
      <c r="A199" s="439" t="s">
        <v>363</v>
      </c>
      <c r="B199" s="135"/>
      <c r="C199" s="135"/>
      <c r="D199" s="135"/>
      <c r="E199" s="135"/>
      <c r="F199" s="135"/>
      <c r="G199" s="136"/>
      <c r="H199" s="441"/>
      <c r="I199" s="136"/>
      <c r="J199" s="442"/>
      <c r="K199" s="383" t="s">
        <v>2826</v>
      </c>
      <c r="L199" s="384" t="s">
        <v>2605</v>
      </c>
      <c r="M199" s="38"/>
      <c r="N199" s="38"/>
      <c r="O199" s="113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</row>
    <row r="200" spans="1:66" x14ac:dyDescent="0.2">
      <c r="A200" s="439" t="s">
        <v>363</v>
      </c>
      <c r="B200" s="135"/>
      <c r="C200" s="135"/>
      <c r="D200" s="135"/>
      <c r="E200" s="135"/>
      <c r="F200" s="135"/>
      <c r="G200" s="136"/>
      <c r="H200" s="441"/>
      <c r="I200" s="136"/>
      <c r="J200" s="442"/>
      <c r="K200" s="385" t="s">
        <v>2827</v>
      </c>
      <c r="L200" s="386" t="s">
        <v>2792</v>
      </c>
      <c r="M200" s="387">
        <v>25</v>
      </c>
      <c r="N200" s="38"/>
      <c r="O200" s="113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</row>
    <row r="201" spans="1:66" x14ac:dyDescent="0.2">
      <c r="A201" s="439" t="s">
        <v>363</v>
      </c>
      <c r="B201" s="135"/>
      <c r="C201" s="135"/>
      <c r="D201" s="135"/>
      <c r="E201" s="135"/>
      <c r="F201" s="135"/>
      <c r="G201" s="136"/>
      <c r="H201" s="441"/>
      <c r="I201" s="136"/>
      <c r="J201" s="442"/>
      <c r="K201" s="383" t="s">
        <v>2828</v>
      </c>
      <c r="L201" s="384" t="s">
        <v>2603</v>
      </c>
      <c r="M201" s="38"/>
      <c r="N201" s="38"/>
      <c r="O201" s="113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</row>
    <row r="202" spans="1:66" x14ac:dyDescent="0.2">
      <c r="A202" s="439" t="s">
        <v>363</v>
      </c>
      <c r="B202" s="135"/>
      <c r="C202" s="135"/>
      <c r="D202" s="135"/>
      <c r="E202" s="135"/>
      <c r="F202" s="135"/>
      <c r="G202" s="136"/>
      <c r="H202" s="441"/>
      <c r="I202" s="136"/>
      <c r="J202" s="442"/>
      <c r="K202" s="385" t="s">
        <v>2829</v>
      </c>
      <c r="L202" s="386" t="s">
        <v>2607</v>
      </c>
      <c r="M202" s="387">
        <v>25.2</v>
      </c>
      <c r="N202" s="38"/>
      <c r="O202" s="113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</row>
    <row r="203" spans="1:66" x14ac:dyDescent="0.2">
      <c r="A203" s="439" t="s">
        <v>363</v>
      </c>
      <c r="B203" s="135"/>
      <c r="C203" s="135"/>
      <c r="D203" s="135"/>
      <c r="E203" s="135"/>
      <c r="F203" s="135"/>
      <c r="G203" s="136"/>
      <c r="H203" s="441"/>
      <c r="I203" s="136"/>
      <c r="J203" s="442"/>
      <c r="K203" s="385" t="s">
        <v>2830</v>
      </c>
      <c r="L203" s="386" t="s">
        <v>2607</v>
      </c>
      <c r="M203" s="387">
        <v>25</v>
      </c>
      <c r="N203" s="38"/>
      <c r="O203" s="113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</row>
    <row r="204" spans="1:66" x14ac:dyDescent="0.2">
      <c r="A204" s="439" t="s">
        <v>363</v>
      </c>
      <c r="B204" s="135"/>
      <c r="C204" s="135"/>
      <c r="D204" s="135"/>
      <c r="E204" s="135"/>
      <c r="F204" s="135"/>
      <c r="G204" s="136"/>
      <c r="H204" s="441"/>
      <c r="I204" s="136"/>
      <c r="J204" s="442"/>
      <c r="K204" s="385" t="s">
        <v>2831</v>
      </c>
      <c r="L204" s="386" t="s">
        <v>2607</v>
      </c>
      <c r="M204" s="387">
        <v>29.3</v>
      </c>
      <c r="N204" s="38"/>
      <c r="O204" s="113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</row>
    <row r="205" spans="1:66" x14ac:dyDescent="0.2">
      <c r="A205" s="439" t="s">
        <v>363</v>
      </c>
      <c r="B205" s="135"/>
      <c r="C205" s="135"/>
      <c r="D205" s="135"/>
      <c r="E205" s="135"/>
      <c r="F205" s="135"/>
      <c r="G205" s="136"/>
      <c r="H205" s="441"/>
      <c r="I205" s="136"/>
      <c r="J205" s="442"/>
      <c r="K205" s="385" t="s">
        <v>2832</v>
      </c>
      <c r="L205" s="386" t="s">
        <v>2607</v>
      </c>
      <c r="M205" s="387">
        <v>25.6</v>
      </c>
      <c r="N205" s="38"/>
      <c r="O205" s="113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</row>
    <row r="206" spans="1:66" x14ac:dyDescent="0.2">
      <c r="A206" s="439" t="s">
        <v>363</v>
      </c>
      <c r="B206" s="135"/>
      <c r="C206" s="135"/>
      <c r="D206" s="135"/>
      <c r="E206" s="135"/>
      <c r="F206" s="135"/>
      <c r="G206" s="136"/>
      <c r="H206" s="441"/>
      <c r="I206" s="136"/>
      <c r="J206" s="442"/>
      <c r="K206" s="385" t="s">
        <v>2833</v>
      </c>
      <c r="L206" s="386" t="s">
        <v>2607</v>
      </c>
      <c r="M206" s="387">
        <v>27.4</v>
      </c>
      <c r="N206" s="38"/>
      <c r="O206" s="113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</row>
    <row r="207" spans="1:66" x14ac:dyDescent="0.2">
      <c r="A207" s="439" t="s">
        <v>363</v>
      </c>
      <c r="B207" s="135"/>
      <c r="C207" s="135"/>
      <c r="D207" s="135"/>
      <c r="E207" s="135"/>
      <c r="F207" s="135"/>
      <c r="G207" s="136"/>
      <c r="H207" s="441"/>
      <c r="I207" s="136"/>
      <c r="J207" s="442"/>
      <c r="K207" s="385" t="s">
        <v>2834</v>
      </c>
      <c r="L207" s="386" t="s">
        <v>2607</v>
      </c>
      <c r="M207" s="387">
        <v>25</v>
      </c>
      <c r="N207" s="38"/>
      <c r="O207" s="113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</row>
    <row r="208" spans="1:66" x14ac:dyDescent="0.2">
      <c r="A208" s="439" t="s">
        <v>363</v>
      </c>
      <c r="B208" s="135"/>
      <c r="C208" s="135"/>
      <c r="D208" s="135"/>
      <c r="E208" s="135"/>
      <c r="F208" s="135"/>
      <c r="G208" s="136"/>
      <c r="H208" s="441"/>
      <c r="I208" s="136"/>
      <c r="J208" s="442"/>
      <c r="K208" s="385" t="s">
        <v>2835</v>
      </c>
      <c r="L208" s="386" t="s">
        <v>2607</v>
      </c>
      <c r="M208" s="387">
        <v>25</v>
      </c>
      <c r="N208" s="38"/>
      <c r="O208" s="113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</row>
    <row r="209" spans="1:66" x14ac:dyDescent="0.2">
      <c r="A209" s="439" t="s">
        <v>363</v>
      </c>
      <c r="B209" s="135"/>
      <c r="C209" s="135"/>
      <c r="D209" s="135"/>
      <c r="E209" s="135"/>
      <c r="F209" s="135"/>
      <c r="G209" s="136"/>
      <c r="H209" s="441"/>
      <c r="I209" s="136"/>
      <c r="J209" s="442"/>
      <c r="K209" s="385" t="s">
        <v>2836</v>
      </c>
      <c r="L209" s="386" t="s">
        <v>2607</v>
      </c>
      <c r="M209" s="387">
        <v>27.7</v>
      </c>
      <c r="N209" s="38"/>
      <c r="O209" s="113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</row>
    <row r="210" spans="1:66" x14ac:dyDescent="0.2">
      <c r="A210" s="439" t="s">
        <v>363</v>
      </c>
      <c r="B210" s="135"/>
      <c r="C210" s="135"/>
      <c r="D210" s="135"/>
      <c r="E210" s="135"/>
      <c r="F210" s="135"/>
      <c r="G210" s="136"/>
      <c r="H210" s="441"/>
      <c r="I210" s="136"/>
      <c r="J210" s="442"/>
      <c r="K210" s="385" t="s">
        <v>2837</v>
      </c>
      <c r="L210" s="386" t="s">
        <v>2607</v>
      </c>
      <c r="M210" s="387">
        <v>25</v>
      </c>
      <c r="N210" s="38"/>
      <c r="O210" s="113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</row>
    <row r="211" spans="1:66" x14ac:dyDescent="0.2">
      <c r="A211" s="439" t="s">
        <v>363</v>
      </c>
      <c r="B211" s="135"/>
      <c r="C211" s="135"/>
      <c r="D211" s="135"/>
      <c r="E211" s="135"/>
      <c r="F211" s="135"/>
      <c r="G211" s="136"/>
      <c r="H211" s="441"/>
      <c r="I211" s="136"/>
      <c r="J211" s="442"/>
      <c r="K211" s="385" t="s">
        <v>2838</v>
      </c>
      <c r="L211" s="386" t="s">
        <v>2607</v>
      </c>
      <c r="M211" s="387">
        <v>25</v>
      </c>
      <c r="N211" s="38"/>
      <c r="O211" s="113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</row>
    <row r="212" spans="1:66" x14ac:dyDescent="0.2">
      <c r="A212" s="439" t="s">
        <v>363</v>
      </c>
      <c r="B212" s="135"/>
      <c r="C212" s="135"/>
      <c r="D212" s="135"/>
      <c r="E212" s="135"/>
      <c r="F212" s="135"/>
      <c r="G212" s="136"/>
      <c r="H212" s="441"/>
      <c r="I212" s="136"/>
      <c r="J212" s="442"/>
      <c r="K212" s="385" t="s">
        <v>2839</v>
      </c>
      <c r="L212" s="386" t="s">
        <v>2607</v>
      </c>
      <c r="M212" s="387">
        <v>25</v>
      </c>
      <c r="N212" s="38"/>
      <c r="O212" s="113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</row>
    <row r="213" spans="1:66" x14ac:dyDescent="0.2">
      <c r="A213" s="439" t="s">
        <v>363</v>
      </c>
      <c r="B213" s="135"/>
      <c r="C213" s="135"/>
      <c r="D213" s="135"/>
      <c r="E213" s="135"/>
      <c r="F213" s="135"/>
      <c r="G213" s="136"/>
      <c r="H213" s="441"/>
      <c r="I213" s="136"/>
      <c r="J213" s="442"/>
      <c r="K213" s="385" t="s">
        <v>2840</v>
      </c>
      <c r="L213" s="386" t="s">
        <v>2607</v>
      </c>
      <c r="M213" s="387">
        <v>25</v>
      </c>
      <c r="N213" s="38"/>
      <c r="O213" s="113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</row>
    <row r="214" spans="1:66" x14ac:dyDescent="0.2">
      <c r="A214" s="439" t="s">
        <v>363</v>
      </c>
      <c r="B214" s="135"/>
      <c r="C214" s="135"/>
      <c r="D214" s="135"/>
      <c r="E214" s="135"/>
      <c r="F214" s="135"/>
      <c r="G214" s="136"/>
      <c r="H214" s="441"/>
      <c r="I214" s="136"/>
      <c r="J214" s="442"/>
      <c r="K214" s="385" t="s">
        <v>2841</v>
      </c>
      <c r="L214" s="386" t="s">
        <v>2607</v>
      </c>
      <c r="M214" s="387">
        <v>25</v>
      </c>
      <c r="N214" s="38"/>
      <c r="O214" s="113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</row>
    <row r="215" spans="1:66" x14ac:dyDescent="0.2">
      <c r="A215" s="439" t="s">
        <v>363</v>
      </c>
      <c r="B215" s="135"/>
      <c r="C215" s="135"/>
      <c r="D215" s="135"/>
      <c r="E215" s="135"/>
      <c r="F215" s="135"/>
      <c r="G215" s="136"/>
      <c r="H215" s="441"/>
      <c r="I215" s="136"/>
      <c r="J215" s="442"/>
      <c r="K215" s="385" t="s">
        <v>2842</v>
      </c>
      <c r="L215" s="386" t="s">
        <v>2607</v>
      </c>
      <c r="M215" s="387">
        <v>25</v>
      </c>
      <c r="N215" s="38"/>
      <c r="O215" s="113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</row>
    <row r="216" spans="1:66" x14ac:dyDescent="0.2">
      <c r="A216" s="439" t="s">
        <v>363</v>
      </c>
      <c r="B216" s="135"/>
      <c r="C216" s="135"/>
      <c r="D216" s="135"/>
      <c r="E216" s="135"/>
      <c r="F216" s="135"/>
      <c r="G216" s="136"/>
      <c r="H216" s="441"/>
      <c r="I216" s="136"/>
      <c r="J216" s="442"/>
      <c r="K216" s="385" t="s">
        <v>2843</v>
      </c>
      <c r="L216" s="386" t="s">
        <v>2607</v>
      </c>
      <c r="M216" s="387">
        <v>25</v>
      </c>
      <c r="N216" s="38"/>
      <c r="O216" s="113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</row>
    <row r="217" spans="1:66" x14ac:dyDescent="0.2">
      <c r="A217" s="439" t="s">
        <v>363</v>
      </c>
      <c r="B217" s="135"/>
      <c r="C217" s="135"/>
      <c r="D217" s="135"/>
      <c r="E217" s="135"/>
      <c r="F217" s="135"/>
      <c r="G217" s="136"/>
      <c r="H217" s="441"/>
      <c r="I217" s="136"/>
      <c r="J217" s="442"/>
      <c r="K217" s="385" t="s">
        <v>2844</v>
      </c>
      <c r="L217" s="386" t="s">
        <v>2607</v>
      </c>
      <c r="M217" s="387">
        <v>25</v>
      </c>
      <c r="N217" s="38"/>
      <c r="O217" s="113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</row>
    <row r="218" spans="1:66" x14ac:dyDescent="0.2">
      <c r="A218" s="439" t="s">
        <v>363</v>
      </c>
      <c r="B218" s="135"/>
      <c r="C218" s="135"/>
      <c r="D218" s="135"/>
      <c r="E218" s="135"/>
      <c r="F218" s="135"/>
      <c r="G218" s="136"/>
      <c r="H218" s="441"/>
      <c r="I218" s="136"/>
      <c r="J218" s="442"/>
      <c r="K218" s="385" t="s">
        <v>2845</v>
      </c>
      <c r="L218" s="386" t="s">
        <v>2607</v>
      </c>
      <c r="M218" s="387">
        <v>25</v>
      </c>
      <c r="N218" s="38"/>
      <c r="O218" s="113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</row>
    <row r="219" spans="1:66" x14ac:dyDescent="0.2">
      <c r="A219" s="439" t="s">
        <v>363</v>
      </c>
      <c r="B219" s="135"/>
      <c r="C219" s="135"/>
      <c r="D219" s="135"/>
      <c r="E219" s="135"/>
      <c r="F219" s="135"/>
      <c r="G219" s="136"/>
      <c r="H219" s="441"/>
      <c r="I219" s="136"/>
      <c r="J219" s="442"/>
      <c r="K219" s="385" t="s">
        <v>2846</v>
      </c>
      <c r="L219" s="386" t="s">
        <v>2607</v>
      </c>
      <c r="M219" s="387">
        <v>27.2</v>
      </c>
      <c r="N219" s="38"/>
      <c r="O219" s="113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</row>
    <row r="220" spans="1:66" x14ac:dyDescent="0.2">
      <c r="A220" s="439" t="s">
        <v>363</v>
      </c>
      <c r="B220" s="135"/>
      <c r="C220" s="135"/>
      <c r="D220" s="135"/>
      <c r="E220" s="135"/>
      <c r="F220" s="135"/>
      <c r="G220" s="136"/>
      <c r="H220" s="441"/>
      <c r="I220" s="136"/>
      <c r="J220" s="442"/>
      <c r="K220" s="385" t="s">
        <v>2847</v>
      </c>
      <c r="L220" s="386" t="s">
        <v>2607</v>
      </c>
      <c r="M220" s="387">
        <v>26</v>
      </c>
      <c r="N220" s="38"/>
      <c r="O220" s="113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</row>
    <row r="221" spans="1:66" x14ac:dyDescent="0.2">
      <c r="A221" s="439" t="s">
        <v>363</v>
      </c>
      <c r="B221" s="135"/>
      <c r="C221" s="135"/>
      <c r="D221" s="135"/>
      <c r="E221" s="135"/>
      <c r="F221" s="135"/>
      <c r="G221" s="136"/>
      <c r="H221" s="441"/>
      <c r="I221" s="136"/>
      <c r="J221" s="442"/>
      <c r="K221" s="385" t="s">
        <v>2848</v>
      </c>
      <c r="L221" s="386" t="s">
        <v>2607</v>
      </c>
      <c r="M221" s="387">
        <v>25.8</v>
      </c>
      <c r="N221" s="38"/>
      <c r="O221" s="113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</row>
    <row r="222" spans="1:66" x14ac:dyDescent="0.2">
      <c r="A222" s="439" t="s">
        <v>363</v>
      </c>
      <c r="B222" s="135"/>
      <c r="C222" s="135"/>
      <c r="D222" s="135"/>
      <c r="E222" s="135"/>
      <c r="F222" s="135"/>
      <c r="G222" s="136"/>
      <c r="H222" s="441"/>
      <c r="I222" s="136"/>
      <c r="J222" s="442"/>
      <c r="K222" s="385" t="s">
        <v>2849</v>
      </c>
      <c r="L222" s="386" t="s">
        <v>2607</v>
      </c>
      <c r="M222" s="387">
        <v>25.4</v>
      </c>
      <c r="N222" s="38"/>
      <c r="O222" s="113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</row>
    <row r="223" spans="1:66" x14ac:dyDescent="0.2">
      <c r="A223" s="439" t="s">
        <v>363</v>
      </c>
      <c r="B223" s="135"/>
      <c r="C223" s="135"/>
      <c r="D223" s="135"/>
      <c r="E223" s="135"/>
      <c r="F223" s="135"/>
      <c r="G223" s="136"/>
      <c r="H223" s="441"/>
      <c r="I223" s="136"/>
      <c r="J223" s="442"/>
      <c r="K223" s="385" t="s">
        <v>2850</v>
      </c>
      <c r="L223" s="386" t="s">
        <v>2607</v>
      </c>
      <c r="M223" s="387">
        <v>25</v>
      </c>
      <c r="N223" s="38"/>
      <c r="O223" s="113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</row>
    <row r="224" spans="1:66" x14ac:dyDescent="0.2">
      <c r="A224" s="439" t="s">
        <v>363</v>
      </c>
      <c r="B224" s="135"/>
      <c r="C224" s="135"/>
      <c r="D224" s="135"/>
      <c r="E224" s="135"/>
      <c r="F224" s="135"/>
      <c r="G224" s="136"/>
      <c r="H224" s="441"/>
      <c r="I224" s="136"/>
      <c r="J224" s="442"/>
      <c r="K224" s="385" t="s">
        <v>2851</v>
      </c>
      <c r="L224" s="386" t="s">
        <v>2607</v>
      </c>
      <c r="M224" s="387">
        <v>28.2</v>
      </c>
      <c r="N224" s="38"/>
      <c r="O224" s="113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</row>
    <row r="225" spans="1:66" x14ac:dyDescent="0.2">
      <c r="A225" s="439" t="s">
        <v>363</v>
      </c>
      <c r="B225" s="135"/>
      <c r="C225" s="135"/>
      <c r="D225" s="135"/>
      <c r="E225" s="135"/>
      <c r="F225" s="135"/>
      <c r="G225" s="136"/>
      <c r="H225" s="441"/>
      <c r="I225" s="136"/>
      <c r="J225" s="442"/>
      <c r="K225" s="385" t="s">
        <v>2852</v>
      </c>
      <c r="L225" s="386" t="s">
        <v>2607</v>
      </c>
      <c r="M225" s="387">
        <v>28</v>
      </c>
      <c r="N225" s="38"/>
      <c r="O225" s="113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</row>
    <row r="226" spans="1:66" x14ac:dyDescent="0.2">
      <c r="A226" s="439" t="s">
        <v>363</v>
      </c>
      <c r="B226" s="135"/>
      <c r="C226" s="135"/>
      <c r="D226" s="135"/>
      <c r="E226" s="135"/>
      <c r="F226" s="135"/>
      <c r="G226" s="136"/>
      <c r="H226" s="441"/>
      <c r="I226" s="136"/>
      <c r="J226" s="442"/>
      <c r="K226" s="385" t="s">
        <v>2853</v>
      </c>
      <c r="L226" s="386" t="s">
        <v>2607</v>
      </c>
      <c r="M226" s="387">
        <v>25</v>
      </c>
      <c r="N226" s="38"/>
      <c r="O226" s="113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</row>
    <row r="227" spans="1:66" x14ac:dyDescent="0.2">
      <c r="A227" s="439" t="s">
        <v>363</v>
      </c>
      <c r="B227" s="135"/>
      <c r="C227" s="135"/>
      <c r="D227" s="135"/>
      <c r="E227" s="135"/>
      <c r="F227" s="135"/>
      <c r="G227" s="136"/>
      <c r="H227" s="441"/>
      <c r="I227" s="136"/>
      <c r="J227" s="442"/>
      <c r="K227" s="385" t="s">
        <v>2854</v>
      </c>
      <c r="L227" s="386" t="s">
        <v>2607</v>
      </c>
      <c r="M227" s="387">
        <v>25</v>
      </c>
      <c r="N227" s="38"/>
      <c r="O227" s="113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</row>
    <row r="228" spans="1:66" x14ac:dyDescent="0.2">
      <c r="A228" s="439" t="s">
        <v>363</v>
      </c>
      <c r="B228" s="135"/>
      <c r="C228" s="135"/>
      <c r="D228" s="135"/>
      <c r="E228" s="135"/>
      <c r="F228" s="135"/>
      <c r="G228" s="136"/>
      <c r="H228" s="441"/>
      <c r="I228" s="136"/>
      <c r="J228" s="442"/>
      <c r="K228" s="385" t="s">
        <v>2855</v>
      </c>
      <c r="L228" s="386" t="s">
        <v>2607</v>
      </c>
      <c r="M228" s="387">
        <v>26.5</v>
      </c>
      <c r="N228" s="38"/>
      <c r="O228" s="113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</row>
    <row r="229" spans="1:66" x14ac:dyDescent="0.2">
      <c r="A229" s="439" t="s">
        <v>363</v>
      </c>
      <c r="B229" s="135"/>
      <c r="C229" s="135"/>
      <c r="D229" s="135"/>
      <c r="E229" s="135"/>
      <c r="F229" s="135"/>
      <c r="G229" s="136"/>
      <c r="H229" s="441"/>
      <c r="I229" s="136"/>
      <c r="J229" s="442"/>
      <c r="K229" s="385" t="s">
        <v>2856</v>
      </c>
      <c r="L229" s="386" t="s">
        <v>2607</v>
      </c>
      <c r="M229" s="387">
        <v>25</v>
      </c>
      <c r="N229" s="38"/>
      <c r="O229" s="113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</row>
    <row r="230" spans="1:66" x14ac:dyDescent="0.2">
      <c r="A230" s="439" t="s">
        <v>363</v>
      </c>
      <c r="B230" s="135"/>
      <c r="C230" s="135"/>
      <c r="D230" s="135"/>
      <c r="E230" s="135"/>
      <c r="F230" s="135"/>
      <c r="G230" s="136"/>
      <c r="H230" s="441"/>
      <c r="I230" s="136"/>
      <c r="J230" s="442"/>
      <c r="K230" s="385" t="s">
        <v>2857</v>
      </c>
      <c r="L230" s="386" t="s">
        <v>2607</v>
      </c>
      <c r="M230" s="387">
        <v>25.6</v>
      </c>
      <c r="N230" s="38"/>
      <c r="O230" s="113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</row>
    <row r="231" spans="1:66" x14ac:dyDescent="0.2">
      <c r="A231" s="439" t="s">
        <v>363</v>
      </c>
      <c r="B231" s="135"/>
      <c r="C231" s="135"/>
      <c r="D231" s="135"/>
      <c r="E231" s="135"/>
      <c r="F231" s="135"/>
      <c r="G231" s="136"/>
      <c r="H231" s="441"/>
      <c r="I231" s="136"/>
      <c r="J231" s="442"/>
      <c r="K231" s="385" t="s">
        <v>2858</v>
      </c>
      <c r="L231" s="386" t="s">
        <v>2607</v>
      </c>
      <c r="M231" s="387">
        <v>25.6</v>
      </c>
      <c r="N231" s="38"/>
      <c r="O231" s="113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</row>
    <row r="232" spans="1:66" x14ac:dyDescent="0.2">
      <c r="A232" s="439" t="s">
        <v>363</v>
      </c>
      <c r="B232" s="135"/>
      <c r="C232" s="135"/>
      <c r="D232" s="135"/>
      <c r="E232" s="135"/>
      <c r="F232" s="135"/>
      <c r="G232" s="136"/>
      <c r="H232" s="441"/>
      <c r="I232" s="136"/>
      <c r="J232" s="442"/>
      <c r="K232" s="385" t="s">
        <v>2859</v>
      </c>
      <c r="L232" s="386" t="s">
        <v>2607</v>
      </c>
      <c r="M232" s="387">
        <v>25</v>
      </c>
      <c r="N232" s="38"/>
      <c r="O232" s="113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</row>
    <row r="233" spans="1:66" x14ac:dyDescent="0.2">
      <c r="A233" s="439" t="s">
        <v>363</v>
      </c>
      <c r="B233" s="135"/>
      <c r="C233" s="135"/>
      <c r="D233" s="135"/>
      <c r="E233" s="135"/>
      <c r="F233" s="135"/>
      <c r="G233" s="136"/>
      <c r="H233" s="441"/>
      <c r="I233" s="136"/>
      <c r="J233" s="442"/>
      <c r="K233" s="385" t="s">
        <v>2860</v>
      </c>
      <c r="L233" s="386" t="s">
        <v>2607</v>
      </c>
      <c r="M233" s="387">
        <v>25</v>
      </c>
      <c r="N233" s="38"/>
      <c r="O233" s="113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</row>
    <row r="234" spans="1:66" x14ac:dyDescent="0.2">
      <c r="A234" s="439" t="s">
        <v>363</v>
      </c>
      <c r="B234" s="135"/>
      <c r="C234" s="135"/>
      <c r="D234" s="135"/>
      <c r="E234" s="135"/>
      <c r="F234" s="135"/>
      <c r="G234" s="136"/>
      <c r="H234" s="441"/>
      <c r="I234" s="136"/>
      <c r="J234" s="442"/>
      <c r="K234" s="385" t="s">
        <v>2861</v>
      </c>
      <c r="L234" s="386" t="s">
        <v>2607</v>
      </c>
      <c r="M234" s="387">
        <v>25</v>
      </c>
      <c r="N234" s="38"/>
      <c r="O234" s="113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</row>
    <row r="235" spans="1:66" x14ac:dyDescent="0.2">
      <c r="A235" s="439" t="s">
        <v>363</v>
      </c>
      <c r="B235" s="135"/>
      <c r="C235" s="135"/>
      <c r="D235" s="135"/>
      <c r="E235" s="135"/>
      <c r="F235" s="135"/>
      <c r="G235" s="136"/>
      <c r="H235" s="441"/>
      <c r="I235" s="136"/>
      <c r="J235" s="442"/>
      <c r="K235" s="385" t="s">
        <v>2862</v>
      </c>
      <c r="L235" s="386" t="s">
        <v>2607</v>
      </c>
      <c r="M235" s="387">
        <v>25</v>
      </c>
      <c r="N235" s="38"/>
      <c r="O235" s="113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</row>
    <row r="236" spans="1:66" x14ac:dyDescent="0.2">
      <c r="A236" s="439" t="s">
        <v>363</v>
      </c>
      <c r="B236" s="135"/>
      <c r="C236" s="135"/>
      <c r="D236" s="135"/>
      <c r="E236" s="135"/>
      <c r="F236" s="135"/>
      <c r="G236" s="136"/>
      <c r="H236" s="441"/>
      <c r="I236" s="136"/>
      <c r="J236" s="442"/>
      <c r="K236" s="385" t="s">
        <v>2863</v>
      </c>
      <c r="L236" s="386" t="s">
        <v>2607</v>
      </c>
      <c r="M236" s="387">
        <v>25.8</v>
      </c>
      <c r="N236" s="38"/>
      <c r="O236" s="113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</row>
    <row r="237" spans="1:66" x14ac:dyDescent="0.2">
      <c r="A237" s="439" t="s">
        <v>363</v>
      </c>
      <c r="B237" s="135"/>
      <c r="C237" s="135"/>
      <c r="D237" s="135"/>
      <c r="E237" s="135"/>
      <c r="F237" s="135"/>
      <c r="G237" s="136"/>
      <c r="H237" s="441"/>
      <c r="I237" s="136"/>
      <c r="J237" s="442"/>
      <c r="K237" s="385" t="s">
        <v>2864</v>
      </c>
      <c r="L237" s="386" t="s">
        <v>2607</v>
      </c>
      <c r="M237" s="387">
        <v>26.5</v>
      </c>
      <c r="N237" s="38"/>
      <c r="O237" s="113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</row>
    <row r="238" spans="1:66" x14ac:dyDescent="0.2">
      <c r="A238" s="439" t="s">
        <v>363</v>
      </c>
      <c r="B238" s="135"/>
      <c r="C238" s="135"/>
      <c r="D238" s="135"/>
      <c r="E238" s="135"/>
      <c r="F238" s="135"/>
      <c r="G238" s="136"/>
      <c r="H238" s="441"/>
      <c r="I238" s="136"/>
      <c r="J238" s="442"/>
      <c r="K238" s="385" t="s">
        <v>2865</v>
      </c>
      <c r="L238" s="386" t="s">
        <v>2607</v>
      </c>
      <c r="M238" s="387">
        <v>26.3</v>
      </c>
      <c r="N238" s="38"/>
      <c r="O238" s="113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</row>
    <row r="239" spans="1:66" x14ac:dyDescent="0.2">
      <c r="A239" s="439" t="s">
        <v>363</v>
      </c>
      <c r="B239" s="135"/>
      <c r="C239" s="135"/>
      <c r="D239" s="135"/>
      <c r="E239" s="135"/>
      <c r="F239" s="135"/>
      <c r="G239" s="136"/>
      <c r="H239" s="441"/>
      <c r="I239" s="136"/>
      <c r="J239" s="442"/>
      <c r="K239" s="385" t="s">
        <v>2866</v>
      </c>
      <c r="L239" s="386" t="s">
        <v>2607</v>
      </c>
      <c r="M239" s="387">
        <v>25</v>
      </c>
      <c r="N239" s="38"/>
      <c r="O239" s="113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</row>
    <row r="240" spans="1:66" x14ac:dyDescent="0.2">
      <c r="A240" s="439" t="s">
        <v>363</v>
      </c>
      <c r="B240" s="135"/>
      <c r="C240" s="135"/>
      <c r="D240" s="135"/>
      <c r="E240" s="135"/>
      <c r="F240" s="135"/>
      <c r="G240" s="136"/>
      <c r="H240" s="441"/>
      <c r="I240" s="136"/>
      <c r="J240" s="442"/>
      <c r="K240" s="385" t="s">
        <v>2867</v>
      </c>
      <c r="L240" s="386" t="s">
        <v>2607</v>
      </c>
      <c r="M240" s="387">
        <v>25.4</v>
      </c>
      <c r="N240" s="38"/>
      <c r="O240" s="113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</row>
    <row r="241" spans="1:66" x14ac:dyDescent="0.2">
      <c r="A241" s="439" t="s">
        <v>363</v>
      </c>
      <c r="B241" s="135"/>
      <c r="C241" s="135"/>
      <c r="D241" s="135"/>
      <c r="E241" s="135"/>
      <c r="F241" s="135"/>
      <c r="G241" s="136"/>
      <c r="H241" s="441"/>
      <c r="I241" s="136"/>
      <c r="J241" s="442"/>
      <c r="K241" s="383" t="s">
        <v>2868</v>
      </c>
      <c r="L241" s="384" t="s">
        <v>2698</v>
      </c>
      <c r="M241" s="38"/>
      <c r="N241" s="38"/>
      <c r="O241" s="113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</row>
    <row r="242" spans="1:66" x14ac:dyDescent="0.2">
      <c r="A242" s="439" t="s">
        <v>363</v>
      </c>
      <c r="B242" s="135"/>
      <c r="C242" s="135"/>
      <c r="D242" s="135"/>
      <c r="E242" s="135"/>
      <c r="F242" s="135"/>
      <c r="G242" s="136"/>
      <c r="H242" s="441"/>
      <c r="I242" s="136"/>
      <c r="J242" s="442"/>
      <c r="K242" s="383" t="s">
        <v>2869</v>
      </c>
      <c r="L242" s="384" t="s">
        <v>2603</v>
      </c>
      <c r="M242" s="38"/>
      <c r="N242" s="38"/>
      <c r="O242" s="113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</row>
    <row r="243" spans="1:66" x14ac:dyDescent="0.2">
      <c r="A243" s="439" t="s">
        <v>363</v>
      </c>
      <c r="B243" s="135"/>
      <c r="C243" s="135"/>
      <c r="D243" s="135"/>
      <c r="E243" s="135"/>
      <c r="F243" s="135"/>
      <c r="G243" s="136"/>
      <c r="H243" s="441"/>
      <c r="I243" s="136"/>
      <c r="J243" s="442"/>
      <c r="K243" s="383" t="s">
        <v>2870</v>
      </c>
      <c r="L243" s="384" t="s">
        <v>2605</v>
      </c>
      <c r="M243" s="38"/>
      <c r="N243" s="38"/>
      <c r="O243" s="113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</row>
    <row r="244" spans="1:66" x14ac:dyDescent="0.2">
      <c r="A244" s="439" t="s">
        <v>363</v>
      </c>
      <c r="B244" s="135"/>
      <c r="C244" s="135"/>
      <c r="D244" s="135"/>
      <c r="E244" s="135"/>
      <c r="F244" s="135"/>
      <c r="G244" s="136"/>
      <c r="H244" s="441"/>
      <c r="I244" s="136"/>
      <c r="J244" s="442"/>
      <c r="K244" s="383" t="s">
        <v>2871</v>
      </c>
      <c r="L244" s="384" t="s">
        <v>2603</v>
      </c>
      <c r="M244" s="38"/>
      <c r="N244" s="38"/>
      <c r="O244" s="113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</row>
    <row r="245" spans="1:66" x14ac:dyDescent="0.2">
      <c r="A245" s="439" t="s">
        <v>363</v>
      </c>
      <c r="B245" s="135"/>
      <c r="C245" s="135"/>
      <c r="D245" s="135"/>
      <c r="E245" s="135"/>
      <c r="F245" s="135"/>
      <c r="G245" s="136"/>
      <c r="H245" s="441"/>
      <c r="I245" s="136"/>
      <c r="J245" s="442"/>
      <c r="K245" s="385" t="s">
        <v>2872</v>
      </c>
      <c r="L245" s="386" t="s">
        <v>2792</v>
      </c>
      <c r="M245" s="387">
        <v>25</v>
      </c>
      <c r="N245" s="38"/>
      <c r="O245" s="113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</row>
    <row r="246" spans="1:66" x14ac:dyDescent="0.2">
      <c r="A246" s="439" t="s">
        <v>363</v>
      </c>
      <c r="B246" s="135"/>
      <c r="C246" s="135"/>
      <c r="D246" s="135"/>
      <c r="E246" s="135"/>
      <c r="F246" s="135"/>
      <c r="G246" s="136"/>
      <c r="H246" s="441"/>
      <c r="I246" s="136"/>
      <c r="J246" s="442"/>
      <c r="K246" s="385" t="s">
        <v>2873</v>
      </c>
      <c r="L246" s="386" t="s">
        <v>2792</v>
      </c>
      <c r="M246" s="387">
        <v>25</v>
      </c>
      <c r="N246" s="38"/>
      <c r="O246" s="113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</row>
    <row r="247" spans="1:66" x14ac:dyDescent="0.2">
      <c r="A247" s="439" t="s">
        <v>363</v>
      </c>
      <c r="B247" s="135"/>
      <c r="C247" s="135"/>
      <c r="D247" s="135"/>
      <c r="E247" s="135"/>
      <c r="F247" s="135"/>
      <c r="G247" s="136"/>
      <c r="H247" s="441"/>
      <c r="I247" s="136"/>
      <c r="J247" s="442"/>
      <c r="K247" s="385" t="s">
        <v>2874</v>
      </c>
      <c r="L247" s="386" t="s">
        <v>2725</v>
      </c>
      <c r="M247" s="387">
        <v>25.2</v>
      </c>
      <c r="N247" s="38"/>
      <c r="O247" s="113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</row>
    <row r="248" spans="1:66" x14ac:dyDescent="0.2">
      <c r="A248" s="439" t="s">
        <v>363</v>
      </c>
      <c r="B248" s="135"/>
      <c r="C248" s="135"/>
      <c r="D248" s="135"/>
      <c r="E248" s="135"/>
      <c r="F248" s="135"/>
      <c r="G248" s="136"/>
      <c r="H248" s="441"/>
      <c r="I248" s="136"/>
      <c r="J248" s="442"/>
      <c r="K248" s="385" t="s">
        <v>2875</v>
      </c>
      <c r="L248" s="386" t="s">
        <v>2725</v>
      </c>
      <c r="M248" s="387">
        <v>25.2</v>
      </c>
      <c r="N248" s="38"/>
      <c r="O248" s="413" t="s">
        <v>2625</v>
      </c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</row>
    <row r="249" spans="1:66" x14ac:dyDescent="0.2">
      <c r="A249" s="439" t="s">
        <v>363</v>
      </c>
      <c r="B249" s="135"/>
      <c r="C249" s="135"/>
      <c r="D249" s="135"/>
      <c r="E249" s="135"/>
      <c r="F249" s="135"/>
      <c r="G249" s="136"/>
      <c r="H249" s="441"/>
      <c r="I249" s="136"/>
      <c r="J249" s="442"/>
      <c r="K249" s="385" t="s">
        <v>2876</v>
      </c>
      <c r="L249" s="386" t="s">
        <v>2725</v>
      </c>
      <c r="M249" s="387">
        <v>25.2</v>
      </c>
      <c r="N249" s="38"/>
      <c r="O249" s="113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</row>
    <row r="250" spans="1:66" x14ac:dyDescent="0.2">
      <c r="A250" s="439" t="s">
        <v>363</v>
      </c>
      <c r="B250" s="135"/>
      <c r="C250" s="135"/>
      <c r="D250" s="135"/>
      <c r="E250" s="135"/>
      <c r="F250" s="135"/>
      <c r="G250" s="136"/>
      <c r="H250" s="441"/>
      <c r="I250" s="136"/>
      <c r="J250" s="442"/>
      <c r="K250" s="385" t="s">
        <v>2877</v>
      </c>
      <c r="L250" s="386" t="s">
        <v>2725</v>
      </c>
      <c r="M250" s="387">
        <v>25.2</v>
      </c>
      <c r="N250" s="38"/>
      <c r="O250" s="113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</row>
    <row r="251" spans="1:66" x14ac:dyDescent="0.2">
      <c r="A251" s="439" t="s">
        <v>363</v>
      </c>
      <c r="B251" s="135"/>
      <c r="C251" s="135"/>
      <c r="D251" s="135"/>
      <c r="E251" s="135"/>
      <c r="F251" s="135"/>
      <c r="G251" s="136"/>
      <c r="H251" s="441"/>
      <c r="I251" s="136"/>
      <c r="J251" s="442"/>
      <c r="K251" s="385" t="s">
        <v>2878</v>
      </c>
      <c r="L251" s="386" t="s">
        <v>2725</v>
      </c>
      <c r="M251" s="387">
        <v>25</v>
      </c>
      <c r="N251" s="38"/>
      <c r="O251" s="113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</row>
    <row r="252" spans="1:66" x14ac:dyDescent="0.2">
      <c r="A252" s="439" t="s">
        <v>363</v>
      </c>
      <c r="B252" s="135"/>
      <c r="C252" s="135"/>
      <c r="D252" s="135"/>
      <c r="E252" s="135"/>
      <c r="F252" s="135"/>
      <c r="G252" s="136"/>
      <c r="H252" s="441"/>
      <c r="I252" s="136"/>
      <c r="J252" s="442"/>
      <c r="K252" s="383" t="s">
        <v>2879</v>
      </c>
      <c r="L252" s="384" t="s">
        <v>2605</v>
      </c>
      <c r="M252" s="38"/>
      <c r="N252" s="38"/>
      <c r="O252" s="113" t="s">
        <v>2732</v>
      </c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</row>
    <row r="253" spans="1:66" x14ac:dyDescent="0.2">
      <c r="A253" s="439" t="s">
        <v>363</v>
      </c>
      <c r="B253" s="135"/>
      <c r="C253" s="135"/>
      <c r="D253" s="135"/>
      <c r="E253" s="135"/>
      <c r="F253" s="135"/>
      <c r="G253" s="136"/>
      <c r="H253" s="441"/>
      <c r="I253" s="136"/>
      <c r="J253" s="442"/>
      <c r="K253" s="385" t="s">
        <v>2880</v>
      </c>
      <c r="L253" s="386" t="s">
        <v>2725</v>
      </c>
      <c r="M253" s="387"/>
      <c r="N253" s="387"/>
      <c r="O253" s="413" t="s">
        <v>196</v>
      </c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</row>
    <row r="254" spans="1:66" x14ac:dyDescent="0.2">
      <c r="A254" s="439" t="s">
        <v>363</v>
      </c>
      <c r="B254" s="135"/>
      <c r="C254" s="135"/>
      <c r="D254" s="135"/>
      <c r="E254" s="135"/>
      <c r="F254" s="135"/>
      <c r="G254" s="136"/>
      <c r="H254" s="441"/>
      <c r="I254" s="136"/>
      <c r="J254" s="442"/>
      <c r="K254" s="385" t="s">
        <v>2881</v>
      </c>
      <c r="L254" s="386" t="s">
        <v>2611</v>
      </c>
      <c r="M254" s="387">
        <v>49</v>
      </c>
      <c r="N254" s="387"/>
      <c r="O254" s="443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</row>
    <row r="255" spans="1:66" x14ac:dyDescent="0.2">
      <c r="A255" s="439" t="s">
        <v>363</v>
      </c>
      <c r="B255" s="135"/>
      <c r="C255" s="135"/>
      <c r="D255" s="135"/>
      <c r="E255" s="135"/>
      <c r="F255" s="135"/>
      <c r="G255" s="136"/>
      <c r="H255" s="441"/>
      <c r="I255" s="136"/>
      <c r="J255" s="442"/>
      <c r="K255" s="385" t="s">
        <v>2882</v>
      </c>
      <c r="L255" s="386" t="s">
        <v>2725</v>
      </c>
      <c r="M255" s="387">
        <v>25</v>
      </c>
      <c r="N255" s="387"/>
      <c r="O255" s="413" t="s">
        <v>2648</v>
      </c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</row>
    <row r="256" spans="1:66" x14ac:dyDescent="0.2">
      <c r="A256" s="439" t="s">
        <v>363</v>
      </c>
      <c r="B256" s="135"/>
      <c r="C256" s="135"/>
      <c r="D256" s="135"/>
      <c r="E256" s="135"/>
      <c r="F256" s="135"/>
      <c r="G256" s="136"/>
      <c r="H256" s="441"/>
      <c r="I256" s="136"/>
      <c r="J256" s="442"/>
      <c r="K256" s="385" t="s">
        <v>2883</v>
      </c>
      <c r="L256" s="386" t="s">
        <v>2725</v>
      </c>
      <c r="M256" s="387">
        <v>25</v>
      </c>
      <c r="N256" s="387"/>
      <c r="O256" s="443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</row>
    <row r="257" spans="1:66" x14ac:dyDescent="0.2">
      <c r="A257" s="439" t="s">
        <v>363</v>
      </c>
      <c r="B257" s="135"/>
      <c r="C257" s="135"/>
      <c r="D257" s="135"/>
      <c r="E257" s="135"/>
      <c r="F257" s="135"/>
      <c r="G257" s="136"/>
      <c r="H257" s="441"/>
      <c r="I257" s="136"/>
      <c r="J257" s="442"/>
      <c r="K257" s="385" t="s">
        <v>2884</v>
      </c>
      <c r="L257" s="386" t="s">
        <v>2725</v>
      </c>
      <c r="M257" s="387">
        <v>25</v>
      </c>
      <c r="N257" s="387"/>
      <c r="O257" s="413" t="s">
        <v>2648</v>
      </c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</row>
    <row r="258" spans="1:66" x14ac:dyDescent="0.2">
      <c r="A258" s="439" t="s">
        <v>363</v>
      </c>
      <c r="B258" s="135"/>
      <c r="C258" s="135"/>
      <c r="D258" s="135"/>
      <c r="E258" s="135"/>
      <c r="F258" s="135"/>
      <c r="G258" s="136"/>
      <c r="H258" s="441"/>
      <c r="I258" s="136"/>
      <c r="J258" s="442"/>
      <c r="K258" s="385" t="s">
        <v>2885</v>
      </c>
      <c r="L258" s="386" t="s">
        <v>2725</v>
      </c>
      <c r="M258" s="387">
        <v>25</v>
      </c>
      <c r="N258" s="387"/>
      <c r="O258" s="413" t="s">
        <v>2648</v>
      </c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</row>
    <row r="259" spans="1:66" x14ac:dyDescent="0.2">
      <c r="A259" s="439" t="s">
        <v>363</v>
      </c>
      <c r="B259" s="135"/>
      <c r="C259" s="135"/>
      <c r="D259" s="135"/>
      <c r="E259" s="135"/>
      <c r="F259" s="135"/>
      <c r="G259" s="136"/>
      <c r="H259" s="441"/>
      <c r="I259" s="136"/>
      <c r="J259" s="442"/>
      <c r="K259" s="385" t="s">
        <v>2886</v>
      </c>
      <c r="L259" s="386" t="s">
        <v>2725</v>
      </c>
      <c r="M259" s="387">
        <v>24.8</v>
      </c>
      <c r="N259" s="387"/>
      <c r="O259" s="413" t="s">
        <v>2648</v>
      </c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</row>
    <row r="260" spans="1:66" x14ac:dyDescent="0.2">
      <c r="A260" s="439" t="s">
        <v>363</v>
      </c>
      <c r="B260" s="135"/>
      <c r="C260" s="135"/>
      <c r="D260" s="135"/>
      <c r="E260" s="135"/>
      <c r="F260" s="135"/>
      <c r="G260" s="136"/>
      <c r="H260" s="441"/>
      <c r="I260" s="136"/>
      <c r="J260" s="442"/>
      <c r="K260" s="383" t="s">
        <v>2887</v>
      </c>
      <c r="L260" s="384" t="s">
        <v>2605</v>
      </c>
      <c r="M260" s="38"/>
      <c r="N260" s="38"/>
      <c r="O260" s="113" t="s">
        <v>2648</v>
      </c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</row>
    <row r="261" spans="1:66" x14ac:dyDescent="0.2">
      <c r="A261" s="439" t="s">
        <v>363</v>
      </c>
      <c r="B261" s="135"/>
      <c r="C261" s="135"/>
      <c r="D261" s="135"/>
      <c r="E261" s="135"/>
      <c r="F261" s="135"/>
      <c r="G261" s="136"/>
      <c r="H261" s="441"/>
      <c r="I261" s="136"/>
      <c r="J261" s="442"/>
      <c r="K261" s="385" t="s">
        <v>2888</v>
      </c>
      <c r="L261" s="386" t="s">
        <v>2725</v>
      </c>
      <c r="M261" s="387">
        <v>25</v>
      </c>
      <c r="N261" s="387"/>
      <c r="O261" s="413" t="s">
        <v>2648</v>
      </c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</row>
    <row r="262" spans="1:66" x14ac:dyDescent="0.2">
      <c r="A262" s="439" t="s">
        <v>363</v>
      </c>
      <c r="B262" s="135"/>
      <c r="C262" s="135"/>
      <c r="D262" s="135"/>
      <c r="E262" s="135"/>
      <c r="F262" s="135"/>
      <c r="G262" s="136"/>
      <c r="H262" s="441"/>
      <c r="I262" s="136"/>
      <c r="J262" s="442"/>
      <c r="K262" s="383" t="s">
        <v>2889</v>
      </c>
      <c r="L262" s="384" t="s">
        <v>2698</v>
      </c>
      <c r="M262" s="38"/>
      <c r="N262" s="38"/>
      <c r="O262" s="113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</row>
    <row r="263" spans="1:66" x14ac:dyDescent="0.2">
      <c r="A263" s="439" t="s">
        <v>363</v>
      </c>
      <c r="B263" s="135"/>
      <c r="C263" s="135"/>
      <c r="D263" s="135"/>
      <c r="E263" s="135"/>
      <c r="F263" s="135"/>
      <c r="G263" s="136"/>
      <c r="H263" s="441"/>
      <c r="I263" s="136"/>
      <c r="J263" s="442"/>
      <c r="K263" s="383" t="s">
        <v>2890</v>
      </c>
      <c r="L263" s="384" t="s">
        <v>2605</v>
      </c>
      <c r="M263" s="38"/>
      <c r="N263" s="38"/>
      <c r="O263" s="113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</row>
    <row r="264" spans="1:66" x14ac:dyDescent="0.2">
      <c r="A264" s="439" t="s">
        <v>363</v>
      </c>
      <c r="B264" s="135"/>
      <c r="C264" s="135"/>
      <c r="D264" s="135"/>
      <c r="E264" s="135"/>
      <c r="F264" s="135"/>
      <c r="G264" s="136"/>
      <c r="H264" s="441"/>
      <c r="I264" s="136"/>
      <c r="J264" s="442"/>
      <c r="K264" s="383" t="s">
        <v>2891</v>
      </c>
      <c r="L264" s="384" t="s">
        <v>2603</v>
      </c>
      <c r="M264" s="38"/>
      <c r="N264" s="38"/>
      <c r="O264" s="113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</row>
    <row r="265" spans="1:66" x14ac:dyDescent="0.2">
      <c r="A265" s="439" t="s">
        <v>363</v>
      </c>
      <c r="B265" s="135"/>
      <c r="C265" s="135"/>
      <c r="D265" s="135"/>
      <c r="E265" s="135"/>
      <c r="F265" s="135"/>
      <c r="G265" s="136"/>
      <c r="H265" s="441"/>
      <c r="I265" s="136"/>
      <c r="J265" s="442"/>
      <c r="K265" s="383" t="s">
        <v>2892</v>
      </c>
      <c r="L265" s="384" t="s">
        <v>2603</v>
      </c>
      <c r="M265" s="38"/>
      <c r="N265" s="38"/>
      <c r="O265" s="113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</row>
    <row r="266" spans="1:66" x14ac:dyDescent="0.2">
      <c r="A266" s="439" t="s">
        <v>363</v>
      </c>
      <c r="B266" s="135"/>
      <c r="C266" s="135"/>
      <c r="D266" s="135"/>
      <c r="E266" s="135"/>
      <c r="F266" s="135"/>
      <c r="G266" s="136"/>
      <c r="H266" s="441"/>
      <c r="I266" s="136"/>
      <c r="J266" s="442"/>
      <c r="K266" s="385" t="s">
        <v>2893</v>
      </c>
      <c r="L266" s="386" t="s">
        <v>2725</v>
      </c>
      <c r="M266" s="387">
        <v>25</v>
      </c>
      <c r="N266" s="38"/>
      <c r="O266" s="413" t="s">
        <v>2648</v>
      </c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</row>
    <row r="267" spans="1:66" x14ac:dyDescent="0.2">
      <c r="A267" s="439" t="s">
        <v>363</v>
      </c>
      <c r="B267" s="135"/>
      <c r="C267" s="135"/>
      <c r="D267" s="135"/>
      <c r="E267" s="135"/>
      <c r="F267" s="135"/>
      <c r="G267" s="136"/>
      <c r="H267" s="441"/>
      <c r="I267" s="136"/>
      <c r="J267" s="442"/>
      <c r="K267" s="385" t="s">
        <v>2894</v>
      </c>
      <c r="L267" s="386" t="s">
        <v>2725</v>
      </c>
      <c r="M267" s="387">
        <v>25</v>
      </c>
      <c r="N267" s="38"/>
      <c r="O267" s="413" t="s">
        <v>2648</v>
      </c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</row>
    <row r="268" spans="1:66" x14ac:dyDescent="0.2">
      <c r="A268" s="439" t="s">
        <v>363</v>
      </c>
      <c r="B268" s="135"/>
      <c r="C268" s="135"/>
      <c r="D268" s="135"/>
      <c r="E268" s="135"/>
      <c r="F268" s="135"/>
      <c r="G268" s="136"/>
      <c r="H268" s="441"/>
      <c r="I268" s="136"/>
      <c r="J268" s="442"/>
      <c r="K268" s="383" t="s">
        <v>2895</v>
      </c>
      <c r="L268" s="384" t="s">
        <v>2605</v>
      </c>
      <c r="M268" s="38"/>
      <c r="N268" s="38"/>
      <c r="O268" s="113" t="s">
        <v>2896</v>
      </c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</row>
    <row r="269" spans="1:66" x14ac:dyDescent="0.2">
      <c r="A269" s="439" t="s">
        <v>363</v>
      </c>
      <c r="B269" s="135"/>
      <c r="C269" s="135"/>
      <c r="D269" s="135"/>
      <c r="E269" s="135"/>
      <c r="F269" s="135"/>
      <c r="G269" s="136"/>
      <c r="H269" s="441"/>
      <c r="I269" s="136"/>
      <c r="J269" s="442"/>
      <c r="K269" s="383" t="s">
        <v>2897</v>
      </c>
      <c r="L269" s="384" t="s">
        <v>2605</v>
      </c>
      <c r="M269" s="38"/>
      <c r="N269" s="38"/>
      <c r="O269" s="113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</row>
    <row r="270" spans="1:66" x14ac:dyDescent="0.2">
      <c r="A270" s="439" t="s">
        <v>363</v>
      </c>
      <c r="B270" s="135"/>
      <c r="C270" s="135"/>
      <c r="D270" s="135"/>
      <c r="E270" s="135"/>
      <c r="F270" s="135"/>
      <c r="G270" s="136"/>
      <c r="H270" s="441"/>
      <c r="I270" s="136"/>
      <c r="J270" s="442"/>
      <c r="K270" s="383" t="s">
        <v>2898</v>
      </c>
      <c r="L270" s="384" t="s">
        <v>2605</v>
      </c>
      <c r="M270" s="38"/>
      <c r="N270" s="38"/>
      <c r="O270" s="113" t="s">
        <v>2732</v>
      </c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</row>
    <row r="271" spans="1:66" ht="28.5" x14ac:dyDescent="0.2">
      <c r="A271" s="439" t="s">
        <v>363</v>
      </c>
      <c r="B271" s="135"/>
      <c r="C271" s="135"/>
      <c r="D271" s="135"/>
      <c r="E271" s="135"/>
      <c r="F271" s="135"/>
      <c r="G271" s="136"/>
      <c r="H271" s="441"/>
      <c r="I271" s="136"/>
      <c r="J271" s="442"/>
      <c r="K271" s="383" t="s">
        <v>2899</v>
      </c>
      <c r="L271" s="384" t="s">
        <v>2698</v>
      </c>
      <c r="M271" s="38"/>
      <c r="N271" s="38"/>
      <c r="O271" s="444" t="s">
        <v>2900</v>
      </c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</row>
    <row r="272" spans="1:66" x14ac:dyDescent="0.2">
      <c r="A272" s="439" t="s">
        <v>363</v>
      </c>
      <c r="B272" s="135"/>
      <c r="C272" s="135"/>
      <c r="D272" s="135"/>
      <c r="E272" s="135"/>
      <c r="F272" s="135"/>
      <c r="G272" s="136"/>
      <c r="H272" s="441"/>
      <c r="I272" s="136"/>
      <c r="J272" s="442"/>
      <c r="K272" s="383" t="s">
        <v>2901</v>
      </c>
      <c r="L272" s="384" t="s">
        <v>2605</v>
      </c>
      <c r="M272" s="38"/>
      <c r="N272" s="38"/>
      <c r="O272" s="113" t="s">
        <v>2707</v>
      </c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</row>
    <row r="273" spans="1:66" x14ac:dyDescent="0.2">
      <c r="A273" s="439" t="s">
        <v>363</v>
      </c>
      <c r="B273" s="135"/>
      <c r="C273" s="135"/>
      <c r="D273" s="135"/>
      <c r="E273" s="135"/>
      <c r="F273" s="135"/>
      <c r="G273" s="136"/>
      <c r="H273" s="441"/>
      <c r="I273" s="136"/>
      <c r="J273" s="442"/>
      <c r="K273" s="383" t="s">
        <v>2902</v>
      </c>
      <c r="L273" s="384" t="s">
        <v>2605</v>
      </c>
      <c r="M273" s="38"/>
      <c r="N273" s="38"/>
      <c r="O273" s="113" t="s">
        <v>2903</v>
      </c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</row>
    <row r="274" spans="1:66" x14ac:dyDescent="0.2">
      <c r="A274" s="439" t="s">
        <v>363</v>
      </c>
      <c r="B274" s="135"/>
      <c r="C274" s="135"/>
      <c r="D274" s="135"/>
      <c r="E274" s="135"/>
      <c r="F274" s="135"/>
      <c r="G274" s="136"/>
      <c r="H274" s="441"/>
      <c r="I274" s="136"/>
      <c r="J274" s="442"/>
      <c r="K274" s="383" t="s">
        <v>2904</v>
      </c>
      <c r="L274" s="384" t="s">
        <v>2605</v>
      </c>
      <c r="M274" s="38"/>
      <c r="N274" s="38"/>
      <c r="O274" s="113" t="s">
        <v>2903</v>
      </c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</row>
    <row r="275" spans="1:66" x14ac:dyDescent="0.2">
      <c r="A275" s="439" t="s">
        <v>363</v>
      </c>
      <c r="B275" s="135"/>
      <c r="C275" s="135"/>
      <c r="D275" s="135"/>
      <c r="E275" s="135"/>
      <c r="F275" s="135"/>
      <c r="G275" s="136"/>
      <c r="H275" s="441"/>
      <c r="I275" s="136"/>
      <c r="J275" s="442"/>
      <c r="K275" s="383" t="s">
        <v>2905</v>
      </c>
      <c r="L275" s="384" t="s">
        <v>2605</v>
      </c>
      <c r="M275" s="38"/>
      <c r="N275" s="38"/>
      <c r="O275" s="113" t="s">
        <v>2707</v>
      </c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</row>
    <row r="276" spans="1:66" x14ac:dyDescent="0.2">
      <c r="A276" s="439" t="s">
        <v>363</v>
      </c>
      <c r="B276" s="135"/>
      <c r="C276" s="135"/>
      <c r="D276" s="135"/>
      <c r="E276" s="135"/>
      <c r="F276" s="135"/>
      <c r="G276" s="136"/>
      <c r="H276" s="441"/>
      <c r="I276" s="136"/>
      <c r="J276" s="442"/>
      <c r="K276" s="383" t="s">
        <v>2906</v>
      </c>
      <c r="L276" s="384" t="s">
        <v>2605</v>
      </c>
      <c r="M276" s="38"/>
      <c r="N276" s="38"/>
      <c r="O276" s="113" t="s">
        <v>2732</v>
      </c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</row>
    <row r="277" spans="1:66" x14ac:dyDescent="0.2">
      <c r="A277" s="439" t="s">
        <v>363</v>
      </c>
      <c r="B277" s="135"/>
      <c r="C277" s="135"/>
      <c r="D277" s="135"/>
      <c r="E277" s="135"/>
      <c r="F277" s="135"/>
      <c r="G277" s="136"/>
      <c r="H277" s="441"/>
      <c r="I277" s="136"/>
      <c r="J277" s="442"/>
      <c r="K277" s="383" t="s">
        <v>2907</v>
      </c>
      <c r="L277" s="384" t="s">
        <v>2605</v>
      </c>
      <c r="M277" s="38"/>
      <c r="N277" s="38"/>
      <c r="O277" s="113" t="s">
        <v>2707</v>
      </c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</row>
    <row r="278" spans="1:66" x14ac:dyDescent="0.2">
      <c r="A278" s="439" t="s">
        <v>363</v>
      </c>
      <c r="B278" s="135"/>
      <c r="C278" s="135"/>
      <c r="D278" s="135"/>
      <c r="E278" s="135"/>
      <c r="F278" s="135"/>
      <c r="G278" s="136"/>
      <c r="H278" s="441"/>
      <c r="I278" s="136"/>
      <c r="J278" s="442"/>
      <c r="K278" s="383" t="s">
        <v>2908</v>
      </c>
      <c r="L278" s="384" t="s">
        <v>2605</v>
      </c>
      <c r="M278" s="38"/>
      <c r="N278" s="38"/>
      <c r="O278" s="113" t="s">
        <v>2794</v>
      </c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</row>
    <row r="279" spans="1:66" x14ac:dyDescent="0.2">
      <c r="A279" s="439" t="s">
        <v>363</v>
      </c>
      <c r="B279" s="135"/>
      <c r="C279" s="135"/>
      <c r="D279" s="135"/>
      <c r="E279" s="135"/>
      <c r="F279" s="135"/>
      <c r="G279" s="136"/>
      <c r="H279" s="441"/>
      <c r="I279" s="136"/>
      <c r="J279" s="442"/>
      <c r="K279" s="383" t="s">
        <v>2909</v>
      </c>
      <c r="L279" s="384" t="s">
        <v>2605</v>
      </c>
      <c r="M279" s="38"/>
      <c r="N279" s="38"/>
      <c r="O279" s="113" t="s">
        <v>2732</v>
      </c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</row>
    <row r="280" spans="1:66" x14ac:dyDescent="0.2">
      <c r="A280" s="439" t="s">
        <v>363</v>
      </c>
      <c r="B280" s="135"/>
      <c r="C280" s="135"/>
      <c r="D280" s="135"/>
      <c r="E280" s="135"/>
      <c r="F280" s="135"/>
      <c r="G280" s="136"/>
      <c r="H280" s="441"/>
      <c r="I280" s="136"/>
      <c r="J280" s="442"/>
      <c r="K280" s="385" t="s">
        <v>2910</v>
      </c>
      <c r="L280" s="386" t="s">
        <v>2725</v>
      </c>
      <c r="M280" s="387">
        <v>25</v>
      </c>
      <c r="N280" s="387"/>
      <c r="O280" s="413" t="s">
        <v>2625</v>
      </c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</row>
    <row r="281" spans="1:66" x14ac:dyDescent="0.2">
      <c r="A281" s="439" t="s">
        <v>363</v>
      </c>
      <c r="B281" s="135"/>
      <c r="C281" s="135"/>
      <c r="D281" s="135"/>
      <c r="E281" s="135"/>
      <c r="F281" s="135"/>
      <c r="G281" s="136"/>
      <c r="H281" s="441"/>
      <c r="I281" s="136"/>
      <c r="J281" s="442"/>
      <c r="K281" s="383" t="s">
        <v>2911</v>
      </c>
      <c r="L281" s="384" t="s">
        <v>2611</v>
      </c>
      <c r="M281" s="38"/>
      <c r="N281" s="38"/>
      <c r="O281" s="113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</row>
    <row r="282" spans="1:66" x14ac:dyDescent="0.2">
      <c r="A282" s="439" t="s">
        <v>363</v>
      </c>
      <c r="B282" s="135"/>
      <c r="C282" s="135"/>
      <c r="D282" s="135"/>
      <c r="E282" s="135"/>
      <c r="F282" s="135"/>
      <c r="G282" s="136"/>
      <c r="H282" s="441"/>
      <c r="I282" s="136"/>
      <c r="J282" s="442"/>
      <c r="K282" s="383" t="s">
        <v>2912</v>
      </c>
      <c r="L282" s="384" t="s">
        <v>2605</v>
      </c>
      <c r="M282" s="38"/>
      <c r="N282" s="38"/>
      <c r="O282" s="113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</row>
    <row r="283" spans="1:66" x14ac:dyDescent="0.2">
      <c r="A283" s="439" t="s">
        <v>363</v>
      </c>
      <c r="B283" s="135"/>
      <c r="C283" s="135"/>
      <c r="D283" s="135"/>
      <c r="E283" s="135"/>
      <c r="F283" s="135"/>
      <c r="G283" s="136"/>
      <c r="H283" s="441"/>
      <c r="I283" s="136"/>
      <c r="J283" s="442"/>
      <c r="K283" s="383" t="s">
        <v>2913</v>
      </c>
      <c r="L283" s="384" t="s">
        <v>2698</v>
      </c>
      <c r="M283" s="38"/>
      <c r="N283" s="38"/>
      <c r="O283" s="113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</row>
    <row r="284" spans="1:66" x14ac:dyDescent="0.2">
      <c r="A284" s="439" t="s">
        <v>363</v>
      </c>
      <c r="B284" s="135"/>
      <c r="C284" s="135"/>
      <c r="D284" s="135"/>
      <c r="E284" s="135"/>
      <c r="F284" s="135"/>
      <c r="G284" s="136"/>
      <c r="H284" s="441"/>
      <c r="I284" s="136"/>
      <c r="J284" s="442"/>
      <c r="K284" s="383" t="s">
        <v>2914</v>
      </c>
      <c r="L284" s="384" t="s">
        <v>2698</v>
      </c>
      <c r="M284" s="38"/>
      <c r="N284" s="38"/>
      <c r="O284" s="113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</row>
    <row r="285" spans="1:66" x14ac:dyDescent="0.2">
      <c r="A285" s="439" t="s">
        <v>363</v>
      </c>
      <c r="B285" s="135"/>
      <c r="C285" s="135"/>
      <c r="D285" s="135"/>
      <c r="E285" s="135"/>
      <c r="F285" s="135"/>
      <c r="G285" s="136"/>
      <c r="H285" s="441"/>
      <c r="I285" s="136"/>
      <c r="J285" s="442"/>
      <c r="K285" s="385" t="s">
        <v>2915</v>
      </c>
      <c r="L285" s="386" t="s">
        <v>2792</v>
      </c>
      <c r="M285" s="387">
        <v>25</v>
      </c>
      <c r="N285" s="38"/>
      <c r="O285" s="113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</row>
    <row r="286" spans="1:66" x14ac:dyDescent="0.2">
      <c r="A286" s="439" t="s">
        <v>363</v>
      </c>
      <c r="B286" s="135"/>
      <c r="C286" s="135"/>
      <c r="D286" s="135"/>
      <c r="E286" s="135"/>
      <c r="F286" s="135"/>
      <c r="G286" s="136"/>
      <c r="H286" s="441"/>
      <c r="I286" s="136"/>
      <c r="J286" s="442"/>
      <c r="K286" s="383" t="s">
        <v>2916</v>
      </c>
      <c r="L286" s="384" t="s">
        <v>2603</v>
      </c>
      <c r="M286" s="38"/>
      <c r="N286" s="38"/>
      <c r="O286" s="113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</row>
    <row r="287" spans="1:66" x14ac:dyDescent="0.2">
      <c r="A287" s="439" t="s">
        <v>363</v>
      </c>
      <c r="B287" s="135"/>
      <c r="C287" s="135"/>
      <c r="D287" s="135"/>
      <c r="E287" s="135"/>
      <c r="F287" s="135"/>
      <c r="G287" s="136"/>
      <c r="H287" s="441"/>
      <c r="I287" s="136"/>
      <c r="J287" s="442"/>
      <c r="K287" s="383" t="s">
        <v>2917</v>
      </c>
      <c r="L287" s="384" t="s">
        <v>2603</v>
      </c>
      <c r="M287" s="38"/>
      <c r="N287" s="38"/>
      <c r="O287" s="113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</row>
    <row r="288" spans="1:66" x14ac:dyDescent="0.2">
      <c r="A288" s="439" t="s">
        <v>363</v>
      </c>
      <c r="B288" s="135"/>
      <c r="C288" s="135"/>
      <c r="D288" s="135"/>
      <c r="E288" s="135"/>
      <c r="F288" s="135"/>
      <c r="G288" s="136"/>
      <c r="H288" s="441"/>
      <c r="I288" s="136"/>
      <c r="J288" s="442"/>
      <c r="K288" s="383" t="s">
        <v>2918</v>
      </c>
      <c r="L288" s="384" t="s">
        <v>2603</v>
      </c>
      <c r="M288" s="38"/>
      <c r="N288" s="38"/>
      <c r="O288" s="113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</row>
    <row r="289" spans="1:66" x14ac:dyDescent="0.2">
      <c r="A289" s="439" t="s">
        <v>363</v>
      </c>
      <c r="B289" s="135"/>
      <c r="C289" s="135"/>
      <c r="D289" s="135"/>
      <c r="E289" s="135"/>
      <c r="F289" s="135"/>
      <c r="G289" s="136"/>
      <c r="H289" s="441"/>
      <c r="I289" s="136"/>
      <c r="J289" s="442"/>
      <c r="K289" s="383" t="s">
        <v>2919</v>
      </c>
      <c r="L289" s="384" t="s">
        <v>2603</v>
      </c>
      <c r="M289" s="38"/>
      <c r="N289" s="38"/>
      <c r="O289" s="113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</row>
    <row r="290" spans="1:66" x14ac:dyDescent="0.2">
      <c r="A290" s="439" t="s">
        <v>363</v>
      </c>
      <c r="B290" s="135"/>
      <c r="C290" s="135"/>
      <c r="D290" s="135"/>
      <c r="E290" s="135"/>
      <c r="F290" s="135"/>
      <c r="G290" s="136"/>
      <c r="H290" s="441"/>
      <c r="I290" s="136"/>
      <c r="J290" s="442"/>
      <c r="K290" s="383" t="s">
        <v>2920</v>
      </c>
      <c r="L290" s="384" t="s">
        <v>2611</v>
      </c>
      <c r="M290" s="38"/>
      <c r="N290" s="38"/>
      <c r="O290" s="113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</row>
    <row r="291" spans="1:66" x14ac:dyDescent="0.2">
      <c r="A291" s="439" t="s">
        <v>363</v>
      </c>
      <c r="B291" s="135"/>
      <c r="C291" s="135"/>
      <c r="D291" s="135"/>
      <c r="E291" s="135"/>
      <c r="F291" s="135"/>
      <c r="G291" s="136"/>
      <c r="H291" s="441"/>
      <c r="I291" s="136"/>
      <c r="J291" s="442"/>
      <c r="K291" s="383" t="s">
        <v>5022</v>
      </c>
      <c r="L291" s="384" t="s">
        <v>2605</v>
      </c>
      <c r="M291" s="38"/>
      <c r="N291" s="38"/>
      <c r="O291" s="113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</row>
    <row r="292" spans="1:66" x14ac:dyDescent="0.2">
      <c r="A292" s="439" t="s">
        <v>363</v>
      </c>
      <c r="B292" s="135"/>
      <c r="C292" s="135"/>
      <c r="D292" s="135"/>
      <c r="E292" s="135"/>
      <c r="F292" s="135"/>
      <c r="G292" s="136"/>
      <c r="H292" s="441"/>
      <c r="I292" s="136"/>
      <c r="J292" s="442"/>
      <c r="K292" s="385" t="s">
        <v>2921</v>
      </c>
      <c r="L292" s="386" t="s">
        <v>2792</v>
      </c>
      <c r="M292" s="387">
        <v>25</v>
      </c>
      <c r="N292" s="38"/>
      <c r="O292" s="113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</row>
    <row r="293" spans="1:66" x14ac:dyDescent="0.2">
      <c r="A293" s="439" t="s">
        <v>363</v>
      </c>
      <c r="B293" s="135"/>
      <c r="C293" s="135"/>
      <c r="D293" s="135"/>
      <c r="E293" s="135"/>
      <c r="F293" s="135"/>
      <c r="G293" s="136"/>
      <c r="H293" s="441"/>
      <c r="I293" s="136"/>
      <c r="J293" s="442"/>
      <c r="K293" s="383" t="s">
        <v>2922</v>
      </c>
      <c r="L293" s="384" t="s">
        <v>2698</v>
      </c>
      <c r="M293" s="38"/>
      <c r="N293" s="38"/>
      <c r="O293" s="113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</row>
    <row r="294" spans="1:66" ht="28.5" x14ac:dyDescent="0.2">
      <c r="A294" s="439" t="s">
        <v>363</v>
      </c>
      <c r="B294" s="135"/>
      <c r="C294" s="135"/>
      <c r="D294" s="135"/>
      <c r="E294" s="135"/>
      <c r="F294" s="135"/>
      <c r="G294" s="136"/>
      <c r="H294" s="441"/>
      <c r="I294" s="136"/>
      <c r="J294" s="442"/>
      <c r="K294" s="385" t="s">
        <v>2923</v>
      </c>
      <c r="L294" s="386" t="s">
        <v>2698</v>
      </c>
      <c r="M294" s="387">
        <v>50</v>
      </c>
      <c r="N294" s="387"/>
      <c r="O294" s="388" t="s">
        <v>2924</v>
      </c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</row>
    <row r="295" spans="1:66" ht="28.5" x14ac:dyDescent="0.2">
      <c r="A295" s="439" t="s">
        <v>363</v>
      </c>
      <c r="B295" s="135"/>
      <c r="C295" s="135"/>
      <c r="D295" s="135"/>
      <c r="E295" s="135"/>
      <c r="F295" s="135"/>
      <c r="G295" s="136"/>
      <c r="H295" s="441"/>
      <c r="I295" s="136"/>
      <c r="J295" s="442"/>
      <c r="K295" s="385" t="s">
        <v>2925</v>
      </c>
      <c r="L295" s="386" t="s">
        <v>2698</v>
      </c>
      <c r="M295" s="387">
        <v>50</v>
      </c>
      <c r="N295" s="387"/>
      <c r="O295" s="388" t="s">
        <v>2924</v>
      </c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</row>
    <row r="296" spans="1:66" ht="28.5" x14ac:dyDescent="0.2">
      <c r="A296" s="439" t="s">
        <v>363</v>
      </c>
      <c r="B296" s="135"/>
      <c r="C296" s="135"/>
      <c r="D296" s="135"/>
      <c r="E296" s="135"/>
      <c r="F296" s="135"/>
      <c r="G296" s="136"/>
      <c r="H296" s="441"/>
      <c r="I296" s="136"/>
      <c r="J296" s="442"/>
      <c r="K296" s="385" t="s">
        <v>2926</v>
      </c>
      <c r="L296" s="386" t="s">
        <v>2698</v>
      </c>
      <c r="M296" s="387">
        <v>50</v>
      </c>
      <c r="N296" s="387"/>
      <c r="O296" s="388" t="s">
        <v>2924</v>
      </c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</row>
    <row r="297" spans="1:66" ht="28.5" x14ac:dyDescent="0.2">
      <c r="A297" s="439" t="s">
        <v>363</v>
      </c>
      <c r="B297" s="135"/>
      <c r="C297" s="135"/>
      <c r="D297" s="135"/>
      <c r="E297" s="135"/>
      <c r="F297" s="135"/>
      <c r="G297" s="136"/>
      <c r="H297" s="441"/>
      <c r="I297" s="136"/>
      <c r="J297" s="442"/>
      <c r="K297" s="385" t="s">
        <v>2927</v>
      </c>
      <c r="L297" s="386" t="s">
        <v>2698</v>
      </c>
      <c r="M297" s="387">
        <v>50</v>
      </c>
      <c r="N297" s="387"/>
      <c r="O297" s="388" t="s">
        <v>2924</v>
      </c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</row>
    <row r="298" spans="1:66" x14ac:dyDescent="0.2">
      <c r="A298" s="439" t="s">
        <v>363</v>
      </c>
      <c r="B298" s="135"/>
      <c r="C298" s="135"/>
      <c r="D298" s="135"/>
      <c r="E298" s="135"/>
      <c r="F298" s="135"/>
      <c r="G298" s="136"/>
      <c r="H298" s="441"/>
      <c r="I298" s="136"/>
      <c r="J298" s="442"/>
      <c r="K298" s="383" t="s">
        <v>2928</v>
      </c>
      <c r="L298" s="384" t="s">
        <v>2611</v>
      </c>
      <c r="M298" s="38"/>
      <c r="N298" s="38"/>
      <c r="O298" s="113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</row>
    <row r="299" spans="1:66" x14ac:dyDescent="0.2">
      <c r="A299" s="439" t="s">
        <v>363</v>
      </c>
      <c r="B299" s="135"/>
      <c r="C299" s="135"/>
      <c r="D299" s="135"/>
      <c r="E299" s="135"/>
      <c r="F299" s="135"/>
      <c r="G299" s="136"/>
      <c r="H299" s="441"/>
      <c r="I299" s="136"/>
      <c r="J299" s="442"/>
      <c r="K299" s="383" t="s">
        <v>2929</v>
      </c>
      <c r="L299" s="384" t="s">
        <v>2605</v>
      </c>
      <c r="M299" s="38"/>
      <c r="N299" s="38"/>
      <c r="O299" s="113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</row>
    <row r="300" spans="1:66" x14ac:dyDescent="0.2">
      <c r="A300" s="439" t="s">
        <v>363</v>
      </c>
      <c r="B300" s="135"/>
      <c r="C300" s="135"/>
      <c r="D300" s="135"/>
      <c r="E300" s="135"/>
      <c r="F300" s="135"/>
      <c r="G300" s="136"/>
      <c r="H300" s="441"/>
      <c r="I300" s="136"/>
      <c r="J300" s="442"/>
      <c r="K300" s="383" t="s">
        <v>2930</v>
      </c>
      <c r="L300" s="384" t="s">
        <v>2698</v>
      </c>
      <c r="M300" s="38"/>
      <c r="N300" s="38"/>
      <c r="O300" s="113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</row>
    <row r="301" spans="1:66" x14ac:dyDescent="0.2">
      <c r="A301" s="439" t="s">
        <v>363</v>
      </c>
      <c r="B301" s="135"/>
      <c r="C301" s="135"/>
      <c r="D301" s="135"/>
      <c r="E301" s="135"/>
      <c r="F301" s="135"/>
      <c r="G301" s="136"/>
      <c r="H301" s="441"/>
      <c r="I301" s="136"/>
      <c r="J301" s="442"/>
      <c r="K301" s="383" t="s">
        <v>2931</v>
      </c>
      <c r="L301" s="384" t="s">
        <v>2698</v>
      </c>
      <c r="M301" s="38"/>
      <c r="N301" s="38"/>
      <c r="O301" s="113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</row>
    <row r="302" spans="1:66" x14ac:dyDescent="0.2">
      <c r="A302" s="439" t="s">
        <v>363</v>
      </c>
      <c r="B302" s="135"/>
      <c r="C302" s="135"/>
      <c r="D302" s="135"/>
      <c r="E302" s="135"/>
      <c r="F302" s="135"/>
      <c r="G302" s="136"/>
      <c r="H302" s="441"/>
      <c r="I302" s="136"/>
      <c r="J302" s="442"/>
      <c r="K302" s="383" t="s">
        <v>2932</v>
      </c>
      <c r="L302" s="384" t="s">
        <v>2601</v>
      </c>
      <c r="M302" s="38"/>
      <c r="N302" s="38"/>
      <c r="O302" s="113" t="s">
        <v>2027</v>
      </c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</row>
    <row r="303" spans="1:66" x14ac:dyDescent="0.2">
      <c r="A303" s="439" t="s">
        <v>363</v>
      </c>
      <c r="B303" s="135"/>
      <c r="C303" s="135"/>
      <c r="D303" s="135"/>
      <c r="E303" s="135"/>
      <c r="F303" s="135"/>
      <c r="G303" s="136"/>
      <c r="H303" s="441"/>
      <c r="I303" s="136"/>
      <c r="J303" s="442"/>
      <c r="K303" s="383" t="s">
        <v>2933</v>
      </c>
      <c r="L303" s="384" t="s">
        <v>2611</v>
      </c>
      <c r="M303" s="38"/>
      <c r="N303" s="38"/>
      <c r="O303" s="113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</row>
    <row r="304" spans="1:66" x14ac:dyDescent="0.2">
      <c r="A304" s="439" t="s">
        <v>363</v>
      </c>
      <c r="B304" s="135"/>
      <c r="C304" s="135"/>
      <c r="D304" s="135"/>
      <c r="E304" s="135"/>
      <c r="F304" s="135"/>
      <c r="G304" s="136"/>
      <c r="H304" s="441"/>
      <c r="I304" s="136"/>
      <c r="J304" s="442"/>
      <c r="K304" s="383" t="s">
        <v>2934</v>
      </c>
      <c r="L304" s="384" t="s">
        <v>2607</v>
      </c>
      <c r="M304" s="38"/>
      <c r="N304" s="38"/>
      <c r="O304" s="113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</row>
    <row r="305" spans="1:35" x14ac:dyDescent="0.2">
      <c r="A305" s="439" t="s">
        <v>363</v>
      </c>
      <c r="B305" s="135"/>
      <c r="C305" s="135"/>
      <c r="D305" s="135"/>
      <c r="E305" s="135"/>
      <c r="F305" s="135"/>
      <c r="G305" s="136"/>
      <c r="H305" s="441"/>
      <c r="I305" s="136"/>
      <c r="J305" s="442"/>
      <c r="K305" s="383" t="s">
        <v>2935</v>
      </c>
      <c r="L305" s="384" t="s">
        <v>2698</v>
      </c>
      <c r="M305" s="38"/>
      <c r="N305" s="38"/>
      <c r="O305" s="113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</row>
    <row r="306" spans="1:35" x14ac:dyDescent="0.2">
      <c r="A306" s="439" t="s">
        <v>363</v>
      </c>
      <c r="B306" s="135"/>
      <c r="C306" s="135"/>
      <c r="D306" s="135"/>
      <c r="E306" s="135"/>
      <c r="F306" s="135"/>
      <c r="G306" s="136"/>
      <c r="H306" s="441"/>
      <c r="I306" s="136"/>
      <c r="J306" s="442"/>
      <c r="K306" s="445" t="s">
        <v>2936</v>
      </c>
      <c r="L306" s="446" t="s">
        <v>2605</v>
      </c>
      <c r="M306" s="447"/>
      <c r="N306" s="387"/>
      <c r="O306" s="413" t="s">
        <v>2645</v>
      </c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</row>
    <row r="307" spans="1:35" x14ac:dyDescent="0.2">
      <c r="A307" s="439" t="s">
        <v>363</v>
      </c>
      <c r="B307" s="135"/>
      <c r="C307" s="135"/>
      <c r="D307" s="135"/>
      <c r="E307" s="135"/>
      <c r="F307" s="135"/>
      <c r="G307" s="136"/>
      <c r="H307" s="441"/>
      <c r="I307" s="136"/>
      <c r="J307" s="442"/>
      <c r="K307" s="383" t="s">
        <v>2937</v>
      </c>
      <c r="L307" s="384" t="s">
        <v>2605</v>
      </c>
      <c r="M307" s="38"/>
      <c r="N307" s="38"/>
      <c r="O307" s="113" t="s">
        <v>2707</v>
      </c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</row>
    <row r="308" spans="1:35" x14ac:dyDescent="0.2">
      <c r="A308" s="439" t="s">
        <v>363</v>
      </c>
      <c r="B308" s="135"/>
      <c r="C308" s="135"/>
      <c r="D308" s="135"/>
      <c r="E308" s="135"/>
      <c r="F308" s="135"/>
      <c r="G308" s="136"/>
      <c r="H308" s="441"/>
      <c r="I308" s="136"/>
      <c r="J308" s="442"/>
      <c r="K308" s="383" t="s">
        <v>2938</v>
      </c>
      <c r="L308" s="384" t="s">
        <v>2603</v>
      </c>
      <c r="M308" s="38"/>
      <c r="N308" s="38"/>
      <c r="O308" s="113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</row>
    <row r="309" spans="1:35" x14ac:dyDescent="0.2">
      <c r="A309" s="439" t="s">
        <v>363</v>
      </c>
      <c r="B309" s="135"/>
      <c r="C309" s="135"/>
      <c r="D309" s="135"/>
      <c r="E309" s="135"/>
      <c r="F309" s="135"/>
      <c r="G309" s="136"/>
      <c r="H309" s="441"/>
      <c r="I309" s="136"/>
      <c r="J309" s="442"/>
      <c r="K309" s="383" t="s">
        <v>2939</v>
      </c>
      <c r="L309" s="384" t="s">
        <v>2605</v>
      </c>
      <c r="M309" s="38"/>
      <c r="N309" s="38"/>
      <c r="O309" s="113" t="s">
        <v>2732</v>
      </c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</row>
    <row r="310" spans="1:35" x14ac:dyDescent="0.2">
      <c r="A310" s="439" t="s">
        <v>363</v>
      </c>
      <c r="B310" s="135"/>
      <c r="C310" s="135"/>
      <c r="D310" s="135"/>
      <c r="E310" s="135"/>
      <c r="F310" s="135"/>
      <c r="G310" s="136"/>
      <c r="H310" s="441"/>
      <c r="I310" s="136"/>
      <c r="J310" s="442"/>
      <c r="K310" s="383" t="s">
        <v>2940</v>
      </c>
      <c r="L310" s="384" t="s">
        <v>2611</v>
      </c>
      <c r="M310" s="38"/>
      <c r="N310" s="38"/>
      <c r="O310" s="113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</row>
    <row r="311" spans="1:35" x14ac:dyDescent="0.2">
      <c r="A311" s="439" t="s">
        <v>363</v>
      </c>
      <c r="B311" s="135"/>
      <c r="C311" s="135"/>
      <c r="D311" s="135"/>
      <c r="E311" s="135"/>
      <c r="F311" s="135"/>
      <c r="G311" s="136"/>
      <c r="H311" s="441"/>
      <c r="I311" s="136"/>
      <c r="J311" s="442"/>
      <c r="K311" s="385" t="s">
        <v>2941</v>
      </c>
      <c r="L311" s="386" t="s">
        <v>2725</v>
      </c>
      <c r="M311" s="387">
        <v>16.5</v>
      </c>
      <c r="N311" s="387"/>
      <c r="O311" s="413" t="s">
        <v>2648</v>
      </c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</row>
    <row r="312" spans="1:35" x14ac:dyDescent="0.2">
      <c r="A312" s="439" t="s">
        <v>363</v>
      </c>
      <c r="B312" s="135"/>
      <c r="C312" s="135"/>
      <c r="D312" s="135"/>
      <c r="E312" s="135"/>
      <c r="F312" s="135"/>
      <c r="G312" s="136"/>
      <c r="H312" s="441"/>
      <c r="I312" s="136"/>
      <c r="J312" s="442"/>
      <c r="K312" s="383" t="s">
        <v>2942</v>
      </c>
      <c r="L312" s="384" t="s">
        <v>2605</v>
      </c>
      <c r="M312" s="38"/>
      <c r="N312" s="38"/>
      <c r="O312" s="113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</row>
    <row r="313" spans="1:35" x14ac:dyDescent="0.2">
      <c r="A313" s="439" t="s">
        <v>363</v>
      </c>
      <c r="B313" s="135"/>
      <c r="C313" s="135"/>
      <c r="D313" s="135"/>
      <c r="E313" s="135"/>
      <c r="F313" s="135"/>
      <c r="G313" s="136"/>
      <c r="H313" s="441"/>
      <c r="I313" s="136"/>
      <c r="J313" s="442"/>
      <c r="K313" s="385" t="s">
        <v>2943</v>
      </c>
      <c r="L313" s="386" t="s">
        <v>2725</v>
      </c>
      <c r="M313" s="387">
        <v>26</v>
      </c>
      <c r="N313" s="38"/>
      <c r="O313" s="113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</row>
    <row r="314" spans="1:35" x14ac:dyDescent="0.2">
      <c r="A314" s="439" t="s">
        <v>363</v>
      </c>
      <c r="B314" s="135"/>
      <c r="C314" s="135"/>
      <c r="D314" s="135"/>
      <c r="E314" s="135"/>
      <c r="F314" s="135"/>
      <c r="G314" s="136"/>
      <c r="H314" s="441"/>
      <c r="I314" s="136"/>
      <c r="J314" s="442"/>
      <c r="K314" s="383" t="s">
        <v>2944</v>
      </c>
      <c r="L314" s="384" t="s">
        <v>2603</v>
      </c>
      <c r="M314" s="38"/>
      <c r="N314" s="38"/>
      <c r="O314" s="113" t="s">
        <v>2625</v>
      </c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</row>
    <row r="315" spans="1:35" x14ac:dyDescent="0.2">
      <c r="A315" s="439" t="s">
        <v>363</v>
      </c>
      <c r="B315" s="135"/>
      <c r="C315" s="135"/>
      <c r="D315" s="135"/>
      <c r="E315" s="135"/>
      <c r="F315" s="135"/>
      <c r="G315" s="136"/>
      <c r="H315" s="441"/>
      <c r="I315" s="136"/>
      <c r="J315" s="442"/>
      <c r="K315" s="383" t="s">
        <v>2945</v>
      </c>
      <c r="L315" s="384" t="s">
        <v>2603</v>
      </c>
      <c r="M315" s="38"/>
      <c r="N315" s="38"/>
      <c r="O315" s="113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</row>
    <row r="316" spans="1:35" x14ac:dyDescent="0.2">
      <c r="A316" s="439" t="s">
        <v>363</v>
      </c>
      <c r="B316" s="135"/>
      <c r="C316" s="135"/>
      <c r="D316" s="135"/>
      <c r="E316" s="135"/>
      <c r="F316" s="135"/>
      <c r="G316" s="136"/>
      <c r="H316" s="441"/>
      <c r="I316" s="136"/>
      <c r="J316" s="442"/>
      <c r="K316" s="383" t="s">
        <v>2946</v>
      </c>
      <c r="L316" s="384" t="s">
        <v>2605</v>
      </c>
      <c r="M316" s="38"/>
      <c r="N316" s="38"/>
      <c r="O316" s="113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</row>
    <row r="317" spans="1:35" x14ac:dyDescent="0.2">
      <c r="A317" s="439" t="s">
        <v>363</v>
      </c>
      <c r="B317" s="135"/>
      <c r="C317" s="135"/>
      <c r="D317" s="135"/>
      <c r="E317" s="135"/>
      <c r="F317" s="135"/>
      <c r="G317" s="136"/>
      <c r="H317" s="441"/>
      <c r="I317" s="136"/>
      <c r="J317" s="442"/>
      <c r="K317" s="383" t="s">
        <v>2947</v>
      </c>
      <c r="L317" s="384" t="s">
        <v>2603</v>
      </c>
      <c r="M317" s="38"/>
      <c r="N317" s="38"/>
      <c r="O317" s="113" t="s">
        <v>2732</v>
      </c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</row>
    <row r="318" spans="1:35" x14ac:dyDescent="0.2">
      <c r="A318" s="439" t="s">
        <v>363</v>
      </c>
      <c r="B318" s="135"/>
      <c r="C318" s="135"/>
      <c r="D318" s="135"/>
      <c r="E318" s="135"/>
      <c r="F318" s="135"/>
      <c r="G318" s="136"/>
      <c r="H318" s="441"/>
      <c r="I318" s="136"/>
      <c r="J318" s="442"/>
      <c r="K318" s="385" t="s">
        <v>2948</v>
      </c>
      <c r="L318" s="386" t="s">
        <v>2698</v>
      </c>
      <c r="M318" s="387">
        <v>21.5</v>
      </c>
      <c r="N318" s="38"/>
      <c r="O318" s="113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</row>
    <row r="319" spans="1:35" x14ac:dyDescent="0.2">
      <c r="A319" s="439" t="s">
        <v>363</v>
      </c>
      <c r="B319" s="135"/>
      <c r="C319" s="135"/>
      <c r="D319" s="135"/>
      <c r="E319" s="135"/>
      <c r="F319" s="135"/>
      <c r="G319" s="136"/>
      <c r="H319" s="441"/>
      <c r="I319" s="136"/>
      <c r="J319" s="442"/>
      <c r="K319" s="385" t="s">
        <v>2949</v>
      </c>
      <c r="L319" s="386" t="s">
        <v>2725</v>
      </c>
      <c r="M319" s="387">
        <v>25</v>
      </c>
      <c r="N319" s="38"/>
      <c r="O319" s="113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</row>
    <row r="320" spans="1:35" ht="28.5" x14ac:dyDescent="0.2">
      <c r="A320" s="439" t="s">
        <v>363</v>
      </c>
      <c r="B320" s="135"/>
      <c r="C320" s="135"/>
      <c r="D320" s="135"/>
      <c r="E320" s="135"/>
      <c r="F320" s="135"/>
      <c r="G320" s="136"/>
      <c r="H320" s="441"/>
      <c r="I320" s="136"/>
      <c r="J320" s="442"/>
      <c r="K320" s="385" t="s">
        <v>2950</v>
      </c>
      <c r="L320" s="386" t="s">
        <v>2611</v>
      </c>
      <c r="M320" s="387">
        <v>50</v>
      </c>
      <c r="N320" s="38"/>
      <c r="O320" s="388" t="s">
        <v>2614</v>
      </c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</row>
    <row r="321" spans="1:35" ht="28.5" x14ac:dyDescent="0.2">
      <c r="A321" s="439" t="s">
        <v>363</v>
      </c>
      <c r="B321" s="135"/>
      <c r="C321" s="135"/>
      <c r="D321" s="135"/>
      <c r="E321" s="135"/>
      <c r="F321" s="135"/>
      <c r="G321" s="136"/>
      <c r="H321" s="441"/>
      <c r="I321" s="136"/>
      <c r="J321" s="442"/>
      <c r="K321" s="385" t="s">
        <v>2951</v>
      </c>
      <c r="L321" s="386" t="s">
        <v>2611</v>
      </c>
      <c r="M321" s="387">
        <v>50</v>
      </c>
      <c r="N321" s="38"/>
      <c r="O321" s="388" t="s">
        <v>2614</v>
      </c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</row>
    <row r="322" spans="1:35" x14ac:dyDescent="0.2">
      <c r="A322" s="439" t="s">
        <v>363</v>
      </c>
      <c r="B322" s="135"/>
      <c r="C322" s="135"/>
      <c r="D322" s="135"/>
      <c r="E322" s="135"/>
      <c r="F322" s="135"/>
      <c r="G322" s="136"/>
      <c r="H322" s="441"/>
      <c r="I322" s="136"/>
      <c r="J322" s="442"/>
      <c r="K322" s="383" t="s">
        <v>2952</v>
      </c>
      <c r="L322" s="384" t="s">
        <v>2605</v>
      </c>
      <c r="M322" s="38"/>
      <c r="N322" s="38"/>
      <c r="O322" s="113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</row>
    <row r="323" spans="1:35" x14ac:dyDescent="0.2">
      <c r="A323" s="439" t="s">
        <v>363</v>
      </c>
      <c r="B323" s="135"/>
      <c r="C323" s="135"/>
      <c r="D323" s="135"/>
      <c r="E323" s="135"/>
      <c r="F323" s="135"/>
      <c r="G323" s="136"/>
      <c r="H323" s="441"/>
      <c r="I323" s="136"/>
      <c r="J323" s="442"/>
      <c r="K323" s="383" t="s">
        <v>2953</v>
      </c>
      <c r="L323" s="384" t="s">
        <v>2605</v>
      </c>
      <c r="M323" s="38"/>
      <c r="N323" s="38"/>
      <c r="O323" s="113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</row>
    <row r="324" spans="1:35" x14ac:dyDescent="0.2">
      <c r="A324" s="439" t="s">
        <v>363</v>
      </c>
      <c r="B324" s="135"/>
      <c r="C324" s="135"/>
      <c r="D324" s="135"/>
      <c r="E324" s="135"/>
      <c r="F324" s="135"/>
      <c r="G324" s="136"/>
      <c r="H324" s="441"/>
      <c r="I324" s="136"/>
      <c r="J324" s="442"/>
      <c r="K324" s="383" t="s">
        <v>2954</v>
      </c>
      <c r="L324" s="384" t="s">
        <v>2605</v>
      </c>
      <c r="M324" s="38"/>
      <c r="N324" s="38"/>
      <c r="O324" s="113" t="s">
        <v>2648</v>
      </c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</row>
    <row r="325" spans="1:35" x14ac:dyDescent="0.2">
      <c r="A325" s="439" t="s">
        <v>363</v>
      </c>
      <c r="B325" s="135"/>
      <c r="C325" s="135"/>
      <c r="D325" s="135"/>
      <c r="E325" s="135"/>
      <c r="F325" s="135"/>
      <c r="G325" s="136"/>
      <c r="H325" s="441"/>
      <c r="I325" s="136"/>
      <c r="J325" s="442"/>
      <c r="K325" s="383" t="s">
        <v>2955</v>
      </c>
      <c r="L325" s="384" t="s">
        <v>2605</v>
      </c>
      <c r="M325" s="38"/>
      <c r="N325" s="38"/>
      <c r="O325" s="113" t="s">
        <v>2648</v>
      </c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</row>
    <row r="326" spans="1:35" x14ac:dyDescent="0.2">
      <c r="A326" s="439" t="s">
        <v>363</v>
      </c>
      <c r="B326" s="135"/>
      <c r="C326" s="135"/>
      <c r="D326" s="135"/>
      <c r="E326" s="135"/>
      <c r="F326" s="135"/>
      <c r="G326" s="136"/>
      <c r="H326" s="441"/>
      <c r="I326" s="136"/>
      <c r="J326" s="442"/>
      <c r="K326" s="383" t="s">
        <v>2956</v>
      </c>
      <c r="L326" s="384" t="s">
        <v>2605</v>
      </c>
      <c r="M326" s="38"/>
      <c r="N326" s="38"/>
      <c r="O326" s="113" t="s">
        <v>2648</v>
      </c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</row>
    <row r="327" spans="1:35" x14ac:dyDescent="0.2">
      <c r="A327" s="439" t="s">
        <v>363</v>
      </c>
      <c r="B327" s="135"/>
      <c r="C327" s="135"/>
      <c r="D327" s="135"/>
      <c r="E327" s="135"/>
      <c r="F327" s="135"/>
      <c r="G327" s="136"/>
      <c r="H327" s="441"/>
      <c r="I327" s="136"/>
      <c r="J327" s="442"/>
      <c r="K327" s="383" t="s">
        <v>2957</v>
      </c>
      <c r="L327" s="384" t="s">
        <v>2605</v>
      </c>
      <c r="M327" s="38"/>
      <c r="N327" s="38"/>
      <c r="O327" s="113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</row>
    <row r="328" spans="1:35" x14ac:dyDescent="0.2">
      <c r="A328" s="439" t="s">
        <v>363</v>
      </c>
      <c r="B328" s="135"/>
      <c r="C328" s="135"/>
      <c r="D328" s="135"/>
      <c r="E328" s="135"/>
      <c r="F328" s="135"/>
      <c r="G328" s="136"/>
      <c r="H328" s="441"/>
      <c r="I328" s="136"/>
      <c r="J328" s="442"/>
      <c r="K328" s="383" t="s">
        <v>2958</v>
      </c>
      <c r="L328" s="384" t="s">
        <v>2605</v>
      </c>
      <c r="M328" s="38"/>
      <c r="N328" s="38"/>
      <c r="O328" s="113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</row>
    <row r="329" spans="1:35" x14ac:dyDescent="0.2">
      <c r="A329" s="439" t="s">
        <v>363</v>
      </c>
      <c r="B329" s="135"/>
      <c r="C329" s="135"/>
      <c r="D329" s="135"/>
      <c r="E329" s="135"/>
      <c r="F329" s="135"/>
      <c r="G329" s="136"/>
      <c r="H329" s="441"/>
      <c r="I329" s="136"/>
      <c r="J329" s="442"/>
      <c r="K329" s="383" t="s">
        <v>2959</v>
      </c>
      <c r="L329" s="384" t="s">
        <v>2605</v>
      </c>
      <c r="M329" s="38"/>
      <c r="N329" s="38"/>
      <c r="O329" s="113" t="s">
        <v>2648</v>
      </c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</row>
    <row r="330" spans="1:35" x14ac:dyDescent="0.2">
      <c r="A330" s="439" t="s">
        <v>363</v>
      </c>
      <c r="B330" s="135"/>
      <c r="C330" s="135"/>
      <c r="D330" s="135"/>
      <c r="E330" s="135"/>
      <c r="F330" s="135"/>
      <c r="G330" s="136"/>
      <c r="H330" s="441"/>
      <c r="I330" s="136"/>
      <c r="J330" s="442"/>
      <c r="K330" s="383" t="s">
        <v>2960</v>
      </c>
      <c r="L330" s="384" t="s">
        <v>2605</v>
      </c>
      <c r="M330" s="38"/>
      <c r="N330" s="38"/>
      <c r="O330" s="113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</row>
    <row r="331" spans="1:35" x14ac:dyDescent="0.2">
      <c r="A331" s="439" t="s">
        <v>363</v>
      </c>
      <c r="B331" s="135"/>
      <c r="C331" s="135"/>
      <c r="D331" s="135"/>
      <c r="E331" s="135"/>
      <c r="F331" s="135"/>
      <c r="G331" s="136"/>
      <c r="H331" s="441"/>
      <c r="I331" s="136"/>
      <c r="J331" s="442"/>
      <c r="K331" s="383" t="s">
        <v>2961</v>
      </c>
      <c r="L331" s="384" t="s">
        <v>2605</v>
      </c>
      <c r="M331" s="38"/>
      <c r="N331" s="38"/>
      <c r="O331" s="113" t="s">
        <v>2648</v>
      </c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</row>
    <row r="332" spans="1:35" x14ac:dyDescent="0.2">
      <c r="A332" s="439" t="s">
        <v>363</v>
      </c>
      <c r="B332" s="135"/>
      <c r="C332" s="135"/>
      <c r="D332" s="135"/>
      <c r="E332" s="135"/>
      <c r="F332" s="135"/>
      <c r="G332" s="136"/>
      <c r="H332" s="441"/>
      <c r="I332" s="136"/>
      <c r="J332" s="442"/>
      <c r="K332" s="383" t="s">
        <v>2962</v>
      </c>
      <c r="L332" s="384" t="s">
        <v>2605</v>
      </c>
      <c r="M332" s="38"/>
      <c r="N332" s="38"/>
      <c r="O332" s="113" t="s">
        <v>2648</v>
      </c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</row>
    <row r="333" spans="1:35" x14ac:dyDescent="0.2">
      <c r="A333" s="439" t="s">
        <v>363</v>
      </c>
      <c r="B333" s="135"/>
      <c r="C333" s="135"/>
      <c r="D333" s="135"/>
      <c r="E333" s="135"/>
      <c r="F333" s="135"/>
      <c r="G333" s="136"/>
      <c r="H333" s="441"/>
      <c r="I333" s="136"/>
      <c r="J333" s="442"/>
      <c r="K333" s="383" t="s">
        <v>2963</v>
      </c>
      <c r="L333" s="384" t="s">
        <v>2605</v>
      </c>
      <c r="M333" s="38"/>
      <c r="N333" s="38"/>
      <c r="O333" s="113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</row>
    <row r="334" spans="1:35" x14ac:dyDescent="0.2">
      <c r="A334" s="439" t="s">
        <v>363</v>
      </c>
      <c r="B334" s="135"/>
      <c r="C334" s="135"/>
      <c r="D334" s="135"/>
      <c r="E334" s="135"/>
      <c r="F334" s="135"/>
      <c r="G334" s="136"/>
      <c r="H334" s="441"/>
      <c r="I334" s="136"/>
      <c r="J334" s="442"/>
      <c r="K334" s="383" t="s">
        <v>2964</v>
      </c>
      <c r="L334" s="384" t="s">
        <v>2605</v>
      </c>
      <c r="M334" s="38"/>
      <c r="N334" s="38"/>
      <c r="O334" s="113" t="s">
        <v>2648</v>
      </c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</row>
    <row r="335" spans="1:35" x14ac:dyDescent="0.2">
      <c r="A335" s="439" t="s">
        <v>363</v>
      </c>
      <c r="B335" s="135"/>
      <c r="C335" s="135"/>
      <c r="D335" s="135"/>
      <c r="E335" s="135"/>
      <c r="F335" s="135"/>
      <c r="G335" s="136"/>
      <c r="H335" s="441"/>
      <c r="I335" s="136"/>
      <c r="J335" s="442"/>
      <c r="K335" s="383" t="s">
        <v>2965</v>
      </c>
      <c r="L335" s="384" t="s">
        <v>2605</v>
      </c>
      <c r="M335" s="38"/>
      <c r="N335" s="38"/>
      <c r="O335" s="113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</row>
    <row r="336" spans="1:35" x14ac:dyDescent="0.2">
      <c r="A336" s="439" t="s">
        <v>363</v>
      </c>
      <c r="B336" s="135"/>
      <c r="C336" s="135"/>
      <c r="D336" s="135"/>
      <c r="E336" s="135"/>
      <c r="F336" s="135"/>
      <c r="G336" s="136"/>
      <c r="H336" s="441"/>
      <c r="I336" s="136"/>
      <c r="J336" s="442"/>
      <c r="K336" s="383" t="s">
        <v>2966</v>
      </c>
      <c r="L336" s="384" t="s">
        <v>2605</v>
      </c>
      <c r="M336" s="38"/>
      <c r="N336" s="38"/>
      <c r="O336" s="113" t="s">
        <v>2648</v>
      </c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</row>
    <row r="337" spans="1:35" x14ac:dyDescent="0.2">
      <c r="A337" s="439" t="s">
        <v>363</v>
      </c>
      <c r="B337" s="135"/>
      <c r="C337" s="135"/>
      <c r="D337" s="135"/>
      <c r="E337" s="135"/>
      <c r="F337" s="135"/>
      <c r="G337" s="136"/>
      <c r="H337" s="441"/>
      <c r="I337" s="136"/>
      <c r="J337" s="442"/>
      <c r="K337" s="383" t="s">
        <v>2967</v>
      </c>
      <c r="L337" s="384" t="s">
        <v>2605</v>
      </c>
      <c r="M337" s="38"/>
      <c r="N337" s="38"/>
      <c r="O337" s="113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</row>
    <row r="338" spans="1:35" x14ac:dyDescent="0.2">
      <c r="A338" s="439" t="s">
        <v>363</v>
      </c>
      <c r="B338" s="135"/>
      <c r="C338" s="135"/>
      <c r="D338" s="135"/>
      <c r="E338" s="135"/>
      <c r="F338" s="135"/>
      <c r="G338" s="136"/>
      <c r="H338" s="441"/>
      <c r="I338" s="136"/>
      <c r="J338" s="442"/>
      <c r="K338" s="383" t="s">
        <v>2968</v>
      </c>
      <c r="L338" s="384" t="s">
        <v>2605</v>
      </c>
      <c r="M338" s="38"/>
      <c r="N338" s="38"/>
      <c r="O338" s="113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</row>
    <row r="339" spans="1:35" x14ac:dyDescent="0.2">
      <c r="A339" s="439" t="s">
        <v>363</v>
      </c>
      <c r="B339" s="135"/>
      <c r="C339" s="135"/>
      <c r="D339" s="135"/>
      <c r="E339" s="135"/>
      <c r="F339" s="135"/>
      <c r="G339" s="136"/>
      <c r="H339" s="441"/>
      <c r="I339" s="136"/>
      <c r="J339" s="442"/>
      <c r="K339" s="383" t="s">
        <v>2969</v>
      </c>
      <c r="L339" s="384" t="s">
        <v>2605</v>
      </c>
      <c r="M339" s="38"/>
      <c r="N339" s="38"/>
      <c r="O339" s="113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</row>
    <row r="340" spans="1:35" x14ac:dyDescent="0.2">
      <c r="A340" s="439" t="s">
        <v>363</v>
      </c>
      <c r="B340" s="135"/>
      <c r="C340" s="135"/>
      <c r="D340" s="135"/>
      <c r="E340" s="135"/>
      <c r="F340" s="135"/>
      <c r="G340" s="136"/>
      <c r="H340" s="441"/>
      <c r="I340" s="136"/>
      <c r="J340" s="442"/>
      <c r="K340" s="383" t="s">
        <v>2970</v>
      </c>
      <c r="L340" s="384" t="s">
        <v>2603</v>
      </c>
      <c r="M340" s="38"/>
      <c r="N340" s="38"/>
      <c r="O340" s="113" t="s">
        <v>2732</v>
      </c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</row>
    <row r="341" spans="1:35" x14ac:dyDescent="0.2">
      <c r="A341" s="439" t="s">
        <v>363</v>
      </c>
      <c r="B341" s="135"/>
      <c r="C341" s="135"/>
      <c r="D341" s="135"/>
      <c r="E341" s="135"/>
      <c r="F341" s="135"/>
      <c r="G341" s="136"/>
      <c r="H341" s="441"/>
      <c r="I341" s="136"/>
      <c r="J341" s="442"/>
      <c r="K341" s="383" t="s">
        <v>2971</v>
      </c>
      <c r="L341" s="384" t="s">
        <v>2605</v>
      </c>
      <c r="M341" s="38"/>
      <c r="N341" s="38"/>
      <c r="O341" s="113" t="s">
        <v>2813</v>
      </c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</row>
    <row r="342" spans="1:35" x14ac:dyDescent="0.2">
      <c r="A342" s="439" t="s">
        <v>363</v>
      </c>
      <c r="B342" s="135"/>
      <c r="C342" s="135"/>
      <c r="D342" s="135"/>
      <c r="E342" s="135"/>
      <c r="F342" s="135"/>
      <c r="G342" s="136"/>
      <c r="H342" s="441"/>
      <c r="I342" s="136"/>
      <c r="J342" s="442"/>
      <c r="K342" s="383" t="s">
        <v>2972</v>
      </c>
      <c r="L342" s="384" t="s">
        <v>2605</v>
      </c>
      <c r="M342" s="38"/>
      <c r="N342" s="38"/>
      <c r="O342" s="113" t="s">
        <v>2813</v>
      </c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</row>
    <row r="343" spans="1:35" x14ac:dyDescent="0.2">
      <c r="A343" s="439" t="s">
        <v>363</v>
      </c>
      <c r="B343" s="135"/>
      <c r="C343" s="135"/>
      <c r="D343" s="135"/>
      <c r="E343" s="135"/>
      <c r="F343" s="135"/>
      <c r="G343" s="136"/>
      <c r="H343" s="441"/>
      <c r="I343" s="136"/>
      <c r="J343" s="442"/>
      <c r="K343" s="383" t="s">
        <v>2973</v>
      </c>
      <c r="L343" s="384" t="s">
        <v>2698</v>
      </c>
      <c r="M343" s="38"/>
      <c r="N343" s="38"/>
      <c r="O343" s="113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</row>
    <row r="344" spans="1:35" x14ac:dyDescent="0.2">
      <c r="A344" s="439" t="s">
        <v>363</v>
      </c>
      <c r="B344" s="135"/>
      <c r="C344" s="135"/>
      <c r="D344" s="135"/>
      <c r="E344" s="135"/>
      <c r="F344" s="135"/>
      <c r="G344" s="136"/>
      <c r="H344" s="441"/>
      <c r="I344" s="136"/>
      <c r="J344" s="442"/>
      <c r="K344" s="383" t="s">
        <v>2974</v>
      </c>
      <c r="L344" s="384" t="s">
        <v>2605</v>
      </c>
      <c r="M344" s="38"/>
      <c r="N344" s="38"/>
      <c r="O344" s="113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</row>
    <row r="345" spans="1:35" x14ac:dyDescent="0.2">
      <c r="A345" s="439" t="s">
        <v>363</v>
      </c>
      <c r="B345" s="135"/>
      <c r="C345" s="135"/>
      <c r="D345" s="135"/>
      <c r="E345" s="135"/>
      <c r="F345" s="135"/>
      <c r="G345" s="136"/>
      <c r="H345" s="441"/>
      <c r="I345" s="136"/>
      <c r="J345" s="442"/>
      <c r="K345" s="383" t="s">
        <v>2975</v>
      </c>
      <c r="L345" s="384" t="s">
        <v>2698</v>
      </c>
      <c r="M345" s="38"/>
      <c r="N345" s="38"/>
      <c r="O345" s="113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</row>
    <row r="346" spans="1:35" x14ac:dyDescent="0.2">
      <c r="A346" s="439" t="s">
        <v>363</v>
      </c>
      <c r="B346" s="135"/>
      <c r="C346" s="135"/>
      <c r="D346" s="135"/>
      <c r="E346" s="135"/>
      <c r="F346" s="135"/>
      <c r="G346" s="136"/>
      <c r="H346" s="441"/>
      <c r="I346" s="136"/>
      <c r="J346" s="442"/>
      <c r="K346" s="383" t="s">
        <v>2976</v>
      </c>
      <c r="L346" s="384" t="s">
        <v>2611</v>
      </c>
      <c r="M346" s="38"/>
      <c r="N346" s="38"/>
      <c r="O346" s="113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</row>
    <row r="347" spans="1:35" x14ac:dyDescent="0.2">
      <c r="A347" s="439" t="s">
        <v>363</v>
      </c>
      <c r="B347" s="135"/>
      <c r="C347" s="135"/>
      <c r="D347" s="135"/>
      <c r="E347" s="135"/>
      <c r="F347" s="135"/>
      <c r="G347" s="136"/>
      <c r="H347" s="441"/>
      <c r="I347" s="136"/>
      <c r="J347" s="442"/>
      <c r="K347" s="385" t="s">
        <v>2977</v>
      </c>
      <c r="L347" s="386" t="s">
        <v>2725</v>
      </c>
      <c r="M347" s="387">
        <v>25</v>
      </c>
      <c r="N347" s="38"/>
      <c r="O347" s="113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</row>
    <row r="348" spans="1:35" x14ac:dyDescent="0.2">
      <c r="A348" s="439" t="s">
        <v>363</v>
      </c>
      <c r="B348" s="135"/>
      <c r="C348" s="135"/>
      <c r="D348" s="135"/>
      <c r="E348" s="135"/>
      <c r="F348" s="135"/>
      <c r="G348" s="136"/>
      <c r="H348" s="441"/>
      <c r="I348" s="136"/>
      <c r="J348" s="442"/>
      <c r="K348" s="383" t="s">
        <v>2978</v>
      </c>
      <c r="L348" s="384" t="s">
        <v>2605</v>
      </c>
      <c r="M348" s="38"/>
      <c r="N348" s="38"/>
      <c r="O348" s="113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</row>
    <row r="349" spans="1:35" x14ac:dyDescent="0.2">
      <c r="A349" s="439" t="s">
        <v>363</v>
      </c>
      <c r="B349" s="135"/>
      <c r="C349" s="135"/>
      <c r="D349" s="135"/>
      <c r="E349" s="135"/>
      <c r="F349" s="135"/>
      <c r="G349" s="136"/>
      <c r="H349" s="441"/>
      <c r="I349" s="136"/>
      <c r="J349" s="442"/>
      <c r="K349" s="383" t="s">
        <v>2979</v>
      </c>
      <c r="L349" s="384" t="s">
        <v>2605</v>
      </c>
      <c r="M349" s="38"/>
      <c r="N349" s="38"/>
      <c r="O349" s="113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</row>
    <row r="350" spans="1:35" x14ac:dyDescent="0.2">
      <c r="A350" s="439" t="s">
        <v>363</v>
      </c>
      <c r="B350" s="135"/>
      <c r="C350" s="135"/>
      <c r="D350" s="135"/>
      <c r="E350" s="135"/>
      <c r="F350" s="135"/>
      <c r="G350" s="136"/>
      <c r="H350" s="441"/>
      <c r="I350" s="136"/>
      <c r="J350" s="442"/>
      <c r="K350" s="383" t="s">
        <v>2980</v>
      </c>
      <c r="L350" s="384" t="s">
        <v>2698</v>
      </c>
      <c r="M350" s="38"/>
      <c r="N350" s="38"/>
      <c r="O350" s="113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</row>
    <row r="351" spans="1:35" x14ac:dyDescent="0.2">
      <c r="A351" s="439" t="s">
        <v>363</v>
      </c>
      <c r="B351" s="135"/>
      <c r="C351" s="135"/>
      <c r="D351" s="135"/>
      <c r="E351" s="135"/>
      <c r="F351" s="135"/>
      <c r="G351" s="136"/>
      <c r="H351" s="441"/>
      <c r="I351" s="136"/>
      <c r="J351" s="442"/>
      <c r="K351" s="385" t="s">
        <v>2981</v>
      </c>
      <c r="L351" s="386" t="s">
        <v>2725</v>
      </c>
      <c r="M351" s="387">
        <v>25</v>
      </c>
      <c r="N351" s="38"/>
      <c r="O351" s="113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</row>
    <row r="352" spans="1:35" x14ac:dyDescent="0.2">
      <c r="A352" s="439" t="s">
        <v>363</v>
      </c>
      <c r="B352" s="135"/>
      <c r="C352" s="135"/>
      <c r="D352" s="135"/>
      <c r="E352" s="135"/>
      <c r="F352" s="135"/>
      <c r="G352" s="136"/>
      <c r="H352" s="441"/>
      <c r="I352" s="136"/>
      <c r="J352" s="442"/>
      <c r="K352" s="383" t="s">
        <v>2982</v>
      </c>
      <c r="L352" s="384" t="s">
        <v>2603</v>
      </c>
      <c r="M352" s="38"/>
      <c r="N352" s="38"/>
      <c r="O352" s="113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</row>
    <row r="353" spans="1:35" x14ac:dyDescent="0.2">
      <c r="A353" s="439" t="s">
        <v>363</v>
      </c>
      <c r="B353" s="135"/>
      <c r="C353" s="135"/>
      <c r="D353" s="135"/>
      <c r="E353" s="135"/>
      <c r="F353" s="135"/>
      <c r="G353" s="136"/>
      <c r="H353" s="441"/>
      <c r="I353" s="136"/>
      <c r="J353" s="442"/>
      <c r="K353" s="383" t="s">
        <v>2983</v>
      </c>
      <c r="L353" s="384" t="s">
        <v>2605</v>
      </c>
      <c r="M353" s="38"/>
      <c r="N353" s="38"/>
      <c r="O353" s="113" t="s">
        <v>2707</v>
      </c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</row>
    <row r="354" spans="1:35" x14ac:dyDescent="0.2">
      <c r="A354" s="439" t="s">
        <v>363</v>
      </c>
      <c r="B354" s="135"/>
      <c r="C354" s="135"/>
      <c r="D354" s="135"/>
      <c r="E354" s="135"/>
      <c r="F354" s="135"/>
      <c r="G354" s="136"/>
      <c r="H354" s="441"/>
      <c r="I354" s="136"/>
      <c r="J354" s="442"/>
      <c r="K354" s="383" t="s">
        <v>2984</v>
      </c>
      <c r="L354" s="384" t="s">
        <v>2605</v>
      </c>
      <c r="M354" s="38"/>
      <c r="N354" s="38"/>
      <c r="O354" s="113" t="s">
        <v>2707</v>
      </c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</row>
    <row r="355" spans="1:35" ht="28.5" x14ac:dyDescent="0.2">
      <c r="A355" s="439" t="s">
        <v>363</v>
      </c>
      <c r="B355" s="135"/>
      <c r="C355" s="135"/>
      <c r="D355" s="135"/>
      <c r="E355" s="135"/>
      <c r="F355" s="135"/>
      <c r="G355" s="136"/>
      <c r="H355" s="441"/>
      <c r="I355" s="136"/>
      <c r="J355" s="442"/>
      <c r="K355" s="385" t="s">
        <v>2985</v>
      </c>
      <c r="L355" s="386" t="s">
        <v>2611</v>
      </c>
      <c r="M355" s="387">
        <v>50</v>
      </c>
      <c r="N355" s="387"/>
      <c r="O355" s="388" t="s">
        <v>2614</v>
      </c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</row>
    <row r="356" spans="1:35" x14ac:dyDescent="0.2">
      <c r="A356" s="439" t="s">
        <v>363</v>
      </c>
      <c r="B356" s="135"/>
      <c r="C356" s="135"/>
      <c r="D356" s="135"/>
      <c r="E356" s="135"/>
      <c r="F356" s="135"/>
      <c r="G356" s="136"/>
      <c r="H356" s="441"/>
      <c r="I356" s="136"/>
      <c r="J356" s="442"/>
      <c r="K356" s="383" t="s">
        <v>2986</v>
      </c>
      <c r="L356" s="384" t="s">
        <v>2603</v>
      </c>
      <c r="M356" s="38"/>
      <c r="N356" s="38"/>
      <c r="O356" s="113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</row>
    <row r="357" spans="1:35" ht="28.5" x14ac:dyDescent="0.2">
      <c r="A357" s="439" t="s">
        <v>363</v>
      </c>
      <c r="B357" s="135"/>
      <c r="C357" s="135"/>
      <c r="D357" s="135"/>
      <c r="E357" s="135"/>
      <c r="F357" s="135"/>
      <c r="G357" s="136"/>
      <c r="H357" s="441"/>
      <c r="I357" s="136"/>
      <c r="J357" s="442"/>
      <c r="K357" s="385" t="s">
        <v>2987</v>
      </c>
      <c r="L357" s="386" t="s">
        <v>2611</v>
      </c>
      <c r="M357" s="387">
        <v>50</v>
      </c>
      <c r="N357" s="38"/>
      <c r="O357" s="388" t="s">
        <v>2614</v>
      </c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</row>
    <row r="358" spans="1:35" x14ac:dyDescent="0.2">
      <c r="A358" s="439" t="s">
        <v>363</v>
      </c>
      <c r="B358" s="135"/>
      <c r="C358" s="135"/>
      <c r="D358" s="135"/>
      <c r="E358" s="135"/>
      <c r="F358" s="135"/>
      <c r="G358" s="136"/>
      <c r="H358" s="441"/>
      <c r="I358" s="136"/>
      <c r="J358" s="442"/>
      <c r="K358" s="383" t="s">
        <v>2988</v>
      </c>
      <c r="L358" s="384" t="s">
        <v>2698</v>
      </c>
      <c r="M358" s="38"/>
      <c r="N358" s="38"/>
      <c r="O358" s="113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</row>
    <row r="359" spans="1:35" x14ac:dyDescent="0.2">
      <c r="A359" s="439" t="s">
        <v>363</v>
      </c>
      <c r="B359" s="135"/>
      <c r="C359" s="135"/>
      <c r="D359" s="135"/>
      <c r="E359" s="135"/>
      <c r="F359" s="135"/>
      <c r="G359" s="136"/>
      <c r="H359" s="441"/>
      <c r="I359" s="136"/>
      <c r="J359" s="442"/>
      <c r="K359" s="383" t="s">
        <v>2989</v>
      </c>
      <c r="L359" s="384" t="s">
        <v>2605</v>
      </c>
      <c r="M359" s="38"/>
      <c r="N359" s="38"/>
      <c r="O359" s="113" t="s">
        <v>2990</v>
      </c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</row>
    <row r="360" spans="1:35" x14ac:dyDescent="0.2">
      <c r="A360" s="439" t="s">
        <v>363</v>
      </c>
      <c r="B360" s="135"/>
      <c r="C360" s="135"/>
      <c r="D360" s="135"/>
      <c r="E360" s="135"/>
      <c r="F360" s="135"/>
      <c r="G360" s="136"/>
      <c r="H360" s="441"/>
      <c r="I360" s="136"/>
      <c r="J360" s="442"/>
      <c r="K360" s="385" t="s">
        <v>2991</v>
      </c>
      <c r="L360" s="386" t="s">
        <v>2725</v>
      </c>
      <c r="M360" s="387">
        <v>25</v>
      </c>
      <c r="N360" s="38"/>
      <c r="O360" s="113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</row>
    <row r="361" spans="1:35" x14ac:dyDescent="0.2">
      <c r="A361" s="439" t="s">
        <v>363</v>
      </c>
      <c r="B361" s="135"/>
      <c r="C361" s="135"/>
      <c r="D361" s="135"/>
      <c r="E361" s="135"/>
      <c r="F361" s="135"/>
      <c r="G361" s="136"/>
      <c r="H361" s="441"/>
      <c r="I361" s="136"/>
      <c r="J361" s="442"/>
      <c r="K361" s="385" t="s">
        <v>2992</v>
      </c>
      <c r="L361" s="386" t="s">
        <v>2725</v>
      </c>
      <c r="M361" s="387">
        <v>25</v>
      </c>
      <c r="N361" s="38"/>
      <c r="O361" s="413" t="s">
        <v>2625</v>
      </c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</row>
    <row r="362" spans="1:35" x14ac:dyDescent="0.2">
      <c r="A362" s="439" t="s">
        <v>363</v>
      </c>
      <c r="B362" s="135"/>
      <c r="C362" s="135"/>
      <c r="D362" s="135"/>
      <c r="E362" s="135"/>
      <c r="F362" s="135"/>
      <c r="G362" s="136"/>
      <c r="H362" s="441"/>
      <c r="I362" s="136"/>
      <c r="J362" s="442"/>
      <c r="K362" s="385" t="s">
        <v>2993</v>
      </c>
      <c r="L362" s="386" t="s">
        <v>2725</v>
      </c>
      <c r="M362" s="387">
        <v>25</v>
      </c>
      <c r="N362" s="38"/>
      <c r="O362" s="413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</row>
    <row r="363" spans="1:35" x14ac:dyDescent="0.2">
      <c r="A363" s="439" t="s">
        <v>363</v>
      </c>
      <c r="B363" s="135"/>
      <c r="C363" s="135"/>
      <c r="D363" s="135"/>
      <c r="E363" s="135"/>
      <c r="F363" s="135"/>
      <c r="G363" s="136"/>
      <c r="H363" s="441"/>
      <c r="I363" s="136"/>
      <c r="J363" s="442"/>
      <c r="K363" s="385" t="s">
        <v>2994</v>
      </c>
      <c r="L363" s="386" t="s">
        <v>2725</v>
      </c>
      <c r="M363" s="387">
        <v>25</v>
      </c>
      <c r="N363" s="38"/>
      <c r="O363" s="413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</row>
    <row r="364" spans="1:35" x14ac:dyDescent="0.2">
      <c r="A364" s="439" t="s">
        <v>363</v>
      </c>
      <c r="B364" s="135"/>
      <c r="C364" s="135"/>
      <c r="D364" s="135"/>
      <c r="E364" s="135"/>
      <c r="F364" s="135"/>
      <c r="G364" s="136"/>
      <c r="H364" s="441"/>
      <c r="I364" s="136"/>
      <c r="J364" s="442"/>
      <c r="K364" s="385" t="s">
        <v>2995</v>
      </c>
      <c r="L364" s="386" t="s">
        <v>2725</v>
      </c>
      <c r="M364" s="387">
        <v>25</v>
      </c>
      <c r="N364" s="38"/>
      <c r="O364" s="413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</row>
    <row r="365" spans="1:35" x14ac:dyDescent="0.2">
      <c r="A365" s="439" t="s">
        <v>363</v>
      </c>
      <c r="B365" s="135"/>
      <c r="C365" s="135"/>
      <c r="D365" s="135"/>
      <c r="E365" s="135"/>
      <c r="F365" s="135"/>
      <c r="G365" s="136"/>
      <c r="H365" s="441"/>
      <c r="I365" s="136"/>
      <c r="J365" s="442"/>
      <c r="K365" s="385" t="s">
        <v>2996</v>
      </c>
      <c r="L365" s="386" t="s">
        <v>2725</v>
      </c>
      <c r="M365" s="387">
        <v>25</v>
      </c>
      <c r="N365" s="38"/>
      <c r="O365" s="413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</row>
    <row r="366" spans="1:35" x14ac:dyDescent="0.2">
      <c r="A366" s="439" t="s">
        <v>363</v>
      </c>
      <c r="B366" s="135"/>
      <c r="C366" s="135"/>
      <c r="D366" s="135"/>
      <c r="E366" s="135"/>
      <c r="F366" s="135"/>
      <c r="G366" s="136"/>
      <c r="H366" s="441"/>
      <c r="I366" s="136"/>
      <c r="J366" s="442"/>
      <c r="K366" s="385" t="s">
        <v>2997</v>
      </c>
      <c r="L366" s="386" t="s">
        <v>2725</v>
      </c>
      <c r="M366" s="387">
        <v>25.8</v>
      </c>
      <c r="N366" s="38"/>
      <c r="O366" s="413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</row>
    <row r="367" spans="1:35" x14ac:dyDescent="0.2">
      <c r="A367" s="439" t="s">
        <v>363</v>
      </c>
      <c r="B367" s="135"/>
      <c r="C367" s="135"/>
      <c r="D367" s="135"/>
      <c r="E367" s="135"/>
      <c r="F367" s="135"/>
      <c r="G367" s="136"/>
      <c r="H367" s="441"/>
      <c r="I367" s="136"/>
      <c r="J367" s="442"/>
      <c r="K367" s="385" t="s">
        <v>2998</v>
      </c>
      <c r="L367" s="386" t="s">
        <v>2725</v>
      </c>
      <c r="M367" s="387">
        <v>25</v>
      </c>
      <c r="N367" s="38"/>
      <c r="O367" s="413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</row>
    <row r="368" spans="1:35" x14ac:dyDescent="0.2">
      <c r="A368" s="439" t="s">
        <v>363</v>
      </c>
      <c r="B368" s="135"/>
      <c r="C368" s="135"/>
      <c r="D368" s="135"/>
      <c r="E368" s="135"/>
      <c r="F368" s="135"/>
      <c r="G368" s="136"/>
      <c r="H368" s="441"/>
      <c r="I368" s="136"/>
      <c r="J368" s="442"/>
      <c r="K368" s="385" t="s">
        <v>2999</v>
      </c>
      <c r="L368" s="386" t="s">
        <v>2725</v>
      </c>
      <c r="M368" s="387">
        <v>25.6</v>
      </c>
      <c r="N368" s="38"/>
      <c r="O368" s="413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</row>
    <row r="369" spans="1:35" x14ac:dyDescent="0.2">
      <c r="A369" s="439" t="s">
        <v>363</v>
      </c>
      <c r="B369" s="135"/>
      <c r="C369" s="135"/>
      <c r="D369" s="135"/>
      <c r="E369" s="135"/>
      <c r="F369" s="135"/>
      <c r="G369" s="136"/>
      <c r="H369" s="441"/>
      <c r="I369" s="136"/>
      <c r="J369" s="442"/>
      <c r="K369" s="385" t="s">
        <v>3000</v>
      </c>
      <c r="L369" s="386" t="s">
        <v>2725</v>
      </c>
      <c r="M369" s="387">
        <v>25</v>
      </c>
      <c r="N369" s="38"/>
      <c r="O369" s="413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</row>
    <row r="370" spans="1:35" x14ac:dyDescent="0.2">
      <c r="A370" s="439" t="s">
        <v>363</v>
      </c>
      <c r="B370" s="135"/>
      <c r="C370" s="135"/>
      <c r="D370" s="135"/>
      <c r="E370" s="135"/>
      <c r="F370" s="135"/>
      <c r="G370" s="136"/>
      <c r="H370" s="441"/>
      <c r="I370" s="136"/>
      <c r="J370" s="442"/>
      <c r="K370" s="385" t="s">
        <v>3001</v>
      </c>
      <c r="L370" s="386" t="s">
        <v>2725</v>
      </c>
      <c r="M370" s="387">
        <v>26.5</v>
      </c>
      <c r="N370" s="38"/>
      <c r="O370" s="413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</row>
    <row r="371" spans="1:35" x14ac:dyDescent="0.2">
      <c r="A371" s="439" t="s">
        <v>363</v>
      </c>
      <c r="B371" s="135"/>
      <c r="C371" s="135"/>
      <c r="D371" s="135"/>
      <c r="E371" s="135"/>
      <c r="F371" s="135"/>
      <c r="G371" s="136"/>
      <c r="H371" s="441"/>
      <c r="I371" s="136"/>
      <c r="J371" s="442"/>
      <c r="K371" s="385" t="s">
        <v>3002</v>
      </c>
      <c r="L371" s="386" t="s">
        <v>2768</v>
      </c>
      <c r="M371" s="387">
        <v>25</v>
      </c>
      <c r="N371" s="38"/>
      <c r="O371" s="113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</row>
    <row r="372" spans="1:35" x14ac:dyDescent="0.2">
      <c r="A372" s="439" t="s">
        <v>363</v>
      </c>
      <c r="B372" s="135"/>
      <c r="C372" s="135"/>
      <c r="D372" s="135"/>
      <c r="E372" s="135"/>
      <c r="F372" s="135"/>
      <c r="G372" s="136"/>
      <c r="H372" s="441"/>
      <c r="I372" s="136"/>
      <c r="J372" s="442"/>
      <c r="K372" s="385" t="s">
        <v>3003</v>
      </c>
      <c r="L372" s="386" t="s">
        <v>2768</v>
      </c>
      <c r="M372" s="387">
        <v>25</v>
      </c>
      <c r="N372" s="38"/>
      <c r="O372" s="113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</row>
    <row r="373" spans="1:35" x14ac:dyDescent="0.2">
      <c r="A373" s="439" t="s">
        <v>363</v>
      </c>
      <c r="B373" s="135"/>
      <c r="C373" s="135"/>
      <c r="D373" s="135"/>
      <c r="E373" s="135"/>
      <c r="F373" s="135"/>
      <c r="G373" s="136"/>
      <c r="H373" s="441"/>
      <c r="I373" s="136"/>
      <c r="J373" s="442"/>
      <c r="K373" s="385" t="s">
        <v>3004</v>
      </c>
      <c r="L373" s="386" t="s">
        <v>2725</v>
      </c>
      <c r="M373" s="387">
        <v>12.5</v>
      </c>
      <c r="N373" s="38"/>
      <c r="O373" s="413" t="s">
        <v>2648</v>
      </c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</row>
    <row r="374" spans="1:35" x14ac:dyDescent="0.2">
      <c r="A374" s="439" t="s">
        <v>363</v>
      </c>
      <c r="B374" s="135"/>
      <c r="C374" s="135"/>
      <c r="D374" s="135"/>
      <c r="E374" s="135"/>
      <c r="F374" s="135"/>
      <c r="G374" s="136"/>
      <c r="H374" s="441"/>
      <c r="I374" s="136"/>
      <c r="J374" s="442"/>
      <c r="K374" s="385" t="s">
        <v>3005</v>
      </c>
      <c r="L374" s="386" t="s">
        <v>2725</v>
      </c>
      <c r="M374" s="387">
        <v>25</v>
      </c>
      <c r="N374" s="38"/>
      <c r="O374" s="413" t="s">
        <v>2648</v>
      </c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</row>
    <row r="375" spans="1:35" x14ac:dyDescent="0.2">
      <c r="A375" s="439" t="s">
        <v>363</v>
      </c>
      <c r="B375" s="135"/>
      <c r="C375" s="135"/>
      <c r="D375" s="135"/>
      <c r="E375" s="135"/>
      <c r="F375" s="135"/>
      <c r="G375" s="136"/>
      <c r="H375" s="441"/>
      <c r="I375" s="136"/>
      <c r="J375" s="442"/>
      <c r="K375" s="383" t="s">
        <v>3006</v>
      </c>
      <c r="L375" s="384" t="s">
        <v>2605</v>
      </c>
      <c r="M375" s="38"/>
      <c r="N375" s="38"/>
      <c r="O375" s="113" t="s">
        <v>2648</v>
      </c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</row>
    <row r="376" spans="1:35" x14ac:dyDescent="0.2">
      <c r="A376" s="439" t="s">
        <v>363</v>
      </c>
      <c r="B376" s="135"/>
      <c r="C376" s="135"/>
      <c r="D376" s="135"/>
      <c r="E376" s="135"/>
      <c r="F376" s="135"/>
      <c r="G376" s="136"/>
      <c r="H376" s="441"/>
      <c r="I376" s="136"/>
      <c r="J376" s="442"/>
      <c r="K376" s="383" t="s">
        <v>3007</v>
      </c>
      <c r="L376" s="384" t="s">
        <v>2725</v>
      </c>
      <c r="M376" s="38"/>
      <c r="N376" s="38"/>
      <c r="O376" s="443" t="s">
        <v>3008</v>
      </c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</row>
    <row r="377" spans="1:35" x14ac:dyDescent="0.2">
      <c r="A377" s="439" t="s">
        <v>363</v>
      </c>
      <c r="B377" s="135"/>
      <c r="C377" s="135"/>
      <c r="D377" s="135"/>
      <c r="E377" s="135"/>
      <c r="F377" s="135"/>
      <c r="G377" s="136"/>
      <c r="H377" s="441"/>
      <c r="I377" s="136"/>
      <c r="J377" s="442"/>
      <c r="K377" s="383" t="s">
        <v>3009</v>
      </c>
      <c r="L377" s="384" t="s">
        <v>2605</v>
      </c>
      <c r="M377" s="38"/>
      <c r="N377" s="38"/>
      <c r="O377" s="113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</row>
    <row r="378" spans="1:35" x14ac:dyDescent="0.2">
      <c r="A378" s="439" t="s">
        <v>363</v>
      </c>
      <c r="B378" s="135"/>
      <c r="C378" s="135"/>
      <c r="D378" s="135"/>
      <c r="E378" s="135"/>
      <c r="F378" s="135"/>
      <c r="G378" s="136"/>
      <c r="H378" s="441"/>
      <c r="I378" s="136"/>
      <c r="J378" s="442"/>
      <c r="K378" s="383" t="s">
        <v>3010</v>
      </c>
      <c r="L378" s="384" t="s">
        <v>2605</v>
      </c>
      <c r="M378" s="38"/>
      <c r="N378" s="38"/>
      <c r="O378" s="113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</row>
    <row r="379" spans="1:35" x14ac:dyDescent="0.2">
      <c r="A379" s="439" t="s">
        <v>363</v>
      </c>
      <c r="B379" s="135"/>
      <c r="C379" s="135"/>
      <c r="D379" s="135"/>
      <c r="E379" s="135"/>
      <c r="F379" s="135"/>
      <c r="G379" s="136"/>
      <c r="H379" s="441"/>
      <c r="I379" s="136"/>
      <c r="J379" s="442"/>
      <c r="K379" s="383" t="s">
        <v>3011</v>
      </c>
      <c r="L379" s="384" t="s">
        <v>2605</v>
      </c>
      <c r="M379" s="38"/>
      <c r="N379" s="38"/>
      <c r="O379" s="113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</row>
    <row r="380" spans="1:35" x14ac:dyDescent="0.2">
      <c r="A380" s="439" t="s">
        <v>363</v>
      </c>
      <c r="B380" s="135"/>
      <c r="C380" s="135"/>
      <c r="D380" s="135"/>
      <c r="E380" s="135"/>
      <c r="F380" s="135"/>
      <c r="G380" s="136"/>
      <c r="H380" s="441"/>
      <c r="I380" s="136"/>
      <c r="J380" s="442"/>
      <c r="K380" s="383" t="s">
        <v>3012</v>
      </c>
      <c r="L380" s="384" t="s">
        <v>2605</v>
      </c>
      <c r="M380" s="38"/>
      <c r="N380" s="38"/>
      <c r="O380" s="113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</row>
    <row r="381" spans="1:35" x14ac:dyDescent="0.2">
      <c r="A381" s="439" t="s">
        <v>363</v>
      </c>
      <c r="B381" s="135"/>
      <c r="C381" s="135"/>
      <c r="D381" s="135"/>
      <c r="E381" s="135"/>
      <c r="F381" s="135"/>
      <c r="G381" s="136"/>
      <c r="H381" s="441"/>
      <c r="I381" s="136"/>
      <c r="J381" s="442"/>
      <c r="K381" s="383" t="s">
        <v>3013</v>
      </c>
      <c r="L381" s="384" t="s">
        <v>2605</v>
      </c>
      <c r="M381" s="38"/>
      <c r="N381" s="38"/>
      <c r="O381" s="113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</row>
    <row r="382" spans="1:35" x14ac:dyDescent="0.2">
      <c r="A382" s="439" t="s">
        <v>363</v>
      </c>
      <c r="B382" s="135"/>
      <c r="C382" s="135"/>
      <c r="D382" s="135"/>
      <c r="E382" s="135"/>
      <c r="F382" s="135"/>
      <c r="G382" s="136"/>
      <c r="H382" s="441"/>
      <c r="I382" s="136"/>
      <c r="J382" s="442"/>
      <c r="K382" s="383" t="s">
        <v>3014</v>
      </c>
      <c r="L382" s="384" t="s">
        <v>2605</v>
      </c>
      <c r="M382" s="38"/>
      <c r="N382" s="38"/>
      <c r="O382" s="113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</row>
    <row r="383" spans="1:35" x14ac:dyDescent="0.2">
      <c r="A383" s="439" t="s">
        <v>363</v>
      </c>
      <c r="B383" s="135"/>
      <c r="C383" s="135"/>
      <c r="D383" s="135"/>
      <c r="E383" s="135"/>
      <c r="F383" s="135"/>
      <c r="G383" s="136"/>
      <c r="H383" s="441"/>
      <c r="I383" s="136"/>
      <c r="J383" s="442"/>
      <c r="K383" s="383" t="s">
        <v>3015</v>
      </c>
      <c r="L383" s="384" t="s">
        <v>2605</v>
      </c>
      <c r="M383" s="38"/>
      <c r="N383" s="38"/>
      <c r="O383" s="113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</row>
    <row r="384" spans="1:35" x14ac:dyDescent="0.2">
      <c r="A384" s="439" t="s">
        <v>363</v>
      </c>
      <c r="B384" s="135"/>
      <c r="C384" s="135"/>
      <c r="D384" s="135"/>
      <c r="E384" s="135"/>
      <c r="F384" s="135"/>
      <c r="G384" s="136"/>
      <c r="H384" s="441"/>
      <c r="I384" s="136"/>
      <c r="J384" s="442"/>
      <c r="K384" s="383" t="s">
        <v>3016</v>
      </c>
      <c r="L384" s="384" t="s">
        <v>2605</v>
      </c>
      <c r="M384" s="38"/>
      <c r="N384" s="38"/>
      <c r="O384" s="113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</row>
    <row r="385" spans="1:35" x14ac:dyDescent="0.2">
      <c r="A385" s="439" t="s">
        <v>363</v>
      </c>
      <c r="B385" s="135"/>
      <c r="C385" s="135"/>
      <c r="D385" s="135"/>
      <c r="E385" s="135"/>
      <c r="F385" s="135"/>
      <c r="G385" s="136"/>
      <c r="H385" s="441"/>
      <c r="I385" s="136"/>
      <c r="J385" s="442"/>
      <c r="K385" s="383" t="s">
        <v>3017</v>
      </c>
      <c r="L385" s="384" t="s">
        <v>2605</v>
      </c>
      <c r="M385" s="38"/>
      <c r="N385" s="38"/>
      <c r="O385" s="113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</row>
    <row r="386" spans="1:35" x14ac:dyDescent="0.2">
      <c r="A386" s="439" t="s">
        <v>363</v>
      </c>
      <c r="B386" s="135"/>
      <c r="C386" s="135"/>
      <c r="D386" s="135"/>
      <c r="E386" s="135"/>
      <c r="F386" s="135"/>
      <c r="G386" s="136"/>
      <c r="H386" s="441"/>
      <c r="I386" s="136"/>
      <c r="J386" s="442"/>
      <c r="K386" s="383" t="s">
        <v>3018</v>
      </c>
      <c r="L386" s="384" t="s">
        <v>2605</v>
      </c>
      <c r="M386" s="38"/>
      <c r="N386" s="38"/>
      <c r="O386" s="113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</row>
    <row r="387" spans="1:35" x14ac:dyDescent="0.2">
      <c r="A387" s="439" t="s">
        <v>363</v>
      </c>
      <c r="B387" s="135"/>
      <c r="C387" s="135"/>
      <c r="D387" s="135"/>
      <c r="E387" s="135"/>
      <c r="F387" s="135"/>
      <c r="G387" s="136"/>
      <c r="H387" s="441"/>
      <c r="I387" s="136"/>
      <c r="J387" s="442"/>
      <c r="K387" s="383" t="s">
        <v>3019</v>
      </c>
      <c r="L387" s="384" t="s">
        <v>2605</v>
      </c>
      <c r="M387" s="38"/>
      <c r="N387" s="38"/>
      <c r="O387" s="113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</row>
    <row r="388" spans="1:35" x14ac:dyDescent="0.2">
      <c r="A388" s="439" t="s">
        <v>363</v>
      </c>
      <c r="B388" s="135"/>
      <c r="C388" s="135"/>
      <c r="D388" s="135"/>
      <c r="E388" s="135"/>
      <c r="F388" s="135"/>
      <c r="G388" s="136"/>
      <c r="H388" s="441"/>
      <c r="I388" s="136"/>
      <c r="J388" s="442"/>
      <c r="K388" s="383" t="s">
        <v>3020</v>
      </c>
      <c r="L388" s="384" t="s">
        <v>2605</v>
      </c>
      <c r="M388" s="38"/>
      <c r="N388" s="38"/>
      <c r="O388" s="113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</row>
    <row r="389" spans="1:35" x14ac:dyDescent="0.2">
      <c r="A389" s="439" t="s">
        <v>363</v>
      </c>
      <c r="B389" s="135"/>
      <c r="C389" s="135"/>
      <c r="D389" s="135"/>
      <c r="E389" s="135"/>
      <c r="F389" s="135"/>
      <c r="G389" s="136"/>
      <c r="H389" s="441"/>
      <c r="I389" s="136"/>
      <c r="J389" s="442"/>
      <c r="K389" s="383" t="s">
        <v>3021</v>
      </c>
      <c r="L389" s="384" t="s">
        <v>2605</v>
      </c>
      <c r="M389" s="38"/>
      <c r="N389" s="38"/>
      <c r="O389" s="113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</row>
    <row r="390" spans="1:35" x14ac:dyDescent="0.2">
      <c r="A390" s="439" t="s">
        <v>363</v>
      </c>
      <c r="B390" s="135"/>
      <c r="C390" s="135"/>
      <c r="D390" s="135"/>
      <c r="E390" s="135"/>
      <c r="F390" s="135"/>
      <c r="G390" s="136"/>
      <c r="H390" s="441"/>
      <c r="I390" s="136"/>
      <c r="J390" s="442"/>
      <c r="K390" s="383" t="s">
        <v>3022</v>
      </c>
      <c r="L390" s="384" t="s">
        <v>2605</v>
      </c>
      <c r="M390" s="38"/>
      <c r="N390" s="38"/>
      <c r="O390" s="113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</row>
    <row r="391" spans="1:35" x14ac:dyDescent="0.2">
      <c r="A391" s="439" t="s">
        <v>363</v>
      </c>
      <c r="B391" s="135"/>
      <c r="C391" s="135"/>
      <c r="D391" s="135"/>
      <c r="E391" s="135"/>
      <c r="F391" s="135"/>
      <c r="G391" s="136"/>
      <c r="H391" s="441"/>
      <c r="I391" s="136"/>
      <c r="J391" s="442"/>
      <c r="K391" s="383" t="s">
        <v>3023</v>
      </c>
      <c r="L391" s="384" t="s">
        <v>2605</v>
      </c>
      <c r="M391" s="38"/>
      <c r="N391" s="38"/>
      <c r="O391" s="113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</row>
    <row r="392" spans="1:35" x14ac:dyDescent="0.2">
      <c r="A392" s="439" t="s">
        <v>363</v>
      </c>
      <c r="B392" s="135"/>
      <c r="C392" s="135"/>
      <c r="D392" s="135"/>
      <c r="E392" s="135"/>
      <c r="F392" s="135"/>
      <c r="G392" s="136"/>
      <c r="H392" s="441"/>
      <c r="I392" s="136"/>
      <c r="J392" s="442"/>
      <c r="K392" s="383" t="s">
        <v>3024</v>
      </c>
      <c r="L392" s="384" t="s">
        <v>2605</v>
      </c>
      <c r="M392" s="38"/>
      <c r="N392" s="38"/>
      <c r="O392" s="113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</row>
    <row r="393" spans="1:35" x14ac:dyDescent="0.2">
      <c r="A393" s="439" t="s">
        <v>363</v>
      </c>
      <c r="B393" s="135"/>
      <c r="C393" s="135"/>
      <c r="D393" s="135"/>
      <c r="E393" s="135"/>
      <c r="F393" s="135"/>
      <c r="G393" s="136"/>
      <c r="H393" s="441"/>
      <c r="I393" s="136"/>
      <c r="J393" s="442"/>
      <c r="K393" s="383" t="s">
        <v>3025</v>
      </c>
      <c r="L393" s="384" t="s">
        <v>2605</v>
      </c>
      <c r="M393" s="38"/>
      <c r="N393" s="38"/>
      <c r="O393" s="113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</row>
    <row r="394" spans="1:35" x14ac:dyDescent="0.2">
      <c r="A394" s="439" t="s">
        <v>363</v>
      </c>
      <c r="B394" s="135"/>
      <c r="C394" s="135"/>
      <c r="D394" s="135"/>
      <c r="E394" s="135"/>
      <c r="F394" s="135"/>
      <c r="G394" s="136"/>
      <c r="H394" s="441"/>
      <c r="I394" s="136"/>
      <c r="J394" s="442"/>
      <c r="K394" s="383" t="s">
        <v>3026</v>
      </c>
      <c r="L394" s="384" t="s">
        <v>2605</v>
      </c>
      <c r="M394" s="38"/>
      <c r="N394" s="38"/>
      <c r="O394" s="113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</row>
    <row r="395" spans="1:35" x14ac:dyDescent="0.2">
      <c r="A395" s="439" t="s">
        <v>363</v>
      </c>
      <c r="B395" s="135"/>
      <c r="C395" s="135"/>
      <c r="D395" s="135"/>
      <c r="E395" s="135"/>
      <c r="F395" s="135"/>
      <c r="G395" s="136"/>
      <c r="H395" s="441"/>
      <c r="I395" s="136"/>
      <c r="J395" s="442"/>
      <c r="K395" s="383" t="s">
        <v>3027</v>
      </c>
      <c r="L395" s="384" t="s">
        <v>2605</v>
      </c>
      <c r="M395" s="38"/>
      <c r="N395" s="38"/>
      <c r="O395" s="113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</row>
    <row r="396" spans="1:35" x14ac:dyDescent="0.2">
      <c r="A396" s="439" t="s">
        <v>363</v>
      </c>
      <c r="B396" s="135"/>
      <c r="C396" s="135"/>
      <c r="D396" s="135"/>
      <c r="E396" s="135"/>
      <c r="F396" s="135"/>
      <c r="G396" s="136"/>
      <c r="H396" s="441"/>
      <c r="I396" s="136"/>
      <c r="J396" s="442"/>
      <c r="K396" s="383" t="s">
        <v>3028</v>
      </c>
      <c r="L396" s="384" t="s">
        <v>2605</v>
      </c>
      <c r="M396" s="38"/>
      <c r="N396" s="38"/>
      <c r="O396" s="113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</row>
    <row r="397" spans="1:35" x14ac:dyDescent="0.2">
      <c r="A397" s="439" t="s">
        <v>363</v>
      </c>
      <c r="B397" s="135"/>
      <c r="C397" s="135"/>
      <c r="D397" s="135"/>
      <c r="E397" s="135"/>
      <c r="F397" s="135"/>
      <c r="G397" s="136"/>
      <c r="H397" s="441"/>
      <c r="I397" s="136"/>
      <c r="J397" s="442"/>
      <c r="K397" s="383" t="s">
        <v>3029</v>
      </c>
      <c r="L397" s="384" t="s">
        <v>2605</v>
      </c>
      <c r="M397" s="38"/>
      <c r="N397" s="38"/>
      <c r="O397" s="113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</row>
    <row r="398" spans="1:35" x14ac:dyDescent="0.2">
      <c r="A398" s="439" t="s">
        <v>363</v>
      </c>
      <c r="B398" s="135"/>
      <c r="C398" s="135"/>
      <c r="D398" s="135"/>
      <c r="E398" s="135"/>
      <c r="F398" s="135"/>
      <c r="G398" s="136"/>
      <c r="H398" s="441"/>
      <c r="I398" s="136"/>
      <c r="J398" s="442"/>
      <c r="K398" s="383" t="s">
        <v>3030</v>
      </c>
      <c r="L398" s="384" t="s">
        <v>2605</v>
      </c>
      <c r="M398" s="38"/>
      <c r="N398" s="38"/>
      <c r="O398" s="113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</row>
    <row r="399" spans="1:35" x14ac:dyDescent="0.2">
      <c r="A399" s="439" t="s">
        <v>363</v>
      </c>
      <c r="B399" s="135"/>
      <c r="C399" s="135"/>
      <c r="D399" s="135"/>
      <c r="E399" s="135"/>
      <c r="F399" s="135"/>
      <c r="G399" s="136"/>
      <c r="H399" s="441"/>
      <c r="I399" s="136"/>
      <c r="J399" s="442"/>
      <c r="K399" s="383" t="s">
        <v>3031</v>
      </c>
      <c r="L399" s="384" t="s">
        <v>2605</v>
      </c>
      <c r="M399" s="38"/>
      <c r="N399" s="38"/>
      <c r="O399" s="113" t="s">
        <v>2625</v>
      </c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</row>
    <row r="400" spans="1:35" x14ac:dyDescent="0.2">
      <c r="A400" s="439" t="s">
        <v>363</v>
      </c>
      <c r="B400" s="135"/>
      <c r="C400" s="135"/>
      <c r="D400" s="135"/>
      <c r="E400" s="135"/>
      <c r="F400" s="135"/>
      <c r="G400" s="136"/>
      <c r="H400" s="441"/>
      <c r="I400" s="136"/>
      <c r="J400" s="442"/>
      <c r="K400" s="383" t="s">
        <v>3032</v>
      </c>
      <c r="L400" s="384" t="s">
        <v>2611</v>
      </c>
      <c r="M400" s="38"/>
      <c r="N400" s="38"/>
      <c r="O400" s="113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</row>
    <row r="401" spans="1:35" x14ac:dyDescent="0.2">
      <c r="A401" s="439" t="s">
        <v>363</v>
      </c>
      <c r="B401" s="135"/>
      <c r="C401" s="135"/>
      <c r="D401" s="135"/>
      <c r="E401" s="135"/>
      <c r="F401" s="135"/>
      <c r="G401" s="136"/>
      <c r="H401" s="441"/>
      <c r="I401" s="136"/>
      <c r="J401" s="442"/>
      <c r="K401" s="385" t="s">
        <v>3033</v>
      </c>
      <c r="L401" s="386" t="s">
        <v>2725</v>
      </c>
      <c r="M401" s="387"/>
      <c r="N401" s="387"/>
      <c r="O401" s="413" t="s">
        <v>3034</v>
      </c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</row>
    <row r="402" spans="1:35" x14ac:dyDescent="0.2">
      <c r="A402" s="439" t="s">
        <v>363</v>
      </c>
      <c r="B402" s="135"/>
      <c r="C402" s="135"/>
      <c r="D402" s="135"/>
      <c r="E402" s="135"/>
      <c r="F402" s="135"/>
      <c r="G402" s="136"/>
      <c r="H402" s="441"/>
      <c r="I402" s="136"/>
      <c r="J402" s="442"/>
      <c r="K402" s="383" t="s">
        <v>3035</v>
      </c>
      <c r="L402" s="384" t="s">
        <v>2603</v>
      </c>
      <c r="M402" s="38"/>
      <c r="N402" s="38"/>
      <c r="O402" s="113" t="s">
        <v>2732</v>
      </c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</row>
    <row r="403" spans="1:35" x14ac:dyDescent="0.2">
      <c r="A403" s="439" t="s">
        <v>363</v>
      </c>
      <c r="B403" s="135"/>
      <c r="C403" s="135"/>
      <c r="D403" s="135"/>
      <c r="E403" s="135"/>
      <c r="F403" s="135"/>
      <c r="G403" s="136"/>
      <c r="H403" s="441"/>
      <c r="I403" s="136"/>
      <c r="J403" s="442"/>
      <c r="K403" s="383" t="s">
        <v>3036</v>
      </c>
      <c r="L403" s="384" t="s">
        <v>2603</v>
      </c>
      <c r="M403" s="38"/>
      <c r="N403" s="38"/>
      <c r="O403" s="113" t="s">
        <v>2732</v>
      </c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</row>
    <row r="404" spans="1:35" x14ac:dyDescent="0.2">
      <c r="A404" s="439" t="s">
        <v>363</v>
      </c>
      <c r="B404" s="135"/>
      <c r="C404" s="135"/>
      <c r="D404" s="135"/>
      <c r="E404" s="135"/>
      <c r="F404" s="135"/>
      <c r="G404" s="136"/>
      <c r="H404" s="441"/>
      <c r="I404" s="136"/>
      <c r="J404" s="442"/>
      <c r="K404" s="383" t="s">
        <v>3037</v>
      </c>
      <c r="L404" s="384" t="s">
        <v>2603</v>
      </c>
      <c r="M404" s="38"/>
      <c r="N404" s="38"/>
      <c r="O404" s="113" t="s">
        <v>2732</v>
      </c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</row>
    <row r="405" spans="1:35" x14ac:dyDescent="0.2">
      <c r="A405" s="439" t="s">
        <v>363</v>
      </c>
      <c r="B405" s="135"/>
      <c r="C405" s="135"/>
      <c r="D405" s="135"/>
      <c r="E405" s="135"/>
      <c r="F405" s="135"/>
      <c r="G405" s="136"/>
      <c r="H405" s="441"/>
      <c r="I405" s="136"/>
      <c r="J405" s="442"/>
      <c r="K405" s="383" t="s">
        <v>3038</v>
      </c>
      <c r="L405" s="384" t="s">
        <v>2603</v>
      </c>
      <c r="M405" s="38"/>
      <c r="N405" s="38"/>
      <c r="O405" s="113" t="s">
        <v>2732</v>
      </c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</row>
    <row r="406" spans="1:35" x14ac:dyDescent="0.2">
      <c r="A406" s="439" t="s">
        <v>363</v>
      </c>
      <c r="B406" s="135"/>
      <c r="C406" s="135"/>
      <c r="D406" s="135"/>
      <c r="E406" s="135"/>
      <c r="F406" s="135"/>
      <c r="G406" s="136"/>
      <c r="H406" s="441"/>
      <c r="I406" s="136"/>
      <c r="J406" s="442"/>
      <c r="K406" s="383" t="s">
        <v>3039</v>
      </c>
      <c r="L406" s="384" t="s">
        <v>2603</v>
      </c>
      <c r="M406" s="38"/>
      <c r="N406" s="38"/>
      <c r="O406" s="113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</row>
    <row r="407" spans="1:35" x14ac:dyDescent="0.2">
      <c r="A407" s="439" t="s">
        <v>363</v>
      </c>
      <c r="B407" s="135"/>
      <c r="C407" s="135"/>
      <c r="D407" s="135"/>
      <c r="E407" s="135"/>
      <c r="F407" s="135"/>
      <c r="G407" s="136"/>
      <c r="H407" s="441"/>
      <c r="I407" s="136"/>
      <c r="J407" s="442"/>
      <c r="K407" s="385" t="s">
        <v>3040</v>
      </c>
      <c r="L407" s="386" t="s">
        <v>2725</v>
      </c>
      <c r="M407" s="387">
        <v>25</v>
      </c>
      <c r="N407" s="387"/>
      <c r="O407" s="413" t="s">
        <v>2648</v>
      </c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</row>
    <row r="408" spans="1:35" x14ac:dyDescent="0.2">
      <c r="A408" s="439" t="s">
        <v>363</v>
      </c>
      <c r="B408" s="135"/>
      <c r="C408" s="135"/>
      <c r="D408" s="135"/>
      <c r="E408" s="135"/>
      <c r="F408" s="135"/>
      <c r="G408" s="136"/>
      <c r="H408" s="441"/>
      <c r="I408" s="136"/>
      <c r="J408" s="442"/>
      <c r="K408" s="385" t="s">
        <v>3041</v>
      </c>
      <c r="L408" s="386" t="s">
        <v>2725</v>
      </c>
      <c r="M408" s="387">
        <v>27.4</v>
      </c>
      <c r="N408" s="387"/>
      <c r="O408" s="443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</row>
    <row r="409" spans="1:35" x14ac:dyDescent="0.2">
      <c r="A409" s="439" t="s">
        <v>363</v>
      </c>
      <c r="B409" s="135"/>
      <c r="C409" s="135"/>
      <c r="D409" s="135"/>
      <c r="E409" s="135"/>
      <c r="F409" s="135"/>
      <c r="G409" s="136"/>
      <c r="H409" s="441"/>
      <c r="I409" s="136"/>
      <c r="J409" s="442"/>
      <c r="K409" s="383" t="s">
        <v>3042</v>
      </c>
      <c r="L409" s="384" t="s">
        <v>2605</v>
      </c>
      <c r="M409" s="38"/>
      <c r="N409" s="38"/>
      <c r="O409" s="113" t="s">
        <v>2732</v>
      </c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</row>
    <row r="410" spans="1:35" x14ac:dyDescent="0.2">
      <c r="A410" s="439" t="s">
        <v>363</v>
      </c>
      <c r="B410" s="135"/>
      <c r="C410" s="135"/>
      <c r="D410" s="135"/>
      <c r="E410" s="135"/>
      <c r="F410" s="135"/>
      <c r="G410" s="136"/>
      <c r="H410" s="441"/>
      <c r="I410" s="136"/>
      <c r="J410" s="442"/>
      <c r="K410" s="383" t="s">
        <v>3043</v>
      </c>
      <c r="L410" s="384" t="s">
        <v>2605</v>
      </c>
      <c r="M410" s="38"/>
      <c r="N410" s="38"/>
      <c r="O410" s="113" t="s">
        <v>3044</v>
      </c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</row>
    <row r="411" spans="1:35" x14ac:dyDescent="0.2">
      <c r="A411" s="439" t="s">
        <v>363</v>
      </c>
      <c r="B411" s="135"/>
      <c r="C411" s="135"/>
      <c r="D411" s="135"/>
      <c r="E411" s="135"/>
      <c r="F411" s="135"/>
      <c r="G411" s="136"/>
      <c r="H411" s="441"/>
      <c r="I411" s="136"/>
      <c r="J411" s="442"/>
      <c r="K411" s="383" t="s">
        <v>3045</v>
      </c>
      <c r="L411" s="384" t="s">
        <v>2605</v>
      </c>
      <c r="M411" s="38"/>
      <c r="N411" s="38"/>
      <c r="O411" s="113" t="s">
        <v>3008</v>
      </c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</row>
    <row r="412" spans="1:35" x14ac:dyDescent="0.2">
      <c r="A412" s="439" t="s">
        <v>363</v>
      </c>
      <c r="B412" s="135"/>
      <c r="C412" s="135"/>
      <c r="D412" s="135"/>
      <c r="E412" s="135"/>
      <c r="F412" s="135"/>
      <c r="G412" s="136"/>
      <c r="H412" s="441"/>
      <c r="I412" s="136"/>
      <c r="J412" s="442"/>
      <c r="K412" s="383" t="s">
        <v>3046</v>
      </c>
      <c r="L412" s="384" t="s">
        <v>2605</v>
      </c>
      <c r="M412" s="38"/>
      <c r="N412" s="38"/>
      <c r="O412" s="113" t="s">
        <v>2732</v>
      </c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</row>
    <row r="413" spans="1:35" x14ac:dyDescent="0.2">
      <c r="A413" s="439" t="s">
        <v>363</v>
      </c>
      <c r="B413" s="135"/>
      <c r="C413" s="135"/>
      <c r="D413" s="135"/>
      <c r="E413" s="135"/>
      <c r="F413" s="135"/>
      <c r="G413" s="136"/>
      <c r="H413" s="441"/>
      <c r="I413" s="136"/>
      <c r="J413" s="442"/>
      <c r="K413" s="383" t="s">
        <v>3047</v>
      </c>
      <c r="L413" s="384" t="s">
        <v>2605</v>
      </c>
      <c r="M413" s="38"/>
      <c r="N413" s="38"/>
      <c r="O413" s="113" t="s">
        <v>2732</v>
      </c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</row>
    <row r="414" spans="1:35" x14ac:dyDescent="0.2">
      <c r="A414" s="439" t="s">
        <v>363</v>
      </c>
      <c r="B414" s="135"/>
      <c r="C414" s="135"/>
      <c r="D414" s="135"/>
      <c r="E414" s="135"/>
      <c r="F414" s="135"/>
      <c r="G414" s="136"/>
      <c r="H414" s="441"/>
      <c r="I414" s="136"/>
      <c r="J414" s="442"/>
      <c r="K414" s="385" t="s">
        <v>3048</v>
      </c>
      <c r="L414" s="386" t="s">
        <v>2725</v>
      </c>
      <c r="M414" s="387">
        <v>25</v>
      </c>
      <c r="N414" s="38"/>
      <c r="O414" s="413" t="s">
        <v>2648</v>
      </c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</row>
    <row r="415" spans="1:35" x14ac:dyDescent="0.2">
      <c r="A415" s="439" t="s">
        <v>363</v>
      </c>
      <c r="B415" s="135"/>
      <c r="C415" s="135"/>
      <c r="D415" s="135"/>
      <c r="E415" s="135"/>
      <c r="F415" s="135"/>
      <c r="G415" s="136"/>
      <c r="H415" s="441"/>
      <c r="I415" s="136"/>
      <c r="J415" s="442"/>
      <c r="K415" s="385" t="s">
        <v>3049</v>
      </c>
      <c r="L415" s="386" t="s">
        <v>2725</v>
      </c>
      <c r="M415" s="387">
        <v>25</v>
      </c>
      <c r="N415" s="38"/>
      <c r="O415" s="113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</row>
    <row r="416" spans="1:35" x14ac:dyDescent="0.2">
      <c r="A416" s="439" t="s">
        <v>363</v>
      </c>
      <c r="B416" s="135"/>
      <c r="C416" s="135"/>
      <c r="D416" s="135"/>
      <c r="E416" s="135"/>
      <c r="F416" s="135"/>
      <c r="G416" s="136"/>
      <c r="H416" s="441"/>
      <c r="I416" s="136"/>
      <c r="J416" s="442"/>
      <c r="K416" s="383" t="s">
        <v>3050</v>
      </c>
      <c r="L416" s="384" t="s">
        <v>2607</v>
      </c>
      <c r="M416" s="38"/>
      <c r="N416" s="38"/>
      <c r="O416" s="113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</row>
    <row r="417" spans="1:35" x14ac:dyDescent="0.2">
      <c r="A417" s="439" t="s">
        <v>363</v>
      </c>
      <c r="B417" s="135"/>
      <c r="C417" s="135"/>
      <c r="D417" s="135"/>
      <c r="E417" s="135"/>
      <c r="F417" s="135"/>
      <c r="G417" s="136"/>
      <c r="H417" s="441"/>
      <c r="I417" s="136"/>
      <c r="J417" s="442"/>
      <c r="K417" s="385" t="s">
        <v>3051</v>
      </c>
      <c r="L417" s="386" t="s">
        <v>2725</v>
      </c>
      <c r="M417" s="387">
        <v>25</v>
      </c>
      <c r="N417" s="38"/>
      <c r="O417" s="413" t="s">
        <v>2648</v>
      </c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</row>
    <row r="418" spans="1:35" x14ac:dyDescent="0.2">
      <c r="A418" s="439" t="s">
        <v>363</v>
      </c>
      <c r="B418" s="135"/>
      <c r="C418" s="135"/>
      <c r="D418" s="135"/>
      <c r="E418" s="135"/>
      <c r="F418" s="135"/>
      <c r="G418" s="136"/>
      <c r="H418" s="441"/>
      <c r="I418" s="136"/>
      <c r="J418" s="442"/>
      <c r="K418" s="383" t="s">
        <v>3052</v>
      </c>
      <c r="L418" s="384" t="s">
        <v>2605</v>
      </c>
      <c r="M418" s="38"/>
      <c r="N418" s="38"/>
      <c r="O418" s="113" t="s">
        <v>2732</v>
      </c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</row>
    <row r="419" spans="1:35" x14ac:dyDescent="0.2">
      <c r="A419" s="439" t="s">
        <v>363</v>
      </c>
      <c r="B419" s="135"/>
      <c r="C419" s="135"/>
      <c r="D419" s="135"/>
      <c r="E419" s="135"/>
      <c r="F419" s="135"/>
      <c r="G419" s="136"/>
      <c r="H419" s="441"/>
      <c r="I419" s="136"/>
      <c r="J419" s="442"/>
      <c r="K419" s="383" t="s">
        <v>3053</v>
      </c>
      <c r="L419" s="384" t="s">
        <v>2601</v>
      </c>
      <c r="M419" s="38"/>
      <c r="N419" s="38"/>
      <c r="O419" s="113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</row>
    <row r="420" spans="1:35" x14ac:dyDescent="0.2">
      <c r="A420" s="439" t="s">
        <v>363</v>
      </c>
      <c r="B420" s="135"/>
      <c r="C420" s="135"/>
      <c r="D420" s="135"/>
      <c r="E420" s="135"/>
      <c r="F420" s="135"/>
      <c r="G420" s="136"/>
      <c r="H420" s="441"/>
      <c r="I420" s="136"/>
      <c r="J420" s="442"/>
      <c r="K420" s="385" t="s">
        <v>3054</v>
      </c>
      <c r="L420" s="386" t="s">
        <v>2725</v>
      </c>
      <c r="M420" s="387">
        <v>25</v>
      </c>
      <c r="N420" s="38"/>
      <c r="O420" s="413" t="s">
        <v>2648</v>
      </c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</row>
    <row r="421" spans="1:35" x14ac:dyDescent="0.2">
      <c r="A421" s="439" t="s">
        <v>363</v>
      </c>
      <c r="B421" s="135"/>
      <c r="C421" s="135"/>
      <c r="D421" s="135"/>
      <c r="E421" s="135"/>
      <c r="F421" s="135"/>
      <c r="G421" s="136"/>
      <c r="H421" s="441"/>
      <c r="I421" s="136"/>
      <c r="J421" s="442"/>
      <c r="K421" s="385" t="s">
        <v>3055</v>
      </c>
      <c r="L421" s="386" t="s">
        <v>2792</v>
      </c>
      <c r="M421" s="387">
        <v>25.2</v>
      </c>
      <c r="N421" s="38"/>
      <c r="O421" s="113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</row>
    <row r="422" spans="1:35" x14ac:dyDescent="0.2">
      <c r="A422" s="439" t="s">
        <v>363</v>
      </c>
      <c r="B422" s="135"/>
      <c r="C422" s="135"/>
      <c r="D422" s="135"/>
      <c r="E422" s="135"/>
      <c r="F422" s="135"/>
      <c r="G422" s="136"/>
      <c r="H422" s="441"/>
      <c r="I422" s="136"/>
      <c r="J422" s="442"/>
      <c r="K422" s="385" t="s">
        <v>3056</v>
      </c>
      <c r="L422" s="386" t="s">
        <v>2725</v>
      </c>
      <c r="M422" s="387">
        <v>25</v>
      </c>
      <c r="N422" s="38"/>
      <c r="O422" s="413" t="s">
        <v>2648</v>
      </c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</row>
    <row r="423" spans="1:35" x14ac:dyDescent="0.2">
      <c r="A423" s="439" t="s">
        <v>363</v>
      </c>
      <c r="B423" s="135"/>
      <c r="C423" s="135"/>
      <c r="D423" s="135"/>
      <c r="E423" s="135"/>
      <c r="F423" s="135"/>
      <c r="G423" s="136"/>
      <c r="H423" s="441"/>
      <c r="I423" s="136"/>
      <c r="J423" s="442"/>
      <c r="K423" s="385" t="s">
        <v>3057</v>
      </c>
      <c r="L423" s="386" t="s">
        <v>2725</v>
      </c>
      <c r="M423" s="387">
        <v>25</v>
      </c>
      <c r="N423" s="38"/>
      <c r="O423" s="413" t="s">
        <v>2648</v>
      </c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</row>
    <row r="424" spans="1:35" x14ac:dyDescent="0.2">
      <c r="A424" s="439" t="s">
        <v>363</v>
      </c>
      <c r="B424" s="135"/>
      <c r="C424" s="135"/>
      <c r="D424" s="135"/>
      <c r="E424" s="135"/>
      <c r="F424" s="135"/>
      <c r="G424" s="136"/>
      <c r="H424" s="441"/>
      <c r="I424" s="136"/>
      <c r="J424" s="442"/>
      <c r="K424" s="385" t="s">
        <v>3058</v>
      </c>
      <c r="L424" s="386" t="s">
        <v>2725</v>
      </c>
      <c r="M424" s="387">
        <v>25</v>
      </c>
      <c r="N424" s="38"/>
      <c r="O424" s="413" t="s">
        <v>2648</v>
      </c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</row>
    <row r="425" spans="1:35" x14ac:dyDescent="0.2">
      <c r="A425" s="439" t="s">
        <v>363</v>
      </c>
      <c r="B425" s="135"/>
      <c r="C425" s="135"/>
      <c r="D425" s="135"/>
      <c r="E425" s="135"/>
      <c r="F425" s="135"/>
      <c r="G425" s="136"/>
      <c r="H425" s="441"/>
      <c r="I425" s="136"/>
      <c r="J425" s="442"/>
      <c r="K425" s="383" t="s">
        <v>3059</v>
      </c>
      <c r="L425" s="384" t="s">
        <v>2607</v>
      </c>
      <c r="M425" s="38"/>
      <c r="N425" s="38"/>
      <c r="O425" s="113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</row>
    <row r="426" spans="1:35" x14ac:dyDescent="0.2">
      <c r="A426" s="439" t="s">
        <v>363</v>
      </c>
      <c r="B426" s="135"/>
      <c r="C426" s="135"/>
      <c r="D426" s="135"/>
      <c r="E426" s="135"/>
      <c r="F426" s="135"/>
      <c r="G426" s="136"/>
      <c r="H426" s="441"/>
      <c r="I426" s="136"/>
      <c r="J426" s="442"/>
      <c r="K426" s="383" t="s">
        <v>3060</v>
      </c>
      <c r="L426" s="384" t="s">
        <v>2605</v>
      </c>
      <c r="M426" s="38"/>
      <c r="N426" s="38"/>
      <c r="O426" s="113" t="s">
        <v>2707</v>
      </c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35" x14ac:dyDescent="0.2">
      <c r="A427" s="439" t="s">
        <v>363</v>
      </c>
      <c r="B427" s="135"/>
      <c r="C427" s="135"/>
      <c r="D427" s="135"/>
      <c r="E427" s="135"/>
      <c r="F427" s="135"/>
      <c r="G427" s="136"/>
      <c r="H427" s="441"/>
      <c r="I427" s="136"/>
      <c r="J427" s="442"/>
      <c r="K427" s="383" t="s">
        <v>3061</v>
      </c>
      <c r="L427" s="384" t="s">
        <v>2605</v>
      </c>
      <c r="M427" s="38"/>
      <c r="N427" s="38"/>
      <c r="O427" s="113" t="s">
        <v>2732</v>
      </c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35" x14ac:dyDescent="0.2">
      <c r="A428" s="439" t="s">
        <v>363</v>
      </c>
      <c r="B428" s="135"/>
      <c r="C428" s="135"/>
      <c r="D428" s="135"/>
      <c r="E428" s="135"/>
      <c r="F428" s="135"/>
      <c r="G428" s="136"/>
      <c r="H428" s="441"/>
      <c r="I428" s="136"/>
      <c r="J428" s="442"/>
      <c r="K428" s="383" t="s">
        <v>3062</v>
      </c>
      <c r="L428" s="384" t="s">
        <v>2605</v>
      </c>
      <c r="M428" s="38"/>
      <c r="N428" s="38"/>
      <c r="O428" s="113" t="s">
        <v>2732</v>
      </c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35" x14ac:dyDescent="0.2">
      <c r="A429" s="439" t="s">
        <v>363</v>
      </c>
      <c r="B429" s="135"/>
      <c r="C429" s="135"/>
      <c r="D429" s="135"/>
      <c r="E429" s="135"/>
      <c r="F429" s="135"/>
      <c r="G429" s="136"/>
      <c r="H429" s="441"/>
      <c r="I429" s="136"/>
      <c r="J429" s="442"/>
      <c r="K429" s="383" t="s">
        <v>3063</v>
      </c>
      <c r="L429" s="384" t="s">
        <v>2605</v>
      </c>
      <c r="M429" s="38"/>
      <c r="N429" s="38"/>
      <c r="O429" s="113" t="s">
        <v>2732</v>
      </c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35" x14ac:dyDescent="0.2">
      <c r="A430" s="439" t="s">
        <v>363</v>
      </c>
      <c r="B430" s="135"/>
      <c r="C430" s="135"/>
      <c r="D430" s="135"/>
      <c r="E430" s="135"/>
      <c r="F430" s="135"/>
      <c r="G430" s="136"/>
      <c r="H430" s="441"/>
      <c r="I430" s="136"/>
      <c r="J430" s="442"/>
      <c r="K430" s="383" t="s">
        <v>3064</v>
      </c>
      <c r="L430" s="384" t="s">
        <v>2605</v>
      </c>
      <c r="M430" s="38"/>
      <c r="N430" s="38"/>
      <c r="O430" s="113" t="s">
        <v>3065</v>
      </c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</row>
    <row r="431" spans="1:35" x14ac:dyDescent="0.2">
      <c r="A431" s="439" t="s">
        <v>363</v>
      </c>
      <c r="B431" s="135"/>
      <c r="C431" s="135"/>
      <c r="D431" s="135"/>
      <c r="E431" s="135"/>
      <c r="F431" s="135"/>
      <c r="G431" s="136"/>
      <c r="H431" s="441"/>
      <c r="I431" s="136"/>
      <c r="J431" s="442"/>
      <c r="K431" s="383" t="s">
        <v>3066</v>
      </c>
      <c r="L431" s="384" t="s">
        <v>2605</v>
      </c>
      <c r="M431" s="38"/>
      <c r="N431" s="38"/>
      <c r="O431" s="113" t="s">
        <v>2732</v>
      </c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</row>
    <row r="432" spans="1:35" x14ac:dyDescent="0.2">
      <c r="A432" s="439" t="s">
        <v>363</v>
      </c>
      <c r="B432" s="135"/>
      <c r="C432" s="135"/>
      <c r="D432" s="135"/>
      <c r="E432" s="135"/>
      <c r="F432" s="135"/>
      <c r="G432" s="136"/>
      <c r="H432" s="441"/>
      <c r="I432" s="136"/>
      <c r="J432" s="442"/>
      <c r="K432" s="383" t="s">
        <v>3067</v>
      </c>
      <c r="L432" s="384" t="s">
        <v>2605</v>
      </c>
      <c r="M432" s="38"/>
      <c r="N432" s="38"/>
      <c r="O432" s="113" t="s">
        <v>2732</v>
      </c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</row>
    <row r="433" spans="1:35" x14ac:dyDescent="0.2">
      <c r="A433" s="439" t="s">
        <v>363</v>
      </c>
      <c r="B433" s="135"/>
      <c r="C433" s="135"/>
      <c r="D433" s="135"/>
      <c r="E433" s="135"/>
      <c r="F433" s="135"/>
      <c r="G433" s="136"/>
      <c r="H433" s="441"/>
      <c r="I433" s="136"/>
      <c r="J433" s="442"/>
      <c r="K433" s="383" t="s">
        <v>3068</v>
      </c>
      <c r="L433" s="384" t="s">
        <v>2605</v>
      </c>
      <c r="M433" s="38"/>
      <c r="N433" s="38"/>
      <c r="O433" s="113" t="s">
        <v>2707</v>
      </c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</row>
    <row r="434" spans="1:35" x14ac:dyDescent="0.2">
      <c r="A434" s="439" t="s">
        <v>363</v>
      </c>
      <c r="B434" s="135"/>
      <c r="C434" s="135"/>
      <c r="D434" s="135"/>
      <c r="E434" s="135"/>
      <c r="F434" s="135"/>
      <c r="G434" s="136"/>
      <c r="H434" s="441"/>
      <c r="I434" s="136"/>
      <c r="J434" s="442"/>
      <c r="K434" s="383" t="s">
        <v>3069</v>
      </c>
      <c r="L434" s="384" t="s">
        <v>2605</v>
      </c>
      <c r="M434" s="38"/>
      <c r="N434" s="38"/>
      <c r="O434" s="113" t="s">
        <v>2707</v>
      </c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2">
      <c r="A435" s="439" t="s">
        <v>363</v>
      </c>
      <c r="B435" s="135"/>
      <c r="C435" s="135"/>
      <c r="D435" s="135"/>
      <c r="E435" s="135"/>
      <c r="F435" s="135"/>
      <c r="G435" s="136"/>
      <c r="H435" s="441"/>
      <c r="I435" s="136"/>
      <c r="J435" s="442"/>
      <c r="K435" s="383" t="s">
        <v>3070</v>
      </c>
      <c r="L435" s="384" t="s">
        <v>2605</v>
      </c>
      <c r="M435" s="38"/>
      <c r="N435" s="38"/>
      <c r="O435" s="113" t="s">
        <v>2707</v>
      </c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2">
      <c r="A436" s="439" t="s">
        <v>363</v>
      </c>
      <c r="B436" s="135"/>
      <c r="C436" s="135"/>
      <c r="D436" s="135"/>
      <c r="E436" s="135"/>
      <c r="F436" s="135"/>
      <c r="G436" s="136"/>
      <c r="H436" s="441"/>
      <c r="I436" s="136"/>
      <c r="J436" s="442"/>
      <c r="K436" s="383" t="s">
        <v>3071</v>
      </c>
      <c r="L436" s="384" t="s">
        <v>2605</v>
      </c>
      <c r="M436" s="38"/>
      <c r="N436" s="38"/>
      <c r="O436" s="113" t="s">
        <v>2645</v>
      </c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</row>
    <row r="437" spans="1:35" x14ac:dyDescent="0.2">
      <c r="A437" s="439" t="s">
        <v>363</v>
      </c>
      <c r="B437" s="135"/>
      <c r="C437" s="135"/>
      <c r="D437" s="135"/>
      <c r="E437" s="135"/>
      <c r="F437" s="135"/>
      <c r="G437" s="136"/>
      <c r="H437" s="441"/>
      <c r="I437" s="136"/>
      <c r="J437" s="442"/>
      <c r="K437" s="383" t="s">
        <v>3072</v>
      </c>
      <c r="L437" s="384" t="s">
        <v>2605</v>
      </c>
      <c r="M437" s="38"/>
      <c r="N437" s="38"/>
      <c r="O437" s="113" t="s">
        <v>2732</v>
      </c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</row>
    <row r="438" spans="1:35" x14ac:dyDescent="0.2">
      <c r="A438" s="439" t="s">
        <v>363</v>
      </c>
      <c r="B438" s="135"/>
      <c r="C438" s="135"/>
      <c r="D438" s="135"/>
      <c r="E438" s="135"/>
      <c r="F438" s="135"/>
      <c r="G438" s="136"/>
      <c r="H438" s="441"/>
      <c r="I438" s="136"/>
      <c r="J438" s="442"/>
      <c r="K438" s="383" t="s">
        <v>3073</v>
      </c>
      <c r="L438" s="384" t="s">
        <v>2605</v>
      </c>
      <c r="M438" s="38"/>
      <c r="N438" s="38"/>
      <c r="O438" s="113" t="s">
        <v>2732</v>
      </c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</row>
    <row r="439" spans="1:35" x14ac:dyDescent="0.2">
      <c r="A439" s="439" t="s">
        <v>363</v>
      </c>
      <c r="B439" s="135"/>
      <c r="C439" s="135"/>
      <c r="D439" s="135"/>
      <c r="E439" s="135"/>
      <c r="F439" s="135"/>
      <c r="G439" s="136"/>
      <c r="H439" s="441"/>
      <c r="I439" s="136"/>
      <c r="J439" s="442"/>
      <c r="K439" s="383" t="s">
        <v>3074</v>
      </c>
      <c r="L439" s="384" t="s">
        <v>2605</v>
      </c>
      <c r="M439" s="38"/>
      <c r="N439" s="38"/>
      <c r="O439" s="113" t="s">
        <v>2622</v>
      </c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</row>
    <row r="440" spans="1:35" x14ac:dyDescent="0.2">
      <c r="A440" s="439" t="s">
        <v>363</v>
      </c>
      <c r="B440" s="135"/>
      <c r="C440" s="135"/>
      <c r="D440" s="135"/>
      <c r="E440" s="135"/>
      <c r="F440" s="135"/>
      <c r="G440" s="136"/>
      <c r="H440" s="441"/>
      <c r="I440" s="136"/>
      <c r="J440" s="442"/>
      <c r="K440" s="383" t="s">
        <v>3075</v>
      </c>
      <c r="L440" s="384" t="s">
        <v>2605</v>
      </c>
      <c r="M440" s="38"/>
      <c r="N440" s="38"/>
      <c r="O440" s="113" t="s">
        <v>2692</v>
      </c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</row>
    <row r="441" spans="1:35" x14ac:dyDescent="0.2">
      <c r="A441" s="439" t="s">
        <v>363</v>
      </c>
      <c r="B441" s="135"/>
      <c r="C441" s="135"/>
      <c r="D441" s="135"/>
      <c r="E441" s="135"/>
      <c r="F441" s="135"/>
      <c r="G441" s="136"/>
      <c r="H441" s="441"/>
      <c r="I441" s="136"/>
      <c r="J441" s="442"/>
      <c r="K441" s="383" t="s">
        <v>3076</v>
      </c>
      <c r="L441" s="384" t="s">
        <v>2605</v>
      </c>
      <c r="M441" s="38"/>
      <c r="N441" s="38"/>
      <c r="O441" s="113" t="s">
        <v>2732</v>
      </c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</row>
    <row r="442" spans="1:35" x14ac:dyDescent="0.2">
      <c r="A442" s="439" t="s">
        <v>363</v>
      </c>
      <c r="B442" s="135"/>
      <c r="C442" s="135"/>
      <c r="D442" s="135"/>
      <c r="E442" s="135"/>
      <c r="F442" s="135"/>
      <c r="G442" s="136"/>
      <c r="H442" s="441"/>
      <c r="I442" s="136"/>
      <c r="J442" s="442"/>
      <c r="K442" s="383" t="s">
        <v>3077</v>
      </c>
      <c r="L442" s="384" t="s">
        <v>2605</v>
      </c>
      <c r="M442" s="38"/>
      <c r="N442" s="38"/>
      <c r="O442" s="113" t="s">
        <v>2732</v>
      </c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</row>
    <row r="443" spans="1:35" x14ac:dyDescent="0.2">
      <c r="A443" s="439" t="s">
        <v>363</v>
      </c>
      <c r="B443" s="135"/>
      <c r="C443" s="135"/>
      <c r="D443" s="135"/>
      <c r="E443" s="135"/>
      <c r="F443" s="135"/>
      <c r="G443" s="136"/>
      <c r="H443" s="441"/>
      <c r="I443" s="136"/>
      <c r="J443" s="442"/>
      <c r="K443" s="383" t="s">
        <v>3078</v>
      </c>
      <c r="L443" s="384" t="s">
        <v>2605</v>
      </c>
      <c r="M443" s="38"/>
      <c r="N443" s="38"/>
      <c r="O443" s="113" t="s">
        <v>2707</v>
      </c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</row>
    <row r="444" spans="1:35" x14ac:dyDescent="0.2">
      <c r="A444" s="439" t="s">
        <v>363</v>
      </c>
      <c r="B444" s="135"/>
      <c r="C444" s="135"/>
      <c r="D444" s="135"/>
      <c r="E444" s="135"/>
      <c r="F444" s="135"/>
      <c r="G444" s="136"/>
      <c r="H444" s="441"/>
      <c r="I444" s="136"/>
      <c r="J444" s="442"/>
      <c r="K444" s="383" t="s">
        <v>3079</v>
      </c>
      <c r="L444" s="384" t="s">
        <v>2605</v>
      </c>
      <c r="M444" s="38"/>
      <c r="N444" s="38"/>
      <c r="O444" s="113" t="s">
        <v>2707</v>
      </c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</row>
    <row r="445" spans="1:35" x14ac:dyDescent="0.2">
      <c r="A445" s="439" t="s">
        <v>363</v>
      </c>
      <c r="B445" s="135"/>
      <c r="C445" s="135"/>
      <c r="D445" s="135"/>
      <c r="E445" s="135"/>
      <c r="F445" s="135"/>
      <c r="G445" s="136"/>
      <c r="H445" s="441"/>
      <c r="I445" s="136"/>
      <c r="J445" s="442"/>
      <c r="K445" s="383" t="s">
        <v>3080</v>
      </c>
      <c r="L445" s="384" t="s">
        <v>2605</v>
      </c>
      <c r="M445" s="38"/>
      <c r="N445" s="38"/>
      <c r="O445" s="113" t="s">
        <v>2732</v>
      </c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</row>
    <row r="446" spans="1:35" x14ac:dyDescent="0.2">
      <c r="A446" s="439" t="s">
        <v>363</v>
      </c>
      <c r="B446" s="135"/>
      <c r="C446" s="135"/>
      <c r="D446" s="135"/>
      <c r="E446" s="135"/>
      <c r="F446" s="135"/>
      <c r="G446" s="136"/>
      <c r="H446" s="441"/>
      <c r="I446" s="136"/>
      <c r="J446" s="442"/>
      <c r="K446" s="383" t="s">
        <v>3081</v>
      </c>
      <c r="L446" s="384" t="s">
        <v>2605</v>
      </c>
      <c r="M446" s="38"/>
      <c r="N446" s="38"/>
      <c r="O446" s="113" t="s">
        <v>2732</v>
      </c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</row>
    <row r="447" spans="1:35" x14ac:dyDescent="0.2">
      <c r="A447" s="439" t="s">
        <v>363</v>
      </c>
      <c r="B447" s="135"/>
      <c r="C447" s="135"/>
      <c r="D447" s="135"/>
      <c r="E447" s="135"/>
      <c r="F447" s="135"/>
      <c r="G447" s="136"/>
      <c r="H447" s="441"/>
      <c r="I447" s="136"/>
      <c r="J447" s="442"/>
      <c r="K447" s="383" t="s">
        <v>3082</v>
      </c>
      <c r="L447" s="384" t="s">
        <v>2605</v>
      </c>
      <c r="M447" s="38"/>
      <c r="N447" s="38"/>
      <c r="O447" s="113" t="s">
        <v>2732</v>
      </c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</row>
    <row r="448" spans="1:35" x14ac:dyDescent="0.2">
      <c r="A448" s="439" t="s">
        <v>363</v>
      </c>
      <c r="B448" s="135"/>
      <c r="C448" s="135"/>
      <c r="D448" s="135"/>
      <c r="E448" s="135"/>
      <c r="F448" s="135"/>
      <c r="G448" s="136"/>
      <c r="H448" s="441"/>
      <c r="I448" s="136"/>
      <c r="J448" s="442"/>
      <c r="K448" s="383" t="s">
        <v>3083</v>
      </c>
      <c r="L448" s="384" t="s">
        <v>2605</v>
      </c>
      <c r="M448" s="38"/>
      <c r="N448" s="38"/>
      <c r="O448" s="113" t="s">
        <v>2732</v>
      </c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</row>
    <row r="449" spans="1:35" x14ac:dyDescent="0.2">
      <c r="A449" s="439" t="s">
        <v>363</v>
      </c>
      <c r="B449" s="135"/>
      <c r="C449" s="135"/>
      <c r="D449" s="135"/>
      <c r="E449" s="135"/>
      <c r="F449" s="135"/>
      <c r="G449" s="136"/>
      <c r="H449" s="441"/>
      <c r="I449" s="136"/>
      <c r="J449" s="442"/>
      <c r="K449" s="383" t="s">
        <v>5025</v>
      </c>
      <c r="L449" s="384" t="s">
        <v>2605</v>
      </c>
      <c r="M449" s="38"/>
      <c r="N449" s="38"/>
      <c r="O449" s="113" t="s">
        <v>2732</v>
      </c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</row>
    <row r="450" spans="1:35" x14ac:dyDescent="0.2">
      <c r="A450" s="439" t="s">
        <v>363</v>
      </c>
      <c r="B450" s="135"/>
      <c r="C450" s="135"/>
      <c r="D450" s="135"/>
      <c r="E450" s="135"/>
      <c r="F450" s="135"/>
      <c r="G450" s="136"/>
      <c r="H450" s="441"/>
      <c r="I450" s="136"/>
      <c r="J450" s="442"/>
      <c r="K450" s="383" t="s">
        <v>3084</v>
      </c>
      <c r="L450" s="384" t="s">
        <v>2605</v>
      </c>
      <c r="M450" s="38"/>
      <c r="N450" s="38"/>
      <c r="O450" s="113" t="s">
        <v>2732</v>
      </c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</row>
    <row r="451" spans="1:35" x14ac:dyDescent="0.2">
      <c r="A451" s="439" t="s">
        <v>363</v>
      </c>
      <c r="B451" s="135"/>
      <c r="C451" s="135"/>
      <c r="D451" s="135"/>
      <c r="E451" s="135"/>
      <c r="F451" s="135"/>
      <c r="G451" s="136"/>
      <c r="H451" s="441"/>
      <c r="I451" s="136"/>
      <c r="J451" s="442"/>
      <c r="K451" s="383" t="s">
        <v>3085</v>
      </c>
      <c r="L451" s="384" t="s">
        <v>2605</v>
      </c>
      <c r="M451" s="38"/>
      <c r="N451" s="38"/>
      <c r="O451" s="113" t="s">
        <v>2707</v>
      </c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</row>
    <row r="452" spans="1:35" x14ac:dyDescent="0.2">
      <c r="A452" s="439" t="s">
        <v>363</v>
      </c>
      <c r="B452" s="135"/>
      <c r="C452" s="135"/>
      <c r="D452" s="135"/>
      <c r="E452" s="135"/>
      <c r="F452" s="135"/>
      <c r="G452" s="136"/>
      <c r="H452" s="441"/>
      <c r="I452" s="136"/>
      <c r="J452" s="442"/>
      <c r="K452" s="383" t="s">
        <v>3086</v>
      </c>
      <c r="L452" s="384" t="s">
        <v>2605</v>
      </c>
      <c r="M452" s="38"/>
      <c r="N452" s="38"/>
      <c r="O452" s="113" t="s">
        <v>2732</v>
      </c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</row>
    <row r="453" spans="1:35" x14ac:dyDescent="0.2">
      <c r="A453" s="439" t="s">
        <v>363</v>
      </c>
      <c r="B453" s="135"/>
      <c r="C453" s="135"/>
      <c r="D453" s="135"/>
      <c r="E453" s="135"/>
      <c r="F453" s="135"/>
      <c r="G453" s="136"/>
      <c r="H453" s="441"/>
      <c r="I453" s="136"/>
      <c r="J453" s="442"/>
      <c r="K453" s="383" t="s">
        <v>3087</v>
      </c>
      <c r="L453" s="384" t="s">
        <v>2605</v>
      </c>
      <c r="M453" s="38"/>
      <c r="N453" s="38"/>
      <c r="O453" s="113" t="s">
        <v>2732</v>
      </c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</row>
    <row r="454" spans="1:35" x14ac:dyDescent="0.2">
      <c r="A454" s="439" t="s">
        <v>363</v>
      </c>
      <c r="B454" s="135"/>
      <c r="C454" s="135"/>
      <c r="D454" s="135"/>
      <c r="E454" s="135"/>
      <c r="F454" s="135"/>
      <c r="G454" s="136"/>
      <c r="H454" s="441"/>
      <c r="I454" s="136"/>
      <c r="J454" s="442"/>
      <c r="K454" s="383" t="s">
        <v>3088</v>
      </c>
      <c r="L454" s="384" t="s">
        <v>2605</v>
      </c>
      <c r="M454" s="38"/>
      <c r="N454" s="38"/>
      <c r="O454" s="113" t="s">
        <v>2645</v>
      </c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</row>
    <row r="455" spans="1:35" x14ac:dyDescent="0.2">
      <c r="A455" s="439" t="s">
        <v>363</v>
      </c>
      <c r="B455" s="135"/>
      <c r="C455" s="135"/>
      <c r="D455" s="135"/>
      <c r="E455" s="135"/>
      <c r="F455" s="135"/>
      <c r="G455" s="136"/>
      <c r="H455" s="441"/>
      <c r="I455" s="136"/>
      <c r="J455" s="442"/>
      <c r="K455" s="383" t="s">
        <v>3089</v>
      </c>
      <c r="L455" s="384" t="s">
        <v>2605</v>
      </c>
      <c r="M455" s="38"/>
      <c r="N455" s="38"/>
      <c r="O455" s="113" t="s">
        <v>2707</v>
      </c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</row>
    <row r="456" spans="1:35" x14ac:dyDescent="0.2">
      <c r="A456" s="439" t="s">
        <v>363</v>
      </c>
      <c r="B456" s="135"/>
      <c r="C456" s="135"/>
      <c r="D456" s="135"/>
      <c r="E456" s="135"/>
      <c r="F456" s="135"/>
      <c r="G456" s="136"/>
      <c r="H456" s="441"/>
      <c r="I456" s="136"/>
      <c r="J456" s="442"/>
      <c r="K456" s="383" t="s">
        <v>3090</v>
      </c>
      <c r="L456" s="384" t="s">
        <v>2605</v>
      </c>
      <c r="M456" s="38"/>
      <c r="N456" s="38"/>
      <c r="O456" s="113" t="s">
        <v>3008</v>
      </c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</row>
    <row r="457" spans="1:35" x14ac:dyDescent="0.2">
      <c r="A457" s="439" t="s">
        <v>363</v>
      </c>
      <c r="B457" s="135"/>
      <c r="C457" s="135"/>
      <c r="D457" s="135"/>
      <c r="E457" s="135"/>
      <c r="F457" s="135"/>
      <c r="G457" s="136"/>
      <c r="H457" s="441"/>
      <c r="I457" s="136"/>
      <c r="J457" s="442"/>
      <c r="K457" s="383" t="s">
        <v>3091</v>
      </c>
      <c r="L457" s="384" t="s">
        <v>2605</v>
      </c>
      <c r="M457" s="38"/>
      <c r="N457" s="38"/>
      <c r="O457" s="113" t="s">
        <v>2732</v>
      </c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</row>
    <row r="458" spans="1:35" x14ac:dyDescent="0.2">
      <c r="A458" s="439" t="s">
        <v>363</v>
      </c>
      <c r="B458" s="135"/>
      <c r="C458" s="135"/>
      <c r="D458" s="135"/>
      <c r="E458" s="135"/>
      <c r="F458" s="135"/>
      <c r="G458" s="136"/>
      <c r="H458" s="441"/>
      <c r="I458" s="136"/>
      <c r="J458" s="442"/>
      <c r="K458" s="383" t="s">
        <v>3092</v>
      </c>
      <c r="L458" s="384" t="s">
        <v>2605</v>
      </c>
      <c r="M458" s="38"/>
      <c r="N458" s="38"/>
      <c r="O458" s="113" t="s">
        <v>2732</v>
      </c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</row>
    <row r="459" spans="1:35" x14ac:dyDescent="0.2">
      <c r="A459" s="439" t="s">
        <v>363</v>
      </c>
      <c r="B459" s="135"/>
      <c r="C459" s="135"/>
      <c r="D459" s="135"/>
      <c r="E459" s="135"/>
      <c r="F459" s="135"/>
      <c r="G459" s="136"/>
      <c r="H459" s="441"/>
      <c r="I459" s="136"/>
      <c r="J459" s="442"/>
      <c r="K459" s="383" t="s">
        <v>3093</v>
      </c>
      <c r="L459" s="384" t="s">
        <v>2611</v>
      </c>
      <c r="M459" s="38"/>
      <c r="N459" s="38"/>
      <c r="O459" s="113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</row>
    <row r="460" spans="1:35" x14ac:dyDescent="0.2">
      <c r="A460" s="439" t="s">
        <v>363</v>
      </c>
      <c r="B460" s="135"/>
      <c r="C460" s="135"/>
      <c r="D460" s="135"/>
      <c r="E460" s="135"/>
      <c r="F460" s="135"/>
      <c r="G460" s="136"/>
      <c r="H460" s="441"/>
      <c r="I460" s="136"/>
      <c r="J460" s="442"/>
      <c r="K460" s="383" t="s">
        <v>3094</v>
      </c>
      <c r="L460" s="384" t="s">
        <v>2611</v>
      </c>
      <c r="M460" s="38"/>
      <c r="N460" s="38"/>
      <c r="O460" s="113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</row>
    <row r="461" spans="1:35" x14ac:dyDescent="0.2">
      <c r="A461" s="439" t="s">
        <v>363</v>
      </c>
      <c r="B461" s="135"/>
      <c r="C461" s="135"/>
      <c r="D461" s="135"/>
      <c r="E461" s="135"/>
      <c r="F461" s="135"/>
      <c r="G461" s="136"/>
      <c r="H461" s="441"/>
      <c r="I461" s="136"/>
      <c r="J461" s="442"/>
      <c r="K461" s="383" t="s">
        <v>3095</v>
      </c>
      <c r="L461" s="384" t="s">
        <v>2611</v>
      </c>
      <c r="M461" s="38"/>
      <c r="N461" s="38"/>
      <c r="O461" s="113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</row>
    <row r="462" spans="1:35" x14ac:dyDescent="0.2">
      <c r="A462" s="439" t="s">
        <v>363</v>
      </c>
      <c r="B462" s="135"/>
      <c r="C462" s="135"/>
      <c r="D462" s="135"/>
      <c r="E462" s="135"/>
      <c r="F462" s="135"/>
      <c r="G462" s="136"/>
      <c r="H462" s="441"/>
      <c r="I462" s="136"/>
      <c r="J462" s="442"/>
      <c r="K462" s="383" t="s">
        <v>3096</v>
      </c>
      <c r="L462" s="384" t="s">
        <v>2603</v>
      </c>
      <c r="M462" s="38"/>
      <c r="N462" s="38"/>
      <c r="O462" s="113" t="s">
        <v>2732</v>
      </c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</row>
    <row r="463" spans="1:35" x14ac:dyDescent="0.2">
      <c r="A463" s="439" t="s">
        <v>363</v>
      </c>
      <c r="B463" s="135"/>
      <c r="C463" s="135"/>
      <c r="D463" s="135"/>
      <c r="E463" s="135"/>
      <c r="F463" s="135"/>
      <c r="G463" s="136"/>
      <c r="H463" s="441"/>
      <c r="I463" s="136"/>
      <c r="J463" s="442"/>
      <c r="K463" s="385" t="s">
        <v>3097</v>
      </c>
      <c r="L463" s="386" t="s">
        <v>3098</v>
      </c>
      <c r="M463" s="387">
        <v>25.4</v>
      </c>
      <c r="N463" s="38"/>
      <c r="O463" s="113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</row>
    <row r="464" spans="1:35" x14ac:dyDescent="0.2">
      <c r="A464" s="439" t="s">
        <v>363</v>
      </c>
      <c r="B464" s="135"/>
      <c r="C464" s="135"/>
      <c r="D464" s="135"/>
      <c r="E464" s="135"/>
      <c r="F464" s="135"/>
      <c r="G464" s="136"/>
      <c r="H464" s="441"/>
      <c r="I464" s="136"/>
      <c r="J464" s="442"/>
      <c r="K464" s="383" t="s">
        <v>3099</v>
      </c>
      <c r="L464" s="384" t="s">
        <v>2605</v>
      </c>
      <c r="M464" s="38"/>
      <c r="N464" s="38"/>
      <c r="O464" s="113" t="s">
        <v>2692</v>
      </c>
      <c r="P464" s="38"/>
      <c r="Q464" s="38"/>
      <c r="R464" s="38"/>
      <c r="S464" s="38"/>
      <c r="T464" s="38"/>
      <c r="U464" s="32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</row>
    <row r="465" spans="1:35" x14ac:dyDescent="0.2">
      <c r="A465" s="439" t="s">
        <v>363</v>
      </c>
      <c r="B465" s="135"/>
      <c r="C465" s="135"/>
      <c r="D465" s="135"/>
      <c r="E465" s="135"/>
      <c r="F465" s="135"/>
      <c r="G465" s="136"/>
      <c r="H465" s="441"/>
      <c r="I465" s="136"/>
      <c r="J465" s="442"/>
      <c r="K465" s="383" t="s">
        <v>3100</v>
      </c>
      <c r="L465" s="384" t="s">
        <v>2605</v>
      </c>
      <c r="M465" s="38"/>
      <c r="N465" s="38"/>
      <c r="O465" s="113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</row>
    <row r="466" spans="1:35" ht="28.5" x14ac:dyDescent="0.2">
      <c r="A466" s="439" t="s">
        <v>363</v>
      </c>
      <c r="B466" s="135"/>
      <c r="C466" s="135"/>
      <c r="D466" s="135"/>
      <c r="E466" s="135"/>
      <c r="F466" s="135"/>
      <c r="G466" s="136"/>
      <c r="H466" s="441"/>
      <c r="I466" s="136"/>
      <c r="J466" s="442"/>
      <c r="K466" s="385" t="s">
        <v>3101</v>
      </c>
      <c r="L466" s="386" t="s">
        <v>2611</v>
      </c>
      <c r="M466" s="387">
        <v>50</v>
      </c>
      <c r="N466" s="387"/>
      <c r="O466" s="388" t="s">
        <v>2614</v>
      </c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</row>
    <row r="467" spans="1:35" x14ac:dyDescent="0.2">
      <c r="A467" s="439" t="s">
        <v>363</v>
      </c>
      <c r="B467" s="135"/>
      <c r="C467" s="135"/>
      <c r="D467" s="135"/>
      <c r="E467" s="135"/>
      <c r="F467" s="135"/>
      <c r="G467" s="136"/>
      <c r="H467" s="441"/>
      <c r="I467" s="136"/>
      <c r="J467" s="442"/>
      <c r="K467" s="385" t="s">
        <v>3102</v>
      </c>
      <c r="L467" s="386" t="s">
        <v>2725</v>
      </c>
      <c r="M467" s="387">
        <v>25</v>
      </c>
      <c r="N467" s="38"/>
      <c r="O467" s="413" t="s">
        <v>2648</v>
      </c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</row>
    <row r="468" spans="1:35" x14ac:dyDescent="0.2">
      <c r="A468" s="439" t="s">
        <v>363</v>
      </c>
      <c r="B468" s="135"/>
      <c r="C468" s="135"/>
      <c r="D468" s="135"/>
      <c r="E468" s="135"/>
      <c r="F468" s="135"/>
      <c r="G468" s="136"/>
      <c r="H468" s="441"/>
      <c r="I468" s="136"/>
      <c r="J468" s="442"/>
      <c r="K468" s="383" t="s">
        <v>3103</v>
      </c>
      <c r="L468" s="384" t="s">
        <v>2603</v>
      </c>
      <c r="M468" s="38"/>
      <c r="N468" s="38"/>
      <c r="O468" s="113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</row>
    <row r="469" spans="1:35" x14ac:dyDescent="0.2">
      <c r="A469" s="439" t="s">
        <v>363</v>
      </c>
      <c r="B469" s="135"/>
      <c r="C469" s="135"/>
      <c r="D469" s="135"/>
      <c r="E469" s="135"/>
      <c r="F469" s="135"/>
      <c r="G469" s="136"/>
      <c r="H469" s="441"/>
      <c r="I469" s="136"/>
      <c r="J469" s="442"/>
      <c r="K469" s="385" t="s">
        <v>3104</v>
      </c>
      <c r="L469" s="386" t="s">
        <v>2725</v>
      </c>
      <c r="M469" s="387">
        <v>25</v>
      </c>
      <c r="N469" s="38"/>
      <c r="O469" s="413" t="s">
        <v>2648</v>
      </c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</row>
    <row r="470" spans="1:35" x14ac:dyDescent="0.2">
      <c r="A470" s="439" t="s">
        <v>363</v>
      </c>
      <c r="B470" s="135"/>
      <c r="C470" s="135"/>
      <c r="D470" s="135"/>
      <c r="E470" s="135"/>
      <c r="F470" s="135"/>
      <c r="G470" s="136"/>
      <c r="H470" s="441"/>
      <c r="I470" s="136"/>
      <c r="J470" s="442"/>
      <c r="K470" s="383" t="s">
        <v>3105</v>
      </c>
      <c r="L470" s="384" t="s">
        <v>2603</v>
      </c>
      <c r="M470" s="38"/>
      <c r="N470" s="38"/>
      <c r="O470" s="113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</row>
    <row r="471" spans="1:35" x14ac:dyDescent="0.2">
      <c r="A471" s="439" t="s">
        <v>363</v>
      </c>
      <c r="B471" s="135"/>
      <c r="C471" s="135"/>
      <c r="D471" s="135"/>
      <c r="E471" s="135"/>
      <c r="F471" s="135"/>
      <c r="G471" s="136"/>
      <c r="H471" s="441"/>
      <c r="I471" s="136"/>
      <c r="J471" s="442"/>
      <c r="K471" s="383" t="s">
        <v>3106</v>
      </c>
      <c r="L471" s="384" t="s">
        <v>2603</v>
      </c>
      <c r="M471" s="38"/>
      <c r="N471" s="38"/>
      <c r="O471" s="113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</row>
    <row r="472" spans="1:35" ht="28.5" x14ac:dyDescent="0.2">
      <c r="A472" s="439" t="s">
        <v>363</v>
      </c>
      <c r="B472" s="135"/>
      <c r="C472" s="135"/>
      <c r="D472" s="135"/>
      <c r="E472" s="135"/>
      <c r="F472" s="135"/>
      <c r="G472" s="136"/>
      <c r="H472" s="441"/>
      <c r="I472" s="136"/>
      <c r="J472" s="442"/>
      <c r="K472" s="385" t="s">
        <v>3107</v>
      </c>
      <c r="L472" s="386" t="s">
        <v>2698</v>
      </c>
      <c r="M472" s="387">
        <v>50</v>
      </c>
      <c r="N472" s="387"/>
      <c r="O472" s="388" t="s">
        <v>3108</v>
      </c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</row>
    <row r="473" spans="1:35" x14ac:dyDescent="0.2">
      <c r="A473" s="439" t="s">
        <v>363</v>
      </c>
      <c r="B473" s="135"/>
      <c r="C473" s="135"/>
      <c r="D473" s="135"/>
      <c r="E473" s="135"/>
      <c r="F473" s="135"/>
      <c r="G473" s="136"/>
      <c r="H473" s="441"/>
      <c r="I473" s="136"/>
      <c r="J473" s="442"/>
      <c r="K473" s="385" t="s">
        <v>3109</v>
      </c>
      <c r="L473" s="386" t="s">
        <v>2698</v>
      </c>
      <c r="M473" s="387"/>
      <c r="N473" s="387"/>
      <c r="O473" s="413" t="s">
        <v>3110</v>
      </c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</row>
    <row r="474" spans="1:35" x14ac:dyDescent="0.2">
      <c r="A474" s="439" t="s">
        <v>363</v>
      </c>
      <c r="B474" s="135"/>
      <c r="C474" s="135"/>
      <c r="D474" s="135"/>
      <c r="E474" s="135"/>
      <c r="F474" s="135"/>
      <c r="G474" s="136"/>
      <c r="H474" s="441"/>
      <c r="I474" s="136"/>
      <c r="J474" s="442"/>
      <c r="K474" s="385" t="s">
        <v>3111</v>
      </c>
      <c r="L474" s="386" t="s">
        <v>3112</v>
      </c>
      <c r="M474" s="387">
        <v>28</v>
      </c>
      <c r="N474" s="38"/>
      <c r="O474" s="113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</row>
    <row r="475" spans="1:35" x14ac:dyDescent="0.2">
      <c r="A475" s="439" t="s">
        <v>363</v>
      </c>
      <c r="B475" s="135"/>
      <c r="C475" s="135"/>
      <c r="D475" s="135"/>
      <c r="E475" s="135"/>
      <c r="F475" s="135"/>
      <c r="G475" s="136"/>
      <c r="H475" s="441"/>
      <c r="I475" s="136"/>
      <c r="J475" s="442"/>
      <c r="K475" s="385" t="s">
        <v>3112</v>
      </c>
      <c r="L475" s="386" t="s">
        <v>2725</v>
      </c>
      <c r="M475" s="387">
        <v>25</v>
      </c>
      <c r="N475" s="38"/>
      <c r="O475" s="413" t="s">
        <v>2648</v>
      </c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</row>
    <row r="476" spans="1:35" x14ac:dyDescent="0.2">
      <c r="A476" s="439" t="s">
        <v>363</v>
      </c>
      <c r="B476" s="135"/>
      <c r="C476" s="135"/>
      <c r="D476" s="135"/>
      <c r="E476" s="135"/>
      <c r="F476" s="135"/>
      <c r="G476" s="136"/>
      <c r="H476" s="441"/>
      <c r="I476" s="136"/>
      <c r="J476" s="442"/>
      <c r="K476" s="385" t="s">
        <v>3113</v>
      </c>
      <c r="L476" s="386" t="s">
        <v>2725</v>
      </c>
      <c r="M476" s="387">
        <v>25</v>
      </c>
      <c r="N476" s="38"/>
      <c r="O476" s="413" t="s">
        <v>2648</v>
      </c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</row>
    <row r="477" spans="1:35" x14ac:dyDescent="0.2">
      <c r="A477" s="439" t="s">
        <v>363</v>
      </c>
      <c r="B477" s="135"/>
      <c r="C477" s="135"/>
      <c r="D477" s="135"/>
      <c r="E477" s="135"/>
      <c r="F477" s="135"/>
      <c r="G477" s="136"/>
      <c r="H477" s="441"/>
      <c r="I477" s="136"/>
      <c r="J477" s="442"/>
      <c r="K477" s="385" t="s">
        <v>3114</v>
      </c>
      <c r="L477" s="386" t="s">
        <v>2725</v>
      </c>
      <c r="M477" s="387">
        <v>25</v>
      </c>
      <c r="N477" s="38"/>
      <c r="O477" s="413" t="s">
        <v>2648</v>
      </c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</row>
    <row r="478" spans="1:35" x14ac:dyDescent="0.2">
      <c r="A478" s="439" t="s">
        <v>363</v>
      </c>
      <c r="B478" s="135"/>
      <c r="C478" s="135"/>
      <c r="D478" s="135"/>
      <c r="E478" s="135"/>
      <c r="F478" s="135"/>
      <c r="G478" s="136"/>
      <c r="H478" s="441"/>
      <c r="I478" s="136"/>
      <c r="J478" s="442"/>
      <c r="K478" s="385" t="s">
        <v>3115</v>
      </c>
      <c r="L478" s="386" t="s">
        <v>2725</v>
      </c>
      <c r="M478" s="387">
        <v>25</v>
      </c>
      <c r="N478" s="38"/>
      <c r="O478" s="413" t="s">
        <v>2648</v>
      </c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</row>
    <row r="479" spans="1:35" x14ac:dyDescent="0.2">
      <c r="A479" s="439" t="s">
        <v>363</v>
      </c>
      <c r="B479" s="135"/>
      <c r="C479" s="135"/>
      <c r="D479" s="135"/>
      <c r="E479" s="135"/>
      <c r="F479" s="135"/>
      <c r="G479" s="136"/>
      <c r="H479" s="441"/>
      <c r="I479" s="136"/>
      <c r="J479" s="442"/>
      <c r="K479" s="385" t="s">
        <v>3116</v>
      </c>
      <c r="L479" s="386" t="s">
        <v>2725</v>
      </c>
      <c r="M479" s="387">
        <v>25</v>
      </c>
      <c r="N479" s="38"/>
      <c r="O479" s="413" t="s">
        <v>2648</v>
      </c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</row>
    <row r="480" spans="1:35" x14ac:dyDescent="0.2">
      <c r="A480" s="439" t="s">
        <v>363</v>
      </c>
      <c r="B480" s="135"/>
      <c r="C480" s="135"/>
      <c r="D480" s="135"/>
      <c r="E480" s="135"/>
      <c r="F480" s="135"/>
      <c r="G480" s="136"/>
      <c r="H480" s="441"/>
      <c r="I480" s="136"/>
      <c r="J480" s="442"/>
      <c r="K480" s="385" t="s">
        <v>3117</v>
      </c>
      <c r="L480" s="386" t="s">
        <v>2725</v>
      </c>
      <c r="M480" s="387">
        <v>25</v>
      </c>
      <c r="N480" s="38"/>
      <c r="O480" s="413" t="s">
        <v>2648</v>
      </c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</row>
    <row r="481" spans="1:35" x14ac:dyDescent="0.2">
      <c r="A481" s="439" t="s">
        <v>363</v>
      </c>
      <c r="B481" s="135"/>
      <c r="C481" s="135"/>
      <c r="D481" s="135"/>
      <c r="E481" s="135"/>
      <c r="F481" s="135"/>
      <c r="G481" s="136"/>
      <c r="H481" s="441"/>
      <c r="I481" s="136"/>
      <c r="J481" s="442"/>
      <c r="K481" s="385" t="s">
        <v>3118</v>
      </c>
      <c r="L481" s="386" t="s">
        <v>2725</v>
      </c>
      <c r="M481" s="387">
        <v>25</v>
      </c>
      <c r="N481" s="38"/>
      <c r="O481" s="413" t="s">
        <v>2648</v>
      </c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</row>
    <row r="482" spans="1:35" ht="15" customHeight="1" x14ac:dyDescent="0.2">
      <c r="A482" s="439" t="s">
        <v>363</v>
      </c>
      <c r="B482" s="135"/>
      <c r="C482" s="135"/>
      <c r="D482" s="135"/>
      <c r="E482" s="135"/>
      <c r="F482" s="135"/>
      <c r="G482" s="136"/>
      <c r="H482" s="441"/>
      <c r="I482" s="136"/>
      <c r="J482" s="442"/>
      <c r="K482" s="385" t="s">
        <v>3119</v>
      </c>
      <c r="L482" s="386" t="s">
        <v>2725</v>
      </c>
      <c r="M482" s="387">
        <v>25</v>
      </c>
      <c r="N482" s="38"/>
      <c r="O482" s="413" t="s">
        <v>2648</v>
      </c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</row>
    <row r="483" spans="1:35" ht="15" customHeight="1" x14ac:dyDescent="0.2">
      <c r="A483" s="439" t="s">
        <v>363</v>
      </c>
      <c r="B483" s="135"/>
      <c r="C483" s="135"/>
      <c r="D483" s="135"/>
      <c r="E483" s="135"/>
      <c r="F483" s="135"/>
      <c r="G483" s="136"/>
      <c r="H483" s="441"/>
      <c r="I483" s="136"/>
      <c r="J483" s="442"/>
      <c r="K483" s="385" t="s">
        <v>3120</v>
      </c>
      <c r="L483" s="386" t="s">
        <v>2725</v>
      </c>
      <c r="M483" s="387">
        <v>25</v>
      </c>
      <c r="N483" s="38"/>
      <c r="O483" s="443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</row>
    <row r="484" spans="1:35" ht="15" customHeight="1" x14ac:dyDescent="0.2">
      <c r="A484" s="439" t="s">
        <v>363</v>
      </c>
      <c r="B484" s="135"/>
      <c r="C484" s="135"/>
      <c r="D484" s="135"/>
      <c r="E484" s="135"/>
      <c r="F484" s="135"/>
      <c r="G484" s="136"/>
      <c r="H484" s="441"/>
      <c r="I484" s="136"/>
      <c r="J484" s="442"/>
      <c r="K484" s="385" t="s">
        <v>3121</v>
      </c>
      <c r="L484" s="386" t="s">
        <v>2725</v>
      </c>
      <c r="M484" s="387">
        <v>25</v>
      </c>
      <c r="N484" s="38"/>
      <c r="O484" s="413" t="s">
        <v>2648</v>
      </c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</row>
    <row r="485" spans="1:35" ht="15" customHeight="1" x14ac:dyDescent="0.2">
      <c r="A485" s="439" t="s">
        <v>363</v>
      </c>
      <c r="B485" s="135"/>
      <c r="C485" s="135"/>
      <c r="D485" s="135"/>
      <c r="E485" s="135"/>
      <c r="F485" s="135"/>
      <c r="G485" s="136"/>
      <c r="H485" s="441"/>
      <c r="I485" s="136"/>
      <c r="J485" s="442"/>
      <c r="K485" s="385" t="s">
        <v>3122</v>
      </c>
      <c r="L485" s="386" t="s">
        <v>2603</v>
      </c>
      <c r="M485" s="387"/>
      <c r="N485" s="38"/>
      <c r="O485" s="413" t="s">
        <v>2990</v>
      </c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</row>
    <row r="486" spans="1:35" ht="15" customHeight="1" x14ac:dyDescent="0.2">
      <c r="A486" s="439" t="s">
        <v>363</v>
      </c>
      <c r="B486" s="135"/>
      <c r="C486" s="135"/>
      <c r="D486" s="135"/>
      <c r="E486" s="135"/>
      <c r="F486" s="135"/>
      <c r="G486" s="136"/>
      <c r="H486" s="441"/>
      <c r="I486" s="136"/>
      <c r="J486" s="442"/>
      <c r="K486" s="385" t="s">
        <v>3123</v>
      </c>
      <c r="L486" s="386" t="s">
        <v>2725</v>
      </c>
      <c r="M486" s="387">
        <v>25</v>
      </c>
      <c r="N486" s="38"/>
      <c r="O486" s="443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</row>
    <row r="487" spans="1:35" x14ac:dyDescent="0.2">
      <c r="A487" s="439" t="s">
        <v>363</v>
      </c>
      <c r="B487" s="135"/>
      <c r="C487" s="135"/>
      <c r="D487" s="135"/>
      <c r="E487" s="135"/>
      <c r="F487" s="135"/>
      <c r="G487" s="136"/>
      <c r="H487" s="441"/>
      <c r="I487" s="136"/>
      <c r="J487" s="442"/>
      <c r="K487" s="385" t="s">
        <v>3124</v>
      </c>
      <c r="L487" s="386" t="s">
        <v>2792</v>
      </c>
      <c r="M487" s="387">
        <v>25</v>
      </c>
      <c r="N487" s="38"/>
      <c r="O487" s="113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</row>
    <row r="488" spans="1:35" x14ac:dyDescent="0.2">
      <c r="A488" s="439" t="s">
        <v>363</v>
      </c>
      <c r="B488" s="135"/>
      <c r="C488" s="135"/>
      <c r="D488" s="135"/>
      <c r="E488" s="135"/>
      <c r="F488" s="135"/>
      <c r="G488" s="136"/>
      <c r="H488" s="441"/>
      <c r="I488" s="136"/>
      <c r="J488" s="442"/>
      <c r="K488" s="385" t="s">
        <v>3125</v>
      </c>
      <c r="L488" s="386" t="s">
        <v>2725</v>
      </c>
      <c r="M488" s="387">
        <v>25</v>
      </c>
      <c r="N488" s="38"/>
      <c r="O488" s="413" t="s">
        <v>2648</v>
      </c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</row>
    <row r="489" spans="1:35" x14ac:dyDescent="0.2">
      <c r="A489" s="439" t="s">
        <v>363</v>
      </c>
      <c r="B489" s="135"/>
      <c r="C489" s="135"/>
      <c r="D489" s="135"/>
      <c r="E489" s="135"/>
      <c r="F489" s="135"/>
      <c r="G489" s="136"/>
      <c r="H489" s="441"/>
      <c r="I489" s="136"/>
      <c r="J489" s="442"/>
      <c r="K489" s="385" t="s">
        <v>3126</v>
      </c>
      <c r="L489" s="386" t="s">
        <v>2768</v>
      </c>
      <c r="M489" s="387">
        <v>26.5</v>
      </c>
      <c r="N489" s="38"/>
      <c r="O489" s="413" t="s">
        <v>2648</v>
      </c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</row>
    <row r="490" spans="1:35" x14ac:dyDescent="0.2">
      <c r="A490" s="439" t="s">
        <v>363</v>
      </c>
      <c r="B490" s="135"/>
      <c r="C490" s="135"/>
      <c r="D490" s="135"/>
      <c r="E490" s="135"/>
      <c r="F490" s="135"/>
      <c r="G490" s="136"/>
      <c r="H490" s="441"/>
      <c r="I490" s="136"/>
      <c r="J490" s="442"/>
      <c r="K490" s="385" t="s">
        <v>3127</v>
      </c>
      <c r="L490" s="386" t="s">
        <v>2792</v>
      </c>
      <c r="M490" s="387">
        <v>26.5</v>
      </c>
      <c r="N490" s="38"/>
      <c r="O490" s="113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</row>
    <row r="491" spans="1:35" x14ac:dyDescent="0.2">
      <c r="A491" s="439" t="s">
        <v>363</v>
      </c>
      <c r="B491" s="135"/>
      <c r="C491" s="135"/>
      <c r="D491" s="135"/>
      <c r="E491" s="135"/>
      <c r="F491" s="135"/>
      <c r="G491" s="136"/>
      <c r="H491" s="441"/>
      <c r="I491" s="136"/>
      <c r="J491" s="442"/>
      <c r="K491" s="385" t="s">
        <v>3128</v>
      </c>
      <c r="L491" s="386" t="s">
        <v>2792</v>
      </c>
      <c r="M491" s="387">
        <v>26.5</v>
      </c>
      <c r="N491" s="38"/>
      <c r="O491" s="113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</row>
    <row r="492" spans="1:35" x14ac:dyDescent="0.2">
      <c r="A492" s="439" t="s">
        <v>363</v>
      </c>
      <c r="B492" s="135"/>
      <c r="C492" s="135"/>
      <c r="D492" s="135"/>
      <c r="E492" s="135"/>
      <c r="F492" s="135"/>
      <c r="G492" s="136"/>
      <c r="H492" s="441"/>
      <c r="I492" s="136"/>
      <c r="J492" s="442"/>
      <c r="K492" s="385" t="s">
        <v>3129</v>
      </c>
      <c r="L492" s="386" t="s">
        <v>2768</v>
      </c>
      <c r="M492" s="387">
        <v>26.5</v>
      </c>
      <c r="N492" s="38"/>
      <c r="O492" s="413" t="s">
        <v>2648</v>
      </c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</row>
    <row r="493" spans="1:35" x14ac:dyDescent="0.2">
      <c r="A493" s="439" t="s">
        <v>363</v>
      </c>
      <c r="B493" s="135"/>
      <c r="C493" s="135"/>
      <c r="D493" s="135"/>
      <c r="E493" s="135"/>
      <c r="F493" s="135"/>
      <c r="G493" s="136"/>
      <c r="H493" s="441"/>
      <c r="I493" s="136"/>
      <c r="J493" s="442"/>
      <c r="K493" s="385" t="s">
        <v>3130</v>
      </c>
      <c r="L493" s="386" t="s">
        <v>2768</v>
      </c>
      <c r="M493" s="387">
        <v>26.5</v>
      </c>
      <c r="N493" s="38"/>
      <c r="O493" s="413" t="s">
        <v>2648</v>
      </c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</row>
    <row r="494" spans="1:35" ht="42.75" x14ac:dyDescent="0.2">
      <c r="A494" s="439" t="s">
        <v>363</v>
      </c>
      <c r="B494" s="135"/>
      <c r="C494" s="135"/>
      <c r="D494" s="135"/>
      <c r="E494" s="135"/>
      <c r="F494" s="135"/>
      <c r="G494" s="136"/>
      <c r="H494" s="441"/>
      <c r="I494" s="136"/>
      <c r="J494" s="442"/>
      <c r="K494" s="385" t="s">
        <v>3131</v>
      </c>
      <c r="L494" s="386" t="s">
        <v>2768</v>
      </c>
      <c r="M494" s="387" t="s">
        <v>2654</v>
      </c>
      <c r="N494" s="38"/>
      <c r="O494" s="448" t="s">
        <v>3132</v>
      </c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</row>
    <row r="495" spans="1:35" x14ac:dyDescent="0.2">
      <c r="A495" s="439" t="s">
        <v>363</v>
      </c>
      <c r="B495" s="135"/>
      <c r="C495" s="135"/>
      <c r="D495" s="135"/>
      <c r="E495" s="135"/>
      <c r="F495" s="135"/>
      <c r="G495" s="136"/>
      <c r="H495" s="441"/>
      <c r="I495" s="136"/>
      <c r="J495" s="442"/>
      <c r="K495" s="385" t="s">
        <v>3133</v>
      </c>
      <c r="L495" s="386" t="s">
        <v>2768</v>
      </c>
      <c r="M495" s="387">
        <v>26.5</v>
      </c>
      <c r="N495" s="38"/>
      <c r="O495" s="113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</row>
    <row r="496" spans="1:35" x14ac:dyDescent="0.2">
      <c r="A496" s="439" t="s">
        <v>363</v>
      </c>
      <c r="B496" s="135"/>
      <c r="C496" s="135"/>
      <c r="D496" s="135"/>
      <c r="E496" s="135"/>
      <c r="F496" s="135"/>
      <c r="G496" s="136"/>
      <c r="H496" s="441"/>
      <c r="I496" s="136"/>
      <c r="J496" s="442"/>
      <c r="K496" s="385" t="s">
        <v>3134</v>
      </c>
      <c r="L496" s="386" t="s">
        <v>2768</v>
      </c>
      <c r="M496" s="387">
        <v>26.5</v>
      </c>
      <c r="N496" s="38"/>
      <c r="O496" s="413" t="s">
        <v>2648</v>
      </c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</row>
    <row r="497" spans="1:35" x14ac:dyDescent="0.2">
      <c r="A497" s="439" t="s">
        <v>363</v>
      </c>
      <c r="B497" s="135"/>
      <c r="C497" s="135"/>
      <c r="D497" s="135"/>
      <c r="E497" s="135"/>
      <c r="F497" s="135"/>
      <c r="G497" s="136"/>
      <c r="H497" s="441"/>
      <c r="I497" s="136"/>
      <c r="J497" s="442"/>
      <c r="K497" s="385" t="s">
        <v>3135</v>
      </c>
      <c r="L497" s="386" t="s">
        <v>2768</v>
      </c>
      <c r="M497" s="387">
        <v>26.5</v>
      </c>
      <c r="N497" s="38"/>
      <c r="O497" s="413" t="s">
        <v>2648</v>
      </c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</row>
    <row r="498" spans="1:35" x14ac:dyDescent="0.2">
      <c r="A498" s="439" t="s">
        <v>363</v>
      </c>
      <c r="B498" s="135"/>
      <c r="C498" s="135"/>
      <c r="D498" s="135"/>
      <c r="E498" s="135"/>
      <c r="F498" s="135"/>
      <c r="G498" s="136"/>
      <c r="H498" s="441"/>
      <c r="I498" s="136"/>
      <c r="J498" s="442"/>
      <c r="K498" s="385" t="s">
        <v>3136</v>
      </c>
      <c r="L498" s="386" t="s">
        <v>2725</v>
      </c>
      <c r="M498" s="387">
        <v>25</v>
      </c>
      <c r="N498" s="38"/>
      <c r="O498" s="443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</row>
    <row r="499" spans="1:35" x14ac:dyDescent="0.2">
      <c r="A499" s="439" t="s">
        <v>363</v>
      </c>
      <c r="B499" s="135"/>
      <c r="C499" s="135"/>
      <c r="D499" s="135"/>
      <c r="E499" s="135"/>
      <c r="F499" s="135"/>
      <c r="G499" s="136"/>
      <c r="H499" s="441"/>
      <c r="I499" s="136"/>
      <c r="J499" s="442"/>
      <c r="K499" s="385" t="s">
        <v>3137</v>
      </c>
      <c r="L499" s="386" t="s">
        <v>2725</v>
      </c>
      <c r="M499" s="387">
        <v>25</v>
      </c>
      <c r="N499" s="38"/>
      <c r="O499" s="413" t="s">
        <v>2648</v>
      </c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</row>
    <row r="500" spans="1:35" x14ac:dyDescent="0.2">
      <c r="A500" s="439" t="s">
        <v>363</v>
      </c>
      <c r="B500" s="135"/>
      <c r="C500" s="135"/>
      <c r="D500" s="135"/>
      <c r="E500" s="135"/>
      <c r="F500" s="135"/>
      <c r="G500" s="136"/>
      <c r="H500" s="441"/>
      <c r="I500" s="136"/>
      <c r="J500" s="442"/>
      <c r="K500" s="385" t="s">
        <v>3138</v>
      </c>
      <c r="L500" s="386" t="s">
        <v>2725</v>
      </c>
      <c r="M500" s="387">
        <v>25</v>
      </c>
      <c r="N500" s="38"/>
      <c r="O500" s="413" t="s">
        <v>2648</v>
      </c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</row>
    <row r="501" spans="1:35" x14ac:dyDescent="0.2">
      <c r="A501" s="439" t="s">
        <v>363</v>
      </c>
      <c r="B501" s="135"/>
      <c r="C501" s="135"/>
      <c r="D501" s="135"/>
      <c r="E501" s="135"/>
      <c r="F501" s="135"/>
      <c r="G501" s="136"/>
      <c r="H501" s="441"/>
      <c r="I501" s="136"/>
      <c r="J501" s="442"/>
      <c r="K501" s="385" t="s">
        <v>3139</v>
      </c>
      <c r="L501" s="386" t="s">
        <v>2768</v>
      </c>
      <c r="M501" s="387">
        <v>25.6</v>
      </c>
      <c r="N501" s="38"/>
      <c r="O501" s="443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</row>
    <row r="502" spans="1:35" x14ac:dyDescent="0.2">
      <c r="A502" s="439" t="s">
        <v>363</v>
      </c>
      <c r="B502" s="135"/>
      <c r="C502" s="135"/>
      <c r="D502" s="135"/>
      <c r="E502" s="135"/>
      <c r="F502" s="135"/>
      <c r="G502" s="136"/>
      <c r="H502" s="441"/>
      <c r="I502" s="136"/>
      <c r="J502" s="442"/>
      <c r="K502" s="385" t="s">
        <v>3140</v>
      </c>
      <c r="L502" s="386" t="s">
        <v>2725</v>
      </c>
      <c r="M502" s="387">
        <v>25</v>
      </c>
      <c r="N502" s="38"/>
      <c r="O502" s="413" t="s">
        <v>2648</v>
      </c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</row>
    <row r="503" spans="1:35" x14ac:dyDescent="0.2">
      <c r="A503" s="439" t="s">
        <v>363</v>
      </c>
      <c r="B503" s="135"/>
      <c r="C503" s="135"/>
      <c r="D503" s="135"/>
      <c r="E503" s="135"/>
      <c r="F503" s="135"/>
      <c r="G503" s="136"/>
      <c r="H503" s="441"/>
      <c r="I503" s="136"/>
      <c r="J503" s="442"/>
      <c r="K503" s="385" t="s">
        <v>3141</v>
      </c>
      <c r="L503" s="386" t="s">
        <v>2725</v>
      </c>
      <c r="M503" s="387">
        <v>25</v>
      </c>
      <c r="N503" s="38"/>
      <c r="O503" s="443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</row>
    <row r="504" spans="1:35" x14ac:dyDescent="0.2">
      <c r="A504" s="439" t="s">
        <v>363</v>
      </c>
      <c r="B504" s="135"/>
      <c r="C504" s="135"/>
      <c r="D504" s="135"/>
      <c r="E504" s="135"/>
      <c r="F504" s="135"/>
      <c r="G504" s="136"/>
      <c r="H504" s="441"/>
      <c r="I504" s="136"/>
      <c r="J504" s="442"/>
      <c r="K504" s="383" t="s">
        <v>3142</v>
      </c>
      <c r="L504" s="384" t="s">
        <v>2605</v>
      </c>
      <c r="M504" s="38"/>
      <c r="N504" s="38"/>
      <c r="O504" s="113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</row>
    <row r="505" spans="1:35" x14ac:dyDescent="0.2">
      <c r="A505" s="439" t="s">
        <v>363</v>
      </c>
      <c r="B505" s="135"/>
      <c r="C505" s="135"/>
      <c r="D505" s="135"/>
      <c r="E505" s="135"/>
      <c r="F505" s="135"/>
      <c r="G505" s="136"/>
      <c r="H505" s="441"/>
      <c r="I505" s="136"/>
      <c r="J505" s="442"/>
      <c r="K505" s="383" t="s">
        <v>3143</v>
      </c>
      <c r="L505" s="384" t="s">
        <v>2605</v>
      </c>
      <c r="M505" s="38"/>
      <c r="N505" s="38"/>
      <c r="O505" s="113" t="s">
        <v>2732</v>
      </c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</row>
    <row r="506" spans="1:35" x14ac:dyDescent="0.2">
      <c r="A506" s="439" t="s">
        <v>363</v>
      </c>
      <c r="B506" s="135"/>
      <c r="C506" s="135"/>
      <c r="D506" s="135"/>
      <c r="E506" s="135"/>
      <c r="F506" s="135"/>
      <c r="G506" s="136"/>
      <c r="H506" s="441"/>
      <c r="I506" s="136"/>
      <c r="J506" s="442"/>
      <c r="K506" s="383" t="s">
        <v>3144</v>
      </c>
      <c r="L506" s="384" t="s">
        <v>2605</v>
      </c>
      <c r="M506" s="38"/>
      <c r="N506" s="38"/>
      <c r="O506" s="113" t="s">
        <v>2732</v>
      </c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</row>
    <row r="507" spans="1:35" x14ac:dyDescent="0.2">
      <c r="A507" s="439" t="s">
        <v>363</v>
      </c>
      <c r="B507" s="135"/>
      <c r="C507" s="135"/>
      <c r="D507" s="135"/>
      <c r="E507" s="135"/>
      <c r="F507" s="135"/>
      <c r="G507" s="136"/>
      <c r="H507" s="441"/>
      <c r="I507" s="136"/>
      <c r="J507" s="442"/>
      <c r="K507" s="383" t="s">
        <v>3145</v>
      </c>
      <c r="L507" s="384" t="s">
        <v>2605</v>
      </c>
      <c r="M507" s="38"/>
      <c r="N507" s="38"/>
      <c r="O507" s="113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</row>
    <row r="508" spans="1:35" x14ac:dyDescent="0.2">
      <c r="A508" s="439" t="s">
        <v>363</v>
      </c>
      <c r="B508" s="135"/>
      <c r="C508" s="135"/>
      <c r="D508" s="135"/>
      <c r="E508" s="135"/>
      <c r="F508" s="135"/>
      <c r="G508" s="136"/>
      <c r="H508" s="441"/>
      <c r="I508" s="136"/>
      <c r="J508" s="442"/>
      <c r="K508" s="383" t="s">
        <v>3146</v>
      </c>
      <c r="L508" s="384" t="s">
        <v>2605</v>
      </c>
      <c r="M508" s="38"/>
      <c r="N508" s="38"/>
      <c r="O508" s="113" t="s">
        <v>2648</v>
      </c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</row>
    <row r="509" spans="1:35" x14ac:dyDescent="0.2">
      <c r="A509" s="439" t="s">
        <v>363</v>
      </c>
      <c r="B509" s="135"/>
      <c r="C509" s="135"/>
      <c r="D509" s="135"/>
      <c r="E509" s="135"/>
      <c r="F509" s="135"/>
      <c r="G509" s="136"/>
      <c r="H509" s="441"/>
      <c r="I509" s="136"/>
      <c r="J509" s="442"/>
      <c r="K509" s="383" t="s">
        <v>3147</v>
      </c>
      <c r="L509" s="384" t="s">
        <v>2605</v>
      </c>
      <c r="M509" s="38"/>
      <c r="N509" s="38"/>
      <c r="O509" s="113" t="s">
        <v>2648</v>
      </c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</row>
    <row r="510" spans="1:35" x14ac:dyDescent="0.2">
      <c r="A510" s="439" t="s">
        <v>363</v>
      </c>
      <c r="B510" s="135"/>
      <c r="C510" s="135"/>
      <c r="D510" s="135"/>
      <c r="E510" s="135"/>
      <c r="F510" s="135"/>
      <c r="G510" s="136"/>
      <c r="H510" s="441"/>
      <c r="I510" s="136"/>
      <c r="J510" s="442"/>
      <c r="K510" s="383" t="s">
        <v>3148</v>
      </c>
      <c r="L510" s="384" t="s">
        <v>2605</v>
      </c>
      <c r="M510" s="38"/>
      <c r="N510" s="38"/>
      <c r="O510" s="113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</row>
    <row r="511" spans="1:35" x14ac:dyDescent="0.2">
      <c r="A511" s="439" t="s">
        <v>363</v>
      </c>
      <c r="B511" s="135"/>
      <c r="C511" s="135"/>
      <c r="D511" s="135"/>
      <c r="E511" s="135"/>
      <c r="F511" s="135"/>
      <c r="G511" s="136"/>
      <c r="H511" s="441"/>
      <c r="I511" s="136"/>
      <c r="J511" s="442"/>
      <c r="K511" s="383" t="s">
        <v>3149</v>
      </c>
      <c r="L511" s="384" t="s">
        <v>2605</v>
      </c>
      <c r="M511" s="38"/>
      <c r="N511" s="38"/>
      <c r="O511" s="113" t="s">
        <v>3150</v>
      </c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</row>
    <row r="512" spans="1:35" x14ac:dyDescent="0.2">
      <c r="A512" s="439" t="s">
        <v>363</v>
      </c>
      <c r="B512" s="135"/>
      <c r="C512" s="135"/>
      <c r="D512" s="135"/>
      <c r="E512" s="135"/>
      <c r="F512" s="135"/>
      <c r="G512" s="136"/>
      <c r="H512" s="441"/>
      <c r="I512" s="136"/>
      <c r="J512" s="442"/>
      <c r="K512" s="383" t="s">
        <v>3151</v>
      </c>
      <c r="L512" s="384" t="s">
        <v>2605</v>
      </c>
      <c r="M512" s="38"/>
      <c r="N512" s="38"/>
      <c r="O512" s="113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</row>
    <row r="513" spans="1:35" x14ac:dyDescent="0.2">
      <c r="A513" s="439" t="s">
        <v>363</v>
      </c>
      <c r="B513" s="135"/>
      <c r="C513" s="135"/>
      <c r="D513" s="135"/>
      <c r="E513" s="135"/>
      <c r="F513" s="135"/>
      <c r="G513" s="136"/>
      <c r="H513" s="441"/>
      <c r="I513" s="136"/>
      <c r="J513" s="442"/>
      <c r="K513" s="383" t="s">
        <v>3152</v>
      </c>
      <c r="L513" s="384" t="s">
        <v>2605</v>
      </c>
      <c r="M513" s="38"/>
      <c r="N513" s="38"/>
      <c r="O513" s="113" t="s">
        <v>2732</v>
      </c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</row>
    <row r="514" spans="1:35" x14ac:dyDescent="0.2">
      <c r="A514" s="439" t="s">
        <v>363</v>
      </c>
      <c r="B514" s="135"/>
      <c r="C514" s="135"/>
      <c r="D514" s="135"/>
      <c r="E514" s="135"/>
      <c r="F514" s="135"/>
      <c r="G514" s="136"/>
      <c r="H514" s="441"/>
      <c r="I514" s="136"/>
      <c r="J514" s="442"/>
      <c r="K514" s="383" t="s">
        <v>3153</v>
      </c>
      <c r="L514" s="384" t="s">
        <v>2605</v>
      </c>
      <c r="M514" s="38"/>
      <c r="N514" s="38"/>
      <c r="O514" s="113" t="s">
        <v>2732</v>
      </c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</row>
    <row r="515" spans="1:35" x14ac:dyDescent="0.2">
      <c r="A515" s="439" t="s">
        <v>363</v>
      </c>
      <c r="B515" s="135"/>
      <c r="C515" s="135"/>
      <c r="D515" s="135"/>
      <c r="E515" s="135"/>
      <c r="F515" s="135"/>
      <c r="G515" s="136"/>
      <c r="H515" s="441"/>
      <c r="I515" s="136"/>
      <c r="J515" s="442"/>
      <c r="K515" s="383" t="s">
        <v>3154</v>
      </c>
      <c r="L515" s="384" t="s">
        <v>2605</v>
      </c>
      <c r="M515" s="38"/>
      <c r="N515" s="38"/>
      <c r="O515" s="113" t="s">
        <v>2732</v>
      </c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</row>
    <row r="516" spans="1:35" x14ac:dyDescent="0.2">
      <c r="A516" s="439" t="s">
        <v>363</v>
      </c>
      <c r="B516" s="135"/>
      <c r="C516" s="135"/>
      <c r="D516" s="135"/>
      <c r="E516" s="135"/>
      <c r="F516" s="135"/>
      <c r="G516" s="136"/>
      <c r="H516" s="441"/>
      <c r="I516" s="136"/>
      <c r="J516" s="442"/>
      <c r="K516" s="383" t="s">
        <v>3155</v>
      </c>
      <c r="L516" s="384" t="s">
        <v>2605</v>
      </c>
      <c r="M516" s="38"/>
      <c r="N516" s="38"/>
      <c r="O516" s="113" t="s">
        <v>2732</v>
      </c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</row>
    <row r="517" spans="1:35" x14ac:dyDescent="0.2">
      <c r="A517" s="439" t="s">
        <v>363</v>
      </c>
      <c r="B517" s="135"/>
      <c r="C517" s="135"/>
      <c r="D517" s="135"/>
      <c r="E517" s="135"/>
      <c r="F517" s="135"/>
      <c r="G517" s="136"/>
      <c r="H517" s="441"/>
      <c r="I517" s="136"/>
      <c r="J517" s="442"/>
      <c r="K517" s="383" t="s">
        <v>3156</v>
      </c>
      <c r="L517" s="384" t="s">
        <v>2605</v>
      </c>
      <c r="M517" s="38"/>
      <c r="N517" s="38"/>
      <c r="O517" s="113" t="s">
        <v>2732</v>
      </c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</row>
    <row r="518" spans="1:35" x14ac:dyDescent="0.2">
      <c r="A518" s="439" t="s">
        <v>363</v>
      </c>
      <c r="B518" s="135"/>
      <c r="C518" s="135"/>
      <c r="D518" s="135"/>
      <c r="E518" s="135"/>
      <c r="F518" s="135"/>
      <c r="G518" s="136"/>
      <c r="H518" s="441"/>
      <c r="I518" s="136"/>
      <c r="J518" s="442"/>
      <c r="K518" s="383" t="s">
        <v>3157</v>
      </c>
      <c r="L518" s="384" t="s">
        <v>2605</v>
      </c>
      <c r="M518" s="38"/>
      <c r="N518" s="38"/>
      <c r="O518" s="113" t="s">
        <v>2732</v>
      </c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</row>
    <row r="519" spans="1:35" x14ac:dyDescent="0.2">
      <c r="A519" s="439" t="s">
        <v>363</v>
      </c>
      <c r="B519" s="135"/>
      <c r="C519" s="135"/>
      <c r="D519" s="135"/>
      <c r="E519" s="135"/>
      <c r="F519" s="135"/>
      <c r="G519" s="136"/>
      <c r="H519" s="441"/>
      <c r="I519" s="136"/>
      <c r="J519" s="442"/>
      <c r="K519" s="383" t="s">
        <v>3158</v>
      </c>
      <c r="L519" s="384" t="s">
        <v>2605</v>
      </c>
      <c r="M519" s="38"/>
      <c r="N519" s="38"/>
      <c r="O519" s="113" t="s">
        <v>2732</v>
      </c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</row>
    <row r="520" spans="1:35" x14ac:dyDescent="0.2">
      <c r="A520" s="439" t="s">
        <v>363</v>
      </c>
      <c r="B520" s="135"/>
      <c r="C520" s="135"/>
      <c r="D520" s="135"/>
      <c r="E520" s="135"/>
      <c r="F520" s="135"/>
      <c r="G520" s="136"/>
      <c r="H520" s="441"/>
      <c r="I520" s="136"/>
      <c r="J520" s="442"/>
      <c r="K520" s="383" t="s">
        <v>3159</v>
      </c>
      <c r="L520" s="384" t="s">
        <v>2605</v>
      </c>
      <c r="M520" s="38"/>
      <c r="N520" s="38"/>
      <c r="O520" s="113" t="s">
        <v>2732</v>
      </c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</row>
    <row r="521" spans="1:35" x14ac:dyDescent="0.2">
      <c r="A521" s="439" t="s">
        <v>363</v>
      </c>
      <c r="B521" s="135"/>
      <c r="C521" s="135"/>
      <c r="D521" s="135"/>
      <c r="E521" s="135"/>
      <c r="F521" s="135"/>
      <c r="G521" s="136"/>
      <c r="H521" s="441"/>
      <c r="I521" s="136"/>
      <c r="J521" s="442"/>
      <c r="K521" s="385" t="s">
        <v>3160</v>
      </c>
      <c r="L521" s="386" t="s">
        <v>2725</v>
      </c>
      <c r="M521" s="387">
        <v>26.5</v>
      </c>
      <c r="N521" s="38"/>
      <c r="O521" s="113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</row>
    <row r="522" spans="1:35" x14ac:dyDescent="0.2">
      <c r="A522" s="439" t="s">
        <v>363</v>
      </c>
      <c r="B522" s="135"/>
      <c r="C522" s="135"/>
      <c r="D522" s="135"/>
      <c r="E522" s="135"/>
      <c r="F522" s="135"/>
      <c r="G522" s="136"/>
      <c r="H522" s="441"/>
      <c r="I522" s="136"/>
      <c r="J522" s="442"/>
      <c r="K522" s="383" t="s">
        <v>3161</v>
      </c>
      <c r="L522" s="384" t="s">
        <v>2603</v>
      </c>
      <c r="M522" s="38"/>
      <c r="N522" s="38"/>
      <c r="O522" s="113" t="s">
        <v>2732</v>
      </c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</row>
    <row r="523" spans="1:35" x14ac:dyDescent="0.2">
      <c r="A523" s="439" t="s">
        <v>363</v>
      </c>
      <c r="B523" s="135"/>
      <c r="C523" s="135"/>
      <c r="D523" s="135"/>
      <c r="E523" s="135"/>
      <c r="F523" s="135"/>
      <c r="G523" s="136"/>
      <c r="H523" s="441"/>
      <c r="I523" s="136"/>
      <c r="J523" s="442"/>
      <c r="K523" s="383" t="s">
        <v>3162</v>
      </c>
      <c r="L523" s="384" t="s">
        <v>2603</v>
      </c>
      <c r="M523" s="38"/>
      <c r="N523" s="38"/>
      <c r="O523" s="113" t="s">
        <v>2732</v>
      </c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</row>
    <row r="524" spans="1:35" x14ac:dyDescent="0.2">
      <c r="A524" s="439" t="s">
        <v>363</v>
      </c>
      <c r="B524" s="135"/>
      <c r="C524" s="135"/>
      <c r="D524" s="135"/>
      <c r="E524" s="135"/>
      <c r="F524" s="135"/>
      <c r="G524" s="136"/>
      <c r="H524" s="441"/>
      <c r="I524" s="136"/>
      <c r="J524" s="442"/>
      <c r="K524" s="383" t="s">
        <v>3163</v>
      </c>
      <c r="L524" s="384" t="s">
        <v>2603</v>
      </c>
      <c r="M524" s="38"/>
      <c r="N524" s="38"/>
      <c r="O524" s="113" t="s">
        <v>2732</v>
      </c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</row>
    <row r="525" spans="1:35" x14ac:dyDescent="0.2">
      <c r="A525" s="439" t="s">
        <v>363</v>
      </c>
      <c r="B525" s="135"/>
      <c r="C525" s="135"/>
      <c r="D525" s="135"/>
      <c r="E525" s="135"/>
      <c r="F525" s="135"/>
      <c r="G525" s="136"/>
      <c r="H525" s="441"/>
      <c r="I525" s="136"/>
      <c r="J525" s="442"/>
      <c r="K525" s="383" t="s">
        <v>3164</v>
      </c>
      <c r="L525" s="384" t="s">
        <v>2605</v>
      </c>
      <c r="M525" s="38"/>
      <c r="N525" s="38"/>
      <c r="O525" s="113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</row>
    <row r="526" spans="1:35" x14ac:dyDescent="0.2">
      <c r="A526" s="439" t="s">
        <v>363</v>
      </c>
      <c r="B526" s="135"/>
      <c r="C526" s="135"/>
      <c r="D526" s="135"/>
      <c r="E526" s="135"/>
      <c r="F526" s="135"/>
      <c r="G526" s="136"/>
      <c r="H526" s="441"/>
      <c r="I526" s="136"/>
      <c r="J526" s="442"/>
      <c r="K526" s="383" t="s">
        <v>3165</v>
      </c>
      <c r="L526" s="384" t="s">
        <v>2605</v>
      </c>
      <c r="M526" s="38"/>
      <c r="N526" s="38"/>
      <c r="O526" s="113" t="s">
        <v>2732</v>
      </c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</row>
    <row r="527" spans="1:35" x14ac:dyDescent="0.2">
      <c r="A527" s="439" t="s">
        <v>363</v>
      </c>
      <c r="B527" s="135"/>
      <c r="C527" s="135"/>
      <c r="D527" s="135"/>
      <c r="E527" s="135"/>
      <c r="F527" s="135"/>
      <c r="G527" s="136"/>
      <c r="H527" s="441"/>
      <c r="I527" s="136"/>
      <c r="J527" s="442"/>
      <c r="K527" s="383" t="s">
        <v>3166</v>
      </c>
      <c r="L527" s="384" t="s">
        <v>2605</v>
      </c>
      <c r="M527" s="38"/>
      <c r="N527" s="38"/>
      <c r="O527" s="113" t="s">
        <v>2732</v>
      </c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</row>
    <row r="528" spans="1:35" x14ac:dyDescent="0.2">
      <c r="A528" s="439" t="s">
        <v>363</v>
      </c>
      <c r="B528" s="135"/>
      <c r="C528" s="135"/>
      <c r="D528" s="135"/>
      <c r="E528" s="135"/>
      <c r="F528" s="135"/>
      <c r="G528" s="136"/>
      <c r="H528" s="441"/>
      <c r="I528" s="136"/>
      <c r="J528" s="442"/>
      <c r="K528" s="383" t="s">
        <v>3167</v>
      </c>
      <c r="L528" s="384" t="s">
        <v>2605</v>
      </c>
      <c r="M528" s="38"/>
      <c r="N528" s="38"/>
      <c r="O528" s="113" t="s">
        <v>2732</v>
      </c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</row>
    <row r="529" spans="1:35" x14ac:dyDescent="0.2">
      <c r="A529" s="439" t="s">
        <v>363</v>
      </c>
      <c r="B529" s="135"/>
      <c r="C529" s="135"/>
      <c r="D529" s="135"/>
      <c r="E529" s="135"/>
      <c r="F529" s="135"/>
      <c r="G529" s="136"/>
      <c r="H529" s="441"/>
      <c r="I529" s="136"/>
      <c r="J529" s="442"/>
      <c r="K529" s="385" t="s">
        <v>3168</v>
      </c>
      <c r="L529" s="386" t="s">
        <v>2725</v>
      </c>
      <c r="M529" s="387">
        <v>25</v>
      </c>
      <c r="N529" s="38"/>
      <c r="O529" s="113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</row>
    <row r="530" spans="1:35" x14ac:dyDescent="0.2">
      <c r="A530" s="439" t="s">
        <v>363</v>
      </c>
      <c r="B530" s="135"/>
      <c r="C530" s="135"/>
      <c r="D530" s="135"/>
      <c r="E530" s="135"/>
      <c r="F530" s="135"/>
      <c r="G530" s="136"/>
      <c r="H530" s="441"/>
      <c r="I530" s="136"/>
      <c r="J530" s="442"/>
      <c r="K530" s="383" t="s">
        <v>3169</v>
      </c>
      <c r="L530" s="384" t="s">
        <v>2605</v>
      </c>
      <c r="M530" s="38"/>
      <c r="N530" s="38"/>
      <c r="O530" s="113" t="s">
        <v>3170</v>
      </c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</row>
    <row r="531" spans="1:35" x14ac:dyDescent="0.2">
      <c r="A531" s="439" t="s">
        <v>363</v>
      </c>
      <c r="B531" s="135"/>
      <c r="C531" s="135"/>
      <c r="D531" s="135"/>
      <c r="E531" s="135"/>
      <c r="F531" s="135"/>
      <c r="G531" s="136"/>
      <c r="H531" s="441"/>
      <c r="I531" s="136"/>
      <c r="J531" s="442"/>
      <c r="K531" s="385" t="s">
        <v>3171</v>
      </c>
      <c r="L531" s="386" t="s">
        <v>2725</v>
      </c>
      <c r="M531" s="387">
        <v>25</v>
      </c>
      <c r="N531" s="38"/>
      <c r="O531" s="113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</row>
    <row r="532" spans="1:35" x14ac:dyDescent="0.2">
      <c r="A532" s="439" t="s">
        <v>363</v>
      </c>
      <c r="B532" s="135"/>
      <c r="C532" s="135"/>
      <c r="D532" s="135"/>
      <c r="E532" s="135"/>
      <c r="F532" s="135"/>
      <c r="G532" s="136"/>
      <c r="H532" s="441"/>
      <c r="I532" s="136"/>
      <c r="J532" s="442"/>
      <c r="K532" s="385" t="s">
        <v>3172</v>
      </c>
      <c r="L532" s="386" t="s">
        <v>2725</v>
      </c>
      <c r="M532" s="387">
        <v>25</v>
      </c>
      <c r="N532" s="38"/>
      <c r="O532" s="113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</row>
    <row r="533" spans="1:35" x14ac:dyDescent="0.2">
      <c r="A533" s="439" t="s">
        <v>363</v>
      </c>
      <c r="B533" s="135"/>
      <c r="C533" s="135"/>
      <c r="D533" s="135"/>
      <c r="E533" s="135"/>
      <c r="F533" s="135"/>
      <c r="G533" s="136"/>
      <c r="H533" s="441"/>
      <c r="I533" s="136"/>
      <c r="J533" s="442"/>
      <c r="K533" s="385" t="s">
        <v>3173</v>
      </c>
      <c r="L533" s="386" t="s">
        <v>2725</v>
      </c>
      <c r="M533" s="387">
        <v>25</v>
      </c>
      <c r="N533" s="38"/>
      <c r="O533" s="413" t="s">
        <v>2648</v>
      </c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</row>
    <row r="534" spans="1:35" x14ac:dyDescent="0.2">
      <c r="A534" s="439" t="s">
        <v>363</v>
      </c>
      <c r="B534" s="135"/>
      <c r="C534" s="135"/>
      <c r="D534" s="135"/>
      <c r="E534" s="135"/>
      <c r="F534" s="135"/>
      <c r="G534" s="136"/>
      <c r="H534" s="441"/>
      <c r="I534" s="136"/>
      <c r="J534" s="442"/>
      <c r="K534" s="383" t="s">
        <v>3174</v>
      </c>
      <c r="L534" s="384" t="s">
        <v>2605</v>
      </c>
      <c r="M534" s="38"/>
      <c r="N534" s="38"/>
      <c r="O534" s="113" t="s">
        <v>2707</v>
      </c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</row>
    <row r="535" spans="1:35" x14ac:dyDescent="0.2">
      <c r="A535" s="439" t="s">
        <v>363</v>
      </c>
      <c r="B535" s="135"/>
      <c r="C535" s="135"/>
      <c r="D535" s="135"/>
      <c r="E535" s="135"/>
      <c r="F535" s="135"/>
      <c r="G535" s="136"/>
      <c r="H535" s="441"/>
      <c r="I535" s="136"/>
      <c r="J535" s="442"/>
      <c r="K535" s="383" t="s">
        <v>3175</v>
      </c>
      <c r="L535" s="384" t="s">
        <v>2603</v>
      </c>
      <c r="M535" s="38"/>
      <c r="N535" s="38"/>
      <c r="O535" s="113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</row>
    <row r="536" spans="1:35" x14ac:dyDescent="0.2">
      <c r="A536" s="439" t="s">
        <v>363</v>
      </c>
      <c r="B536" s="135"/>
      <c r="C536" s="135"/>
      <c r="D536" s="135"/>
      <c r="E536" s="135"/>
      <c r="F536" s="135"/>
      <c r="G536" s="136"/>
      <c r="H536" s="441"/>
      <c r="I536" s="136"/>
      <c r="J536" s="442"/>
      <c r="K536" s="383" t="s">
        <v>3176</v>
      </c>
      <c r="L536" s="384" t="s">
        <v>2605</v>
      </c>
      <c r="M536" s="38"/>
      <c r="N536" s="38"/>
      <c r="O536" s="113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</row>
    <row r="537" spans="1:35" x14ac:dyDescent="0.2">
      <c r="A537" s="439" t="s">
        <v>363</v>
      </c>
      <c r="B537" s="135"/>
      <c r="C537" s="135"/>
      <c r="D537" s="135"/>
      <c r="E537" s="135"/>
      <c r="F537" s="135"/>
      <c r="G537" s="136"/>
      <c r="H537" s="441"/>
      <c r="I537" s="136"/>
      <c r="J537" s="442"/>
      <c r="K537" s="383" t="s">
        <v>3177</v>
      </c>
      <c r="L537" s="384" t="s">
        <v>2605</v>
      </c>
      <c r="M537" s="38"/>
      <c r="N537" s="38"/>
      <c r="O537" s="113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</row>
    <row r="538" spans="1:35" x14ac:dyDescent="0.2">
      <c r="A538" s="439" t="s">
        <v>363</v>
      </c>
      <c r="B538" s="135"/>
      <c r="C538" s="135"/>
      <c r="D538" s="135"/>
      <c r="E538" s="135"/>
      <c r="F538" s="135"/>
      <c r="G538" s="136"/>
      <c r="H538" s="441"/>
      <c r="I538" s="136"/>
      <c r="J538" s="442"/>
      <c r="K538" s="383" t="s">
        <v>3178</v>
      </c>
      <c r="L538" s="384" t="s">
        <v>2605</v>
      </c>
      <c r="M538" s="38"/>
      <c r="N538" s="38"/>
      <c r="O538" s="113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</row>
    <row r="539" spans="1:35" x14ac:dyDescent="0.2">
      <c r="A539" s="439" t="s">
        <v>363</v>
      </c>
      <c r="B539" s="135"/>
      <c r="C539" s="135"/>
      <c r="D539" s="135"/>
      <c r="E539" s="135"/>
      <c r="F539" s="135"/>
      <c r="G539" s="136"/>
      <c r="H539" s="441"/>
      <c r="I539" s="136"/>
      <c r="J539" s="442"/>
      <c r="K539" s="383" t="s">
        <v>3179</v>
      </c>
      <c r="L539" s="384" t="s">
        <v>2605</v>
      </c>
      <c r="M539" s="38"/>
      <c r="N539" s="38"/>
      <c r="O539" s="113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</row>
    <row r="540" spans="1:35" x14ac:dyDescent="0.2">
      <c r="A540" s="439" t="s">
        <v>363</v>
      </c>
      <c r="B540" s="135"/>
      <c r="C540" s="135"/>
      <c r="D540" s="135"/>
      <c r="E540" s="135"/>
      <c r="F540" s="135"/>
      <c r="G540" s="136"/>
      <c r="H540" s="441"/>
      <c r="I540" s="136"/>
      <c r="J540" s="442"/>
      <c r="K540" s="383" t="s">
        <v>3180</v>
      </c>
      <c r="L540" s="384" t="s">
        <v>2605</v>
      </c>
      <c r="M540" s="38"/>
      <c r="N540" s="38"/>
      <c r="O540" s="113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</row>
    <row r="541" spans="1:35" x14ac:dyDescent="0.2">
      <c r="A541" s="439" t="s">
        <v>363</v>
      </c>
      <c r="B541" s="135"/>
      <c r="C541" s="135"/>
      <c r="D541" s="135"/>
      <c r="E541" s="135"/>
      <c r="F541" s="135"/>
      <c r="G541" s="136"/>
      <c r="H541" s="441"/>
      <c r="I541" s="136"/>
      <c r="J541" s="442"/>
      <c r="K541" s="383" t="s">
        <v>3181</v>
      </c>
      <c r="L541" s="384" t="s">
        <v>2605</v>
      </c>
      <c r="M541" s="38"/>
      <c r="N541" s="38"/>
      <c r="O541" s="113" t="s">
        <v>2648</v>
      </c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</row>
    <row r="542" spans="1:35" x14ac:dyDescent="0.2">
      <c r="A542" s="439" t="s">
        <v>363</v>
      </c>
      <c r="B542" s="135"/>
      <c r="C542" s="135"/>
      <c r="D542" s="135"/>
      <c r="E542" s="135"/>
      <c r="F542" s="135"/>
      <c r="G542" s="136"/>
      <c r="H542" s="441"/>
      <c r="I542" s="136"/>
      <c r="J542" s="442"/>
      <c r="K542" s="383" t="s">
        <v>3182</v>
      </c>
      <c r="L542" s="384" t="s">
        <v>2605</v>
      </c>
      <c r="M542" s="38"/>
      <c r="N542" s="38"/>
      <c r="O542" s="113" t="s">
        <v>2648</v>
      </c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</row>
    <row r="543" spans="1:35" x14ac:dyDescent="0.2">
      <c r="A543" s="439" t="s">
        <v>363</v>
      </c>
      <c r="B543" s="135"/>
      <c r="C543" s="135"/>
      <c r="D543" s="135"/>
      <c r="E543" s="135"/>
      <c r="F543" s="135"/>
      <c r="G543" s="136"/>
      <c r="H543" s="441"/>
      <c r="I543" s="136"/>
      <c r="J543" s="442"/>
      <c r="K543" s="383" t="s">
        <v>3183</v>
      </c>
      <c r="L543" s="384" t="s">
        <v>2605</v>
      </c>
      <c r="M543" s="38"/>
      <c r="N543" s="38"/>
      <c r="O543" s="113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</row>
    <row r="544" spans="1:35" x14ac:dyDescent="0.2">
      <c r="A544" s="439" t="s">
        <v>363</v>
      </c>
      <c r="B544" s="135"/>
      <c r="C544" s="135"/>
      <c r="D544" s="135"/>
      <c r="E544" s="135"/>
      <c r="F544" s="135"/>
      <c r="G544" s="136"/>
      <c r="H544" s="441"/>
      <c r="I544" s="136"/>
      <c r="J544" s="442"/>
      <c r="K544" s="383" t="s">
        <v>3184</v>
      </c>
      <c r="L544" s="384" t="s">
        <v>2605</v>
      </c>
      <c r="M544" s="38"/>
      <c r="N544" s="38"/>
      <c r="O544" s="113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</row>
    <row r="545" spans="1:35" x14ac:dyDescent="0.2">
      <c r="A545" s="439" t="s">
        <v>363</v>
      </c>
      <c r="B545" s="135"/>
      <c r="C545" s="135"/>
      <c r="D545" s="135"/>
      <c r="E545" s="135"/>
      <c r="F545" s="135"/>
      <c r="G545" s="136"/>
      <c r="H545" s="441"/>
      <c r="I545" s="136"/>
      <c r="J545" s="442"/>
      <c r="K545" s="383" t="s">
        <v>3185</v>
      </c>
      <c r="L545" s="384" t="s">
        <v>2605</v>
      </c>
      <c r="M545" s="38"/>
      <c r="N545" s="38"/>
      <c r="O545" s="113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</row>
    <row r="546" spans="1:35" x14ac:dyDescent="0.2">
      <c r="A546" s="439" t="s">
        <v>363</v>
      </c>
      <c r="B546" s="135"/>
      <c r="C546" s="135"/>
      <c r="D546" s="135"/>
      <c r="E546" s="135"/>
      <c r="F546" s="135"/>
      <c r="G546" s="136"/>
      <c r="H546" s="441"/>
      <c r="I546" s="136"/>
      <c r="J546" s="442"/>
      <c r="K546" s="383" t="s">
        <v>3186</v>
      </c>
      <c r="L546" s="384" t="s">
        <v>2605</v>
      </c>
      <c r="M546" s="38"/>
      <c r="N546" s="38"/>
      <c r="O546" s="113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</row>
    <row r="547" spans="1:35" x14ac:dyDescent="0.2">
      <c r="A547" s="439" t="s">
        <v>363</v>
      </c>
      <c r="B547" s="135"/>
      <c r="C547" s="135"/>
      <c r="D547" s="135"/>
      <c r="E547" s="135"/>
      <c r="F547" s="135"/>
      <c r="G547" s="136"/>
      <c r="H547" s="441"/>
      <c r="I547" s="136"/>
      <c r="J547" s="442"/>
      <c r="K547" s="383" t="s">
        <v>3187</v>
      </c>
      <c r="L547" s="384" t="s">
        <v>2605</v>
      </c>
      <c r="M547" s="38"/>
      <c r="N547" s="38"/>
      <c r="O547" s="113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</row>
    <row r="548" spans="1:35" x14ac:dyDescent="0.2">
      <c r="A548" s="439" t="s">
        <v>363</v>
      </c>
      <c r="B548" s="135"/>
      <c r="C548" s="135"/>
      <c r="D548" s="135"/>
      <c r="E548" s="135"/>
      <c r="F548" s="135"/>
      <c r="G548" s="136"/>
      <c r="H548" s="441"/>
      <c r="I548" s="136"/>
      <c r="J548" s="442"/>
      <c r="K548" s="383" t="s">
        <v>3188</v>
      </c>
      <c r="L548" s="384" t="s">
        <v>2605</v>
      </c>
      <c r="M548" s="38"/>
      <c r="N548" s="38"/>
      <c r="O548" s="113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</row>
    <row r="549" spans="1:35" x14ac:dyDescent="0.2">
      <c r="A549" s="439" t="s">
        <v>363</v>
      </c>
      <c r="B549" s="135"/>
      <c r="C549" s="135"/>
      <c r="D549" s="135"/>
      <c r="E549" s="135"/>
      <c r="F549" s="135"/>
      <c r="G549" s="136"/>
      <c r="H549" s="441"/>
      <c r="I549" s="136"/>
      <c r="J549" s="442"/>
      <c r="K549" s="383" t="s">
        <v>3189</v>
      </c>
      <c r="L549" s="384" t="s">
        <v>2605</v>
      </c>
      <c r="M549" s="38"/>
      <c r="N549" s="38"/>
      <c r="O549" s="113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</row>
    <row r="550" spans="1:35" x14ac:dyDescent="0.2">
      <c r="A550" s="439" t="s">
        <v>363</v>
      </c>
      <c r="B550" s="135"/>
      <c r="C550" s="135"/>
      <c r="D550" s="135"/>
      <c r="E550" s="135"/>
      <c r="F550" s="135"/>
      <c r="G550" s="136"/>
      <c r="H550" s="441"/>
      <c r="I550" s="136"/>
      <c r="J550" s="442"/>
      <c r="K550" s="383" t="s">
        <v>3190</v>
      </c>
      <c r="L550" s="384" t="s">
        <v>2605</v>
      </c>
      <c r="M550" s="38"/>
      <c r="N550" s="38"/>
      <c r="O550" s="113" t="s">
        <v>2813</v>
      </c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</row>
    <row r="551" spans="1:35" x14ac:dyDescent="0.2">
      <c r="A551" s="439" t="s">
        <v>363</v>
      </c>
      <c r="B551" s="135"/>
      <c r="C551" s="135"/>
      <c r="D551" s="135"/>
      <c r="E551" s="135"/>
      <c r="F551" s="135"/>
      <c r="G551" s="136"/>
      <c r="H551" s="441"/>
      <c r="I551" s="136"/>
      <c r="J551" s="442"/>
      <c r="K551" s="383" t="s">
        <v>3191</v>
      </c>
      <c r="L551" s="384" t="s">
        <v>2605</v>
      </c>
      <c r="M551" s="38"/>
      <c r="N551" s="38"/>
      <c r="O551" s="113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</row>
    <row r="552" spans="1:35" x14ac:dyDescent="0.2">
      <c r="A552" s="439" t="s">
        <v>363</v>
      </c>
      <c r="B552" s="135"/>
      <c r="C552" s="135"/>
      <c r="D552" s="135"/>
      <c r="E552" s="135"/>
      <c r="F552" s="135"/>
      <c r="G552" s="136"/>
      <c r="H552" s="441"/>
      <c r="I552" s="136"/>
      <c r="J552" s="442"/>
      <c r="K552" s="383" t="s">
        <v>3192</v>
      </c>
      <c r="L552" s="384" t="s">
        <v>2605</v>
      </c>
      <c r="M552" s="38"/>
      <c r="N552" s="38"/>
      <c r="O552" s="113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</row>
    <row r="553" spans="1:35" x14ac:dyDescent="0.2">
      <c r="A553" s="439" t="s">
        <v>363</v>
      </c>
      <c r="B553" s="135"/>
      <c r="C553" s="135"/>
      <c r="D553" s="135"/>
      <c r="E553" s="135"/>
      <c r="F553" s="135"/>
      <c r="G553" s="136"/>
      <c r="H553" s="441"/>
      <c r="I553" s="136"/>
      <c r="J553" s="442"/>
      <c r="K553" s="385" t="s">
        <v>3193</v>
      </c>
      <c r="L553" s="386" t="s">
        <v>2725</v>
      </c>
      <c r="M553" s="387">
        <v>25</v>
      </c>
      <c r="N553" s="38"/>
      <c r="O553" s="413" t="s">
        <v>2648</v>
      </c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</row>
    <row r="554" spans="1:35" x14ac:dyDescent="0.2">
      <c r="A554" s="439" t="s">
        <v>363</v>
      </c>
      <c r="B554" s="135"/>
      <c r="C554" s="135"/>
      <c r="D554" s="135"/>
      <c r="E554" s="135"/>
      <c r="F554" s="135"/>
      <c r="G554" s="136"/>
      <c r="H554" s="441"/>
      <c r="I554" s="136"/>
      <c r="J554" s="442"/>
      <c r="K554" s="385" t="s">
        <v>3194</v>
      </c>
      <c r="L554" s="386" t="s">
        <v>2725</v>
      </c>
      <c r="M554" s="387">
        <v>25</v>
      </c>
      <c r="N554" s="38"/>
      <c r="O554" s="413" t="s">
        <v>2648</v>
      </c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</row>
    <row r="555" spans="1:35" x14ac:dyDescent="0.2">
      <c r="A555" s="439" t="s">
        <v>363</v>
      </c>
      <c r="B555" s="135"/>
      <c r="C555" s="135"/>
      <c r="D555" s="135"/>
      <c r="E555" s="135"/>
      <c r="F555" s="135"/>
      <c r="G555" s="136"/>
      <c r="H555" s="441"/>
      <c r="I555" s="136"/>
      <c r="J555" s="442"/>
      <c r="K555" s="385" t="s">
        <v>3195</v>
      </c>
      <c r="L555" s="386" t="s">
        <v>2792</v>
      </c>
      <c r="M555" s="387">
        <v>25</v>
      </c>
      <c r="N555" s="38"/>
      <c r="O555" s="113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</row>
    <row r="556" spans="1:35" x14ac:dyDescent="0.2">
      <c r="A556" s="439" t="s">
        <v>363</v>
      </c>
      <c r="B556" s="135"/>
      <c r="C556" s="135"/>
      <c r="D556" s="135"/>
      <c r="E556" s="135"/>
      <c r="F556" s="135"/>
      <c r="G556" s="136"/>
      <c r="H556" s="441"/>
      <c r="I556" s="136"/>
      <c r="J556" s="442"/>
      <c r="K556" s="383" t="s">
        <v>3196</v>
      </c>
      <c r="L556" s="384" t="s">
        <v>2605</v>
      </c>
      <c r="M556" s="38"/>
      <c r="N556" s="38"/>
      <c r="O556" s="113" t="s">
        <v>2707</v>
      </c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</row>
    <row r="557" spans="1:35" x14ac:dyDescent="0.2">
      <c r="A557" s="439" t="s">
        <v>363</v>
      </c>
      <c r="B557" s="135"/>
      <c r="C557" s="135"/>
      <c r="D557" s="135"/>
      <c r="E557" s="135"/>
      <c r="F557" s="135"/>
      <c r="G557" s="136"/>
      <c r="H557" s="441"/>
      <c r="I557" s="136"/>
      <c r="J557" s="442"/>
      <c r="K557" s="385" t="s">
        <v>3197</v>
      </c>
      <c r="L557" s="386" t="s">
        <v>2725</v>
      </c>
      <c r="M557" s="387">
        <v>25</v>
      </c>
      <c r="N557" s="38"/>
      <c r="O557" s="113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</row>
    <row r="558" spans="1:35" x14ac:dyDescent="0.2">
      <c r="A558" s="439" t="s">
        <v>363</v>
      </c>
      <c r="B558" s="135"/>
      <c r="C558" s="135"/>
      <c r="D558" s="135"/>
      <c r="E558" s="135"/>
      <c r="F558" s="135"/>
      <c r="G558" s="136"/>
      <c r="H558" s="441"/>
      <c r="I558" s="136"/>
      <c r="J558" s="442"/>
      <c r="K558" s="385" t="s">
        <v>3198</v>
      </c>
      <c r="L558" s="386" t="s">
        <v>2725</v>
      </c>
      <c r="M558" s="387">
        <v>25</v>
      </c>
      <c r="N558" s="38"/>
      <c r="O558" s="113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</row>
    <row r="559" spans="1:35" x14ac:dyDescent="0.2">
      <c r="A559" s="439" t="s">
        <v>363</v>
      </c>
      <c r="B559" s="135"/>
      <c r="C559" s="135"/>
      <c r="D559" s="135"/>
      <c r="E559" s="135"/>
      <c r="F559" s="135"/>
      <c r="G559" s="136"/>
      <c r="H559" s="441"/>
      <c r="I559" s="136"/>
      <c r="J559" s="442"/>
      <c r="K559" s="385" t="s">
        <v>3199</v>
      </c>
      <c r="L559" s="386" t="s">
        <v>2725</v>
      </c>
      <c r="M559" s="387">
        <v>25</v>
      </c>
      <c r="N559" s="38"/>
      <c r="O559" s="413" t="s">
        <v>2648</v>
      </c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</row>
    <row r="560" spans="1:35" ht="13.5" customHeight="1" x14ac:dyDescent="0.2">
      <c r="A560" s="439" t="s">
        <v>363</v>
      </c>
      <c r="B560" s="135"/>
      <c r="C560" s="135"/>
      <c r="D560" s="135"/>
      <c r="E560" s="135"/>
      <c r="F560" s="135"/>
      <c r="G560" s="136"/>
      <c r="H560" s="441"/>
      <c r="I560" s="136"/>
      <c r="J560" s="442"/>
      <c r="K560" s="385" t="s">
        <v>3200</v>
      </c>
      <c r="L560" s="386" t="s">
        <v>2768</v>
      </c>
      <c r="M560" s="387">
        <v>25</v>
      </c>
      <c r="N560" s="38"/>
      <c r="O560" s="113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</row>
    <row r="561" spans="1:35" ht="13.5" customHeight="1" x14ac:dyDescent="0.2">
      <c r="A561" s="439" t="s">
        <v>363</v>
      </c>
      <c r="B561" s="135"/>
      <c r="C561" s="135"/>
      <c r="D561" s="135"/>
      <c r="E561" s="135"/>
      <c r="F561" s="135"/>
      <c r="G561" s="136"/>
      <c r="H561" s="441"/>
      <c r="I561" s="136"/>
      <c r="J561" s="442"/>
      <c r="K561" s="385" t="s">
        <v>3201</v>
      </c>
      <c r="L561" s="386" t="s">
        <v>2725</v>
      </c>
      <c r="M561" s="387">
        <v>27.4</v>
      </c>
      <c r="N561" s="38"/>
      <c r="O561" s="113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</row>
    <row r="562" spans="1:35" ht="13.5" customHeight="1" x14ac:dyDescent="0.2">
      <c r="A562" s="439" t="s">
        <v>363</v>
      </c>
      <c r="B562" s="135"/>
      <c r="C562" s="135"/>
      <c r="D562" s="135"/>
      <c r="E562" s="135"/>
      <c r="F562" s="135"/>
      <c r="G562" s="136"/>
      <c r="H562" s="441"/>
      <c r="I562" s="136"/>
      <c r="J562" s="442"/>
      <c r="K562" s="385" t="s">
        <v>3202</v>
      </c>
      <c r="L562" s="386" t="s">
        <v>2768</v>
      </c>
      <c r="M562" s="387">
        <v>26.5</v>
      </c>
      <c r="N562" s="38"/>
      <c r="O562" s="113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</row>
    <row r="563" spans="1:35" ht="13.5" customHeight="1" x14ac:dyDescent="0.2">
      <c r="A563" s="439" t="s">
        <v>363</v>
      </c>
      <c r="B563" s="135"/>
      <c r="C563" s="135"/>
      <c r="D563" s="135"/>
      <c r="E563" s="135"/>
      <c r="F563" s="135"/>
      <c r="G563" s="136"/>
      <c r="H563" s="441"/>
      <c r="I563" s="136"/>
      <c r="J563" s="442"/>
      <c r="K563" s="385" t="s">
        <v>3203</v>
      </c>
      <c r="L563" s="386" t="s">
        <v>2768</v>
      </c>
      <c r="M563" s="387">
        <v>26.5</v>
      </c>
      <c r="N563" s="38"/>
      <c r="O563" s="413" t="s">
        <v>2648</v>
      </c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</row>
    <row r="564" spans="1:35" x14ac:dyDescent="0.2">
      <c r="A564" s="439" t="s">
        <v>363</v>
      </c>
      <c r="B564" s="135"/>
      <c r="C564" s="135"/>
      <c r="D564" s="135"/>
      <c r="E564" s="135"/>
      <c r="F564" s="135"/>
      <c r="G564" s="136"/>
      <c r="H564" s="441"/>
      <c r="I564" s="136"/>
      <c r="J564" s="442"/>
      <c r="K564" s="383" t="s">
        <v>3204</v>
      </c>
      <c r="L564" s="384" t="s">
        <v>2698</v>
      </c>
      <c r="M564" s="38"/>
      <c r="N564" s="38"/>
      <c r="O564" s="113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</row>
    <row r="565" spans="1:35" x14ac:dyDescent="0.2">
      <c r="A565" s="439" t="s">
        <v>363</v>
      </c>
      <c r="B565" s="135"/>
      <c r="C565" s="135"/>
      <c r="D565" s="135"/>
      <c r="E565" s="135"/>
      <c r="F565" s="135"/>
      <c r="G565" s="136"/>
      <c r="H565" s="441"/>
      <c r="I565" s="136"/>
      <c r="J565" s="442"/>
      <c r="K565" s="385" t="s">
        <v>3205</v>
      </c>
      <c r="L565" s="386" t="s">
        <v>2725</v>
      </c>
      <c r="M565" s="387">
        <v>25</v>
      </c>
      <c r="N565" s="38"/>
      <c r="O565" s="113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</row>
    <row r="566" spans="1:35" x14ac:dyDescent="0.2">
      <c r="A566" s="439" t="s">
        <v>363</v>
      </c>
      <c r="B566" s="135"/>
      <c r="C566" s="135"/>
      <c r="D566" s="135"/>
      <c r="E566" s="135"/>
      <c r="F566" s="135"/>
      <c r="G566" s="136"/>
      <c r="H566" s="441"/>
      <c r="I566" s="136"/>
      <c r="J566" s="442"/>
      <c r="K566" s="385" t="s">
        <v>3206</v>
      </c>
      <c r="L566" s="386" t="s">
        <v>2768</v>
      </c>
      <c r="M566" s="387">
        <v>26.5</v>
      </c>
      <c r="N566" s="387"/>
      <c r="O566" s="413" t="s">
        <v>2648</v>
      </c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</row>
    <row r="567" spans="1:35" x14ac:dyDescent="0.2">
      <c r="A567" s="439" t="s">
        <v>363</v>
      </c>
      <c r="B567" s="135"/>
      <c r="C567" s="135"/>
      <c r="D567" s="135"/>
      <c r="E567" s="135"/>
      <c r="F567" s="135"/>
      <c r="G567" s="136"/>
      <c r="H567" s="441"/>
      <c r="I567" s="136"/>
      <c r="J567" s="442"/>
      <c r="K567" s="385" t="s">
        <v>3207</v>
      </c>
      <c r="L567" s="386" t="s">
        <v>2768</v>
      </c>
      <c r="M567" s="387">
        <v>25</v>
      </c>
      <c r="N567" s="38"/>
      <c r="O567" s="113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</row>
    <row r="568" spans="1:35" x14ac:dyDescent="0.2">
      <c r="A568" s="439" t="s">
        <v>363</v>
      </c>
      <c r="B568" s="135"/>
      <c r="C568" s="135"/>
      <c r="D568" s="135"/>
      <c r="E568" s="135"/>
      <c r="F568" s="135"/>
      <c r="G568" s="136"/>
      <c r="H568" s="441"/>
      <c r="I568" s="136"/>
      <c r="J568" s="442"/>
      <c r="K568" s="383" t="s">
        <v>3208</v>
      </c>
      <c r="L568" s="384" t="s">
        <v>2605</v>
      </c>
      <c r="M568" s="38"/>
      <c r="N568" s="38"/>
      <c r="O568" s="113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</row>
    <row r="569" spans="1:35" x14ac:dyDescent="0.2">
      <c r="A569" s="439" t="s">
        <v>363</v>
      </c>
      <c r="B569" s="135"/>
      <c r="C569" s="135"/>
      <c r="D569" s="135"/>
      <c r="E569" s="135"/>
      <c r="F569" s="135"/>
      <c r="G569" s="136"/>
      <c r="H569" s="441"/>
      <c r="I569" s="136"/>
      <c r="J569" s="442"/>
      <c r="K569" s="383" t="s">
        <v>3209</v>
      </c>
      <c r="L569" s="384" t="s">
        <v>2605</v>
      </c>
      <c r="M569" s="38"/>
      <c r="N569" s="38"/>
      <c r="O569" s="113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</row>
    <row r="570" spans="1:35" ht="28.5" x14ac:dyDescent="0.2">
      <c r="A570" s="439" t="s">
        <v>363</v>
      </c>
      <c r="B570" s="135"/>
      <c r="C570" s="135"/>
      <c r="D570" s="135"/>
      <c r="E570" s="135"/>
      <c r="F570" s="135"/>
      <c r="G570" s="136"/>
      <c r="H570" s="441"/>
      <c r="I570" s="136"/>
      <c r="J570" s="442"/>
      <c r="K570" s="385" t="s">
        <v>3210</v>
      </c>
      <c r="L570" s="386" t="s">
        <v>2698</v>
      </c>
      <c r="M570" s="387">
        <v>50</v>
      </c>
      <c r="N570" s="387"/>
      <c r="O570" s="388" t="s">
        <v>3211</v>
      </c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</row>
    <row r="571" spans="1:35" x14ac:dyDescent="0.2">
      <c r="A571" s="439" t="s">
        <v>363</v>
      </c>
      <c r="B571" s="135"/>
      <c r="C571" s="135"/>
      <c r="D571" s="135"/>
      <c r="E571" s="135"/>
      <c r="F571" s="135"/>
      <c r="G571" s="136"/>
      <c r="H571" s="441"/>
      <c r="I571" s="136"/>
      <c r="J571" s="442"/>
      <c r="K571" s="385" t="s">
        <v>3212</v>
      </c>
      <c r="L571" s="386" t="s">
        <v>2768</v>
      </c>
      <c r="M571" s="387" t="s">
        <v>2654</v>
      </c>
      <c r="N571" s="387"/>
      <c r="O571" s="413" t="s">
        <v>3213</v>
      </c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</row>
    <row r="572" spans="1:35" x14ac:dyDescent="0.2">
      <c r="A572" s="439" t="s">
        <v>363</v>
      </c>
      <c r="B572" s="135"/>
      <c r="C572" s="135"/>
      <c r="D572" s="135"/>
      <c r="E572" s="135"/>
      <c r="F572" s="135"/>
      <c r="G572" s="136"/>
      <c r="H572" s="441"/>
      <c r="I572" s="136"/>
      <c r="J572" s="442"/>
      <c r="K572" s="383" t="s">
        <v>3214</v>
      </c>
      <c r="L572" s="384" t="s">
        <v>2605</v>
      </c>
      <c r="M572" s="38"/>
      <c r="N572" s="38"/>
      <c r="O572" s="113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</row>
    <row r="573" spans="1:35" x14ac:dyDescent="0.2">
      <c r="A573" s="439" t="s">
        <v>363</v>
      </c>
      <c r="B573" s="135"/>
      <c r="C573" s="135"/>
      <c r="D573" s="135"/>
      <c r="E573" s="135"/>
      <c r="F573" s="135"/>
      <c r="G573" s="136"/>
      <c r="H573" s="441"/>
      <c r="I573" s="136"/>
      <c r="J573" s="442"/>
      <c r="K573" s="383" t="s">
        <v>3215</v>
      </c>
      <c r="L573" s="384" t="s">
        <v>2605</v>
      </c>
      <c r="M573" s="38"/>
      <c r="N573" s="38"/>
      <c r="O573" s="113" t="s">
        <v>3216</v>
      </c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</row>
    <row r="574" spans="1:35" x14ac:dyDescent="0.2">
      <c r="A574" s="439" t="s">
        <v>363</v>
      </c>
      <c r="B574" s="135"/>
      <c r="C574" s="135"/>
      <c r="D574" s="135"/>
      <c r="E574" s="135"/>
      <c r="F574" s="135"/>
      <c r="G574" s="136"/>
      <c r="H574" s="441"/>
      <c r="I574" s="136"/>
      <c r="J574" s="442"/>
      <c r="K574" s="383" t="s">
        <v>3217</v>
      </c>
      <c r="L574" s="384" t="s">
        <v>2605</v>
      </c>
      <c r="M574" s="38"/>
      <c r="N574" s="38"/>
      <c r="O574" s="113" t="s">
        <v>3216</v>
      </c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</row>
    <row r="575" spans="1:35" x14ac:dyDescent="0.2">
      <c r="A575" s="439" t="s">
        <v>363</v>
      </c>
      <c r="B575" s="135"/>
      <c r="C575" s="135"/>
      <c r="D575" s="135"/>
      <c r="E575" s="135"/>
      <c r="F575" s="135"/>
      <c r="G575" s="136"/>
      <c r="H575" s="441"/>
      <c r="I575" s="136"/>
      <c r="J575" s="442"/>
      <c r="K575" s="385" t="s">
        <v>3218</v>
      </c>
      <c r="L575" s="386" t="s">
        <v>2768</v>
      </c>
      <c r="M575" s="387">
        <v>25</v>
      </c>
      <c r="N575" s="38"/>
      <c r="O575" s="113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</row>
    <row r="576" spans="1:35" x14ac:dyDescent="0.2">
      <c r="A576" s="439" t="s">
        <v>363</v>
      </c>
      <c r="B576" s="135"/>
      <c r="C576" s="135"/>
      <c r="D576" s="135"/>
      <c r="E576" s="135"/>
      <c r="F576" s="135"/>
      <c r="G576" s="136"/>
      <c r="H576" s="441"/>
      <c r="I576" s="136"/>
      <c r="J576" s="442"/>
      <c r="K576" s="383" t="s">
        <v>3219</v>
      </c>
      <c r="L576" s="384" t="s">
        <v>2698</v>
      </c>
      <c r="M576" s="38"/>
      <c r="N576" s="38"/>
      <c r="O576" s="113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</row>
    <row r="577" spans="1:35" x14ac:dyDescent="0.2">
      <c r="A577" s="439" t="s">
        <v>363</v>
      </c>
      <c r="B577" s="135"/>
      <c r="C577" s="135"/>
      <c r="D577" s="135"/>
      <c r="E577" s="135"/>
      <c r="F577" s="135"/>
      <c r="G577" s="136"/>
      <c r="H577" s="441"/>
      <c r="I577" s="136"/>
      <c r="J577" s="442"/>
      <c r="K577" s="385" t="s">
        <v>3220</v>
      </c>
      <c r="L577" s="386" t="s">
        <v>2725</v>
      </c>
      <c r="M577" s="387">
        <v>25</v>
      </c>
      <c r="N577" s="38"/>
      <c r="O577" s="113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</row>
    <row r="578" spans="1:35" x14ac:dyDescent="0.2">
      <c r="A578" s="439" t="s">
        <v>363</v>
      </c>
      <c r="B578" s="135"/>
      <c r="C578" s="135"/>
      <c r="D578" s="135"/>
      <c r="E578" s="135"/>
      <c r="F578" s="135"/>
      <c r="G578" s="136"/>
      <c r="H578" s="441"/>
      <c r="I578" s="136"/>
      <c r="J578" s="442"/>
      <c r="K578" s="383" t="s">
        <v>3221</v>
      </c>
      <c r="L578" s="384" t="s">
        <v>2605</v>
      </c>
      <c r="M578" s="38"/>
      <c r="N578" s="38"/>
      <c r="O578" s="113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</row>
    <row r="579" spans="1:35" x14ac:dyDescent="0.2">
      <c r="A579" s="439" t="s">
        <v>363</v>
      </c>
      <c r="B579" s="135"/>
      <c r="C579" s="135"/>
      <c r="D579" s="135"/>
      <c r="E579" s="135"/>
      <c r="F579" s="135"/>
      <c r="G579" s="136"/>
      <c r="H579" s="441"/>
      <c r="I579" s="136"/>
      <c r="J579" s="442"/>
      <c r="K579" s="383" t="s">
        <v>3222</v>
      </c>
      <c r="L579" s="384" t="s">
        <v>2605</v>
      </c>
      <c r="M579" s="38"/>
      <c r="N579" s="38"/>
      <c r="O579" s="113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</row>
    <row r="580" spans="1:35" x14ac:dyDescent="0.2">
      <c r="A580" s="439" t="s">
        <v>363</v>
      </c>
      <c r="B580" s="135"/>
      <c r="C580" s="135"/>
      <c r="D580" s="135"/>
      <c r="E580" s="135"/>
      <c r="F580" s="135"/>
      <c r="G580" s="136"/>
      <c r="H580" s="441"/>
      <c r="I580" s="136"/>
      <c r="J580" s="442"/>
      <c r="K580" s="383" t="s">
        <v>3223</v>
      </c>
      <c r="L580" s="384" t="s">
        <v>2605</v>
      </c>
      <c r="M580" s="38"/>
      <c r="N580" s="38"/>
      <c r="O580" s="113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</row>
    <row r="581" spans="1:35" x14ac:dyDescent="0.2">
      <c r="A581" s="439" t="s">
        <v>363</v>
      </c>
      <c r="B581" s="135"/>
      <c r="C581" s="135"/>
      <c r="D581" s="135"/>
      <c r="E581" s="135"/>
      <c r="F581" s="135"/>
      <c r="G581" s="136"/>
      <c r="H581" s="441"/>
      <c r="I581" s="136"/>
      <c r="J581" s="442"/>
      <c r="K581" s="383" t="s">
        <v>3224</v>
      </c>
      <c r="L581" s="384" t="s">
        <v>2605</v>
      </c>
      <c r="M581" s="38"/>
      <c r="N581" s="38"/>
      <c r="O581" s="113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</row>
    <row r="582" spans="1:35" x14ac:dyDescent="0.2">
      <c r="A582" s="439" t="s">
        <v>363</v>
      </c>
      <c r="B582" s="135"/>
      <c r="C582" s="135"/>
      <c r="D582" s="135"/>
      <c r="E582" s="135"/>
      <c r="F582" s="135"/>
      <c r="G582" s="136"/>
      <c r="H582" s="441"/>
      <c r="I582" s="136"/>
      <c r="J582" s="442"/>
      <c r="K582" s="383" t="s">
        <v>3225</v>
      </c>
      <c r="L582" s="384" t="s">
        <v>2605</v>
      </c>
      <c r="M582" s="38"/>
      <c r="N582" s="38"/>
      <c r="O582" s="113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</row>
    <row r="583" spans="1:35" x14ac:dyDescent="0.2">
      <c r="A583" s="439" t="s">
        <v>363</v>
      </c>
      <c r="B583" s="135"/>
      <c r="C583" s="135"/>
      <c r="D583" s="135"/>
      <c r="E583" s="135"/>
      <c r="F583" s="135"/>
      <c r="G583" s="136"/>
      <c r="H583" s="441"/>
      <c r="I583" s="136"/>
      <c r="J583" s="442"/>
      <c r="K583" s="383" t="s">
        <v>3226</v>
      </c>
      <c r="L583" s="384" t="s">
        <v>2605</v>
      </c>
      <c r="M583" s="38"/>
      <c r="N583" s="38"/>
      <c r="O583" s="113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</row>
    <row r="584" spans="1:35" x14ac:dyDescent="0.2">
      <c r="A584" s="439" t="s">
        <v>363</v>
      </c>
      <c r="B584" s="135"/>
      <c r="C584" s="135"/>
      <c r="D584" s="135"/>
      <c r="E584" s="135"/>
      <c r="F584" s="135"/>
      <c r="G584" s="136"/>
      <c r="H584" s="441"/>
      <c r="I584" s="136"/>
      <c r="J584" s="442"/>
      <c r="K584" s="383" t="s">
        <v>3227</v>
      </c>
      <c r="L584" s="384" t="s">
        <v>2605</v>
      </c>
      <c r="M584" s="38"/>
      <c r="N584" s="38"/>
      <c r="O584" s="113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</row>
    <row r="585" spans="1:35" x14ac:dyDescent="0.2">
      <c r="A585" s="439" t="s">
        <v>363</v>
      </c>
      <c r="B585" s="135"/>
      <c r="C585" s="135"/>
      <c r="D585" s="135"/>
      <c r="E585" s="135"/>
      <c r="F585" s="135"/>
      <c r="G585" s="136"/>
      <c r="H585" s="441"/>
      <c r="I585" s="136"/>
      <c r="J585" s="442"/>
      <c r="K585" s="383" t="s">
        <v>3228</v>
      </c>
      <c r="L585" s="384" t="s">
        <v>2605</v>
      </c>
      <c r="M585" s="38"/>
      <c r="N585" s="38"/>
      <c r="O585" s="113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</row>
    <row r="586" spans="1:35" x14ac:dyDescent="0.2">
      <c r="A586" s="439" t="s">
        <v>363</v>
      </c>
      <c r="B586" s="135"/>
      <c r="C586" s="135"/>
      <c r="D586" s="135"/>
      <c r="E586" s="135"/>
      <c r="F586" s="135"/>
      <c r="G586" s="136"/>
      <c r="H586" s="441"/>
      <c r="I586" s="136"/>
      <c r="J586" s="442"/>
      <c r="K586" s="383" t="s">
        <v>3229</v>
      </c>
      <c r="L586" s="384" t="s">
        <v>2605</v>
      </c>
      <c r="M586" s="38"/>
      <c r="N586" s="38"/>
      <c r="O586" s="113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</row>
    <row r="587" spans="1:35" x14ac:dyDescent="0.2">
      <c r="A587" s="439" t="s">
        <v>363</v>
      </c>
      <c r="B587" s="135"/>
      <c r="C587" s="135"/>
      <c r="D587" s="135"/>
      <c r="E587" s="135"/>
      <c r="F587" s="135"/>
      <c r="G587" s="136"/>
      <c r="H587" s="441"/>
      <c r="I587" s="136"/>
      <c r="J587" s="442"/>
      <c r="K587" s="383" t="s">
        <v>3230</v>
      </c>
      <c r="L587" s="384" t="s">
        <v>2605</v>
      </c>
      <c r="M587" s="38"/>
      <c r="N587" s="38"/>
      <c r="O587" s="113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</row>
    <row r="588" spans="1:35" x14ac:dyDescent="0.2">
      <c r="A588" s="439" t="s">
        <v>363</v>
      </c>
      <c r="B588" s="135"/>
      <c r="C588" s="135"/>
      <c r="D588" s="135"/>
      <c r="E588" s="135"/>
      <c r="F588" s="135"/>
      <c r="G588" s="136"/>
      <c r="H588" s="441"/>
      <c r="I588" s="136"/>
      <c r="J588" s="442"/>
      <c r="K588" s="383" t="s">
        <v>3231</v>
      </c>
      <c r="L588" s="384" t="s">
        <v>2605</v>
      </c>
      <c r="M588" s="38"/>
      <c r="N588" s="38"/>
      <c r="O588" s="113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</row>
    <row r="589" spans="1:35" x14ac:dyDescent="0.2">
      <c r="A589" s="439" t="s">
        <v>363</v>
      </c>
      <c r="B589" s="135"/>
      <c r="C589" s="135"/>
      <c r="D589" s="135"/>
      <c r="E589" s="135"/>
      <c r="F589" s="135"/>
      <c r="G589" s="136"/>
      <c r="H589" s="441"/>
      <c r="I589" s="136"/>
      <c r="J589" s="442"/>
      <c r="K589" s="383" t="s">
        <v>3232</v>
      </c>
      <c r="L589" s="384" t="s">
        <v>2605</v>
      </c>
      <c r="M589" s="38"/>
      <c r="N589" s="38"/>
      <c r="O589" s="113" t="s">
        <v>3216</v>
      </c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</row>
    <row r="590" spans="1:35" x14ac:dyDescent="0.2">
      <c r="A590" s="439" t="s">
        <v>363</v>
      </c>
      <c r="B590" s="135"/>
      <c r="C590" s="135"/>
      <c r="D590" s="135"/>
      <c r="E590" s="135"/>
      <c r="F590" s="135"/>
      <c r="G590" s="136"/>
      <c r="H590" s="441"/>
      <c r="I590" s="136"/>
      <c r="J590" s="442"/>
      <c r="K590" s="383" t="s">
        <v>3233</v>
      </c>
      <c r="L590" s="384" t="s">
        <v>2605</v>
      </c>
      <c r="M590" s="38"/>
      <c r="N590" s="38"/>
      <c r="O590" s="113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</row>
    <row r="591" spans="1:35" x14ac:dyDescent="0.2">
      <c r="A591" s="439" t="s">
        <v>363</v>
      </c>
      <c r="B591" s="135"/>
      <c r="C591" s="135"/>
      <c r="D591" s="135"/>
      <c r="E591" s="135"/>
      <c r="F591" s="135"/>
      <c r="G591" s="136"/>
      <c r="H591" s="441"/>
      <c r="I591" s="136"/>
      <c r="J591" s="442"/>
      <c r="K591" s="383" t="s">
        <v>3234</v>
      </c>
      <c r="L591" s="384" t="s">
        <v>2605</v>
      </c>
      <c r="M591" s="38"/>
      <c r="N591" s="38"/>
      <c r="O591" s="113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</row>
    <row r="592" spans="1:35" x14ac:dyDescent="0.2">
      <c r="A592" s="439" t="s">
        <v>363</v>
      </c>
      <c r="B592" s="135"/>
      <c r="C592" s="135"/>
      <c r="D592" s="135"/>
      <c r="E592" s="135"/>
      <c r="F592" s="135"/>
      <c r="G592" s="136"/>
      <c r="H592" s="441"/>
      <c r="I592" s="136"/>
      <c r="J592" s="442"/>
      <c r="K592" s="383" t="s">
        <v>3235</v>
      </c>
      <c r="L592" s="384" t="s">
        <v>2605</v>
      </c>
      <c r="M592" s="38"/>
      <c r="N592" s="38"/>
      <c r="O592" s="113" t="s">
        <v>3216</v>
      </c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</row>
    <row r="593" spans="1:35" x14ac:dyDescent="0.2">
      <c r="A593" s="439" t="s">
        <v>363</v>
      </c>
      <c r="B593" s="135"/>
      <c r="C593" s="135"/>
      <c r="D593" s="135"/>
      <c r="E593" s="135"/>
      <c r="F593" s="135"/>
      <c r="G593" s="136"/>
      <c r="H593" s="441"/>
      <c r="I593" s="136"/>
      <c r="J593" s="442"/>
      <c r="K593" s="383" t="s">
        <v>3236</v>
      </c>
      <c r="L593" s="384" t="s">
        <v>2605</v>
      </c>
      <c r="M593" s="38"/>
      <c r="N593" s="38"/>
      <c r="O593" s="113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</row>
    <row r="594" spans="1:35" x14ac:dyDescent="0.2">
      <c r="A594" s="439" t="s">
        <v>363</v>
      </c>
      <c r="B594" s="135"/>
      <c r="C594" s="135"/>
      <c r="D594" s="135"/>
      <c r="E594" s="135"/>
      <c r="F594" s="135"/>
      <c r="G594" s="136"/>
      <c r="H594" s="441"/>
      <c r="I594" s="136"/>
      <c r="J594" s="442"/>
      <c r="K594" s="383" t="s">
        <v>3237</v>
      </c>
      <c r="L594" s="384" t="s">
        <v>2605</v>
      </c>
      <c r="M594" s="38"/>
      <c r="N594" s="38"/>
      <c r="O594" s="113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</row>
    <row r="595" spans="1:35" x14ac:dyDescent="0.2">
      <c r="A595" s="439" t="s">
        <v>363</v>
      </c>
      <c r="B595" s="135"/>
      <c r="C595" s="135"/>
      <c r="D595" s="135"/>
      <c r="E595" s="135"/>
      <c r="F595" s="135"/>
      <c r="G595" s="136"/>
      <c r="H595" s="441"/>
      <c r="I595" s="136"/>
      <c r="J595" s="442"/>
      <c r="K595" s="383" t="s">
        <v>3238</v>
      </c>
      <c r="L595" s="384" t="s">
        <v>2605</v>
      </c>
      <c r="M595" s="38"/>
      <c r="N595" s="38"/>
      <c r="O595" s="113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</row>
    <row r="596" spans="1:35" x14ac:dyDescent="0.2">
      <c r="A596" s="439" t="s">
        <v>363</v>
      </c>
      <c r="B596" s="135"/>
      <c r="C596" s="135"/>
      <c r="D596" s="135"/>
      <c r="E596" s="135"/>
      <c r="F596" s="135"/>
      <c r="G596" s="136"/>
      <c r="H596" s="441"/>
      <c r="I596" s="136"/>
      <c r="J596" s="442"/>
      <c r="K596" s="383" t="s">
        <v>3239</v>
      </c>
      <c r="L596" s="384" t="s">
        <v>2605</v>
      </c>
      <c r="M596" s="38"/>
      <c r="N596" s="38"/>
      <c r="O596" s="113" t="s">
        <v>3216</v>
      </c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</row>
    <row r="597" spans="1:35" x14ac:dyDescent="0.2">
      <c r="A597" s="439" t="s">
        <v>363</v>
      </c>
      <c r="B597" s="135"/>
      <c r="C597" s="135"/>
      <c r="D597" s="135"/>
      <c r="E597" s="135"/>
      <c r="F597" s="135"/>
      <c r="G597" s="136"/>
      <c r="H597" s="441"/>
      <c r="I597" s="136"/>
      <c r="J597" s="442"/>
      <c r="K597" s="383" t="s">
        <v>3240</v>
      </c>
      <c r="L597" s="384" t="s">
        <v>2605</v>
      </c>
      <c r="M597" s="38"/>
      <c r="N597" s="38"/>
      <c r="O597" s="113" t="s">
        <v>3216</v>
      </c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</row>
    <row r="598" spans="1:35" x14ac:dyDescent="0.2">
      <c r="A598" s="439" t="s">
        <v>363</v>
      </c>
      <c r="B598" s="135"/>
      <c r="C598" s="135"/>
      <c r="D598" s="135"/>
      <c r="E598" s="135"/>
      <c r="F598" s="135"/>
      <c r="G598" s="136"/>
      <c r="H598" s="441"/>
      <c r="I598" s="136"/>
      <c r="J598" s="442"/>
      <c r="K598" s="383" t="s">
        <v>3241</v>
      </c>
      <c r="L598" s="384" t="s">
        <v>2605</v>
      </c>
      <c r="M598" s="38"/>
      <c r="N598" s="38"/>
      <c r="O598" s="113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</row>
    <row r="599" spans="1:35" x14ac:dyDescent="0.2">
      <c r="A599" s="439" t="s">
        <v>363</v>
      </c>
      <c r="B599" s="135"/>
      <c r="C599" s="135"/>
      <c r="D599" s="135"/>
      <c r="E599" s="135"/>
      <c r="F599" s="135"/>
      <c r="G599" s="136"/>
      <c r="H599" s="441"/>
      <c r="I599" s="136"/>
      <c r="J599" s="442"/>
      <c r="K599" s="383" t="s">
        <v>3242</v>
      </c>
      <c r="L599" s="384" t="s">
        <v>2605</v>
      </c>
      <c r="M599" s="38"/>
      <c r="N599" s="38"/>
      <c r="O599" s="113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</row>
    <row r="600" spans="1:35" x14ac:dyDescent="0.2">
      <c r="A600" s="439" t="s">
        <v>363</v>
      </c>
      <c r="B600" s="135"/>
      <c r="C600" s="135"/>
      <c r="D600" s="135"/>
      <c r="E600" s="135"/>
      <c r="F600" s="135"/>
      <c r="G600" s="136"/>
      <c r="H600" s="441"/>
      <c r="I600" s="136"/>
      <c r="J600" s="442"/>
      <c r="K600" s="383" t="s">
        <v>3243</v>
      </c>
      <c r="L600" s="384" t="s">
        <v>2605</v>
      </c>
      <c r="M600" s="38"/>
      <c r="N600" s="38"/>
      <c r="O600" s="113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</row>
    <row r="601" spans="1:35" x14ac:dyDescent="0.2">
      <c r="A601" s="439" t="s">
        <v>363</v>
      </c>
      <c r="B601" s="135"/>
      <c r="C601" s="135"/>
      <c r="D601" s="135"/>
      <c r="E601" s="135"/>
      <c r="F601" s="135"/>
      <c r="G601" s="136"/>
      <c r="H601" s="441"/>
      <c r="I601" s="136"/>
      <c r="J601" s="442"/>
      <c r="K601" s="383" t="s">
        <v>3244</v>
      </c>
      <c r="L601" s="384" t="s">
        <v>2605</v>
      </c>
      <c r="M601" s="38"/>
      <c r="N601" s="38"/>
      <c r="O601" s="113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</row>
    <row r="602" spans="1:35" x14ac:dyDescent="0.2">
      <c r="A602" s="439" t="s">
        <v>363</v>
      </c>
      <c r="B602" s="135"/>
      <c r="C602" s="135"/>
      <c r="D602" s="135"/>
      <c r="E602" s="135"/>
      <c r="F602" s="135"/>
      <c r="G602" s="136"/>
      <c r="H602" s="441"/>
      <c r="I602" s="136"/>
      <c r="J602" s="442"/>
      <c r="K602" s="383" t="s">
        <v>3245</v>
      </c>
      <c r="L602" s="384" t="s">
        <v>2605</v>
      </c>
      <c r="M602" s="38"/>
      <c r="N602" s="38"/>
      <c r="O602" s="113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</row>
    <row r="603" spans="1:35" x14ac:dyDescent="0.2">
      <c r="A603" s="439" t="s">
        <v>363</v>
      </c>
      <c r="B603" s="135"/>
      <c r="C603" s="135"/>
      <c r="D603" s="135"/>
      <c r="E603" s="135"/>
      <c r="F603" s="135"/>
      <c r="G603" s="136"/>
      <c r="H603" s="441"/>
      <c r="I603" s="136"/>
      <c r="J603" s="442"/>
      <c r="K603" s="383" t="s">
        <v>3246</v>
      </c>
      <c r="L603" s="384" t="s">
        <v>2605</v>
      </c>
      <c r="M603" s="38"/>
      <c r="N603" s="38"/>
      <c r="O603" s="113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</row>
    <row r="604" spans="1:35" x14ac:dyDescent="0.2">
      <c r="A604" s="439" t="s">
        <v>363</v>
      </c>
      <c r="B604" s="135"/>
      <c r="C604" s="135"/>
      <c r="D604" s="135"/>
      <c r="E604" s="135"/>
      <c r="F604" s="135"/>
      <c r="G604" s="136"/>
      <c r="H604" s="441"/>
      <c r="I604" s="136"/>
      <c r="J604" s="442"/>
      <c r="K604" s="383" t="s">
        <v>3247</v>
      </c>
      <c r="L604" s="384" t="s">
        <v>2605</v>
      </c>
      <c r="M604" s="38"/>
      <c r="N604" s="38"/>
      <c r="O604" s="113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</row>
    <row r="605" spans="1:35" x14ac:dyDescent="0.2">
      <c r="A605" s="439" t="s">
        <v>363</v>
      </c>
      <c r="B605" s="135"/>
      <c r="C605" s="135"/>
      <c r="D605" s="135"/>
      <c r="E605" s="135"/>
      <c r="F605" s="135"/>
      <c r="G605" s="136"/>
      <c r="H605" s="441"/>
      <c r="I605" s="136"/>
      <c r="J605" s="442"/>
      <c r="K605" s="383" t="s">
        <v>3248</v>
      </c>
      <c r="L605" s="384" t="s">
        <v>2605</v>
      </c>
      <c r="M605" s="38"/>
      <c r="N605" s="38"/>
      <c r="O605" s="113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</row>
    <row r="606" spans="1:35" x14ac:dyDescent="0.2">
      <c r="A606" s="439" t="s">
        <v>363</v>
      </c>
      <c r="B606" s="135"/>
      <c r="C606" s="135"/>
      <c r="D606" s="135"/>
      <c r="E606" s="135"/>
      <c r="F606" s="135"/>
      <c r="G606" s="136"/>
      <c r="H606" s="441"/>
      <c r="I606" s="136"/>
      <c r="J606" s="442"/>
      <c r="K606" s="383" t="s">
        <v>3249</v>
      </c>
      <c r="L606" s="384" t="s">
        <v>2605</v>
      </c>
      <c r="M606" s="38"/>
      <c r="N606" s="38"/>
      <c r="O606" s="113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</row>
    <row r="607" spans="1:35" x14ac:dyDescent="0.2">
      <c r="A607" s="439" t="s">
        <v>363</v>
      </c>
      <c r="B607" s="135"/>
      <c r="C607" s="135"/>
      <c r="D607" s="135"/>
      <c r="E607" s="135"/>
      <c r="F607" s="135"/>
      <c r="G607" s="136"/>
      <c r="H607" s="441"/>
      <c r="I607" s="136"/>
      <c r="J607" s="442"/>
      <c r="K607" s="383" t="s">
        <v>3250</v>
      </c>
      <c r="L607" s="384" t="s">
        <v>2605</v>
      </c>
      <c r="M607" s="38"/>
      <c r="N607" s="38"/>
      <c r="O607" s="113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</row>
    <row r="608" spans="1:35" x14ac:dyDescent="0.2">
      <c r="A608" s="439" t="s">
        <v>363</v>
      </c>
      <c r="B608" s="135"/>
      <c r="C608" s="135"/>
      <c r="D608" s="135"/>
      <c r="E608" s="135"/>
      <c r="F608" s="135"/>
      <c r="G608" s="136"/>
      <c r="H608" s="441"/>
      <c r="I608" s="136"/>
      <c r="J608" s="442"/>
      <c r="K608" s="383" t="s">
        <v>3251</v>
      </c>
      <c r="L608" s="384" t="s">
        <v>2605</v>
      </c>
      <c r="M608" s="38"/>
      <c r="N608" s="38"/>
      <c r="O608" s="113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</row>
    <row r="609" spans="1:35" x14ac:dyDescent="0.2">
      <c r="A609" s="439" t="s">
        <v>363</v>
      </c>
      <c r="B609" s="135"/>
      <c r="C609" s="135"/>
      <c r="D609" s="135"/>
      <c r="E609" s="135"/>
      <c r="F609" s="135"/>
      <c r="G609" s="136"/>
      <c r="H609" s="441"/>
      <c r="I609" s="136"/>
      <c r="J609" s="442"/>
      <c r="K609" s="383" t="s">
        <v>3252</v>
      </c>
      <c r="L609" s="384" t="s">
        <v>2605</v>
      </c>
      <c r="M609" s="38"/>
      <c r="N609" s="38"/>
      <c r="O609" s="113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</row>
    <row r="610" spans="1:35" x14ac:dyDescent="0.2">
      <c r="A610" s="439" t="s">
        <v>363</v>
      </c>
      <c r="B610" s="135"/>
      <c r="C610" s="135"/>
      <c r="D610" s="135"/>
      <c r="E610" s="135"/>
      <c r="F610" s="135"/>
      <c r="G610" s="136"/>
      <c r="H610" s="441"/>
      <c r="I610" s="136"/>
      <c r="J610" s="442"/>
      <c r="K610" s="383" t="s">
        <v>3253</v>
      </c>
      <c r="L610" s="384" t="s">
        <v>2605</v>
      </c>
      <c r="M610" s="38"/>
      <c r="N610" s="38"/>
      <c r="O610" s="113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</row>
    <row r="611" spans="1:35" x14ac:dyDescent="0.2">
      <c r="A611" s="439" t="s">
        <v>363</v>
      </c>
      <c r="B611" s="135"/>
      <c r="C611" s="135"/>
      <c r="D611" s="135"/>
      <c r="E611" s="135"/>
      <c r="F611" s="135"/>
      <c r="G611" s="136"/>
      <c r="H611" s="441"/>
      <c r="I611" s="136"/>
      <c r="J611" s="442"/>
      <c r="K611" s="383" t="s">
        <v>3254</v>
      </c>
      <c r="L611" s="384" t="s">
        <v>2605</v>
      </c>
      <c r="M611" s="38"/>
      <c r="N611" s="38"/>
      <c r="O611" s="113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</row>
    <row r="612" spans="1:35" x14ac:dyDescent="0.2">
      <c r="A612" s="439" t="s">
        <v>363</v>
      </c>
      <c r="B612" s="135"/>
      <c r="C612" s="135"/>
      <c r="D612" s="135"/>
      <c r="E612" s="135"/>
      <c r="F612" s="135"/>
      <c r="G612" s="136"/>
      <c r="H612" s="441"/>
      <c r="I612" s="136"/>
      <c r="J612" s="442"/>
      <c r="K612" s="383" t="s">
        <v>3255</v>
      </c>
      <c r="L612" s="384" t="s">
        <v>2605</v>
      </c>
      <c r="M612" s="38"/>
      <c r="N612" s="38"/>
      <c r="O612" s="113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</row>
    <row r="613" spans="1:35" x14ac:dyDescent="0.2">
      <c r="A613" s="439" t="s">
        <v>363</v>
      </c>
      <c r="B613" s="135"/>
      <c r="C613" s="135"/>
      <c r="D613" s="135"/>
      <c r="E613" s="135"/>
      <c r="F613" s="135"/>
      <c r="G613" s="136"/>
      <c r="H613" s="441"/>
      <c r="I613" s="136"/>
      <c r="J613" s="442"/>
      <c r="K613" s="383" t="s">
        <v>3256</v>
      </c>
      <c r="L613" s="384" t="s">
        <v>2605</v>
      </c>
      <c r="M613" s="38"/>
      <c r="N613" s="38"/>
      <c r="O613" s="113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</row>
    <row r="614" spans="1:35" x14ac:dyDescent="0.2">
      <c r="A614" s="439" t="s">
        <v>363</v>
      </c>
      <c r="B614" s="135"/>
      <c r="C614" s="135"/>
      <c r="D614" s="135"/>
      <c r="E614" s="135"/>
      <c r="F614" s="135"/>
      <c r="G614" s="136"/>
      <c r="H614" s="441"/>
      <c r="I614" s="136"/>
      <c r="J614" s="442"/>
      <c r="K614" s="383" t="s">
        <v>3257</v>
      </c>
      <c r="L614" s="384" t="s">
        <v>2605</v>
      </c>
      <c r="M614" s="38"/>
      <c r="N614" s="38"/>
      <c r="O614" s="113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</row>
    <row r="615" spans="1:35" x14ac:dyDescent="0.2">
      <c r="A615" s="439" t="s">
        <v>363</v>
      </c>
      <c r="B615" s="135"/>
      <c r="C615" s="135"/>
      <c r="D615" s="135"/>
      <c r="E615" s="135"/>
      <c r="F615" s="135"/>
      <c r="G615" s="136"/>
      <c r="H615" s="441"/>
      <c r="I615" s="136"/>
      <c r="J615" s="442"/>
      <c r="K615" s="383" t="s">
        <v>3258</v>
      </c>
      <c r="L615" s="384" t="s">
        <v>2605</v>
      </c>
      <c r="M615" s="38"/>
      <c r="N615" s="38"/>
      <c r="O615" s="113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</row>
    <row r="616" spans="1:35" x14ac:dyDescent="0.2">
      <c r="A616" s="439" t="s">
        <v>363</v>
      </c>
      <c r="B616" s="135"/>
      <c r="C616" s="135"/>
      <c r="D616" s="135"/>
      <c r="E616" s="135"/>
      <c r="F616" s="135"/>
      <c r="G616" s="136"/>
      <c r="H616" s="441"/>
      <c r="I616" s="136"/>
      <c r="J616" s="442"/>
      <c r="K616" s="383" t="s">
        <v>3259</v>
      </c>
      <c r="L616" s="384" t="s">
        <v>2605</v>
      </c>
      <c r="M616" s="38"/>
      <c r="N616" s="38"/>
      <c r="O616" s="113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</row>
    <row r="617" spans="1:35" x14ac:dyDescent="0.2">
      <c r="A617" s="439" t="s">
        <v>363</v>
      </c>
      <c r="B617" s="135"/>
      <c r="C617" s="135"/>
      <c r="D617" s="135"/>
      <c r="E617" s="135"/>
      <c r="F617" s="135"/>
      <c r="G617" s="136"/>
      <c r="H617" s="441"/>
      <c r="I617" s="136"/>
      <c r="J617" s="442"/>
      <c r="K617" s="383" t="s">
        <v>3260</v>
      </c>
      <c r="L617" s="384" t="s">
        <v>2605</v>
      </c>
      <c r="M617" s="38"/>
      <c r="N617" s="38"/>
      <c r="O617" s="113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</row>
    <row r="618" spans="1:35" x14ac:dyDescent="0.2">
      <c r="A618" s="439" t="s">
        <v>363</v>
      </c>
      <c r="B618" s="135"/>
      <c r="C618" s="135"/>
      <c r="D618" s="135"/>
      <c r="E618" s="135"/>
      <c r="F618" s="135"/>
      <c r="G618" s="136"/>
      <c r="H618" s="441"/>
      <c r="I618" s="136"/>
      <c r="J618" s="442"/>
      <c r="K618" s="383" t="s">
        <v>3261</v>
      </c>
      <c r="L618" s="384" t="s">
        <v>2605</v>
      </c>
      <c r="M618" s="38"/>
      <c r="N618" s="38"/>
      <c r="O618" s="113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</row>
    <row r="619" spans="1:35" x14ac:dyDescent="0.2">
      <c r="A619" s="439" t="s">
        <v>363</v>
      </c>
      <c r="B619" s="135"/>
      <c r="C619" s="135"/>
      <c r="D619" s="135"/>
      <c r="E619" s="135"/>
      <c r="F619" s="135"/>
      <c r="G619" s="136"/>
      <c r="H619" s="441"/>
      <c r="I619" s="136"/>
      <c r="J619" s="442"/>
      <c r="K619" s="383" t="s">
        <v>3262</v>
      </c>
      <c r="L619" s="384" t="s">
        <v>2605</v>
      </c>
      <c r="M619" s="38"/>
      <c r="N619" s="38"/>
      <c r="O619" s="113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</row>
    <row r="620" spans="1:35" x14ac:dyDescent="0.2">
      <c r="A620" s="439" t="s">
        <v>363</v>
      </c>
      <c r="B620" s="135"/>
      <c r="C620" s="135"/>
      <c r="D620" s="135"/>
      <c r="E620" s="135"/>
      <c r="F620" s="135"/>
      <c r="G620" s="136"/>
      <c r="H620" s="441"/>
      <c r="I620" s="136"/>
      <c r="J620" s="442"/>
      <c r="K620" s="383" t="s">
        <v>3263</v>
      </c>
      <c r="L620" s="384" t="s">
        <v>2605</v>
      </c>
      <c r="M620" s="38"/>
      <c r="N620" s="38"/>
      <c r="O620" s="113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</row>
    <row r="621" spans="1:35" x14ac:dyDescent="0.2">
      <c r="A621" s="439" t="s">
        <v>363</v>
      </c>
      <c r="B621" s="135"/>
      <c r="C621" s="135"/>
      <c r="D621" s="135"/>
      <c r="E621" s="135"/>
      <c r="F621" s="135"/>
      <c r="G621" s="136"/>
      <c r="H621" s="441"/>
      <c r="I621" s="136"/>
      <c r="J621" s="442"/>
      <c r="K621" s="383" t="s">
        <v>3264</v>
      </c>
      <c r="L621" s="384" t="s">
        <v>2605</v>
      </c>
      <c r="M621" s="38"/>
      <c r="N621" s="38"/>
      <c r="O621" s="113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</row>
    <row r="622" spans="1:35" x14ac:dyDescent="0.2">
      <c r="A622" s="439" t="s">
        <v>363</v>
      </c>
      <c r="B622" s="135"/>
      <c r="C622" s="135"/>
      <c r="D622" s="135"/>
      <c r="E622" s="135"/>
      <c r="F622" s="135"/>
      <c r="G622" s="136"/>
      <c r="H622" s="441"/>
      <c r="I622" s="136"/>
      <c r="J622" s="442"/>
      <c r="K622" s="383" t="s">
        <v>3265</v>
      </c>
      <c r="L622" s="384" t="s">
        <v>2605</v>
      </c>
      <c r="M622" s="38"/>
      <c r="N622" s="38"/>
      <c r="O622" s="113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</row>
    <row r="623" spans="1:35" x14ac:dyDescent="0.2">
      <c r="A623" s="439" t="s">
        <v>363</v>
      </c>
      <c r="B623" s="135"/>
      <c r="C623" s="135"/>
      <c r="D623" s="135"/>
      <c r="E623" s="135"/>
      <c r="F623" s="135"/>
      <c r="G623" s="136"/>
      <c r="H623" s="441"/>
      <c r="I623" s="136"/>
      <c r="J623" s="442"/>
      <c r="K623" s="383" t="s">
        <v>3266</v>
      </c>
      <c r="L623" s="384" t="s">
        <v>2605</v>
      </c>
      <c r="M623" s="38"/>
      <c r="N623" s="38"/>
      <c r="O623" s="113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</row>
    <row r="624" spans="1:35" x14ac:dyDescent="0.2">
      <c r="A624" s="439" t="s">
        <v>363</v>
      </c>
      <c r="B624" s="135"/>
      <c r="C624" s="135"/>
      <c r="D624" s="135"/>
      <c r="E624" s="135"/>
      <c r="F624" s="135"/>
      <c r="G624" s="136"/>
      <c r="H624" s="441"/>
      <c r="I624" s="136"/>
      <c r="J624" s="442"/>
      <c r="K624" s="383" t="s">
        <v>3267</v>
      </c>
      <c r="L624" s="384" t="s">
        <v>2605</v>
      </c>
      <c r="M624" s="38"/>
      <c r="N624" s="38"/>
      <c r="O624" s="113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</row>
    <row r="625" spans="1:35" x14ac:dyDescent="0.2">
      <c r="A625" s="439" t="s">
        <v>363</v>
      </c>
      <c r="B625" s="135"/>
      <c r="C625" s="135"/>
      <c r="D625" s="135"/>
      <c r="E625" s="135"/>
      <c r="F625" s="135"/>
      <c r="G625" s="136"/>
      <c r="H625" s="441"/>
      <c r="I625" s="136"/>
      <c r="J625" s="442"/>
      <c r="K625" s="383" t="s">
        <v>3268</v>
      </c>
      <c r="L625" s="384" t="s">
        <v>2605</v>
      </c>
      <c r="M625" s="38"/>
      <c r="N625" s="38"/>
      <c r="O625" s="113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</row>
    <row r="626" spans="1:35" x14ac:dyDescent="0.2">
      <c r="A626" s="439" t="s">
        <v>363</v>
      </c>
      <c r="B626" s="135"/>
      <c r="C626" s="135"/>
      <c r="D626" s="135"/>
      <c r="E626" s="135"/>
      <c r="F626" s="135"/>
      <c r="G626" s="136"/>
      <c r="H626" s="441"/>
      <c r="I626" s="136"/>
      <c r="J626" s="442"/>
      <c r="K626" s="383" t="s">
        <v>3269</v>
      </c>
      <c r="L626" s="384" t="s">
        <v>2605</v>
      </c>
      <c r="M626" s="38"/>
      <c r="N626" s="38"/>
      <c r="O626" s="113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</row>
    <row r="627" spans="1:35" x14ac:dyDescent="0.2">
      <c r="A627" s="439" t="s">
        <v>363</v>
      </c>
      <c r="B627" s="135"/>
      <c r="C627" s="135"/>
      <c r="D627" s="135"/>
      <c r="E627" s="135"/>
      <c r="F627" s="135"/>
      <c r="G627" s="136"/>
      <c r="H627" s="441"/>
      <c r="I627" s="136"/>
      <c r="J627" s="442"/>
      <c r="K627" s="383" t="s">
        <v>3270</v>
      </c>
      <c r="L627" s="384" t="s">
        <v>2605</v>
      </c>
      <c r="M627" s="38"/>
      <c r="N627" s="38"/>
      <c r="O627" s="113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</row>
    <row r="628" spans="1:35" x14ac:dyDescent="0.2">
      <c r="A628" s="439" t="s">
        <v>363</v>
      </c>
      <c r="B628" s="135"/>
      <c r="C628" s="135"/>
      <c r="D628" s="135"/>
      <c r="E628" s="135"/>
      <c r="F628" s="135"/>
      <c r="G628" s="136"/>
      <c r="H628" s="441"/>
      <c r="I628" s="136"/>
      <c r="J628" s="442"/>
      <c r="K628" s="383" t="s">
        <v>3271</v>
      </c>
      <c r="L628" s="384" t="s">
        <v>2605</v>
      </c>
      <c r="M628" s="38"/>
      <c r="N628" s="38"/>
      <c r="O628" s="113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</row>
    <row r="629" spans="1:35" x14ac:dyDescent="0.2">
      <c r="A629" s="439" t="s">
        <v>363</v>
      </c>
      <c r="B629" s="135"/>
      <c r="C629" s="135"/>
      <c r="D629" s="135"/>
      <c r="E629" s="135"/>
      <c r="F629" s="135"/>
      <c r="G629" s="136"/>
      <c r="H629" s="441"/>
      <c r="I629" s="136"/>
      <c r="J629" s="442"/>
      <c r="K629" s="383" t="s">
        <v>3272</v>
      </c>
      <c r="L629" s="384" t="s">
        <v>2605</v>
      </c>
      <c r="M629" s="38"/>
      <c r="N629" s="38"/>
      <c r="O629" s="113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</row>
    <row r="630" spans="1:35" x14ac:dyDescent="0.2">
      <c r="A630" s="439" t="s">
        <v>363</v>
      </c>
      <c r="B630" s="135"/>
      <c r="C630" s="135"/>
      <c r="D630" s="135"/>
      <c r="E630" s="135"/>
      <c r="F630" s="135"/>
      <c r="G630" s="136"/>
      <c r="H630" s="441"/>
      <c r="I630" s="136"/>
      <c r="J630" s="442"/>
      <c r="K630" s="383" t="s">
        <v>3273</v>
      </c>
      <c r="L630" s="384" t="s">
        <v>2605</v>
      </c>
      <c r="M630" s="38"/>
      <c r="N630" s="38"/>
      <c r="O630" s="113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</row>
    <row r="631" spans="1:35" x14ac:dyDescent="0.2">
      <c r="A631" s="439" t="s">
        <v>363</v>
      </c>
      <c r="B631" s="135"/>
      <c r="C631" s="135"/>
      <c r="D631" s="135"/>
      <c r="E631" s="135"/>
      <c r="F631" s="135"/>
      <c r="G631" s="136"/>
      <c r="H631" s="441"/>
      <c r="I631" s="136"/>
      <c r="J631" s="442"/>
      <c r="K631" s="383" t="s">
        <v>3274</v>
      </c>
      <c r="L631" s="384" t="s">
        <v>2605</v>
      </c>
      <c r="M631" s="38"/>
      <c r="N631" s="38"/>
      <c r="O631" s="113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</row>
    <row r="632" spans="1:35" x14ac:dyDescent="0.2">
      <c r="A632" s="439" t="s">
        <v>363</v>
      </c>
      <c r="B632" s="135"/>
      <c r="C632" s="135"/>
      <c r="D632" s="135"/>
      <c r="E632" s="135"/>
      <c r="F632" s="135"/>
      <c r="G632" s="136"/>
      <c r="H632" s="441"/>
      <c r="I632" s="136"/>
      <c r="J632" s="442"/>
      <c r="K632" s="383" t="s">
        <v>3275</v>
      </c>
      <c r="L632" s="384" t="s">
        <v>2605</v>
      </c>
      <c r="M632" s="38"/>
      <c r="N632" s="38"/>
      <c r="O632" s="113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</row>
    <row r="633" spans="1:35" x14ac:dyDescent="0.2">
      <c r="A633" s="439" t="s">
        <v>363</v>
      </c>
      <c r="B633" s="135"/>
      <c r="C633" s="135"/>
      <c r="D633" s="135"/>
      <c r="E633" s="135"/>
      <c r="F633" s="135"/>
      <c r="G633" s="136"/>
      <c r="H633" s="441"/>
      <c r="I633" s="136"/>
      <c r="J633" s="442"/>
      <c r="K633" s="383" t="s">
        <v>3276</v>
      </c>
      <c r="L633" s="384" t="s">
        <v>2605</v>
      </c>
      <c r="M633" s="38"/>
      <c r="N633" s="38"/>
      <c r="O633" s="113" t="s">
        <v>3216</v>
      </c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</row>
    <row r="634" spans="1:35" x14ac:dyDescent="0.2">
      <c r="A634" s="439" t="s">
        <v>363</v>
      </c>
      <c r="B634" s="135"/>
      <c r="C634" s="135"/>
      <c r="D634" s="135"/>
      <c r="E634" s="135"/>
      <c r="F634" s="135"/>
      <c r="G634" s="136"/>
      <c r="H634" s="441"/>
      <c r="I634" s="136"/>
      <c r="J634" s="442"/>
      <c r="K634" s="383" t="s">
        <v>3277</v>
      </c>
      <c r="L634" s="384" t="s">
        <v>2605</v>
      </c>
      <c r="M634" s="38"/>
      <c r="N634" s="38"/>
      <c r="O634" s="113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</row>
    <row r="635" spans="1:35" x14ac:dyDescent="0.2">
      <c r="A635" s="439" t="s">
        <v>363</v>
      </c>
      <c r="B635" s="135"/>
      <c r="C635" s="135"/>
      <c r="D635" s="135"/>
      <c r="E635" s="135"/>
      <c r="F635" s="135"/>
      <c r="G635" s="136"/>
      <c r="H635" s="441"/>
      <c r="I635" s="136"/>
      <c r="J635" s="442"/>
      <c r="K635" s="383" t="s">
        <v>3278</v>
      </c>
      <c r="L635" s="384" t="s">
        <v>2605</v>
      </c>
      <c r="M635" s="38"/>
      <c r="N635" s="38"/>
      <c r="O635" s="113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</row>
    <row r="636" spans="1:35" x14ac:dyDescent="0.2">
      <c r="A636" s="439" t="s">
        <v>363</v>
      </c>
      <c r="B636" s="135"/>
      <c r="C636" s="135"/>
      <c r="D636" s="135"/>
      <c r="E636" s="135"/>
      <c r="F636" s="135"/>
      <c r="G636" s="136"/>
      <c r="H636" s="441"/>
      <c r="I636" s="136"/>
      <c r="J636" s="442"/>
      <c r="K636" s="383" t="s">
        <v>3279</v>
      </c>
      <c r="L636" s="384" t="s">
        <v>2605</v>
      </c>
      <c r="M636" s="38"/>
      <c r="N636" s="38"/>
      <c r="O636" s="113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</row>
    <row r="637" spans="1:35" x14ac:dyDescent="0.2">
      <c r="A637" s="439" t="s">
        <v>363</v>
      </c>
      <c r="B637" s="135"/>
      <c r="C637" s="135"/>
      <c r="D637" s="135"/>
      <c r="E637" s="135"/>
      <c r="F637" s="135"/>
      <c r="G637" s="136"/>
      <c r="H637" s="441"/>
      <c r="I637" s="136"/>
      <c r="J637" s="442"/>
      <c r="K637" s="383" t="s">
        <v>3280</v>
      </c>
      <c r="L637" s="384" t="s">
        <v>2605</v>
      </c>
      <c r="M637" s="38"/>
      <c r="N637" s="38"/>
      <c r="O637" s="113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</row>
    <row r="638" spans="1:35" x14ac:dyDescent="0.2">
      <c r="A638" s="439" t="s">
        <v>363</v>
      </c>
      <c r="B638" s="135"/>
      <c r="C638" s="135"/>
      <c r="D638" s="135"/>
      <c r="E638" s="135"/>
      <c r="F638" s="135"/>
      <c r="G638" s="136"/>
      <c r="H638" s="441"/>
      <c r="I638" s="136"/>
      <c r="J638" s="442"/>
      <c r="K638" s="383" t="s">
        <v>3281</v>
      </c>
      <c r="L638" s="384" t="s">
        <v>2605</v>
      </c>
      <c r="M638" s="38"/>
      <c r="N638" s="38"/>
      <c r="O638" s="113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</row>
    <row r="639" spans="1:35" x14ac:dyDescent="0.2">
      <c r="A639" s="439" t="s">
        <v>363</v>
      </c>
      <c r="B639" s="135"/>
      <c r="C639" s="135"/>
      <c r="D639" s="135"/>
      <c r="E639" s="135"/>
      <c r="F639" s="135"/>
      <c r="G639" s="136"/>
      <c r="H639" s="441"/>
      <c r="I639" s="136"/>
      <c r="J639" s="442"/>
      <c r="K639" s="383" t="s">
        <v>3282</v>
      </c>
      <c r="L639" s="384" t="s">
        <v>2605</v>
      </c>
      <c r="M639" s="38"/>
      <c r="N639" s="38"/>
      <c r="O639" s="113" t="s">
        <v>3283</v>
      </c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</row>
    <row r="640" spans="1:35" x14ac:dyDescent="0.2">
      <c r="A640" s="439" t="s">
        <v>363</v>
      </c>
      <c r="B640" s="135"/>
      <c r="C640" s="135"/>
      <c r="D640" s="135"/>
      <c r="E640" s="135"/>
      <c r="F640" s="135"/>
      <c r="G640" s="136"/>
      <c r="H640" s="441"/>
      <c r="I640" s="136"/>
      <c r="J640" s="442"/>
      <c r="K640" s="383" t="s">
        <v>3284</v>
      </c>
      <c r="L640" s="384" t="s">
        <v>2605</v>
      </c>
      <c r="M640" s="38"/>
      <c r="N640" s="38"/>
      <c r="O640" s="113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</row>
    <row r="641" spans="1:35" x14ac:dyDescent="0.2">
      <c r="A641" s="439" t="s">
        <v>363</v>
      </c>
      <c r="B641" s="135"/>
      <c r="C641" s="135"/>
      <c r="D641" s="135"/>
      <c r="E641" s="135"/>
      <c r="F641" s="135"/>
      <c r="G641" s="136"/>
      <c r="H641" s="441"/>
      <c r="I641" s="136"/>
      <c r="J641" s="442"/>
      <c r="K641" s="383" t="s">
        <v>3285</v>
      </c>
      <c r="L641" s="384" t="s">
        <v>2605</v>
      </c>
      <c r="M641" s="38"/>
      <c r="N641" s="38"/>
      <c r="O641" s="113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</row>
    <row r="642" spans="1:35" x14ac:dyDescent="0.2">
      <c r="A642" s="439" t="s">
        <v>363</v>
      </c>
      <c r="B642" s="135"/>
      <c r="C642" s="135"/>
      <c r="D642" s="135"/>
      <c r="E642" s="135"/>
      <c r="F642" s="135"/>
      <c r="G642" s="136"/>
      <c r="H642" s="441"/>
      <c r="I642" s="136"/>
      <c r="J642" s="442"/>
      <c r="K642" s="383" t="s">
        <v>3286</v>
      </c>
      <c r="L642" s="384" t="s">
        <v>2605</v>
      </c>
      <c r="M642" s="38"/>
      <c r="N642" s="38"/>
      <c r="O642" s="113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</row>
    <row r="643" spans="1:35" x14ac:dyDescent="0.2">
      <c r="A643" s="439" t="s">
        <v>363</v>
      </c>
      <c r="B643" s="135"/>
      <c r="C643" s="135"/>
      <c r="D643" s="135"/>
      <c r="E643" s="135"/>
      <c r="F643" s="135"/>
      <c r="G643" s="136"/>
      <c r="H643" s="441"/>
      <c r="I643" s="136"/>
      <c r="J643" s="442"/>
      <c r="K643" s="383" t="s">
        <v>3287</v>
      </c>
      <c r="L643" s="384" t="s">
        <v>2605</v>
      </c>
      <c r="M643" s="38"/>
      <c r="N643" s="38"/>
      <c r="O643" s="113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</row>
    <row r="644" spans="1:35" x14ac:dyDescent="0.2">
      <c r="A644" s="439" t="s">
        <v>363</v>
      </c>
      <c r="B644" s="135"/>
      <c r="C644" s="135"/>
      <c r="D644" s="135"/>
      <c r="E644" s="135"/>
      <c r="F644" s="135"/>
      <c r="G644" s="136"/>
      <c r="H644" s="441"/>
      <c r="I644" s="136"/>
      <c r="J644" s="442"/>
      <c r="K644" s="383" t="s">
        <v>3288</v>
      </c>
      <c r="L644" s="384" t="s">
        <v>2605</v>
      </c>
      <c r="M644" s="38"/>
      <c r="N644" s="38"/>
      <c r="O644" s="113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</row>
    <row r="645" spans="1:35" x14ac:dyDescent="0.2">
      <c r="A645" s="439" t="s">
        <v>363</v>
      </c>
      <c r="B645" s="135"/>
      <c r="C645" s="135"/>
      <c r="D645" s="135"/>
      <c r="E645" s="135"/>
      <c r="F645" s="135"/>
      <c r="G645" s="136"/>
      <c r="H645" s="441"/>
      <c r="I645" s="136"/>
      <c r="J645" s="442"/>
      <c r="K645" s="383" t="s">
        <v>3289</v>
      </c>
      <c r="L645" s="384" t="s">
        <v>2605</v>
      </c>
      <c r="M645" s="38"/>
      <c r="N645" s="38"/>
      <c r="O645" s="113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</row>
    <row r="646" spans="1:35" x14ac:dyDescent="0.2">
      <c r="A646" s="439" t="s">
        <v>363</v>
      </c>
      <c r="B646" s="135"/>
      <c r="C646" s="135"/>
      <c r="D646" s="135"/>
      <c r="E646" s="135"/>
      <c r="F646" s="135"/>
      <c r="G646" s="136"/>
      <c r="H646" s="441"/>
      <c r="I646" s="136"/>
      <c r="J646" s="442"/>
      <c r="K646" s="383" t="s">
        <v>3290</v>
      </c>
      <c r="L646" s="384" t="s">
        <v>2605</v>
      </c>
      <c r="M646" s="38"/>
      <c r="N646" s="38"/>
      <c r="O646" s="113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</row>
    <row r="647" spans="1:35" x14ac:dyDescent="0.2">
      <c r="A647" s="439" t="s">
        <v>363</v>
      </c>
      <c r="B647" s="135"/>
      <c r="C647" s="135"/>
      <c r="D647" s="135"/>
      <c r="E647" s="135"/>
      <c r="F647" s="135"/>
      <c r="G647" s="136"/>
      <c r="H647" s="441"/>
      <c r="I647" s="136"/>
      <c r="J647" s="442"/>
      <c r="K647" s="383" t="s">
        <v>3291</v>
      </c>
      <c r="L647" s="384" t="s">
        <v>2605</v>
      </c>
      <c r="M647" s="38"/>
      <c r="N647" s="38"/>
      <c r="O647" s="113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</row>
    <row r="648" spans="1:35" x14ac:dyDescent="0.2">
      <c r="A648" s="439" t="s">
        <v>363</v>
      </c>
      <c r="B648" s="135"/>
      <c r="C648" s="135"/>
      <c r="D648" s="135"/>
      <c r="E648" s="135"/>
      <c r="F648" s="135"/>
      <c r="G648" s="136"/>
      <c r="H648" s="441"/>
      <c r="I648" s="136"/>
      <c r="J648" s="442"/>
      <c r="K648" s="383" t="s">
        <v>3292</v>
      </c>
      <c r="L648" s="384" t="s">
        <v>2605</v>
      </c>
      <c r="M648" s="38"/>
      <c r="N648" s="38"/>
      <c r="O648" s="113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</row>
    <row r="649" spans="1:35" x14ac:dyDescent="0.2">
      <c r="A649" s="439" t="s">
        <v>363</v>
      </c>
      <c r="B649" s="135"/>
      <c r="C649" s="135"/>
      <c r="D649" s="135"/>
      <c r="E649" s="135"/>
      <c r="F649" s="135"/>
      <c r="G649" s="136"/>
      <c r="H649" s="441"/>
      <c r="I649" s="136"/>
      <c r="J649" s="442"/>
      <c r="K649" s="383" t="s">
        <v>3293</v>
      </c>
      <c r="L649" s="384" t="s">
        <v>2605</v>
      </c>
      <c r="M649" s="38"/>
      <c r="N649" s="38"/>
      <c r="O649" s="113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</row>
    <row r="650" spans="1:35" x14ac:dyDescent="0.2">
      <c r="A650" s="439" t="s">
        <v>363</v>
      </c>
      <c r="B650" s="135"/>
      <c r="C650" s="135"/>
      <c r="D650" s="135"/>
      <c r="E650" s="135"/>
      <c r="F650" s="135"/>
      <c r="G650" s="136"/>
      <c r="H650" s="441"/>
      <c r="I650" s="136"/>
      <c r="J650" s="442"/>
      <c r="K650" s="383" t="s">
        <v>3294</v>
      </c>
      <c r="L650" s="384" t="s">
        <v>2605</v>
      </c>
      <c r="M650" s="38"/>
      <c r="N650" s="38"/>
      <c r="O650" s="113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</row>
    <row r="651" spans="1:35" x14ac:dyDescent="0.2">
      <c r="A651" s="439" t="s">
        <v>363</v>
      </c>
      <c r="B651" s="135"/>
      <c r="C651" s="135"/>
      <c r="D651" s="135"/>
      <c r="E651" s="135"/>
      <c r="F651" s="135"/>
      <c r="G651" s="136"/>
      <c r="H651" s="441"/>
      <c r="I651" s="136"/>
      <c r="J651" s="442"/>
      <c r="K651" s="383" t="s">
        <v>3295</v>
      </c>
      <c r="L651" s="384" t="s">
        <v>2605</v>
      </c>
      <c r="M651" s="38"/>
      <c r="N651" s="38"/>
      <c r="O651" s="113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</row>
    <row r="652" spans="1:35" x14ac:dyDescent="0.2">
      <c r="A652" s="439" t="s">
        <v>363</v>
      </c>
      <c r="B652" s="135"/>
      <c r="C652" s="135"/>
      <c r="D652" s="135"/>
      <c r="E652" s="135"/>
      <c r="F652" s="135"/>
      <c r="G652" s="136"/>
      <c r="H652" s="441"/>
      <c r="I652" s="136"/>
      <c r="J652" s="442"/>
      <c r="K652" s="383" t="s">
        <v>3296</v>
      </c>
      <c r="L652" s="384" t="s">
        <v>2605</v>
      </c>
      <c r="M652" s="38"/>
      <c r="N652" s="38"/>
      <c r="O652" s="113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</row>
    <row r="653" spans="1:35" x14ac:dyDescent="0.2">
      <c r="A653" s="439" t="s">
        <v>363</v>
      </c>
      <c r="B653" s="135"/>
      <c r="C653" s="135"/>
      <c r="D653" s="135"/>
      <c r="E653" s="135"/>
      <c r="F653" s="135"/>
      <c r="G653" s="136"/>
      <c r="H653" s="441"/>
      <c r="I653" s="136"/>
      <c r="J653" s="442"/>
      <c r="K653" s="383" t="s">
        <v>3297</v>
      </c>
      <c r="L653" s="384" t="s">
        <v>2605</v>
      </c>
      <c r="M653" s="38"/>
      <c r="N653" s="38"/>
      <c r="O653" s="113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</row>
    <row r="654" spans="1:35" x14ac:dyDescent="0.2">
      <c r="A654" s="439" t="s">
        <v>363</v>
      </c>
      <c r="B654" s="135"/>
      <c r="C654" s="135"/>
      <c r="D654" s="135"/>
      <c r="E654" s="135"/>
      <c r="F654" s="135"/>
      <c r="G654" s="136"/>
      <c r="H654" s="441"/>
      <c r="I654" s="136"/>
      <c r="J654" s="442"/>
      <c r="K654" s="383" t="s">
        <v>3298</v>
      </c>
      <c r="L654" s="384" t="s">
        <v>2605</v>
      </c>
      <c r="M654" s="38"/>
      <c r="N654" s="38"/>
      <c r="O654" s="113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</row>
    <row r="655" spans="1:35" x14ac:dyDescent="0.2">
      <c r="A655" s="439" t="s">
        <v>363</v>
      </c>
      <c r="B655" s="135"/>
      <c r="C655" s="135"/>
      <c r="D655" s="135"/>
      <c r="E655" s="135"/>
      <c r="F655" s="135"/>
      <c r="G655" s="136"/>
      <c r="H655" s="441"/>
      <c r="I655" s="136"/>
      <c r="J655" s="442"/>
      <c r="K655" s="383" t="s">
        <v>3299</v>
      </c>
      <c r="L655" s="384" t="s">
        <v>2605</v>
      </c>
      <c r="M655" s="38"/>
      <c r="N655" s="38"/>
      <c r="O655" s="113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</row>
    <row r="656" spans="1:35" x14ac:dyDescent="0.2">
      <c r="A656" s="439" t="s">
        <v>363</v>
      </c>
      <c r="B656" s="135"/>
      <c r="C656" s="135"/>
      <c r="D656" s="135"/>
      <c r="E656" s="135"/>
      <c r="F656" s="135"/>
      <c r="G656" s="136"/>
      <c r="H656" s="441"/>
      <c r="I656" s="136"/>
      <c r="J656" s="442"/>
      <c r="K656" s="383" t="s">
        <v>3300</v>
      </c>
      <c r="L656" s="384" t="s">
        <v>2605</v>
      </c>
      <c r="M656" s="38"/>
      <c r="N656" s="38"/>
      <c r="O656" s="113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</row>
    <row r="657" spans="1:35" x14ac:dyDescent="0.2">
      <c r="A657" s="439" t="s">
        <v>363</v>
      </c>
      <c r="B657" s="135"/>
      <c r="C657" s="135"/>
      <c r="D657" s="135"/>
      <c r="E657" s="135"/>
      <c r="F657" s="135"/>
      <c r="G657" s="136"/>
      <c r="H657" s="441"/>
      <c r="I657" s="136"/>
      <c r="J657" s="442"/>
      <c r="K657" s="383" t="s">
        <v>3301</v>
      </c>
      <c r="L657" s="384" t="s">
        <v>2605</v>
      </c>
      <c r="M657" s="38"/>
      <c r="N657" s="38"/>
      <c r="O657" s="113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</row>
    <row r="658" spans="1:35" x14ac:dyDescent="0.2">
      <c r="A658" s="439" t="s">
        <v>363</v>
      </c>
      <c r="B658" s="135"/>
      <c r="C658" s="135"/>
      <c r="D658" s="135"/>
      <c r="E658" s="135"/>
      <c r="F658" s="135"/>
      <c r="G658" s="136"/>
      <c r="H658" s="441"/>
      <c r="I658" s="136"/>
      <c r="J658" s="442"/>
      <c r="K658" s="383" t="s">
        <v>3302</v>
      </c>
      <c r="L658" s="384" t="s">
        <v>2605</v>
      </c>
      <c r="M658" s="38"/>
      <c r="N658" s="38"/>
      <c r="O658" s="113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</row>
    <row r="659" spans="1:35" x14ac:dyDescent="0.2">
      <c r="A659" s="439" t="s">
        <v>363</v>
      </c>
      <c r="B659" s="135"/>
      <c r="C659" s="135"/>
      <c r="D659" s="135"/>
      <c r="E659" s="135"/>
      <c r="F659" s="135"/>
      <c r="G659" s="136"/>
      <c r="H659" s="441"/>
      <c r="I659" s="136"/>
      <c r="J659" s="442"/>
      <c r="K659" s="383" t="s">
        <v>3303</v>
      </c>
      <c r="L659" s="384" t="s">
        <v>2605</v>
      </c>
      <c r="M659" s="38"/>
      <c r="N659" s="38"/>
      <c r="O659" s="113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</row>
    <row r="660" spans="1:35" x14ac:dyDescent="0.2">
      <c r="A660" s="439" t="s">
        <v>363</v>
      </c>
      <c r="B660" s="135"/>
      <c r="C660" s="135"/>
      <c r="D660" s="135"/>
      <c r="E660" s="135"/>
      <c r="F660" s="135"/>
      <c r="G660" s="136"/>
      <c r="H660" s="441"/>
      <c r="I660" s="136"/>
      <c r="J660" s="442"/>
      <c r="K660" s="383" t="s">
        <v>3304</v>
      </c>
      <c r="L660" s="384" t="s">
        <v>2605</v>
      </c>
      <c r="M660" s="38"/>
      <c r="N660" s="38"/>
      <c r="O660" s="113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</row>
    <row r="661" spans="1:35" x14ac:dyDescent="0.2">
      <c r="A661" s="439" t="s">
        <v>363</v>
      </c>
      <c r="B661" s="135"/>
      <c r="C661" s="135"/>
      <c r="D661" s="135"/>
      <c r="E661" s="135"/>
      <c r="F661" s="135"/>
      <c r="G661" s="136"/>
      <c r="H661" s="441"/>
      <c r="I661" s="136"/>
      <c r="J661" s="442"/>
      <c r="K661" s="383" t="s">
        <v>3305</v>
      </c>
      <c r="L661" s="384" t="s">
        <v>2605</v>
      </c>
      <c r="M661" s="38"/>
      <c r="N661" s="38"/>
      <c r="O661" s="113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</row>
    <row r="662" spans="1:35" x14ac:dyDescent="0.2">
      <c r="A662" s="439" t="s">
        <v>363</v>
      </c>
      <c r="B662" s="135"/>
      <c r="C662" s="135"/>
      <c r="D662" s="135"/>
      <c r="E662" s="135"/>
      <c r="F662" s="135"/>
      <c r="G662" s="136"/>
      <c r="H662" s="441"/>
      <c r="I662" s="136"/>
      <c r="J662" s="442"/>
      <c r="K662" s="383" t="s">
        <v>3306</v>
      </c>
      <c r="L662" s="384" t="s">
        <v>2605</v>
      </c>
      <c r="M662" s="38"/>
      <c r="N662" s="38"/>
      <c r="O662" s="113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</row>
    <row r="663" spans="1:35" x14ac:dyDescent="0.2">
      <c r="A663" s="439" t="s">
        <v>363</v>
      </c>
      <c r="B663" s="135"/>
      <c r="C663" s="135"/>
      <c r="D663" s="135"/>
      <c r="E663" s="135"/>
      <c r="F663" s="135"/>
      <c r="G663" s="136"/>
      <c r="H663" s="441"/>
      <c r="I663" s="136"/>
      <c r="J663" s="442"/>
      <c r="K663" s="383" t="s">
        <v>3307</v>
      </c>
      <c r="L663" s="384" t="s">
        <v>2605</v>
      </c>
      <c r="M663" s="38"/>
      <c r="N663" s="38"/>
      <c r="O663" s="113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</row>
    <row r="664" spans="1:35" x14ac:dyDescent="0.2">
      <c r="A664" s="439" t="s">
        <v>363</v>
      </c>
      <c r="B664" s="135"/>
      <c r="C664" s="135"/>
      <c r="D664" s="135"/>
      <c r="E664" s="135"/>
      <c r="F664" s="135"/>
      <c r="G664" s="136"/>
      <c r="H664" s="441"/>
      <c r="I664" s="136"/>
      <c r="J664" s="442"/>
      <c r="K664" s="383" t="s">
        <v>3308</v>
      </c>
      <c r="L664" s="384" t="s">
        <v>2605</v>
      </c>
      <c r="M664" s="38"/>
      <c r="N664" s="38"/>
      <c r="O664" s="113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</row>
    <row r="665" spans="1:35" x14ac:dyDescent="0.2">
      <c r="A665" s="439" t="s">
        <v>363</v>
      </c>
      <c r="B665" s="135"/>
      <c r="C665" s="135"/>
      <c r="D665" s="135"/>
      <c r="E665" s="135"/>
      <c r="F665" s="135"/>
      <c r="G665" s="136"/>
      <c r="H665" s="441"/>
      <c r="I665" s="136"/>
      <c r="J665" s="442"/>
      <c r="K665" s="383" t="s">
        <v>3309</v>
      </c>
      <c r="L665" s="384" t="s">
        <v>2605</v>
      </c>
      <c r="M665" s="38"/>
      <c r="N665" s="38"/>
      <c r="O665" s="113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</row>
    <row r="666" spans="1:35" x14ac:dyDescent="0.2">
      <c r="A666" s="439" t="s">
        <v>363</v>
      </c>
      <c r="B666" s="135"/>
      <c r="C666" s="135"/>
      <c r="D666" s="135"/>
      <c r="E666" s="135"/>
      <c r="F666" s="135"/>
      <c r="G666" s="136"/>
      <c r="H666" s="441"/>
      <c r="I666" s="136"/>
      <c r="J666" s="442"/>
      <c r="K666" s="383" t="s">
        <v>3310</v>
      </c>
      <c r="L666" s="384" t="s">
        <v>2605</v>
      </c>
      <c r="M666" s="38"/>
      <c r="N666" s="38"/>
      <c r="O666" s="113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</row>
    <row r="667" spans="1:35" x14ac:dyDescent="0.2">
      <c r="A667" s="439" t="s">
        <v>363</v>
      </c>
      <c r="B667" s="135"/>
      <c r="C667" s="135"/>
      <c r="D667" s="135"/>
      <c r="E667" s="135"/>
      <c r="F667" s="135"/>
      <c r="G667" s="136"/>
      <c r="H667" s="441"/>
      <c r="I667" s="136"/>
      <c r="J667" s="442"/>
      <c r="K667" s="383" t="s">
        <v>3311</v>
      </c>
      <c r="L667" s="384" t="s">
        <v>2605</v>
      </c>
      <c r="M667" s="38"/>
      <c r="N667" s="38"/>
      <c r="O667" s="113" t="s">
        <v>2692</v>
      </c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</row>
    <row r="668" spans="1:35" x14ac:dyDescent="0.2">
      <c r="A668" s="439" t="s">
        <v>363</v>
      </c>
      <c r="B668" s="135"/>
      <c r="C668" s="135"/>
      <c r="D668" s="135"/>
      <c r="E668" s="135"/>
      <c r="F668" s="135"/>
      <c r="G668" s="136"/>
      <c r="H668" s="441"/>
      <c r="I668" s="136"/>
      <c r="J668" s="442"/>
      <c r="K668" s="383" t="s">
        <v>3312</v>
      </c>
      <c r="L668" s="384" t="s">
        <v>2605</v>
      </c>
      <c r="M668" s="38"/>
      <c r="N668" s="38"/>
      <c r="O668" s="113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</row>
    <row r="669" spans="1:35" x14ac:dyDescent="0.2">
      <c r="A669" s="439" t="s">
        <v>363</v>
      </c>
      <c r="B669" s="135"/>
      <c r="C669" s="135"/>
      <c r="D669" s="135"/>
      <c r="E669" s="135"/>
      <c r="F669" s="135"/>
      <c r="G669" s="136"/>
      <c r="H669" s="441"/>
      <c r="I669" s="136"/>
      <c r="J669" s="442"/>
      <c r="K669" s="383" t="s">
        <v>3313</v>
      </c>
      <c r="L669" s="384" t="s">
        <v>2605</v>
      </c>
      <c r="M669" s="38"/>
      <c r="N669" s="38"/>
      <c r="O669" s="113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</row>
    <row r="670" spans="1:35" x14ac:dyDescent="0.2">
      <c r="A670" s="439" t="s">
        <v>363</v>
      </c>
      <c r="B670" s="135"/>
      <c r="C670" s="135"/>
      <c r="D670" s="135"/>
      <c r="E670" s="135"/>
      <c r="F670" s="135"/>
      <c r="G670" s="136"/>
      <c r="H670" s="441"/>
      <c r="I670" s="136"/>
      <c r="J670" s="442"/>
      <c r="K670" s="385" t="s">
        <v>3314</v>
      </c>
      <c r="L670" s="386" t="s">
        <v>2725</v>
      </c>
      <c r="M670" s="387">
        <v>25.2</v>
      </c>
      <c r="N670" s="38"/>
      <c r="O670" s="113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</row>
    <row r="671" spans="1:35" x14ac:dyDescent="0.2">
      <c r="A671" s="439" t="s">
        <v>363</v>
      </c>
      <c r="B671" s="135"/>
      <c r="C671" s="135"/>
      <c r="D671" s="135"/>
      <c r="E671" s="135"/>
      <c r="F671" s="135"/>
      <c r="G671" s="136"/>
      <c r="H671" s="441"/>
      <c r="I671" s="136"/>
      <c r="J671" s="442"/>
      <c r="K671" s="383" t="s">
        <v>3315</v>
      </c>
      <c r="L671" s="384" t="s">
        <v>2605</v>
      </c>
      <c r="M671" s="38"/>
      <c r="N671" s="38"/>
      <c r="O671" s="113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</row>
    <row r="672" spans="1:35" x14ac:dyDescent="0.2">
      <c r="A672" s="439" t="s">
        <v>363</v>
      </c>
      <c r="B672" s="135"/>
      <c r="C672" s="135"/>
      <c r="D672" s="135"/>
      <c r="E672" s="135"/>
      <c r="F672" s="135"/>
      <c r="G672" s="136"/>
      <c r="H672" s="441"/>
      <c r="I672" s="136"/>
      <c r="J672" s="442"/>
      <c r="K672" s="383" t="s">
        <v>3316</v>
      </c>
      <c r="L672" s="384" t="s">
        <v>2605</v>
      </c>
      <c r="M672" s="38"/>
      <c r="N672" s="38"/>
      <c r="O672" s="113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</row>
    <row r="673" spans="1:35" x14ac:dyDescent="0.2">
      <c r="A673" s="439" t="s">
        <v>363</v>
      </c>
      <c r="B673" s="135"/>
      <c r="C673" s="135"/>
      <c r="D673" s="135"/>
      <c r="E673" s="135"/>
      <c r="F673" s="135"/>
      <c r="G673" s="136"/>
      <c r="H673" s="441"/>
      <c r="I673" s="136"/>
      <c r="J673" s="442"/>
      <c r="K673" s="383" t="s">
        <v>3317</v>
      </c>
      <c r="L673" s="384" t="s">
        <v>2605</v>
      </c>
      <c r="M673" s="38"/>
      <c r="N673" s="38"/>
      <c r="O673" s="113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</row>
    <row r="674" spans="1:35" x14ac:dyDescent="0.2">
      <c r="A674" s="439" t="s">
        <v>363</v>
      </c>
      <c r="B674" s="135"/>
      <c r="C674" s="135"/>
      <c r="D674" s="135"/>
      <c r="E674" s="135"/>
      <c r="F674" s="135"/>
      <c r="G674" s="136"/>
      <c r="H674" s="441"/>
      <c r="I674" s="136"/>
      <c r="J674" s="442"/>
      <c r="K674" s="385" t="s">
        <v>3318</v>
      </c>
      <c r="L674" s="386" t="s">
        <v>2768</v>
      </c>
      <c r="M674" s="387">
        <v>25</v>
      </c>
      <c r="N674" s="38"/>
      <c r="O674" s="113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</row>
    <row r="675" spans="1:35" x14ac:dyDescent="0.2">
      <c r="A675" s="439" t="s">
        <v>363</v>
      </c>
      <c r="B675" s="135"/>
      <c r="C675" s="135"/>
      <c r="D675" s="135"/>
      <c r="E675" s="135"/>
      <c r="F675" s="135"/>
      <c r="G675" s="136"/>
      <c r="H675" s="441"/>
      <c r="I675" s="136"/>
      <c r="J675" s="442"/>
      <c r="K675" s="383" t="s">
        <v>3319</v>
      </c>
      <c r="L675" s="384" t="s">
        <v>2698</v>
      </c>
      <c r="M675" s="38"/>
      <c r="N675" s="38"/>
      <c r="O675" s="113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</row>
    <row r="676" spans="1:35" x14ac:dyDescent="0.2">
      <c r="A676" s="439" t="s">
        <v>363</v>
      </c>
      <c r="B676" s="135"/>
      <c r="C676" s="135"/>
      <c r="D676" s="135"/>
      <c r="E676" s="135"/>
      <c r="F676" s="135"/>
      <c r="G676" s="136"/>
      <c r="H676" s="441"/>
      <c r="I676" s="136"/>
      <c r="J676" s="442"/>
      <c r="K676" s="383" t="s">
        <v>3320</v>
      </c>
      <c r="L676" s="384" t="s">
        <v>2605</v>
      </c>
      <c r="M676" s="38"/>
      <c r="N676" s="38"/>
      <c r="O676" s="113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</row>
    <row r="677" spans="1:35" x14ac:dyDescent="0.2">
      <c r="A677" s="439" t="s">
        <v>363</v>
      </c>
      <c r="B677" s="135"/>
      <c r="C677" s="135"/>
      <c r="D677" s="135"/>
      <c r="E677" s="135"/>
      <c r="F677" s="135"/>
      <c r="G677" s="136"/>
      <c r="H677" s="441"/>
      <c r="I677" s="136"/>
      <c r="J677" s="442"/>
      <c r="K677" s="383" t="s">
        <v>3321</v>
      </c>
      <c r="L677" s="384" t="s">
        <v>2605</v>
      </c>
      <c r="M677" s="38"/>
      <c r="N677" s="38"/>
      <c r="O677" s="113" t="s">
        <v>2732</v>
      </c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</row>
    <row r="678" spans="1:35" x14ac:dyDescent="0.2">
      <c r="A678" s="439" t="s">
        <v>363</v>
      </c>
      <c r="B678" s="135"/>
      <c r="C678" s="135"/>
      <c r="D678" s="135"/>
      <c r="E678" s="135"/>
      <c r="F678" s="135"/>
      <c r="G678" s="136"/>
      <c r="H678" s="441"/>
      <c r="I678" s="136"/>
      <c r="J678" s="442"/>
      <c r="K678" s="385" t="s">
        <v>3322</v>
      </c>
      <c r="L678" s="386" t="s">
        <v>2725</v>
      </c>
      <c r="M678" s="387">
        <v>25.4</v>
      </c>
      <c r="N678" s="38"/>
      <c r="O678" s="113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</row>
    <row r="679" spans="1:35" x14ac:dyDescent="0.2">
      <c r="A679" s="439" t="s">
        <v>363</v>
      </c>
      <c r="B679" s="135"/>
      <c r="C679" s="135"/>
      <c r="D679" s="135"/>
      <c r="E679" s="135"/>
      <c r="F679" s="135"/>
      <c r="G679" s="136"/>
      <c r="H679" s="441"/>
      <c r="I679" s="136"/>
      <c r="J679" s="442"/>
      <c r="K679" s="383" t="s">
        <v>3323</v>
      </c>
      <c r="L679" s="384" t="s">
        <v>2611</v>
      </c>
      <c r="M679" s="38"/>
      <c r="N679" s="38"/>
      <c r="O679" s="113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</row>
    <row r="680" spans="1:35" ht="28.5" x14ac:dyDescent="0.2">
      <c r="A680" s="439" t="s">
        <v>363</v>
      </c>
      <c r="B680" s="135"/>
      <c r="C680" s="135"/>
      <c r="D680" s="135"/>
      <c r="E680" s="135"/>
      <c r="F680" s="135"/>
      <c r="G680" s="136"/>
      <c r="H680" s="441"/>
      <c r="I680" s="136"/>
      <c r="J680" s="442"/>
      <c r="K680" s="385" t="s">
        <v>3324</v>
      </c>
      <c r="L680" s="386" t="s">
        <v>2698</v>
      </c>
      <c r="M680" s="387">
        <v>50</v>
      </c>
      <c r="N680" s="387"/>
      <c r="O680" s="388" t="s">
        <v>3211</v>
      </c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</row>
    <row r="681" spans="1:35" x14ac:dyDescent="0.2">
      <c r="A681" s="439" t="s">
        <v>363</v>
      </c>
      <c r="B681" s="135"/>
      <c r="C681" s="135"/>
      <c r="D681" s="135"/>
      <c r="E681" s="135"/>
      <c r="F681" s="135"/>
      <c r="G681" s="136"/>
      <c r="H681" s="441"/>
      <c r="I681" s="136"/>
      <c r="J681" s="442"/>
      <c r="K681" s="385" t="s">
        <v>3325</v>
      </c>
      <c r="L681" s="386" t="s">
        <v>2792</v>
      </c>
      <c r="M681" s="387">
        <v>25</v>
      </c>
      <c r="N681" s="38"/>
      <c r="O681" s="113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</row>
    <row r="682" spans="1:35" x14ac:dyDescent="0.2">
      <c r="A682" s="439" t="s">
        <v>363</v>
      </c>
      <c r="B682" s="135"/>
      <c r="C682" s="135"/>
      <c r="D682" s="135"/>
      <c r="E682" s="135"/>
      <c r="F682" s="135"/>
      <c r="G682" s="136"/>
      <c r="H682" s="441"/>
      <c r="I682" s="136"/>
      <c r="J682" s="442"/>
      <c r="K682" s="385" t="s">
        <v>3326</v>
      </c>
      <c r="L682" s="386" t="s">
        <v>2792</v>
      </c>
      <c r="M682" s="387">
        <v>25</v>
      </c>
      <c r="N682" s="38"/>
      <c r="O682" s="113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</row>
    <row r="683" spans="1:35" x14ac:dyDescent="0.2">
      <c r="A683" s="439" t="s">
        <v>363</v>
      </c>
      <c r="B683" s="135"/>
      <c r="C683" s="135"/>
      <c r="D683" s="135"/>
      <c r="E683" s="135"/>
      <c r="F683" s="135"/>
      <c r="G683" s="136"/>
      <c r="H683" s="441"/>
      <c r="I683" s="136"/>
      <c r="J683" s="442"/>
      <c r="K683" s="383" t="s">
        <v>3327</v>
      </c>
      <c r="L683" s="384" t="s">
        <v>2605</v>
      </c>
      <c r="M683" s="38"/>
      <c r="N683" s="38"/>
      <c r="O683" s="113" t="s">
        <v>3328</v>
      </c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</row>
    <row r="684" spans="1:35" x14ac:dyDescent="0.2">
      <c r="A684" s="439" t="s">
        <v>363</v>
      </c>
      <c r="B684" s="135"/>
      <c r="C684" s="135"/>
      <c r="D684" s="135"/>
      <c r="E684" s="135"/>
      <c r="F684" s="135"/>
      <c r="G684" s="136"/>
      <c r="H684" s="441"/>
      <c r="I684" s="136"/>
      <c r="J684" s="442"/>
      <c r="K684" s="383" t="s">
        <v>3329</v>
      </c>
      <c r="L684" s="384" t="s">
        <v>2603</v>
      </c>
      <c r="M684" s="38"/>
      <c r="N684" s="38"/>
      <c r="O684" s="113" t="s">
        <v>3328</v>
      </c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</row>
    <row r="685" spans="1:35" x14ac:dyDescent="0.2">
      <c r="A685" s="439" t="s">
        <v>363</v>
      </c>
      <c r="B685" s="135"/>
      <c r="C685" s="135"/>
      <c r="D685" s="135"/>
      <c r="E685" s="135"/>
      <c r="F685" s="135"/>
      <c r="G685" s="136"/>
      <c r="H685" s="441"/>
      <c r="I685" s="136"/>
      <c r="J685" s="442"/>
      <c r="K685" s="385" t="s">
        <v>3330</v>
      </c>
      <c r="L685" s="386" t="s">
        <v>2725</v>
      </c>
      <c r="M685" s="387">
        <v>25</v>
      </c>
      <c r="N685" s="38"/>
      <c r="O685" s="413" t="s">
        <v>2648</v>
      </c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</row>
    <row r="686" spans="1:35" x14ac:dyDescent="0.2">
      <c r="A686" s="439" t="s">
        <v>363</v>
      </c>
      <c r="B686" s="135"/>
      <c r="C686" s="135"/>
      <c r="D686" s="135"/>
      <c r="E686" s="135"/>
      <c r="F686" s="135"/>
      <c r="G686" s="136"/>
      <c r="H686" s="441"/>
      <c r="I686" s="136"/>
      <c r="J686" s="442"/>
      <c r="K686" s="383" t="s">
        <v>3331</v>
      </c>
      <c r="L686" s="384" t="s">
        <v>2698</v>
      </c>
      <c r="M686" s="38"/>
      <c r="N686" s="38"/>
      <c r="O686" s="113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</row>
    <row r="687" spans="1:35" x14ac:dyDescent="0.2">
      <c r="A687" s="439" t="s">
        <v>363</v>
      </c>
      <c r="B687" s="135"/>
      <c r="C687" s="135"/>
      <c r="D687" s="135"/>
      <c r="E687" s="135"/>
      <c r="F687" s="135"/>
      <c r="G687" s="136"/>
      <c r="H687" s="441"/>
      <c r="I687" s="136"/>
      <c r="J687" s="442"/>
      <c r="K687" s="385" t="s">
        <v>3332</v>
      </c>
      <c r="L687" s="386" t="s">
        <v>2607</v>
      </c>
      <c r="M687" s="387">
        <v>25.4</v>
      </c>
      <c r="N687" s="38"/>
      <c r="O687" s="113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</row>
    <row r="688" spans="1:35" x14ac:dyDescent="0.2">
      <c r="A688" s="439" t="s">
        <v>363</v>
      </c>
      <c r="B688" s="135"/>
      <c r="C688" s="135"/>
      <c r="D688" s="135"/>
      <c r="E688" s="135"/>
      <c r="F688" s="135"/>
      <c r="G688" s="136"/>
      <c r="H688" s="441"/>
      <c r="I688" s="136"/>
      <c r="J688" s="442"/>
      <c r="K688" s="383" t="s">
        <v>3333</v>
      </c>
      <c r="L688" s="384" t="s">
        <v>2698</v>
      </c>
      <c r="M688" s="38"/>
      <c r="N688" s="38"/>
      <c r="O688" s="113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</row>
    <row r="689" spans="1:35" ht="28.5" x14ac:dyDescent="0.2">
      <c r="A689" s="439" t="s">
        <v>363</v>
      </c>
      <c r="B689" s="135"/>
      <c r="C689" s="135"/>
      <c r="D689" s="135"/>
      <c r="E689" s="135"/>
      <c r="F689" s="135"/>
      <c r="G689" s="136"/>
      <c r="H689" s="441"/>
      <c r="I689" s="136"/>
      <c r="J689" s="442"/>
      <c r="K689" s="385" t="s">
        <v>3334</v>
      </c>
      <c r="L689" s="386" t="s">
        <v>2698</v>
      </c>
      <c r="M689" s="387">
        <v>50</v>
      </c>
      <c r="N689" s="38"/>
      <c r="O689" s="388" t="s">
        <v>3211</v>
      </c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</row>
    <row r="690" spans="1:35" ht="28.5" x14ac:dyDescent="0.2">
      <c r="A690" s="439" t="s">
        <v>363</v>
      </c>
      <c r="B690" s="135"/>
      <c r="C690" s="135"/>
      <c r="D690" s="135"/>
      <c r="E690" s="135"/>
      <c r="F690" s="135"/>
      <c r="G690" s="136"/>
      <c r="H690" s="441"/>
      <c r="I690" s="136"/>
      <c r="J690" s="442"/>
      <c r="K690" s="385" t="s">
        <v>3335</v>
      </c>
      <c r="L690" s="386" t="s">
        <v>2698</v>
      </c>
      <c r="M690" s="387">
        <v>50</v>
      </c>
      <c r="N690" s="38"/>
      <c r="O690" s="388" t="s">
        <v>3211</v>
      </c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</row>
    <row r="691" spans="1:35" x14ac:dyDescent="0.2">
      <c r="A691" s="439" t="s">
        <v>363</v>
      </c>
      <c r="B691" s="135"/>
      <c r="C691" s="135"/>
      <c r="D691" s="135"/>
      <c r="E691" s="135"/>
      <c r="F691" s="135"/>
      <c r="G691" s="136"/>
      <c r="H691" s="441"/>
      <c r="I691" s="136"/>
      <c r="J691" s="442"/>
      <c r="K691" s="383" t="s">
        <v>3336</v>
      </c>
      <c r="L691" s="384" t="s">
        <v>2698</v>
      </c>
      <c r="M691" s="38"/>
      <c r="N691" s="38"/>
      <c r="O691" s="113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</row>
    <row r="692" spans="1:35" x14ac:dyDescent="0.2">
      <c r="A692" s="439" t="s">
        <v>363</v>
      </c>
      <c r="B692" s="135"/>
      <c r="C692" s="135"/>
      <c r="D692" s="135"/>
      <c r="E692" s="135"/>
      <c r="F692" s="135"/>
      <c r="G692" s="136"/>
      <c r="H692" s="441"/>
      <c r="I692" s="136"/>
      <c r="J692" s="442"/>
      <c r="K692" s="383" t="s">
        <v>3337</v>
      </c>
      <c r="L692" s="384" t="s">
        <v>2603</v>
      </c>
      <c r="M692" s="38"/>
      <c r="N692" s="38"/>
      <c r="O692" s="113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</row>
    <row r="693" spans="1:35" x14ac:dyDescent="0.2">
      <c r="A693" s="439" t="s">
        <v>363</v>
      </c>
      <c r="B693" s="135"/>
      <c r="C693" s="135"/>
      <c r="D693" s="135"/>
      <c r="E693" s="135"/>
      <c r="F693" s="135"/>
      <c r="G693" s="136"/>
      <c r="H693" s="441"/>
      <c r="I693" s="136"/>
      <c r="J693" s="442"/>
      <c r="K693" s="385" t="s">
        <v>3338</v>
      </c>
      <c r="L693" s="386" t="s">
        <v>2792</v>
      </c>
      <c r="M693" s="387">
        <v>25.6</v>
      </c>
      <c r="N693" s="38"/>
      <c r="O693" s="113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</row>
    <row r="694" spans="1:35" x14ac:dyDescent="0.2">
      <c r="A694" s="439" t="s">
        <v>363</v>
      </c>
      <c r="B694" s="135"/>
      <c r="C694" s="135"/>
      <c r="D694" s="135"/>
      <c r="E694" s="135"/>
      <c r="F694" s="135"/>
      <c r="G694" s="136"/>
      <c r="H694" s="441"/>
      <c r="I694" s="136"/>
      <c r="J694" s="442"/>
      <c r="K694" s="383" t="s">
        <v>3339</v>
      </c>
      <c r="L694" s="384" t="s">
        <v>2605</v>
      </c>
      <c r="M694" s="38"/>
      <c r="N694" s="38"/>
      <c r="O694" s="113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</row>
    <row r="695" spans="1:35" x14ac:dyDescent="0.2">
      <c r="A695" s="439" t="s">
        <v>363</v>
      </c>
      <c r="B695" s="135"/>
      <c r="C695" s="135"/>
      <c r="D695" s="135"/>
      <c r="E695" s="135"/>
      <c r="F695" s="135"/>
      <c r="G695" s="136"/>
      <c r="H695" s="441"/>
      <c r="I695" s="136"/>
      <c r="J695" s="442"/>
      <c r="K695" s="383" t="s">
        <v>3340</v>
      </c>
      <c r="L695" s="384" t="s">
        <v>2698</v>
      </c>
      <c r="M695" s="38"/>
      <c r="N695" s="38"/>
      <c r="O695" s="113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</row>
    <row r="696" spans="1:35" x14ac:dyDescent="0.2">
      <c r="A696" s="439" t="s">
        <v>363</v>
      </c>
      <c r="B696" s="135"/>
      <c r="C696" s="135"/>
      <c r="D696" s="135"/>
      <c r="E696" s="135"/>
      <c r="F696" s="135"/>
      <c r="G696" s="136"/>
      <c r="H696" s="441"/>
      <c r="I696" s="136"/>
      <c r="J696" s="442"/>
      <c r="K696" s="383" t="s">
        <v>3341</v>
      </c>
      <c r="L696" s="384" t="s">
        <v>2611</v>
      </c>
      <c r="M696" s="38"/>
      <c r="N696" s="38"/>
      <c r="O696" s="113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</row>
    <row r="697" spans="1:35" x14ac:dyDescent="0.2">
      <c r="A697" s="439" t="s">
        <v>363</v>
      </c>
      <c r="B697" s="135"/>
      <c r="C697" s="135"/>
      <c r="D697" s="135"/>
      <c r="E697" s="135"/>
      <c r="F697" s="135"/>
      <c r="G697" s="136"/>
      <c r="H697" s="441"/>
      <c r="I697" s="136"/>
      <c r="J697" s="442"/>
      <c r="K697" s="383" t="s">
        <v>3342</v>
      </c>
      <c r="L697" s="384" t="s">
        <v>2605</v>
      </c>
      <c r="M697" s="38"/>
      <c r="N697" s="38"/>
      <c r="O697" s="113" t="s">
        <v>3008</v>
      </c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</row>
    <row r="698" spans="1:35" x14ac:dyDescent="0.2">
      <c r="A698" s="439" t="s">
        <v>363</v>
      </c>
      <c r="B698" s="135"/>
      <c r="C698" s="135"/>
      <c r="D698" s="135"/>
      <c r="E698" s="135"/>
      <c r="F698" s="135"/>
      <c r="G698" s="136"/>
      <c r="H698" s="441"/>
      <c r="I698" s="136"/>
      <c r="J698" s="442"/>
      <c r="K698" s="383" t="s">
        <v>3343</v>
      </c>
      <c r="L698" s="384" t="s">
        <v>2605</v>
      </c>
      <c r="M698" s="38"/>
      <c r="N698" s="38"/>
      <c r="O698" s="113" t="s">
        <v>3328</v>
      </c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</row>
    <row r="699" spans="1:35" x14ac:dyDescent="0.2">
      <c r="A699" s="439" t="s">
        <v>363</v>
      </c>
      <c r="B699" s="135"/>
      <c r="C699" s="135"/>
      <c r="D699" s="135"/>
      <c r="E699" s="135"/>
      <c r="F699" s="135"/>
      <c r="G699" s="136"/>
      <c r="H699" s="441"/>
      <c r="I699" s="136"/>
      <c r="J699" s="442"/>
      <c r="K699" s="383" t="s">
        <v>3344</v>
      </c>
      <c r="L699" s="384" t="s">
        <v>2605</v>
      </c>
      <c r="M699" s="38"/>
      <c r="N699" s="38"/>
      <c r="O699" s="113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</row>
    <row r="700" spans="1:35" x14ac:dyDescent="0.2">
      <c r="A700" s="439" t="s">
        <v>363</v>
      </c>
      <c r="B700" s="135"/>
      <c r="C700" s="135"/>
      <c r="D700" s="135"/>
      <c r="E700" s="135"/>
      <c r="F700" s="135"/>
      <c r="G700" s="136"/>
      <c r="H700" s="441"/>
      <c r="I700" s="136"/>
      <c r="J700" s="442"/>
      <c r="K700" s="385" t="s">
        <v>3345</v>
      </c>
      <c r="L700" s="386" t="s">
        <v>2725</v>
      </c>
      <c r="M700" s="387">
        <v>25</v>
      </c>
      <c r="N700" s="38"/>
      <c r="O700" s="413" t="s">
        <v>2648</v>
      </c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</row>
    <row r="701" spans="1:35" x14ac:dyDescent="0.2">
      <c r="A701" s="439" t="s">
        <v>363</v>
      </c>
      <c r="B701" s="135"/>
      <c r="C701" s="135"/>
      <c r="D701" s="135"/>
      <c r="E701" s="135"/>
      <c r="F701" s="135"/>
      <c r="G701" s="136"/>
      <c r="H701" s="441"/>
      <c r="I701" s="136"/>
      <c r="J701" s="442"/>
      <c r="K701" s="385" t="s">
        <v>3346</v>
      </c>
      <c r="L701" s="386" t="s">
        <v>2725</v>
      </c>
      <c r="M701" s="387">
        <v>25.8</v>
      </c>
      <c r="N701" s="38"/>
      <c r="O701" s="443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</row>
    <row r="702" spans="1:35" x14ac:dyDescent="0.2">
      <c r="A702" s="439" t="s">
        <v>363</v>
      </c>
      <c r="B702" s="135"/>
      <c r="C702" s="135"/>
      <c r="D702" s="135"/>
      <c r="E702" s="135"/>
      <c r="F702" s="135"/>
      <c r="G702" s="136"/>
      <c r="H702" s="441"/>
      <c r="I702" s="136"/>
      <c r="J702" s="442"/>
      <c r="K702" s="383" t="s">
        <v>3347</v>
      </c>
      <c r="L702" s="384" t="s">
        <v>2603</v>
      </c>
      <c r="M702" s="38"/>
      <c r="N702" s="38"/>
      <c r="O702" s="113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</row>
    <row r="703" spans="1:35" x14ac:dyDescent="0.2">
      <c r="A703" s="439" t="s">
        <v>363</v>
      </c>
      <c r="B703" s="135"/>
      <c r="C703" s="135"/>
      <c r="D703" s="135"/>
      <c r="E703" s="135"/>
      <c r="F703" s="135"/>
      <c r="G703" s="136"/>
      <c r="H703" s="441"/>
      <c r="I703" s="136"/>
      <c r="J703" s="442"/>
      <c r="K703" s="383" t="s">
        <v>3348</v>
      </c>
      <c r="L703" s="384" t="s">
        <v>2611</v>
      </c>
      <c r="M703" s="38"/>
      <c r="N703" s="38"/>
      <c r="O703" s="113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</row>
    <row r="704" spans="1:35" x14ac:dyDescent="0.2">
      <c r="A704" s="439" t="s">
        <v>363</v>
      </c>
      <c r="B704" s="135"/>
      <c r="C704" s="135"/>
      <c r="D704" s="135"/>
      <c r="E704" s="135"/>
      <c r="F704" s="135"/>
      <c r="G704" s="136"/>
      <c r="H704" s="441"/>
      <c r="I704" s="136"/>
      <c r="J704" s="442"/>
      <c r="K704" s="385" t="s">
        <v>3349</v>
      </c>
      <c r="L704" s="386" t="s">
        <v>2725</v>
      </c>
      <c r="M704" s="387">
        <v>26.5</v>
      </c>
      <c r="N704" s="38"/>
      <c r="O704" s="113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</row>
    <row r="705" spans="1:35" x14ac:dyDescent="0.2">
      <c r="A705" s="439" t="s">
        <v>363</v>
      </c>
      <c r="B705" s="135"/>
      <c r="C705" s="135"/>
      <c r="D705" s="135"/>
      <c r="E705" s="135"/>
      <c r="F705" s="135"/>
      <c r="G705" s="136"/>
      <c r="H705" s="441"/>
      <c r="I705" s="136"/>
      <c r="J705" s="442"/>
      <c r="K705" s="383" t="s">
        <v>3350</v>
      </c>
      <c r="L705" s="384" t="s">
        <v>2605</v>
      </c>
      <c r="M705" s="38"/>
      <c r="N705" s="38"/>
      <c r="O705" s="113" t="s">
        <v>3351</v>
      </c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</row>
    <row r="706" spans="1:35" x14ac:dyDescent="0.2">
      <c r="A706" s="439" t="s">
        <v>363</v>
      </c>
      <c r="B706" s="135"/>
      <c r="C706" s="135"/>
      <c r="D706" s="135"/>
      <c r="E706" s="135"/>
      <c r="F706" s="135"/>
      <c r="G706" s="136"/>
      <c r="H706" s="441"/>
      <c r="I706" s="136"/>
      <c r="J706" s="442"/>
      <c r="K706" s="383" t="s">
        <v>3352</v>
      </c>
      <c r="L706" s="384" t="s">
        <v>2605</v>
      </c>
      <c r="M706" s="38"/>
      <c r="N706" s="38"/>
      <c r="O706" s="113" t="s">
        <v>3351</v>
      </c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</row>
    <row r="707" spans="1:35" x14ac:dyDescent="0.2">
      <c r="A707" s="439" t="s">
        <v>363</v>
      </c>
      <c r="B707" s="135"/>
      <c r="C707" s="135"/>
      <c r="D707" s="135"/>
      <c r="E707" s="135"/>
      <c r="F707" s="135"/>
      <c r="G707" s="136"/>
      <c r="H707" s="441"/>
      <c r="I707" s="136"/>
      <c r="J707" s="442"/>
      <c r="K707" s="383" t="s">
        <v>3353</v>
      </c>
      <c r="L707" s="384" t="s">
        <v>2605</v>
      </c>
      <c r="M707" s="38"/>
      <c r="N707" s="38"/>
      <c r="O707" s="113" t="s">
        <v>3351</v>
      </c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</row>
    <row r="708" spans="1:35" x14ac:dyDescent="0.2">
      <c r="A708" s="439" t="s">
        <v>363</v>
      </c>
      <c r="B708" s="135"/>
      <c r="C708" s="135"/>
      <c r="D708" s="135"/>
      <c r="E708" s="135"/>
      <c r="F708" s="135"/>
      <c r="G708" s="136"/>
      <c r="H708" s="441"/>
      <c r="I708" s="136"/>
      <c r="J708" s="442"/>
      <c r="K708" s="383" t="s">
        <v>3354</v>
      </c>
      <c r="L708" s="384" t="s">
        <v>2605</v>
      </c>
      <c r="M708" s="38"/>
      <c r="N708" s="38"/>
      <c r="O708" s="113" t="s">
        <v>3351</v>
      </c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</row>
    <row r="709" spans="1:35" x14ac:dyDescent="0.2">
      <c r="A709" s="439" t="s">
        <v>363</v>
      </c>
      <c r="B709" s="135"/>
      <c r="C709" s="135"/>
      <c r="D709" s="135"/>
      <c r="E709" s="135"/>
      <c r="F709" s="135"/>
      <c r="G709" s="136"/>
      <c r="H709" s="441"/>
      <c r="I709" s="136"/>
      <c r="J709" s="442"/>
      <c r="K709" s="383" t="s">
        <v>3355</v>
      </c>
      <c r="L709" s="384" t="s">
        <v>2603</v>
      </c>
      <c r="M709" s="38"/>
      <c r="N709" s="38"/>
      <c r="O709" s="113" t="s">
        <v>3328</v>
      </c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</row>
    <row r="710" spans="1:35" ht="28.5" x14ac:dyDescent="0.2">
      <c r="A710" s="439" t="s">
        <v>363</v>
      </c>
      <c r="B710" s="135"/>
      <c r="C710" s="135"/>
      <c r="D710" s="135"/>
      <c r="E710" s="135"/>
      <c r="F710" s="135"/>
      <c r="G710" s="136"/>
      <c r="H710" s="441"/>
      <c r="I710" s="136"/>
      <c r="J710" s="442"/>
      <c r="K710" s="385" t="s">
        <v>3356</v>
      </c>
      <c r="L710" s="386" t="s">
        <v>2603</v>
      </c>
      <c r="M710" s="387">
        <v>47</v>
      </c>
      <c r="N710" s="38"/>
      <c r="O710" s="388" t="s">
        <v>2614</v>
      </c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</row>
    <row r="711" spans="1:35" x14ac:dyDescent="0.2">
      <c r="A711" s="439" t="s">
        <v>363</v>
      </c>
      <c r="B711" s="135"/>
      <c r="C711" s="135"/>
      <c r="D711" s="135"/>
      <c r="E711" s="135"/>
      <c r="F711" s="135"/>
      <c r="G711" s="136"/>
      <c r="H711" s="441"/>
      <c r="I711" s="136"/>
      <c r="J711" s="442"/>
      <c r="K711" s="385" t="s">
        <v>3357</v>
      </c>
      <c r="L711" s="386" t="s">
        <v>2611</v>
      </c>
      <c r="M711" s="387">
        <v>35</v>
      </c>
      <c r="N711" s="38"/>
      <c r="O711" s="113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</row>
    <row r="712" spans="1:35" x14ac:dyDescent="0.2">
      <c r="A712" s="439" t="s">
        <v>363</v>
      </c>
      <c r="B712" s="135"/>
      <c r="C712" s="135"/>
      <c r="D712" s="135"/>
      <c r="E712" s="135"/>
      <c r="F712" s="135"/>
      <c r="G712" s="136"/>
      <c r="H712" s="441"/>
      <c r="I712" s="136"/>
      <c r="J712" s="442"/>
      <c r="K712" s="383" t="s">
        <v>3358</v>
      </c>
      <c r="L712" s="384" t="s">
        <v>2698</v>
      </c>
      <c r="M712" s="38"/>
      <c r="N712" s="38"/>
      <c r="O712" s="113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</row>
    <row r="713" spans="1:35" ht="28.5" x14ac:dyDescent="0.2">
      <c r="A713" s="439" t="s">
        <v>363</v>
      </c>
      <c r="B713" s="135"/>
      <c r="C713" s="135"/>
      <c r="D713" s="135"/>
      <c r="E713" s="135"/>
      <c r="F713" s="135"/>
      <c r="G713" s="136"/>
      <c r="H713" s="441"/>
      <c r="I713" s="136"/>
      <c r="J713" s="442"/>
      <c r="K713" s="385" t="s">
        <v>3359</v>
      </c>
      <c r="L713" s="386" t="s">
        <v>2698</v>
      </c>
      <c r="M713" s="387">
        <v>50</v>
      </c>
      <c r="N713" s="387"/>
      <c r="O713" s="388" t="s">
        <v>2924</v>
      </c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</row>
    <row r="714" spans="1:35" x14ac:dyDescent="0.2">
      <c r="A714" s="439" t="s">
        <v>363</v>
      </c>
      <c r="B714" s="135"/>
      <c r="C714" s="135"/>
      <c r="D714" s="135"/>
      <c r="E714" s="135"/>
      <c r="F714" s="135"/>
      <c r="G714" s="136"/>
      <c r="H714" s="441"/>
      <c r="I714" s="136"/>
      <c r="J714" s="442"/>
      <c r="K714" s="383" t="s">
        <v>3360</v>
      </c>
      <c r="L714" s="384" t="s">
        <v>2698</v>
      </c>
      <c r="M714" s="38"/>
      <c r="N714" s="38"/>
      <c r="O714" s="113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</row>
    <row r="715" spans="1:35" x14ac:dyDescent="0.2">
      <c r="A715" s="439" t="s">
        <v>363</v>
      </c>
      <c r="B715" s="135"/>
      <c r="C715" s="135"/>
      <c r="D715" s="135"/>
      <c r="E715" s="135"/>
      <c r="F715" s="135"/>
      <c r="G715" s="136"/>
      <c r="H715" s="441"/>
      <c r="I715" s="136"/>
      <c r="J715" s="442"/>
      <c r="K715" s="383" t="s">
        <v>3361</v>
      </c>
      <c r="L715" s="384" t="s">
        <v>2611</v>
      </c>
      <c r="M715" s="38"/>
      <c r="N715" s="38"/>
      <c r="O715" s="113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</row>
    <row r="716" spans="1:35" x14ac:dyDescent="0.2">
      <c r="A716" s="439" t="s">
        <v>363</v>
      </c>
      <c r="B716" s="135"/>
      <c r="C716" s="135"/>
      <c r="D716" s="135"/>
      <c r="E716" s="135"/>
      <c r="F716" s="135"/>
      <c r="G716" s="136"/>
      <c r="H716" s="441"/>
      <c r="I716" s="136"/>
      <c r="J716" s="442"/>
      <c r="K716" s="385" t="s">
        <v>3362</v>
      </c>
      <c r="L716" s="386" t="s">
        <v>2725</v>
      </c>
      <c r="M716" s="387">
        <v>25</v>
      </c>
      <c r="N716" s="38"/>
      <c r="O716" s="113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</row>
    <row r="717" spans="1:35" x14ac:dyDescent="0.2">
      <c r="A717" s="439" t="s">
        <v>363</v>
      </c>
      <c r="B717" s="135"/>
      <c r="C717" s="135"/>
      <c r="D717" s="135"/>
      <c r="E717" s="135"/>
      <c r="F717" s="135"/>
      <c r="G717" s="136"/>
      <c r="H717" s="441"/>
      <c r="I717" s="136"/>
      <c r="J717" s="442"/>
      <c r="K717" s="383" t="s">
        <v>3363</v>
      </c>
      <c r="L717" s="384" t="s">
        <v>2605</v>
      </c>
      <c r="M717" s="38"/>
      <c r="N717" s="38"/>
      <c r="O717" s="113" t="s">
        <v>3328</v>
      </c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</row>
    <row r="718" spans="1:35" x14ac:dyDescent="0.2">
      <c r="A718" s="439" t="s">
        <v>363</v>
      </c>
      <c r="B718" s="135"/>
      <c r="C718" s="135"/>
      <c r="D718" s="135"/>
      <c r="E718" s="135"/>
      <c r="F718" s="135"/>
      <c r="G718" s="136"/>
      <c r="H718" s="441"/>
      <c r="I718" s="136"/>
      <c r="J718" s="442"/>
      <c r="K718" s="383" t="s">
        <v>3364</v>
      </c>
      <c r="L718" s="384" t="s">
        <v>2605</v>
      </c>
      <c r="M718" s="38"/>
      <c r="N718" s="38"/>
      <c r="O718" s="113" t="s">
        <v>3328</v>
      </c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</row>
    <row r="719" spans="1:35" x14ac:dyDescent="0.2">
      <c r="A719" s="439" t="s">
        <v>363</v>
      </c>
      <c r="B719" s="135"/>
      <c r="C719" s="135"/>
      <c r="D719" s="135"/>
      <c r="E719" s="135"/>
      <c r="F719" s="135"/>
      <c r="G719" s="136"/>
      <c r="H719" s="441"/>
      <c r="I719" s="136"/>
      <c r="J719" s="442"/>
      <c r="K719" s="383" t="s">
        <v>3365</v>
      </c>
      <c r="L719" s="384" t="s">
        <v>2605</v>
      </c>
      <c r="M719" s="38"/>
      <c r="N719" s="38"/>
      <c r="O719" s="113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</row>
    <row r="720" spans="1:35" x14ac:dyDescent="0.2">
      <c r="A720" s="439" t="s">
        <v>363</v>
      </c>
      <c r="B720" s="135"/>
      <c r="C720" s="135"/>
      <c r="D720" s="135"/>
      <c r="E720" s="135"/>
      <c r="F720" s="135"/>
      <c r="G720" s="136"/>
      <c r="H720" s="441"/>
      <c r="I720" s="136"/>
      <c r="J720" s="442"/>
      <c r="K720" s="383" t="s">
        <v>3366</v>
      </c>
      <c r="L720" s="384" t="s">
        <v>2605</v>
      </c>
      <c r="M720" s="38"/>
      <c r="N720" s="38"/>
      <c r="O720" s="113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</row>
    <row r="721" spans="1:35" x14ac:dyDescent="0.2">
      <c r="A721" s="439" t="s">
        <v>363</v>
      </c>
      <c r="B721" s="135"/>
      <c r="C721" s="135"/>
      <c r="D721" s="135"/>
      <c r="E721" s="135"/>
      <c r="F721" s="135"/>
      <c r="G721" s="136"/>
      <c r="H721" s="441"/>
      <c r="I721" s="136"/>
      <c r="J721" s="442"/>
      <c r="K721" s="383" t="s">
        <v>3367</v>
      </c>
      <c r="L721" s="384" t="s">
        <v>2605</v>
      </c>
      <c r="M721" s="38"/>
      <c r="N721" s="38"/>
      <c r="O721" s="113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</row>
    <row r="722" spans="1:35" x14ac:dyDescent="0.2">
      <c r="A722" s="439" t="s">
        <v>363</v>
      </c>
      <c r="B722" s="135"/>
      <c r="C722" s="135"/>
      <c r="D722" s="135"/>
      <c r="E722" s="135"/>
      <c r="F722" s="135"/>
      <c r="G722" s="136"/>
      <c r="H722" s="441"/>
      <c r="I722" s="136"/>
      <c r="J722" s="442"/>
      <c r="K722" s="383" t="s">
        <v>3368</v>
      </c>
      <c r="L722" s="384" t="s">
        <v>2725</v>
      </c>
      <c r="M722" s="38">
        <v>25</v>
      </c>
      <c r="N722" s="38"/>
      <c r="O722" s="413" t="s">
        <v>2648</v>
      </c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</row>
    <row r="723" spans="1:35" x14ac:dyDescent="0.2">
      <c r="A723" s="439" t="s">
        <v>363</v>
      </c>
      <c r="B723" s="135"/>
      <c r="C723" s="135"/>
      <c r="D723" s="135"/>
      <c r="E723" s="135"/>
      <c r="F723" s="135"/>
      <c r="G723" s="136"/>
      <c r="H723" s="441"/>
      <c r="I723" s="136"/>
      <c r="J723" s="442"/>
      <c r="K723" s="383" t="s">
        <v>3369</v>
      </c>
      <c r="L723" s="384" t="s">
        <v>2725</v>
      </c>
      <c r="M723" s="38">
        <v>25</v>
      </c>
      <c r="N723" s="38"/>
      <c r="O723" s="113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</row>
    <row r="724" spans="1:35" x14ac:dyDescent="0.2">
      <c r="A724" s="439" t="s">
        <v>363</v>
      </c>
      <c r="B724" s="135"/>
      <c r="C724" s="135"/>
      <c r="D724" s="135"/>
      <c r="E724" s="135"/>
      <c r="F724" s="135"/>
      <c r="G724" s="136"/>
      <c r="H724" s="441"/>
      <c r="I724" s="136"/>
      <c r="J724" s="442"/>
      <c r="K724" s="383" t="s">
        <v>3370</v>
      </c>
      <c r="L724" s="384" t="s">
        <v>2603</v>
      </c>
      <c r="M724" s="38"/>
      <c r="N724" s="38"/>
      <c r="O724" s="113" t="s">
        <v>3328</v>
      </c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</row>
    <row r="725" spans="1:35" x14ac:dyDescent="0.2">
      <c r="A725" s="439" t="s">
        <v>363</v>
      </c>
      <c r="B725" s="135"/>
      <c r="C725" s="135"/>
      <c r="D725" s="135"/>
      <c r="E725" s="135"/>
      <c r="F725" s="135"/>
      <c r="G725" s="136"/>
      <c r="H725" s="441"/>
      <c r="I725" s="136"/>
      <c r="J725" s="442"/>
      <c r="K725" s="383" t="s">
        <v>3371</v>
      </c>
      <c r="L725" s="384" t="s">
        <v>2603</v>
      </c>
      <c r="M725" s="38"/>
      <c r="N725" s="38"/>
      <c r="O725" s="113" t="s">
        <v>3328</v>
      </c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</row>
    <row r="726" spans="1:35" x14ac:dyDescent="0.2">
      <c r="A726" s="439" t="s">
        <v>363</v>
      </c>
      <c r="B726" s="135"/>
      <c r="C726" s="135"/>
      <c r="D726" s="135"/>
      <c r="E726" s="135"/>
      <c r="F726" s="135"/>
      <c r="G726" s="136"/>
      <c r="H726" s="441"/>
      <c r="I726" s="136"/>
      <c r="J726" s="442"/>
      <c r="K726" s="2517" t="s">
        <v>3372</v>
      </c>
      <c r="L726" s="2518" t="s">
        <v>2603</v>
      </c>
      <c r="M726" s="38"/>
      <c r="N726" s="38"/>
      <c r="O726" s="113" t="s">
        <v>3328</v>
      </c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</row>
    <row r="727" spans="1:35" ht="15" thickBot="1" x14ac:dyDescent="0.25">
      <c r="A727" s="449" t="s">
        <v>363</v>
      </c>
      <c r="B727" s="450"/>
      <c r="C727" s="450"/>
      <c r="D727" s="450"/>
      <c r="E727" s="450"/>
      <c r="F727" s="450"/>
      <c r="G727" s="451"/>
      <c r="H727" s="452"/>
      <c r="I727" s="451"/>
      <c r="J727" s="453"/>
      <c r="K727" s="2519" t="s">
        <v>4943</v>
      </c>
      <c r="L727" s="2520" t="s">
        <v>2605</v>
      </c>
      <c r="M727" s="68"/>
      <c r="N727" s="68"/>
      <c r="O727" s="145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</row>
    <row r="728" spans="1:35" s="67" customFormat="1" ht="15" thickTop="1" x14ac:dyDescent="0.2">
      <c r="A728" s="372" t="s">
        <v>529</v>
      </c>
      <c r="B728" s="373">
        <v>18</v>
      </c>
      <c r="C728" s="373">
        <v>-3</v>
      </c>
      <c r="D728" s="373">
        <v>-3</v>
      </c>
      <c r="E728" s="373">
        <v>-14</v>
      </c>
      <c r="F728" s="373">
        <f>D728+E728</f>
        <v>-17</v>
      </c>
      <c r="G728" s="374">
        <v>132</v>
      </c>
      <c r="H728" s="375">
        <v>4</v>
      </c>
      <c r="I728" s="374">
        <v>3</v>
      </c>
      <c r="J728" s="376">
        <v>7</v>
      </c>
      <c r="K728" s="377" t="s">
        <v>3373</v>
      </c>
      <c r="L728" s="378" t="s">
        <v>2605</v>
      </c>
      <c r="M728" s="103"/>
      <c r="N728" s="103"/>
      <c r="O728" s="144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</row>
    <row r="729" spans="1:35" s="38" customFormat="1" x14ac:dyDescent="0.2">
      <c r="A729" s="379" t="s">
        <v>529</v>
      </c>
      <c r="B729" s="133"/>
      <c r="C729" s="133"/>
      <c r="D729" s="133"/>
      <c r="E729" s="133"/>
      <c r="F729" s="133"/>
      <c r="G729" s="134"/>
      <c r="H729" s="380"/>
      <c r="I729" s="134"/>
      <c r="J729" s="381"/>
      <c r="K729" s="427" t="s">
        <v>3374</v>
      </c>
      <c r="L729" s="386" t="s">
        <v>3375</v>
      </c>
      <c r="M729" s="387"/>
      <c r="N729" s="387"/>
      <c r="O729" s="413" t="s">
        <v>2990</v>
      </c>
    </row>
    <row r="730" spans="1:35" x14ac:dyDescent="0.2">
      <c r="A730" s="379" t="s">
        <v>529</v>
      </c>
      <c r="B730" s="133"/>
      <c r="C730" s="133"/>
      <c r="D730" s="133"/>
      <c r="E730" s="133"/>
      <c r="F730" s="133"/>
      <c r="G730" s="134"/>
      <c r="H730" s="380"/>
      <c r="I730" s="134"/>
      <c r="J730" s="381"/>
      <c r="K730" s="383" t="s">
        <v>5020</v>
      </c>
      <c r="L730" s="384" t="s">
        <v>2611</v>
      </c>
      <c r="M730" s="38"/>
      <c r="N730" s="38"/>
      <c r="O730" s="113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</row>
    <row r="731" spans="1:35" x14ac:dyDescent="0.2">
      <c r="A731" s="379" t="s">
        <v>529</v>
      </c>
      <c r="B731" s="133"/>
      <c r="C731" s="133"/>
      <c r="D731" s="133"/>
      <c r="E731" s="133"/>
      <c r="F731" s="133"/>
      <c r="G731" s="134"/>
      <c r="H731" s="380"/>
      <c r="I731" s="134"/>
      <c r="J731" s="381"/>
      <c r="K731" s="383" t="s">
        <v>3376</v>
      </c>
      <c r="L731" s="384" t="s">
        <v>2605</v>
      </c>
      <c r="M731" s="38"/>
      <c r="N731" s="38"/>
      <c r="O731" s="113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</row>
    <row r="732" spans="1:35" x14ac:dyDescent="0.2">
      <c r="A732" s="379" t="s">
        <v>529</v>
      </c>
      <c r="B732" s="133"/>
      <c r="C732" s="133"/>
      <c r="D732" s="133"/>
      <c r="E732" s="133"/>
      <c r="F732" s="133"/>
      <c r="G732" s="134"/>
      <c r="H732" s="380"/>
      <c r="I732" s="134"/>
      <c r="J732" s="381"/>
      <c r="K732" s="383" t="s">
        <v>3377</v>
      </c>
      <c r="L732" s="384" t="s">
        <v>2611</v>
      </c>
      <c r="M732" s="38"/>
      <c r="N732" s="38"/>
      <c r="O732" s="113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</row>
    <row r="733" spans="1:35" ht="28.5" x14ac:dyDescent="0.2">
      <c r="A733" s="379" t="s">
        <v>529</v>
      </c>
      <c r="B733" s="133"/>
      <c r="C733" s="133"/>
      <c r="D733" s="133"/>
      <c r="E733" s="133"/>
      <c r="F733" s="133"/>
      <c r="G733" s="134"/>
      <c r="H733" s="380"/>
      <c r="I733" s="134"/>
      <c r="J733" s="381"/>
      <c r="K733" s="385" t="s">
        <v>3378</v>
      </c>
      <c r="L733" s="386" t="s">
        <v>2611</v>
      </c>
      <c r="M733" s="387">
        <v>50</v>
      </c>
      <c r="N733" s="38"/>
      <c r="O733" s="388" t="s">
        <v>2614</v>
      </c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</row>
    <row r="734" spans="1:35" ht="29.25" thickBot="1" x14ac:dyDescent="0.25">
      <c r="A734" s="389" t="s">
        <v>529</v>
      </c>
      <c r="B734" s="390"/>
      <c r="C734" s="390"/>
      <c r="D734" s="390"/>
      <c r="E734" s="390"/>
      <c r="F734" s="390"/>
      <c r="G734" s="391"/>
      <c r="H734" s="392"/>
      <c r="I734" s="391"/>
      <c r="J734" s="393"/>
      <c r="K734" s="394" t="s">
        <v>3379</v>
      </c>
      <c r="L734" s="395" t="s">
        <v>2611</v>
      </c>
      <c r="M734" s="396">
        <v>50</v>
      </c>
      <c r="N734" s="68"/>
      <c r="O734" s="397" t="s">
        <v>2614</v>
      </c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</row>
    <row r="735" spans="1:35" s="2932" customFormat="1" ht="15" thickTop="1" x14ac:dyDescent="0.2">
      <c r="A735" s="398" t="s">
        <v>532</v>
      </c>
      <c r="B735" s="399">
        <v>1</v>
      </c>
      <c r="C735" s="399">
        <v>0</v>
      </c>
      <c r="D735" s="399">
        <v>0</v>
      </c>
      <c r="E735" s="399">
        <v>0</v>
      </c>
      <c r="F735" s="399">
        <f>D735+E735</f>
        <v>0</v>
      </c>
      <c r="G735" s="400">
        <v>0</v>
      </c>
      <c r="H735" s="401">
        <v>2</v>
      </c>
      <c r="I735" s="400">
        <v>0</v>
      </c>
      <c r="J735" s="402">
        <v>2</v>
      </c>
      <c r="K735" s="3082" t="s">
        <v>3380</v>
      </c>
      <c r="L735" s="3081" t="s">
        <v>2603</v>
      </c>
      <c r="M735" s="3049"/>
      <c r="N735" s="3049"/>
      <c r="O735" s="3050"/>
      <c r="P735" s="2961"/>
      <c r="Q735" s="2961"/>
      <c r="R735" s="2961"/>
      <c r="S735" s="2961"/>
      <c r="T735" s="2961"/>
      <c r="U735" s="2961"/>
      <c r="V735" s="2961"/>
      <c r="W735" s="2961"/>
      <c r="X735" s="2961"/>
      <c r="Y735" s="2961"/>
      <c r="Z735" s="2961"/>
      <c r="AA735" s="2961"/>
      <c r="AB735" s="2961"/>
      <c r="AC735" s="2961"/>
      <c r="AD735" s="2961"/>
      <c r="AE735" s="2961"/>
      <c r="AF735" s="2961"/>
      <c r="AG735" s="2961"/>
      <c r="AH735" s="2961"/>
      <c r="AI735" s="2961"/>
    </row>
    <row r="736" spans="1:35" s="2942" customFormat="1" ht="15" thickBot="1" x14ac:dyDescent="0.25">
      <c r="A736" s="3084" t="s">
        <v>532</v>
      </c>
      <c r="B736" s="3085"/>
      <c r="C736" s="3085"/>
      <c r="D736" s="3085"/>
      <c r="E736" s="3085"/>
      <c r="F736" s="3085"/>
      <c r="G736" s="3086"/>
      <c r="H736" s="3087"/>
      <c r="I736" s="3086"/>
      <c r="J736" s="3088"/>
      <c r="K736" s="3089" t="s">
        <v>3381</v>
      </c>
      <c r="L736" s="3090" t="s">
        <v>2603</v>
      </c>
      <c r="M736" s="3052"/>
      <c r="N736" s="3052"/>
      <c r="O736" s="3053"/>
      <c r="P736" s="2961"/>
      <c r="Q736" s="2961"/>
      <c r="R736" s="2961"/>
      <c r="S736" s="2961"/>
      <c r="T736" s="2961"/>
      <c r="U736" s="2961"/>
      <c r="V736" s="2961"/>
      <c r="W736" s="2961"/>
      <c r="X736" s="2961"/>
      <c r="Y736" s="2961"/>
      <c r="Z736" s="2961"/>
      <c r="AA736" s="2961"/>
      <c r="AB736" s="2961"/>
      <c r="AC736" s="2961"/>
      <c r="AD736" s="2961"/>
      <c r="AE736" s="2961"/>
      <c r="AF736" s="2961"/>
      <c r="AG736" s="2961"/>
      <c r="AH736" s="2961"/>
      <c r="AI736" s="2961"/>
    </row>
    <row r="737" spans="1:35" s="2932" customFormat="1" ht="15" thickTop="1" x14ac:dyDescent="0.2">
      <c r="A737" s="398" t="s">
        <v>3383</v>
      </c>
      <c r="B737" s="399">
        <v>189</v>
      </c>
      <c r="C737" s="399">
        <v>38</v>
      </c>
      <c r="D737" s="399">
        <v>-6</v>
      </c>
      <c r="E737" s="399">
        <v>0</v>
      </c>
      <c r="F737" s="399">
        <f>D737+E737</f>
        <v>-6</v>
      </c>
      <c r="G737" s="400">
        <v>595</v>
      </c>
      <c r="H737" s="401">
        <v>6</v>
      </c>
      <c r="I737" s="400">
        <v>3</v>
      </c>
      <c r="J737" s="402">
        <v>9</v>
      </c>
      <c r="K737" s="3083" t="s">
        <v>3382</v>
      </c>
      <c r="L737" s="3081" t="s">
        <v>2605</v>
      </c>
      <c r="M737" s="3049"/>
      <c r="N737" s="3049"/>
      <c r="O737" s="3050" t="s">
        <v>2648</v>
      </c>
      <c r="P737" s="2961"/>
      <c r="Q737" s="2961"/>
      <c r="R737" s="2961"/>
      <c r="S737" s="2961"/>
      <c r="T737" s="2961"/>
      <c r="U737" s="2961"/>
      <c r="V737" s="2961"/>
      <c r="W737" s="2961"/>
      <c r="X737" s="2961"/>
      <c r="Y737" s="2961"/>
      <c r="Z737" s="2961"/>
      <c r="AA737" s="2961"/>
      <c r="AB737" s="2961"/>
      <c r="AC737" s="2961"/>
      <c r="AD737" s="2961"/>
      <c r="AE737" s="2961"/>
      <c r="AF737" s="2961"/>
      <c r="AG737" s="2961"/>
      <c r="AH737" s="2961"/>
      <c r="AI737" s="2961"/>
    </row>
    <row r="738" spans="1:35" x14ac:dyDescent="0.2">
      <c r="A738" s="379" t="s">
        <v>3383</v>
      </c>
      <c r="B738" s="133"/>
      <c r="C738" s="133"/>
      <c r="D738" s="133"/>
      <c r="E738" s="133"/>
      <c r="F738" s="133"/>
      <c r="G738" s="134"/>
      <c r="H738" s="380"/>
      <c r="I738" s="134"/>
      <c r="J738" s="381"/>
      <c r="K738" s="382" t="s">
        <v>3384</v>
      </c>
      <c r="L738" s="384" t="s">
        <v>2605</v>
      </c>
      <c r="M738" s="38"/>
      <c r="N738" s="38"/>
      <c r="O738" s="113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</row>
    <row r="739" spans="1:35" x14ac:dyDescent="0.2">
      <c r="A739" s="379" t="s">
        <v>3383</v>
      </c>
      <c r="B739" s="133"/>
      <c r="C739" s="133"/>
      <c r="D739" s="133"/>
      <c r="E739" s="133"/>
      <c r="F739" s="133"/>
      <c r="G739" s="134"/>
      <c r="H739" s="380"/>
      <c r="I739" s="134"/>
      <c r="J739" s="381"/>
      <c r="K739" s="382" t="s">
        <v>3385</v>
      </c>
      <c r="L739" s="384" t="s">
        <v>2605</v>
      </c>
      <c r="M739" s="38"/>
      <c r="N739" s="38"/>
      <c r="O739" s="113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</row>
    <row r="740" spans="1:35" x14ac:dyDescent="0.2">
      <c r="A740" s="379" t="s">
        <v>3383</v>
      </c>
      <c r="B740" s="133"/>
      <c r="C740" s="133"/>
      <c r="D740" s="133"/>
      <c r="E740" s="133"/>
      <c r="F740" s="133"/>
      <c r="G740" s="134"/>
      <c r="H740" s="380"/>
      <c r="I740" s="134"/>
      <c r="J740" s="381"/>
      <c r="K740" s="383" t="s">
        <v>3386</v>
      </c>
      <c r="L740" s="384" t="s">
        <v>2603</v>
      </c>
      <c r="M740" s="38"/>
      <c r="N740" s="38"/>
      <c r="O740" s="113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</row>
    <row r="741" spans="1:35" x14ac:dyDescent="0.2">
      <c r="A741" s="379" t="s">
        <v>3383</v>
      </c>
      <c r="B741" s="133"/>
      <c r="C741" s="133"/>
      <c r="D741" s="133"/>
      <c r="E741" s="133"/>
      <c r="F741" s="133"/>
      <c r="G741" s="134"/>
      <c r="H741" s="380"/>
      <c r="I741" s="134"/>
      <c r="J741" s="381"/>
      <c r="K741" s="383" t="s">
        <v>3387</v>
      </c>
      <c r="L741" s="384" t="s">
        <v>2603</v>
      </c>
      <c r="M741" s="38"/>
      <c r="N741" s="38"/>
      <c r="O741" s="113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</row>
    <row r="742" spans="1:35" x14ac:dyDescent="0.2">
      <c r="A742" s="379" t="s">
        <v>3383</v>
      </c>
      <c r="B742" s="133"/>
      <c r="C742" s="133"/>
      <c r="D742" s="133"/>
      <c r="E742" s="133"/>
      <c r="F742" s="133"/>
      <c r="G742" s="134"/>
      <c r="H742" s="380"/>
      <c r="I742" s="134"/>
      <c r="J742" s="381"/>
      <c r="K742" s="383" t="s">
        <v>3388</v>
      </c>
      <c r="L742" s="384" t="s">
        <v>2605</v>
      </c>
      <c r="M742" s="38"/>
      <c r="N742" s="38"/>
      <c r="O742" s="113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</row>
    <row r="743" spans="1:35" x14ac:dyDescent="0.2">
      <c r="A743" s="379" t="s">
        <v>3383</v>
      </c>
      <c r="B743" s="133"/>
      <c r="C743" s="133"/>
      <c r="D743" s="133"/>
      <c r="E743" s="133"/>
      <c r="F743" s="133"/>
      <c r="G743" s="134"/>
      <c r="H743" s="380"/>
      <c r="I743" s="134"/>
      <c r="J743" s="381"/>
      <c r="K743" s="385" t="s">
        <v>3389</v>
      </c>
      <c r="L743" s="386" t="s">
        <v>2603</v>
      </c>
      <c r="M743" s="387"/>
      <c r="N743" s="387"/>
      <c r="O743" s="413" t="s">
        <v>3390</v>
      </c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</row>
    <row r="744" spans="1:35" x14ac:dyDescent="0.2">
      <c r="A744" s="379" t="s">
        <v>3383</v>
      </c>
      <c r="B744" s="133"/>
      <c r="C744" s="133"/>
      <c r="D744" s="133"/>
      <c r="E744" s="133"/>
      <c r="F744" s="133"/>
      <c r="G744" s="134"/>
      <c r="H744" s="380"/>
      <c r="I744" s="134"/>
      <c r="J744" s="381"/>
      <c r="K744" s="385" t="s">
        <v>3391</v>
      </c>
      <c r="L744" s="386" t="s">
        <v>2603</v>
      </c>
      <c r="M744" s="387"/>
      <c r="N744" s="387"/>
      <c r="O744" s="413" t="s">
        <v>3390</v>
      </c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</row>
    <row r="745" spans="1:35" ht="15" thickBot="1" x14ac:dyDescent="0.25">
      <c r="A745" s="389" t="s">
        <v>3383</v>
      </c>
      <c r="B745" s="390"/>
      <c r="C745" s="390"/>
      <c r="D745" s="390"/>
      <c r="E745" s="390"/>
      <c r="F745" s="390"/>
      <c r="G745" s="391"/>
      <c r="H745" s="392"/>
      <c r="I745" s="391"/>
      <c r="J745" s="393"/>
      <c r="K745" s="394" t="s">
        <v>3392</v>
      </c>
      <c r="L745" s="395" t="s">
        <v>2603</v>
      </c>
      <c r="M745" s="396"/>
      <c r="N745" s="396"/>
      <c r="O745" s="411" t="s">
        <v>3390</v>
      </c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</row>
    <row r="746" spans="1:35" s="2932" customFormat="1" ht="15" thickTop="1" x14ac:dyDescent="0.2">
      <c r="A746" s="398" t="s">
        <v>3394</v>
      </c>
      <c r="B746" s="399">
        <v>35</v>
      </c>
      <c r="C746" s="399">
        <v>35</v>
      </c>
      <c r="D746" s="399">
        <v>0</v>
      </c>
      <c r="E746" s="399">
        <v>0</v>
      </c>
      <c r="F746" s="399">
        <f>D746+E746</f>
        <v>0</v>
      </c>
      <c r="G746" s="400">
        <v>0</v>
      </c>
      <c r="H746" s="401">
        <v>1</v>
      </c>
      <c r="I746" s="400">
        <v>1</v>
      </c>
      <c r="J746" s="402">
        <v>2</v>
      </c>
      <c r="K746" s="3082" t="s">
        <v>3393</v>
      </c>
      <c r="L746" s="3081" t="s">
        <v>2603</v>
      </c>
      <c r="M746" s="3049"/>
      <c r="N746" s="3049"/>
      <c r="O746" s="3050" t="s">
        <v>2648</v>
      </c>
      <c r="P746" s="2961"/>
      <c r="Q746" s="2961"/>
      <c r="R746" s="2961"/>
      <c r="S746" s="2961"/>
      <c r="T746" s="2961"/>
      <c r="U746" s="2961"/>
      <c r="V746" s="2961"/>
      <c r="W746" s="2961"/>
      <c r="X746" s="2961"/>
      <c r="Y746" s="2961"/>
      <c r="Z746" s="2961"/>
      <c r="AA746" s="2961"/>
      <c r="AB746" s="2961"/>
      <c r="AC746" s="2961"/>
      <c r="AD746" s="2961"/>
      <c r="AE746" s="2961"/>
      <c r="AF746" s="2961"/>
      <c r="AG746" s="2961"/>
      <c r="AH746" s="2961"/>
      <c r="AI746" s="2961"/>
    </row>
    <row r="747" spans="1:35" s="2961" customFormat="1" ht="15" thickBot="1" x14ac:dyDescent="0.25">
      <c r="A747" s="3084" t="s">
        <v>3394</v>
      </c>
      <c r="B747" s="3085"/>
      <c r="C747" s="3085"/>
      <c r="D747" s="3085"/>
      <c r="E747" s="3085"/>
      <c r="F747" s="3085"/>
      <c r="G747" s="3086"/>
      <c r="H747" s="3087"/>
      <c r="I747" s="3086"/>
      <c r="J747" s="3088"/>
      <c r="K747" s="454" t="s">
        <v>3395</v>
      </c>
      <c r="L747" s="455" t="s">
        <v>2603</v>
      </c>
      <c r="M747" s="456"/>
      <c r="N747" s="456"/>
      <c r="O747" s="457" t="s">
        <v>3390</v>
      </c>
    </row>
    <row r="748" spans="1:35" s="2961" customFormat="1" x14ac:dyDescent="0.2">
      <c r="A748" s="3091" t="s">
        <v>569</v>
      </c>
      <c r="B748" s="3092">
        <v>46</v>
      </c>
      <c r="C748" s="3092">
        <v>31</v>
      </c>
      <c r="D748" s="3092">
        <v>-11</v>
      </c>
      <c r="E748" s="3092">
        <v>0</v>
      </c>
      <c r="F748" s="3092">
        <f>D748+E748</f>
        <v>-11</v>
      </c>
      <c r="G748" s="3093">
        <v>127</v>
      </c>
      <c r="H748" s="3094">
        <v>2</v>
      </c>
      <c r="I748" s="3093">
        <v>2</v>
      </c>
      <c r="J748" s="3095">
        <v>4</v>
      </c>
      <c r="K748" s="3082" t="s">
        <v>3396</v>
      </c>
      <c r="L748" s="3081" t="s">
        <v>2603</v>
      </c>
      <c r="M748" s="3049"/>
      <c r="N748" s="3049"/>
      <c r="O748" s="3050"/>
    </row>
    <row r="749" spans="1:35" s="2961" customFormat="1" x14ac:dyDescent="0.2">
      <c r="A749" s="3096" t="s">
        <v>569</v>
      </c>
      <c r="B749" s="3097"/>
      <c r="C749" s="3097"/>
      <c r="D749" s="3097"/>
      <c r="E749" s="3097"/>
      <c r="F749" s="3097"/>
      <c r="G749" s="3098"/>
      <c r="H749" s="3099"/>
      <c r="I749" s="3098"/>
      <c r="J749" s="3100"/>
      <c r="K749" s="3101" t="s">
        <v>3397</v>
      </c>
      <c r="L749" s="3102" t="s">
        <v>2603</v>
      </c>
      <c r="O749" s="3051"/>
    </row>
    <row r="750" spans="1:35" s="2961" customFormat="1" x14ac:dyDescent="0.2">
      <c r="A750" s="3096" t="s">
        <v>569</v>
      </c>
      <c r="B750" s="3097"/>
      <c r="C750" s="3097"/>
      <c r="D750" s="3097"/>
      <c r="E750" s="3097"/>
      <c r="F750" s="3097"/>
      <c r="G750" s="3098"/>
      <c r="H750" s="3099"/>
      <c r="I750" s="3098"/>
      <c r="J750" s="3100"/>
      <c r="K750" s="385" t="s">
        <v>3398</v>
      </c>
      <c r="L750" s="386" t="s">
        <v>2603</v>
      </c>
      <c r="M750" s="387"/>
      <c r="N750" s="387"/>
      <c r="O750" s="413" t="s">
        <v>2622</v>
      </c>
    </row>
    <row r="751" spans="1:35" s="2942" customFormat="1" ht="15" thickBot="1" x14ac:dyDescent="0.25">
      <c r="A751" s="3084" t="s">
        <v>569</v>
      </c>
      <c r="B751" s="3085"/>
      <c r="C751" s="3085"/>
      <c r="D751" s="3085"/>
      <c r="E751" s="3085"/>
      <c r="F751" s="3085"/>
      <c r="G751" s="3086"/>
      <c r="H751" s="3087"/>
      <c r="I751" s="3086"/>
      <c r="J751" s="3088"/>
      <c r="K751" s="394" t="s">
        <v>3399</v>
      </c>
      <c r="L751" s="395" t="s">
        <v>2605</v>
      </c>
      <c r="M751" s="396">
        <v>37</v>
      </c>
      <c r="N751" s="3052"/>
      <c r="O751" s="3053"/>
      <c r="P751" s="2961"/>
      <c r="Q751" s="2961"/>
      <c r="R751" s="2961"/>
      <c r="S751" s="2961"/>
      <c r="T751" s="2961"/>
      <c r="U751" s="2961"/>
      <c r="V751" s="2961"/>
      <c r="W751" s="2961"/>
      <c r="X751" s="2961"/>
      <c r="Y751" s="2961"/>
      <c r="Z751" s="2961"/>
      <c r="AA751" s="2961"/>
      <c r="AB751" s="2961"/>
      <c r="AC751" s="2961"/>
      <c r="AD751" s="2961"/>
      <c r="AE751" s="2961"/>
      <c r="AF751" s="2961"/>
      <c r="AG751" s="2961"/>
      <c r="AH751" s="2961"/>
      <c r="AI751" s="2961"/>
    </row>
    <row r="752" spans="1:35" s="2932" customFormat="1" ht="15" thickTop="1" x14ac:dyDescent="0.2">
      <c r="A752" s="398" t="s">
        <v>584</v>
      </c>
      <c r="B752" s="399">
        <v>132</v>
      </c>
      <c r="C752" s="399">
        <v>96</v>
      </c>
      <c r="D752" s="399">
        <v>-5</v>
      </c>
      <c r="E752" s="399">
        <v>1</v>
      </c>
      <c r="F752" s="399">
        <f>D752+E752</f>
        <v>-4</v>
      </c>
      <c r="G752" s="400">
        <v>161</v>
      </c>
      <c r="H752" s="401">
        <v>28</v>
      </c>
      <c r="I752" s="400">
        <v>2</v>
      </c>
      <c r="J752" s="402">
        <v>30</v>
      </c>
      <c r="K752" s="3080" t="s">
        <v>3400</v>
      </c>
      <c r="L752" s="3103" t="s">
        <v>2611</v>
      </c>
      <c r="M752" s="3049"/>
      <c r="N752" s="3049"/>
      <c r="O752" s="3050"/>
      <c r="P752" s="2961"/>
      <c r="Q752" s="2961"/>
      <c r="R752" s="2961"/>
      <c r="S752" s="2961"/>
      <c r="T752" s="2961"/>
      <c r="U752" s="2961"/>
      <c r="V752" s="2961"/>
      <c r="W752" s="2961"/>
      <c r="X752" s="2961"/>
      <c r="Y752" s="2961"/>
      <c r="Z752" s="2961"/>
      <c r="AA752" s="2961"/>
      <c r="AB752" s="2961"/>
      <c r="AC752" s="2961"/>
      <c r="AD752" s="2961"/>
      <c r="AE752" s="2961"/>
      <c r="AF752" s="2961"/>
      <c r="AG752" s="2961"/>
      <c r="AH752" s="2961"/>
      <c r="AI752" s="2961"/>
    </row>
    <row r="753" spans="1:35" x14ac:dyDescent="0.2">
      <c r="A753" s="379" t="s">
        <v>584</v>
      </c>
      <c r="B753" s="133"/>
      <c r="C753" s="133"/>
      <c r="D753" s="133"/>
      <c r="E753" s="133"/>
      <c r="F753" s="133"/>
      <c r="G753" s="134"/>
      <c r="H753" s="380"/>
      <c r="I753" s="134"/>
      <c r="J753" s="381"/>
      <c r="K753" s="383" t="s">
        <v>3401</v>
      </c>
      <c r="L753" s="384" t="s">
        <v>2605</v>
      </c>
      <c r="M753" s="38"/>
      <c r="N753" s="38"/>
      <c r="O753" s="113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</row>
    <row r="754" spans="1:35" x14ac:dyDescent="0.2">
      <c r="A754" s="379" t="s">
        <v>584</v>
      </c>
      <c r="B754" s="133"/>
      <c r="C754" s="133"/>
      <c r="D754" s="133"/>
      <c r="E754" s="133"/>
      <c r="F754" s="133"/>
      <c r="G754" s="134"/>
      <c r="H754" s="380"/>
      <c r="I754" s="134"/>
      <c r="J754" s="381"/>
      <c r="K754" s="383" t="s">
        <v>5019</v>
      </c>
      <c r="L754" s="384" t="s">
        <v>2605</v>
      </c>
      <c r="M754" s="38"/>
      <c r="N754" s="38"/>
      <c r="O754" s="113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</row>
    <row r="755" spans="1:35" x14ac:dyDescent="0.2">
      <c r="A755" s="379" t="s">
        <v>584</v>
      </c>
      <c r="B755" s="133"/>
      <c r="C755" s="133"/>
      <c r="D755" s="133"/>
      <c r="E755" s="133"/>
      <c r="F755" s="133"/>
      <c r="G755" s="134"/>
      <c r="H755" s="380"/>
      <c r="I755" s="134"/>
      <c r="J755" s="381"/>
      <c r="K755" s="383" t="s">
        <v>3402</v>
      </c>
      <c r="L755" s="384" t="s">
        <v>2605</v>
      </c>
      <c r="M755" s="38"/>
      <c r="N755" s="38"/>
      <c r="O755" s="113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</row>
    <row r="756" spans="1:35" x14ac:dyDescent="0.2">
      <c r="A756" s="379" t="s">
        <v>584</v>
      </c>
      <c r="B756" s="133"/>
      <c r="C756" s="133"/>
      <c r="D756" s="133"/>
      <c r="E756" s="133"/>
      <c r="F756" s="133"/>
      <c r="G756" s="134"/>
      <c r="H756" s="380"/>
      <c r="I756" s="134"/>
      <c r="J756" s="381"/>
      <c r="K756" s="383" t="s">
        <v>3403</v>
      </c>
      <c r="L756" s="384" t="s">
        <v>2605</v>
      </c>
      <c r="M756" s="38"/>
      <c r="N756" s="38"/>
      <c r="O756" s="113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</row>
    <row r="757" spans="1:35" x14ac:dyDescent="0.2">
      <c r="A757" s="379" t="s">
        <v>584</v>
      </c>
      <c r="B757" s="133"/>
      <c r="C757" s="133"/>
      <c r="D757" s="133"/>
      <c r="E757" s="133"/>
      <c r="F757" s="133"/>
      <c r="G757" s="134"/>
      <c r="H757" s="380"/>
      <c r="I757" s="134"/>
      <c r="J757" s="381"/>
      <c r="K757" s="383" t="s">
        <v>3404</v>
      </c>
      <c r="L757" s="384" t="s">
        <v>2605</v>
      </c>
      <c r="M757" s="38"/>
      <c r="N757" s="38"/>
      <c r="O757" s="113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</row>
    <row r="758" spans="1:35" ht="28.5" x14ac:dyDescent="0.2">
      <c r="A758" s="379" t="s">
        <v>584</v>
      </c>
      <c r="B758" s="133"/>
      <c r="C758" s="133"/>
      <c r="D758" s="133"/>
      <c r="E758" s="133"/>
      <c r="F758" s="133"/>
      <c r="G758" s="134"/>
      <c r="H758" s="380"/>
      <c r="I758" s="134"/>
      <c r="J758" s="381"/>
      <c r="K758" s="385" t="s">
        <v>3405</v>
      </c>
      <c r="L758" s="386" t="s">
        <v>2611</v>
      </c>
      <c r="M758" s="387">
        <v>50</v>
      </c>
      <c r="N758" s="38"/>
      <c r="O758" s="388" t="s">
        <v>2614</v>
      </c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</row>
    <row r="759" spans="1:35" ht="28.5" x14ac:dyDescent="0.2">
      <c r="A759" s="379" t="s">
        <v>584</v>
      </c>
      <c r="B759" s="133"/>
      <c r="C759" s="133"/>
      <c r="D759" s="133"/>
      <c r="E759" s="133"/>
      <c r="F759" s="133"/>
      <c r="G759" s="134"/>
      <c r="H759" s="380"/>
      <c r="I759" s="134"/>
      <c r="J759" s="381"/>
      <c r="K759" s="385" t="s">
        <v>3406</v>
      </c>
      <c r="L759" s="386" t="s">
        <v>2611</v>
      </c>
      <c r="M759" s="387">
        <v>50</v>
      </c>
      <c r="N759" s="38"/>
      <c r="O759" s="388" t="s">
        <v>2614</v>
      </c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</row>
    <row r="760" spans="1:35" x14ac:dyDescent="0.2">
      <c r="A760" s="379" t="s">
        <v>584</v>
      </c>
      <c r="B760" s="133"/>
      <c r="C760" s="133"/>
      <c r="D760" s="133"/>
      <c r="E760" s="133"/>
      <c r="F760" s="133"/>
      <c r="G760" s="134"/>
      <c r="H760" s="380"/>
      <c r="I760" s="134"/>
      <c r="J760" s="381"/>
      <c r="K760" s="383" t="s">
        <v>3407</v>
      </c>
      <c r="L760" s="384" t="s">
        <v>2605</v>
      </c>
      <c r="M760" s="38"/>
      <c r="N760" s="38"/>
      <c r="O760" s="113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</row>
    <row r="761" spans="1:35" x14ac:dyDescent="0.2">
      <c r="A761" s="379" t="s">
        <v>584</v>
      </c>
      <c r="B761" s="133"/>
      <c r="C761" s="133"/>
      <c r="D761" s="133"/>
      <c r="E761" s="133"/>
      <c r="F761" s="133"/>
      <c r="G761" s="134"/>
      <c r="H761" s="380"/>
      <c r="I761" s="134"/>
      <c r="J761" s="381"/>
      <c r="K761" s="383" t="s">
        <v>3408</v>
      </c>
      <c r="L761" s="384" t="s">
        <v>2605</v>
      </c>
      <c r="M761" s="38"/>
      <c r="N761" s="38"/>
      <c r="O761" s="113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</row>
    <row r="762" spans="1:35" x14ac:dyDescent="0.2">
      <c r="A762" s="379" t="s">
        <v>584</v>
      </c>
      <c r="B762" s="133"/>
      <c r="C762" s="133"/>
      <c r="D762" s="133"/>
      <c r="E762" s="133"/>
      <c r="F762" s="133"/>
      <c r="G762" s="134"/>
      <c r="H762" s="380"/>
      <c r="I762" s="134"/>
      <c r="J762" s="381"/>
      <c r="K762" s="383" t="s">
        <v>3409</v>
      </c>
      <c r="L762" s="384" t="s">
        <v>2605</v>
      </c>
      <c r="M762" s="38"/>
      <c r="N762" s="38"/>
      <c r="O762" s="113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</row>
    <row r="763" spans="1:35" x14ac:dyDescent="0.2">
      <c r="A763" s="379" t="s">
        <v>584</v>
      </c>
      <c r="B763" s="133"/>
      <c r="C763" s="133"/>
      <c r="D763" s="133"/>
      <c r="E763" s="133"/>
      <c r="F763" s="133"/>
      <c r="G763" s="134"/>
      <c r="H763" s="380"/>
      <c r="I763" s="134"/>
      <c r="J763" s="381"/>
      <c r="K763" s="383" t="s">
        <v>3410</v>
      </c>
      <c r="L763" s="384" t="s">
        <v>2605</v>
      </c>
      <c r="M763" s="38"/>
      <c r="N763" s="38"/>
      <c r="O763" s="113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</row>
    <row r="764" spans="1:35" x14ac:dyDescent="0.2">
      <c r="A764" s="379" t="s">
        <v>584</v>
      </c>
      <c r="B764" s="133"/>
      <c r="C764" s="133"/>
      <c r="D764" s="133"/>
      <c r="E764" s="133"/>
      <c r="F764" s="133"/>
      <c r="G764" s="134"/>
      <c r="H764" s="380"/>
      <c r="I764" s="134"/>
      <c r="J764" s="381"/>
      <c r="K764" s="383" t="s">
        <v>3411</v>
      </c>
      <c r="L764" s="384" t="s">
        <v>2605</v>
      </c>
      <c r="M764" s="38"/>
      <c r="N764" s="38"/>
      <c r="O764" s="113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</row>
    <row r="765" spans="1:35" x14ac:dyDescent="0.2">
      <c r="A765" s="379" t="s">
        <v>584</v>
      </c>
      <c r="B765" s="133"/>
      <c r="C765" s="133"/>
      <c r="D765" s="133"/>
      <c r="E765" s="133"/>
      <c r="F765" s="133"/>
      <c r="G765" s="134"/>
      <c r="H765" s="380"/>
      <c r="I765" s="134"/>
      <c r="J765" s="381"/>
      <c r="K765" s="383" t="s">
        <v>3412</v>
      </c>
      <c r="L765" s="384" t="s">
        <v>2605</v>
      </c>
      <c r="M765" s="38"/>
      <c r="N765" s="38"/>
      <c r="O765" s="113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</row>
    <row r="766" spans="1:35" x14ac:dyDescent="0.2">
      <c r="A766" s="379" t="s">
        <v>584</v>
      </c>
      <c r="B766" s="133"/>
      <c r="C766" s="133"/>
      <c r="D766" s="133"/>
      <c r="E766" s="133"/>
      <c r="F766" s="133"/>
      <c r="G766" s="134"/>
      <c r="H766" s="380"/>
      <c r="I766" s="134"/>
      <c r="J766" s="381"/>
      <c r="K766" s="383" t="s">
        <v>3413</v>
      </c>
      <c r="L766" s="384" t="s">
        <v>2605</v>
      </c>
      <c r="M766" s="38"/>
      <c r="N766" s="38"/>
      <c r="O766" s="113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</row>
    <row r="767" spans="1:35" x14ac:dyDescent="0.2">
      <c r="A767" s="379" t="s">
        <v>584</v>
      </c>
      <c r="B767" s="133"/>
      <c r="C767" s="133"/>
      <c r="D767" s="133"/>
      <c r="E767" s="133"/>
      <c r="F767" s="133"/>
      <c r="G767" s="134"/>
      <c r="H767" s="380"/>
      <c r="I767" s="134"/>
      <c r="J767" s="381"/>
      <c r="K767" s="383" t="s">
        <v>3414</v>
      </c>
      <c r="L767" s="384" t="s">
        <v>2605</v>
      </c>
      <c r="M767" s="38"/>
      <c r="N767" s="38"/>
      <c r="O767" s="113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</row>
    <row r="768" spans="1:35" x14ac:dyDescent="0.2">
      <c r="A768" s="379" t="s">
        <v>584</v>
      </c>
      <c r="B768" s="133"/>
      <c r="C768" s="133"/>
      <c r="D768" s="133"/>
      <c r="E768" s="133"/>
      <c r="F768" s="133"/>
      <c r="G768" s="134"/>
      <c r="H768" s="380"/>
      <c r="I768" s="134"/>
      <c r="J768" s="381"/>
      <c r="K768" s="383" t="s">
        <v>3415</v>
      </c>
      <c r="L768" s="384" t="s">
        <v>2605</v>
      </c>
      <c r="M768" s="38"/>
      <c r="N768" s="38"/>
      <c r="O768" s="113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</row>
    <row r="769" spans="1:35" x14ac:dyDescent="0.2">
      <c r="A769" s="379" t="s">
        <v>584</v>
      </c>
      <c r="B769" s="133"/>
      <c r="C769" s="133"/>
      <c r="D769" s="133"/>
      <c r="E769" s="133"/>
      <c r="F769" s="133"/>
      <c r="G769" s="134"/>
      <c r="H769" s="380"/>
      <c r="I769" s="134"/>
      <c r="J769" s="381"/>
      <c r="K769" s="383" t="s">
        <v>3416</v>
      </c>
      <c r="L769" s="384" t="s">
        <v>2605</v>
      </c>
      <c r="M769" s="38"/>
      <c r="N769" s="38"/>
      <c r="O769" s="113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</row>
    <row r="770" spans="1:35" x14ac:dyDescent="0.2">
      <c r="A770" s="379" t="s">
        <v>584</v>
      </c>
      <c r="B770" s="133"/>
      <c r="C770" s="133"/>
      <c r="D770" s="133"/>
      <c r="E770" s="133"/>
      <c r="F770" s="133"/>
      <c r="G770" s="134"/>
      <c r="H770" s="380"/>
      <c r="I770" s="134"/>
      <c r="J770" s="381"/>
      <c r="K770" s="383" t="s">
        <v>3417</v>
      </c>
      <c r="L770" s="384" t="s">
        <v>2605</v>
      </c>
      <c r="M770" s="38"/>
      <c r="N770" s="38"/>
      <c r="O770" s="113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</row>
    <row r="771" spans="1:35" x14ac:dyDescent="0.2">
      <c r="A771" s="379" t="s">
        <v>584</v>
      </c>
      <c r="B771" s="133"/>
      <c r="C771" s="133"/>
      <c r="D771" s="133"/>
      <c r="E771" s="133"/>
      <c r="F771" s="133"/>
      <c r="G771" s="134"/>
      <c r="H771" s="380"/>
      <c r="I771" s="134"/>
      <c r="J771" s="381"/>
      <c r="K771" s="383" t="s">
        <v>3418</v>
      </c>
      <c r="L771" s="384" t="s">
        <v>2605</v>
      </c>
      <c r="M771" s="38"/>
      <c r="N771" s="38"/>
      <c r="O771" s="113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</row>
    <row r="772" spans="1:35" x14ac:dyDescent="0.2">
      <c r="A772" s="379" t="s">
        <v>584</v>
      </c>
      <c r="B772" s="133"/>
      <c r="C772" s="133"/>
      <c r="D772" s="133"/>
      <c r="E772" s="133"/>
      <c r="F772" s="133"/>
      <c r="G772" s="134"/>
      <c r="H772" s="380"/>
      <c r="I772" s="134"/>
      <c r="J772" s="381"/>
      <c r="K772" s="383" t="s">
        <v>3419</v>
      </c>
      <c r="L772" s="384" t="s">
        <v>2605</v>
      </c>
      <c r="M772" s="38"/>
      <c r="N772" s="38"/>
      <c r="O772" s="113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</row>
    <row r="773" spans="1:35" x14ac:dyDescent="0.2">
      <c r="A773" s="379" t="s">
        <v>584</v>
      </c>
      <c r="B773" s="133"/>
      <c r="C773" s="133"/>
      <c r="D773" s="133"/>
      <c r="E773" s="133"/>
      <c r="F773" s="133"/>
      <c r="G773" s="134"/>
      <c r="H773" s="380"/>
      <c r="I773" s="134"/>
      <c r="J773" s="381"/>
      <c r="K773" s="383" t="s">
        <v>3420</v>
      </c>
      <c r="L773" s="384" t="s">
        <v>2605</v>
      </c>
      <c r="M773" s="38"/>
      <c r="N773" s="38"/>
      <c r="O773" s="113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</row>
    <row r="774" spans="1:35" x14ac:dyDescent="0.2">
      <c r="A774" s="379" t="s">
        <v>584</v>
      </c>
      <c r="B774" s="133"/>
      <c r="C774" s="133"/>
      <c r="D774" s="133"/>
      <c r="E774" s="133"/>
      <c r="F774" s="133"/>
      <c r="G774" s="134"/>
      <c r="H774" s="380"/>
      <c r="I774" s="134"/>
      <c r="J774" s="381"/>
      <c r="K774" s="383" t="s">
        <v>3421</v>
      </c>
      <c r="L774" s="384" t="s">
        <v>2605</v>
      </c>
      <c r="M774" s="38"/>
      <c r="N774" s="38"/>
      <c r="O774" s="113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</row>
    <row r="775" spans="1:35" x14ac:dyDescent="0.2">
      <c r="A775" s="379" t="s">
        <v>584</v>
      </c>
      <c r="B775" s="133"/>
      <c r="C775" s="133"/>
      <c r="D775" s="133"/>
      <c r="E775" s="133"/>
      <c r="F775" s="133"/>
      <c r="G775" s="134"/>
      <c r="H775" s="380"/>
      <c r="I775" s="134"/>
      <c r="J775" s="381"/>
      <c r="K775" s="383" t="s">
        <v>3422</v>
      </c>
      <c r="L775" s="384" t="s">
        <v>2605</v>
      </c>
      <c r="M775" s="38"/>
      <c r="N775" s="38"/>
      <c r="O775" s="113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</row>
    <row r="776" spans="1:35" x14ac:dyDescent="0.2">
      <c r="A776" s="379" t="s">
        <v>584</v>
      </c>
      <c r="B776" s="133"/>
      <c r="C776" s="133"/>
      <c r="D776" s="133"/>
      <c r="E776" s="133"/>
      <c r="F776" s="133"/>
      <c r="G776" s="134"/>
      <c r="H776" s="380"/>
      <c r="I776" s="134"/>
      <c r="J776" s="381"/>
      <c r="K776" s="383" t="s">
        <v>3423</v>
      </c>
      <c r="L776" s="384" t="s">
        <v>2605</v>
      </c>
      <c r="M776" s="38"/>
      <c r="N776" s="38"/>
      <c r="O776" s="113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</row>
    <row r="777" spans="1:35" x14ac:dyDescent="0.2">
      <c r="A777" s="379" t="s">
        <v>584</v>
      </c>
      <c r="B777" s="133"/>
      <c r="C777" s="133"/>
      <c r="D777" s="133"/>
      <c r="E777" s="133"/>
      <c r="F777" s="133"/>
      <c r="G777" s="134"/>
      <c r="H777" s="380"/>
      <c r="I777" s="134"/>
      <c r="J777" s="381"/>
      <c r="K777" s="383" t="s">
        <v>3424</v>
      </c>
      <c r="L777" s="384" t="s">
        <v>2605</v>
      </c>
      <c r="M777" s="38"/>
      <c r="N777" s="38"/>
      <c r="O777" s="113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</row>
    <row r="778" spans="1:35" x14ac:dyDescent="0.2">
      <c r="A778" s="379" t="s">
        <v>584</v>
      </c>
      <c r="B778" s="133"/>
      <c r="C778" s="133"/>
      <c r="D778" s="133"/>
      <c r="E778" s="133"/>
      <c r="F778" s="133"/>
      <c r="G778" s="134"/>
      <c r="H778" s="380"/>
      <c r="I778" s="134"/>
      <c r="J778" s="381"/>
      <c r="K778" s="383" t="s">
        <v>3425</v>
      </c>
      <c r="L778" s="384" t="s">
        <v>2605</v>
      </c>
      <c r="M778" s="38"/>
      <c r="N778" s="38"/>
      <c r="O778" s="113" t="s">
        <v>2732</v>
      </c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</row>
    <row r="779" spans="1:35" x14ac:dyDescent="0.2">
      <c r="A779" s="379" t="s">
        <v>584</v>
      </c>
      <c r="B779" s="133"/>
      <c r="C779" s="133"/>
      <c r="D779" s="133"/>
      <c r="E779" s="133"/>
      <c r="F779" s="133"/>
      <c r="G779" s="134"/>
      <c r="H779" s="380"/>
      <c r="I779" s="134"/>
      <c r="J779" s="381"/>
      <c r="K779" s="383" t="s">
        <v>3426</v>
      </c>
      <c r="L779" s="384" t="s">
        <v>2605</v>
      </c>
      <c r="M779" s="38"/>
      <c r="N779" s="38"/>
      <c r="O779" s="113" t="s">
        <v>2732</v>
      </c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</row>
    <row r="780" spans="1:35" x14ac:dyDescent="0.2">
      <c r="A780" s="379" t="s">
        <v>584</v>
      </c>
      <c r="B780" s="133"/>
      <c r="C780" s="133"/>
      <c r="D780" s="133"/>
      <c r="E780" s="133"/>
      <c r="F780" s="133"/>
      <c r="G780" s="134"/>
      <c r="H780" s="380"/>
      <c r="I780" s="134"/>
      <c r="J780" s="381"/>
      <c r="K780" s="383" t="s">
        <v>3427</v>
      </c>
      <c r="L780" s="384" t="s">
        <v>2605</v>
      </c>
      <c r="M780" s="38"/>
      <c r="N780" s="38"/>
      <c r="O780" s="113" t="s">
        <v>2732</v>
      </c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</row>
    <row r="781" spans="1:35" ht="15" thickBot="1" x14ac:dyDescent="0.25">
      <c r="A781" s="389" t="s">
        <v>584</v>
      </c>
      <c r="B781" s="390"/>
      <c r="C781" s="390"/>
      <c r="D781" s="390"/>
      <c r="E781" s="390"/>
      <c r="F781" s="390"/>
      <c r="G781" s="391"/>
      <c r="H781" s="392"/>
      <c r="I781" s="391"/>
      <c r="J781" s="393"/>
      <c r="K781" s="414" t="s">
        <v>3428</v>
      </c>
      <c r="L781" s="415" t="s">
        <v>2605</v>
      </c>
      <c r="M781" s="68"/>
      <c r="N781" s="68"/>
      <c r="O781" s="145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</row>
    <row r="782" spans="1:35" s="67" customFormat="1" ht="15" thickTop="1" x14ac:dyDescent="0.2">
      <c r="A782" s="372" t="s">
        <v>605</v>
      </c>
      <c r="B782" s="373">
        <v>2874</v>
      </c>
      <c r="C782" s="373">
        <v>323</v>
      </c>
      <c r="D782" s="373">
        <v>90</v>
      </c>
      <c r="E782" s="373">
        <v>-199</v>
      </c>
      <c r="F782" s="373">
        <f>D782+E782</f>
        <v>-109</v>
      </c>
      <c r="G782" s="374">
        <v>10463</v>
      </c>
      <c r="H782" s="375">
        <v>19</v>
      </c>
      <c r="I782" s="374">
        <v>4</v>
      </c>
      <c r="J782" s="376">
        <v>23</v>
      </c>
      <c r="K782" s="377" t="s">
        <v>3429</v>
      </c>
      <c r="L782" s="459" t="s">
        <v>2611</v>
      </c>
      <c r="M782" s="103"/>
      <c r="N782" s="103"/>
      <c r="O782" s="144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</row>
    <row r="783" spans="1:35" x14ac:dyDescent="0.2">
      <c r="A783" s="379" t="s">
        <v>605</v>
      </c>
      <c r="B783" s="133"/>
      <c r="C783" s="133"/>
      <c r="D783" s="133"/>
      <c r="E783" s="133"/>
      <c r="F783" s="133"/>
      <c r="G783" s="134"/>
      <c r="H783" s="380"/>
      <c r="I783" s="134"/>
      <c r="J783" s="381"/>
      <c r="K783" s="382" t="s">
        <v>3430</v>
      </c>
      <c r="L783" s="384" t="s">
        <v>2605</v>
      </c>
      <c r="M783" s="38"/>
      <c r="N783" s="38"/>
      <c r="O783" s="113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</row>
    <row r="784" spans="1:35" x14ac:dyDescent="0.2">
      <c r="A784" s="379" t="s">
        <v>605</v>
      </c>
      <c r="B784" s="133"/>
      <c r="C784" s="133"/>
      <c r="D784" s="133"/>
      <c r="E784" s="133"/>
      <c r="F784" s="133"/>
      <c r="G784" s="134"/>
      <c r="H784" s="380"/>
      <c r="I784" s="134"/>
      <c r="J784" s="381"/>
      <c r="K784" s="382" t="s">
        <v>3431</v>
      </c>
      <c r="L784" s="384" t="s">
        <v>2605</v>
      </c>
      <c r="M784" s="38"/>
      <c r="N784" s="38"/>
      <c r="O784" s="113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</row>
    <row r="785" spans="1:35" x14ac:dyDescent="0.2">
      <c r="A785" s="379" t="s">
        <v>605</v>
      </c>
      <c r="B785" s="133"/>
      <c r="C785" s="133"/>
      <c r="D785" s="133"/>
      <c r="E785" s="133"/>
      <c r="F785" s="133"/>
      <c r="G785" s="134"/>
      <c r="H785" s="380"/>
      <c r="I785" s="134"/>
      <c r="J785" s="381"/>
      <c r="K785" s="382" t="s">
        <v>5017</v>
      </c>
      <c r="L785" s="384" t="s">
        <v>2605</v>
      </c>
      <c r="M785" s="38"/>
      <c r="N785" s="38"/>
      <c r="O785" s="113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</row>
    <row r="786" spans="1:35" x14ac:dyDescent="0.2">
      <c r="A786" s="379" t="s">
        <v>605</v>
      </c>
      <c r="B786" s="133"/>
      <c r="C786" s="133"/>
      <c r="D786" s="133"/>
      <c r="E786" s="133"/>
      <c r="F786" s="133"/>
      <c r="G786" s="134"/>
      <c r="H786" s="380"/>
      <c r="I786" s="134"/>
      <c r="J786" s="381"/>
      <c r="K786" s="382" t="s">
        <v>3432</v>
      </c>
      <c r="L786" s="384" t="s">
        <v>2601</v>
      </c>
      <c r="M786" s="38"/>
      <c r="N786" s="38"/>
      <c r="O786" s="113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</row>
    <row r="787" spans="1:35" x14ac:dyDescent="0.2">
      <c r="A787" s="379" t="s">
        <v>605</v>
      </c>
      <c r="B787" s="133"/>
      <c r="C787" s="133"/>
      <c r="D787" s="133"/>
      <c r="E787" s="133"/>
      <c r="F787" s="133"/>
      <c r="G787" s="134"/>
      <c r="H787" s="380"/>
      <c r="I787" s="134"/>
      <c r="J787" s="381"/>
      <c r="K787" s="427" t="s">
        <v>3433</v>
      </c>
      <c r="L787" s="386" t="s">
        <v>2611</v>
      </c>
      <c r="M787" s="387">
        <v>40</v>
      </c>
      <c r="N787" s="38"/>
      <c r="O787" s="113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</row>
    <row r="788" spans="1:35" x14ac:dyDescent="0.2">
      <c r="A788" s="379" t="s">
        <v>605</v>
      </c>
      <c r="B788" s="133"/>
      <c r="C788" s="133"/>
      <c r="D788" s="133"/>
      <c r="E788" s="133"/>
      <c r="F788" s="133"/>
      <c r="G788" s="134"/>
      <c r="H788" s="380"/>
      <c r="I788" s="134"/>
      <c r="J788" s="381"/>
      <c r="K788" s="382" t="s">
        <v>3434</v>
      </c>
      <c r="L788" s="384" t="s">
        <v>2605</v>
      </c>
      <c r="M788" s="38"/>
      <c r="N788" s="38"/>
      <c r="O788" s="113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</row>
    <row r="789" spans="1:35" x14ac:dyDescent="0.2">
      <c r="A789" s="379" t="s">
        <v>605</v>
      </c>
      <c r="B789" s="133"/>
      <c r="C789" s="133"/>
      <c r="D789" s="133"/>
      <c r="E789" s="133"/>
      <c r="F789" s="133"/>
      <c r="G789" s="134"/>
      <c r="H789" s="380"/>
      <c r="I789" s="134"/>
      <c r="J789" s="381"/>
      <c r="K789" s="383" t="s">
        <v>3435</v>
      </c>
      <c r="L789" s="384" t="s">
        <v>2605</v>
      </c>
      <c r="M789" s="38"/>
      <c r="N789" s="38"/>
      <c r="O789" s="113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</row>
    <row r="790" spans="1:35" x14ac:dyDescent="0.2">
      <c r="A790" s="379" t="s">
        <v>605</v>
      </c>
      <c r="B790" s="133"/>
      <c r="C790" s="133"/>
      <c r="D790" s="133"/>
      <c r="E790" s="133"/>
      <c r="F790" s="133"/>
      <c r="G790" s="134"/>
      <c r="H790" s="380"/>
      <c r="I790" s="134"/>
      <c r="J790" s="381"/>
      <c r="K790" s="383" t="s">
        <v>3436</v>
      </c>
      <c r="L790" s="384" t="s">
        <v>2605</v>
      </c>
      <c r="M790" s="38"/>
      <c r="N790" s="38"/>
      <c r="O790" s="113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</row>
    <row r="791" spans="1:35" x14ac:dyDescent="0.2">
      <c r="A791" s="379" t="s">
        <v>605</v>
      </c>
      <c r="B791" s="133"/>
      <c r="C791" s="133"/>
      <c r="D791" s="133"/>
      <c r="E791" s="133"/>
      <c r="F791" s="133"/>
      <c r="G791" s="134"/>
      <c r="H791" s="380"/>
      <c r="I791" s="134"/>
      <c r="J791" s="381"/>
      <c r="K791" s="383" t="s">
        <v>3437</v>
      </c>
      <c r="L791" s="384" t="s">
        <v>2605</v>
      </c>
      <c r="M791" s="38"/>
      <c r="N791" s="38"/>
      <c r="O791" s="113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</row>
    <row r="792" spans="1:35" x14ac:dyDescent="0.2">
      <c r="A792" s="379" t="s">
        <v>605</v>
      </c>
      <c r="B792" s="133"/>
      <c r="C792" s="133"/>
      <c r="D792" s="133"/>
      <c r="E792" s="133"/>
      <c r="F792" s="133"/>
      <c r="G792" s="134"/>
      <c r="H792" s="380"/>
      <c r="I792" s="134"/>
      <c r="J792" s="381"/>
      <c r="K792" s="383" t="s">
        <v>3438</v>
      </c>
      <c r="L792" s="384" t="s">
        <v>2603</v>
      </c>
      <c r="M792" s="38"/>
      <c r="N792" s="38"/>
      <c r="O792" s="113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</row>
    <row r="793" spans="1:35" x14ac:dyDescent="0.2">
      <c r="A793" s="379" t="s">
        <v>605</v>
      </c>
      <c r="B793" s="133"/>
      <c r="C793" s="133"/>
      <c r="D793" s="133"/>
      <c r="E793" s="133"/>
      <c r="F793" s="133"/>
      <c r="G793" s="134"/>
      <c r="H793" s="380"/>
      <c r="I793" s="134"/>
      <c r="J793" s="381"/>
      <c r="K793" s="383" t="s">
        <v>3439</v>
      </c>
      <c r="L793" s="384" t="s">
        <v>2601</v>
      </c>
      <c r="M793" s="38"/>
      <c r="N793" s="38"/>
      <c r="O793" s="113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</row>
    <row r="794" spans="1:35" x14ac:dyDescent="0.2">
      <c r="A794" s="379" t="s">
        <v>605</v>
      </c>
      <c r="B794" s="133"/>
      <c r="C794" s="133"/>
      <c r="D794" s="133"/>
      <c r="E794" s="133"/>
      <c r="F794" s="133"/>
      <c r="G794" s="134"/>
      <c r="H794" s="380"/>
      <c r="I794" s="134"/>
      <c r="J794" s="381"/>
      <c r="K794" s="383" t="s">
        <v>3440</v>
      </c>
      <c r="L794" s="384" t="s">
        <v>2601</v>
      </c>
      <c r="M794" s="38"/>
      <c r="N794" s="38"/>
      <c r="O794" s="113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</row>
    <row r="795" spans="1:35" x14ac:dyDescent="0.2">
      <c r="A795" s="379" t="s">
        <v>605</v>
      </c>
      <c r="B795" s="133"/>
      <c r="C795" s="133"/>
      <c r="D795" s="133"/>
      <c r="E795" s="133"/>
      <c r="F795" s="133"/>
      <c r="G795" s="134"/>
      <c r="H795" s="380"/>
      <c r="I795" s="134"/>
      <c r="J795" s="381"/>
      <c r="K795" s="383" t="s">
        <v>3441</v>
      </c>
      <c r="L795" s="384" t="s">
        <v>2603</v>
      </c>
      <c r="M795" s="38"/>
      <c r="N795" s="38"/>
      <c r="O795" s="113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</row>
    <row r="796" spans="1:35" x14ac:dyDescent="0.2">
      <c r="A796" s="379" t="s">
        <v>605</v>
      </c>
      <c r="B796" s="133"/>
      <c r="C796" s="133"/>
      <c r="D796" s="133"/>
      <c r="E796" s="133"/>
      <c r="F796" s="133"/>
      <c r="G796" s="134"/>
      <c r="H796" s="380"/>
      <c r="I796" s="134"/>
      <c r="J796" s="381"/>
      <c r="K796" s="383" t="s">
        <v>3442</v>
      </c>
      <c r="L796" s="384" t="s">
        <v>2611</v>
      </c>
      <c r="M796" s="38"/>
      <c r="N796" s="38"/>
      <c r="O796" s="113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</row>
    <row r="797" spans="1:35" x14ac:dyDescent="0.2">
      <c r="A797" s="379" t="s">
        <v>605</v>
      </c>
      <c r="B797" s="133"/>
      <c r="C797" s="133"/>
      <c r="D797" s="133"/>
      <c r="E797" s="133"/>
      <c r="F797" s="133"/>
      <c r="G797" s="134"/>
      <c r="H797" s="380"/>
      <c r="I797" s="134"/>
      <c r="J797" s="381"/>
      <c r="K797" s="383" t="s">
        <v>3443</v>
      </c>
      <c r="L797" s="384" t="s">
        <v>2605</v>
      </c>
      <c r="M797" s="38"/>
      <c r="N797" s="38"/>
      <c r="O797" s="113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</row>
    <row r="798" spans="1:35" x14ac:dyDescent="0.2">
      <c r="A798" s="379" t="s">
        <v>605</v>
      </c>
      <c r="B798" s="133"/>
      <c r="C798" s="133"/>
      <c r="D798" s="133"/>
      <c r="E798" s="133"/>
      <c r="F798" s="133"/>
      <c r="G798" s="134"/>
      <c r="H798" s="380"/>
      <c r="I798" s="134"/>
      <c r="J798" s="381"/>
      <c r="K798" s="385" t="s">
        <v>3444</v>
      </c>
      <c r="L798" s="386" t="s">
        <v>2603</v>
      </c>
      <c r="M798" s="387">
        <v>50</v>
      </c>
      <c r="N798" s="387"/>
      <c r="O798" s="413" t="s">
        <v>2732</v>
      </c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</row>
    <row r="799" spans="1:35" x14ac:dyDescent="0.2">
      <c r="A799" s="379" t="s">
        <v>605</v>
      </c>
      <c r="B799" s="133"/>
      <c r="C799" s="133"/>
      <c r="D799" s="133"/>
      <c r="E799" s="133"/>
      <c r="F799" s="133"/>
      <c r="G799" s="134"/>
      <c r="H799" s="380"/>
      <c r="I799" s="134"/>
      <c r="J799" s="381"/>
      <c r="K799" s="383" t="s">
        <v>3445</v>
      </c>
      <c r="L799" s="384" t="s">
        <v>2611</v>
      </c>
      <c r="M799" s="38"/>
      <c r="N799" s="38"/>
      <c r="O799" s="113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</row>
    <row r="800" spans="1:35" ht="28.5" x14ac:dyDescent="0.2">
      <c r="A800" s="379" t="s">
        <v>605</v>
      </c>
      <c r="B800" s="133"/>
      <c r="C800" s="133"/>
      <c r="D800" s="133"/>
      <c r="E800" s="133"/>
      <c r="F800" s="133"/>
      <c r="G800" s="134"/>
      <c r="H800" s="380"/>
      <c r="I800" s="134"/>
      <c r="J800" s="381"/>
      <c r="K800" s="385" t="s">
        <v>3446</v>
      </c>
      <c r="L800" s="386" t="s">
        <v>2611</v>
      </c>
      <c r="M800" s="387">
        <v>50</v>
      </c>
      <c r="N800" s="38"/>
      <c r="O800" s="388" t="s">
        <v>2614</v>
      </c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</row>
    <row r="801" spans="1:35" x14ac:dyDescent="0.2">
      <c r="A801" s="379" t="s">
        <v>605</v>
      </c>
      <c r="B801" s="133"/>
      <c r="C801" s="133"/>
      <c r="D801" s="133"/>
      <c r="E801" s="133"/>
      <c r="F801" s="133"/>
      <c r="G801" s="134"/>
      <c r="H801" s="380"/>
      <c r="I801" s="134"/>
      <c r="J801" s="381"/>
      <c r="K801" s="383" t="s">
        <v>3447</v>
      </c>
      <c r="L801" s="384" t="s">
        <v>2603</v>
      </c>
      <c r="M801" s="38"/>
      <c r="N801" s="38"/>
      <c r="O801" s="113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</row>
    <row r="802" spans="1:35" ht="28.5" x14ac:dyDescent="0.2">
      <c r="A802" s="379" t="s">
        <v>605</v>
      </c>
      <c r="B802" s="133"/>
      <c r="C802" s="133"/>
      <c r="D802" s="133"/>
      <c r="E802" s="133"/>
      <c r="F802" s="133"/>
      <c r="G802" s="134"/>
      <c r="H802" s="380"/>
      <c r="I802" s="134"/>
      <c r="J802" s="381"/>
      <c r="K802" s="385" t="s">
        <v>3448</v>
      </c>
      <c r="L802" s="386" t="s">
        <v>2611</v>
      </c>
      <c r="M802" s="387">
        <v>50</v>
      </c>
      <c r="N802" s="38"/>
      <c r="O802" s="388" t="s">
        <v>2614</v>
      </c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</row>
    <row r="803" spans="1:35" x14ac:dyDescent="0.2">
      <c r="A803" s="379" t="s">
        <v>605</v>
      </c>
      <c r="B803" s="133"/>
      <c r="C803" s="133"/>
      <c r="D803" s="133"/>
      <c r="E803" s="133"/>
      <c r="F803" s="133"/>
      <c r="G803" s="134"/>
      <c r="H803" s="380"/>
      <c r="I803" s="134"/>
      <c r="J803" s="381"/>
      <c r="K803" s="383" t="s">
        <v>3449</v>
      </c>
      <c r="L803" s="384" t="s">
        <v>2605</v>
      </c>
      <c r="M803" s="38"/>
      <c r="N803" s="38"/>
      <c r="O803" s="113" t="s">
        <v>2625</v>
      </c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</row>
    <row r="804" spans="1:35" ht="15" thickBot="1" x14ac:dyDescent="0.25">
      <c r="A804" s="389" t="s">
        <v>605</v>
      </c>
      <c r="B804" s="390"/>
      <c r="C804" s="390"/>
      <c r="D804" s="390"/>
      <c r="E804" s="390"/>
      <c r="F804" s="390"/>
      <c r="G804" s="391"/>
      <c r="H804" s="392"/>
      <c r="I804" s="391"/>
      <c r="J804" s="393"/>
      <c r="K804" s="414" t="s">
        <v>3450</v>
      </c>
      <c r="L804" s="415" t="s">
        <v>2603</v>
      </c>
      <c r="M804" s="68"/>
      <c r="N804" s="68"/>
      <c r="O804" s="145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</row>
    <row r="805" spans="1:35" s="67" customFormat="1" ht="15" thickTop="1" x14ac:dyDescent="0.2">
      <c r="A805" s="372" t="s">
        <v>644</v>
      </c>
      <c r="B805" s="373">
        <v>168</v>
      </c>
      <c r="C805" s="373">
        <v>58</v>
      </c>
      <c r="D805" s="373">
        <v>-5</v>
      </c>
      <c r="E805" s="373">
        <v>-102</v>
      </c>
      <c r="F805" s="373">
        <f>D805+E805</f>
        <v>-107</v>
      </c>
      <c r="G805" s="374">
        <v>447</v>
      </c>
      <c r="H805" s="375">
        <v>6</v>
      </c>
      <c r="I805" s="374">
        <v>2</v>
      </c>
      <c r="J805" s="376">
        <v>8</v>
      </c>
      <c r="K805" s="377" t="s">
        <v>3451</v>
      </c>
      <c r="L805" s="378" t="s">
        <v>2605</v>
      </c>
      <c r="M805" s="103"/>
      <c r="N805" s="103"/>
      <c r="O805" s="144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</row>
    <row r="806" spans="1:35" x14ac:dyDescent="0.2">
      <c r="A806" s="379" t="s">
        <v>644</v>
      </c>
      <c r="B806" s="133"/>
      <c r="C806" s="133"/>
      <c r="D806" s="133"/>
      <c r="E806" s="133"/>
      <c r="F806" s="133"/>
      <c r="G806" s="134"/>
      <c r="H806" s="380"/>
      <c r="I806" s="134"/>
      <c r="J806" s="381"/>
      <c r="K806" s="382" t="s">
        <v>3452</v>
      </c>
      <c r="L806" s="384" t="s">
        <v>2605</v>
      </c>
      <c r="M806" s="38"/>
      <c r="N806" s="38"/>
      <c r="O806" s="113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</row>
    <row r="807" spans="1:35" x14ac:dyDescent="0.2">
      <c r="A807" s="379" t="s">
        <v>644</v>
      </c>
      <c r="B807" s="133"/>
      <c r="C807" s="133"/>
      <c r="D807" s="133"/>
      <c r="E807" s="133"/>
      <c r="F807" s="133"/>
      <c r="G807" s="134"/>
      <c r="H807" s="380"/>
      <c r="I807" s="134"/>
      <c r="J807" s="381"/>
      <c r="K807" s="382" t="s">
        <v>3453</v>
      </c>
      <c r="L807" s="384" t="s">
        <v>2605</v>
      </c>
      <c r="M807" s="38"/>
      <c r="N807" s="38"/>
      <c r="O807" s="113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</row>
    <row r="808" spans="1:35" x14ac:dyDescent="0.2">
      <c r="A808" s="379" t="s">
        <v>644</v>
      </c>
      <c r="B808" s="133"/>
      <c r="C808" s="133"/>
      <c r="D808" s="133"/>
      <c r="E808" s="133"/>
      <c r="F808" s="133"/>
      <c r="G808" s="134"/>
      <c r="H808" s="380"/>
      <c r="I808" s="134"/>
      <c r="J808" s="381"/>
      <c r="K808" s="383" t="s">
        <v>3454</v>
      </c>
      <c r="L808" s="384" t="s">
        <v>2603</v>
      </c>
      <c r="M808" s="38"/>
      <c r="N808" s="38"/>
      <c r="O808" s="113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</row>
    <row r="809" spans="1:35" x14ac:dyDescent="0.2">
      <c r="A809" s="379" t="s">
        <v>644</v>
      </c>
      <c r="B809" s="133"/>
      <c r="C809" s="133"/>
      <c r="D809" s="133"/>
      <c r="E809" s="133"/>
      <c r="F809" s="133"/>
      <c r="G809" s="134"/>
      <c r="H809" s="380"/>
      <c r="I809" s="134"/>
      <c r="J809" s="381"/>
      <c r="K809" s="383" t="s">
        <v>3455</v>
      </c>
      <c r="L809" s="384" t="s">
        <v>2605</v>
      </c>
      <c r="M809" s="38"/>
      <c r="N809" s="38"/>
      <c r="O809" s="113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</row>
    <row r="810" spans="1:35" x14ac:dyDescent="0.2">
      <c r="A810" s="379" t="s">
        <v>644</v>
      </c>
      <c r="B810" s="133"/>
      <c r="C810" s="133"/>
      <c r="D810" s="133"/>
      <c r="E810" s="133"/>
      <c r="F810" s="133"/>
      <c r="G810" s="134"/>
      <c r="H810" s="380"/>
      <c r="I810" s="134"/>
      <c r="J810" s="381"/>
      <c r="K810" s="383" t="s">
        <v>3456</v>
      </c>
      <c r="L810" s="384" t="s">
        <v>2603</v>
      </c>
      <c r="M810" s="38"/>
      <c r="N810" s="38"/>
      <c r="O810" s="113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</row>
    <row r="811" spans="1:35" x14ac:dyDescent="0.2">
      <c r="A811" s="379" t="s">
        <v>644</v>
      </c>
      <c r="B811" s="133"/>
      <c r="C811" s="133"/>
      <c r="D811" s="133"/>
      <c r="E811" s="133"/>
      <c r="F811" s="133"/>
      <c r="G811" s="134"/>
      <c r="H811" s="380"/>
      <c r="I811" s="134"/>
      <c r="J811" s="381"/>
      <c r="K811" s="385" t="s">
        <v>3457</v>
      </c>
      <c r="L811" s="386" t="s">
        <v>2603</v>
      </c>
      <c r="M811" s="387"/>
      <c r="N811" s="387"/>
      <c r="O811" s="413" t="s">
        <v>2616</v>
      </c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</row>
    <row r="812" spans="1:35" ht="29.25" thickBot="1" x14ac:dyDescent="0.25">
      <c r="A812" s="389" t="s">
        <v>644</v>
      </c>
      <c r="B812" s="390"/>
      <c r="C812" s="390"/>
      <c r="D812" s="390"/>
      <c r="E812" s="390"/>
      <c r="F812" s="390"/>
      <c r="G812" s="391"/>
      <c r="H812" s="392"/>
      <c r="I812" s="391"/>
      <c r="J812" s="393"/>
      <c r="K812" s="394" t="s">
        <v>3458</v>
      </c>
      <c r="L812" s="395" t="s">
        <v>2603</v>
      </c>
      <c r="M812" s="396">
        <v>47</v>
      </c>
      <c r="N812" s="396"/>
      <c r="O812" s="397" t="s">
        <v>2614</v>
      </c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</row>
    <row r="813" spans="1:35" s="2932" customFormat="1" ht="15" thickTop="1" x14ac:dyDescent="0.2">
      <c r="A813" s="398" t="s">
        <v>661</v>
      </c>
      <c r="B813" s="399">
        <v>569</v>
      </c>
      <c r="C813" s="399">
        <v>311</v>
      </c>
      <c r="D813" s="399">
        <v>-53</v>
      </c>
      <c r="E813" s="399">
        <v>0</v>
      </c>
      <c r="F813" s="399">
        <f>D813+E813</f>
        <v>-53</v>
      </c>
      <c r="G813" s="400">
        <v>1315</v>
      </c>
      <c r="H813" s="401">
        <v>37</v>
      </c>
      <c r="I813" s="400">
        <v>0</v>
      </c>
      <c r="J813" s="402">
        <v>37</v>
      </c>
      <c r="K813" s="3083" t="s">
        <v>3459</v>
      </c>
      <c r="L813" s="3081" t="s">
        <v>2605</v>
      </c>
      <c r="M813" s="3049"/>
      <c r="N813" s="3049"/>
      <c r="O813" s="3050" t="s">
        <v>2813</v>
      </c>
      <c r="P813" s="2961"/>
      <c r="Q813" s="2961"/>
      <c r="R813" s="2961"/>
      <c r="S813" s="2961"/>
      <c r="T813" s="2961"/>
      <c r="U813" s="2961"/>
      <c r="V813" s="2961"/>
      <c r="W813" s="2961"/>
      <c r="X813" s="2961"/>
      <c r="Y813" s="2961"/>
      <c r="Z813" s="2961"/>
      <c r="AA813" s="2961"/>
      <c r="AB813" s="2961"/>
      <c r="AC813" s="2961"/>
      <c r="AD813" s="2961"/>
      <c r="AE813" s="2961"/>
      <c r="AF813" s="2961"/>
      <c r="AG813" s="2961"/>
      <c r="AH813" s="2961"/>
      <c r="AI813" s="2961"/>
    </row>
    <row r="814" spans="1:35" x14ac:dyDescent="0.2">
      <c r="A814" s="379" t="s">
        <v>661</v>
      </c>
      <c r="B814" s="133"/>
      <c r="C814" s="133"/>
      <c r="D814" s="133"/>
      <c r="E814" s="133"/>
      <c r="F814" s="133"/>
      <c r="G814" s="134"/>
      <c r="H814" s="380"/>
      <c r="I814" s="134"/>
      <c r="J814" s="381"/>
      <c r="K814" s="382" t="s">
        <v>3460</v>
      </c>
      <c r="L814" s="384" t="s">
        <v>2605</v>
      </c>
      <c r="M814" s="38"/>
      <c r="N814" s="38"/>
      <c r="O814" s="113" t="s">
        <v>2813</v>
      </c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</row>
    <row r="815" spans="1:35" x14ac:dyDescent="0.2">
      <c r="A815" s="379" t="s">
        <v>661</v>
      </c>
      <c r="B815" s="133"/>
      <c r="C815" s="133"/>
      <c r="D815" s="133"/>
      <c r="E815" s="133"/>
      <c r="F815" s="133"/>
      <c r="G815" s="134"/>
      <c r="H815" s="380"/>
      <c r="I815" s="134"/>
      <c r="J815" s="381"/>
      <c r="K815" s="382" t="s">
        <v>3461</v>
      </c>
      <c r="L815" s="384" t="s">
        <v>2605</v>
      </c>
      <c r="M815" s="38"/>
      <c r="N815" s="38"/>
      <c r="O815" s="113" t="s">
        <v>3462</v>
      </c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</row>
    <row r="816" spans="1:35" ht="15.75" customHeight="1" x14ac:dyDescent="0.2">
      <c r="A816" s="379" t="s">
        <v>661</v>
      </c>
      <c r="B816" s="133"/>
      <c r="C816" s="133"/>
      <c r="D816" s="133"/>
      <c r="E816" s="133"/>
      <c r="F816" s="133"/>
      <c r="G816" s="134"/>
      <c r="H816" s="380"/>
      <c r="I816" s="134"/>
      <c r="J816" s="381"/>
      <c r="K816" s="382" t="s">
        <v>3463</v>
      </c>
      <c r="L816" s="384" t="s">
        <v>2605</v>
      </c>
      <c r="M816" s="38"/>
      <c r="N816" s="38"/>
      <c r="O816" s="113" t="s">
        <v>2732</v>
      </c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</row>
    <row r="817" spans="1:35" x14ac:dyDescent="0.2">
      <c r="A817" s="379" t="s">
        <v>661</v>
      </c>
      <c r="B817" s="133"/>
      <c r="C817" s="133"/>
      <c r="D817" s="133"/>
      <c r="E817" s="133"/>
      <c r="F817" s="133"/>
      <c r="G817" s="134"/>
      <c r="H817" s="380"/>
      <c r="I817" s="134"/>
      <c r="J817" s="381"/>
      <c r="K817" s="382" t="s">
        <v>3464</v>
      </c>
      <c r="L817" s="384" t="s">
        <v>2605</v>
      </c>
      <c r="M817" s="38"/>
      <c r="N817" s="38"/>
      <c r="O817" s="113" t="s">
        <v>2732</v>
      </c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</row>
    <row r="818" spans="1:35" ht="27.75" customHeight="1" x14ac:dyDescent="0.2">
      <c r="A818" s="379" t="s">
        <v>661</v>
      </c>
      <c r="B818" s="133"/>
      <c r="C818" s="133"/>
      <c r="D818" s="133"/>
      <c r="E818" s="133"/>
      <c r="F818" s="133"/>
      <c r="G818" s="134"/>
      <c r="H818" s="380"/>
      <c r="I818" s="134"/>
      <c r="J818" s="381"/>
      <c r="K818" s="382" t="s">
        <v>3465</v>
      </c>
      <c r="L818" s="384" t="s">
        <v>2605</v>
      </c>
      <c r="M818" s="38"/>
      <c r="N818" s="38"/>
      <c r="O818" s="444" t="s">
        <v>3466</v>
      </c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</row>
    <row r="819" spans="1:35" ht="15.75" customHeight="1" x14ac:dyDescent="0.2">
      <c r="A819" s="379" t="s">
        <v>661</v>
      </c>
      <c r="B819" s="133"/>
      <c r="C819" s="133"/>
      <c r="D819" s="133"/>
      <c r="E819" s="133"/>
      <c r="F819" s="133"/>
      <c r="G819" s="134"/>
      <c r="H819" s="380"/>
      <c r="I819" s="134"/>
      <c r="J819" s="381"/>
      <c r="K819" s="382" t="s">
        <v>3467</v>
      </c>
      <c r="L819" s="384" t="s">
        <v>2605</v>
      </c>
      <c r="M819" s="38"/>
      <c r="N819" s="38"/>
      <c r="O819" s="113" t="s">
        <v>3216</v>
      </c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</row>
    <row r="820" spans="1:35" ht="15.75" customHeight="1" x14ac:dyDescent="0.2">
      <c r="A820" s="379" t="s">
        <v>661</v>
      </c>
      <c r="B820" s="133"/>
      <c r="C820" s="133"/>
      <c r="D820" s="133"/>
      <c r="E820" s="133"/>
      <c r="F820" s="133"/>
      <c r="G820" s="134"/>
      <c r="H820" s="380"/>
      <c r="I820" s="134"/>
      <c r="J820" s="381"/>
      <c r="K820" s="382" t="s">
        <v>3468</v>
      </c>
      <c r="L820" s="384" t="s">
        <v>2605</v>
      </c>
      <c r="M820" s="38"/>
      <c r="N820" s="38"/>
      <c r="O820" s="113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</row>
    <row r="821" spans="1:35" ht="15.75" customHeight="1" x14ac:dyDescent="0.2">
      <c r="A821" s="379" t="s">
        <v>661</v>
      </c>
      <c r="B821" s="133"/>
      <c r="C821" s="133"/>
      <c r="D821" s="133"/>
      <c r="E821" s="133"/>
      <c r="F821" s="133"/>
      <c r="G821" s="134"/>
      <c r="H821" s="380"/>
      <c r="I821" s="134"/>
      <c r="J821" s="381"/>
      <c r="K821" s="382" t="s">
        <v>3469</v>
      </c>
      <c r="L821" s="384" t="s">
        <v>2605</v>
      </c>
      <c r="M821" s="38"/>
      <c r="N821" s="38"/>
      <c r="O821" s="113" t="s">
        <v>2648</v>
      </c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</row>
    <row r="822" spans="1:35" ht="15.75" customHeight="1" x14ac:dyDescent="0.2">
      <c r="A822" s="379" t="s">
        <v>661</v>
      </c>
      <c r="B822" s="133"/>
      <c r="C822" s="133"/>
      <c r="D822" s="133"/>
      <c r="E822" s="133"/>
      <c r="F822" s="133"/>
      <c r="G822" s="134"/>
      <c r="H822" s="380"/>
      <c r="I822" s="134"/>
      <c r="J822" s="381"/>
      <c r="K822" s="382" t="s">
        <v>3470</v>
      </c>
      <c r="L822" s="384" t="s">
        <v>2605</v>
      </c>
      <c r="M822" s="38"/>
      <c r="N822" s="38"/>
      <c r="O822" s="113" t="s">
        <v>2648</v>
      </c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</row>
    <row r="823" spans="1:35" ht="15.75" customHeight="1" x14ac:dyDescent="0.2">
      <c r="A823" s="379" t="s">
        <v>661</v>
      </c>
      <c r="B823" s="133"/>
      <c r="C823" s="133"/>
      <c r="D823" s="133"/>
      <c r="E823" s="133"/>
      <c r="F823" s="133"/>
      <c r="G823" s="134"/>
      <c r="H823" s="380"/>
      <c r="I823" s="134"/>
      <c r="J823" s="381"/>
      <c r="K823" s="382" t="s">
        <v>3471</v>
      </c>
      <c r="L823" s="384" t="s">
        <v>2605</v>
      </c>
      <c r="M823" s="38"/>
      <c r="N823" s="38"/>
      <c r="O823" s="113" t="s">
        <v>2648</v>
      </c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</row>
    <row r="824" spans="1:35" x14ac:dyDescent="0.2">
      <c r="A824" s="379" t="s">
        <v>661</v>
      </c>
      <c r="B824" s="133"/>
      <c r="C824" s="133"/>
      <c r="D824" s="133"/>
      <c r="E824" s="133"/>
      <c r="F824" s="133"/>
      <c r="G824" s="134"/>
      <c r="H824" s="380"/>
      <c r="I824" s="134"/>
      <c r="J824" s="381"/>
      <c r="K824" s="383" t="s">
        <v>3472</v>
      </c>
      <c r="L824" s="384" t="s">
        <v>2605</v>
      </c>
      <c r="M824" s="38"/>
      <c r="N824" s="38"/>
      <c r="O824" s="113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</row>
    <row r="825" spans="1:35" x14ac:dyDescent="0.2">
      <c r="A825" s="379" t="s">
        <v>661</v>
      </c>
      <c r="B825" s="133"/>
      <c r="C825" s="133"/>
      <c r="D825" s="133"/>
      <c r="E825" s="133"/>
      <c r="F825" s="133"/>
      <c r="G825" s="134"/>
      <c r="H825" s="380"/>
      <c r="I825" s="134"/>
      <c r="J825" s="381"/>
      <c r="K825" s="383" t="s">
        <v>3473</v>
      </c>
      <c r="L825" s="384" t="s">
        <v>2603</v>
      </c>
      <c r="M825" s="38"/>
      <c r="N825" s="38"/>
      <c r="O825" s="113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</row>
    <row r="826" spans="1:35" x14ac:dyDescent="0.2">
      <c r="A826" s="379" t="s">
        <v>661</v>
      </c>
      <c r="B826" s="133"/>
      <c r="C826" s="133"/>
      <c r="D826" s="133"/>
      <c r="E826" s="133"/>
      <c r="F826" s="133"/>
      <c r="G826" s="134"/>
      <c r="H826" s="380"/>
      <c r="I826" s="134"/>
      <c r="J826" s="381"/>
      <c r="K826" s="383" t="s">
        <v>3474</v>
      </c>
      <c r="L826" s="384" t="s">
        <v>2605</v>
      </c>
      <c r="M826" s="38"/>
      <c r="N826" s="38"/>
      <c r="O826" s="113" t="s">
        <v>3475</v>
      </c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</row>
    <row r="827" spans="1:35" x14ac:dyDescent="0.2">
      <c r="A827" s="379" t="s">
        <v>661</v>
      </c>
      <c r="B827" s="133"/>
      <c r="C827" s="133"/>
      <c r="D827" s="133"/>
      <c r="E827" s="133"/>
      <c r="F827" s="133"/>
      <c r="G827" s="134"/>
      <c r="H827" s="380"/>
      <c r="I827" s="134"/>
      <c r="J827" s="381"/>
      <c r="K827" s="383" t="s">
        <v>3476</v>
      </c>
      <c r="L827" s="384" t="s">
        <v>2603</v>
      </c>
      <c r="M827" s="38"/>
      <c r="N827" s="38"/>
      <c r="O827" s="113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</row>
    <row r="828" spans="1:35" x14ac:dyDescent="0.2">
      <c r="A828" s="379" t="s">
        <v>661</v>
      </c>
      <c r="B828" s="133"/>
      <c r="C828" s="133"/>
      <c r="D828" s="133"/>
      <c r="E828" s="133"/>
      <c r="F828" s="133"/>
      <c r="G828" s="134"/>
      <c r="H828" s="380"/>
      <c r="I828" s="134"/>
      <c r="J828" s="381"/>
      <c r="K828" s="383" t="s">
        <v>3477</v>
      </c>
      <c r="L828" s="384" t="s">
        <v>2605</v>
      </c>
      <c r="M828" s="38"/>
      <c r="N828" s="38"/>
      <c r="O828" s="113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</row>
    <row r="829" spans="1:35" x14ac:dyDescent="0.2">
      <c r="A829" s="379" t="s">
        <v>661</v>
      </c>
      <c r="B829" s="133"/>
      <c r="C829" s="133"/>
      <c r="D829" s="133"/>
      <c r="E829" s="133"/>
      <c r="F829" s="133"/>
      <c r="G829" s="134"/>
      <c r="H829" s="380"/>
      <c r="I829" s="134"/>
      <c r="J829" s="381"/>
      <c r="K829" s="383" t="s">
        <v>3478</v>
      </c>
      <c r="L829" s="384" t="s">
        <v>2605</v>
      </c>
      <c r="M829" s="38"/>
      <c r="N829" s="38"/>
      <c r="O829" s="113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</row>
    <row r="830" spans="1:35" x14ac:dyDescent="0.2">
      <c r="A830" s="379" t="s">
        <v>661</v>
      </c>
      <c r="B830" s="133"/>
      <c r="C830" s="133"/>
      <c r="D830" s="133"/>
      <c r="E830" s="133"/>
      <c r="F830" s="133"/>
      <c r="G830" s="134"/>
      <c r="H830" s="380"/>
      <c r="I830" s="134"/>
      <c r="J830" s="381"/>
      <c r="K830" s="383" t="s">
        <v>3479</v>
      </c>
      <c r="L830" s="384" t="s">
        <v>2603</v>
      </c>
      <c r="M830" s="38"/>
      <c r="N830" s="38"/>
      <c r="O830" s="113" t="s">
        <v>2625</v>
      </c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</row>
    <row r="831" spans="1:35" x14ac:dyDescent="0.2">
      <c r="A831" s="379" t="s">
        <v>661</v>
      </c>
      <c r="B831" s="133"/>
      <c r="C831" s="133"/>
      <c r="D831" s="133"/>
      <c r="E831" s="133"/>
      <c r="F831" s="133"/>
      <c r="G831" s="134"/>
      <c r="H831" s="380"/>
      <c r="I831" s="134"/>
      <c r="J831" s="381"/>
      <c r="K831" s="383" t="s">
        <v>3480</v>
      </c>
      <c r="L831" s="384" t="s">
        <v>2605</v>
      </c>
      <c r="M831" s="38"/>
      <c r="N831" s="38"/>
      <c r="O831" s="113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</row>
    <row r="832" spans="1:35" x14ac:dyDescent="0.2">
      <c r="A832" s="379" t="s">
        <v>661</v>
      </c>
      <c r="B832" s="133"/>
      <c r="C832" s="133"/>
      <c r="D832" s="133"/>
      <c r="E832" s="133"/>
      <c r="F832" s="133"/>
      <c r="G832" s="134"/>
      <c r="H832" s="380"/>
      <c r="I832" s="134"/>
      <c r="J832" s="381"/>
      <c r="K832" s="383" t="s">
        <v>3481</v>
      </c>
      <c r="L832" s="384" t="s">
        <v>2603</v>
      </c>
      <c r="M832" s="38"/>
      <c r="N832" s="38"/>
      <c r="O832" s="113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</row>
    <row r="833" spans="1:35" x14ac:dyDescent="0.2">
      <c r="A833" s="379" t="s">
        <v>661</v>
      </c>
      <c r="B833" s="133"/>
      <c r="C833" s="133"/>
      <c r="D833" s="133"/>
      <c r="E833" s="133"/>
      <c r="F833" s="133"/>
      <c r="G833" s="134"/>
      <c r="H833" s="380"/>
      <c r="I833" s="134"/>
      <c r="J833" s="381"/>
      <c r="K833" s="383" t="s">
        <v>3482</v>
      </c>
      <c r="L833" s="384" t="s">
        <v>2605</v>
      </c>
      <c r="M833" s="38"/>
      <c r="N833" s="38"/>
      <c r="O833" s="113" t="s">
        <v>2732</v>
      </c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</row>
    <row r="834" spans="1:35" x14ac:dyDescent="0.2">
      <c r="A834" s="379" t="s">
        <v>661</v>
      </c>
      <c r="B834" s="133"/>
      <c r="C834" s="133"/>
      <c r="D834" s="133"/>
      <c r="E834" s="133"/>
      <c r="F834" s="133"/>
      <c r="G834" s="134"/>
      <c r="H834" s="380"/>
      <c r="I834" s="134"/>
      <c r="J834" s="381"/>
      <c r="K834" s="383" t="s">
        <v>3483</v>
      </c>
      <c r="L834" s="384" t="s">
        <v>2605</v>
      </c>
      <c r="M834" s="38"/>
      <c r="N834" s="38"/>
      <c r="O834" s="113" t="s">
        <v>2732</v>
      </c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</row>
    <row r="835" spans="1:35" x14ac:dyDescent="0.2">
      <c r="A835" s="379" t="s">
        <v>661</v>
      </c>
      <c r="B835" s="133"/>
      <c r="C835" s="133"/>
      <c r="D835" s="133"/>
      <c r="E835" s="133"/>
      <c r="F835" s="133"/>
      <c r="G835" s="134"/>
      <c r="H835" s="380"/>
      <c r="I835" s="134"/>
      <c r="J835" s="381"/>
      <c r="K835" s="383" t="s">
        <v>3484</v>
      </c>
      <c r="L835" s="384" t="s">
        <v>2605</v>
      </c>
      <c r="M835" s="38"/>
      <c r="N835" s="38"/>
      <c r="O835" s="113" t="s">
        <v>2732</v>
      </c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</row>
    <row r="836" spans="1:35" x14ac:dyDescent="0.2">
      <c r="A836" s="379" t="s">
        <v>661</v>
      </c>
      <c r="B836" s="133"/>
      <c r="C836" s="133"/>
      <c r="D836" s="133"/>
      <c r="E836" s="133"/>
      <c r="F836" s="133"/>
      <c r="G836" s="134"/>
      <c r="H836" s="380"/>
      <c r="I836" s="134"/>
      <c r="J836" s="381"/>
      <c r="K836" s="383" t="s">
        <v>3485</v>
      </c>
      <c r="L836" s="384" t="s">
        <v>2605</v>
      </c>
      <c r="M836" s="38"/>
      <c r="N836" s="38"/>
      <c r="O836" s="113" t="s">
        <v>2732</v>
      </c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</row>
    <row r="837" spans="1:35" x14ac:dyDescent="0.2">
      <c r="A837" s="379" t="s">
        <v>661</v>
      </c>
      <c r="B837" s="133"/>
      <c r="C837" s="133"/>
      <c r="D837" s="133"/>
      <c r="E837" s="133"/>
      <c r="F837" s="133"/>
      <c r="G837" s="134"/>
      <c r="H837" s="380"/>
      <c r="I837" s="134"/>
      <c r="J837" s="381"/>
      <c r="K837" s="383" t="s">
        <v>3486</v>
      </c>
      <c r="L837" s="384" t="s">
        <v>2605</v>
      </c>
      <c r="M837" s="38"/>
      <c r="N837" s="38"/>
      <c r="O837" s="113" t="s">
        <v>2732</v>
      </c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</row>
    <row r="838" spans="1:35" x14ac:dyDescent="0.2">
      <c r="A838" s="379" t="s">
        <v>661</v>
      </c>
      <c r="B838" s="133"/>
      <c r="C838" s="133"/>
      <c r="D838" s="133"/>
      <c r="E838" s="133"/>
      <c r="F838" s="133"/>
      <c r="G838" s="134"/>
      <c r="H838" s="380"/>
      <c r="I838" s="134"/>
      <c r="J838" s="381"/>
      <c r="K838" s="383" t="s">
        <v>3487</v>
      </c>
      <c r="L838" s="384" t="s">
        <v>2605</v>
      </c>
      <c r="M838" s="38"/>
      <c r="N838" s="38"/>
      <c r="O838" s="113" t="s">
        <v>2732</v>
      </c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</row>
    <row r="839" spans="1:35" x14ac:dyDescent="0.2">
      <c r="A839" s="379" t="s">
        <v>661</v>
      </c>
      <c r="B839" s="133"/>
      <c r="C839" s="133"/>
      <c r="D839" s="133"/>
      <c r="E839" s="133"/>
      <c r="F839" s="133"/>
      <c r="G839" s="134"/>
      <c r="H839" s="380"/>
      <c r="I839" s="134"/>
      <c r="J839" s="381"/>
      <c r="K839" s="383" t="s">
        <v>3488</v>
      </c>
      <c r="L839" s="384" t="s">
        <v>2605</v>
      </c>
      <c r="M839" s="38"/>
      <c r="N839" s="38"/>
      <c r="O839" s="113" t="s">
        <v>2732</v>
      </c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</row>
    <row r="840" spans="1:35" x14ac:dyDescent="0.2">
      <c r="A840" s="379" t="s">
        <v>661</v>
      </c>
      <c r="B840" s="133"/>
      <c r="C840" s="133"/>
      <c r="D840" s="133"/>
      <c r="E840" s="133"/>
      <c r="F840" s="133"/>
      <c r="G840" s="134"/>
      <c r="H840" s="380"/>
      <c r="I840" s="134"/>
      <c r="J840" s="381"/>
      <c r="K840" s="383" t="s">
        <v>3489</v>
      </c>
      <c r="L840" s="384" t="s">
        <v>2698</v>
      </c>
      <c r="M840" s="38"/>
      <c r="N840" s="38"/>
      <c r="O840" s="113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</row>
    <row r="841" spans="1:35" x14ac:dyDescent="0.2">
      <c r="A841" s="379" t="s">
        <v>661</v>
      </c>
      <c r="B841" s="133"/>
      <c r="C841" s="133"/>
      <c r="D841" s="133"/>
      <c r="E841" s="133"/>
      <c r="F841" s="133"/>
      <c r="G841" s="134"/>
      <c r="H841" s="380"/>
      <c r="I841" s="134"/>
      <c r="J841" s="381"/>
      <c r="K841" s="383" t="s">
        <v>3490</v>
      </c>
      <c r="L841" s="384" t="s">
        <v>2603</v>
      </c>
      <c r="M841" s="38"/>
      <c r="N841" s="38"/>
      <c r="O841" s="113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</row>
    <row r="842" spans="1:35" x14ac:dyDescent="0.2">
      <c r="A842" s="379" t="s">
        <v>661</v>
      </c>
      <c r="B842" s="133"/>
      <c r="C842" s="133"/>
      <c r="D842" s="133"/>
      <c r="E842" s="133"/>
      <c r="F842" s="133"/>
      <c r="G842" s="134"/>
      <c r="H842" s="380"/>
      <c r="I842" s="134"/>
      <c r="J842" s="381"/>
      <c r="K842" s="383" t="s">
        <v>3491</v>
      </c>
      <c r="L842" s="384" t="s">
        <v>2603</v>
      </c>
      <c r="M842" s="38"/>
      <c r="N842" s="38"/>
      <c r="O842" s="113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</row>
    <row r="843" spans="1:35" x14ac:dyDescent="0.2">
      <c r="A843" s="379" t="s">
        <v>661</v>
      </c>
      <c r="B843" s="133"/>
      <c r="C843" s="133"/>
      <c r="D843" s="133"/>
      <c r="E843" s="133"/>
      <c r="F843" s="133"/>
      <c r="G843" s="134"/>
      <c r="H843" s="380"/>
      <c r="I843" s="134"/>
      <c r="J843" s="381"/>
      <c r="K843" s="383" t="s">
        <v>3492</v>
      </c>
      <c r="L843" s="384" t="s">
        <v>2603</v>
      </c>
      <c r="M843" s="38"/>
      <c r="N843" s="38"/>
      <c r="O843" s="113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</row>
    <row r="844" spans="1:35" x14ac:dyDescent="0.2">
      <c r="A844" s="379" t="s">
        <v>661</v>
      </c>
      <c r="B844" s="133"/>
      <c r="C844" s="133"/>
      <c r="D844" s="133"/>
      <c r="E844" s="133"/>
      <c r="F844" s="133"/>
      <c r="G844" s="134"/>
      <c r="H844" s="380"/>
      <c r="I844" s="134"/>
      <c r="J844" s="381"/>
      <c r="K844" s="383" t="s">
        <v>3493</v>
      </c>
      <c r="L844" s="384" t="s">
        <v>2605</v>
      </c>
      <c r="M844" s="38"/>
      <c r="N844" s="38"/>
      <c r="O844" s="113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</row>
    <row r="845" spans="1:35" x14ac:dyDescent="0.2">
      <c r="A845" s="379" t="s">
        <v>661</v>
      </c>
      <c r="B845" s="133"/>
      <c r="C845" s="133"/>
      <c r="D845" s="133"/>
      <c r="E845" s="133"/>
      <c r="F845" s="133"/>
      <c r="G845" s="134"/>
      <c r="H845" s="380"/>
      <c r="I845" s="134"/>
      <c r="J845" s="381"/>
      <c r="K845" s="383" t="s">
        <v>3494</v>
      </c>
      <c r="L845" s="384" t="s">
        <v>2605</v>
      </c>
      <c r="M845" s="38"/>
      <c r="N845" s="38"/>
      <c r="O845" s="113" t="s">
        <v>3495</v>
      </c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</row>
    <row r="846" spans="1:35" x14ac:dyDescent="0.2">
      <c r="A846" s="379" t="s">
        <v>661</v>
      </c>
      <c r="B846" s="133"/>
      <c r="C846" s="133"/>
      <c r="D846" s="133"/>
      <c r="E846" s="133"/>
      <c r="F846" s="133"/>
      <c r="G846" s="134"/>
      <c r="H846" s="380"/>
      <c r="I846" s="134"/>
      <c r="J846" s="381"/>
      <c r="K846" s="383" t="s">
        <v>3496</v>
      </c>
      <c r="L846" s="384" t="s">
        <v>2605</v>
      </c>
      <c r="M846" s="38"/>
      <c r="N846" s="38"/>
      <c r="O846" s="113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</row>
    <row r="847" spans="1:35" x14ac:dyDescent="0.2">
      <c r="A847" s="379" t="s">
        <v>661</v>
      </c>
      <c r="B847" s="133"/>
      <c r="C847" s="133"/>
      <c r="D847" s="133"/>
      <c r="E847" s="133"/>
      <c r="F847" s="133"/>
      <c r="G847" s="134"/>
      <c r="H847" s="380"/>
      <c r="I847" s="134"/>
      <c r="J847" s="381"/>
      <c r="K847" s="383" t="s">
        <v>3497</v>
      </c>
      <c r="L847" s="384" t="s">
        <v>2605</v>
      </c>
      <c r="M847" s="38"/>
      <c r="N847" s="38"/>
      <c r="O847" s="113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</row>
    <row r="848" spans="1:35" x14ac:dyDescent="0.2">
      <c r="A848" s="379" t="s">
        <v>661</v>
      </c>
      <c r="B848" s="133"/>
      <c r="C848" s="133"/>
      <c r="D848" s="133"/>
      <c r="E848" s="133"/>
      <c r="F848" s="133"/>
      <c r="G848" s="134"/>
      <c r="H848" s="380"/>
      <c r="I848" s="134"/>
      <c r="J848" s="381"/>
      <c r="K848" s="383" t="s">
        <v>3498</v>
      </c>
      <c r="L848" s="384" t="s">
        <v>2603</v>
      </c>
      <c r="M848" s="38"/>
      <c r="N848" s="38"/>
      <c r="O848" s="113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</row>
    <row r="849" spans="1:35" ht="15" thickBot="1" x14ac:dyDescent="0.25">
      <c r="A849" s="389" t="s">
        <v>661</v>
      </c>
      <c r="B849" s="390"/>
      <c r="C849" s="390"/>
      <c r="D849" s="390"/>
      <c r="E849" s="390"/>
      <c r="F849" s="390"/>
      <c r="G849" s="391"/>
      <c r="H849" s="392"/>
      <c r="I849" s="391"/>
      <c r="J849" s="393"/>
      <c r="K849" s="414" t="s">
        <v>3499</v>
      </c>
      <c r="L849" s="415" t="s">
        <v>2605</v>
      </c>
      <c r="M849" s="68"/>
      <c r="N849" s="68"/>
      <c r="O849" s="145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</row>
    <row r="850" spans="1:35" ht="15" thickBot="1" x14ac:dyDescent="0.25">
      <c r="A850" s="363" t="s">
        <v>1732</v>
      </c>
      <c r="B850" s="610"/>
      <c r="C850" s="610"/>
      <c r="D850" s="610"/>
      <c r="E850" s="610"/>
      <c r="F850" s="610"/>
      <c r="G850" s="611"/>
      <c r="H850" s="366">
        <v>0</v>
      </c>
      <c r="I850" s="365">
        <v>1</v>
      </c>
      <c r="J850" s="367">
        <v>1</v>
      </c>
      <c r="K850" s="406" t="s">
        <v>3500</v>
      </c>
      <c r="L850" s="407" t="s">
        <v>2601</v>
      </c>
      <c r="M850" s="408"/>
      <c r="N850" s="408"/>
      <c r="O850" s="420" t="s">
        <v>2714</v>
      </c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</row>
    <row r="851" spans="1:35" s="138" customFormat="1" ht="15.75" thickTop="1" thickBot="1" x14ac:dyDescent="0.25">
      <c r="A851" s="363" t="s">
        <v>696</v>
      </c>
      <c r="B851" s="364">
        <v>5</v>
      </c>
      <c r="C851" s="364">
        <v>3</v>
      </c>
      <c r="D851" s="364">
        <v>-1</v>
      </c>
      <c r="E851" s="364">
        <v>0</v>
      </c>
      <c r="F851" s="364">
        <f>D851+E851</f>
        <v>-1</v>
      </c>
      <c r="G851" s="365">
        <v>20</v>
      </c>
      <c r="H851" s="366">
        <v>1</v>
      </c>
      <c r="I851" s="365">
        <v>0</v>
      </c>
      <c r="J851" s="367">
        <v>1</v>
      </c>
      <c r="K851" s="460" t="s">
        <v>3501</v>
      </c>
      <c r="L851" s="461" t="s">
        <v>2605</v>
      </c>
      <c r="M851" s="462"/>
      <c r="N851" s="462"/>
      <c r="O851" s="463"/>
      <c r="P851" s="464"/>
      <c r="Q851" s="464"/>
      <c r="R851" s="464"/>
      <c r="S851" s="464"/>
      <c r="T851" s="464"/>
      <c r="U851" s="464"/>
      <c r="V851" s="464"/>
      <c r="W851" s="464"/>
      <c r="X851" s="464"/>
      <c r="Y851" s="464"/>
      <c r="Z851" s="464"/>
      <c r="AA851" s="464"/>
      <c r="AB851" s="464"/>
      <c r="AC851" s="464"/>
      <c r="AD851" s="464"/>
      <c r="AE851" s="464"/>
      <c r="AF851" s="464"/>
      <c r="AG851" s="464"/>
      <c r="AH851" s="464"/>
      <c r="AI851" s="464"/>
    </row>
    <row r="852" spans="1:35" s="139" customFormat="1" ht="15" thickTop="1" x14ac:dyDescent="0.2">
      <c r="A852" s="372" t="s">
        <v>701</v>
      </c>
      <c r="B852" s="373">
        <v>185</v>
      </c>
      <c r="C852" s="373">
        <v>34</v>
      </c>
      <c r="D852" s="373">
        <v>-11</v>
      </c>
      <c r="E852" s="373">
        <v>-1</v>
      </c>
      <c r="F852" s="373">
        <f>D852+E852</f>
        <v>-12</v>
      </c>
      <c r="G852" s="374">
        <v>2522</v>
      </c>
      <c r="H852" s="375">
        <v>2</v>
      </c>
      <c r="I852" s="374">
        <v>2</v>
      </c>
      <c r="J852" s="376">
        <v>4</v>
      </c>
      <c r="K852" s="465" t="s">
        <v>3502</v>
      </c>
      <c r="L852" s="466" t="s">
        <v>2601</v>
      </c>
      <c r="M852" s="467"/>
      <c r="N852" s="467"/>
      <c r="O852" s="468"/>
      <c r="P852" s="464"/>
      <c r="Q852" s="464"/>
      <c r="R852" s="464"/>
      <c r="S852" s="464"/>
      <c r="T852" s="464"/>
      <c r="U852" s="464"/>
      <c r="V852" s="464"/>
      <c r="W852" s="464"/>
      <c r="X852" s="464"/>
      <c r="Y852" s="464"/>
      <c r="Z852" s="464"/>
      <c r="AA852" s="464"/>
      <c r="AB852" s="464"/>
      <c r="AC852" s="464"/>
      <c r="AD852" s="464"/>
      <c r="AE852" s="464"/>
      <c r="AF852" s="464"/>
      <c r="AG852" s="464"/>
      <c r="AH852" s="464"/>
      <c r="AI852" s="464"/>
    </row>
    <row r="853" spans="1:35" s="464" customFormat="1" x14ac:dyDescent="0.2">
      <c r="A853" s="379" t="s">
        <v>701</v>
      </c>
      <c r="B853" s="133"/>
      <c r="C853" s="133"/>
      <c r="D853" s="133"/>
      <c r="E853" s="133"/>
      <c r="F853" s="133"/>
      <c r="G853" s="134"/>
      <c r="H853" s="380"/>
      <c r="I853" s="134"/>
      <c r="J853" s="381"/>
      <c r="K853" s="469" t="s">
        <v>3503</v>
      </c>
      <c r="L853" s="470" t="s">
        <v>2611</v>
      </c>
      <c r="O853" s="471"/>
    </row>
    <row r="854" spans="1:35" s="464" customFormat="1" x14ac:dyDescent="0.2">
      <c r="A854" s="379" t="s">
        <v>701</v>
      </c>
      <c r="B854" s="133"/>
      <c r="C854" s="133"/>
      <c r="D854" s="133"/>
      <c r="E854" s="133"/>
      <c r="F854" s="133"/>
      <c r="G854" s="134"/>
      <c r="H854" s="380"/>
      <c r="I854" s="134"/>
      <c r="J854" s="381"/>
      <c r="K854" s="472" t="s">
        <v>3504</v>
      </c>
      <c r="L854" s="473" t="s">
        <v>2605</v>
      </c>
      <c r="M854" s="474">
        <v>34</v>
      </c>
      <c r="O854" s="471"/>
    </row>
    <row r="855" spans="1:35" ht="15" thickBot="1" x14ac:dyDescent="0.25">
      <c r="A855" s="389" t="s">
        <v>701</v>
      </c>
      <c r="B855" s="390"/>
      <c r="C855" s="390"/>
      <c r="D855" s="390"/>
      <c r="E855" s="390"/>
      <c r="F855" s="390"/>
      <c r="G855" s="391"/>
      <c r="H855" s="392"/>
      <c r="I855" s="391"/>
      <c r="J855" s="393"/>
      <c r="K855" s="394" t="s">
        <v>3505</v>
      </c>
      <c r="L855" s="395" t="s">
        <v>2611</v>
      </c>
      <c r="M855" s="396">
        <v>49</v>
      </c>
      <c r="N855" s="68"/>
      <c r="O855" s="145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</row>
    <row r="856" spans="1:35" s="2967" customFormat="1" ht="15.75" thickTop="1" thickBot="1" x14ac:dyDescent="0.25">
      <c r="A856" s="398" t="s">
        <v>1741</v>
      </c>
      <c r="B856" s="399">
        <v>3</v>
      </c>
      <c r="C856" s="399">
        <v>0</v>
      </c>
      <c r="D856" s="399">
        <v>0</v>
      </c>
      <c r="E856" s="399">
        <v>0</v>
      </c>
      <c r="F856" s="399">
        <f>D856+E856</f>
        <v>0</v>
      </c>
      <c r="G856" s="400">
        <v>181</v>
      </c>
      <c r="H856" s="401">
        <v>1</v>
      </c>
      <c r="I856" s="400">
        <v>0</v>
      </c>
      <c r="J856" s="402">
        <v>1</v>
      </c>
      <c r="K856" s="3076" t="s">
        <v>3506</v>
      </c>
      <c r="L856" s="3077" t="s">
        <v>2611</v>
      </c>
      <c r="M856" s="3078"/>
      <c r="N856" s="3078"/>
      <c r="O856" s="3079"/>
      <c r="P856" s="2961"/>
      <c r="Q856" s="2961"/>
      <c r="R856" s="2961"/>
      <c r="S856" s="2961"/>
      <c r="T856" s="2961"/>
      <c r="U856" s="2961"/>
      <c r="V856" s="2961"/>
      <c r="W856" s="2961"/>
      <c r="X856" s="2961"/>
      <c r="Y856" s="2961"/>
      <c r="Z856" s="2961"/>
      <c r="AA856" s="2961"/>
      <c r="AB856" s="2961"/>
      <c r="AC856" s="2961"/>
      <c r="AD856" s="2961"/>
      <c r="AE856" s="2961"/>
      <c r="AF856" s="2961"/>
      <c r="AG856" s="2961"/>
      <c r="AH856" s="2961"/>
      <c r="AI856" s="2961"/>
    </row>
    <row r="857" spans="1:35" s="2932" customFormat="1" ht="15" thickTop="1" x14ac:dyDescent="0.2">
      <c r="A857" s="398" t="s">
        <v>716</v>
      </c>
      <c r="B857" s="399">
        <v>128</v>
      </c>
      <c r="C857" s="399">
        <v>48</v>
      </c>
      <c r="D857" s="399">
        <v>-2</v>
      </c>
      <c r="E857" s="399">
        <v>0</v>
      </c>
      <c r="F857" s="399">
        <f>D857+E857</f>
        <v>-2</v>
      </c>
      <c r="G857" s="400">
        <v>421</v>
      </c>
      <c r="H857" s="401">
        <v>2</v>
      </c>
      <c r="I857" s="400">
        <v>0</v>
      </c>
      <c r="J857" s="402">
        <v>2</v>
      </c>
      <c r="K857" s="3082" t="s">
        <v>3507</v>
      </c>
      <c r="L857" s="3081" t="s">
        <v>2605</v>
      </c>
      <c r="M857" s="3049"/>
      <c r="N857" s="3049"/>
      <c r="O857" s="3050"/>
      <c r="P857" s="2961"/>
      <c r="Q857" s="2961"/>
      <c r="R857" s="2961"/>
      <c r="S857" s="2961"/>
      <c r="T857" s="2961"/>
      <c r="U857" s="2961"/>
      <c r="V857" s="2961"/>
      <c r="W857" s="2961"/>
      <c r="X857" s="2961"/>
      <c r="Y857" s="2961"/>
      <c r="Z857" s="2961"/>
      <c r="AA857" s="2961"/>
      <c r="AB857" s="2961"/>
      <c r="AC857" s="2961"/>
      <c r="AD857" s="2961"/>
      <c r="AE857" s="2961"/>
      <c r="AF857" s="2961"/>
      <c r="AG857" s="2961"/>
      <c r="AH857" s="2961"/>
      <c r="AI857" s="2961"/>
    </row>
    <row r="858" spans="1:35" ht="15" thickBot="1" x14ac:dyDescent="0.25">
      <c r="A858" s="389" t="s">
        <v>716</v>
      </c>
      <c r="B858" s="390"/>
      <c r="C858" s="390"/>
      <c r="D858" s="390"/>
      <c r="E858" s="390"/>
      <c r="F858" s="390"/>
      <c r="G858" s="391"/>
      <c r="H858" s="392"/>
      <c r="I858" s="391"/>
      <c r="J858" s="393"/>
      <c r="K858" s="414" t="s">
        <v>3508</v>
      </c>
      <c r="L858" s="415" t="s">
        <v>2607</v>
      </c>
      <c r="M858" s="396" t="s">
        <v>3509</v>
      </c>
      <c r="N858" s="68"/>
      <c r="O858" s="411" t="s">
        <v>2648</v>
      </c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</row>
    <row r="859" spans="1:35" s="38" customFormat="1" x14ac:dyDescent="0.2">
      <c r="A859" s="372" t="s">
        <v>3510</v>
      </c>
      <c r="B859" s="608"/>
      <c r="C859" s="608"/>
      <c r="D859" s="608"/>
      <c r="E859" s="608"/>
      <c r="F859" s="608"/>
      <c r="G859" s="609"/>
      <c r="H859" s="375">
        <v>0</v>
      </c>
      <c r="I859" s="374">
        <v>2</v>
      </c>
      <c r="J859" s="376">
        <v>2</v>
      </c>
      <c r="K859" s="403" t="s">
        <v>4858</v>
      </c>
      <c r="L859" s="404" t="s">
        <v>2611</v>
      </c>
      <c r="M859" s="405" t="s">
        <v>2654</v>
      </c>
      <c r="N859" s="405"/>
      <c r="O859" s="421" t="s">
        <v>2990</v>
      </c>
    </row>
    <row r="860" spans="1:35" s="38" customFormat="1" ht="15" thickBot="1" x14ac:dyDescent="0.25">
      <c r="A860" s="389" t="s">
        <v>3510</v>
      </c>
      <c r="B860" s="390"/>
      <c r="C860" s="390"/>
      <c r="D860" s="390"/>
      <c r="E860" s="390"/>
      <c r="F860" s="390"/>
      <c r="G860" s="391"/>
      <c r="H860" s="392"/>
      <c r="I860" s="391"/>
      <c r="J860" s="393"/>
      <c r="K860" s="394" t="s">
        <v>3511</v>
      </c>
      <c r="L860" s="395" t="s">
        <v>2611</v>
      </c>
      <c r="M860" s="396">
        <v>50</v>
      </c>
      <c r="N860" s="396"/>
      <c r="O860" s="2913" t="s">
        <v>5051</v>
      </c>
    </row>
    <row r="861" spans="1:35" s="38" customFormat="1" x14ac:dyDescent="0.2">
      <c r="A861" s="398" t="s">
        <v>731</v>
      </c>
      <c r="B861" s="399">
        <v>119</v>
      </c>
      <c r="C861" s="399">
        <v>33</v>
      </c>
      <c r="D861" s="399">
        <v>-5</v>
      </c>
      <c r="E861" s="399">
        <v>-3</v>
      </c>
      <c r="F861" s="399">
        <f>D861+E861</f>
        <v>-8</v>
      </c>
      <c r="G861" s="400">
        <v>339</v>
      </c>
      <c r="H861" s="401">
        <v>32</v>
      </c>
      <c r="I861" s="400">
        <v>2</v>
      </c>
      <c r="J861" s="402">
        <v>34</v>
      </c>
      <c r="K861" s="377" t="s">
        <v>3512</v>
      </c>
      <c r="L861" s="378" t="s">
        <v>2611</v>
      </c>
      <c r="M861" s="103"/>
      <c r="N861" s="103"/>
      <c r="O861" s="144"/>
    </row>
    <row r="862" spans="1:35" x14ac:dyDescent="0.2">
      <c r="A862" s="379" t="s">
        <v>731</v>
      </c>
      <c r="B862" s="133"/>
      <c r="C862" s="133"/>
      <c r="D862" s="133"/>
      <c r="E862" s="133"/>
      <c r="F862" s="133"/>
      <c r="G862" s="134"/>
      <c r="H862" s="380"/>
      <c r="I862" s="134"/>
      <c r="J862" s="381"/>
      <c r="K862" s="382" t="s">
        <v>3513</v>
      </c>
      <c r="L862" s="384" t="s">
        <v>2605</v>
      </c>
      <c r="M862" s="38"/>
      <c r="N862" s="38"/>
      <c r="O862" s="113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</row>
    <row r="863" spans="1:35" x14ac:dyDescent="0.2">
      <c r="A863" s="379" t="s">
        <v>731</v>
      </c>
      <c r="B863" s="133"/>
      <c r="C863" s="133"/>
      <c r="D863" s="133"/>
      <c r="E863" s="133"/>
      <c r="F863" s="133"/>
      <c r="G863" s="134"/>
      <c r="H863" s="380"/>
      <c r="I863" s="134"/>
      <c r="J863" s="381"/>
      <c r="K863" s="382" t="s">
        <v>3514</v>
      </c>
      <c r="L863" s="384" t="s">
        <v>2611</v>
      </c>
      <c r="M863" s="38"/>
      <c r="N863" s="38"/>
      <c r="O863" s="113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</row>
    <row r="864" spans="1:35" x14ac:dyDescent="0.2">
      <c r="A864" s="379" t="s">
        <v>731</v>
      </c>
      <c r="B864" s="133"/>
      <c r="C864" s="133"/>
      <c r="D864" s="133"/>
      <c r="E864" s="133"/>
      <c r="F864" s="133"/>
      <c r="G864" s="134"/>
      <c r="H864" s="380"/>
      <c r="I864" s="134"/>
      <c r="J864" s="381"/>
      <c r="K864" s="382" t="s">
        <v>3515</v>
      </c>
      <c r="L864" s="384" t="s">
        <v>2611</v>
      </c>
      <c r="M864" s="38"/>
      <c r="N864" s="38"/>
      <c r="O864" s="113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</row>
    <row r="865" spans="1:35" x14ac:dyDescent="0.2">
      <c r="A865" s="379" t="s">
        <v>731</v>
      </c>
      <c r="B865" s="133"/>
      <c r="C865" s="133"/>
      <c r="D865" s="133"/>
      <c r="E865" s="133"/>
      <c r="F865" s="133"/>
      <c r="G865" s="134"/>
      <c r="H865" s="380"/>
      <c r="I865" s="134"/>
      <c r="J865" s="381"/>
      <c r="K865" s="383" t="s">
        <v>3516</v>
      </c>
      <c r="L865" s="384" t="s">
        <v>2605</v>
      </c>
      <c r="M865" s="38"/>
      <c r="N865" s="38"/>
      <c r="O865" s="113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</row>
    <row r="866" spans="1:35" x14ac:dyDescent="0.2">
      <c r="A866" s="379" t="s">
        <v>731</v>
      </c>
      <c r="B866" s="133"/>
      <c r="C866" s="133"/>
      <c r="D866" s="133"/>
      <c r="E866" s="133"/>
      <c r="F866" s="133"/>
      <c r="G866" s="134"/>
      <c r="H866" s="380"/>
      <c r="I866" s="134"/>
      <c r="J866" s="381"/>
      <c r="K866" s="383" t="s">
        <v>3517</v>
      </c>
      <c r="L866" s="384" t="s">
        <v>2611</v>
      </c>
      <c r="M866" s="38"/>
      <c r="N866" s="38"/>
      <c r="O866" s="113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</row>
    <row r="867" spans="1:35" x14ac:dyDescent="0.2">
      <c r="A867" s="379" t="s">
        <v>731</v>
      </c>
      <c r="B867" s="133"/>
      <c r="C867" s="133"/>
      <c r="D867" s="133"/>
      <c r="E867" s="133"/>
      <c r="F867" s="133"/>
      <c r="G867" s="134"/>
      <c r="H867" s="380"/>
      <c r="I867" s="134"/>
      <c r="J867" s="381"/>
      <c r="K867" s="383" t="s">
        <v>3518</v>
      </c>
      <c r="L867" s="384" t="s">
        <v>2611</v>
      </c>
      <c r="M867" s="38"/>
      <c r="N867" s="38"/>
      <c r="O867" s="113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</row>
    <row r="868" spans="1:35" x14ac:dyDescent="0.2">
      <c r="A868" s="379" t="s">
        <v>731</v>
      </c>
      <c r="B868" s="133"/>
      <c r="C868" s="133"/>
      <c r="D868" s="133"/>
      <c r="E868" s="133"/>
      <c r="F868" s="133"/>
      <c r="G868" s="134"/>
      <c r="H868" s="380"/>
      <c r="I868" s="134"/>
      <c r="J868" s="381"/>
      <c r="K868" s="383" t="s">
        <v>3519</v>
      </c>
      <c r="L868" s="384" t="s">
        <v>2603</v>
      </c>
      <c r="M868" s="38"/>
      <c r="N868" s="38"/>
      <c r="O868" s="113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</row>
    <row r="869" spans="1:35" x14ac:dyDescent="0.2">
      <c r="A869" s="379" t="s">
        <v>731</v>
      </c>
      <c r="B869" s="133"/>
      <c r="C869" s="133"/>
      <c r="D869" s="133"/>
      <c r="E869" s="133"/>
      <c r="F869" s="133"/>
      <c r="G869" s="134"/>
      <c r="H869" s="380"/>
      <c r="I869" s="134"/>
      <c r="J869" s="381"/>
      <c r="K869" s="383" t="s">
        <v>3520</v>
      </c>
      <c r="L869" s="384" t="s">
        <v>2611</v>
      </c>
      <c r="M869" s="38"/>
      <c r="N869" s="38"/>
      <c r="O869" s="113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</row>
    <row r="870" spans="1:35" x14ac:dyDescent="0.2">
      <c r="A870" s="379" t="s">
        <v>731</v>
      </c>
      <c r="B870" s="133"/>
      <c r="C870" s="133"/>
      <c r="D870" s="133"/>
      <c r="E870" s="133"/>
      <c r="F870" s="133"/>
      <c r="G870" s="134"/>
      <c r="H870" s="380"/>
      <c r="I870" s="134"/>
      <c r="J870" s="381"/>
      <c r="K870" s="383" t="s">
        <v>3521</v>
      </c>
      <c r="L870" s="384" t="s">
        <v>2611</v>
      </c>
      <c r="M870" s="38"/>
      <c r="N870" s="38"/>
      <c r="O870" s="113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</row>
    <row r="871" spans="1:35" x14ac:dyDescent="0.2">
      <c r="A871" s="379" t="s">
        <v>731</v>
      </c>
      <c r="B871" s="133"/>
      <c r="C871" s="133"/>
      <c r="D871" s="133"/>
      <c r="E871" s="133"/>
      <c r="F871" s="133"/>
      <c r="G871" s="134"/>
      <c r="H871" s="380"/>
      <c r="I871" s="134"/>
      <c r="J871" s="381"/>
      <c r="K871" s="383" t="s">
        <v>3522</v>
      </c>
      <c r="L871" s="384" t="s">
        <v>2611</v>
      </c>
      <c r="M871" s="38"/>
      <c r="N871" s="38"/>
      <c r="O871" s="113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</row>
    <row r="872" spans="1:35" x14ac:dyDescent="0.2">
      <c r="A872" s="379" t="s">
        <v>731</v>
      </c>
      <c r="B872" s="133"/>
      <c r="C872" s="133"/>
      <c r="D872" s="133"/>
      <c r="E872" s="133"/>
      <c r="F872" s="133"/>
      <c r="G872" s="134"/>
      <c r="H872" s="380"/>
      <c r="I872" s="134"/>
      <c r="J872" s="381"/>
      <c r="K872" s="383" t="s">
        <v>3523</v>
      </c>
      <c r="L872" s="384" t="s">
        <v>2611</v>
      </c>
      <c r="M872" s="38"/>
      <c r="N872" s="38"/>
      <c r="O872" s="113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</row>
    <row r="873" spans="1:35" x14ac:dyDescent="0.2">
      <c r="A873" s="379" t="s">
        <v>731</v>
      </c>
      <c r="B873" s="133"/>
      <c r="C873" s="133"/>
      <c r="D873" s="133"/>
      <c r="E873" s="133"/>
      <c r="F873" s="133"/>
      <c r="G873" s="134"/>
      <c r="H873" s="380"/>
      <c r="I873" s="134"/>
      <c r="J873" s="381"/>
      <c r="K873" s="383" t="s">
        <v>3524</v>
      </c>
      <c r="L873" s="384" t="s">
        <v>2611</v>
      </c>
      <c r="M873" s="38"/>
      <c r="N873" s="38"/>
      <c r="O873" s="113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</row>
    <row r="874" spans="1:35" x14ac:dyDescent="0.2">
      <c r="A874" s="379" t="s">
        <v>731</v>
      </c>
      <c r="B874" s="133"/>
      <c r="C874" s="133"/>
      <c r="D874" s="133"/>
      <c r="E874" s="133"/>
      <c r="F874" s="133"/>
      <c r="G874" s="134"/>
      <c r="H874" s="380"/>
      <c r="I874" s="134"/>
      <c r="J874" s="381"/>
      <c r="K874" s="383" t="s">
        <v>3525</v>
      </c>
      <c r="L874" s="384" t="s">
        <v>2611</v>
      </c>
      <c r="M874" s="38"/>
      <c r="N874" s="38"/>
      <c r="O874" s="113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</row>
    <row r="875" spans="1:35" x14ac:dyDescent="0.2">
      <c r="A875" s="379" t="s">
        <v>731</v>
      </c>
      <c r="B875" s="133"/>
      <c r="C875" s="133"/>
      <c r="D875" s="133"/>
      <c r="E875" s="133"/>
      <c r="F875" s="133"/>
      <c r="G875" s="134"/>
      <c r="H875" s="380"/>
      <c r="I875" s="134"/>
      <c r="J875" s="381"/>
      <c r="K875" s="385" t="s">
        <v>3526</v>
      </c>
      <c r="L875" s="386" t="s">
        <v>2611</v>
      </c>
      <c r="M875" s="387">
        <v>50</v>
      </c>
      <c r="N875" s="38"/>
      <c r="O875" s="113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</row>
    <row r="876" spans="1:35" x14ac:dyDescent="0.2">
      <c r="A876" s="379" t="s">
        <v>731</v>
      </c>
      <c r="B876" s="133"/>
      <c r="C876" s="133"/>
      <c r="D876" s="133"/>
      <c r="E876" s="133"/>
      <c r="F876" s="133"/>
      <c r="G876" s="134"/>
      <c r="H876" s="380"/>
      <c r="I876" s="134"/>
      <c r="J876" s="381"/>
      <c r="K876" s="383" t="s">
        <v>3527</v>
      </c>
      <c r="L876" s="384" t="s">
        <v>2611</v>
      </c>
      <c r="M876" s="38"/>
      <c r="N876" s="38"/>
      <c r="O876" s="113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</row>
    <row r="877" spans="1:35" ht="28.5" x14ac:dyDescent="0.2">
      <c r="A877" s="379" t="s">
        <v>731</v>
      </c>
      <c r="B877" s="133"/>
      <c r="C877" s="133"/>
      <c r="D877" s="133"/>
      <c r="E877" s="133"/>
      <c r="F877" s="133"/>
      <c r="G877" s="134"/>
      <c r="H877" s="380"/>
      <c r="I877" s="134"/>
      <c r="J877" s="381"/>
      <c r="K877" s="385" t="s">
        <v>3528</v>
      </c>
      <c r="L877" s="386" t="s">
        <v>2611</v>
      </c>
      <c r="M877" s="387">
        <v>44</v>
      </c>
      <c r="N877" s="38"/>
      <c r="O877" s="388" t="s">
        <v>2614</v>
      </c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</row>
    <row r="878" spans="1:35" x14ac:dyDescent="0.2">
      <c r="A878" s="379" t="s">
        <v>731</v>
      </c>
      <c r="B878" s="133"/>
      <c r="C878" s="133"/>
      <c r="D878" s="133"/>
      <c r="E878" s="133"/>
      <c r="F878" s="133"/>
      <c r="G878" s="134"/>
      <c r="H878" s="380"/>
      <c r="I878" s="134"/>
      <c r="J878" s="381"/>
      <c r="K878" s="383" t="s">
        <v>3529</v>
      </c>
      <c r="L878" s="384" t="s">
        <v>2611</v>
      </c>
      <c r="M878" s="38"/>
      <c r="N878" s="38"/>
      <c r="O878" s="113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</row>
    <row r="879" spans="1:35" x14ac:dyDescent="0.2">
      <c r="A879" s="379" t="s">
        <v>731</v>
      </c>
      <c r="B879" s="133"/>
      <c r="C879" s="133"/>
      <c r="D879" s="133"/>
      <c r="E879" s="133"/>
      <c r="F879" s="133"/>
      <c r="G879" s="134"/>
      <c r="H879" s="380"/>
      <c r="I879" s="134"/>
      <c r="J879" s="381"/>
      <c r="K879" s="383" t="s">
        <v>3530</v>
      </c>
      <c r="L879" s="384" t="s">
        <v>2611</v>
      </c>
      <c r="M879" s="38"/>
      <c r="N879" s="38"/>
      <c r="O879" s="113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</row>
    <row r="880" spans="1:35" x14ac:dyDescent="0.2">
      <c r="A880" s="379" t="s">
        <v>731</v>
      </c>
      <c r="B880" s="133"/>
      <c r="C880" s="133"/>
      <c r="D880" s="133"/>
      <c r="E880" s="133"/>
      <c r="F880" s="133"/>
      <c r="G880" s="134"/>
      <c r="H880" s="380"/>
      <c r="I880" s="134"/>
      <c r="J880" s="381"/>
      <c r="K880" s="383" t="s">
        <v>3531</v>
      </c>
      <c r="L880" s="384" t="s">
        <v>2611</v>
      </c>
      <c r="M880" s="38"/>
      <c r="N880" s="38"/>
      <c r="O880" s="113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</row>
    <row r="881" spans="1:35" x14ac:dyDescent="0.2">
      <c r="A881" s="379" t="s">
        <v>731</v>
      </c>
      <c r="B881" s="133"/>
      <c r="C881" s="133"/>
      <c r="D881" s="133"/>
      <c r="E881" s="133"/>
      <c r="F881" s="133"/>
      <c r="G881" s="134"/>
      <c r="H881" s="380"/>
      <c r="I881" s="134"/>
      <c r="J881" s="381"/>
      <c r="K881" s="383" t="s">
        <v>3532</v>
      </c>
      <c r="L881" s="384" t="s">
        <v>2611</v>
      </c>
      <c r="M881" s="38"/>
      <c r="N881" s="38"/>
      <c r="O881" s="113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</row>
    <row r="882" spans="1:35" x14ac:dyDescent="0.2">
      <c r="A882" s="379" t="s">
        <v>731</v>
      </c>
      <c r="B882" s="133"/>
      <c r="C882" s="133"/>
      <c r="D882" s="133"/>
      <c r="E882" s="133"/>
      <c r="F882" s="133"/>
      <c r="G882" s="134"/>
      <c r="H882" s="380"/>
      <c r="I882" s="134"/>
      <c r="J882" s="381"/>
      <c r="K882" s="383" t="s">
        <v>3533</v>
      </c>
      <c r="L882" s="384" t="s">
        <v>2611</v>
      </c>
      <c r="M882" s="38"/>
      <c r="N882" s="38"/>
      <c r="O882" s="113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</row>
    <row r="883" spans="1:35" x14ac:dyDescent="0.2">
      <c r="A883" s="379" t="s">
        <v>731</v>
      </c>
      <c r="B883" s="133"/>
      <c r="C883" s="133"/>
      <c r="D883" s="133"/>
      <c r="E883" s="133"/>
      <c r="F883" s="133"/>
      <c r="G883" s="134"/>
      <c r="H883" s="380"/>
      <c r="I883" s="134"/>
      <c r="J883" s="381"/>
      <c r="K883" s="383" t="s">
        <v>3534</v>
      </c>
      <c r="L883" s="384" t="s">
        <v>2611</v>
      </c>
      <c r="M883" s="38"/>
      <c r="N883" s="38"/>
      <c r="O883" s="113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</row>
    <row r="884" spans="1:35" x14ac:dyDescent="0.2">
      <c r="A884" s="379" t="s">
        <v>731</v>
      </c>
      <c r="B884" s="133"/>
      <c r="C884" s="133"/>
      <c r="D884" s="133"/>
      <c r="E884" s="133"/>
      <c r="F884" s="133"/>
      <c r="G884" s="134"/>
      <c r="H884" s="380"/>
      <c r="I884" s="134"/>
      <c r="J884" s="381"/>
      <c r="K884" s="383" t="s">
        <v>3535</v>
      </c>
      <c r="L884" s="384" t="s">
        <v>2611</v>
      </c>
      <c r="M884" s="38"/>
      <c r="N884" s="38"/>
      <c r="O884" s="113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</row>
    <row r="885" spans="1:35" x14ac:dyDescent="0.2">
      <c r="A885" s="379" t="s">
        <v>731</v>
      </c>
      <c r="B885" s="133"/>
      <c r="C885" s="133"/>
      <c r="D885" s="133"/>
      <c r="E885" s="133"/>
      <c r="F885" s="133"/>
      <c r="G885" s="134"/>
      <c r="H885" s="380"/>
      <c r="I885" s="134"/>
      <c r="J885" s="381"/>
      <c r="K885" s="383" t="s">
        <v>3536</v>
      </c>
      <c r="L885" s="384" t="s">
        <v>2611</v>
      </c>
      <c r="M885" s="38"/>
      <c r="N885" s="38"/>
      <c r="O885" s="113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</row>
    <row r="886" spans="1:35" x14ac:dyDescent="0.2">
      <c r="A886" s="379" t="s">
        <v>731</v>
      </c>
      <c r="B886" s="133"/>
      <c r="C886" s="133"/>
      <c r="D886" s="133"/>
      <c r="E886" s="133"/>
      <c r="F886" s="133"/>
      <c r="G886" s="134"/>
      <c r="H886" s="380"/>
      <c r="I886" s="134"/>
      <c r="J886" s="381"/>
      <c r="K886" s="383" t="s">
        <v>5024</v>
      </c>
      <c r="L886" s="384" t="s">
        <v>2611</v>
      </c>
      <c r="M886" s="38"/>
      <c r="N886" s="38"/>
      <c r="O886" s="113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</row>
    <row r="887" spans="1:35" x14ac:dyDescent="0.2">
      <c r="A887" s="379" t="s">
        <v>731</v>
      </c>
      <c r="B887" s="133"/>
      <c r="C887" s="133"/>
      <c r="D887" s="133"/>
      <c r="E887" s="133"/>
      <c r="F887" s="133"/>
      <c r="G887" s="134"/>
      <c r="H887" s="380"/>
      <c r="I887" s="134"/>
      <c r="J887" s="381"/>
      <c r="K887" s="383" t="s">
        <v>3537</v>
      </c>
      <c r="L887" s="384" t="s">
        <v>2611</v>
      </c>
      <c r="M887" s="38"/>
      <c r="N887" s="38"/>
      <c r="O887" s="113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</row>
    <row r="888" spans="1:35" x14ac:dyDescent="0.2">
      <c r="A888" s="379" t="s">
        <v>731</v>
      </c>
      <c r="B888" s="133"/>
      <c r="C888" s="133"/>
      <c r="D888" s="133"/>
      <c r="E888" s="133"/>
      <c r="F888" s="133"/>
      <c r="G888" s="134"/>
      <c r="H888" s="380"/>
      <c r="I888" s="134"/>
      <c r="J888" s="381"/>
      <c r="K888" s="383" t="s">
        <v>3538</v>
      </c>
      <c r="L888" s="384" t="s">
        <v>2611</v>
      </c>
      <c r="M888" s="38"/>
      <c r="N888" s="38"/>
      <c r="O888" s="113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</row>
    <row r="889" spans="1:35" x14ac:dyDescent="0.2">
      <c r="A889" s="379" t="s">
        <v>731</v>
      </c>
      <c r="B889" s="133"/>
      <c r="C889" s="133"/>
      <c r="D889" s="133"/>
      <c r="E889" s="133"/>
      <c r="F889" s="133"/>
      <c r="G889" s="134"/>
      <c r="H889" s="380"/>
      <c r="I889" s="134"/>
      <c r="J889" s="381"/>
      <c r="K889" s="383" t="s">
        <v>3539</v>
      </c>
      <c r="L889" s="384" t="s">
        <v>2611</v>
      </c>
      <c r="M889" s="38"/>
      <c r="N889" s="38"/>
      <c r="O889" s="113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</row>
    <row r="890" spans="1:35" x14ac:dyDescent="0.2">
      <c r="A890" s="379" t="s">
        <v>731</v>
      </c>
      <c r="B890" s="133"/>
      <c r="C890" s="133"/>
      <c r="D890" s="133"/>
      <c r="E890" s="133"/>
      <c r="F890" s="133"/>
      <c r="G890" s="134"/>
      <c r="H890" s="380"/>
      <c r="I890" s="134"/>
      <c r="J890" s="381"/>
      <c r="K890" s="383" t="s">
        <v>3540</v>
      </c>
      <c r="L890" s="384" t="s">
        <v>2611</v>
      </c>
      <c r="M890" s="38"/>
      <c r="N890" s="38"/>
      <c r="O890" s="113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</row>
    <row r="891" spans="1:35" x14ac:dyDescent="0.2">
      <c r="A891" s="379" t="s">
        <v>731</v>
      </c>
      <c r="B891" s="133"/>
      <c r="C891" s="133"/>
      <c r="D891" s="133"/>
      <c r="E891" s="133"/>
      <c r="F891" s="133"/>
      <c r="G891" s="134"/>
      <c r="H891" s="380"/>
      <c r="I891" s="134"/>
      <c r="J891" s="381"/>
      <c r="K891" s="383" t="s">
        <v>3541</v>
      </c>
      <c r="L891" s="384" t="s">
        <v>2611</v>
      </c>
      <c r="M891" s="38"/>
      <c r="N891" s="38"/>
      <c r="O891" s="113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</row>
    <row r="892" spans="1:35" x14ac:dyDescent="0.2">
      <c r="A892" s="379" t="s">
        <v>731</v>
      </c>
      <c r="B892" s="133"/>
      <c r="C892" s="133"/>
      <c r="D892" s="133"/>
      <c r="E892" s="133"/>
      <c r="F892" s="133"/>
      <c r="G892" s="134"/>
      <c r="H892" s="380"/>
      <c r="I892" s="134"/>
      <c r="J892" s="381"/>
      <c r="K892" s="383" t="s">
        <v>3542</v>
      </c>
      <c r="L892" s="384" t="s">
        <v>2611</v>
      </c>
      <c r="M892" s="38"/>
      <c r="N892" s="38"/>
      <c r="O892" s="113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</row>
    <row r="893" spans="1:35" x14ac:dyDescent="0.2">
      <c r="A893" s="379" t="s">
        <v>731</v>
      </c>
      <c r="B893" s="133"/>
      <c r="C893" s="133"/>
      <c r="D893" s="133"/>
      <c r="E893" s="133"/>
      <c r="F893" s="133"/>
      <c r="G893" s="134"/>
      <c r="H893" s="380"/>
      <c r="I893" s="134"/>
      <c r="J893" s="381"/>
      <c r="K893" s="383" t="s">
        <v>3543</v>
      </c>
      <c r="L893" s="384" t="s">
        <v>2611</v>
      </c>
      <c r="M893" s="38"/>
      <c r="N893" s="38"/>
      <c r="O893" s="113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</row>
    <row r="894" spans="1:35" ht="15" thickBot="1" x14ac:dyDescent="0.25">
      <c r="A894" s="389" t="s">
        <v>731</v>
      </c>
      <c r="B894" s="390"/>
      <c r="C894" s="390"/>
      <c r="D894" s="390"/>
      <c r="E894" s="390"/>
      <c r="F894" s="390"/>
      <c r="G894" s="391"/>
      <c r="H894" s="392"/>
      <c r="I894" s="391"/>
      <c r="J894" s="393"/>
      <c r="K894" s="414" t="s">
        <v>3544</v>
      </c>
      <c r="L894" s="415" t="s">
        <v>2611</v>
      </c>
      <c r="M894" s="68"/>
      <c r="N894" s="68"/>
      <c r="O894" s="145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</row>
    <row r="895" spans="1:35" s="67" customFormat="1" ht="15" thickTop="1" x14ac:dyDescent="0.2">
      <c r="A895" s="372" t="s">
        <v>772</v>
      </c>
      <c r="B895" s="373">
        <v>406</v>
      </c>
      <c r="C895" s="373">
        <v>86</v>
      </c>
      <c r="D895" s="373">
        <v>-38</v>
      </c>
      <c r="E895" s="373">
        <v>12</v>
      </c>
      <c r="F895" s="373">
        <f>D895+E895</f>
        <v>-26</v>
      </c>
      <c r="G895" s="374">
        <v>5623</v>
      </c>
      <c r="H895" s="375">
        <v>11</v>
      </c>
      <c r="I895" s="374">
        <v>2</v>
      </c>
      <c r="J895" s="376">
        <v>13</v>
      </c>
      <c r="K895" s="458" t="s">
        <v>3545</v>
      </c>
      <c r="L895" s="378" t="s">
        <v>2605</v>
      </c>
      <c r="M895" s="103"/>
      <c r="N895" s="103"/>
      <c r="O895" s="144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</row>
    <row r="896" spans="1:35" x14ac:dyDescent="0.2">
      <c r="A896" s="379" t="s">
        <v>772</v>
      </c>
      <c r="B896" s="133"/>
      <c r="C896" s="133"/>
      <c r="D896" s="133"/>
      <c r="E896" s="133"/>
      <c r="F896" s="133"/>
      <c r="G896" s="134"/>
      <c r="H896" s="380"/>
      <c r="I896" s="134"/>
      <c r="J896" s="381"/>
      <c r="K896" s="383" t="s">
        <v>3546</v>
      </c>
      <c r="L896" s="384" t="s">
        <v>2605</v>
      </c>
      <c r="M896" s="38"/>
      <c r="N896" s="38"/>
      <c r="O896" s="113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</row>
    <row r="897" spans="1:35" x14ac:dyDescent="0.2">
      <c r="A897" s="379" t="s">
        <v>772</v>
      </c>
      <c r="B897" s="133"/>
      <c r="C897" s="133"/>
      <c r="D897" s="133"/>
      <c r="E897" s="133"/>
      <c r="F897" s="133"/>
      <c r="G897" s="134"/>
      <c r="H897" s="380"/>
      <c r="I897" s="134"/>
      <c r="J897" s="381"/>
      <c r="K897" s="383" t="s">
        <v>3547</v>
      </c>
      <c r="L897" s="384" t="s">
        <v>2611</v>
      </c>
      <c r="M897" s="38"/>
      <c r="N897" s="38"/>
      <c r="O897" s="113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</row>
    <row r="898" spans="1:35" x14ac:dyDescent="0.2">
      <c r="A898" s="379" t="s">
        <v>772</v>
      </c>
      <c r="B898" s="133"/>
      <c r="C898" s="133"/>
      <c r="D898" s="133"/>
      <c r="E898" s="133"/>
      <c r="F898" s="133"/>
      <c r="G898" s="134"/>
      <c r="H898" s="380"/>
      <c r="I898" s="134"/>
      <c r="J898" s="381"/>
      <c r="K898" s="383" t="s">
        <v>3548</v>
      </c>
      <c r="L898" s="384" t="s">
        <v>2601</v>
      </c>
      <c r="M898" s="38"/>
      <c r="N898" s="38"/>
      <c r="O898" s="113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</row>
    <row r="899" spans="1:35" x14ac:dyDescent="0.2">
      <c r="A899" s="379" t="s">
        <v>772</v>
      </c>
      <c r="B899" s="133"/>
      <c r="C899" s="133"/>
      <c r="D899" s="133"/>
      <c r="E899" s="133"/>
      <c r="F899" s="133"/>
      <c r="G899" s="134"/>
      <c r="H899" s="380"/>
      <c r="I899" s="134"/>
      <c r="J899" s="381"/>
      <c r="K899" s="383" t="s">
        <v>3549</v>
      </c>
      <c r="L899" s="384" t="s">
        <v>2611</v>
      </c>
      <c r="M899" s="38"/>
      <c r="N899" s="38"/>
      <c r="O899" s="113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</row>
    <row r="900" spans="1:35" x14ac:dyDescent="0.2">
      <c r="A900" s="379" t="s">
        <v>772</v>
      </c>
      <c r="B900" s="133"/>
      <c r="C900" s="133"/>
      <c r="D900" s="133"/>
      <c r="E900" s="133"/>
      <c r="F900" s="133"/>
      <c r="G900" s="134"/>
      <c r="H900" s="380"/>
      <c r="I900" s="134"/>
      <c r="J900" s="381"/>
      <c r="K900" s="383" t="s">
        <v>3550</v>
      </c>
      <c r="L900" s="384" t="s">
        <v>2601</v>
      </c>
      <c r="M900" s="38"/>
      <c r="N900" s="38"/>
      <c r="O900" s="113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</row>
    <row r="901" spans="1:35" x14ac:dyDescent="0.2">
      <c r="A901" s="379" t="s">
        <v>772</v>
      </c>
      <c r="B901" s="133"/>
      <c r="C901" s="133"/>
      <c r="D901" s="133"/>
      <c r="E901" s="133"/>
      <c r="F901" s="133"/>
      <c r="G901" s="134"/>
      <c r="H901" s="380"/>
      <c r="I901" s="134"/>
      <c r="J901" s="381"/>
      <c r="K901" s="383" t="s">
        <v>3551</v>
      </c>
      <c r="L901" s="384" t="s">
        <v>2601</v>
      </c>
      <c r="M901" s="38"/>
      <c r="N901" s="38"/>
      <c r="O901" s="113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</row>
    <row r="902" spans="1:35" x14ac:dyDescent="0.2">
      <c r="A902" s="379" t="s">
        <v>772</v>
      </c>
      <c r="B902" s="133"/>
      <c r="C902" s="133"/>
      <c r="D902" s="133"/>
      <c r="E902" s="133"/>
      <c r="F902" s="133"/>
      <c r="G902" s="134"/>
      <c r="H902" s="380"/>
      <c r="I902" s="134"/>
      <c r="J902" s="381"/>
      <c r="K902" s="383" t="s">
        <v>3552</v>
      </c>
      <c r="L902" s="384" t="s">
        <v>2611</v>
      </c>
      <c r="M902" s="38"/>
      <c r="N902" s="38"/>
      <c r="O902" s="113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</row>
    <row r="903" spans="1:35" x14ac:dyDescent="0.2">
      <c r="A903" s="379" t="s">
        <v>772</v>
      </c>
      <c r="B903" s="133"/>
      <c r="C903" s="133"/>
      <c r="D903" s="133"/>
      <c r="E903" s="133"/>
      <c r="F903" s="133"/>
      <c r="G903" s="134"/>
      <c r="H903" s="380"/>
      <c r="I903" s="134"/>
      <c r="J903" s="381"/>
      <c r="K903" s="383" t="s">
        <v>3553</v>
      </c>
      <c r="L903" s="384" t="s">
        <v>2611</v>
      </c>
      <c r="M903" s="38"/>
      <c r="N903" s="38"/>
      <c r="O903" s="113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</row>
    <row r="904" spans="1:35" x14ac:dyDescent="0.2">
      <c r="A904" s="379" t="s">
        <v>772</v>
      </c>
      <c r="B904" s="133"/>
      <c r="C904" s="133"/>
      <c r="D904" s="133"/>
      <c r="E904" s="133"/>
      <c r="F904" s="133"/>
      <c r="G904" s="134"/>
      <c r="H904" s="380"/>
      <c r="I904" s="134"/>
      <c r="J904" s="381"/>
      <c r="K904" s="383" t="s">
        <v>3554</v>
      </c>
      <c r="L904" s="384" t="s">
        <v>2611</v>
      </c>
      <c r="M904" s="38"/>
      <c r="N904" s="38"/>
      <c r="O904" s="113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</row>
    <row r="905" spans="1:35" ht="28.5" x14ac:dyDescent="0.2">
      <c r="A905" s="379" t="s">
        <v>772</v>
      </c>
      <c r="B905" s="133"/>
      <c r="C905" s="133"/>
      <c r="D905" s="133"/>
      <c r="E905" s="133"/>
      <c r="F905" s="133"/>
      <c r="G905" s="134"/>
      <c r="H905" s="380"/>
      <c r="I905" s="134"/>
      <c r="J905" s="381"/>
      <c r="K905" s="385" t="s">
        <v>3555</v>
      </c>
      <c r="L905" s="386" t="s">
        <v>2611</v>
      </c>
      <c r="M905" s="387">
        <v>50</v>
      </c>
      <c r="N905" s="38"/>
      <c r="O905" s="388" t="s">
        <v>2614</v>
      </c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</row>
    <row r="906" spans="1:35" ht="28.5" x14ac:dyDescent="0.2">
      <c r="A906" s="379" t="s">
        <v>772</v>
      </c>
      <c r="B906" s="133"/>
      <c r="C906" s="133"/>
      <c r="D906" s="133"/>
      <c r="E906" s="133"/>
      <c r="F906" s="133"/>
      <c r="G906" s="134"/>
      <c r="H906" s="380"/>
      <c r="I906" s="134"/>
      <c r="J906" s="381"/>
      <c r="K906" s="385" t="s">
        <v>3556</v>
      </c>
      <c r="L906" s="386" t="s">
        <v>2611</v>
      </c>
      <c r="M906" s="387">
        <v>50</v>
      </c>
      <c r="N906" s="38"/>
      <c r="O906" s="388" t="s">
        <v>2614</v>
      </c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</row>
    <row r="907" spans="1:35" ht="15" thickBot="1" x14ac:dyDescent="0.25">
      <c r="A907" s="389" t="s">
        <v>772</v>
      </c>
      <c r="B907" s="390"/>
      <c r="C907" s="390"/>
      <c r="D907" s="390"/>
      <c r="E907" s="390"/>
      <c r="F907" s="390"/>
      <c r="G907" s="391"/>
      <c r="H907" s="392"/>
      <c r="I907" s="391"/>
      <c r="J907" s="393"/>
      <c r="K907" s="414" t="s">
        <v>3557</v>
      </c>
      <c r="L907" s="415" t="s">
        <v>2601</v>
      </c>
      <c r="M907" s="68"/>
      <c r="N907" s="68"/>
      <c r="O907" s="145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</row>
    <row r="908" spans="1:35" s="67" customFormat="1" ht="15" thickTop="1" x14ac:dyDescent="0.2">
      <c r="A908" s="372" t="s">
        <v>788</v>
      </c>
      <c r="B908" s="373">
        <v>109</v>
      </c>
      <c r="C908" s="373">
        <v>56</v>
      </c>
      <c r="D908" s="373">
        <v>-16</v>
      </c>
      <c r="E908" s="373">
        <v>-1</v>
      </c>
      <c r="F908" s="373">
        <f>D908+E908</f>
        <v>-17</v>
      </c>
      <c r="G908" s="374">
        <v>424</v>
      </c>
      <c r="H908" s="375">
        <v>3</v>
      </c>
      <c r="I908" s="374">
        <v>4</v>
      </c>
      <c r="J908" s="376">
        <v>7</v>
      </c>
      <c r="K908" s="403" t="s">
        <v>3558</v>
      </c>
      <c r="L908" s="404" t="s">
        <v>2601</v>
      </c>
      <c r="M908" s="405"/>
      <c r="N908" s="405"/>
      <c r="O908" s="421" t="s">
        <v>2616</v>
      </c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</row>
    <row r="909" spans="1:35" s="38" customFormat="1" x14ac:dyDescent="0.2">
      <c r="A909" s="379" t="s">
        <v>788</v>
      </c>
      <c r="B909" s="133"/>
      <c r="C909" s="133"/>
      <c r="D909" s="133"/>
      <c r="E909" s="133"/>
      <c r="F909" s="133"/>
      <c r="G909" s="134"/>
      <c r="H909" s="380"/>
      <c r="I909" s="134"/>
      <c r="J909" s="381"/>
      <c r="K909" s="385" t="s">
        <v>3559</v>
      </c>
      <c r="L909" s="386" t="s">
        <v>2601</v>
      </c>
      <c r="M909" s="387"/>
      <c r="N909" s="387"/>
      <c r="O909" s="413" t="s">
        <v>196</v>
      </c>
    </row>
    <row r="910" spans="1:35" s="38" customFormat="1" x14ac:dyDescent="0.2">
      <c r="A910" s="379" t="s">
        <v>788</v>
      </c>
      <c r="B910" s="133"/>
      <c r="C910" s="133"/>
      <c r="D910" s="133"/>
      <c r="E910" s="133"/>
      <c r="F910" s="133"/>
      <c r="G910" s="134"/>
      <c r="H910" s="380"/>
      <c r="I910" s="134"/>
      <c r="J910" s="381"/>
      <c r="K910" s="383" t="s">
        <v>3560</v>
      </c>
      <c r="L910" s="384" t="s">
        <v>2611</v>
      </c>
      <c r="O910" s="113"/>
    </row>
    <row r="911" spans="1:35" x14ac:dyDescent="0.2">
      <c r="A911" s="379" t="s">
        <v>788</v>
      </c>
      <c r="B911" s="133"/>
      <c r="C911" s="133"/>
      <c r="D911" s="133"/>
      <c r="E911" s="133"/>
      <c r="F911" s="133"/>
      <c r="G911" s="134"/>
      <c r="H911" s="380"/>
      <c r="I911" s="134"/>
      <c r="J911" s="381"/>
      <c r="K911" s="383" t="s">
        <v>3561</v>
      </c>
      <c r="L911" s="384" t="s">
        <v>2611</v>
      </c>
      <c r="M911" s="38"/>
      <c r="N911" s="38"/>
      <c r="O911" s="113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</row>
    <row r="912" spans="1:35" ht="28.5" x14ac:dyDescent="0.2">
      <c r="A912" s="379" t="s">
        <v>788</v>
      </c>
      <c r="B912" s="133"/>
      <c r="C912" s="133"/>
      <c r="D912" s="133"/>
      <c r="E912" s="133"/>
      <c r="F912" s="133"/>
      <c r="G912" s="134"/>
      <c r="H912" s="380"/>
      <c r="I912" s="134"/>
      <c r="J912" s="381"/>
      <c r="K912" s="385" t="s">
        <v>3562</v>
      </c>
      <c r="L912" s="386" t="s">
        <v>2611</v>
      </c>
      <c r="M912" s="387">
        <v>50</v>
      </c>
      <c r="N912" s="38"/>
      <c r="O912" s="388" t="s">
        <v>2614</v>
      </c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</row>
    <row r="913" spans="1:35" ht="28.5" x14ac:dyDescent="0.2">
      <c r="A913" s="379" t="s">
        <v>788</v>
      </c>
      <c r="B913" s="133"/>
      <c r="C913" s="133"/>
      <c r="D913" s="133"/>
      <c r="E913" s="133"/>
      <c r="F913" s="133"/>
      <c r="G913" s="134"/>
      <c r="H913" s="380"/>
      <c r="I913" s="134"/>
      <c r="J913" s="381"/>
      <c r="K913" s="385" t="s">
        <v>3563</v>
      </c>
      <c r="L913" s="386" t="s">
        <v>2611</v>
      </c>
      <c r="M913" s="387">
        <v>50</v>
      </c>
      <c r="N913" s="38"/>
      <c r="O913" s="388" t="s">
        <v>2614</v>
      </c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</row>
    <row r="914" spans="1:35" ht="15" thickBot="1" x14ac:dyDescent="0.25">
      <c r="A914" s="389" t="s">
        <v>788</v>
      </c>
      <c r="B914" s="390"/>
      <c r="C914" s="390"/>
      <c r="D914" s="390"/>
      <c r="E914" s="390"/>
      <c r="F914" s="390"/>
      <c r="G914" s="391"/>
      <c r="H914" s="392"/>
      <c r="I914" s="391"/>
      <c r="J914" s="393"/>
      <c r="K914" s="414" t="s">
        <v>3564</v>
      </c>
      <c r="L914" s="415" t="s">
        <v>2605</v>
      </c>
      <c r="M914" s="68"/>
      <c r="N914" s="68"/>
      <c r="O914" s="145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</row>
    <row r="915" spans="1:35" s="67" customFormat="1" ht="15" thickTop="1" x14ac:dyDescent="0.2">
      <c r="A915" s="372" t="s">
        <v>799</v>
      </c>
      <c r="B915" s="373">
        <v>16</v>
      </c>
      <c r="C915" s="373">
        <v>-2</v>
      </c>
      <c r="D915" s="373">
        <v>-2</v>
      </c>
      <c r="E915" s="373">
        <v>0</v>
      </c>
      <c r="F915" s="373">
        <f>D915+E915</f>
        <v>-2</v>
      </c>
      <c r="G915" s="374">
        <v>96</v>
      </c>
      <c r="H915" s="375">
        <v>2</v>
      </c>
      <c r="I915" s="374">
        <v>0</v>
      </c>
      <c r="J915" s="376">
        <v>2</v>
      </c>
      <c r="K915" s="410" t="s">
        <v>3565</v>
      </c>
      <c r="L915" s="378" t="s">
        <v>2611</v>
      </c>
      <c r="M915" s="103"/>
      <c r="N915" s="103"/>
      <c r="O915" s="144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</row>
    <row r="916" spans="1:35" ht="15" thickBot="1" x14ac:dyDescent="0.25">
      <c r="A916" s="389" t="s">
        <v>799</v>
      </c>
      <c r="B916" s="390"/>
      <c r="C916" s="390"/>
      <c r="D916" s="390"/>
      <c r="E916" s="390"/>
      <c r="F916" s="390"/>
      <c r="G916" s="391"/>
      <c r="H916" s="392"/>
      <c r="I916" s="391"/>
      <c r="J916" s="393"/>
      <c r="K916" s="414" t="s">
        <v>3566</v>
      </c>
      <c r="L916" s="415" t="s">
        <v>2605</v>
      </c>
      <c r="M916" s="68"/>
      <c r="N916" s="68"/>
      <c r="O916" s="145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</row>
    <row r="917" spans="1:35" s="92" customFormat="1" ht="15.75" thickTop="1" thickBot="1" x14ac:dyDescent="0.25">
      <c r="A917" s="363" t="s">
        <v>3567</v>
      </c>
      <c r="B917" s="364">
        <v>10</v>
      </c>
      <c r="C917" s="364">
        <v>-9</v>
      </c>
      <c r="D917" s="364">
        <v>0</v>
      </c>
      <c r="E917" s="364">
        <v>0</v>
      </c>
      <c r="F917" s="364">
        <f>D917+E917</f>
        <v>0</v>
      </c>
      <c r="G917" s="365">
        <v>274</v>
      </c>
      <c r="H917" s="366">
        <v>1</v>
      </c>
      <c r="I917" s="365">
        <v>0</v>
      </c>
      <c r="J917" s="367">
        <v>1</v>
      </c>
      <c r="K917" s="368" t="s">
        <v>3568</v>
      </c>
      <c r="L917" s="369" t="s">
        <v>2601</v>
      </c>
      <c r="M917" s="370"/>
      <c r="N917" s="370"/>
      <c r="O917" s="371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</row>
    <row r="918" spans="1:35" s="67" customFormat="1" ht="15" thickTop="1" x14ac:dyDescent="0.2">
      <c r="A918" s="372" t="s">
        <v>813</v>
      </c>
      <c r="B918" s="373">
        <v>651</v>
      </c>
      <c r="C918" s="373">
        <v>291</v>
      </c>
      <c r="D918" s="373">
        <v>-51</v>
      </c>
      <c r="E918" s="373">
        <v>-31</v>
      </c>
      <c r="F918" s="373">
        <f>D918+E918</f>
        <v>-82</v>
      </c>
      <c r="G918" s="374">
        <v>819</v>
      </c>
      <c r="H918" s="375">
        <v>9</v>
      </c>
      <c r="I918" s="374">
        <v>6</v>
      </c>
      <c r="J918" s="376">
        <v>15</v>
      </c>
      <c r="K918" s="377" t="s">
        <v>3569</v>
      </c>
      <c r="L918" s="378" t="s">
        <v>2605</v>
      </c>
      <c r="M918" s="103"/>
      <c r="N918" s="103"/>
      <c r="O918" s="144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</row>
    <row r="919" spans="1:35" x14ac:dyDescent="0.2">
      <c r="A919" s="379" t="s">
        <v>813</v>
      </c>
      <c r="B919" s="133"/>
      <c r="C919" s="133"/>
      <c r="D919" s="133"/>
      <c r="E919" s="133"/>
      <c r="F919" s="133"/>
      <c r="G919" s="134"/>
      <c r="H919" s="380"/>
      <c r="I919" s="134"/>
      <c r="J919" s="381"/>
      <c r="K919" s="475" t="s">
        <v>3570</v>
      </c>
      <c r="L919" s="476" t="s">
        <v>2605</v>
      </c>
      <c r="M919" s="38"/>
      <c r="N919" s="38"/>
      <c r="O919" s="113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</row>
    <row r="920" spans="1:35" x14ac:dyDescent="0.2">
      <c r="A920" s="379" t="s">
        <v>813</v>
      </c>
      <c r="B920" s="133"/>
      <c r="C920" s="133"/>
      <c r="D920" s="133"/>
      <c r="E920" s="133"/>
      <c r="F920" s="133"/>
      <c r="G920" s="134"/>
      <c r="H920" s="380"/>
      <c r="I920" s="134"/>
      <c r="J920" s="381"/>
      <c r="K920" s="475" t="s">
        <v>3571</v>
      </c>
      <c r="L920" s="476" t="s">
        <v>2605</v>
      </c>
      <c r="M920" s="38"/>
      <c r="N920" s="38"/>
      <c r="O920" s="113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</row>
    <row r="921" spans="1:35" x14ac:dyDescent="0.2">
      <c r="A921" s="379" t="s">
        <v>813</v>
      </c>
      <c r="B921" s="133"/>
      <c r="C921" s="133"/>
      <c r="D921" s="133"/>
      <c r="E921" s="133"/>
      <c r="F921" s="133"/>
      <c r="G921" s="134"/>
      <c r="H921" s="380"/>
      <c r="I921" s="134"/>
      <c r="J921" s="381"/>
      <c r="K921" s="383" t="s">
        <v>3572</v>
      </c>
      <c r="L921" s="384" t="s">
        <v>2603</v>
      </c>
      <c r="M921" s="38"/>
      <c r="N921" s="38"/>
      <c r="O921" s="113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</row>
    <row r="922" spans="1:35" x14ac:dyDescent="0.2">
      <c r="A922" s="379" t="s">
        <v>813</v>
      </c>
      <c r="B922" s="133"/>
      <c r="C922" s="133"/>
      <c r="D922" s="133"/>
      <c r="E922" s="133"/>
      <c r="F922" s="133"/>
      <c r="G922" s="134"/>
      <c r="H922" s="380"/>
      <c r="I922" s="134"/>
      <c r="J922" s="381"/>
      <c r="K922" s="383" t="s">
        <v>3573</v>
      </c>
      <c r="L922" s="384" t="s">
        <v>2603</v>
      </c>
      <c r="M922" s="38"/>
      <c r="N922" s="38"/>
      <c r="O922" s="113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</row>
    <row r="923" spans="1:35" x14ac:dyDescent="0.2">
      <c r="A923" s="379" t="s">
        <v>813</v>
      </c>
      <c r="B923" s="133"/>
      <c r="C923" s="133"/>
      <c r="D923" s="133"/>
      <c r="E923" s="133"/>
      <c r="F923" s="133"/>
      <c r="G923" s="134"/>
      <c r="H923" s="380"/>
      <c r="I923" s="134"/>
      <c r="J923" s="381"/>
      <c r="K923" s="383" t="s">
        <v>3574</v>
      </c>
      <c r="L923" s="384" t="s">
        <v>2603</v>
      </c>
      <c r="M923" s="38"/>
      <c r="N923" s="38"/>
      <c r="O923" s="113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</row>
    <row r="924" spans="1:35" x14ac:dyDescent="0.2">
      <c r="A924" s="379" t="s">
        <v>813</v>
      </c>
      <c r="B924" s="133"/>
      <c r="C924" s="133"/>
      <c r="D924" s="133"/>
      <c r="E924" s="133"/>
      <c r="F924" s="133"/>
      <c r="G924" s="134"/>
      <c r="H924" s="380"/>
      <c r="I924" s="134"/>
      <c r="J924" s="381"/>
      <c r="K924" s="385" t="s">
        <v>3575</v>
      </c>
      <c r="L924" s="386" t="s">
        <v>2603</v>
      </c>
      <c r="M924" s="387"/>
      <c r="N924" s="387"/>
      <c r="O924" s="413" t="s">
        <v>3576</v>
      </c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</row>
    <row r="925" spans="1:35" ht="28.5" x14ac:dyDescent="0.2">
      <c r="A925" s="379" t="s">
        <v>813</v>
      </c>
      <c r="B925" s="133"/>
      <c r="C925" s="133"/>
      <c r="D925" s="133"/>
      <c r="E925" s="133"/>
      <c r="F925" s="133"/>
      <c r="G925" s="134"/>
      <c r="H925" s="380"/>
      <c r="I925" s="134"/>
      <c r="J925" s="381"/>
      <c r="K925" s="385" t="s">
        <v>3577</v>
      </c>
      <c r="L925" s="386" t="s">
        <v>2611</v>
      </c>
      <c r="M925" s="387">
        <v>50</v>
      </c>
      <c r="N925" s="38"/>
      <c r="O925" s="388" t="s">
        <v>2614</v>
      </c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</row>
    <row r="926" spans="1:35" ht="28.5" x14ac:dyDescent="0.2">
      <c r="A926" s="379" t="s">
        <v>813</v>
      </c>
      <c r="B926" s="133"/>
      <c r="C926" s="133"/>
      <c r="D926" s="133"/>
      <c r="E926" s="133"/>
      <c r="F926" s="133"/>
      <c r="G926" s="134"/>
      <c r="H926" s="380"/>
      <c r="I926" s="134"/>
      <c r="J926" s="381"/>
      <c r="K926" s="385" t="s">
        <v>3578</v>
      </c>
      <c r="L926" s="386" t="s">
        <v>2611</v>
      </c>
      <c r="M926" s="387">
        <v>50</v>
      </c>
      <c r="N926" s="38"/>
      <c r="O926" s="388" t="s">
        <v>2614</v>
      </c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</row>
    <row r="927" spans="1:35" ht="28.5" x14ac:dyDescent="0.2">
      <c r="A927" s="379" t="s">
        <v>813</v>
      </c>
      <c r="B927" s="133"/>
      <c r="C927" s="133"/>
      <c r="D927" s="133"/>
      <c r="E927" s="133"/>
      <c r="F927" s="133"/>
      <c r="G927" s="134"/>
      <c r="H927" s="380"/>
      <c r="I927" s="134"/>
      <c r="J927" s="381"/>
      <c r="K927" s="385" t="s">
        <v>3579</v>
      </c>
      <c r="L927" s="386" t="s">
        <v>2611</v>
      </c>
      <c r="M927" s="387">
        <v>50</v>
      </c>
      <c r="N927" s="38"/>
      <c r="O927" s="388" t="s">
        <v>2614</v>
      </c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</row>
    <row r="928" spans="1:35" x14ac:dyDescent="0.2">
      <c r="A928" s="379" t="s">
        <v>813</v>
      </c>
      <c r="B928" s="133"/>
      <c r="C928" s="133"/>
      <c r="D928" s="133"/>
      <c r="E928" s="133"/>
      <c r="F928" s="133"/>
      <c r="G928" s="134"/>
      <c r="H928" s="380"/>
      <c r="I928" s="134"/>
      <c r="J928" s="381"/>
      <c r="K928" s="383" t="s">
        <v>3580</v>
      </c>
      <c r="L928" s="384" t="s">
        <v>2603</v>
      </c>
      <c r="M928" s="38"/>
      <c r="N928" s="38"/>
      <c r="O928" s="113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</row>
    <row r="929" spans="1:69" x14ac:dyDescent="0.2">
      <c r="A929" s="379" t="s">
        <v>813</v>
      </c>
      <c r="B929" s="133"/>
      <c r="C929" s="133"/>
      <c r="D929" s="133"/>
      <c r="E929" s="133"/>
      <c r="F929" s="133"/>
      <c r="G929" s="134"/>
      <c r="H929" s="380"/>
      <c r="I929" s="134"/>
      <c r="J929" s="381"/>
      <c r="K929" s="385" t="s">
        <v>3581</v>
      </c>
      <c r="L929" s="386" t="s">
        <v>2603</v>
      </c>
      <c r="M929" s="387"/>
      <c r="N929" s="387"/>
      <c r="O929" s="413" t="s">
        <v>2622</v>
      </c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</row>
    <row r="930" spans="1:69" x14ac:dyDescent="0.2">
      <c r="A930" s="379" t="s">
        <v>813</v>
      </c>
      <c r="B930" s="133"/>
      <c r="C930" s="133"/>
      <c r="D930" s="133"/>
      <c r="E930" s="133"/>
      <c r="F930" s="133"/>
      <c r="G930" s="134"/>
      <c r="H930" s="380"/>
      <c r="I930" s="134"/>
      <c r="J930" s="381"/>
      <c r="K930" s="385" t="s">
        <v>3582</v>
      </c>
      <c r="L930" s="386" t="s">
        <v>2603</v>
      </c>
      <c r="M930" s="387"/>
      <c r="N930" s="387"/>
      <c r="O930" s="413" t="s">
        <v>2622</v>
      </c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</row>
    <row r="931" spans="1:69" x14ac:dyDescent="0.2">
      <c r="A931" s="379" t="s">
        <v>813</v>
      </c>
      <c r="B931" s="133"/>
      <c r="C931" s="133"/>
      <c r="D931" s="133"/>
      <c r="E931" s="133"/>
      <c r="F931" s="133"/>
      <c r="G931" s="134"/>
      <c r="H931" s="380"/>
      <c r="I931" s="134"/>
      <c r="J931" s="381"/>
      <c r="K931" s="383" t="s">
        <v>3583</v>
      </c>
      <c r="L931" s="384" t="s">
        <v>2611</v>
      </c>
      <c r="M931" s="38"/>
      <c r="N931" s="38"/>
      <c r="O931" s="113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  <c r="BF931" s="38"/>
      <c r="BG931" s="38"/>
      <c r="BH931" s="38"/>
      <c r="BI931" s="38"/>
      <c r="BJ931" s="38"/>
      <c r="BK931" s="38"/>
      <c r="BL931" s="38"/>
      <c r="BM931" s="38"/>
      <c r="BN931" s="38"/>
      <c r="BO931" s="38"/>
      <c r="BP931" s="38"/>
    </row>
    <row r="932" spans="1:69" ht="15" thickBot="1" x14ac:dyDescent="0.25">
      <c r="A932" s="389" t="s">
        <v>813</v>
      </c>
      <c r="B932" s="390"/>
      <c r="C932" s="390"/>
      <c r="D932" s="390"/>
      <c r="E932" s="390"/>
      <c r="F932" s="390"/>
      <c r="G932" s="391"/>
      <c r="H932" s="392"/>
      <c r="I932" s="391"/>
      <c r="J932" s="393"/>
      <c r="K932" s="414" t="s">
        <v>3584</v>
      </c>
      <c r="L932" s="415" t="s">
        <v>2698</v>
      </c>
      <c r="M932" s="68"/>
      <c r="N932" s="68"/>
      <c r="O932" s="145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  <c r="BF932" s="38"/>
      <c r="BG932" s="38"/>
      <c r="BH932" s="38"/>
      <c r="BI932" s="38"/>
      <c r="BJ932" s="38"/>
      <c r="BK932" s="38"/>
      <c r="BL932" s="38"/>
      <c r="BM932" s="38"/>
      <c r="BN932" s="38"/>
      <c r="BO932" s="38"/>
      <c r="BP932" s="38"/>
    </row>
    <row r="933" spans="1:69" s="92" customFormat="1" ht="15.75" thickTop="1" thickBot="1" x14ac:dyDescent="0.25">
      <c r="A933" s="363" t="s">
        <v>3585</v>
      </c>
      <c r="B933" s="364">
        <v>31</v>
      </c>
      <c r="C933" s="364">
        <v>11</v>
      </c>
      <c r="D933" s="364">
        <v>-2</v>
      </c>
      <c r="E933" s="364">
        <v>0</v>
      </c>
      <c r="F933" s="364">
        <f>D933+E933</f>
        <v>-2</v>
      </c>
      <c r="G933" s="365">
        <v>155</v>
      </c>
      <c r="H933" s="366">
        <v>1</v>
      </c>
      <c r="I933" s="365">
        <v>0</v>
      </c>
      <c r="J933" s="367">
        <v>1</v>
      </c>
      <c r="K933" s="368" t="s">
        <v>3586</v>
      </c>
      <c r="L933" s="369" t="s">
        <v>2603</v>
      </c>
      <c r="M933" s="370"/>
      <c r="N933" s="370"/>
      <c r="O933" s="371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  <c r="BG933" s="38"/>
      <c r="BH933" s="38"/>
      <c r="BI933" s="38"/>
      <c r="BJ933" s="38"/>
      <c r="BK933" s="38"/>
      <c r="BL933" s="38"/>
      <c r="BM933" s="38"/>
      <c r="BN933" s="38"/>
      <c r="BO933" s="38"/>
      <c r="BP933" s="38"/>
    </row>
    <row r="934" spans="1:69" s="92" customFormat="1" ht="15.75" thickTop="1" thickBot="1" x14ac:dyDescent="0.25">
      <c r="A934" s="363" t="s">
        <v>875</v>
      </c>
      <c r="B934" s="364">
        <v>31</v>
      </c>
      <c r="C934" s="364">
        <v>1</v>
      </c>
      <c r="D934" s="364">
        <v>0</v>
      </c>
      <c r="E934" s="364">
        <v>0</v>
      </c>
      <c r="F934" s="364">
        <f>D934+E934</f>
        <v>0</v>
      </c>
      <c r="G934" s="365">
        <v>863</v>
      </c>
      <c r="H934" s="366">
        <v>1</v>
      </c>
      <c r="I934" s="365">
        <v>0</v>
      </c>
      <c r="J934" s="367">
        <v>1</v>
      </c>
      <c r="K934" s="368" t="s">
        <v>3587</v>
      </c>
      <c r="L934" s="369" t="s">
        <v>2601</v>
      </c>
      <c r="M934" s="370"/>
      <c r="N934" s="370"/>
      <c r="O934" s="371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8"/>
      <c r="BE934" s="38"/>
      <c r="BF934" s="38"/>
      <c r="BG934" s="38"/>
      <c r="BH934" s="38"/>
      <c r="BI934" s="38"/>
      <c r="BJ934" s="38"/>
      <c r="BK934" s="38"/>
      <c r="BL934" s="38"/>
      <c r="BM934" s="38"/>
      <c r="BN934" s="38"/>
      <c r="BO934" s="38"/>
      <c r="BP934" s="38"/>
    </row>
    <row r="935" spans="1:69" s="2932" customFormat="1" ht="15" thickTop="1" x14ac:dyDescent="0.2">
      <c r="A935" s="398" t="s">
        <v>878</v>
      </c>
      <c r="B935" s="399">
        <v>151</v>
      </c>
      <c r="C935" s="399">
        <v>56</v>
      </c>
      <c r="D935" s="399">
        <v>-8</v>
      </c>
      <c r="E935" s="399">
        <v>0</v>
      </c>
      <c r="F935" s="399">
        <f>D935+E935</f>
        <v>-8</v>
      </c>
      <c r="G935" s="400">
        <v>417</v>
      </c>
      <c r="H935" s="401">
        <v>3</v>
      </c>
      <c r="I935" s="400">
        <v>1</v>
      </c>
      <c r="J935" s="402">
        <v>4</v>
      </c>
      <c r="K935" s="3080" t="s">
        <v>3588</v>
      </c>
      <c r="L935" s="3081" t="s">
        <v>2605</v>
      </c>
      <c r="M935" s="3049"/>
      <c r="N935" s="3049"/>
      <c r="O935" s="3050"/>
      <c r="P935" s="2961"/>
      <c r="Q935" s="2961"/>
      <c r="R935" s="2961"/>
      <c r="S935" s="2961"/>
      <c r="T935" s="2961"/>
      <c r="U935" s="2961"/>
      <c r="V935" s="2961"/>
      <c r="W935" s="2961"/>
      <c r="X935" s="2961"/>
      <c r="Y935" s="2961"/>
      <c r="Z935" s="2961"/>
      <c r="AA935" s="2961"/>
      <c r="AB935" s="2961"/>
      <c r="AC935" s="2961"/>
      <c r="AD935" s="2961"/>
      <c r="AE935" s="2961"/>
      <c r="AF935" s="2961"/>
      <c r="AG935" s="2961"/>
      <c r="AH935" s="2961"/>
      <c r="AI935" s="2961"/>
      <c r="AJ935" s="2961"/>
      <c r="AK935" s="2961"/>
      <c r="AL935" s="2961"/>
      <c r="AM935" s="2961"/>
      <c r="AN935" s="2961"/>
      <c r="AO935" s="2961"/>
      <c r="AP935" s="2961"/>
      <c r="AQ935" s="2961"/>
      <c r="AR935" s="2961"/>
      <c r="AS935" s="2961"/>
      <c r="AT935" s="2961"/>
      <c r="AU935" s="2961"/>
      <c r="AV935" s="2961"/>
      <c r="AW935" s="2961"/>
      <c r="AX935" s="2961"/>
      <c r="AY935" s="2961"/>
      <c r="AZ935" s="2961"/>
      <c r="BA935" s="2961"/>
      <c r="BB935" s="2961"/>
      <c r="BC935" s="2961"/>
      <c r="BD935" s="2961"/>
      <c r="BE935" s="2961"/>
      <c r="BF935" s="2961"/>
      <c r="BG935" s="2961"/>
      <c r="BH935" s="2961"/>
      <c r="BI935" s="2961"/>
      <c r="BJ935" s="2961"/>
      <c r="BK935" s="2961"/>
      <c r="BL935" s="2961"/>
      <c r="BM935" s="2961"/>
      <c r="BN935" s="2961"/>
      <c r="BO935" s="2961"/>
      <c r="BP935" s="2961"/>
    </row>
    <row r="936" spans="1:69" x14ac:dyDescent="0.2">
      <c r="A936" s="379" t="s">
        <v>878</v>
      </c>
      <c r="B936" s="133"/>
      <c r="C936" s="133"/>
      <c r="D936" s="133"/>
      <c r="E936" s="133"/>
      <c r="F936" s="133"/>
      <c r="G936" s="134"/>
      <c r="H936" s="380"/>
      <c r="I936" s="134"/>
      <c r="J936" s="381"/>
      <c r="K936" s="383" t="s">
        <v>3589</v>
      </c>
      <c r="L936" s="384" t="s">
        <v>2603</v>
      </c>
      <c r="M936" s="38"/>
      <c r="N936" s="38"/>
      <c r="O936" s="113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  <c r="BN936" s="38"/>
      <c r="BO936" s="38"/>
      <c r="BP936" s="38"/>
    </row>
    <row r="937" spans="1:69" x14ac:dyDescent="0.2">
      <c r="A937" s="379" t="s">
        <v>878</v>
      </c>
      <c r="B937" s="133"/>
      <c r="C937" s="133"/>
      <c r="D937" s="133"/>
      <c r="E937" s="133"/>
      <c r="F937" s="133"/>
      <c r="G937" s="134"/>
      <c r="H937" s="380"/>
      <c r="I937" s="134"/>
      <c r="J937" s="381"/>
      <c r="K937" s="383" t="s">
        <v>3590</v>
      </c>
      <c r="L937" s="384" t="s">
        <v>2605</v>
      </c>
      <c r="M937" s="38"/>
      <c r="N937" s="38"/>
      <c r="O937" s="113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  <c r="BN937" s="38"/>
      <c r="BO937" s="38"/>
      <c r="BP937" s="38"/>
    </row>
    <row r="938" spans="1:69" ht="15" thickBot="1" x14ac:dyDescent="0.25">
      <c r="A938" s="389" t="s">
        <v>878</v>
      </c>
      <c r="B938" s="390"/>
      <c r="C938" s="390"/>
      <c r="D938" s="390"/>
      <c r="E938" s="390"/>
      <c r="F938" s="390"/>
      <c r="G938" s="391"/>
      <c r="H938" s="392"/>
      <c r="I938" s="391"/>
      <c r="J938" s="393"/>
      <c r="K938" s="394" t="s">
        <v>3591</v>
      </c>
      <c r="L938" s="395" t="s">
        <v>2603</v>
      </c>
      <c r="M938" s="396"/>
      <c r="N938" s="68"/>
      <c r="O938" s="411" t="s">
        <v>2990</v>
      </c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  <c r="BF938" s="38"/>
      <c r="BG938" s="38"/>
      <c r="BH938" s="38"/>
      <c r="BI938" s="38"/>
      <c r="BJ938" s="38"/>
      <c r="BK938" s="38"/>
      <c r="BL938" s="38"/>
      <c r="BM938" s="38"/>
      <c r="BN938" s="38"/>
      <c r="BO938" s="38"/>
      <c r="BP938" s="38"/>
    </row>
    <row r="939" spans="1:69" s="92" customFormat="1" ht="15.75" thickTop="1" thickBot="1" x14ac:dyDescent="0.25">
      <c r="A939" s="363" t="s">
        <v>886</v>
      </c>
      <c r="B939" s="364">
        <v>2</v>
      </c>
      <c r="C939" s="364">
        <v>1</v>
      </c>
      <c r="D939" s="364">
        <v>0</v>
      </c>
      <c r="E939" s="364">
        <v>0</v>
      </c>
      <c r="F939" s="364">
        <f>D939+E939</f>
        <v>0</v>
      </c>
      <c r="G939" s="365">
        <v>11</v>
      </c>
      <c r="H939" s="366">
        <v>1</v>
      </c>
      <c r="I939" s="365">
        <v>0</v>
      </c>
      <c r="J939" s="367">
        <v>1</v>
      </c>
      <c r="K939" s="368" t="s">
        <v>3592</v>
      </c>
      <c r="L939" s="369" t="s">
        <v>2611</v>
      </c>
      <c r="M939" s="370"/>
      <c r="N939" s="370"/>
      <c r="O939" s="371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8"/>
      <c r="BE939" s="38"/>
      <c r="BF939" s="38"/>
      <c r="BG939" s="38"/>
      <c r="BH939" s="38"/>
      <c r="BI939" s="38"/>
      <c r="BJ939" s="38"/>
      <c r="BK939" s="38"/>
      <c r="BL939" s="38"/>
      <c r="BM939" s="38"/>
      <c r="BN939" s="38"/>
      <c r="BO939" s="38"/>
      <c r="BP939" s="38"/>
      <c r="BQ939" s="38"/>
    </row>
    <row r="940" spans="1:69" s="92" customFormat="1" ht="15.75" thickTop="1" thickBot="1" x14ac:dyDescent="0.25">
      <c r="A940" s="372" t="s">
        <v>890</v>
      </c>
      <c r="B940" s="373">
        <v>21</v>
      </c>
      <c r="C940" s="373">
        <v>8</v>
      </c>
      <c r="D940" s="373">
        <v>-2</v>
      </c>
      <c r="E940" s="373">
        <v>0</v>
      </c>
      <c r="F940" s="373">
        <f>D940+E940</f>
        <v>-2</v>
      </c>
      <c r="G940" s="374">
        <v>38</v>
      </c>
      <c r="H940" s="375">
        <v>1</v>
      </c>
      <c r="I940" s="374">
        <v>3</v>
      </c>
      <c r="J940" s="376">
        <v>4</v>
      </c>
      <c r="K940" s="410" t="s">
        <v>3593</v>
      </c>
      <c r="L940" s="378" t="s">
        <v>2603</v>
      </c>
      <c r="M940" s="103"/>
      <c r="N940" s="103"/>
      <c r="O940" s="144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  <c r="BN940" s="38"/>
      <c r="BO940" s="38"/>
      <c r="BP940" s="38"/>
      <c r="BQ940" s="38"/>
    </row>
    <row r="941" spans="1:69" s="67" customFormat="1" ht="15.75" thickTop="1" thickBot="1" x14ac:dyDescent="0.25">
      <c r="A941" s="379" t="s">
        <v>890</v>
      </c>
      <c r="B941" s="133"/>
      <c r="C941" s="133"/>
      <c r="D941" s="133"/>
      <c r="E941" s="133"/>
      <c r="F941" s="133"/>
      <c r="G941" s="134"/>
      <c r="H941" s="380"/>
      <c r="I941" s="134"/>
      <c r="J941" s="381"/>
      <c r="K941" s="385" t="s">
        <v>3594</v>
      </c>
      <c r="L941" s="386" t="s">
        <v>2611</v>
      </c>
      <c r="M941" s="387" t="s">
        <v>2654</v>
      </c>
      <c r="N941" s="387"/>
      <c r="O941" s="413" t="s">
        <v>2990</v>
      </c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8"/>
      <c r="BE941" s="38"/>
      <c r="BF941" s="38"/>
      <c r="BG941" s="38"/>
      <c r="BH941" s="38"/>
      <c r="BI941" s="38"/>
      <c r="BJ941" s="38"/>
      <c r="BK941" s="38"/>
      <c r="BL941" s="38"/>
      <c r="BM941" s="38"/>
      <c r="BN941" s="38"/>
      <c r="BO941" s="38"/>
      <c r="BP941" s="38"/>
      <c r="BQ941" s="38"/>
    </row>
    <row r="942" spans="1:69" s="67" customFormat="1" ht="30" thickTop="1" thickBot="1" x14ac:dyDescent="0.25">
      <c r="A942" s="389" t="s">
        <v>890</v>
      </c>
      <c r="B942" s="390"/>
      <c r="C942" s="390"/>
      <c r="D942" s="390"/>
      <c r="E942" s="390"/>
      <c r="F942" s="390"/>
      <c r="G942" s="391"/>
      <c r="H942" s="392"/>
      <c r="I942" s="391"/>
      <c r="J942" s="393"/>
      <c r="K942" s="394" t="s">
        <v>3595</v>
      </c>
      <c r="L942" s="395" t="s">
        <v>2611</v>
      </c>
      <c r="M942" s="396">
        <v>50</v>
      </c>
      <c r="N942" s="68"/>
      <c r="O942" s="397" t="s">
        <v>2614</v>
      </c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8"/>
      <c r="BE942" s="38"/>
      <c r="BF942" s="38"/>
      <c r="BG942" s="38"/>
      <c r="BH942" s="38"/>
      <c r="BI942" s="38"/>
      <c r="BJ942" s="38"/>
      <c r="BK942" s="38"/>
      <c r="BL942" s="38"/>
      <c r="BM942" s="38"/>
      <c r="BN942" s="38"/>
      <c r="BO942" s="38"/>
      <c r="BP942" s="38"/>
      <c r="BQ942" s="38"/>
    </row>
    <row r="943" spans="1:69" s="2932" customFormat="1" ht="15" thickTop="1" x14ac:dyDescent="0.2">
      <c r="A943" s="398" t="s">
        <v>898</v>
      </c>
      <c r="B943" s="399">
        <v>370</v>
      </c>
      <c r="C943" s="399">
        <v>53</v>
      </c>
      <c r="D943" s="399">
        <v>-26</v>
      </c>
      <c r="E943" s="399">
        <v>-1</v>
      </c>
      <c r="F943" s="399">
        <f>D943+E943</f>
        <v>-27</v>
      </c>
      <c r="G943" s="400">
        <v>1180</v>
      </c>
      <c r="H943" s="401">
        <v>5</v>
      </c>
      <c r="I943" s="400">
        <v>4</v>
      </c>
      <c r="J943" s="402">
        <v>9</v>
      </c>
      <c r="K943" s="3080" t="s">
        <v>3596</v>
      </c>
      <c r="L943" s="3081" t="s">
        <v>2605</v>
      </c>
      <c r="M943" s="3049"/>
      <c r="N943" s="3049"/>
      <c r="O943" s="3050"/>
      <c r="P943" s="2961"/>
      <c r="Q943" s="2961"/>
      <c r="R943" s="2961"/>
      <c r="S943" s="2961"/>
      <c r="T943" s="2961"/>
      <c r="U943" s="2961"/>
      <c r="V943" s="2961"/>
      <c r="W943" s="2961"/>
      <c r="X943" s="2961"/>
      <c r="Y943" s="2961"/>
      <c r="Z943" s="2961"/>
      <c r="AA943" s="2961"/>
      <c r="AB943" s="2961"/>
      <c r="AC943" s="2961"/>
      <c r="AD943" s="2961"/>
      <c r="AE943" s="2961"/>
      <c r="AF943" s="2961"/>
      <c r="AG943" s="2961"/>
      <c r="AH943" s="2961"/>
      <c r="AI943" s="2961"/>
      <c r="AJ943" s="2961"/>
      <c r="AK943" s="2961"/>
      <c r="AL943" s="2961"/>
      <c r="AM943" s="2961"/>
      <c r="AN943" s="2961"/>
      <c r="AO943" s="2961"/>
      <c r="AP943" s="2961"/>
      <c r="AQ943" s="2961"/>
      <c r="AR943" s="2961"/>
      <c r="AS943" s="2961"/>
      <c r="AT943" s="2961"/>
      <c r="AU943" s="2961"/>
      <c r="AV943" s="2961"/>
      <c r="AW943" s="2961"/>
      <c r="AX943" s="2961"/>
      <c r="AY943" s="2961"/>
      <c r="AZ943" s="2961"/>
      <c r="BA943" s="2961"/>
      <c r="BB943" s="2961"/>
      <c r="BC943" s="2961"/>
      <c r="BD943" s="2961"/>
      <c r="BE943" s="2961"/>
      <c r="BF943" s="2961"/>
      <c r="BG943" s="2961"/>
      <c r="BH943" s="2961"/>
      <c r="BI943" s="2961"/>
      <c r="BJ943" s="2961"/>
      <c r="BK943" s="2961"/>
      <c r="BL943" s="2961"/>
      <c r="BM943" s="2961"/>
      <c r="BN943" s="2961"/>
      <c r="BO943" s="2961"/>
      <c r="BP943" s="2961"/>
      <c r="BQ943" s="2961"/>
    </row>
    <row r="944" spans="1:69" x14ac:dyDescent="0.2">
      <c r="A944" s="379" t="s">
        <v>3597</v>
      </c>
      <c r="B944" s="133"/>
      <c r="C944" s="133"/>
      <c r="D944" s="133"/>
      <c r="E944" s="133"/>
      <c r="F944" s="133"/>
      <c r="G944" s="134"/>
      <c r="H944" s="380"/>
      <c r="I944" s="134"/>
      <c r="J944" s="381"/>
      <c r="K944" s="383" t="s">
        <v>3598</v>
      </c>
      <c r="L944" s="384" t="s">
        <v>2605</v>
      </c>
      <c r="M944" s="38"/>
      <c r="N944" s="38"/>
      <c r="O944" s="113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8"/>
      <c r="BE944" s="38"/>
      <c r="BF944" s="38"/>
      <c r="BG944" s="38"/>
      <c r="BH944" s="38"/>
      <c r="BI944" s="38"/>
      <c r="BJ944" s="38"/>
      <c r="BK944" s="38"/>
      <c r="BL944" s="38"/>
      <c r="BM944" s="38"/>
      <c r="BN944" s="38"/>
      <c r="BO944" s="38"/>
      <c r="BP944" s="38"/>
      <c r="BQ944" s="38"/>
    </row>
    <row r="945" spans="1:69" x14ac:dyDescent="0.2">
      <c r="A945" s="379" t="s">
        <v>3597</v>
      </c>
      <c r="B945" s="133"/>
      <c r="C945" s="133"/>
      <c r="D945" s="133"/>
      <c r="E945" s="133"/>
      <c r="F945" s="133"/>
      <c r="G945" s="134"/>
      <c r="H945" s="380"/>
      <c r="I945" s="134"/>
      <c r="J945" s="381"/>
      <c r="K945" s="385" t="s">
        <v>3599</v>
      </c>
      <c r="L945" s="386" t="s">
        <v>2601</v>
      </c>
      <c r="M945" s="387">
        <v>36.4</v>
      </c>
      <c r="N945" s="38"/>
      <c r="O945" s="113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8"/>
      <c r="BE945" s="38"/>
      <c r="BF945" s="38"/>
      <c r="BG945" s="38"/>
      <c r="BH945" s="38"/>
      <c r="BI945" s="38"/>
      <c r="BJ945" s="38"/>
      <c r="BK945" s="38"/>
      <c r="BL945" s="38"/>
      <c r="BM945" s="38"/>
      <c r="BN945" s="38"/>
      <c r="BO945" s="38"/>
      <c r="BP945" s="38"/>
      <c r="BQ945" s="38"/>
    </row>
    <row r="946" spans="1:69" x14ac:dyDescent="0.2">
      <c r="A946" s="379" t="s">
        <v>3597</v>
      </c>
      <c r="B946" s="133"/>
      <c r="C946" s="133"/>
      <c r="D946" s="133"/>
      <c r="E946" s="133"/>
      <c r="F946" s="133"/>
      <c r="G946" s="134"/>
      <c r="H946" s="380"/>
      <c r="I946" s="134"/>
      <c r="J946" s="381"/>
      <c r="K946" s="383" t="s">
        <v>3600</v>
      </c>
      <c r="L946" s="384" t="s">
        <v>2605</v>
      </c>
      <c r="M946" s="38"/>
      <c r="N946" s="38"/>
      <c r="O946" s="113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8"/>
      <c r="BE946" s="38"/>
      <c r="BF946" s="38"/>
      <c r="BG946" s="38"/>
      <c r="BH946" s="38"/>
      <c r="BI946" s="38"/>
      <c r="BJ946" s="38"/>
      <c r="BK946" s="38"/>
      <c r="BL946" s="38"/>
      <c r="BM946" s="38"/>
      <c r="BN946" s="38"/>
      <c r="BO946" s="38"/>
      <c r="BP946" s="38"/>
      <c r="BQ946" s="38"/>
    </row>
    <row r="947" spans="1:69" ht="28.5" x14ac:dyDescent="0.2">
      <c r="A947" s="379" t="s">
        <v>3597</v>
      </c>
      <c r="B947" s="133"/>
      <c r="C947" s="133"/>
      <c r="D947" s="133"/>
      <c r="E947" s="133"/>
      <c r="F947" s="133"/>
      <c r="G947" s="134"/>
      <c r="H947" s="380"/>
      <c r="I947" s="134"/>
      <c r="J947" s="381"/>
      <c r="K947" s="385" t="s">
        <v>3601</v>
      </c>
      <c r="L947" s="386" t="s">
        <v>2611</v>
      </c>
      <c r="M947" s="387">
        <v>50</v>
      </c>
      <c r="N947" s="38"/>
      <c r="O947" s="388" t="s">
        <v>2614</v>
      </c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8"/>
      <c r="BE947" s="38"/>
      <c r="BF947" s="38"/>
      <c r="BG947" s="38"/>
      <c r="BH947" s="38"/>
      <c r="BI947" s="38"/>
      <c r="BJ947" s="38"/>
      <c r="BK947" s="38"/>
      <c r="BL947" s="38"/>
      <c r="BM947" s="38"/>
      <c r="BN947" s="38"/>
      <c r="BO947" s="38"/>
      <c r="BP947" s="38"/>
      <c r="BQ947" s="38"/>
    </row>
    <row r="948" spans="1:69" x14ac:dyDescent="0.2">
      <c r="A948" s="379" t="s">
        <v>3597</v>
      </c>
      <c r="B948" s="133"/>
      <c r="C948" s="133"/>
      <c r="D948" s="133"/>
      <c r="E948" s="133"/>
      <c r="F948" s="133"/>
      <c r="G948" s="134"/>
      <c r="H948" s="380"/>
      <c r="I948" s="134"/>
      <c r="J948" s="381"/>
      <c r="K948" s="383" t="s">
        <v>5023</v>
      </c>
      <c r="L948" s="384" t="s">
        <v>2605</v>
      </c>
      <c r="M948" s="38"/>
      <c r="N948" s="38"/>
      <c r="O948" s="113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8"/>
      <c r="BE948" s="38"/>
      <c r="BF948" s="38"/>
      <c r="BG948" s="38"/>
      <c r="BH948" s="38"/>
      <c r="BI948" s="38"/>
      <c r="BJ948" s="38"/>
      <c r="BK948" s="38"/>
      <c r="BL948" s="38"/>
      <c r="BM948" s="38"/>
      <c r="BN948" s="38"/>
      <c r="BO948" s="38"/>
      <c r="BP948" s="38"/>
      <c r="BQ948" s="38"/>
    </row>
    <row r="949" spans="1:69" x14ac:dyDescent="0.2">
      <c r="A949" s="379" t="s">
        <v>3597</v>
      </c>
      <c r="B949" s="133"/>
      <c r="C949" s="133"/>
      <c r="D949" s="133"/>
      <c r="E949" s="133"/>
      <c r="F949" s="133"/>
      <c r="G949" s="134"/>
      <c r="H949" s="380"/>
      <c r="I949" s="134"/>
      <c r="J949" s="381"/>
      <c r="K949" s="385" t="s">
        <v>3602</v>
      </c>
      <c r="L949" s="386" t="s">
        <v>2603</v>
      </c>
      <c r="M949" s="387"/>
      <c r="N949" s="387"/>
      <c r="O949" s="413" t="s">
        <v>2616</v>
      </c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  <c r="BG949" s="38"/>
      <c r="BH949" s="38"/>
      <c r="BI949" s="38"/>
      <c r="BJ949" s="38"/>
      <c r="BK949" s="38"/>
      <c r="BL949" s="38"/>
      <c r="BM949" s="38"/>
      <c r="BN949" s="38"/>
      <c r="BO949" s="38"/>
      <c r="BP949" s="38"/>
      <c r="BQ949" s="38"/>
    </row>
    <row r="950" spans="1:69" x14ac:dyDescent="0.2">
      <c r="A950" s="379" t="s">
        <v>3597</v>
      </c>
      <c r="B950" s="133"/>
      <c r="C950" s="133"/>
      <c r="D950" s="133"/>
      <c r="E950" s="133"/>
      <c r="F950" s="133"/>
      <c r="G950" s="134"/>
      <c r="H950" s="380"/>
      <c r="I950" s="134"/>
      <c r="J950" s="381"/>
      <c r="K950" s="385" t="s">
        <v>3603</v>
      </c>
      <c r="L950" s="386" t="s">
        <v>2603</v>
      </c>
      <c r="M950" s="387"/>
      <c r="N950" s="387"/>
      <c r="O950" s="413" t="s">
        <v>2616</v>
      </c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38"/>
      <c r="AZ950" s="38"/>
      <c r="BA950" s="38"/>
      <c r="BB950" s="38"/>
      <c r="BC950" s="38"/>
      <c r="BD950" s="38"/>
      <c r="BE950" s="38"/>
      <c r="BF950" s="38"/>
      <c r="BG950" s="38"/>
      <c r="BH950" s="38"/>
      <c r="BI950" s="38"/>
      <c r="BJ950" s="38"/>
      <c r="BK950" s="38"/>
      <c r="BL950" s="38"/>
      <c r="BM950" s="38"/>
      <c r="BN950" s="38"/>
      <c r="BO950" s="38"/>
      <c r="BP950" s="38"/>
      <c r="BQ950" s="38"/>
    </row>
    <row r="951" spans="1:69" ht="15" thickBot="1" x14ac:dyDescent="0.25">
      <c r="A951" s="389" t="s">
        <v>3597</v>
      </c>
      <c r="B951" s="390"/>
      <c r="C951" s="390"/>
      <c r="D951" s="390"/>
      <c r="E951" s="390"/>
      <c r="F951" s="390"/>
      <c r="G951" s="391"/>
      <c r="H951" s="392"/>
      <c r="I951" s="391"/>
      <c r="J951" s="393"/>
      <c r="K951" s="414" t="s">
        <v>3604</v>
      </c>
      <c r="L951" s="415" t="s">
        <v>2611</v>
      </c>
      <c r="M951" s="68"/>
      <c r="N951" s="68"/>
      <c r="O951" s="145" t="s">
        <v>3605</v>
      </c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  <c r="BM951" s="38"/>
      <c r="BN951" s="38"/>
      <c r="BO951" s="38"/>
      <c r="BP951" s="38"/>
      <c r="BQ951" s="38"/>
    </row>
    <row r="952" spans="1:69" s="67" customFormat="1" ht="15" thickTop="1" x14ac:dyDescent="0.2">
      <c r="A952" s="372" t="s">
        <v>906</v>
      </c>
      <c r="B952" s="373">
        <v>33</v>
      </c>
      <c r="C952" s="373">
        <v>11</v>
      </c>
      <c r="D952" s="373">
        <v>-1</v>
      </c>
      <c r="E952" s="373">
        <v>-1</v>
      </c>
      <c r="F952" s="373">
        <f>D952+E952</f>
        <v>-2</v>
      </c>
      <c r="G952" s="374">
        <v>106</v>
      </c>
      <c r="H952" s="375">
        <v>2</v>
      </c>
      <c r="I952" s="374">
        <v>0</v>
      </c>
      <c r="J952" s="376">
        <v>2</v>
      </c>
      <c r="K952" s="410" t="s">
        <v>3606</v>
      </c>
      <c r="L952" s="378" t="s">
        <v>2603</v>
      </c>
      <c r="M952" s="103"/>
      <c r="N952" s="103"/>
      <c r="O952" s="144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</row>
    <row r="953" spans="1:69" ht="17.25" customHeight="1" thickBot="1" x14ac:dyDescent="0.25">
      <c r="A953" s="389" t="s">
        <v>906</v>
      </c>
      <c r="B953" s="390"/>
      <c r="C953" s="390"/>
      <c r="D953" s="390"/>
      <c r="E953" s="390"/>
      <c r="F953" s="390"/>
      <c r="G953" s="391"/>
      <c r="H953" s="392"/>
      <c r="I953" s="391"/>
      <c r="J953" s="393"/>
      <c r="K953" s="414" t="s">
        <v>3607</v>
      </c>
      <c r="L953" s="415" t="s">
        <v>2603</v>
      </c>
      <c r="M953" s="68"/>
      <c r="N953" s="68"/>
      <c r="O953" s="145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  <c r="BF953" s="38"/>
      <c r="BG953" s="38"/>
      <c r="BH953" s="38"/>
      <c r="BI953" s="38"/>
      <c r="BJ953" s="38"/>
      <c r="BK953" s="38"/>
      <c r="BL953" s="38"/>
      <c r="BM953" s="38"/>
      <c r="BN953" s="38"/>
      <c r="BO953" s="38"/>
      <c r="BP953" s="38"/>
      <c r="BQ953" s="38"/>
    </row>
    <row r="954" spans="1:69" s="370" customFormat="1" ht="17.25" customHeight="1" thickBot="1" x14ac:dyDescent="0.25">
      <c r="A954" s="363" t="s">
        <v>913</v>
      </c>
      <c r="B954" s="610"/>
      <c r="C954" s="610"/>
      <c r="D954" s="610"/>
      <c r="E954" s="610"/>
      <c r="F954" s="610"/>
      <c r="G954" s="611"/>
      <c r="H954" s="366">
        <v>0</v>
      </c>
      <c r="I954" s="365">
        <v>1</v>
      </c>
      <c r="J954" s="367">
        <v>1</v>
      </c>
      <c r="K954" s="406" t="s">
        <v>3608</v>
      </c>
      <c r="L954" s="407" t="s">
        <v>2611</v>
      </c>
      <c r="M954" s="408">
        <v>36.4</v>
      </c>
      <c r="O954" s="371" t="s">
        <v>5049</v>
      </c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</row>
    <row r="955" spans="1:69" s="69" customFormat="1" ht="15" thickBot="1" x14ac:dyDescent="0.25">
      <c r="A955" s="389" t="s">
        <v>928</v>
      </c>
      <c r="B955" s="390">
        <v>125</v>
      </c>
      <c r="C955" s="390">
        <v>4</v>
      </c>
      <c r="D955" s="390">
        <v>-1</v>
      </c>
      <c r="E955" s="390">
        <v>-3</v>
      </c>
      <c r="F955" s="390">
        <f>D955+E955</f>
        <v>-4</v>
      </c>
      <c r="G955" s="391">
        <v>2450</v>
      </c>
      <c r="H955" s="392">
        <v>1</v>
      </c>
      <c r="I955" s="391">
        <v>0</v>
      </c>
      <c r="J955" s="393">
        <v>1</v>
      </c>
      <c r="K955" s="368" t="s">
        <v>3609</v>
      </c>
      <c r="L955" s="369" t="s">
        <v>2601</v>
      </c>
      <c r="M955" s="68"/>
      <c r="N955" s="68"/>
      <c r="O955" s="145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8"/>
      <c r="BE955" s="38"/>
      <c r="BF955" s="38"/>
      <c r="BG955" s="38"/>
      <c r="BH955" s="38"/>
      <c r="BI955" s="38"/>
      <c r="BJ955" s="38"/>
      <c r="BK955" s="38"/>
      <c r="BL955" s="38"/>
      <c r="BM955" s="38"/>
      <c r="BN955" s="38"/>
      <c r="BO955" s="38"/>
      <c r="BP955" s="38"/>
      <c r="BQ955" s="38"/>
    </row>
    <row r="956" spans="1:69" s="2967" customFormat="1" ht="15.75" thickTop="1" thickBot="1" x14ac:dyDescent="0.25">
      <c r="A956" s="416" t="s">
        <v>3610</v>
      </c>
      <c r="B956" s="3075">
        <v>1</v>
      </c>
      <c r="C956" s="3075">
        <v>0</v>
      </c>
      <c r="D956" s="3075">
        <v>0</v>
      </c>
      <c r="E956" s="3075">
        <v>0</v>
      </c>
      <c r="F956" s="3075">
        <f>D956+E956</f>
        <v>0</v>
      </c>
      <c r="G956" s="417">
        <v>22</v>
      </c>
      <c r="H956" s="418">
        <v>1</v>
      </c>
      <c r="I956" s="417">
        <v>0</v>
      </c>
      <c r="J956" s="419">
        <v>1</v>
      </c>
      <c r="K956" s="3076" t="s">
        <v>3611</v>
      </c>
      <c r="L956" s="3077" t="s">
        <v>2611</v>
      </c>
      <c r="M956" s="3078"/>
      <c r="N956" s="3078"/>
      <c r="O956" s="3079"/>
      <c r="P956" s="2961"/>
      <c r="Q956" s="2961"/>
      <c r="R956" s="2961"/>
      <c r="S956" s="2961"/>
      <c r="T956" s="2961"/>
      <c r="U956" s="2961"/>
      <c r="V956" s="2961"/>
      <c r="W956" s="2961"/>
      <c r="X956" s="2961"/>
      <c r="Y956" s="2961"/>
      <c r="Z956" s="2961"/>
      <c r="AA956" s="2961"/>
      <c r="AB956" s="2961"/>
      <c r="AC956" s="2961"/>
      <c r="AD956" s="2961"/>
      <c r="AE956" s="2961"/>
      <c r="AF956" s="2961"/>
      <c r="AG956" s="2961"/>
      <c r="AH956" s="2961"/>
      <c r="AI956" s="2961"/>
      <c r="AJ956" s="2961"/>
      <c r="AK956" s="2961"/>
      <c r="AL956" s="2961"/>
      <c r="AM956" s="2961"/>
      <c r="AN956" s="2961"/>
      <c r="AO956" s="2961"/>
      <c r="AP956" s="2961"/>
      <c r="AQ956" s="2961"/>
      <c r="AR956" s="2961"/>
      <c r="AS956" s="2961"/>
      <c r="AT956" s="2961"/>
      <c r="AU956" s="2961"/>
      <c r="AV956" s="2961"/>
      <c r="AW956" s="2961"/>
      <c r="AX956" s="2961"/>
      <c r="AY956" s="2961"/>
      <c r="AZ956" s="2961"/>
      <c r="BA956" s="2961"/>
      <c r="BB956" s="2961"/>
      <c r="BC956" s="2961"/>
      <c r="BD956" s="2961"/>
      <c r="BE956" s="2961"/>
      <c r="BF956" s="2961"/>
      <c r="BG956" s="2961"/>
      <c r="BH956" s="2961"/>
      <c r="BI956" s="2961"/>
      <c r="BJ956" s="2961"/>
      <c r="BK956" s="2961"/>
      <c r="BL956" s="2961"/>
      <c r="BM956" s="2961"/>
      <c r="BN956" s="2961"/>
      <c r="BO956" s="2961"/>
      <c r="BP956" s="2961"/>
      <c r="BQ956" s="2961"/>
    </row>
    <row r="957" spans="1:69" s="92" customFormat="1" ht="15.75" thickTop="1" thickBot="1" x14ac:dyDescent="0.25">
      <c r="A957" s="363" t="s">
        <v>930</v>
      </c>
      <c r="B957" s="364">
        <v>0</v>
      </c>
      <c r="C957" s="364">
        <v>-3</v>
      </c>
      <c r="D957" s="364">
        <v>0</v>
      </c>
      <c r="E957" s="364">
        <v>0</v>
      </c>
      <c r="F957" s="364">
        <f>D957+E957</f>
        <v>0</v>
      </c>
      <c r="G957" s="365">
        <v>0</v>
      </c>
      <c r="H957" s="366">
        <v>1</v>
      </c>
      <c r="I957" s="365">
        <v>0</v>
      </c>
      <c r="J957" s="367">
        <v>1</v>
      </c>
      <c r="K957" s="477" t="s">
        <v>3612</v>
      </c>
      <c r="L957" s="478" t="s">
        <v>2603</v>
      </c>
      <c r="M957" s="370"/>
      <c r="N957" s="370"/>
      <c r="O957" s="371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  <c r="BE957" s="38"/>
      <c r="BF957" s="38"/>
      <c r="BG957" s="38"/>
      <c r="BH957" s="38"/>
      <c r="BI957" s="38"/>
      <c r="BJ957" s="38"/>
      <c r="BK957" s="38"/>
      <c r="BL957" s="38"/>
      <c r="BM957" s="38"/>
      <c r="BN957" s="38"/>
      <c r="BO957" s="38"/>
      <c r="BP957" s="38"/>
      <c r="BQ957" s="38"/>
    </row>
    <row r="958" spans="1:69" x14ac:dyDescent="0.2">
      <c r="A958" s="140"/>
      <c r="B958" s="133"/>
      <c r="C958" s="133"/>
      <c r="D958" s="133"/>
      <c r="E958" s="133"/>
      <c r="F958" s="133"/>
      <c r="G958" s="134"/>
      <c r="H958" s="134"/>
      <c r="I958" s="134"/>
      <c r="J958" s="134"/>
      <c r="K958" s="178"/>
      <c r="L958" s="17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8"/>
      <c r="BE958" s="38"/>
      <c r="BF958" s="38"/>
      <c r="BG958" s="38"/>
      <c r="BH958" s="38"/>
      <c r="BI958" s="38"/>
      <c r="BJ958" s="38"/>
      <c r="BK958" s="38"/>
      <c r="BL958" s="38"/>
      <c r="BM958" s="38"/>
      <c r="BN958" s="38"/>
      <c r="BO958" s="38"/>
      <c r="BP958" s="38"/>
      <c r="BQ958" s="38"/>
    </row>
    <row r="959" spans="1:69" s="38" customFormat="1" x14ac:dyDescent="0.2">
      <c r="A959" s="140"/>
      <c r="B959" s="133"/>
      <c r="C959" s="133"/>
      <c r="D959" s="133"/>
      <c r="E959" s="133"/>
      <c r="F959" s="133"/>
      <c r="G959" s="134"/>
      <c r="H959" s="134"/>
      <c r="I959" s="134"/>
      <c r="J959" s="134"/>
      <c r="K959" s="178"/>
      <c r="L959" s="178"/>
    </row>
    <row r="960" spans="1:69" s="38" customFormat="1" x14ac:dyDescent="0.2">
      <c r="A960" s="140"/>
      <c r="B960" s="133"/>
      <c r="C960" s="133"/>
      <c r="D960" s="133"/>
      <c r="E960" s="133"/>
      <c r="F960" s="133"/>
      <c r="G960" s="134"/>
      <c r="H960" s="134"/>
      <c r="I960" s="134"/>
      <c r="J960" s="134"/>
      <c r="K960" s="178"/>
      <c r="L960" s="178"/>
    </row>
    <row r="961" spans="1:35" s="38" customFormat="1" x14ac:dyDescent="0.2">
      <c r="A961" s="140"/>
      <c r="B961" s="133"/>
      <c r="C961" s="133"/>
      <c r="D961" s="133"/>
      <c r="E961" s="133"/>
      <c r="F961" s="612"/>
      <c r="G961" s="134"/>
      <c r="H961" s="134"/>
      <c r="I961" s="134"/>
      <c r="J961" s="134"/>
      <c r="K961" s="178"/>
      <c r="L961" s="178"/>
    </row>
    <row r="962" spans="1:35" s="38" customFormat="1" ht="75.75" customHeight="1" x14ac:dyDescent="0.2">
      <c r="A962" s="630" t="s">
        <v>3613</v>
      </c>
      <c r="B962" s="479" t="s">
        <v>5117</v>
      </c>
      <c r="C962" s="480" t="s">
        <v>5118</v>
      </c>
      <c r="D962" s="479" t="s">
        <v>5119</v>
      </c>
      <c r="E962" s="480" t="s">
        <v>5120</v>
      </c>
      <c r="F962" s="479" t="s">
        <v>5121</v>
      </c>
      <c r="G962" s="481" t="s">
        <v>5100</v>
      </c>
      <c r="H962" s="482" t="s">
        <v>3614</v>
      </c>
      <c r="I962" s="482" t="s">
        <v>3615</v>
      </c>
      <c r="J962" s="482" t="s">
        <v>13</v>
      </c>
      <c r="K962" s="178"/>
      <c r="L962" s="178"/>
    </row>
    <row r="963" spans="1:35" ht="33" customHeight="1" x14ac:dyDescent="0.2">
      <c r="A963" s="483" t="s">
        <v>3616</v>
      </c>
      <c r="B963" s="479">
        <f t="shared" ref="B963:H963" si="0">SUM(B9:B957)</f>
        <v>15853</v>
      </c>
      <c r="C963" s="484">
        <f t="shared" si="0"/>
        <v>2605</v>
      </c>
      <c r="D963" s="479">
        <f t="shared" si="0"/>
        <v>133</v>
      </c>
      <c r="E963" s="484">
        <f t="shared" si="0"/>
        <v>-602</v>
      </c>
      <c r="F963" s="479">
        <f t="shared" si="0"/>
        <v>-469</v>
      </c>
      <c r="G963" s="484">
        <f t="shared" si="0"/>
        <v>72567</v>
      </c>
      <c r="H963" s="479">
        <f t="shared" si="0"/>
        <v>669</v>
      </c>
      <c r="I963" s="479">
        <f>SUM(I9:I957)</f>
        <v>281</v>
      </c>
      <c r="J963" s="479">
        <f>SUM(J9:J957)</f>
        <v>950</v>
      </c>
      <c r="K963" s="178"/>
      <c r="L963" s="32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</row>
    <row r="964" spans="1:35" ht="29.25" customHeight="1" x14ac:dyDescent="0.2">
      <c r="A964" s="483" t="s">
        <v>363</v>
      </c>
      <c r="B964" s="479">
        <f t="shared" ref="B964:H964" si="1">B106</f>
        <v>7587</v>
      </c>
      <c r="C964" s="484">
        <f t="shared" si="1"/>
        <v>154</v>
      </c>
      <c r="D964" s="479">
        <f t="shared" si="1"/>
        <v>454</v>
      </c>
      <c r="E964" s="484">
        <f t="shared" si="1"/>
        <v>-253</v>
      </c>
      <c r="F964" s="479">
        <f t="shared" si="1"/>
        <v>201</v>
      </c>
      <c r="G964" s="485">
        <f t="shared" si="1"/>
        <v>38053</v>
      </c>
      <c r="H964" s="479">
        <f t="shared" si="1"/>
        <v>422</v>
      </c>
      <c r="I964" s="479">
        <f>I106</f>
        <v>200</v>
      </c>
      <c r="J964" s="479">
        <f>J106</f>
        <v>622</v>
      </c>
      <c r="K964" s="178"/>
      <c r="L964" s="32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</row>
    <row r="965" spans="1:35" ht="26.25" customHeight="1" x14ac:dyDescent="0.2">
      <c r="A965" s="483" t="s">
        <v>4211</v>
      </c>
      <c r="B965" s="479">
        <f t="shared" ref="B965:H965" si="2">B963-B964</f>
        <v>8266</v>
      </c>
      <c r="C965" s="484">
        <f t="shared" si="2"/>
        <v>2451</v>
      </c>
      <c r="D965" s="479">
        <f t="shared" si="2"/>
        <v>-321</v>
      </c>
      <c r="E965" s="484">
        <f t="shared" si="2"/>
        <v>-349</v>
      </c>
      <c r="F965" s="479">
        <f t="shared" si="2"/>
        <v>-670</v>
      </c>
      <c r="G965" s="486">
        <f t="shared" si="2"/>
        <v>34514</v>
      </c>
      <c r="H965" s="479">
        <f t="shared" si="2"/>
        <v>247</v>
      </c>
      <c r="I965" s="479">
        <f>SUM(I963-I964)</f>
        <v>81</v>
      </c>
      <c r="J965" s="479">
        <f>SUM(J963-J964)</f>
        <v>328</v>
      </c>
      <c r="K965" s="178"/>
      <c r="L965" s="32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</row>
    <row r="966" spans="1:35" ht="29.25" customHeight="1" x14ac:dyDescent="0.2">
      <c r="A966" s="483" t="s">
        <v>4803</v>
      </c>
      <c r="B966" s="479">
        <f t="shared" ref="B966:H966" si="3">B24+B25+B44+B65+B735+B737+B746+B752+B813+B856+B857+B861+B935+B943+B956</f>
        <v>1778</v>
      </c>
      <c r="C966" s="484">
        <f t="shared" si="3"/>
        <v>701</v>
      </c>
      <c r="D966" s="479">
        <f t="shared" si="3"/>
        <v>-111</v>
      </c>
      <c r="E966" s="484">
        <f t="shared" si="3"/>
        <v>-3</v>
      </c>
      <c r="F966" s="479">
        <f t="shared" si="3"/>
        <v>-114</v>
      </c>
      <c r="G966" s="485">
        <f t="shared" si="3"/>
        <v>4824</v>
      </c>
      <c r="H966" s="482">
        <f t="shared" si="3"/>
        <v>136</v>
      </c>
      <c r="I966" s="482">
        <f>I19+I24+I25+I44+I49+I65+I735+I737+I746+I752+I813+I856+I857+I861+I935+I943+I956</f>
        <v>23</v>
      </c>
      <c r="J966" s="482">
        <f>SUM(H966+I966)</f>
        <v>159</v>
      </c>
      <c r="K966" s="178"/>
      <c r="L966" s="32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</row>
    <row r="967" spans="1:35" ht="28.5" hidden="1" customHeight="1" x14ac:dyDescent="0.2">
      <c r="A967" s="329" t="s">
        <v>944</v>
      </c>
      <c r="B967" s="479">
        <f t="shared" ref="B967:J967" si="4">B966+B918</f>
        <v>2429</v>
      </c>
      <c r="C967" s="484">
        <f t="shared" si="4"/>
        <v>992</v>
      </c>
      <c r="D967" s="479">
        <f t="shared" si="4"/>
        <v>-162</v>
      </c>
      <c r="E967" s="484">
        <f t="shared" si="4"/>
        <v>-34</v>
      </c>
      <c r="F967" s="479">
        <f t="shared" si="4"/>
        <v>-196</v>
      </c>
      <c r="G967" s="484">
        <f t="shared" si="4"/>
        <v>5643</v>
      </c>
      <c r="H967" s="479">
        <f t="shared" si="4"/>
        <v>145</v>
      </c>
      <c r="I967" s="479">
        <f t="shared" si="4"/>
        <v>29</v>
      </c>
      <c r="J967" s="479">
        <f t="shared" si="4"/>
        <v>174</v>
      </c>
      <c r="K967" s="17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</row>
    <row r="968" spans="1:35" ht="27" hidden="1" customHeight="1" x14ac:dyDescent="0.2">
      <c r="A968" s="483" t="s">
        <v>943</v>
      </c>
      <c r="B968" s="479">
        <f>B24+B44+B735+B737+B746+B752+B813+B856+B857+B935+B943+B956</f>
        <v>1579</v>
      </c>
      <c r="C968" s="484">
        <f>C24+C44+C735+C737+C746+C752+C813+C856+C857+C935+C943+C956</f>
        <v>636</v>
      </c>
      <c r="D968" s="479">
        <f>D24+D44+D735+D737+D746+D752+D813+D856+D857+D935+D943+D956</f>
        <v>-100</v>
      </c>
      <c r="E968" s="480">
        <f>E24+E44+E735+E737+E746+E752+E813+E856+E857+E935+E943+E956</f>
        <v>0</v>
      </c>
      <c r="F968" s="479">
        <f>F24+F25+F44+F735+F737+F746+F752+F813+F856+F857+F935+F943+F956</f>
        <v>-105</v>
      </c>
      <c r="G968" s="485">
        <f>G24+G44+G735+G737+G746+G752+G813+G856+G857+G935+G943+G956</f>
        <v>4292</v>
      </c>
      <c r="H968" s="482">
        <f>H24+H44+H735+H737+H746+H752+H813+H856+H857+H935+H943+H956</f>
        <v>88</v>
      </c>
      <c r="I968" s="482">
        <f>I24+I44+I735+I737+I746+I752+I813+I856+I857+I935+I943+I956</f>
        <v>11</v>
      </c>
      <c r="J968" s="482">
        <f>SUM(H968+I968)</f>
        <v>99</v>
      </c>
      <c r="K968" s="178"/>
      <c r="L968" s="32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</row>
    <row r="969" spans="1:35" ht="28.5" hidden="1" customHeight="1" x14ac:dyDescent="0.2">
      <c r="A969" s="329" t="s">
        <v>2575</v>
      </c>
      <c r="B969" s="479">
        <f t="shared" ref="B969:J969" si="5">SUM(B24+B44+B49+B735+B737+B746+B856+B857)</f>
        <v>356</v>
      </c>
      <c r="C969" s="479">
        <f t="shared" si="5"/>
        <v>120</v>
      </c>
      <c r="D969" s="479">
        <f t="shared" si="5"/>
        <v>-8</v>
      </c>
      <c r="E969" s="479">
        <f t="shared" si="5"/>
        <v>0</v>
      </c>
      <c r="F969" s="479">
        <f t="shared" si="5"/>
        <v>-8</v>
      </c>
      <c r="G969" s="479">
        <f t="shared" si="5"/>
        <v>1197</v>
      </c>
      <c r="H969" s="479">
        <f t="shared" si="5"/>
        <v>14</v>
      </c>
      <c r="I969" s="479">
        <f t="shared" si="5"/>
        <v>5</v>
      </c>
      <c r="J969" s="479">
        <f t="shared" si="5"/>
        <v>19</v>
      </c>
      <c r="K969" s="17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</row>
    <row r="970" spans="1:35" ht="28.5" hidden="1" customHeight="1" x14ac:dyDescent="0.2">
      <c r="A970" s="329" t="s">
        <v>946</v>
      </c>
      <c r="B970" s="479">
        <f t="shared" ref="B970:J970" si="6">SUM(B45+B53+B748+B933)</f>
        <v>174</v>
      </c>
      <c r="C970" s="479">
        <f t="shared" si="6"/>
        <v>79</v>
      </c>
      <c r="D970" s="479">
        <f t="shared" si="6"/>
        <v>-25</v>
      </c>
      <c r="E970" s="479">
        <f t="shared" si="6"/>
        <v>2</v>
      </c>
      <c r="F970" s="479">
        <f t="shared" si="6"/>
        <v>-23</v>
      </c>
      <c r="G970" s="479">
        <f t="shared" si="6"/>
        <v>530</v>
      </c>
      <c r="H970" s="479">
        <f t="shared" si="6"/>
        <v>7</v>
      </c>
      <c r="I970" s="479">
        <f t="shared" si="6"/>
        <v>6</v>
      </c>
      <c r="J970" s="479">
        <f t="shared" si="6"/>
        <v>13</v>
      </c>
      <c r="K970" s="17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</row>
    <row r="971" spans="1:35" ht="33" hidden="1" customHeight="1" x14ac:dyDescent="0.2">
      <c r="A971" s="181" t="s">
        <v>947</v>
      </c>
      <c r="B971" s="487">
        <f t="shared" ref="B971:J971" si="7">(B965/B963)</f>
        <v>0.52141550495174416</v>
      </c>
      <c r="C971" s="488">
        <f t="shared" si="7"/>
        <v>0.94088291746641073</v>
      </c>
      <c r="D971" s="487">
        <f t="shared" si="7"/>
        <v>-2.4135338345864663</v>
      </c>
      <c r="E971" s="488">
        <f t="shared" si="7"/>
        <v>0.57973421926910296</v>
      </c>
      <c r="F971" s="487">
        <f t="shared" si="7"/>
        <v>1.4285714285714286</v>
      </c>
      <c r="G971" s="488">
        <f t="shared" si="7"/>
        <v>0.47561563796215911</v>
      </c>
      <c r="H971" s="487">
        <f t="shared" si="7"/>
        <v>0.36920777279521672</v>
      </c>
      <c r="I971" s="487">
        <f t="shared" si="7"/>
        <v>0.28825622775800713</v>
      </c>
      <c r="J971" s="487">
        <f t="shared" si="7"/>
        <v>0.34526315789473683</v>
      </c>
      <c r="K971" s="16"/>
      <c r="L971" s="16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</row>
    <row r="972" spans="1:35" ht="33" hidden="1" customHeight="1" x14ac:dyDescent="0.2">
      <c r="A972" s="181" t="s">
        <v>948</v>
      </c>
      <c r="B972" s="487">
        <f t="shared" ref="B972:J972" si="8">(B966/B963)</f>
        <v>0.11215542799470132</v>
      </c>
      <c r="C972" s="488">
        <f t="shared" si="8"/>
        <v>0.26909788867562379</v>
      </c>
      <c r="D972" s="487">
        <f t="shared" si="8"/>
        <v>-0.83458646616541354</v>
      </c>
      <c r="E972" s="488">
        <f t="shared" si="8"/>
        <v>4.9833887043189366E-3</v>
      </c>
      <c r="F972" s="487">
        <f t="shared" si="8"/>
        <v>0.24307036247334754</v>
      </c>
      <c r="G972" s="488">
        <f t="shared" si="8"/>
        <v>6.6476497581545335E-2</v>
      </c>
      <c r="H972" s="487">
        <f t="shared" si="8"/>
        <v>0.20328849028400597</v>
      </c>
      <c r="I972" s="487">
        <f t="shared" si="8"/>
        <v>8.1850533807829182E-2</v>
      </c>
      <c r="J972" s="487">
        <f t="shared" si="8"/>
        <v>0.16736842105263158</v>
      </c>
      <c r="K972" s="16"/>
      <c r="L972" s="16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</row>
    <row r="973" spans="1:35" ht="33" hidden="1" customHeight="1" x14ac:dyDescent="0.2">
      <c r="A973" s="181" t="s">
        <v>949</v>
      </c>
      <c r="B973" s="487">
        <f t="shared" ref="B973:J973" si="9">(B967/B963)</f>
        <v>0.15322021068567462</v>
      </c>
      <c r="C973" s="488">
        <f t="shared" si="9"/>
        <v>0.38080614203454893</v>
      </c>
      <c r="D973" s="487">
        <f t="shared" si="9"/>
        <v>-1.2180451127819549</v>
      </c>
      <c r="E973" s="488">
        <f t="shared" si="9"/>
        <v>5.647840531561462E-2</v>
      </c>
      <c r="F973" s="487">
        <f t="shared" si="9"/>
        <v>0.41791044776119401</v>
      </c>
      <c r="G973" s="488">
        <f t="shared" si="9"/>
        <v>7.7762619372442013E-2</v>
      </c>
      <c r="H973" s="487">
        <f t="shared" si="9"/>
        <v>0.21674140508221226</v>
      </c>
      <c r="I973" s="487">
        <f t="shared" si="9"/>
        <v>0.10320284697508897</v>
      </c>
      <c r="J973" s="487">
        <f t="shared" si="9"/>
        <v>0.1831578947368421</v>
      </c>
      <c r="K973" s="16"/>
      <c r="L973" s="16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</row>
    <row r="974" spans="1:35" ht="41.25" hidden="1" customHeight="1" x14ac:dyDescent="0.2">
      <c r="A974" s="272" t="s">
        <v>950</v>
      </c>
      <c r="B974" s="487">
        <f t="shared" ref="B974:J974" si="10">(B966/B965)</f>
        <v>0.21509799177353012</v>
      </c>
      <c r="C974" s="488">
        <f t="shared" si="10"/>
        <v>0.28600571195430435</v>
      </c>
      <c r="D974" s="487">
        <f t="shared" si="10"/>
        <v>0.34579439252336447</v>
      </c>
      <c r="E974" s="488">
        <f t="shared" si="10"/>
        <v>8.5959885386819486E-3</v>
      </c>
      <c r="F974" s="487">
        <f t="shared" si="10"/>
        <v>0.17014925373134329</v>
      </c>
      <c r="G974" s="488">
        <f t="shared" si="10"/>
        <v>0.13976936895172973</v>
      </c>
      <c r="H974" s="487">
        <f t="shared" si="10"/>
        <v>0.55060728744939269</v>
      </c>
      <c r="I974" s="487">
        <f t="shared" si="10"/>
        <v>0.2839506172839506</v>
      </c>
      <c r="J974" s="487">
        <f t="shared" si="10"/>
        <v>0.4847560975609756</v>
      </c>
      <c r="K974" s="16"/>
      <c r="L974" s="16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</row>
    <row r="975" spans="1:35" ht="33" hidden="1" customHeight="1" x14ac:dyDescent="0.2">
      <c r="A975" s="272" t="s">
        <v>951</v>
      </c>
      <c r="B975" s="487">
        <f t="shared" ref="B975:J975" si="11">(B967/B965)</f>
        <v>0.29385434309218483</v>
      </c>
      <c r="C975" s="488">
        <f t="shared" si="11"/>
        <v>0.40473276213790288</v>
      </c>
      <c r="D975" s="487">
        <f t="shared" si="11"/>
        <v>0.50467289719626163</v>
      </c>
      <c r="E975" s="488">
        <f t="shared" si="11"/>
        <v>9.7421203438395415E-2</v>
      </c>
      <c r="F975" s="487">
        <f t="shared" si="11"/>
        <v>0.29253731343283584</v>
      </c>
      <c r="G975" s="488">
        <f t="shared" si="11"/>
        <v>0.16349887002375849</v>
      </c>
      <c r="H975" s="487">
        <f t="shared" si="11"/>
        <v>0.58704453441295545</v>
      </c>
      <c r="I975" s="487">
        <f t="shared" si="11"/>
        <v>0.35802469135802467</v>
      </c>
      <c r="J975" s="487">
        <f t="shared" si="11"/>
        <v>0.53048780487804881</v>
      </c>
      <c r="K975" s="16"/>
      <c r="L975" s="16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</row>
    <row r="976" spans="1:35" x14ac:dyDescent="0.2">
      <c r="A976" s="38"/>
      <c r="B976" s="489"/>
      <c r="C976" s="489"/>
      <c r="D976" s="489"/>
      <c r="E976" s="489"/>
      <c r="F976" s="489"/>
      <c r="G976" s="174"/>
      <c r="H976" s="174"/>
      <c r="I976" s="174"/>
      <c r="J976" s="174"/>
      <c r="K976" s="17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</row>
    <row r="977" spans="1:35" x14ac:dyDescent="0.2">
      <c r="A977" s="140"/>
      <c r="B977" s="133"/>
      <c r="C977" s="133"/>
      <c r="D977" s="133"/>
      <c r="E977" s="133"/>
      <c r="F977" s="133"/>
      <c r="G977" s="134"/>
      <c r="H977" s="134"/>
      <c r="I977" s="134"/>
      <c r="J977" s="134"/>
      <c r="K977" s="178"/>
      <c r="L977" s="17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</row>
    <row r="978" spans="1:35" x14ac:dyDescent="0.2">
      <c r="A978" s="140"/>
      <c r="B978" s="133"/>
      <c r="C978" s="133"/>
      <c r="D978" s="133"/>
      <c r="E978" s="133"/>
      <c r="F978" s="133"/>
      <c r="G978" s="134"/>
      <c r="H978" s="134"/>
      <c r="I978" s="134"/>
      <c r="J978" s="134"/>
      <c r="K978" s="178"/>
      <c r="L978" s="17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</row>
    <row r="979" spans="1:35" x14ac:dyDescent="0.2">
      <c r="A979" s="140" t="s">
        <v>1811</v>
      </c>
      <c r="B979" s="133">
        <v>46</v>
      </c>
      <c r="C979" s="133"/>
      <c r="D979" s="133"/>
      <c r="E979" s="133"/>
      <c r="F979" s="133"/>
      <c r="G979" s="134"/>
      <c r="H979" s="134"/>
      <c r="I979" s="134"/>
      <c r="J979" s="134"/>
      <c r="K979" s="178"/>
      <c r="L979" s="17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</row>
    <row r="980" spans="1:35" x14ac:dyDescent="0.2">
      <c r="A980" s="140" t="s">
        <v>953</v>
      </c>
      <c r="B980" s="133">
        <v>14</v>
      </c>
      <c r="C980" s="133"/>
      <c r="D980" s="133"/>
      <c r="E980" s="133"/>
      <c r="F980" s="133"/>
      <c r="G980" s="134"/>
      <c r="H980" s="134"/>
      <c r="I980" s="134"/>
      <c r="J980" s="134"/>
      <c r="K980" s="178"/>
      <c r="L980" s="17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</row>
    <row r="981" spans="1:35" x14ac:dyDescent="0.2">
      <c r="A981" s="140" t="s">
        <v>954</v>
      </c>
      <c r="B981" s="133">
        <f>B979-B980</f>
        <v>32</v>
      </c>
      <c r="C981" s="133"/>
      <c r="D981" s="133"/>
      <c r="E981" s="133"/>
      <c r="F981" s="133"/>
      <c r="G981" s="134"/>
      <c r="H981" s="134"/>
      <c r="I981" s="134"/>
      <c r="J981" s="134"/>
      <c r="K981" s="178"/>
      <c r="L981" s="17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</row>
    <row r="982" spans="1:35" x14ac:dyDescent="0.2">
      <c r="A982" s="140"/>
      <c r="B982" s="133"/>
      <c r="C982" s="133"/>
      <c r="D982" s="133"/>
      <c r="E982" s="133"/>
      <c r="F982" s="133"/>
      <c r="G982" s="134"/>
      <c r="H982" s="134"/>
      <c r="I982" s="134"/>
      <c r="J982" s="134"/>
      <c r="K982" s="178"/>
      <c r="L982" s="17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</row>
    <row r="983" spans="1:35" x14ac:dyDescent="0.2">
      <c r="A983" s="140"/>
      <c r="B983" s="133"/>
      <c r="C983" s="133"/>
      <c r="D983" s="133"/>
      <c r="E983" s="133"/>
      <c r="F983" s="133"/>
      <c r="G983" s="134"/>
      <c r="H983" s="134"/>
      <c r="I983" s="134"/>
      <c r="J983" s="134"/>
      <c r="K983" s="178"/>
      <c r="L983" s="17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</row>
    <row r="984" spans="1:35" x14ac:dyDescent="0.2">
      <c r="A984" s="140"/>
      <c r="B984" s="133"/>
      <c r="C984" s="133"/>
      <c r="D984" s="133"/>
      <c r="E984" s="133"/>
      <c r="F984" s="133"/>
      <c r="G984" s="134"/>
      <c r="H984" s="134"/>
      <c r="I984" s="134"/>
      <c r="J984" s="134"/>
      <c r="K984" s="178"/>
      <c r="L984" s="17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</row>
    <row r="985" spans="1:35" x14ac:dyDescent="0.2">
      <c r="A985" s="140" t="s">
        <v>5030</v>
      </c>
      <c r="B985" s="133"/>
      <c r="C985" s="133"/>
      <c r="D985" s="133"/>
      <c r="E985" s="133"/>
      <c r="F985" s="133"/>
      <c r="G985" s="134"/>
      <c r="H985" s="134"/>
      <c r="I985" s="134"/>
      <c r="J985" s="134"/>
      <c r="K985" s="178"/>
      <c r="L985" s="17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</row>
    <row r="986" spans="1:35" x14ac:dyDescent="0.2">
      <c r="A986" s="140"/>
      <c r="B986" s="133"/>
      <c r="C986" s="133"/>
      <c r="D986" s="133"/>
      <c r="E986" s="133"/>
      <c r="F986" s="133"/>
      <c r="G986" s="134"/>
      <c r="H986" s="134"/>
      <c r="I986" s="134"/>
      <c r="J986" s="134"/>
      <c r="K986" s="178"/>
      <c r="L986" s="17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</row>
    <row r="987" spans="1:35" x14ac:dyDescent="0.2">
      <c r="A987" s="2846" t="str">
        <f>INDEX(A$9:A$957, MATCH(C987, C$9:C$957, 0))</f>
        <v>États-Unis</v>
      </c>
      <c r="B987" s="2847"/>
      <c r="C987" s="2847">
        <f>LARGE(C$9:C$957, 1)</f>
        <v>440</v>
      </c>
      <c r="D987" s="133"/>
      <c r="E987" s="133"/>
      <c r="F987" s="133"/>
      <c r="G987" s="134"/>
      <c r="H987" s="134"/>
      <c r="I987" s="134"/>
      <c r="J987" s="134"/>
      <c r="K987" s="178"/>
      <c r="L987" s="17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</row>
    <row r="988" spans="1:35" x14ac:dyDescent="0.2">
      <c r="A988" s="2846" t="str">
        <f t="shared" ref="A988:A996" si="12">INDEX(A$9:A$957, MATCH(C988, C$9:C$957, 0))</f>
        <v>Italie</v>
      </c>
      <c r="B988" s="2847"/>
      <c r="C988" s="2847">
        <f>LARGE(C$9:C$957, 2)</f>
        <v>323</v>
      </c>
      <c r="D988" s="133"/>
      <c r="E988" s="133"/>
      <c r="F988" s="133"/>
      <c r="G988" s="134"/>
      <c r="H988" s="134"/>
      <c r="I988" s="134"/>
      <c r="J988" s="134"/>
      <c r="K988" s="178"/>
      <c r="L988" s="179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</row>
    <row r="989" spans="1:35" x14ac:dyDescent="0.2">
      <c r="A989" s="2846" t="str">
        <f t="shared" si="12"/>
        <v>Luxembourg</v>
      </c>
      <c r="B989" s="2847"/>
      <c r="C989" s="2847">
        <f>LARGE(C$9:C$957, 3)</f>
        <v>311</v>
      </c>
      <c r="D989" s="133"/>
      <c r="E989" s="133"/>
      <c r="F989" s="133"/>
      <c r="G989" s="134"/>
      <c r="H989" s="134"/>
      <c r="I989" s="134"/>
      <c r="J989" s="134"/>
      <c r="K989" s="178"/>
      <c r="L989" s="17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</row>
    <row r="990" spans="1:35" x14ac:dyDescent="0.2">
      <c r="A990" s="2846" t="str">
        <f t="shared" si="12"/>
        <v>Royaume-Uni</v>
      </c>
      <c r="B990" s="2847"/>
      <c r="C990" s="2847">
        <f>LARGE(C$9:C$957, 4)</f>
        <v>291</v>
      </c>
      <c r="D990" s="133"/>
      <c r="E990" s="133"/>
      <c r="F990" s="133"/>
      <c r="G990" s="134"/>
      <c r="H990" s="134"/>
      <c r="I990" s="134"/>
      <c r="J990" s="134"/>
      <c r="K990" s="178"/>
      <c r="L990" s="17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</row>
    <row r="991" spans="1:35" x14ac:dyDescent="0.2">
      <c r="A991" s="2846" t="str">
        <f t="shared" si="12"/>
        <v>France</v>
      </c>
      <c r="B991" s="2847"/>
      <c r="C991" s="2847">
        <f>LARGE(C$9:C$957, 5)</f>
        <v>154</v>
      </c>
      <c r="D991" s="133"/>
      <c r="E991" s="133"/>
      <c r="F991" s="133"/>
      <c r="G991" s="134"/>
      <c r="H991" s="134"/>
      <c r="I991" s="134"/>
      <c r="J991" s="134"/>
      <c r="K991" s="178"/>
      <c r="L991" s="17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</row>
    <row r="992" spans="1:35" x14ac:dyDescent="0.2">
      <c r="A992" s="2846" t="str">
        <f t="shared" si="12"/>
        <v>Egypte</v>
      </c>
      <c r="B992" s="2847"/>
      <c r="C992" s="2847">
        <f>LARGE(C$9:C$957, 6)</f>
        <v>116</v>
      </c>
      <c r="D992" s="133"/>
      <c r="E992" s="133"/>
      <c r="F992" s="133"/>
      <c r="G992" s="134"/>
      <c r="H992" s="134"/>
      <c r="I992" s="134"/>
      <c r="J992" s="134"/>
      <c r="K992" s="178"/>
      <c r="L992" s="17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</row>
    <row r="993" spans="1:35" x14ac:dyDescent="0.2">
      <c r="A993" s="2846" t="str">
        <f t="shared" si="12"/>
        <v>Espagne</v>
      </c>
      <c r="B993" s="2847"/>
      <c r="C993" s="2847">
        <f>LARGE(C$9:C$957, 7)</f>
        <v>109</v>
      </c>
      <c r="D993" s="133"/>
      <c r="E993" s="133"/>
      <c r="F993" s="133"/>
      <c r="G993" s="134"/>
      <c r="H993" s="134"/>
      <c r="I993" s="134"/>
      <c r="J993" s="134"/>
      <c r="K993" s="178"/>
      <c r="L993" s="17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</row>
    <row r="994" spans="1:35" x14ac:dyDescent="0.2">
      <c r="A994" s="2846" t="str">
        <f t="shared" si="12"/>
        <v>Irlande</v>
      </c>
      <c r="B994" s="2847"/>
      <c r="C994" s="2847">
        <f>LARGE(C$9:C$957, 8)</f>
        <v>96</v>
      </c>
      <c r="D994" s="133"/>
      <c r="E994" s="133"/>
      <c r="F994" s="133"/>
      <c r="G994" s="134"/>
      <c r="H994" s="134"/>
      <c r="I994" s="134"/>
      <c r="J994" s="134"/>
      <c r="K994" s="178"/>
      <c r="L994" s="17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</row>
    <row r="995" spans="1:35" x14ac:dyDescent="0.2">
      <c r="A995" s="2846" t="str">
        <f t="shared" si="12"/>
        <v>Pologne</v>
      </c>
      <c r="B995" s="2847"/>
      <c r="C995" s="2847">
        <f>LARGE(C$9:C$957, 9)</f>
        <v>86</v>
      </c>
      <c r="D995" s="133"/>
      <c r="E995" s="133"/>
      <c r="F995" s="133"/>
      <c r="G995" s="134"/>
      <c r="H995" s="134"/>
      <c r="I995" s="134"/>
      <c r="J995" s="134"/>
      <c r="K995" s="178"/>
      <c r="L995" s="17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</row>
    <row r="996" spans="1:35" x14ac:dyDescent="0.2">
      <c r="A996" s="2846" t="str">
        <f t="shared" si="12"/>
        <v>Allemagne</v>
      </c>
      <c r="B996" s="2847"/>
      <c r="C996" s="2847">
        <f>LARGE(C$9:C$957, 10)</f>
        <v>71</v>
      </c>
      <c r="D996" s="133"/>
      <c r="E996" s="133"/>
      <c r="F996" s="133"/>
      <c r="G996" s="134"/>
      <c r="H996" s="134"/>
      <c r="I996" s="134"/>
      <c r="J996" s="134"/>
      <c r="K996" s="178"/>
      <c r="L996" s="17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</row>
    <row r="997" spans="1:35" x14ac:dyDescent="0.2">
      <c r="A997" s="140"/>
      <c r="B997" s="133"/>
      <c r="C997" s="133"/>
      <c r="D997" s="133"/>
      <c r="E997" s="133"/>
      <c r="F997" s="133"/>
      <c r="G997" s="134"/>
      <c r="H997" s="134"/>
      <c r="I997" s="134"/>
      <c r="J997" s="134"/>
      <c r="K997" s="178"/>
      <c r="L997" s="17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</row>
    <row r="998" spans="1:35" x14ac:dyDescent="0.2">
      <c r="A998" s="140"/>
      <c r="B998" s="133"/>
      <c r="C998" s="133"/>
      <c r="D998" s="133"/>
      <c r="E998" s="133"/>
      <c r="F998" s="133"/>
      <c r="G998" s="134"/>
      <c r="H998" s="134"/>
      <c r="I998" s="134"/>
      <c r="J998" s="134"/>
      <c r="K998" s="178"/>
      <c r="L998" s="17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</row>
    <row r="999" spans="1:35" x14ac:dyDescent="0.2">
      <c r="A999" s="140"/>
      <c r="B999" s="133"/>
      <c r="C999" s="133"/>
      <c r="D999" s="133"/>
      <c r="E999" s="133"/>
      <c r="F999" s="133"/>
      <c r="G999" s="134"/>
      <c r="H999" s="134"/>
      <c r="I999" s="134"/>
      <c r="J999" s="134"/>
      <c r="K999" s="178"/>
      <c r="L999" s="17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</row>
    <row r="1000" spans="1:35" x14ac:dyDescent="0.2">
      <c r="A1000" s="140"/>
      <c r="B1000" s="133"/>
      <c r="C1000" s="133"/>
      <c r="D1000" s="133"/>
      <c r="E1000" s="133"/>
      <c r="F1000" s="133"/>
      <c r="G1000" s="134"/>
      <c r="H1000" s="134"/>
      <c r="I1000" s="134"/>
      <c r="J1000" s="134"/>
      <c r="K1000" s="178"/>
      <c r="L1000" s="17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</row>
    <row r="1001" spans="1:35" x14ac:dyDescent="0.2">
      <c r="A1001" s="140"/>
      <c r="B1001" s="133"/>
      <c r="C1001" s="133"/>
      <c r="D1001" s="133"/>
      <c r="E1001" s="133"/>
      <c r="F1001" s="133"/>
      <c r="G1001" s="134"/>
      <c r="H1001" s="134"/>
      <c r="I1001" s="134"/>
      <c r="J1001" s="134"/>
      <c r="K1001" s="178"/>
      <c r="L1001" s="17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</row>
    <row r="1002" spans="1:35" x14ac:dyDescent="0.2">
      <c r="A1002" s="140"/>
      <c r="B1002" s="133"/>
      <c r="C1002" s="133"/>
      <c r="D1002" s="133"/>
      <c r="E1002" s="133"/>
      <c r="F1002" s="133"/>
      <c r="G1002" s="134"/>
      <c r="H1002" s="134"/>
      <c r="I1002" s="134"/>
      <c r="J1002" s="134"/>
      <c r="K1002" s="178"/>
      <c r="L1002" s="17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</row>
    <row r="1003" spans="1:35" x14ac:dyDescent="0.2">
      <c r="A1003" s="140"/>
      <c r="B1003" s="133"/>
      <c r="C1003" s="133"/>
      <c r="D1003" s="133"/>
      <c r="E1003" s="133"/>
      <c r="F1003" s="133"/>
      <c r="G1003" s="134"/>
      <c r="H1003" s="134"/>
      <c r="I1003" s="134"/>
      <c r="J1003" s="134"/>
      <c r="K1003" s="178"/>
      <c r="L1003" s="17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</row>
    <row r="1004" spans="1:35" x14ac:dyDescent="0.2">
      <c r="A1004" s="140"/>
      <c r="B1004" s="133"/>
      <c r="C1004" s="133"/>
      <c r="D1004" s="133"/>
      <c r="E1004" s="133"/>
      <c r="F1004" s="133"/>
      <c r="G1004" s="134"/>
      <c r="H1004" s="134"/>
      <c r="I1004" s="134"/>
      <c r="J1004" s="134"/>
      <c r="K1004" s="178"/>
      <c r="L1004" s="17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</row>
    <row r="1005" spans="1:35" x14ac:dyDescent="0.2">
      <c r="A1005" s="140"/>
      <c r="B1005" s="133"/>
      <c r="C1005" s="133"/>
      <c r="D1005" s="133"/>
      <c r="E1005" s="133"/>
      <c r="F1005" s="133"/>
      <c r="G1005" s="134"/>
      <c r="H1005" s="134"/>
      <c r="I1005" s="134"/>
      <c r="J1005" s="134"/>
      <c r="K1005" s="178"/>
      <c r="L1005" s="17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</row>
    <row r="1006" spans="1:35" x14ac:dyDescent="0.2">
      <c r="A1006" s="140"/>
      <c r="B1006" s="133"/>
      <c r="C1006" s="133"/>
      <c r="D1006" s="133"/>
      <c r="E1006" s="133"/>
      <c r="F1006" s="133"/>
      <c r="G1006" s="134"/>
      <c r="H1006" s="134"/>
      <c r="I1006" s="134"/>
      <c r="J1006" s="134"/>
      <c r="K1006" s="178"/>
      <c r="L1006" s="17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</row>
    <row r="1007" spans="1:35" x14ac:dyDescent="0.2">
      <c r="A1007" s="140"/>
      <c r="B1007" s="133"/>
      <c r="C1007" s="133"/>
      <c r="D1007" s="133"/>
      <c r="E1007" s="133"/>
      <c r="F1007" s="133"/>
      <c r="G1007" s="134"/>
      <c r="H1007" s="134"/>
      <c r="I1007" s="134"/>
      <c r="J1007" s="134"/>
      <c r="K1007" s="178"/>
      <c r="L1007" s="17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38"/>
      <c r="AI1007" s="38"/>
    </row>
    <row r="1008" spans="1:35" x14ac:dyDescent="0.2">
      <c r="A1008" s="140"/>
      <c r="B1008" s="133"/>
      <c r="C1008" s="133"/>
      <c r="D1008" s="133"/>
      <c r="E1008" s="133"/>
      <c r="F1008" s="133"/>
      <c r="G1008" s="134"/>
      <c r="H1008" s="134"/>
      <c r="I1008" s="134"/>
      <c r="J1008" s="134"/>
      <c r="K1008" s="178"/>
      <c r="L1008" s="17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38"/>
      <c r="AI1008" s="38"/>
    </row>
    <row r="1009" spans="1:35" x14ac:dyDescent="0.2">
      <c r="A1009" s="140"/>
      <c r="B1009" s="133"/>
      <c r="C1009" s="133"/>
      <c r="D1009" s="133"/>
      <c r="E1009" s="133"/>
      <c r="F1009" s="133"/>
      <c r="G1009" s="134"/>
      <c r="H1009" s="134"/>
      <c r="I1009" s="134"/>
      <c r="J1009" s="134"/>
      <c r="K1009" s="178"/>
      <c r="L1009" s="17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38"/>
      <c r="AI1009" s="38"/>
    </row>
    <row r="1010" spans="1:35" x14ac:dyDescent="0.2">
      <c r="A1010" s="140"/>
      <c r="B1010" s="133"/>
      <c r="C1010" s="133"/>
      <c r="D1010" s="133"/>
      <c r="E1010" s="133"/>
      <c r="F1010" s="133"/>
      <c r="G1010" s="134"/>
      <c r="H1010" s="134"/>
      <c r="I1010" s="134"/>
      <c r="J1010" s="134"/>
      <c r="K1010" s="178"/>
      <c r="L1010" s="17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38"/>
      <c r="AI1010" s="38"/>
    </row>
    <row r="1011" spans="1:35" x14ac:dyDescent="0.2">
      <c r="A1011" s="140"/>
      <c r="B1011" s="133"/>
      <c r="C1011" s="133"/>
      <c r="D1011" s="133"/>
      <c r="E1011" s="133"/>
      <c r="F1011" s="133"/>
      <c r="G1011" s="134"/>
      <c r="H1011" s="134"/>
      <c r="I1011" s="134"/>
      <c r="J1011" s="134"/>
      <c r="K1011" s="178"/>
      <c r="L1011" s="17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38"/>
      <c r="AI1011" s="38"/>
    </row>
    <row r="1012" spans="1:35" x14ac:dyDescent="0.2">
      <c r="A1012" s="140"/>
      <c r="B1012" s="133"/>
      <c r="C1012" s="133"/>
      <c r="D1012" s="133"/>
      <c r="E1012" s="133"/>
      <c r="F1012" s="133"/>
      <c r="G1012" s="134"/>
      <c r="H1012" s="134"/>
      <c r="I1012" s="134"/>
      <c r="J1012" s="134"/>
      <c r="K1012" s="178"/>
      <c r="L1012" s="17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</row>
    <row r="1013" spans="1:35" x14ac:dyDescent="0.2">
      <c r="A1013" s="140"/>
      <c r="B1013" s="133"/>
      <c r="C1013" s="133"/>
      <c r="D1013" s="133"/>
      <c r="E1013" s="133"/>
      <c r="F1013" s="133"/>
      <c r="G1013" s="134"/>
      <c r="H1013" s="134"/>
      <c r="I1013" s="134"/>
      <c r="J1013" s="134"/>
      <c r="K1013" s="178"/>
      <c r="L1013" s="17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38"/>
      <c r="AI1013" s="38"/>
    </row>
    <row r="1014" spans="1:35" x14ac:dyDescent="0.2">
      <c r="A1014" s="140"/>
      <c r="B1014" s="133"/>
      <c r="C1014" s="133"/>
      <c r="D1014" s="133"/>
      <c r="E1014" s="133"/>
      <c r="F1014" s="133"/>
      <c r="G1014" s="134"/>
      <c r="H1014" s="134"/>
      <c r="I1014" s="134"/>
      <c r="J1014" s="134"/>
      <c r="K1014" s="178"/>
      <c r="L1014" s="17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38"/>
      <c r="AI1014" s="38"/>
    </row>
    <row r="1015" spans="1:35" x14ac:dyDescent="0.2">
      <c r="A1015" s="140"/>
      <c r="B1015" s="133"/>
      <c r="C1015" s="133"/>
      <c r="D1015" s="133"/>
      <c r="E1015" s="133"/>
      <c r="F1015" s="133"/>
      <c r="G1015" s="134"/>
      <c r="H1015" s="134"/>
      <c r="I1015" s="134"/>
      <c r="J1015" s="134"/>
      <c r="K1015" s="178"/>
      <c r="L1015" s="17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38"/>
      <c r="AI1015" s="38"/>
    </row>
    <row r="1016" spans="1:35" x14ac:dyDescent="0.2">
      <c r="A1016" s="140"/>
      <c r="B1016" s="133"/>
      <c r="C1016" s="133"/>
      <c r="D1016" s="133"/>
      <c r="E1016" s="133"/>
      <c r="F1016" s="133"/>
      <c r="G1016" s="134"/>
      <c r="H1016" s="134"/>
      <c r="I1016" s="134"/>
      <c r="J1016" s="134"/>
      <c r="K1016" s="178"/>
      <c r="L1016" s="17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38"/>
      <c r="AI1016" s="38"/>
    </row>
    <row r="1017" spans="1:35" x14ac:dyDescent="0.2">
      <c r="A1017" s="140"/>
      <c r="B1017" s="133"/>
      <c r="C1017" s="133"/>
      <c r="D1017" s="133"/>
      <c r="E1017" s="133"/>
      <c r="F1017" s="133"/>
      <c r="G1017" s="134"/>
      <c r="H1017" s="134"/>
      <c r="I1017" s="134"/>
      <c r="J1017" s="134"/>
      <c r="K1017" s="178"/>
      <c r="L1017" s="17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38"/>
      <c r="AI1017" s="38"/>
    </row>
    <row r="1018" spans="1:35" x14ac:dyDescent="0.2">
      <c r="A1018" s="140"/>
      <c r="B1018" s="133"/>
      <c r="C1018" s="133"/>
      <c r="D1018" s="133"/>
      <c r="E1018" s="133"/>
      <c r="F1018" s="133"/>
      <c r="G1018" s="134"/>
      <c r="H1018" s="134"/>
      <c r="I1018" s="134"/>
      <c r="J1018" s="134"/>
      <c r="K1018" s="178"/>
      <c r="L1018" s="17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</row>
    <row r="1019" spans="1:35" x14ac:dyDescent="0.2">
      <c r="A1019" s="140"/>
      <c r="B1019" s="133"/>
      <c r="C1019" s="133"/>
      <c r="D1019" s="133"/>
      <c r="E1019" s="133"/>
      <c r="F1019" s="133"/>
      <c r="G1019" s="134"/>
      <c r="H1019" s="134"/>
      <c r="I1019" s="134"/>
      <c r="J1019" s="134"/>
      <c r="K1019" s="178"/>
      <c r="L1019" s="17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38"/>
      <c r="AI1019" s="38"/>
    </row>
    <row r="1020" spans="1:35" x14ac:dyDescent="0.2">
      <c r="A1020" s="140"/>
      <c r="B1020" s="133"/>
      <c r="C1020" s="133"/>
      <c r="D1020" s="133"/>
      <c r="E1020" s="133"/>
      <c r="F1020" s="133"/>
      <c r="G1020" s="134"/>
      <c r="H1020" s="134"/>
      <c r="I1020" s="134"/>
      <c r="J1020" s="134"/>
      <c r="K1020" s="178"/>
      <c r="L1020" s="17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38"/>
      <c r="AI1020" s="38"/>
    </row>
    <row r="1021" spans="1:35" x14ac:dyDescent="0.2">
      <c r="A1021" s="140"/>
      <c r="B1021" s="133"/>
      <c r="C1021" s="133"/>
      <c r="D1021" s="133"/>
      <c r="E1021" s="133"/>
      <c r="F1021" s="133"/>
      <c r="G1021" s="134"/>
      <c r="H1021" s="134"/>
      <c r="I1021" s="134"/>
      <c r="J1021" s="134"/>
      <c r="K1021" s="178"/>
      <c r="L1021" s="17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38"/>
      <c r="AI1021" s="38"/>
    </row>
    <row r="1022" spans="1:35" x14ac:dyDescent="0.2">
      <c r="A1022" s="140"/>
      <c r="B1022" s="133"/>
      <c r="C1022" s="133"/>
      <c r="D1022" s="133"/>
      <c r="E1022" s="133"/>
      <c r="F1022" s="133"/>
      <c r="G1022" s="134"/>
      <c r="H1022" s="134"/>
      <c r="I1022" s="134"/>
      <c r="J1022" s="134"/>
      <c r="K1022" s="178"/>
      <c r="L1022" s="17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38"/>
      <c r="AI1022" s="38"/>
    </row>
    <row r="1023" spans="1:35" x14ac:dyDescent="0.2">
      <c r="A1023" s="140"/>
      <c r="B1023" s="133"/>
      <c r="C1023" s="133"/>
      <c r="D1023" s="133"/>
      <c r="E1023" s="133"/>
      <c r="F1023" s="133"/>
      <c r="G1023" s="134"/>
      <c r="H1023" s="134"/>
      <c r="I1023" s="134"/>
      <c r="J1023" s="134"/>
      <c r="K1023" s="178"/>
      <c r="L1023" s="17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38"/>
      <c r="AI1023" s="38"/>
    </row>
    <row r="1024" spans="1:35" x14ac:dyDescent="0.2">
      <c r="A1024" s="140"/>
      <c r="B1024" s="133"/>
      <c r="C1024" s="133"/>
      <c r="D1024" s="133"/>
      <c r="E1024" s="133"/>
      <c r="F1024" s="133"/>
      <c r="G1024" s="134"/>
      <c r="H1024" s="134"/>
      <c r="I1024" s="134"/>
      <c r="J1024" s="134"/>
      <c r="K1024" s="178"/>
      <c r="L1024" s="17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</row>
    <row r="1025" spans="1:35" x14ac:dyDescent="0.2">
      <c r="A1025" s="140"/>
      <c r="B1025" s="133"/>
      <c r="C1025" s="133"/>
      <c r="D1025" s="133"/>
      <c r="E1025" s="133"/>
      <c r="F1025" s="133"/>
      <c r="G1025" s="134"/>
      <c r="H1025" s="134"/>
      <c r="I1025" s="134"/>
      <c r="J1025" s="134"/>
      <c r="K1025" s="178"/>
      <c r="L1025" s="17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38"/>
      <c r="AI1025" s="38"/>
    </row>
    <row r="1026" spans="1:35" x14ac:dyDescent="0.2">
      <c r="A1026" s="140"/>
      <c r="B1026" s="133"/>
      <c r="C1026" s="133"/>
      <c r="D1026" s="133"/>
      <c r="E1026" s="133"/>
      <c r="F1026" s="133"/>
      <c r="G1026" s="134"/>
      <c r="H1026" s="134"/>
      <c r="I1026" s="134"/>
      <c r="J1026" s="134"/>
      <c r="K1026" s="178"/>
      <c r="L1026" s="17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38"/>
      <c r="AI1026" s="38"/>
    </row>
    <row r="1027" spans="1:35" x14ac:dyDescent="0.2">
      <c r="A1027" s="140"/>
      <c r="B1027" s="133"/>
      <c r="C1027" s="133"/>
      <c r="D1027" s="133"/>
      <c r="E1027" s="133"/>
      <c r="F1027" s="133"/>
      <c r="G1027" s="134"/>
      <c r="H1027" s="134"/>
      <c r="I1027" s="134"/>
      <c r="J1027" s="134"/>
      <c r="K1027" s="178"/>
      <c r="L1027" s="17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38"/>
      <c r="AI1027" s="38"/>
    </row>
    <row r="1028" spans="1:35" x14ac:dyDescent="0.2">
      <c r="A1028" s="140"/>
      <c r="B1028" s="133"/>
      <c r="C1028" s="133"/>
      <c r="D1028" s="133"/>
      <c r="E1028" s="133"/>
      <c r="F1028" s="133"/>
      <c r="G1028" s="134"/>
      <c r="H1028" s="134"/>
      <c r="I1028" s="134"/>
      <c r="J1028" s="134"/>
      <c r="K1028" s="178"/>
      <c r="L1028" s="17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38"/>
      <c r="AI1028" s="38"/>
    </row>
    <row r="1029" spans="1:35" x14ac:dyDescent="0.2">
      <c r="A1029" s="140"/>
      <c r="B1029" s="133"/>
      <c r="C1029" s="133"/>
      <c r="D1029" s="133"/>
      <c r="E1029" s="133"/>
      <c r="F1029" s="133"/>
      <c r="G1029" s="134"/>
      <c r="H1029" s="134"/>
      <c r="I1029" s="134"/>
      <c r="J1029" s="134"/>
      <c r="K1029" s="178"/>
      <c r="L1029" s="17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38"/>
      <c r="AI1029" s="38"/>
    </row>
    <row r="1030" spans="1:35" x14ac:dyDescent="0.2">
      <c r="A1030" s="140"/>
      <c r="B1030" s="133"/>
      <c r="C1030" s="133"/>
      <c r="D1030" s="133"/>
      <c r="E1030" s="133"/>
      <c r="F1030" s="133"/>
      <c r="G1030" s="134"/>
      <c r="H1030" s="134"/>
      <c r="I1030" s="134"/>
      <c r="J1030" s="134"/>
      <c r="K1030" s="178"/>
      <c r="L1030" s="17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38"/>
      <c r="AI1030" s="38"/>
    </row>
    <row r="1031" spans="1:35" x14ac:dyDescent="0.2">
      <c r="A1031" s="140"/>
      <c r="B1031" s="133"/>
      <c r="C1031" s="133"/>
      <c r="D1031" s="133"/>
      <c r="E1031" s="133"/>
      <c r="F1031" s="133"/>
      <c r="G1031" s="134"/>
      <c r="H1031" s="134"/>
      <c r="I1031" s="134"/>
      <c r="J1031" s="134"/>
      <c r="K1031" s="178"/>
      <c r="L1031" s="17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38"/>
      <c r="AI1031" s="38"/>
    </row>
    <row r="1032" spans="1:35" x14ac:dyDescent="0.2">
      <c r="A1032" s="140"/>
      <c r="B1032" s="133"/>
      <c r="C1032" s="133"/>
      <c r="D1032" s="133"/>
      <c r="E1032" s="133"/>
      <c r="F1032" s="133"/>
      <c r="G1032" s="134"/>
      <c r="H1032" s="134"/>
      <c r="I1032" s="134"/>
      <c r="J1032" s="134"/>
      <c r="K1032" s="178"/>
      <c r="L1032" s="17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38"/>
      <c r="AI1032" s="38"/>
    </row>
    <row r="1033" spans="1:35" x14ac:dyDescent="0.2">
      <c r="A1033" s="140"/>
      <c r="B1033" s="133"/>
      <c r="C1033" s="133"/>
      <c r="D1033" s="133"/>
      <c r="E1033" s="133"/>
      <c r="F1033" s="133"/>
      <c r="G1033" s="134"/>
      <c r="H1033" s="134"/>
      <c r="I1033" s="134"/>
      <c r="J1033" s="134"/>
      <c r="K1033" s="178"/>
      <c r="L1033" s="17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38"/>
      <c r="AI1033" s="38"/>
    </row>
    <row r="1034" spans="1:35" x14ac:dyDescent="0.2">
      <c r="A1034" s="140"/>
      <c r="B1034" s="133"/>
      <c r="C1034" s="133"/>
      <c r="D1034" s="133"/>
      <c r="E1034" s="133"/>
      <c r="F1034" s="133"/>
      <c r="G1034" s="134"/>
      <c r="H1034" s="134"/>
      <c r="I1034" s="134"/>
      <c r="J1034" s="134"/>
      <c r="K1034" s="178"/>
      <c r="L1034" s="17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38"/>
      <c r="AI1034" s="38"/>
    </row>
    <row r="1035" spans="1:35" x14ac:dyDescent="0.2">
      <c r="A1035" s="140"/>
      <c r="B1035" s="133"/>
      <c r="C1035" s="133"/>
      <c r="D1035" s="133"/>
      <c r="E1035" s="133"/>
      <c r="F1035" s="133"/>
      <c r="G1035" s="134"/>
      <c r="H1035" s="134"/>
      <c r="I1035" s="134"/>
      <c r="J1035" s="134"/>
      <c r="K1035" s="178"/>
      <c r="L1035" s="17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38"/>
      <c r="AI1035" s="38"/>
    </row>
    <row r="1036" spans="1:35" x14ac:dyDescent="0.2">
      <c r="A1036" s="140"/>
      <c r="B1036" s="133"/>
      <c r="C1036" s="133"/>
      <c r="D1036" s="133"/>
      <c r="E1036" s="133"/>
      <c r="F1036" s="133"/>
      <c r="G1036" s="134"/>
      <c r="H1036" s="134"/>
      <c r="I1036" s="134"/>
      <c r="J1036" s="134"/>
      <c r="K1036" s="178"/>
      <c r="L1036" s="17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</row>
    <row r="1037" spans="1:35" x14ac:dyDescent="0.2">
      <c r="A1037" s="140"/>
      <c r="B1037" s="133"/>
      <c r="C1037" s="133"/>
      <c r="D1037" s="133"/>
      <c r="E1037" s="133"/>
      <c r="F1037" s="133"/>
      <c r="G1037" s="134"/>
      <c r="H1037" s="134"/>
      <c r="I1037" s="134"/>
      <c r="J1037" s="134"/>
      <c r="K1037" s="178"/>
      <c r="L1037" s="17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38"/>
      <c r="AI1037" s="38"/>
    </row>
    <row r="1038" spans="1:35" x14ac:dyDescent="0.2">
      <c r="A1038" s="140"/>
      <c r="B1038" s="133"/>
      <c r="C1038" s="133"/>
      <c r="D1038" s="133"/>
      <c r="E1038" s="133"/>
      <c r="F1038" s="133"/>
      <c r="G1038" s="134"/>
      <c r="H1038" s="134"/>
      <c r="I1038" s="134"/>
      <c r="J1038" s="134"/>
      <c r="K1038" s="178"/>
      <c r="L1038" s="17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38"/>
      <c r="AI1038" s="38"/>
    </row>
    <row r="1039" spans="1:35" x14ac:dyDescent="0.2">
      <c r="A1039" s="140"/>
      <c r="B1039" s="133"/>
      <c r="C1039" s="133"/>
      <c r="D1039" s="133"/>
      <c r="E1039" s="133"/>
      <c r="F1039" s="133"/>
      <c r="G1039" s="134"/>
      <c r="H1039" s="134"/>
      <c r="I1039" s="134"/>
      <c r="J1039" s="134"/>
      <c r="K1039" s="178"/>
      <c r="L1039" s="17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38"/>
      <c r="AI1039" s="38"/>
    </row>
    <row r="1040" spans="1:35" x14ac:dyDescent="0.2">
      <c r="A1040" s="140"/>
      <c r="B1040" s="133"/>
      <c r="C1040" s="133"/>
      <c r="D1040" s="133"/>
      <c r="E1040" s="133"/>
      <c r="F1040" s="133"/>
      <c r="G1040" s="134"/>
      <c r="H1040" s="134"/>
      <c r="I1040" s="134"/>
      <c r="J1040" s="134"/>
      <c r="K1040" s="178"/>
      <c r="L1040" s="17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</row>
    <row r="1041" spans="1:35" x14ac:dyDescent="0.2">
      <c r="A1041" s="140"/>
      <c r="B1041" s="133"/>
      <c r="C1041" s="133"/>
      <c r="D1041" s="133"/>
      <c r="E1041" s="133"/>
      <c r="F1041" s="133"/>
      <c r="G1041" s="134"/>
      <c r="H1041" s="134"/>
      <c r="I1041" s="134"/>
      <c r="J1041" s="134"/>
      <c r="K1041" s="178"/>
      <c r="L1041" s="17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38"/>
      <c r="AI1041" s="38"/>
    </row>
    <row r="1042" spans="1:35" x14ac:dyDescent="0.2">
      <c r="A1042" s="140"/>
      <c r="B1042" s="133"/>
      <c r="C1042" s="133"/>
      <c r="D1042" s="133"/>
      <c r="E1042" s="133"/>
      <c r="F1042" s="133"/>
      <c r="G1042" s="134"/>
      <c r="H1042" s="134"/>
      <c r="I1042" s="134"/>
      <c r="J1042" s="134"/>
      <c r="K1042" s="178"/>
      <c r="L1042" s="17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38"/>
      <c r="AI1042" s="38"/>
    </row>
    <row r="1043" spans="1:35" x14ac:dyDescent="0.2">
      <c r="A1043" s="140"/>
      <c r="B1043" s="133"/>
      <c r="C1043" s="133"/>
      <c r="D1043" s="133"/>
      <c r="E1043" s="133"/>
      <c r="F1043" s="133"/>
      <c r="G1043" s="134"/>
      <c r="H1043" s="134"/>
      <c r="I1043" s="134"/>
      <c r="J1043" s="134"/>
      <c r="K1043" s="178"/>
      <c r="L1043" s="17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38"/>
      <c r="AI1043" s="38"/>
    </row>
    <row r="1044" spans="1:35" x14ac:dyDescent="0.2">
      <c r="A1044" s="140"/>
      <c r="B1044" s="133"/>
      <c r="C1044" s="133"/>
      <c r="D1044" s="133"/>
      <c r="E1044" s="133"/>
      <c r="F1044" s="133"/>
      <c r="G1044" s="134"/>
      <c r="H1044" s="134"/>
      <c r="I1044" s="134"/>
      <c r="J1044" s="134"/>
      <c r="K1044" s="178"/>
      <c r="L1044" s="17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38"/>
      <c r="AI1044" s="38"/>
    </row>
    <row r="1045" spans="1:35" x14ac:dyDescent="0.2">
      <c r="A1045" s="140"/>
      <c r="B1045" s="133"/>
      <c r="C1045" s="133"/>
      <c r="D1045" s="133"/>
      <c r="E1045" s="133"/>
      <c r="F1045" s="133"/>
      <c r="G1045" s="134"/>
      <c r="H1045" s="134"/>
      <c r="I1045" s="134"/>
      <c r="J1045" s="134"/>
      <c r="K1045" s="178"/>
      <c r="L1045" s="17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38"/>
      <c r="AI1045" s="38"/>
    </row>
    <row r="1046" spans="1:35" x14ac:dyDescent="0.2">
      <c r="A1046" s="140"/>
      <c r="B1046" s="133"/>
      <c r="C1046" s="133"/>
      <c r="D1046" s="133"/>
      <c r="E1046" s="133"/>
      <c r="F1046" s="133"/>
      <c r="G1046" s="134"/>
      <c r="H1046" s="134"/>
      <c r="I1046" s="134"/>
      <c r="J1046" s="134"/>
      <c r="K1046" s="178"/>
      <c r="L1046" s="17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38"/>
      <c r="AI1046" s="38"/>
    </row>
    <row r="1047" spans="1:35" x14ac:dyDescent="0.2">
      <c r="A1047" s="140"/>
      <c r="B1047" s="133"/>
      <c r="C1047" s="133"/>
      <c r="D1047" s="133"/>
      <c r="E1047" s="133"/>
      <c r="F1047" s="133"/>
      <c r="G1047" s="134"/>
      <c r="H1047" s="134"/>
      <c r="I1047" s="134"/>
      <c r="J1047" s="134"/>
      <c r="K1047" s="178"/>
      <c r="L1047" s="17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38"/>
      <c r="AI1047" s="38"/>
    </row>
    <row r="1048" spans="1:35" x14ac:dyDescent="0.2">
      <c r="A1048" s="140"/>
      <c r="B1048" s="133"/>
      <c r="C1048" s="133"/>
      <c r="D1048" s="133"/>
      <c r="E1048" s="133"/>
      <c r="F1048" s="133"/>
      <c r="G1048" s="134"/>
      <c r="H1048" s="134"/>
      <c r="I1048" s="134"/>
      <c r="J1048" s="134"/>
      <c r="K1048" s="178"/>
      <c r="L1048" s="17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</row>
    <row r="1049" spans="1:35" x14ac:dyDescent="0.2">
      <c r="A1049" s="140"/>
      <c r="B1049" s="133"/>
      <c r="C1049" s="133"/>
      <c r="D1049" s="133"/>
      <c r="E1049" s="133"/>
      <c r="F1049" s="133"/>
      <c r="G1049" s="134"/>
      <c r="H1049" s="134"/>
      <c r="I1049" s="134"/>
      <c r="J1049" s="134"/>
      <c r="K1049" s="178"/>
      <c r="L1049" s="17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38"/>
      <c r="AI1049" s="38"/>
    </row>
    <row r="1050" spans="1:35" x14ac:dyDescent="0.2">
      <c r="A1050" s="140"/>
      <c r="B1050" s="133"/>
      <c r="C1050" s="133"/>
      <c r="D1050" s="133"/>
      <c r="E1050" s="133"/>
      <c r="F1050" s="133"/>
      <c r="G1050" s="134"/>
      <c r="H1050" s="134"/>
      <c r="I1050" s="134"/>
      <c r="J1050" s="134"/>
      <c r="K1050" s="178"/>
      <c r="L1050" s="17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38"/>
      <c r="AI1050" s="38"/>
    </row>
    <row r="1051" spans="1:35" x14ac:dyDescent="0.2">
      <c r="A1051" s="140"/>
      <c r="B1051" s="133"/>
      <c r="C1051" s="133"/>
      <c r="D1051" s="133"/>
      <c r="E1051" s="133"/>
      <c r="F1051" s="133"/>
      <c r="G1051" s="134"/>
      <c r="H1051" s="134"/>
      <c r="I1051" s="134"/>
      <c r="J1051" s="134"/>
      <c r="K1051" s="178"/>
      <c r="L1051" s="17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38"/>
      <c r="AI1051" s="38"/>
    </row>
    <row r="1052" spans="1:35" x14ac:dyDescent="0.2">
      <c r="A1052" s="140"/>
      <c r="B1052" s="133"/>
      <c r="C1052" s="133"/>
      <c r="D1052" s="133"/>
      <c r="E1052" s="133"/>
      <c r="F1052" s="133"/>
      <c r="G1052" s="134"/>
      <c r="H1052" s="134"/>
      <c r="I1052" s="134"/>
      <c r="J1052" s="134"/>
      <c r="K1052" s="178"/>
      <c r="L1052" s="17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38"/>
      <c r="AI1052" s="38"/>
    </row>
    <row r="1053" spans="1:35" x14ac:dyDescent="0.2">
      <c r="A1053" s="140"/>
      <c r="B1053" s="133"/>
      <c r="C1053" s="133"/>
      <c r="D1053" s="133"/>
      <c r="E1053" s="133"/>
      <c r="F1053" s="133"/>
      <c r="G1053" s="134"/>
      <c r="H1053" s="134"/>
      <c r="I1053" s="134"/>
      <c r="J1053" s="134"/>
      <c r="K1053" s="178"/>
      <c r="L1053" s="17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38"/>
      <c r="AI1053" s="38"/>
    </row>
    <row r="1054" spans="1:35" x14ac:dyDescent="0.2">
      <c r="A1054" s="140"/>
      <c r="B1054" s="133"/>
      <c r="C1054" s="133"/>
      <c r="D1054" s="133"/>
      <c r="E1054" s="133"/>
      <c r="F1054" s="133"/>
      <c r="G1054" s="134"/>
      <c r="H1054" s="134"/>
      <c r="I1054" s="134"/>
      <c r="J1054" s="134"/>
      <c r="K1054" s="178"/>
      <c r="L1054" s="17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38"/>
      <c r="AI1054" s="38"/>
    </row>
    <row r="1055" spans="1:35" x14ac:dyDescent="0.2">
      <c r="A1055" s="140"/>
      <c r="B1055" s="133"/>
      <c r="C1055" s="133"/>
      <c r="D1055" s="133"/>
      <c r="E1055" s="133"/>
      <c r="F1055" s="133"/>
      <c r="G1055" s="134"/>
      <c r="H1055" s="134"/>
      <c r="I1055" s="134"/>
      <c r="J1055" s="134"/>
      <c r="K1055" s="178"/>
      <c r="L1055" s="17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38"/>
      <c r="AI1055" s="38"/>
    </row>
    <row r="1056" spans="1:35" x14ac:dyDescent="0.2">
      <c r="A1056" s="140"/>
      <c r="B1056" s="133"/>
      <c r="C1056" s="133"/>
      <c r="D1056" s="133"/>
      <c r="E1056" s="133"/>
      <c r="F1056" s="133"/>
      <c r="G1056" s="134"/>
      <c r="H1056" s="134"/>
      <c r="I1056" s="134"/>
      <c r="J1056" s="134"/>
      <c r="K1056" s="178"/>
      <c r="L1056" s="17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38"/>
      <c r="AI1056" s="38"/>
    </row>
    <row r="1057" spans="1:35" x14ac:dyDescent="0.2">
      <c r="A1057" s="140"/>
      <c r="B1057" s="133"/>
      <c r="C1057" s="133"/>
      <c r="D1057" s="133"/>
      <c r="E1057" s="133"/>
      <c r="F1057" s="133"/>
      <c r="G1057" s="134"/>
      <c r="H1057" s="134"/>
      <c r="I1057" s="134"/>
      <c r="J1057" s="134"/>
      <c r="K1057" s="178"/>
      <c r="L1057" s="17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38"/>
      <c r="AI1057" s="38"/>
    </row>
    <row r="1058" spans="1:35" x14ac:dyDescent="0.2">
      <c r="A1058" s="140"/>
      <c r="B1058" s="133"/>
      <c r="C1058" s="133"/>
      <c r="D1058" s="133"/>
      <c r="E1058" s="133"/>
      <c r="F1058" s="133"/>
      <c r="G1058" s="134"/>
      <c r="H1058" s="134"/>
      <c r="I1058" s="134"/>
      <c r="J1058" s="134"/>
      <c r="K1058" s="178"/>
      <c r="L1058" s="17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38"/>
      <c r="AI1058" s="38"/>
    </row>
    <row r="1059" spans="1:35" x14ac:dyDescent="0.2">
      <c r="A1059" s="140"/>
      <c r="B1059" s="133"/>
      <c r="C1059" s="133"/>
      <c r="D1059" s="133"/>
      <c r="E1059" s="133"/>
      <c r="F1059" s="133"/>
      <c r="G1059" s="134"/>
      <c r="H1059" s="134"/>
      <c r="I1059" s="134"/>
      <c r="J1059" s="134"/>
      <c r="K1059" s="178"/>
      <c r="L1059" s="17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38"/>
      <c r="AI1059" s="38"/>
    </row>
    <row r="1060" spans="1:35" x14ac:dyDescent="0.2">
      <c r="A1060" s="140"/>
      <c r="B1060" s="133"/>
      <c r="C1060" s="133"/>
      <c r="D1060" s="133"/>
      <c r="E1060" s="133"/>
      <c r="F1060" s="133"/>
      <c r="G1060" s="134"/>
      <c r="H1060" s="134"/>
      <c r="I1060" s="134"/>
      <c r="J1060" s="134"/>
      <c r="K1060" s="178"/>
      <c r="L1060" s="17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</row>
    <row r="1061" spans="1:35" x14ac:dyDescent="0.2">
      <c r="A1061" s="140"/>
      <c r="B1061" s="133"/>
      <c r="C1061" s="133"/>
      <c r="D1061" s="133"/>
      <c r="E1061" s="133"/>
      <c r="F1061" s="133"/>
      <c r="G1061" s="134"/>
      <c r="H1061" s="134"/>
      <c r="I1061" s="134"/>
      <c r="J1061" s="134"/>
      <c r="K1061" s="178"/>
      <c r="L1061" s="17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38"/>
      <c r="AI1061" s="38"/>
    </row>
    <row r="1062" spans="1:35" x14ac:dyDescent="0.2">
      <c r="A1062" s="140"/>
      <c r="B1062" s="133"/>
      <c r="C1062" s="133"/>
      <c r="D1062" s="133"/>
      <c r="E1062" s="133"/>
      <c r="F1062" s="133"/>
      <c r="G1062" s="134"/>
      <c r="H1062" s="134"/>
      <c r="I1062" s="134"/>
      <c r="J1062" s="134"/>
      <c r="K1062" s="178"/>
      <c r="L1062" s="17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</row>
    <row r="1063" spans="1:35" x14ac:dyDescent="0.2">
      <c r="A1063" s="140"/>
      <c r="B1063" s="133"/>
      <c r="C1063" s="133"/>
      <c r="D1063" s="133"/>
      <c r="E1063" s="133"/>
      <c r="F1063" s="133"/>
      <c r="G1063" s="134"/>
      <c r="H1063" s="134"/>
      <c r="I1063" s="134"/>
      <c r="J1063" s="134"/>
      <c r="K1063" s="178"/>
      <c r="L1063" s="17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38"/>
      <c r="AI1063" s="38"/>
    </row>
    <row r="1064" spans="1:35" x14ac:dyDescent="0.2">
      <c r="A1064" s="140"/>
      <c r="B1064" s="133"/>
      <c r="C1064" s="133"/>
      <c r="D1064" s="133"/>
      <c r="E1064" s="133"/>
      <c r="F1064" s="133"/>
      <c r="G1064" s="134"/>
      <c r="H1064" s="134"/>
      <c r="I1064" s="134"/>
      <c r="J1064" s="134"/>
      <c r="K1064" s="178"/>
      <c r="L1064" s="17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38"/>
      <c r="AI1064" s="38"/>
    </row>
    <row r="1065" spans="1:35" x14ac:dyDescent="0.2">
      <c r="A1065" s="140"/>
      <c r="B1065" s="133"/>
      <c r="C1065" s="133"/>
      <c r="D1065" s="133"/>
      <c r="E1065" s="133"/>
      <c r="F1065" s="133"/>
      <c r="G1065" s="134"/>
      <c r="H1065" s="134"/>
      <c r="I1065" s="134"/>
      <c r="J1065" s="134"/>
      <c r="K1065" s="178"/>
      <c r="L1065" s="17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38"/>
      <c r="AI1065" s="38"/>
    </row>
    <row r="1066" spans="1:35" x14ac:dyDescent="0.2">
      <c r="A1066" s="140"/>
      <c r="B1066" s="133"/>
      <c r="C1066" s="133"/>
      <c r="D1066" s="133"/>
      <c r="E1066" s="133"/>
      <c r="F1066" s="133"/>
      <c r="G1066" s="134"/>
      <c r="H1066" s="134"/>
      <c r="I1066" s="134"/>
      <c r="J1066" s="134"/>
      <c r="K1066" s="178"/>
      <c r="L1066" s="17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38"/>
      <c r="AI1066" s="38"/>
    </row>
    <row r="1067" spans="1:35" x14ac:dyDescent="0.2">
      <c r="A1067" s="140"/>
      <c r="B1067" s="133"/>
      <c r="C1067" s="133"/>
      <c r="D1067" s="133"/>
      <c r="E1067" s="133"/>
      <c r="F1067" s="133"/>
      <c r="G1067" s="134"/>
      <c r="H1067" s="134"/>
      <c r="I1067" s="134"/>
      <c r="J1067" s="134"/>
      <c r="K1067" s="178"/>
      <c r="L1067" s="17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38"/>
      <c r="AI1067" s="38"/>
    </row>
    <row r="1068" spans="1:35" x14ac:dyDescent="0.2">
      <c r="A1068" s="140"/>
      <c r="B1068" s="133"/>
      <c r="C1068" s="133"/>
      <c r="D1068" s="133"/>
      <c r="E1068" s="133"/>
      <c r="F1068" s="133"/>
      <c r="G1068" s="134"/>
      <c r="H1068" s="134"/>
      <c r="I1068" s="134"/>
      <c r="J1068" s="134"/>
      <c r="K1068" s="178"/>
      <c r="L1068" s="17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38"/>
      <c r="AI1068" s="38"/>
    </row>
    <row r="1069" spans="1:35" x14ac:dyDescent="0.2">
      <c r="A1069" s="140"/>
      <c r="B1069" s="133"/>
      <c r="C1069" s="133"/>
      <c r="D1069" s="133"/>
      <c r="E1069" s="133"/>
      <c r="F1069" s="133"/>
      <c r="G1069" s="134"/>
      <c r="H1069" s="134"/>
      <c r="I1069" s="134"/>
      <c r="J1069" s="134"/>
      <c r="K1069" s="178"/>
      <c r="L1069" s="17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38"/>
      <c r="AI1069" s="38"/>
    </row>
    <row r="1070" spans="1:35" x14ac:dyDescent="0.2">
      <c r="A1070" s="140"/>
      <c r="B1070" s="133"/>
      <c r="C1070" s="133"/>
      <c r="D1070" s="133"/>
      <c r="E1070" s="133"/>
      <c r="F1070" s="133"/>
      <c r="G1070" s="134"/>
      <c r="H1070" s="134"/>
      <c r="I1070" s="134"/>
      <c r="J1070" s="134"/>
      <c r="K1070" s="178"/>
      <c r="L1070" s="17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38"/>
      <c r="AI1070" s="38"/>
    </row>
    <row r="1071" spans="1:35" x14ac:dyDescent="0.2">
      <c r="A1071" s="140"/>
      <c r="B1071" s="133"/>
      <c r="C1071" s="133"/>
      <c r="D1071" s="133"/>
      <c r="E1071" s="133"/>
      <c r="F1071" s="133"/>
      <c r="G1071" s="134"/>
      <c r="H1071" s="134"/>
      <c r="I1071" s="134"/>
      <c r="J1071" s="134"/>
      <c r="K1071" s="178"/>
      <c r="L1071" s="17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38"/>
      <c r="AI1071" s="38"/>
    </row>
    <row r="1072" spans="1:35" x14ac:dyDescent="0.2">
      <c r="A1072" s="140"/>
      <c r="B1072" s="133"/>
      <c r="C1072" s="133"/>
      <c r="D1072" s="133"/>
      <c r="E1072" s="133"/>
      <c r="F1072" s="133"/>
      <c r="G1072" s="134"/>
      <c r="H1072" s="134"/>
      <c r="I1072" s="134"/>
      <c r="J1072" s="134"/>
      <c r="K1072" s="178"/>
      <c r="L1072" s="17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</row>
    <row r="1073" spans="1:35" x14ac:dyDescent="0.2">
      <c r="A1073" s="140"/>
      <c r="B1073" s="133"/>
      <c r="C1073" s="133"/>
      <c r="D1073" s="133"/>
      <c r="E1073" s="133"/>
      <c r="F1073" s="133"/>
      <c r="G1073" s="134"/>
      <c r="H1073" s="134"/>
      <c r="I1073" s="134"/>
      <c r="J1073" s="134"/>
      <c r="K1073" s="178"/>
      <c r="L1073" s="17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38"/>
      <c r="AI1073" s="38"/>
    </row>
    <row r="1074" spans="1:35" x14ac:dyDescent="0.2">
      <c r="A1074" s="140"/>
      <c r="B1074" s="133"/>
      <c r="C1074" s="133"/>
      <c r="D1074" s="133"/>
      <c r="E1074" s="133"/>
      <c r="F1074" s="133"/>
      <c r="G1074" s="134"/>
      <c r="H1074" s="134"/>
      <c r="I1074" s="134"/>
      <c r="J1074" s="134"/>
      <c r="K1074" s="178"/>
      <c r="L1074" s="17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38"/>
      <c r="AI1074" s="38"/>
    </row>
    <row r="1075" spans="1:35" x14ac:dyDescent="0.2">
      <c r="A1075" s="140"/>
      <c r="B1075" s="133"/>
      <c r="C1075" s="133"/>
      <c r="D1075" s="133"/>
      <c r="E1075" s="133"/>
      <c r="F1075" s="133"/>
      <c r="G1075" s="134"/>
      <c r="H1075" s="134"/>
      <c r="I1075" s="134"/>
      <c r="J1075" s="134"/>
      <c r="K1075" s="178"/>
      <c r="L1075" s="17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38"/>
      <c r="AI1075" s="38"/>
    </row>
    <row r="1076" spans="1:35" x14ac:dyDescent="0.2">
      <c r="A1076" s="140"/>
      <c r="B1076" s="133"/>
      <c r="C1076" s="133"/>
      <c r="D1076" s="133"/>
      <c r="E1076" s="133"/>
      <c r="F1076" s="133"/>
      <c r="G1076" s="134"/>
      <c r="H1076" s="134"/>
      <c r="I1076" s="134"/>
      <c r="J1076" s="134"/>
      <c r="K1076" s="178"/>
      <c r="L1076" s="17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38"/>
      <c r="AI1076" s="38"/>
    </row>
    <row r="1077" spans="1:35" x14ac:dyDescent="0.2">
      <c r="A1077" s="140"/>
      <c r="B1077" s="133"/>
      <c r="C1077" s="133"/>
      <c r="D1077" s="133"/>
      <c r="E1077" s="133"/>
      <c r="F1077" s="133"/>
      <c r="G1077" s="134"/>
      <c r="H1077" s="134"/>
      <c r="I1077" s="134"/>
      <c r="J1077" s="134"/>
      <c r="K1077" s="178"/>
      <c r="L1077" s="17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38"/>
      <c r="AI1077" s="38"/>
    </row>
    <row r="1078" spans="1:35" x14ac:dyDescent="0.2">
      <c r="A1078" s="140"/>
      <c r="B1078" s="133"/>
      <c r="C1078" s="133"/>
      <c r="D1078" s="133"/>
      <c r="E1078" s="133"/>
      <c r="F1078" s="133"/>
      <c r="G1078" s="134"/>
      <c r="H1078" s="134"/>
      <c r="I1078" s="134"/>
      <c r="J1078" s="134"/>
      <c r="K1078" s="178"/>
      <c r="L1078" s="17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38"/>
      <c r="AI1078" s="38"/>
    </row>
    <row r="1079" spans="1:35" x14ac:dyDescent="0.2">
      <c r="A1079" s="140"/>
      <c r="B1079" s="133"/>
      <c r="C1079" s="133"/>
      <c r="D1079" s="133"/>
      <c r="E1079" s="133"/>
      <c r="F1079" s="133"/>
      <c r="G1079" s="134"/>
      <c r="H1079" s="134"/>
      <c r="I1079" s="134"/>
      <c r="J1079" s="134"/>
      <c r="K1079" s="178"/>
      <c r="L1079" s="17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38"/>
      <c r="AI1079" s="38"/>
    </row>
    <row r="1080" spans="1:35" x14ac:dyDescent="0.2">
      <c r="A1080" s="140"/>
      <c r="B1080" s="133"/>
      <c r="C1080" s="133"/>
      <c r="D1080" s="133"/>
      <c r="E1080" s="133"/>
      <c r="F1080" s="133"/>
      <c r="G1080" s="134"/>
      <c r="H1080" s="134"/>
      <c r="I1080" s="134"/>
      <c r="J1080" s="134"/>
      <c r="K1080" s="178"/>
      <c r="L1080" s="17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38"/>
      <c r="AI1080" s="38"/>
    </row>
    <row r="1081" spans="1:35" x14ac:dyDescent="0.2">
      <c r="A1081" s="140"/>
      <c r="B1081" s="133"/>
      <c r="C1081" s="133"/>
      <c r="D1081" s="133"/>
      <c r="E1081" s="133"/>
      <c r="F1081" s="133"/>
      <c r="G1081" s="134"/>
      <c r="H1081" s="134"/>
      <c r="I1081" s="134"/>
      <c r="J1081" s="134"/>
      <c r="K1081" s="178"/>
      <c r="L1081" s="17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</row>
    <row r="1082" spans="1:35" x14ac:dyDescent="0.2">
      <c r="A1082" s="140"/>
      <c r="B1082" s="133"/>
      <c r="C1082" s="133"/>
      <c r="D1082" s="133"/>
      <c r="E1082" s="133"/>
      <c r="F1082" s="133"/>
      <c r="G1082" s="134"/>
      <c r="H1082" s="134"/>
      <c r="I1082" s="134"/>
      <c r="J1082" s="134"/>
      <c r="K1082" s="178"/>
      <c r="L1082" s="17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38"/>
      <c r="AI1082" s="38"/>
    </row>
    <row r="1083" spans="1:35" x14ac:dyDescent="0.2">
      <c r="A1083" s="140"/>
      <c r="B1083" s="133"/>
      <c r="C1083" s="133"/>
      <c r="D1083" s="133"/>
      <c r="E1083" s="133"/>
      <c r="F1083" s="133"/>
      <c r="G1083" s="134"/>
      <c r="H1083" s="134"/>
      <c r="I1083" s="134"/>
      <c r="J1083" s="134"/>
      <c r="K1083" s="178"/>
      <c r="L1083" s="17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38"/>
      <c r="AI1083" s="38"/>
    </row>
    <row r="1084" spans="1:35" x14ac:dyDescent="0.2">
      <c r="A1084" s="140"/>
      <c r="B1084" s="133"/>
      <c r="C1084" s="133"/>
      <c r="D1084" s="133"/>
      <c r="E1084" s="133"/>
      <c r="F1084" s="133"/>
      <c r="G1084" s="134"/>
      <c r="H1084" s="134"/>
      <c r="I1084" s="134"/>
      <c r="J1084" s="134"/>
      <c r="K1084" s="178"/>
      <c r="L1084" s="17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</row>
    <row r="1085" spans="1:35" x14ac:dyDescent="0.2">
      <c r="A1085" s="140"/>
      <c r="B1085" s="133"/>
      <c r="C1085" s="133"/>
      <c r="D1085" s="133"/>
      <c r="E1085" s="133"/>
      <c r="F1085" s="133"/>
      <c r="G1085" s="134"/>
      <c r="H1085" s="134"/>
      <c r="I1085" s="134"/>
      <c r="J1085" s="134"/>
      <c r="K1085" s="178"/>
      <c r="L1085" s="17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38"/>
      <c r="AI1085" s="38"/>
    </row>
    <row r="1086" spans="1:35" x14ac:dyDescent="0.2">
      <c r="A1086" s="140"/>
      <c r="B1086" s="133"/>
      <c r="C1086" s="133"/>
      <c r="D1086" s="133"/>
      <c r="E1086" s="133"/>
      <c r="F1086" s="133"/>
      <c r="G1086" s="134"/>
      <c r="H1086" s="134"/>
      <c r="I1086" s="134"/>
      <c r="J1086" s="134"/>
      <c r="K1086" s="178"/>
      <c r="L1086" s="17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38"/>
      <c r="AI1086" s="38"/>
    </row>
    <row r="1087" spans="1:35" x14ac:dyDescent="0.2">
      <c r="A1087" s="140"/>
      <c r="B1087" s="133"/>
      <c r="C1087" s="133"/>
      <c r="D1087" s="133"/>
      <c r="E1087" s="133"/>
      <c r="F1087" s="133"/>
      <c r="G1087" s="134"/>
      <c r="H1087" s="134"/>
      <c r="I1087" s="134"/>
      <c r="J1087" s="134"/>
      <c r="K1087" s="178"/>
      <c r="L1087" s="17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38"/>
      <c r="AI1087" s="38"/>
    </row>
    <row r="1088" spans="1:35" x14ac:dyDescent="0.2">
      <c r="A1088" s="140"/>
      <c r="B1088" s="133"/>
      <c r="C1088" s="133"/>
      <c r="D1088" s="133"/>
      <c r="E1088" s="133"/>
      <c r="F1088" s="133"/>
      <c r="G1088" s="134"/>
      <c r="H1088" s="134"/>
      <c r="I1088" s="134"/>
      <c r="J1088" s="134"/>
      <c r="K1088" s="178"/>
      <c r="L1088" s="17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38"/>
      <c r="AI1088" s="38"/>
    </row>
    <row r="1089" spans="1:35" x14ac:dyDescent="0.2">
      <c r="A1089" s="140"/>
      <c r="B1089" s="133"/>
      <c r="C1089" s="133"/>
      <c r="D1089" s="133"/>
      <c r="E1089" s="133"/>
      <c r="F1089" s="133"/>
      <c r="G1089" s="134"/>
      <c r="H1089" s="134"/>
      <c r="I1089" s="134"/>
      <c r="J1089" s="134"/>
      <c r="K1089" s="178"/>
      <c r="L1089" s="17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38"/>
      <c r="AI1089" s="38"/>
    </row>
    <row r="1090" spans="1:35" x14ac:dyDescent="0.2">
      <c r="A1090" s="140"/>
      <c r="B1090" s="133"/>
      <c r="C1090" s="133"/>
      <c r="D1090" s="133"/>
      <c r="E1090" s="133"/>
      <c r="F1090" s="133"/>
      <c r="G1090" s="134"/>
      <c r="H1090" s="134"/>
      <c r="I1090" s="134"/>
      <c r="J1090" s="134"/>
      <c r="K1090" s="178"/>
      <c r="L1090" s="17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38"/>
      <c r="AI1090" s="38"/>
    </row>
    <row r="1091" spans="1:35" x14ac:dyDescent="0.2">
      <c r="A1091" s="140"/>
      <c r="B1091" s="133"/>
      <c r="C1091" s="133"/>
      <c r="D1091" s="133"/>
      <c r="E1091" s="133"/>
      <c r="F1091" s="133"/>
      <c r="G1091" s="134"/>
      <c r="H1091" s="134"/>
      <c r="I1091" s="134"/>
      <c r="J1091" s="134"/>
      <c r="K1091" s="178"/>
      <c r="L1091" s="17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38"/>
      <c r="AI1091" s="38"/>
    </row>
    <row r="1092" spans="1:35" x14ac:dyDescent="0.2">
      <c r="A1092" s="140"/>
      <c r="B1092" s="133"/>
      <c r="C1092" s="133"/>
      <c r="D1092" s="133"/>
      <c r="E1092" s="133"/>
      <c r="F1092" s="133"/>
      <c r="G1092" s="134"/>
      <c r="H1092" s="134"/>
      <c r="I1092" s="134"/>
      <c r="J1092" s="134"/>
      <c r="K1092" s="178"/>
      <c r="L1092" s="17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38"/>
      <c r="AI1092" s="38"/>
    </row>
    <row r="1093" spans="1:35" x14ac:dyDescent="0.2">
      <c r="A1093" s="140"/>
      <c r="B1093" s="133"/>
      <c r="C1093" s="133"/>
      <c r="D1093" s="133"/>
      <c r="E1093" s="133"/>
      <c r="F1093" s="133"/>
      <c r="G1093" s="134"/>
      <c r="H1093" s="134"/>
      <c r="I1093" s="134"/>
      <c r="J1093" s="134"/>
      <c r="K1093" s="178"/>
      <c r="L1093" s="17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38"/>
      <c r="AI1093" s="38"/>
    </row>
    <row r="1094" spans="1:35" x14ac:dyDescent="0.2">
      <c r="A1094" s="140"/>
      <c r="B1094" s="133"/>
      <c r="C1094" s="133"/>
      <c r="D1094" s="133"/>
      <c r="E1094" s="133"/>
      <c r="F1094" s="133"/>
      <c r="G1094" s="134"/>
      <c r="H1094" s="134"/>
      <c r="I1094" s="134"/>
      <c r="J1094" s="134"/>
      <c r="K1094" s="178"/>
      <c r="L1094" s="17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38"/>
      <c r="AI1094" s="38"/>
    </row>
    <row r="1095" spans="1:35" x14ac:dyDescent="0.2">
      <c r="A1095" s="140"/>
      <c r="B1095" s="133"/>
      <c r="C1095" s="133"/>
      <c r="D1095" s="133"/>
      <c r="E1095" s="133"/>
      <c r="F1095" s="133"/>
      <c r="G1095" s="134"/>
      <c r="H1095" s="134"/>
      <c r="I1095" s="134"/>
      <c r="J1095" s="134"/>
      <c r="K1095" s="178"/>
      <c r="L1095" s="17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38"/>
      <c r="AI1095" s="38"/>
    </row>
    <row r="1096" spans="1:35" x14ac:dyDescent="0.2">
      <c r="A1096" s="140"/>
      <c r="B1096" s="133"/>
      <c r="C1096" s="133"/>
      <c r="D1096" s="133"/>
      <c r="E1096" s="133"/>
      <c r="F1096" s="133"/>
      <c r="G1096" s="134"/>
      <c r="H1096" s="134"/>
      <c r="I1096" s="134"/>
      <c r="J1096" s="134"/>
      <c r="K1096" s="178"/>
      <c r="L1096" s="17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</row>
    <row r="1097" spans="1:35" x14ac:dyDescent="0.2">
      <c r="A1097" s="140"/>
      <c r="B1097" s="133"/>
      <c r="C1097" s="133"/>
      <c r="D1097" s="133"/>
      <c r="E1097" s="133"/>
      <c r="F1097" s="133"/>
      <c r="G1097" s="134"/>
      <c r="H1097" s="134"/>
      <c r="I1097" s="134"/>
      <c r="J1097" s="134"/>
      <c r="K1097" s="178"/>
      <c r="L1097" s="17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38"/>
      <c r="AI1097" s="38"/>
    </row>
    <row r="1098" spans="1:35" x14ac:dyDescent="0.2">
      <c r="A1098" s="140"/>
      <c r="B1098" s="133"/>
      <c r="C1098" s="133"/>
      <c r="D1098" s="133"/>
      <c r="E1098" s="133"/>
      <c r="F1098" s="133"/>
      <c r="G1098" s="134"/>
      <c r="H1098" s="134"/>
      <c r="I1098" s="134"/>
      <c r="J1098" s="134"/>
      <c r="K1098" s="178"/>
      <c r="L1098" s="17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38"/>
      <c r="AI1098" s="38"/>
    </row>
    <row r="1099" spans="1:35" x14ac:dyDescent="0.2">
      <c r="A1099" s="140"/>
      <c r="B1099" s="133"/>
      <c r="C1099" s="133"/>
      <c r="D1099" s="133"/>
      <c r="E1099" s="133"/>
      <c r="F1099" s="133"/>
      <c r="G1099" s="134"/>
      <c r="H1099" s="134"/>
      <c r="I1099" s="134"/>
      <c r="J1099" s="134"/>
      <c r="K1099" s="178"/>
      <c r="L1099" s="17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38"/>
      <c r="AI1099" s="38"/>
    </row>
    <row r="1100" spans="1:35" x14ac:dyDescent="0.2">
      <c r="A1100" s="140"/>
      <c r="B1100" s="133"/>
      <c r="C1100" s="133"/>
      <c r="D1100" s="133"/>
      <c r="E1100" s="133"/>
      <c r="F1100" s="133"/>
      <c r="G1100" s="134"/>
      <c r="H1100" s="134"/>
      <c r="I1100" s="134"/>
      <c r="J1100" s="134"/>
      <c r="K1100" s="178"/>
      <c r="L1100" s="17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38"/>
      <c r="AI1100" s="38"/>
    </row>
    <row r="1101" spans="1:35" x14ac:dyDescent="0.2">
      <c r="A1101" s="140"/>
      <c r="B1101" s="133"/>
      <c r="C1101" s="133"/>
      <c r="D1101" s="133"/>
      <c r="E1101" s="133"/>
      <c r="F1101" s="133"/>
      <c r="G1101" s="134"/>
      <c r="H1101" s="134"/>
      <c r="I1101" s="134"/>
      <c r="J1101" s="134"/>
      <c r="K1101" s="178"/>
      <c r="L1101" s="17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38"/>
      <c r="AI1101" s="38"/>
    </row>
    <row r="1102" spans="1:35" x14ac:dyDescent="0.2">
      <c r="A1102" s="140"/>
      <c r="B1102" s="133"/>
      <c r="C1102" s="133"/>
      <c r="D1102" s="133"/>
      <c r="E1102" s="133"/>
      <c r="F1102" s="133"/>
      <c r="G1102" s="134"/>
      <c r="H1102" s="134"/>
      <c r="I1102" s="134"/>
      <c r="J1102" s="134"/>
      <c r="K1102" s="178"/>
      <c r="L1102" s="17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38"/>
      <c r="AI1102" s="38"/>
    </row>
    <row r="1103" spans="1:35" x14ac:dyDescent="0.2">
      <c r="A1103" s="140"/>
      <c r="B1103" s="133"/>
      <c r="C1103" s="133"/>
      <c r="D1103" s="133"/>
      <c r="E1103" s="133"/>
      <c r="F1103" s="133"/>
      <c r="G1103" s="134"/>
      <c r="H1103" s="134"/>
      <c r="I1103" s="134"/>
      <c r="J1103" s="134"/>
      <c r="K1103" s="178"/>
      <c r="L1103" s="17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38"/>
      <c r="AI1103" s="38"/>
    </row>
    <row r="1104" spans="1:35" x14ac:dyDescent="0.2">
      <c r="A1104" s="140"/>
      <c r="B1104" s="133"/>
      <c r="C1104" s="133"/>
      <c r="D1104" s="133"/>
      <c r="E1104" s="133"/>
      <c r="F1104" s="133"/>
      <c r="G1104" s="134"/>
      <c r="H1104" s="134"/>
      <c r="I1104" s="134"/>
      <c r="J1104" s="134"/>
      <c r="K1104" s="178"/>
      <c r="L1104" s="17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38"/>
      <c r="AI1104" s="38"/>
    </row>
    <row r="1105" spans="1:35" x14ac:dyDescent="0.2">
      <c r="A1105" s="140"/>
      <c r="B1105" s="133"/>
      <c r="C1105" s="133"/>
      <c r="D1105" s="133"/>
      <c r="E1105" s="133"/>
      <c r="F1105" s="133"/>
      <c r="G1105" s="134"/>
      <c r="H1105" s="134"/>
      <c r="I1105" s="134"/>
      <c r="J1105" s="134"/>
      <c r="K1105" s="178"/>
      <c r="L1105" s="17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38"/>
      <c r="AI1105" s="38"/>
    </row>
    <row r="1106" spans="1:35" x14ac:dyDescent="0.2">
      <c r="A1106" s="140"/>
      <c r="B1106" s="133"/>
      <c r="C1106" s="133"/>
      <c r="D1106" s="133"/>
      <c r="E1106" s="133"/>
      <c r="F1106" s="133"/>
      <c r="G1106" s="134"/>
      <c r="H1106" s="134"/>
      <c r="I1106" s="134"/>
      <c r="J1106" s="134"/>
      <c r="K1106" s="178"/>
      <c r="L1106" s="17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</row>
    <row r="1107" spans="1:35" x14ac:dyDescent="0.2">
      <c r="A1107" s="140"/>
      <c r="B1107" s="133"/>
      <c r="C1107" s="133"/>
      <c r="D1107" s="133"/>
      <c r="E1107" s="133"/>
      <c r="F1107" s="133"/>
      <c r="G1107" s="134"/>
      <c r="H1107" s="134"/>
      <c r="I1107" s="134"/>
      <c r="J1107" s="134"/>
      <c r="K1107" s="178"/>
      <c r="L1107" s="17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38"/>
      <c r="AI1107" s="38"/>
    </row>
    <row r="1108" spans="1:35" x14ac:dyDescent="0.2">
      <c r="A1108" s="140"/>
      <c r="B1108" s="133"/>
      <c r="C1108" s="133"/>
      <c r="D1108" s="133"/>
      <c r="E1108" s="133"/>
      <c r="F1108" s="133"/>
      <c r="G1108" s="134"/>
      <c r="H1108" s="134"/>
      <c r="I1108" s="134"/>
      <c r="J1108" s="134"/>
      <c r="K1108" s="178"/>
      <c r="L1108" s="17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</row>
    <row r="1109" spans="1:35" x14ac:dyDescent="0.2">
      <c r="A1109" s="140"/>
      <c r="B1109" s="133"/>
      <c r="C1109" s="133"/>
      <c r="D1109" s="133"/>
      <c r="E1109" s="133"/>
      <c r="F1109" s="133"/>
      <c r="G1109" s="134"/>
      <c r="H1109" s="134"/>
      <c r="I1109" s="134"/>
      <c r="J1109" s="134"/>
      <c r="K1109" s="178"/>
      <c r="L1109" s="17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38"/>
      <c r="AI1109" s="38"/>
    </row>
    <row r="1110" spans="1:35" x14ac:dyDescent="0.2">
      <c r="A1110" s="140"/>
      <c r="B1110" s="133"/>
      <c r="C1110" s="133"/>
      <c r="D1110" s="133"/>
      <c r="E1110" s="133"/>
      <c r="F1110" s="133"/>
      <c r="G1110" s="134"/>
      <c r="H1110" s="134"/>
      <c r="I1110" s="134"/>
      <c r="J1110" s="134"/>
      <c r="K1110" s="178"/>
      <c r="L1110" s="17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38"/>
      <c r="AI1110" s="38"/>
    </row>
    <row r="1111" spans="1:35" x14ac:dyDescent="0.2">
      <c r="A1111" s="140"/>
      <c r="B1111" s="133"/>
      <c r="C1111" s="133"/>
      <c r="D1111" s="133"/>
      <c r="E1111" s="133"/>
      <c r="F1111" s="133"/>
      <c r="G1111" s="134"/>
      <c r="H1111" s="134"/>
      <c r="I1111" s="134"/>
      <c r="J1111" s="134"/>
      <c r="K1111" s="178"/>
      <c r="L1111" s="17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38"/>
      <c r="AI1111" s="38"/>
    </row>
    <row r="1112" spans="1:35" x14ac:dyDescent="0.2">
      <c r="A1112" s="140"/>
      <c r="B1112" s="133"/>
      <c r="C1112" s="133"/>
      <c r="D1112" s="133"/>
      <c r="E1112" s="133"/>
      <c r="F1112" s="133"/>
      <c r="G1112" s="134"/>
      <c r="H1112" s="134"/>
      <c r="I1112" s="134"/>
      <c r="J1112" s="134"/>
      <c r="K1112" s="178"/>
      <c r="L1112" s="17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38"/>
      <c r="AI1112" s="38"/>
    </row>
    <row r="1113" spans="1:35" x14ac:dyDescent="0.2">
      <c r="A1113" s="140"/>
      <c r="B1113" s="133"/>
      <c r="C1113" s="133"/>
      <c r="D1113" s="133"/>
      <c r="E1113" s="133"/>
      <c r="F1113" s="133"/>
      <c r="G1113" s="134"/>
      <c r="H1113" s="134"/>
      <c r="I1113" s="134"/>
      <c r="J1113" s="134"/>
      <c r="K1113" s="178"/>
      <c r="L1113" s="17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38"/>
      <c r="AI1113" s="38"/>
    </row>
    <row r="1114" spans="1:35" x14ac:dyDescent="0.2">
      <c r="A1114" s="140"/>
      <c r="B1114" s="133"/>
      <c r="C1114" s="133"/>
      <c r="D1114" s="133"/>
      <c r="E1114" s="133"/>
      <c r="F1114" s="133"/>
      <c r="G1114" s="134"/>
      <c r="H1114" s="134"/>
      <c r="I1114" s="134"/>
      <c r="J1114" s="134"/>
      <c r="K1114" s="126"/>
      <c r="L1114" s="126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38"/>
      <c r="AI1114" s="38"/>
    </row>
    <row r="1115" spans="1:35" x14ac:dyDescent="0.2">
      <c r="A1115" s="140"/>
      <c r="B1115" s="133"/>
      <c r="C1115" s="133"/>
      <c r="D1115" s="133"/>
      <c r="E1115" s="133"/>
      <c r="F1115" s="133"/>
      <c r="G1115" s="134"/>
      <c r="H1115" s="134"/>
      <c r="I1115" s="134"/>
      <c r="J1115" s="134"/>
      <c r="K1115" s="126"/>
      <c r="L1115" s="126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38"/>
      <c r="AI1115" s="38"/>
    </row>
    <row r="1116" spans="1:35" x14ac:dyDescent="0.2">
      <c r="A1116" s="140"/>
      <c r="B1116" s="133"/>
      <c r="C1116" s="133"/>
      <c r="D1116" s="133"/>
      <c r="E1116" s="133"/>
      <c r="F1116" s="133"/>
      <c r="G1116" s="134"/>
      <c r="H1116" s="134"/>
      <c r="I1116" s="134"/>
      <c r="J1116" s="134"/>
      <c r="K1116" s="126"/>
      <c r="L1116" s="126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38"/>
      <c r="AI1116" s="38"/>
    </row>
    <row r="1117" spans="1:35" x14ac:dyDescent="0.2">
      <c r="A1117" s="140"/>
      <c r="B1117" s="133"/>
      <c r="C1117" s="133"/>
      <c r="D1117" s="133"/>
      <c r="E1117" s="133"/>
      <c r="F1117" s="133"/>
      <c r="G1117" s="134"/>
      <c r="H1117" s="134"/>
      <c r="I1117" s="134"/>
      <c r="J1117" s="134"/>
      <c r="K1117" s="126"/>
      <c r="L1117" s="126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38"/>
      <c r="AI1117" s="38"/>
    </row>
    <row r="1118" spans="1:35" x14ac:dyDescent="0.2">
      <c r="A1118" s="140"/>
      <c r="B1118" s="133"/>
      <c r="C1118" s="133"/>
      <c r="D1118" s="133"/>
      <c r="E1118" s="133"/>
      <c r="F1118" s="133"/>
      <c r="G1118" s="134"/>
      <c r="H1118" s="134"/>
      <c r="I1118" s="134"/>
      <c r="J1118" s="134"/>
      <c r="K1118" s="126"/>
      <c r="L1118" s="126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38"/>
      <c r="AI1118" s="38"/>
    </row>
    <row r="1119" spans="1:35" x14ac:dyDescent="0.2">
      <c r="A1119" s="140"/>
      <c r="B1119" s="133"/>
      <c r="C1119" s="133"/>
      <c r="D1119" s="133"/>
      <c r="E1119" s="133"/>
      <c r="F1119" s="133"/>
      <c r="G1119" s="134"/>
      <c r="H1119" s="134"/>
      <c r="I1119" s="134"/>
      <c r="J1119" s="134"/>
      <c r="K1119" s="126"/>
      <c r="L1119" s="126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38"/>
      <c r="AI1119" s="38"/>
    </row>
    <row r="1120" spans="1:35" x14ac:dyDescent="0.2">
      <c r="A1120" s="140"/>
      <c r="B1120" s="133"/>
      <c r="C1120" s="133"/>
      <c r="D1120" s="133"/>
      <c r="E1120" s="133"/>
      <c r="F1120" s="133"/>
      <c r="G1120" s="134"/>
      <c r="H1120" s="134"/>
      <c r="I1120" s="134"/>
      <c r="J1120" s="134"/>
      <c r="K1120" s="126"/>
      <c r="L1120" s="126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</row>
    <row r="1121" spans="1:35" x14ac:dyDescent="0.2">
      <c r="A1121" s="140"/>
      <c r="B1121" s="133"/>
      <c r="C1121" s="133"/>
      <c r="D1121" s="133"/>
      <c r="E1121" s="133"/>
      <c r="F1121" s="133"/>
      <c r="G1121" s="134"/>
      <c r="H1121" s="134"/>
      <c r="I1121" s="134"/>
      <c r="J1121" s="134"/>
      <c r="K1121" s="126"/>
      <c r="L1121" s="126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38"/>
      <c r="AI1121" s="38"/>
    </row>
    <row r="1122" spans="1:35" x14ac:dyDescent="0.2">
      <c r="A1122" s="140"/>
      <c r="B1122" s="133"/>
      <c r="C1122" s="133"/>
      <c r="D1122" s="133"/>
      <c r="E1122" s="133"/>
      <c r="F1122" s="133"/>
      <c r="G1122" s="134"/>
      <c r="H1122" s="134"/>
      <c r="I1122" s="134"/>
      <c r="J1122" s="134"/>
      <c r="K1122" s="126"/>
      <c r="L1122" s="126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38"/>
      <c r="AI1122" s="38"/>
    </row>
    <row r="1123" spans="1:35" x14ac:dyDescent="0.2">
      <c r="A1123" s="140"/>
      <c r="B1123" s="133"/>
      <c r="C1123" s="133"/>
      <c r="D1123" s="133"/>
      <c r="E1123" s="133"/>
      <c r="F1123" s="133"/>
      <c r="G1123" s="134"/>
      <c r="H1123" s="134"/>
      <c r="I1123" s="134"/>
      <c r="J1123" s="134"/>
      <c r="K1123" s="126"/>
      <c r="L1123" s="126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38"/>
      <c r="AI1123" s="38"/>
    </row>
    <row r="1124" spans="1:35" x14ac:dyDescent="0.2">
      <c r="A1124" s="140"/>
      <c r="B1124" s="133"/>
      <c r="C1124" s="133"/>
      <c r="D1124" s="133"/>
      <c r="E1124" s="133"/>
      <c r="F1124" s="133"/>
      <c r="G1124" s="134"/>
      <c r="H1124" s="134"/>
      <c r="I1124" s="134"/>
      <c r="J1124" s="134"/>
      <c r="K1124" s="126"/>
      <c r="L1124" s="126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38"/>
      <c r="AI1124" s="38"/>
    </row>
    <row r="1125" spans="1:35" x14ac:dyDescent="0.2">
      <c r="A1125" s="140"/>
      <c r="B1125" s="133"/>
      <c r="C1125" s="133"/>
      <c r="D1125" s="133"/>
      <c r="E1125" s="133"/>
      <c r="F1125" s="133"/>
      <c r="G1125" s="134"/>
      <c r="H1125" s="134"/>
      <c r="I1125" s="134"/>
      <c r="J1125" s="134"/>
      <c r="K1125" s="126"/>
      <c r="L1125" s="126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38"/>
      <c r="AI1125" s="38"/>
    </row>
    <row r="1126" spans="1:35" x14ac:dyDescent="0.2">
      <c r="A1126" s="140"/>
      <c r="B1126" s="133"/>
      <c r="C1126" s="133"/>
      <c r="D1126" s="133"/>
      <c r="E1126" s="133"/>
      <c r="F1126" s="133"/>
      <c r="G1126" s="134"/>
      <c r="H1126" s="134"/>
      <c r="I1126" s="134"/>
      <c r="J1126" s="134"/>
      <c r="K1126" s="126"/>
      <c r="L1126" s="126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38"/>
      <c r="AI1126" s="38"/>
    </row>
    <row r="1127" spans="1:35" x14ac:dyDescent="0.2">
      <c r="A1127" s="140"/>
      <c r="B1127" s="133"/>
      <c r="C1127" s="133"/>
      <c r="D1127" s="133"/>
      <c r="E1127" s="133"/>
      <c r="F1127" s="133"/>
      <c r="G1127" s="134"/>
      <c r="H1127" s="134"/>
      <c r="I1127" s="134"/>
      <c r="J1127" s="134"/>
      <c r="K1127" s="126"/>
      <c r="L1127" s="126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38"/>
      <c r="AI1127" s="38"/>
    </row>
    <row r="1128" spans="1:35" x14ac:dyDescent="0.2">
      <c r="A1128" s="140"/>
      <c r="B1128" s="133"/>
      <c r="C1128" s="133"/>
      <c r="D1128" s="133"/>
      <c r="E1128" s="133"/>
      <c r="F1128" s="133"/>
      <c r="G1128" s="134"/>
      <c r="H1128" s="134"/>
      <c r="I1128" s="134"/>
      <c r="J1128" s="134"/>
      <c r="K1128" s="126"/>
      <c r="L1128" s="126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38"/>
      <c r="AI1128" s="38"/>
    </row>
    <row r="1129" spans="1:35" x14ac:dyDescent="0.2">
      <c r="A1129" s="140"/>
      <c r="B1129" s="133"/>
      <c r="C1129" s="133"/>
      <c r="D1129" s="133"/>
      <c r="E1129" s="133"/>
      <c r="F1129" s="133"/>
      <c r="G1129" s="134"/>
      <c r="H1129" s="134"/>
      <c r="I1129" s="134"/>
      <c r="J1129" s="134"/>
      <c r="K1129" s="126"/>
      <c r="L1129" s="126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38"/>
      <c r="AI1129" s="38"/>
    </row>
    <row r="1130" spans="1:35" x14ac:dyDescent="0.2">
      <c r="A1130" s="140"/>
      <c r="B1130" s="133"/>
      <c r="C1130" s="133"/>
      <c r="D1130" s="133"/>
      <c r="E1130" s="133"/>
      <c r="F1130" s="133"/>
      <c r="G1130" s="134"/>
      <c r="H1130" s="134"/>
      <c r="I1130" s="134"/>
      <c r="J1130" s="134"/>
      <c r="K1130" s="126"/>
      <c r="L1130" s="126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38"/>
      <c r="AI1130" s="38"/>
    </row>
    <row r="1131" spans="1:35" x14ac:dyDescent="0.2">
      <c r="A1131" s="140"/>
      <c r="B1131" s="133"/>
      <c r="C1131" s="133"/>
      <c r="D1131" s="133"/>
      <c r="E1131" s="133"/>
      <c r="F1131" s="133"/>
      <c r="G1131" s="134"/>
      <c r="H1131" s="134"/>
      <c r="I1131" s="134"/>
      <c r="J1131" s="134"/>
      <c r="K1131" s="126"/>
      <c r="L1131" s="126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</row>
    <row r="1132" spans="1:35" x14ac:dyDescent="0.2">
      <c r="A1132" s="140"/>
      <c r="B1132" s="133"/>
      <c r="C1132" s="133"/>
      <c r="D1132" s="133"/>
      <c r="E1132" s="133"/>
      <c r="F1132" s="133"/>
      <c r="G1132" s="134"/>
      <c r="H1132" s="134"/>
      <c r="I1132" s="134"/>
      <c r="J1132" s="134"/>
      <c r="K1132" s="126"/>
      <c r="L1132" s="126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</row>
    <row r="1133" spans="1:35" x14ac:dyDescent="0.2">
      <c r="A1133" s="140"/>
      <c r="B1133" s="133"/>
      <c r="C1133" s="133"/>
      <c r="D1133" s="133"/>
      <c r="E1133" s="133"/>
      <c r="F1133" s="133"/>
      <c r="G1133" s="134"/>
      <c r="H1133" s="134"/>
      <c r="I1133" s="134"/>
      <c r="J1133" s="134"/>
      <c r="K1133" s="126"/>
      <c r="L1133" s="126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38"/>
      <c r="AI1133" s="38"/>
    </row>
    <row r="1134" spans="1:35" x14ac:dyDescent="0.2">
      <c r="A1134" s="140"/>
      <c r="B1134" s="133"/>
      <c r="C1134" s="133"/>
      <c r="D1134" s="133"/>
      <c r="E1134" s="133"/>
      <c r="F1134" s="133"/>
      <c r="G1134" s="134"/>
      <c r="H1134" s="134"/>
      <c r="I1134" s="134"/>
      <c r="J1134" s="134"/>
      <c r="K1134" s="126"/>
      <c r="L1134" s="126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38"/>
      <c r="AI1134" s="38"/>
    </row>
    <row r="1135" spans="1:35" x14ac:dyDescent="0.2">
      <c r="A1135" s="140"/>
      <c r="B1135" s="133"/>
      <c r="C1135" s="133"/>
      <c r="D1135" s="133"/>
      <c r="E1135" s="133"/>
      <c r="F1135" s="133"/>
      <c r="G1135" s="134"/>
      <c r="H1135" s="134"/>
      <c r="I1135" s="134"/>
      <c r="J1135" s="134"/>
      <c r="K1135" s="126"/>
      <c r="L1135" s="126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38"/>
      <c r="AI1135" s="38"/>
    </row>
    <row r="1136" spans="1:35" x14ac:dyDescent="0.2">
      <c r="A1136" s="140"/>
      <c r="B1136" s="133"/>
      <c r="C1136" s="133"/>
      <c r="D1136" s="133"/>
      <c r="E1136" s="133"/>
      <c r="F1136" s="133"/>
      <c r="G1136" s="134"/>
      <c r="H1136" s="134"/>
      <c r="I1136" s="134"/>
      <c r="J1136" s="134"/>
      <c r="K1136" s="126"/>
      <c r="L1136" s="126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38"/>
      <c r="AI1136" s="38"/>
    </row>
    <row r="1137" spans="1:35" x14ac:dyDescent="0.2">
      <c r="A1137" s="140"/>
      <c r="B1137" s="133"/>
      <c r="C1137" s="133"/>
      <c r="D1137" s="133"/>
      <c r="E1137" s="133"/>
      <c r="F1137" s="133"/>
      <c r="G1137" s="134"/>
      <c r="H1137" s="134"/>
      <c r="I1137" s="134"/>
      <c r="J1137" s="134"/>
      <c r="K1137" s="126"/>
      <c r="L1137" s="126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</row>
    <row r="1138" spans="1:35" x14ac:dyDescent="0.2">
      <c r="A1138" s="140"/>
      <c r="B1138" s="133"/>
      <c r="C1138" s="133"/>
      <c r="D1138" s="133"/>
      <c r="E1138" s="133"/>
      <c r="F1138" s="133"/>
      <c r="G1138" s="134"/>
      <c r="H1138" s="134"/>
      <c r="I1138" s="134"/>
      <c r="J1138" s="134"/>
      <c r="K1138" s="126"/>
      <c r="L1138" s="126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38"/>
      <c r="AI1138" s="38"/>
    </row>
    <row r="1139" spans="1:35" x14ac:dyDescent="0.2">
      <c r="A1139" s="140"/>
      <c r="B1139" s="133"/>
      <c r="C1139" s="133"/>
      <c r="D1139" s="133"/>
      <c r="E1139" s="133"/>
      <c r="F1139" s="133"/>
      <c r="G1139" s="134"/>
      <c r="H1139" s="134"/>
      <c r="I1139" s="134"/>
      <c r="J1139" s="134"/>
      <c r="K1139" s="126"/>
      <c r="L1139" s="126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38"/>
      <c r="AI1139" s="38"/>
    </row>
    <row r="1140" spans="1:35" x14ac:dyDescent="0.2">
      <c r="A1140" s="140"/>
      <c r="B1140" s="133"/>
      <c r="C1140" s="133"/>
      <c r="D1140" s="133"/>
      <c r="E1140" s="133"/>
      <c r="F1140" s="133"/>
      <c r="G1140" s="134"/>
      <c r="H1140" s="134"/>
      <c r="I1140" s="134"/>
      <c r="J1140" s="134"/>
      <c r="K1140" s="126"/>
      <c r="L1140" s="126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38"/>
      <c r="AI1140" s="38"/>
    </row>
    <row r="1141" spans="1:35" x14ac:dyDescent="0.2">
      <c r="A1141" s="140"/>
      <c r="B1141" s="133"/>
      <c r="C1141" s="133"/>
      <c r="D1141" s="133"/>
      <c r="E1141" s="133"/>
      <c r="F1141" s="133"/>
      <c r="G1141" s="134"/>
      <c r="H1141" s="134"/>
      <c r="I1141" s="134"/>
      <c r="J1141" s="134"/>
      <c r="K1141" s="126"/>
      <c r="L1141" s="126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38"/>
      <c r="AI1141" s="38"/>
    </row>
    <row r="1142" spans="1:35" x14ac:dyDescent="0.2">
      <c r="A1142" s="140"/>
      <c r="B1142" s="133"/>
      <c r="C1142" s="133"/>
      <c r="D1142" s="133"/>
      <c r="E1142" s="133"/>
      <c r="F1142" s="133"/>
      <c r="G1142" s="134"/>
      <c r="H1142" s="134"/>
      <c r="I1142" s="134"/>
      <c r="J1142" s="134"/>
      <c r="K1142" s="126"/>
      <c r="L1142" s="126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38"/>
      <c r="AI1142" s="38"/>
    </row>
    <row r="1143" spans="1:35" x14ac:dyDescent="0.2">
      <c r="A1143" s="140"/>
      <c r="B1143" s="133"/>
      <c r="C1143" s="133"/>
      <c r="D1143" s="133"/>
      <c r="E1143" s="133"/>
      <c r="F1143" s="133"/>
      <c r="G1143" s="134"/>
      <c r="H1143" s="134"/>
      <c r="I1143" s="134"/>
      <c r="J1143" s="134"/>
      <c r="K1143" s="126"/>
      <c r="L1143" s="126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38"/>
      <c r="AI1143" s="38"/>
    </row>
    <row r="1144" spans="1:35" x14ac:dyDescent="0.2">
      <c r="A1144" s="140"/>
      <c r="B1144" s="133"/>
      <c r="C1144" s="133"/>
      <c r="D1144" s="133"/>
      <c r="E1144" s="133"/>
      <c r="F1144" s="133"/>
      <c r="G1144" s="134"/>
      <c r="H1144" s="134"/>
      <c r="I1144" s="134"/>
      <c r="J1144" s="134"/>
      <c r="K1144" s="126"/>
      <c r="L1144" s="126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</row>
    <row r="1145" spans="1:35" x14ac:dyDescent="0.2">
      <c r="A1145" s="140"/>
      <c r="B1145" s="133"/>
      <c r="C1145" s="133"/>
      <c r="D1145" s="133"/>
      <c r="E1145" s="133"/>
      <c r="F1145" s="133"/>
      <c r="G1145" s="134"/>
      <c r="H1145" s="134"/>
      <c r="I1145" s="134"/>
      <c r="J1145" s="134"/>
      <c r="K1145" s="126"/>
      <c r="L1145" s="126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38"/>
      <c r="AI1145" s="38"/>
    </row>
    <row r="1146" spans="1:35" x14ac:dyDescent="0.2">
      <c r="A1146" s="140"/>
      <c r="B1146" s="133"/>
      <c r="C1146" s="133"/>
      <c r="D1146" s="133"/>
      <c r="E1146" s="133"/>
      <c r="F1146" s="133"/>
      <c r="G1146" s="134"/>
      <c r="H1146" s="134"/>
      <c r="I1146" s="134"/>
      <c r="J1146" s="134"/>
      <c r="K1146" s="126"/>
      <c r="L1146" s="126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38"/>
      <c r="AI1146" s="38"/>
    </row>
    <row r="1147" spans="1:35" x14ac:dyDescent="0.2">
      <c r="A1147" s="140"/>
      <c r="B1147" s="133"/>
      <c r="C1147" s="133"/>
      <c r="D1147" s="133"/>
      <c r="E1147" s="133"/>
      <c r="F1147" s="133"/>
      <c r="G1147" s="134"/>
      <c r="H1147" s="134"/>
      <c r="I1147" s="134"/>
      <c r="J1147" s="134"/>
      <c r="K1147" s="126"/>
      <c r="L1147" s="126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38"/>
      <c r="AI1147" s="38"/>
    </row>
    <row r="1148" spans="1:35" x14ac:dyDescent="0.2">
      <c r="A1148" s="140"/>
      <c r="B1148" s="133"/>
      <c r="C1148" s="133"/>
      <c r="D1148" s="133"/>
      <c r="E1148" s="133"/>
      <c r="F1148" s="133"/>
      <c r="G1148" s="134"/>
      <c r="H1148" s="134"/>
      <c r="I1148" s="134"/>
      <c r="J1148" s="134"/>
      <c r="K1148" s="126"/>
      <c r="L1148" s="126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38"/>
      <c r="AI1148" s="38"/>
    </row>
    <row r="1149" spans="1:35" x14ac:dyDescent="0.2">
      <c r="A1149" s="140"/>
      <c r="B1149" s="133"/>
      <c r="C1149" s="133"/>
      <c r="D1149" s="133"/>
      <c r="E1149" s="133"/>
      <c r="F1149" s="133"/>
      <c r="G1149" s="134"/>
      <c r="H1149" s="134"/>
      <c r="I1149" s="134"/>
      <c r="J1149" s="134"/>
      <c r="K1149" s="126"/>
      <c r="L1149" s="126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38"/>
      <c r="AI1149" s="38"/>
    </row>
    <row r="1150" spans="1:35" x14ac:dyDescent="0.2">
      <c r="A1150" s="140"/>
      <c r="B1150" s="133"/>
      <c r="C1150" s="133"/>
      <c r="D1150" s="133"/>
      <c r="E1150" s="133"/>
      <c r="F1150" s="133"/>
      <c r="G1150" s="134"/>
      <c r="H1150" s="134"/>
      <c r="I1150" s="134"/>
      <c r="J1150" s="134"/>
      <c r="K1150" s="126"/>
      <c r="L1150" s="126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38"/>
      <c r="AI1150" s="38"/>
    </row>
    <row r="1151" spans="1:35" x14ac:dyDescent="0.2">
      <c r="A1151" s="140"/>
      <c r="B1151" s="133"/>
      <c r="C1151" s="133"/>
      <c r="D1151" s="133"/>
      <c r="E1151" s="133"/>
      <c r="F1151" s="133"/>
      <c r="G1151" s="134"/>
      <c r="H1151" s="134"/>
      <c r="I1151" s="134"/>
      <c r="J1151" s="134"/>
      <c r="K1151" s="126"/>
      <c r="L1151" s="126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38"/>
      <c r="AI1151" s="38"/>
    </row>
    <row r="1152" spans="1:35" x14ac:dyDescent="0.2">
      <c r="A1152" s="140"/>
      <c r="B1152" s="133"/>
      <c r="C1152" s="133"/>
      <c r="D1152" s="133"/>
      <c r="E1152" s="133"/>
      <c r="F1152" s="133"/>
      <c r="G1152" s="134"/>
      <c r="H1152" s="134"/>
      <c r="I1152" s="134"/>
      <c r="J1152" s="134"/>
      <c r="K1152" s="126"/>
      <c r="L1152" s="126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38"/>
      <c r="AI1152" s="38"/>
    </row>
    <row r="1153" spans="1:35" x14ac:dyDescent="0.2">
      <c r="A1153" s="140"/>
      <c r="B1153" s="133"/>
      <c r="C1153" s="133"/>
      <c r="D1153" s="133"/>
      <c r="E1153" s="133"/>
      <c r="F1153" s="133"/>
      <c r="G1153" s="134"/>
      <c r="H1153" s="134"/>
      <c r="I1153" s="134"/>
      <c r="J1153" s="134"/>
      <c r="K1153" s="126"/>
      <c r="L1153" s="126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38"/>
      <c r="AI1153" s="38"/>
    </row>
    <row r="1154" spans="1:35" x14ac:dyDescent="0.2">
      <c r="A1154" s="140"/>
      <c r="B1154" s="133"/>
      <c r="C1154" s="133"/>
      <c r="D1154" s="133"/>
      <c r="E1154" s="133"/>
      <c r="F1154" s="133"/>
      <c r="G1154" s="134"/>
      <c r="H1154" s="134"/>
      <c r="I1154" s="134"/>
      <c r="J1154" s="134"/>
      <c r="K1154" s="126"/>
      <c r="L1154" s="126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38"/>
      <c r="AI1154" s="38"/>
    </row>
    <row r="1155" spans="1:35" x14ac:dyDescent="0.2">
      <c r="A1155" s="140"/>
      <c r="B1155" s="133"/>
      <c r="C1155" s="133"/>
      <c r="D1155" s="133"/>
      <c r="E1155" s="133"/>
      <c r="F1155" s="133"/>
      <c r="G1155" s="134"/>
      <c r="H1155" s="134"/>
      <c r="I1155" s="134"/>
      <c r="J1155" s="134"/>
      <c r="K1155" s="126"/>
      <c r="L1155" s="126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38"/>
      <c r="AI1155" s="38"/>
    </row>
    <row r="1156" spans="1:35" x14ac:dyDescent="0.2">
      <c r="A1156" s="140"/>
      <c r="B1156" s="133"/>
      <c r="C1156" s="133"/>
      <c r="D1156" s="133"/>
      <c r="E1156" s="133"/>
      <c r="F1156" s="133"/>
      <c r="G1156" s="134"/>
      <c r="H1156" s="134"/>
      <c r="I1156" s="134"/>
      <c r="J1156" s="134"/>
      <c r="K1156" s="126"/>
      <c r="L1156" s="126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38"/>
      <c r="AI1156" s="38"/>
    </row>
    <row r="1157" spans="1:35" x14ac:dyDescent="0.2">
      <c r="A1157" s="140"/>
      <c r="B1157" s="133"/>
      <c r="C1157" s="133"/>
      <c r="D1157" s="133"/>
      <c r="E1157" s="133"/>
      <c r="F1157" s="133"/>
      <c r="G1157" s="134"/>
      <c r="H1157" s="134"/>
      <c r="I1157" s="134"/>
      <c r="J1157" s="134"/>
      <c r="K1157" s="126"/>
      <c r="L1157" s="126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38"/>
      <c r="AI1157" s="38"/>
    </row>
    <row r="1158" spans="1:35" x14ac:dyDescent="0.2">
      <c r="A1158" s="140"/>
      <c r="B1158" s="133"/>
      <c r="C1158" s="133"/>
      <c r="D1158" s="133"/>
      <c r="E1158" s="133"/>
      <c r="F1158" s="133"/>
      <c r="G1158" s="134"/>
      <c r="H1158" s="134"/>
      <c r="I1158" s="134"/>
      <c r="J1158" s="134"/>
      <c r="K1158" s="126"/>
      <c r="L1158" s="126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38"/>
      <c r="AI1158" s="38"/>
    </row>
    <row r="1159" spans="1:35" x14ac:dyDescent="0.2">
      <c r="A1159" s="140"/>
      <c r="B1159" s="133"/>
      <c r="C1159" s="133"/>
      <c r="D1159" s="133"/>
      <c r="E1159" s="133"/>
      <c r="F1159" s="133"/>
      <c r="G1159" s="134"/>
      <c r="H1159" s="134"/>
      <c r="I1159" s="134"/>
      <c r="J1159" s="134"/>
      <c r="K1159" s="126"/>
      <c r="L1159" s="126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38"/>
      <c r="AI1159" s="38"/>
    </row>
    <row r="1160" spans="1:35" x14ac:dyDescent="0.2">
      <c r="A1160" s="140"/>
      <c r="B1160" s="133"/>
      <c r="C1160" s="133"/>
      <c r="D1160" s="133"/>
      <c r="E1160" s="133"/>
      <c r="F1160" s="133"/>
      <c r="G1160" s="134"/>
      <c r="H1160" s="134"/>
      <c r="I1160" s="134"/>
      <c r="J1160" s="134"/>
      <c r="K1160" s="126"/>
      <c r="L1160" s="126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38"/>
      <c r="AI1160" s="38"/>
    </row>
    <row r="1161" spans="1:35" x14ac:dyDescent="0.2">
      <c r="A1161" s="140"/>
      <c r="B1161" s="133"/>
      <c r="C1161" s="133"/>
      <c r="D1161" s="133"/>
      <c r="E1161" s="133"/>
      <c r="F1161" s="133"/>
      <c r="G1161" s="134"/>
      <c r="H1161" s="134"/>
      <c r="I1161" s="134"/>
      <c r="J1161" s="134"/>
      <c r="K1161" s="126"/>
      <c r="L1161" s="126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38"/>
      <c r="AI1161" s="38"/>
    </row>
    <row r="1162" spans="1:35" x14ac:dyDescent="0.2">
      <c r="A1162" s="140"/>
      <c r="B1162" s="133"/>
      <c r="C1162" s="133"/>
      <c r="D1162" s="133"/>
      <c r="E1162" s="133"/>
      <c r="F1162" s="133"/>
      <c r="G1162" s="134"/>
      <c r="H1162" s="134"/>
      <c r="I1162" s="134"/>
      <c r="J1162" s="134"/>
      <c r="K1162" s="126"/>
      <c r="L1162" s="126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38"/>
      <c r="AI1162" s="38"/>
    </row>
    <row r="1163" spans="1:35" x14ac:dyDescent="0.2">
      <c r="A1163" s="140"/>
      <c r="B1163" s="133"/>
      <c r="C1163" s="133"/>
      <c r="D1163" s="133"/>
      <c r="E1163" s="133"/>
      <c r="F1163" s="133"/>
      <c r="G1163" s="134"/>
      <c r="H1163" s="134"/>
      <c r="I1163" s="134"/>
      <c r="J1163" s="134"/>
      <c r="K1163" s="126"/>
      <c r="L1163" s="126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38"/>
      <c r="AI1163" s="38"/>
    </row>
    <row r="1164" spans="1:35" x14ac:dyDescent="0.2">
      <c r="A1164" s="140"/>
      <c r="B1164" s="133"/>
      <c r="C1164" s="133"/>
      <c r="D1164" s="133"/>
      <c r="E1164" s="133"/>
      <c r="F1164" s="133"/>
      <c r="G1164" s="134"/>
      <c r="H1164" s="134"/>
      <c r="I1164" s="134"/>
      <c r="J1164" s="134"/>
      <c r="K1164" s="126"/>
      <c r="L1164" s="126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38"/>
      <c r="AI1164" s="38"/>
    </row>
    <row r="1165" spans="1:35" x14ac:dyDescent="0.2">
      <c r="A1165" s="140"/>
      <c r="B1165" s="133"/>
      <c r="C1165" s="133"/>
      <c r="D1165" s="133"/>
      <c r="E1165" s="133"/>
      <c r="F1165" s="133"/>
      <c r="G1165" s="134"/>
      <c r="H1165" s="134"/>
      <c r="I1165" s="134"/>
      <c r="J1165" s="134"/>
      <c r="K1165" s="126"/>
      <c r="L1165" s="126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38"/>
      <c r="AI1165" s="38"/>
    </row>
    <row r="1166" spans="1:35" x14ac:dyDescent="0.2">
      <c r="A1166" s="140"/>
      <c r="B1166" s="133"/>
      <c r="C1166" s="133"/>
      <c r="D1166" s="133"/>
      <c r="E1166" s="133"/>
      <c r="F1166" s="133"/>
      <c r="G1166" s="134"/>
      <c r="H1166" s="134"/>
      <c r="I1166" s="134"/>
      <c r="J1166" s="134"/>
      <c r="K1166" s="126"/>
      <c r="L1166" s="126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38"/>
      <c r="AI1166" s="38"/>
    </row>
    <row r="1167" spans="1:35" x14ac:dyDescent="0.2">
      <c r="A1167" s="140"/>
      <c r="B1167" s="133"/>
      <c r="C1167" s="133"/>
      <c r="D1167" s="133"/>
      <c r="E1167" s="133"/>
      <c r="F1167" s="133"/>
      <c r="G1167" s="134"/>
      <c r="H1167" s="134"/>
      <c r="I1167" s="134"/>
      <c r="J1167" s="134"/>
      <c r="K1167" s="126"/>
      <c r="L1167" s="126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38"/>
      <c r="AI1167" s="38"/>
    </row>
    <row r="1168" spans="1:35" x14ac:dyDescent="0.2">
      <c r="A1168" s="140"/>
      <c r="B1168" s="133"/>
      <c r="C1168" s="133"/>
      <c r="D1168" s="133"/>
      <c r="E1168" s="133"/>
      <c r="F1168" s="133"/>
      <c r="G1168" s="134"/>
      <c r="H1168" s="134"/>
      <c r="I1168" s="134"/>
      <c r="J1168" s="134"/>
      <c r="K1168" s="126"/>
      <c r="L1168" s="126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38"/>
      <c r="AI1168" s="38"/>
    </row>
    <row r="1169" spans="1:35" x14ac:dyDescent="0.2">
      <c r="A1169" s="140"/>
      <c r="B1169" s="133"/>
      <c r="C1169" s="133"/>
      <c r="D1169" s="133"/>
      <c r="E1169" s="133"/>
      <c r="F1169" s="133"/>
      <c r="G1169" s="134"/>
      <c r="H1169" s="134"/>
      <c r="I1169" s="134"/>
      <c r="J1169" s="134"/>
      <c r="K1169" s="126"/>
      <c r="L1169" s="126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38"/>
      <c r="AI1169" s="38"/>
    </row>
    <row r="1170" spans="1:35" x14ac:dyDescent="0.2">
      <c r="A1170" s="140"/>
      <c r="B1170" s="133"/>
      <c r="C1170" s="133"/>
      <c r="D1170" s="133"/>
      <c r="E1170" s="133"/>
      <c r="F1170" s="133"/>
      <c r="G1170" s="134"/>
      <c r="H1170" s="134"/>
      <c r="I1170" s="134"/>
      <c r="J1170" s="134"/>
      <c r="K1170" s="126"/>
      <c r="L1170" s="126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38"/>
      <c r="AI1170" s="38"/>
    </row>
    <row r="1171" spans="1:35" x14ac:dyDescent="0.2">
      <c r="A1171" s="140"/>
      <c r="B1171" s="133"/>
      <c r="C1171" s="133"/>
      <c r="D1171" s="133"/>
      <c r="E1171" s="133"/>
      <c r="F1171" s="133"/>
      <c r="G1171" s="134"/>
      <c r="H1171" s="134"/>
      <c r="I1171" s="134"/>
      <c r="J1171" s="134"/>
      <c r="K1171" s="126"/>
      <c r="L1171" s="126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38"/>
      <c r="AI1171" s="38"/>
    </row>
    <row r="1172" spans="1:35" x14ac:dyDescent="0.2">
      <c r="A1172" s="140"/>
      <c r="B1172" s="133"/>
      <c r="C1172" s="133"/>
      <c r="D1172" s="133"/>
      <c r="E1172" s="133"/>
      <c r="F1172" s="133"/>
      <c r="G1172" s="134"/>
      <c r="H1172" s="134"/>
      <c r="I1172" s="134"/>
      <c r="J1172" s="134"/>
      <c r="K1172" s="126"/>
      <c r="L1172" s="126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38"/>
      <c r="AI1172" s="38"/>
    </row>
    <row r="1173" spans="1:35" x14ac:dyDescent="0.2">
      <c r="A1173" s="140"/>
      <c r="B1173" s="133"/>
      <c r="C1173" s="133"/>
      <c r="D1173" s="133"/>
      <c r="E1173" s="133"/>
      <c r="F1173" s="133"/>
      <c r="G1173" s="134"/>
      <c r="H1173" s="134"/>
      <c r="I1173" s="134"/>
      <c r="J1173" s="134"/>
      <c r="K1173" s="126"/>
      <c r="L1173" s="126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38"/>
      <c r="AI1173" s="38"/>
    </row>
    <row r="1174" spans="1:35" x14ac:dyDescent="0.2">
      <c r="A1174" s="140"/>
      <c r="B1174" s="133"/>
      <c r="C1174" s="133"/>
      <c r="D1174" s="133"/>
      <c r="E1174" s="133"/>
      <c r="F1174" s="133"/>
      <c r="G1174" s="134"/>
      <c r="H1174" s="134"/>
      <c r="I1174" s="134"/>
      <c r="J1174" s="134"/>
      <c r="K1174" s="126"/>
      <c r="L1174" s="126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38"/>
      <c r="AI1174" s="38"/>
    </row>
    <row r="1175" spans="1:35" x14ac:dyDescent="0.2">
      <c r="A1175" s="140"/>
      <c r="B1175" s="133"/>
      <c r="C1175" s="133"/>
      <c r="D1175" s="133"/>
      <c r="E1175" s="133"/>
      <c r="F1175" s="133"/>
      <c r="G1175" s="134"/>
      <c r="H1175" s="134"/>
      <c r="I1175" s="134"/>
      <c r="J1175" s="134"/>
      <c r="K1175" s="126"/>
      <c r="L1175" s="126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38"/>
      <c r="AI1175" s="38"/>
    </row>
    <row r="1176" spans="1:35" x14ac:dyDescent="0.2">
      <c r="A1176" s="140"/>
      <c r="B1176" s="133"/>
      <c r="C1176" s="133"/>
      <c r="D1176" s="133"/>
      <c r="E1176" s="133"/>
      <c r="F1176" s="133"/>
      <c r="G1176" s="134"/>
      <c r="H1176" s="134"/>
      <c r="I1176" s="134"/>
      <c r="J1176" s="134"/>
      <c r="K1176" s="126"/>
      <c r="L1176" s="126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38"/>
      <c r="AI1176" s="38"/>
    </row>
    <row r="1177" spans="1:35" x14ac:dyDescent="0.2">
      <c r="A1177" s="140"/>
      <c r="B1177" s="133"/>
      <c r="C1177" s="133"/>
      <c r="D1177" s="133"/>
      <c r="E1177" s="133"/>
      <c r="F1177" s="133"/>
      <c r="G1177" s="134"/>
      <c r="H1177" s="134"/>
      <c r="I1177" s="134"/>
      <c r="J1177" s="134"/>
      <c r="K1177" s="126"/>
      <c r="L1177" s="126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38"/>
      <c r="AI1177" s="38"/>
    </row>
    <row r="1178" spans="1:35" x14ac:dyDescent="0.2">
      <c r="A1178" s="140"/>
      <c r="B1178" s="133"/>
      <c r="C1178" s="133"/>
      <c r="D1178" s="133"/>
      <c r="E1178" s="133"/>
      <c r="F1178" s="133"/>
      <c r="G1178" s="134"/>
      <c r="H1178" s="134"/>
      <c r="I1178" s="134"/>
      <c r="J1178" s="134"/>
      <c r="K1178" s="126"/>
      <c r="L1178" s="126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38"/>
      <c r="AI1178" s="38"/>
    </row>
    <row r="1179" spans="1:35" x14ac:dyDescent="0.2">
      <c r="A1179" s="140"/>
      <c r="B1179" s="133"/>
      <c r="C1179" s="133"/>
      <c r="D1179" s="133"/>
      <c r="E1179" s="133"/>
      <c r="F1179" s="133"/>
      <c r="G1179" s="134"/>
      <c r="H1179" s="134"/>
      <c r="I1179" s="134"/>
      <c r="J1179" s="134"/>
      <c r="K1179" s="126"/>
      <c r="L1179" s="126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38"/>
      <c r="AI1179" s="38"/>
    </row>
    <row r="1180" spans="1:35" x14ac:dyDescent="0.2">
      <c r="A1180" s="140"/>
      <c r="B1180" s="133"/>
      <c r="C1180" s="133"/>
      <c r="D1180" s="133"/>
      <c r="E1180" s="133"/>
      <c r="F1180" s="133"/>
      <c r="G1180" s="134"/>
      <c r="H1180" s="134"/>
      <c r="I1180" s="134"/>
      <c r="J1180" s="134"/>
      <c r="K1180" s="126"/>
      <c r="L1180" s="126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38"/>
      <c r="AI1180" s="38"/>
    </row>
    <row r="1181" spans="1:35" x14ac:dyDescent="0.2">
      <c r="A1181" s="140"/>
      <c r="B1181" s="133"/>
      <c r="C1181" s="133"/>
      <c r="D1181" s="133"/>
      <c r="E1181" s="133"/>
      <c r="F1181" s="133"/>
      <c r="G1181" s="134"/>
      <c r="H1181" s="134"/>
      <c r="I1181" s="134"/>
      <c r="J1181" s="134"/>
      <c r="K1181" s="126"/>
      <c r="L1181" s="126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</row>
    <row r="1182" spans="1:35" x14ac:dyDescent="0.2">
      <c r="A1182" s="140"/>
      <c r="B1182" s="133"/>
      <c r="C1182" s="133"/>
      <c r="D1182" s="133"/>
      <c r="E1182" s="133"/>
      <c r="F1182" s="133"/>
      <c r="G1182" s="134"/>
      <c r="H1182" s="134"/>
      <c r="I1182" s="134"/>
      <c r="J1182" s="134"/>
      <c r="K1182" s="126"/>
      <c r="L1182" s="126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38"/>
      <c r="AI1182" s="38"/>
    </row>
    <row r="1183" spans="1:35" x14ac:dyDescent="0.2">
      <c r="A1183" s="140"/>
      <c r="B1183" s="133"/>
      <c r="C1183" s="133"/>
      <c r="D1183" s="133"/>
      <c r="E1183" s="133"/>
      <c r="F1183" s="133"/>
      <c r="G1183" s="134"/>
      <c r="H1183" s="134"/>
      <c r="I1183" s="134"/>
      <c r="J1183" s="134"/>
      <c r="K1183" s="126"/>
      <c r="L1183" s="126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38"/>
      <c r="AI1183" s="38"/>
    </row>
    <row r="1184" spans="1:35" x14ac:dyDescent="0.2">
      <c r="A1184" s="140"/>
      <c r="B1184" s="133"/>
      <c r="C1184" s="133"/>
      <c r="D1184" s="133"/>
      <c r="E1184" s="133"/>
      <c r="F1184" s="133"/>
      <c r="G1184" s="134"/>
      <c r="H1184" s="134"/>
      <c r="I1184" s="134"/>
      <c r="J1184" s="134"/>
      <c r="K1184" s="126"/>
      <c r="L1184" s="126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38"/>
      <c r="AI1184" s="38"/>
    </row>
    <row r="1185" spans="1:35" x14ac:dyDescent="0.2">
      <c r="A1185" s="140"/>
      <c r="B1185" s="133"/>
      <c r="C1185" s="133"/>
      <c r="D1185" s="133"/>
      <c r="E1185" s="133"/>
      <c r="F1185" s="133"/>
      <c r="G1185" s="134"/>
      <c r="H1185" s="134"/>
      <c r="I1185" s="134"/>
      <c r="J1185" s="134"/>
      <c r="K1185" s="126"/>
      <c r="L1185" s="126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38"/>
      <c r="AI1185" s="38"/>
    </row>
    <row r="1186" spans="1:35" x14ac:dyDescent="0.2">
      <c r="A1186" s="140"/>
      <c r="B1186" s="133"/>
      <c r="C1186" s="133"/>
      <c r="D1186" s="133"/>
      <c r="E1186" s="133"/>
      <c r="F1186" s="133"/>
      <c r="G1186" s="134"/>
      <c r="H1186" s="134"/>
      <c r="I1186" s="134"/>
      <c r="J1186" s="134"/>
      <c r="K1186" s="126"/>
      <c r="L1186" s="126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38"/>
      <c r="AI1186" s="38"/>
    </row>
    <row r="1187" spans="1:35" x14ac:dyDescent="0.2">
      <c r="A1187" s="140"/>
      <c r="B1187" s="133"/>
      <c r="C1187" s="133"/>
      <c r="D1187" s="133"/>
      <c r="E1187" s="133"/>
      <c r="F1187" s="133"/>
      <c r="G1187" s="134"/>
      <c r="H1187" s="134"/>
      <c r="I1187" s="134"/>
      <c r="J1187" s="134"/>
      <c r="K1187" s="126"/>
      <c r="L1187" s="126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38"/>
      <c r="AI1187" s="38"/>
    </row>
    <row r="1188" spans="1:35" x14ac:dyDescent="0.2">
      <c r="A1188" s="140"/>
      <c r="B1188" s="133"/>
      <c r="C1188" s="133"/>
      <c r="D1188" s="133"/>
      <c r="E1188" s="133"/>
      <c r="F1188" s="133"/>
      <c r="G1188" s="134"/>
      <c r="H1188" s="134"/>
      <c r="I1188" s="134"/>
      <c r="J1188" s="134"/>
      <c r="K1188" s="126"/>
      <c r="L1188" s="126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38"/>
      <c r="AI1188" s="38"/>
    </row>
    <row r="1189" spans="1:35" x14ac:dyDescent="0.2">
      <c r="A1189" s="140"/>
      <c r="B1189" s="133"/>
      <c r="C1189" s="133"/>
      <c r="D1189" s="133"/>
      <c r="E1189" s="133"/>
      <c r="F1189" s="133"/>
      <c r="G1189" s="134"/>
      <c r="H1189" s="134"/>
      <c r="I1189" s="134"/>
      <c r="J1189" s="134"/>
      <c r="K1189" s="126"/>
      <c r="L1189" s="126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38"/>
      <c r="AI1189" s="38"/>
    </row>
    <row r="1190" spans="1:35" x14ac:dyDescent="0.2">
      <c r="A1190" s="140"/>
      <c r="B1190" s="133"/>
      <c r="C1190" s="133"/>
      <c r="D1190" s="133"/>
      <c r="E1190" s="133"/>
      <c r="F1190" s="133"/>
      <c r="G1190" s="134"/>
      <c r="H1190" s="134"/>
      <c r="I1190" s="134"/>
      <c r="J1190" s="134"/>
      <c r="K1190" s="126"/>
      <c r="L1190" s="126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38"/>
      <c r="AI1190" s="38"/>
    </row>
    <row r="1191" spans="1:35" x14ac:dyDescent="0.2">
      <c r="A1191" s="140"/>
      <c r="B1191" s="133"/>
      <c r="C1191" s="133"/>
      <c r="D1191" s="133"/>
      <c r="E1191" s="133"/>
      <c r="F1191" s="133"/>
      <c r="G1191" s="134"/>
      <c r="H1191" s="134"/>
      <c r="I1191" s="134"/>
      <c r="J1191" s="134"/>
      <c r="K1191" s="126"/>
      <c r="L1191" s="126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38"/>
      <c r="AI1191" s="38"/>
    </row>
    <row r="1192" spans="1:35" x14ac:dyDescent="0.2">
      <c r="A1192" s="140"/>
      <c r="B1192" s="133"/>
      <c r="C1192" s="133"/>
      <c r="D1192" s="133"/>
      <c r="E1192" s="133"/>
      <c r="F1192" s="133"/>
      <c r="G1192" s="134"/>
      <c r="H1192" s="134"/>
      <c r="I1192" s="134"/>
      <c r="J1192" s="134"/>
      <c r="K1192" s="126"/>
      <c r="L1192" s="126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38"/>
      <c r="AI1192" s="38"/>
    </row>
    <row r="1193" spans="1:35" x14ac:dyDescent="0.2">
      <c r="A1193" s="140"/>
      <c r="B1193" s="133"/>
      <c r="C1193" s="133"/>
      <c r="D1193" s="133"/>
      <c r="E1193" s="133"/>
      <c r="F1193" s="133"/>
      <c r="G1193" s="134"/>
      <c r="H1193" s="134"/>
      <c r="I1193" s="134"/>
      <c r="J1193" s="134"/>
      <c r="K1193" s="126"/>
      <c r="L1193" s="126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38"/>
      <c r="AI1193" s="38"/>
    </row>
    <row r="1194" spans="1:35" x14ac:dyDescent="0.2">
      <c r="A1194" s="140"/>
      <c r="B1194" s="133"/>
      <c r="C1194" s="133"/>
      <c r="D1194" s="133"/>
      <c r="E1194" s="133"/>
      <c r="F1194" s="133"/>
      <c r="G1194" s="134"/>
      <c r="H1194" s="134"/>
      <c r="I1194" s="134"/>
      <c r="J1194" s="134"/>
      <c r="K1194" s="126"/>
      <c r="L1194" s="126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38"/>
      <c r="AI1194" s="38"/>
    </row>
    <row r="1195" spans="1:35" x14ac:dyDescent="0.2">
      <c r="A1195" s="140"/>
      <c r="B1195" s="133"/>
      <c r="C1195" s="133"/>
      <c r="D1195" s="133"/>
      <c r="E1195" s="133"/>
      <c r="F1195" s="133"/>
      <c r="G1195" s="134"/>
      <c r="H1195" s="134"/>
      <c r="I1195" s="134"/>
      <c r="J1195" s="134"/>
      <c r="K1195" s="126"/>
      <c r="L1195" s="126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38"/>
      <c r="AI1195" s="38"/>
    </row>
    <row r="1196" spans="1:35" x14ac:dyDescent="0.2">
      <c r="A1196" s="140"/>
      <c r="B1196" s="133"/>
      <c r="C1196" s="133"/>
      <c r="D1196" s="133"/>
      <c r="E1196" s="133"/>
      <c r="F1196" s="133"/>
      <c r="G1196" s="134"/>
      <c r="H1196" s="134"/>
      <c r="I1196" s="134"/>
      <c r="J1196" s="134"/>
      <c r="K1196" s="126"/>
      <c r="L1196" s="126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38"/>
      <c r="AI1196" s="38"/>
    </row>
    <row r="1197" spans="1:35" x14ac:dyDescent="0.2">
      <c r="A1197" s="140"/>
      <c r="B1197" s="133"/>
      <c r="C1197" s="133"/>
      <c r="D1197" s="133"/>
      <c r="E1197" s="133"/>
      <c r="F1197" s="133"/>
      <c r="G1197" s="134"/>
      <c r="H1197" s="134"/>
      <c r="I1197" s="134"/>
      <c r="J1197" s="134"/>
      <c r="K1197" s="126"/>
      <c r="L1197" s="126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38"/>
      <c r="AI1197" s="38"/>
    </row>
    <row r="1198" spans="1:35" x14ac:dyDescent="0.2">
      <c r="A1198" s="140"/>
      <c r="B1198" s="133"/>
      <c r="C1198" s="133"/>
      <c r="D1198" s="133"/>
      <c r="E1198" s="133"/>
      <c r="F1198" s="133"/>
      <c r="G1198" s="134"/>
      <c r="H1198" s="134"/>
      <c r="I1198" s="134"/>
      <c r="J1198" s="134"/>
      <c r="K1198" s="126"/>
      <c r="L1198" s="126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38"/>
      <c r="AI1198" s="38"/>
    </row>
    <row r="1199" spans="1:35" x14ac:dyDescent="0.2">
      <c r="A1199" s="140"/>
      <c r="B1199" s="133"/>
      <c r="C1199" s="133"/>
      <c r="D1199" s="133"/>
      <c r="E1199" s="133"/>
      <c r="F1199" s="133"/>
      <c r="G1199" s="134"/>
      <c r="H1199" s="134"/>
      <c r="I1199" s="134"/>
      <c r="J1199" s="134"/>
      <c r="K1199" s="126"/>
      <c r="L1199" s="126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38"/>
      <c r="AI1199" s="38"/>
    </row>
    <row r="1200" spans="1:35" x14ac:dyDescent="0.2">
      <c r="A1200" s="140"/>
      <c r="B1200" s="133"/>
      <c r="C1200" s="133"/>
      <c r="D1200" s="133"/>
      <c r="E1200" s="133"/>
      <c r="F1200" s="133"/>
      <c r="G1200" s="134"/>
      <c r="H1200" s="134"/>
      <c r="I1200" s="134"/>
      <c r="J1200" s="134"/>
      <c r="K1200" s="126"/>
      <c r="L1200" s="126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38"/>
      <c r="AI1200" s="38"/>
    </row>
    <row r="1201" spans="1:35" x14ac:dyDescent="0.2">
      <c r="A1201" s="140"/>
      <c r="B1201" s="133"/>
      <c r="C1201" s="133"/>
      <c r="D1201" s="133"/>
      <c r="E1201" s="133"/>
      <c r="F1201" s="133"/>
      <c r="G1201" s="134"/>
      <c r="H1201" s="134"/>
      <c r="I1201" s="134"/>
      <c r="J1201" s="134"/>
      <c r="K1201" s="126"/>
      <c r="L1201" s="126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38"/>
      <c r="AI1201" s="38"/>
    </row>
    <row r="1202" spans="1:35" x14ac:dyDescent="0.2">
      <c r="A1202" s="140"/>
      <c r="B1202" s="133"/>
      <c r="C1202" s="133"/>
      <c r="D1202" s="133"/>
      <c r="E1202" s="133"/>
      <c r="F1202" s="133"/>
      <c r="G1202" s="134"/>
      <c r="H1202" s="134"/>
      <c r="I1202" s="134"/>
      <c r="J1202" s="134"/>
      <c r="K1202" s="126"/>
      <c r="L1202" s="126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38"/>
      <c r="AI1202" s="38"/>
    </row>
    <row r="1203" spans="1:35" x14ac:dyDescent="0.2">
      <c r="A1203" s="140"/>
      <c r="B1203" s="133"/>
      <c r="C1203" s="133"/>
      <c r="D1203" s="133"/>
      <c r="E1203" s="133"/>
      <c r="F1203" s="133"/>
      <c r="G1203" s="134"/>
      <c r="H1203" s="134"/>
      <c r="I1203" s="134"/>
      <c r="J1203" s="134"/>
      <c r="K1203" s="126"/>
      <c r="L1203" s="126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38"/>
      <c r="AI1203" s="38"/>
    </row>
    <row r="1204" spans="1:35" x14ac:dyDescent="0.2">
      <c r="A1204" s="140"/>
      <c r="B1204" s="133"/>
      <c r="C1204" s="133"/>
      <c r="D1204" s="133"/>
      <c r="E1204" s="133"/>
      <c r="F1204" s="133"/>
      <c r="G1204" s="134"/>
      <c r="H1204" s="134"/>
      <c r="I1204" s="134"/>
      <c r="J1204" s="134"/>
      <c r="K1204" s="126"/>
      <c r="L1204" s="126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38"/>
      <c r="AI1204" s="38"/>
    </row>
    <row r="1205" spans="1:35" x14ac:dyDescent="0.2">
      <c r="A1205" s="140"/>
      <c r="B1205" s="133"/>
      <c r="C1205" s="133"/>
      <c r="D1205" s="133"/>
      <c r="E1205" s="133"/>
      <c r="F1205" s="133"/>
      <c r="G1205" s="134"/>
      <c r="H1205" s="134"/>
      <c r="I1205" s="134"/>
      <c r="J1205" s="134"/>
      <c r="K1205" s="126"/>
      <c r="L1205" s="126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38"/>
      <c r="AI1205" s="38"/>
    </row>
    <row r="1206" spans="1:35" x14ac:dyDescent="0.2">
      <c r="A1206" s="140"/>
      <c r="B1206" s="133"/>
      <c r="C1206" s="133"/>
      <c r="D1206" s="133"/>
      <c r="E1206" s="133"/>
      <c r="F1206" s="133"/>
      <c r="G1206" s="134"/>
      <c r="H1206" s="134"/>
      <c r="I1206" s="134"/>
      <c r="J1206" s="134"/>
      <c r="K1206" s="126"/>
      <c r="L1206" s="126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</row>
    <row r="1207" spans="1:35" x14ac:dyDescent="0.2">
      <c r="A1207" s="140"/>
      <c r="B1207" s="133"/>
      <c r="C1207" s="133"/>
      <c r="D1207" s="133"/>
      <c r="E1207" s="133"/>
      <c r="F1207" s="133"/>
      <c r="G1207" s="134"/>
      <c r="H1207" s="134"/>
      <c r="I1207" s="134"/>
      <c r="J1207" s="134"/>
      <c r="K1207" s="126"/>
      <c r="L1207" s="126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38"/>
      <c r="AI1207" s="38"/>
    </row>
    <row r="1208" spans="1:35" x14ac:dyDescent="0.2">
      <c r="A1208" s="140"/>
      <c r="B1208" s="133"/>
      <c r="C1208" s="133"/>
      <c r="D1208" s="133"/>
      <c r="E1208" s="133"/>
      <c r="F1208" s="133"/>
      <c r="G1208" s="134"/>
      <c r="H1208" s="134"/>
      <c r="I1208" s="134"/>
      <c r="J1208" s="134"/>
      <c r="K1208" s="126"/>
      <c r="L1208" s="126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38"/>
      <c r="AI1208" s="38"/>
    </row>
    <row r="1209" spans="1:35" x14ac:dyDescent="0.2">
      <c r="A1209" s="140"/>
      <c r="B1209" s="133"/>
      <c r="C1209" s="133"/>
      <c r="D1209" s="133"/>
      <c r="E1209" s="133"/>
      <c r="F1209" s="133"/>
      <c r="G1209" s="134"/>
      <c r="H1209" s="134"/>
      <c r="I1209" s="134"/>
      <c r="J1209" s="134"/>
      <c r="K1209" s="126"/>
      <c r="L1209" s="126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38"/>
      <c r="AI1209" s="38"/>
    </row>
    <row r="1210" spans="1:35" x14ac:dyDescent="0.2">
      <c r="A1210" s="140"/>
      <c r="B1210" s="133"/>
      <c r="C1210" s="133"/>
      <c r="D1210" s="133"/>
      <c r="E1210" s="133"/>
      <c r="F1210" s="133"/>
      <c r="G1210" s="134"/>
      <c r="H1210" s="134"/>
      <c r="I1210" s="134"/>
      <c r="J1210" s="134"/>
      <c r="K1210" s="126"/>
      <c r="L1210" s="126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38"/>
      <c r="AI1210" s="38"/>
    </row>
    <row r="1211" spans="1:35" x14ac:dyDescent="0.2">
      <c r="A1211" s="140"/>
      <c r="B1211" s="133"/>
      <c r="C1211" s="133"/>
      <c r="D1211" s="133"/>
      <c r="E1211" s="133"/>
      <c r="F1211" s="133"/>
      <c r="G1211" s="134"/>
      <c r="H1211" s="134"/>
      <c r="I1211" s="134"/>
      <c r="J1211" s="134"/>
      <c r="K1211" s="126"/>
      <c r="L1211" s="126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38"/>
      <c r="AI1211" s="38"/>
    </row>
    <row r="1212" spans="1:35" x14ac:dyDescent="0.2">
      <c r="A1212" s="140"/>
      <c r="B1212" s="133"/>
      <c r="C1212" s="133"/>
      <c r="D1212" s="133"/>
      <c r="E1212" s="133"/>
      <c r="F1212" s="133"/>
      <c r="G1212" s="134"/>
      <c r="H1212" s="134"/>
      <c r="I1212" s="134"/>
      <c r="J1212" s="134"/>
      <c r="K1212" s="126"/>
      <c r="L1212" s="126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38"/>
      <c r="AI1212" s="38"/>
    </row>
    <row r="1213" spans="1:35" x14ac:dyDescent="0.2">
      <c r="A1213" s="140"/>
      <c r="B1213" s="133"/>
      <c r="C1213" s="133"/>
      <c r="D1213" s="133"/>
      <c r="E1213" s="133"/>
      <c r="F1213" s="133"/>
      <c r="G1213" s="134"/>
      <c r="H1213" s="134"/>
      <c r="I1213" s="134"/>
      <c r="J1213" s="134"/>
      <c r="K1213" s="126"/>
      <c r="L1213" s="126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38"/>
      <c r="AI1213" s="38"/>
    </row>
    <row r="1214" spans="1:35" x14ac:dyDescent="0.2">
      <c r="A1214" s="140"/>
      <c r="B1214" s="133"/>
      <c r="C1214" s="133"/>
      <c r="D1214" s="133"/>
      <c r="E1214" s="133"/>
      <c r="F1214" s="133"/>
      <c r="G1214" s="134"/>
      <c r="H1214" s="134"/>
      <c r="I1214" s="134"/>
      <c r="J1214" s="134"/>
      <c r="K1214" s="126"/>
      <c r="L1214" s="126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38"/>
      <c r="AI1214" s="38"/>
    </row>
    <row r="1215" spans="1:35" x14ac:dyDescent="0.2">
      <c r="A1215" s="140"/>
      <c r="B1215" s="133"/>
      <c r="C1215" s="133"/>
      <c r="D1215" s="133"/>
      <c r="E1215" s="133"/>
      <c r="F1215" s="133"/>
      <c r="G1215" s="134"/>
      <c r="H1215" s="134"/>
      <c r="I1215" s="134"/>
      <c r="J1215" s="134"/>
      <c r="K1215" s="126"/>
      <c r="L1215" s="126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38"/>
      <c r="AI1215" s="38"/>
    </row>
    <row r="1216" spans="1:35" x14ac:dyDescent="0.2">
      <c r="A1216" s="140"/>
      <c r="B1216" s="133"/>
      <c r="C1216" s="133"/>
      <c r="D1216" s="133"/>
      <c r="E1216" s="133"/>
      <c r="F1216" s="133"/>
      <c r="G1216" s="134"/>
      <c r="H1216" s="134"/>
      <c r="I1216" s="134"/>
      <c r="J1216" s="134"/>
      <c r="K1216" s="126"/>
      <c r="L1216" s="126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38"/>
      <c r="AI1216" s="38"/>
    </row>
    <row r="1217" spans="1:35" x14ac:dyDescent="0.2">
      <c r="A1217" s="140"/>
      <c r="B1217" s="133"/>
      <c r="C1217" s="133"/>
      <c r="D1217" s="133"/>
      <c r="E1217" s="133"/>
      <c r="F1217" s="133"/>
      <c r="G1217" s="134"/>
      <c r="H1217" s="134"/>
      <c r="I1217" s="134"/>
      <c r="J1217" s="134"/>
      <c r="K1217" s="126"/>
      <c r="L1217" s="126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38"/>
      <c r="AI1217" s="38"/>
    </row>
    <row r="1218" spans="1:35" x14ac:dyDescent="0.2">
      <c r="A1218" s="140"/>
      <c r="B1218" s="133"/>
      <c r="C1218" s="133"/>
      <c r="D1218" s="133"/>
      <c r="E1218" s="133"/>
      <c r="F1218" s="133"/>
      <c r="G1218" s="134"/>
      <c r="H1218" s="134"/>
      <c r="I1218" s="134"/>
      <c r="J1218" s="134"/>
      <c r="K1218" s="126"/>
      <c r="L1218" s="126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38"/>
      <c r="AI1218" s="38"/>
    </row>
    <row r="1219" spans="1:35" x14ac:dyDescent="0.2">
      <c r="A1219" s="140"/>
      <c r="B1219" s="133"/>
      <c r="C1219" s="133"/>
      <c r="D1219" s="133"/>
      <c r="E1219" s="133"/>
      <c r="F1219" s="133"/>
      <c r="G1219" s="134"/>
      <c r="H1219" s="134"/>
      <c r="I1219" s="134"/>
      <c r="J1219" s="134"/>
      <c r="K1219" s="126"/>
      <c r="L1219" s="126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38"/>
      <c r="AI1219" s="38"/>
    </row>
    <row r="1220" spans="1:35" x14ac:dyDescent="0.2">
      <c r="A1220" s="140"/>
      <c r="B1220" s="133"/>
      <c r="C1220" s="133"/>
      <c r="D1220" s="133"/>
      <c r="E1220" s="133"/>
      <c r="F1220" s="133"/>
      <c r="G1220" s="134"/>
      <c r="H1220" s="134"/>
      <c r="I1220" s="134"/>
      <c r="J1220" s="134"/>
      <c r="K1220" s="126"/>
      <c r="L1220" s="126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38"/>
      <c r="AI1220" s="38"/>
    </row>
    <row r="1221" spans="1:35" x14ac:dyDescent="0.2">
      <c r="A1221" s="140"/>
      <c r="B1221" s="133"/>
      <c r="C1221" s="133"/>
      <c r="D1221" s="133"/>
      <c r="E1221" s="133"/>
      <c r="F1221" s="133"/>
      <c r="G1221" s="134"/>
      <c r="H1221" s="134"/>
      <c r="I1221" s="134"/>
      <c r="J1221" s="134"/>
      <c r="K1221" s="126"/>
      <c r="L1221" s="126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38"/>
      <c r="AI1221" s="38"/>
    </row>
    <row r="1222" spans="1:35" x14ac:dyDescent="0.2">
      <c r="A1222" s="140"/>
      <c r="B1222" s="133"/>
      <c r="C1222" s="133"/>
      <c r="D1222" s="133"/>
      <c r="E1222" s="133"/>
      <c r="F1222" s="133"/>
      <c r="G1222" s="134"/>
      <c r="H1222" s="134"/>
      <c r="I1222" s="134"/>
      <c r="J1222" s="134"/>
      <c r="K1222" s="126"/>
      <c r="L1222" s="126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38"/>
      <c r="AI1222" s="38"/>
    </row>
    <row r="1223" spans="1:35" x14ac:dyDescent="0.2">
      <c r="A1223" s="140"/>
      <c r="B1223" s="133"/>
      <c r="C1223" s="133"/>
      <c r="D1223" s="133"/>
      <c r="E1223" s="133"/>
      <c r="F1223" s="133"/>
      <c r="G1223" s="134"/>
      <c r="H1223" s="134"/>
      <c r="I1223" s="134"/>
      <c r="J1223" s="134"/>
      <c r="K1223" s="126"/>
      <c r="L1223" s="126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38"/>
      <c r="AI1223" s="38"/>
    </row>
    <row r="1224" spans="1:35" x14ac:dyDescent="0.2">
      <c r="A1224" s="140"/>
      <c r="B1224" s="133"/>
      <c r="C1224" s="133"/>
      <c r="D1224" s="133"/>
      <c r="E1224" s="133"/>
      <c r="F1224" s="133"/>
      <c r="G1224" s="134"/>
      <c r="H1224" s="134"/>
      <c r="I1224" s="134"/>
      <c r="J1224" s="134"/>
      <c r="K1224" s="126"/>
      <c r="L1224" s="126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38"/>
      <c r="AI1224" s="38"/>
    </row>
    <row r="1225" spans="1:35" x14ac:dyDescent="0.2">
      <c r="A1225" s="140"/>
      <c r="B1225" s="133"/>
      <c r="C1225" s="133"/>
      <c r="D1225" s="133"/>
      <c r="E1225" s="133"/>
      <c r="F1225" s="133"/>
      <c r="G1225" s="134"/>
      <c r="H1225" s="134"/>
      <c r="I1225" s="134"/>
      <c r="J1225" s="134"/>
      <c r="K1225" s="126"/>
      <c r="L1225" s="126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38"/>
      <c r="AI1225" s="38"/>
    </row>
    <row r="1226" spans="1:35" x14ac:dyDescent="0.2">
      <c r="A1226" s="140"/>
      <c r="B1226" s="133"/>
      <c r="C1226" s="133"/>
      <c r="D1226" s="133"/>
      <c r="E1226" s="133"/>
      <c r="F1226" s="133"/>
      <c r="G1226" s="134"/>
      <c r="H1226" s="134"/>
      <c r="I1226" s="134"/>
      <c r="J1226" s="134"/>
      <c r="K1226" s="126"/>
      <c r="L1226" s="126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38"/>
      <c r="AI1226" s="38"/>
    </row>
    <row r="1227" spans="1:35" x14ac:dyDescent="0.2">
      <c r="A1227" s="140"/>
      <c r="B1227" s="133"/>
      <c r="C1227" s="133"/>
      <c r="D1227" s="133"/>
      <c r="E1227" s="133"/>
      <c r="F1227" s="133"/>
      <c r="G1227" s="134"/>
      <c r="H1227" s="134"/>
      <c r="I1227" s="134"/>
      <c r="J1227" s="134"/>
      <c r="K1227" s="126"/>
      <c r="L1227" s="126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38"/>
      <c r="AI1227" s="38"/>
    </row>
    <row r="1228" spans="1:35" x14ac:dyDescent="0.2">
      <c r="A1228" s="140"/>
      <c r="B1228" s="133"/>
      <c r="C1228" s="133"/>
      <c r="D1228" s="133"/>
      <c r="E1228" s="133"/>
      <c r="F1228" s="133"/>
      <c r="G1228" s="134"/>
      <c r="H1228" s="134"/>
      <c r="I1228" s="134"/>
      <c r="J1228" s="134"/>
      <c r="K1228" s="126"/>
      <c r="L1228" s="126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38"/>
      <c r="AI1228" s="38"/>
    </row>
    <row r="1229" spans="1:35" x14ac:dyDescent="0.2">
      <c r="A1229" s="140"/>
      <c r="B1229" s="133"/>
      <c r="C1229" s="133"/>
      <c r="D1229" s="133"/>
      <c r="E1229" s="133"/>
      <c r="F1229" s="133"/>
      <c r="G1229" s="134"/>
      <c r="H1229" s="134"/>
      <c r="I1229" s="134"/>
      <c r="J1229" s="134"/>
      <c r="K1229" s="126"/>
      <c r="L1229" s="126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38"/>
      <c r="AI1229" s="38"/>
    </row>
    <row r="1230" spans="1:35" x14ac:dyDescent="0.2">
      <c r="A1230" s="140"/>
      <c r="B1230" s="133"/>
      <c r="C1230" s="133"/>
      <c r="D1230" s="133"/>
      <c r="E1230" s="133"/>
      <c r="F1230" s="133"/>
      <c r="G1230" s="134"/>
      <c r="H1230" s="134"/>
      <c r="I1230" s="134"/>
      <c r="J1230" s="134"/>
      <c r="K1230" s="126"/>
      <c r="L1230" s="126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38"/>
      <c r="AI1230" s="38"/>
    </row>
    <row r="1231" spans="1:35" x14ac:dyDescent="0.2">
      <c r="A1231" s="140"/>
      <c r="B1231" s="133"/>
      <c r="C1231" s="133"/>
      <c r="D1231" s="133"/>
      <c r="E1231" s="133"/>
      <c r="F1231" s="133"/>
      <c r="G1231" s="134"/>
      <c r="H1231" s="134"/>
      <c r="I1231" s="134"/>
      <c r="J1231" s="134"/>
      <c r="K1231" s="126"/>
      <c r="L1231" s="126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38"/>
    </row>
    <row r="1232" spans="1:35" x14ac:dyDescent="0.2">
      <c r="A1232" s="140"/>
      <c r="B1232" s="133"/>
      <c r="C1232" s="133"/>
      <c r="D1232" s="133"/>
      <c r="E1232" s="133"/>
      <c r="F1232" s="133"/>
      <c r="G1232" s="134"/>
      <c r="H1232" s="134"/>
      <c r="I1232" s="134"/>
      <c r="J1232" s="134"/>
      <c r="K1232" s="126"/>
      <c r="L1232" s="126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38"/>
      <c r="AI1232" s="38"/>
    </row>
    <row r="1233" spans="1:35" x14ac:dyDescent="0.2">
      <c r="A1233" s="140"/>
      <c r="B1233" s="133"/>
      <c r="C1233" s="133"/>
      <c r="D1233" s="133"/>
      <c r="E1233" s="133"/>
      <c r="F1233" s="133"/>
      <c r="G1233" s="134"/>
      <c r="H1233" s="134"/>
      <c r="I1233" s="134"/>
      <c r="J1233" s="134"/>
      <c r="K1233" s="126"/>
      <c r="L1233" s="126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38"/>
      <c r="AI1233" s="38"/>
    </row>
    <row r="1234" spans="1:35" x14ac:dyDescent="0.2">
      <c r="A1234" s="140"/>
      <c r="B1234" s="133"/>
      <c r="C1234" s="133"/>
      <c r="D1234" s="133"/>
      <c r="E1234" s="133"/>
      <c r="F1234" s="133"/>
      <c r="G1234" s="134"/>
      <c r="H1234" s="134"/>
      <c r="I1234" s="134"/>
      <c r="J1234" s="134"/>
      <c r="K1234" s="126"/>
      <c r="L1234" s="126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38"/>
      <c r="AI1234" s="38"/>
    </row>
    <row r="1235" spans="1:35" x14ac:dyDescent="0.2">
      <c r="A1235" s="140"/>
      <c r="B1235" s="133"/>
      <c r="C1235" s="133"/>
      <c r="D1235" s="133"/>
      <c r="E1235" s="133"/>
      <c r="F1235" s="133"/>
      <c r="G1235" s="134"/>
      <c r="H1235" s="134"/>
      <c r="I1235" s="134"/>
      <c r="J1235" s="134"/>
      <c r="K1235" s="126"/>
      <c r="L1235" s="126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38"/>
      <c r="AI1235" s="38"/>
    </row>
    <row r="1236" spans="1:35" x14ac:dyDescent="0.2">
      <c r="A1236" s="140"/>
      <c r="B1236" s="133"/>
      <c r="C1236" s="133"/>
      <c r="D1236" s="133"/>
      <c r="E1236" s="133"/>
      <c r="F1236" s="133"/>
      <c r="G1236" s="134"/>
      <c r="H1236" s="134"/>
      <c r="I1236" s="134"/>
      <c r="J1236" s="134"/>
      <c r="K1236" s="126"/>
      <c r="L1236" s="126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38"/>
      <c r="AI1236" s="38"/>
    </row>
    <row r="1237" spans="1:35" x14ac:dyDescent="0.2">
      <c r="A1237" s="140"/>
      <c r="B1237" s="133"/>
      <c r="C1237" s="133"/>
      <c r="D1237" s="133"/>
      <c r="E1237" s="133"/>
      <c r="F1237" s="133"/>
      <c r="G1237" s="134"/>
      <c r="H1237" s="134"/>
      <c r="I1237" s="134"/>
      <c r="J1237" s="134"/>
      <c r="K1237" s="126"/>
      <c r="L1237" s="126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38"/>
      <c r="AI1237" s="38"/>
    </row>
    <row r="1238" spans="1:35" x14ac:dyDescent="0.2">
      <c r="A1238" s="140"/>
      <c r="B1238" s="133"/>
      <c r="C1238" s="133"/>
      <c r="D1238" s="133"/>
      <c r="E1238" s="133"/>
      <c r="F1238" s="133"/>
      <c r="G1238" s="134"/>
      <c r="H1238" s="134"/>
      <c r="I1238" s="134"/>
      <c r="J1238" s="134"/>
      <c r="K1238" s="126"/>
      <c r="L1238" s="126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38"/>
      <c r="AI1238" s="38"/>
    </row>
    <row r="1239" spans="1:35" x14ac:dyDescent="0.2">
      <c r="A1239" s="140"/>
      <c r="B1239" s="133"/>
      <c r="C1239" s="133"/>
      <c r="D1239" s="133"/>
      <c r="E1239" s="133"/>
      <c r="F1239" s="133"/>
      <c r="G1239" s="134"/>
      <c r="H1239" s="134"/>
      <c r="I1239" s="134"/>
      <c r="J1239" s="134"/>
      <c r="K1239" s="126"/>
      <c r="L1239" s="126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38"/>
      <c r="AI1239" s="38"/>
    </row>
    <row r="1240" spans="1:35" x14ac:dyDescent="0.2">
      <c r="A1240" s="140"/>
      <c r="B1240" s="133"/>
      <c r="C1240" s="133"/>
      <c r="D1240" s="133"/>
      <c r="E1240" s="133"/>
      <c r="F1240" s="133"/>
      <c r="G1240" s="134"/>
      <c r="H1240" s="134"/>
      <c r="I1240" s="134"/>
      <c r="J1240" s="134"/>
      <c r="K1240" s="126"/>
      <c r="L1240" s="126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38"/>
      <c r="AI1240" s="38"/>
    </row>
    <row r="1241" spans="1:35" x14ac:dyDescent="0.2">
      <c r="A1241" s="140"/>
      <c r="B1241" s="133"/>
      <c r="C1241" s="133"/>
      <c r="D1241" s="133"/>
      <c r="E1241" s="133"/>
      <c r="F1241" s="133"/>
      <c r="G1241" s="134"/>
      <c r="H1241" s="134"/>
      <c r="I1241" s="134"/>
      <c r="J1241" s="134"/>
      <c r="K1241" s="126"/>
      <c r="L1241" s="126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38"/>
      <c r="AI1241" s="38"/>
    </row>
    <row r="1242" spans="1:35" x14ac:dyDescent="0.2">
      <c r="A1242" s="140"/>
      <c r="B1242" s="133"/>
      <c r="C1242" s="133"/>
      <c r="D1242" s="133"/>
      <c r="E1242" s="133"/>
      <c r="F1242" s="133"/>
      <c r="G1242" s="134"/>
      <c r="H1242" s="134"/>
      <c r="I1242" s="134"/>
      <c r="J1242" s="134"/>
      <c r="K1242" s="126"/>
      <c r="L1242" s="126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38"/>
      <c r="AI1242" s="38"/>
    </row>
    <row r="1243" spans="1:35" x14ac:dyDescent="0.2">
      <c r="A1243" s="140"/>
      <c r="B1243" s="133"/>
      <c r="C1243" s="133"/>
      <c r="D1243" s="133"/>
      <c r="E1243" s="133"/>
      <c r="F1243" s="133"/>
      <c r="G1243" s="134"/>
      <c r="H1243" s="134"/>
      <c r="I1243" s="134"/>
      <c r="J1243" s="134"/>
      <c r="K1243" s="126"/>
      <c r="L1243" s="126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38"/>
      <c r="AI1243" s="38"/>
    </row>
    <row r="1244" spans="1:35" x14ac:dyDescent="0.2">
      <c r="A1244" s="140"/>
      <c r="B1244" s="133"/>
      <c r="C1244" s="133"/>
      <c r="D1244" s="133"/>
      <c r="E1244" s="133"/>
      <c r="F1244" s="133"/>
      <c r="G1244" s="134"/>
      <c r="H1244" s="134"/>
      <c r="I1244" s="134"/>
      <c r="J1244" s="134"/>
      <c r="K1244" s="126"/>
      <c r="L1244" s="126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38"/>
      <c r="AI1244" s="38"/>
    </row>
    <row r="1245" spans="1:35" x14ac:dyDescent="0.2">
      <c r="A1245" s="140"/>
      <c r="B1245" s="133"/>
      <c r="C1245" s="133"/>
      <c r="D1245" s="133"/>
      <c r="E1245" s="133"/>
      <c r="F1245" s="133"/>
      <c r="G1245" s="134"/>
      <c r="H1245" s="134"/>
      <c r="I1245" s="134"/>
      <c r="J1245" s="134"/>
      <c r="K1245" s="126"/>
      <c r="L1245" s="126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38"/>
      <c r="AI1245" s="38"/>
    </row>
    <row r="1246" spans="1:35" x14ac:dyDescent="0.2">
      <c r="A1246" s="140"/>
      <c r="B1246" s="133"/>
      <c r="C1246" s="133"/>
      <c r="D1246" s="133"/>
      <c r="E1246" s="133"/>
      <c r="F1246" s="133"/>
      <c r="G1246" s="134"/>
      <c r="H1246" s="134"/>
      <c r="I1246" s="134"/>
      <c r="J1246" s="134"/>
      <c r="K1246" s="126"/>
      <c r="L1246" s="126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38"/>
      <c r="AI1246" s="38"/>
    </row>
    <row r="1247" spans="1:35" x14ac:dyDescent="0.2">
      <c r="A1247" s="140"/>
      <c r="B1247" s="133"/>
      <c r="C1247" s="133"/>
      <c r="D1247" s="133"/>
      <c r="E1247" s="133"/>
      <c r="F1247" s="133"/>
      <c r="G1247" s="134"/>
      <c r="H1247" s="134"/>
      <c r="I1247" s="134"/>
      <c r="J1247" s="134"/>
      <c r="K1247" s="126"/>
      <c r="L1247" s="126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38"/>
      <c r="AI1247" s="38"/>
    </row>
    <row r="1248" spans="1:35" x14ac:dyDescent="0.2">
      <c r="A1248" s="140"/>
      <c r="B1248" s="133"/>
      <c r="C1248" s="133"/>
      <c r="D1248" s="133"/>
      <c r="E1248" s="133"/>
      <c r="F1248" s="133"/>
      <c r="G1248" s="134"/>
      <c r="H1248" s="134"/>
      <c r="I1248" s="134"/>
      <c r="J1248" s="134"/>
      <c r="K1248" s="126"/>
      <c r="L1248" s="126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38"/>
      <c r="AI1248" s="38"/>
    </row>
    <row r="1249" spans="1:35" x14ac:dyDescent="0.2">
      <c r="A1249" s="140"/>
      <c r="B1249" s="133"/>
      <c r="C1249" s="133"/>
      <c r="D1249" s="133"/>
      <c r="E1249" s="133"/>
      <c r="F1249" s="133"/>
      <c r="G1249" s="134"/>
      <c r="H1249" s="134"/>
      <c r="I1249" s="134"/>
      <c r="J1249" s="134"/>
      <c r="K1249" s="126"/>
      <c r="L1249" s="126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38"/>
      <c r="AI1249" s="38"/>
    </row>
    <row r="1250" spans="1:35" x14ac:dyDescent="0.2">
      <c r="A1250" s="140"/>
      <c r="B1250" s="133"/>
      <c r="C1250" s="133"/>
      <c r="D1250" s="133"/>
      <c r="E1250" s="133"/>
      <c r="F1250" s="133"/>
      <c r="G1250" s="134"/>
      <c r="H1250" s="134"/>
      <c r="I1250" s="134"/>
      <c r="J1250" s="134"/>
      <c r="K1250" s="126"/>
      <c r="L1250" s="126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38"/>
      <c r="AI1250" s="38"/>
    </row>
    <row r="1251" spans="1:35" x14ac:dyDescent="0.2">
      <c r="A1251" s="140"/>
      <c r="B1251" s="133"/>
      <c r="C1251" s="133"/>
      <c r="D1251" s="133"/>
      <c r="E1251" s="133"/>
      <c r="F1251" s="133"/>
      <c r="G1251" s="134"/>
      <c r="H1251" s="134"/>
      <c r="I1251" s="134"/>
      <c r="J1251" s="134"/>
      <c r="K1251" s="126"/>
      <c r="L1251" s="126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38"/>
      <c r="AI1251" s="38"/>
    </row>
    <row r="1252" spans="1:35" x14ac:dyDescent="0.2">
      <c r="A1252" s="140"/>
      <c r="B1252" s="133"/>
      <c r="C1252" s="133"/>
      <c r="D1252" s="133"/>
      <c r="E1252" s="133"/>
      <c r="F1252" s="133"/>
      <c r="G1252" s="134"/>
      <c r="H1252" s="134"/>
      <c r="I1252" s="134"/>
      <c r="J1252" s="134"/>
      <c r="K1252" s="126"/>
      <c r="L1252" s="126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38"/>
      <c r="AI1252" s="38"/>
    </row>
    <row r="1253" spans="1:35" x14ac:dyDescent="0.2">
      <c r="A1253" s="140"/>
      <c r="B1253" s="133"/>
      <c r="C1253" s="133"/>
      <c r="D1253" s="133"/>
      <c r="E1253" s="133"/>
      <c r="F1253" s="133"/>
      <c r="G1253" s="134"/>
      <c r="H1253" s="134"/>
      <c r="I1253" s="134"/>
      <c r="J1253" s="134"/>
      <c r="K1253" s="126"/>
      <c r="L1253" s="126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38"/>
      <c r="AI1253" s="38"/>
    </row>
    <row r="1254" spans="1:35" x14ac:dyDescent="0.2">
      <c r="A1254" s="140"/>
      <c r="B1254" s="133"/>
      <c r="C1254" s="133"/>
      <c r="D1254" s="133"/>
      <c r="E1254" s="133"/>
      <c r="F1254" s="133"/>
      <c r="G1254" s="134"/>
      <c r="H1254" s="134"/>
      <c r="I1254" s="134"/>
      <c r="J1254" s="134"/>
      <c r="K1254" s="126"/>
      <c r="L1254" s="126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38"/>
      <c r="AI1254" s="38"/>
    </row>
    <row r="1255" spans="1:35" x14ac:dyDescent="0.2">
      <c r="A1255" s="140"/>
      <c r="B1255" s="133"/>
      <c r="C1255" s="133"/>
      <c r="D1255" s="133"/>
      <c r="E1255" s="133"/>
      <c r="F1255" s="133"/>
      <c r="G1255" s="134"/>
      <c r="H1255" s="134"/>
      <c r="I1255" s="134"/>
      <c r="J1255" s="134"/>
      <c r="K1255" s="126"/>
      <c r="L1255" s="126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38"/>
      <c r="AI1255" s="38"/>
    </row>
    <row r="1256" spans="1:35" x14ac:dyDescent="0.2">
      <c r="A1256" s="140"/>
      <c r="B1256" s="133"/>
      <c r="C1256" s="133"/>
      <c r="D1256" s="133"/>
      <c r="E1256" s="133"/>
      <c r="F1256" s="133"/>
      <c r="G1256" s="134"/>
      <c r="H1256" s="134"/>
      <c r="I1256" s="134"/>
      <c r="J1256" s="134"/>
      <c r="K1256" s="126"/>
      <c r="L1256" s="126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38"/>
      <c r="AI1256" s="38"/>
    </row>
    <row r="1257" spans="1:35" x14ac:dyDescent="0.2">
      <c r="A1257" s="140"/>
      <c r="B1257" s="133"/>
      <c r="C1257" s="133"/>
      <c r="D1257" s="133"/>
      <c r="E1257" s="133"/>
      <c r="F1257" s="133"/>
      <c r="G1257" s="134"/>
      <c r="H1257" s="134"/>
      <c r="I1257" s="134"/>
      <c r="J1257" s="134"/>
      <c r="K1257" s="126"/>
      <c r="L1257" s="126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38"/>
      <c r="AI1257" s="38"/>
    </row>
    <row r="1258" spans="1:35" x14ac:dyDescent="0.2">
      <c r="A1258" s="140"/>
      <c r="B1258" s="133"/>
      <c r="C1258" s="133"/>
      <c r="D1258" s="133"/>
      <c r="E1258" s="133"/>
      <c r="F1258" s="133"/>
      <c r="G1258" s="134"/>
      <c r="H1258" s="134"/>
      <c r="I1258" s="134"/>
      <c r="J1258" s="134"/>
      <c r="K1258" s="126"/>
      <c r="L1258" s="126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38"/>
      <c r="AI1258" s="38"/>
    </row>
    <row r="1259" spans="1:35" x14ac:dyDescent="0.2">
      <c r="A1259" s="140"/>
      <c r="B1259" s="133"/>
      <c r="C1259" s="133"/>
      <c r="D1259" s="133"/>
      <c r="E1259" s="133"/>
      <c r="F1259" s="133"/>
      <c r="G1259" s="134"/>
      <c r="H1259" s="134"/>
      <c r="I1259" s="134"/>
      <c r="J1259" s="134"/>
      <c r="K1259" s="126"/>
      <c r="L1259" s="126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38"/>
      <c r="AI1259" s="38"/>
    </row>
    <row r="1260" spans="1:35" x14ac:dyDescent="0.2">
      <c r="A1260" s="140"/>
      <c r="B1260" s="133"/>
      <c r="C1260" s="133"/>
      <c r="D1260" s="133"/>
      <c r="E1260" s="133"/>
      <c r="F1260" s="133"/>
      <c r="G1260" s="134"/>
      <c r="H1260" s="134"/>
      <c r="I1260" s="134"/>
      <c r="J1260" s="134"/>
      <c r="K1260" s="126"/>
      <c r="L1260" s="126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38"/>
      <c r="AI1260" s="38"/>
    </row>
    <row r="1261" spans="1:35" x14ac:dyDescent="0.2">
      <c r="A1261" s="140"/>
      <c r="B1261" s="133"/>
      <c r="C1261" s="133"/>
      <c r="D1261" s="133"/>
      <c r="E1261" s="133"/>
      <c r="F1261" s="133"/>
      <c r="G1261" s="134"/>
      <c r="H1261" s="134"/>
      <c r="I1261" s="134"/>
      <c r="J1261" s="134"/>
      <c r="K1261" s="126"/>
      <c r="L1261" s="126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38"/>
      <c r="AI1261" s="38"/>
    </row>
    <row r="1262" spans="1:35" x14ac:dyDescent="0.2">
      <c r="A1262" s="140"/>
      <c r="B1262" s="133"/>
      <c r="C1262" s="133"/>
      <c r="D1262" s="133"/>
      <c r="E1262" s="133"/>
      <c r="F1262" s="133"/>
      <c r="G1262" s="134"/>
      <c r="H1262" s="134"/>
      <c r="I1262" s="134"/>
      <c r="J1262" s="134"/>
      <c r="K1262" s="126"/>
      <c r="L1262" s="126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38"/>
      <c r="AI1262" s="38"/>
    </row>
    <row r="1263" spans="1:35" x14ac:dyDescent="0.2">
      <c r="A1263" s="140"/>
      <c r="B1263" s="133"/>
      <c r="C1263" s="133"/>
      <c r="D1263" s="133"/>
      <c r="E1263" s="133"/>
      <c r="F1263" s="133"/>
      <c r="G1263" s="134"/>
      <c r="H1263" s="134"/>
      <c r="I1263" s="134"/>
      <c r="J1263" s="134"/>
      <c r="K1263" s="126"/>
      <c r="L1263" s="126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38"/>
      <c r="AI1263" s="38"/>
    </row>
    <row r="1264" spans="1:35" x14ac:dyDescent="0.2">
      <c r="A1264" s="140"/>
      <c r="B1264" s="133"/>
      <c r="C1264" s="133"/>
      <c r="D1264" s="133"/>
      <c r="E1264" s="133"/>
      <c r="F1264" s="133"/>
      <c r="G1264" s="134"/>
      <c r="H1264" s="134"/>
      <c r="I1264" s="134"/>
      <c r="J1264" s="134"/>
      <c r="K1264" s="126"/>
      <c r="L1264" s="126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38"/>
      <c r="AI1264" s="38"/>
    </row>
    <row r="1265" spans="1:35" x14ac:dyDescent="0.2">
      <c r="A1265" s="140"/>
      <c r="B1265" s="133"/>
      <c r="C1265" s="133"/>
      <c r="D1265" s="133"/>
      <c r="E1265" s="133"/>
      <c r="F1265" s="133"/>
      <c r="G1265" s="134"/>
      <c r="H1265" s="134"/>
      <c r="I1265" s="134"/>
      <c r="J1265" s="134"/>
      <c r="K1265" s="126"/>
      <c r="L1265" s="126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38"/>
      <c r="AI1265" s="38"/>
    </row>
    <row r="1266" spans="1:35" x14ac:dyDescent="0.2">
      <c r="A1266" s="140"/>
      <c r="B1266" s="133"/>
      <c r="C1266" s="133"/>
      <c r="D1266" s="133"/>
      <c r="E1266" s="133"/>
      <c r="F1266" s="133"/>
      <c r="G1266" s="134"/>
      <c r="H1266" s="134"/>
      <c r="I1266" s="134"/>
      <c r="J1266" s="134"/>
      <c r="K1266" s="126"/>
      <c r="L1266" s="126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38"/>
      <c r="AI1266" s="38"/>
    </row>
    <row r="1267" spans="1:35" x14ac:dyDescent="0.2">
      <c r="A1267" s="140"/>
      <c r="B1267" s="133"/>
      <c r="C1267" s="133"/>
      <c r="D1267" s="133"/>
      <c r="E1267" s="133"/>
      <c r="F1267" s="133"/>
      <c r="G1267" s="134"/>
      <c r="H1267" s="134"/>
      <c r="I1267" s="134"/>
      <c r="J1267" s="134"/>
      <c r="K1267" s="126"/>
      <c r="L1267" s="126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38"/>
      <c r="AI1267" s="38"/>
    </row>
    <row r="1268" spans="1:35" x14ac:dyDescent="0.2">
      <c r="A1268" s="140"/>
      <c r="B1268" s="133"/>
      <c r="C1268" s="133"/>
      <c r="D1268" s="133"/>
      <c r="E1268" s="133"/>
      <c r="F1268" s="133"/>
      <c r="G1268" s="134"/>
      <c r="H1268" s="134"/>
      <c r="I1268" s="134"/>
      <c r="J1268" s="134"/>
      <c r="K1268" s="126"/>
      <c r="L1268" s="126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38"/>
      <c r="AI1268" s="38"/>
    </row>
    <row r="1269" spans="1:35" x14ac:dyDescent="0.2">
      <c r="A1269" s="140"/>
      <c r="B1269" s="133"/>
      <c r="C1269" s="133"/>
      <c r="D1269" s="133"/>
      <c r="E1269" s="133"/>
      <c r="F1269" s="133"/>
      <c r="G1269" s="134"/>
      <c r="H1269" s="134"/>
      <c r="I1269" s="134"/>
      <c r="J1269" s="134"/>
      <c r="K1269" s="126"/>
      <c r="L1269" s="126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38"/>
      <c r="AI1269" s="38"/>
    </row>
    <row r="1270" spans="1:35" x14ac:dyDescent="0.2">
      <c r="A1270" s="140"/>
      <c r="B1270" s="133"/>
      <c r="C1270" s="133"/>
      <c r="D1270" s="133"/>
      <c r="E1270" s="133"/>
      <c r="F1270" s="133"/>
      <c r="G1270" s="134"/>
      <c r="H1270" s="134"/>
      <c r="I1270" s="134"/>
      <c r="J1270" s="134"/>
      <c r="K1270" s="126"/>
      <c r="L1270" s="126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38"/>
      <c r="AI1270" s="38"/>
    </row>
    <row r="1271" spans="1:35" x14ac:dyDescent="0.2">
      <c r="A1271" s="140"/>
      <c r="B1271" s="133"/>
      <c r="C1271" s="133"/>
      <c r="D1271" s="133"/>
      <c r="E1271" s="133"/>
      <c r="F1271" s="133"/>
      <c r="G1271" s="134"/>
      <c r="H1271" s="134"/>
      <c r="I1271" s="134"/>
      <c r="J1271" s="134"/>
      <c r="K1271" s="126"/>
      <c r="L1271" s="126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38"/>
      <c r="AI1271" s="38"/>
    </row>
    <row r="1272" spans="1:35" x14ac:dyDescent="0.2">
      <c r="A1272" s="140"/>
      <c r="B1272" s="133"/>
      <c r="C1272" s="133"/>
      <c r="D1272" s="133"/>
      <c r="E1272" s="133"/>
      <c r="F1272" s="133"/>
      <c r="G1272" s="134"/>
      <c r="H1272" s="134"/>
      <c r="I1272" s="134"/>
      <c r="J1272" s="134"/>
      <c r="K1272" s="126"/>
      <c r="L1272" s="126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38"/>
      <c r="AI1272" s="38"/>
    </row>
    <row r="1273" spans="1:35" x14ac:dyDescent="0.2">
      <c r="A1273" s="140"/>
      <c r="B1273" s="133"/>
      <c r="C1273" s="133"/>
      <c r="D1273" s="133"/>
      <c r="E1273" s="133"/>
      <c r="F1273" s="133"/>
      <c r="G1273" s="134"/>
      <c r="H1273" s="134"/>
      <c r="I1273" s="134"/>
      <c r="J1273" s="134"/>
      <c r="K1273" s="126"/>
      <c r="L1273" s="126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38"/>
      <c r="AI1273" s="38"/>
    </row>
    <row r="1274" spans="1:35" x14ac:dyDescent="0.2">
      <c r="A1274" s="140"/>
      <c r="B1274" s="133"/>
      <c r="C1274" s="133"/>
      <c r="D1274" s="133"/>
      <c r="E1274" s="133"/>
      <c r="F1274" s="133"/>
      <c r="G1274" s="134"/>
      <c r="H1274" s="134"/>
      <c r="I1274" s="134"/>
      <c r="J1274" s="134"/>
      <c r="K1274" s="126"/>
      <c r="L1274" s="126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38"/>
      <c r="AI1274" s="38"/>
    </row>
    <row r="1275" spans="1:35" x14ac:dyDescent="0.2">
      <c r="A1275" s="140"/>
      <c r="B1275" s="133"/>
      <c r="C1275" s="133"/>
      <c r="D1275" s="133"/>
      <c r="E1275" s="133"/>
      <c r="F1275" s="133"/>
      <c r="G1275" s="134"/>
      <c r="H1275" s="134"/>
      <c r="I1275" s="134"/>
      <c r="J1275" s="134"/>
      <c r="K1275" s="126"/>
      <c r="L1275" s="126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38"/>
      <c r="AI1275" s="38"/>
    </row>
    <row r="1276" spans="1:35" x14ac:dyDescent="0.2">
      <c r="A1276" s="140"/>
      <c r="B1276" s="133"/>
      <c r="C1276" s="133"/>
      <c r="D1276" s="133"/>
      <c r="E1276" s="133"/>
      <c r="F1276" s="133"/>
      <c r="G1276" s="134"/>
      <c r="H1276" s="134"/>
      <c r="I1276" s="134"/>
      <c r="J1276" s="134"/>
      <c r="K1276" s="126"/>
      <c r="L1276" s="126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38"/>
      <c r="AI1276" s="38"/>
    </row>
    <row r="1277" spans="1:35" x14ac:dyDescent="0.2">
      <c r="A1277" s="140"/>
      <c r="B1277" s="133"/>
      <c r="C1277" s="133"/>
      <c r="D1277" s="133"/>
      <c r="E1277" s="133"/>
      <c r="F1277" s="133"/>
      <c r="G1277" s="134"/>
      <c r="H1277" s="134"/>
      <c r="I1277" s="134"/>
      <c r="J1277" s="134"/>
      <c r="K1277" s="126"/>
      <c r="L1277" s="126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38"/>
      <c r="AI1277" s="38"/>
    </row>
    <row r="1278" spans="1:35" x14ac:dyDescent="0.2">
      <c r="A1278" s="140"/>
      <c r="B1278" s="133"/>
      <c r="C1278" s="133"/>
      <c r="D1278" s="133"/>
      <c r="E1278" s="133"/>
      <c r="F1278" s="133"/>
      <c r="G1278" s="134"/>
      <c r="H1278" s="134"/>
      <c r="I1278" s="134"/>
      <c r="J1278" s="134"/>
      <c r="K1278" s="126"/>
      <c r="L1278" s="126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38"/>
      <c r="AI1278" s="38"/>
    </row>
    <row r="1279" spans="1:35" x14ac:dyDescent="0.2">
      <c r="A1279" s="140"/>
      <c r="B1279" s="133"/>
      <c r="C1279" s="133"/>
      <c r="D1279" s="133"/>
      <c r="E1279" s="133"/>
      <c r="F1279" s="133"/>
      <c r="G1279" s="134"/>
      <c r="H1279" s="134"/>
      <c r="I1279" s="134"/>
      <c r="J1279" s="134"/>
      <c r="K1279" s="126"/>
      <c r="L1279" s="126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38"/>
      <c r="AI1279" s="38"/>
    </row>
    <row r="1280" spans="1:35" x14ac:dyDescent="0.2">
      <c r="A1280" s="140"/>
      <c r="B1280" s="133"/>
      <c r="C1280" s="133"/>
      <c r="D1280" s="133"/>
      <c r="E1280" s="133"/>
      <c r="F1280" s="133"/>
      <c r="G1280" s="134"/>
      <c r="H1280" s="134"/>
      <c r="I1280" s="134"/>
      <c r="J1280" s="134"/>
      <c r="K1280" s="126"/>
      <c r="L1280" s="126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38"/>
      <c r="AI1280" s="38"/>
    </row>
    <row r="1281" spans="1:35" x14ac:dyDescent="0.2">
      <c r="A1281" s="140"/>
      <c r="B1281" s="133"/>
      <c r="C1281" s="133"/>
      <c r="D1281" s="133"/>
      <c r="E1281" s="133"/>
      <c r="F1281" s="133"/>
      <c r="G1281" s="134"/>
      <c r="H1281" s="134"/>
      <c r="I1281" s="134"/>
      <c r="J1281" s="134"/>
      <c r="K1281" s="126"/>
      <c r="L1281" s="126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38"/>
      <c r="AI1281" s="38"/>
    </row>
    <row r="1282" spans="1:35" x14ac:dyDescent="0.2">
      <c r="A1282" s="140"/>
      <c r="B1282" s="133"/>
      <c r="C1282" s="133"/>
      <c r="D1282" s="133"/>
      <c r="E1282" s="133"/>
      <c r="F1282" s="133"/>
      <c r="G1282" s="134"/>
      <c r="H1282" s="134"/>
      <c r="I1282" s="134"/>
      <c r="J1282" s="134"/>
      <c r="K1282" s="126"/>
      <c r="L1282" s="126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38"/>
      <c r="AI1282" s="38"/>
    </row>
    <row r="1283" spans="1:35" x14ac:dyDescent="0.2">
      <c r="A1283" s="140"/>
      <c r="B1283" s="133"/>
      <c r="C1283" s="133"/>
      <c r="D1283" s="133"/>
      <c r="E1283" s="133"/>
      <c r="F1283" s="133"/>
      <c r="G1283" s="134"/>
      <c r="H1283" s="134"/>
      <c r="I1283" s="134"/>
      <c r="J1283" s="134"/>
      <c r="K1283" s="126"/>
      <c r="L1283" s="126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38"/>
      <c r="AI1283" s="38"/>
    </row>
    <row r="1284" spans="1:35" x14ac:dyDescent="0.2">
      <c r="A1284" s="140"/>
      <c r="B1284" s="133"/>
      <c r="C1284" s="133"/>
      <c r="D1284" s="133"/>
      <c r="E1284" s="133"/>
      <c r="F1284" s="133"/>
      <c r="G1284" s="134"/>
      <c r="H1284" s="134"/>
      <c r="I1284" s="134"/>
      <c r="J1284" s="134"/>
      <c r="K1284" s="126"/>
      <c r="L1284" s="126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38"/>
      <c r="AI1284" s="38"/>
    </row>
    <row r="1285" spans="1:35" x14ac:dyDescent="0.2">
      <c r="A1285" s="140"/>
      <c r="B1285" s="133"/>
      <c r="C1285" s="133"/>
      <c r="D1285" s="133"/>
      <c r="E1285" s="133"/>
      <c r="F1285" s="133"/>
      <c r="G1285" s="134"/>
      <c r="H1285" s="134"/>
      <c r="I1285" s="134"/>
      <c r="J1285" s="134"/>
      <c r="K1285" s="126"/>
      <c r="L1285" s="126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38"/>
      <c r="AI1285" s="38"/>
    </row>
    <row r="1286" spans="1:35" x14ac:dyDescent="0.2">
      <c r="A1286" s="140"/>
      <c r="B1286" s="133"/>
      <c r="C1286" s="133"/>
      <c r="D1286" s="133"/>
      <c r="E1286" s="133"/>
      <c r="F1286" s="133"/>
      <c r="G1286" s="134"/>
      <c r="H1286" s="134"/>
      <c r="I1286" s="134"/>
      <c r="J1286" s="134"/>
      <c r="K1286" s="126"/>
      <c r="L1286" s="126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38"/>
      <c r="AI1286" s="38"/>
    </row>
    <row r="1287" spans="1:35" x14ac:dyDescent="0.2">
      <c r="A1287" s="140"/>
      <c r="B1287" s="133"/>
      <c r="C1287" s="133"/>
      <c r="D1287" s="133"/>
      <c r="E1287" s="133"/>
      <c r="F1287" s="133"/>
      <c r="G1287" s="134"/>
      <c r="H1287" s="134"/>
      <c r="I1287" s="134"/>
      <c r="J1287" s="134"/>
      <c r="K1287" s="126"/>
      <c r="L1287" s="126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38"/>
      <c r="AI1287" s="38"/>
    </row>
    <row r="1288" spans="1:35" x14ac:dyDescent="0.2">
      <c r="A1288" s="140"/>
      <c r="B1288" s="133"/>
      <c r="C1288" s="133"/>
      <c r="D1288" s="133"/>
      <c r="E1288" s="133"/>
      <c r="F1288" s="133"/>
      <c r="G1288" s="134"/>
      <c r="H1288" s="134"/>
      <c r="I1288" s="134"/>
      <c r="J1288" s="134"/>
      <c r="K1288" s="126"/>
      <c r="L1288" s="126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38"/>
      <c r="AI1288" s="38"/>
    </row>
    <row r="1289" spans="1:35" x14ac:dyDescent="0.2">
      <c r="A1289" s="140"/>
      <c r="B1289" s="133"/>
      <c r="C1289" s="133"/>
      <c r="D1289" s="133"/>
      <c r="E1289" s="133"/>
      <c r="F1289" s="133"/>
      <c r="G1289" s="134"/>
      <c r="H1289" s="134"/>
      <c r="I1289" s="134"/>
      <c r="J1289" s="134"/>
      <c r="K1289" s="126"/>
      <c r="L1289" s="126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38"/>
      <c r="AI1289" s="38"/>
    </row>
    <row r="1290" spans="1:35" x14ac:dyDescent="0.2">
      <c r="A1290" s="140"/>
      <c r="B1290" s="133"/>
      <c r="C1290" s="133"/>
      <c r="D1290" s="133"/>
      <c r="E1290" s="133"/>
      <c r="F1290" s="133"/>
      <c r="G1290" s="134"/>
      <c r="H1290" s="134"/>
      <c r="I1290" s="134"/>
      <c r="J1290" s="134"/>
      <c r="K1290" s="126"/>
      <c r="L1290" s="126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38"/>
      <c r="AI1290" s="38"/>
    </row>
    <row r="1291" spans="1:35" x14ac:dyDescent="0.2">
      <c r="A1291" s="140"/>
      <c r="B1291" s="133"/>
      <c r="C1291" s="133"/>
      <c r="D1291" s="133"/>
      <c r="E1291" s="133"/>
      <c r="F1291" s="133"/>
      <c r="G1291" s="134"/>
      <c r="H1291" s="134"/>
      <c r="I1291" s="134"/>
      <c r="J1291" s="134"/>
      <c r="K1291" s="126"/>
      <c r="L1291" s="126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38"/>
      <c r="AI1291" s="38"/>
    </row>
    <row r="1292" spans="1:35" x14ac:dyDescent="0.2">
      <c r="A1292" s="140"/>
      <c r="B1292" s="133"/>
      <c r="C1292" s="133"/>
      <c r="D1292" s="133"/>
      <c r="E1292" s="133"/>
      <c r="F1292" s="133"/>
      <c r="G1292" s="134"/>
      <c r="H1292" s="134"/>
      <c r="I1292" s="134"/>
      <c r="J1292" s="134"/>
      <c r="K1292" s="126"/>
      <c r="L1292" s="126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38"/>
      <c r="AI1292" s="38"/>
    </row>
    <row r="1293" spans="1:35" x14ac:dyDescent="0.2">
      <c r="A1293" s="140"/>
      <c r="B1293" s="133"/>
      <c r="C1293" s="133"/>
      <c r="D1293" s="133"/>
      <c r="E1293" s="133"/>
      <c r="F1293" s="133"/>
      <c r="G1293" s="134"/>
      <c r="H1293" s="134"/>
      <c r="I1293" s="134"/>
      <c r="J1293" s="134"/>
      <c r="K1293" s="126"/>
      <c r="L1293" s="126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38"/>
      <c r="AI1293" s="38"/>
    </row>
    <row r="1294" spans="1:35" x14ac:dyDescent="0.2">
      <c r="A1294" s="140"/>
      <c r="B1294" s="133"/>
      <c r="C1294" s="133"/>
      <c r="D1294" s="133"/>
      <c r="E1294" s="133"/>
      <c r="F1294" s="133"/>
      <c r="G1294" s="134"/>
      <c r="H1294" s="134"/>
      <c r="I1294" s="134"/>
      <c r="J1294" s="134"/>
      <c r="K1294" s="126"/>
      <c r="L1294" s="126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38"/>
      <c r="AI1294" s="38"/>
    </row>
    <row r="1295" spans="1:35" x14ac:dyDescent="0.2">
      <c r="A1295" s="140"/>
      <c r="B1295" s="133"/>
      <c r="C1295" s="133"/>
      <c r="D1295" s="133"/>
      <c r="E1295" s="133"/>
      <c r="F1295" s="133"/>
      <c r="G1295" s="134"/>
      <c r="H1295" s="134"/>
      <c r="I1295" s="134"/>
      <c r="J1295" s="134"/>
      <c r="K1295" s="126"/>
      <c r="L1295" s="126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38"/>
      <c r="AI1295" s="38"/>
    </row>
    <row r="1296" spans="1:35" x14ac:dyDescent="0.2">
      <c r="A1296" s="140"/>
      <c r="B1296" s="133"/>
      <c r="C1296" s="133"/>
      <c r="D1296" s="133"/>
      <c r="E1296" s="133"/>
      <c r="F1296" s="133"/>
      <c r="G1296" s="134"/>
      <c r="H1296" s="134"/>
      <c r="I1296" s="134"/>
      <c r="J1296" s="134"/>
      <c r="K1296" s="126"/>
      <c r="L1296" s="126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38"/>
      <c r="AI1296" s="38"/>
    </row>
    <row r="1297" spans="1:35" x14ac:dyDescent="0.2">
      <c r="A1297" s="140"/>
      <c r="B1297" s="133"/>
      <c r="C1297" s="133"/>
      <c r="D1297" s="133"/>
      <c r="E1297" s="133"/>
      <c r="F1297" s="133"/>
      <c r="G1297" s="134"/>
      <c r="H1297" s="134"/>
      <c r="I1297" s="134"/>
      <c r="J1297" s="134"/>
      <c r="K1297" s="126"/>
      <c r="L1297" s="126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38"/>
      <c r="AI1297" s="38"/>
    </row>
    <row r="1298" spans="1:35" x14ac:dyDescent="0.2">
      <c r="A1298" s="140"/>
      <c r="B1298" s="133"/>
      <c r="C1298" s="133"/>
      <c r="D1298" s="133"/>
      <c r="E1298" s="133"/>
      <c r="F1298" s="133"/>
      <c r="G1298" s="134"/>
      <c r="H1298" s="134"/>
      <c r="I1298" s="134"/>
      <c r="J1298" s="134"/>
      <c r="K1298" s="126"/>
      <c r="L1298" s="126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38"/>
      <c r="AI1298" s="38"/>
    </row>
    <row r="1299" spans="1:35" x14ac:dyDescent="0.2">
      <c r="A1299" s="140"/>
      <c r="B1299" s="133"/>
      <c r="C1299" s="133"/>
      <c r="D1299" s="133"/>
      <c r="E1299" s="133"/>
      <c r="F1299" s="133"/>
      <c r="G1299" s="134"/>
      <c r="H1299" s="134"/>
      <c r="I1299" s="134"/>
      <c r="J1299" s="134"/>
      <c r="K1299" s="126"/>
      <c r="L1299" s="126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38"/>
      <c r="AI1299" s="38"/>
    </row>
    <row r="1300" spans="1:35" x14ac:dyDescent="0.2">
      <c r="A1300" s="140"/>
      <c r="B1300" s="133"/>
      <c r="C1300" s="133"/>
      <c r="D1300" s="133"/>
      <c r="E1300" s="133"/>
      <c r="F1300" s="133"/>
      <c r="G1300" s="134"/>
      <c r="H1300" s="134"/>
      <c r="I1300" s="134"/>
      <c r="J1300" s="134"/>
      <c r="K1300" s="126"/>
      <c r="L1300" s="126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38"/>
      <c r="AI1300" s="38"/>
    </row>
    <row r="1301" spans="1:35" x14ac:dyDescent="0.2">
      <c r="A1301" s="140"/>
      <c r="B1301" s="133"/>
      <c r="C1301" s="133"/>
      <c r="D1301" s="133"/>
      <c r="E1301" s="133"/>
      <c r="F1301" s="133"/>
      <c r="G1301" s="134"/>
      <c r="H1301" s="134"/>
      <c r="I1301" s="134"/>
      <c r="J1301" s="134"/>
      <c r="K1301" s="126"/>
      <c r="L1301" s="126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38"/>
      <c r="AI1301" s="38"/>
    </row>
    <row r="1302" spans="1:35" x14ac:dyDescent="0.2">
      <c r="A1302" s="140"/>
      <c r="B1302" s="133"/>
      <c r="C1302" s="133"/>
      <c r="D1302" s="133"/>
      <c r="E1302" s="133"/>
      <c r="F1302" s="133"/>
      <c r="G1302" s="134"/>
      <c r="H1302" s="134"/>
      <c r="I1302" s="134"/>
      <c r="J1302" s="134"/>
      <c r="K1302" s="126"/>
      <c r="L1302" s="126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38"/>
      <c r="AI1302" s="38"/>
    </row>
    <row r="1303" spans="1:35" x14ac:dyDescent="0.2">
      <c r="A1303" s="140"/>
      <c r="B1303" s="133"/>
      <c r="C1303" s="133"/>
      <c r="D1303" s="133"/>
      <c r="E1303" s="133"/>
      <c r="F1303" s="133"/>
      <c r="G1303" s="134"/>
      <c r="H1303" s="134"/>
      <c r="I1303" s="134"/>
      <c r="J1303" s="134"/>
      <c r="K1303" s="126"/>
      <c r="L1303" s="126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38"/>
      <c r="AI1303" s="38"/>
    </row>
    <row r="1304" spans="1:35" x14ac:dyDescent="0.2">
      <c r="A1304" s="140"/>
      <c r="B1304" s="133"/>
      <c r="C1304" s="133"/>
      <c r="D1304" s="133"/>
      <c r="E1304" s="133"/>
      <c r="F1304" s="133"/>
      <c r="G1304" s="134"/>
      <c r="H1304" s="134"/>
      <c r="I1304" s="134"/>
      <c r="J1304" s="134"/>
      <c r="K1304" s="126"/>
      <c r="L1304" s="126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38"/>
      <c r="AI1304" s="38"/>
    </row>
    <row r="1305" spans="1:35" x14ac:dyDescent="0.2">
      <c r="A1305" s="140"/>
      <c r="B1305" s="133"/>
      <c r="C1305" s="133"/>
      <c r="D1305" s="133"/>
      <c r="E1305" s="133"/>
      <c r="F1305" s="133"/>
      <c r="G1305" s="134"/>
      <c r="H1305" s="134"/>
      <c r="I1305" s="134"/>
      <c r="J1305" s="134"/>
      <c r="K1305" s="126"/>
      <c r="L1305" s="126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38"/>
      <c r="AI1305" s="38"/>
    </row>
    <row r="1306" spans="1:35" x14ac:dyDescent="0.2">
      <c r="A1306" s="140"/>
      <c r="B1306" s="133"/>
      <c r="C1306" s="133"/>
      <c r="D1306" s="133"/>
      <c r="E1306" s="133"/>
      <c r="F1306" s="133"/>
      <c r="G1306" s="134"/>
      <c r="H1306" s="134"/>
      <c r="I1306" s="134"/>
      <c r="J1306" s="134"/>
      <c r="K1306" s="126"/>
      <c r="L1306" s="126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38"/>
      <c r="AI1306" s="38"/>
    </row>
    <row r="1307" spans="1:35" x14ac:dyDescent="0.2">
      <c r="A1307" s="140"/>
      <c r="B1307" s="133"/>
      <c r="C1307" s="133"/>
      <c r="D1307" s="133"/>
      <c r="E1307" s="133"/>
      <c r="F1307" s="133"/>
      <c r="G1307" s="134"/>
      <c r="H1307" s="134"/>
      <c r="I1307" s="134"/>
      <c r="J1307" s="134"/>
      <c r="K1307" s="126"/>
      <c r="L1307" s="126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38"/>
      <c r="AI1307" s="38"/>
    </row>
    <row r="1308" spans="1:35" x14ac:dyDescent="0.2">
      <c r="A1308" s="140"/>
      <c r="B1308" s="133"/>
      <c r="C1308" s="133"/>
      <c r="D1308" s="133"/>
      <c r="E1308" s="133"/>
      <c r="F1308" s="133"/>
      <c r="G1308" s="134"/>
      <c r="H1308" s="134"/>
      <c r="I1308" s="134"/>
      <c r="J1308" s="134"/>
      <c r="K1308" s="126"/>
      <c r="L1308" s="126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38"/>
      <c r="AI1308" s="38"/>
    </row>
    <row r="1309" spans="1:35" x14ac:dyDescent="0.2">
      <c r="A1309" s="140"/>
      <c r="B1309" s="133"/>
      <c r="C1309" s="133"/>
      <c r="D1309" s="133"/>
      <c r="E1309" s="133"/>
      <c r="F1309" s="133"/>
      <c r="G1309" s="134"/>
      <c r="H1309" s="134"/>
      <c r="I1309" s="134"/>
      <c r="J1309" s="134"/>
      <c r="K1309" s="126"/>
      <c r="L1309" s="126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38"/>
      <c r="AI1309" s="38"/>
    </row>
    <row r="1310" spans="1:35" x14ac:dyDescent="0.2">
      <c r="A1310" s="140"/>
      <c r="B1310" s="133"/>
      <c r="C1310" s="133"/>
      <c r="D1310" s="133"/>
      <c r="E1310" s="133"/>
      <c r="F1310" s="133"/>
      <c r="G1310" s="134"/>
      <c r="H1310" s="134"/>
      <c r="I1310" s="134"/>
      <c r="J1310" s="134"/>
      <c r="K1310" s="126"/>
      <c r="L1310" s="126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38"/>
      <c r="AI1310" s="38"/>
    </row>
    <row r="1311" spans="1:35" x14ac:dyDescent="0.2">
      <c r="A1311" s="140"/>
      <c r="B1311" s="133"/>
      <c r="C1311" s="133"/>
      <c r="D1311" s="133"/>
      <c r="E1311" s="133"/>
      <c r="F1311" s="133"/>
      <c r="G1311" s="134"/>
      <c r="H1311" s="134"/>
      <c r="I1311" s="134"/>
      <c r="J1311" s="134"/>
      <c r="K1311" s="126"/>
      <c r="L1311" s="126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38"/>
      <c r="AI1311" s="38"/>
    </row>
    <row r="1312" spans="1:35" x14ac:dyDescent="0.2">
      <c r="A1312" s="140"/>
      <c r="B1312" s="133"/>
      <c r="C1312" s="133"/>
      <c r="D1312" s="133"/>
      <c r="E1312" s="133"/>
      <c r="F1312" s="133"/>
      <c r="G1312" s="134"/>
      <c r="H1312" s="134"/>
      <c r="I1312" s="134"/>
      <c r="J1312" s="134"/>
      <c r="K1312" s="126"/>
      <c r="L1312" s="126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38"/>
      <c r="AI1312" s="38"/>
    </row>
    <row r="1313" spans="1:35" x14ac:dyDescent="0.2">
      <c r="A1313" s="140"/>
      <c r="B1313" s="133"/>
      <c r="C1313" s="133"/>
      <c r="D1313" s="133"/>
      <c r="E1313" s="133"/>
      <c r="F1313" s="133"/>
      <c r="G1313" s="134"/>
      <c r="H1313" s="134"/>
      <c r="I1313" s="134"/>
      <c r="J1313" s="134"/>
      <c r="K1313" s="126"/>
      <c r="L1313" s="126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38"/>
      <c r="AI1313" s="38"/>
    </row>
    <row r="1314" spans="1:35" x14ac:dyDescent="0.2">
      <c r="A1314" s="140"/>
      <c r="B1314" s="133"/>
      <c r="C1314" s="133"/>
      <c r="D1314" s="133"/>
      <c r="E1314" s="133"/>
      <c r="F1314" s="133"/>
      <c r="G1314" s="134"/>
      <c r="H1314" s="134"/>
      <c r="I1314" s="134"/>
      <c r="J1314" s="134"/>
      <c r="K1314" s="126"/>
      <c r="L1314" s="126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38"/>
      <c r="AI1314" s="38"/>
    </row>
    <row r="1315" spans="1:35" x14ac:dyDescent="0.2">
      <c r="A1315" s="140"/>
      <c r="B1315" s="133"/>
      <c r="C1315" s="133"/>
      <c r="D1315" s="133"/>
      <c r="E1315" s="133"/>
      <c r="F1315" s="133"/>
      <c r="G1315" s="134"/>
      <c r="H1315" s="134"/>
      <c r="I1315" s="134"/>
      <c r="J1315" s="134"/>
      <c r="K1315" s="126"/>
      <c r="L1315" s="126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38"/>
      <c r="AI1315" s="38"/>
    </row>
    <row r="1316" spans="1:35" x14ac:dyDescent="0.2">
      <c r="A1316" s="140"/>
      <c r="B1316" s="133"/>
      <c r="C1316" s="133"/>
      <c r="D1316" s="133"/>
      <c r="E1316" s="133"/>
      <c r="F1316" s="133"/>
      <c r="G1316" s="134"/>
      <c r="H1316" s="134"/>
      <c r="I1316" s="134"/>
      <c r="J1316" s="134"/>
      <c r="K1316" s="126"/>
      <c r="L1316" s="180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38"/>
      <c r="AI1316" s="38"/>
    </row>
    <row r="1317" spans="1:35" x14ac:dyDescent="0.2">
      <c r="A1317" s="140"/>
      <c r="B1317" s="133"/>
      <c r="C1317" s="133"/>
      <c r="D1317" s="133"/>
      <c r="E1317" s="133"/>
      <c r="F1317" s="133"/>
      <c r="G1317" s="134"/>
      <c r="H1317" s="134"/>
      <c r="I1317" s="134"/>
      <c r="J1317" s="134"/>
      <c r="K1317" s="126"/>
      <c r="L1317" s="180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38"/>
      <c r="AI1317" s="38"/>
    </row>
    <row r="1318" spans="1:35" x14ac:dyDescent="0.2">
      <c r="A1318" s="140"/>
      <c r="B1318" s="133"/>
      <c r="C1318" s="133"/>
      <c r="D1318" s="133"/>
      <c r="E1318" s="133"/>
      <c r="F1318" s="133"/>
      <c r="G1318" s="134"/>
      <c r="H1318" s="134"/>
      <c r="I1318" s="134"/>
      <c r="J1318" s="134"/>
      <c r="K1318" s="126"/>
      <c r="L1318" s="180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38"/>
      <c r="AI1318" s="38"/>
    </row>
    <row r="1319" spans="1:35" x14ac:dyDescent="0.2">
      <c r="A1319" s="140"/>
      <c r="B1319" s="133"/>
      <c r="C1319" s="133"/>
      <c r="D1319" s="133"/>
      <c r="E1319" s="133"/>
      <c r="F1319" s="133"/>
      <c r="G1319" s="134"/>
      <c r="H1319" s="134"/>
      <c r="I1319" s="134"/>
      <c r="J1319" s="134"/>
      <c r="K1319" s="126"/>
      <c r="L1319" s="180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38"/>
      <c r="AI1319" s="38"/>
    </row>
    <row r="1320" spans="1:35" x14ac:dyDescent="0.2">
      <c r="A1320" s="140"/>
      <c r="B1320" s="133"/>
      <c r="C1320" s="133"/>
      <c r="D1320" s="133"/>
      <c r="E1320" s="133"/>
      <c r="F1320" s="133"/>
      <c r="G1320" s="134"/>
      <c r="H1320" s="134"/>
      <c r="I1320" s="134"/>
      <c r="J1320" s="134"/>
      <c r="K1320" s="126"/>
      <c r="L1320" s="180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38"/>
      <c r="AI1320" s="38"/>
    </row>
    <row r="1321" spans="1:35" x14ac:dyDescent="0.2">
      <c r="A1321" s="140"/>
      <c r="B1321" s="133"/>
      <c r="C1321" s="133"/>
      <c r="D1321" s="133"/>
      <c r="E1321" s="133"/>
      <c r="F1321" s="133"/>
      <c r="G1321" s="134"/>
      <c r="H1321" s="134"/>
      <c r="I1321" s="134"/>
      <c r="J1321" s="134"/>
      <c r="K1321" s="126"/>
      <c r="L1321" s="180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38"/>
      <c r="AI1321" s="38"/>
    </row>
    <row r="1322" spans="1:35" x14ac:dyDescent="0.2">
      <c r="A1322" s="140"/>
      <c r="B1322" s="133"/>
      <c r="C1322" s="133"/>
      <c r="D1322" s="133"/>
      <c r="E1322" s="133"/>
      <c r="F1322" s="133"/>
      <c r="G1322" s="134"/>
      <c r="H1322" s="134"/>
      <c r="I1322" s="134"/>
      <c r="J1322" s="134"/>
      <c r="K1322" s="126"/>
      <c r="L1322" s="180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38"/>
      <c r="AI1322" s="38"/>
    </row>
    <row r="1323" spans="1:35" x14ac:dyDescent="0.2">
      <c r="A1323" s="140"/>
      <c r="B1323" s="133"/>
      <c r="C1323" s="133"/>
      <c r="D1323" s="133"/>
      <c r="E1323" s="133"/>
      <c r="F1323" s="133"/>
      <c r="G1323" s="134"/>
      <c r="H1323" s="134"/>
      <c r="I1323" s="134"/>
      <c r="J1323" s="134"/>
      <c r="K1323" s="126"/>
      <c r="L1323" s="180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38"/>
      <c r="AI1323" s="38"/>
    </row>
    <row r="1324" spans="1:35" x14ac:dyDescent="0.2">
      <c r="A1324" s="140"/>
      <c r="B1324" s="133"/>
      <c r="C1324" s="133"/>
      <c r="D1324" s="133"/>
      <c r="E1324" s="133"/>
      <c r="F1324" s="133"/>
      <c r="G1324" s="134"/>
      <c r="H1324" s="134"/>
      <c r="I1324" s="134"/>
      <c r="J1324" s="134"/>
      <c r="K1324" s="126"/>
      <c r="L1324" s="180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38"/>
      <c r="AI1324" s="38"/>
    </row>
    <row r="1325" spans="1:35" x14ac:dyDescent="0.2">
      <c r="A1325" s="140"/>
      <c r="B1325" s="133"/>
      <c r="C1325" s="133"/>
      <c r="D1325" s="133"/>
      <c r="E1325" s="133"/>
      <c r="F1325" s="133"/>
      <c r="G1325" s="134"/>
      <c r="H1325" s="134"/>
      <c r="I1325" s="134"/>
      <c r="J1325" s="134"/>
      <c r="K1325" s="126"/>
      <c r="L1325" s="180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38"/>
      <c r="AI1325" s="38"/>
    </row>
    <row r="1326" spans="1:35" x14ac:dyDescent="0.2">
      <c r="A1326" s="140"/>
      <c r="B1326" s="133"/>
      <c r="C1326" s="133"/>
      <c r="D1326" s="133"/>
      <c r="E1326" s="133"/>
      <c r="F1326" s="133"/>
      <c r="G1326" s="134"/>
      <c r="H1326" s="134"/>
      <c r="I1326" s="134"/>
      <c r="J1326" s="134"/>
      <c r="K1326" s="126"/>
      <c r="L1326" s="180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38"/>
      <c r="AI1326" s="38"/>
    </row>
    <row r="1327" spans="1:35" x14ac:dyDescent="0.2">
      <c r="A1327" s="140"/>
      <c r="B1327" s="133"/>
      <c r="C1327" s="133"/>
      <c r="D1327" s="133"/>
      <c r="E1327" s="133"/>
      <c r="F1327" s="133"/>
      <c r="G1327" s="134"/>
      <c r="H1327" s="134"/>
      <c r="I1327" s="134"/>
      <c r="J1327" s="134"/>
      <c r="K1327" s="126"/>
      <c r="L1327" s="180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38"/>
      <c r="AI1327" s="38"/>
    </row>
    <row r="1328" spans="1:35" x14ac:dyDescent="0.2">
      <c r="A1328" s="140"/>
      <c r="B1328" s="133"/>
      <c r="C1328" s="133"/>
      <c r="D1328" s="133"/>
      <c r="E1328" s="133"/>
      <c r="F1328" s="133"/>
      <c r="G1328" s="134"/>
      <c r="H1328" s="134"/>
      <c r="I1328" s="134"/>
      <c r="J1328" s="134"/>
      <c r="K1328" s="126"/>
      <c r="L1328" s="180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38"/>
      <c r="AI1328" s="38"/>
    </row>
    <row r="1329" spans="1:35" x14ac:dyDescent="0.2">
      <c r="A1329" s="140"/>
      <c r="B1329" s="133"/>
      <c r="C1329" s="133"/>
      <c r="D1329" s="133"/>
      <c r="E1329" s="133"/>
      <c r="F1329" s="133"/>
      <c r="G1329" s="134"/>
      <c r="H1329" s="134"/>
      <c r="I1329" s="134"/>
      <c r="J1329" s="134"/>
      <c r="K1329" s="126"/>
      <c r="L1329" s="180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38"/>
      <c r="AI1329" s="38"/>
    </row>
    <row r="1330" spans="1:35" x14ac:dyDescent="0.2">
      <c r="A1330" s="140"/>
      <c r="B1330" s="133"/>
      <c r="C1330" s="133"/>
      <c r="D1330" s="133"/>
      <c r="E1330" s="133"/>
      <c r="F1330" s="133"/>
      <c r="G1330" s="134"/>
      <c r="H1330" s="134"/>
      <c r="I1330" s="134"/>
      <c r="J1330" s="134"/>
      <c r="K1330" s="126"/>
      <c r="L1330" s="180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38"/>
      <c r="AI1330" s="38"/>
    </row>
    <row r="1331" spans="1:35" x14ac:dyDescent="0.2">
      <c r="A1331" s="140"/>
      <c r="B1331" s="133"/>
      <c r="C1331" s="133"/>
      <c r="D1331" s="133"/>
      <c r="E1331" s="133"/>
      <c r="F1331" s="133"/>
      <c r="G1331" s="134"/>
      <c r="H1331" s="134"/>
      <c r="I1331" s="134"/>
      <c r="J1331" s="134"/>
      <c r="K1331" s="126"/>
      <c r="L1331" s="180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38"/>
      <c r="AI1331" s="38"/>
    </row>
    <row r="1332" spans="1:35" x14ac:dyDescent="0.2">
      <c r="A1332" s="140"/>
      <c r="B1332" s="133"/>
      <c r="C1332" s="133"/>
      <c r="D1332" s="133"/>
      <c r="E1332" s="133"/>
      <c r="F1332" s="133"/>
      <c r="G1332" s="134"/>
      <c r="H1332" s="134"/>
      <c r="I1332" s="134"/>
      <c r="J1332" s="134"/>
      <c r="K1332" s="126"/>
      <c r="L1332" s="180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38"/>
      <c r="AI1332" s="38"/>
    </row>
    <row r="1333" spans="1:35" x14ac:dyDescent="0.2">
      <c r="A1333" s="140"/>
      <c r="B1333" s="133"/>
      <c r="C1333" s="133"/>
      <c r="D1333" s="133"/>
      <c r="E1333" s="133"/>
      <c r="F1333" s="133"/>
      <c r="G1333" s="134"/>
      <c r="H1333" s="134"/>
      <c r="I1333" s="134"/>
      <c r="J1333" s="134"/>
      <c r="K1333" s="126"/>
      <c r="L1333" s="180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38"/>
      <c r="AI1333" s="38"/>
    </row>
    <row r="1334" spans="1:35" x14ac:dyDescent="0.2">
      <c r="A1334" s="140"/>
      <c r="B1334" s="133"/>
      <c r="C1334" s="133"/>
      <c r="D1334" s="133"/>
      <c r="E1334" s="133"/>
      <c r="F1334" s="133"/>
      <c r="G1334" s="134"/>
      <c r="H1334" s="134"/>
      <c r="I1334" s="134"/>
      <c r="J1334" s="134"/>
      <c r="K1334" s="126"/>
      <c r="L1334" s="180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38"/>
      <c r="AI1334" s="38"/>
    </row>
    <row r="1335" spans="1:35" x14ac:dyDescent="0.2">
      <c r="A1335" s="140"/>
      <c r="B1335" s="133"/>
      <c r="C1335" s="133"/>
      <c r="D1335" s="133"/>
      <c r="E1335" s="133"/>
      <c r="F1335" s="133"/>
      <c r="G1335" s="134"/>
      <c r="H1335" s="134"/>
      <c r="I1335" s="134"/>
      <c r="J1335" s="134"/>
      <c r="K1335" s="126"/>
      <c r="L1335" s="180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38"/>
      <c r="AI1335" s="38"/>
    </row>
    <row r="1336" spans="1:35" x14ac:dyDescent="0.2">
      <c r="A1336" s="140"/>
      <c r="B1336" s="133"/>
      <c r="C1336" s="133"/>
      <c r="D1336" s="133"/>
      <c r="E1336" s="133"/>
      <c r="F1336" s="133"/>
      <c r="G1336" s="134"/>
      <c r="H1336" s="134"/>
      <c r="I1336" s="134"/>
      <c r="J1336" s="134"/>
      <c r="K1336" s="126"/>
      <c r="L1336" s="180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38"/>
      <c r="AI1336" s="38"/>
    </row>
    <row r="1337" spans="1:35" x14ac:dyDescent="0.2">
      <c r="A1337" s="140"/>
      <c r="B1337" s="133"/>
      <c r="C1337" s="133"/>
      <c r="D1337" s="133"/>
      <c r="E1337" s="133"/>
      <c r="F1337" s="133"/>
      <c r="G1337" s="134"/>
      <c r="H1337" s="134"/>
      <c r="I1337" s="134"/>
      <c r="J1337" s="134"/>
      <c r="K1337" s="126"/>
      <c r="L1337" s="180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38"/>
      <c r="AI1337" s="38"/>
    </row>
    <row r="1338" spans="1:35" x14ac:dyDescent="0.2">
      <c r="A1338" s="140"/>
      <c r="B1338" s="133"/>
      <c r="C1338" s="133"/>
      <c r="D1338" s="133"/>
      <c r="E1338" s="133"/>
      <c r="F1338" s="133"/>
      <c r="G1338" s="134"/>
      <c r="H1338" s="134"/>
      <c r="I1338" s="134"/>
      <c r="J1338" s="134"/>
      <c r="K1338" s="126"/>
      <c r="L1338" s="180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38"/>
      <c r="AI1338" s="38"/>
    </row>
    <row r="1339" spans="1:35" x14ac:dyDescent="0.2">
      <c r="A1339" s="140"/>
      <c r="B1339" s="133"/>
      <c r="C1339" s="133"/>
      <c r="D1339" s="133"/>
      <c r="E1339" s="133"/>
      <c r="F1339" s="133"/>
      <c r="G1339" s="134"/>
      <c r="H1339" s="134"/>
      <c r="I1339" s="134"/>
      <c r="J1339" s="134"/>
      <c r="K1339" s="126"/>
      <c r="L1339" s="180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38"/>
      <c r="AI1339" s="38"/>
    </row>
    <row r="1340" spans="1:35" x14ac:dyDescent="0.2">
      <c r="A1340" s="140"/>
      <c r="B1340" s="133"/>
      <c r="C1340" s="133"/>
      <c r="D1340" s="133"/>
      <c r="E1340" s="133"/>
      <c r="F1340" s="133"/>
      <c r="G1340" s="134"/>
      <c r="H1340" s="134"/>
      <c r="I1340" s="134"/>
      <c r="J1340" s="134"/>
      <c r="K1340" s="126"/>
      <c r="L1340" s="180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38"/>
      <c r="AI1340" s="38"/>
    </row>
    <row r="1341" spans="1:35" x14ac:dyDescent="0.2">
      <c r="A1341" s="140"/>
      <c r="B1341" s="133"/>
      <c r="C1341" s="133"/>
      <c r="D1341" s="133"/>
      <c r="E1341" s="133"/>
      <c r="F1341" s="133"/>
      <c r="G1341" s="134"/>
      <c r="H1341" s="134"/>
      <c r="I1341" s="134"/>
      <c r="J1341" s="134"/>
      <c r="K1341" s="126"/>
      <c r="L1341" s="180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38"/>
      <c r="AI1341" s="38"/>
    </row>
    <row r="1342" spans="1:35" x14ac:dyDescent="0.2">
      <c r="A1342" s="140"/>
      <c r="B1342" s="133"/>
      <c r="C1342" s="133"/>
      <c r="D1342" s="133"/>
      <c r="E1342" s="133"/>
      <c r="F1342" s="133"/>
      <c r="G1342" s="134"/>
      <c r="H1342" s="134"/>
      <c r="I1342" s="134"/>
      <c r="J1342" s="134"/>
      <c r="K1342" s="126"/>
      <c r="L1342" s="180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38"/>
      <c r="AI1342" s="38"/>
    </row>
    <row r="1343" spans="1:35" x14ac:dyDescent="0.2">
      <c r="A1343" s="140"/>
      <c r="B1343" s="133"/>
      <c r="C1343" s="133"/>
      <c r="D1343" s="133"/>
      <c r="E1343" s="133"/>
      <c r="F1343" s="133"/>
      <c r="G1343" s="134"/>
      <c r="H1343" s="134"/>
      <c r="I1343" s="134"/>
      <c r="J1343" s="134"/>
      <c r="K1343" s="126"/>
      <c r="L1343" s="180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38"/>
      <c r="AI1343" s="38"/>
    </row>
    <row r="1344" spans="1:35" x14ac:dyDescent="0.2">
      <c r="A1344" s="140"/>
      <c r="B1344" s="133"/>
      <c r="C1344" s="133"/>
      <c r="D1344" s="133"/>
      <c r="E1344" s="133"/>
      <c r="F1344" s="133"/>
      <c r="G1344" s="134"/>
      <c r="H1344" s="134"/>
      <c r="I1344" s="134"/>
      <c r="J1344" s="134"/>
      <c r="K1344" s="126"/>
      <c r="L1344" s="180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38"/>
      <c r="AI1344" s="38"/>
    </row>
    <row r="1345" spans="1:35" x14ac:dyDescent="0.2">
      <c r="A1345" s="140"/>
      <c r="B1345" s="133"/>
      <c r="C1345" s="133"/>
      <c r="D1345" s="133"/>
      <c r="E1345" s="133"/>
      <c r="F1345" s="133"/>
      <c r="G1345" s="134"/>
      <c r="H1345" s="134"/>
      <c r="I1345" s="134"/>
      <c r="J1345" s="134"/>
      <c r="K1345" s="126"/>
      <c r="L1345" s="180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38"/>
      <c r="AI1345" s="38"/>
    </row>
    <row r="1346" spans="1:35" x14ac:dyDescent="0.2">
      <c r="A1346" s="140"/>
      <c r="B1346" s="133"/>
      <c r="C1346" s="133"/>
      <c r="D1346" s="133"/>
      <c r="E1346" s="133"/>
      <c r="F1346" s="133"/>
      <c r="G1346" s="134"/>
      <c r="H1346" s="134"/>
      <c r="I1346" s="134"/>
      <c r="J1346" s="134"/>
      <c r="K1346" s="126"/>
      <c r="L1346" s="180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38"/>
      <c r="AI1346" s="38"/>
    </row>
    <row r="1347" spans="1:35" x14ac:dyDescent="0.2">
      <c r="A1347" s="140"/>
      <c r="B1347" s="133"/>
      <c r="C1347" s="133"/>
      <c r="D1347" s="133"/>
      <c r="E1347" s="133"/>
      <c r="F1347" s="133"/>
      <c r="G1347" s="134"/>
      <c r="H1347" s="134"/>
      <c r="I1347" s="134"/>
      <c r="J1347" s="134"/>
      <c r="K1347" s="126"/>
      <c r="L1347" s="180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38"/>
      <c r="AI1347" s="38"/>
    </row>
    <row r="1348" spans="1:35" x14ac:dyDescent="0.2">
      <c r="A1348" s="140"/>
      <c r="B1348" s="133"/>
      <c r="C1348" s="133"/>
      <c r="D1348" s="133"/>
      <c r="E1348" s="133"/>
      <c r="F1348" s="133"/>
      <c r="G1348" s="134"/>
      <c r="H1348" s="134"/>
      <c r="I1348" s="134"/>
      <c r="J1348" s="134"/>
      <c r="K1348" s="126"/>
      <c r="L1348" s="180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38"/>
      <c r="AI1348" s="38"/>
    </row>
    <row r="1349" spans="1:35" x14ac:dyDescent="0.2">
      <c r="A1349" s="140"/>
      <c r="B1349" s="133"/>
      <c r="C1349" s="133"/>
      <c r="D1349" s="133"/>
      <c r="E1349" s="133"/>
      <c r="F1349" s="133"/>
      <c r="G1349" s="134"/>
      <c r="H1349" s="134"/>
      <c r="I1349" s="134"/>
      <c r="J1349" s="134"/>
      <c r="K1349" s="126"/>
      <c r="L1349" s="180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38"/>
      <c r="AI1349" s="38"/>
    </row>
    <row r="1350" spans="1:35" x14ac:dyDescent="0.2">
      <c r="A1350" s="140"/>
      <c r="B1350" s="133"/>
      <c r="C1350" s="133"/>
      <c r="D1350" s="133"/>
      <c r="E1350" s="133"/>
      <c r="F1350" s="133"/>
      <c r="G1350" s="134"/>
      <c r="H1350" s="134"/>
      <c r="I1350" s="134"/>
      <c r="J1350" s="134"/>
      <c r="K1350" s="126"/>
      <c r="L1350" s="180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38"/>
      <c r="AI1350" s="38"/>
    </row>
    <row r="1351" spans="1:35" x14ac:dyDescent="0.2">
      <c r="A1351" s="140"/>
      <c r="B1351" s="133"/>
      <c r="C1351" s="133"/>
      <c r="D1351" s="133"/>
      <c r="E1351" s="133"/>
      <c r="F1351" s="133"/>
      <c r="G1351" s="134"/>
      <c r="H1351" s="134"/>
      <c r="I1351" s="134"/>
      <c r="J1351" s="134"/>
      <c r="K1351" s="126"/>
      <c r="L1351" s="180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38"/>
      <c r="AI1351" s="38"/>
    </row>
    <row r="1352" spans="1:35" x14ac:dyDescent="0.2">
      <c r="A1352" s="140"/>
      <c r="B1352" s="133"/>
      <c r="C1352" s="133"/>
      <c r="D1352" s="133"/>
      <c r="E1352" s="133"/>
      <c r="F1352" s="133"/>
      <c r="G1352" s="134"/>
      <c r="H1352" s="134"/>
      <c r="I1352" s="134"/>
      <c r="J1352" s="134"/>
      <c r="K1352" s="126"/>
      <c r="L1352" s="180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38"/>
      <c r="AI1352" s="38"/>
    </row>
    <row r="1353" spans="1:35" x14ac:dyDescent="0.2">
      <c r="A1353" s="140"/>
      <c r="B1353" s="133"/>
      <c r="C1353" s="133"/>
      <c r="D1353" s="133"/>
      <c r="E1353" s="133"/>
      <c r="F1353" s="133"/>
      <c r="G1353" s="134"/>
      <c r="H1353" s="134"/>
      <c r="I1353" s="134"/>
      <c r="J1353" s="134"/>
      <c r="K1353" s="126"/>
      <c r="L1353" s="180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38"/>
      <c r="AI1353" s="38"/>
    </row>
    <row r="1354" spans="1:35" x14ac:dyDescent="0.2">
      <c r="A1354" s="140"/>
      <c r="B1354" s="133"/>
      <c r="C1354" s="133"/>
      <c r="D1354" s="133"/>
      <c r="E1354" s="133"/>
      <c r="F1354" s="133"/>
      <c r="G1354" s="134"/>
      <c r="H1354" s="134"/>
      <c r="I1354" s="134"/>
      <c r="J1354" s="134"/>
      <c r="K1354" s="126"/>
      <c r="L1354" s="180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38"/>
      <c r="AI1354" s="38"/>
    </row>
    <row r="1355" spans="1:35" x14ac:dyDescent="0.2">
      <c r="A1355" s="140"/>
      <c r="B1355" s="133"/>
      <c r="C1355" s="133"/>
      <c r="D1355" s="133"/>
      <c r="E1355" s="133"/>
      <c r="F1355" s="133"/>
      <c r="G1355" s="134"/>
      <c r="H1355" s="134"/>
      <c r="I1355" s="134"/>
      <c r="J1355" s="134"/>
      <c r="K1355" s="126"/>
      <c r="L1355" s="180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38"/>
      <c r="AI1355" s="38"/>
    </row>
    <row r="1356" spans="1:35" x14ac:dyDescent="0.2">
      <c r="A1356" s="140"/>
      <c r="B1356" s="133"/>
      <c r="C1356" s="133"/>
      <c r="D1356" s="133"/>
      <c r="E1356" s="133"/>
      <c r="F1356" s="133"/>
      <c r="G1356" s="134"/>
      <c r="H1356" s="134"/>
      <c r="I1356" s="134"/>
      <c r="J1356" s="134"/>
      <c r="K1356" s="126"/>
      <c r="L1356" s="126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38"/>
      <c r="AI1356" s="38"/>
    </row>
    <row r="1357" spans="1:35" x14ac:dyDescent="0.2">
      <c r="A1357" s="140"/>
      <c r="B1357" s="133"/>
      <c r="C1357" s="133"/>
      <c r="D1357" s="133"/>
      <c r="E1357" s="133"/>
      <c r="F1357" s="133"/>
      <c r="G1357" s="134"/>
      <c r="H1357" s="134"/>
      <c r="I1357" s="134"/>
      <c r="J1357" s="134"/>
      <c r="K1357" s="126"/>
      <c r="L1357" s="126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38"/>
      <c r="AI1357" s="38"/>
    </row>
    <row r="1358" spans="1:35" x14ac:dyDescent="0.2">
      <c r="A1358" s="140"/>
      <c r="B1358" s="133"/>
      <c r="C1358" s="133"/>
      <c r="D1358" s="133"/>
      <c r="E1358" s="133"/>
      <c r="F1358" s="133"/>
      <c r="G1358" s="134"/>
      <c r="H1358" s="134"/>
      <c r="I1358" s="134"/>
      <c r="J1358" s="134"/>
      <c r="K1358" s="126"/>
      <c r="L1358" s="126"/>
    </row>
    <row r="1359" spans="1:35" x14ac:dyDescent="0.2">
      <c r="A1359" s="140"/>
      <c r="B1359" s="133"/>
      <c r="C1359" s="133"/>
      <c r="D1359" s="133"/>
      <c r="E1359" s="133"/>
      <c r="F1359" s="133"/>
      <c r="G1359" s="134"/>
      <c r="H1359" s="134"/>
      <c r="I1359" s="134"/>
      <c r="J1359" s="134"/>
      <c r="K1359" s="126"/>
      <c r="L1359" s="126"/>
    </row>
    <row r="1360" spans="1:35" x14ac:dyDescent="0.2">
      <c r="A1360" s="140"/>
      <c r="B1360" s="133"/>
      <c r="C1360" s="133"/>
      <c r="D1360" s="133"/>
      <c r="E1360" s="133"/>
      <c r="F1360" s="133"/>
      <c r="G1360" s="134"/>
      <c r="H1360" s="134"/>
      <c r="I1360" s="134"/>
      <c r="J1360" s="134"/>
      <c r="K1360" s="126"/>
      <c r="L1360" s="126"/>
    </row>
    <row r="1361" spans="1:12" x14ac:dyDescent="0.2">
      <c r="A1361" s="140"/>
      <c r="B1361" s="133"/>
      <c r="C1361" s="133"/>
      <c r="D1361" s="133"/>
      <c r="E1361" s="133"/>
      <c r="F1361" s="133"/>
      <c r="G1361" s="134"/>
      <c r="H1361" s="134"/>
      <c r="I1361" s="134"/>
      <c r="J1361" s="134"/>
      <c r="K1361" s="126"/>
      <c r="L1361" s="126"/>
    </row>
    <row r="1362" spans="1:12" x14ac:dyDescent="0.2">
      <c r="A1362" s="140"/>
      <c r="B1362" s="133"/>
      <c r="C1362" s="133"/>
      <c r="D1362" s="133"/>
      <c r="E1362" s="133"/>
      <c r="F1362" s="133"/>
      <c r="G1362" s="134"/>
      <c r="H1362" s="134"/>
      <c r="I1362" s="134"/>
      <c r="J1362" s="134"/>
      <c r="K1362" s="126"/>
      <c r="L1362" s="126"/>
    </row>
    <row r="1363" spans="1:12" x14ac:dyDescent="0.2">
      <c r="A1363" s="140"/>
      <c r="B1363" s="133"/>
      <c r="C1363" s="133"/>
      <c r="D1363" s="133"/>
      <c r="E1363" s="133"/>
      <c r="F1363" s="133"/>
      <c r="G1363" s="134"/>
      <c r="H1363" s="134"/>
      <c r="I1363" s="134"/>
      <c r="J1363" s="134"/>
      <c r="K1363" s="126"/>
      <c r="L1363" s="126"/>
    </row>
    <row r="1364" spans="1:12" x14ac:dyDescent="0.2">
      <c r="A1364" s="140"/>
      <c r="B1364" s="133"/>
      <c r="C1364" s="133"/>
      <c r="D1364" s="133"/>
      <c r="E1364" s="133"/>
      <c r="F1364" s="133"/>
      <c r="G1364" s="134"/>
      <c r="H1364" s="134"/>
      <c r="I1364" s="134"/>
      <c r="J1364" s="134"/>
      <c r="K1364" s="126"/>
      <c r="L1364" s="126"/>
    </row>
    <row r="1365" spans="1:12" x14ac:dyDescent="0.2">
      <c r="A1365" s="140"/>
      <c r="B1365" s="133"/>
      <c r="C1365" s="133"/>
      <c r="D1365" s="133"/>
      <c r="E1365" s="133"/>
      <c r="F1365" s="133"/>
      <c r="G1365" s="134"/>
      <c r="H1365" s="134"/>
      <c r="I1365" s="134"/>
      <c r="J1365" s="134"/>
      <c r="K1365" s="126"/>
      <c r="L1365" s="126"/>
    </row>
    <row r="1366" spans="1:12" x14ac:dyDescent="0.2">
      <c r="A1366" s="140"/>
      <c r="B1366" s="133"/>
      <c r="C1366" s="133"/>
      <c r="D1366" s="133"/>
      <c r="E1366" s="133"/>
      <c r="F1366" s="133"/>
      <c r="G1366" s="134"/>
      <c r="H1366" s="134"/>
      <c r="I1366" s="134"/>
      <c r="J1366" s="134"/>
      <c r="K1366" s="126"/>
      <c r="L1366" s="126"/>
    </row>
    <row r="1367" spans="1:12" x14ac:dyDescent="0.2">
      <c r="A1367" s="140"/>
      <c r="B1367" s="133"/>
      <c r="C1367" s="133"/>
      <c r="D1367" s="133"/>
      <c r="E1367" s="133"/>
      <c r="F1367" s="133"/>
      <c r="G1367" s="134"/>
      <c r="H1367" s="134"/>
      <c r="I1367" s="134"/>
      <c r="J1367" s="134"/>
      <c r="K1367" s="126"/>
      <c r="L1367" s="126"/>
    </row>
    <row r="1368" spans="1:12" x14ac:dyDescent="0.2">
      <c r="A1368" s="140"/>
      <c r="B1368" s="133"/>
      <c r="C1368" s="133"/>
      <c r="D1368" s="133"/>
      <c r="E1368" s="133"/>
      <c r="F1368" s="133"/>
      <c r="G1368" s="134"/>
      <c r="H1368" s="134"/>
      <c r="I1368" s="134"/>
      <c r="J1368" s="134"/>
      <c r="K1368" s="126"/>
      <c r="L1368" s="126"/>
    </row>
    <row r="1369" spans="1:12" x14ac:dyDescent="0.2">
      <c r="A1369" s="140"/>
      <c r="B1369" s="133"/>
      <c r="C1369" s="133"/>
      <c r="D1369" s="133"/>
      <c r="E1369" s="133"/>
      <c r="F1369" s="133"/>
      <c r="G1369" s="134"/>
      <c r="H1369" s="134"/>
      <c r="I1369" s="134"/>
      <c r="J1369" s="134"/>
      <c r="K1369" s="126"/>
      <c r="L1369" s="126"/>
    </row>
    <row r="1370" spans="1:12" x14ac:dyDescent="0.2">
      <c r="A1370" s="140"/>
      <c r="B1370" s="133"/>
      <c r="C1370" s="133"/>
      <c r="D1370" s="133"/>
      <c r="E1370" s="133"/>
      <c r="F1370" s="133"/>
      <c r="G1370" s="134"/>
      <c r="H1370" s="134"/>
      <c r="I1370" s="134"/>
      <c r="J1370" s="134"/>
      <c r="K1370" s="126"/>
      <c r="L1370" s="126"/>
    </row>
    <row r="1371" spans="1:12" x14ac:dyDescent="0.2">
      <c r="A1371" s="140"/>
      <c r="B1371" s="133"/>
      <c r="C1371" s="133"/>
      <c r="D1371" s="133"/>
      <c r="E1371" s="133"/>
      <c r="F1371" s="133"/>
      <c r="G1371" s="134"/>
      <c r="H1371" s="134"/>
      <c r="I1371" s="134"/>
      <c r="J1371" s="134"/>
      <c r="K1371" s="126"/>
      <c r="L1371" s="126"/>
    </row>
    <row r="1372" spans="1:12" x14ac:dyDescent="0.2">
      <c r="A1372" s="140"/>
      <c r="B1372" s="133"/>
      <c r="C1372" s="133"/>
      <c r="D1372" s="133"/>
      <c r="E1372" s="133"/>
      <c r="F1372" s="133"/>
      <c r="G1372" s="134"/>
      <c r="H1372" s="134"/>
      <c r="I1372" s="134"/>
      <c r="J1372" s="134"/>
      <c r="K1372" s="126"/>
      <c r="L1372" s="126"/>
    </row>
    <row r="1373" spans="1:12" x14ac:dyDescent="0.2">
      <c r="A1373" s="140"/>
      <c r="B1373" s="133"/>
      <c r="C1373" s="133"/>
      <c r="D1373" s="133"/>
      <c r="E1373" s="133"/>
      <c r="F1373" s="133"/>
      <c r="G1373" s="134"/>
      <c r="H1373" s="134"/>
      <c r="I1373" s="134"/>
      <c r="J1373" s="134"/>
      <c r="K1373" s="126"/>
      <c r="L1373" s="126"/>
    </row>
    <row r="1374" spans="1:12" x14ac:dyDescent="0.2">
      <c r="A1374" s="140"/>
      <c r="B1374" s="133"/>
      <c r="C1374" s="133"/>
      <c r="D1374" s="133"/>
      <c r="E1374" s="133"/>
      <c r="F1374" s="133"/>
      <c r="G1374" s="134"/>
      <c r="H1374" s="134"/>
      <c r="I1374" s="134"/>
      <c r="J1374" s="134"/>
      <c r="K1374" s="126"/>
      <c r="L1374" s="126"/>
    </row>
    <row r="1375" spans="1:12" x14ac:dyDescent="0.2">
      <c r="A1375" s="140"/>
      <c r="B1375" s="133"/>
      <c r="C1375" s="133"/>
      <c r="D1375" s="133"/>
      <c r="E1375" s="133"/>
      <c r="F1375" s="133"/>
      <c r="G1375" s="134"/>
      <c r="H1375" s="134"/>
      <c r="I1375" s="134"/>
      <c r="J1375" s="134"/>
      <c r="K1375" s="126"/>
      <c r="L1375" s="126"/>
    </row>
    <row r="1376" spans="1:12" x14ac:dyDescent="0.2">
      <c r="A1376" s="140"/>
      <c r="B1376" s="133"/>
      <c r="C1376" s="133"/>
      <c r="D1376" s="133"/>
      <c r="E1376" s="133"/>
      <c r="F1376" s="133"/>
      <c r="G1376" s="134"/>
      <c r="H1376" s="134"/>
      <c r="I1376" s="134"/>
      <c r="J1376" s="134"/>
      <c r="K1376" s="126"/>
      <c r="L1376" s="126"/>
    </row>
    <row r="1377" spans="1:12" x14ac:dyDescent="0.2">
      <c r="A1377" s="140"/>
      <c r="B1377" s="133"/>
      <c r="C1377" s="133"/>
      <c r="D1377" s="133"/>
      <c r="E1377" s="133"/>
      <c r="F1377" s="133"/>
      <c r="G1377" s="134"/>
      <c r="H1377" s="134"/>
      <c r="I1377" s="134"/>
      <c r="J1377" s="134"/>
      <c r="K1377" s="126"/>
      <c r="L1377" s="126"/>
    </row>
    <row r="1378" spans="1:12" x14ac:dyDescent="0.2">
      <c r="A1378" s="140"/>
      <c r="B1378" s="133"/>
      <c r="C1378" s="133"/>
      <c r="D1378" s="133"/>
      <c r="E1378" s="133"/>
      <c r="F1378" s="133"/>
      <c r="G1378" s="134"/>
      <c r="H1378" s="134"/>
      <c r="I1378" s="134"/>
      <c r="J1378" s="134"/>
      <c r="K1378" s="126"/>
      <c r="L1378" s="126"/>
    </row>
    <row r="1379" spans="1:12" x14ac:dyDescent="0.2">
      <c r="A1379" s="140"/>
      <c r="B1379" s="133"/>
      <c r="C1379" s="133"/>
      <c r="D1379" s="133"/>
      <c r="E1379" s="133"/>
      <c r="F1379" s="133"/>
      <c r="G1379" s="134"/>
      <c r="H1379" s="134"/>
      <c r="I1379" s="134"/>
      <c r="J1379" s="134"/>
      <c r="K1379" s="126"/>
      <c r="L1379" s="126"/>
    </row>
    <row r="1380" spans="1:12" x14ac:dyDescent="0.2">
      <c r="A1380" s="140"/>
      <c r="B1380" s="133"/>
      <c r="C1380" s="133"/>
      <c r="D1380" s="133"/>
      <c r="E1380" s="133"/>
      <c r="F1380" s="133"/>
      <c r="G1380" s="134"/>
      <c r="H1380" s="134"/>
      <c r="I1380" s="134"/>
      <c r="J1380" s="134"/>
      <c r="K1380" s="126"/>
      <c r="L1380" s="126"/>
    </row>
    <row r="1381" spans="1:12" x14ac:dyDescent="0.2">
      <c r="A1381" s="140"/>
      <c r="B1381" s="133"/>
      <c r="C1381" s="133"/>
      <c r="D1381" s="133"/>
      <c r="E1381" s="133"/>
      <c r="F1381" s="133"/>
      <c r="G1381" s="134"/>
      <c r="H1381" s="134"/>
      <c r="I1381" s="134"/>
      <c r="J1381" s="134"/>
      <c r="K1381" s="126"/>
      <c r="L1381" s="126"/>
    </row>
    <row r="1382" spans="1:12" x14ac:dyDescent="0.2">
      <c r="A1382" s="140"/>
      <c r="B1382" s="133"/>
      <c r="C1382" s="133"/>
      <c r="D1382" s="133"/>
      <c r="E1382" s="133"/>
      <c r="F1382" s="133"/>
      <c r="G1382" s="134"/>
      <c r="H1382" s="134"/>
      <c r="I1382" s="134"/>
      <c r="J1382" s="134"/>
      <c r="K1382" s="126"/>
      <c r="L1382" s="126"/>
    </row>
    <row r="1383" spans="1:12" x14ac:dyDescent="0.2">
      <c r="A1383" s="140"/>
      <c r="B1383" s="133"/>
      <c r="C1383" s="133"/>
      <c r="D1383" s="133"/>
      <c r="E1383" s="133"/>
      <c r="F1383" s="133"/>
      <c r="G1383" s="134"/>
      <c r="H1383" s="134"/>
      <c r="I1383" s="134"/>
      <c r="J1383" s="134"/>
      <c r="K1383" s="126"/>
      <c r="L1383" s="126"/>
    </row>
    <row r="1384" spans="1:12" x14ac:dyDescent="0.2">
      <c r="A1384" s="140"/>
      <c r="B1384" s="133"/>
      <c r="C1384" s="133"/>
      <c r="D1384" s="133"/>
      <c r="E1384" s="133"/>
      <c r="F1384" s="133"/>
      <c r="G1384" s="134"/>
      <c r="H1384" s="134"/>
      <c r="I1384" s="134"/>
      <c r="J1384" s="134"/>
      <c r="K1384" s="126"/>
      <c r="L1384" s="126"/>
    </row>
    <row r="1385" spans="1:12" x14ac:dyDescent="0.2">
      <c r="A1385" s="140"/>
      <c r="B1385" s="133"/>
      <c r="C1385" s="133"/>
      <c r="D1385" s="133"/>
      <c r="E1385" s="133"/>
      <c r="F1385" s="133"/>
      <c r="G1385" s="134"/>
      <c r="H1385" s="134"/>
      <c r="I1385" s="134"/>
      <c r="J1385" s="134"/>
      <c r="K1385" s="126"/>
      <c r="L1385" s="126"/>
    </row>
    <row r="1386" spans="1:12" x14ac:dyDescent="0.2">
      <c r="A1386" s="140"/>
      <c r="B1386" s="133"/>
      <c r="C1386" s="133"/>
      <c r="D1386" s="133"/>
      <c r="E1386" s="133"/>
      <c r="F1386" s="133"/>
      <c r="G1386" s="134"/>
      <c r="H1386" s="134"/>
      <c r="I1386" s="134"/>
      <c r="J1386" s="134"/>
      <c r="K1386" s="126"/>
      <c r="L1386" s="126"/>
    </row>
    <row r="1387" spans="1:12" x14ac:dyDescent="0.2">
      <c r="A1387" s="140"/>
      <c r="B1387" s="133"/>
      <c r="C1387" s="133"/>
      <c r="D1387" s="133"/>
      <c r="E1387" s="133"/>
      <c r="F1387" s="133"/>
      <c r="G1387" s="134"/>
      <c r="H1387" s="134"/>
      <c r="I1387" s="134"/>
      <c r="J1387" s="134"/>
      <c r="K1387" s="126"/>
      <c r="L1387" s="126"/>
    </row>
    <row r="1388" spans="1:12" x14ac:dyDescent="0.2">
      <c r="A1388" s="140"/>
      <c r="B1388" s="133"/>
      <c r="C1388" s="133"/>
      <c r="D1388" s="133"/>
      <c r="E1388" s="133"/>
      <c r="F1388" s="133"/>
      <c r="G1388" s="134"/>
      <c r="H1388" s="134"/>
      <c r="I1388" s="134"/>
      <c r="J1388" s="134"/>
      <c r="K1388" s="126"/>
      <c r="L1388" s="126"/>
    </row>
    <row r="1389" spans="1:12" x14ac:dyDescent="0.2">
      <c r="A1389" s="140"/>
      <c r="B1389" s="133"/>
      <c r="C1389" s="133"/>
      <c r="D1389" s="133"/>
      <c r="E1389" s="133"/>
      <c r="F1389" s="133"/>
      <c r="G1389" s="134"/>
      <c r="H1389" s="134"/>
      <c r="I1389" s="134"/>
      <c r="J1389" s="134"/>
      <c r="K1389" s="126"/>
      <c r="L1389" s="126"/>
    </row>
    <row r="1390" spans="1:12" x14ac:dyDescent="0.2">
      <c r="A1390" s="140"/>
      <c r="B1390" s="133"/>
      <c r="C1390" s="133"/>
      <c r="D1390" s="133"/>
      <c r="E1390" s="133"/>
      <c r="F1390" s="133"/>
      <c r="G1390" s="134"/>
      <c r="H1390" s="134"/>
      <c r="I1390" s="134"/>
      <c r="J1390" s="134"/>
      <c r="K1390" s="126"/>
      <c r="L1390" s="126"/>
    </row>
    <row r="1391" spans="1:12" x14ac:dyDescent="0.2">
      <c r="A1391" s="140"/>
      <c r="B1391" s="133"/>
      <c r="C1391" s="133"/>
      <c r="D1391" s="133"/>
      <c r="E1391" s="133"/>
      <c r="F1391" s="133"/>
      <c r="G1391" s="134"/>
      <c r="H1391" s="134"/>
      <c r="I1391" s="134"/>
      <c r="J1391" s="134"/>
      <c r="K1391" s="126"/>
      <c r="L1391" s="126"/>
    </row>
    <row r="1392" spans="1:12" x14ac:dyDescent="0.2">
      <c r="A1392" s="140"/>
      <c r="B1392" s="133"/>
      <c r="C1392" s="133"/>
      <c r="D1392" s="133"/>
      <c r="E1392" s="133"/>
      <c r="F1392" s="133"/>
      <c r="G1392" s="134"/>
      <c r="H1392" s="134"/>
      <c r="I1392" s="134"/>
      <c r="J1392" s="134"/>
      <c r="K1392" s="126"/>
      <c r="L1392" s="126"/>
    </row>
    <row r="1393" spans="1:12" x14ac:dyDescent="0.2">
      <c r="A1393" s="140"/>
      <c r="B1393" s="133"/>
      <c r="C1393" s="133"/>
      <c r="D1393" s="133"/>
      <c r="E1393" s="133"/>
      <c r="F1393" s="133"/>
      <c r="G1393" s="134"/>
      <c r="H1393" s="134"/>
      <c r="I1393" s="134"/>
      <c r="J1393" s="134"/>
      <c r="K1393" s="126"/>
      <c r="L1393" s="126"/>
    </row>
    <row r="1394" spans="1:12" x14ac:dyDescent="0.2">
      <c r="A1394" s="140"/>
      <c r="B1394" s="133"/>
      <c r="C1394" s="133"/>
      <c r="D1394" s="133"/>
      <c r="E1394" s="133"/>
      <c r="F1394" s="133"/>
      <c r="G1394" s="134"/>
      <c r="H1394" s="134"/>
      <c r="I1394" s="134"/>
      <c r="J1394" s="134"/>
      <c r="K1394" s="126"/>
      <c r="L1394" s="126"/>
    </row>
    <row r="1395" spans="1:12" x14ac:dyDescent="0.2">
      <c r="A1395" s="140"/>
      <c r="B1395" s="133"/>
      <c r="C1395" s="133"/>
      <c r="D1395" s="133"/>
      <c r="E1395" s="133"/>
      <c r="F1395" s="133"/>
      <c r="G1395" s="134"/>
      <c r="H1395" s="134"/>
      <c r="I1395" s="134"/>
      <c r="J1395" s="134"/>
      <c r="K1395" s="126"/>
      <c r="L1395" s="126"/>
    </row>
    <row r="1396" spans="1:12" x14ac:dyDescent="0.2">
      <c r="A1396" s="140"/>
      <c r="B1396" s="133"/>
      <c r="C1396" s="133"/>
      <c r="D1396" s="133"/>
      <c r="E1396" s="133"/>
      <c r="F1396" s="133"/>
      <c r="G1396" s="134"/>
      <c r="H1396" s="134"/>
      <c r="I1396" s="134"/>
      <c r="J1396" s="134"/>
      <c r="K1396" s="126"/>
      <c r="L1396" s="126"/>
    </row>
    <row r="1397" spans="1:12" x14ac:dyDescent="0.2">
      <c r="A1397" s="140"/>
      <c r="B1397" s="133"/>
      <c r="C1397" s="133"/>
      <c r="D1397" s="133"/>
      <c r="E1397" s="133"/>
      <c r="F1397" s="133"/>
      <c r="G1397" s="134"/>
      <c r="H1397" s="134"/>
      <c r="I1397" s="134"/>
      <c r="J1397" s="134"/>
      <c r="K1397" s="126"/>
      <c r="L1397" s="126"/>
    </row>
    <row r="1398" spans="1:12" x14ac:dyDescent="0.2">
      <c r="A1398" s="140"/>
      <c r="B1398" s="133"/>
      <c r="C1398" s="133"/>
      <c r="D1398" s="133"/>
      <c r="E1398" s="133"/>
      <c r="F1398" s="133"/>
      <c r="G1398" s="134"/>
      <c r="H1398" s="134"/>
      <c r="I1398" s="134"/>
      <c r="J1398" s="134"/>
      <c r="K1398" s="126"/>
      <c r="L1398" s="126"/>
    </row>
    <row r="1399" spans="1:12" x14ac:dyDescent="0.2">
      <c r="A1399" s="140"/>
      <c r="B1399" s="133"/>
      <c r="C1399" s="133"/>
      <c r="D1399" s="133"/>
      <c r="E1399" s="133"/>
      <c r="F1399" s="133"/>
      <c r="G1399" s="134"/>
      <c r="H1399" s="134"/>
      <c r="I1399" s="134"/>
      <c r="J1399" s="134"/>
      <c r="K1399" s="126"/>
      <c r="L1399" s="126"/>
    </row>
    <row r="1400" spans="1:12" x14ac:dyDescent="0.2">
      <c r="A1400" s="140"/>
      <c r="B1400" s="133"/>
      <c r="C1400" s="133"/>
      <c r="D1400" s="133"/>
      <c r="E1400" s="133"/>
      <c r="F1400" s="133"/>
      <c r="G1400" s="134"/>
      <c r="H1400" s="134"/>
      <c r="I1400" s="134"/>
      <c r="J1400" s="134"/>
      <c r="K1400" s="126"/>
      <c r="L1400" s="126"/>
    </row>
    <row r="1401" spans="1:12" x14ac:dyDescent="0.2">
      <c r="A1401" s="140"/>
      <c r="B1401" s="133"/>
      <c r="C1401" s="133"/>
      <c r="D1401" s="133"/>
      <c r="E1401" s="133"/>
      <c r="F1401" s="133"/>
      <c r="G1401" s="134"/>
      <c r="H1401" s="134"/>
      <c r="I1401" s="134"/>
      <c r="J1401" s="134"/>
      <c r="K1401" s="126"/>
      <c r="L1401" s="126"/>
    </row>
    <row r="1402" spans="1:12" x14ac:dyDescent="0.2">
      <c r="A1402" s="140"/>
      <c r="B1402" s="133"/>
      <c r="C1402" s="133"/>
      <c r="D1402" s="133"/>
      <c r="E1402" s="133"/>
      <c r="F1402" s="133"/>
      <c r="G1402" s="134"/>
      <c r="H1402" s="134"/>
      <c r="I1402" s="134"/>
      <c r="J1402" s="134"/>
      <c r="K1402" s="126"/>
      <c r="L1402" s="126"/>
    </row>
    <row r="1403" spans="1:12" x14ac:dyDescent="0.2">
      <c r="A1403" s="140"/>
      <c r="B1403" s="133"/>
      <c r="C1403" s="133"/>
      <c r="D1403" s="133"/>
      <c r="E1403" s="133"/>
      <c r="F1403" s="133"/>
      <c r="G1403" s="134"/>
      <c r="H1403" s="134"/>
      <c r="I1403" s="134"/>
      <c r="J1403" s="134"/>
      <c r="K1403" s="126"/>
      <c r="L1403" s="126"/>
    </row>
    <row r="1404" spans="1:12" x14ac:dyDescent="0.2">
      <c r="A1404" s="140"/>
      <c r="B1404" s="133"/>
      <c r="C1404" s="133"/>
      <c r="D1404" s="133"/>
      <c r="E1404" s="133"/>
      <c r="F1404" s="133"/>
      <c r="G1404" s="134"/>
      <c r="H1404" s="134"/>
      <c r="I1404" s="134"/>
      <c r="J1404" s="134"/>
      <c r="K1404" s="126"/>
      <c r="L1404" s="126"/>
    </row>
    <row r="1405" spans="1:12" x14ac:dyDescent="0.2">
      <c r="A1405" s="140"/>
      <c r="B1405" s="133"/>
      <c r="C1405" s="133"/>
      <c r="D1405" s="133"/>
      <c r="E1405" s="133"/>
      <c r="F1405" s="133"/>
      <c r="G1405" s="134"/>
      <c r="H1405" s="134"/>
      <c r="I1405" s="134"/>
      <c r="J1405" s="134"/>
      <c r="K1405" s="126"/>
      <c r="L1405" s="126"/>
    </row>
    <row r="1406" spans="1:12" x14ac:dyDescent="0.2">
      <c r="A1406" s="140"/>
      <c r="B1406" s="133"/>
      <c r="C1406" s="133"/>
      <c r="D1406" s="133"/>
      <c r="E1406" s="133"/>
      <c r="F1406" s="133"/>
      <c r="G1406" s="134"/>
      <c r="H1406" s="134"/>
      <c r="I1406" s="134"/>
      <c r="J1406" s="134"/>
      <c r="K1406" s="126"/>
      <c r="L1406" s="126"/>
    </row>
    <row r="1407" spans="1:12" x14ac:dyDescent="0.2">
      <c r="A1407" s="140"/>
      <c r="B1407" s="133"/>
      <c r="C1407" s="133"/>
      <c r="D1407" s="133"/>
      <c r="E1407" s="133"/>
      <c r="F1407" s="133"/>
      <c r="G1407" s="134"/>
      <c r="H1407" s="134"/>
      <c r="I1407" s="134"/>
      <c r="J1407" s="134"/>
      <c r="K1407" s="126"/>
      <c r="L1407" s="126"/>
    </row>
    <row r="1408" spans="1:12" x14ac:dyDescent="0.2">
      <c r="A1408" s="140"/>
      <c r="B1408" s="133"/>
      <c r="C1408" s="133"/>
      <c r="D1408" s="133"/>
      <c r="E1408" s="133"/>
      <c r="F1408" s="133"/>
      <c r="G1408" s="134"/>
      <c r="H1408" s="134"/>
      <c r="I1408" s="134"/>
      <c r="J1408" s="134"/>
      <c r="K1408" s="126"/>
      <c r="L1408" s="126"/>
    </row>
    <row r="1409" spans="1:12" x14ac:dyDescent="0.2">
      <c r="A1409" s="140"/>
      <c r="B1409" s="133"/>
      <c r="C1409" s="133"/>
      <c r="D1409" s="133"/>
      <c r="E1409" s="133"/>
      <c r="F1409" s="133"/>
      <c r="G1409" s="134"/>
      <c r="H1409" s="134"/>
      <c r="I1409" s="134"/>
      <c r="J1409" s="134"/>
      <c r="K1409" s="126"/>
      <c r="L1409" s="126"/>
    </row>
    <row r="1410" spans="1:12" x14ac:dyDescent="0.2">
      <c r="A1410" s="140"/>
      <c r="B1410" s="133"/>
      <c r="C1410" s="133"/>
      <c r="D1410" s="133"/>
      <c r="E1410" s="133"/>
      <c r="F1410" s="133"/>
      <c r="G1410" s="134"/>
      <c r="H1410" s="134"/>
      <c r="I1410" s="134"/>
      <c r="J1410" s="134"/>
      <c r="K1410" s="126"/>
      <c r="L1410" s="126"/>
    </row>
    <row r="1411" spans="1:12" x14ac:dyDescent="0.2">
      <c r="A1411" s="140"/>
      <c r="B1411" s="133"/>
      <c r="C1411" s="133"/>
      <c r="D1411" s="133"/>
      <c r="E1411" s="133"/>
      <c r="F1411" s="133"/>
      <c r="G1411" s="134"/>
      <c r="H1411" s="134"/>
      <c r="I1411" s="134"/>
      <c r="J1411" s="134"/>
      <c r="K1411" s="126"/>
      <c r="L1411" s="126"/>
    </row>
    <row r="1412" spans="1:12" x14ac:dyDescent="0.2">
      <c r="A1412" s="140"/>
      <c r="B1412" s="133"/>
      <c r="C1412" s="133"/>
      <c r="D1412" s="133"/>
      <c r="E1412" s="133"/>
      <c r="F1412" s="133"/>
      <c r="G1412" s="134"/>
      <c r="H1412" s="134"/>
      <c r="I1412" s="134"/>
      <c r="J1412" s="134"/>
      <c r="K1412" s="126"/>
      <c r="L1412" s="126"/>
    </row>
    <row r="1413" spans="1:12" x14ac:dyDescent="0.2">
      <c r="A1413" s="140"/>
      <c r="B1413" s="133"/>
      <c r="C1413" s="133"/>
      <c r="D1413" s="133"/>
      <c r="E1413" s="133"/>
      <c r="F1413" s="133"/>
      <c r="G1413" s="134"/>
      <c r="H1413" s="134"/>
      <c r="I1413" s="134"/>
      <c r="J1413" s="134"/>
      <c r="K1413" s="126"/>
      <c r="L1413" s="126"/>
    </row>
    <row r="1414" spans="1:12" x14ac:dyDescent="0.2">
      <c r="A1414" s="140"/>
      <c r="B1414" s="133"/>
      <c r="C1414" s="133"/>
      <c r="D1414" s="133"/>
      <c r="E1414" s="133"/>
      <c r="F1414" s="133"/>
      <c r="G1414" s="134"/>
      <c r="H1414" s="134"/>
      <c r="I1414" s="134"/>
      <c r="J1414" s="134"/>
      <c r="K1414" s="126"/>
      <c r="L1414" s="126"/>
    </row>
    <row r="1415" spans="1:12" x14ac:dyDescent="0.2">
      <c r="A1415" s="140"/>
      <c r="B1415" s="133"/>
      <c r="C1415" s="133"/>
      <c r="D1415" s="133"/>
      <c r="E1415" s="133"/>
      <c r="F1415" s="133"/>
      <c r="G1415" s="134"/>
      <c r="H1415" s="134"/>
      <c r="I1415" s="134"/>
      <c r="J1415" s="134"/>
      <c r="K1415" s="126"/>
      <c r="L1415" s="126"/>
    </row>
    <row r="1416" spans="1:12" x14ac:dyDescent="0.2">
      <c r="A1416" s="140"/>
      <c r="B1416" s="133"/>
      <c r="C1416" s="133"/>
      <c r="D1416" s="133"/>
      <c r="E1416" s="133"/>
      <c r="F1416" s="133"/>
      <c r="G1416" s="134"/>
      <c r="H1416" s="134"/>
      <c r="I1416" s="134"/>
      <c r="J1416" s="134"/>
      <c r="K1416" s="126"/>
      <c r="L1416" s="126"/>
    </row>
    <row r="1417" spans="1:12" x14ac:dyDescent="0.2">
      <c r="A1417" s="140"/>
      <c r="B1417" s="133"/>
      <c r="C1417" s="133"/>
      <c r="D1417" s="133"/>
      <c r="E1417" s="133"/>
      <c r="F1417" s="133"/>
      <c r="G1417" s="134"/>
      <c r="H1417" s="134"/>
      <c r="I1417" s="134"/>
      <c r="J1417" s="134"/>
      <c r="K1417" s="126"/>
      <c r="L1417" s="126"/>
    </row>
    <row r="1418" spans="1:12" x14ac:dyDescent="0.2">
      <c r="A1418" s="140"/>
      <c r="B1418" s="133"/>
      <c r="C1418" s="133"/>
      <c r="D1418" s="133"/>
      <c r="E1418" s="133"/>
      <c r="F1418" s="133"/>
      <c r="G1418" s="134"/>
      <c r="H1418" s="134"/>
      <c r="I1418" s="134"/>
      <c r="J1418" s="134"/>
      <c r="K1418" s="126"/>
      <c r="L1418" s="126"/>
    </row>
    <row r="1419" spans="1:12" x14ac:dyDescent="0.2">
      <c r="A1419" s="140"/>
      <c r="B1419" s="133"/>
      <c r="C1419" s="133"/>
      <c r="D1419" s="133"/>
      <c r="E1419" s="133"/>
      <c r="F1419" s="133"/>
      <c r="G1419" s="134"/>
      <c r="H1419" s="134"/>
      <c r="I1419" s="134"/>
      <c r="J1419" s="134"/>
      <c r="K1419" s="126"/>
      <c r="L1419" s="126"/>
    </row>
    <row r="1420" spans="1:12" x14ac:dyDescent="0.2">
      <c r="A1420" s="140"/>
      <c r="B1420" s="133"/>
      <c r="C1420" s="133"/>
      <c r="D1420" s="133"/>
      <c r="E1420" s="133"/>
      <c r="F1420" s="133"/>
      <c r="G1420" s="134"/>
      <c r="H1420" s="134"/>
      <c r="I1420" s="134"/>
      <c r="J1420" s="134"/>
      <c r="K1420" s="126"/>
      <c r="L1420" s="126"/>
    </row>
    <row r="1421" spans="1:12" x14ac:dyDescent="0.2">
      <c r="A1421" s="140"/>
      <c r="B1421" s="133"/>
      <c r="C1421" s="133"/>
      <c r="D1421" s="133"/>
      <c r="E1421" s="133"/>
      <c r="F1421" s="133"/>
      <c r="G1421" s="134"/>
      <c r="H1421" s="134"/>
      <c r="I1421" s="134"/>
      <c r="J1421" s="134"/>
      <c r="K1421" s="126"/>
      <c r="L1421" s="126"/>
    </row>
    <row r="1422" spans="1:12" x14ac:dyDescent="0.2">
      <c r="A1422" s="140"/>
      <c r="B1422" s="133"/>
      <c r="C1422" s="133"/>
      <c r="D1422" s="133"/>
      <c r="E1422" s="133"/>
      <c r="F1422" s="133"/>
      <c r="G1422" s="134"/>
      <c r="H1422" s="134"/>
      <c r="I1422" s="134"/>
      <c r="J1422" s="134"/>
      <c r="K1422" s="126"/>
      <c r="L1422" s="126"/>
    </row>
    <row r="1423" spans="1:12" x14ac:dyDescent="0.2">
      <c r="A1423" s="140"/>
      <c r="B1423" s="133"/>
      <c r="C1423" s="133"/>
      <c r="D1423" s="133"/>
      <c r="E1423" s="133"/>
      <c r="F1423" s="133"/>
      <c r="G1423" s="134"/>
      <c r="H1423" s="134"/>
      <c r="I1423" s="134"/>
      <c r="J1423" s="134"/>
      <c r="K1423" s="126"/>
      <c r="L1423" s="126"/>
    </row>
    <row r="1424" spans="1:12" x14ac:dyDescent="0.2">
      <c r="A1424" s="140"/>
      <c r="B1424" s="133"/>
      <c r="C1424" s="133"/>
      <c r="D1424" s="133"/>
      <c r="E1424" s="133"/>
      <c r="F1424" s="133"/>
      <c r="G1424" s="134"/>
      <c r="H1424" s="134"/>
      <c r="I1424" s="134"/>
      <c r="J1424" s="134"/>
      <c r="K1424" s="126"/>
      <c r="L1424" s="126"/>
    </row>
    <row r="1425" spans="1:12" x14ac:dyDescent="0.2">
      <c r="A1425" s="140"/>
      <c r="B1425" s="133"/>
      <c r="C1425" s="133"/>
      <c r="D1425" s="133"/>
      <c r="E1425" s="133"/>
      <c r="F1425" s="133"/>
      <c r="G1425" s="134"/>
      <c r="H1425" s="134"/>
      <c r="I1425" s="134"/>
      <c r="J1425" s="134"/>
      <c r="K1425" s="126"/>
      <c r="L1425" s="126"/>
    </row>
    <row r="1426" spans="1:12" x14ac:dyDescent="0.2">
      <c r="A1426" s="140"/>
      <c r="B1426" s="133"/>
      <c r="C1426" s="133"/>
      <c r="D1426" s="133"/>
      <c r="E1426" s="133"/>
      <c r="F1426" s="133"/>
      <c r="G1426" s="134"/>
      <c r="H1426" s="134"/>
      <c r="I1426" s="134"/>
      <c r="J1426" s="134"/>
      <c r="K1426" s="126"/>
      <c r="L1426" s="126"/>
    </row>
    <row r="1427" spans="1:12" x14ac:dyDescent="0.2">
      <c r="A1427" s="140"/>
      <c r="B1427" s="133"/>
      <c r="C1427" s="133"/>
      <c r="D1427" s="133"/>
      <c r="E1427" s="133"/>
      <c r="F1427" s="133"/>
      <c r="G1427" s="134"/>
      <c r="H1427" s="134"/>
      <c r="I1427" s="134"/>
      <c r="J1427" s="134"/>
      <c r="K1427" s="126"/>
      <c r="L1427" s="126"/>
    </row>
    <row r="1428" spans="1:12" x14ac:dyDescent="0.2">
      <c r="A1428" s="140"/>
      <c r="B1428" s="133"/>
      <c r="C1428" s="133"/>
      <c r="D1428" s="133"/>
      <c r="E1428" s="133"/>
      <c r="F1428" s="133"/>
      <c r="G1428" s="134"/>
      <c r="H1428" s="134"/>
      <c r="I1428" s="134"/>
      <c r="J1428" s="134"/>
      <c r="K1428" s="126"/>
      <c r="L1428" s="126"/>
    </row>
    <row r="1429" spans="1:12" x14ac:dyDescent="0.2">
      <c r="A1429" s="140"/>
      <c r="B1429" s="133"/>
      <c r="C1429" s="133"/>
      <c r="D1429" s="133"/>
      <c r="E1429" s="133"/>
      <c r="F1429" s="133"/>
      <c r="G1429" s="134"/>
      <c r="H1429" s="134"/>
      <c r="I1429" s="134"/>
      <c r="J1429" s="134"/>
      <c r="K1429" s="126"/>
      <c r="L1429" s="126"/>
    </row>
    <row r="1430" spans="1:12" x14ac:dyDescent="0.2">
      <c r="A1430" s="140"/>
      <c r="B1430" s="133"/>
      <c r="C1430" s="133"/>
      <c r="D1430" s="133"/>
      <c r="E1430" s="133"/>
      <c r="F1430" s="133"/>
      <c r="G1430" s="134"/>
      <c r="H1430" s="134"/>
      <c r="I1430" s="134"/>
      <c r="J1430" s="134"/>
      <c r="K1430" s="126"/>
      <c r="L1430" s="126"/>
    </row>
    <row r="1431" spans="1:12" x14ac:dyDescent="0.2">
      <c r="A1431" s="140"/>
      <c r="B1431" s="133"/>
      <c r="C1431" s="133"/>
      <c r="D1431" s="133"/>
      <c r="E1431" s="133"/>
      <c r="F1431" s="133"/>
      <c r="G1431" s="134"/>
      <c r="H1431" s="134"/>
      <c r="I1431" s="134"/>
      <c r="J1431" s="134"/>
      <c r="K1431" s="126"/>
      <c r="L1431" s="126"/>
    </row>
    <row r="1432" spans="1:12" x14ac:dyDescent="0.2">
      <c r="A1432" s="140"/>
      <c r="B1432" s="133"/>
      <c r="C1432" s="133"/>
      <c r="D1432" s="133"/>
      <c r="E1432" s="133"/>
      <c r="F1432" s="133"/>
      <c r="G1432" s="134"/>
      <c r="H1432" s="134"/>
      <c r="I1432" s="134"/>
      <c r="J1432" s="134"/>
      <c r="K1432" s="126"/>
      <c r="L1432" s="126"/>
    </row>
    <row r="1433" spans="1:12" x14ac:dyDescent="0.2">
      <c r="A1433" s="140"/>
      <c r="B1433" s="133"/>
      <c r="C1433" s="133"/>
      <c r="D1433" s="133"/>
      <c r="E1433" s="133"/>
      <c r="F1433" s="133"/>
      <c r="G1433" s="134"/>
      <c r="H1433" s="134"/>
      <c r="I1433" s="134"/>
      <c r="J1433" s="134"/>
      <c r="K1433" s="126"/>
      <c r="L1433" s="126"/>
    </row>
    <row r="1434" spans="1:12" x14ac:dyDescent="0.2">
      <c r="A1434" s="140"/>
      <c r="B1434" s="133"/>
      <c r="C1434" s="133"/>
      <c r="D1434" s="133"/>
      <c r="E1434" s="133"/>
      <c r="F1434" s="133"/>
      <c r="G1434" s="134"/>
      <c r="H1434" s="134"/>
      <c r="I1434" s="134"/>
      <c r="J1434" s="134"/>
      <c r="K1434" s="126"/>
      <c r="L1434" s="126"/>
    </row>
    <row r="1435" spans="1:12" x14ac:dyDescent="0.2">
      <c r="A1435" s="140"/>
      <c r="B1435" s="133"/>
      <c r="C1435" s="133"/>
      <c r="D1435" s="133"/>
      <c r="E1435" s="133"/>
      <c r="F1435" s="133"/>
      <c r="G1435" s="134"/>
      <c r="H1435" s="134"/>
      <c r="I1435" s="134"/>
      <c r="J1435" s="134"/>
      <c r="K1435" s="126"/>
      <c r="L1435" s="126"/>
    </row>
    <row r="1436" spans="1:12" x14ac:dyDescent="0.2">
      <c r="A1436" s="140"/>
      <c r="B1436" s="133"/>
      <c r="C1436" s="133"/>
      <c r="D1436" s="133"/>
      <c r="E1436" s="133"/>
      <c r="F1436" s="133"/>
      <c r="G1436" s="134"/>
      <c r="H1436" s="134"/>
      <c r="I1436" s="134"/>
      <c r="J1436" s="134"/>
      <c r="K1436" s="126"/>
      <c r="L1436" s="126"/>
    </row>
    <row r="1437" spans="1:12" x14ac:dyDescent="0.2">
      <c r="A1437" s="140"/>
      <c r="B1437" s="133"/>
      <c r="C1437" s="133"/>
      <c r="D1437" s="133"/>
      <c r="E1437" s="133"/>
      <c r="F1437" s="133"/>
      <c r="G1437" s="134"/>
      <c r="H1437" s="134"/>
      <c r="I1437" s="134"/>
      <c r="J1437" s="134"/>
      <c r="K1437" s="126"/>
      <c r="L1437" s="126"/>
    </row>
    <row r="1438" spans="1:12" x14ac:dyDescent="0.2">
      <c r="A1438" s="140"/>
      <c r="B1438" s="133"/>
      <c r="C1438" s="133"/>
      <c r="D1438" s="133"/>
      <c r="E1438" s="133"/>
      <c r="F1438" s="133"/>
      <c r="G1438" s="134"/>
      <c r="H1438" s="134"/>
      <c r="I1438" s="134"/>
      <c r="J1438" s="134"/>
      <c r="K1438" s="126"/>
      <c r="L1438" s="126"/>
    </row>
    <row r="1439" spans="1:12" x14ac:dyDescent="0.2">
      <c r="A1439" s="140"/>
      <c r="B1439" s="133"/>
      <c r="C1439" s="133"/>
      <c r="D1439" s="133"/>
      <c r="E1439" s="133"/>
      <c r="F1439" s="133"/>
      <c r="G1439" s="134"/>
      <c r="H1439" s="134"/>
      <c r="I1439" s="134"/>
      <c r="J1439" s="134"/>
      <c r="K1439" s="126"/>
      <c r="L1439" s="126"/>
    </row>
    <row r="1440" spans="1:12" x14ac:dyDescent="0.2">
      <c r="A1440" s="140"/>
      <c r="B1440" s="133"/>
      <c r="C1440" s="133"/>
      <c r="D1440" s="133"/>
      <c r="E1440" s="133"/>
      <c r="F1440" s="133"/>
      <c r="G1440" s="134"/>
      <c r="H1440" s="134"/>
      <c r="I1440" s="134"/>
      <c r="J1440" s="134"/>
      <c r="K1440" s="126"/>
      <c r="L1440" s="126"/>
    </row>
    <row r="1441" spans="1:12" x14ac:dyDescent="0.2">
      <c r="A1441" s="140"/>
      <c r="B1441" s="133"/>
      <c r="C1441" s="133"/>
      <c r="D1441" s="133"/>
      <c r="E1441" s="133"/>
      <c r="F1441" s="133"/>
      <c r="G1441" s="134"/>
      <c r="H1441" s="134"/>
      <c r="I1441" s="134"/>
      <c r="J1441" s="134"/>
      <c r="K1441" s="126"/>
      <c r="L1441" s="126"/>
    </row>
    <row r="1442" spans="1:12" x14ac:dyDescent="0.2">
      <c r="A1442" s="140"/>
      <c r="B1442" s="133"/>
      <c r="C1442" s="133"/>
      <c r="D1442" s="133"/>
      <c r="E1442" s="133"/>
      <c r="F1442" s="133"/>
      <c r="G1442" s="134"/>
      <c r="H1442" s="134"/>
      <c r="I1442" s="134"/>
      <c r="J1442" s="134"/>
      <c r="K1442" s="126"/>
      <c r="L1442" s="126"/>
    </row>
    <row r="1443" spans="1:12" x14ac:dyDescent="0.2">
      <c r="A1443" s="140"/>
      <c r="B1443" s="133"/>
      <c r="C1443" s="133"/>
      <c r="D1443" s="133"/>
      <c r="E1443" s="133"/>
      <c r="F1443" s="133"/>
      <c r="G1443" s="134"/>
      <c r="H1443" s="134"/>
      <c r="I1443" s="134"/>
      <c r="J1443" s="134"/>
      <c r="K1443" s="126"/>
      <c r="L1443" s="126"/>
    </row>
    <row r="1444" spans="1:12" x14ac:dyDescent="0.2">
      <c r="A1444" s="140"/>
      <c r="B1444" s="133"/>
      <c r="C1444" s="133"/>
      <c r="D1444" s="133"/>
      <c r="E1444" s="133"/>
      <c r="F1444" s="133"/>
      <c r="G1444" s="134"/>
      <c r="H1444" s="134"/>
      <c r="I1444" s="134"/>
      <c r="J1444" s="134"/>
      <c r="K1444" s="126"/>
      <c r="L1444" s="126"/>
    </row>
    <row r="1445" spans="1:12" x14ac:dyDescent="0.2">
      <c r="A1445" s="140"/>
      <c r="B1445" s="133"/>
      <c r="C1445" s="133"/>
      <c r="D1445" s="133"/>
      <c r="E1445" s="133"/>
      <c r="F1445" s="133"/>
      <c r="G1445" s="134"/>
      <c r="H1445" s="134"/>
      <c r="I1445" s="134"/>
      <c r="J1445" s="134"/>
      <c r="K1445" s="126"/>
      <c r="L1445" s="126"/>
    </row>
    <row r="1446" spans="1:12" x14ac:dyDescent="0.2">
      <c r="A1446" s="140"/>
      <c r="B1446" s="133"/>
      <c r="C1446" s="133"/>
      <c r="D1446" s="133"/>
      <c r="E1446" s="133"/>
      <c r="F1446" s="133"/>
      <c r="G1446" s="134"/>
      <c r="H1446" s="134"/>
      <c r="I1446" s="134"/>
      <c r="J1446" s="134"/>
      <c r="K1446" s="126"/>
      <c r="L1446" s="126"/>
    </row>
    <row r="1447" spans="1:12" x14ac:dyDescent="0.2">
      <c r="A1447" s="140"/>
      <c r="B1447" s="133"/>
      <c r="C1447" s="133"/>
      <c r="D1447" s="133"/>
      <c r="E1447" s="133"/>
      <c r="F1447" s="133"/>
      <c r="G1447" s="134"/>
      <c r="H1447" s="134"/>
      <c r="I1447" s="134"/>
      <c r="J1447" s="134"/>
      <c r="K1447" s="126"/>
      <c r="L1447" s="126"/>
    </row>
    <row r="1448" spans="1:12" x14ac:dyDescent="0.2">
      <c r="A1448" s="140"/>
      <c r="B1448" s="133"/>
      <c r="C1448" s="133"/>
      <c r="D1448" s="133"/>
      <c r="E1448" s="133"/>
      <c r="F1448" s="133"/>
      <c r="G1448" s="134"/>
      <c r="H1448" s="134"/>
      <c r="I1448" s="134"/>
      <c r="J1448" s="134"/>
      <c r="K1448" s="126"/>
      <c r="L1448" s="126"/>
    </row>
    <row r="1449" spans="1:12" x14ac:dyDescent="0.2">
      <c r="A1449" s="140"/>
      <c r="B1449" s="133"/>
      <c r="C1449" s="133"/>
      <c r="D1449" s="133"/>
      <c r="E1449" s="133"/>
      <c r="F1449" s="133"/>
      <c r="G1449" s="134"/>
      <c r="H1449" s="134"/>
      <c r="I1449" s="134"/>
      <c r="J1449" s="134"/>
      <c r="K1449" s="126"/>
      <c r="L1449" s="126"/>
    </row>
    <row r="1450" spans="1:12" x14ac:dyDescent="0.2">
      <c r="A1450" s="140"/>
      <c r="B1450" s="133"/>
      <c r="C1450" s="133"/>
      <c r="D1450" s="133"/>
      <c r="E1450" s="133"/>
      <c r="F1450" s="133"/>
      <c r="G1450" s="134"/>
      <c r="H1450" s="134"/>
      <c r="I1450" s="134"/>
      <c r="J1450" s="134"/>
      <c r="K1450" s="126"/>
      <c r="L1450" s="126"/>
    </row>
    <row r="1451" spans="1:12" x14ac:dyDescent="0.2">
      <c r="A1451" s="140"/>
      <c r="B1451" s="133"/>
      <c r="C1451" s="133"/>
      <c r="D1451" s="133"/>
      <c r="E1451" s="133"/>
      <c r="F1451" s="133"/>
      <c r="G1451" s="134"/>
      <c r="H1451" s="134"/>
      <c r="I1451" s="134"/>
      <c r="J1451" s="134"/>
      <c r="K1451" s="126"/>
      <c r="L1451" s="126"/>
    </row>
    <row r="1452" spans="1:12" x14ac:dyDescent="0.2">
      <c r="A1452" s="140"/>
      <c r="B1452" s="133"/>
      <c r="C1452" s="133"/>
      <c r="D1452" s="133"/>
      <c r="E1452" s="133"/>
      <c r="F1452" s="133"/>
      <c r="G1452" s="134"/>
      <c r="H1452" s="134"/>
      <c r="I1452" s="134"/>
      <c r="J1452" s="134"/>
      <c r="K1452" s="126"/>
      <c r="L1452" s="126"/>
    </row>
    <row r="1453" spans="1:12" x14ac:dyDescent="0.2">
      <c r="A1453" s="140"/>
      <c r="B1453" s="133"/>
      <c r="C1453" s="133"/>
      <c r="D1453" s="133"/>
      <c r="E1453" s="133"/>
      <c r="F1453" s="133"/>
      <c r="G1453" s="134"/>
      <c r="H1453" s="134"/>
      <c r="I1453" s="134"/>
      <c r="J1453" s="134"/>
      <c r="K1453" s="126"/>
      <c r="L1453" s="126"/>
    </row>
    <row r="1454" spans="1:12" x14ac:dyDescent="0.2">
      <c r="A1454" s="140"/>
      <c r="B1454" s="133"/>
      <c r="C1454" s="133"/>
      <c r="D1454" s="133"/>
      <c r="E1454" s="133"/>
      <c r="F1454" s="133"/>
      <c r="G1454" s="134"/>
      <c r="H1454" s="134"/>
      <c r="I1454" s="134"/>
      <c r="J1454" s="134"/>
      <c r="K1454" s="126"/>
      <c r="L1454" s="126"/>
    </row>
    <row r="1455" spans="1:12" x14ac:dyDescent="0.2">
      <c r="A1455" s="140"/>
      <c r="B1455" s="133"/>
      <c r="C1455" s="133"/>
      <c r="D1455" s="133"/>
      <c r="E1455" s="133"/>
      <c r="F1455" s="133"/>
      <c r="G1455" s="134"/>
      <c r="H1455" s="134"/>
      <c r="I1455" s="134"/>
      <c r="J1455" s="134"/>
      <c r="K1455" s="126"/>
      <c r="L1455" s="180"/>
    </row>
    <row r="1456" spans="1:12" x14ac:dyDescent="0.2">
      <c r="A1456" s="140"/>
      <c r="B1456" s="133"/>
      <c r="C1456" s="133"/>
      <c r="D1456" s="133"/>
      <c r="E1456" s="133"/>
      <c r="F1456" s="133"/>
      <c r="G1456" s="134"/>
      <c r="H1456" s="134"/>
      <c r="I1456" s="134"/>
      <c r="J1456" s="134"/>
      <c r="K1456" s="126"/>
      <c r="L1456" s="126"/>
    </row>
    <row r="1457" spans="1:12" x14ac:dyDescent="0.2">
      <c r="A1457" s="140"/>
      <c r="B1457" s="133"/>
      <c r="C1457" s="133"/>
      <c r="D1457" s="133"/>
      <c r="E1457" s="133"/>
      <c r="F1457" s="133"/>
      <c r="G1457" s="134"/>
      <c r="H1457" s="134"/>
      <c r="I1457" s="134"/>
      <c r="J1457" s="134"/>
      <c r="K1457" s="126"/>
      <c r="L1457" s="126"/>
    </row>
    <row r="1458" spans="1:12" x14ac:dyDescent="0.2">
      <c r="A1458" s="140"/>
      <c r="B1458" s="133"/>
      <c r="C1458" s="133"/>
      <c r="D1458" s="133"/>
      <c r="E1458" s="133"/>
      <c r="F1458" s="133"/>
      <c r="G1458" s="134"/>
      <c r="H1458" s="134"/>
      <c r="I1458" s="134"/>
      <c r="J1458" s="134"/>
      <c r="K1458" s="126"/>
      <c r="L1458" s="126"/>
    </row>
    <row r="1459" spans="1:12" x14ac:dyDescent="0.2">
      <c r="A1459" s="140"/>
      <c r="B1459" s="133"/>
      <c r="C1459" s="133"/>
      <c r="D1459" s="133"/>
      <c r="E1459" s="133"/>
      <c r="F1459" s="133"/>
      <c r="G1459" s="134"/>
      <c r="H1459" s="134"/>
      <c r="I1459" s="134"/>
      <c r="J1459" s="134"/>
      <c r="K1459" s="126"/>
      <c r="L1459" s="126"/>
    </row>
    <row r="1460" spans="1:12" x14ac:dyDescent="0.2">
      <c r="A1460" s="140"/>
      <c r="B1460" s="133"/>
      <c r="C1460" s="133"/>
      <c r="D1460" s="133"/>
      <c r="E1460" s="133"/>
      <c r="F1460" s="133"/>
      <c r="G1460" s="134"/>
      <c r="H1460" s="134"/>
      <c r="I1460" s="134"/>
      <c r="J1460" s="134"/>
      <c r="K1460" s="126"/>
      <c r="L1460" s="126"/>
    </row>
    <row r="1461" spans="1:12" x14ac:dyDescent="0.2">
      <c r="A1461" s="140"/>
      <c r="B1461" s="133"/>
      <c r="C1461" s="133"/>
      <c r="D1461" s="133"/>
      <c r="E1461" s="133"/>
      <c r="F1461" s="133"/>
      <c r="G1461" s="134"/>
      <c r="H1461" s="134"/>
      <c r="I1461" s="134"/>
      <c r="J1461" s="134"/>
      <c r="K1461" s="126"/>
      <c r="L1461" s="126"/>
    </row>
    <row r="1462" spans="1:12" x14ac:dyDescent="0.2">
      <c r="A1462" s="140"/>
      <c r="B1462" s="133"/>
      <c r="C1462" s="133"/>
      <c r="D1462" s="133"/>
      <c r="E1462" s="133"/>
      <c r="F1462" s="133"/>
      <c r="G1462" s="134"/>
      <c r="H1462" s="134"/>
      <c r="I1462" s="134"/>
      <c r="J1462" s="134"/>
      <c r="K1462" s="126"/>
      <c r="L1462" s="126"/>
    </row>
    <row r="1463" spans="1:12" x14ac:dyDescent="0.2">
      <c r="A1463" s="140"/>
      <c r="B1463" s="133"/>
      <c r="C1463" s="133"/>
      <c r="D1463" s="133"/>
      <c r="E1463" s="133"/>
      <c r="F1463" s="133"/>
      <c r="G1463" s="134"/>
      <c r="H1463" s="134"/>
      <c r="I1463" s="134"/>
      <c r="J1463" s="134"/>
      <c r="K1463" s="126"/>
      <c r="L1463" s="126"/>
    </row>
    <row r="1464" spans="1:12" x14ac:dyDescent="0.2">
      <c r="A1464" s="140"/>
      <c r="B1464" s="133"/>
      <c r="C1464" s="133"/>
      <c r="D1464" s="133"/>
      <c r="E1464" s="133"/>
      <c r="F1464" s="133"/>
      <c r="G1464" s="134"/>
      <c r="H1464" s="134"/>
      <c r="I1464" s="134"/>
      <c r="J1464" s="134"/>
      <c r="K1464" s="126"/>
      <c r="L1464" s="126"/>
    </row>
    <row r="1465" spans="1:12" x14ac:dyDescent="0.2">
      <c r="A1465" s="140"/>
      <c r="B1465" s="133"/>
      <c r="C1465" s="133"/>
      <c r="D1465" s="133"/>
      <c r="E1465" s="133"/>
      <c r="F1465" s="133"/>
      <c r="G1465" s="134"/>
      <c r="H1465" s="134"/>
      <c r="I1465" s="134"/>
      <c r="J1465" s="134"/>
      <c r="K1465" s="126"/>
      <c r="L1465" s="126"/>
    </row>
    <row r="1466" spans="1:12" x14ac:dyDescent="0.2">
      <c r="A1466" s="140"/>
      <c r="B1466" s="133"/>
      <c r="C1466" s="133"/>
      <c r="D1466" s="133"/>
      <c r="E1466" s="133"/>
      <c r="F1466" s="133"/>
      <c r="G1466" s="134"/>
      <c r="H1466" s="134"/>
      <c r="I1466" s="134"/>
      <c r="J1466" s="134"/>
      <c r="K1466" s="126"/>
      <c r="L1466" s="126"/>
    </row>
    <row r="1467" spans="1:12" x14ac:dyDescent="0.2">
      <c r="A1467" s="140"/>
      <c r="B1467" s="133"/>
      <c r="C1467" s="133"/>
      <c r="D1467" s="133"/>
      <c r="E1467" s="133"/>
      <c r="F1467" s="133"/>
      <c r="G1467" s="134"/>
      <c r="H1467" s="134"/>
      <c r="I1467" s="134"/>
      <c r="J1467" s="134"/>
      <c r="K1467" s="126"/>
      <c r="L1467" s="126"/>
    </row>
    <row r="1468" spans="1:12" x14ac:dyDescent="0.2">
      <c r="A1468" s="140"/>
      <c r="B1468" s="133"/>
      <c r="C1468" s="133"/>
      <c r="D1468" s="133"/>
      <c r="E1468" s="133"/>
      <c r="F1468" s="133"/>
      <c r="G1468" s="134"/>
      <c r="H1468" s="134"/>
      <c r="I1468" s="134"/>
      <c r="J1468" s="134"/>
      <c r="K1468" s="126"/>
      <c r="L1468" s="126"/>
    </row>
    <row r="1469" spans="1:12" x14ac:dyDescent="0.2">
      <c r="A1469" s="140"/>
      <c r="B1469" s="133"/>
      <c r="C1469" s="133"/>
      <c r="D1469" s="133"/>
      <c r="E1469" s="133"/>
      <c r="F1469" s="133"/>
      <c r="G1469" s="134"/>
      <c r="H1469" s="134"/>
      <c r="I1469" s="134"/>
      <c r="J1469" s="134"/>
      <c r="K1469" s="126"/>
      <c r="L1469" s="126"/>
    </row>
    <row r="1470" spans="1:12" x14ac:dyDescent="0.2">
      <c r="A1470" s="140"/>
      <c r="B1470" s="133"/>
      <c r="C1470" s="133"/>
      <c r="D1470" s="133"/>
      <c r="E1470" s="133"/>
      <c r="F1470" s="133"/>
      <c r="G1470" s="134"/>
      <c r="H1470" s="134"/>
      <c r="I1470" s="134"/>
      <c r="J1470" s="134"/>
      <c r="K1470" s="126"/>
      <c r="L1470" s="126"/>
    </row>
    <row r="1471" spans="1:12" x14ac:dyDescent="0.2">
      <c r="A1471" s="140"/>
      <c r="B1471" s="133"/>
      <c r="C1471" s="133"/>
      <c r="D1471" s="133"/>
      <c r="E1471" s="133"/>
      <c r="F1471" s="133"/>
      <c r="G1471" s="134"/>
      <c r="H1471" s="134"/>
      <c r="I1471" s="134"/>
      <c r="J1471" s="134"/>
      <c r="K1471" s="126"/>
      <c r="L1471" s="126"/>
    </row>
    <row r="1472" spans="1:12" x14ac:dyDescent="0.2">
      <c r="A1472" s="140"/>
      <c r="B1472" s="133"/>
      <c r="C1472" s="133"/>
      <c r="D1472" s="133"/>
      <c r="E1472" s="133"/>
      <c r="F1472" s="133"/>
      <c r="G1472" s="134"/>
      <c r="H1472" s="134"/>
      <c r="I1472" s="134"/>
      <c r="J1472" s="134"/>
      <c r="K1472" s="126"/>
      <c r="L1472" s="126"/>
    </row>
    <row r="1473" spans="1:12" x14ac:dyDescent="0.2">
      <c r="A1473" s="140"/>
      <c r="B1473" s="133"/>
      <c r="C1473" s="133"/>
      <c r="D1473" s="133"/>
      <c r="E1473" s="133"/>
      <c r="F1473" s="133"/>
      <c r="G1473" s="134"/>
      <c r="H1473" s="134"/>
      <c r="I1473" s="134"/>
      <c r="J1473" s="134"/>
      <c r="K1473" s="126"/>
      <c r="L1473" s="126"/>
    </row>
    <row r="1474" spans="1:12" x14ac:dyDescent="0.2">
      <c r="A1474" s="140"/>
      <c r="B1474" s="133"/>
      <c r="C1474" s="133"/>
      <c r="D1474" s="133"/>
      <c r="E1474" s="133"/>
      <c r="F1474" s="133"/>
      <c r="G1474" s="134"/>
      <c r="H1474" s="134"/>
      <c r="I1474" s="134"/>
      <c r="J1474" s="134"/>
      <c r="K1474" s="126"/>
      <c r="L1474" s="126"/>
    </row>
    <row r="1475" spans="1:12" x14ac:dyDescent="0.2">
      <c r="A1475" s="140"/>
      <c r="B1475" s="133"/>
      <c r="C1475" s="133"/>
      <c r="D1475" s="133"/>
      <c r="E1475" s="133"/>
      <c r="F1475" s="133"/>
      <c r="G1475" s="134"/>
      <c r="H1475" s="134"/>
      <c r="I1475" s="134"/>
      <c r="J1475" s="134"/>
      <c r="K1475" s="126"/>
      <c r="L1475" s="126"/>
    </row>
    <row r="1476" spans="1:12" x14ac:dyDescent="0.2">
      <c r="A1476" s="140"/>
      <c r="B1476" s="133"/>
      <c r="C1476" s="133"/>
      <c r="D1476" s="133"/>
      <c r="E1476" s="133"/>
      <c r="F1476" s="133"/>
      <c r="G1476" s="134"/>
      <c r="H1476" s="134"/>
      <c r="I1476" s="134"/>
      <c r="J1476" s="134"/>
      <c r="K1476" s="126"/>
      <c r="L1476" s="126"/>
    </row>
    <row r="1477" spans="1:12" x14ac:dyDescent="0.2">
      <c r="A1477" s="140"/>
      <c r="B1477" s="133"/>
      <c r="C1477" s="133"/>
      <c r="D1477" s="133"/>
      <c r="E1477" s="133"/>
      <c r="F1477" s="133"/>
      <c r="G1477" s="134"/>
      <c r="H1477" s="134"/>
      <c r="I1477" s="134"/>
      <c r="J1477" s="134"/>
      <c r="K1477" s="126"/>
      <c r="L1477" s="126"/>
    </row>
    <row r="1478" spans="1:12" x14ac:dyDescent="0.2">
      <c r="A1478" s="140"/>
      <c r="B1478" s="133"/>
      <c r="C1478" s="133"/>
      <c r="D1478" s="133"/>
      <c r="E1478" s="133"/>
      <c r="F1478" s="133"/>
      <c r="G1478" s="134"/>
      <c r="H1478" s="134"/>
      <c r="I1478" s="134"/>
      <c r="J1478" s="134"/>
      <c r="K1478" s="126"/>
      <c r="L1478" s="126"/>
    </row>
    <row r="1479" spans="1:12" x14ac:dyDescent="0.2">
      <c r="A1479" s="140"/>
      <c r="B1479" s="133"/>
      <c r="C1479" s="133"/>
      <c r="D1479" s="133"/>
      <c r="E1479" s="133"/>
      <c r="F1479" s="133"/>
      <c r="G1479" s="134"/>
      <c r="H1479" s="134"/>
      <c r="I1479" s="134"/>
      <c r="J1479" s="134"/>
      <c r="K1479" s="126"/>
      <c r="L1479" s="126"/>
    </row>
    <row r="1480" spans="1:12" x14ac:dyDescent="0.2">
      <c r="A1480" s="140"/>
      <c r="B1480" s="133"/>
      <c r="C1480" s="133"/>
      <c r="D1480" s="133"/>
      <c r="E1480" s="133"/>
      <c r="F1480" s="133"/>
      <c r="G1480" s="134"/>
      <c r="H1480" s="134"/>
      <c r="I1480" s="134"/>
      <c r="J1480" s="134"/>
      <c r="K1480" s="126"/>
      <c r="L1480" s="126"/>
    </row>
    <row r="1481" spans="1:12" x14ac:dyDescent="0.2">
      <c r="A1481" s="140"/>
      <c r="B1481" s="133"/>
      <c r="C1481" s="133"/>
      <c r="D1481" s="133"/>
      <c r="E1481" s="133"/>
      <c r="F1481" s="133"/>
      <c r="G1481" s="134"/>
      <c r="H1481" s="134"/>
      <c r="I1481" s="134"/>
      <c r="J1481" s="134"/>
      <c r="K1481" s="126"/>
      <c r="L1481" s="126"/>
    </row>
    <row r="1482" spans="1:12" x14ac:dyDescent="0.2">
      <c r="A1482" s="140"/>
      <c r="B1482" s="133"/>
      <c r="C1482" s="133"/>
      <c r="D1482" s="133"/>
      <c r="E1482" s="133"/>
      <c r="F1482" s="133"/>
      <c r="G1482" s="134"/>
      <c r="H1482" s="134"/>
      <c r="I1482" s="134"/>
      <c r="J1482" s="134"/>
      <c r="K1482" s="126"/>
      <c r="L1482" s="126"/>
    </row>
    <row r="1483" spans="1:12" x14ac:dyDescent="0.2">
      <c r="A1483" s="140"/>
      <c r="B1483" s="133"/>
      <c r="C1483" s="133"/>
      <c r="D1483" s="133"/>
      <c r="E1483" s="133"/>
      <c r="F1483" s="133"/>
      <c r="G1483" s="134"/>
      <c r="H1483" s="134"/>
      <c r="I1483" s="134"/>
      <c r="J1483" s="134"/>
      <c r="K1483" s="126"/>
      <c r="L1483" s="126"/>
    </row>
    <row r="1484" spans="1:12" x14ac:dyDescent="0.2">
      <c r="A1484" s="140"/>
      <c r="B1484" s="133"/>
      <c r="C1484" s="133"/>
      <c r="D1484" s="133"/>
      <c r="E1484" s="133"/>
      <c r="F1484" s="133"/>
      <c r="G1484" s="134"/>
      <c r="H1484" s="134"/>
      <c r="I1484" s="134"/>
      <c r="J1484" s="134"/>
      <c r="K1484" s="126"/>
      <c r="L1484" s="126"/>
    </row>
    <row r="1485" spans="1:12" x14ac:dyDescent="0.2">
      <c r="A1485" s="140"/>
      <c r="B1485" s="133"/>
      <c r="C1485" s="133"/>
      <c r="D1485" s="133"/>
      <c r="E1485" s="133"/>
      <c r="F1485" s="133"/>
      <c r="G1485" s="134"/>
      <c r="H1485" s="134"/>
      <c r="I1485" s="134"/>
      <c r="J1485" s="134"/>
      <c r="K1485" s="126"/>
      <c r="L1485" s="126"/>
    </row>
    <row r="1486" spans="1:12" x14ac:dyDescent="0.2">
      <c r="A1486" s="140"/>
      <c r="B1486" s="133"/>
      <c r="C1486" s="133"/>
      <c r="D1486" s="133"/>
      <c r="E1486" s="133"/>
      <c r="F1486" s="133"/>
      <c r="G1486" s="134"/>
      <c r="H1486" s="134"/>
      <c r="I1486" s="134"/>
      <c r="J1486" s="134"/>
      <c r="K1486" s="126"/>
      <c r="L1486" s="126"/>
    </row>
    <row r="1487" spans="1:12" x14ac:dyDescent="0.2">
      <c r="A1487" s="140"/>
      <c r="B1487" s="133"/>
      <c r="C1487" s="133"/>
      <c r="D1487" s="133"/>
      <c r="E1487" s="133"/>
      <c r="F1487" s="133"/>
      <c r="G1487" s="134"/>
      <c r="H1487" s="134"/>
      <c r="I1487" s="134"/>
      <c r="J1487" s="134"/>
      <c r="K1487" s="126"/>
      <c r="L1487" s="126"/>
    </row>
    <row r="1488" spans="1:12" x14ac:dyDescent="0.2">
      <c r="A1488" s="140"/>
      <c r="B1488" s="133"/>
      <c r="C1488" s="133"/>
      <c r="D1488" s="133"/>
      <c r="E1488" s="133"/>
      <c r="F1488" s="133"/>
      <c r="G1488" s="134"/>
      <c r="H1488" s="134"/>
      <c r="I1488" s="134"/>
      <c r="J1488" s="134"/>
      <c r="K1488" s="126"/>
      <c r="L1488" s="126"/>
    </row>
    <row r="1489" spans="1:12" x14ac:dyDescent="0.2">
      <c r="A1489" s="140"/>
      <c r="B1489" s="133"/>
      <c r="C1489" s="133"/>
      <c r="D1489" s="133"/>
      <c r="E1489" s="133"/>
      <c r="F1489" s="133"/>
      <c r="G1489" s="134"/>
      <c r="H1489" s="134"/>
      <c r="I1489" s="134"/>
      <c r="J1489" s="134"/>
      <c r="K1489" s="126"/>
      <c r="L1489" s="126"/>
    </row>
    <row r="1490" spans="1:12" x14ac:dyDescent="0.2">
      <c r="A1490" s="140"/>
      <c r="B1490" s="133"/>
      <c r="C1490" s="133"/>
      <c r="D1490" s="133"/>
      <c r="E1490" s="133"/>
      <c r="F1490" s="133"/>
      <c r="G1490" s="134"/>
      <c r="H1490" s="134"/>
      <c r="I1490" s="134"/>
      <c r="J1490" s="134"/>
      <c r="K1490" s="126"/>
      <c r="L1490" s="126"/>
    </row>
    <row r="1491" spans="1:12" x14ac:dyDescent="0.2">
      <c r="A1491" s="140"/>
      <c r="B1491" s="133"/>
      <c r="C1491" s="133"/>
      <c r="D1491" s="133"/>
      <c r="E1491" s="133"/>
      <c r="F1491" s="133"/>
      <c r="G1491" s="134"/>
      <c r="H1491" s="134"/>
      <c r="I1491" s="134"/>
      <c r="J1491" s="134"/>
      <c r="K1491" s="126"/>
      <c r="L1491" s="126"/>
    </row>
    <row r="1492" spans="1:12" x14ac:dyDescent="0.2">
      <c r="A1492" s="140"/>
      <c r="B1492" s="133"/>
      <c r="C1492" s="133"/>
      <c r="D1492" s="133"/>
      <c r="E1492" s="133"/>
      <c r="F1492" s="133"/>
      <c r="G1492" s="134"/>
      <c r="H1492" s="134"/>
      <c r="I1492" s="134"/>
      <c r="J1492" s="134"/>
      <c r="K1492" s="126"/>
      <c r="L1492" s="126"/>
    </row>
    <row r="1493" spans="1:12" x14ac:dyDescent="0.2">
      <c r="A1493" s="140"/>
      <c r="B1493" s="133"/>
      <c r="C1493" s="133"/>
      <c r="D1493" s="133"/>
      <c r="E1493" s="133"/>
      <c r="F1493" s="133"/>
      <c r="G1493" s="134"/>
      <c r="H1493" s="134"/>
      <c r="I1493" s="134"/>
      <c r="J1493" s="134"/>
      <c r="K1493" s="126"/>
      <c r="L1493" s="126"/>
    </row>
    <row r="1494" spans="1:12" x14ac:dyDescent="0.2">
      <c r="A1494" s="140"/>
      <c r="B1494" s="133"/>
      <c r="C1494" s="133"/>
      <c r="D1494" s="133"/>
      <c r="E1494" s="133"/>
      <c r="F1494" s="133"/>
      <c r="G1494" s="134"/>
      <c r="H1494" s="134"/>
      <c r="I1494" s="134"/>
      <c r="J1494" s="134"/>
      <c r="K1494" s="126"/>
      <c r="L1494" s="126"/>
    </row>
    <row r="1495" spans="1:12" x14ac:dyDescent="0.2">
      <c r="A1495" s="140"/>
      <c r="B1495" s="133"/>
      <c r="C1495" s="133"/>
      <c r="D1495" s="133"/>
      <c r="E1495" s="133"/>
      <c r="F1495" s="133"/>
      <c r="G1495" s="134"/>
      <c r="H1495" s="134"/>
      <c r="I1495" s="134"/>
      <c r="J1495" s="134"/>
      <c r="K1495" s="126"/>
      <c r="L1495" s="126"/>
    </row>
    <row r="1496" spans="1:12" x14ac:dyDescent="0.2">
      <c r="A1496" s="140"/>
      <c r="B1496" s="133"/>
      <c r="C1496" s="133"/>
      <c r="D1496" s="133"/>
      <c r="E1496" s="133"/>
      <c r="F1496" s="133"/>
      <c r="G1496" s="134"/>
      <c r="H1496" s="134"/>
      <c r="I1496" s="134"/>
      <c r="J1496" s="134"/>
      <c r="K1496" s="126"/>
      <c r="L1496" s="126"/>
    </row>
    <row r="1497" spans="1:12" x14ac:dyDescent="0.2">
      <c r="A1497" s="140"/>
      <c r="B1497" s="133"/>
      <c r="C1497" s="133"/>
      <c r="D1497" s="133"/>
      <c r="E1497" s="133"/>
      <c r="F1497" s="133"/>
      <c r="G1497" s="134"/>
      <c r="H1497" s="134"/>
      <c r="I1497" s="134"/>
      <c r="J1497" s="134"/>
      <c r="K1497" s="126"/>
      <c r="L1497" s="126"/>
    </row>
    <row r="1498" spans="1:12" x14ac:dyDescent="0.2">
      <c r="A1498" s="140"/>
      <c r="B1498" s="133"/>
      <c r="C1498" s="133"/>
      <c r="D1498" s="133"/>
      <c r="E1498" s="133"/>
      <c r="F1498" s="133"/>
      <c r="G1498" s="134"/>
      <c r="H1498" s="134"/>
      <c r="I1498" s="134"/>
      <c r="J1498" s="134"/>
      <c r="K1498" s="126"/>
      <c r="L1498" s="126"/>
    </row>
    <row r="1499" spans="1:12" x14ac:dyDescent="0.2">
      <c r="A1499" s="140"/>
      <c r="B1499" s="133"/>
      <c r="C1499" s="133"/>
      <c r="D1499" s="133"/>
      <c r="E1499" s="133"/>
      <c r="F1499" s="133"/>
      <c r="G1499" s="134"/>
      <c r="H1499" s="134"/>
      <c r="I1499" s="134"/>
      <c r="J1499" s="134"/>
      <c r="K1499" s="126"/>
      <c r="L1499" s="126"/>
    </row>
    <row r="1500" spans="1:12" x14ac:dyDescent="0.2">
      <c r="A1500" s="140"/>
      <c r="B1500" s="133"/>
      <c r="C1500" s="133"/>
      <c r="D1500" s="133"/>
      <c r="E1500" s="133"/>
      <c r="F1500" s="133"/>
      <c r="G1500" s="134"/>
      <c r="H1500" s="134"/>
      <c r="I1500" s="134"/>
      <c r="J1500" s="134"/>
      <c r="K1500" s="126"/>
      <c r="L1500" s="126"/>
    </row>
    <row r="1501" spans="1:12" x14ac:dyDescent="0.2">
      <c r="A1501" s="140"/>
      <c r="B1501" s="133"/>
      <c r="C1501" s="133"/>
      <c r="D1501" s="133"/>
      <c r="E1501" s="133"/>
      <c r="F1501" s="133"/>
      <c r="G1501" s="134"/>
      <c r="H1501" s="134"/>
      <c r="I1501" s="134"/>
      <c r="J1501" s="134"/>
      <c r="K1501" s="126"/>
      <c r="L1501" s="126"/>
    </row>
    <row r="1502" spans="1:12" x14ac:dyDescent="0.2">
      <c r="A1502" s="140"/>
      <c r="B1502" s="133"/>
      <c r="C1502" s="133"/>
      <c r="D1502" s="133"/>
      <c r="E1502" s="133"/>
      <c r="F1502" s="133"/>
      <c r="G1502" s="134"/>
      <c r="H1502" s="134"/>
      <c r="I1502" s="134"/>
      <c r="J1502" s="134"/>
      <c r="K1502" s="126"/>
      <c r="L1502" s="126"/>
    </row>
    <row r="1503" spans="1:12" x14ac:dyDescent="0.2">
      <c r="A1503" s="140"/>
      <c r="B1503" s="133"/>
      <c r="C1503" s="133"/>
      <c r="D1503" s="133"/>
      <c r="E1503" s="133"/>
      <c r="F1503" s="133"/>
      <c r="G1503" s="134"/>
      <c r="H1503" s="134"/>
      <c r="I1503" s="134"/>
      <c r="J1503" s="134"/>
      <c r="K1503" s="126"/>
      <c r="L1503" s="126"/>
    </row>
    <row r="1504" spans="1:12" x14ac:dyDescent="0.2">
      <c r="A1504" s="140"/>
      <c r="B1504" s="133"/>
      <c r="C1504" s="133"/>
      <c r="D1504" s="133"/>
      <c r="E1504" s="133"/>
      <c r="F1504" s="133"/>
      <c r="G1504" s="134"/>
      <c r="H1504" s="134"/>
      <c r="I1504" s="134"/>
      <c r="J1504" s="134"/>
      <c r="K1504" s="126"/>
      <c r="L1504" s="126"/>
    </row>
    <row r="1505" spans="1:12" x14ac:dyDescent="0.2">
      <c r="A1505" s="140"/>
      <c r="B1505" s="133"/>
      <c r="C1505" s="133"/>
      <c r="D1505" s="133"/>
      <c r="E1505" s="133"/>
      <c r="F1505" s="133"/>
      <c r="G1505" s="134"/>
      <c r="H1505" s="134"/>
      <c r="I1505" s="134"/>
      <c r="J1505" s="134"/>
      <c r="K1505" s="126"/>
      <c r="L1505" s="126"/>
    </row>
    <row r="1506" spans="1:12" x14ac:dyDescent="0.2">
      <c r="A1506" s="140"/>
      <c r="B1506" s="133"/>
      <c r="C1506" s="133"/>
      <c r="D1506" s="133"/>
      <c r="E1506" s="133"/>
      <c r="F1506" s="133"/>
      <c r="G1506" s="134"/>
      <c r="H1506" s="134"/>
      <c r="I1506" s="134"/>
      <c r="J1506" s="134"/>
      <c r="K1506" s="126"/>
      <c r="L1506" s="126"/>
    </row>
    <row r="1507" spans="1:12" x14ac:dyDescent="0.2">
      <c r="A1507" s="140"/>
      <c r="B1507" s="133"/>
      <c r="C1507" s="133"/>
      <c r="D1507" s="133"/>
      <c r="E1507" s="133"/>
      <c r="F1507" s="133"/>
      <c r="G1507" s="134"/>
      <c r="H1507" s="134"/>
      <c r="I1507" s="134"/>
      <c r="J1507" s="134"/>
      <c r="K1507" s="126"/>
      <c r="L1507" s="126"/>
    </row>
    <row r="1508" spans="1:12" x14ac:dyDescent="0.2">
      <c r="A1508" s="140"/>
      <c r="B1508" s="133"/>
      <c r="C1508" s="133"/>
      <c r="D1508" s="133"/>
      <c r="E1508" s="133"/>
      <c r="F1508" s="133"/>
      <c r="G1508" s="134"/>
      <c r="H1508" s="134"/>
      <c r="I1508" s="134"/>
      <c r="J1508" s="134"/>
      <c r="K1508" s="126"/>
      <c r="L1508" s="126"/>
    </row>
    <row r="1509" spans="1:12" x14ac:dyDescent="0.2">
      <c r="A1509" s="140"/>
      <c r="B1509" s="133"/>
      <c r="C1509" s="133"/>
      <c r="D1509" s="133"/>
      <c r="E1509" s="133"/>
      <c r="F1509" s="133"/>
      <c r="G1509" s="134"/>
      <c r="H1509" s="134"/>
      <c r="I1509" s="134"/>
      <c r="J1509" s="134"/>
      <c r="K1509" s="126"/>
      <c r="L1509" s="126"/>
    </row>
    <row r="1510" spans="1:12" x14ac:dyDescent="0.2">
      <c r="A1510" s="140"/>
      <c r="B1510" s="133"/>
      <c r="C1510" s="133"/>
      <c r="D1510" s="133"/>
      <c r="E1510" s="133"/>
      <c r="F1510" s="133"/>
      <c r="G1510" s="134"/>
      <c r="H1510" s="134"/>
      <c r="I1510" s="134"/>
      <c r="J1510" s="134"/>
      <c r="K1510" s="126"/>
      <c r="L1510" s="126"/>
    </row>
    <row r="1511" spans="1:12" x14ac:dyDescent="0.2">
      <c r="A1511" s="140"/>
      <c r="B1511" s="133"/>
      <c r="C1511" s="133"/>
      <c r="D1511" s="133"/>
      <c r="E1511" s="133"/>
      <c r="F1511" s="133"/>
      <c r="G1511" s="134"/>
      <c r="H1511" s="134"/>
      <c r="I1511" s="134"/>
      <c r="J1511" s="134"/>
      <c r="K1511" s="126"/>
      <c r="L1511" s="126"/>
    </row>
    <row r="1512" spans="1:12" x14ac:dyDescent="0.2">
      <c r="A1512" s="140"/>
      <c r="B1512" s="133"/>
      <c r="C1512" s="133"/>
      <c r="D1512" s="133"/>
      <c r="E1512" s="133"/>
      <c r="F1512" s="133"/>
      <c r="G1512" s="134"/>
      <c r="H1512" s="134"/>
      <c r="I1512" s="134"/>
      <c r="J1512" s="134"/>
      <c r="K1512" s="126"/>
      <c r="L1512" s="126"/>
    </row>
    <row r="1513" spans="1:12" x14ac:dyDescent="0.2">
      <c r="A1513" s="140"/>
      <c r="B1513" s="133"/>
      <c r="C1513" s="133"/>
      <c r="D1513" s="133"/>
      <c r="E1513" s="133"/>
      <c r="F1513" s="133"/>
      <c r="G1513" s="134"/>
      <c r="H1513" s="134"/>
      <c r="I1513" s="134"/>
      <c r="J1513" s="134"/>
      <c r="K1513" s="126"/>
      <c r="L1513" s="126"/>
    </row>
    <row r="1514" spans="1:12" x14ac:dyDescent="0.2">
      <c r="A1514" s="140"/>
      <c r="B1514" s="133"/>
      <c r="C1514" s="133"/>
      <c r="D1514" s="133"/>
      <c r="E1514" s="133"/>
      <c r="F1514" s="133"/>
      <c r="G1514" s="134"/>
      <c r="H1514" s="134"/>
      <c r="I1514" s="134"/>
      <c r="J1514" s="134"/>
      <c r="K1514" s="126"/>
      <c r="L1514" s="126"/>
    </row>
    <row r="1515" spans="1:12" x14ac:dyDescent="0.2">
      <c r="A1515" s="140"/>
      <c r="B1515" s="133"/>
      <c r="C1515" s="133"/>
      <c r="D1515" s="133"/>
      <c r="E1515" s="133"/>
      <c r="F1515" s="133"/>
      <c r="G1515" s="134"/>
      <c r="H1515" s="134"/>
      <c r="I1515" s="134"/>
      <c r="J1515" s="134"/>
      <c r="K1515" s="126"/>
      <c r="L1515" s="126"/>
    </row>
    <row r="1516" spans="1:12" x14ac:dyDescent="0.2">
      <c r="A1516" s="140"/>
      <c r="B1516" s="133"/>
      <c r="C1516" s="133"/>
      <c r="D1516" s="133"/>
      <c r="E1516" s="133"/>
      <c r="F1516" s="133"/>
      <c r="G1516" s="134"/>
      <c r="H1516" s="134"/>
      <c r="I1516" s="134"/>
      <c r="J1516" s="134"/>
      <c r="K1516" s="126"/>
      <c r="L1516" s="126"/>
    </row>
    <row r="1517" spans="1:12" x14ac:dyDescent="0.2">
      <c r="A1517" s="140"/>
      <c r="B1517" s="133"/>
      <c r="C1517" s="133"/>
      <c r="D1517" s="133"/>
      <c r="E1517" s="133"/>
      <c r="F1517" s="133"/>
      <c r="G1517" s="134"/>
      <c r="H1517" s="134"/>
      <c r="I1517" s="134"/>
      <c r="J1517" s="134"/>
      <c r="K1517" s="126"/>
      <c r="L1517" s="126"/>
    </row>
    <row r="1518" spans="1:12" x14ac:dyDescent="0.2">
      <c r="A1518" s="140"/>
      <c r="B1518" s="133"/>
      <c r="C1518" s="133"/>
      <c r="D1518" s="133"/>
      <c r="E1518" s="133"/>
      <c r="F1518" s="133"/>
      <c r="G1518" s="134"/>
      <c r="H1518" s="134"/>
      <c r="I1518" s="134"/>
      <c r="J1518" s="134"/>
      <c r="K1518" s="126"/>
      <c r="L1518" s="126"/>
    </row>
    <row r="1519" spans="1:12" x14ac:dyDescent="0.2">
      <c r="A1519" s="140"/>
      <c r="B1519" s="133"/>
      <c r="C1519" s="133"/>
      <c r="D1519" s="133"/>
      <c r="E1519" s="133"/>
      <c r="F1519" s="133"/>
      <c r="G1519" s="134"/>
      <c r="H1519" s="134"/>
      <c r="I1519" s="134"/>
      <c r="J1519" s="134"/>
      <c r="K1519" s="126"/>
      <c r="L1519" s="126"/>
    </row>
    <row r="1520" spans="1:12" x14ac:dyDescent="0.2">
      <c r="A1520" s="140"/>
      <c r="B1520" s="133"/>
      <c r="C1520" s="133"/>
      <c r="D1520" s="133"/>
      <c r="E1520" s="133"/>
      <c r="F1520" s="133"/>
      <c r="G1520" s="134"/>
      <c r="H1520" s="134"/>
      <c r="I1520" s="134"/>
      <c r="J1520" s="134"/>
      <c r="K1520" s="126"/>
      <c r="L1520" s="126"/>
    </row>
    <row r="1521" spans="1:12" x14ac:dyDescent="0.2">
      <c r="A1521" s="140"/>
      <c r="B1521" s="133"/>
      <c r="C1521" s="133"/>
      <c r="D1521" s="133"/>
      <c r="E1521" s="133"/>
      <c r="F1521" s="133"/>
      <c r="G1521" s="134"/>
      <c r="H1521" s="134"/>
      <c r="I1521" s="134"/>
      <c r="J1521" s="134"/>
      <c r="K1521" s="126"/>
      <c r="L1521" s="126"/>
    </row>
    <row r="1522" spans="1:12" x14ac:dyDescent="0.2">
      <c r="A1522" s="140"/>
      <c r="B1522" s="133"/>
      <c r="C1522" s="133"/>
      <c r="D1522" s="133"/>
      <c r="E1522" s="133"/>
      <c r="F1522" s="133"/>
      <c r="G1522" s="134"/>
      <c r="H1522" s="134"/>
      <c r="I1522" s="134"/>
      <c r="J1522" s="134"/>
      <c r="K1522" s="126"/>
      <c r="L1522" s="126"/>
    </row>
    <row r="1523" spans="1:12" x14ac:dyDescent="0.2">
      <c r="A1523" s="140"/>
      <c r="B1523" s="133"/>
      <c r="C1523" s="133"/>
      <c r="D1523" s="133"/>
      <c r="E1523" s="133"/>
      <c r="F1523" s="133"/>
      <c r="G1523" s="134"/>
      <c r="H1523" s="134"/>
      <c r="I1523" s="134"/>
      <c r="J1523" s="134"/>
      <c r="K1523" s="126"/>
      <c r="L1523" s="126"/>
    </row>
    <row r="1524" spans="1:12" x14ac:dyDescent="0.2">
      <c r="A1524" s="140"/>
      <c r="B1524" s="133"/>
      <c r="C1524" s="133"/>
      <c r="D1524" s="133"/>
      <c r="E1524" s="133"/>
      <c r="F1524" s="133"/>
      <c r="G1524" s="134"/>
      <c r="H1524" s="134"/>
      <c r="I1524" s="134"/>
      <c r="J1524" s="134"/>
      <c r="K1524" s="126"/>
      <c r="L1524" s="126"/>
    </row>
    <row r="1525" spans="1:12" x14ac:dyDescent="0.2">
      <c r="A1525" s="140"/>
      <c r="B1525" s="133"/>
      <c r="C1525" s="133"/>
      <c r="D1525" s="133"/>
      <c r="E1525" s="133"/>
      <c r="F1525" s="133"/>
      <c r="G1525" s="134"/>
      <c r="H1525" s="134"/>
      <c r="I1525" s="134"/>
      <c r="J1525" s="134"/>
      <c r="K1525" s="126"/>
      <c r="L1525" s="126"/>
    </row>
    <row r="1526" spans="1:12" x14ac:dyDescent="0.2">
      <c r="A1526" s="140"/>
      <c r="B1526" s="133"/>
      <c r="C1526" s="133"/>
      <c r="D1526" s="133"/>
      <c r="E1526" s="133"/>
      <c r="F1526" s="133"/>
      <c r="G1526" s="134"/>
      <c r="H1526" s="134"/>
      <c r="I1526" s="134"/>
      <c r="J1526" s="134"/>
      <c r="K1526" s="126"/>
      <c r="L1526" s="126"/>
    </row>
    <row r="1527" spans="1:12" x14ac:dyDescent="0.2">
      <c r="A1527" s="140"/>
      <c r="B1527" s="133"/>
      <c r="C1527" s="133"/>
      <c r="D1527" s="133"/>
      <c r="E1527" s="133"/>
      <c r="F1527" s="133"/>
      <c r="G1527" s="134"/>
      <c r="H1527" s="134"/>
      <c r="I1527" s="134"/>
      <c r="J1527" s="134"/>
      <c r="K1527" s="126"/>
      <c r="L1527" s="126"/>
    </row>
    <row r="1528" spans="1:12" x14ac:dyDescent="0.2">
      <c r="A1528" s="140"/>
      <c r="B1528" s="133"/>
      <c r="C1528" s="133"/>
      <c r="D1528" s="133"/>
      <c r="E1528" s="133"/>
      <c r="F1528" s="133"/>
      <c r="G1528" s="134"/>
      <c r="H1528" s="134"/>
      <c r="I1528" s="134"/>
      <c r="J1528" s="134"/>
      <c r="K1528" s="126"/>
      <c r="L1528" s="126"/>
    </row>
    <row r="1529" spans="1:12" x14ac:dyDescent="0.2">
      <c r="A1529" s="140"/>
      <c r="B1529" s="133"/>
      <c r="C1529" s="133"/>
      <c r="D1529" s="133"/>
      <c r="E1529" s="133"/>
      <c r="F1529" s="133"/>
      <c r="G1529" s="134"/>
      <c r="H1529" s="134"/>
      <c r="I1529" s="134"/>
      <c r="J1529" s="134"/>
      <c r="K1529" s="126"/>
      <c r="L1529" s="126"/>
    </row>
    <row r="1530" spans="1:12" x14ac:dyDescent="0.2">
      <c r="A1530" s="140"/>
      <c r="B1530" s="133"/>
      <c r="C1530" s="133"/>
      <c r="D1530" s="133"/>
      <c r="E1530" s="133"/>
      <c r="F1530" s="133"/>
      <c r="G1530" s="134"/>
      <c r="H1530" s="134"/>
      <c r="I1530" s="134"/>
      <c r="J1530" s="134"/>
      <c r="K1530" s="126"/>
      <c r="L1530" s="126"/>
    </row>
    <row r="1531" spans="1:12" x14ac:dyDescent="0.2">
      <c r="A1531" s="140"/>
      <c r="B1531" s="133"/>
      <c r="C1531" s="133"/>
      <c r="D1531" s="133"/>
      <c r="E1531" s="133"/>
      <c r="F1531" s="133"/>
      <c r="G1531" s="134"/>
      <c r="H1531" s="134"/>
      <c r="I1531" s="134"/>
      <c r="J1531" s="134"/>
      <c r="K1531" s="126"/>
      <c r="L1531" s="126"/>
    </row>
    <row r="1532" spans="1:12" x14ac:dyDescent="0.2">
      <c r="A1532" s="140"/>
      <c r="B1532" s="133"/>
      <c r="C1532" s="133"/>
      <c r="D1532" s="133"/>
      <c r="E1532" s="133"/>
      <c r="F1532" s="133"/>
      <c r="G1532" s="134"/>
      <c r="H1532" s="134"/>
      <c r="I1532" s="134"/>
      <c r="J1532" s="134"/>
      <c r="K1532" s="126"/>
      <c r="L1532" s="180"/>
    </row>
    <row r="1533" spans="1:12" x14ac:dyDescent="0.2">
      <c r="A1533" s="140"/>
      <c r="B1533" s="133"/>
      <c r="C1533" s="133"/>
      <c r="D1533" s="133"/>
      <c r="E1533" s="133"/>
      <c r="F1533" s="133"/>
      <c r="G1533" s="134"/>
      <c r="H1533" s="134"/>
      <c r="I1533" s="134"/>
      <c r="J1533" s="134"/>
      <c r="K1533" s="126"/>
      <c r="L1533" s="126"/>
    </row>
    <row r="1534" spans="1:12" x14ac:dyDescent="0.2">
      <c r="A1534" s="140"/>
      <c r="B1534" s="133"/>
      <c r="C1534" s="133"/>
      <c r="D1534" s="133"/>
      <c r="E1534" s="133"/>
      <c r="F1534" s="133"/>
      <c r="G1534" s="134"/>
      <c r="H1534" s="134"/>
      <c r="I1534" s="134"/>
      <c r="J1534" s="134"/>
      <c r="K1534" s="126"/>
      <c r="L1534" s="126"/>
    </row>
    <row r="1535" spans="1:12" x14ac:dyDescent="0.2">
      <c r="A1535" s="140"/>
      <c r="B1535" s="133"/>
      <c r="C1535" s="133"/>
      <c r="D1535" s="133"/>
      <c r="E1535" s="133"/>
      <c r="F1535" s="133"/>
      <c r="G1535" s="134"/>
      <c r="H1535" s="134"/>
      <c r="I1535" s="134"/>
      <c r="J1535" s="134"/>
      <c r="K1535" s="126"/>
      <c r="L1535" s="126"/>
    </row>
    <row r="1536" spans="1:12" x14ac:dyDescent="0.2">
      <c r="A1536" s="140"/>
      <c r="B1536" s="133"/>
      <c r="C1536" s="133"/>
      <c r="D1536" s="133"/>
      <c r="E1536" s="133"/>
      <c r="F1536" s="133"/>
      <c r="G1536" s="134"/>
      <c r="H1536" s="134"/>
      <c r="I1536" s="134"/>
      <c r="J1536" s="134"/>
      <c r="K1536" s="126"/>
      <c r="L1536" s="126"/>
    </row>
    <row r="1537" spans="1:12" x14ac:dyDescent="0.2">
      <c r="A1537" s="140"/>
      <c r="B1537" s="133"/>
      <c r="C1537" s="133"/>
      <c r="D1537" s="133"/>
      <c r="E1537" s="133"/>
      <c r="F1537" s="133"/>
      <c r="G1537" s="134"/>
      <c r="H1537" s="134"/>
      <c r="I1537" s="134"/>
      <c r="J1537" s="134"/>
      <c r="K1537" s="126"/>
      <c r="L1537" s="126"/>
    </row>
    <row r="1538" spans="1:12" x14ac:dyDescent="0.2">
      <c r="A1538" s="140"/>
      <c r="B1538" s="133"/>
      <c r="C1538" s="133"/>
      <c r="D1538" s="133"/>
      <c r="E1538" s="133"/>
      <c r="F1538" s="133"/>
      <c r="G1538" s="134"/>
      <c r="H1538" s="134"/>
      <c r="I1538" s="134"/>
      <c r="J1538" s="134"/>
      <c r="K1538" s="126"/>
      <c r="L1538" s="126"/>
    </row>
    <row r="1539" spans="1:12" x14ac:dyDescent="0.2">
      <c r="A1539" s="140"/>
      <c r="B1539" s="133"/>
      <c r="C1539" s="133"/>
      <c r="D1539" s="133"/>
      <c r="E1539" s="133"/>
      <c r="F1539" s="133"/>
      <c r="G1539" s="134"/>
      <c r="H1539" s="134"/>
      <c r="I1539" s="134"/>
      <c r="J1539" s="134"/>
      <c r="K1539" s="126"/>
      <c r="L1539" s="126"/>
    </row>
    <row r="1540" spans="1:12" x14ac:dyDescent="0.2">
      <c r="A1540" s="140"/>
      <c r="B1540" s="133"/>
      <c r="C1540" s="133"/>
      <c r="D1540" s="133"/>
      <c r="E1540" s="133"/>
      <c r="F1540" s="133"/>
      <c r="G1540" s="134"/>
      <c r="H1540" s="134"/>
      <c r="I1540" s="134"/>
      <c r="J1540" s="134"/>
      <c r="K1540" s="126"/>
      <c r="L1540" s="126"/>
    </row>
    <row r="1541" spans="1:12" x14ac:dyDescent="0.2">
      <c r="A1541" s="140"/>
      <c r="B1541" s="133"/>
      <c r="C1541" s="133"/>
      <c r="D1541" s="133"/>
      <c r="E1541" s="133"/>
      <c r="F1541" s="133"/>
      <c r="G1541" s="134"/>
      <c r="H1541" s="134"/>
      <c r="I1541" s="134"/>
      <c r="J1541" s="134"/>
      <c r="K1541" s="126"/>
      <c r="L1541" s="126"/>
    </row>
    <row r="1542" spans="1:12" x14ac:dyDescent="0.2">
      <c r="A1542" s="140"/>
      <c r="B1542" s="133"/>
      <c r="C1542" s="133"/>
      <c r="D1542" s="133"/>
      <c r="E1542" s="133"/>
      <c r="F1542" s="133"/>
      <c r="G1542" s="134"/>
      <c r="H1542" s="134"/>
      <c r="I1542" s="134"/>
      <c r="J1542" s="134"/>
      <c r="K1542" s="126"/>
      <c r="L1542" s="126"/>
    </row>
    <row r="1543" spans="1:12" x14ac:dyDescent="0.2">
      <c r="A1543" s="140"/>
      <c r="B1543" s="133"/>
      <c r="C1543" s="133"/>
      <c r="D1543" s="133"/>
      <c r="E1543" s="133"/>
      <c r="F1543" s="133"/>
      <c r="G1543" s="134"/>
      <c r="H1543" s="134"/>
      <c r="I1543" s="134"/>
      <c r="J1543" s="134"/>
      <c r="K1543" s="126"/>
      <c r="L1543" s="126"/>
    </row>
    <row r="1544" spans="1:12" x14ac:dyDescent="0.2">
      <c r="A1544" s="140"/>
      <c r="B1544" s="133"/>
      <c r="C1544" s="133"/>
      <c r="D1544" s="133"/>
      <c r="E1544" s="133"/>
      <c r="F1544" s="133"/>
      <c r="G1544" s="134"/>
      <c r="H1544" s="134"/>
      <c r="I1544" s="134"/>
      <c r="J1544" s="134"/>
      <c r="K1544" s="126"/>
      <c r="L1544" s="126"/>
    </row>
    <row r="1545" spans="1:12" x14ac:dyDescent="0.2">
      <c r="A1545" s="140"/>
      <c r="B1545" s="133"/>
      <c r="C1545" s="133"/>
      <c r="D1545" s="133"/>
      <c r="E1545" s="133"/>
      <c r="F1545" s="133"/>
      <c r="G1545" s="134"/>
      <c r="H1545" s="134"/>
      <c r="I1545" s="134"/>
      <c r="J1545" s="134"/>
      <c r="K1545" s="126"/>
      <c r="L1545" s="126"/>
    </row>
    <row r="1546" spans="1:12" x14ac:dyDescent="0.2">
      <c r="A1546" s="140"/>
      <c r="B1546" s="133"/>
      <c r="C1546" s="133"/>
      <c r="D1546" s="133"/>
      <c r="E1546" s="133"/>
      <c r="F1546" s="133"/>
      <c r="G1546" s="134"/>
      <c r="H1546" s="134"/>
      <c r="I1546" s="134"/>
      <c r="J1546" s="134"/>
      <c r="K1546" s="126"/>
      <c r="L1546" s="126"/>
    </row>
    <row r="1547" spans="1:12" x14ac:dyDescent="0.2">
      <c r="A1547" s="140"/>
      <c r="B1547" s="133"/>
      <c r="C1547" s="133"/>
      <c r="D1547" s="133"/>
      <c r="E1547" s="133"/>
      <c r="F1547" s="133"/>
      <c r="G1547" s="134"/>
      <c r="H1547" s="134"/>
      <c r="I1547" s="134"/>
      <c r="J1547" s="134"/>
      <c r="K1547" s="126"/>
      <c r="L1547" s="126"/>
    </row>
    <row r="1548" spans="1:12" x14ac:dyDescent="0.2">
      <c r="A1548" s="140"/>
      <c r="B1548" s="133"/>
      <c r="C1548" s="133"/>
      <c r="D1548" s="133"/>
      <c r="E1548" s="133"/>
      <c r="F1548" s="133"/>
      <c r="G1548" s="134"/>
      <c r="H1548" s="134"/>
      <c r="I1548" s="134"/>
      <c r="J1548" s="134"/>
      <c r="K1548" s="126"/>
      <c r="L1548" s="126"/>
    </row>
    <row r="1549" spans="1:12" x14ac:dyDescent="0.2">
      <c r="A1549" s="140"/>
      <c r="B1549" s="133"/>
      <c r="C1549" s="133"/>
      <c r="D1549" s="133"/>
      <c r="E1549" s="133"/>
      <c r="F1549" s="133"/>
      <c r="G1549" s="134"/>
      <c r="H1549" s="134"/>
      <c r="I1549" s="134"/>
      <c r="J1549" s="134"/>
      <c r="K1549" s="126"/>
      <c r="L1549" s="126"/>
    </row>
    <row r="1550" spans="1:12" x14ac:dyDescent="0.2">
      <c r="A1550" s="140"/>
      <c r="B1550" s="133"/>
      <c r="C1550" s="133"/>
      <c r="D1550" s="133"/>
      <c r="E1550" s="133"/>
      <c r="F1550" s="133"/>
      <c r="G1550" s="134"/>
      <c r="H1550" s="134"/>
      <c r="I1550" s="134"/>
      <c r="J1550" s="134"/>
      <c r="K1550" s="126"/>
      <c r="L1550" s="126"/>
    </row>
    <row r="1551" spans="1:12" x14ac:dyDescent="0.2">
      <c r="A1551" s="140"/>
      <c r="B1551" s="133"/>
      <c r="C1551" s="133"/>
      <c r="D1551" s="133"/>
      <c r="E1551" s="133"/>
      <c r="F1551" s="133"/>
      <c r="G1551" s="134"/>
      <c r="H1551" s="134"/>
      <c r="I1551" s="134"/>
      <c r="J1551" s="134"/>
      <c r="K1551" s="126"/>
      <c r="L1551" s="126"/>
    </row>
    <row r="1552" spans="1:12" x14ac:dyDescent="0.2">
      <c r="A1552" s="140"/>
      <c r="B1552" s="133"/>
      <c r="C1552" s="133"/>
      <c r="D1552" s="133"/>
      <c r="E1552" s="133"/>
      <c r="F1552" s="133"/>
      <c r="G1552" s="134"/>
      <c r="H1552" s="134"/>
      <c r="I1552" s="134"/>
      <c r="J1552" s="134"/>
      <c r="K1552" s="126"/>
      <c r="L1552" s="126"/>
    </row>
    <row r="1553" spans="1:12" x14ac:dyDescent="0.2">
      <c r="A1553" s="140"/>
      <c r="B1553" s="133"/>
      <c r="C1553" s="133"/>
      <c r="D1553" s="133"/>
      <c r="E1553" s="133"/>
      <c r="F1553" s="133"/>
      <c r="G1553" s="134"/>
      <c r="H1553" s="134"/>
      <c r="I1553" s="134"/>
      <c r="J1553" s="134"/>
      <c r="K1553" s="126"/>
      <c r="L1553" s="126"/>
    </row>
    <row r="1554" spans="1:12" x14ac:dyDescent="0.2">
      <c r="A1554" s="140"/>
      <c r="B1554" s="133"/>
      <c r="C1554" s="133"/>
      <c r="D1554" s="133"/>
      <c r="E1554" s="133"/>
      <c r="F1554" s="133"/>
      <c r="G1554" s="134"/>
      <c r="H1554" s="134"/>
      <c r="I1554" s="134"/>
      <c r="J1554" s="134"/>
      <c r="K1554" s="126"/>
      <c r="L1554" s="126"/>
    </row>
    <row r="1555" spans="1:12" x14ac:dyDescent="0.2">
      <c r="A1555" s="140"/>
      <c r="B1555" s="133"/>
      <c r="C1555" s="133"/>
      <c r="D1555" s="133"/>
      <c r="E1555" s="133"/>
      <c r="F1555" s="133"/>
      <c r="G1555" s="134"/>
      <c r="H1555" s="134"/>
      <c r="I1555" s="134"/>
      <c r="J1555" s="134"/>
      <c r="K1555" s="126"/>
      <c r="L1555" s="126"/>
    </row>
    <row r="1556" spans="1:12" x14ac:dyDescent="0.2">
      <c r="A1556" s="140"/>
      <c r="B1556" s="133"/>
      <c r="C1556" s="133"/>
      <c r="D1556" s="133"/>
      <c r="E1556" s="133"/>
      <c r="F1556" s="133"/>
      <c r="G1556" s="134"/>
      <c r="H1556" s="134"/>
      <c r="I1556" s="134"/>
      <c r="J1556" s="134"/>
      <c r="K1556" s="126"/>
      <c r="L1556" s="126"/>
    </row>
    <row r="1557" spans="1:12" x14ac:dyDescent="0.2">
      <c r="A1557" s="140"/>
      <c r="B1557" s="133"/>
      <c r="C1557" s="133"/>
      <c r="D1557" s="133"/>
      <c r="E1557" s="133"/>
      <c r="F1557" s="133"/>
      <c r="G1557" s="134"/>
      <c r="H1557" s="134"/>
      <c r="I1557" s="134"/>
      <c r="J1557" s="134"/>
      <c r="K1557" s="126"/>
      <c r="L1557" s="126"/>
    </row>
    <row r="1558" spans="1:12" x14ac:dyDescent="0.2">
      <c r="A1558" s="140"/>
      <c r="B1558" s="133"/>
      <c r="C1558" s="133"/>
      <c r="D1558" s="133"/>
      <c r="E1558" s="133"/>
      <c r="F1558" s="133"/>
      <c r="G1558" s="134"/>
      <c r="H1558" s="134"/>
      <c r="I1558" s="134"/>
      <c r="J1558" s="134"/>
      <c r="K1558" s="126"/>
      <c r="L1558" s="126"/>
    </row>
    <row r="1559" spans="1:12" x14ac:dyDescent="0.2">
      <c r="A1559" s="140"/>
      <c r="B1559" s="133"/>
      <c r="C1559" s="133"/>
      <c r="D1559" s="133"/>
      <c r="E1559" s="133"/>
      <c r="F1559" s="133"/>
      <c r="G1559" s="134"/>
      <c r="H1559" s="134"/>
      <c r="I1559" s="134"/>
      <c r="J1559" s="134"/>
      <c r="K1559" s="126"/>
      <c r="L1559" s="126"/>
    </row>
    <row r="1560" spans="1:12" x14ac:dyDescent="0.2">
      <c r="K1560" s="32"/>
      <c r="L1560" s="38"/>
    </row>
    <row r="1561" spans="1:12" x14ac:dyDescent="0.2">
      <c r="K1561" s="32"/>
      <c r="L1561" s="38"/>
    </row>
    <row r="1562" spans="1:12" x14ac:dyDescent="0.2">
      <c r="K1562" s="32"/>
    </row>
  </sheetData>
  <sheetProtection password="900E" sheet="1" objects="1" scenarios="1"/>
  <sortState ref="K26:L43">
    <sortCondition ref="L26:L43"/>
  </sortState>
  <mergeCells count="2">
    <mergeCell ref="B4:F4"/>
    <mergeCell ref="O61:O62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R808"/>
  <sheetViews>
    <sheetView zoomScale="70" zoomScaleNormal="70" workbookViewId="0">
      <pane ySplit="8" topLeftCell="A466" activePane="bottomLeft" state="frozen"/>
      <selection pane="bottomLeft" activeCell="A253" sqref="A253"/>
    </sheetView>
  </sheetViews>
  <sheetFormatPr baseColWidth="10" defaultColWidth="11.42578125" defaultRowHeight="14.25" x14ac:dyDescent="0.2"/>
  <cols>
    <col min="1" max="1" width="32.42578125" style="39" customWidth="1"/>
    <col min="2" max="5" width="11.5703125" style="39" bestFit="1" customWidth="1"/>
    <col min="6" max="6" width="12" style="39" hidden="1" customWidth="1"/>
    <col min="7" max="7" width="12" style="39" customWidth="1"/>
    <col min="8" max="8" width="12.5703125" style="39" bestFit="1" customWidth="1"/>
    <col min="9" max="9" width="10" style="39" customWidth="1"/>
    <col min="10" max="10" width="13.7109375" style="39" customWidth="1"/>
    <col min="11" max="11" width="12.7109375" style="113" customWidth="1"/>
    <col min="12" max="12" width="69.7109375" style="39" customWidth="1"/>
    <col min="13" max="13" width="48.140625" style="39" customWidth="1"/>
    <col min="14" max="14" width="0" style="39" hidden="1" customWidth="1"/>
    <col min="15" max="15" width="21.7109375" style="239" hidden="1" customWidth="1"/>
    <col min="16" max="16" width="77.5703125" style="39" customWidth="1"/>
    <col min="17" max="16384" width="11.42578125" style="39"/>
  </cols>
  <sheetData>
    <row r="1" spans="1:17" ht="24.75" customHeight="1" thickBot="1" x14ac:dyDescent="0.25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81"/>
      <c r="P1" s="175"/>
      <c r="Q1" s="38"/>
    </row>
    <row r="2" spans="1:17" ht="20.25" x14ac:dyDescent="0.3">
      <c r="A2" s="101" t="s">
        <v>1</v>
      </c>
      <c r="B2" s="102"/>
      <c r="C2" s="102"/>
      <c r="D2" s="102"/>
      <c r="E2" s="102"/>
      <c r="F2" s="102"/>
      <c r="G2" s="103" t="s">
        <v>5116</v>
      </c>
      <c r="H2" s="105"/>
      <c r="I2" s="105"/>
      <c r="J2" s="105"/>
      <c r="K2" s="105"/>
      <c r="L2" s="172"/>
      <c r="M2" s="144"/>
      <c r="N2" s="38"/>
      <c r="O2" s="182"/>
      <c r="P2" s="175"/>
      <c r="Q2" s="38"/>
    </row>
    <row r="3" spans="1:17" ht="20.25" hidden="1" x14ac:dyDescent="0.3">
      <c r="A3" s="106"/>
      <c r="B3" s="107"/>
      <c r="C3" s="107"/>
      <c r="D3" s="107"/>
      <c r="E3" s="107"/>
      <c r="F3" s="107"/>
      <c r="G3" s="38" t="s">
        <v>3</v>
      </c>
      <c r="H3" s="109"/>
      <c r="I3" s="109"/>
      <c r="J3" s="109"/>
      <c r="K3" s="109"/>
      <c r="L3" s="175"/>
      <c r="M3" s="113"/>
      <c r="N3" s="38"/>
      <c r="O3" s="182"/>
      <c r="P3" s="175"/>
      <c r="Q3" s="38"/>
    </row>
    <row r="4" spans="1:17" ht="20.25" hidden="1" x14ac:dyDescent="0.3">
      <c r="A4" s="106"/>
      <c r="B4" s="3411" t="s">
        <v>4754</v>
      </c>
      <c r="C4" s="3411"/>
      <c r="D4" s="3411"/>
      <c r="E4" s="3411"/>
      <c r="F4" s="3411"/>
      <c r="G4" s="38" t="s">
        <v>4753</v>
      </c>
      <c r="H4" s="109"/>
      <c r="I4" s="109"/>
      <c r="J4" s="109"/>
      <c r="K4" s="109"/>
      <c r="L4" s="175"/>
      <c r="M4" s="113"/>
      <c r="N4" s="38"/>
      <c r="O4" s="182"/>
      <c r="P4" s="175"/>
      <c r="Q4" s="38"/>
    </row>
    <row r="5" spans="1:17" ht="22.5" customHeight="1" x14ac:dyDescent="0.3">
      <c r="A5" s="106"/>
      <c r="B5" s="2836"/>
      <c r="C5" s="2836"/>
      <c r="D5" s="2836"/>
      <c r="E5" s="2836"/>
      <c r="F5" s="2836"/>
      <c r="G5" s="38" t="s">
        <v>5027</v>
      </c>
      <c r="H5" s="109"/>
      <c r="I5" s="109"/>
      <c r="J5" s="109"/>
      <c r="K5" s="109"/>
      <c r="L5" s="175"/>
      <c r="M5" s="113"/>
      <c r="N5" s="38"/>
      <c r="O5" s="182"/>
      <c r="P5" s="175"/>
    </row>
    <row r="6" spans="1:17" ht="19.5" customHeight="1" thickBot="1" x14ac:dyDescent="0.35">
      <c r="A6" s="68"/>
      <c r="B6" s="2837"/>
      <c r="C6" s="2837"/>
      <c r="D6" s="2837"/>
      <c r="E6" s="2837"/>
      <c r="F6" s="2837"/>
      <c r="G6" s="68" t="s">
        <v>5028</v>
      </c>
      <c r="H6" s="112"/>
      <c r="I6" s="112"/>
      <c r="J6" s="112"/>
      <c r="K6" s="112"/>
      <c r="L6" s="643"/>
      <c r="M6" s="145"/>
      <c r="N6" s="38"/>
      <c r="O6" s="182"/>
      <c r="P6" s="175"/>
    </row>
    <row r="7" spans="1:17" ht="60.75" customHeight="1" thickBot="1" x14ac:dyDescent="0.25">
      <c r="A7" s="175"/>
      <c r="B7" s="175"/>
      <c r="C7" s="175"/>
      <c r="D7" s="175"/>
      <c r="E7" s="175"/>
      <c r="F7" s="175"/>
      <c r="G7" s="1255"/>
      <c r="H7" s="1255"/>
      <c r="I7" s="175"/>
      <c r="J7" s="175"/>
      <c r="K7" s="175"/>
      <c r="L7" s="175"/>
      <c r="M7" s="175"/>
      <c r="N7" s="175"/>
      <c r="O7" s="181"/>
      <c r="P7" s="175"/>
    </row>
    <row r="8" spans="1:17" ht="57.75" thickBot="1" x14ac:dyDescent="0.25">
      <c r="A8" s="243" t="s">
        <v>4</v>
      </c>
      <c r="B8" s="146" t="s">
        <v>984</v>
      </c>
      <c r="C8" s="341" t="s">
        <v>6</v>
      </c>
      <c r="D8" s="341" t="s">
        <v>985</v>
      </c>
      <c r="E8" s="341" t="s">
        <v>8</v>
      </c>
      <c r="F8" s="341" t="s">
        <v>3617</v>
      </c>
      <c r="G8" s="3108" t="s">
        <v>939</v>
      </c>
      <c r="H8" s="147" t="s">
        <v>10</v>
      </c>
      <c r="I8" s="2512" t="s">
        <v>11</v>
      </c>
      <c r="J8" s="149" t="s">
        <v>12</v>
      </c>
      <c r="K8" s="148" t="s">
        <v>13</v>
      </c>
      <c r="L8" s="2500" t="s">
        <v>3618</v>
      </c>
      <c r="M8" s="150" t="s">
        <v>987</v>
      </c>
      <c r="N8" s="151" t="s">
        <v>3619</v>
      </c>
      <c r="O8" s="183" t="s">
        <v>3620</v>
      </c>
      <c r="P8" s="152"/>
    </row>
    <row r="9" spans="1:17" ht="21.75" customHeight="1" x14ac:dyDescent="0.2">
      <c r="A9" s="18" t="s">
        <v>34</v>
      </c>
      <c r="B9" s="618">
        <v>937</v>
      </c>
      <c r="C9" s="618">
        <v>30</v>
      </c>
      <c r="D9" s="618">
        <v>-4</v>
      </c>
      <c r="E9" s="618">
        <v>6</v>
      </c>
      <c r="F9" s="618">
        <v>-57</v>
      </c>
      <c r="G9" s="1231">
        <f>SUM(D9+E9)</f>
        <v>2</v>
      </c>
      <c r="H9" s="618">
        <v>6960</v>
      </c>
      <c r="I9" s="154">
        <v>12</v>
      </c>
      <c r="J9" s="18">
        <v>0</v>
      </c>
      <c r="K9" s="619">
        <v>12</v>
      </c>
      <c r="L9" s="613" t="s">
        <v>3621</v>
      </c>
      <c r="M9" s="613" t="s">
        <v>3622</v>
      </c>
      <c r="N9" s="184">
        <v>100</v>
      </c>
      <c r="O9" s="185"/>
      <c r="P9" s="126"/>
    </row>
    <row r="10" spans="1:17" x14ac:dyDescent="0.2">
      <c r="A10" s="18" t="s">
        <v>34</v>
      </c>
      <c r="B10" s="618"/>
      <c r="C10" s="618"/>
      <c r="D10" s="618"/>
      <c r="E10" s="618"/>
      <c r="F10" s="618"/>
      <c r="G10" s="1231"/>
      <c r="H10" s="618"/>
      <c r="I10" s="154"/>
      <c r="J10" s="18"/>
      <c r="K10" s="619"/>
      <c r="L10" s="2501" t="s">
        <v>3623</v>
      </c>
      <c r="M10" s="614" t="s">
        <v>3624</v>
      </c>
      <c r="N10" s="186">
        <v>100</v>
      </c>
      <c r="O10" s="185"/>
      <c r="P10" s="126"/>
    </row>
    <row r="11" spans="1:17" x14ac:dyDescent="0.2">
      <c r="A11" s="18" t="s">
        <v>34</v>
      </c>
      <c r="B11" s="618"/>
      <c r="C11" s="618"/>
      <c r="D11" s="618"/>
      <c r="E11" s="618"/>
      <c r="F11" s="618"/>
      <c r="G11" s="1231"/>
      <c r="H11" s="618"/>
      <c r="I11" s="154"/>
      <c r="J11" s="18"/>
      <c r="K11" s="619"/>
      <c r="L11" s="2501" t="s">
        <v>3625</v>
      </c>
      <c r="M11" s="615" t="s">
        <v>3626</v>
      </c>
      <c r="N11" s="186">
        <v>100</v>
      </c>
      <c r="O11" s="185"/>
      <c r="P11" s="126"/>
    </row>
    <row r="12" spans="1:17" x14ac:dyDescent="0.2">
      <c r="A12" s="18" t="s">
        <v>34</v>
      </c>
      <c r="B12" s="618"/>
      <c r="C12" s="618"/>
      <c r="D12" s="618"/>
      <c r="E12" s="618"/>
      <c r="F12" s="618"/>
      <c r="G12" s="1231"/>
      <c r="H12" s="618"/>
      <c r="I12" s="154"/>
      <c r="J12" s="18"/>
      <c r="K12" s="619"/>
      <c r="L12" s="2502" t="s">
        <v>3627</v>
      </c>
      <c r="M12" s="616" t="s">
        <v>3622</v>
      </c>
      <c r="N12" s="186">
        <v>100</v>
      </c>
      <c r="O12" s="185"/>
      <c r="P12" s="126"/>
    </row>
    <row r="13" spans="1:17" x14ac:dyDescent="0.2">
      <c r="A13" s="18" t="s">
        <v>34</v>
      </c>
      <c r="B13" s="618"/>
      <c r="C13" s="618"/>
      <c r="D13" s="618"/>
      <c r="E13" s="618"/>
      <c r="F13" s="618"/>
      <c r="G13" s="1231"/>
      <c r="H13" s="618"/>
      <c r="I13" s="154"/>
      <c r="J13" s="18"/>
      <c r="K13" s="619"/>
      <c r="L13" s="2502" t="s">
        <v>3628</v>
      </c>
      <c r="M13" s="616" t="s">
        <v>3622</v>
      </c>
      <c r="N13" s="186">
        <v>100</v>
      </c>
      <c r="O13" s="185"/>
      <c r="P13" s="126"/>
    </row>
    <row r="14" spans="1:17" x14ac:dyDescent="0.2">
      <c r="A14" s="18" t="s">
        <v>34</v>
      </c>
      <c r="B14" s="618"/>
      <c r="C14" s="618"/>
      <c r="D14" s="618"/>
      <c r="E14" s="618"/>
      <c r="F14" s="618"/>
      <c r="G14" s="1231"/>
      <c r="H14" s="618"/>
      <c r="I14" s="154"/>
      <c r="J14" s="18"/>
      <c r="K14" s="619"/>
      <c r="L14" s="2502" t="s">
        <v>3629</v>
      </c>
      <c r="M14" s="615" t="s">
        <v>3626</v>
      </c>
      <c r="N14" s="186">
        <v>100</v>
      </c>
      <c r="O14" s="185"/>
      <c r="P14" s="126"/>
    </row>
    <row r="15" spans="1:17" x14ac:dyDescent="0.2">
      <c r="A15" s="18" t="s">
        <v>34</v>
      </c>
      <c r="B15" s="618"/>
      <c r="C15" s="618"/>
      <c r="D15" s="618"/>
      <c r="E15" s="618"/>
      <c r="F15" s="618"/>
      <c r="G15" s="1231"/>
      <c r="H15" s="618"/>
      <c r="I15" s="154"/>
      <c r="J15" s="18"/>
      <c r="K15" s="619"/>
      <c r="L15" s="2502" t="s">
        <v>3630</v>
      </c>
      <c r="M15" s="615" t="s">
        <v>3626</v>
      </c>
      <c r="N15" s="186">
        <v>100</v>
      </c>
      <c r="O15" s="185"/>
      <c r="P15" s="126"/>
    </row>
    <row r="16" spans="1:17" x14ac:dyDescent="0.2">
      <c r="A16" s="18" t="s">
        <v>34</v>
      </c>
      <c r="B16" s="618"/>
      <c r="C16" s="618"/>
      <c r="D16" s="618"/>
      <c r="E16" s="618"/>
      <c r="F16" s="618"/>
      <c r="G16" s="1231"/>
      <c r="H16" s="618"/>
      <c r="I16" s="154"/>
      <c r="J16" s="18"/>
      <c r="K16" s="619"/>
      <c r="L16" s="2502" t="s">
        <v>3631</v>
      </c>
      <c r="M16" s="616" t="s">
        <v>3626</v>
      </c>
      <c r="N16" s="186">
        <v>100</v>
      </c>
      <c r="O16" s="185"/>
      <c r="P16" s="126"/>
    </row>
    <row r="17" spans="1:16" x14ac:dyDescent="0.2">
      <c r="A17" s="18" t="s">
        <v>34</v>
      </c>
      <c r="B17" s="618"/>
      <c r="C17" s="618"/>
      <c r="D17" s="618"/>
      <c r="E17" s="618"/>
      <c r="F17" s="618"/>
      <c r="G17" s="1231"/>
      <c r="H17" s="618"/>
      <c r="I17" s="154"/>
      <c r="J17" s="18"/>
      <c r="K17" s="619"/>
      <c r="L17" s="2502" t="s">
        <v>3632</v>
      </c>
      <c r="M17" s="616" t="s">
        <v>3622</v>
      </c>
      <c r="N17" s="186">
        <v>100</v>
      </c>
      <c r="O17" s="185"/>
      <c r="P17" s="126"/>
    </row>
    <row r="18" spans="1:16" x14ac:dyDescent="0.2">
      <c r="A18" s="18" t="s">
        <v>34</v>
      </c>
      <c r="B18" s="618"/>
      <c r="C18" s="618"/>
      <c r="D18" s="618"/>
      <c r="E18" s="618"/>
      <c r="F18" s="618"/>
      <c r="G18" s="1231"/>
      <c r="H18" s="618"/>
      <c r="I18" s="154"/>
      <c r="J18" s="18"/>
      <c r="K18" s="619"/>
      <c r="L18" s="2502" t="s">
        <v>3633</v>
      </c>
      <c r="M18" s="616" t="s">
        <v>3626</v>
      </c>
      <c r="N18" s="186">
        <v>100</v>
      </c>
      <c r="O18" s="185"/>
      <c r="P18" s="126"/>
    </row>
    <row r="19" spans="1:16" x14ac:dyDescent="0.2">
      <c r="A19" s="18" t="s">
        <v>34</v>
      </c>
      <c r="B19" s="618"/>
      <c r="C19" s="618"/>
      <c r="D19" s="618"/>
      <c r="E19" s="618"/>
      <c r="F19" s="618"/>
      <c r="G19" s="1231"/>
      <c r="H19" s="618"/>
      <c r="I19" s="154"/>
      <c r="J19" s="18"/>
      <c r="K19" s="619"/>
      <c r="L19" s="2502" t="s">
        <v>3634</v>
      </c>
      <c r="M19" s="616" t="s">
        <v>3626</v>
      </c>
      <c r="N19" s="186">
        <v>100</v>
      </c>
      <c r="O19" s="185"/>
      <c r="P19" s="126"/>
    </row>
    <row r="20" spans="1:16" ht="15" thickBot="1" x14ac:dyDescent="0.25">
      <c r="A20" s="18" t="s">
        <v>34</v>
      </c>
      <c r="B20" s="618"/>
      <c r="C20" s="618"/>
      <c r="D20" s="618"/>
      <c r="E20" s="618"/>
      <c r="F20" s="618"/>
      <c r="G20" s="1231"/>
      <c r="H20" s="618"/>
      <c r="I20" s="154"/>
      <c r="J20" s="18"/>
      <c r="K20" s="619"/>
      <c r="L20" s="2503" t="s">
        <v>3635</v>
      </c>
      <c r="M20" s="617" t="s">
        <v>3626</v>
      </c>
      <c r="N20" s="188">
        <v>100</v>
      </c>
      <c r="O20" s="185"/>
      <c r="P20" s="126"/>
    </row>
    <row r="21" spans="1:16" s="92" customFormat="1" ht="15.75" thickTop="1" thickBot="1" x14ac:dyDescent="0.25">
      <c r="A21" s="628" t="s">
        <v>73</v>
      </c>
      <c r="B21" s="629">
        <v>0</v>
      </c>
      <c r="C21" s="629">
        <v>0</v>
      </c>
      <c r="D21" s="629">
        <v>0</v>
      </c>
      <c r="E21" s="629">
        <v>0</v>
      </c>
      <c r="F21" s="629">
        <v>0</v>
      </c>
      <c r="G21" s="629">
        <v>0</v>
      </c>
      <c r="H21" s="629">
        <v>0</v>
      </c>
      <c r="I21" s="2513">
        <v>0</v>
      </c>
      <c r="J21" s="153">
        <v>1</v>
      </c>
      <c r="K21" s="620">
        <v>1</v>
      </c>
      <c r="L21" s="2504" t="s">
        <v>3636</v>
      </c>
      <c r="M21" s="2481" t="s">
        <v>3622</v>
      </c>
      <c r="N21" s="189">
        <v>0</v>
      </c>
      <c r="O21" s="190" t="s">
        <v>3637</v>
      </c>
      <c r="P21" s="128" t="s">
        <v>3638</v>
      </c>
    </row>
    <row r="22" spans="1:16" s="2932" customFormat="1" ht="15" thickTop="1" x14ac:dyDescent="0.2">
      <c r="A22" s="155" t="s">
        <v>3640</v>
      </c>
      <c r="B22" s="622">
        <v>0</v>
      </c>
      <c r="C22" s="622">
        <v>0</v>
      </c>
      <c r="D22" s="622">
        <v>0</v>
      </c>
      <c r="E22" s="622">
        <v>0</v>
      </c>
      <c r="F22" s="622">
        <v>0</v>
      </c>
      <c r="G22" s="622">
        <f>SUM(D22+E22)</f>
        <v>0</v>
      </c>
      <c r="H22" s="622">
        <v>9</v>
      </c>
      <c r="I22" s="2514">
        <v>0</v>
      </c>
      <c r="J22" s="155">
        <v>3</v>
      </c>
      <c r="K22" s="623">
        <v>3</v>
      </c>
      <c r="L22" s="2980" t="s">
        <v>3639</v>
      </c>
      <c r="M22" s="2981" t="s">
        <v>3624</v>
      </c>
      <c r="N22" s="2982">
        <v>0</v>
      </c>
      <c r="O22" s="2983" t="s">
        <v>3605</v>
      </c>
    </row>
    <row r="23" spans="1:16" x14ac:dyDescent="0.2">
      <c r="A23" s="18" t="s">
        <v>3640</v>
      </c>
      <c r="B23" s="618"/>
      <c r="C23" s="618"/>
      <c r="D23" s="618"/>
      <c r="E23" s="618"/>
      <c r="F23" s="618"/>
      <c r="G23" s="1231"/>
      <c r="H23" s="618"/>
      <c r="I23" s="154"/>
      <c r="J23" s="18"/>
      <c r="K23" s="619"/>
      <c r="L23" s="2502" t="s">
        <v>3641</v>
      </c>
      <c r="M23" s="192" t="s">
        <v>3624</v>
      </c>
      <c r="N23" s="186">
        <v>0</v>
      </c>
      <c r="O23" s="193" t="s">
        <v>3637</v>
      </c>
      <c r="P23" s="126" t="s">
        <v>3638</v>
      </c>
    </row>
    <row r="24" spans="1:16" ht="15" thickBot="1" x14ac:dyDescent="0.25">
      <c r="A24" s="18" t="s">
        <v>3640</v>
      </c>
      <c r="B24" s="618"/>
      <c r="C24" s="618"/>
      <c r="D24" s="618"/>
      <c r="E24" s="618"/>
      <c r="F24" s="618"/>
      <c r="G24" s="1231"/>
      <c r="H24" s="618"/>
      <c r="I24" s="154"/>
      <c r="J24" s="18"/>
      <c r="K24" s="621"/>
      <c r="L24" s="2505" t="s">
        <v>3642</v>
      </c>
      <c r="M24" s="194" t="s">
        <v>3624</v>
      </c>
      <c r="N24" s="188">
        <v>0</v>
      </c>
      <c r="O24" s="193" t="s">
        <v>3637</v>
      </c>
      <c r="P24" s="126" t="s">
        <v>3638</v>
      </c>
    </row>
    <row r="25" spans="1:16" s="67" customFormat="1" ht="15" thickTop="1" x14ac:dyDescent="0.2">
      <c r="A25" s="155" t="s">
        <v>103</v>
      </c>
      <c r="B25" s="622">
        <v>420</v>
      </c>
      <c r="C25" s="622">
        <v>132</v>
      </c>
      <c r="D25" s="622">
        <v>-7</v>
      </c>
      <c r="E25" s="622">
        <v>-8</v>
      </c>
      <c r="F25" s="622">
        <v>-47</v>
      </c>
      <c r="G25" s="622">
        <f>SUM(D25+E25)</f>
        <v>-15</v>
      </c>
      <c r="H25" s="622">
        <v>1741</v>
      </c>
      <c r="I25" s="2514">
        <v>15</v>
      </c>
      <c r="J25" s="155">
        <v>1</v>
      </c>
      <c r="K25" s="623">
        <v>16</v>
      </c>
      <c r="L25" s="2506" t="s">
        <v>3652</v>
      </c>
      <c r="M25" s="213" t="s">
        <v>3626</v>
      </c>
      <c r="N25" s="191">
        <v>100</v>
      </c>
      <c r="O25" s="195"/>
      <c r="P25" s="127"/>
    </row>
    <row r="26" spans="1:16" x14ac:dyDescent="0.2">
      <c r="A26" s="18" t="s">
        <v>103</v>
      </c>
      <c r="B26" s="618"/>
      <c r="C26" s="618"/>
      <c r="D26" s="618"/>
      <c r="E26" s="618"/>
      <c r="F26" s="618"/>
      <c r="G26" s="1231"/>
      <c r="H26" s="618"/>
      <c r="I26" s="154"/>
      <c r="J26" s="18"/>
      <c r="K26" s="619"/>
      <c r="L26" s="615" t="s">
        <v>3653</v>
      </c>
      <c r="M26" s="198" t="s">
        <v>3626</v>
      </c>
      <c r="N26" s="197">
        <v>100</v>
      </c>
      <c r="O26" s="185"/>
      <c r="P26" s="126"/>
    </row>
    <row r="27" spans="1:16" x14ac:dyDescent="0.2">
      <c r="A27" s="18" t="s">
        <v>103</v>
      </c>
      <c r="B27" s="618"/>
      <c r="C27" s="618"/>
      <c r="D27" s="618"/>
      <c r="E27" s="618"/>
      <c r="F27" s="618"/>
      <c r="G27" s="1231"/>
      <c r="H27" s="618"/>
      <c r="I27" s="154"/>
      <c r="J27" s="18"/>
      <c r="K27" s="619"/>
      <c r="L27" s="615" t="s">
        <v>3645</v>
      </c>
      <c r="M27" s="196" t="s">
        <v>3622</v>
      </c>
      <c r="N27" s="197">
        <v>100</v>
      </c>
      <c r="O27" s="185"/>
      <c r="P27" s="126"/>
    </row>
    <row r="28" spans="1:16" x14ac:dyDescent="0.2">
      <c r="A28" s="18" t="s">
        <v>103</v>
      </c>
      <c r="B28" s="618"/>
      <c r="C28" s="618"/>
      <c r="D28" s="618"/>
      <c r="E28" s="618"/>
      <c r="F28" s="618"/>
      <c r="G28" s="1231"/>
      <c r="H28" s="618"/>
      <c r="I28" s="154"/>
      <c r="J28" s="18"/>
      <c r="K28" s="619"/>
      <c r="L28" s="615" t="s">
        <v>3646</v>
      </c>
      <c r="M28" s="196" t="s">
        <v>3622</v>
      </c>
      <c r="N28" s="197">
        <v>95.87</v>
      </c>
      <c r="O28" s="185"/>
      <c r="P28" s="126"/>
    </row>
    <row r="29" spans="1:16" x14ac:dyDescent="0.2">
      <c r="A29" s="18" t="s">
        <v>103</v>
      </c>
      <c r="B29" s="618"/>
      <c r="C29" s="618"/>
      <c r="D29" s="618"/>
      <c r="E29" s="618"/>
      <c r="F29" s="618"/>
      <c r="G29" s="1231"/>
      <c r="H29" s="618"/>
      <c r="I29" s="154"/>
      <c r="J29" s="18"/>
      <c r="K29" s="619"/>
      <c r="L29" s="615" t="s">
        <v>3647</v>
      </c>
      <c r="M29" s="196" t="s">
        <v>3622</v>
      </c>
      <c r="N29" s="197">
        <v>100</v>
      </c>
      <c r="O29" s="185"/>
      <c r="P29" s="126"/>
    </row>
    <row r="30" spans="1:16" x14ac:dyDescent="0.2">
      <c r="A30" s="18" t="s">
        <v>103</v>
      </c>
      <c r="B30" s="618"/>
      <c r="C30" s="618"/>
      <c r="D30" s="618"/>
      <c r="E30" s="618"/>
      <c r="F30" s="618"/>
      <c r="G30" s="1231"/>
      <c r="H30" s="618"/>
      <c r="I30" s="154"/>
      <c r="J30" s="18"/>
      <c r="K30" s="619"/>
      <c r="L30" s="615" t="s">
        <v>3648</v>
      </c>
      <c r="M30" s="196" t="s">
        <v>3622</v>
      </c>
      <c r="N30" s="197">
        <v>100</v>
      </c>
      <c r="O30" s="185"/>
      <c r="P30" s="126"/>
    </row>
    <row r="31" spans="1:16" x14ac:dyDescent="0.2">
      <c r="A31" s="18" t="s">
        <v>103</v>
      </c>
      <c r="B31" s="618"/>
      <c r="C31" s="618"/>
      <c r="D31" s="618"/>
      <c r="E31" s="618"/>
      <c r="F31" s="618"/>
      <c r="G31" s="1231"/>
      <c r="H31" s="618"/>
      <c r="I31" s="154"/>
      <c r="J31" s="18"/>
      <c r="K31" s="619"/>
      <c r="L31" s="615" t="s">
        <v>3649</v>
      </c>
      <c r="M31" s="198" t="s">
        <v>3622</v>
      </c>
      <c r="N31" s="197">
        <v>100</v>
      </c>
      <c r="O31" s="185"/>
      <c r="P31" s="126"/>
    </row>
    <row r="32" spans="1:16" x14ac:dyDescent="0.2">
      <c r="A32" s="18" t="s">
        <v>103</v>
      </c>
      <c r="B32" s="618"/>
      <c r="C32" s="618"/>
      <c r="D32" s="618"/>
      <c r="E32" s="618"/>
      <c r="F32" s="618"/>
      <c r="G32" s="1231"/>
      <c r="H32" s="618"/>
      <c r="I32" s="154"/>
      <c r="J32" s="18"/>
      <c r="K32" s="619"/>
      <c r="L32" s="2502" t="s">
        <v>3650</v>
      </c>
      <c r="M32" s="198" t="s">
        <v>3622</v>
      </c>
      <c r="N32" s="186">
        <v>100</v>
      </c>
      <c r="O32" s="185"/>
      <c r="P32" s="126"/>
    </row>
    <row r="33" spans="1:16" x14ac:dyDescent="0.2">
      <c r="A33" s="18" t="s">
        <v>103</v>
      </c>
      <c r="B33" s="618"/>
      <c r="C33" s="618"/>
      <c r="D33" s="618"/>
      <c r="E33" s="618"/>
      <c r="F33" s="618"/>
      <c r="G33" s="1231"/>
      <c r="H33" s="618"/>
      <c r="I33" s="154"/>
      <c r="J33" s="18"/>
      <c r="K33" s="619"/>
      <c r="L33" s="2502" t="s">
        <v>3651</v>
      </c>
      <c r="M33" s="198" t="s">
        <v>3622</v>
      </c>
      <c r="N33" s="186">
        <v>100</v>
      </c>
      <c r="O33" s="185"/>
      <c r="P33" s="126"/>
    </row>
    <row r="34" spans="1:16" x14ac:dyDescent="0.2">
      <c r="A34" s="18" t="s">
        <v>103</v>
      </c>
      <c r="B34" s="618"/>
      <c r="C34" s="618"/>
      <c r="D34" s="618"/>
      <c r="E34" s="618"/>
      <c r="F34" s="618"/>
      <c r="G34" s="1231"/>
      <c r="H34" s="618"/>
      <c r="I34" s="154"/>
      <c r="J34" s="18"/>
      <c r="K34" s="619"/>
      <c r="L34" s="615" t="s">
        <v>3654</v>
      </c>
      <c r="M34" s="198" t="s">
        <v>3622</v>
      </c>
      <c r="N34" s="197">
        <v>100</v>
      </c>
      <c r="O34" s="185"/>
      <c r="P34" s="126"/>
    </row>
    <row r="35" spans="1:16" x14ac:dyDescent="0.2">
      <c r="A35" s="18" t="s">
        <v>103</v>
      </c>
      <c r="B35" s="618"/>
      <c r="C35" s="618"/>
      <c r="D35" s="618"/>
      <c r="E35" s="618"/>
      <c r="F35" s="618"/>
      <c r="G35" s="1231"/>
      <c r="H35" s="618"/>
      <c r="I35" s="154"/>
      <c r="J35" s="18"/>
      <c r="K35" s="619"/>
      <c r="L35" s="2502" t="s">
        <v>3655</v>
      </c>
      <c r="M35" s="198" t="s">
        <v>3622</v>
      </c>
      <c r="N35" s="186">
        <v>0</v>
      </c>
      <c r="O35" s="193" t="s">
        <v>3008</v>
      </c>
      <c r="P35" s="126"/>
    </row>
    <row r="36" spans="1:16" x14ac:dyDescent="0.2">
      <c r="A36" s="18" t="s">
        <v>103</v>
      </c>
      <c r="B36" s="618"/>
      <c r="C36" s="618"/>
      <c r="D36" s="618"/>
      <c r="E36" s="618"/>
      <c r="F36" s="618"/>
      <c r="G36" s="1231"/>
      <c r="H36" s="618"/>
      <c r="I36" s="154"/>
      <c r="J36" s="18"/>
      <c r="K36" s="619"/>
      <c r="L36" s="2505" t="s">
        <v>3658</v>
      </c>
      <c r="M36" s="198" t="s">
        <v>3622</v>
      </c>
      <c r="N36" s="199">
        <v>100</v>
      </c>
      <c r="O36" s="185"/>
      <c r="P36" s="126"/>
    </row>
    <row r="37" spans="1:16" x14ac:dyDescent="0.2">
      <c r="A37" s="18" t="s">
        <v>103</v>
      </c>
      <c r="B37" s="618"/>
      <c r="C37" s="618"/>
      <c r="D37" s="618"/>
      <c r="E37" s="618"/>
      <c r="F37" s="618"/>
      <c r="G37" s="1231"/>
      <c r="H37" s="618"/>
      <c r="I37" s="154"/>
      <c r="J37" s="18"/>
      <c r="K37" s="619"/>
      <c r="L37" s="2505" t="s">
        <v>3643</v>
      </c>
      <c r="M37" s="196" t="s">
        <v>3644</v>
      </c>
      <c r="N37" s="199">
        <v>100</v>
      </c>
      <c r="O37" s="185"/>
      <c r="P37" s="126"/>
    </row>
    <row r="38" spans="1:16" x14ac:dyDescent="0.2">
      <c r="A38" s="18" t="s">
        <v>103</v>
      </c>
      <c r="B38" s="618"/>
      <c r="C38" s="618"/>
      <c r="D38" s="618"/>
      <c r="E38" s="618"/>
      <c r="F38" s="618"/>
      <c r="G38" s="1231"/>
      <c r="H38" s="618"/>
      <c r="I38" s="154"/>
      <c r="J38" s="18"/>
      <c r="K38" s="619"/>
      <c r="L38" s="2505" t="s">
        <v>3656</v>
      </c>
      <c r="M38" s="198" t="s">
        <v>3657</v>
      </c>
      <c r="N38" s="199">
        <v>100</v>
      </c>
      <c r="O38" s="185"/>
      <c r="P38" s="126"/>
    </row>
    <row r="39" spans="1:16" x14ac:dyDescent="0.2">
      <c r="A39" s="18" t="s">
        <v>103</v>
      </c>
      <c r="B39" s="618"/>
      <c r="C39" s="618"/>
      <c r="D39" s="618"/>
      <c r="E39" s="618"/>
      <c r="F39" s="618"/>
      <c r="G39" s="1231"/>
      <c r="H39" s="618"/>
      <c r="I39" s="154"/>
      <c r="J39" s="18"/>
      <c r="K39" s="619"/>
      <c r="L39" s="2505" t="s">
        <v>3659</v>
      </c>
      <c r="M39" s="200" t="s">
        <v>3657</v>
      </c>
      <c r="N39" s="199">
        <v>100</v>
      </c>
      <c r="O39" s="185"/>
      <c r="P39" s="126"/>
    </row>
    <row r="40" spans="1:16" ht="15" thickBot="1" x14ac:dyDescent="0.25">
      <c r="A40" s="18" t="s">
        <v>103</v>
      </c>
      <c r="B40" s="618"/>
      <c r="C40" s="618"/>
      <c r="D40" s="618"/>
      <c r="E40" s="618"/>
      <c r="F40" s="618"/>
      <c r="G40" s="1231"/>
      <c r="H40" s="618"/>
      <c r="I40" s="154"/>
      <c r="J40" s="18"/>
      <c r="K40" s="619"/>
      <c r="L40" s="2505" t="s">
        <v>3660</v>
      </c>
      <c r="M40" s="201" t="s">
        <v>3657</v>
      </c>
      <c r="N40" s="188">
        <v>100</v>
      </c>
      <c r="O40" s="185"/>
      <c r="P40" s="126"/>
    </row>
    <row r="41" spans="1:16" s="67" customFormat="1" ht="15" thickTop="1" x14ac:dyDescent="0.2">
      <c r="A41" s="156" t="s">
        <v>157</v>
      </c>
      <c r="B41" s="624">
        <v>1</v>
      </c>
      <c r="C41" s="624">
        <v>0</v>
      </c>
      <c r="D41" s="624">
        <v>0</v>
      </c>
      <c r="E41" s="624">
        <v>0</v>
      </c>
      <c r="F41" s="624">
        <v>0</v>
      </c>
      <c r="G41" s="1232">
        <f>SUM(D41+E41)</f>
        <v>0</v>
      </c>
      <c r="H41" s="624">
        <v>2</v>
      </c>
      <c r="I41" s="2515">
        <v>2</v>
      </c>
      <c r="J41" s="156">
        <v>0</v>
      </c>
      <c r="K41" s="625">
        <v>2</v>
      </c>
      <c r="L41" s="202" t="s">
        <v>3661</v>
      </c>
      <c r="M41" s="202" t="s">
        <v>3624</v>
      </c>
      <c r="N41" s="202">
        <v>97</v>
      </c>
      <c r="O41" s="195"/>
      <c r="P41" s="127"/>
    </row>
    <row r="42" spans="1:16" ht="15.75" customHeight="1" thickBot="1" x14ac:dyDescent="0.25">
      <c r="A42" s="18" t="s">
        <v>157</v>
      </c>
      <c r="B42" s="618"/>
      <c r="C42" s="618"/>
      <c r="D42" s="618"/>
      <c r="E42" s="618"/>
      <c r="F42" s="618"/>
      <c r="G42" s="1231"/>
      <c r="H42" s="618"/>
      <c r="I42" s="154"/>
      <c r="J42" s="18"/>
      <c r="K42" s="619"/>
      <c r="L42" s="2507" t="s">
        <v>3662</v>
      </c>
      <c r="M42" s="203" t="s">
        <v>3624</v>
      </c>
      <c r="N42" s="204">
        <v>100</v>
      </c>
      <c r="O42" s="185"/>
      <c r="P42" s="126"/>
    </row>
    <row r="43" spans="1:16" s="92" customFormat="1" ht="15.75" thickTop="1" thickBot="1" x14ac:dyDescent="0.25">
      <c r="A43" s="628" t="s">
        <v>180</v>
      </c>
      <c r="B43" s="629">
        <v>0</v>
      </c>
      <c r="C43" s="629">
        <v>0</v>
      </c>
      <c r="D43" s="629">
        <v>0</v>
      </c>
      <c r="E43" s="629">
        <v>0</v>
      </c>
      <c r="F43" s="629">
        <v>0</v>
      </c>
      <c r="G43" s="629">
        <v>0</v>
      </c>
      <c r="H43" s="629">
        <v>0</v>
      </c>
      <c r="I43" s="2513">
        <v>1</v>
      </c>
      <c r="J43" s="153">
        <v>0</v>
      </c>
      <c r="K43" s="620">
        <v>1</v>
      </c>
      <c r="L43" s="157" t="s">
        <v>3663</v>
      </c>
      <c r="M43" s="2482" t="s">
        <v>3644</v>
      </c>
      <c r="N43" s="157">
        <v>69</v>
      </c>
      <c r="O43" s="205"/>
      <c r="P43" s="128"/>
    </row>
    <row r="44" spans="1:16" s="67" customFormat="1" ht="15" thickTop="1" x14ac:dyDescent="0.2">
      <c r="A44" s="18" t="s">
        <v>222</v>
      </c>
      <c r="B44" s="624">
        <v>236</v>
      </c>
      <c r="C44" s="624">
        <v>105</v>
      </c>
      <c r="D44" s="624">
        <v>-25</v>
      </c>
      <c r="E44" s="624">
        <v>2</v>
      </c>
      <c r="F44" s="624">
        <v>-8</v>
      </c>
      <c r="G44" s="1232">
        <f>SUM(D44+E44)</f>
        <v>-23</v>
      </c>
      <c r="H44" s="624">
        <v>1285</v>
      </c>
      <c r="I44" s="2515">
        <v>12</v>
      </c>
      <c r="J44" s="156">
        <v>0</v>
      </c>
      <c r="K44" s="625">
        <v>12</v>
      </c>
      <c r="L44" s="2508" t="s">
        <v>3664</v>
      </c>
      <c r="M44" s="206" t="s">
        <v>3657</v>
      </c>
      <c r="N44" s="207" t="s">
        <v>3665</v>
      </c>
      <c r="O44" s="195"/>
      <c r="P44" s="127"/>
    </row>
    <row r="45" spans="1:16" x14ac:dyDescent="0.2">
      <c r="A45" s="18" t="s">
        <v>222</v>
      </c>
      <c r="B45" s="618"/>
      <c r="C45" s="618"/>
      <c r="D45" s="618"/>
      <c r="E45" s="618"/>
      <c r="F45" s="618"/>
      <c r="G45" s="1231"/>
      <c r="H45" s="618"/>
      <c r="I45" s="154"/>
      <c r="J45" s="18"/>
      <c r="K45" s="619"/>
      <c r="L45" s="2502" t="s">
        <v>3666</v>
      </c>
      <c r="M45" s="208" t="s">
        <v>3657</v>
      </c>
      <c r="N45" s="209" t="s">
        <v>3665</v>
      </c>
      <c r="O45" s="185"/>
      <c r="P45" s="126"/>
    </row>
    <row r="46" spans="1:16" x14ac:dyDescent="0.2">
      <c r="A46" s="18" t="s">
        <v>222</v>
      </c>
      <c r="B46" s="618"/>
      <c r="C46" s="618"/>
      <c r="D46" s="618"/>
      <c r="E46" s="618"/>
      <c r="F46" s="618"/>
      <c r="G46" s="1231"/>
      <c r="H46" s="618"/>
      <c r="I46" s="154"/>
      <c r="J46" s="18"/>
      <c r="K46" s="619"/>
      <c r="L46" s="2502" t="s">
        <v>3667</v>
      </c>
      <c r="M46" s="208" t="s">
        <v>3657</v>
      </c>
      <c r="N46" s="209" t="s">
        <v>3665</v>
      </c>
      <c r="O46" s="185"/>
      <c r="P46" s="126"/>
    </row>
    <row r="47" spans="1:16" x14ac:dyDescent="0.2">
      <c r="A47" s="18" t="s">
        <v>222</v>
      </c>
      <c r="B47" s="618"/>
      <c r="C47" s="618"/>
      <c r="D47" s="618"/>
      <c r="E47" s="618"/>
      <c r="F47" s="618"/>
      <c r="G47" s="1231"/>
      <c r="H47" s="618"/>
      <c r="I47" s="154"/>
      <c r="J47" s="18"/>
      <c r="K47" s="619"/>
      <c r="L47" s="2502" t="s">
        <v>3668</v>
      </c>
      <c r="M47" s="208" t="s">
        <v>3657</v>
      </c>
      <c r="N47" s="209" t="s">
        <v>3665</v>
      </c>
      <c r="O47" s="185"/>
      <c r="P47" s="126"/>
    </row>
    <row r="48" spans="1:16" x14ac:dyDescent="0.2">
      <c r="A48" s="18" t="s">
        <v>222</v>
      </c>
      <c r="B48" s="618"/>
      <c r="C48" s="618"/>
      <c r="D48" s="618"/>
      <c r="E48" s="618"/>
      <c r="F48" s="618"/>
      <c r="G48" s="1231"/>
      <c r="H48" s="618"/>
      <c r="I48" s="154"/>
      <c r="J48" s="18"/>
      <c r="K48" s="619"/>
      <c r="L48" s="2502" t="s">
        <v>3669</v>
      </c>
      <c r="M48" s="208" t="s">
        <v>3657</v>
      </c>
      <c r="N48" s="209" t="s">
        <v>3665</v>
      </c>
      <c r="O48" s="185"/>
      <c r="P48" s="126"/>
    </row>
    <row r="49" spans="1:16" x14ac:dyDescent="0.2">
      <c r="A49" s="18" t="s">
        <v>222</v>
      </c>
      <c r="B49" s="618"/>
      <c r="C49" s="618"/>
      <c r="D49" s="618"/>
      <c r="E49" s="618"/>
      <c r="F49" s="618"/>
      <c r="G49" s="1231"/>
      <c r="H49" s="618"/>
      <c r="I49" s="154"/>
      <c r="J49" s="18"/>
      <c r="K49" s="619"/>
      <c r="L49" s="2502" t="s">
        <v>3670</v>
      </c>
      <c r="M49" s="208" t="s">
        <v>3657</v>
      </c>
      <c r="N49" s="209" t="s">
        <v>3665</v>
      </c>
      <c r="O49" s="185"/>
      <c r="P49" s="126"/>
    </row>
    <row r="50" spans="1:16" x14ac:dyDescent="0.2">
      <c r="A50" s="18" t="s">
        <v>222</v>
      </c>
      <c r="B50" s="618"/>
      <c r="C50" s="618"/>
      <c r="D50" s="618"/>
      <c r="E50" s="618"/>
      <c r="F50" s="618"/>
      <c r="G50" s="1231"/>
      <c r="H50" s="618"/>
      <c r="I50" s="154"/>
      <c r="J50" s="18"/>
      <c r="K50" s="619"/>
      <c r="L50" s="2502" t="s">
        <v>3671</v>
      </c>
      <c r="M50" s="210" t="s">
        <v>40</v>
      </c>
      <c r="N50" s="186">
        <v>4</v>
      </c>
      <c r="O50" s="185"/>
      <c r="P50" s="126"/>
    </row>
    <row r="51" spans="1:16" x14ac:dyDescent="0.2">
      <c r="A51" s="18" t="s">
        <v>222</v>
      </c>
      <c r="B51" s="618"/>
      <c r="C51" s="618"/>
      <c r="D51" s="618"/>
      <c r="E51" s="618"/>
      <c r="F51" s="618"/>
      <c r="G51" s="1231"/>
      <c r="H51" s="618"/>
      <c r="I51" s="154"/>
      <c r="J51" s="18"/>
      <c r="K51" s="619"/>
      <c r="L51" s="2502" t="s">
        <v>3672</v>
      </c>
      <c r="M51" s="210" t="s">
        <v>40</v>
      </c>
      <c r="N51" s="186">
        <v>100</v>
      </c>
      <c r="O51" s="185"/>
      <c r="P51" s="126"/>
    </row>
    <row r="52" spans="1:16" x14ac:dyDescent="0.2">
      <c r="A52" s="18" t="s">
        <v>222</v>
      </c>
      <c r="B52" s="618"/>
      <c r="C52" s="618"/>
      <c r="D52" s="618"/>
      <c r="E52" s="618"/>
      <c r="F52" s="618"/>
      <c r="G52" s="1231"/>
      <c r="H52" s="618"/>
      <c r="I52" s="154"/>
      <c r="J52" s="18"/>
      <c r="K52" s="619"/>
      <c r="L52" s="2502" t="s">
        <v>3673</v>
      </c>
      <c r="M52" s="210" t="s">
        <v>3644</v>
      </c>
      <c r="N52" s="186">
        <v>66</v>
      </c>
      <c r="O52" s="185"/>
      <c r="P52" s="126"/>
    </row>
    <row r="53" spans="1:16" x14ac:dyDescent="0.2">
      <c r="A53" s="18" t="s">
        <v>222</v>
      </c>
      <c r="B53" s="618"/>
      <c r="C53" s="618"/>
      <c r="D53" s="618"/>
      <c r="E53" s="618"/>
      <c r="F53" s="618"/>
      <c r="G53" s="1231"/>
      <c r="H53" s="618"/>
      <c r="I53" s="154"/>
      <c r="J53" s="18"/>
      <c r="K53" s="619"/>
      <c r="L53" s="2502" t="s">
        <v>3674</v>
      </c>
      <c r="M53" s="210" t="s">
        <v>3657</v>
      </c>
      <c r="N53" s="186">
        <v>49</v>
      </c>
      <c r="O53" s="185"/>
      <c r="P53" s="126"/>
    </row>
    <row r="54" spans="1:16" x14ac:dyDescent="0.2">
      <c r="A54" s="18" t="s">
        <v>222</v>
      </c>
      <c r="B54" s="618"/>
      <c r="C54" s="618"/>
      <c r="D54" s="618"/>
      <c r="E54" s="618"/>
      <c r="F54" s="618"/>
      <c r="G54" s="1231"/>
      <c r="H54" s="618"/>
      <c r="I54" s="154"/>
      <c r="J54" s="18"/>
      <c r="K54" s="619"/>
      <c r="L54" s="2502" t="s">
        <v>3675</v>
      </c>
      <c r="M54" s="187" t="s">
        <v>3622</v>
      </c>
      <c r="N54" s="186">
        <v>50</v>
      </c>
      <c r="O54" s="185"/>
      <c r="P54" s="126"/>
    </row>
    <row r="55" spans="1:16" ht="15" thickBot="1" x14ac:dyDescent="0.25">
      <c r="A55" s="18" t="s">
        <v>222</v>
      </c>
      <c r="B55" s="618"/>
      <c r="C55" s="618"/>
      <c r="D55" s="618"/>
      <c r="E55" s="618"/>
      <c r="F55" s="618"/>
      <c r="G55" s="1231"/>
      <c r="H55" s="618"/>
      <c r="I55" s="154"/>
      <c r="J55" s="18"/>
      <c r="K55" s="621"/>
      <c r="L55" s="2505" t="s">
        <v>3676</v>
      </c>
      <c r="M55" s="203" t="s">
        <v>3657</v>
      </c>
      <c r="N55" s="188">
        <v>90</v>
      </c>
      <c r="O55" s="185"/>
      <c r="P55" s="126"/>
    </row>
    <row r="56" spans="1:16" s="67" customFormat="1" ht="15" thickTop="1" x14ac:dyDescent="0.2">
      <c r="A56" s="156" t="s">
        <v>1097</v>
      </c>
      <c r="B56" s="624">
        <v>128</v>
      </c>
      <c r="C56" s="624">
        <v>169</v>
      </c>
      <c r="D56" s="624">
        <v>-9</v>
      </c>
      <c r="E56" s="624">
        <v>-29</v>
      </c>
      <c r="F56" s="624">
        <v>-4</v>
      </c>
      <c r="G56" s="1232">
        <f>SUM(D56+E56)</f>
        <v>-38</v>
      </c>
      <c r="H56" s="624">
        <v>84</v>
      </c>
      <c r="I56" s="2515">
        <v>2</v>
      </c>
      <c r="J56" s="156">
        <v>0</v>
      </c>
      <c r="K56" s="625">
        <v>2</v>
      </c>
      <c r="L56" s="2509" t="s">
        <v>3677</v>
      </c>
      <c r="M56" s="211" t="s">
        <v>3678</v>
      </c>
      <c r="N56" s="191">
        <v>100</v>
      </c>
      <c r="O56" s="195"/>
      <c r="P56" s="127"/>
    </row>
    <row r="57" spans="1:16" ht="15" thickBot="1" x14ac:dyDescent="0.25">
      <c r="A57" s="18" t="s">
        <v>1097</v>
      </c>
      <c r="B57" s="618"/>
      <c r="C57" s="618"/>
      <c r="D57" s="618"/>
      <c r="E57" s="618"/>
      <c r="F57" s="618"/>
      <c r="G57" s="1231"/>
      <c r="H57" s="618"/>
      <c r="I57" s="154"/>
      <c r="J57" s="18"/>
      <c r="K57" s="619"/>
      <c r="L57" s="2505" t="s">
        <v>3679</v>
      </c>
      <c r="M57" s="212" t="s">
        <v>3644</v>
      </c>
      <c r="N57" s="188">
        <v>25</v>
      </c>
      <c r="O57" s="185"/>
      <c r="P57" s="126"/>
    </row>
    <row r="58" spans="1:16" s="67" customFormat="1" ht="15" thickTop="1" x14ac:dyDescent="0.2">
      <c r="A58" s="156" t="s">
        <v>363</v>
      </c>
      <c r="B58" s="624">
        <v>13037</v>
      </c>
      <c r="C58" s="624">
        <v>6200</v>
      </c>
      <c r="D58" s="624">
        <v>-1289</v>
      </c>
      <c r="E58" s="624">
        <v>-106</v>
      </c>
      <c r="F58" s="624">
        <v>-2152</v>
      </c>
      <c r="G58" s="1232">
        <f>SUM(D58+E58)</f>
        <v>-1395</v>
      </c>
      <c r="H58" s="624">
        <v>65830</v>
      </c>
      <c r="I58" s="2515">
        <v>300</v>
      </c>
      <c r="J58" s="156">
        <v>54</v>
      </c>
      <c r="K58" s="625">
        <v>354</v>
      </c>
      <c r="L58" s="229" t="s">
        <v>3680</v>
      </c>
      <c r="M58" s="213" t="s">
        <v>3622</v>
      </c>
      <c r="N58" s="207">
        <v>100</v>
      </c>
      <c r="O58" s="195"/>
      <c r="P58" s="127"/>
    </row>
    <row r="59" spans="1:16" x14ac:dyDescent="0.2">
      <c r="A59" s="18" t="s">
        <v>363</v>
      </c>
      <c r="B59" s="618"/>
      <c r="C59" s="618"/>
      <c r="D59" s="618"/>
      <c r="E59" s="618"/>
      <c r="F59" s="618"/>
      <c r="G59" s="1231"/>
      <c r="H59" s="618"/>
      <c r="I59" s="154"/>
      <c r="J59" s="18"/>
      <c r="K59" s="619"/>
      <c r="L59" s="616" t="s">
        <v>3681</v>
      </c>
      <c r="M59" s="198" t="s">
        <v>3626</v>
      </c>
      <c r="N59" s="214">
        <v>100</v>
      </c>
      <c r="O59" s="185"/>
      <c r="P59" s="126"/>
    </row>
    <row r="60" spans="1:16" x14ac:dyDescent="0.2">
      <c r="A60" s="18" t="s">
        <v>363</v>
      </c>
      <c r="B60" s="618"/>
      <c r="C60" s="618"/>
      <c r="D60" s="618"/>
      <c r="E60" s="618"/>
      <c r="F60" s="618"/>
      <c r="G60" s="1231"/>
      <c r="H60" s="618"/>
      <c r="I60" s="154"/>
      <c r="J60" s="18"/>
      <c r="K60" s="619"/>
      <c r="L60" s="616" t="s">
        <v>3682</v>
      </c>
      <c r="M60" s="215" t="s">
        <v>3657</v>
      </c>
      <c r="N60" s="209">
        <v>100</v>
      </c>
      <c r="O60" s="185"/>
      <c r="P60" s="126"/>
    </row>
    <row r="61" spans="1:16" x14ac:dyDescent="0.2">
      <c r="A61" s="18" t="s">
        <v>363</v>
      </c>
      <c r="B61" s="618"/>
      <c r="C61" s="618"/>
      <c r="D61" s="618"/>
      <c r="E61" s="618"/>
      <c r="F61" s="618"/>
      <c r="G61" s="1231"/>
      <c r="H61" s="618"/>
      <c r="I61" s="154"/>
      <c r="J61" s="18"/>
      <c r="K61" s="619"/>
      <c r="L61" s="2510" t="s">
        <v>3683</v>
      </c>
      <c r="M61" s="215" t="s">
        <v>3657</v>
      </c>
      <c r="N61" s="209">
        <v>96</v>
      </c>
      <c r="O61" s="185"/>
      <c r="P61" s="126"/>
    </row>
    <row r="62" spans="1:16" x14ac:dyDescent="0.2">
      <c r="A62" s="18" t="s">
        <v>363</v>
      </c>
      <c r="B62" s="618"/>
      <c r="C62" s="618"/>
      <c r="D62" s="618"/>
      <c r="E62" s="618"/>
      <c r="F62" s="618"/>
      <c r="G62" s="1231"/>
      <c r="H62" s="618"/>
      <c r="I62" s="154"/>
      <c r="J62" s="18"/>
      <c r="K62" s="619"/>
      <c r="L62" s="2510" t="s">
        <v>3684</v>
      </c>
      <c r="M62" s="215" t="s">
        <v>3657</v>
      </c>
      <c r="N62" s="209">
        <v>100</v>
      </c>
      <c r="O62" s="185"/>
      <c r="P62" s="126"/>
    </row>
    <row r="63" spans="1:16" x14ac:dyDescent="0.2">
      <c r="A63" s="18" t="s">
        <v>363</v>
      </c>
      <c r="B63" s="618"/>
      <c r="C63" s="618"/>
      <c r="D63" s="618"/>
      <c r="E63" s="618"/>
      <c r="F63" s="618"/>
      <c r="G63" s="1231"/>
      <c r="H63" s="618"/>
      <c r="I63" s="154"/>
      <c r="J63" s="18"/>
      <c r="K63" s="619"/>
      <c r="L63" s="2510" t="s">
        <v>3685</v>
      </c>
      <c r="M63" s="215" t="s">
        <v>3657</v>
      </c>
      <c r="N63" s="209">
        <v>100</v>
      </c>
      <c r="O63" s="185"/>
      <c r="P63" s="126"/>
    </row>
    <row r="64" spans="1:16" x14ac:dyDescent="0.2">
      <c r="A64" s="18" t="s">
        <v>363</v>
      </c>
      <c r="B64" s="618"/>
      <c r="C64" s="618"/>
      <c r="D64" s="618"/>
      <c r="E64" s="618"/>
      <c r="F64" s="618"/>
      <c r="G64" s="1231"/>
      <c r="H64" s="618"/>
      <c r="I64" s="154"/>
      <c r="J64" s="18"/>
      <c r="K64" s="619"/>
      <c r="L64" s="2510" t="s">
        <v>3686</v>
      </c>
      <c r="M64" s="215" t="s">
        <v>3657</v>
      </c>
      <c r="N64" s="209">
        <v>100</v>
      </c>
      <c r="O64" s="185"/>
      <c r="P64" s="126"/>
    </row>
    <row r="65" spans="1:16" x14ac:dyDescent="0.2">
      <c r="A65" s="18" t="s">
        <v>363</v>
      </c>
      <c r="B65" s="618"/>
      <c r="C65" s="618"/>
      <c r="D65" s="618"/>
      <c r="E65" s="618"/>
      <c r="F65" s="618"/>
      <c r="G65" s="1231"/>
      <c r="H65" s="618"/>
      <c r="I65" s="154"/>
      <c r="J65" s="18"/>
      <c r="K65" s="619"/>
      <c r="L65" s="2510" t="s">
        <v>3687</v>
      </c>
      <c r="M65" s="198" t="s">
        <v>3657</v>
      </c>
      <c r="N65" s="209">
        <v>100</v>
      </c>
      <c r="O65" s="185"/>
      <c r="P65" s="126"/>
    </row>
    <row r="66" spans="1:16" x14ac:dyDescent="0.2">
      <c r="A66" s="18" t="s">
        <v>363</v>
      </c>
      <c r="B66" s="618"/>
      <c r="C66" s="618"/>
      <c r="D66" s="618"/>
      <c r="E66" s="618"/>
      <c r="F66" s="618"/>
      <c r="G66" s="1231"/>
      <c r="H66" s="618"/>
      <c r="I66" s="154"/>
      <c r="J66" s="18"/>
      <c r="K66" s="619"/>
      <c r="L66" s="2510" t="s">
        <v>3688</v>
      </c>
      <c r="M66" s="198" t="s">
        <v>3657</v>
      </c>
      <c r="N66" s="209">
        <v>100</v>
      </c>
      <c r="O66" s="185"/>
      <c r="P66" s="126"/>
    </row>
    <row r="67" spans="1:16" x14ac:dyDescent="0.2">
      <c r="A67" s="18" t="s">
        <v>363</v>
      </c>
      <c r="B67" s="618"/>
      <c r="C67" s="618"/>
      <c r="D67" s="618"/>
      <c r="E67" s="618"/>
      <c r="F67" s="618"/>
      <c r="G67" s="1231"/>
      <c r="H67" s="618"/>
      <c r="I67" s="154"/>
      <c r="J67" s="18"/>
      <c r="K67" s="619"/>
      <c r="L67" s="2510" t="s">
        <v>3689</v>
      </c>
      <c r="M67" s="198" t="s">
        <v>3626</v>
      </c>
      <c r="N67" s="209">
        <v>100</v>
      </c>
      <c r="O67" s="185"/>
      <c r="P67" s="126"/>
    </row>
    <row r="68" spans="1:16" x14ac:dyDescent="0.2">
      <c r="A68" s="18" t="s">
        <v>363</v>
      </c>
      <c r="B68" s="618"/>
      <c r="C68" s="618"/>
      <c r="D68" s="618"/>
      <c r="E68" s="618"/>
      <c r="F68" s="618"/>
      <c r="G68" s="1231"/>
      <c r="H68" s="618"/>
      <c r="I68" s="154"/>
      <c r="J68" s="18"/>
      <c r="K68" s="619"/>
      <c r="L68" s="2510" t="s">
        <v>3690</v>
      </c>
      <c r="M68" s="198" t="s">
        <v>3622</v>
      </c>
      <c r="N68" s="209">
        <v>100</v>
      </c>
      <c r="O68" s="185"/>
      <c r="P68" s="126"/>
    </row>
    <row r="69" spans="1:16" x14ac:dyDescent="0.2">
      <c r="A69" s="18" t="s">
        <v>363</v>
      </c>
      <c r="B69" s="618"/>
      <c r="C69" s="618"/>
      <c r="D69" s="618"/>
      <c r="E69" s="618"/>
      <c r="F69" s="618"/>
      <c r="G69" s="1231"/>
      <c r="H69" s="618"/>
      <c r="I69" s="154"/>
      <c r="J69" s="18"/>
      <c r="K69" s="619"/>
      <c r="L69" s="616" t="s">
        <v>3691</v>
      </c>
      <c r="M69" s="198" t="s">
        <v>3626</v>
      </c>
      <c r="N69" s="214">
        <v>100</v>
      </c>
      <c r="O69" s="185"/>
      <c r="P69" s="126"/>
    </row>
    <row r="70" spans="1:16" x14ac:dyDescent="0.2">
      <c r="A70" s="18" t="s">
        <v>363</v>
      </c>
      <c r="B70" s="618"/>
      <c r="C70" s="618"/>
      <c r="D70" s="618"/>
      <c r="E70" s="618"/>
      <c r="F70" s="618"/>
      <c r="G70" s="1231"/>
      <c r="H70" s="618"/>
      <c r="I70" s="154"/>
      <c r="J70" s="18"/>
      <c r="K70" s="619"/>
      <c r="L70" s="616" t="s">
        <v>3692</v>
      </c>
      <c r="M70" s="198" t="s">
        <v>3626</v>
      </c>
      <c r="N70" s="214">
        <v>0</v>
      </c>
      <c r="O70" s="216" t="s">
        <v>3008</v>
      </c>
      <c r="P70" s="126" t="s">
        <v>3693</v>
      </c>
    </row>
    <row r="71" spans="1:16" x14ac:dyDescent="0.2">
      <c r="A71" s="18" t="s">
        <v>363</v>
      </c>
      <c r="B71" s="618"/>
      <c r="C71" s="618"/>
      <c r="D71" s="618"/>
      <c r="E71" s="618"/>
      <c r="F71" s="618"/>
      <c r="G71" s="1231"/>
      <c r="H71" s="618"/>
      <c r="I71" s="154"/>
      <c r="J71" s="18"/>
      <c r="K71" s="619"/>
      <c r="L71" s="616" t="s">
        <v>3694</v>
      </c>
      <c r="M71" s="198" t="s">
        <v>3626</v>
      </c>
      <c r="N71" s="214">
        <v>100</v>
      </c>
      <c r="O71" s="185"/>
      <c r="P71" s="126"/>
    </row>
    <row r="72" spans="1:16" x14ac:dyDescent="0.2">
      <c r="A72" s="18" t="s">
        <v>363</v>
      </c>
      <c r="B72" s="618"/>
      <c r="C72" s="618"/>
      <c r="D72" s="618"/>
      <c r="E72" s="618"/>
      <c r="F72" s="618"/>
      <c r="G72" s="1231"/>
      <c r="H72" s="618"/>
      <c r="I72" s="154"/>
      <c r="J72" s="18"/>
      <c r="K72" s="619"/>
      <c r="L72" s="616" t="s">
        <v>3695</v>
      </c>
      <c r="M72" s="198" t="s">
        <v>3626</v>
      </c>
      <c r="N72" s="214">
        <v>100</v>
      </c>
      <c r="O72" s="185"/>
      <c r="P72" s="126"/>
    </row>
    <row r="73" spans="1:16" x14ac:dyDescent="0.2">
      <c r="A73" s="18" t="s">
        <v>363</v>
      </c>
      <c r="B73" s="618"/>
      <c r="C73" s="618"/>
      <c r="D73" s="618"/>
      <c r="E73" s="618"/>
      <c r="F73" s="618"/>
      <c r="G73" s="1231"/>
      <c r="H73" s="618"/>
      <c r="I73" s="154"/>
      <c r="J73" s="18"/>
      <c r="K73" s="619"/>
      <c r="L73" s="616" t="s">
        <v>3696</v>
      </c>
      <c r="M73" s="198" t="s">
        <v>3644</v>
      </c>
      <c r="N73" s="214">
        <v>63.5</v>
      </c>
      <c r="O73" s="185"/>
      <c r="P73" s="126"/>
    </row>
    <row r="74" spans="1:16" x14ac:dyDescent="0.2">
      <c r="A74" s="18" t="s">
        <v>363</v>
      </c>
      <c r="B74" s="618"/>
      <c r="C74" s="618"/>
      <c r="D74" s="618"/>
      <c r="E74" s="618"/>
      <c r="F74" s="618"/>
      <c r="G74" s="1231"/>
      <c r="H74" s="618"/>
      <c r="I74" s="154"/>
      <c r="J74" s="18"/>
      <c r="K74" s="619"/>
      <c r="L74" s="616" t="s">
        <v>3697</v>
      </c>
      <c r="M74" s="198" t="s">
        <v>3622</v>
      </c>
      <c r="N74" s="214">
        <v>100</v>
      </c>
      <c r="O74" s="185"/>
      <c r="P74" s="126"/>
    </row>
    <row r="75" spans="1:16" x14ac:dyDescent="0.2">
      <c r="A75" s="18" t="s">
        <v>363</v>
      </c>
      <c r="B75" s="618"/>
      <c r="C75" s="618"/>
      <c r="D75" s="618"/>
      <c r="E75" s="618"/>
      <c r="F75" s="618"/>
      <c r="G75" s="1231"/>
      <c r="H75" s="618"/>
      <c r="I75" s="154"/>
      <c r="J75" s="18"/>
      <c r="K75" s="619"/>
      <c r="L75" s="616" t="s">
        <v>3698</v>
      </c>
      <c r="M75" s="198" t="s">
        <v>3622</v>
      </c>
      <c r="N75" s="214">
        <v>100</v>
      </c>
      <c r="O75" s="185"/>
      <c r="P75" s="126"/>
    </row>
    <row r="76" spans="1:16" x14ac:dyDescent="0.2">
      <c r="A76" s="18" t="s">
        <v>363</v>
      </c>
      <c r="B76" s="618"/>
      <c r="C76" s="618"/>
      <c r="D76" s="618"/>
      <c r="E76" s="618"/>
      <c r="F76" s="618"/>
      <c r="G76" s="1231"/>
      <c r="H76" s="618"/>
      <c r="I76" s="154"/>
      <c r="J76" s="18"/>
      <c r="K76" s="619"/>
      <c r="L76" s="616" t="s">
        <v>3699</v>
      </c>
      <c r="M76" s="198" t="s">
        <v>3700</v>
      </c>
      <c r="N76" s="214">
        <v>100</v>
      </c>
      <c r="O76" s="185"/>
      <c r="P76" s="126"/>
    </row>
    <row r="77" spans="1:16" x14ac:dyDescent="0.2">
      <c r="A77" s="18" t="s">
        <v>363</v>
      </c>
      <c r="B77" s="618"/>
      <c r="C77" s="618"/>
      <c r="D77" s="618"/>
      <c r="E77" s="618"/>
      <c r="F77" s="618"/>
      <c r="G77" s="1231"/>
      <c r="H77" s="618"/>
      <c r="I77" s="154"/>
      <c r="J77" s="18"/>
      <c r="K77" s="619"/>
      <c r="L77" s="616" t="s">
        <v>3701</v>
      </c>
      <c r="M77" s="198" t="s">
        <v>3644</v>
      </c>
      <c r="N77" s="214">
        <v>100</v>
      </c>
      <c r="O77" s="185"/>
      <c r="P77" s="126"/>
    </row>
    <row r="78" spans="1:16" x14ac:dyDescent="0.2">
      <c r="A78" s="18" t="s">
        <v>363</v>
      </c>
      <c r="B78" s="618"/>
      <c r="C78" s="618"/>
      <c r="D78" s="618"/>
      <c r="E78" s="618"/>
      <c r="F78" s="618"/>
      <c r="G78" s="1231"/>
      <c r="H78" s="618"/>
      <c r="I78" s="154"/>
      <c r="J78" s="18"/>
      <c r="K78" s="619"/>
      <c r="L78" s="616" t="s">
        <v>3702</v>
      </c>
      <c r="M78" s="217" t="s">
        <v>3624</v>
      </c>
      <c r="N78" s="214">
        <v>100</v>
      </c>
      <c r="O78" s="185"/>
      <c r="P78" s="126"/>
    </row>
    <row r="79" spans="1:16" x14ac:dyDescent="0.2">
      <c r="A79" s="18" t="s">
        <v>363</v>
      </c>
      <c r="B79" s="618"/>
      <c r="C79" s="618"/>
      <c r="D79" s="618"/>
      <c r="E79" s="618"/>
      <c r="F79" s="618"/>
      <c r="G79" s="1231"/>
      <c r="H79" s="618"/>
      <c r="I79" s="154"/>
      <c r="J79" s="18"/>
      <c r="K79" s="619"/>
      <c r="L79" s="616" t="s">
        <v>3703</v>
      </c>
      <c r="M79" s="217" t="s">
        <v>3624</v>
      </c>
      <c r="N79" s="214">
        <v>100</v>
      </c>
      <c r="O79" s="185"/>
      <c r="P79" s="126"/>
    </row>
    <row r="80" spans="1:16" x14ac:dyDescent="0.2">
      <c r="A80" s="18" t="s">
        <v>363</v>
      </c>
      <c r="B80" s="618"/>
      <c r="C80" s="618"/>
      <c r="D80" s="618"/>
      <c r="E80" s="618"/>
      <c r="F80" s="618"/>
      <c r="G80" s="1231"/>
      <c r="H80" s="618"/>
      <c r="I80" s="154"/>
      <c r="J80" s="18"/>
      <c r="K80" s="619"/>
      <c r="L80" s="616" t="s">
        <v>3704</v>
      </c>
      <c r="M80" s="198" t="s">
        <v>3622</v>
      </c>
      <c r="N80" s="214">
        <v>100</v>
      </c>
      <c r="O80" s="185"/>
      <c r="P80" s="126"/>
    </row>
    <row r="81" spans="1:16" x14ac:dyDescent="0.2">
      <c r="A81" s="18" t="s">
        <v>363</v>
      </c>
      <c r="B81" s="618"/>
      <c r="C81" s="618"/>
      <c r="D81" s="618"/>
      <c r="E81" s="618"/>
      <c r="F81" s="618"/>
      <c r="G81" s="1231"/>
      <c r="H81" s="618"/>
      <c r="I81" s="154"/>
      <c r="J81" s="18"/>
      <c r="K81" s="619"/>
      <c r="L81" s="616" t="s">
        <v>3705</v>
      </c>
      <c r="M81" s="198" t="s">
        <v>3622</v>
      </c>
      <c r="N81" s="214">
        <v>100</v>
      </c>
      <c r="O81" s="185"/>
      <c r="P81" s="126"/>
    </row>
    <row r="82" spans="1:16" x14ac:dyDescent="0.2">
      <c r="A82" s="18" t="s">
        <v>363</v>
      </c>
      <c r="B82" s="618"/>
      <c r="C82" s="618"/>
      <c r="D82" s="618"/>
      <c r="E82" s="618"/>
      <c r="F82" s="618"/>
      <c r="G82" s="1231"/>
      <c r="H82" s="618"/>
      <c r="I82" s="154"/>
      <c r="J82" s="18"/>
      <c r="K82" s="619"/>
      <c r="L82" s="616" t="s">
        <v>3706</v>
      </c>
      <c r="M82" s="198" t="s">
        <v>3622</v>
      </c>
      <c r="N82" s="214">
        <v>100</v>
      </c>
      <c r="O82" s="185"/>
      <c r="P82" s="126"/>
    </row>
    <row r="83" spans="1:16" x14ac:dyDescent="0.2">
      <c r="A83" s="18" t="s">
        <v>363</v>
      </c>
      <c r="B83" s="618"/>
      <c r="C83" s="618"/>
      <c r="D83" s="618"/>
      <c r="E83" s="618"/>
      <c r="F83" s="618"/>
      <c r="G83" s="1231"/>
      <c r="H83" s="618"/>
      <c r="I83" s="154"/>
      <c r="J83" s="18"/>
      <c r="K83" s="619"/>
      <c r="L83" s="616" t="s">
        <v>3707</v>
      </c>
      <c r="M83" s="198" t="s">
        <v>3622</v>
      </c>
      <c r="N83" s="214">
        <v>99.95</v>
      </c>
      <c r="O83" s="185"/>
      <c r="P83" s="126"/>
    </row>
    <row r="84" spans="1:16" x14ac:dyDescent="0.2">
      <c r="A84" s="18" t="s">
        <v>363</v>
      </c>
      <c r="B84" s="618"/>
      <c r="C84" s="618"/>
      <c r="D84" s="618"/>
      <c r="E84" s="618"/>
      <c r="F84" s="618"/>
      <c r="G84" s="1231"/>
      <c r="H84" s="618"/>
      <c r="I84" s="154"/>
      <c r="J84" s="18"/>
      <c r="K84" s="619"/>
      <c r="L84" s="616" t="s">
        <v>3708</v>
      </c>
      <c r="M84" s="198" t="s">
        <v>3700</v>
      </c>
      <c r="N84" s="214">
        <v>83</v>
      </c>
      <c r="O84" s="185"/>
      <c r="P84" s="126"/>
    </row>
    <row r="85" spans="1:16" x14ac:dyDescent="0.2">
      <c r="A85" s="18" t="s">
        <v>363</v>
      </c>
      <c r="B85" s="618"/>
      <c r="C85" s="618"/>
      <c r="D85" s="618"/>
      <c r="E85" s="618"/>
      <c r="F85" s="618"/>
      <c r="G85" s="1231"/>
      <c r="H85" s="618"/>
      <c r="I85" s="154"/>
      <c r="J85" s="18"/>
      <c r="K85" s="619"/>
      <c r="L85" s="616" t="s">
        <v>3709</v>
      </c>
      <c r="M85" s="198" t="s">
        <v>3700</v>
      </c>
      <c r="N85" s="214">
        <v>85</v>
      </c>
      <c r="O85" s="185"/>
      <c r="P85" s="126"/>
    </row>
    <row r="86" spans="1:16" x14ac:dyDescent="0.2">
      <c r="A86" s="18" t="s">
        <v>363</v>
      </c>
      <c r="B86" s="618"/>
      <c r="C86" s="618"/>
      <c r="D86" s="618"/>
      <c r="E86" s="618"/>
      <c r="F86" s="618"/>
      <c r="G86" s="1231"/>
      <c r="H86" s="618"/>
      <c r="I86" s="154"/>
      <c r="J86" s="18"/>
      <c r="K86" s="619"/>
      <c r="L86" s="616" t="s">
        <v>3710</v>
      </c>
      <c r="M86" s="198" t="s">
        <v>3700</v>
      </c>
      <c r="N86" s="214">
        <v>84</v>
      </c>
      <c r="O86" s="185"/>
      <c r="P86" s="126"/>
    </row>
    <row r="87" spans="1:16" x14ac:dyDescent="0.2">
      <c r="A87" s="18" t="s">
        <v>363</v>
      </c>
      <c r="B87" s="618"/>
      <c r="C87" s="618"/>
      <c r="D87" s="618"/>
      <c r="E87" s="618"/>
      <c r="F87" s="618"/>
      <c r="G87" s="1231"/>
      <c r="H87" s="618"/>
      <c r="I87" s="154"/>
      <c r="J87" s="18"/>
      <c r="K87" s="619"/>
      <c r="L87" s="616" t="s">
        <v>3711</v>
      </c>
      <c r="M87" s="198" t="s">
        <v>3622</v>
      </c>
      <c r="N87" s="214">
        <v>100</v>
      </c>
      <c r="O87" s="185"/>
      <c r="P87" s="126"/>
    </row>
    <row r="88" spans="1:16" x14ac:dyDescent="0.2">
      <c r="A88" s="18" t="s">
        <v>363</v>
      </c>
      <c r="B88" s="618"/>
      <c r="C88" s="618"/>
      <c r="D88" s="618"/>
      <c r="E88" s="618"/>
      <c r="F88" s="618"/>
      <c r="G88" s="1231"/>
      <c r="H88" s="618"/>
      <c r="I88" s="154"/>
      <c r="J88" s="18"/>
      <c r="K88" s="619"/>
      <c r="L88" s="616" t="s">
        <v>3712</v>
      </c>
      <c r="M88" s="198" t="s">
        <v>3622</v>
      </c>
      <c r="N88" s="214">
        <v>50</v>
      </c>
      <c r="O88" s="185"/>
      <c r="P88" s="126"/>
    </row>
    <row r="89" spans="1:16" x14ac:dyDescent="0.2">
      <c r="A89" s="18" t="s">
        <v>363</v>
      </c>
      <c r="B89" s="618"/>
      <c r="C89" s="618"/>
      <c r="D89" s="618"/>
      <c r="E89" s="618"/>
      <c r="F89" s="618"/>
      <c r="G89" s="1231"/>
      <c r="H89" s="618"/>
      <c r="I89" s="154"/>
      <c r="J89" s="18"/>
      <c r="K89" s="619"/>
      <c r="L89" s="615" t="s">
        <v>3713</v>
      </c>
      <c r="M89" s="217" t="s">
        <v>3622</v>
      </c>
      <c r="N89" s="197">
        <v>96</v>
      </c>
      <c r="O89" s="185"/>
      <c r="P89" s="126"/>
    </row>
    <row r="90" spans="1:16" x14ac:dyDescent="0.2">
      <c r="A90" s="18" t="s">
        <v>363</v>
      </c>
      <c r="B90" s="618"/>
      <c r="C90" s="618"/>
      <c r="D90" s="618"/>
      <c r="E90" s="618"/>
      <c r="F90" s="618"/>
      <c r="G90" s="1231"/>
      <c r="H90" s="618"/>
      <c r="I90" s="154"/>
      <c r="J90" s="18"/>
      <c r="K90" s="619"/>
      <c r="L90" s="615" t="s">
        <v>3714</v>
      </c>
      <c r="M90" s="217" t="s">
        <v>3678</v>
      </c>
      <c r="N90" s="197">
        <v>100</v>
      </c>
      <c r="O90" s="185"/>
      <c r="P90" s="126"/>
    </row>
    <row r="91" spans="1:16" x14ac:dyDescent="0.2">
      <c r="A91" s="18" t="s">
        <v>363</v>
      </c>
      <c r="B91" s="618"/>
      <c r="C91" s="618"/>
      <c r="D91" s="618"/>
      <c r="E91" s="618"/>
      <c r="F91" s="618"/>
      <c r="G91" s="1231"/>
      <c r="H91" s="618"/>
      <c r="I91" s="154"/>
      <c r="J91" s="18"/>
      <c r="K91" s="619"/>
      <c r="L91" s="615" t="s">
        <v>3715</v>
      </c>
      <c r="M91" s="198" t="s">
        <v>40</v>
      </c>
      <c r="N91" s="197">
        <v>50</v>
      </c>
      <c r="O91" s="185"/>
      <c r="P91" s="126"/>
    </row>
    <row r="92" spans="1:16" x14ac:dyDescent="0.2">
      <c r="A92" s="18" t="s">
        <v>363</v>
      </c>
      <c r="B92" s="618"/>
      <c r="C92" s="618"/>
      <c r="D92" s="618"/>
      <c r="E92" s="618"/>
      <c r="F92" s="618"/>
      <c r="G92" s="1231"/>
      <c r="H92" s="618"/>
      <c r="I92" s="154"/>
      <c r="J92" s="18"/>
      <c r="K92" s="619"/>
      <c r="L92" s="615" t="s">
        <v>3716</v>
      </c>
      <c r="M92" s="198" t="s">
        <v>3644</v>
      </c>
      <c r="N92" s="197">
        <v>100</v>
      </c>
      <c r="O92" s="185"/>
      <c r="P92" s="126"/>
    </row>
    <row r="93" spans="1:16" x14ac:dyDescent="0.2">
      <c r="A93" s="18" t="s">
        <v>363</v>
      </c>
      <c r="B93" s="618"/>
      <c r="C93" s="618"/>
      <c r="D93" s="618"/>
      <c r="E93" s="618"/>
      <c r="F93" s="618"/>
      <c r="G93" s="1231"/>
      <c r="H93" s="618"/>
      <c r="I93" s="154"/>
      <c r="J93" s="18"/>
      <c r="K93" s="619"/>
      <c r="L93" s="615" t="s">
        <v>3717</v>
      </c>
      <c r="M93" s="198" t="s">
        <v>3622</v>
      </c>
      <c r="N93" s="197">
        <v>100</v>
      </c>
      <c r="O93" s="185"/>
      <c r="P93" s="126"/>
    </row>
    <row r="94" spans="1:16" x14ac:dyDescent="0.2">
      <c r="A94" s="18" t="s">
        <v>363</v>
      </c>
      <c r="B94" s="618"/>
      <c r="C94" s="618"/>
      <c r="D94" s="618"/>
      <c r="E94" s="618"/>
      <c r="F94" s="618"/>
      <c r="G94" s="1231"/>
      <c r="H94" s="618"/>
      <c r="I94" s="154"/>
      <c r="J94" s="18"/>
      <c r="K94" s="619"/>
      <c r="L94" s="615" t="s">
        <v>3718</v>
      </c>
      <c r="M94" s="198" t="s">
        <v>3700</v>
      </c>
      <c r="N94" s="197">
        <v>73</v>
      </c>
      <c r="O94" s="185"/>
      <c r="P94" s="126"/>
    </row>
    <row r="95" spans="1:16" x14ac:dyDescent="0.2">
      <c r="A95" s="18" t="s">
        <v>363</v>
      </c>
      <c r="B95" s="618"/>
      <c r="C95" s="618"/>
      <c r="D95" s="618"/>
      <c r="E95" s="618"/>
      <c r="F95" s="618"/>
      <c r="G95" s="1231"/>
      <c r="H95" s="618"/>
      <c r="I95" s="154"/>
      <c r="J95" s="18"/>
      <c r="K95" s="619"/>
      <c r="L95" s="615" t="s">
        <v>3719</v>
      </c>
      <c r="M95" s="198" t="s">
        <v>3700</v>
      </c>
      <c r="N95" s="197">
        <v>45</v>
      </c>
      <c r="O95" s="185"/>
      <c r="P95" s="126"/>
    </row>
    <row r="96" spans="1:16" x14ac:dyDescent="0.2">
      <c r="A96" s="18" t="s">
        <v>363</v>
      </c>
      <c r="B96" s="618"/>
      <c r="C96" s="618"/>
      <c r="D96" s="618"/>
      <c r="E96" s="618"/>
      <c r="F96" s="618"/>
      <c r="G96" s="1231"/>
      <c r="H96" s="618"/>
      <c r="I96" s="154"/>
      <c r="J96" s="18"/>
      <c r="K96" s="619"/>
      <c r="L96" s="615" t="s">
        <v>3720</v>
      </c>
      <c r="M96" s="198" t="s">
        <v>3622</v>
      </c>
      <c r="N96" s="197">
        <v>92.91</v>
      </c>
      <c r="O96" s="185"/>
      <c r="P96" s="126"/>
    </row>
    <row r="97" spans="1:16" x14ac:dyDescent="0.2">
      <c r="A97" s="18" t="s">
        <v>363</v>
      </c>
      <c r="B97" s="618"/>
      <c r="C97" s="618"/>
      <c r="D97" s="618"/>
      <c r="E97" s="618"/>
      <c r="F97" s="618"/>
      <c r="G97" s="1231"/>
      <c r="H97" s="618"/>
      <c r="I97" s="154"/>
      <c r="J97" s="18"/>
      <c r="K97" s="619"/>
      <c r="L97" s="615" t="s">
        <v>3721</v>
      </c>
      <c r="M97" s="198" t="s">
        <v>3626</v>
      </c>
      <c r="N97" s="197">
        <v>0</v>
      </c>
      <c r="O97" s="193" t="s">
        <v>3722</v>
      </c>
      <c r="P97" s="126" t="s">
        <v>3723</v>
      </c>
    </row>
    <row r="98" spans="1:16" x14ac:dyDescent="0.2">
      <c r="A98" s="18" t="s">
        <v>363</v>
      </c>
      <c r="B98" s="618"/>
      <c r="C98" s="618"/>
      <c r="D98" s="618"/>
      <c r="E98" s="618"/>
      <c r="F98" s="618"/>
      <c r="G98" s="1231"/>
      <c r="H98" s="618"/>
      <c r="I98" s="154"/>
      <c r="J98" s="18"/>
      <c r="K98" s="619"/>
      <c r="L98" s="615" t="s">
        <v>3724</v>
      </c>
      <c r="M98" s="198" t="s">
        <v>3622</v>
      </c>
      <c r="N98" s="197">
        <v>100</v>
      </c>
      <c r="O98" s="185"/>
      <c r="P98" s="126"/>
    </row>
    <row r="99" spans="1:16" x14ac:dyDescent="0.2">
      <c r="A99" s="18" t="s">
        <v>363</v>
      </c>
      <c r="B99" s="618"/>
      <c r="C99" s="618"/>
      <c r="D99" s="618"/>
      <c r="E99" s="618"/>
      <c r="F99" s="618"/>
      <c r="G99" s="1231"/>
      <c r="H99" s="618"/>
      <c r="I99" s="154"/>
      <c r="J99" s="18"/>
      <c r="K99" s="619"/>
      <c r="L99" s="615" t="s">
        <v>3725</v>
      </c>
      <c r="M99" s="198" t="s">
        <v>3644</v>
      </c>
      <c r="N99" s="197">
        <v>100</v>
      </c>
      <c r="O99" s="185"/>
      <c r="P99" s="126"/>
    </row>
    <row r="100" spans="1:16" x14ac:dyDescent="0.2">
      <c r="A100" s="18" t="s">
        <v>363</v>
      </c>
      <c r="B100" s="618"/>
      <c r="C100" s="618"/>
      <c r="D100" s="618"/>
      <c r="E100" s="618"/>
      <c r="F100" s="618"/>
      <c r="G100" s="1231"/>
      <c r="H100" s="618"/>
      <c r="I100" s="154"/>
      <c r="J100" s="18"/>
      <c r="K100" s="619"/>
      <c r="L100" s="615" t="s">
        <v>3726</v>
      </c>
      <c r="M100" s="198" t="s">
        <v>3622</v>
      </c>
      <c r="N100" s="197">
        <v>100</v>
      </c>
      <c r="O100" s="185"/>
      <c r="P100" s="126"/>
    </row>
    <row r="101" spans="1:16" x14ac:dyDescent="0.2">
      <c r="A101" s="18" t="s">
        <v>363</v>
      </c>
      <c r="B101" s="618"/>
      <c r="C101" s="618"/>
      <c r="D101" s="618"/>
      <c r="E101" s="618"/>
      <c r="F101" s="618"/>
      <c r="G101" s="1231"/>
      <c r="H101" s="618"/>
      <c r="I101" s="154"/>
      <c r="J101" s="18"/>
      <c r="K101" s="619"/>
      <c r="L101" s="615" t="s">
        <v>3727</v>
      </c>
      <c r="M101" s="198" t="s">
        <v>3622</v>
      </c>
      <c r="N101" s="197">
        <v>100</v>
      </c>
      <c r="O101" s="185"/>
      <c r="P101" s="126"/>
    </row>
    <row r="102" spans="1:16" x14ac:dyDescent="0.2">
      <c r="A102" s="18" t="s">
        <v>363</v>
      </c>
      <c r="B102" s="618"/>
      <c r="C102" s="618"/>
      <c r="D102" s="618"/>
      <c r="E102" s="618"/>
      <c r="F102" s="618"/>
      <c r="G102" s="1231"/>
      <c r="H102" s="618"/>
      <c r="I102" s="154"/>
      <c r="J102" s="18"/>
      <c r="K102" s="619"/>
      <c r="L102" s="615" t="s">
        <v>3728</v>
      </c>
      <c r="M102" s="198" t="s">
        <v>3622</v>
      </c>
      <c r="N102" s="197">
        <v>100</v>
      </c>
      <c r="O102" s="185"/>
      <c r="P102" s="126"/>
    </row>
    <row r="103" spans="1:16" x14ac:dyDescent="0.2">
      <c r="A103" s="18" t="s">
        <v>363</v>
      </c>
      <c r="B103" s="618"/>
      <c r="C103" s="618"/>
      <c r="D103" s="618"/>
      <c r="E103" s="618"/>
      <c r="F103" s="618"/>
      <c r="G103" s="1231"/>
      <c r="H103" s="618"/>
      <c r="I103" s="154"/>
      <c r="J103" s="18"/>
      <c r="K103" s="619"/>
      <c r="L103" s="615" t="s">
        <v>3729</v>
      </c>
      <c r="M103" s="198" t="s">
        <v>3626</v>
      </c>
      <c r="N103" s="197">
        <v>0</v>
      </c>
      <c r="O103" s="216" t="s">
        <v>3008</v>
      </c>
      <c r="P103" s="126" t="s">
        <v>3730</v>
      </c>
    </row>
    <row r="104" spans="1:16" x14ac:dyDescent="0.2">
      <c r="A104" s="18" t="s">
        <v>363</v>
      </c>
      <c r="B104" s="618"/>
      <c r="C104" s="618"/>
      <c r="D104" s="618"/>
      <c r="E104" s="618"/>
      <c r="F104" s="618"/>
      <c r="G104" s="1231"/>
      <c r="H104" s="618"/>
      <c r="I104" s="154"/>
      <c r="J104" s="18"/>
      <c r="K104" s="619"/>
      <c r="L104" s="615" t="s">
        <v>3731</v>
      </c>
      <c r="M104" s="198" t="s">
        <v>3622</v>
      </c>
      <c r="N104" s="197">
        <v>100</v>
      </c>
      <c r="O104" s="185"/>
      <c r="P104" s="126"/>
    </row>
    <row r="105" spans="1:16" x14ac:dyDescent="0.2">
      <c r="A105" s="18" t="s">
        <v>363</v>
      </c>
      <c r="B105" s="618"/>
      <c r="C105" s="618"/>
      <c r="D105" s="618"/>
      <c r="E105" s="618"/>
      <c r="F105" s="618"/>
      <c r="G105" s="1231"/>
      <c r="H105" s="618"/>
      <c r="I105" s="154"/>
      <c r="J105" s="18"/>
      <c r="K105" s="619"/>
      <c r="L105" s="615" t="s">
        <v>3732</v>
      </c>
      <c r="M105" s="218" t="s">
        <v>3626</v>
      </c>
      <c r="N105" s="197">
        <v>0</v>
      </c>
      <c r="O105" s="216" t="s">
        <v>3008</v>
      </c>
      <c r="P105" s="126" t="s">
        <v>3730</v>
      </c>
    </row>
    <row r="106" spans="1:16" x14ac:dyDescent="0.2">
      <c r="A106" s="18" t="s">
        <v>363</v>
      </c>
      <c r="B106" s="618"/>
      <c r="C106" s="618"/>
      <c r="D106" s="618"/>
      <c r="E106" s="618"/>
      <c r="F106" s="618"/>
      <c r="G106" s="1231"/>
      <c r="H106" s="618"/>
      <c r="I106" s="154"/>
      <c r="J106" s="18"/>
      <c r="K106" s="619"/>
      <c r="L106" s="615" t="s">
        <v>3733</v>
      </c>
      <c r="M106" s="218" t="s">
        <v>3626</v>
      </c>
      <c r="N106" s="197">
        <v>0</v>
      </c>
      <c r="O106" s="216" t="s">
        <v>3008</v>
      </c>
      <c r="P106" s="126" t="s">
        <v>3730</v>
      </c>
    </row>
    <row r="107" spans="1:16" x14ac:dyDescent="0.2">
      <c r="A107" s="18" t="s">
        <v>363</v>
      </c>
      <c r="B107" s="618"/>
      <c r="C107" s="618"/>
      <c r="D107" s="618"/>
      <c r="E107" s="618"/>
      <c r="F107" s="618"/>
      <c r="G107" s="1231"/>
      <c r="H107" s="618"/>
      <c r="I107" s="154"/>
      <c r="J107" s="18"/>
      <c r="K107" s="619"/>
      <c r="L107" s="615" t="s">
        <v>3734</v>
      </c>
      <c r="M107" s="198" t="s">
        <v>3622</v>
      </c>
      <c r="N107" s="197">
        <v>100</v>
      </c>
      <c r="O107" s="185"/>
      <c r="P107" s="126"/>
    </row>
    <row r="108" spans="1:16" x14ac:dyDescent="0.2">
      <c r="A108" s="18" t="s">
        <v>363</v>
      </c>
      <c r="B108" s="618"/>
      <c r="C108" s="618"/>
      <c r="D108" s="618"/>
      <c r="E108" s="618"/>
      <c r="F108" s="618"/>
      <c r="G108" s="1231"/>
      <c r="H108" s="618"/>
      <c r="I108" s="154"/>
      <c r="J108" s="18"/>
      <c r="K108" s="619"/>
      <c r="L108" s="615" t="s">
        <v>3735</v>
      </c>
      <c r="M108" s="218" t="s">
        <v>3626</v>
      </c>
      <c r="N108" s="197">
        <v>100</v>
      </c>
      <c r="O108" s="185"/>
      <c r="P108" s="126"/>
    </row>
    <row r="109" spans="1:16" x14ac:dyDescent="0.2">
      <c r="A109" s="18" t="s">
        <v>363</v>
      </c>
      <c r="B109" s="618"/>
      <c r="C109" s="618"/>
      <c r="D109" s="618"/>
      <c r="E109" s="618"/>
      <c r="F109" s="618"/>
      <c r="G109" s="1231"/>
      <c r="H109" s="618"/>
      <c r="I109" s="154"/>
      <c r="J109" s="18"/>
      <c r="K109" s="619"/>
      <c r="L109" s="615" t="s">
        <v>3736</v>
      </c>
      <c r="M109" s="198" t="s">
        <v>3622</v>
      </c>
      <c r="N109" s="197">
        <v>100</v>
      </c>
      <c r="O109" s="185"/>
      <c r="P109" s="126"/>
    </row>
    <row r="110" spans="1:16" x14ac:dyDescent="0.2">
      <c r="A110" s="18" t="s">
        <v>363</v>
      </c>
      <c r="B110" s="618"/>
      <c r="C110" s="618"/>
      <c r="D110" s="618"/>
      <c r="E110" s="618"/>
      <c r="F110" s="618"/>
      <c r="G110" s="1231"/>
      <c r="H110" s="618"/>
      <c r="I110" s="154"/>
      <c r="J110" s="18"/>
      <c r="K110" s="619"/>
      <c r="L110" s="615" t="s">
        <v>3737</v>
      </c>
      <c r="M110" s="198" t="s">
        <v>3622</v>
      </c>
      <c r="N110" s="197">
        <v>74</v>
      </c>
      <c r="O110" s="185"/>
      <c r="P110" s="126"/>
    </row>
    <row r="111" spans="1:16" x14ac:dyDescent="0.2">
      <c r="A111" s="18" t="s">
        <v>363</v>
      </c>
      <c r="B111" s="618"/>
      <c r="C111" s="618"/>
      <c r="D111" s="618"/>
      <c r="E111" s="618"/>
      <c r="F111" s="618"/>
      <c r="G111" s="1231"/>
      <c r="H111" s="618"/>
      <c r="I111" s="154"/>
      <c r="J111" s="18"/>
      <c r="K111" s="619"/>
      <c r="L111" s="615" t="s">
        <v>3738</v>
      </c>
      <c r="M111" s="198" t="s">
        <v>3622</v>
      </c>
      <c r="N111" s="197">
        <v>99</v>
      </c>
      <c r="O111" s="185"/>
      <c r="P111" s="126"/>
    </row>
    <row r="112" spans="1:16" x14ac:dyDescent="0.2">
      <c r="A112" s="18" t="s">
        <v>363</v>
      </c>
      <c r="B112" s="618"/>
      <c r="C112" s="618"/>
      <c r="D112" s="618"/>
      <c r="E112" s="618"/>
      <c r="F112" s="618"/>
      <c r="G112" s="1231"/>
      <c r="H112" s="618"/>
      <c r="I112" s="154"/>
      <c r="J112" s="18"/>
      <c r="K112" s="619"/>
      <c r="L112" s="615" t="s">
        <v>3739</v>
      </c>
      <c r="M112" s="217" t="s">
        <v>3624</v>
      </c>
      <c r="N112" s="197">
        <v>100</v>
      </c>
      <c r="O112" s="185" t="s">
        <v>3740</v>
      </c>
      <c r="P112" s="126"/>
    </row>
    <row r="113" spans="1:16" x14ac:dyDescent="0.2">
      <c r="A113" s="18" t="s">
        <v>363</v>
      </c>
      <c r="B113" s="618"/>
      <c r="C113" s="618"/>
      <c r="D113" s="618"/>
      <c r="E113" s="618"/>
      <c r="F113" s="618"/>
      <c r="G113" s="1231"/>
      <c r="H113" s="618"/>
      <c r="I113" s="154"/>
      <c r="J113" s="18"/>
      <c r="K113" s="619"/>
      <c r="L113" s="615" t="s">
        <v>3741</v>
      </c>
      <c r="M113" s="217" t="s">
        <v>3624</v>
      </c>
      <c r="N113" s="197">
        <v>100</v>
      </c>
      <c r="O113" s="185"/>
      <c r="P113" s="126"/>
    </row>
    <row r="114" spans="1:16" x14ac:dyDescent="0.2">
      <c r="A114" s="18" t="s">
        <v>363</v>
      </c>
      <c r="B114" s="618"/>
      <c r="C114" s="618"/>
      <c r="D114" s="618"/>
      <c r="E114" s="618"/>
      <c r="F114" s="618"/>
      <c r="G114" s="1231"/>
      <c r="H114" s="618"/>
      <c r="I114" s="154"/>
      <c r="J114" s="18"/>
      <c r="K114" s="619"/>
      <c r="L114" s="615" t="s">
        <v>3742</v>
      </c>
      <c r="M114" s="217" t="s">
        <v>3624</v>
      </c>
      <c r="N114" s="197">
        <v>100</v>
      </c>
      <c r="O114" s="185"/>
      <c r="P114" s="126"/>
    </row>
    <row r="115" spans="1:16" x14ac:dyDescent="0.2">
      <c r="A115" s="18" t="s">
        <v>363</v>
      </c>
      <c r="B115" s="618"/>
      <c r="C115" s="618"/>
      <c r="D115" s="618"/>
      <c r="E115" s="618"/>
      <c r="F115" s="618"/>
      <c r="G115" s="1231"/>
      <c r="H115" s="618"/>
      <c r="I115" s="154"/>
      <c r="J115" s="18"/>
      <c r="K115" s="619"/>
      <c r="L115" s="615" t="s">
        <v>3743</v>
      </c>
      <c r="M115" s="217" t="s">
        <v>3624</v>
      </c>
      <c r="N115" s="197">
        <v>100</v>
      </c>
      <c r="O115" s="185"/>
      <c r="P115" s="126"/>
    </row>
    <row r="116" spans="1:16" x14ac:dyDescent="0.2">
      <c r="A116" s="18" t="s">
        <v>363</v>
      </c>
      <c r="B116" s="618"/>
      <c r="C116" s="618"/>
      <c r="D116" s="618"/>
      <c r="E116" s="618"/>
      <c r="F116" s="618"/>
      <c r="G116" s="1231"/>
      <c r="H116" s="618"/>
      <c r="I116" s="154"/>
      <c r="J116" s="18"/>
      <c r="K116" s="619"/>
      <c r="L116" s="615" t="s">
        <v>3744</v>
      </c>
      <c r="M116" s="198" t="s">
        <v>3622</v>
      </c>
      <c r="N116" s="197">
        <v>100</v>
      </c>
      <c r="O116" s="185"/>
      <c r="P116" s="126"/>
    </row>
    <row r="117" spans="1:16" x14ac:dyDescent="0.2">
      <c r="A117" s="18" t="s">
        <v>363</v>
      </c>
      <c r="B117" s="618"/>
      <c r="C117" s="618"/>
      <c r="D117" s="618"/>
      <c r="E117" s="618"/>
      <c r="F117" s="618"/>
      <c r="G117" s="1231"/>
      <c r="H117" s="618"/>
      <c r="I117" s="154"/>
      <c r="J117" s="18"/>
      <c r="K117" s="619"/>
      <c r="L117" s="615" t="s">
        <v>3745</v>
      </c>
      <c r="M117" s="198" t="s">
        <v>3622</v>
      </c>
      <c r="N117" s="197">
        <v>96</v>
      </c>
      <c r="O117" s="185"/>
      <c r="P117" s="126"/>
    </row>
    <row r="118" spans="1:16" x14ac:dyDescent="0.2">
      <c r="A118" s="18" t="s">
        <v>363</v>
      </c>
      <c r="B118" s="618"/>
      <c r="C118" s="618"/>
      <c r="D118" s="618"/>
      <c r="E118" s="618"/>
      <c r="F118" s="618"/>
      <c r="G118" s="1231"/>
      <c r="H118" s="618"/>
      <c r="I118" s="154"/>
      <c r="J118" s="18"/>
      <c r="K118" s="619"/>
      <c r="L118" s="615" t="s">
        <v>3746</v>
      </c>
      <c r="M118" s="198" t="s">
        <v>3622</v>
      </c>
      <c r="N118" s="197">
        <v>100</v>
      </c>
      <c r="O118" s="185"/>
      <c r="P118" s="126"/>
    </row>
    <row r="119" spans="1:16" x14ac:dyDescent="0.2">
      <c r="A119" s="18" t="s">
        <v>363</v>
      </c>
      <c r="B119" s="618"/>
      <c r="C119" s="618"/>
      <c r="D119" s="618"/>
      <c r="E119" s="618"/>
      <c r="F119" s="618"/>
      <c r="G119" s="1231"/>
      <c r="H119" s="618"/>
      <c r="I119" s="154"/>
      <c r="J119" s="18"/>
      <c r="K119" s="619"/>
      <c r="L119" s="615" t="s">
        <v>3747</v>
      </c>
      <c r="M119" s="198" t="s">
        <v>3622</v>
      </c>
      <c r="N119" s="197">
        <v>100</v>
      </c>
      <c r="O119" s="185"/>
      <c r="P119" s="126"/>
    </row>
    <row r="120" spans="1:16" x14ac:dyDescent="0.2">
      <c r="A120" s="18" t="s">
        <v>363</v>
      </c>
      <c r="B120" s="618"/>
      <c r="C120" s="618"/>
      <c r="D120" s="618"/>
      <c r="E120" s="618"/>
      <c r="F120" s="618"/>
      <c r="G120" s="1231"/>
      <c r="H120" s="618"/>
      <c r="I120" s="154"/>
      <c r="J120" s="18"/>
      <c r="K120" s="619"/>
      <c r="L120" s="615" t="s">
        <v>3748</v>
      </c>
      <c r="M120" s="217" t="s">
        <v>3624</v>
      </c>
      <c r="N120" s="197">
        <v>100</v>
      </c>
      <c r="O120" s="185"/>
      <c r="P120" s="126"/>
    </row>
    <row r="121" spans="1:16" x14ac:dyDescent="0.2">
      <c r="A121" s="18" t="s">
        <v>363</v>
      </c>
      <c r="B121" s="618"/>
      <c r="C121" s="618"/>
      <c r="D121" s="618"/>
      <c r="E121" s="618"/>
      <c r="F121" s="618"/>
      <c r="G121" s="1231"/>
      <c r="H121" s="618"/>
      <c r="I121" s="154"/>
      <c r="J121" s="18"/>
      <c r="K121" s="619"/>
      <c r="L121" s="2502" t="s">
        <v>3749</v>
      </c>
      <c r="M121" s="198" t="s">
        <v>3622</v>
      </c>
      <c r="N121" s="197">
        <v>100</v>
      </c>
      <c r="O121" s="185"/>
      <c r="P121" s="126"/>
    </row>
    <row r="122" spans="1:16" x14ac:dyDescent="0.2">
      <c r="A122" s="18" t="s">
        <v>363</v>
      </c>
      <c r="B122" s="618"/>
      <c r="C122" s="618"/>
      <c r="D122" s="618"/>
      <c r="E122" s="618"/>
      <c r="F122" s="618"/>
      <c r="G122" s="1231"/>
      <c r="H122" s="618"/>
      <c r="I122" s="154"/>
      <c r="J122" s="18"/>
      <c r="K122" s="619"/>
      <c r="L122" s="2502" t="s">
        <v>3750</v>
      </c>
      <c r="M122" s="198" t="s">
        <v>3622</v>
      </c>
      <c r="N122" s="197">
        <v>100</v>
      </c>
      <c r="O122" s="185"/>
      <c r="P122" s="126"/>
    </row>
    <row r="123" spans="1:16" x14ac:dyDescent="0.2">
      <c r="A123" s="18" t="s">
        <v>363</v>
      </c>
      <c r="B123" s="618"/>
      <c r="C123" s="618"/>
      <c r="D123" s="618"/>
      <c r="E123" s="618"/>
      <c r="F123" s="618"/>
      <c r="G123" s="1231"/>
      <c r="H123" s="618"/>
      <c r="I123" s="154"/>
      <c r="J123" s="18"/>
      <c r="K123" s="619"/>
      <c r="L123" s="615" t="s">
        <v>3751</v>
      </c>
      <c r="M123" s="217" t="s">
        <v>3624</v>
      </c>
      <c r="N123" s="197">
        <v>100</v>
      </c>
      <c r="O123" s="185"/>
      <c r="P123" s="126"/>
    </row>
    <row r="124" spans="1:16" x14ac:dyDescent="0.2">
      <c r="A124" s="18" t="s">
        <v>363</v>
      </c>
      <c r="B124" s="618"/>
      <c r="C124" s="618"/>
      <c r="D124" s="618"/>
      <c r="E124" s="618"/>
      <c r="F124" s="618"/>
      <c r="G124" s="1231"/>
      <c r="H124" s="618"/>
      <c r="I124" s="154"/>
      <c r="J124" s="18"/>
      <c r="K124" s="619"/>
      <c r="L124" s="615" t="s">
        <v>3752</v>
      </c>
      <c r="M124" s="217" t="s">
        <v>3624</v>
      </c>
      <c r="N124" s="197">
        <v>100</v>
      </c>
      <c r="O124" s="185"/>
      <c r="P124" s="126"/>
    </row>
    <row r="125" spans="1:16" x14ac:dyDescent="0.2">
      <c r="A125" s="18" t="s">
        <v>363</v>
      </c>
      <c r="B125" s="618"/>
      <c r="C125" s="618"/>
      <c r="D125" s="618"/>
      <c r="E125" s="618"/>
      <c r="F125" s="618"/>
      <c r="G125" s="1231"/>
      <c r="H125" s="618"/>
      <c r="I125" s="154"/>
      <c r="J125" s="18"/>
      <c r="K125" s="619"/>
      <c r="L125" s="615" t="s">
        <v>3753</v>
      </c>
      <c r="M125" s="217" t="s">
        <v>3626</v>
      </c>
      <c r="N125" s="197">
        <v>100</v>
      </c>
      <c r="O125" s="185"/>
      <c r="P125" s="126"/>
    </row>
    <row r="126" spans="1:16" x14ac:dyDescent="0.2">
      <c r="A126" s="18" t="s">
        <v>363</v>
      </c>
      <c r="B126" s="618"/>
      <c r="C126" s="618"/>
      <c r="D126" s="618"/>
      <c r="E126" s="618"/>
      <c r="F126" s="618"/>
      <c r="G126" s="1231"/>
      <c r="H126" s="618"/>
      <c r="I126" s="154"/>
      <c r="J126" s="18"/>
      <c r="K126" s="619"/>
      <c r="L126" s="615" t="s">
        <v>3754</v>
      </c>
      <c r="M126" s="217" t="s">
        <v>3626</v>
      </c>
      <c r="N126" s="197">
        <v>45</v>
      </c>
      <c r="O126" s="185"/>
      <c r="P126" s="126"/>
    </row>
    <row r="127" spans="1:16" x14ac:dyDescent="0.2">
      <c r="A127" s="18" t="s">
        <v>363</v>
      </c>
      <c r="B127" s="618"/>
      <c r="C127" s="618"/>
      <c r="D127" s="618"/>
      <c r="E127" s="618"/>
      <c r="F127" s="618"/>
      <c r="G127" s="1231"/>
      <c r="H127" s="618"/>
      <c r="I127" s="154"/>
      <c r="J127" s="18"/>
      <c r="K127" s="619"/>
      <c r="L127" s="615" t="s">
        <v>3755</v>
      </c>
      <c r="M127" s="217" t="s">
        <v>3644</v>
      </c>
      <c r="N127" s="197">
        <v>0</v>
      </c>
      <c r="O127" s="193" t="s">
        <v>3756</v>
      </c>
      <c r="P127" s="126"/>
    </row>
    <row r="128" spans="1:16" x14ac:dyDescent="0.2">
      <c r="A128" s="18" t="s">
        <v>363</v>
      </c>
      <c r="B128" s="618"/>
      <c r="C128" s="618"/>
      <c r="D128" s="618"/>
      <c r="E128" s="618"/>
      <c r="F128" s="618"/>
      <c r="G128" s="1231"/>
      <c r="H128" s="618"/>
      <c r="I128" s="154"/>
      <c r="J128" s="18"/>
      <c r="K128" s="619"/>
      <c r="L128" s="615" t="s">
        <v>3757</v>
      </c>
      <c r="M128" s="217" t="s">
        <v>3626</v>
      </c>
      <c r="N128" s="197">
        <v>100</v>
      </c>
      <c r="O128" s="193"/>
      <c r="P128" s="126"/>
    </row>
    <row r="129" spans="1:16" x14ac:dyDescent="0.2">
      <c r="A129" s="18" t="s">
        <v>363</v>
      </c>
      <c r="B129" s="618"/>
      <c r="C129" s="618"/>
      <c r="D129" s="618"/>
      <c r="E129" s="618"/>
      <c r="F129" s="618"/>
      <c r="G129" s="1231"/>
      <c r="H129" s="618"/>
      <c r="I129" s="154"/>
      <c r="J129" s="18"/>
      <c r="K129" s="619"/>
      <c r="L129" s="615" t="s">
        <v>3758</v>
      </c>
      <c r="M129" s="217" t="s">
        <v>3622</v>
      </c>
      <c r="N129" s="197">
        <v>100</v>
      </c>
      <c r="O129" s="185"/>
      <c r="P129" s="126"/>
    </row>
    <row r="130" spans="1:16" x14ac:dyDescent="0.2">
      <c r="A130" s="18" t="s">
        <v>363</v>
      </c>
      <c r="B130" s="618"/>
      <c r="C130" s="618"/>
      <c r="D130" s="618"/>
      <c r="E130" s="618"/>
      <c r="F130" s="618"/>
      <c r="G130" s="1231"/>
      <c r="H130" s="618"/>
      <c r="I130" s="154"/>
      <c r="J130" s="18"/>
      <c r="K130" s="619"/>
      <c r="L130" s="615" t="s">
        <v>3759</v>
      </c>
      <c r="M130" s="217" t="s">
        <v>3700</v>
      </c>
      <c r="N130" s="197">
        <v>0</v>
      </c>
      <c r="O130" s="185"/>
      <c r="P130" s="126"/>
    </row>
    <row r="131" spans="1:16" x14ac:dyDescent="0.2">
      <c r="A131" s="18" t="s">
        <v>363</v>
      </c>
      <c r="B131" s="618"/>
      <c r="C131" s="618"/>
      <c r="D131" s="618"/>
      <c r="E131" s="618"/>
      <c r="F131" s="618"/>
      <c r="G131" s="1231"/>
      <c r="H131" s="618"/>
      <c r="I131" s="154"/>
      <c r="J131" s="18"/>
      <c r="K131" s="619"/>
      <c r="L131" s="615" t="s">
        <v>3760</v>
      </c>
      <c r="M131" s="217" t="s">
        <v>3700</v>
      </c>
      <c r="N131" s="197">
        <v>36</v>
      </c>
      <c r="O131" s="185"/>
      <c r="P131" s="126"/>
    </row>
    <row r="132" spans="1:16" x14ac:dyDescent="0.2">
      <c r="A132" s="18" t="s">
        <v>363</v>
      </c>
      <c r="B132" s="618"/>
      <c r="C132" s="618"/>
      <c r="D132" s="618"/>
      <c r="E132" s="618"/>
      <c r="F132" s="618"/>
      <c r="G132" s="1231"/>
      <c r="H132" s="618"/>
      <c r="I132" s="154"/>
      <c r="J132" s="18"/>
      <c r="K132" s="619"/>
      <c r="L132" s="615" t="s">
        <v>3761</v>
      </c>
      <c r="M132" s="217" t="s">
        <v>3626</v>
      </c>
      <c r="N132" s="197">
        <v>100</v>
      </c>
      <c r="O132" s="185"/>
      <c r="P132" s="126"/>
    </row>
    <row r="133" spans="1:16" x14ac:dyDescent="0.2">
      <c r="A133" s="18" t="s">
        <v>363</v>
      </c>
      <c r="B133" s="618"/>
      <c r="C133" s="618"/>
      <c r="D133" s="618"/>
      <c r="E133" s="618"/>
      <c r="F133" s="618"/>
      <c r="G133" s="1231"/>
      <c r="H133" s="618"/>
      <c r="I133" s="154"/>
      <c r="J133" s="18"/>
      <c r="K133" s="619"/>
      <c r="L133" s="615" t="s">
        <v>3762</v>
      </c>
      <c r="M133" s="198" t="s">
        <v>3622</v>
      </c>
      <c r="N133" s="197">
        <v>100</v>
      </c>
      <c r="O133" s="185"/>
      <c r="P133" s="126"/>
    </row>
    <row r="134" spans="1:16" x14ac:dyDescent="0.2">
      <c r="A134" s="18" t="s">
        <v>363</v>
      </c>
      <c r="B134" s="618"/>
      <c r="C134" s="618"/>
      <c r="D134" s="618"/>
      <c r="E134" s="618"/>
      <c r="F134" s="618"/>
      <c r="G134" s="1231"/>
      <c r="H134" s="618"/>
      <c r="I134" s="154"/>
      <c r="J134" s="18"/>
      <c r="K134" s="619"/>
      <c r="L134" s="615" t="s">
        <v>3763</v>
      </c>
      <c r="M134" s="198" t="s">
        <v>3626</v>
      </c>
      <c r="N134" s="197">
        <v>55</v>
      </c>
      <c r="O134" s="185"/>
      <c r="P134" s="126"/>
    </row>
    <row r="135" spans="1:16" x14ac:dyDescent="0.2">
      <c r="A135" s="18" t="s">
        <v>363</v>
      </c>
      <c r="B135" s="618"/>
      <c r="C135" s="618"/>
      <c r="D135" s="618"/>
      <c r="E135" s="618"/>
      <c r="F135" s="618"/>
      <c r="G135" s="1231"/>
      <c r="H135" s="618"/>
      <c r="I135" s="154"/>
      <c r="J135" s="18"/>
      <c r="K135" s="619"/>
      <c r="L135" s="615" t="s">
        <v>3764</v>
      </c>
      <c r="M135" s="217" t="s">
        <v>3624</v>
      </c>
      <c r="N135" s="197">
        <v>100</v>
      </c>
      <c r="O135" s="185"/>
      <c r="P135" s="126"/>
    </row>
    <row r="136" spans="1:16" x14ac:dyDescent="0.2">
      <c r="A136" s="18" t="s">
        <v>363</v>
      </c>
      <c r="B136" s="618"/>
      <c r="C136" s="618"/>
      <c r="D136" s="618"/>
      <c r="E136" s="618"/>
      <c r="F136" s="618"/>
      <c r="G136" s="1231"/>
      <c r="H136" s="618"/>
      <c r="I136" s="154"/>
      <c r="J136" s="18"/>
      <c r="K136" s="619"/>
      <c r="L136" s="615" t="s">
        <v>3765</v>
      </c>
      <c r="M136" s="217" t="s">
        <v>3644</v>
      </c>
      <c r="N136" s="197">
        <v>30</v>
      </c>
      <c r="O136" s="185"/>
      <c r="P136" s="126"/>
    </row>
    <row r="137" spans="1:16" x14ac:dyDescent="0.2">
      <c r="A137" s="18" t="s">
        <v>363</v>
      </c>
      <c r="B137" s="618"/>
      <c r="C137" s="618"/>
      <c r="D137" s="618"/>
      <c r="E137" s="618"/>
      <c r="F137" s="618"/>
      <c r="G137" s="1231"/>
      <c r="H137" s="618"/>
      <c r="I137" s="154"/>
      <c r="J137" s="18"/>
      <c r="K137" s="619"/>
      <c r="L137" s="615" t="s">
        <v>3766</v>
      </c>
      <c r="M137" s="217" t="s">
        <v>3700</v>
      </c>
      <c r="N137" s="197">
        <v>50</v>
      </c>
      <c r="O137" s="185"/>
      <c r="P137" s="126"/>
    </row>
    <row r="138" spans="1:16" x14ac:dyDescent="0.2">
      <c r="A138" s="18" t="s">
        <v>363</v>
      </c>
      <c r="B138" s="618"/>
      <c r="C138" s="618"/>
      <c r="D138" s="618"/>
      <c r="E138" s="618"/>
      <c r="F138" s="618"/>
      <c r="G138" s="1231"/>
      <c r="H138" s="618"/>
      <c r="I138" s="154"/>
      <c r="J138" s="18"/>
      <c r="K138" s="619"/>
      <c r="L138" s="615" t="s">
        <v>3767</v>
      </c>
      <c r="M138" s="217" t="s">
        <v>3657</v>
      </c>
      <c r="N138" s="197">
        <v>100</v>
      </c>
      <c r="O138" s="185"/>
      <c r="P138" s="126"/>
    </row>
    <row r="139" spans="1:16" x14ac:dyDescent="0.2">
      <c r="A139" s="18" t="s">
        <v>363</v>
      </c>
      <c r="B139" s="618"/>
      <c r="C139" s="618"/>
      <c r="D139" s="618"/>
      <c r="E139" s="618"/>
      <c r="F139" s="618"/>
      <c r="G139" s="1231"/>
      <c r="H139" s="618"/>
      <c r="I139" s="154"/>
      <c r="J139" s="18"/>
      <c r="K139" s="619"/>
      <c r="L139" s="615" t="s">
        <v>3768</v>
      </c>
      <c r="M139" s="217" t="s">
        <v>3769</v>
      </c>
      <c r="N139" s="219">
        <v>37</v>
      </c>
      <c r="O139" s="185"/>
      <c r="P139" s="126"/>
    </row>
    <row r="140" spans="1:16" x14ac:dyDescent="0.2">
      <c r="A140" s="18" t="s">
        <v>363</v>
      </c>
      <c r="B140" s="618"/>
      <c r="C140" s="618"/>
      <c r="D140" s="618"/>
      <c r="E140" s="618"/>
      <c r="F140" s="618"/>
      <c r="G140" s="1231"/>
      <c r="H140" s="618"/>
      <c r="I140" s="154"/>
      <c r="J140" s="18"/>
      <c r="K140" s="619"/>
      <c r="L140" s="615" t="s">
        <v>3770</v>
      </c>
      <c r="M140" s="198" t="s">
        <v>3622</v>
      </c>
      <c r="N140" s="197">
        <v>100</v>
      </c>
      <c r="O140" s="185"/>
      <c r="P140" s="126"/>
    </row>
    <row r="141" spans="1:16" x14ac:dyDescent="0.2">
      <c r="A141" s="18" t="s">
        <v>363</v>
      </c>
      <c r="B141" s="618"/>
      <c r="C141" s="618"/>
      <c r="D141" s="618"/>
      <c r="E141" s="618"/>
      <c r="F141" s="618"/>
      <c r="G141" s="1231"/>
      <c r="H141" s="618"/>
      <c r="I141" s="154"/>
      <c r="J141" s="18"/>
      <c r="K141" s="619"/>
      <c r="L141" s="615" t="s">
        <v>3771</v>
      </c>
      <c r="M141" s="198" t="s">
        <v>3622</v>
      </c>
      <c r="N141" s="197">
        <v>100</v>
      </c>
      <c r="O141" s="185"/>
      <c r="P141" s="126"/>
    </row>
    <row r="142" spans="1:16" x14ac:dyDescent="0.2">
      <c r="A142" s="18" t="s">
        <v>363</v>
      </c>
      <c r="B142" s="618"/>
      <c r="C142" s="618"/>
      <c r="D142" s="618"/>
      <c r="E142" s="618"/>
      <c r="F142" s="618"/>
      <c r="G142" s="1231"/>
      <c r="H142" s="618"/>
      <c r="I142" s="154"/>
      <c r="J142" s="18"/>
      <c r="K142" s="619"/>
      <c r="L142" s="615" t="s">
        <v>3772</v>
      </c>
      <c r="M142" s="198" t="s">
        <v>3622</v>
      </c>
      <c r="N142" s="197">
        <v>100</v>
      </c>
      <c r="O142" s="185"/>
      <c r="P142" s="126"/>
    </row>
    <row r="143" spans="1:16" x14ac:dyDescent="0.2">
      <c r="A143" s="18" t="s">
        <v>363</v>
      </c>
      <c r="B143" s="618"/>
      <c r="C143" s="618"/>
      <c r="D143" s="618"/>
      <c r="E143" s="618"/>
      <c r="F143" s="618"/>
      <c r="G143" s="1231"/>
      <c r="H143" s="618"/>
      <c r="I143" s="154"/>
      <c r="J143" s="18"/>
      <c r="K143" s="619"/>
      <c r="L143" s="615" t="s">
        <v>3773</v>
      </c>
      <c r="M143" s="198" t="s">
        <v>3678</v>
      </c>
      <c r="N143" s="197" t="s">
        <v>3774</v>
      </c>
      <c r="O143" s="185"/>
      <c r="P143" s="126"/>
    </row>
    <row r="144" spans="1:16" x14ac:dyDescent="0.2">
      <c r="A144" s="18" t="s">
        <v>363</v>
      </c>
      <c r="B144" s="618"/>
      <c r="C144" s="618"/>
      <c r="D144" s="618"/>
      <c r="E144" s="618"/>
      <c r="F144" s="618"/>
      <c r="G144" s="1231"/>
      <c r="H144" s="618"/>
      <c r="I144" s="154"/>
      <c r="J144" s="18"/>
      <c r="K144" s="619"/>
      <c r="L144" s="615" t="s">
        <v>3775</v>
      </c>
      <c r="M144" s="217" t="s">
        <v>3622</v>
      </c>
      <c r="N144" s="197">
        <v>100</v>
      </c>
      <c r="O144" s="185"/>
      <c r="P144" s="126"/>
    </row>
    <row r="145" spans="1:16" x14ac:dyDescent="0.2">
      <c r="A145" s="18" t="s">
        <v>363</v>
      </c>
      <c r="B145" s="618"/>
      <c r="C145" s="618"/>
      <c r="D145" s="618"/>
      <c r="E145" s="618"/>
      <c r="F145" s="618"/>
      <c r="G145" s="1231"/>
      <c r="H145" s="618"/>
      <c r="I145" s="154"/>
      <c r="J145" s="18"/>
      <c r="K145" s="619"/>
      <c r="L145" s="615" t="s">
        <v>3776</v>
      </c>
      <c r="M145" s="217" t="s">
        <v>3700</v>
      </c>
      <c r="N145" s="197">
        <v>90</v>
      </c>
      <c r="O145" s="185"/>
      <c r="P145" s="126"/>
    </row>
    <row r="146" spans="1:16" x14ac:dyDescent="0.2">
      <c r="A146" s="18" t="s">
        <v>363</v>
      </c>
      <c r="B146" s="618"/>
      <c r="C146" s="618"/>
      <c r="D146" s="618"/>
      <c r="E146" s="618"/>
      <c r="F146" s="618"/>
      <c r="G146" s="1231"/>
      <c r="H146" s="618"/>
      <c r="I146" s="154"/>
      <c r="J146" s="18"/>
      <c r="K146" s="619"/>
      <c r="L146" s="615" t="s">
        <v>3777</v>
      </c>
      <c r="M146" s="217" t="s">
        <v>3626</v>
      </c>
      <c r="N146" s="197">
        <v>100</v>
      </c>
      <c r="O146" s="185"/>
      <c r="P146" s="126"/>
    </row>
    <row r="147" spans="1:16" x14ac:dyDescent="0.2">
      <c r="A147" s="18" t="s">
        <v>363</v>
      </c>
      <c r="B147" s="618"/>
      <c r="C147" s="618"/>
      <c r="D147" s="618"/>
      <c r="E147" s="618"/>
      <c r="F147" s="618"/>
      <c r="G147" s="1231"/>
      <c r="H147" s="618"/>
      <c r="I147" s="154"/>
      <c r="J147" s="18"/>
      <c r="K147" s="619"/>
      <c r="L147" s="615" t="s">
        <v>3778</v>
      </c>
      <c r="M147" s="217" t="s">
        <v>3700</v>
      </c>
      <c r="N147" s="197">
        <v>93</v>
      </c>
      <c r="O147" s="185"/>
      <c r="P147" s="126"/>
    </row>
    <row r="148" spans="1:16" x14ac:dyDescent="0.2">
      <c r="A148" s="18" t="s">
        <v>363</v>
      </c>
      <c r="B148" s="618"/>
      <c r="C148" s="618"/>
      <c r="D148" s="618"/>
      <c r="E148" s="618"/>
      <c r="F148" s="618"/>
      <c r="G148" s="1231"/>
      <c r="H148" s="618"/>
      <c r="I148" s="154"/>
      <c r="J148" s="18"/>
      <c r="K148" s="619"/>
      <c r="L148" s="615" t="s">
        <v>3779</v>
      </c>
      <c r="M148" s="217" t="s">
        <v>3626</v>
      </c>
      <c r="N148" s="197">
        <v>100</v>
      </c>
      <c r="O148" s="185"/>
      <c r="P148" s="126"/>
    </row>
    <row r="149" spans="1:16" x14ac:dyDescent="0.2">
      <c r="A149" s="18" t="s">
        <v>363</v>
      </c>
      <c r="B149" s="618"/>
      <c r="C149" s="618"/>
      <c r="D149" s="618"/>
      <c r="E149" s="618"/>
      <c r="F149" s="618"/>
      <c r="G149" s="1231"/>
      <c r="H149" s="618"/>
      <c r="I149" s="154"/>
      <c r="J149" s="18"/>
      <c r="K149" s="619"/>
      <c r="L149" s="615" t="s">
        <v>3780</v>
      </c>
      <c r="M149" s="217" t="s">
        <v>3644</v>
      </c>
      <c r="N149" s="197">
        <v>100</v>
      </c>
      <c r="O149" s="185"/>
      <c r="P149" s="126"/>
    </row>
    <row r="150" spans="1:16" x14ac:dyDescent="0.2">
      <c r="A150" s="18" t="s">
        <v>363</v>
      </c>
      <c r="B150" s="618"/>
      <c r="C150" s="618"/>
      <c r="D150" s="618"/>
      <c r="E150" s="618"/>
      <c r="F150" s="618"/>
      <c r="G150" s="1231"/>
      <c r="H150" s="618"/>
      <c r="I150" s="154"/>
      <c r="J150" s="18"/>
      <c r="K150" s="619"/>
      <c r="L150" s="615" t="s">
        <v>3781</v>
      </c>
      <c r="M150" s="217" t="s">
        <v>3626</v>
      </c>
      <c r="N150" s="197">
        <v>0</v>
      </c>
      <c r="O150" s="216" t="s">
        <v>3008</v>
      </c>
      <c r="P150" s="126" t="s">
        <v>3730</v>
      </c>
    </row>
    <row r="151" spans="1:16" x14ac:dyDescent="0.2">
      <c r="A151" s="18" t="s">
        <v>363</v>
      </c>
      <c r="B151" s="618"/>
      <c r="C151" s="618"/>
      <c r="D151" s="618"/>
      <c r="E151" s="618"/>
      <c r="F151" s="618"/>
      <c r="G151" s="1231"/>
      <c r="H151" s="618"/>
      <c r="I151" s="154"/>
      <c r="J151" s="18"/>
      <c r="K151" s="619"/>
      <c r="L151" s="615" t="s">
        <v>3782</v>
      </c>
      <c r="M151" s="217" t="s">
        <v>3626</v>
      </c>
      <c r="N151" s="220">
        <v>95</v>
      </c>
      <c r="O151" s="216"/>
      <c r="P151" s="126"/>
    </row>
    <row r="152" spans="1:16" x14ac:dyDescent="0.2">
      <c r="A152" s="18" t="s">
        <v>363</v>
      </c>
      <c r="B152" s="618"/>
      <c r="C152" s="618"/>
      <c r="D152" s="618"/>
      <c r="E152" s="618"/>
      <c r="F152" s="618"/>
      <c r="G152" s="1231"/>
      <c r="H152" s="618"/>
      <c r="I152" s="154"/>
      <c r="J152" s="18"/>
      <c r="K152" s="619"/>
      <c r="L152" s="615" t="s">
        <v>3783</v>
      </c>
      <c r="M152" s="217" t="s">
        <v>3626</v>
      </c>
      <c r="N152" s="220">
        <v>100</v>
      </c>
      <c r="O152" s="216"/>
      <c r="P152" s="126"/>
    </row>
    <row r="153" spans="1:16" x14ac:dyDescent="0.2">
      <c r="A153" s="18" t="s">
        <v>363</v>
      </c>
      <c r="B153" s="618"/>
      <c r="C153" s="618"/>
      <c r="D153" s="618"/>
      <c r="E153" s="618"/>
      <c r="F153" s="618"/>
      <c r="G153" s="1231"/>
      <c r="H153" s="618"/>
      <c r="I153" s="154"/>
      <c r="J153" s="18"/>
      <c r="K153" s="619"/>
      <c r="L153" s="615" t="s">
        <v>3784</v>
      </c>
      <c r="M153" s="217" t="s">
        <v>3700</v>
      </c>
      <c r="N153" s="220">
        <v>100</v>
      </c>
      <c r="O153" s="216"/>
      <c r="P153" s="126"/>
    </row>
    <row r="154" spans="1:16" x14ac:dyDescent="0.2">
      <c r="A154" s="18" t="s">
        <v>363</v>
      </c>
      <c r="B154" s="618"/>
      <c r="C154" s="618"/>
      <c r="D154" s="618"/>
      <c r="E154" s="618"/>
      <c r="F154" s="618"/>
      <c r="G154" s="1231"/>
      <c r="H154" s="618"/>
      <c r="I154" s="154"/>
      <c r="J154" s="18"/>
      <c r="K154" s="619"/>
      <c r="L154" s="615" t="s">
        <v>3785</v>
      </c>
      <c r="M154" s="217" t="s">
        <v>3700</v>
      </c>
      <c r="N154" s="220">
        <v>100</v>
      </c>
      <c r="O154" s="216"/>
      <c r="P154" s="126"/>
    </row>
    <row r="155" spans="1:16" x14ac:dyDescent="0.2">
      <c r="A155" s="18" t="s">
        <v>363</v>
      </c>
      <c r="B155" s="618"/>
      <c r="C155" s="618"/>
      <c r="D155" s="618"/>
      <c r="E155" s="618"/>
      <c r="F155" s="618"/>
      <c r="G155" s="1231"/>
      <c r="H155" s="618"/>
      <c r="I155" s="154"/>
      <c r="J155" s="18"/>
      <c r="K155" s="619"/>
      <c r="L155" s="615" t="s">
        <v>3786</v>
      </c>
      <c r="M155" s="217" t="s">
        <v>3700</v>
      </c>
      <c r="N155" s="220">
        <v>0</v>
      </c>
      <c r="O155" s="216"/>
      <c r="P155" s="126"/>
    </row>
    <row r="156" spans="1:16" x14ac:dyDescent="0.2">
      <c r="A156" s="18" t="s">
        <v>363</v>
      </c>
      <c r="B156" s="618"/>
      <c r="C156" s="618"/>
      <c r="D156" s="618"/>
      <c r="E156" s="618"/>
      <c r="F156" s="618"/>
      <c r="G156" s="1231"/>
      <c r="H156" s="618"/>
      <c r="I156" s="154"/>
      <c r="J156" s="18"/>
      <c r="K156" s="619"/>
      <c r="L156" s="615" t="s">
        <v>3787</v>
      </c>
      <c r="M156" s="217" t="s">
        <v>3626</v>
      </c>
      <c r="N156" s="197">
        <v>100</v>
      </c>
      <c r="O156" s="185"/>
      <c r="P156" s="126"/>
    </row>
    <row r="157" spans="1:16" x14ac:dyDescent="0.2">
      <c r="A157" s="18" t="s">
        <v>363</v>
      </c>
      <c r="B157" s="618"/>
      <c r="C157" s="618"/>
      <c r="D157" s="618"/>
      <c r="E157" s="618"/>
      <c r="F157" s="618"/>
      <c r="G157" s="1231"/>
      <c r="H157" s="618"/>
      <c r="I157" s="154"/>
      <c r="J157" s="18"/>
      <c r="K157" s="619"/>
      <c r="L157" s="615" t="s">
        <v>3788</v>
      </c>
      <c r="M157" s="217" t="s">
        <v>3626</v>
      </c>
      <c r="N157" s="197">
        <v>100</v>
      </c>
      <c r="O157" s="185"/>
      <c r="P157" s="126"/>
    </row>
    <row r="158" spans="1:16" x14ac:dyDescent="0.2">
      <c r="A158" s="18" t="s">
        <v>363</v>
      </c>
      <c r="B158" s="618"/>
      <c r="C158" s="618"/>
      <c r="D158" s="618"/>
      <c r="E158" s="618"/>
      <c r="F158" s="618"/>
      <c r="G158" s="1231"/>
      <c r="H158" s="618"/>
      <c r="I158" s="154"/>
      <c r="J158" s="18"/>
      <c r="K158" s="619"/>
      <c r="L158" s="615" t="s">
        <v>3789</v>
      </c>
      <c r="M158" s="217" t="s">
        <v>3626</v>
      </c>
      <c r="N158" s="197">
        <v>100</v>
      </c>
      <c r="O158" s="185"/>
      <c r="P158" s="126"/>
    </row>
    <row r="159" spans="1:16" x14ac:dyDescent="0.2">
      <c r="A159" s="18" t="s">
        <v>363</v>
      </c>
      <c r="B159" s="618"/>
      <c r="C159" s="618"/>
      <c r="D159" s="618"/>
      <c r="E159" s="618"/>
      <c r="F159" s="618"/>
      <c r="G159" s="1231"/>
      <c r="H159" s="618"/>
      <c r="I159" s="154"/>
      <c r="J159" s="18"/>
      <c r="K159" s="619"/>
      <c r="L159" s="615" t="s">
        <v>3790</v>
      </c>
      <c r="M159" s="217" t="s">
        <v>3626</v>
      </c>
      <c r="N159" s="197">
        <v>100</v>
      </c>
      <c r="O159" s="185"/>
      <c r="P159" s="126"/>
    </row>
    <row r="160" spans="1:16" x14ac:dyDescent="0.2">
      <c r="A160" s="18" t="s">
        <v>363</v>
      </c>
      <c r="B160" s="618"/>
      <c r="C160" s="618"/>
      <c r="D160" s="618"/>
      <c r="E160" s="618"/>
      <c r="F160" s="618"/>
      <c r="G160" s="1231"/>
      <c r="H160" s="618"/>
      <c r="I160" s="154"/>
      <c r="J160" s="18"/>
      <c r="K160" s="619"/>
      <c r="L160" s="615" t="s">
        <v>3791</v>
      </c>
      <c r="M160" s="217" t="s">
        <v>3626</v>
      </c>
      <c r="N160" s="197" t="s">
        <v>3792</v>
      </c>
      <c r="O160" s="185"/>
      <c r="P160" s="126"/>
    </row>
    <row r="161" spans="1:16" x14ac:dyDescent="0.2">
      <c r="A161" s="18" t="s">
        <v>363</v>
      </c>
      <c r="B161" s="618"/>
      <c r="C161" s="618"/>
      <c r="D161" s="618"/>
      <c r="E161" s="618"/>
      <c r="F161" s="618"/>
      <c r="G161" s="1231"/>
      <c r="H161" s="618"/>
      <c r="I161" s="154"/>
      <c r="J161" s="18"/>
      <c r="K161" s="619"/>
      <c r="L161" s="615" t="s">
        <v>3793</v>
      </c>
      <c r="M161" s="217" t="s">
        <v>3622</v>
      </c>
      <c r="N161" s="197">
        <v>0</v>
      </c>
      <c r="O161" s="216" t="s">
        <v>3756</v>
      </c>
      <c r="P161" s="126"/>
    </row>
    <row r="162" spans="1:16" x14ac:dyDescent="0.2">
      <c r="A162" s="18" t="s">
        <v>363</v>
      </c>
      <c r="B162" s="618"/>
      <c r="C162" s="618"/>
      <c r="D162" s="618"/>
      <c r="E162" s="618"/>
      <c r="F162" s="618"/>
      <c r="G162" s="1231"/>
      <c r="H162" s="618"/>
      <c r="I162" s="154"/>
      <c r="J162" s="18"/>
      <c r="K162" s="619"/>
      <c r="L162" s="615" t="s">
        <v>3794</v>
      </c>
      <c r="M162" s="217" t="s">
        <v>3622</v>
      </c>
      <c r="N162" s="197">
        <v>100</v>
      </c>
      <c r="O162" s="216"/>
      <c r="P162" s="126"/>
    </row>
    <row r="163" spans="1:16" x14ac:dyDescent="0.2">
      <c r="A163" s="18" t="s">
        <v>363</v>
      </c>
      <c r="B163" s="618"/>
      <c r="C163" s="618"/>
      <c r="D163" s="618"/>
      <c r="E163" s="618"/>
      <c r="F163" s="618"/>
      <c r="G163" s="1231"/>
      <c r="H163" s="618"/>
      <c r="I163" s="154"/>
      <c r="J163" s="18"/>
      <c r="K163" s="619"/>
      <c r="L163" s="615" t="s">
        <v>3795</v>
      </c>
      <c r="M163" s="217" t="s">
        <v>3622</v>
      </c>
      <c r="N163" s="197">
        <v>0</v>
      </c>
      <c r="O163" s="216" t="s">
        <v>3756</v>
      </c>
      <c r="P163" s="126"/>
    </row>
    <row r="164" spans="1:16" x14ac:dyDescent="0.2">
      <c r="A164" s="18" t="s">
        <v>363</v>
      </c>
      <c r="B164" s="618"/>
      <c r="C164" s="618"/>
      <c r="D164" s="618"/>
      <c r="E164" s="618"/>
      <c r="F164" s="618"/>
      <c r="G164" s="1231"/>
      <c r="H164" s="618"/>
      <c r="I164" s="154"/>
      <c r="J164" s="18"/>
      <c r="K164" s="619"/>
      <c r="L164" s="615" t="s">
        <v>3796</v>
      </c>
      <c r="M164" s="217" t="s">
        <v>3700</v>
      </c>
      <c r="N164" s="197">
        <v>52</v>
      </c>
      <c r="O164" s="216"/>
      <c r="P164" s="126"/>
    </row>
    <row r="165" spans="1:16" x14ac:dyDescent="0.2">
      <c r="A165" s="18" t="s">
        <v>363</v>
      </c>
      <c r="B165" s="618"/>
      <c r="C165" s="618"/>
      <c r="D165" s="618"/>
      <c r="E165" s="618"/>
      <c r="F165" s="618"/>
      <c r="G165" s="1231"/>
      <c r="H165" s="618"/>
      <c r="I165" s="154"/>
      <c r="J165" s="18"/>
      <c r="K165" s="619"/>
      <c r="L165" s="615" t="s">
        <v>3797</v>
      </c>
      <c r="M165" s="217" t="s">
        <v>3622</v>
      </c>
      <c r="N165" s="197">
        <v>100</v>
      </c>
      <c r="O165" s="185" t="s">
        <v>3798</v>
      </c>
      <c r="P165" s="126"/>
    </row>
    <row r="166" spans="1:16" ht="14.25" customHeight="1" x14ac:dyDescent="0.2">
      <c r="A166" s="18" t="s">
        <v>363</v>
      </c>
      <c r="B166" s="618"/>
      <c r="C166" s="618"/>
      <c r="D166" s="618"/>
      <c r="E166" s="618"/>
      <c r="F166" s="618"/>
      <c r="G166" s="1231"/>
      <c r="H166" s="618"/>
      <c r="I166" s="154"/>
      <c r="J166" s="18"/>
      <c r="K166" s="619"/>
      <c r="L166" s="615" t="s">
        <v>3799</v>
      </c>
      <c r="M166" s="221" t="s">
        <v>3624</v>
      </c>
      <c r="N166" s="197">
        <v>100</v>
      </c>
      <c r="O166" s="185"/>
      <c r="P166" s="126"/>
    </row>
    <row r="167" spans="1:16" ht="14.25" customHeight="1" x14ac:dyDescent="0.2">
      <c r="A167" s="18" t="s">
        <v>363</v>
      </c>
      <c r="B167" s="618"/>
      <c r="C167" s="618"/>
      <c r="D167" s="618"/>
      <c r="E167" s="618"/>
      <c r="F167" s="618"/>
      <c r="G167" s="1231"/>
      <c r="H167" s="618"/>
      <c r="I167" s="154"/>
      <c r="J167" s="18"/>
      <c r="K167" s="619"/>
      <c r="L167" s="615" t="s">
        <v>3800</v>
      </c>
      <c r="M167" s="217" t="s">
        <v>3622</v>
      </c>
      <c r="N167" s="197">
        <v>100</v>
      </c>
      <c r="O167" s="185"/>
      <c r="P167" s="126"/>
    </row>
    <row r="168" spans="1:16" ht="14.25" customHeight="1" x14ac:dyDescent="0.2">
      <c r="A168" s="18" t="s">
        <v>363</v>
      </c>
      <c r="B168" s="618"/>
      <c r="C168" s="618"/>
      <c r="D168" s="618"/>
      <c r="E168" s="618"/>
      <c r="F168" s="618"/>
      <c r="G168" s="1231"/>
      <c r="H168" s="618"/>
      <c r="I168" s="154"/>
      <c r="J168" s="18"/>
      <c r="K168" s="619"/>
      <c r="L168" s="615" t="s">
        <v>3801</v>
      </c>
      <c r="M168" s="217" t="s">
        <v>3700</v>
      </c>
      <c r="N168" s="197">
        <v>56</v>
      </c>
      <c r="O168" s="185"/>
      <c r="P168" s="126"/>
    </row>
    <row r="169" spans="1:16" ht="14.25" customHeight="1" x14ac:dyDescent="0.2">
      <c r="A169" s="18" t="s">
        <v>363</v>
      </c>
      <c r="B169" s="618"/>
      <c r="C169" s="618"/>
      <c r="D169" s="618"/>
      <c r="E169" s="618"/>
      <c r="F169" s="618"/>
      <c r="G169" s="1231"/>
      <c r="H169" s="618"/>
      <c r="I169" s="154"/>
      <c r="J169" s="18"/>
      <c r="K169" s="619"/>
      <c r="L169" s="615" t="s">
        <v>3802</v>
      </c>
      <c r="M169" s="217" t="s">
        <v>3700</v>
      </c>
      <c r="N169" s="197">
        <v>93</v>
      </c>
      <c r="O169" s="185"/>
      <c r="P169" s="126"/>
    </row>
    <row r="170" spans="1:16" ht="14.25" customHeight="1" x14ac:dyDescent="0.2">
      <c r="A170" s="18" t="s">
        <v>363</v>
      </c>
      <c r="B170" s="618"/>
      <c r="C170" s="618"/>
      <c r="D170" s="618"/>
      <c r="E170" s="618"/>
      <c r="F170" s="618"/>
      <c r="G170" s="1231"/>
      <c r="H170" s="618"/>
      <c r="I170" s="154"/>
      <c r="J170" s="18"/>
      <c r="K170" s="619"/>
      <c r="L170" s="615" t="s">
        <v>3803</v>
      </c>
      <c r="M170" s="217" t="s">
        <v>3700</v>
      </c>
      <c r="N170" s="197">
        <v>58</v>
      </c>
      <c r="O170" s="185"/>
      <c r="P170" s="126"/>
    </row>
    <row r="171" spans="1:16" ht="14.25" customHeight="1" x14ac:dyDescent="0.2">
      <c r="A171" s="18" t="s">
        <v>363</v>
      </c>
      <c r="B171" s="618"/>
      <c r="C171" s="618"/>
      <c r="D171" s="618"/>
      <c r="E171" s="618"/>
      <c r="F171" s="618"/>
      <c r="G171" s="1231"/>
      <c r="H171" s="618"/>
      <c r="I171" s="154"/>
      <c r="J171" s="18"/>
      <c r="K171" s="619"/>
      <c r="L171" s="615" t="s">
        <v>3804</v>
      </c>
      <c r="M171" s="217" t="s">
        <v>3700</v>
      </c>
      <c r="N171" s="197">
        <v>100</v>
      </c>
      <c r="O171" s="185"/>
      <c r="P171" s="126"/>
    </row>
    <row r="172" spans="1:16" ht="14.25" customHeight="1" x14ac:dyDescent="0.2">
      <c r="A172" s="18" t="s">
        <v>363</v>
      </c>
      <c r="B172" s="618"/>
      <c r="C172" s="618"/>
      <c r="D172" s="618"/>
      <c r="E172" s="618"/>
      <c r="F172" s="618"/>
      <c r="G172" s="1231"/>
      <c r="H172" s="618"/>
      <c r="I172" s="154"/>
      <c r="J172" s="18"/>
      <c r="K172" s="619"/>
      <c r="L172" s="615" t="s">
        <v>3805</v>
      </c>
      <c r="M172" s="217" t="s">
        <v>3700</v>
      </c>
      <c r="N172" s="197">
        <v>61</v>
      </c>
      <c r="O172" s="185"/>
      <c r="P172" s="126"/>
    </row>
    <row r="173" spans="1:16" ht="14.25" customHeight="1" x14ac:dyDescent="0.2">
      <c r="A173" s="18" t="s">
        <v>363</v>
      </c>
      <c r="B173" s="618"/>
      <c r="C173" s="618"/>
      <c r="D173" s="618"/>
      <c r="E173" s="618"/>
      <c r="F173" s="618"/>
      <c r="G173" s="1231"/>
      <c r="H173" s="618"/>
      <c r="I173" s="154"/>
      <c r="J173" s="18"/>
      <c r="K173" s="619"/>
      <c r="L173" s="615" t="s">
        <v>3806</v>
      </c>
      <c r="M173" s="217" t="s">
        <v>3700</v>
      </c>
      <c r="N173" s="197">
        <v>88</v>
      </c>
      <c r="O173" s="185"/>
      <c r="P173" s="126"/>
    </row>
    <row r="174" spans="1:16" ht="14.25" customHeight="1" x14ac:dyDescent="0.2">
      <c r="A174" s="18" t="s">
        <v>363</v>
      </c>
      <c r="B174" s="618"/>
      <c r="C174" s="618"/>
      <c r="D174" s="618"/>
      <c r="E174" s="618"/>
      <c r="F174" s="618"/>
      <c r="G174" s="1231"/>
      <c r="H174" s="618"/>
      <c r="I174" s="154"/>
      <c r="J174" s="18"/>
      <c r="K174" s="619"/>
      <c r="L174" s="615" t="s">
        <v>3807</v>
      </c>
      <c r="M174" s="217" t="s">
        <v>3622</v>
      </c>
      <c r="N174" s="197">
        <v>100</v>
      </c>
      <c r="O174" s="185"/>
      <c r="P174" s="126"/>
    </row>
    <row r="175" spans="1:16" ht="14.25" customHeight="1" x14ac:dyDescent="0.2">
      <c r="A175" s="18" t="s">
        <v>363</v>
      </c>
      <c r="B175" s="618"/>
      <c r="C175" s="618"/>
      <c r="D175" s="618"/>
      <c r="E175" s="618"/>
      <c r="F175" s="618"/>
      <c r="G175" s="1231"/>
      <c r="H175" s="618"/>
      <c r="I175" s="154"/>
      <c r="J175" s="18"/>
      <c r="K175" s="619"/>
      <c r="L175" s="615" t="s">
        <v>3808</v>
      </c>
      <c r="M175" s="217" t="s">
        <v>3700</v>
      </c>
      <c r="N175" s="197">
        <v>53</v>
      </c>
      <c r="O175" s="185"/>
      <c r="P175" s="126"/>
    </row>
    <row r="176" spans="1:16" ht="13.9" customHeight="1" x14ac:dyDescent="0.2">
      <c r="A176" s="18" t="s">
        <v>363</v>
      </c>
      <c r="B176" s="618"/>
      <c r="C176" s="618"/>
      <c r="D176" s="618"/>
      <c r="E176" s="618"/>
      <c r="F176" s="618"/>
      <c r="G176" s="1231"/>
      <c r="H176" s="618"/>
      <c r="I176" s="154"/>
      <c r="J176" s="18"/>
      <c r="K176" s="619"/>
      <c r="L176" s="615" t="s">
        <v>3809</v>
      </c>
      <c r="M176" s="217" t="s">
        <v>3644</v>
      </c>
      <c r="N176" s="197">
        <v>100</v>
      </c>
      <c r="O176" s="185"/>
      <c r="P176" s="126"/>
    </row>
    <row r="177" spans="1:16" ht="14.25" customHeight="1" x14ac:dyDescent="0.2">
      <c r="A177" s="18" t="s">
        <v>363</v>
      </c>
      <c r="B177" s="618"/>
      <c r="C177" s="618"/>
      <c r="D177" s="618"/>
      <c r="E177" s="618"/>
      <c r="F177" s="618"/>
      <c r="G177" s="1231"/>
      <c r="H177" s="618"/>
      <c r="I177" s="154"/>
      <c r="J177" s="18"/>
      <c r="K177" s="619"/>
      <c r="L177" s="615" t="s">
        <v>3810</v>
      </c>
      <c r="M177" s="217" t="s">
        <v>3644</v>
      </c>
      <c r="N177" s="197">
        <v>100</v>
      </c>
      <c r="O177" s="185"/>
      <c r="P177" s="126"/>
    </row>
    <row r="178" spans="1:16" ht="13.9" customHeight="1" x14ac:dyDescent="0.2">
      <c r="A178" s="18" t="s">
        <v>363</v>
      </c>
      <c r="B178" s="618"/>
      <c r="C178" s="618"/>
      <c r="D178" s="618"/>
      <c r="E178" s="618"/>
      <c r="F178" s="618"/>
      <c r="G178" s="1231"/>
      <c r="H178" s="618"/>
      <c r="I178" s="154"/>
      <c r="J178" s="18"/>
      <c r="K178" s="619"/>
      <c r="L178" s="615" t="s">
        <v>3811</v>
      </c>
      <c r="M178" s="217" t="s">
        <v>3700</v>
      </c>
      <c r="N178" s="197">
        <v>67</v>
      </c>
      <c r="O178" s="185"/>
      <c r="P178" s="126"/>
    </row>
    <row r="179" spans="1:16" ht="14.25" customHeight="1" x14ac:dyDescent="0.2">
      <c r="A179" s="18" t="s">
        <v>363</v>
      </c>
      <c r="B179" s="618"/>
      <c r="C179" s="618"/>
      <c r="D179" s="618"/>
      <c r="E179" s="618"/>
      <c r="F179" s="618"/>
      <c r="G179" s="1231"/>
      <c r="H179" s="618"/>
      <c r="I179" s="154"/>
      <c r="J179" s="18"/>
      <c r="K179" s="619"/>
      <c r="L179" s="615" t="s">
        <v>3812</v>
      </c>
      <c r="M179" s="217" t="s">
        <v>3700</v>
      </c>
      <c r="N179" s="197">
        <v>54</v>
      </c>
      <c r="O179" s="185"/>
      <c r="P179" s="126"/>
    </row>
    <row r="180" spans="1:16" ht="14.25" customHeight="1" x14ac:dyDescent="0.2">
      <c r="A180" s="18" t="s">
        <v>363</v>
      </c>
      <c r="B180" s="618"/>
      <c r="C180" s="618"/>
      <c r="D180" s="618"/>
      <c r="E180" s="618"/>
      <c r="F180" s="618"/>
      <c r="G180" s="1231"/>
      <c r="H180" s="618"/>
      <c r="I180" s="154"/>
      <c r="J180" s="18"/>
      <c r="K180" s="619"/>
      <c r="L180" s="615" t="s">
        <v>3813</v>
      </c>
      <c r="M180" s="217" t="s">
        <v>3700</v>
      </c>
      <c r="N180" s="197">
        <v>72</v>
      </c>
      <c r="O180" s="185"/>
      <c r="P180" s="126"/>
    </row>
    <row r="181" spans="1:16" ht="14.25" customHeight="1" x14ac:dyDescent="0.2">
      <c r="A181" s="18" t="s">
        <v>363</v>
      </c>
      <c r="B181" s="618"/>
      <c r="C181" s="618"/>
      <c r="D181" s="618"/>
      <c r="E181" s="618"/>
      <c r="F181" s="618"/>
      <c r="G181" s="1231"/>
      <c r="H181" s="618"/>
      <c r="I181" s="154"/>
      <c r="J181" s="18"/>
      <c r="K181" s="619"/>
      <c r="L181" s="615" t="s">
        <v>3814</v>
      </c>
      <c r="M181" s="217" t="s">
        <v>3700</v>
      </c>
      <c r="N181" s="197">
        <v>88</v>
      </c>
      <c r="O181" s="185"/>
      <c r="P181" s="126"/>
    </row>
    <row r="182" spans="1:16" ht="14.25" customHeight="1" x14ac:dyDescent="0.2">
      <c r="A182" s="18" t="s">
        <v>363</v>
      </c>
      <c r="B182" s="618"/>
      <c r="C182" s="618"/>
      <c r="D182" s="618"/>
      <c r="E182" s="618"/>
      <c r="F182" s="618"/>
      <c r="G182" s="1231"/>
      <c r="H182" s="618"/>
      <c r="I182" s="154"/>
      <c r="J182" s="18"/>
      <c r="K182" s="619"/>
      <c r="L182" s="615" t="s">
        <v>3815</v>
      </c>
      <c r="M182" s="217" t="s">
        <v>3700</v>
      </c>
      <c r="N182" s="197">
        <v>92</v>
      </c>
      <c r="O182" s="185"/>
      <c r="P182" s="126"/>
    </row>
    <row r="183" spans="1:16" ht="14.25" customHeight="1" x14ac:dyDescent="0.2">
      <c r="A183" s="18" t="s">
        <v>363</v>
      </c>
      <c r="B183" s="618"/>
      <c r="C183" s="618"/>
      <c r="D183" s="618"/>
      <c r="E183" s="618"/>
      <c r="F183" s="618"/>
      <c r="G183" s="1231"/>
      <c r="H183" s="618"/>
      <c r="I183" s="154"/>
      <c r="J183" s="18"/>
      <c r="K183" s="619"/>
      <c r="L183" s="615" t="s">
        <v>3816</v>
      </c>
      <c r="M183" s="217" t="s">
        <v>3700</v>
      </c>
      <c r="N183" s="197">
        <v>87</v>
      </c>
      <c r="O183" s="185"/>
      <c r="P183" s="126"/>
    </row>
    <row r="184" spans="1:16" ht="14.25" customHeight="1" x14ac:dyDescent="0.2">
      <c r="A184" s="18" t="s">
        <v>363</v>
      </c>
      <c r="B184" s="618"/>
      <c r="C184" s="618"/>
      <c r="D184" s="618"/>
      <c r="E184" s="618"/>
      <c r="F184" s="618"/>
      <c r="G184" s="1231"/>
      <c r="H184" s="618"/>
      <c r="I184" s="154"/>
      <c r="J184" s="18"/>
      <c r="K184" s="619"/>
      <c r="L184" s="615" t="s">
        <v>3817</v>
      </c>
      <c r="M184" s="217" t="s">
        <v>3700</v>
      </c>
      <c r="N184" s="197">
        <v>62</v>
      </c>
      <c r="O184" s="185"/>
      <c r="P184" s="126"/>
    </row>
    <row r="185" spans="1:16" ht="14.25" customHeight="1" x14ac:dyDescent="0.2">
      <c r="A185" s="18" t="s">
        <v>363</v>
      </c>
      <c r="B185" s="618"/>
      <c r="C185" s="618"/>
      <c r="D185" s="618"/>
      <c r="E185" s="618"/>
      <c r="F185" s="618"/>
      <c r="G185" s="1231"/>
      <c r="H185" s="618"/>
      <c r="I185" s="154"/>
      <c r="J185" s="18"/>
      <c r="K185" s="619"/>
      <c r="L185" s="615" t="s">
        <v>3818</v>
      </c>
      <c r="M185" s="217" t="s">
        <v>3700</v>
      </c>
      <c r="N185" s="197">
        <v>100</v>
      </c>
      <c r="O185" s="185"/>
      <c r="P185" s="126"/>
    </row>
    <row r="186" spans="1:16" ht="14.25" customHeight="1" x14ac:dyDescent="0.2">
      <c r="A186" s="18" t="s">
        <v>363</v>
      </c>
      <c r="B186" s="618"/>
      <c r="C186" s="618"/>
      <c r="D186" s="618"/>
      <c r="E186" s="618"/>
      <c r="F186" s="618"/>
      <c r="G186" s="1231"/>
      <c r="H186" s="618"/>
      <c r="I186" s="154"/>
      <c r="J186" s="18"/>
      <c r="K186" s="619"/>
      <c r="L186" s="615" t="s">
        <v>3819</v>
      </c>
      <c r="M186" s="217" t="s">
        <v>3700</v>
      </c>
      <c r="N186" s="197">
        <v>98</v>
      </c>
      <c r="O186" s="185"/>
      <c r="P186" s="126"/>
    </row>
    <row r="187" spans="1:16" ht="14.25" customHeight="1" x14ac:dyDescent="0.2">
      <c r="A187" s="18" t="s">
        <v>363</v>
      </c>
      <c r="B187" s="618"/>
      <c r="C187" s="618"/>
      <c r="D187" s="618"/>
      <c r="E187" s="618"/>
      <c r="F187" s="618"/>
      <c r="G187" s="1231"/>
      <c r="H187" s="618"/>
      <c r="I187" s="154"/>
      <c r="J187" s="18"/>
      <c r="K187" s="619"/>
      <c r="L187" s="615" t="s">
        <v>3820</v>
      </c>
      <c r="M187" s="217" t="s">
        <v>3700</v>
      </c>
      <c r="N187" s="197">
        <v>98</v>
      </c>
      <c r="O187" s="185"/>
      <c r="P187" s="126"/>
    </row>
    <row r="188" spans="1:16" ht="14.25" customHeight="1" x14ac:dyDescent="0.2">
      <c r="A188" s="18" t="s">
        <v>363</v>
      </c>
      <c r="B188" s="618"/>
      <c r="C188" s="618"/>
      <c r="D188" s="618"/>
      <c r="E188" s="618"/>
      <c r="F188" s="618"/>
      <c r="G188" s="1231"/>
      <c r="H188" s="618"/>
      <c r="I188" s="154"/>
      <c r="J188" s="18"/>
      <c r="K188" s="619"/>
      <c r="L188" s="615" t="s">
        <v>3821</v>
      </c>
      <c r="M188" s="217" t="s">
        <v>3700</v>
      </c>
      <c r="N188" s="197">
        <v>55</v>
      </c>
      <c r="O188" s="185"/>
      <c r="P188" s="126"/>
    </row>
    <row r="189" spans="1:16" ht="14.25" customHeight="1" x14ac:dyDescent="0.2">
      <c r="A189" s="18" t="s">
        <v>363</v>
      </c>
      <c r="B189" s="618"/>
      <c r="C189" s="618"/>
      <c r="D189" s="618"/>
      <c r="E189" s="618"/>
      <c r="F189" s="618"/>
      <c r="G189" s="1231"/>
      <c r="H189" s="618"/>
      <c r="I189" s="154"/>
      <c r="J189" s="18"/>
      <c r="K189" s="619"/>
      <c r="L189" s="615" t="s">
        <v>3822</v>
      </c>
      <c r="M189" s="217" t="s">
        <v>3700</v>
      </c>
      <c r="N189" s="197">
        <v>88</v>
      </c>
      <c r="O189" s="185"/>
      <c r="P189" s="126"/>
    </row>
    <row r="190" spans="1:16" ht="13.5" customHeight="1" x14ac:dyDescent="0.2">
      <c r="A190" s="18" t="s">
        <v>363</v>
      </c>
      <c r="B190" s="618"/>
      <c r="C190" s="618"/>
      <c r="D190" s="618"/>
      <c r="E190" s="618"/>
      <c r="F190" s="618"/>
      <c r="G190" s="1231"/>
      <c r="H190" s="618"/>
      <c r="I190" s="154"/>
      <c r="J190" s="18"/>
      <c r="K190" s="619"/>
      <c r="L190" s="615" t="s">
        <v>3823</v>
      </c>
      <c r="M190" s="217" t="s">
        <v>3622</v>
      </c>
      <c r="N190" s="197">
        <v>97.57</v>
      </c>
      <c r="O190" s="185"/>
      <c r="P190" s="126"/>
    </row>
    <row r="191" spans="1:16" ht="14.25" customHeight="1" x14ac:dyDescent="0.2">
      <c r="A191" s="18" t="s">
        <v>363</v>
      </c>
      <c r="B191" s="618"/>
      <c r="C191" s="618"/>
      <c r="D191" s="618"/>
      <c r="E191" s="618"/>
      <c r="F191" s="618"/>
      <c r="G191" s="1231"/>
      <c r="H191" s="618"/>
      <c r="I191" s="154"/>
      <c r="J191" s="18"/>
      <c r="K191" s="619"/>
      <c r="L191" s="615" t="s">
        <v>3824</v>
      </c>
      <c r="M191" s="217" t="s">
        <v>3700</v>
      </c>
      <c r="N191" s="197">
        <v>33</v>
      </c>
      <c r="O191" s="185"/>
      <c r="P191" s="126"/>
    </row>
    <row r="192" spans="1:16" ht="13.5" customHeight="1" x14ac:dyDescent="0.2">
      <c r="A192" s="18" t="s">
        <v>363</v>
      </c>
      <c r="B192" s="618"/>
      <c r="C192" s="618"/>
      <c r="D192" s="618"/>
      <c r="E192" s="618"/>
      <c r="F192" s="618"/>
      <c r="G192" s="1231"/>
      <c r="H192" s="618"/>
      <c r="I192" s="154"/>
      <c r="J192" s="18"/>
      <c r="K192" s="619"/>
      <c r="L192" s="615" t="s">
        <v>3825</v>
      </c>
      <c r="M192" s="217" t="s">
        <v>3626</v>
      </c>
      <c r="N192" s="197">
        <v>100</v>
      </c>
      <c r="O192" s="185"/>
      <c r="P192" s="126"/>
    </row>
    <row r="193" spans="1:16" ht="14.25" customHeight="1" x14ac:dyDescent="0.2">
      <c r="A193" s="18" t="s">
        <v>363</v>
      </c>
      <c r="B193" s="618"/>
      <c r="C193" s="618"/>
      <c r="D193" s="618"/>
      <c r="E193" s="618"/>
      <c r="F193" s="618"/>
      <c r="G193" s="1231"/>
      <c r="H193" s="618"/>
      <c r="I193" s="154"/>
      <c r="J193" s="18"/>
      <c r="K193" s="619"/>
      <c r="L193" s="615" t="s">
        <v>3826</v>
      </c>
      <c r="M193" s="217" t="s">
        <v>3622</v>
      </c>
      <c r="N193" s="197">
        <v>100</v>
      </c>
      <c r="O193" s="185"/>
      <c r="P193" s="126"/>
    </row>
    <row r="194" spans="1:16" ht="14.25" customHeight="1" x14ac:dyDescent="0.2">
      <c r="A194" s="18" t="s">
        <v>363</v>
      </c>
      <c r="B194" s="618"/>
      <c r="C194" s="618"/>
      <c r="D194" s="618"/>
      <c r="E194" s="618"/>
      <c r="F194" s="618"/>
      <c r="G194" s="1231"/>
      <c r="H194" s="618"/>
      <c r="I194" s="154"/>
      <c r="J194" s="18"/>
      <c r="K194" s="619"/>
      <c r="L194" s="615" t="s">
        <v>3827</v>
      </c>
      <c r="M194" s="217" t="s">
        <v>3626</v>
      </c>
      <c r="N194" s="197">
        <v>100</v>
      </c>
      <c r="O194" s="185"/>
      <c r="P194" s="126"/>
    </row>
    <row r="195" spans="1:16" x14ac:dyDescent="0.2">
      <c r="A195" s="18" t="s">
        <v>363</v>
      </c>
      <c r="B195" s="618"/>
      <c r="C195" s="618"/>
      <c r="D195" s="618"/>
      <c r="E195" s="618"/>
      <c r="F195" s="618"/>
      <c r="G195" s="1231"/>
      <c r="H195" s="618"/>
      <c r="I195" s="154"/>
      <c r="J195" s="18"/>
      <c r="K195" s="619"/>
      <c r="L195" s="615" t="s">
        <v>3828</v>
      </c>
      <c r="M195" s="198" t="s">
        <v>3622</v>
      </c>
      <c r="N195" s="197">
        <v>100</v>
      </c>
      <c r="O195" s="185"/>
      <c r="P195" s="126"/>
    </row>
    <row r="196" spans="1:16" x14ac:dyDescent="0.2">
      <c r="A196" s="18" t="s">
        <v>363</v>
      </c>
      <c r="B196" s="618"/>
      <c r="C196" s="618"/>
      <c r="D196" s="618"/>
      <c r="E196" s="618"/>
      <c r="F196" s="618"/>
      <c r="G196" s="1231"/>
      <c r="H196" s="618"/>
      <c r="I196" s="154"/>
      <c r="J196" s="18"/>
      <c r="K196" s="619"/>
      <c r="L196" s="615" t="s">
        <v>3829</v>
      </c>
      <c r="M196" s="198" t="s">
        <v>3626</v>
      </c>
      <c r="N196" s="197">
        <v>100</v>
      </c>
      <c r="O196" s="185"/>
      <c r="P196" s="126"/>
    </row>
    <row r="197" spans="1:16" x14ac:dyDescent="0.2">
      <c r="A197" s="18" t="s">
        <v>363</v>
      </c>
      <c r="B197" s="618"/>
      <c r="C197" s="618"/>
      <c r="D197" s="618"/>
      <c r="E197" s="618"/>
      <c r="F197" s="618"/>
      <c r="G197" s="1231"/>
      <c r="H197" s="618"/>
      <c r="I197" s="154"/>
      <c r="J197" s="18"/>
      <c r="K197" s="619"/>
      <c r="L197" s="615" t="s">
        <v>3830</v>
      </c>
      <c r="M197" s="198" t="s">
        <v>3700</v>
      </c>
      <c r="N197" s="197">
        <v>98</v>
      </c>
      <c r="O197" s="185"/>
      <c r="P197" s="126"/>
    </row>
    <row r="198" spans="1:16" x14ac:dyDescent="0.2">
      <c r="A198" s="18" t="s">
        <v>363</v>
      </c>
      <c r="B198" s="618"/>
      <c r="C198" s="618"/>
      <c r="D198" s="618"/>
      <c r="E198" s="618"/>
      <c r="F198" s="618"/>
      <c r="G198" s="1231"/>
      <c r="H198" s="618"/>
      <c r="I198" s="154"/>
      <c r="J198" s="18"/>
      <c r="K198" s="619"/>
      <c r="L198" s="615" t="s">
        <v>3831</v>
      </c>
      <c r="M198" s="198" t="s">
        <v>3700</v>
      </c>
      <c r="N198" s="197">
        <v>85</v>
      </c>
      <c r="O198" s="185"/>
      <c r="P198" s="126"/>
    </row>
    <row r="199" spans="1:16" x14ac:dyDescent="0.2">
      <c r="A199" s="18" t="s">
        <v>363</v>
      </c>
      <c r="B199" s="618"/>
      <c r="C199" s="618"/>
      <c r="D199" s="618"/>
      <c r="E199" s="618"/>
      <c r="F199" s="618"/>
      <c r="G199" s="1231"/>
      <c r="H199" s="618"/>
      <c r="I199" s="154"/>
      <c r="J199" s="18"/>
      <c r="K199" s="619"/>
      <c r="L199" s="615" t="s">
        <v>3832</v>
      </c>
      <c r="M199" s="198" t="s">
        <v>3700</v>
      </c>
      <c r="N199" s="197">
        <v>83</v>
      </c>
      <c r="O199" s="185"/>
      <c r="P199" s="126"/>
    </row>
    <row r="200" spans="1:16" x14ac:dyDescent="0.2">
      <c r="A200" s="18" t="s">
        <v>363</v>
      </c>
      <c r="B200" s="618"/>
      <c r="C200" s="618"/>
      <c r="D200" s="618"/>
      <c r="E200" s="618"/>
      <c r="F200" s="618"/>
      <c r="G200" s="1231"/>
      <c r="H200" s="618"/>
      <c r="I200" s="154"/>
      <c r="J200" s="18"/>
      <c r="K200" s="619"/>
      <c r="L200" s="615" t="s">
        <v>3833</v>
      </c>
      <c r="M200" s="198" t="s">
        <v>3700</v>
      </c>
      <c r="N200" s="197">
        <v>93</v>
      </c>
      <c r="O200" s="185"/>
      <c r="P200" s="126"/>
    </row>
    <row r="201" spans="1:16" x14ac:dyDescent="0.2">
      <c r="A201" s="18" t="s">
        <v>363</v>
      </c>
      <c r="B201" s="618"/>
      <c r="C201" s="618"/>
      <c r="D201" s="618"/>
      <c r="E201" s="618"/>
      <c r="F201" s="618"/>
      <c r="G201" s="1231"/>
      <c r="H201" s="618"/>
      <c r="I201" s="154"/>
      <c r="J201" s="18"/>
      <c r="K201" s="619"/>
      <c r="L201" s="2511" t="s">
        <v>3834</v>
      </c>
      <c r="M201" s="222" t="s">
        <v>3622</v>
      </c>
      <c r="N201" s="197">
        <v>100</v>
      </c>
      <c r="O201" s="185"/>
      <c r="P201" s="126"/>
    </row>
    <row r="202" spans="1:16" x14ac:dyDescent="0.2">
      <c r="A202" s="18" t="s">
        <v>363</v>
      </c>
      <c r="B202" s="618"/>
      <c r="C202" s="618"/>
      <c r="D202" s="618"/>
      <c r="E202" s="618"/>
      <c r="F202" s="618"/>
      <c r="G202" s="1231"/>
      <c r="H202" s="618"/>
      <c r="I202" s="154"/>
      <c r="J202" s="18"/>
      <c r="K202" s="619"/>
      <c r="L202" s="615" t="s">
        <v>3835</v>
      </c>
      <c r="M202" s="198" t="s">
        <v>3626</v>
      </c>
      <c r="N202" s="197">
        <v>100</v>
      </c>
      <c r="O202" s="185"/>
      <c r="P202" s="126"/>
    </row>
    <row r="203" spans="1:16" x14ac:dyDescent="0.2">
      <c r="A203" s="18" t="s">
        <v>363</v>
      </c>
      <c r="B203" s="618"/>
      <c r="C203" s="618"/>
      <c r="D203" s="618"/>
      <c r="E203" s="618"/>
      <c r="F203" s="618"/>
      <c r="G203" s="1231"/>
      <c r="H203" s="618"/>
      <c r="I203" s="154"/>
      <c r="J203" s="18"/>
      <c r="K203" s="619"/>
      <c r="L203" s="615" t="s">
        <v>3836</v>
      </c>
      <c r="M203" s="198" t="s">
        <v>3644</v>
      </c>
      <c r="N203" s="197">
        <v>0</v>
      </c>
      <c r="O203" s="193" t="s">
        <v>3837</v>
      </c>
      <c r="P203" s="126" t="s">
        <v>3838</v>
      </c>
    </row>
    <row r="204" spans="1:16" x14ac:dyDescent="0.2">
      <c r="A204" s="18" t="s">
        <v>363</v>
      </c>
      <c r="B204" s="618"/>
      <c r="C204" s="618"/>
      <c r="D204" s="618"/>
      <c r="E204" s="618"/>
      <c r="F204" s="618"/>
      <c r="G204" s="1231"/>
      <c r="H204" s="618"/>
      <c r="I204" s="154"/>
      <c r="J204" s="18"/>
      <c r="K204" s="619"/>
      <c r="L204" s="615" t="s">
        <v>3839</v>
      </c>
      <c r="M204" s="198" t="s">
        <v>3626</v>
      </c>
      <c r="N204" s="197">
        <v>100</v>
      </c>
      <c r="O204" s="185"/>
      <c r="P204" s="126"/>
    </row>
    <row r="205" spans="1:16" x14ac:dyDescent="0.2">
      <c r="A205" s="18" t="s">
        <v>363</v>
      </c>
      <c r="B205" s="618"/>
      <c r="C205" s="618"/>
      <c r="D205" s="618"/>
      <c r="E205" s="618"/>
      <c r="F205" s="618"/>
      <c r="G205" s="1231"/>
      <c r="H205" s="618"/>
      <c r="I205" s="154"/>
      <c r="J205" s="18"/>
      <c r="K205" s="619"/>
      <c r="L205" s="615" t="s">
        <v>3840</v>
      </c>
      <c r="M205" s="198" t="s">
        <v>3622</v>
      </c>
      <c r="N205" s="197">
        <v>100</v>
      </c>
      <c r="O205" s="185"/>
      <c r="P205" s="126"/>
    </row>
    <row r="206" spans="1:16" x14ac:dyDescent="0.2">
      <c r="A206" s="18" t="s">
        <v>363</v>
      </c>
      <c r="B206" s="618"/>
      <c r="C206" s="618"/>
      <c r="D206" s="618"/>
      <c r="E206" s="618"/>
      <c r="F206" s="618"/>
      <c r="G206" s="1231"/>
      <c r="H206" s="618"/>
      <c r="I206" s="154"/>
      <c r="J206" s="18"/>
      <c r="K206" s="619"/>
      <c r="L206" s="615" t="s">
        <v>3841</v>
      </c>
      <c r="M206" s="198" t="s">
        <v>3626</v>
      </c>
      <c r="N206" s="197">
        <v>0</v>
      </c>
      <c r="O206" s="193" t="s">
        <v>3008</v>
      </c>
      <c r="P206" s="126" t="s">
        <v>3730</v>
      </c>
    </row>
    <row r="207" spans="1:16" x14ac:dyDescent="0.2">
      <c r="A207" s="18" t="s">
        <v>363</v>
      </c>
      <c r="B207" s="618"/>
      <c r="C207" s="618"/>
      <c r="D207" s="618"/>
      <c r="E207" s="618"/>
      <c r="F207" s="618"/>
      <c r="G207" s="1231"/>
      <c r="H207" s="618"/>
      <c r="I207" s="154"/>
      <c r="J207" s="18"/>
      <c r="K207" s="619"/>
      <c r="L207" s="615" t="s">
        <v>3842</v>
      </c>
      <c r="M207" s="198" t="s">
        <v>3626</v>
      </c>
      <c r="N207" s="197">
        <v>0</v>
      </c>
      <c r="O207" s="193" t="s">
        <v>3008</v>
      </c>
      <c r="P207" s="126" t="s">
        <v>3730</v>
      </c>
    </row>
    <row r="208" spans="1:16" x14ac:dyDescent="0.2">
      <c r="A208" s="18" t="s">
        <v>363</v>
      </c>
      <c r="B208" s="618"/>
      <c r="C208" s="618"/>
      <c r="D208" s="618"/>
      <c r="E208" s="618"/>
      <c r="F208" s="618"/>
      <c r="G208" s="1231"/>
      <c r="H208" s="618"/>
      <c r="I208" s="154"/>
      <c r="J208" s="18"/>
      <c r="K208" s="619"/>
      <c r="L208" s="615" t="s">
        <v>3843</v>
      </c>
      <c r="M208" s="198" t="s">
        <v>3626</v>
      </c>
      <c r="N208" s="197">
        <v>0</v>
      </c>
      <c r="O208" s="193" t="s">
        <v>3008</v>
      </c>
      <c r="P208" s="126" t="s">
        <v>3730</v>
      </c>
    </row>
    <row r="209" spans="1:16" x14ac:dyDescent="0.2">
      <c r="A209" s="18" t="s">
        <v>363</v>
      </c>
      <c r="B209" s="618"/>
      <c r="C209" s="618"/>
      <c r="D209" s="618"/>
      <c r="E209" s="618"/>
      <c r="F209" s="618"/>
      <c r="G209" s="1231"/>
      <c r="H209" s="618"/>
      <c r="I209" s="154"/>
      <c r="J209" s="18"/>
      <c r="K209" s="619"/>
      <c r="L209" s="615" t="s">
        <v>3844</v>
      </c>
      <c r="M209" s="198" t="s">
        <v>3622</v>
      </c>
      <c r="N209" s="220">
        <v>100</v>
      </c>
      <c r="O209" s="185"/>
      <c r="P209" s="126"/>
    </row>
    <row r="210" spans="1:16" x14ac:dyDescent="0.2">
      <c r="A210" s="18" t="s">
        <v>363</v>
      </c>
      <c r="B210" s="618"/>
      <c r="C210" s="618"/>
      <c r="D210" s="618"/>
      <c r="E210" s="618"/>
      <c r="F210" s="618"/>
      <c r="G210" s="1231"/>
      <c r="H210" s="618"/>
      <c r="I210" s="154"/>
      <c r="J210" s="18"/>
      <c r="K210" s="619"/>
      <c r="L210" s="615" t="s">
        <v>3845</v>
      </c>
      <c r="M210" s="198" t="s">
        <v>3622</v>
      </c>
      <c r="N210" s="220">
        <v>100</v>
      </c>
      <c r="O210" s="185"/>
      <c r="P210" s="126"/>
    </row>
    <row r="211" spans="1:16" x14ac:dyDescent="0.2">
      <c r="A211" s="18" t="s">
        <v>363</v>
      </c>
      <c r="B211" s="618"/>
      <c r="C211" s="618"/>
      <c r="D211" s="618"/>
      <c r="E211" s="618"/>
      <c r="F211" s="618"/>
      <c r="G211" s="1231"/>
      <c r="H211" s="618"/>
      <c r="I211" s="154"/>
      <c r="J211" s="18"/>
      <c r="K211" s="619"/>
      <c r="L211" s="615" t="s">
        <v>3846</v>
      </c>
      <c r="M211" s="198" t="s">
        <v>3622</v>
      </c>
      <c r="N211" s="220">
        <v>100</v>
      </c>
      <c r="O211" s="185"/>
      <c r="P211" s="126"/>
    </row>
    <row r="212" spans="1:16" x14ac:dyDescent="0.2">
      <c r="A212" s="18" t="s">
        <v>363</v>
      </c>
      <c r="B212" s="618"/>
      <c r="C212" s="618"/>
      <c r="D212" s="618"/>
      <c r="E212" s="618"/>
      <c r="F212" s="618"/>
      <c r="G212" s="1231"/>
      <c r="H212" s="618"/>
      <c r="I212" s="154"/>
      <c r="J212" s="18"/>
      <c r="K212" s="619"/>
      <c r="L212" s="615" t="s">
        <v>3847</v>
      </c>
      <c r="M212" s="198" t="s">
        <v>3644</v>
      </c>
      <c r="N212" s="220">
        <v>100</v>
      </c>
      <c r="O212" s="185"/>
      <c r="P212" s="126"/>
    </row>
    <row r="213" spans="1:16" x14ac:dyDescent="0.2">
      <c r="A213" s="18" t="s">
        <v>363</v>
      </c>
      <c r="B213" s="618"/>
      <c r="C213" s="618"/>
      <c r="D213" s="618"/>
      <c r="E213" s="618"/>
      <c r="F213" s="618"/>
      <c r="G213" s="1231"/>
      <c r="H213" s="618"/>
      <c r="I213" s="154"/>
      <c r="J213" s="18"/>
      <c r="K213" s="619"/>
      <c r="L213" s="615" t="s">
        <v>3848</v>
      </c>
      <c r="M213" s="198" t="s">
        <v>3644</v>
      </c>
      <c r="N213" s="220">
        <v>33.729999999999997</v>
      </c>
      <c r="O213" s="185"/>
      <c r="P213" s="126"/>
    </row>
    <row r="214" spans="1:16" x14ac:dyDescent="0.2">
      <c r="A214" s="18" t="s">
        <v>363</v>
      </c>
      <c r="B214" s="618"/>
      <c r="C214" s="618"/>
      <c r="D214" s="618"/>
      <c r="E214" s="618"/>
      <c r="F214" s="618"/>
      <c r="G214" s="1231"/>
      <c r="H214" s="618"/>
      <c r="I214" s="154"/>
      <c r="J214" s="18"/>
      <c r="K214" s="619"/>
      <c r="L214" s="615" t="s">
        <v>3849</v>
      </c>
      <c r="M214" s="198" t="s">
        <v>3657</v>
      </c>
      <c r="N214" s="197">
        <v>100</v>
      </c>
      <c r="O214" s="185"/>
      <c r="P214" s="126"/>
    </row>
    <row r="215" spans="1:16" x14ac:dyDescent="0.2">
      <c r="A215" s="18" t="s">
        <v>363</v>
      </c>
      <c r="B215" s="618"/>
      <c r="C215" s="618"/>
      <c r="D215" s="618"/>
      <c r="E215" s="618"/>
      <c r="F215" s="618"/>
      <c r="G215" s="1231"/>
      <c r="H215" s="618"/>
      <c r="I215" s="154"/>
      <c r="J215" s="18"/>
      <c r="K215" s="619"/>
      <c r="L215" s="615" t="s">
        <v>3850</v>
      </c>
      <c r="M215" s="198" t="s">
        <v>3644</v>
      </c>
      <c r="N215" s="197">
        <v>98.46</v>
      </c>
      <c r="O215" s="185"/>
      <c r="P215" s="126"/>
    </row>
    <row r="216" spans="1:16" x14ac:dyDescent="0.2">
      <c r="A216" s="18" t="s">
        <v>363</v>
      </c>
      <c r="B216" s="618"/>
      <c r="C216" s="618"/>
      <c r="D216" s="618"/>
      <c r="E216" s="618"/>
      <c r="F216" s="618"/>
      <c r="G216" s="1231"/>
      <c r="H216" s="618"/>
      <c r="I216" s="154"/>
      <c r="J216" s="18"/>
      <c r="K216" s="619"/>
      <c r="L216" s="615" t="s">
        <v>3851</v>
      </c>
      <c r="M216" s="198" t="s">
        <v>3626</v>
      </c>
      <c r="N216" s="197">
        <v>100</v>
      </c>
      <c r="O216" s="185"/>
      <c r="P216" s="126"/>
    </row>
    <row r="217" spans="1:16" x14ac:dyDescent="0.2">
      <c r="A217" s="18" t="s">
        <v>363</v>
      </c>
      <c r="B217" s="618"/>
      <c r="C217" s="618"/>
      <c r="D217" s="618"/>
      <c r="E217" s="618"/>
      <c r="F217" s="618"/>
      <c r="G217" s="1231"/>
      <c r="H217" s="618"/>
      <c r="I217" s="154"/>
      <c r="J217" s="18"/>
      <c r="K217" s="619"/>
      <c r="L217" s="615" t="s">
        <v>3852</v>
      </c>
      <c r="M217" s="198" t="s">
        <v>3626</v>
      </c>
      <c r="N217" s="197">
        <v>100</v>
      </c>
      <c r="O217" s="185"/>
      <c r="P217" s="126"/>
    </row>
    <row r="218" spans="1:16" x14ac:dyDescent="0.2">
      <c r="A218" s="18" t="s">
        <v>363</v>
      </c>
      <c r="B218" s="618"/>
      <c r="C218" s="618"/>
      <c r="D218" s="618"/>
      <c r="E218" s="618"/>
      <c r="F218" s="618"/>
      <c r="G218" s="1231"/>
      <c r="H218" s="618"/>
      <c r="I218" s="154"/>
      <c r="J218" s="18"/>
      <c r="K218" s="619"/>
      <c r="L218" s="615" t="s">
        <v>3853</v>
      </c>
      <c r="M218" s="198" t="s">
        <v>3626</v>
      </c>
      <c r="N218" s="197">
        <v>100</v>
      </c>
      <c r="O218" s="185"/>
      <c r="P218" s="126"/>
    </row>
    <row r="219" spans="1:16" x14ac:dyDescent="0.2">
      <c r="A219" s="18" t="s">
        <v>363</v>
      </c>
      <c r="B219" s="618"/>
      <c r="C219" s="618"/>
      <c r="D219" s="618"/>
      <c r="E219" s="618"/>
      <c r="F219" s="618"/>
      <c r="G219" s="1231"/>
      <c r="H219" s="618"/>
      <c r="I219" s="154"/>
      <c r="J219" s="18"/>
      <c r="K219" s="619"/>
      <c r="L219" s="615" t="s">
        <v>3854</v>
      </c>
      <c r="M219" s="198" t="s">
        <v>3626</v>
      </c>
      <c r="N219" s="220">
        <v>0</v>
      </c>
      <c r="O219" s="216" t="s">
        <v>3008</v>
      </c>
      <c r="P219" s="126"/>
    </row>
    <row r="220" spans="1:16" x14ac:dyDescent="0.2">
      <c r="A220" s="18" t="s">
        <v>363</v>
      </c>
      <c r="B220" s="618"/>
      <c r="C220" s="618"/>
      <c r="D220" s="618"/>
      <c r="E220" s="618"/>
      <c r="F220" s="618"/>
      <c r="G220" s="1231"/>
      <c r="H220" s="618"/>
      <c r="I220" s="154"/>
      <c r="J220" s="18"/>
      <c r="K220" s="619"/>
      <c r="L220" s="615" t="s">
        <v>3855</v>
      </c>
      <c r="M220" s="198" t="s">
        <v>3657</v>
      </c>
      <c r="N220" s="197">
        <v>100</v>
      </c>
      <c r="O220" s="185"/>
      <c r="P220" s="126"/>
    </row>
    <row r="221" spans="1:16" x14ac:dyDescent="0.2">
      <c r="A221" s="18" t="s">
        <v>363</v>
      </c>
      <c r="B221" s="618"/>
      <c r="C221" s="618"/>
      <c r="D221" s="618"/>
      <c r="E221" s="618"/>
      <c r="F221" s="618"/>
      <c r="G221" s="1231"/>
      <c r="H221" s="618"/>
      <c r="I221" s="154"/>
      <c r="J221" s="18"/>
      <c r="K221" s="619"/>
      <c r="L221" s="615" t="s">
        <v>3856</v>
      </c>
      <c r="M221" s="198" t="s">
        <v>3622</v>
      </c>
      <c r="N221" s="197">
        <v>100</v>
      </c>
      <c r="O221" s="185"/>
      <c r="P221" s="126"/>
    </row>
    <row r="222" spans="1:16" x14ac:dyDescent="0.2">
      <c r="A222" s="18" t="s">
        <v>363</v>
      </c>
      <c r="B222" s="618"/>
      <c r="C222" s="618"/>
      <c r="D222" s="618"/>
      <c r="E222" s="618"/>
      <c r="F222" s="618"/>
      <c r="G222" s="1231"/>
      <c r="H222" s="618"/>
      <c r="I222" s="154"/>
      <c r="J222" s="18"/>
      <c r="K222" s="619"/>
      <c r="L222" s="615" t="s">
        <v>3857</v>
      </c>
      <c r="M222" s="198" t="s">
        <v>3626</v>
      </c>
      <c r="N222" s="197">
        <v>100</v>
      </c>
      <c r="O222" s="185"/>
      <c r="P222" s="126"/>
    </row>
    <row r="223" spans="1:16" x14ac:dyDescent="0.2">
      <c r="A223" s="18" t="s">
        <v>363</v>
      </c>
      <c r="B223" s="618"/>
      <c r="C223" s="618"/>
      <c r="D223" s="618"/>
      <c r="E223" s="618"/>
      <c r="F223" s="618"/>
      <c r="G223" s="1231"/>
      <c r="H223" s="618"/>
      <c r="I223" s="154"/>
      <c r="J223" s="18"/>
      <c r="K223" s="619"/>
      <c r="L223" s="615" t="s">
        <v>3858</v>
      </c>
      <c r="M223" s="198" t="s">
        <v>3657</v>
      </c>
      <c r="N223" s="197">
        <v>0</v>
      </c>
      <c r="O223" s="193" t="s">
        <v>3859</v>
      </c>
      <c r="P223" s="126" t="s">
        <v>3860</v>
      </c>
    </row>
    <row r="224" spans="1:16" x14ac:dyDescent="0.2">
      <c r="A224" s="18" t="s">
        <v>363</v>
      </c>
      <c r="B224" s="618"/>
      <c r="C224" s="618"/>
      <c r="D224" s="618"/>
      <c r="E224" s="618"/>
      <c r="F224" s="618"/>
      <c r="G224" s="1231"/>
      <c r="H224" s="618"/>
      <c r="I224" s="154"/>
      <c r="J224" s="18"/>
      <c r="K224" s="619"/>
      <c r="L224" s="615" t="s">
        <v>3861</v>
      </c>
      <c r="M224" s="198" t="s">
        <v>3626</v>
      </c>
      <c r="N224" s="197">
        <v>100</v>
      </c>
      <c r="O224" s="185"/>
      <c r="P224" s="126"/>
    </row>
    <row r="225" spans="1:16" x14ac:dyDescent="0.2">
      <c r="A225" s="18" t="s">
        <v>363</v>
      </c>
      <c r="B225" s="618"/>
      <c r="C225" s="618"/>
      <c r="D225" s="618"/>
      <c r="E225" s="618"/>
      <c r="F225" s="618"/>
      <c r="G225" s="1231"/>
      <c r="H225" s="618"/>
      <c r="I225" s="154"/>
      <c r="J225" s="18"/>
      <c r="K225" s="619"/>
      <c r="L225" s="615" t="s">
        <v>3862</v>
      </c>
      <c r="M225" s="198" t="s">
        <v>3626</v>
      </c>
      <c r="N225" s="197">
        <v>50</v>
      </c>
      <c r="O225" s="185"/>
      <c r="P225" s="126"/>
    </row>
    <row r="226" spans="1:16" x14ac:dyDescent="0.2">
      <c r="A226" s="18" t="s">
        <v>363</v>
      </c>
      <c r="B226" s="618"/>
      <c r="C226" s="618"/>
      <c r="D226" s="618"/>
      <c r="E226" s="618"/>
      <c r="F226" s="618"/>
      <c r="G226" s="1231"/>
      <c r="H226" s="618"/>
      <c r="I226" s="154"/>
      <c r="J226" s="18"/>
      <c r="K226" s="619"/>
      <c r="L226" s="615" t="s">
        <v>3863</v>
      </c>
      <c r="M226" s="198" t="s">
        <v>3700</v>
      </c>
      <c r="N226" s="197">
        <v>98</v>
      </c>
      <c r="O226" s="185"/>
      <c r="P226" s="126"/>
    </row>
    <row r="227" spans="1:16" x14ac:dyDescent="0.2">
      <c r="A227" s="18" t="s">
        <v>363</v>
      </c>
      <c r="B227" s="618"/>
      <c r="C227" s="618"/>
      <c r="D227" s="618"/>
      <c r="E227" s="618"/>
      <c r="F227" s="618"/>
      <c r="G227" s="1231"/>
      <c r="H227" s="618"/>
      <c r="I227" s="154"/>
      <c r="J227" s="18"/>
      <c r="K227" s="619"/>
      <c r="L227" s="615" t="s">
        <v>3864</v>
      </c>
      <c r="M227" s="198" t="s">
        <v>3626</v>
      </c>
      <c r="N227" s="197">
        <v>0</v>
      </c>
      <c r="O227" s="193" t="s">
        <v>3865</v>
      </c>
      <c r="P227" s="126" t="s">
        <v>3866</v>
      </c>
    </row>
    <row r="228" spans="1:16" x14ac:dyDescent="0.2">
      <c r="A228" s="18" t="s">
        <v>363</v>
      </c>
      <c r="B228" s="618"/>
      <c r="C228" s="618"/>
      <c r="D228" s="618"/>
      <c r="E228" s="618"/>
      <c r="F228" s="618"/>
      <c r="G228" s="1231"/>
      <c r="H228" s="618"/>
      <c r="I228" s="154"/>
      <c r="J228" s="18"/>
      <c r="K228" s="619"/>
      <c r="L228" s="615" t="s">
        <v>3867</v>
      </c>
      <c r="M228" s="198" t="s">
        <v>3626</v>
      </c>
      <c r="N228" s="197">
        <v>92</v>
      </c>
      <c r="O228" s="185"/>
      <c r="P228" s="126"/>
    </row>
    <row r="229" spans="1:16" x14ac:dyDescent="0.2">
      <c r="A229" s="18" t="s">
        <v>363</v>
      </c>
      <c r="B229" s="618"/>
      <c r="C229" s="618"/>
      <c r="D229" s="618"/>
      <c r="E229" s="618"/>
      <c r="F229" s="618"/>
      <c r="G229" s="1231"/>
      <c r="H229" s="618"/>
      <c r="I229" s="154"/>
      <c r="J229" s="18"/>
      <c r="K229" s="619"/>
      <c r="L229" s="615" t="s">
        <v>3868</v>
      </c>
      <c r="M229" s="198" t="s">
        <v>3644</v>
      </c>
      <c r="N229" s="197">
        <v>100</v>
      </c>
      <c r="O229" s="185"/>
      <c r="P229" s="126"/>
    </row>
    <row r="230" spans="1:16" x14ac:dyDescent="0.2">
      <c r="A230" s="18" t="s">
        <v>363</v>
      </c>
      <c r="B230" s="618"/>
      <c r="C230" s="618"/>
      <c r="D230" s="618"/>
      <c r="E230" s="618"/>
      <c r="F230" s="618"/>
      <c r="G230" s="1231"/>
      <c r="H230" s="618"/>
      <c r="I230" s="154"/>
      <c r="J230" s="18"/>
      <c r="K230" s="619"/>
      <c r="L230" s="615" t="s">
        <v>3869</v>
      </c>
      <c r="M230" s="198" t="s">
        <v>3644</v>
      </c>
      <c r="N230" s="197">
        <v>100</v>
      </c>
      <c r="O230" s="185"/>
      <c r="P230" s="126"/>
    </row>
    <row r="231" spans="1:16" x14ac:dyDescent="0.2">
      <c r="A231" s="18" t="s">
        <v>363</v>
      </c>
      <c r="B231" s="618"/>
      <c r="C231" s="618"/>
      <c r="D231" s="618"/>
      <c r="E231" s="618"/>
      <c r="F231" s="618"/>
      <c r="G231" s="1231"/>
      <c r="H231" s="618"/>
      <c r="I231" s="154"/>
      <c r="J231" s="18"/>
      <c r="K231" s="619"/>
      <c r="L231" s="615" t="s">
        <v>3870</v>
      </c>
      <c r="M231" s="198" t="s">
        <v>3644</v>
      </c>
      <c r="N231" s="197">
        <v>100</v>
      </c>
      <c r="O231" s="185"/>
      <c r="P231" s="126"/>
    </row>
    <row r="232" spans="1:16" x14ac:dyDescent="0.2">
      <c r="A232" s="18" t="s">
        <v>363</v>
      </c>
      <c r="B232" s="618"/>
      <c r="C232" s="618"/>
      <c r="D232" s="618"/>
      <c r="E232" s="618"/>
      <c r="F232" s="618"/>
      <c r="G232" s="1231"/>
      <c r="H232" s="618"/>
      <c r="I232" s="154"/>
      <c r="J232" s="18"/>
      <c r="K232" s="619"/>
      <c r="L232" s="615" t="s">
        <v>3871</v>
      </c>
      <c r="M232" s="198" t="s">
        <v>3644</v>
      </c>
      <c r="N232" s="197" t="s">
        <v>3872</v>
      </c>
      <c r="O232" s="185"/>
      <c r="P232" s="126"/>
    </row>
    <row r="233" spans="1:16" x14ac:dyDescent="0.2">
      <c r="A233" s="18" t="s">
        <v>363</v>
      </c>
      <c r="B233" s="618"/>
      <c r="C233" s="618"/>
      <c r="D233" s="618"/>
      <c r="E233" s="618"/>
      <c r="F233" s="618"/>
      <c r="G233" s="1231"/>
      <c r="H233" s="618"/>
      <c r="I233" s="154"/>
      <c r="J233" s="18"/>
      <c r="K233" s="619"/>
      <c r="L233" s="615" t="s">
        <v>3873</v>
      </c>
      <c r="M233" s="198" t="s">
        <v>3644</v>
      </c>
      <c r="N233" s="197">
        <v>65</v>
      </c>
      <c r="O233" s="185"/>
      <c r="P233" s="126"/>
    </row>
    <row r="234" spans="1:16" x14ac:dyDescent="0.2">
      <c r="A234" s="18" t="s">
        <v>363</v>
      </c>
      <c r="B234" s="618"/>
      <c r="C234" s="618"/>
      <c r="D234" s="618"/>
      <c r="E234" s="618"/>
      <c r="F234" s="618"/>
      <c r="G234" s="1231"/>
      <c r="H234" s="618"/>
      <c r="I234" s="154"/>
      <c r="J234" s="18"/>
      <c r="K234" s="619"/>
      <c r="L234" s="615" t="s">
        <v>3874</v>
      </c>
      <c r="M234" s="198" t="s">
        <v>3644</v>
      </c>
      <c r="N234" s="197">
        <v>100</v>
      </c>
      <c r="O234" s="185"/>
      <c r="P234" s="126"/>
    </row>
    <row r="235" spans="1:16" x14ac:dyDescent="0.2">
      <c r="A235" s="18" t="s">
        <v>363</v>
      </c>
      <c r="B235" s="618"/>
      <c r="C235" s="618"/>
      <c r="D235" s="618"/>
      <c r="E235" s="618"/>
      <c r="F235" s="618"/>
      <c r="G235" s="1231"/>
      <c r="H235" s="618"/>
      <c r="I235" s="154"/>
      <c r="J235" s="18"/>
      <c r="K235" s="619"/>
      <c r="L235" s="615" t="s">
        <v>3875</v>
      </c>
      <c r="M235" s="198" t="s">
        <v>3644</v>
      </c>
      <c r="N235" s="197">
        <v>100</v>
      </c>
      <c r="O235" s="185"/>
      <c r="P235" s="126"/>
    </row>
    <row r="236" spans="1:16" x14ac:dyDescent="0.2">
      <c r="A236" s="18" t="s">
        <v>363</v>
      </c>
      <c r="B236" s="618"/>
      <c r="C236" s="618"/>
      <c r="D236" s="618"/>
      <c r="E236" s="618"/>
      <c r="F236" s="618"/>
      <c r="G236" s="1231"/>
      <c r="H236" s="618"/>
      <c r="I236" s="154"/>
      <c r="J236" s="18"/>
      <c r="K236" s="619"/>
      <c r="L236" s="615" t="s">
        <v>3876</v>
      </c>
      <c r="M236" s="198" t="s">
        <v>3644</v>
      </c>
      <c r="N236" s="197">
        <v>65</v>
      </c>
      <c r="O236" s="185"/>
      <c r="P236" s="126"/>
    </row>
    <row r="237" spans="1:16" x14ac:dyDescent="0.2">
      <c r="A237" s="18" t="s">
        <v>363</v>
      </c>
      <c r="B237" s="618"/>
      <c r="C237" s="618"/>
      <c r="D237" s="618"/>
      <c r="E237" s="618"/>
      <c r="F237" s="618"/>
      <c r="G237" s="1231"/>
      <c r="H237" s="618"/>
      <c r="I237" s="154"/>
      <c r="J237" s="18"/>
      <c r="K237" s="619"/>
      <c r="L237" s="615" t="s">
        <v>3877</v>
      </c>
      <c r="M237" s="198" t="s">
        <v>3626</v>
      </c>
      <c r="N237" s="197">
        <v>97</v>
      </c>
      <c r="O237" s="185"/>
      <c r="P237" s="126"/>
    </row>
    <row r="238" spans="1:16" x14ac:dyDescent="0.2">
      <c r="A238" s="18" t="s">
        <v>363</v>
      </c>
      <c r="B238" s="618"/>
      <c r="C238" s="618"/>
      <c r="D238" s="618"/>
      <c r="E238" s="618"/>
      <c r="F238" s="618"/>
      <c r="G238" s="1231"/>
      <c r="H238" s="618"/>
      <c r="I238" s="154"/>
      <c r="J238" s="18"/>
      <c r="K238" s="619"/>
      <c r="L238" s="615" t="s">
        <v>3878</v>
      </c>
      <c r="M238" s="198" t="s">
        <v>3657</v>
      </c>
      <c r="N238" s="197">
        <v>0</v>
      </c>
      <c r="O238" s="193" t="s">
        <v>3879</v>
      </c>
      <c r="P238" s="126"/>
    </row>
    <row r="239" spans="1:16" x14ac:dyDescent="0.2">
      <c r="A239" s="18" t="s">
        <v>363</v>
      </c>
      <c r="B239" s="618"/>
      <c r="C239" s="618"/>
      <c r="D239" s="618"/>
      <c r="E239" s="618"/>
      <c r="F239" s="618"/>
      <c r="G239" s="1231"/>
      <c r="H239" s="618"/>
      <c r="I239" s="154"/>
      <c r="J239" s="18"/>
      <c r="K239" s="619"/>
      <c r="L239" s="615" t="s">
        <v>3880</v>
      </c>
      <c r="M239" s="198" t="s">
        <v>3626</v>
      </c>
      <c r="N239" s="197">
        <v>100</v>
      </c>
      <c r="O239" s="185"/>
      <c r="P239" s="126"/>
    </row>
    <row r="240" spans="1:16" x14ac:dyDescent="0.2">
      <c r="A240" s="18" t="s">
        <v>363</v>
      </c>
      <c r="B240" s="618"/>
      <c r="C240" s="618"/>
      <c r="D240" s="618"/>
      <c r="E240" s="618"/>
      <c r="F240" s="618"/>
      <c r="G240" s="1231"/>
      <c r="H240" s="618"/>
      <c r="I240" s="154"/>
      <c r="J240" s="18"/>
      <c r="K240" s="619"/>
      <c r="L240" s="615" t="s">
        <v>3881</v>
      </c>
      <c r="M240" s="198" t="s">
        <v>3626</v>
      </c>
      <c r="N240" s="197">
        <v>100</v>
      </c>
      <c r="O240" s="185"/>
      <c r="P240" s="126"/>
    </row>
    <row r="241" spans="1:16" x14ac:dyDescent="0.2">
      <c r="A241" s="18" t="s">
        <v>363</v>
      </c>
      <c r="B241" s="618"/>
      <c r="C241" s="618"/>
      <c r="D241" s="618"/>
      <c r="E241" s="618"/>
      <c r="F241" s="618"/>
      <c r="G241" s="1231"/>
      <c r="H241" s="618"/>
      <c r="I241" s="154"/>
      <c r="J241" s="18"/>
      <c r="K241" s="619"/>
      <c r="L241" s="615" t="s">
        <v>3882</v>
      </c>
      <c r="M241" s="198" t="s">
        <v>3626</v>
      </c>
      <c r="N241" s="197">
        <v>100</v>
      </c>
      <c r="O241" s="185"/>
      <c r="P241" s="126"/>
    </row>
    <row r="242" spans="1:16" x14ac:dyDescent="0.2">
      <c r="A242" s="18" t="s">
        <v>363</v>
      </c>
      <c r="B242" s="618"/>
      <c r="C242" s="618"/>
      <c r="D242" s="618"/>
      <c r="E242" s="618"/>
      <c r="F242" s="618"/>
      <c r="G242" s="1231"/>
      <c r="H242" s="618"/>
      <c r="I242" s="154"/>
      <c r="J242" s="18"/>
      <c r="K242" s="619"/>
      <c r="L242" s="615" t="s">
        <v>3883</v>
      </c>
      <c r="M242" s="198" t="s">
        <v>3626</v>
      </c>
      <c r="N242" s="197">
        <v>100</v>
      </c>
      <c r="O242" s="185"/>
      <c r="P242" s="126"/>
    </row>
    <row r="243" spans="1:16" x14ac:dyDescent="0.2">
      <c r="A243" s="18" t="s">
        <v>363</v>
      </c>
      <c r="B243" s="618"/>
      <c r="C243" s="618"/>
      <c r="D243" s="618"/>
      <c r="E243" s="618"/>
      <c r="F243" s="618"/>
      <c r="G243" s="1231"/>
      <c r="H243" s="618"/>
      <c r="I243" s="154"/>
      <c r="J243" s="18"/>
      <c r="K243" s="619"/>
      <c r="L243" s="615" t="s">
        <v>3884</v>
      </c>
      <c r="M243" s="198" t="s">
        <v>3626</v>
      </c>
      <c r="N243" s="197">
        <v>100</v>
      </c>
      <c r="O243" s="185"/>
      <c r="P243" s="126"/>
    </row>
    <row r="244" spans="1:16" x14ac:dyDescent="0.2">
      <c r="A244" s="18" t="s">
        <v>363</v>
      </c>
      <c r="B244" s="618"/>
      <c r="C244" s="618"/>
      <c r="D244" s="618"/>
      <c r="E244" s="618"/>
      <c r="F244" s="618"/>
      <c r="G244" s="1231"/>
      <c r="H244" s="618"/>
      <c r="I244" s="154"/>
      <c r="J244" s="18"/>
      <c r="K244" s="619"/>
      <c r="L244" s="615" t="s">
        <v>3885</v>
      </c>
      <c r="M244" s="198" t="s">
        <v>3626</v>
      </c>
      <c r="N244" s="197">
        <v>0</v>
      </c>
      <c r="O244" s="193" t="s">
        <v>3865</v>
      </c>
      <c r="P244" s="126"/>
    </row>
    <row r="245" spans="1:16" x14ac:dyDescent="0.2">
      <c r="A245" s="18" t="s">
        <v>363</v>
      </c>
      <c r="B245" s="618"/>
      <c r="C245" s="618"/>
      <c r="D245" s="618"/>
      <c r="E245" s="618"/>
      <c r="F245" s="618"/>
      <c r="G245" s="1231"/>
      <c r="H245" s="618"/>
      <c r="I245" s="154"/>
      <c r="J245" s="18"/>
      <c r="K245" s="619"/>
      <c r="L245" s="615" t="s">
        <v>3886</v>
      </c>
      <c r="M245" s="198" t="s">
        <v>3622</v>
      </c>
      <c r="N245" s="197">
        <v>100</v>
      </c>
      <c r="O245" s="185"/>
      <c r="P245" s="126"/>
    </row>
    <row r="246" spans="1:16" x14ac:dyDescent="0.2">
      <c r="A246" s="18" t="s">
        <v>363</v>
      </c>
      <c r="B246" s="618"/>
      <c r="C246" s="618"/>
      <c r="D246" s="618"/>
      <c r="E246" s="618"/>
      <c r="F246" s="618"/>
      <c r="G246" s="1231"/>
      <c r="H246" s="618"/>
      <c r="I246" s="154"/>
      <c r="J246" s="18"/>
      <c r="K246" s="619"/>
      <c r="L246" s="615" t="s">
        <v>3887</v>
      </c>
      <c r="M246" s="198" t="s">
        <v>3622</v>
      </c>
      <c r="N246" s="197">
        <v>100</v>
      </c>
      <c r="O246" s="185"/>
      <c r="P246" s="126"/>
    </row>
    <row r="247" spans="1:16" x14ac:dyDescent="0.2">
      <c r="A247" s="18" t="s">
        <v>363</v>
      </c>
      <c r="B247" s="618"/>
      <c r="C247" s="618"/>
      <c r="D247" s="618"/>
      <c r="E247" s="618"/>
      <c r="F247" s="618"/>
      <c r="G247" s="1231"/>
      <c r="H247" s="618"/>
      <c r="I247" s="154"/>
      <c r="J247" s="18"/>
      <c r="K247" s="619"/>
      <c r="L247" s="615" t="s">
        <v>3888</v>
      </c>
      <c r="M247" s="198" t="s">
        <v>3622</v>
      </c>
      <c r="N247" s="197">
        <v>100</v>
      </c>
      <c r="O247" s="185"/>
      <c r="P247" s="126"/>
    </row>
    <row r="248" spans="1:16" x14ac:dyDescent="0.2">
      <c r="A248" s="18" t="s">
        <v>363</v>
      </c>
      <c r="B248" s="618"/>
      <c r="C248" s="618"/>
      <c r="D248" s="618"/>
      <c r="E248" s="618"/>
      <c r="F248" s="618"/>
      <c r="G248" s="1231"/>
      <c r="H248" s="618"/>
      <c r="I248" s="154"/>
      <c r="J248" s="18"/>
      <c r="K248" s="619"/>
      <c r="L248" s="615" t="s">
        <v>3889</v>
      </c>
      <c r="M248" s="198" t="s">
        <v>3622</v>
      </c>
      <c r="N248" s="197">
        <v>100</v>
      </c>
      <c r="O248" s="185"/>
      <c r="P248" s="126"/>
    </row>
    <row r="249" spans="1:16" x14ac:dyDescent="0.2">
      <c r="A249" s="18" t="s">
        <v>363</v>
      </c>
      <c r="B249" s="618"/>
      <c r="C249" s="618"/>
      <c r="D249" s="618"/>
      <c r="E249" s="618"/>
      <c r="F249" s="618"/>
      <c r="G249" s="1231"/>
      <c r="H249" s="618"/>
      <c r="I249" s="154"/>
      <c r="J249" s="18"/>
      <c r="K249" s="619"/>
      <c r="L249" s="2505" t="s">
        <v>3890</v>
      </c>
      <c r="M249" s="217" t="s">
        <v>3700</v>
      </c>
      <c r="N249" s="186">
        <v>48</v>
      </c>
      <c r="O249" s="185"/>
      <c r="P249" s="126"/>
    </row>
    <row r="250" spans="1:16" x14ac:dyDescent="0.2">
      <c r="A250" s="18" t="s">
        <v>363</v>
      </c>
      <c r="B250" s="618"/>
      <c r="C250" s="618"/>
      <c r="D250" s="618"/>
      <c r="E250" s="618"/>
      <c r="F250" s="618"/>
      <c r="G250" s="1231"/>
      <c r="H250" s="618"/>
      <c r="I250" s="154"/>
      <c r="J250" s="18"/>
      <c r="K250" s="619"/>
      <c r="L250" s="2502" t="s">
        <v>3891</v>
      </c>
      <c r="M250" s="218" t="s">
        <v>3700</v>
      </c>
      <c r="N250" s="186">
        <v>0</v>
      </c>
      <c r="O250" s="185"/>
      <c r="P250" s="126"/>
    </row>
    <row r="251" spans="1:16" x14ac:dyDescent="0.2">
      <c r="A251" s="18" t="s">
        <v>363</v>
      </c>
      <c r="B251" s="618"/>
      <c r="C251" s="618"/>
      <c r="D251" s="618"/>
      <c r="E251" s="618"/>
      <c r="F251" s="618"/>
      <c r="G251" s="1231"/>
      <c r="H251" s="618"/>
      <c r="I251" s="154"/>
      <c r="J251" s="18"/>
      <c r="K251" s="619"/>
      <c r="L251" s="2502" t="s">
        <v>3892</v>
      </c>
      <c r="M251" s="218" t="s">
        <v>3700</v>
      </c>
      <c r="N251" s="186">
        <v>0</v>
      </c>
      <c r="O251" s="185"/>
      <c r="P251" s="126"/>
    </row>
    <row r="252" spans="1:16" x14ac:dyDescent="0.2">
      <c r="A252" s="18" t="s">
        <v>363</v>
      </c>
      <c r="B252" s="618"/>
      <c r="C252" s="618"/>
      <c r="D252" s="618"/>
      <c r="E252" s="618"/>
      <c r="F252" s="618"/>
      <c r="G252" s="1231"/>
      <c r="H252" s="618"/>
      <c r="I252" s="154"/>
      <c r="J252" s="18"/>
      <c r="K252" s="619"/>
      <c r="L252" s="2502" t="s">
        <v>3893</v>
      </c>
      <c r="M252" s="218" t="s">
        <v>3700</v>
      </c>
      <c r="N252" s="186">
        <v>48</v>
      </c>
      <c r="O252" s="185"/>
      <c r="P252" s="126"/>
    </row>
    <row r="253" spans="1:16" x14ac:dyDescent="0.2">
      <c r="A253" s="18" t="s">
        <v>363</v>
      </c>
      <c r="B253" s="618"/>
      <c r="C253" s="618"/>
      <c r="D253" s="618"/>
      <c r="E253" s="618"/>
      <c r="F253" s="618"/>
      <c r="G253" s="1231"/>
      <c r="H253" s="618"/>
      <c r="I253" s="154"/>
      <c r="J253" s="18"/>
      <c r="K253" s="619"/>
      <c r="L253" s="2502" t="s">
        <v>3894</v>
      </c>
      <c r="M253" s="218" t="s">
        <v>3700</v>
      </c>
      <c r="N253" s="186">
        <v>61</v>
      </c>
      <c r="O253" s="185"/>
      <c r="P253" s="126"/>
    </row>
    <row r="254" spans="1:16" x14ac:dyDescent="0.2">
      <c r="A254" s="18" t="s">
        <v>363</v>
      </c>
      <c r="B254" s="618"/>
      <c r="C254" s="618"/>
      <c r="D254" s="618"/>
      <c r="E254" s="618"/>
      <c r="F254" s="618"/>
      <c r="G254" s="1231"/>
      <c r="H254" s="618"/>
      <c r="I254" s="154"/>
      <c r="J254" s="18"/>
      <c r="K254" s="619"/>
      <c r="L254" s="2502" t="s">
        <v>3895</v>
      </c>
      <c r="M254" s="218" t="s">
        <v>3700</v>
      </c>
      <c r="N254" s="186">
        <v>84</v>
      </c>
      <c r="O254" s="185"/>
      <c r="P254" s="126"/>
    </row>
    <row r="255" spans="1:16" x14ac:dyDescent="0.2">
      <c r="A255" s="18" t="s">
        <v>363</v>
      </c>
      <c r="B255" s="618"/>
      <c r="C255" s="618"/>
      <c r="D255" s="618"/>
      <c r="E255" s="618"/>
      <c r="F255" s="618"/>
      <c r="G255" s="1231"/>
      <c r="H255" s="618"/>
      <c r="I255" s="154"/>
      <c r="J255" s="18"/>
      <c r="K255" s="619"/>
      <c r="L255" s="2502" t="s">
        <v>3896</v>
      </c>
      <c r="M255" s="218" t="s">
        <v>3700</v>
      </c>
      <c r="N255" s="186">
        <v>98</v>
      </c>
      <c r="O255" s="185"/>
      <c r="P255" s="126"/>
    </row>
    <row r="256" spans="1:16" x14ac:dyDescent="0.2">
      <c r="A256" s="18" t="s">
        <v>363</v>
      </c>
      <c r="B256" s="618"/>
      <c r="C256" s="618"/>
      <c r="D256" s="618"/>
      <c r="E256" s="618"/>
      <c r="F256" s="618"/>
      <c r="G256" s="1231"/>
      <c r="H256" s="618"/>
      <c r="I256" s="154"/>
      <c r="J256" s="18"/>
      <c r="K256" s="619"/>
      <c r="L256" s="2502" t="s">
        <v>3897</v>
      </c>
      <c r="M256" s="218" t="s">
        <v>3700</v>
      </c>
      <c r="N256" s="186">
        <v>83</v>
      </c>
      <c r="O256" s="185"/>
      <c r="P256" s="126"/>
    </row>
    <row r="257" spans="1:16" x14ac:dyDescent="0.2">
      <c r="A257" s="18" t="s">
        <v>363</v>
      </c>
      <c r="B257" s="618"/>
      <c r="C257" s="618"/>
      <c r="D257" s="618"/>
      <c r="E257" s="618"/>
      <c r="F257" s="618"/>
      <c r="G257" s="1231"/>
      <c r="H257" s="618"/>
      <c r="I257" s="154"/>
      <c r="J257" s="18"/>
      <c r="K257" s="619"/>
      <c r="L257" s="2502" t="s">
        <v>3898</v>
      </c>
      <c r="M257" s="218" t="s">
        <v>3700</v>
      </c>
      <c r="N257" s="186">
        <v>86</v>
      </c>
      <c r="O257" s="185"/>
      <c r="P257" s="126"/>
    </row>
    <row r="258" spans="1:16" x14ac:dyDescent="0.2">
      <c r="A258" s="18" t="s">
        <v>363</v>
      </c>
      <c r="B258" s="618"/>
      <c r="C258" s="618"/>
      <c r="D258" s="618"/>
      <c r="E258" s="618"/>
      <c r="F258" s="618"/>
      <c r="G258" s="1231"/>
      <c r="H258" s="618"/>
      <c r="I258" s="154"/>
      <c r="J258" s="18"/>
      <c r="K258" s="619"/>
      <c r="L258" s="2502" t="s">
        <v>3899</v>
      </c>
      <c r="M258" s="218" t="s">
        <v>3700</v>
      </c>
      <c r="N258" s="186">
        <v>86</v>
      </c>
      <c r="O258" s="185"/>
      <c r="P258" s="126"/>
    </row>
    <row r="259" spans="1:16" x14ac:dyDescent="0.2">
      <c r="A259" s="18" t="s">
        <v>363</v>
      </c>
      <c r="B259" s="618"/>
      <c r="C259" s="618"/>
      <c r="D259" s="618"/>
      <c r="E259" s="618"/>
      <c r="F259" s="618"/>
      <c r="G259" s="1231"/>
      <c r="H259" s="618"/>
      <c r="I259" s="154"/>
      <c r="J259" s="18"/>
      <c r="K259" s="619"/>
      <c r="L259" s="2502" t="s">
        <v>3900</v>
      </c>
      <c r="M259" s="218" t="s">
        <v>3700</v>
      </c>
      <c r="N259" s="186">
        <v>0</v>
      </c>
      <c r="O259" s="185"/>
      <c r="P259" s="126"/>
    </row>
    <row r="260" spans="1:16" x14ac:dyDescent="0.2">
      <c r="A260" s="18" t="s">
        <v>363</v>
      </c>
      <c r="B260" s="618"/>
      <c r="C260" s="618"/>
      <c r="D260" s="618"/>
      <c r="E260" s="618"/>
      <c r="F260" s="618"/>
      <c r="G260" s="1231"/>
      <c r="H260" s="618"/>
      <c r="I260" s="154"/>
      <c r="J260" s="18"/>
      <c r="K260" s="619"/>
      <c r="L260" s="2502" t="s">
        <v>3901</v>
      </c>
      <c r="M260" s="218" t="s">
        <v>3700</v>
      </c>
      <c r="N260" s="186">
        <v>0</v>
      </c>
      <c r="O260" s="185"/>
      <c r="P260" s="126"/>
    </row>
    <row r="261" spans="1:16" x14ac:dyDescent="0.2">
      <c r="A261" s="18" t="s">
        <v>363</v>
      </c>
      <c r="B261" s="618"/>
      <c r="C261" s="618"/>
      <c r="D261" s="618"/>
      <c r="E261" s="618"/>
      <c r="F261" s="618"/>
      <c r="G261" s="1231"/>
      <c r="H261" s="618"/>
      <c r="I261" s="154"/>
      <c r="J261" s="18"/>
      <c r="K261" s="619"/>
      <c r="L261" s="2502" t="s">
        <v>3902</v>
      </c>
      <c r="M261" s="218" t="s">
        <v>3700</v>
      </c>
      <c r="N261" s="186">
        <v>100</v>
      </c>
      <c r="O261" s="185"/>
      <c r="P261" s="126"/>
    </row>
    <row r="262" spans="1:16" x14ac:dyDescent="0.2">
      <c r="A262" s="18" t="s">
        <v>363</v>
      </c>
      <c r="B262" s="618"/>
      <c r="C262" s="618"/>
      <c r="D262" s="618"/>
      <c r="E262" s="618"/>
      <c r="F262" s="618"/>
      <c r="G262" s="1231"/>
      <c r="H262" s="618"/>
      <c r="I262" s="154"/>
      <c r="J262" s="18"/>
      <c r="K262" s="619"/>
      <c r="L262" s="2502" t="s">
        <v>3903</v>
      </c>
      <c r="M262" s="218" t="s">
        <v>3700</v>
      </c>
      <c r="N262" s="186">
        <v>0</v>
      </c>
      <c r="O262" s="185"/>
      <c r="P262" s="126"/>
    </row>
    <row r="263" spans="1:16" x14ac:dyDescent="0.2">
      <c r="A263" s="18" t="s">
        <v>363</v>
      </c>
      <c r="B263" s="618"/>
      <c r="C263" s="618"/>
      <c r="D263" s="618"/>
      <c r="E263" s="618"/>
      <c r="F263" s="618"/>
      <c r="G263" s="1231"/>
      <c r="H263" s="618"/>
      <c r="I263" s="154"/>
      <c r="J263" s="18"/>
      <c r="K263" s="619"/>
      <c r="L263" s="2502" t="s">
        <v>3904</v>
      </c>
      <c r="M263" s="218" t="s">
        <v>3769</v>
      </c>
      <c r="N263" s="186">
        <v>91</v>
      </c>
      <c r="O263" s="185"/>
      <c r="P263" s="126"/>
    </row>
    <row r="264" spans="1:16" x14ac:dyDescent="0.2">
      <c r="A264" s="18" t="s">
        <v>363</v>
      </c>
      <c r="B264" s="618"/>
      <c r="C264" s="618"/>
      <c r="D264" s="618"/>
      <c r="E264" s="618"/>
      <c r="F264" s="618"/>
      <c r="G264" s="1231"/>
      <c r="H264" s="618"/>
      <c r="I264" s="154"/>
      <c r="J264" s="18"/>
      <c r="K264" s="619"/>
      <c r="L264" s="2502" t="s">
        <v>3905</v>
      </c>
      <c r="M264" s="218" t="s">
        <v>3700</v>
      </c>
      <c r="N264" s="186">
        <v>56</v>
      </c>
      <c r="O264" s="185"/>
      <c r="P264" s="126"/>
    </row>
    <row r="265" spans="1:16" x14ac:dyDescent="0.2">
      <c r="A265" s="18" t="s">
        <v>363</v>
      </c>
      <c r="B265" s="618"/>
      <c r="C265" s="618"/>
      <c r="D265" s="618"/>
      <c r="E265" s="618"/>
      <c r="F265" s="618"/>
      <c r="G265" s="1231"/>
      <c r="H265" s="618"/>
      <c r="I265" s="154"/>
      <c r="J265" s="18"/>
      <c r="K265" s="619"/>
      <c r="L265" s="2502" t="s">
        <v>3906</v>
      </c>
      <c r="M265" s="218" t="s">
        <v>3769</v>
      </c>
      <c r="N265" s="186">
        <v>63</v>
      </c>
      <c r="O265" s="185"/>
      <c r="P265" s="126"/>
    </row>
    <row r="266" spans="1:16" x14ac:dyDescent="0.2">
      <c r="A266" s="18" t="s">
        <v>363</v>
      </c>
      <c r="B266" s="618"/>
      <c r="C266" s="618"/>
      <c r="D266" s="618"/>
      <c r="E266" s="618"/>
      <c r="F266" s="618"/>
      <c r="G266" s="1231"/>
      <c r="H266" s="618"/>
      <c r="I266" s="154"/>
      <c r="J266" s="18"/>
      <c r="K266" s="619"/>
      <c r="L266" s="2502" t="s">
        <v>3907</v>
      </c>
      <c r="M266" s="218" t="s">
        <v>3700</v>
      </c>
      <c r="N266" s="186">
        <v>87</v>
      </c>
      <c r="O266" s="185"/>
      <c r="P266" s="126"/>
    </row>
    <row r="267" spans="1:16" x14ac:dyDescent="0.2">
      <c r="A267" s="18" t="s">
        <v>363</v>
      </c>
      <c r="B267" s="618"/>
      <c r="C267" s="618"/>
      <c r="D267" s="618"/>
      <c r="E267" s="618"/>
      <c r="F267" s="618"/>
      <c r="G267" s="1231"/>
      <c r="H267" s="618"/>
      <c r="I267" s="154"/>
      <c r="J267" s="18"/>
      <c r="K267" s="619"/>
      <c r="L267" s="2502" t="s">
        <v>3908</v>
      </c>
      <c r="M267" s="218" t="s">
        <v>3769</v>
      </c>
      <c r="N267" s="186">
        <v>36</v>
      </c>
      <c r="O267" s="185"/>
      <c r="P267" s="126"/>
    </row>
    <row r="268" spans="1:16" x14ac:dyDescent="0.2">
      <c r="A268" s="18" t="s">
        <v>363</v>
      </c>
      <c r="B268" s="618"/>
      <c r="C268" s="618"/>
      <c r="D268" s="618"/>
      <c r="E268" s="618"/>
      <c r="F268" s="618"/>
      <c r="G268" s="1231"/>
      <c r="H268" s="618"/>
      <c r="I268" s="154"/>
      <c r="J268" s="18"/>
      <c r="K268" s="619"/>
      <c r="L268" s="2502" t="s">
        <v>3909</v>
      </c>
      <c r="M268" s="218" t="s">
        <v>3700</v>
      </c>
      <c r="N268" s="186">
        <v>41</v>
      </c>
      <c r="O268" s="185"/>
      <c r="P268" s="126"/>
    </row>
    <row r="269" spans="1:16" x14ac:dyDescent="0.2">
      <c r="A269" s="18" t="s">
        <v>363</v>
      </c>
      <c r="B269" s="618"/>
      <c r="C269" s="618"/>
      <c r="D269" s="618"/>
      <c r="E269" s="618"/>
      <c r="F269" s="618"/>
      <c r="G269" s="1231"/>
      <c r="H269" s="618"/>
      <c r="I269" s="154"/>
      <c r="J269" s="18"/>
      <c r="K269" s="619"/>
      <c r="L269" s="2502" t="s">
        <v>3910</v>
      </c>
      <c r="M269" s="218" t="s">
        <v>3700</v>
      </c>
      <c r="N269" s="186">
        <v>84</v>
      </c>
      <c r="O269" s="185"/>
      <c r="P269" s="126"/>
    </row>
    <row r="270" spans="1:16" x14ac:dyDescent="0.2">
      <c r="A270" s="18" t="s">
        <v>363</v>
      </c>
      <c r="B270" s="618"/>
      <c r="C270" s="618"/>
      <c r="D270" s="618"/>
      <c r="E270" s="618"/>
      <c r="F270" s="618"/>
      <c r="G270" s="1231"/>
      <c r="H270" s="618"/>
      <c r="I270" s="154"/>
      <c r="J270" s="18"/>
      <c r="K270" s="619"/>
      <c r="L270" s="2502" t="s">
        <v>3911</v>
      </c>
      <c r="M270" s="218" t="s">
        <v>3700</v>
      </c>
      <c r="N270" s="186">
        <v>0</v>
      </c>
      <c r="O270" s="185"/>
      <c r="P270" s="126"/>
    </row>
    <row r="271" spans="1:16" x14ac:dyDescent="0.2">
      <c r="A271" s="18" t="s">
        <v>363</v>
      </c>
      <c r="B271" s="618"/>
      <c r="C271" s="618"/>
      <c r="D271" s="618"/>
      <c r="E271" s="618"/>
      <c r="F271" s="618"/>
      <c r="G271" s="1231"/>
      <c r="H271" s="618"/>
      <c r="I271" s="154"/>
      <c r="J271" s="18"/>
      <c r="K271" s="619"/>
      <c r="L271" s="2502" t="s">
        <v>3912</v>
      </c>
      <c r="M271" s="218" t="s">
        <v>3700</v>
      </c>
      <c r="N271" s="186">
        <v>0</v>
      </c>
      <c r="O271" s="185"/>
      <c r="P271" s="126"/>
    </row>
    <row r="272" spans="1:16" x14ac:dyDescent="0.2">
      <c r="A272" s="18" t="s">
        <v>363</v>
      </c>
      <c r="B272" s="618"/>
      <c r="C272" s="618"/>
      <c r="D272" s="618"/>
      <c r="E272" s="618"/>
      <c r="F272" s="618"/>
      <c r="G272" s="1231"/>
      <c r="H272" s="618"/>
      <c r="I272" s="154"/>
      <c r="J272" s="18"/>
      <c r="K272" s="619"/>
      <c r="L272" s="615" t="s">
        <v>3913</v>
      </c>
      <c r="M272" s="198" t="s">
        <v>3626</v>
      </c>
      <c r="N272" s="223">
        <v>24</v>
      </c>
      <c r="O272" s="185"/>
      <c r="P272" s="126"/>
    </row>
    <row r="273" spans="1:16" x14ac:dyDescent="0.2">
      <c r="A273" s="18" t="s">
        <v>363</v>
      </c>
      <c r="B273" s="618"/>
      <c r="C273" s="618"/>
      <c r="D273" s="618"/>
      <c r="E273" s="618"/>
      <c r="F273" s="618"/>
      <c r="G273" s="1231"/>
      <c r="H273" s="618"/>
      <c r="I273" s="154"/>
      <c r="J273" s="18"/>
      <c r="K273" s="619"/>
      <c r="L273" s="615" t="s">
        <v>3914</v>
      </c>
      <c r="M273" s="198" t="s">
        <v>3700</v>
      </c>
      <c r="N273" s="223">
        <v>51</v>
      </c>
      <c r="O273" s="185"/>
      <c r="P273" s="126"/>
    </row>
    <row r="274" spans="1:16" x14ac:dyDescent="0.2">
      <c r="A274" s="18" t="s">
        <v>363</v>
      </c>
      <c r="B274" s="618"/>
      <c r="C274" s="618"/>
      <c r="D274" s="618"/>
      <c r="E274" s="618"/>
      <c r="F274" s="618"/>
      <c r="G274" s="1231"/>
      <c r="H274" s="618"/>
      <c r="I274" s="154"/>
      <c r="J274" s="18"/>
      <c r="K274" s="619"/>
      <c r="L274" s="615" t="s">
        <v>3915</v>
      </c>
      <c r="M274" s="198" t="s">
        <v>3700</v>
      </c>
      <c r="N274" s="223">
        <v>0</v>
      </c>
      <c r="O274" s="185"/>
      <c r="P274" s="126"/>
    </row>
    <row r="275" spans="1:16" x14ac:dyDescent="0.2">
      <c r="A275" s="18" t="s">
        <v>363</v>
      </c>
      <c r="B275" s="618"/>
      <c r="C275" s="618"/>
      <c r="D275" s="618"/>
      <c r="E275" s="618"/>
      <c r="F275" s="618"/>
      <c r="G275" s="1231"/>
      <c r="H275" s="618"/>
      <c r="I275" s="154"/>
      <c r="J275" s="18"/>
      <c r="K275" s="619"/>
      <c r="L275" s="615" t="s">
        <v>3916</v>
      </c>
      <c r="M275" s="198" t="s">
        <v>3700</v>
      </c>
      <c r="N275" s="223">
        <v>37</v>
      </c>
      <c r="O275" s="185"/>
      <c r="P275" s="126"/>
    </row>
    <row r="276" spans="1:16" x14ac:dyDescent="0.2">
      <c r="A276" s="18" t="s">
        <v>363</v>
      </c>
      <c r="B276" s="618"/>
      <c r="C276" s="618"/>
      <c r="D276" s="618"/>
      <c r="E276" s="618"/>
      <c r="F276" s="618"/>
      <c r="G276" s="1231"/>
      <c r="H276" s="618"/>
      <c r="I276" s="154"/>
      <c r="J276" s="18"/>
      <c r="K276" s="619"/>
      <c r="L276" s="2502" t="s">
        <v>3917</v>
      </c>
      <c r="M276" s="218" t="s">
        <v>3769</v>
      </c>
      <c r="N276" s="186">
        <v>98</v>
      </c>
      <c r="O276" s="185"/>
      <c r="P276" s="126"/>
    </row>
    <row r="277" spans="1:16" x14ac:dyDescent="0.2">
      <c r="A277" s="18" t="s">
        <v>363</v>
      </c>
      <c r="B277" s="618"/>
      <c r="C277" s="618"/>
      <c r="D277" s="618"/>
      <c r="E277" s="618"/>
      <c r="F277" s="618"/>
      <c r="G277" s="1231"/>
      <c r="H277" s="618"/>
      <c r="I277" s="154"/>
      <c r="J277" s="18"/>
      <c r="K277" s="619"/>
      <c r="L277" s="2502" t="s">
        <v>3918</v>
      </c>
      <c r="M277" s="218" t="s">
        <v>3769</v>
      </c>
      <c r="N277" s="186">
        <v>48</v>
      </c>
      <c r="O277" s="185"/>
      <c r="P277" s="126"/>
    </row>
    <row r="278" spans="1:16" x14ac:dyDescent="0.2">
      <c r="A278" s="18" t="s">
        <v>363</v>
      </c>
      <c r="B278" s="618"/>
      <c r="C278" s="618"/>
      <c r="D278" s="618"/>
      <c r="E278" s="618"/>
      <c r="F278" s="618"/>
      <c r="G278" s="1231"/>
      <c r="H278" s="618"/>
      <c r="I278" s="154"/>
      <c r="J278" s="18"/>
      <c r="K278" s="619"/>
      <c r="L278" s="615" t="s">
        <v>3919</v>
      </c>
      <c r="M278" s="198" t="s">
        <v>3700</v>
      </c>
      <c r="N278" s="223">
        <v>0</v>
      </c>
      <c r="O278" s="185"/>
      <c r="P278" s="126"/>
    </row>
    <row r="279" spans="1:16" x14ac:dyDescent="0.2">
      <c r="A279" s="18" t="s">
        <v>363</v>
      </c>
      <c r="B279" s="618"/>
      <c r="C279" s="618"/>
      <c r="D279" s="618"/>
      <c r="E279" s="618"/>
      <c r="F279" s="618"/>
      <c r="G279" s="1231"/>
      <c r="H279" s="618"/>
      <c r="I279" s="154"/>
      <c r="J279" s="18"/>
      <c r="K279" s="619"/>
      <c r="L279" s="615" t="s">
        <v>3920</v>
      </c>
      <c r="M279" s="198" t="s">
        <v>3700</v>
      </c>
      <c r="N279" s="223">
        <v>0</v>
      </c>
      <c r="O279" s="185"/>
      <c r="P279" s="126"/>
    </row>
    <row r="280" spans="1:16" x14ac:dyDescent="0.2">
      <c r="A280" s="18" t="s">
        <v>363</v>
      </c>
      <c r="B280" s="618"/>
      <c r="C280" s="618"/>
      <c r="D280" s="618"/>
      <c r="E280" s="618"/>
      <c r="F280" s="618"/>
      <c r="G280" s="1231"/>
      <c r="H280" s="618"/>
      <c r="I280" s="154"/>
      <c r="J280" s="18"/>
      <c r="K280" s="619"/>
      <c r="L280" s="615" t="s">
        <v>3921</v>
      </c>
      <c r="M280" s="198" t="s">
        <v>3700</v>
      </c>
      <c r="N280" s="223">
        <v>91</v>
      </c>
      <c r="O280" s="185"/>
      <c r="P280" s="126"/>
    </row>
    <row r="281" spans="1:16" x14ac:dyDescent="0.2">
      <c r="A281" s="18" t="s">
        <v>363</v>
      </c>
      <c r="B281" s="618"/>
      <c r="C281" s="618"/>
      <c r="D281" s="618"/>
      <c r="E281" s="618"/>
      <c r="F281" s="618"/>
      <c r="G281" s="1231"/>
      <c r="H281" s="618"/>
      <c r="I281" s="154"/>
      <c r="J281" s="18"/>
      <c r="K281" s="619"/>
      <c r="L281" s="615" t="s">
        <v>3922</v>
      </c>
      <c r="M281" s="198" t="s">
        <v>3769</v>
      </c>
      <c r="N281" s="223">
        <v>56</v>
      </c>
      <c r="O281" s="185"/>
      <c r="P281" s="126"/>
    </row>
    <row r="282" spans="1:16" x14ac:dyDescent="0.2">
      <c r="A282" s="18" t="s">
        <v>363</v>
      </c>
      <c r="B282" s="618"/>
      <c r="C282" s="618"/>
      <c r="D282" s="618"/>
      <c r="E282" s="618"/>
      <c r="F282" s="618"/>
      <c r="G282" s="1231"/>
      <c r="H282" s="618"/>
      <c r="I282" s="154"/>
      <c r="J282" s="18"/>
      <c r="K282" s="619"/>
      <c r="L282" s="615" t="s">
        <v>3923</v>
      </c>
      <c r="M282" s="198" t="s">
        <v>3700</v>
      </c>
      <c r="N282" s="223">
        <v>97</v>
      </c>
      <c r="O282" s="185"/>
      <c r="P282" s="126"/>
    </row>
    <row r="283" spans="1:16" x14ac:dyDescent="0.2">
      <c r="A283" s="18" t="s">
        <v>363</v>
      </c>
      <c r="B283" s="618"/>
      <c r="C283" s="618"/>
      <c r="D283" s="618"/>
      <c r="E283" s="618"/>
      <c r="F283" s="618"/>
      <c r="G283" s="1231"/>
      <c r="H283" s="618"/>
      <c r="I283" s="154"/>
      <c r="J283" s="18"/>
      <c r="K283" s="619"/>
      <c r="L283" s="615" t="s">
        <v>3924</v>
      </c>
      <c r="M283" s="198" t="s">
        <v>3700</v>
      </c>
      <c r="N283" s="223">
        <v>73</v>
      </c>
      <c r="O283" s="185"/>
      <c r="P283" s="126"/>
    </row>
    <row r="284" spans="1:16" x14ac:dyDescent="0.2">
      <c r="A284" s="18" t="s">
        <v>363</v>
      </c>
      <c r="B284" s="618"/>
      <c r="C284" s="618"/>
      <c r="D284" s="618"/>
      <c r="E284" s="618"/>
      <c r="F284" s="618"/>
      <c r="G284" s="1231"/>
      <c r="H284" s="618"/>
      <c r="I284" s="154"/>
      <c r="J284" s="18"/>
      <c r="K284" s="619"/>
      <c r="L284" s="615" t="s">
        <v>3925</v>
      </c>
      <c r="M284" s="198" t="s">
        <v>3700</v>
      </c>
      <c r="N284" s="223">
        <v>88</v>
      </c>
      <c r="O284" s="185"/>
      <c r="P284" s="126"/>
    </row>
    <row r="285" spans="1:16" x14ac:dyDescent="0.2">
      <c r="A285" s="18" t="s">
        <v>363</v>
      </c>
      <c r="B285" s="618"/>
      <c r="C285" s="618"/>
      <c r="D285" s="618"/>
      <c r="E285" s="618"/>
      <c r="F285" s="618"/>
      <c r="G285" s="1231"/>
      <c r="H285" s="618"/>
      <c r="I285" s="154"/>
      <c r="J285" s="18"/>
      <c r="K285" s="619"/>
      <c r="L285" s="615" t="s">
        <v>3926</v>
      </c>
      <c r="M285" s="198" t="s">
        <v>3700</v>
      </c>
      <c r="N285" s="223">
        <v>0</v>
      </c>
      <c r="O285" s="185"/>
      <c r="P285" s="126"/>
    </row>
    <row r="286" spans="1:16" x14ac:dyDescent="0.2">
      <c r="A286" s="18" t="s">
        <v>363</v>
      </c>
      <c r="B286" s="618"/>
      <c r="C286" s="618"/>
      <c r="D286" s="618"/>
      <c r="E286" s="618"/>
      <c r="F286" s="618"/>
      <c r="G286" s="1231"/>
      <c r="H286" s="618"/>
      <c r="I286" s="154"/>
      <c r="J286" s="18"/>
      <c r="K286" s="619"/>
      <c r="L286" s="615" t="s">
        <v>3927</v>
      </c>
      <c r="M286" s="198" t="s">
        <v>3700</v>
      </c>
      <c r="N286" s="223">
        <v>51</v>
      </c>
      <c r="O286" s="185"/>
      <c r="P286" s="126"/>
    </row>
    <row r="287" spans="1:16" x14ac:dyDescent="0.2">
      <c r="A287" s="18" t="s">
        <v>363</v>
      </c>
      <c r="B287" s="618"/>
      <c r="C287" s="618"/>
      <c r="D287" s="618"/>
      <c r="E287" s="618"/>
      <c r="F287" s="618"/>
      <c r="G287" s="1231"/>
      <c r="H287" s="618"/>
      <c r="I287" s="154"/>
      <c r="J287" s="18"/>
      <c r="K287" s="619"/>
      <c r="L287" s="615" t="s">
        <v>3928</v>
      </c>
      <c r="M287" s="198" t="s">
        <v>3700</v>
      </c>
      <c r="N287" s="223">
        <v>39</v>
      </c>
      <c r="O287" s="185"/>
      <c r="P287" s="126"/>
    </row>
    <row r="288" spans="1:16" x14ac:dyDescent="0.2">
      <c r="A288" s="18" t="s">
        <v>363</v>
      </c>
      <c r="B288" s="618"/>
      <c r="C288" s="618"/>
      <c r="D288" s="618"/>
      <c r="E288" s="618"/>
      <c r="F288" s="618"/>
      <c r="G288" s="1231"/>
      <c r="H288" s="618"/>
      <c r="I288" s="154"/>
      <c r="J288" s="18"/>
      <c r="K288" s="619"/>
      <c r="L288" s="615" t="s">
        <v>3929</v>
      </c>
      <c r="M288" s="198" t="s">
        <v>3700</v>
      </c>
      <c r="N288" s="223">
        <v>95</v>
      </c>
      <c r="O288" s="185"/>
      <c r="P288" s="126"/>
    </row>
    <row r="289" spans="1:16" x14ac:dyDescent="0.2">
      <c r="A289" s="18" t="s">
        <v>363</v>
      </c>
      <c r="B289" s="618"/>
      <c r="C289" s="618"/>
      <c r="D289" s="618"/>
      <c r="E289" s="618"/>
      <c r="F289" s="618"/>
      <c r="G289" s="1231"/>
      <c r="H289" s="618"/>
      <c r="I289" s="154"/>
      <c r="J289" s="18"/>
      <c r="K289" s="619"/>
      <c r="L289" s="615" t="s">
        <v>3930</v>
      </c>
      <c r="M289" s="198" t="s">
        <v>3700</v>
      </c>
      <c r="N289" s="223">
        <v>99</v>
      </c>
      <c r="O289" s="185"/>
      <c r="P289" s="126"/>
    </row>
    <row r="290" spans="1:16" x14ac:dyDescent="0.2">
      <c r="A290" s="18" t="s">
        <v>363</v>
      </c>
      <c r="B290" s="618"/>
      <c r="C290" s="618"/>
      <c r="D290" s="618"/>
      <c r="E290" s="618"/>
      <c r="F290" s="618"/>
      <c r="G290" s="1231"/>
      <c r="H290" s="618"/>
      <c r="I290" s="154"/>
      <c r="J290" s="18"/>
      <c r="K290" s="619"/>
      <c r="L290" s="615" t="s">
        <v>3931</v>
      </c>
      <c r="M290" s="198" t="s">
        <v>3700</v>
      </c>
      <c r="N290" s="223">
        <v>0</v>
      </c>
      <c r="O290" s="185"/>
      <c r="P290" s="126"/>
    </row>
    <row r="291" spans="1:16" x14ac:dyDescent="0.2">
      <c r="A291" s="18" t="s">
        <v>363</v>
      </c>
      <c r="B291" s="618"/>
      <c r="C291" s="618"/>
      <c r="D291" s="618"/>
      <c r="E291" s="618"/>
      <c r="F291" s="618"/>
      <c r="G291" s="1231"/>
      <c r="H291" s="618"/>
      <c r="I291" s="154"/>
      <c r="J291" s="18"/>
      <c r="K291" s="619"/>
      <c r="L291" s="615" t="s">
        <v>3932</v>
      </c>
      <c r="M291" s="198" t="s">
        <v>3626</v>
      </c>
      <c r="N291" s="197">
        <v>0</v>
      </c>
      <c r="O291" s="224" t="s">
        <v>3008</v>
      </c>
      <c r="P291" s="126" t="s">
        <v>3730</v>
      </c>
    </row>
    <row r="292" spans="1:16" x14ac:dyDescent="0.2">
      <c r="A292" s="18" t="s">
        <v>363</v>
      </c>
      <c r="B292" s="618"/>
      <c r="C292" s="618"/>
      <c r="D292" s="618"/>
      <c r="E292" s="618"/>
      <c r="F292" s="618"/>
      <c r="G292" s="1231"/>
      <c r="H292" s="618"/>
      <c r="I292" s="154"/>
      <c r="J292" s="18"/>
      <c r="K292" s="619"/>
      <c r="L292" s="615" t="s">
        <v>3933</v>
      </c>
      <c r="M292" s="198" t="s">
        <v>3657</v>
      </c>
      <c r="N292" s="197">
        <v>100</v>
      </c>
      <c r="O292" s="185"/>
      <c r="P292" s="126"/>
    </row>
    <row r="293" spans="1:16" x14ac:dyDescent="0.2">
      <c r="A293" s="18" t="s">
        <v>363</v>
      </c>
      <c r="B293" s="618"/>
      <c r="C293" s="618"/>
      <c r="D293" s="618"/>
      <c r="E293" s="618"/>
      <c r="F293" s="618"/>
      <c r="G293" s="1231"/>
      <c r="H293" s="618"/>
      <c r="I293" s="154"/>
      <c r="J293" s="18"/>
      <c r="K293" s="619"/>
      <c r="L293" s="615" t="s">
        <v>3934</v>
      </c>
      <c r="M293" s="198" t="s">
        <v>3657</v>
      </c>
      <c r="N293" s="197">
        <v>100</v>
      </c>
      <c r="O293" s="185"/>
      <c r="P293" s="126"/>
    </row>
    <row r="294" spans="1:16" x14ac:dyDescent="0.2">
      <c r="A294" s="18" t="s">
        <v>363</v>
      </c>
      <c r="B294" s="618"/>
      <c r="C294" s="618"/>
      <c r="D294" s="618"/>
      <c r="E294" s="618"/>
      <c r="F294" s="618"/>
      <c r="G294" s="1231"/>
      <c r="H294" s="618"/>
      <c r="I294" s="154"/>
      <c r="J294" s="18"/>
      <c r="K294" s="619"/>
      <c r="L294" s="615" t="s">
        <v>3935</v>
      </c>
      <c r="M294" s="198" t="s">
        <v>3626</v>
      </c>
      <c r="N294" s="197">
        <v>100</v>
      </c>
      <c r="O294" s="185"/>
      <c r="P294" s="126"/>
    </row>
    <row r="295" spans="1:16" x14ac:dyDescent="0.2">
      <c r="A295" s="18" t="s">
        <v>363</v>
      </c>
      <c r="B295" s="618"/>
      <c r="C295" s="618"/>
      <c r="D295" s="618"/>
      <c r="E295" s="618"/>
      <c r="F295" s="618"/>
      <c r="G295" s="1231"/>
      <c r="H295" s="618"/>
      <c r="I295" s="154"/>
      <c r="J295" s="18"/>
      <c r="K295" s="619"/>
      <c r="L295" s="615" t="s">
        <v>3936</v>
      </c>
      <c r="M295" s="198" t="s">
        <v>3622</v>
      </c>
      <c r="N295" s="197">
        <v>100</v>
      </c>
      <c r="O295" s="185"/>
      <c r="P295" s="126"/>
    </row>
    <row r="296" spans="1:16" x14ac:dyDescent="0.2">
      <c r="A296" s="18" t="s">
        <v>363</v>
      </c>
      <c r="B296" s="618"/>
      <c r="C296" s="618"/>
      <c r="D296" s="618"/>
      <c r="E296" s="618"/>
      <c r="F296" s="618"/>
      <c r="G296" s="1231"/>
      <c r="H296" s="618"/>
      <c r="I296" s="154"/>
      <c r="J296" s="18"/>
      <c r="K296" s="619"/>
      <c r="L296" s="615" t="s">
        <v>3937</v>
      </c>
      <c r="M296" s="198" t="s">
        <v>3622</v>
      </c>
      <c r="N296" s="197">
        <v>100</v>
      </c>
      <c r="O296" s="185"/>
      <c r="P296" s="126"/>
    </row>
    <row r="297" spans="1:16" x14ac:dyDescent="0.2">
      <c r="A297" s="18" t="s">
        <v>363</v>
      </c>
      <c r="B297" s="618"/>
      <c r="C297" s="618"/>
      <c r="D297" s="618"/>
      <c r="E297" s="618"/>
      <c r="F297" s="618"/>
      <c r="G297" s="1231"/>
      <c r="H297" s="618"/>
      <c r="I297" s="154"/>
      <c r="J297" s="18"/>
      <c r="K297" s="619"/>
      <c r="L297" s="615" t="s">
        <v>3938</v>
      </c>
      <c r="M297" s="198" t="s">
        <v>3657</v>
      </c>
      <c r="N297" s="197">
        <v>100</v>
      </c>
      <c r="O297" s="185"/>
      <c r="P297" s="126"/>
    </row>
    <row r="298" spans="1:16" x14ac:dyDescent="0.2">
      <c r="A298" s="18" t="s">
        <v>363</v>
      </c>
      <c r="B298" s="618"/>
      <c r="C298" s="618"/>
      <c r="D298" s="618"/>
      <c r="E298" s="618"/>
      <c r="F298" s="618"/>
      <c r="G298" s="1231"/>
      <c r="H298" s="618"/>
      <c r="I298" s="154"/>
      <c r="J298" s="18"/>
      <c r="K298" s="619"/>
      <c r="L298" s="615" t="s">
        <v>3939</v>
      </c>
      <c r="M298" s="198" t="s">
        <v>3700</v>
      </c>
      <c r="N298" s="197">
        <v>0</v>
      </c>
      <c r="O298" s="185"/>
      <c r="P298" s="126"/>
    </row>
    <row r="299" spans="1:16" x14ac:dyDescent="0.2">
      <c r="A299" s="18" t="s">
        <v>363</v>
      </c>
      <c r="B299" s="618"/>
      <c r="C299" s="618"/>
      <c r="D299" s="618"/>
      <c r="E299" s="618"/>
      <c r="F299" s="618"/>
      <c r="G299" s="1231"/>
      <c r="H299" s="618"/>
      <c r="I299" s="154"/>
      <c r="J299" s="18"/>
      <c r="K299" s="619"/>
      <c r="L299" s="615" t="s">
        <v>3940</v>
      </c>
      <c r="M299" s="198" t="s">
        <v>3644</v>
      </c>
      <c r="N299" s="197">
        <v>100</v>
      </c>
      <c r="O299" s="185"/>
      <c r="P299" s="126"/>
    </row>
    <row r="300" spans="1:16" x14ac:dyDescent="0.2">
      <c r="A300" s="18" t="s">
        <v>363</v>
      </c>
      <c r="B300" s="618"/>
      <c r="C300" s="618"/>
      <c r="D300" s="618"/>
      <c r="E300" s="618"/>
      <c r="F300" s="618"/>
      <c r="G300" s="1231"/>
      <c r="H300" s="618"/>
      <c r="I300" s="154"/>
      <c r="J300" s="18"/>
      <c r="K300" s="619"/>
      <c r="L300" s="615" t="s">
        <v>3941</v>
      </c>
      <c r="M300" s="198" t="s">
        <v>3622</v>
      </c>
      <c r="N300" s="197">
        <v>100</v>
      </c>
      <c r="O300" s="185"/>
      <c r="P300" s="126"/>
    </row>
    <row r="301" spans="1:16" x14ac:dyDescent="0.2">
      <c r="A301" s="18" t="s">
        <v>363</v>
      </c>
      <c r="B301" s="618"/>
      <c r="C301" s="618"/>
      <c r="D301" s="618"/>
      <c r="E301" s="618"/>
      <c r="F301" s="618"/>
      <c r="G301" s="1231"/>
      <c r="H301" s="618"/>
      <c r="I301" s="154"/>
      <c r="J301" s="18"/>
      <c r="K301" s="619"/>
      <c r="L301" s="615" t="s">
        <v>3942</v>
      </c>
      <c r="M301" s="198" t="s">
        <v>3700</v>
      </c>
      <c r="N301" s="197">
        <v>55</v>
      </c>
      <c r="O301" s="185"/>
      <c r="P301" s="126"/>
    </row>
    <row r="302" spans="1:16" x14ac:dyDescent="0.2">
      <c r="A302" s="18" t="s">
        <v>363</v>
      </c>
      <c r="B302" s="618"/>
      <c r="C302" s="618"/>
      <c r="D302" s="618"/>
      <c r="E302" s="618"/>
      <c r="F302" s="618"/>
      <c r="G302" s="1231"/>
      <c r="H302" s="618"/>
      <c r="I302" s="154"/>
      <c r="J302" s="18"/>
      <c r="K302" s="619"/>
      <c r="L302" s="615" t="s">
        <v>3943</v>
      </c>
      <c r="M302" s="198" t="s">
        <v>3657</v>
      </c>
      <c r="N302" s="197">
        <v>100</v>
      </c>
      <c r="O302" s="185"/>
      <c r="P302" s="126"/>
    </row>
    <row r="303" spans="1:16" x14ac:dyDescent="0.2">
      <c r="A303" s="18" t="s">
        <v>363</v>
      </c>
      <c r="B303" s="618"/>
      <c r="C303" s="618"/>
      <c r="D303" s="618"/>
      <c r="E303" s="618"/>
      <c r="F303" s="618"/>
      <c r="G303" s="1231"/>
      <c r="H303" s="618"/>
      <c r="I303" s="154"/>
      <c r="J303" s="18"/>
      <c r="K303" s="619"/>
      <c r="L303" s="615" t="s">
        <v>3944</v>
      </c>
      <c r="M303" s="198" t="s">
        <v>3622</v>
      </c>
      <c r="N303" s="197">
        <v>100</v>
      </c>
      <c r="O303" s="185"/>
      <c r="P303" s="126"/>
    </row>
    <row r="304" spans="1:16" x14ac:dyDescent="0.2">
      <c r="A304" s="18" t="s">
        <v>363</v>
      </c>
      <c r="B304" s="618"/>
      <c r="C304" s="618"/>
      <c r="D304" s="618"/>
      <c r="E304" s="618"/>
      <c r="F304" s="618"/>
      <c r="G304" s="1231"/>
      <c r="H304" s="618"/>
      <c r="I304" s="154"/>
      <c r="J304" s="18"/>
      <c r="K304" s="619"/>
      <c r="L304" s="615" t="s">
        <v>3945</v>
      </c>
      <c r="M304" s="198" t="s">
        <v>3624</v>
      </c>
      <c r="N304" s="197">
        <v>99.6</v>
      </c>
      <c r="O304" s="185"/>
      <c r="P304" s="126"/>
    </row>
    <row r="305" spans="1:16" x14ac:dyDescent="0.2">
      <c r="A305" s="18" t="s">
        <v>363</v>
      </c>
      <c r="B305" s="618"/>
      <c r="C305" s="618"/>
      <c r="D305" s="618"/>
      <c r="E305" s="618"/>
      <c r="F305" s="618"/>
      <c r="G305" s="1231"/>
      <c r="H305" s="618"/>
      <c r="I305" s="154"/>
      <c r="J305" s="18"/>
      <c r="K305" s="619"/>
      <c r="L305" s="615" t="s">
        <v>3946</v>
      </c>
      <c r="M305" s="198" t="s">
        <v>3626</v>
      </c>
      <c r="N305" s="197">
        <v>100</v>
      </c>
      <c r="O305" s="185"/>
      <c r="P305" s="126"/>
    </row>
    <row r="306" spans="1:16" x14ac:dyDescent="0.2">
      <c r="A306" s="18" t="s">
        <v>363</v>
      </c>
      <c r="B306" s="618"/>
      <c r="C306" s="618"/>
      <c r="D306" s="618"/>
      <c r="E306" s="618"/>
      <c r="F306" s="618"/>
      <c r="G306" s="1231"/>
      <c r="H306" s="618"/>
      <c r="I306" s="154"/>
      <c r="J306" s="18"/>
      <c r="K306" s="619"/>
      <c r="L306" s="615" t="s">
        <v>3947</v>
      </c>
      <c r="M306" s="198" t="s">
        <v>3657</v>
      </c>
      <c r="N306" s="197">
        <v>100</v>
      </c>
      <c r="O306" s="185"/>
      <c r="P306" s="126"/>
    </row>
    <row r="307" spans="1:16" x14ac:dyDescent="0.2">
      <c r="A307" s="18" t="s">
        <v>363</v>
      </c>
      <c r="B307" s="618"/>
      <c r="C307" s="618"/>
      <c r="D307" s="618"/>
      <c r="E307" s="618"/>
      <c r="F307" s="618"/>
      <c r="G307" s="1231"/>
      <c r="H307" s="618"/>
      <c r="I307" s="154"/>
      <c r="J307" s="18"/>
      <c r="K307" s="619"/>
      <c r="L307" s="615" t="s">
        <v>3948</v>
      </c>
      <c r="M307" s="198" t="s">
        <v>3700</v>
      </c>
      <c r="N307" s="197">
        <v>81</v>
      </c>
      <c r="O307" s="185"/>
      <c r="P307" s="126"/>
    </row>
    <row r="308" spans="1:16" x14ac:dyDescent="0.2">
      <c r="A308" s="18" t="s">
        <v>363</v>
      </c>
      <c r="B308" s="618"/>
      <c r="C308" s="618"/>
      <c r="D308" s="618"/>
      <c r="E308" s="618"/>
      <c r="F308" s="618"/>
      <c r="G308" s="1231"/>
      <c r="H308" s="618"/>
      <c r="I308" s="154"/>
      <c r="J308" s="18"/>
      <c r="K308" s="619"/>
      <c r="L308" s="615" t="s">
        <v>3949</v>
      </c>
      <c r="M308" s="198" t="s">
        <v>3626</v>
      </c>
      <c r="N308" s="197">
        <v>100</v>
      </c>
      <c r="O308" s="185"/>
      <c r="P308" s="126"/>
    </row>
    <row r="309" spans="1:16" x14ac:dyDescent="0.2">
      <c r="A309" s="18" t="s">
        <v>363</v>
      </c>
      <c r="B309" s="618"/>
      <c r="C309" s="618"/>
      <c r="D309" s="618"/>
      <c r="E309" s="618"/>
      <c r="F309" s="618"/>
      <c r="G309" s="1231"/>
      <c r="H309" s="618"/>
      <c r="I309" s="154"/>
      <c r="J309" s="18"/>
      <c r="K309" s="619"/>
      <c r="L309" s="615" t="s">
        <v>3950</v>
      </c>
      <c r="M309" s="198" t="s">
        <v>3657</v>
      </c>
      <c r="N309" s="197">
        <v>100</v>
      </c>
      <c r="O309" s="185"/>
      <c r="P309" s="126"/>
    </row>
    <row r="310" spans="1:16" x14ac:dyDescent="0.2">
      <c r="A310" s="18" t="s">
        <v>363</v>
      </c>
      <c r="B310" s="618"/>
      <c r="C310" s="618"/>
      <c r="D310" s="618"/>
      <c r="E310" s="618"/>
      <c r="F310" s="618"/>
      <c r="G310" s="1231"/>
      <c r="H310" s="618"/>
      <c r="I310" s="154"/>
      <c r="J310" s="18"/>
      <c r="K310" s="619"/>
      <c r="L310" s="615" t="s">
        <v>3951</v>
      </c>
      <c r="M310" s="198" t="s">
        <v>3624</v>
      </c>
      <c r="N310" s="197">
        <v>100</v>
      </c>
      <c r="O310" s="185"/>
      <c r="P310" s="126"/>
    </row>
    <row r="311" spans="1:16" x14ac:dyDescent="0.2">
      <c r="A311" s="18" t="s">
        <v>363</v>
      </c>
      <c r="B311" s="618"/>
      <c r="C311" s="618"/>
      <c r="D311" s="618"/>
      <c r="E311" s="618"/>
      <c r="F311" s="618"/>
      <c r="G311" s="1231"/>
      <c r="H311" s="618"/>
      <c r="I311" s="154"/>
      <c r="J311" s="18"/>
      <c r="K311" s="619"/>
      <c r="L311" s="615" t="s">
        <v>3952</v>
      </c>
      <c r="M311" s="198" t="s">
        <v>3700</v>
      </c>
      <c r="N311" s="197">
        <v>100</v>
      </c>
      <c r="O311" s="185"/>
      <c r="P311" s="126"/>
    </row>
    <row r="312" spans="1:16" x14ac:dyDescent="0.2">
      <c r="A312" s="18" t="s">
        <v>363</v>
      </c>
      <c r="B312" s="618"/>
      <c r="C312" s="618"/>
      <c r="D312" s="618"/>
      <c r="E312" s="618"/>
      <c r="F312" s="618"/>
      <c r="G312" s="1231"/>
      <c r="H312" s="618"/>
      <c r="I312" s="154"/>
      <c r="J312" s="18"/>
      <c r="K312" s="619"/>
      <c r="L312" s="615" t="s">
        <v>3953</v>
      </c>
      <c r="M312" s="198" t="s">
        <v>3622</v>
      </c>
      <c r="N312" s="197">
        <v>100</v>
      </c>
      <c r="O312" s="185"/>
      <c r="P312" s="126"/>
    </row>
    <row r="313" spans="1:16" x14ac:dyDescent="0.2">
      <c r="A313" s="18" t="s">
        <v>363</v>
      </c>
      <c r="B313" s="618"/>
      <c r="C313" s="618"/>
      <c r="D313" s="618"/>
      <c r="E313" s="618"/>
      <c r="F313" s="618"/>
      <c r="G313" s="1231"/>
      <c r="H313" s="618"/>
      <c r="I313" s="154"/>
      <c r="J313" s="18"/>
      <c r="K313" s="619"/>
      <c r="L313" s="615" t="s">
        <v>3954</v>
      </c>
      <c r="M313" s="198" t="s">
        <v>3644</v>
      </c>
      <c r="N313" s="197">
        <v>69.099999999999994</v>
      </c>
      <c r="O313" s="185"/>
      <c r="P313" s="126"/>
    </row>
    <row r="314" spans="1:16" x14ac:dyDescent="0.2">
      <c r="A314" s="18" t="s">
        <v>363</v>
      </c>
      <c r="B314" s="618"/>
      <c r="C314" s="618"/>
      <c r="D314" s="618"/>
      <c r="E314" s="618"/>
      <c r="F314" s="618"/>
      <c r="G314" s="1231"/>
      <c r="H314" s="618"/>
      <c r="I314" s="154"/>
      <c r="J314" s="18"/>
      <c r="K314" s="619"/>
      <c r="L314" s="615" t="s">
        <v>3955</v>
      </c>
      <c r="M314" s="198" t="s">
        <v>3626</v>
      </c>
      <c r="N314" s="197">
        <v>0</v>
      </c>
      <c r="O314" s="193" t="s">
        <v>3008</v>
      </c>
      <c r="P314" s="126" t="s">
        <v>3730</v>
      </c>
    </row>
    <row r="315" spans="1:16" x14ac:dyDescent="0.2">
      <c r="A315" s="18" t="s">
        <v>363</v>
      </c>
      <c r="B315" s="618"/>
      <c r="C315" s="618"/>
      <c r="D315" s="618"/>
      <c r="E315" s="618"/>
      <c r="F315" s="618"/>
      <c r="G315" s="1231"/>
      <c r="H315" s="618"/>
      <c r="I315" s="154"/>
      <c r="J315" s="18"/>
      <c r="K315" s="619"/>
      <c r="L315" s="615" t="s">
        <v>3956</v>
      </c>
      <c r="M315" s="198" t="s">
        <v>3626</v>
      </c>
      <c r="N315" s="197">
        <v>0</v>
      </c>
      <c r="O315" s="193" t="s">
        <v>3008</v>
      </c>
      <c r="P315" s="126" t="s">
        <v>3730</v>
      </c>
    </row>
    <row r="316" spans="1:16" x14ac:dyDescent="0.2">
      <c r="A316" s="18" t="s">
        <v>363</v>
      </c>
      <c r="B316" s="618"/>
      <c r="C316" s="618"/>
      <c r="D316" s="618"/>
      <c r="E316" s="618"/>
      <c r="F316" s="618"/>
      <c r="G316" s="1231"/>
      <c r="H316" s="618"/>
      <c r="I316" s="154"/>
      <c r="J316" s="18"/>
      <c r="K316" s="619"/>
      <c r="L316" s="615" t="s">
        <v>3957</v>
      </c>
      <c r="M316" s="198" t="s">
        <v>3644</v>
      </c>
      <c r="N316" s="220">
        <v>69.099999999999994</v>
      </c>
      <c r="O316" s="185"/>
      <c r="P316" s="126"/>
    </row>
    <row r="317" spans="1:16" x14ac:dyDescent="0.2">
      <c r="A317" s="18" t="s">
        <v>363</v>
      </c>
      <c r="B317" s="618"/>
      <c r="C317" s="618"/>
      <c r="D317" s="618"/>
      <c r="E317" s="618"/>
      <c r="F317" s="618"/>
      <c r="G317" s="1231"/>
      <c r="H317" s="618"/>
      <c r="I317" s="154"/>
      <c r="J317" s="18"/>
      <c r="K317" s="619"/>
      <c r="L317" s="615" t="s">
        <v>3958</v>
      </c>
      <c r="M317" s="198" t="s">
        <v>3769</v>
      </c>
      <c r="N317" s="220">
        <v>85</v>
      </c>
      <c r="O317" s="185"/>
      <c r="P317" s="126"/>
    </row>
    <row r="318" spans="1:16" x14ac:dyDescent="0.2">
      <c r="A318" s="18" t="s">
        <v>363</v>
      </c>
      <c r="B318" s="618"/>
      <c r="C318" s="618"/>
      <c r="D318" s="618"/>
      <c r="E318" s="618"/>
      <c r="F318" s="618"/>
      <c r="G318" s="1231"/>
      <c r="H318" s="618"/>
      <c r="I318" s="154"/>
      <c r="J318" s="18"/>
      <c r="K318" s="619"/>
      <c r="L318" s="615" t="s">
        <v>3959</v>
      </c>
      <c r="M318" s="198" t="s">
        <v>3626</v>
      </c>
      <c r="N318" s="197">
        <v>0</v>
      </c>
      <c r="O318" s="193" t="s">
        <v>3008</v>
      </c>
      <c r="P318" s="126" t="s">
        <v>3730</v>
      </c>
    </row>
    <row r="319" spans="1:16" x14ac:dyDescent="0.2">
      <c r="A319" s="18" t="s">
        <v>363</v>
      </c>
      <c r="B319" s="618"/>
      <c r="C319" s="618"/>
      <c r="D319" s="618"/>
      <c r="E319" s="618"/>
      <c r="F319" s="618"/>
      <c r="G319" s="1231"/>
      <c r="H319" s="618"/>
      <c r="I319" s="154"/>
      <c r="J319" s="18"/>
      <c r="K319" s="619"/>
      <c r="L319" s="615" t="s">
        <v>3960</v>
      </c>
      <c r="M319" s="198" t="s">
        <v>3626</v>
      </c>
      <c r="N319" s="197">
        <v>100</v>
      </c>
      <c r="O319" s="185"/>
      <c r="P319" s="126"/>
    </row>
    <row r="320" spans="1:16" x14ac:dyDescent="0.2">
      <c r="A320" s="18" t="s">
        <v>363</v>
      </c>
      <c r="B320" s="618"/>
      <c r="C320" s="618"/>
      <c r="D320" s="618"/>
      <c r="E320" s="618"/>
      <c r="F320" s="618"/>
      <c r="G320" s="1231"/>
      <c r="H320" s="618"/>
      <c r="I320" s="154"/>
      <c r="J320" s="18"/>
      <c r="K320" s="619"/>
      <c r="L320" s="615" t="s">
        <v>3961</v>
      </c>
      <c r="M320" s="198" t="s">
        <v>3644</v>
      </c>
      <c r="N320" s="197">
        <v>69</v>
      </c>
      <c r="O320" s="185"/>
      <c r="P320" s="126"/>
    </row>
    <row r="321" spans="1:16" x14ac:dyDescent="0.2">
      <c r="A321" s="18" t="s">
        <v>363</v>
      </c>
      <c r="B321" s="618"/>
      <c r="C321" s="618"/>
      <c r="D321" s="618"/>
      <c r="E321" s="618"/>
      <c r="F321" s="618"/>
      <c r="G321" s="1231"/>
      <c r="H321" s="618"/>
      <c r="I321" s="154"/>
      <c r="J321" s="18"/>
      <c r="K321" s="619"/>
      <c r="L321" s="615" t="s">
        <v>3962</v>
      </c>
      <c r="M321" s="198" t="s">
        <v>3644</v>
      </c>
      <c r="N321" s="197">
        <v>69</v>
      </c>
      <c r="O321" s="185"/>
      <c r="P321" s="126"/>
    </row>
    <row r="322" spans="1:16" x14ac:dyDescent="0.2">
      <c r="A322" s="18" t="s">
        <v>363</v>
      </c>
      <c r="B322" s="618"/>
      <c r="C322" s="618"/>
      <c r="D322" s="618"/>
      <c r="E322" s="618"/>
      <c r="F322" s="618"/>
      <c r="G322" s="1231"/>
      <c r="H322" s="618"/>
      <c r="I322" s="154"/>
      <c r="J322" s="18"/>
      <c r="K322" s="619"/>
      <c r="L322" s="615" t="s">
        <v>3963</v>
      </c>
      <c r="M322" s="198" t="s">
        <v>3644</v>
      </c>
      <c r="N322" s="197">
        <v>69</v>
      </c>
      <c r="O322" s="185"/>
      <c r="P322" s="126"/>
    </row>
    <row r="323" spans="1:16" x14ac:dyDescent="0.2">
      <c r="A323" s="18" t="s">
        <v>363</v>
      </c>
      <c r="B323" s="618"/>
      <c r="C323" s="618"/>
      <c r="D323" s="618"/>
      <c r="E323" s="618"/>
      <c r="F323" s="618"/>
      <c r="G323" s="1231"/>
      <c r="H323" s="618"/>
      <c r="I323" s="154"/>
      <c r="J323" s="18"/>
      <c r="K323" s="619"/>
      <c r="L323" s="615" t="s">
        <v>3964</v>
      </c>
      <c r="M323" s="198" t="s">
        <v>3644</v>
      </c>
      <c r="N323" s="197">
        <v>69</v>
      </c>
      <c r="O323" s="185"/>
      <c r="P323" s="126"/>
    </row>
    <row r="324" spans="1:16" x14ac:dyDescent="0.2">
      <c r="A324" s="18" t="s">
        <v>363</v>
      </c>
      <c r="B324" s="618"/>
      <c r="C324" s="618"/>
      <c r="D324" s="618"/>
      <c r="E324" s="618"/>
      <c r="F324" s="618"/>
      <c r="G324" s="1231"/>
      <c r="H324" s="618"/>
      <c r="I324" s="154"/>
      <c r="J324" s="18"/>
      <c r="K324" s="619"/>
      <c r="L324" s="615" t="s">
        <v>3965</v>
      </c>
      <c r="M324" s="198" t="s">
        <v>3644</v>
      </c>
      <c r="N324" s="197">
        <v>69</v>
      </c>
      <c r="O324" s="185"/>
      <c r="P324" s="126"/>
    </row>
    <row r="325" spans="1:16" x14ac:dyDescent="0.2">
      <c r="A325" s="18" t="s">
        <v>363</v>
      </c>
      <c r="B325" s="618"/>
      <c r="C325" s="618"/>
      <c r="D325" s="618"/>
      <c r="E325" s="618"/>
      <c r="F325" s="618"/>
      <c r="G325" s="1231"/>
      <c r="H325" s="618"/>
      <c r="I325" s="154"/>
      <c r="J325" s="18"/>
      <c r="K325" s="619"/>
      <c r="L325" s="615" t="s">
        <v>3966</v>
      </c>
      <c r="M325" s="198" t="s">
        <v>3644</v>
      </c>
      <c r="N325" s="197">
        <v>44.57</v>
      </c>
      <c r="O325" s="185"/>
      <c r="P325" s="126"/>
    </row>
    <row r="326" spans="1:16" ht="14.25" customHeight="1" x14ac:dyDescent="0.2">
      <c r="A326" s="18" t="s">
        <v>363</v>
      </c>
      <c r="B326" s="618"/>
      <c r="C326" s="618"/>
      <c r="D326" s="618"/>
      <c r="E326" s="618"/>
      <c r="F326" s="618"/>
      <c r="G326" s="1231"/>
      <c r="H326" s="618"/>
      <c r="I326" s="154"/>
      <c r="J326" s="18"/>
      <c r="K326" s="619"/>
      <c r="L326" s="2511" t="s">
        <v>3967</v>
      </c>
      <c r="M326" s="222" t="s">
        <v>3622</v>
      </c>
      <c r="N326" s="197">
        <v>99.98</v>
      </c>
      <c r="O326" s="185"/>
      <c r="P326" s="126"/>
    </row>
    <row r="327" spans="1:16" x14ac:dyDescent="0.2">
      <c r="A327" s="18" t="s">
        <v>363</v>
      </c>
      <c r="B327" s="618"/>
      <c r="C327" s="618"/>
      <c r="D327" s="618"/>
      <c r="E327" s="618"/>
      <c r="F327" s="618"/>
      <c r="G327" s="1231"/>
      <c r="H327" s="618"/>
      <c r="I327" s="154"/>
      <c r="J327" s="18"/>
      <c r="K327" s="619"/>
      <c r="L327" s="615" t="s">
        <v>3968</v>
      </c>
      <c r="M327" s="198" t="s">
        <v>3657</v>
      </c>
      <c r="N327" s="197">
        <v>100</v>
      </c>
      <c r="O327" s="185"/>
      <c r="P327" s="126"/>
    </row>
    <row r="328" spans="1:16" x14ac:dyDescent="0.2">
      <c r="A328" s="18" t="s">
        <v>363</v>
      </c>
      <c r="B328" s="618"/>
      <c r="C328" s="618"/>
      <c r="D328" s="618"/>
      <c r="E328" s="618"/>
      <c r="F328" s="618"/>
      <c r="G328" s="1231"/>
      <c r="H328" s="618"/>
      <c r="I328" s="154"/>
      <c r="J328" s="18"/>
      <c r="K328" s="619"/>
      <c r="L328" s="615" t="s">
        <v>3969</v>
      </c>
      <c r="M328" s="198" t="s">
        <v>3626</v>
      </c>
      <c r="N328" s="197">
        <v>100</v>
      </c>
      <c r="O328" s="185"/>
      <c r="P328" s="126"/>
    </row>
    <row r="329" spans="1:16" x14ac:dyDescent="0.2">
      <c r="A329" s="18" t="s">
        <v>363</v>
      </c>
      <c r="B329" s="618"/>
      <c r="C329" s="618"/>
      <c r="D329" s="618"/>
      <c r="E329" s="618"/>
      <c r="F329" s="618"/>
      <c r="G329" s="1231"/>
      <c r="H329" s="618"/>
      <c r="I329" s="154"/>
      <c r="J329" s="18"/>
      <c r="K329" s="619"/>
      <c r="L329" s="615" t="s">
        <v>3970</v>
      </c>
      <c r="M329" s="198" t="s">
        <v>3626</v>
      </c>
      <c r="N329" s="197">
        <v>100</v>
      </c>
      <c r="O329" s="185"/>
      <c r="P329" s="126"/>
    </row>
    <row r="330" spans="1:16" x14ac:dyDescent="0.2">
      <c r="A330" s="18" t="s">
        <v>363</v>
      </c>
      <c r="B330" s="618"/>
      <c r="C330" s="618"/>
      <c r="D330" s="618"/>
      <c r="E330" s="618"/>
      <c r="F330" s="618"/>
      <c r="G330" s="1231"/>
      <c r="H330" s="618"/>
      <c r="I330" s="154"/>
      <c r="J330" s="18"/>
      <c r="K330" s="619"/>
      <c r="L330" s="615" t="s">
        <v>3971</v>
      </c>
      <c r="M330" s="198" t="s">
        <v>3626</v>
      </c>
      <c r="N330" s="197">
        <v>100</v>
      </c>
      <c r="O330" s="185"/>
      <c r="P330" s="126"/>
    </row>
    <row r="331" spans="1:16" x14ac:dyDescent="0.2">
      <c r="A331" s="18" t="s">
        <v>363</v>
      </c>
      <c r="B331" s="618"/>
      <c r="C331" s="618"/>
      <c r="D331" s="618"/>
      <c r="E331" s="618"/>
      <c r="F331" s="618"/>
      <c r="G331" s="1231"/>
      <c r="H331" s="618"/>
      <c r="I331" s="154"/>
      <c r="J331" s="18"/>
      <c r="K331" s="619"/>
      <c r="L331" s="615" t="s">
        <v>3972</v>
      </c>
      <c r="M331" s="198" t="s">
        <v>3626</v>
      </c>
      <c r="N331" s="197">
        <v>100</v>
      </c>
      <c r="O331" s="185"/>
      <c r="P331" s="126"/>
    </row>
    <row r="332" spans="1:16" x14ac:dyDescent="0.2">
      <c r="A332" s="18" t="s">
        <v>363</v>
      </c>
      <c r="B332" s="618"/>
      <c r="C332" s="618"/>
      <c r="D332" s="618"/>
      <c r="E332" s="618"/>
      <c r="F332" s="618"/>
      <c r="G332" s="1231"/>
      <c r="H332" s="618"/>
      <c r="I332" s="154"/>
      <c r="J332" s="18"/>
      <c r="K332" s="619"/>
      <c r="L332" s="615" t="s">
        <v>3973</v>
      </c>
      <c r="M332" s="198" t="s">
        <v>3644</v>
      </c>
      <c r="N332" s="197">
        <v>46.8</v>
      </c>
      <c r="O332" s="185"/>
      <c r="P332" s="126"/>
    </row>
    <row r="333" spans="1:16" x14ac:dyDescent="0.2">
      <c r="A333" s="18" t="s">
        <v>363</v>
      </c>
      <c r="B333" s="618"/>
      <c r="C333" s="618"/>
      <c r="D333" s="618"/>
      <c r="E333" s="618"/>
      <c r="F333" s="618"/>
      <c r="G333" s="1231"/>
      <c r="H333" s="618"/>
      <c r="I333" s="154"/>
      <c r="J333" s="18"/>
      <c r="K333" s="619"/>
      <c r="L333" s="615" t="s">
        <v>3974</v>
      </c>
      <c r="M333" s="198" t="s">
        <v>3626</v>
      </c>
      <c r="N333" s="225">
        <v>0</v>
      </c>
      <c r="O333" s="193" t="s">
        <v>3975</v>
      </c>
      <c r="P333" s="126"/>
    </row>
    <row r="334" spans="1:16" x14ac:dyDescent="0.2">
      <c r="A334" s="18" t="s">
        <v>363</v>
      </c>
      <c r="B334" s="618"/>
      <c r="C334" s="618"/>
      <c r="D334" s="618"/>
      <c r="E334" s="618"/>
      <c r="F334" s="618"/>
      <c r="G334" s="1231"/>
      <c r="H334" s="618"/>
      <c r="I334" s="154"/>
      <c r="J334" s="18"/>
      <c r="K334" s="619"/>
      <c r="L334" s="615" t="s">
        <v>3976</v>
      </c>
      <c r="M334" s="198" t="s">
        <v>3622</v>
      </c>
      <c r="N334" s="197">
        <v>0</v>
      </c>
      <c r="O334" s="224" t="s">
        <v>3008</v>
      </c>
      <c r="P334" s="126" t="s">
        <v>3977</v>
      </c>
    </row>
    <row r="335" spans="1:16" x14ac:dyDescent="0.2">
      <c r="A335" s="18" t="s">
        <v>363</v>
      </c>
      <c r="B335" s="618"/>
      <c r="C335" s="618"/>
      <c r="D335" s="618"/>
      <c r="E335" s="618"/>
      <c r="F335" s="618"/>
      <c r="G335" s="1231"/>
      <c r="H335" s="618"/>
      <c r="I335" s="154"/>
      <c r="J335" s="18"/>
      <c r="K335" s="619"/>
      <c r="L335" s="615" t="s">
        <v>3978</v>
      </c>
      <c r="M335" s="198" t="s">
        <v>3622</v>
      </c>
      <c r="N335" s="220">
        <v>100</v>
      </c>
      <c r="O335" s="185"/>
      <c r="P335" s="126"/>
    </row>
    <row r="336" spans="1:16" x14ac:dyDescent="0.2">
      <c r="A336" s="18" t="s">
        <v>363</v>
      </c>
      <c r="B336" s="618"/>
      <c r="C336" s="618"/>
      <c r="D336" s="618"/>
      <c r="E336" s="618"/>
      <c r="F336" s="618"/>
      <c r="G336" s="1231"/>
      <c r="H336" s="618"/>
      <c r="I336" s="154"/>
      <c r="J336" s="18"/>
      <c r="K336" s="619"/>
      <c r="L336" s="615" t="s">
        <v>3979</v>
      </c>
      <c r="M336" s="198" t="s">
        <v>3626</v>
      </c>
      <c r="N336" s="197">
        <v>99</v>
      </c>
      <c r="O336" s="185"/>
      <c r="P336" s="126"/>
    </row>
    <row r="337" spans="1:16" x14ac:dyDescent="0.2">
      <c r="A337" s="18" t="s">
        <v>363</v>
      </c>
      <c r="B337" s="618"/>
      <c r="C337" s="618"/>
      <c r="D337" s="618"/>
      <c r="E337" s="618"/>
      <c r="F337" s="618"/>
      <c r="G337" s="1231"/>
      <c r="H337" s="618"/>
      <c r="I337" s="154"/>
      <c r="J337" s="18"/>
      <c r="K337" s="619"/>
      <c r="L337" s="615" t="s">
        <v>3980</v>
      </c>
      <c r="M337" s="198" t="s">
        <v>3700</v>
      </c>
      <c r="N337" s="197">
        <v>25</v>
      </c>
      <c r="O337" s="185"/>
      <c r="P337" s="126"/>
    </row>
    <row r="338" spans="1:16" x14ac:dyDescent="0.2">
      <c r="A338" s="18" t="s">
        <v>363</v>
      </c>
      <c r="B338" s="618"/>
      <c r="C338" s="618"/>
      <c r="D338" s="618"/>
      <c r="E338" s="618"/>
      <c r="F338" s="618"/>
      <c r="G338" s="1231"/>
      <c r="H338" s="618"/>
      <c r="I338" s="154"/>
      <c r="J338" s="18"/>
      <c r="K338" s="619"/>
      <c r="L338" s="615" t="s">
        <v>3981</v>
      </c>
      <c r="M338" s="198" t="s">
        <v>3644</v>
      </c>
      <c r="N338" s="197">
        <v>84</v>
      </c>
      <c r="O338" s="185"/>
      <c r="P338" s="126"/>
    </row>
    <row r="339" spans="1:16" x14ac:dyDescent="0.2">
      <c r="A339" s="18" t="s">
        <v>363</v>
      </c>
      <c r="B339" s="618"/>
      <c r="C339" s="618"/>
      <c r="D339" s="618"/>
      <c r="E339" s="618"/>
      <c r="F339" s="618"/>
      <c r="G339" s="1231"/>
      <c r="H339" s="618"/>
      <c r="I339" s="154"/>
      <c r="J339" s="18"/>
      <c r="K339" s="619"/>
      <c r="L339" s="615" t="s">
        <v>3982</v>
      </c>
      <c r="M339" s="198" t="s">
        <v>3626</v>
      </c>
      <c r="N339" s="197">
        <v>100</v>
      </c>
      <c r="O339" s="185"/>
      <c r="P339" s="126"/>
    </row>
    <row r="340" spans="1:16" x14ac:dyDescent="0.2">
      <c r="A340" s="18" t="s">
        <v>363</v>
      </c>
      <c r="B340" s="618"/>
      <c r="C340" s="618"/>
      <c r="D340" s="618"/>
      <c r="E340" s="618"/>
      <c r="F340" s="618"/>
      <c r="G340" s="1231"/>
      <c r="H340" s="618"/>
      <c r="I340" s="154"/>
      <c r="J340" s="18"/>
      <c r="K340" s="619"/>
      <c r="L340" s="615" t="s">
        <v>3983</v>
      </c>
      <c r="M340" s="198" t="s">
        <v>3626</v>
      </c>
      <c r="N340" s="225">
        <v>0</v>
      </c>
      <c r="O340" s="193" t="s">
        <v>3865</v>
      </c>
      <c r="P340" s="126"/>
    </row>
    <row r="341" spans="1:16" x14ac:dyDescent="0.2">
      <c r="A341" s="18" t="s">
        <v>363</v>
      </c>
      <c r="B341" s="618"/>
      <c r="C341" s="618"/>
      <c r="D341" s="618"/>
      <c r="E341" s="618"/>
      <c r="F341" s="618"/>
      <c r="G341" s="1231"/>
      <c r="H341" s="618"/>
      <c r="I341" s="154"/>
      <c r="J341" s="18"/>
      <c r="K341" s="619"/>
      <c r="L341" s="615" t="s">
        <v>3984</v>
      </c>
      <c r="M341" s="198" t="s">
        <v>3626</v>
      </c>
      <c r="N341" s="225">
        <v>100</v>
      </c>
      <c r="O341" s="185"/>
      <c r="P341" s="126"/>
    </row>
    <row r="342" spans="1:16" x14ac:dyDescent="0.2">
      <c r="A342" s="18" t="s">
        <v>363</v>
      </c>
      <c r="B342" s="618"/>
      <c r="C342" s="618"/>
      <c r="D342" s="618"/>
      <c r="E342" s="618"/>
      <c r="F342" s="618"/>
      <c r="G342" s="1231"/>
      <c r="H342" s="618"/>
      <c r="I342" s="154"/>
      <c r="J342" s="18"/>
      <c r="K342" s="619"/>
      <c r="L342" s="615" t="s">
        <v>3985</v>
      </c>
      <c r="M342" s="198" t="s">
        <v>3622</v>
      </c>
      <c r="N342" s="220">
        <v>100</v>
      </c>
      <c r="O342" s="185"/>
      <c r="P342" s="126"/>
    </row>
    <row r="343" spans="1:16" x14ac:dyDescent="0.2">
      <c r="A343" s="18" t="s">
        <v>363</v>
      </c>
      <c r="B343" s="618"/>
      <c r="C343" s="618"/>
      <c r="D343" s="618"/>
      <c r="E343" s="618"/>
      <c r="F343" s="618"/>
      <c r="G343" s="1231"/>
      <c r="H343" s="618"/>
      <c r="I343" s="154"/>
      <c r="J343" s="18"/>
      <c r="K343" s="619"/>
      <c r="L343" s="615" t="s">
        <v>3986</v>
      </c>
      <c r="M343" s="198" t="s">
        <v>3622</v>
      </c>
      <c r="N343" s="220">
        <v>100</v>
      </c>
      <c r="O343" s="185"/>
      <c r="P343" s="126"/>
    </row>
    <row r="344" spans="1:16" x14ac:dyDescent="0.2">
      <c r="A344" s="18" t="s">
        <v>363</v>
      </c>
      <c r="B344" s="618"/>
      <c r="C344" s="618"/>
      <c r="D344" s="618"/>
      <c r="E344" s="618"/>
      <c r="F344" s="618"/>
      <c r="G344" s="1231"/>
      <c r="H344" s="618"/>
      <c r="I344" s="154"/>
      <c r="J344" s="18"/>
      <c r="K344" s="619"/>
      <c r="L344" s="615" t="s">
        <v>3987</v>
      </c>
      <c r="M344" s="198" t="s">
        <v>3622</v>
      </c>
      <c r="N344" s="220">
        <v>100</v>
      </c>
      <c r="O344" s="185"/>
      <c r="P344" s="126"/>
    </row>
    <row r="345" spans="1:16" x14ac:dyDescent="0.2">
      <c r="A345" s="18" t="s">
        <v>363</v>
      </c>
      <c r="B345" s="618"/>
      <c r="C345" s="618"/>
      <c r="D345" s="618"/>
      <c r="E345" s="618"/>
      <c r="F345" s="618"/>
      <c r="G345" s="1231"/>
      <c r="H345" s="618"/>
      <c r="I345" s="154"/>
      <c r="J345" s="18"/>
      <c r="K345" s="619"/>
      <c r="L345" s="615" t="s">
        <v>3988</v>
      </c>
      <c r="M345" s="198" t="s">
        <v>3622</v>
      </c>
      <c r="N345" s="220">
        <v>100</v>
      </c>
      <c r="O345" s="185"/>
      <c r="P345" s="126"/>
    </row>
    <row r="346" spans="1:16" x14ac:dyDescent="0.2">
      <c r="A346" s="18" t="s">
        <v>363</v>
      </c>
      <c r="B346" s="618"/>
      <c r="C346" s="618"/>
      <c r="D346" s="618"/>
      <c r="E346" s="618"/>
      <c r="F346" s="618"/>
      <c r="G346" s="1231"/>
      <c r="H346" s="618"/>
      <c r="I346" s="154"/>
      <c r="J346" s="18"/>
      <c r="K346" s="619"/>
      <c r="L346" s="615" t="s">
        <v>3989</v>
      </c>
      <c r="M346" s="198" t="s">
        <v>3622</v>
      </c>
      <c r="N346" s="220">
        <v>100</v>
      </c>
      <c r="O346" s="185"/>
      <c r="P346" s="126"/>
    </row>
    <row r="347" spans="1:16" x14ac:dyDescent="0.2">
      <c r="A347" s="18" t="s">
        <v>363</v>
      </c>
      <c r="B347" s="618"/>
      <c r="C347" s="618"/>
      <c r="D347" s="618"/>
      <c r="E347" s="618"/>
      <c r="F347" s="618"/>
      <c r="G347" s="1231"/>
      <c r="H347" s="618"/>
      <c r="I347" s="154"/>
      <c r="J347" s="18"/>
      <c r="K347" s="619"/>
      <c r="L347" s="615" t="s">
        <v>3990</v>
      </c>
      <c r="M347" s="198" t="s">
        <v>3622</v>
      </c>
      <c r="N347" s="220">
        <v>100</v>
      </c>
      <c r="O347" s="185"/>
      <c r="P347" s="126"/>
    </row>
    <row r="348" spans="1:16" x14ac:dyDescent="0.2">
      <c r="A348" s="18" t="s">
        <v>363</v>
      </c>
      <c r="B348" s="618"/>
      <c r="C348" s="618"/>
      <c r="D348" s="618"/>
      <c r="E348" s="618"/>
      <c r="F348" s="618"/>
      <c r="G348" s="1231"/>
      <c r="H348" s="618"/>
      <c r="I348" s="154"/>
      <c r="J348" s="18"/>
      <c r="K348" s="619"/>
      <c r="L348" s="615" t="s">
        <v>3991</v>
      </c>
      <c r="M348" s="198" t="s">
        <v>3622</v>
      </c>
      <c r="N348" s="220">
        <v>100</v>
      </c>
      <c r="O348" s="185"/>
      <c r="P348" s="126"/>
    </row>
    <row r="349" spans="1:16" x14ac:dyDescent="0.2">
      <c r="A349" s="18" t="s">
        <v>363</v>
      </c>
      <c r="B349" s="618"/>
      <c r="C349" s="618"/>
      <c r="D349" s="618"/>
      <c r="E349" s="618"/>
      <c r="F349" s="618"/>
      <c r="G349" s="1231"/>
      <c r="H349" s="618"/>
      <c r="I349" s="154"/>
      <c r="J349" s="18"/>
      <c r="K349" s="619"/>
      <c r="L349" s="615" t="s">
        <v>3992</v>
      </c>
      <c r="M349" s="198" t="s">
        <v>3657</v>
      </c>
      <c r="N349" s="219" t="s">
        <v>3993</v>
      </c>
      <c r="O349" s="185"/>
      <c r="P349" s="126"/>
    </row>
    <row r="350" spans="1:16" x14ac:dyDescent="0.2">
      <c r="A350" s="18" t="s">
        <v>363</v>
      </c>
      <c r="B350" s="618"/>
      <c r="C350" s="618"/>
      <c r="D350" s="618"/>
      <c r="E350" s="618"/>
      <c r="F350" s="618"/>
      <c r="G350" s="1231"/>
      <c r="H350" s="618"/>
      <c r="I350" s="154"/>
      <c r="J350" s="18"/>
      <c r="K350" s="619"/>
      <c r="L350" s="615" t="s">
        <v>3994</v>
      </c>
      <c r="M350" s="198" t="s">
        <v>3622</v>
      </c>
      <c r="N350" s="220">
        <v>100</v>
      </c>
      <c r="O350" s="185"/>
      <c r="P350" s="126"/>
    </row>
    <row r="351" spans="1:16" x14ac:dyDescent="0.2">
      <c r="A351" s="18" t="s">
        <v>363</v>
      </c>
      <c r="B351" s="618"/>
      <c r="C351" s="618"/>
      <c r="D351" s="618"/>
      <c r="E351" s="618"/>
      <c r="F351" s="618"/>
      <c r="G351" s="1231"/>
      <c r="H351" s="618"/>
      <c r="I351" s="154"/>
      <c r="J351" s="18"/>
      <c r="K351" s="619"/>
      <c r="L351" s="615" t="s">
        <v>3995</v>
      </c>
      <c r="M351" s="198" t="s">
        <v>3622</v>
      </c>
      <c r="N351" s="220">
        <v>100</v>
      </c>
      <c r="O351" s="185"/>
      <c r="P351" s="126"/>
    </row>
    <row r="352" spans="1:16" x14ac:dyDescent="0.2">
      <c r="A352" s="18" t="s">
        <v>363</v>
      </c>
      <c r="B352" s="618"/>
      <c r="C352" s="618"/>
      <c r="D352" s="618"/>
      <c r="E352" s="618"/>
      <c r="F352" s="618"/>
      <c r="G352" s="1231"/>
      <c r="H352" s="618"/>
      <c r="I352" s="154"/>
      <c r="J352" s="18"/>
      <c r="K352" s="619"/>
      <c r="L352" s="615" t="s">
        <v>3996</v>
      </c>
      <c r="M352" s="198" t="s">
        <v>3626</v>
      </c>
      <c r="N352" s="197">
        <v>100</v>
      </c>
      <c r="O352" s="185"/>
      <c r="P352" s="126"/>
    </row>
    <row r="353" spans="1:16" x14ac:dyDescent="0.2">
      <c r="A353" s="18" t="s">
        <v>363</v>
      </c>
      <c r="B353" s="618"/>
      <c r="C353" s="618"/>
      <c r="D353" s="618"/>
      <c r="E353" s="618"/>
      <c r="F353" s="618"/>
      <c r="G353" s="1231"/>
      <c r="H353" s="618"/>
      <c r="I353" s="154"/>
      <c r="J353" s="18"/>
      <c r="K353" s="619"/>
      <c r="L353" s="615" t="s">
        <v>3997</v>
      </c>
      <c r="M353" s="198" t="s">
        <v>3622</v>
      </c>
      <c r="N353" s="197">
        <v>100</v>
      </c>
      <c r="O353" s="185"/>
      <c r="P353" s="126"/>
    </row>
    <row r="354" spans="1:16" x14ac:dyDescent="0.2">
      <c r="A354" s="18" t="s">
        <v>363</v>
      </c>
      <c r="B354" s="618"/>
      <c r="C354" s="618"/>
      <c r="D354" s="618"/>
      <c r="E354" s="618"/>
      <c r="F354" s="618"/>
      <c r="G354" s="1231"/>
      <c r="H354" s="618"/>
      <c r="I354" s="154"/>
      <c r="J354" s="18"/>
      <c r="K354" s="619"/>
      <c r="L354" s="615" t="s">
        <v>3998</v>
      </c>
      <c r="M354" s="198" t="s">
        <v>3769</v>
      </c>
      <c r="N354" s="197">
        <v>92</v>
      </c>
      <c r="O354" s="185"/>
      <c r="P354" s="126"/>
    </row>
    <row r="355" spans="1:16" x14ac:dyDescent="0.2">
      <c r="A355" s="18" t="s">
        <v>363</v>
      </c>
      <c r="B355" s="618"/>
      <c r="C355" s="618"/>
      <c r="D355" s="618"/>
      <c r="E355" s="618"/>
      <c r="F355" s="618"/>
      <c r="G355" s="1231"/>
      <c r="H355" s="618"/>
      <c r="I355" s="154"/>
      <c r="J355" s="18"/>
      <c r="K355" s="619"/>
      <c r="L355" s="615" t="s">
        <v>3999</v>
      </c>
      <c r="M355" s="198" t="s">
        <v>3622</v>
      </c>
      <c r="N355" s="197">
        <v>100</v>
      </c>
      <c r="O355" s="185"/>
      <c r="P355" s="126"/>
    </row>
    <row r="356" spans="1:16" x14ac:dyDescent="0.2">
      <c r="A356" s="18" t="s">
        <v>363</v>
      </c>
      <c r="B356" s="618"/>
      <c r="C356" s="618"/>
      <c r="D356" s="618"/>
      <c r="E356" s="618"/>
      <c r="F356" s="618"/>
      <c r="G356" s="1231"/>
      <c r="H356" s="618"/>
      <c r="I356" s="154"/>
      <c r="J356" s="18"/>
      <c r="K356" s="619"/>
      <c r="L356" s="615" t="s">
        <v>4000</v>
      </c>
      <c r="M356" s="198" t="s">
        <v>3769</v>
      </c>
      <c r="N356" s="197">
        <v>70</v>
      </c>
      <c r="O356" s="185"/>
      <c r="P356" s="126"/>
    </row>
    <row r="357" spans="1:16" x14ac:dyDescent="0.2">
      <c r="A357" s="18" t="s">
        <v>363</v>
      </c>
      <c r="B357" s="618"/>
      <c r="C357" s="618"/>
      <c r="D357" s="618"/>
      <c r="E357" s="618"/>
      <c r="F357" s="618"/>
      <c r="G357" s="1231"/>
      <c r="H357" s="618"/>
      <c r="I357" s="154"/>
      <c r="J357" s="18"/>
      <c r="K357" s="619"/>
      <c r="L357" s="615" t="s">
        <v>4001</v>
      </c>
      <c r="M357" s="198" t="s">
        <v>3769</v>
      </c>
      <c r="N357" s="197">
        <v>0</v>
      </c>
      <c r="O357" s="185"/>
      <c r="P357" s="126"/>
    </row>
    <row r="358" spans="1:16" x14ac:dyDescent="0.2">
      <c r="A358" s="18" t="s">
        <v>363</v>
      </c>
      <c r="B358" s="618"/>
      <c r="C358" s="618"/>
      <c r="D358" s="618"/>
      <c r="E358" s="618"/>
      <c r="F358" s="618"/>
      <c r="G358" s="1231"/>
      <c r="H358" s="618"/>
      <c r="I358" s="154"/>
      <c r="J358" s="18"/>
      <c r="K358" s="619"/>
      <c r="L358" s="615" t="s">
        <v>4002</v>
      </c>
      <c r="M358" s="198" t="s">
        <v>3700</v>
      </c>
      <c r="N358" s="197">
        <v>69</v>
      </c>
      <c r="O358" s="185"/>
      <c r="P358" s="126"/>
    </row>
    <row r="359" spans="1:16" x14ac:dyDescent="0.2">
      <c r="A359" s="18" t="s">
        <v>363</v>
      </c>
      <c r="B359" s="618"/>
      <c r="C359" s="618"/>
      <c r="D359" s="618"/>
      <c r="E359" s="618"/>
      <c r="F359" s="618"/>
      <c r="G359" s="1231"/>
      <c r="H359" s="618"/>
      <c r="I359" s="154"/>
      <c r="J359" s="18"/>
      <c r="K359" s="619"/>
      <c r="L359" s="615" t="s">
        <v>4003</v>
      </c>
      <c r="M359" s="198" t="s">
        <v>3769</v>
      </c>
      <c r="N359" s="197">
        <v>77</v>
      </c>
      <c r="O359" s="185"/>
      <c r="P359" s="126"/>
    </row>
    <row r="360" spans="1:16" x14ac:dyDescent="0.2">
      <c r="A360" s="18" t="s">
        <v>363</v>
      </c>
      <c r="B360" s="618"/>
      <c r="C360" s="618"/>
      <c r="D360" s="618"/>
      <c r="E360" s="618"/>
      <c r="F360" s="618"/>
      <c r="G360" s="1231"/>
      <c r="H360" s="618"/>
      <c r="I360" s="154"/>
      <c r="J360" s="18"/>
      <c r="K360" s="619"/>
      <c r="L360" s="615" t="s">
        <v>4004</v>
      </c>
      <c r="M360" s="198" t="s">
        <v>3624</v>
      </c>
      <c r="N360" s="197">
        <v>0</v>
      </c>
      <c r="O360" s="193" t="s">
        <v>3756</v>
      </c>
      <c r="P360" s="126"/>
    </row>
    <row r="361" spans="1:16" x14ac:dyDescent="0.2">
      <c r="A361" s="18" t="s">
        <v>363</v>
      </c>
      <c r="B361" s="618"/>
      <c r="C361" s="618"/>
      <c r="D361" s="618"/>
      <c r="E361" s="618"/>
      <c r="F361" s="618"/>
      <c r="G361" s="1231"/>
      <c r="H361" s="618"/>
      <c r="I361" s="154"/>
      <c r="J361" s="18"/>
      <c r="K361" s="619"/>
      <c r="L361" s="615" t="s">
        <v>4005</v>
      </c>
      <c r="M361" s="198" t="s">
        <v>3644</v>
      </c>
      <c r="N361" s="197">
        <v>46</v>
      </c>
      <c r="O361" s="193"/>
      <c r="P361" s="126"/>
    </row>
    <row r="362" spans="1:16" x14ac:dyDescent="0.2">
      <c r="A362" s="18" t="s">
        <v>363</v>
      </c>
      <c r="B362" s="618"/>
      <c r="C362" s="618"/>
      <c r="D362" s="618"/>
      <c r="E362" s="618"/>
      <c r="F362" s="618"/>
      <c r="G362" s="1231"/>
      <c r="H362" s="618"/>
      <c r="I362" s="154"/>
      <c r="J362" s="18"/>
      <c r="K362" s="619"/>
      <c r="L362" s="615" t="s">
        <v>4006</v>
      </c>
      <c r="M362" s="198" t="s">
        <v>3657</v>
      </c>
      <c r="N362" s="197">
        <v>100</v>
      </c>
      <c r="O362" s="185"/>
      <c r="P362" s="126"/>
    </row>
    <row r="363" spans="1:16" x14ac:dyDescent="0.2">
      <c r="A363" s="18" t="s">
        <v>363</v>
      </c>
      <c r="B363" s="618"/>
      <c r="C363" s="618"/>
      <c r="D363" s="618"/>
      <c r="E363" s="618"/>
      <c r="F363" s="618"/>
      <c r="G363" s="1231"/>
      <c r="H363" s="618"/>
      <c r="I363" s="154"/>
      <c r="J363" s="18"/>
      <c r="K363" s="619"/>
      <c r="L363" s="615" t="s">
        <v>4007</v>
      </c>
      <c r="M363" s="198" t="s">
        <v>3657</v>
      </c>
      <c r="N363" s="197">
        <v>100</v>
      </c>
      <c r="O363" s="185"/>
      <c r="P363" s="126"/>
    </row>
    <row r="364" spans="1:16" x14ac:dyDescent="0.2">
      <c r="A364" s="18" t="s">
        <v>363</v>
      </c>
      <c r="B364" s="618"/>
      <c r="C364" s="618"/>
      <c r="D364" s="618"/>
      <c r="E364" s="618"/>
      <c r="F364" s="618"/>
      <c r="G364" s="1231"/>
      <c r="H364" s="618"/>
      <c r="I364" s="154"/>
      <c r="J364" s="18"/>
      <c r="K364" s="619"/>
      <c r="L364" s="615" t="s">
        <v>4008</v>
      </c>
      <c r="M364" s="198" t="s">
        <v>3626</v>
      </c>
      <c r="N364" s="197">
        <v>90</v>
      </c>
      <c r="O364" s="185"/>
      <c r="P364" s="126"/>
    </row>
    <row r="365" spans="1:16" x14ac:dyDescent="0.2">
      <c r="A365" s="18" t="s">
        <v>363</v>
      </c>
      <c r="B365" s="618"/>
      <c r="C365" s="618"/>
      <c r="D365" s="618"/>
      <c r="E365" s="618"/>
      <c r="F365" s="618"/>
      <c r="G365" s="1231"/>
      <c r="H365" s="618"/>
      <c r="I365" s="154"/>
      <c r="J365" s="18"/>
      <c r="K365" s="619"/>
      <c r="L365" s="615" t="s">
        <v>4009</v>
      </c>
      <c r="M365" s="198" t="s">
        <v>3624</v>
      </c>
      <c r="N365" s="197">
        <v>46.4</v>
      </c>
      <c r="O365" s="185"/>
      <c r="P365" s="126"/>
    </row>
    <row r="366" spans="1:16" ht="15" customHeight="1" x14ac:dyDescent="0.2">
      <c r="A366" s="18" t="s">
        <v>363</v>
      </c>
      <c r="B366" s="618"/>
      <c r="C366" s="618"/>
      <c r="D366" s="618"/>
      <c r="E366" s="618"/>
      <c r="F366" s="618"/>
      <c r="G366" s="1231"/>
      <c r="H366" s="618"/>
      <c r="I366" s="154"/>
      <c r="J366" s="18"/>
      <c r="K366" s="619"/>
      <c r="L366" s="614" t="s">
        <v>4010</v>
      </c>
      <c r="M366" s="198" t="s">
        <v>3626</v>
      </c>
      <c r="N366" s="197">
        <v>100</v>
      </c>
      <c r="O366" s="185"/>
      <c r="P366" s="126"/>
    </row>
    <row r="367" spans="1:16" ht="14.25" customHeight="1" x14ac:dyDescent="0.2">
      <c r="A367" s="18" t="s">
        <v>363</v>
      </c>
      <c r="B367" s="618"/>
      <c r="C367" s="618"/>
      <c r="D367" s="618"/>
      <c r="E367" s="618"/>
      <c r="F367" s="618"/>
      <c r="G367" s="1231"/>
      <c r="H367" s="618"/>
      <c r="I367" s="154"/>
      <c r="J367" s="18"/>
      <c r="K367" s="619"/>
      <c r="L367" s="614" t="s">
        <v>4011</v>
      </c>
      <c r="M367" s="198" t="s">
        <v>3626</v>
      </c>
      <c r="N367" s="197">
        <v>100</v>
      </c>
      <c r="O367" s="185"/>
      <c r="P367" s="126"/>
    </row>
    <row r="368" spans="1:16" x14ac:dyDescent="0.2">
      <c r="A368" s="18" t="s">
        <v>363</v>
      </c>
      <c r="B368" s="618"/>
      <c r="C368" s="618"/>
      <c r="D368" s="618"/>
      <c r="E368" s="618"/>
      <c r="F368" s="618"/>
      <c r="G368" s="1231"/>
      <c r="H368" s="618"/>
      <c r="I368" s="154"/>
      <c r="J368" s="18"/>
      <c r="K368" s="619"/>
      <c r="L368" s="614" t="s">
        <v>4012</v>
      </c>
      <c r="M368" s="198" t="s">
        <v>3626</v>
      </c>
      <c r="N368" s="197">
        <v>100</v>
      </c>
      <c r="O368" s="185"/>
      <c r="P368" s="126"/>
    </row>
    <row r="369" spans="1:16" x14ac:dyDescent="0.2">
      <c r="A369" s="18" t="s">
        <v>363</v>
      </c>
      <c r="B369" s="618"/>
      <c r="C369" s="618"/>
      <c r="D369" s="618"/>
      <c r="E369" s="618"/>
      <c r="F369" s="618"/>
      <c r="G369" s="1231"/>
      <c r="H369" s="618"/>
      <c r="I369" s="154"/>
      <c r="J369" s="18"/>
      <c r="K369" s="619"/>
      <c r="L369" s="614" t="s">
        <v>4013</v>
      </c>
      <c r="M369" s="198" t="s">
        <v>3644</v>
      </c>
      <c r="N369" s="197">
        <v>51</v>
      </c>
      <c r="O369" s="185"/>
      <c r="P369" s="126"/>
    </row>
    <row r="370" spans="1:16" x14ac:dyDescent="0.2">
      <c r="A370" s="18" t="s">
        <v>363</v>
      </c>
      <c r="B370" s="618"/>
      <c r="C370" s="618"/>
      <c r="D370" s="618"/>
      <c r="E370" s="618"/>
      <c r="F370" s="618"/>
      <c r="G370" s="1231"/>
      <c r="H370" s="618"/>
      <c r="I370" s="154"/>
      <c r="J370" s="18"/>
      <c r="K370" s="619"/>
      <c r="L370" s="614" t="s">
        <v>4014</v>
      </c>
      <c r="M370" s="198" t="s">
        <v>3626</v>
      </c>
      <c r="N370" s="197">
        <v>0</v>
      </c>
      <c r="O370" s="193" t="s">
        <v>3008</v>
      </c>
      <c r="P370" s="126"/>
    </row>
    <row r="371" spans="1:16" ht="14.25" customHeight="1" x14ac:dyDescent="0.2">
      <c r="A371" s="18" t="s">
        <v>363</v>
      </c>
      <c r="B371" s="618"/>
      <c r="C371" s="618"/>
      <c r="D371" s="618"/>
      <c r="E371" s="618"/>
      <c r="F371" s="618"/>
      <c r="G371" s="1231"/>
      <c r="H371" s="618"/>
      <c r="I371" s="154"/>
      <c r="J371" s="18"/>
      <c r="K371" s="619"/>
      <c r="L371" s="614" t="s">
        <v>4015</v>
      </c>
      <c r="M371" s="198" t="s">
        <v>3622</v>
      </c>
      <c r="N371" s="197">
        <v>100</v>
      </c>
      <c r="O371" s="185"/>
      <c r="P371" s="126"/>
    </row>
    <row r="372" spans="1:16" x14ac:dyDescent="0.2">
      <c r="A372" s="18" t="s">
        <v>363</v>
      </c>
      <c r="B372" s="618"/>
      <c r="C372" s="618"/>
      <c r="D372" s="618"/>
      <c r="E372" s="618"/>
      <c r="F372" s="618"/>
      <c r="G372" s="1231"/>
      <c r="H372" s="618"/>
      <c r="I372" s="154"/>
      <c r="J372" s="18"/>
      <c r="K372" s="619"/>
      <c r="L372" s="614" t="s">
        <v>4016</v>
      </c>
      <c r="M372" s="198" t="s">
        <v>3626</v>
      </c>
      <c r="N372" s="197">
        <v>0</v>
      </c>
      <c r="O372" s="224" t="s">
        <v>3008</v>
      </c>
      <c r="P372" s="126" t="s">
        <v>3730</v>
      </c>
    </row>
    <row r="373" spans="1:16" x14ac:dyDescent="0.2">
      <c r="A373" s="18" t="s">
        <v>363</v>
      </c>
      <c r="B373" s="618"/>
      <c r="C373" s="618"/>
      <c r="D373" s="618"/>
      <c r="E373" s="618"/>
      <c r="F373" s="618"/>
      <c r="G373" s="1231"/>
      <c r="H373" s="618"/>
      <c r="I373" s="154"/>
      <c r="J373" s="18"/>
      <c r="K373" s="619"/>
      <c r="L373" s="614" t="s">
        <v>4017</v>
      </c>
      <c r="M373" s="198" t="s">
        <v>3626</v>
      </c>
      <c r="N373" s="197">
        <v>0</v>
      </c>
      <c r="O373" s="224" t="s">
        <v>3008</v>
      </c>
      <c r="P373" s="126" t="s">
        <v>3730</v>
      </c>
    </row>
    <row r="374" spans="1:16" x14ac:dyDescent="0.2">
      <c r="A374" s="18" t="s">
        <v>363</v>
      </c>
      <c r="B374" s="618"/>
      <c r="C374" s="618"/>
      <c r="D374" s="618"/>
      <c r="E374" s="618"/>
      <c r="F374" s="618"/>
      <c r="G374" s="1231"/>
      <c r="H374" s="618"/>
      <c r="I374" s="154"/>
      <c r="J374" s="18"/>
      <c r="K374" s="619"/>
      <c r="L374" s="614" t="s">
        <v>4018</v>
      </c>
      <c r="M374" s="198" t="s">
        <v>3626</v>
      </c>
      <c r="N374" s="197">
        <v>0</v>
      </c>
      <c r="O374" s="224" t="s">
        <v>3008</v>
      </c>
      <c r="P374" s="126" t="s">
        <v>3730</v>
      </c>
    </row>
    <row r="375" spans="1:16" x14ac:dyDescent="0.2">
      <c r="A375" s="18" t="s">
        <v>363</v>
      </c>
      <c r="B375" s="618"/>
      <c r="C375" s="618"/>
      <c r="D375" s="618"/>
      <c r="E375" s="618"/>
      <c r="F375" s="618"/>
      <c r="G375" s="1231"/>
      <c r="H375" s="618"/>
      <c r="I375" s="154"/>
      <c r="J375" s="18"/>
      <c r="K375" s="619"/>
      <c r="L375" s="614" t="s">
        <v>4019</v>
      </c>
      <c r="M375" s="198" t="s">
        <v>3622</v>
      </c>
      <c r="N375" s="197">
        <v>0</v>
      </c>
      <c r="O375" s="224" t="s">
        <v>4020</v>
      </c>
      <c r="P375" s="126" t="s">
        <v>4021</v>
      </c>
    </row>
    <row r="376" spans="1:16" x14ac:dyDescent="0.2">
      <c r="A376" s="18" t="s">
        <v>363</v>
      </c>
      <c r="B376" s="618"/>
      <c r="C376" s="618"/>
      <c r="D376" s="618"/>
      <c r="E376" s="618"/>
      <c r="F376" s="618"/>
      <c r="G376" s="1231"/>
      <c r="H376" s="618"/>
      <c r="I376" s="154"/>
      <c r="J376" s="18"/>
      <c r="K376" s="619"/>
      <c r="L376" s="614" t="s">
        <v>4022</v>
      </c>
      <c r="M376" s="198" t="s">
        <v>3626</v>
      </c>
      <c r="N376" s="220">
        <v>100</v>
      </c>
      <c r="O376" s="224"/>
      <c r="P376" s="126"/>
    </row>
    <row r="377" spans="1:16" x14ac:dyDescent="0.2">
      <c r="A377" s="18" t="s">
        <v>363</v>
      </c>
      <c r="B377" s="618"/>
      <c r="C377" s="618"/>
      <c r="D377" s="618"/>
      <c r="E377" s="618"/>
      <c r="F377" s="618"/>
      <c r="G377" s="1231"/>
      <c r="H377" s="618"/>
      <c r="I377" s="154"/>
      <c r="J377" s="18"/>
      <c r="K377" s="619"/>
      <c r="L377" s="614" t="s">
        <v>4023</v>
      </c>
      <c r="M377" s="198" t="s">
        <v>3626</v>
      </c>
      <c r="N377" s="197">
        <v>0</v>
      </c>
      <c r="O377" s="224" t="s">
        <v>3008</v>
      </c>
      <c r="P377" s="126" t="s">
        <v>3730</v>
      </c>
    </row>
    <row r="378" spans="1:16" x14ac:dyDescent="0.2">
      <c r="A378" s="18" t="s">
        <v>363</v>
      </c>
      <c r="B378" s="618"/>
      <c r="C378" s="618"/>
      <c r="D378" s="618"/>
      <c r="E378" s="618"/>
      <c r="F378" s="618"/>
      <c r="G378" s="1231"/>
      <c r="H378" s="618"/>
      <c r="I378" s="154"/>
      <c r="J378" s="18"/>
      <c r="K378" s="619"/>
      <c r="L378" s="614" t="s">
        <v>4024</v>
      </c>
      <c r="M378" s="198" t="s">
        <v>3700</v>
      </c>
      <c r="N378" s="197">
        <v>35</v>
      </c>
      <c r="O378" s="224"/>
      <c r="P378" s="126"/>
    </row>
    <row r="379" spans="1:16" x14ac:dyDescent="0.2">
      <c r="A379" s="18" t="s">
        <v>363</v>
      </c>
      <c r="B379" s="618"/>
      <c r="C379" s="618"/>
      <c r="D379" s="618"/>
      <c r="E379" s="618"/>
      <c r="F379" s="618"/>
      <c r="G379" s="1231"/>
      <c r="H379" s="618"/>
      <c r="I379" s="154"/>
      <c r="J379" s="18"/>
      <c r="K379" s="619"/>
      <c r="L379" s="614" t="s">
        <v>4025</v>
      </c>
      <c r="M379" s="198" t="s">
        <v>3644</v>
      </c>
      <c r="N379" s="220">
        <v>69</v>
      </c>
      <c r="O379" s="185"/>
      <c r="P379" s="126"/>
    </row>
    <row r="380" spans="1:16" x14ac:dyDescent="0.2">
      <c r="A380" s="18" t="s">
        <v>363</v>
      </c>
      <c r="B380" s="618"/>
      <c r="C380" s="618"/>
      <c r="D380" s="618"/>
      <c r="E380" s="618"/>
      <c r="F380" s="618"/>
      <c r="G380" s="1231"/>
      <c r="H380" s="618"/>
      <c r="I380" s="154"/>
      <c r="J380" s="18"/>
      <c r="K380" s="619"/>
      <c r="L380" s="614" t="s">
        <v>4026</v>
      </c>
      <c r="M380" s="198" t="s">
        <v>3700</v>
      </c>
      <c r="N380" s="220">
        <v>97</v>
      </c>
      <c r="O380" s="185"/>
      <c r="P380" s="126"/>
    </row>
    <row r="381" spans="1:16" x14ac:dyDescent="0.2">
      <c r="A381" s="18" t="s">
        <v>363</v>
      </c>
      <c r="B381" s="618"/>
      <c r="C381" s="618"/>
      <c r="D381" s="618"/>
      <c r="E381" s="618"/>
      <c r="F381" s="618"/>
      <c r="G381" s="1231"/>
      <c r="H381" s="618"/>
      <c r="I381" s="154"/>
      <c r="J381" s="18"/>
      <c r="K381" s="619"/>
      <c r="L381" s="614" t="s">
        <v>4027</v>
      </c>
      <c r="M381" s="198" t="s">
        <v>3700</v>
      </c>
      <c r="N381" s="220">
        <v>99</v>
      </c>
      <c r="O381" s="185"/>
      <c r="P381" s="126"/>
    </row>
    <row r="382" spans="1:16" x14ac:dyDescent="0.2">
      <c r="A382" s="18" t="s">
        <v>363</v>
      </c>
      <c r="B382" s="618"/>
      <c r="C382" s="618"/>
      <c r="D382" s="618"/>
      <c r="E382" s="618"/>
      <c r="F382" s="618"/>
      <c r="G382" s="1231"/>
      <c r="H382" s="618"/>
      <c r="I382" s="154"/>
      <c r="J382" s="18"/>
      <c r="K382" s="619"/>
      <c r="L382" s="614" t="s">
        <v>4028</v>
      </c>
      <c r="M382" s="198" t="s">
        <v>3700</v>
      </c>
      <c r="N382" s="220">
        <v>99</v>
      </c>
      <c r="O382" s="185"/>
      <c r="P382" s="126"/>
    </row>
    <row r="383" spans="1:16" x14ac:dyDescent="0.2">
      <c r="A383" s="18" t="s">
        <v>363</v>
      </c>
      <c r="B383" s="618"/>
      <c r="C383" s="618"/>
      <c r="D383" s="618"/>
      <c r="E383" s="618"/>
      <c r="F383" s="618"/>
      <c r="G383" s="1231"/>
      <c r="H383" s="618"/>
      <c r="I383" s="154"/>
      <c r="J383" s="18"/>
      <c r="K383" s="619"/>
      <c r="L383" s="614" t="s">
        <v>4029</v>
      </c>
      <c r="M383" s="198" t="s">
        <v>3700</v>
      </c>
      <c r="N383" s="220">
        <v>98</v>
      </c>
      <c r="O383" s="185"/>
      <c r="P383" s="126"/>
    </row>
    <row r="384" spans="1:16" x14ac:dyDescent="0.2">
      <c r="A384" s="18" t="s">
        <v>363</v>
      </c>
      <c r="B384" s="618"/>
      <c r="C384" s="618"/>
      <c r="D384" s="618"/>
      <c r="E384" s="618"/>
      <c r="F384" s="618"/>
      <c r="G384" s="1231"/>
      <c r="H384" s="618"/>
      <c r="I384" s="154"/>
      <c r="J384" s="18"/>
      <c r="K384" s="619"/>
      <c r="L384" s="614" t="s">
        <v>4030</v>
      </c>
      <c r="M384" s="198" t="s">
        <v>3657</v>
      </c>
      <c r="N384" s="220">
        <v>100</v>
      </c>
      <c r="O384" s="185"/>
      <c r="P384" s="126"/>
    </row>
    <row r="385" spans="1:16" x14ac:dyDescent="0.2">
      <c r="A385" s="18" t="s">
        <v>363</v>
      </c>
      <c r="B385" s="618"/>
      <c r="C385" s="618"/>
      <c r="D385" s="618"/>
      <c r="E385" s="618"/>
      <c r="F385" s="618"/>
      <c r="G385" s="1231"/>
      <c r="H385" s="618"/>
      <c r="I385" s="154"/>
      <c r="J385" s="18"/>
      <c r="K385" s="619"/>
      <c r="L385" s="614" t="s">
        <v>4031</v>
      </c>
      <c r="M385" s="198" t="s">
        <v>3657</v>
      </c>
      <c r="N385" s="220">
        <v>100</v>
      </c>
      <c r="O385" s="185"/>
      <c r="P385" s="126"/>
    </row>
    <row r="386" spans="1:16" x14ac:dyDescent="0.2">
      <c r="A386" s="18" t="s">
        <v>363</v>
      </c>
      <c r="B386" s="618"/>
      <c r="C386" s="618"/>
      <c r="D386" s="618"/>
      <c r="E386" s="618"/>
      <c r="F386" s="618"/>
      <c r="G386" s="1231"/>
      <c r="H386" s="618"/>
      <c r="I386" s="154"/>
      <c r="J386" s="18"/>
      <c r="K386" s="619"/>
      <c r="L386" s="614" t="s">
        <v>4032</v>
      </c>
      <c r="M386" s="198" t="s">
        <v>3700</v>
      </c>
      <c r="N386" s="220">
        <v>100</v>
      </c>
      <c r="O386" s="185"/>
      <c r="P386" s="126"/>
    </row>
    <row r="387" spans="1:16" x14ac:dyDescent="0.2">
      <c r="A387" s="18" t="s">
        <v>363</v>
      </c>
      <c r="B387" s="618"/>
      <c r="C387" s="618"/>
      <c r="D387" s="618"/>
      <c r="E387" s="618"/>
      <c r="F387" s="618"/>
      <c r="G387" s="1231"/>
      <c r="H387" s="618"/>
      <c r="I387" s="154"/>
      <c r="J387" s="18"/>
      <c r="K387" s="619"/>
      <c r="L387" s="614" t="s">
        <v>4033</v>
      </c>
      <c r="M387" s="198" t="s">
        <v>3700</v>
      </c>
      <c r="N387" s="220">
        <v>100</v>
      </c>
      <c r="O387" s="185"/>
      <c r="P387" s="126"/>
    </row>
    <row r="388" spans="1:16" x14ac:dyDescent="0.2">
      <c r="A388" s="18" t="s">
        <v>363</v>
      </c>
      <c r="B388" s="618"/>
      <c r="C388" s="618"/>
      <c r="D388" s="618"/>
      <c r="E388" s="618"/>
      <c r="F388" s="618"/>
      <c r="G388" s="1231"/>
      <c r="H388" s="618"/>
      <c r="I388" s="154"/>
      <c r="J388" s="18"/>
      <c r="K388" s="619"/>
      <c r="L388" s="614" t="s">
        <v>4034</v>
      </c>
      <c r="M388" s="198" t="s">
        <v>3700</v>
      </c>
      <c r="N388" s="220">
        <v>99</v>
      </c>
      <c r="O388" s="185"/>
      <c r="P388" s="126"/>
    </row>
    <row r="389" spans="1:16" x14ac:dyDescent="0.2">
      <c r="A389" s="18" t="s">
        <v>363</v>
      </c>
      <c r="B389" s="618"/>
      <c r="C389" s="618"/>
      <c r="D389" s="618"/>
      <c r="E389" s="618"/>
      <c r="F389" s="618"/>
      <c r="G389" s="1231"/>
      <c r="H389" s="618"/>
      <c r="I389" s="154"/>
      <c r="J389" s="18"/>
      <c r="K389" s="619"/>
      <c r="L389" s="614" t="s">
        <v>4035</v>
      </c>
      <c r="M389" s="198" t="s">
        <v>3700</v>
      </c>
      <c r="N389" s="220">
        <v>100</v>
      </c>
      <c r="O389" s="185"/>
      <c r="P389" s="126"/>
    </row>
    <row r="390" spans="1:16" x14ac:dyDescent="0.2">
      <c r="A390" s="18" t="s">
        <v>363</v>
      </c>
      <c r="B390" s="618"/>
      <c r="C390" s="618"/>
      <c r="D390" s="618"/>
      <c r="E390" s="618"/>
      <c r="F390" s="618"/>
      <c r="G390" s="1231"/>
      <c r="H390" s="618"/>
      <c r="I390" s="154"/>
      <c r="J390" s="18"/>
      <c r="K390" s="619"/>
      <c r="L390" s="614" t="s">
        <v>4036</v>
      </c>
      <c r="M390" s="198" t="s">
        <v>3700</v>
      </c>
      <c r="N390" s="220">
        <v>100</v>
      </c>
      <c r="O390" s="185"/>
      <c r="P390" s="126"/>
    </row>
    <row r="391" spans="1:16" x14ac:dyDescent="0.2">
      <c r="A391" s="18" t="s">
        <v>363</v>
      </c>
      <c r="B391" s="618"/>
      <c r="C391" s="618"/>
      <c r="D391" s="618"/>
      <c r="E391" s="618"/>
      <c r="F391" s="618"/>
      <c r="G391" s="1231"/>
      <c r="H391" s="618"/>
      <c r="I391" s="154"/>
      <c r="J391" s="18"/>
      <c r="K391" s="619"/>
      <c r="L391" s="614" t="s">
        <v>4037</v>
      </c>
      <c r="M391" s="198" t="s">
        <v>3622</v>
      </c>
      <c r="N391" s="220">
        <v>80</v>
      </c>
      <c r="O391" s="185" t="s">
        <v>2625</v>
      </c>
      <c r="P391" s="126"/>
    </row>
    <row r="392" spans="1:16" x14ac:dyDescent="0.2">
      <c r="A392" s="18" t="s">
        <v>363</v>
      </c>
      <c r="B392" s="618"/>
      <c r="C392" s="618"/>
      <c r="D392" s="618"/>
      <c r="E392" s="618"/>
      <c r="F392" s="618"/>
      <c r="G392" s="1231"/>
      <c r="H392" s="618"/>
      <c r="I392" s="154"/>
      <c r="J392" s="18"/>
      <c r="K392" s="619"/>
      <c r="L392" s="614" t="s">
        <v>4038</v>
      </c>
      <c r="M392" s="198" t="s">
        <v>3622</v>
      </c>
      <c r="N392" s="220">
        <v>100</v>
      </c>
      <c r="O392" s="185"/>
      <c r="P392" s="126"/>
    </row>
    <row r="393" spans="1:16" x14ac:dyDescent="0.2">
      <c r="A393" s="18" t="s">
        <v>363</v>
      </c>
      <c r="B393" s="618"/>
      <c r="C393" s="618"/>
      <c r="D393" s="618"/>
      <c r="E393" s="618"/>
      <c r="F393" s="618"/>
      <c r="G393" s="1231"/>
      <c r="H393" s="618"/>
      <c r="I393" s="154"/>
      <c r="J393" s="18"/>
      <c r="K393" s="619"/>
      <c r="L393" s="614" t="s">
        <v>4039</v>
      </c>
      <c r="M393" s="198" t="s">
        <v>3644</v>
      </c>
      <c r="N393" s="197">
        <v>100</v>
      </c>
      <c r="O393" s="185"/>
      <c r="P393" s="126"/>
    </row>
    <row r="394" spans="1:16" x14ac:dyDescent="0.2">
      <c r="A394" s="18" t="s">
        <v>363</v>
      </c>
      <c r="B394" s="618"/>
      <c r="C394" s="618"/>
      <c r="D394" s="618"/>
      <c r="E394" s="618"/>
      <c r="F394" s="618"/>
      <c r="G394" s="1231"/>
      <c r="H394" s="618"/>
      <c r="I394" s="154"/>
      <c r="J394" s="18"/>
      <c r="K394" s="619"/>
      <c r="L394" s="614" t="s">
        <v>4040</v>
      </c>
      <c r="M394" s="217" t="s">
        <v>3624</v>
      </c>
      <c r="N394" s="197">
        <v>66</v>
      </c>
      <c r="O394" s="185"/>
      <c r="P394" s="126"/>
    </row>
    <row r="395" spans="1:16" x14ac:dyDescent="0.2">
      <c r="A395" s="18" t="s">
        <v>363</v>
      </c>
      <c r="B395" s="618"/>
      <c r="C395" s="618"/>
      <c r="D395" s="618"/>
      <c r="E395" s="618"/>
      <c r="F395" s="618"/>
      <c r="G395" s="1231"/>
      <c r="H395" s="618"/>
      <c r="I395" s="154"/>
      <c r="J395" s="18"/>
      <c r="K395" s="619"/>
      <c r="L395" s="614" t="s">
        <v>4041</v>
      </c>
      <c r="M395" s="217" t="s">
        <v>3700</v>
      </c>
      <c r="N395" s="197">
        <v>0</v>
      </c>
      <c r="O395" s="185"/>
      <c r="P395" s="126"/>
    </row>
    <row r="396" spans="1:16" x14ac:dyDescent="0.2">
      <c r="A396" s="18" t="s">
        <v>363</v>
      </c>
      <c r="B396" s="618"/>
      <c r="C396" s="618"/>
      <c r="D396" s="618"/>
      <c r="E396" s="618"/>
      <c r="F396" s="618"/>
      <c r="G396" s="1231"/>
      <c r="H396" s="618"/>
      <c r="I396" s="154"/>
      <c r="J396" s="18"/>
      <c r="K396" s="619"/>
      <c r="L396" s="614" t="s">
        <v>4042</v>
      </c>
      <c r="M396" s="217" t="s">
        <v>3769</v>
      </c>
      <c r="N396" s="197">
        <v>80</v>
      </c>
      <c r="O396" s="185"/>
      <c r="P396" s="126"/>
    </row>
    <row r="397" spans="1:16" x14ac:dyDescent="0.2">
      <c r="A397" s="18" t="s">
        <v>363</v>
      </c>
      <c r="B397" s="618"/>
      <c r="C397" s="618"/>
      <c r="D397" s="618"/>
      <c r="E397" s="618"/>
      <c r="F397" s="618"/>
      <c r="G397" s="1231"/>
      <c r="H397" s="618"/>
      <c r="I397" s="154"/>
      <c r="J397" s="18"/>
      <c r="K397" s="619"/>
      <c r="L397" s="614" t="s">
        <v>4043</v>
      </c>
      <c r="M397" s="217" t="s">
        <v>3644</v>
      </c>
      <c r="N397" s="197">
        <v>100</v>
      </c>
      <c r="O397" s="185"/>
      <c r="P397" s="126"/>
    </row>
    <row r="398" spans="1:16" x14ac:dyDescent="0.2">
      <c r="A398" s="18" t="s">
        <v>363</v>
      </c>
      <c r="B398" s="618"/>
      <c r="C398" s="618"/>
      <c r="D398" s="618"/>
      <c r="E398" s="618"/>
      <c r="F398" s="618"/>
      <c r="G398" s="1231"/>
      <c r="H398" s="618"/>
      <c r="I398" s="154"/>
      <c r="J398" s="18"/>
      <c r="K398" s="619"/>
      <c r="L398" s="614" t="s">
        <v>4044</v>
      </c>
      <c r="M398" s="198" t="s">
        <v>3626</v>
      </c>
      <c r="N398" s="197">
        <v>0</v>
      </c>
      <c r="O398" s="224" t="s">
        <v>3008</v>
      </c>
      <c r="P398" s="126" t="s">
        <v>3730</v>
      </c>
    </row>
    <row r="399" spans="1:16" x14ac:dyDescent="0.2">
      <c r="A399" s="18" t="s">
        <v>363</v>
      </c>
      <c r="B399" s="618"/>
      <c r="C399" s="618"/>
      <c r="D399" s="618"/>
      <c r="E399" s="618"/>
      <c r="F399" s="618"/>
      <c r="G399" s="1231"/>
      <c r="H399" s="618"/>
      <c r="I399" s="154"/>
      <c r="J399" s="18"/>
      <c r="K399" s="619"/>
      <c r="L399" s="614" t="s">
        <v>4045</v>
      </c>
      <c r="M399" s="198" t="s">
        <v>3626</v>
      </c>
      <c r="N399" s="220">
        <v>100</v>
      </c>
      <c r="O399" s="185"/>
      <c r="P399" s="126"/>
    </row>
    <row r="400" spans="1:16" x14ac:dyDescent="0.2">
      <c r="A400" s="18" t="s">
        <v>363</v>
      </c>
      <c r="B400" s="618"/>
      <c r="C400" s="618"/>
      <c r="D400" s="618"/>
      <c r="E400" s="618"/>
      <c r="F400" s="618"/>
      <c r="G400" s="1231"/>
      <c r="H400" s="618"/>
      <c r="I400" s="154"/>
      <c r="J400" s="18"/>
      <c r="K400" s="619"/>
      <c r="L400" s="614" t="s">
        <v>4046</v>
      </c>
      <c r="M400" s="198" t="s">
        <v>3626</v>
      </c>
      <c r="N400" s="197">
        <v>0</v>
      </c>
      <c r="O400" s="224" t="s">
        <v>3008</v>
      </c>
      <c r="P400" s="126" t="s">
        <v>3730</v>
      </c>
    </row>
    <row r="401" spans="1:16" x14ac:dyDescent="0.2">
      <c r="A401" s="18" t="s">
        <v>363</v>
      </c>
      <c r="B401" s="618"/>
      <c r="C401" s="618"/>
      <c r="D401" s="618"/>
      <c r="E401" s="618"/>
      <c r="F401" s="618"/>
      <c r="G401" s="1231"/>
      <c r="H401" s="618"/>
      <c r="I401" s="154"/>
      <c r="J401" s="18"/>
      <c r="K401" s="619"/>
      <c r="L401" s="614" t="s">
        <v>4047</v>
      </c>
      <c r="M401" s="198" t="s">
        <v>3626</v>
      </c>
      <c r="N401" s="197">
        <v>0</v>
      </c>
      <c r="O401" s="224" t="s">
        <v>3008</v>
      </c>
      <c r="P401" s="126" t="s">
        <v>3730</v>
      </c>
    </row>
    <row r="402" spans="1:16" x14ac:dyDescent="0.2">
      <c r="A402" s="18" t="s">
        <v>363</v>
      </c>
      <c r="B402" s="618"/>
      <c r="C402" s="618"/>
      <c r="D402" s="618"/>
      <c r="E402" s="618"/>
      <c r="F402" s="618"/>
      <c r="G402" s="1231"/>
      <c r="H402" s="618"/>
      <c r="I402" s="154"/>
      <c r="J402" s="18"/>
      <c r="K402" s="619"/>
      <c r="L402" s="614" t="s">
        <v>4048</v>
      </c>
      <c r="M402" s="198" t="s">
        <v>3626</v>
      </c>
      <c r="N402" s="197">
        <v>0</v>
      </c>
      <c r="O402" s="224" t="s">
        <v>3008</v>
      </c>
      <c r="P402" s="126" t="s">
        <v>3730</v>
      </c>
    </row>
    <row r="403" spans="1:16" x14ac:dyDescent="0.2">
      <c r="A403" s="18" t="s">
        <v>363</v>
      </c>
      <c r="B403" s="618"/>
      <c r="C403" s="618"/>
      <c r="D403" s="618"/>
      <c r="E403" s="618"/>
      <c r="F403" s="618"/>
      <c r="G403" s="1231"/>
      <c r="H403" s="618"/>
      <c r="I403" s="154"/>
      <c r="J403" s="18"/>
      <c r="K403" s="619"/>
      <c r="L403" s="614" t="s">
        <v>4049</v>
      </c>
      <c r="M403" s="198" t="s">
        <v>3626</v>
      </c>
      <c r="N403" s="197">
        <v>0</v>
      </c>
      <c r="O403" s="224" t="s">
        <v>3008</v>
      </c>
      <c r="P403" s="126" t="s">
        <v>3730</v>
      </c>
    </row>
    <row r="404" spans="1:16" x14ac:dyDescent="0.2">
      <c r="A404" s="18" t="s">
        <v>363</v>
      </c>
      <c r="B404" s="618"/>
      <c r="C404" s="618"/>
      <c r="D404" s="618"/>
      <c r="E404" s="618"/>
      <c r="F404" s="618"/>
      <c r="G404" s="1231"/>
      <c r="H404" s="618"/>
      <c r="I404" s="154"/>
      <c r="J404" s="18"/>
      <c r="K404" s="619"/>
      <c r="L404" s="283" t="s">
        <v>4050</v>
      </c>
      <c r="M404" s="200" t="s">
        <v>3626</v>
      </c>
      <c r="N404" s="197">
        <v>0</v>
      </c>
      <c r="O404" s="224" t="s">
        <v>3008</v>
      </c>
      <c r="P404" s="126" t="s">
        <v>3730</v>
      </c>
    </row>
    <row r="405" spans="1:16" x14ac:dyDescent="0.2">
      <c r="A405" s="18" t="s">
        <v>363</v>
      </c>
      <c r="B405" s="618"/>
      <c r="C405" s="618"/>
      <c r="D405" s="618"/>
      <c r="E405" s="618"/>
      <c r="F405" s="618"/>
      <c r="G405" s="1231"/>
      <c r="H405" s="618"/>
      <c r="I405" s="154"/>
      <c r="J405" s="18"/>
      <c r="K405" s="619"/>
      <c r="L405" s="2501" t="s">
        <v>4051</v>
      </c>
      <c r="M405" s="218" t="s">
        <v>3626</v>
      </c>
      <c r="N405" s="204">
        <v>100</v>
      </c>
      <c r="O405" s="185"/>
      <c r="P405" s="126"/>
    </row>
    <row r="406" spans="1:16" x14ac:dyDescent="0.2">
      <c r="A406" s="18" t="s">
        <v>363</v>
      </c>
      <c r="B406" s="618"/>
      <c r="C406" s="618"/>
      <c r="D406" s="618"/>
      <c r="E406" s="618"/>
      <c r="F406" s="618"/>
      <c r="G406" s="1231"/>
      <c r="H406" s="618"/>
      <c r="I406" s="154"/>
      <c r="J406" s="18"/>
      <c r="K406" s="619"/>
      <c r="L406" s="2507" t="s">
        <v>4052</v>
      </c>
      <c r="M406" s="212" t="s">
        <v>3657</v>
      </c>
      <c r="N406" s="204">
        <v>100</v>
      </c>
      <c r="O406" s="185"/>
      <c r="P406" s="126"/>
    </row>
    <row r="407" spans="1:16" x14ac:dyDescent="0.2">
      <c r="A407" s="18" t="s">
        <v>363</v>
      </c>
      <c r="B407" s="618"/>
      <c r="C407" s="618"/>
      <c r="D407" s="618"/>
      <c r="E407" s="618"/>
      <c r="F407" s="618"/>
      <c r="G407" s="1231"/>
      <c r="H407" s="618"/>
      <c r="I407" s="154"/>
      <c r="J407" s="18"/>
      <c r="K407" s="619"/>
      <c r="L407" s="2507" t="s">
        <v>4053</v>
      </c>
      <c r="M407" s="212" t="s">
        <v>3624</v>
      </c>
      <c r="N407" s="204">
        <v>100</v>
      </c>
      <c r="O407" s="185"/>
      <c r="P407" s="126"/>
    </row>
    <row r="408" spans="1:16" x14ac:dyDescent="0.2">
      <c r="A408" s="18" t="s">
        <v>363</v>
      </c>
      <c r="B408" s="618"/>
      <c r="C408" s="618"/>
      <c r="D408" s="618"/>
      <c r="E408" s="618"/>
      <c r="F408" s="618"/>
      <c r="G408" s="1231"/>
      <c r="H408" s="618"/>
      <c r="I408" s="154"/>
      <c r="J408" s="18"/>
      <c r="K408" s="619"/>
      <c r="L408" s="2501" t="s">
        <v>4054</v>
      </c>
      <c r="M408" s="218" t="s">
        <v>3644</v>
      </c>
      <c r="N408" s="186">
        <v>69</v>
      </c>
      <c r="O408" s="185"/>
      <c r="P408" s="126"/>
    </row>
    <row r="409" spans="1:16" x14ac:dyDescent="0.2">
      <c r="A409" s="18" t="s">
        <v>363</v>
      </c>
      <c r="B409" s="618"/>
      <c r="C409" s="618"/>
      <c r="D409" s="618"/>
      <c r="E409" s="618"/>
      <c r="F409" s="618"/>
      <c r="G409" s="1231"/>
      <c r="H409" s="618"/>
      <c r="I409" s="154"/>
      <c r="J409" s="18"/>
      <c r="K409" s="619"/>
      <c r="L409" s="2501" t="s">
        <v>4055</v>
      </c>
      <c r="M409" s="218" t="s">
        <v>3700</v>
      </c>
      <c r="N409" s="186">
        <v>95</v>
      </c>
      <c r="O409" s="185"/>
      <c r="P409" s="126"/>
    </row>
    <row r="410" spans="1:16" x14ac:dyDescent="0.2">
      <c r="A410" s="18" t="s">
        <v>363</v>
      </c>
      <c r="B410" s="618"/>
      <c r="C410" s="618"/>
      <c r="D410" s="618"/>
      <c r="E410" s="618"/>
      <c r="F410" s="618"/>
      <c r="G410" s="1231"/>
      <c r="H410" s="618"/>
      <c r="I410" s="154"/>
      <c r="J410" s="18"/>
      <c r="K410" s="619"/>
      <c r="L410" s="2501" t="s">
        <v>4056</v>
      </c>
      <c r="M410" s="218" t="s">
        <v>3700</v>
      </c>
      <c r="N410" s="186">
        <v>93</v>
      </c>
      <c r="O410" s="185"/>
      <c r="P410" s="126"/>
    </row>
    <row r="411" spans="1:16" ht="15" thickBot="1" x14ac:dyDescent="0.25">
      <c r="A411" s="18" t="s">
        <v>363</v>
      </c>
      <c r="B411" s="618"/>
      <c r="C411" s="618"/>
      <c r="D411" s="618"/>
      <c r="E411" s="618"/>
      <c r="F411" s="618"/>
      <c r="G411" s="1231"/>
      <c r="H411" s="618"/>
      <c r="I411" s="154"/>
      <c r="J411" s="18"/>
      <c r="K411" s="619"/>
      <c r="L411" s="283" t="s">
        <v>4057</v>
      </c>
      <c r="M411" s="221" t="s">
        <v>3622</v>
      </c>
      <c r="N411" s="204">
        <v>100</v>
      </c>
      <c r="O411" s="185"/>
      <c r="P411" s="126"/>
    </row>
    <row r="412" spans="1:16" s="2967" customFormat="1" ht="15.75" thickTop="1" thickBot="1" x14ac:dyDescent="0.25">
      <c r="A412" s="155" t="s">
        <v>3383</v>
      </c>
      <c r="B412" s="2984">
        <v>0</v>
      </c>
      <c r="C412" s="2984">
        <v>0</v>
      </c>
      <c r="D412" s="2984">
        <v>0</v>
      </c>
      <c r="E412" s="2984">
        <v>0</v>
      </c>
      <c r="F412" s="2984">
        <v>0</v>
      </c>
      <c r="G412" s="2984">
        <v>0</v>
      </c>
      <c r="H412" s="2984">
        <v>0</v>
      </c>
      <c r="I412" s="2514">
        <v>1</v>
      </c>
      <c r="J412" s="155">
        <v>0</v>
      </c>
      <c r="K412" s="623">
        <v>1</v>
      </c>
      <c r="L412" s="2985" t="s">
        <v>4058</v>
      </c>
      <c r="M412" s="2985" t="s">
        <v>3644</v>
      </c>
      <c r="N412" s="2985">
        <v>50</v>
      </c>
      <c r="O412" s="2986"/>
    </row>
    <row r="413" spans="1:16" s="2967" customFormat="1" ht="15.75" thickTop="1" thickBot="1" x14ac:dyDescent="0.25">
      <c r="A413" s="158" t="s">
        <v>548</v>
      </c>
      <c r="B413" s="626">
        <v>17</v>
      </c>
      <c r="C413" s="626">
        <v>2</v>
      </c>
      <c r="D413" s="626">
        <v>0</v>
      </c>
      <c r="E413" s="626">
        <v>0</v>
      </c>
      <c r="F413" s="626">
        <v>-1</v>
      </c>
      <c r="G413" s="626">
        <f>SUM(D413+E413)</f>
        <v>0</v>
      </c>
      <c r="H413" s="626">
        <v>153</v>
      </c>
      <c r="I413" s="2516">
        <v>1</v>
      </c>
      <c r="J413" s="158">
        <v>0</v>
      </c>
      <c r="K413" s="627">
        <v>1</v>
      </c>
      <c r="L413" s="2987" t="s">
        <v>4059</v>
      </c>
      <c r="M413" s="2988" t="s">
        <v>3622</v>
      </c>
      <c r="N413" s="2989">
        <v>100</v>
      </c>
      <c r="O413" s="2986"/>
    </row>
    <row r="414" spans="1:16" s="2932" customFormat="1" ht="15" thickTop="1" x14ac:dyDescent="0.2">
      <c r="A414" s="155" t="s">
        <v>3394</v>
      </c>
      <c r="B414" s="622">
        <v>1</v>
      </c>
      <c r="C414" s="622">
        <v>1</v>
      </c>
      <c r="D414" s="622">
        <v>0</v>
      </c>
      <c r="E414" s="622">
        <v>0</v>
      </c>
      <c r="F414" s="622">
        <v>0</v>
      </c>
      <c r="G414" s="622">
        <f>SUM(D414+E414)</f>
        <v>0</v>
      </c>
      <c r="H414" s="622">
        <v>0</v>
      </c>
      <c r="I414" s="2514">
        <v>0</v>
      </c>
      <c r="J414" s="155">
        <v>2</v>
      </c>
      <c r="K414" s="623">
        <v>2</v>
      </c>
      <c r="L414" s="2990" t="s">
        <v>4060</v>
      </c>
      <c r="M414" s="2991" t="s">
        <v>3624</v>
      </c>
      <c r="N414" s="2982">
        <v>0</v>
      </c>
      <c r="O414" s="2983" t="s">
        <v>3605</v>
      </c>
    </row>
    <row r="415" spans="1:16" s="2942" customFormat="1" ht="15" thickBot="1" x14ac:dyDescent="0.25">
      <c r="A415" s="2992" t="s">
        <v>3394</v>
      </c>
      <c r="B415" s="1231"/>
      <c r="C415" s="1231"/>
      <c r="D415" s="1231"/>
      <c r="E415" s="1231"/>
      <c r="F415" s="1231"/>
      <c r="G415" s="1231"/>
      <c r="H415" s="1231"/>
      <c r="I415" s="2993"/>
      <c r="J415" s="2992"/>
      <c r="K415" s="2994"/>
      <c r="L415" s="2995" t="s">
        <v>4061</v>
      </c>
      <c r="M415" s="2996" t="s">
        <v>3624</v>
      </c>
      <c r="N415" s="2997">
        <v>0</v>
      </c>
      <c r="O415" s="2998" t="s">
        <v>3008</v>
      </c>
      <c r="P415" s="2999" t="s">
        <v>3977</v>
      </c>
    </row>
    <row r="416" spans="1:16" s="2932" customFormat="1" ht="15" thickTop="1" x14ac:dyDescent="0.2">
      <c r="A416" s="3000" t="s">
        <v>605</v>
      </c>
      <c r="B416" s="1232">
        <v>26</v>
      </c>
      <c r="C416" s="1232">
        <v>-11</v>
      </c>
      <c r="D416" s="1232">
        <v>0</v>
      </c>
      <c r="E416" s="1232">
        <v>0</v>
      </c>
      <c r="F416" s="1232">
        <v>0</v>
      </c>
      <c r="G416" s="1232">
        <f>SUM(D416+E416)</f>
        <v>0</v>
      </c>
      <c r="H416" s="1232">
        <v>138</v>
      </c>
      <c r="I416" s="3001">
        <v>1</v>
      </c>
      <c r="J416" s="3000">
        <v>1</v>
      </c>
      <c r="K416" s="3002">
        <v>2</v>
      </c>
      <c r="L416" s="3003" t="s">
        <v>4062</v>
      </c>
      <c r="M416" s="2991" t="s">
        <v>40</v>
      </c>
      <c r="N416" s="2982">
        <v>0</v>
      </c>
      <c r="O416" s="227" t="s">
        <v>3637</v>
      </c>
      <c r="P416" s="2932" t="s">
        <v>3638</v>
      </c>
    </row>
    <row r="417" spans="1:16" s="2942" customFormat="1" ht="15" thickBot="1" x14ac:dyDescent="0.25">
      <c r="A417" s="2992" t="s">
        <v>605</v>
      </c>
      <c r="B417" s="1231"/>
      <c r="C417" s="1231"/>
      <c r="D417" s="1231"/>
      <c r="E417" s="1231"/>
      <c r="F417" s="1231"/>
      <c r="G417" s="1231"/>
      <c r="H417" s="1231"/>
      <c r="I417" s="2993"/>
      <c r="J417" s="2992"/>
      <c r="K417" s="2994"/>
      <c r="L417" s="2995" t="s">
        <v>4063</v>
      </c>
      <c r="M417" s="3004" t="s">
        <v>3622</v>
      </c>
      <c r="N417" s="2997">
        <v>100</v>
      </c>
      <c r="O417" s="3005"/>
      <c r="P417" s="2961"/>
    </row>
    <row r="418" spans="1:16" s="2967" customFormat="1" ht="15.75" thickTop="1" thickBot="1" x14ac:dyDescent="0.25">
      <c r="A418" s="158" t="s">
        <v>4398</v>
      </c>
      <c r="B418" s="626">
        <v>0</v>
      </c>
      <c r="C418" s="626">
        <v>0</v>
      </c>
      <c r="D418" s="626">
        <v>0</v>
      </c>
      <c r="E418" s="626">
        <v>0</v>
      </c>
      <c r="F418" s="626">
        <v>0</v>
      </c>
      <c r="G418" s="626">
        <f>SUM(D418+E418)</f>
        <v>0</v>
      </c>
      <c r="H418" s="626">
        <v>13</v>
      </c>
      <c r="I418" s="2516">
        <v>0</v>
      </c>
      <c r="J418" s="158">
        <v>1</v>
      </c>
      <c r="K418" s="627">
        <v>1</v>
      </c>
      <c r="L418" s="2987" t="s">
        <v>4064</v>
      </c>
      <c r="M418" s="2989" t="s">
        <v>3644</v>
      </c>
      <c r="N418" s="2989">
        <v>0</v>
      </c>
      <c r="O418" s="3006" t="s">
        <v>3637</v>
      </c>
      <c r="P418" s="2967" t="s">
        <v>3638</v>
      </c>
    </row>
    <row r="419" spans="1:16" s="2932" customFormat="1" ht="15" thickTop="1" x14ac:dyDescent="0.2">
      <c r="A419" s="155" t="s">
        <v>661</v>
      </c>
      <c r="B419" s="622">
        <v>292</v>
      </c>
      <c r="C419" s="622">
        <v>129</v>
      </c>
      <c r="D419" s="622">
        <v>-18</v>
      </c>
      <c r="E419" s="622">
        <v>-3</v>
      </c>
      <c r="F419" s="622">
        <v>-19</v>
      </c>
      <c r="G419" s="622">
        <f>SUM(D419+E419)</f>
        <v>-21</v>
      </c>
      <c r="H419" s="622">
        <v>831</v>
      </c>
      <c r="I419" s="2514">
        <v>25</v>
      </c>
      <c r="J419" s="155">
        <v>4</v>
      </c>
      <c r="K419" s="623">
        <v>29</v>
      </c>
      <c r="L419" s="3007" t="s">
        <v>4065</v>
      </c>
      <c r="M419" s="3008" t="s">
        <v>3657</v>
      </c>
      <c r="N419" s="3009">
        <v>100</v>
      </c>
      <c r="O419" s="3010"/>
    </row>
    <row r="420" spans="1:16" x14ac:dyDescent="0.2">
      <c r="A420" s="18" t="s">
        <v>661</v>
      </c>
      <c r="B420" s="618"/>
      <c r="C420" s="618"/>
      <c r="D420" s="618"/>
      <c r="E420" s="618"/>
      <c r="F420" s="618"/>
      <c r="G420" s="1231"/>
      <c r="H420" s="618"/>
      <c r="I420" s="154"/>
      <c r="J420" s="18"/>
      <c r="K420" s="619"/>
      <c r="L420" s="616" t="s">
        <v>4066</v>
      </c>
      <c r="M420" s="198" t="s">
        <v>3700</v>
      </c>
      <c r="N420" s="209">
        <v>36</v>
      </c>
      <c r="O420" s="185"/>
      <c r="P420" s="126"/>
    </row>
    <row r="421" spans="1:16" x14ac:dyDescent="0.2">
      <c r="A421" s="18" t="s">
        <v>661</v>
      </c>
      <c r="B421" s="618"/>
      <c r="C421" s="618"/>
      <c r="D421" s="618"/>
      <c r="E421" s="618"/>
      <c r="F421" s="618"/>
      <c r="G421" s="1231"/>
      <c r="H421" s="618"/>
      <c r="I421" s="154"/>
      <c r="J421" s="18"/>
      <c r="K421" s="619"/>
      <c r="L421" s="2502" t="s">
        <v>4067</v>
      </c>
      <c r="M421" s="217" t="s">
        <v>3644</v>
      </c>
      <c r="N421" s="186">
        <v>100</v>
      </c>
      <c r="O421" s="185"/>
      <c r="P421" s="126"/>
    </row>
    <row r="422" spans="1:16" x14ac:dyDescent="0.2">
      <c r="A422" s="18" t="s">
        <v>661</v>
      </c>
      <c r="B422" s="618"/>
      <c r="C422" s="618"/>
      <c r="D422" s="618"/>
      <c r="E422" s="618"/>
      <c r="F422" s="618"/>
      <c r="G422" s="1231"/>
      <c r="H422" s="618"/>
      <c r="I422" s="154"/>
      <c r="J422" s="18"/>
      <c r="K422" s="619"/>
      <c r="L422" s="2502" t="s">
        <v>4068</v>
      </c>
      <c r="M422" s="217" t="s">
        <v>3644</v>
      </c>
      <c r="N422" s="209">
        <v>100</v>
      </c>
      <c r="O422" s="185"/>
      <c r="P422" s="126"/>
    </row>
    <row r="423" spans="1:16" x14ac:dyDescent="0.2">
      <c r="A423" s="18" t="s">
        <v>661</v>
      </c>
      <c r="B423" s="618"/>
      <c r="C423" s="618"/>
      <c r="D423" s="618"/>
      <c r="E423" s="618"/>
      <c r="F423" s="618"/>
      <c r="G423" s="1231"/>
      <c r="H423" s="618"/>
      <c r="I423" s="154"/>
      <c r="J423" s="18"/>
      <c r="K423" s="619"/>
      <c r="L423" s="615" t="s">
        <v>4069</v>
      </c>
      <c r="M423" s="217" t="s">
        <v>3700</v>
      </c>
      <c r="N423" s="214">
        <v>0</v>
      </c>
      <c r="O423" s="193"/>
      <c r="P423" s="126"/>
    </row>
    <row r="424" spans="1:16" x14ac:dyDescent="0.2">
      <c r="A424" s="18" t="s">
        <v>661</v>
      </c>
      <c r="B424" s="618"/>
      <c r="C424" s="618"/>
      <c r="D424" s="618"/>
      <c r="E424" s="618"/>
      <c r="F424" s="618"/>
      <c r="G424" s="1231"/>
      <c r="H424" s="618"/>
      <c r="I424" s="154"/>
      <c r="J424" s="18"/>
      <c r="K424" s="619"/>
      <c r="L424" s="615" t="s">
        <v>4070</v>
      </c>
      <c r="M424" s="217" t="s">
        <v>3700</v>
      </c>
      <c r="N424" s="214">
        <v>0</v>
      </c>
      <c r="O424" s="193"/>
      <c r="P424" s="126"/>
    </row>
    <row r="425" spans="1:16" x14ac:dyDescent="0.2">
      <c r="A425" s="18" t="s">
        <v>661</v>
      </c>
      <c r="B425" s="618"/>
      <c r="C425" s="618"/>
      <c r="D425" s="618"/>
      <c r="E425" s="618"/>
      <c r="F425" s="618"/>
      <c r="G425" s="1231"/>
      <c r="H425" s="618"/>
      <c r="I425" s="154"/>
      <c r="J425" s="18"/>
      <c r="K425" s="619"/>
      <c r="L425" s="615" t="s">
        <v>4071</v>
      </c>
      <c r="M425" s="217" t="s">
        <v>3624</v>
      </c>
      <c r="N425" s="197">
        <v>100</v>
      </c>
      <c r="O425" s="185"/>
      <c r="P425" s="126"/>
    </row>
    <row r="426" spans="1:16" x14ac:dyDescent="0.2">
      <c r="A426" s="18" t="s">
        <v>661</v>
      </c>
      <c r="B426" s="618"/>
      <c r="C426" s="618"/>
      <c r="D426" s="618"/>
      <c r="E426" s="618"/>
      <c r="F426" s="618"/>
      <c r="G426" s="1231"/>
      <c r="H426" s="618"/>
      <c r="I426" s="154"/>
      <c r="J426" s="18"/>
      <c r="K426" s="619"/>
      <c r="L426" s="615" t="s">
        <v>4072</v>
      </c>
      <c r="M426" s="217" t="s">
        <v>3657</v>
      </c>
      <c r="N426" s="197">
        <v>100</v>
      </c>
      <c r="O426" s="185"/>
      <c r="P426" s="126"/>
    </row>
    <row r="427" spans="1:16" x14ac:dyDescent="0.2">
      <c r="A427" s="18" t="s">
        <v>661</v>
      </c>
      <c r="B427" s="618"/>
      <c r="C427" s="618"/>
      <c r="D427" s="618"/>
      <c r="E427" s="618"/>
      <c r="F427" s="618"/>
      <c r="G427" s="1231"/>
      <c r="H427" s="618"/>
      <c r="I427" s="154"/>
      <c r="J427" s="18"/>
      <c r="K427" s="619"/>
      <c r="L427" s="2502" t="s">
        <v>4073</v>
      </c>
      <c r="M427" s="217" t="s">
        <v>3624</v>
      </c>
      <c r="N427" s="186">
        <v>100</v>
      </c>
      <c r="O427" s="185"/>
      <c r="P427" s="126"/>
    </row>
    <row r="428" spans="1:16" x14ac:dyDescent="0.2">
      <c r="A428" s="18" t="s">
        <v>661</v>
      </c>
      <c r="B428" s="618"/>
      <c r="C428" s="618"/>
      <c r="D428" s="618"/>
      <c r="E428" s="618"/>
      <c r="F428" s="618"/>
      <c r="G428" s="1231"/>
      <c r="H428" s="618"/>
      <c r="I428" s="154"/>
      <c r="J428" s="18"/>
      <c r="K428" s="619"/>
      <c r="L428" s="2502" t="s">
        <v>4074</v>
      </c>
      <c r="M428" s="217" t="s">
        <v>3624</v>
      </c>
      <c r="N428" s="186">
        <v>100</v>
      </c>
      <c r="O428" s="185"/>
      <c r="P428" s="126"/>
    </row>
    <row r="429" spans="1:16" x14ac:dyDescent="0.2">
      <c r="A429" s="18" t="s">
        <v>661</v>
      </c>
      <c r="B429" s="618"/>
      <c r="C429" s="618"/>
      <c r="D429" s="618"/>
      <c r="E429" s="618"/>
      <c r="F429" s="618"/>
      <c r="G429" s="1231"/>
      <c r="H429" s="618"/>
      <c r="I429" s="154"/>
      <c r="J429" s="18"/>
      <c r="K429" s="619"/>
      <c r="L429" s="2502" t="s">
        <v>4075</v>
      </c>
      <c r="M429" s="217" t="s">
        <v>3657</v>
      </c>
      <c r="N429" s="186">
        <v>100</v>
      </c>
      <c r="O429" s="185"/>
      <c r="P429" s="126"/>
    </row>
    <row r="430" spans="1:16" x14ac:dyDescent="0.2">
      <c r="A430" s="18" t="s">
        <v>661</v>
      </c>
      <c r="B430" s="618"/>
      <c r="C430" s="618"/>
      <c r="D430" s="618"/>
      <c r="E430" s="618"/>
      <c r="F430" s="618"/>
      <c r="G430" s="1231"/>
      <c r="H430" s="618"/>
      <c r="I430" s="154"/>
      <c r="J430" s="18"/>
      <c r="K430" s="619"/>
      <c r="L430" s="2505" t="s">
        <v>4076</v>
      </c>
      <c r="M430" s="217" t="s">
        <v>3700</v>
      </c>
      <c r="N430" s="186">
        <v>74</v>
      </c>
      <c r="O430" s="185"/>
      <c r="P430" s="126"/>
    </row>
    <row r="431" spans="1:16" x14ac:dyDescent="0.2">
      <c r="A431" s="18" t="s">
        <v>661</v>
      </c>
      <c r="B431" s="618"/>
      <c r="C431" s="618"/>
      <c r="D431" s="618"/>
      <c r="E431" s="618"/>
      <c r="F431" s="618"/>
      <c r="G431" s="1231"/>
      <c r="H431" s="618"/>
      <c r="I431" s="154"/>
      <c r="J431" s="18"/>
      <c r="K431" s="619"/>
      <c r="L431" s="2505" t="s">
        <v>4077</v>
      </c>
      <c r="M431" s="217" t="s">
        <v>3644</v>
      </c>
      <c r="N431" s="186">
        <v>100</v>
      </c>
      <c r="O431" s="185"/>
      <c r="P431" s="126"/>
    </row>
    <row r="432" spans="1:16" x14ac:dyDescent="0.2">
      <c r="A432" s="18" t="s">
        <v>661</v>
      </c>
      <c r="B432" s="618"/>
      <c r="C432" s="618"/>
      <c r="D432" s="618"/>
      <c r="E432" s="618"/>
      <c r="F432" s="618"/>
      <c r="G432" s="1231"/>
      <c r="H432" s="618"/>
      <c r="I432" s="154"/>
      <c r="J432" s="18"/>
      <c r="K432" s="619"/>
      <c r="L432" s="2505" t="s">
        <v>4078</v>
      </c>
      <c r="M432" s="217" t="s">
        <v>3644</v>
      </c>
      <c r="N432" s="186">
        <v>100</v>
      </c>
      <c r="O432" s="185"/>
      <c r="P432" s="126"/>
    </row>
    <row r="433" spans="1:16" x14ac:dyDescent="0.2">
      <c r="A433" s="18" t="s">
        <v>661</v>
      </c>
      <c r="B433" s="618"/>
      <c r="C433" s="618"/>
      <c r="D433" s="618"/>
      <c r="E433" s="618"/>
      <c r="F433" s="618"/>
      <c r="G433" s="1231"/>
      <c r="H433" s="618"/>
      <c r="I433" s="154"/>
      <c r="J433" s="18"/>
      <c r="K433" s="619"/>
      <c r="L433" s="2505" t="s">
        <v>4079</v>
      </c>
      <c r="M433" s="217" t="s">
        <v>3700</v>
      </c>
      <c r="N433" s="186">
        <v>100</v>
      </c>
      <c r="O433" s="185"/>
      <c r="P433" s="126"/>
    </row>
    <row r="434" spans="1:16" x14ac:dyDescent="0.2">
      <c r="A434" s="18" t="s">
        <v>661</v>
      </c>
      <c r="B434" s="618"/>
      <c r="C434" s="618"/>
      <c r="D434" s="618"/>
      <c r="E434" s="618"/>
      <c r="F434" s="618"/>
      <c r="G434" s="1231"/>
      <c r="H434" s="618"/>
      <c r="I434" s="154"/>
      <c r="J434" s="18"/>
      <c r="K434" s="619"/>
      <c r="L434" s="2505" t="s">
        <v>4080</v>
      </c>
      <c r="M434" s="217" t="s">
        <v>3700</v>
      </c>
      <c r="N434" s="186">
        <v>93</v>
      </c>
      <c r="O434" s="185"/>
      <c r="P434" s="126"/>
    </row>
    <row r="435" spans="1:16" x14ac:dyDescent="0.2">
      <c r="A435" s="18" t="s">
        <v>661</v>
      </c>
      <c r="B435" s="618"/>
      <c r="C435" s="618"/>
      <c r="D435" s="618"/>
      <c r="E435" s="618"/>
      <c r="F435" s="618"/>
      <c r="G435" s="1231"/>
      <c r="H435" s="618"/>
      <c r="I435" s="154"/>
      <c r="J435" s="18"/>
      <c r="K435" s="619"/>
      <c r="L435" s="2505" t="s">
        <v>4081</v>
      </c>
      <c r="M435" s="217" t="s">
        <v>3700</v>
      </c>
      <c r="N435" s="186">
        <v>70</v>
      </c>
      <c r="O435" s="185"/>
      <c r="P435" s="126"/>
    </row>
    <row r="436" spans="1:16" x14ac:dyDescent="0.2">
      <c r="A436" s="18" t="s">
        <v>661</v>
      </c>
      <c r="B436" s="618"/>
      <c r="C436" s="618"/>
      <c r="D436" s="618"/>
      <c r="E436" s="618"/>
      <c r="F436" s="618"/>
      <c r="G436" s="1231"/>
      <c r="H436" s="618"/>
      <c r="I436" s="154"/>
      <c r="J436" s="18"/>
      <c r="K436" s="619"/>
      <c r="L436" s="2505" t="s">
        <v>4082</v>
      </c>
      <c r="M436" s="217" t="s">
        <v>3700</v>
      </c>
      <c r="N436" s="186">
        <v>81</v>
      </c>
      <c r="O436" s="185"/>
      <c r="P436" s="126"/>
    </row>
    <row r="437" spans="1:16" x14ac:dyDescent="0.2">
      <c r="A437" s="18" t="s">
        <v>661</v>
      </c>
      <c r="B437" s="618"/>
      <c r="C437" s="618"/>
      <c r="D437" s="618"/>
      <c r="E437" s="618"/>
      <c r="F437" s="618"/>
      <c r="G437" s="1231"/>
      <c r="H437" s="618"/>
      <c r="I437" s="154"/>
      <c r="J437" s="18"/>
      <c r="K437" s="619"/>
      <c r="L437" s="2505" t="s">
        <v>4083</v>
      </c>
      <c r="M437" s="217" t="s">
        <v>3700</v>
      </c>
      <c r="N437" s="186">
        <v>0</v>
      </c>
      <c r="O437" s="185"/>
      <c r="P437" s="126"/>
    </row>
    <row r="438" spans="1:16" x14ac:dyDescent="0.2">
      <c r="A438" s="18" t="s">
        <v>661</v>
      </c>
      <c r="B438" s="618"/>
      <c r="C438" s="618"/>
      <c r="D438" s="618"/>
      <c r="E438" s="618"/>
      <c r="F438" s="618"/>
      <c r="G438" s="1231"/>
      <c r="H438" s="618"/>
      <c r="I438" s="154"/>
      <c r="J438" s="18"/>
      <c r="K438" s="619"/>
      <c r="L438" s="2505" t="s">
        <v>4084</v>
      </c>
      <c r="M438" s="217" t="s">
        <v>3700</v>
      </c>
      <c r="N438" s="186">
        <v>55</v>
      </c>
      <c r="O438" s="185"/>
      <c r="P438" s="126"/>
    </row>
    <row r="439" spans="1:16" x14ac:dyDescent="0.2">
      <c r="A439" s="18" t="s">
        <v>661</v>
      </c>
      <c r="B439" s="618"/>
      <c r="C439" s="618"/>
      <c r="D439" s="618"/>
      <c r="E439" s="618"/>
      <c r="F439" s="618"/>
      <c r="G439" s="1231"/>
      <c r="H439" s="618"/>
      <c r="I439" s="154"/>
      <c r="J439" s="18"/>
      <c r="K439" s="619"/>
      <c r="L439" s="2505" t="s">
        <v>4085</v>
      </c>
      <c r="M439" s="217" t="s">
        <v>3700</v>
      </c>
      <c r="N439" s="186">
        <v>0</v>
      </c>
      <c r="O439" s="185"/>
      <c r="P439" s="126"/>
    </row>
    <row r="440" spans="1:16" x14ac:dyDescent="0.2">
      <c r="A440" s="18" t="s">
        <v>661</v>
      </c>
      <c r="B440" s="618"/>
      <c r="C440" s="618"/>
      <c r="D440" s="618"/>
      <c r="E440" s="618"/>
      <c r="F440" s="618"/>
      <c r="G440" s="1231"/>
      <c r="H440" s="618"/>
      <c r="I440" s="154"/>
      <c r="J440" s="18"/>
      <c r="K440" s="619"/>
      <c r="L440" s="2505" t="s">
        <v>4086</v>
      </c>
      <c r="M440" s="217" t="s">
        <v>3700</v>
      </c>
      <c r="N440" s="186">
        <v>59</v>
      </c>
      <c r="O440" s="185"/>
      <c r="P440" s="126"/>
    </row>
    <row r="441" spans="1:16" x14ac:dyDescent="0.2">
      <c r="A441" s="18" t="s">
        <v>661</v>
      </c>
      <c r="B441" s="618"/>
      <c r="C441" s="618"/>
      <c r="D441" s="618"/>
      <c r="E441" s="618"/>
      <c r="F441" s="618"/>
      <c r="G441" s="1231"/>
      <c r="H441" s="618"/>
      <c r="I441" s="154"/>
      <c r="J441" s="18"/>
      <c r="K441" s="619"/>
      <c r="L441" s="2505" t="s">
        <v>4087</v>
      </c>
      <c r="M441" s="217" t="s">
        <v>3700</v>
      </c>
      <c r="N441" s="186">
        <v>100</v>
      </c>
      <c r="O441" s="185"/>
      <c r="P441" s="126"/>
    </row>
    <row r="442" spans="1:16" x14ac:dyDescent="0.2">
      <c r="A442" s="18" t="s">
        <v>661</v>
      </c>
      <c r="B442" s="618"/>
      <c r="C442" s="618"/>
      <c r="D442" s="618"/>
      <c r="E442" s="618"/>
      <c r="F442" s="618"/>
      <c r="G442" s="1231"/>
      <c r="H442" s="618"/>
      <c r="I442" s="154"/>
      <c r="J442" s="18"/>
      <c r="K442" s="619"/>
      <c r="L442" s="2505" t="s">
        <v>4088</v>
      </c>
      <c r="M442" s="217" t="s">
        <v>3700</v>
      </c>
      <c r="N442" s="186">
        <v>98</v>
      </c>
      <c r="O442" s="185"/>
      <c r="P442" s="126"/>
    </row>
    <row r="443" spans="1:16" x14ac:dyDescent="0.2">
      <c r="A443" s="18" t="s">
        <v>661</v>
      </c>
      <c r="B443" s="618"/>
      <c r="C443" s="618"/>
      <c r="D443" s="618"/>
      <c r="E443" s="618"/>
      <c r="F443" s="618"/>
      <c r="G443" s="1231"/>
      <c r="H443" s="618"/>
      <c r="I443" s="154"/>
      <c r="J443" s="18"/>
      <c r="K443" s="619"/>
      <c r="L443" s="2505" t="s">
        <v>4089</v>
      </c>
      <c r="M443" s="217" t="s">
        <v>3624</v>
      </c>
      <c r="N443" s="186">
        <v>100</v>
      </c>
      <c r="O443" s="185"/>
      <c r="P443" s="126"/>
    </row>
    <row r="444" spans="1:16" x14ac:dyDescent="0.2">
      <c r="A444" s="18" t="s">
        <v>661</v>
      </c>
      <c r="B444" s="618"/>
      <c r="C444" s="618"/>
      <c r="D444" s="618"/>
      <c r="E444" s="618"/>
      <c r="F444" s="618"/>
      <c r="G444" s="1231"/>
      <c r="H444" s="618"/>
      <c r="I444" s="154"/>
      <c r="J444" s="18"/>
      <c r="K444" s="619"/>
      <c r="L444" s="2505" t="s">
        <v>4090</v>
      </c>
      <c r="M444" s="221" t="s">
        <v>3626</v>
      </c>
      <c r="N444" s="188">
        <v>50</v>
      </c>
      <c r="O444" s="185"/>
      <c r="P444" s="126"/>
    </row>
    <row r="445" spans="1:16" x14ac:dyDescent="0.2">
      <c r="A445" s="18" t="s">
        <v>661</v>
      </c>
      <c r="B445" s="618"/>
      <c r="C445" s="618"/>
      <c r="D445" s="618"/>
      <c r="E445" s="618"/>
      <c r="F445" s="618"/>
      <c r="G445" s="1231"/>
      <c r="H445" s="618"/>
      <c r="I445" s="154"/>
      <c r="J445" s="18"/>
      <c r="K445" s="619"/>
      <c r="L445" s="2505" t="s">
        <v>4091</v>
      </c>
      <c r="M445" s="218" t="s">
        <v>3657</v>
      </c>
      <c r="N445" s="188">
        <v>100</v>
      </c>
      <c r="O445" s="185"/>
      <c r="P445" s="126"/>
    </row>
    <row r="446" spans="1:16" x14ac:dyDescent="0.2">
      <c r="A446" s="18" t="s">
        <v>661</v>
      </c>
      <c r="B446" s="618"/>
      <c r="C446" s="618"/>
      <c r="D446" s="618"/>
      <c r="E446" s="618"/>
      <c r="F446" s="618"/>
      <c r="G446" s="1231"/>
      <c r="H446" s="618"/>
      <c r="I446" s="154"/>
      <c r="J446" s="18"/>
      <c r="K446" s="619"/>
      <c r="L446" s="2505" t="s">
        <v>4092</v>
      </c>
      <c r="M446" s="218" t="s">
        <v>3644</v>
      </c>
      <c r="N446" s="188">
        <v>69</v>
      </c>
      <c r="O446" s="185"/>
      <c r="P446" s="126"/>
    </row>
    <row r="447" spans="1:16" ht="15" thickBot="1" x14ac:dyDescent="0.25">
      <c r="A447" s="18" t="s">
        <v>661</v>
      </c>
      <c r="B447" s="618"/>
      <c r="C447" s="618"/>
      <c r="D447" s="618"/>
      <c r="E447" s="618"/>
      <c r="F447" s="618"/>
      <c r="G447" s="1231"/>
      <c r="H447" s="618"/>
      <c r="I447" s="154"/>
      <c r="J447" s="18"/>
      <c r="K447" s="619"/>
      <c r="L447" s="2505" t="s">
        <v>4093</v>
      </c>
      <c r="M447" s="212" t="s">
        <v>3700</v>
      </c>
      <c r="N447" s="188">
        <v>44</v>
      </c>
      <c r="O447" s="185"/>
      <c r="P447" s="126"/>
    </row>
    <row r="448" spans="1:16" s="67" customFormat="1" ht="15" thickTop="1" x14ac:dyDescent="0.2">
      <c r="A448" s="156" t="s">
        <v>701</v>
      </c>
      <c r="B448" s="624">
        <v>0</v>
      </c>
      <c r="C448" s="624">
        <v>-33</v>
      </c>
      <c r="D448" s="624">
        <v>0</v>
      </c>
      <c r="E448" s="624">
        <v>0</v>
      </c>
      <c r="F448" s="624">
        <v>0</v>
      </c>
      <c r="G448" s="1232">
        <f>SUM(D448+E448)</f>
        <v>0</v>
      </c>
      <c r="H448" s="624">
        <v>0</v>
      </c>
      <c r="I448" s="2515">
        <v>2</v>
      </c>
      <c r="J448" s="156">
        <v>0</v>
      </c>
      <c r="K448" s="625">
        <v>2</v>
      </c>
      <c r="L448" s="229" t="s">
        <v>4094</v>
      </c>
      <c r="M448" s="228" t="s">
        <v>3622</v>
      </c>
      <c r="N448" s="229">
        <v>26</v>
      </c>
      <c r="O448" s="195"/>
      <c r="P448" s="127"/>
    </row>
    <row r="449" spans="1:16" ht="15" thickBot="1" x14ac:dyDescent="0.25">
      <c r="A449" s="18" t="s">
        <v>701</v>
      </c>
      <c r="B449" s="618"/>
      <c r="C449" s="618"/>
      <c r="D449" s="618"/>
      <c r="E449" s="618"/>
      <c r="F449" s="618"/>
      <c r="G449" s="1231"/>
      <c r="H449" s="618"/>
      <c r="I449" s="154"/>
      <c r="J449" s="18"/>
      <c r="K449" s="619"/>
      <c r="L449" s="230" t="s">
        <v>4095</v>
      </c>
      <c r="M449" s="212" t="s">
        <v>3657</v>
      </c>
      <c r="N449" s="230">
        <v>22</v>
      </c>
      <c r="O449" s="185"/>
      <c r="P449" s="126"/>
    </row>
    <row r="450" spans="1:16" s="2932" customFormat="1" ht="15" thickTop="1" x14ac:dyDescent="0.2">
      <c r="A450" s="155" t="s">
        <v>716</v>
      </c>
      <c r="B450" s="622">
        <v>2</v>
      </c>
      <c r="C450" s="622">
        <v>1</v>
      </c>
      <c r="D450" s="622">
        <v>0</v>
      </c>
      <c r="E450" s="622">
        <v>0</v>
      </c>
      <c r="F450" s="622">
        <v>0</v>
      </c>
      <c r="G450" s="622">
        <f>SUM(D450+E450)</f>
        <v>0</v>
      </c>
      <c r="H450" s="622">
        <v>9</v>
      </c>
      <c r="I450" s="2514">
        <v>2</v>
      </c>
      <c r="J450" s="155">
        <v>0</v>
      </c>
      <c r="K450" s="623">
        <v>2</v>
      </c>
      <c r="L450" s="3003" t="s">
        <v>4096</v>
      </c>
      <c r="M450" s="2991" t="s">
        <v>3622</v>
      </c>
      <c r="N450" s="2982">
        <v>100</v>
      </c>
      <c r="O450" s="3010"/>
    </row>
    <row r="451" spans="1:16" s="2942" customFormat="1" ht="15" thickBot="1" x14ac:dyDescent="0.25">
      <c r="A451" s="2992" t="s">
        <v>716</v>
      </c>
      <c r="B451" s="1231"/>
      <c r="C451" s="1231"/>
      <c r="D451" s="1231"/>
      <c r="E451" s="1231"/>
      <c r="F451" s="1231"/>
      <c r="G451" s="1231"/>
      <c r="H451" s="1231"/>
      <c r="I451" s="2993"/>
      <c r="J451" s="2992"/>
      <c r="K451" s="2994"/>
      <c r="L451" s="2995" t="s">
        <v>4097</v>
      </c>
      <c r="M451" s="3011" t="s">
        <v>3644</v>
      </c>
      <c r="N451" s="2997">
        <v>100</v>
      </c>
      <c r="O451" s="3005"/>
      <c r="P451" s="2961"/>
    </row>
    <row r="452" spans="1:16" s="2967" customFormat="1" ht="15.75" thickTop="1" thickBot="1" x14ac:dyDescent="0.25">
      <c r="A452" s="158" t="s">
        <v>731</v>
      </c>
      <c r="B452" s="629">
        <v>0</v>
      </c>
      <c r="C452" s="629">
        <v>0</v>
      </c>
      <c r="D452" s="629">
        <v>0</v>
      </c>
      <c r="E452" s="629">
        <v>0</v>
      </c>
      <c r="F452" s="629">
        <v>0</v>
      </c>
      <c r="G452" s="629">
        <v>0</v>
      </c>
      <c r="H452" s="629">
        <v>0</v>
      </c>
      <c r="I452" s="2516">
        <v>1</v>
      </c>
      <c r="J452" s="158">
        <v>0</v>
      </c>
      <c r="K452" s="627">
        <v>1</v>
      </c>
      <c r="L452" s="3012" t="s">
        <v>4098</v>
      </c>
      <c r="M452" s="3012" t="s">
        <v>3644</v>
      </c>
      <c r="N452" s="2985">
        <v>24.64</v>
      </c>
      <c r="O452" s="2986"/>
    </row>
    <row r="453" spans="1:16" s="2967" customFormat="1" ht="15.75" thickTop="1" thickBot="1" x14ac:dyDescent="0.25">
      <c r="A453" s="2992" t="s">
        <v>788</v>
      </c>
      <c r="B453" s="1233">
        <v>109</v>
      </c>
      <c r="C453" s="1233">
        <v>53</v>
      </c>
      <c r="D453" s="1233">
        <v>-15</v>
      </c>
      <c r="E453" s="1233">
        <v>0</v>
      </c>
      <c r="F453" s="1233">
        <v>-3</v>
      </c>
      <c r="G453" s="1233">
        <f>SUM(D453+E453)</f>
        <v>-15</v>
      </c>
      <c r="H453" s="1233">
        <v>399</v>
      </c>
      <c r="I453" s="3013">
        <v>1</v>
      </c>
      <c r="J453" s="3014">
        <v>0</v>
      </c>
      <c r="K453" s="3015">
        <v>1</v>
      </c>
      <c r="L453" s="2985" t="s">
        <v>4099</v>
      </c>
      <c r="M453" s="2986" t="s">
        <v>3622</v>
      </c>
      <c r="N453" s="2985">
        <v>100</v>
      </c>
      <c r="O453" s="2986"/>
    </row>
    <row r="454" spans="1:16" s="2967" customFormat="1" ht="15.75" thickTop="1" thickBot="1" x14ac:dyDescent="0.25">
      <c r="A454" s="3014" t="s">
        <v>799</v>
      </c>
      <c r="B454" s="1233">
        <v>8</v>
      </c>
      <c r="C454" s="1233">
        <v>-1</v>
      </c>
      <c r="D454" s="1233">
        <v>0</v>
      </c>
      <c r="E454" s="1233">
        <v>0</v>
      </c>
      <c r="F454" s="1233">
        <v>-1</v>
      </c>
      <c r="G454" s="1233">
        <f>SUM(D454+E454)</f>
        <v>0</v>
      </c>
      <c r="H454" s="1233">
        <v>152</v>
      </c>
      <c r="I454" s="3013">
        <v>1</v>
      </c>
      <c r="J454" s="3014">
        <v>0</v>
      </c>
      <c r="K454" s="3015">
        <v>1</v>
      </c>
      <c r="L454" s="2985" t="s">
        <v>4100</v>
      </c>
      <c r="M454" s="2986" t="s">
        <v>3622</v>
      </c>
      <c r="N454" s="2985">
        <v>100</v>
      </c>
      <c r="O454" s="2986"/>
    </row>
    <row r="455" spans="1:16" s="2932" customFormat="1" ht="15" thickTop="1" x14ac:dyDescent="0.2">
      <c r="A455" s="18" t="s">
        <v>813</v>
      </c>
      <c r="B455" s="624">
        <v>43</v>
      </c>
      <c r="C455" s="624">
        <v>39</v>
      </c>
      <c r="D455" s="624">
        <v>-9</v>
      </c>
      <c r="E455" s="624">
        <v>1</v>
      </c>
      <c r="F455" s="624">
        <v>-3</v>
      </c>
      <c r="G455" s="624">
        <f>SUM(D455+E455)</f>
        <v>-8</v>
      </c>
      <c r="H455" s="624">
        <v>50</v>
      </c>
      <c r="I455" s="2515">
        <v>6</v>
      </c>
      <c r="J455" s="156">
        <v>1</v>
      </c>
      <c r="K455" s="625">
        <v>7</v>
      </c>
      <c r="L455" s="3016" t="s">
        <v>4101</v>
      </c>
      <c r="M455" s="3017" t="s">
        <v>3644</v>
      </c>
      <c r="N455" s="3017">
        <v>100</v>
      </c>
      <c r="O455" s="3010"/>
    </row>
    <row r="456" spans="1:16" s="2942" customFormat="1" x14ac:dyDescent="0.2">
      <c r="A456" s="2992" t="s">
        <v>813</v>
      </c>
      <c r="B456" s="1231"/>
      <c r="C456" s="1231"/>
      <c r="D456" s="1231"/>
      <c r="E456" s="1231"/>
      <c r="F456" s="1231"/>
      <c r="G456" s="1231"/>
      <c r="H456" s="1231"/>
      <c r="I456" s="2993"/>
      <c r="J456" s="2992"/>
      <c r="K456" s="2994"/>
      <c r="L456" s="3018" t="s">
        <v>4102</v>
      </c>
      <c r="M456" s="3019" t="s">
        <v>3678</v>
      </c>
      <c r="N456" s="3020">
        <v>100</v>
      </c>
      <c r="O456" s="3005"/>
      <c r="P456" s="2961"/>
    </row>
    <row r="457" spans="1:16" s="2942" customFormat="1" ht="22.9" customHeight="1" x14ac:dyDescent="0.2">
      <c r="A457" s="2992" t="s">
        <v>813</v>
      </c>
      <c r="B457" s="1231"/>
      <c r="C457" s="1231"/>
      <c r="D457" s="1231"/>
      <c r="E457" s="1231"/>
      <c r="F457" s="1231"/>
      <c r="G457" s="1231"/>
      <c r="H457" s="1231"/>
      <c r="I457" s="2993"/>
      <c r="J457" s="2992"/>
      <c r="K457" s="2994"/>
      <c r="L457" s="3021" t="s">
        <v>4103</v>
      </c>
      <c r="M457" s="3019" t="s">
        <v>3624</v>
      </c>
      <c r="N457" s="3020">
        <v>0</v>
      </c>
      <c r="O457" s="2998" t="s">
        <v>3008</v>
      </c>
      <c r="P457" s="2961" t="s">
        <v>3977</v>
      </c>
    </row>
    <row r="458" spans="1:16" s="2942" customFormat="1" x14ac:dyDescent="0.2">
      <c r="A458" s="2992" t="s">
        <v>813</v>
      </c>
      <c r="B458" s="1231"/>
      <c r="C458" s="1231"/>
      <c r="D458" s="1231"/>
      <c r="E458" s="1231"/>
      <c r="F458" s="1231"/>
      <c r="G458" s="1231"/>
      <c r="H458" s="1231"/>
      <c r="I458" s="2993"/>
      <c r="J458" s="2992"/>
      <c r="K458" s="2994"/>
      <c r="L458" s="3021" t="s">
        <v>4104</v>
      </c>
      <c r="M458" s="3019" t="s">
        <v>3644</v>
      </c>
      <c r="N458" s="3020">
        <v>49</v>
      </c>
      <c r="O458" s="2998"/>
      <c r="P458" s="2961"/>
    </row>
    <row r="459" spans="1:16" s="2942" customFormat="1" x14ac:dyDescent="0.2">
      <c r="A459" s="2992" t="s">
        <v>813</v>
      </c>
      <c r="B459" s="1231"/>
      <c r="C459" s="1231"/>
      <c r="D459" s="1231"/>
      <c r="E459" s="1231"/>
      <c r="F459" s="1231"/>
      <c r="G459" s="1231"/>
      <c r="H459" s="1231"/>
      <c r="I459" s="2993"/>
      <c r="J459" s="2992"/>
      <c r="K459" s="2994"/>
      <c r="L459" s="3022" t="s">
        <v>4105</v>
      </c>
      <c r="M459" s="3023" t="s">
        <v>3644</v>
      </c>
      <c r="N459" s="231">
        <v>100</v>
      </c>
      <c r="O459" s="2998"/>
      <c r="P459" s="2961"/>
    </row>
    <row r="460" spans="1:16" s="2942" customFormat="1" x14ac:dyDescent="0.2">
      <c r="A460" s="2992" t="s">
        <v>813</v>
      </c>
      <c r="B460" s="1231"/>
      <c r="C460" s="1231"/>
      <c r="D460" s="1231"/>
      <c r="E460" s="1231"/>
      <c r="F460" s="1231"/>
      <c r="G460" s="1231"/>
      <c r="H460" s="1231"/>
      <c r="I460" s="2993"/>
      <c r="J460" s="2992"/>
      <c r="K460" s="2994"/>
      <c r="L460" s="3024" t="s">
        <v>4106</v>
      </c>
      <c r="M460" s="3025" t="s">
        <v>3644</v>
      </c>
      <c r="N460" s="232" t="s">
        <v>4107</v>
      </c>
      <c r="O460" s="2998"/>
      <c r="P460" s="2961"/>
    </row>
    <row r="461" spans="1:16" s="2942" customFormat="1" ht="15" thickBot="1" x14ac:dyDescent="0.25">
      <c r="A461" s="2992" t="s">
        <v>813</v>
      </c>
      <c r="B461" s="1231"/>
      <c r="C461" s="1231"/>
      <c r="D461" s="1231"/>
      <c r="E461" s="1231"/>
      <c r="F461" s="1231"/>
      <c r="G461" s="1231"/>
      <c r="H461" s="1231"/>
      <c r="I461" s="2993"/>
      <c r="J461" s="2992"/>
      <c r="K461" s="2994"/>
      <c r="L461" s="3024" t="s">
        <v>4108</v>
      </c>
      <c r="M461" s="3025" t="s">
        <v>3644</v>
      </c>
      <c r="N461" s="233">
        <v>40</v>
      </c>
      <c r="O461" s="2998"/>
      <c r="P461" s="2961"/>
    </row>
    <row r="462" spans="1:16" s="2967" customFormat="1" ht="15.75" thickTop="1" thickBot="1" x14ac:dyDescent="0.25">
      <c r="A462" s="158" t="s">
        <v>4109</v>
      </c>
      <c r="B462" s="626">
        <v>2</v>
      </c>
      <c r="C462" s="626">
        <v>0</v>
      </c>
      <c r="D462" s="626">
        <v>0</v>
      </c>
      <c r="E462" s="626">
        <v>0</v>
      </c>
      <c r="F462" s="626">
        <v>0</v>
      </c>
      <c r="G462" s="626">
        <f>SUM(D462+E462)</f>
        <v>0</v>
      </c>
      <c r="H462" s="626">
        <v>7</v>
      </c>
      <c r="I462" s="2516">
        <v>1</v>
      </c>
      <c r="J462" s="158">
        <v>0</v>
      </c>
      <c r="K462" s="627">
        <v>1</v>
      </c>
      <c r="L462" s="2987" t="s">
        <v>4110</v>
      </c>
      <c r="M462" s="3026" t="s">
        <v>3622</v>
      </c>
      <c r="N462" s="2987">
        <v>100</v>
      </c>
      <c r="O462" s="2986"/>
    </row>
    <row r="463" spans="1:16" s="2932" customFormat="1" ht="15" thickTop="1" x14ac:dyDescent="0.2">
      <c r="A463" s="155" t="s">
        <v>878</v>
      </c>
      <c r="B463" s="622">
        <v>65</v>
      </c>
      <c r="C463" s="622">
        <v>19</v>
      </c>
      <c r="D463" s="622">
        <v>-2</v>
      </c>
      <c r="E463" s="622">
        <v>0</v>
      </c>
      <c r="F463" s="622">
        <v>-2</v>
      </c>
      <c r="G463" s="622">
        <f>SUM(D463+E463)</f>
        <v>-2</v>
      </c>
      <c r="H463" s="622">
        <v>214</v>
      </c>
      <c r="I463" s="2514">
        <v>3</v>
      </c>
      <c r="J463" s="155">
        <v>0</v>
      </c>
      <c r="K463" s="623">
        <v>3</v>
      </c>
      <c r="L463" s="3003" t="s">
        <v>4111</v>
      </c>
      <c r="M463" s="2991" t="s">
        <v>3644</v>
      </c>
      <c r="N463" s="2982">
        <v>100</v>
      </c>
      <c r="O463" s="3010"/>
    </row>
    <row r="464" spans="1:16" s="2942" customFormat="1" x14ac:dyDescent="0.2">
      <c r="A464" s="2992" t="s">
        <v>878</v>
      </c>
      <c r="B464" s="1231"/>
      <c r="C464" s="1231"/>
      <c r="D464" s="1231"/>
      <c r="E464" s="1231"/>
      <c r="F464" s="1231"/>
      <c r="G464" s="1231"/>
      <c r="H464" s="1231"/>
      <c r="I464" s="2993"/>
      <c r="J464" s="2992"/>
      <c r="K464" s="2994"/>
      <c r="L464" s="3027" t="s">
        <v>4112</v>
      </c>
      <c r="M464" s="3018" t="s">
        <v>3678</v>
      </c>
      <c r="N464" s="3028">
        <v>100</v>
      </c>
      <c r="O464" s="3005"/>
      <c r="P464" s="2961"/>
    </row>
    <row r="465" spans="1:17" s="2942" customFormat="1" ht="29.25" thickBot="1" x14ac:dyDescent="0.25">
      <c r="A465" s="2992" t="s">
        <v>878</v>
      </c>
      <c r="B465" s="1231"/>
      <c r="C465" s="1231"/>
      <c r="D465" s="1231"/>
      <c r="E465" s="1231"/>
      <c r="F465" s="1231"/>
      <c r="G465" s="1231"/>
      <c r="H465" s="1231"/>
      <c r="I465" s="2993"/>
      <c r="J465" s="2992"/>
      <c r="K465" s="2994"/>
      <c r="L465" s="3029" t="s">
        <v>4113</v>
      </c>
      <c r="M465" s="3011" t="s">
        <v>3626</v>
      </c>
      <c r="N465" s="2997">
        <v>100</v>
      </c>
      <c r="O465" s="3005"/>
      <c r="P465" s="2961"/>
    </row>
    <row r="466" spans="1:17" s="2967" customFormat="1" ht="15.75" thickTop="1" thickBot="1" x14ac:dyDescent="0.25">
      <c r="A466" s="3014" t="s">
        <v>886</v>
      </c>
      <c r="B466" s="1233">
        <v>0</v>
      </c>
      <c r="C466" s="1233">
        <v>-1</v>
      </c>
      <c r="D466" s="1233">
        <v>0</v>
      </c>
      <c r="E466" s="1233">
        <v>0</v>
      </c>
      <c r="F466" s="1233">
        <v>0</v>
      </c>
      <c r="G466" s="1233">
        <f>SUM(D466+E466)</f>
        <v>0</v>
      </c>
      <c r="H466" s="1233">
        <v>2</v>
      </c>
      <c r="I466" s="3013">
        <v>1</v>
      </c>
      <c r="J466" s="3014">
        <v>0</v>
      </c>
      <c r="K466" s="3015">
        <v>1</v>
      </c>
      <c r="L466" s="2987" t="s">
        <v>4114</v>
      </c>
      <c r="M466" s="3030" t="s">
        <v>3622</v>
      </c>
      <c r="N466" s="2989">
        <v>100</v>
      </c>
      <c r="O466" s="2986"/>
    </row>
    <row r="467" spans="1:17" s="2932" customFormat="1" ht="15" thickTop="1" x14ac:dyDescent="0.2">
      <c r="A467" s="155" t="s">
        <v>898</v>
      </c>
      <c r="B467" s="622">
        <v>87</v>
      </c>
      <c r="C467" s="622">
        <v>3</v>
      </c>
      <c r="D467" s="622">
        <v>-1</v>
      </c>
      <c r="E467" s="622">
        <v>0</v>
      </c>
      <c r="F467" s="622">
        <v>-12</v>
      </c>
      <c r="G467" s="622">
        <f>SUM(D467+E467)</f>
        <v>-1</v>
      </c>
      <c r="H467" s="622">
        <v>350</v>
      </c>
      <c r="I467" s="2514">
        <v>4</v>
      </c>
      <c r="J467" s="155">
        <v>1</v>
      </c>
      <c r="K467" s="623">
        <v>5</v>
      </c>
      <c r="L467" s="2990" t="s">
        <v>4115</v>
      </c>
      <c r="M467" s="3031" t="s">
        <v>3644</v>
      </c>
      <c r="N467" s="3032">
        <v>0</v>
      </c>
      <c r="O467" s="234" t="s">
        <v>3637</v>
      </c>
    </row>
    <row r="468" spans="1:17" s="2942" customFormat="1" x14ac:dyDescent="0.2">
      <c r="A468" s="2992" t="s">
        <v>898</v>
      </c>
      <c r="B468" s="1231"/>
      <c r="C468" s="1231"/>
      <c r="D468" s="1231"/>
      <c r="E468" s="1231"/>
      <c r="F468" s="1231"/>
      <c r="G468" s="1231"/>
      <c r="H468" s="1231"/>
      <c r="I468" s="2993"/>
      <c r="J468" s="2992"/>
      <c r="K468" s="2994"/>
      <c r="L468" s="2980" t="s">
        <v>4116</v>
      </c>
      <c r="M468" s="3033" t="s">
        <v>3644</v>
      </c>
      <c r="N468" s="3034">
        <v>100</v>
      </c>
      <c r="O468" s="3005"/>
      <c r="P468" s="2961"/>
    </row>
    <row r="469" spans="1:17" s="2942" customFormat="1" x14ac:dyDescent="0.2">
      <c r="A469" s="2992" t="s">
        <v>898</v>
      </c>
      <c r="B469" s="1231"/>
      <c r="C469" s="1231"/>
      <c r="D469" s="1231"/>
      <c r="E469" s="1231"/>
      <c r="F469" s="1231"/>
      <c r="G469" s="1231"/>
      <c r="H469" s="1231"/>
      <c r="I469" s="2993"/>
      <c r="J469" s="2992"/>
      <c r="K469" s="2994"/>
      <c r="L469" s="3027" t="s">
        <v>4117</v>
      </c>
      <c r="M469" s="3033" t="s">
        <v>3644</v>
      </c>
      <c r="N469" s="3028">
        <v>100</v>
      </c>
      <c r="O469" s="3005"/>
      <c r="P469" s="2961"/>
    </row>
    <row r="470" spans="1:17" s="2942" customFormat="1" x14ac:dyDescent="0.2">
      <c r="A470" s="2992" t="s">
        <v>898</v>
      </c>
      <c r="B470" s="1231"/>
      <c r="C470" s="1231"/>
      <c r="D470" s="1231"/>
      <c r="E470" s="1231"/>
      <c r="F470" s="1231"/>
      <c r="G470" s="1231"/>
      <c r="H470" s="1231"/>
      <c r="I470" s="2993"/>
      <c r="J470" s="2992"/>
      <c r="K470" s="2994"/>
      <c r="L470" s="3027" t="s">
        <v>4118</v>
      </c>
      <c r="M470" s="3019" t="s">
        <v>3644</v>
      </c>
      <c r="N470" s="3028">
        <v>100</v>
      </c>
      <c r="O470" s="3005"/>
      <c r="P470" s="2961"/>
    </row>
    <row r="471" spans="1:17" s="2942" customFormat="1" ht="15" thickBot="1" x14ac:dyDescent="0.25">
      <c r="A471" s="2992" t="s">
        <v>898</v>
      </c>
      <c r="B471" s="1231"/>
      <c r="C471" s="1231"/>
      <c r="D471" s="1231"/>
      <c r="E471" s="1231"/>
      <c r="F471" s="1231"/>
      <c r="G471" s="1231"/>
      <c r="H471" s="1231"/>
      <c r="I471" s="2993"/>
      <c r="J471" s="2992"/>
      <c r="K471" s="2994"/>
      <c r="L471" s="2995" t="s">
        <v>4119</v>
      </c>
      <c r="M471" s="3035" t="s">
        <v>3644</v>
      </c>
      <c r="N471" s="2997">
        <v>100</v>
      </c>
      <c r="O471" s="3005"/>
      <c r="P471" s="2961"/>
    </row>
    <row r="472" spans="1:17" s="2932" customFormat="1" ht="15" thickTop="1" x14ac:dyDescent="0.2">
      <c r="A472" s="3000" t="s">
        <v>913</v>
      </c>
      <c r="B472" s="1232">
        <v>0</v>
      </c>
      <c r="C472" s="1232">
        <v>15</v>
      </c>
      <c r="D472" s="1232">
        <v>0</v>
      </c>
      <c r="E472" s="1232">
        <v>0</v>
      </c>
      <c r="F472" s="1232">
        <v>0</v>
      </c>
      <c r="G472" s="1232">
        <f>SUM(D472+E472)</f>
        <v>0</v>
      </c>
      <c r="H472" s="1232">
        <v>0</v>
      </c>
      <c r="I472" s="3001">
        <v>2</v>
      </c>
      <c r="J472" s="3000">
        <v>0</v>
      </c>
      <c r="K472" s="3002">
        <v>2</v>
      </c>
      <c r="L472" s="3007" t="s">
        <v>4120</v>
      </c>
      <c r="M472" s="3036" t="s">
        <v>3657</v>
      </c>
      <c r="N472" s="3009">
        <v>30</v>
      </c>
      <c r="O472" s="3010"/>
    </row>
    <row r="473" spans="1:17" s="3045" customFormat="1" ht="15" thickBot="1" x14ac:dyDescent="0.25">
      <c r="A473" s="3037"/>
      <c r="B473" s="1234"/>
      <c r="C473" s="1234"/>
      <c r="D473" s="1234"/>
      <c r="E473" s="1234"/>
      <c r="F473" s="1234"/>
      <c r="G473" s="1234"/>
      <c r="H473" s="1234"/>
      <c r="I473" s="3038"/>
      <c r="J473" s="3039"/>
      <c r="K473" s="3040"/>
      <c r="L473" s="3041" t="s">
        <v>4121</v>
      </c>
      <c r="M473" s="3042" t="s">
        <v>3622</v>
      </c>
      <c r="N473" s="3043">
        <v>34</v>
      </c>
      <c r="O473" s="3044"/>
    </row>
    <row r="474" spans="1:17" ht="15" thickTop="1" x14ac:dyDescent="0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31"/>
      <c r="L474" s="235"/>
      <c r="M474" s="226"/>
      <c r="N474" s="349"/>
      <c r="O474" s="185"/>
      <c r="P474" s="126"/>
    </row>
    <row r="475" spans="1:17" x14ac:dyDescent="0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31"/>
      <c r="L475" s="18"/>
      <c r="M475" s="18"/>
      <c r="N475" s="18"/>
      <c r="O475" s="185"/>
      <c r="P475" s="126"/>
    </row>
    <row r="476" spans="1:17" x14ac:dyDescent="0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31"/>
      <c r="L476" s="18"/>
      <c r="M476" s="18"/>
      <c r="N476" s="18"/>
      <c r="O476" s="185"/>
      <c r="P476" s="126"/>
    </row>
    <row r="477" spans="1:17" ht="71.25" x14ac:dyDescent="0.2">
      <c r="A477" s="59" t="s">
        <v>4122</v>
      </c>
      <c r="B477" s="59" t="s">
        <v>5117</v>
      </c>
      <c r="C477" s="52" t="s">
        <v>5118</v>
      </c>
      <c r="D477" s="159" t="s">
        <v>5119</v>
      </c>
      <c r="E477" s="52" t="s">
        <v>5120</v>
      </c>
      <c r="F477" s="159" t="s">
        <v>4123</v>
      </c>
      <c r="G477" s="54" t="s">
        <v>5098</v>
      </c>
      <c r="H477" s="240" t="s">
        <v>5100</v>
      </c>
      <c r="I477" s="161"/>
      <c r="J477" s="162"/>
      <c r="K477" s="160" t="s">
        <v>1810</v>
      </c>
      <c r="L477" s="18"/>
      <c r="M477" s="18"/>
      <c r="N477" s="18"/>
      <c r="O477" s="18"/>
      <c r="P477" s="185"/>
      <c r="Q477" s="126"/>
    </row>
    <row r="478" spans="1:17" ht="29.25" customHeight="1" x14ac:dyDescent="0.2">
      <c r="A478" s="51" t="s">
        <v>933</v>
      </c>
      <c r="B478" s="631">
        <f>SUM(B9:B473)</f>
        <v>15411</v>
      </c>
      <c r="C478" s="632">
        <f>SUM(C9:C473)</f>
        <v>6852</v>
      </c>
      <c r="D478" s="631">
        <f>SUM(D9:D473)</f>
        <v>-1379</v>
      </c>
      <c r="E478" s="632">
        <f>SUM(E9:E473)</f>
        <v>-137</v>
      </c>
      <c r="F478" s="631">
        <f>SUM(F9:F473)</f>
        <v>-2309</v>
      </c>
      <c r="G478" s="632">
        <f>D478+E478</f>
        <v>-1516</v>
      </c>
      <c r="H478" s="631">
        <f>SUM(H9:H473)</f>
        <v>78229</v>
      </c>
      <c r="I478" s="18"/>
      <c r="J478" s="163"/>
      <c r="K478" s="633">
        <f>SUM(K9:K473)</f>
        <v>465</v>
      </c>
      <c r="L478" s="18"/>
      <c r="M478" s="18"/>
      <c r="N478" s="18"/>
      <c r="O478" s="18"/>
      <c r="P478" s="185"/>
      <c r="Q478" s="126"/>
    </row>
    <row r="479" spans="1:17" ht="24.75" customHeight="1" x14ac:dyDescent="0.2">
      <c r="A479" s="51" t="s">
        <v>363</v>
      </c>
      <c r="B479" s="631">
        <f>B58</f>
        <v>13037</v>
      </c>
      <c r="C479" s="632">
        <f>C58</f>
        <v>6200</v>
      </c>
      <c r="D479" s="631">
        <f>D58</f>
        <v>-1289</v>
      </c>
      <c r="E479" s="632">
        <f>E58</f>
        <v>-106</v>
      </c>
      <c r="F479" s="631">
        <f>F58</f>
        <v>-2152</v>
      </c>
      <c r="G479" s="632">
        <f t="shared" ref="G479:G483" si="0">D479+E479</f>
        <v>-1395</v>
      </c>
      <c r="H479" s="631">
        <f>H58</f>
        <v>65830</v>
      </c>
      <c r="I479" s="18"/>
      <c r="J479" s="163"/>
      <c r="K479" s="633">
        <f>K58</f>
        <v>354</v>
      </c>
      <c r="L479" s="18"/>
      <c r="M479" s="18"/>
      <c r="N479" s="18"/>
      <c r="O479" s="18"/>
      <c r="P479" s="185"/>
      <c r="Q479" s="126"/>
    </row>
    <row r="480" spans="1:17" ht="23.25" customHeight="1" x14ac:dyDescent="0.2">
      <c r="A480" s="51" t="s">
        <v>4211</v>
      </c>
      <c r="B480" s="631">
        <f>B478-B479</f>
        <v>2374</v>
      </c>
      <c r="C480" s="632">
        <f>C478-C479</f>
        <v>652</v>
      </c>
      <c r="D480" s="631">
        <f>D478-D479</f>
        <v>-90</v>
      </c>
      <c r="E480" s="632">
        <f>E478-E479</f>
        <v>-31</v>
      </c>
      <c r="F480" s="631">
        <f>F478-F479</f>
        <v>-157</v>
      </c>
      <c r="G480" s="632">
        <f t="shared" si="0"/>
        <v>-121</v>
      </c>
      <c r="H480" s="631">
        <f>H478-H479</f>
        <v>12399</v>
      </c>
      <c r="I480" s="18"/>
      <c r="J480" s="163"/>
      <c r="K480" s="633">
        <f>K478-K479</f>
        <v>111</v>
      </c>
      <c r="L480" s="256"/>
      <c r="M480" s="18"/>
      <c r="N480" s="18"/>
      <c r="O480" s="18"/>
      <c r="P480" s="185"/>
      <c r="Q480" s="126"/>
    </row>
    <row r="481" spans="1:17" ht="25.5" customHeight="1" x14ac:dyDescent="0.2">
      <c r="A481" s="51" t="s">
        <v>4803</v>
      </c>
      <c r="B481" s="631">
        <f>B22+B25+B412+B413+B414+B418+B419+B450+B452+B463+B467+B462</f>
        <v>886</v>
      </c>
      <c r="C481" s="632">
        <f>C22+C25+C412+C413+C414+C418+C419+C450+C452+C463+C467+C462</f>
        <v>287</v>
      </c>
      <c r="D481" s="631">
        <f>D22+D25+D412+D413+D414+D418+D419+D450+D452+D462+D463+D467</f>
        <v>-28</v>
      </c>
      <c r="E481" s="632">
        <f>E22+E25++E412+E413+E414+E418+E419+E450+E452+E462+E463+E467</f>
        <v>-11</v>
      </c>
      <c r="F481" s="631">
        <f>F22+F25+F412+F413+F414+F418+F419+F450+F452+F462+F463+F467</f>
        <v>-81</v>
      </c>
      <c r="G481" s="632">
        <f t="shared" si="0"/>
        <v>-39</v>
      </c>
      <c r="H481" s="631">
        <f>H22+H25+H412+H413+H414+H418+H419+H450+H452+H462+H463+H467</f>
        <v>3327</v>
      </c>
      <c r="I481" s="18">
        <f>I22+I25+I412+I413+I414+I418+I419+I450+I452+I462+I463+I467</f>
        <v>53</v>
      </c>
      <c r="J481" s="163">
        <f>J22+J25+J412+J413+J414+J418+J419+J450+J452+J462+J463+J467</f>
        <v>12</v>
      </c>
      <c r="K481" s="633">
        <f>K22+K25+K412+K413+K414+K418+K419+K450+K452+K462+K463+K467</f>
        <v>65</v>
      </c>
      <c r="L481" s="18"/>
      <c r="M481" s="18"/>
      <c r="N481" s="18"/>
      <c r="O481" s="18"/>
      <c r="P481" s="185"/>
      <c r="Q481" s="126"/>
    </row>
    <row r="482" spans="1:17" ht="21" hidden="1" customHeight="1" x14ac:dyDescent="0.2">
      <c r="A482" s="52" t="s">
        <v>944</v>
      </c>
      <c r="B482" s="631">
        <f t="shared" ref="B482:H482" si="1">B481+B455</f>
        <v>929</v>
      </c>
      <c r="C482" s="632">
        <f t="shared" si="1"/>
        <v>326</v>
      </c>
      <c r="D482" s="631">
        <f t="shared" si="1"/>
        <v>-37</v>
      </c>
      <c r="E482" s="632">
        <f t="shared" si="1"/>
        <v>-10</v>
      </c>
      <c r="F482" s="631">
        <f t="shared" si="1"/>
        <v>-84</v>
      </c>
      <c r="G482" s="632">
        <f t="shared" si="1"/>
        <v>-47</v>
      </c>
      <c r="H482" s="631">
        <f t="shared" si="1"/>
        <v>3377</v>
      </c>
      <c r="I482" s="18"/>
      <c r="J482" s="163"/>
      <c r="K482" s="633">
        <f>K481+K455</f>
        <v>72</v>
      </c>
      <c r="L482" s="18"/>
      <c r="M482" s="18"/>
      <c r="N482" s="18"/>
      <c r="O482" s="18"/>
      <c r="P482" s="185"/>
      <c r="Q482" s="126"/>
    </row>
    <row r="483" spans="1:17" ht="24.75" hidden="1" customHeight="1" x14ac:dyDescent="0.2">
      <c r="A483" s="51" t="s">
        <v>943</v>
      </c>
      <c r="B483" s="631">
        <f>B22+B412+B414+B418+B419+B450+B462+B463+B467</f>
        <v>449</v>
      </c>
      <c r="C483" s="632">
        <f>C22+C412+C414+C418+C419+C450+C462+C463+C467</f>
        <v>153</v>
      </c>
      <c r="D483" s="631">
        <f>D22+D412+D414+D418+D419+D450+D462+D463+D467</f>
        <v>-21</v>
      </c>
      <c r="E483" s="632">
        <f>E22+E412+E414+E418+E419+E450+E462+E463+E467</f>
        <v>-3</v>
      </c>
      <c r="F483" s="631">
        <f>F22+F412+F414+F418+F419+F450+F462+F463+F467</f>
        <v>-33</v>
      </c>
      <c r="G483" s="632">
        <f t="shared" si="0"/>
        <v>-24</v>
      </c>
      <c r="H483" s="631">
        <f>H22+H412+H414+H418+H419+H450+H462+H463+H467</f>
        <v>1433</v>
      </c>
      <c r="I483" s="18"/>
      <c r="J483" s="163"/>
      <c r="K483" s="633">
        <f>K22+K412+K414+K418+K419+K450+K462+K463+K467</f>
        <v>47</v>
      </c>
      <c r="L483" s="18"/>
      <c r="M483" s="18"/>
      <c r="N483" s="18"/>
      <c r="O483" s="18"/>
      <c r="P483" s="185"/>
      <c r="Q483" s="126"/>
    </row>
    <row r="484" spans="1:17" ht="21" hidden="1" customHeight="1" x14ac:dyDescent="0.2">
      <c r="A484" s="52" t="s">
        <v>2575</v>
      </c>
      <c r="B484" s="631">
        <f t="shared" ref="B484:H484" si="2">SUM(B22+B412+B414+B418+B450)</f>
        <v>3</v>
      </c>
      <c r="C484" s="2835">
        <f t="shared" si="2"/>
        <v>2</v>
      </c>
      <c r="D484" s="631">
        <f t="shared" si="2"/>
        <v>0</v>
      </c>
      <c r="E484" s="2835">
        <f t="shared" si="2"/>
        <v>0</v>
      </c>
      <c r="F484" s="631">
        <f t="shared" si="2"/>
        <v>0</v>
      </c>
      <c r="G484" s="2835">
        <f t="shared" si="2"/>
        <v>0</v>
      </c>
      <c r="H484" s="631">
        <f t="shared" si="2"/>
        <v>31</v>
      </c>
      <c r="I484" s="18"/>
      <c r="J484" s="163"/>
      <c r="K484" s="2835">
        <f>SUM(K22+K412+K414+K418+K450)</f>
        <v>9</v>
      </c>
      <c r="L484" s="18"/>
      <c r="M484" s="18"/>
      <c r="N484" s="18"/>
      <c r="O484" s="18"/>
      <c r="P484" s="185"/>
      <c r="Q484" s="126"/>
    </row>
    <row r="485" spans="1:17" ht="21" hidden="1" customHeight="1" x14ac:dyDescent="0.2">
      <c r="A485" s="52" t="s">
        <v>946</v>
      </c>
      <c r="B485" s="631">
        <f t="shared" ref="B485:H485" si="3">SUM(B41)</f>
        <v>1</v>
      </c>
      <c r="C485" s="2835">
        <f t="shared" si="3"/>
        <v>0</v>
      </c>
      <c r="D485" s="631">
        <f t="shared" si="3"/>
        <v>0</v>
      </c>
      <c r="E485" s="2835">
        <f t="shared" si="3"/>
        <v>0</v>
      </c>
      <c r="F485" s="631">
        <f t="shared" si="3"/>
        <v>0</v>
      </c>
      <c r="G485" s="2835">
        <f t="shared" si="3"/>
        <v>0</v>
      </c>
      <c r="H485" s="631">
        <f t="shared" si="3"/>
        <v>2</v>
      </c>
      <c r="I485" s="18"/>
      <c r="J485" s="163"/>
      <c r="K485" s="2835">
        <f>SUM(K41)</f>
        <v>2</v>
      </c>
      <c r="L485" s="18"/>
      <c r="M485" s="18"/>
      <c r="N485" s="18"/>
      <c r="O485" s="18"/>
      <c r="P485" s="185"/>
      <c r="Q485" s="126"/>
    </row>
    <row r="486" spans="1:17" ht="27" hidden="1" customHeight="1" x14ac:dyDescent="0.2">
      <c r="A486" s="51" t="s">
        <v>947</v>
      </c>
      <c r="B486" s="164">
        <f t="shared" ref="B486:H486" si="4">B480/B478</f>
        <v>0.15404581143339174</v>
      </c>
      <c r="C486" s="117">
        <f t="shared" si="4"/>
        <v>9.5154699357851716E-2</v>
      </c>
      <c r="D486" s="164">
        <f t="shared" si="4"/>
        <v>6.5264684554024649E-2</v>
      </c>
      <c r="E486" s="117">
        <f t="shared" si="4"/>
        <v>0.22627737226277372</v>
      </c>
      <c r="F486" s="164">
        <f t="shared" si="4"/>
        <v>6.7994802944997837E-2</v>
      </c>
      <c r="G486" s="117">
        <f t="shared" si="4"/>
        <v>7.9815303430079157E-2</v>
      </c>
      <c r="H486" s="164">
        <f t="shared" si="4"/>
        <v>0.15849620984545373</v>
      </c>
      <c r="I486" s="18"/>
      <c r="J486" s="166"/>
      <c r="K486" s="165">
        <f>K480/K478</f>
        <v>0.23870967741935484</v>
      </c>
      <c r="L486" s="18"/>
      <c r="M486" s="18"/>
      <c r="N486" s="18"/>
      <c r="O486" s="18"/>
      <c r="P486" s="185"/>
      <c r="Q486" s="126"/>
    </row>
    <row r="487" spans="1:17" ht="20.25" hidden="1" customHeight="1" x14ac:dyDescent="0.2">
      <c r="A487" s="51" t="s">
        <v>948</v>
      </c>
      <c r="B487" s="164">
        <f t="shared" ref="B487:H487" si="5">B481/B478</f>
        <v>5.7491402245149571E-2</v>
      </c>
      <c r="C487" s="117">
        <f t="shared" si="5"/>
        <v>4.1885580852305898E-2</v>
      </c>
      <c r="D487" s="164">
        <f t="shared" si="5"/>
        <v>2.030456852791878E-2</v>
      </c>
      <c r="E487" s="117">
        <f t="shared" si="5"/>
        <v>8.0291970802919707E-2</v>
      </c>
      <c r="F487" s="164">
        <f t="shared" si="5"/>
        <v>3.5080121264616716E-2</v>
      </c>
      <c r="G487" s="117">
        <f t="shared" si="5"/>
        <v>2.5725593667546173E-2</v>
      </c>
      <c r="H487" s="164">
        <f t="shared" si="5"/>
        <v>4.2528985414616062E-2</v>
      </c>
      <c r="I487" s="18"/>
      <c r="J487" s="166"/>
      <c r="K487" s="165">
        <f>K481/K478</f>
        <v>0.13978494623655913</v>
      </c>
      <c r="L487" s="18"/>
      <c r="M487" s="18"/>
      <c r="N487" s="18"/>
      <c r="O487" s="18"/>
      <c r="P487" s="185"/>
      <c r="Q487" s="126"/>
    </row>
    <row r="488" spans="1:17" ht="27" hidden="1" customHeight="1" x14ac:dyDescent="0.2">
      <c r="A488" s="51" t="s">
        <v>949</v>
      </c>
      <c r="B488" s="164">
        <f t="shared" ref="B488:H488" si="6">B482/B478</f>
        <v>6.0281617026799038E-2</v>
      </c>
      <c r="C488" s="117">
        <f t="shared" si="6"/>
        <v>4.7577349678925858E-2</v>
      </c>
      <c r="D488" s="164">
        <f t="shared" si="6"/>
        <v>2.6831036983321246E-2</v>
      </c>
      <c r="E488" s="117">
        <f t="shared" si="6"/>
        <v>7.2992700729927001E-2</v>
      </c>
      <c r="F488" s="164">
        <f t="shared" si="6"/>
        <v>3.6379385015158076E-2</v>
      </c>
      <c r="G488" s="117">
        <f t="shared" si="6"/>
        <v>3.1002638522427441E-2</v>
      </c>
      <c r="H488" s="164">
        <f t="shared" si="6"/>
        <v>4.3168134579248105E-2</v>
      </c>
      <c r="I488" s="18"/>
      <c r="J488" s="166"/>
      <c r="K488" s="165">
        <f>K482/K478</f>
        <v>0.15483870967741936</v>
      </c>
      <c r="L488" s="18"/>
      <c r="M488" s="18"/>
      <c r="N488" s="18"/>
      <c r="O488" s="18"/>
      <c r="P488" s="185"/>
      <c r="Q488" s="126"/>
    </row>
    <row r="489" spans="1:17" ht="37.5" hidden="1" customHeight="1" x14ac:dyDescent="0.2">
      <c r="A489" s="52" t="s">
        <v>950</v>
      </c>
      <c r="B489" s="164">
        <f t="shared" ref="B489:H489" si="7">B481/B480</f>
        <v>0.37320977253580456</v>
      </c>
      <c r="C489" s="117">
        <f t="shared" si="7"/>
        <v>0.44018404907975461</v>
      </c>
      <c r="D489" s="164">
        <f t="shared" si="7"/>
        <v>0.31111111111111112</v>
      </c>
      <c r="E489" s="117">
        <f t="shared" si="7"/>
        <v>0.35483870967741937</v>
      </c>
      <c r="F489" s="164">
        <f t="shared" si="7"/>
        <v>0.51592356687898089</v>
      </c>
      <c r="G489" s="117">
        <f t="shared" si="7"/>
        <v>0.32231404958677684</v>
      </c>
      <c r="H489" s="164">
        <f t="shared" si="7"/>
        <v>0.26832809097507865</v>
      </c>
      <c r="I489" s="18"/>
      <c r="J489" s="166"/>
      <c r="K489" s="165">
        <f>K481/K480</f>
        <v>0.5855855855855856</v>
      </c>
      <c r="L489" s="18"/>
      <c r="M489" s="18"/>
      <c r="N489" s="18"/>
      <c r="O489" s="18"/>
      <c r="P489" s="185"/>
      <c r="Q489" s="126"/>
    </row>
    <row r="490" spans="1:17" ht="35.25" hidden="1" customHeight="1" x14ac:dyDescent="0.2">
      <c r="A490" s="52" t="s">
        <v>951</v>
      </c>
      <c r="B490" s="164">
        <f t="shared" ref="B490:H490" si="8">B482/B480</f>
        <v>0.39132266217354678</v>
      </c>
      <c r="C490" s="117">
        <f t="shared" si="8"/>
        <v>0.5</v>
      </c>
      <c r="D490" s="164">
        <f t="shared" si="8"/>
        <v>0.41111111111111109</v>
      </c>
      <c r="E490" s="117">
        <f t="shared" si="8"/>
        <v>0.32258064516129031</v>
      </c>
      <c r="F490" s="164">
        <f t="shared" si="8"/>
        <v>0.53503184713375795</v>
      </c>
      <c r="G490" s="117">
        <f t="shared" si="8"/>
        <v>0.38842975206611569</v>
      </c>
      <c r="H490" s="164">
        <f t="shared" si="8"/>
        <v>0.27236067424792321</v>
      </c>
      <c r="I490" s="18"/>
      <c r="J490" s="166"/>
      <c r="K490" s="165">
        <f>K482/K480</f>
        <v>0.64864864864864868</v>
      </c>
      <c r="L490" s="18"/>
      <c r="M490" s="18"/>
      <c r="N490" s="18"/>
      <c r="O490" s="18"/>
      <c r="P490" s="185"/>
      <c r="Q490" s="126"/>
    </row>
    <row r="491" spans="1:17" x14ac:dyDescent="0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31"/>
      <c r="L491" s="18"/>
      <c r="M491" s="18"/>
      <c r="N491" s="18"/>
      <c r="O491" s="185"/>
      <c r="P491" s="126"/>
    </row>
    <row r="492" spans="1:17" x14ac:dyDescent="0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5"/>
      <c r="P492" s="126"/>
    </row>
    <row r="493" spans="1:17" ht="15" customHeight="1" x14ac:dyDescent="0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5"/>
      <c r="P493" s="126"/>
    </row>
    <row r="494" spans="1:17" x14ac:dyDescent="0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5"/>
      <c r="P494" s="126"/>
    </row>
    <row r="495" spans="1:17" x14ac:dyDescent="0.2">
      <c r="A495" s="18" t="s">
        <v>1811</v>
      </c>
      <c r="B495" s="18">
        <v>26</v>
      </c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5"/>
      <c r="P495" s="126"/>
    </row>
    <row r="496" spans="1:17" x14ac:dyDescent="0.2">
      <c r="A496" s="18" t="s">
        <v>5061</v>
      </c>
      <c r="B496" s="18">
        <v>12</v>
      </c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5"/>
      <c r="P496" s="126"/>
    </row>
    <row r="497" spans="1:16" x14ac:dyDescent="0.2">
      <c r="A497" s="18" t="s">
        <v>5062</v>
      </c>
      <c r="B497" s="18">
        <f>B495-B496</f>
        <v>14</v>
      </c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5"/>
      <c r="P497" s="126"/>
    </row>
    <row r="498" spans="1:16" x14ac:dyDescent="0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5"/>
      <c r="P498" s="126"/>
    </row>
    <row r="499" spans="1:16" x14ac:dyDescent="0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5"/>
      <c r="P499" s="126"/>
    </row>
    <row r="500" spans="1:16" ht="28.5" x14ac:dyDescent="0.2">
      <c r="A500" s="2848" t="s">
        <v>5032</v>
      </c>
      <c r="B500" s="282"/>
      <c r="C500" s="282"/>
      <c r="D500" s="282"/>
      <c r="E500" s="282"/>
      <c r="F500" s="282"/>
      <c r="G500" s="282"/>
      <c r="H500" s="282"/>
      <c r="I500" s="18"/>
      <c r="J500" s="18"/>
      <c r="K500" s="282"/>
      <c r="L500" s="18"/>
      <c r="M500" s="18"/>
      <c r="N500" s="18"/>
      <c r="O500" s="185"/>
      <c r="P500" s="126"/>
    </row>
    <row r="501" spans="1:16" x14ac:dyDescent="0.2">
      <c r="A501" s="284"/>
      <c r="B501" s="282"/>
      <c r="C501" s="282"/>
      <c r="D501" s="282"/>
      <c r="E501" s="282"/>
      <c r="F501" s="282"/>
      <c r="G501" s="282"/>
      <c r="H501" s="282"/>
      <c r="I501" s="18"/>
      <c r="J501" s="18"/>
      <c r="K501" s="282"/>
      <c r="L501" s="18"/>
      <c r="M501" s="18"/>
      <c r="N501" s="18"/>
      <c r="O501" s="185"/>
      <c r="P501" s="126"/>
    </row>
    <row r="502" spans="1:16" x14ac:dyDescent="0.2">
      <c r="A502" s="284" t="str">
        <f>INDEX(A$9:A$473, MATCH(C502, C$9:C$473, 0))</f>
        <v>France</v>
      </c>
      <c r="B502" s="282"/>
      <c r="C502" s="282">
        <f>LARGE(C$9:C$473, 1)</f>
        <v>6200</v>
      </c>
      <c r="D502" s="282"/>
      <c r="E502" s="282"/>
      <c r="F502" s="282"/>
      <c r="G502" s="282"/>
      <c r="H502" s="282"/>
      <c r="I502" s="18"/>
      <c r="J502" s="18"/>
      <c r="K502" s="282"/>
      <c r="L502" s="18"/>
      <c r="M502" s="18"/>
      <c r="N502" s="18"/>
      <c r="O502" s="185"/>
      <c r="P502" s="126"/>
    </row>
    <row r="503" spans="1:16" x14ac:dyDescent="0.2">
      <c r="A503" s="284" t="str">
        <f t="shared" ref="A503:A511" si="9">INDEX(A$9:A$473, MATCH(C503, C$9:C$473, 0))</f>
        <v>Etats-Unis</v>
      </c>
      <c r="B503" s="18"/>
      <c r="C503" s="282">
        <f>LARGE(C$9:C$473, 2)</f>
        <v>169</v>
      </c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5"/>
      <c r="P503" s="126"/>
    </row>
    <row r="504" spans="1:16" x14ac:dyDescent="0.2">
      <c r="A504" s="284" t="str">
        <f t="shared" si="9"/>
        <v>Belgique</v>
      </c>
      <c r="B504" s="18"/>
      <c r="C504" s="282">
        <f>LARGE(C$9:C$473, 3)</f>
        <v>132</v>
      </c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5"/>
      <c r="P504" s="126"/>
    </row>
    <row r="505" spans="1:16" x14ac:dyDescent="0.2">
      <c r="A505" s="284" t="str">
        <f t="shared" si="9"/>
        <v>Luxembourg</v>
      </c>
      <c r="B505" s="18"/>
      <c r="C505" s="282">
        <f>LARGE(C$9:C$473, 4)</f>
        <v>129</v>
      </c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5"/>
      <c r="P505" s="126"/>
    </row>
    <row r="506" spans="1:16" x14ac:dyDescent="0.2">
      <c r="A506" s="284" t="str">
        <f t="shared" si="9"/>
        <v>Espagne</v>
      </c>
      <c r="B506" s="18"/>
      <c r="C506" s="282">
        <f>LARGE(C$9:C$473, 5)</f>
        <v>105</v>
      </c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5"/>
      <c r="P506" s="126"/>
    </row>
    <row r="507" spans="1:16" x14ac:dyDescent="0.2">
      <c r="A507" s="284" t="str">
        <f t="shared" si="9"/>
        <v>Portugal</v>
      </c>
      <c r="B507" s="18"/>
      <c r="C507" s="282">
        <f>LARGE(C$9:C$473, 6)</f>
        <v>53</v>
      </c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5"/>
      <c r="P507" s="126"/>
    </row>
    <row r="508" spans="1:16" x14ac:dyDescent="0.2">
      <c r="A508" s="284" t="str">
        <f t="shared" si="9"/>
        <v>Royaume-Uni</v>
      </c>
      <c r="B508" s="18"/>
      <c r="C508" s="282">
        <f>LARGE(C$9:C$473, 7)</f>
        <v>39</v>
      </c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5"/>
      <c r="P508" s="126"/>
    </row>
    <row r="509" spans="1:16" x14ac:dyDescent="0.2">
      <c r="A509" s="284" t="str">
        <f t="shared" si="9"/>
        <v>Allemagne</v>
      </c>
      <c r="B509" s="18"/>
      <c r="C509" s="282">
        <f>LARGE(C$9:C$473, 8)</f>
        <v>30</v>
      </c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5"/>
      <c r="P509" s="126"/>
    </row>
    <row r="510" spans="1:16" x14ac:dyDescent="0.2">
      <c r="A510" s="284" t="str">
        <f t="shared" si="9"/>
        <v>Singapour</v>
      </c>
      <c r="B510" s="18"/>
      <c r="C510" s="282">
        <f>LARGE(C$9:C$473, 9)</f>
        <v>19</v>
      </c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5"/>
      <c r="P510" s="126"/>
    </row>
    <row r="511" spans="1:16" x14ac:dyDescent="0.2">
      <c r="A511" s="284" t="str">
        <f t="shared" si="9"/>
        <v>Tunisie</v>
      </c>
      <c r="B511" s="18"/>
      <c r="C511" s="282">
        <f>LARGE(C$9:C$473, 10)</f>
        <v>15</v>
      </c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5"/>
      <c r="P511" s="126"/>
    </row>
    <row r="512" spans="1:16" x14ac:dyDescent="0.2">
      <c r="A512" s="154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5"/>
      <c r="P512" s="126"/>
    </row>
    <row r="513" spans="1:16" x14ac:dyDescent="0.2">
      <c r="A513" s="154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5"/>
      <c r="P513" s="126"/>
    </row>
    <row r="514" spans="1:16" x14ac:dyDescent="0.2">
      <c r="A514" s="154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5"/>
      <c r="P514" s="126"/>
    </row>
    <row r="515" spans="1:16" x14ac:dyDescent="0.2">
      <c r="A515" s="154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5"/>
      <c r="P515" s="126"/>
    </row>
    <row r="516" spans="1:16" x14ac:dyDescent="0.2">
      <c r="A516" s="154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5"/>
      <c r="P516" s="126"/>
    </row>
    <row r="517" spans="1:16" x14ac:dyDescent="0.2">
      <c r="A517" s="154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5"/>
      <c r="P517" s="126"/>
    </row>
    <row r="518" spans="1:16" x14ac:dyDescent="0.2">
      <c r="A518" s="154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5"/>
      <c r="P518" s="126"/>
    </row>
    <row r="519" spans="1:16" x14ac:dyDescent="0.2">
      <c r="A519" s="154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5"/>
      <c r="P519" s="126"/>
    </row>
    <row r="520" spans="1:16" x14ac:dyDescent="0.2">
      <c r="A520" s="154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5"/>
      <c r="P520" s="126"/>
    </row>
    <row r="521" spans="1:16" x14ac:dyDescent="0.2">
      <c r="A521" s="154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5"/>
      <c r="P521" s="126"/>
    </row>
    <row r="522" spans="1:16" x14ac:dyDescent="0.2">
      <c r="A522" s="154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5"/>
      <c r="P522" s="126"/>
    </row>
    <row r="523" spans="1:16" x14ac:dyDescent="0.2">
      <c r="A523" s="154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5"/>
      <c r="P523" s="126"/>
    </row>
    <row r="524" spans="1:16" x14ac:dyDescent="0.2">
      <c r="A524" s="154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5"/>
      <c r="P524" s="126"/>
    </row>
    <row r="525" spans="1:16" x14ac:dyDescent="0.2">
      <c r="A525" s="154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5"/>
      <c r="P525" s="126"/>
    </row>
    <row r="526" spans="1:16" x14ac:dyDescent="0.2">
      <c r="A526" s="154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5"/>
      <c r="P526" s="126"/>
    </row>
    <row r="527" spans="1:16" x14ac:dyDescent="0.2">
      <c r="A527" s="154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5"/>
      <c r="P527" s="126"/>
    </row>
    <row r="528" spans="1:16" x14ac:dyDescent="0.2">
      <c r="A528" s="154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5"/>
      <c r="P528" s="126"/>
    </row>
    <row r="529" spans="1:16" x14ac:dyDescent="0.2">
      <c r="A529" s="154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5"/>
      <c r="P529" s="126"/>
    </row>
    <row r="530" spans="1:16" x14ac:dyDescent="0.2">
      <c r="A530" s="154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5"/>
      <c r="P530" s="126"/>
    </row>
    <row r="531" spans="1:16" x14ac:dyDescent="0.2">
      <c r="A531" s="154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5"/>
      <c r="P531" s="126"/>
    </row>
    <row r="532" spans="1:16" x14ac:dyDescent="0.2">
      <c r="A532" s="154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5"/>
      <c r="P532" s="126"/>
    </row>
    <row r="533" spans="1:16" x14ac:dyDescent="0.2">
      <c r="A533" s="154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5"/>
      <c r="P533" s="126"/>
    </row>
    <row r="534" spans="1:16" x14ac:dyDescent="0.2">
      <c r="A534" s="154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5"/>
      <c r="P534" s="126"/>
    </row>
    <row r="535" spans="1:16" x14ac:dyDescent="0.2">
      <c r="A535" s="154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5"/>
      <c r="P535" s="126"/>
    </row>
    <row r="536" spans="1:16" x14ac:dyDescent="0.2">
      <c r="A536" s="154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5"/>
      <c r="P536" s="126"/>
    </row>
    <row r="537" spans="1:16" x14ac:dyDescent="0.2">
      <c r="A537" s="154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5"/>
      <c r="P537" s="126"/>
    </row>
    <row r="538" spans="1:16" x14ac:dyDescent="0.2">
      <c r="A538" s="154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5"/>
      <c r="P538" s="126"/>
    </row>
    <row r="539" spans="1:16" x14ac:dyDescent="0.2">
      <c r="A539" s="154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5"/>
      <c r="P539" s="126"/>
    </row>
    <row r="540" spans="1:16" x14ac:dyDescent="0.2">
      <c r="A540" s="154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5"/>
      <c r="P540" s="126"/>
    </row>
    <row r="541" spans="1:16" x14ac:dyDescent="0.2">
      <c r="A541" s="154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5"/>
      <c r="P541" s="126"/>
    </row>
    <row r="542" spans="1:16" x14ac:dyDescent="0.2">
      <c r="A542" s="154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5"/>
      <c r="P542" s="126"/>
    </row>
    <row r="543" spans="1:16" x14ac:dyDescent="0.2">
      <c r="A543" s="154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5"/>
      <c r="P543" s="126"/>
    </row>
    <row r="544" spans="1:16" x14ac:dyDescent="0.2">
      <c r="A544" s="154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5"/>
      <c r="P544" s="126"/>
    </row>
    <row r="545" spans="1:16" x14ac:dyDescent="0.2">
      <c r="A545" s="154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5"/>
      <c r="P545" s="126"/>
    </row>
    <row r="546" spans="1:16" x14ac:dyDescent="0.2">
      <c r="A546" s="154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5"/>
      <c r="P546" s="126"/>
    </row>
    <row r="547" spans="1:16" x14ac:dyDescent="0.2">
      <c r="A547" s="154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5"/>
      <c r="P547" s="126"/>
    </row>
    <row r="548" spans="1:16" x14ac:dyDescent="0.2">
      <c r="A548" s="154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5"/>
      <c r="P548" s="126"/>
    </row>
    <row r="549" spans="1:16" x14ac:dyDescent="0.2">
      <c r="A549" s="154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5"/>
      <c r="P549" s="126"/>
    </row>
    <row r="550" spans="1:16" x14ac:dyDescent="0.2">
      <c r="A550" s="154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5"/>
      <c r="P550" s="126"/>
    </row>
    <row r="551" spans="1:16" x14ac:dyDescent="0.2">
      <c r="A551" s="154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5"/>
      <c r="P551" s="126"/>
    </row>
    <row r="552" spans="1:16" x14ac:dyDescent="0.2">
      <c r="A552" s="154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5"/>
      <c r="P552" s="126"/>
    </row>
    <row r="553" spans="1:16" x14ac:dyDescent="0.2">
      <c r="A553" s="154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5"/>
      <c r="P553" s="126"/>
    </row>
    <row r="554" spans="1:16" x14ac:dyDescent="0.2">
      <c r="A554" s="154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5"/>
      <c r="P554" s="126"/>
    </row>
    <row r="555" spans="1:16" x14ac:dyDescent="0.2">
      <c r="A555" s="154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5"/>
      <c r="P555" s="126"/>
    </row>
    <row r="556" spans="1:16" x14ac:dyDescent="0.2">
      <c r="A556" s="154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5"/>
      <c r="P556" s="126"/>
    </row>
    <row r="557" spans="1:16" x14ac:dyDescent="0.2">
      <c r="A557" s="154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5"/>
      <c r="P557" s="126"/>
    </row>
    <row r="558" spans="1:16" x14ac:dyDescent="0.2">
      <c r="A558" s="154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5"/>
      <c r="P558" s="126"/>
    </row>
    <row r="559" spans="1:16" x14ac:dyDescent="0.2">
      <c r="A559" s="154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5"/>
      <c r="P559" s="126"/>
    </row>
    <row r="560" spans="1:16" x14ac:dyDescent="0.2">
      <c r="A560" s="154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5"/>
      <c r="P560" s="126"/>
    </row>
    <row r="561" spans="1:16" x14ac:dyDescent="0.2">
      <c r="A561" s="154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5"/>
      <c r="P561" s="126"/>
    </row>
    <row r="562" spans="1:16" x14ac:dyDescent="0.2">
      <c r="A562" s="154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5"/>
      <c r="P562" s="126"/>
    </row>
    <row r="563" spans="1:16" x14ac:dyDescent="0.2">
      <c r="A563" s="154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5"/>
      <c r="P563" s="126"/>
    </row>
    <row r="564" spans="1:16" x14ac:dyDescent="0.2">
      <c r="A564" s="154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5"/>
      <c r="P564" s="126"/>
    </row>
    <row r="565" spans="1:16" x14ac:dyDescent="0.2">
      <c r="A565" s="154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5"/>
      <c r="P565" s="126"/>
    </row>
    <row r="566" spans="1:16" x14ac:dyDescent="0.2">
      <c r="A566" s="154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5"/>
      <c r="P566" s="126"/>
    </row>
    <row r="567" spans="1:16" x14ac:dyDescent="0.2">
      <c r="A567" s="154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5"/>
      <c r="P567" s="126"/>
    </row>
    <row r="568" spans="1:16" x14ac:dyDescent="0.2">
      <c r="A568" s="154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5"/>
      <c r="P568" s="126"/>
    </row>
    <row r="569" spans="1:16" x14ac:dyDescent="0.2">
      <c r="A569" s="154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5"/>
      <c r="P569" s="126"/>
    </row>
    <row r="570" spans="1:16" x14ac:dyDescent="0.2">
      <c r="A570" s="154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5"/>
      <c r="P570" s="126"/>
    </row>
    <row r="571" spans="1:16" x14ac:dyDescent="0.2">
      <c r="A571" s="154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5"/>
      <c r="P571" s="126"/>
    </row>
    <row r="572" spans="1:16" x14ac:dyDescent="0.2">
      <c r="A572" s="154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5"/>
      <c r="P572" s="126"/>
    </row>
    <row r="573" spans="1:16" x14ac:dyDescent="0.2">
      <c r="A573" s="154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5"/>
      <c r="P573" s="126"/>
    </row>
    <row r="574" spans="1:16" x14ac:dyDescent="0.2">
      <c r="A574" s="154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5"/>
      <c r="P574" s="126"/>
    </row>
    <row r="575" spans="1:16" x14ac:dyDescent="0.2">
      <c r="A575" s="154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5"/>
      <c r="P575" s="126"/>
    </row>
    <row r="576" spans="1:16" x14ac:dyDescent="0.2">
      <c r="A576" s="154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5"/>
      <c r="P576" s="126"/>
    </row>
    <row r="577" spans="1:16" x14ac:dyDescent="0.2">
      <c r="A577" s="154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5"/>
      <c r="P577" s="126"/>
    </row>
    <row r="578" spans="1:16" x14ac:dyDescent="0.2">
      <c r="A578" s="154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5"/>
      <c r="P578" s="126"/>
    </row>
    <row r="579" spans="1:16" x14ac:dyDescent="0.2">
      <c r="A579" s="154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5"/>
      <c r="P579" s="126"/>
    </row>
    <row r="580" spans="1:16" x14ac:dyDescent="0.2">
      <c r="A580" s="154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5"/>
      <c r="P580" s="126"/>
    </row>
    <row r="581" spans="1:16" x14ac:dyDescent="0.2">
      <c r="A581" s="154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5"/>
      <c r="P581" s="126"/>
    </row>
    <row r="582" spans="1:16" x14ac:dyDescent="0.2">
      <c r="A582" s="154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5"/>
      <c r="P582" s="126"/>
    </row>
    <row r="583" spans="1:16" x14ac:dyDescent="0.2">
      <c r="A583" s="154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5"/>
      <c r="P583" s="126"/>
    </row>
    <row r="584" spans="1:16" x14ac:dyDescent="0.2">
      <c r="A584" s="154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5"/>
      <c r="P584" s="126"/>
    </row>
    <row r="585" spans="1:16" x14ac:dyDescent="0.2">
      <c r="A585" s="154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5"/>
      <c r="P585" s="126"/>
    </row>
    <row r="586" spans="1:16" x14ac:dyDescent="0.2">
      <c r="A586" s="154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5"/>
      <c r="P586" s="126"/>
    </row>
    <row r="587" spans="1:16" x14ac:dyDescent="0.2">
      <c r="A587" s="154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5"/>
      <c r="P587" s="126"/>
    </row>
    <row r="588" spans="1:16" x14ac:dyDescent="0.2">
      <c r="A588" s="154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5"/>
      <c r="P588" s="126"/>
    </row>
    <row r="589" spans="1:16" x14ac:dyDescent="0.2">
      <c r="A589" s="154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5"/>
      <c r="P589" s="126"/>
    </row>
    <row r="590" spans="1:16" x14ac:dyDescent="0.2">
      <c r="A590" s="154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5"/>
      <c r="P590" s="126"/>
    </row>
    <row r="591" spans="1:16" x14ac:dyDescent="0.2">
      <c r="A591" s="154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5"/>
      <c r="P591" s="126"/>
    </row>
    <row r="592" spans="1:16" x14ac:dyDescent="0.2">
      <c r="A592" s="154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5"/>
      <c r="P592" s="126"/>
    </row>
    <row r="593" spans="1:16" x14ac:dyDescent="0.2">
      <c r="A593" s="154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5"/>
      <c r="P593" s="126"/>
    </row>
    <row r="594" spans="1:16" x14ac:dyDescent="0.2">
      <c r="A594" s="154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5"/>
      <c r="P594" s="126"/>
    </row>
    <row r="595" spans="1:16" x14ac:dyDescent="0.2">
      <c r="A595" s="154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5"/>
      <c r="P595" s="126"/>
    </row>
    <row r="596" spans="1:16" x14ac:dyDescent="0.2">
      <c r="A596" s="154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5"/>
      <c r="P596" s="126"/>
    </row>
    <row r="597" spans="1:16" x14ac:dyDescent="0.2">
      <c r="A597" s="154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5"/>
      <c r="P597" s="126"/>
    </row>
    <row r="598" spans="1:16" x14ac:dyDescent="0.2">
      <c r="A598" s="154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5"/>
      <c r="P598" s="126"/>
    </row>
    <row r="599" spans="1:16" x14ac:dyDescent="0.2">
      <c r="A599" s="154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5"/>
      <c r="P599" s="126"/>
    </row>
    <row r="600" spans="1:16" x14ac:dyDescent="0.2">
      <c r="A600" s="154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5"/>
      <c r="P600" s="126"/>
    </row>
    <row r="601" spans="1:16" x14ac:dyDescent="0.2">
      <c r="A601" s="154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5"/>
      <c r="P601" s="126"/>
    </row>
    <row r="602" spans="1:16" x14ac:dyDescent="0.2">
      <c r="A602" s="154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5"/>
      <c r="P602" s="126"/>
    </row>
    <row r="603" spans="1:16" x14ac:dyDescent="0.2">
      <c r="A603" s="154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5"/>
      <c r="P603" s="126"/>
    </row>
    <row r="604" spans="1:16" x14ac:dyDescent="0.2">
      <c r="A604" s="154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5"/>
      <c r="P604" s="126"/>
    </row>
    <row r="605" spans="1:16" x14ac:dyDescent="0.2">
      <c r="A605" s="154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5"/>
      <c r="P605" s="126"/>
    </row>
    <row r="606" spans="1:16" x14ac:dyDescent="0.2">
      <c r="A606" s="154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5"/>
      <c r="P606" s="126"/>
    </row>
    <row r="607" spans="1:16" x14ac:dyDescent="0.2">
      <c r="A607" s="154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5"/>
      <c r="P607" s="126"/>
    </row>
    <row r="608" spans="1:16" x14ac:dyDescent="0.2">
      <c r="A608" s="154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5"/>
      <c r="P608" s="126"/>
    </row>
    <row r="609" spans="1:16" x14ac:dyDescent="0.2">
      <c r="A609" s="154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5"/>
      <c r="P609" s="126"/>
    </row>
    <row r="610" spans="1:16" x14ac:dyDescent="0.2">
      <c r="A610" s="154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5"/>
      <c r="P610" s="126"/>
    </row>
    <row r="611" spans="1:16" x14ac:dyDescent="0.2">
      <c r="A611" s="154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5"/>
      <c r="P611" s="126"/>
    </row>
    <row r="612" spans="1:16" x14ac:dyDescent="0.2">
      <c r="A612" s="154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5"/>
      <c r="P612" s="126"/>
    </row>
    <row r="613" spans="1:16" x14ac:dyDescent="0.2">
      <c r="A613" s="154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5"/>
      <c r="P613" s="126"/>
    </row>
    <row r="614" spans="1:16" x14ac:dyDescent="0.2">
      <c r="A614" s="154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5"/>
      <c r="P614" s="126"/>
    </row>
    <row r="615" spans="1:16" x14ac:dyDescent="0.2">
      <c r="A615" s="154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5"/>
      <c r="P615" s="126"/>
    </row>
    <row r="616" spans="1:16" x14ac:dyDescent="0.2">
      <c r="A616" s="154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5"/>
      <c r="P616" s="126"/>
    </row>
    <row r="617" spans="1:16" x14ac:dyDescent="0.2">
      <c r="A617" s="154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5"/>
      <c r="P617" s="126"/>
    </row>
    <row r="618" spans="1:16" x14ac:dyDescent="0.2">
      <c r="A618" s="154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5"/>
      <c r="P618" s="126"/>
    </row>
    <row r="619" spans="1:16" x14ac:dyDescent="0.2">
      <c r="A619" s="154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5"/>
      <c r="P619" s="126"/>
    </row>
    <row r="620" spans="1:16" x14ac:dyDescent="0.2">
      <c r="A620" s="154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5"/>
      <c r="P620" s="126"/>
    </row>
    <row r="621" spans="1:16" x14ac:dyDescent="0.2">
      <c r="A621" s="154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5"/>
      <c r="P621" s="126"/>
    </row>
    <row r="622" spans="1:16" x14ac:dyDescent="0.2">
      <c r="A622" s="154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5"/>
      <c r="P622" s="126"/>
    </row>
    <row r="623" spans="1:16" x14ac:dyDescent="0.2">
      <c r="A623" s="154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5"/>
      <c r="P623" s="126"/>
    </row>
    <row r="624" spans="1:16" x14ac:dyDescent="0.2">
      <c r="A624" s="154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5"/>
      <c r="P624" s="126"/>
    </row>
    <row r="625" spans="1:16" x14ac:dyDescent="0.2">
      <c r="A625" s="154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5"/>
      <c r="P625" s="126"/>
    </row>
    <row r="626" spans="1:16" x14ac:dyDescent="0.2">
      <c r="A626" s="154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5"/>
      <c r="P626" s="126"/>
    </row>
    <row r="627" spans="1:16" x14ac:dyDescent="0.2">
      <c r="A627" s="154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5"/>
      <c r="P627" s="126"/>
    </row>
    <row r="628" spans="1:16" x14ac:dyDescent="0.2">
      <c r="A628" s="154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5"/>
      <c r="P628" s="126"/>
    </row>
    <row r="629" spans="1:16" x14ac:dyDescent="0.2">
      <c r="A629" s="154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5"/>
      <c r="P629" s="126"/>
    </row>
    <row r="630" spans="1:16" x14ac:dyDescent="0.2">
      <c r="A630" s="154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5"/>
      <c r="P630" s="126"/>
    </row>
    <row r="631" spans="1:16" x14ac:dyDescent="0.2">
      <c r="A631" s="154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5"/>
      <c r="P631" s="126"/>
    </row>
    <row r="632" spans="1:16" x14ac:dyDescent="0.2">
      <c r="A632" s="154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5"/>
      <c r="P632" s="126"/>
    </row>
    <row r="633" spans="1:16" x14ac:dyDescent="0.2">
      <c r="A633" s="154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5"/>
      <c r="P633" s="126"/>
    </row>
    <row r="634" spans="1:16" x14ac:dyDescent="0.2">
      <c r="A634" s="154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5"/>
      <c r="P634" s="126"/>
    </row>
    <row r="635" spans="1:16" x14ac:dyDescent="0.2">
      <c r="A635" s="154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5"/>
      <c r="P635" s="126"/>
    </row>
    <row r="636" spans="1:16" x14ac:dyDescent="0.2">
      <c r="A636" s="154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5"/>
      <c r="P636" s="126"/>
    </row>
    <row r="637" spans="1:16" x14ac:dyDescent="0.2">
      <c r="A637" s="154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5"/>
      <c r="P637" s="126"/>
    </row>
    <row r="638" spans="1:16" x14ac:dyDescent="0.2">
      <c r="A638" s="154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5"/>
      <c r="P638" s="126"/>
    </row>
    <row r="639" spans="1:16" x14ac:dyDescent="0.2">
      <c r="A639" s="154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5"/>
      <c r="P639" s="126"/>
    </row>
    <row r="640" spans="1:16" x14ac:dyDescent="0.2">
      <c r="A640" s="154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5"/>
      <c r="P640" s="126"/>
    </row>
    <row r="641" spans="1:16" x14ac:dyDescent="0.2">
      <c r="A641" s="154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5"/>
      <c r="P641" s="126"/>
    </row>
    <row r="642" spans="1:16" x14ac:dyDescent="0.2">
      <c r="A642" s="154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5"/>
      <c r="P642" s="126"/>
    </row>
    <row r="643" spans="1:16" x14ac:dyDescent="0.2">
      <c r="A643" s="154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5"/>
      <c r="P643" s="126"/>
    </row>
    <row r="644" spans="1:16" x14ac:dyDescent="0.2">
      <c r="A644" s="154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5"/>
      <c r="P644" s="126"/>
    </row>
    <row r="645" spans="1:16" x14ac:dyDescent="0.2">
      <c r="A645" s="154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5"/>
      <c r="P645" s="126"/>
    </row>
    <row r="646" spans="1:16" x14ac:dyDescent="0.2">
      <c r="A646" s="154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5"/>
      <c r="P646" s="126"/>
    </row>
    <row r="647" spans="1:16" x14ac:dyDescent="0.2">
      <c r="A647" s="154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5"/>
      <c r="P647" s="126"/>
    </row>
    <row r="648" spans="1:16" x14ac:dyDescent="0.2">
      <c r="A648" s="154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5"/>
      <c r="P648" s="126"/>
    </row>
    <row r="649" spans="1:16" x14ac:dyDescent="0.2">
      <c r="A649" s="154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5"/>
      <c r="P649" s="126"/>
    </row>
    <row r="650" spans="1:16" x14ac:dyDescent="0.2">
      <c r="A650" s="154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5"/>
      <c r="P650" s="126"/>
    </row>
    <row r="651" spans="1:16" x14ac:dyDescent="0.2">
      <c r="A651" s="154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5"/>
      <c r="P651" s="126"/>
    </row>
    <row r="652" spans="1:16" x14ac:dyDescent="0.2">
      <c r="A652" s="154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5"/>
      <c r="P652" s="126"/>
    </row>
    <row r="653" spans="1:16" x14ac:dyDescent="0.2">
      <c r="A653" s="154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5"/>
      <c r="P653" s="126"/>
    </row>
    <row r="654" spans="1:16" x14ac:dyDescent="0.2">
      <c r="A654" s="154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5"/>
      <c r="P654" s="126"/>
    </row>
    <row r="655" spans="1:16" x14ac:dyDescent="0.2">
      <c r="A655" s="154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5"/>
      <c r="P655" s="126"/>
    </row>
    <row r="656" spans="1:16" x14ac:dyDescent="0.2">
      <c r="A656" s="154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5"/>
      <c r="P656" s="126"/>
    </row>
    <row r="657" spans="1:16" x14ac:dyDescent="0.2">
      <c r="A657" s="154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5"/>
      <c r="P657" s="126"/>
    </row>
    <row r="658" spans="1:16" x14ac:dyDescent="0.2">
      <c r="A658" s="154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5"/>
      <c r="P658" s="126"/>
    </row>
    <row r="659" spans="1:16" x14ac:dyDescent="0.2">
      <c r="A659" s="154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5"/>
      <c r="P659" s="126"/>
    </row>
    <row r="660" spans="1:16" x14ac:dyDescent="0.2">
      <c r="A660" s="154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5"/>
      <c r="P660" s="126"/>
    </row>
    <row r="661" spans="1:16" x14ac:dyDescent="0.2">
      <c r="A661" s="154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5"/>
      <c r="P661" s="126"/>
    </row>
    <row r="662" spans="1:16" x14ac:dyDescent="0.2">
      <c r="A662" s="154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5"/>
      <c r="P662" s="126"/>
    </row>
    <row r="663" spans="1:16" x14ac:dyDescent="0.2">
      <c r="A663" s="154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5"/>
      <c r="P663" s="126"/>
    </row>
    <row r="664" spans="1:16" x14ac:dyDescent="0.2">
      <c r="A664" s="154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5"/>
      <c r="P664" s="126"/>
    </row>
    <row r="665" spans="1:16" x14ac:dyDescent="0.2">
      <c r="A665" s="154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5"/>
      <c r="P665" s="126"/>
    </row>
    <row r="666" spans="1:16" x14ac:dyDescent="0.2">
      <c r="A666" s="154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5"/>
      <c r="P666" s="126"/>
    </row>
    <row r="667" spans="1:16" x14ac:dyDescent="0.2">
      <c r="A667" s="154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5"/>
      <c r="P667" s="126"/>
    </row>
    <row r="668" spans="1:16" x14ac:dyDescent="0.2">
      <c r="A668" s="154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5"/>
      <c r="P668" s="126"/>
    </row>
    <row r="669" spans="1:16" x14ac:dyDescent="0.2">
      <c r="A669" s="154"/>
      <c r="B669" s="18"/>
      <c r="C669" s="18"/>
      <c r="D669" s="18"/>
      <c r="E669" s="18"/>
      <c r="F669" s="18"/>
      <c r="G669" s="18"/>
      <c r="H669" s="18"/>
      <c r="I669" s="18"/>
      <c r="J669" s="18"/>
      <c r="K669" s="31"/>
      <c r="L669" s="18"/>
      <c r="M669" s="18"/>
      <c r="N669" s="18"/>
      <c r="O669" s="185"/>
      <c r="P669" s="126"/>
    </row>
    <row r="670" spans="1:16" x14ac:dyDescent="0.2">
      <c r="A670" s="154"/>
      <c r="B670" s="18"/>
      <c r="C670" s="18"/>
      <c r="D670" s="18"/>
      <c r="E670" s="18"/>
      <c r="F670" s="18"/>
      <c r="G670" s="18"/>
      <c r="H670" s="18"/>
      <c r="I670" s="18"/>
      <c r="J670" s="18"/>
      <c r="K670" s="31"/>
      <c r="L670" s="18"/>
      <c r="M670" s="18"/>
      <c r="N670" s="18"/>
      <c r="O670" s="185"/>
      <c r="P670" s="126"/>
    </row>
    <row r="671" spans="1:16" x14ac:dyDescent="0.2">
      <c r="A671" s="154"/>
      <c r="B671" s="18"/>
      <c r="C671" s="18"/>
      <c r="D671" s="18"/>
      <c r="E671" s="18"/>
      <c r="F671" s="18"/>
      <c r="G671" s="18"/>
      <c r="H671" s="18"/>
      <c r="I671" s="18"/>
      <c r="J671" s="18"/>
      <c r="K671" s="31"/>
      <c r="L671" s="18"/>
      <c r="M671" s="18"/>
      <c r="N671" s="18"/>
      <c r="O671" s="185"/>
      <c r="P671" s="126"/>
    </row>
    <row r="672" spans="1:16" x14ac:dyDescent="0.2">
      <c r="A672" s="154"/>
      <c r="B672" s="18"/>
      <c r="C672" s="18"/>
      <c r="D672" s="18"/>
      <c r="E672" s="18"/>
      <c r="F672" s="18"/>
      <c r="G672" s="18"/>
      <c r="H672" s="18"/>
      <c r="I672" s="18"/>
      <c r="J672" s="18"/>
      <c r="K672" s="31"/>
      <c r="L672" s="18"/>
      <c r="M672" s="18"/>
      <c r="N672" s="18"/>
      <c r="O672" s="185"/>
      <c r="P672" s="126"/>
    </row>
    <row r="673" spans="1:16" x14ac:dyDescent="0.2">
      <c r="A673" s="154"/>
      <c r="B673" s="18"/>
      <c r="C673" s="18"/>
      <c r="D673" s="18"/>
      <c r="E673" s="18"/>
      <c r="F673" s="18"/>
      <c r="G673" s="18"/>
      <c r="H673" s="18"/>
      <c r="I673" s="18"/>
      <c r="J673" s="18"/>
      <c r="K673" s="31"/>
      <c r="L673" s="18"/>
      <c r="M673" s="18"/>
      <c r="N673" s="18"/>
      <c r="O673" s="185"/>
      <c r="P673" s="126"/>
    </row>
    <row r="674" spans="1:16" x14ac:dyDescent="0.2">
      <c r="A674" s="154"/>
      <c r="B674" s="18"/>
      <c r="C674" s="18"/>
      <c r="D674" s="18"/>
      <c r="E674" s="18"/>
      <c r="F674" s="18"/>
      <c r="G674" s="18"/>
      <c r="H674" s="18"/>
      <c r="I674" s="18"/>
      <c r="J674" s="18"/>
      <c r="K674" s="31"/>
      <c r="L674" s="18"/>
      <c r="M674" s="18"/>
      <c r="N674" s="18"/>
      <c r="O674" s="185"/>
      <c r="P674" s="126"/>
    </row>
    <row r="675" spans="1:16" x14ac:dyDescent="0.2">
      <c r="A675" s="154"/>
      <c r="B675" s="18"/>
      <c r="C675" s="18"/>
      <c r="D675" s="18"/>
      <c r="E675" s="18"/>
      <c r="F675" s="18"/>
      <c r="G675" s="18"/>
      <c r="H675" s="18"/>
      <c r="I675" s="18"/>
      <c r="J675" s="18"/>
      <c r="K675" s="31"/>
      <c r="L675" s="18"/>
      <c r="M675" s="18"/>
      <c r="N675" s="18"/>
      <c r="O675" s="185"/>
      <c r="P675" s="126"/>
    </row>
    <row r="676" spans="1:16" x14ac:dyDescent="0.2">
      <c r="A676" s="154"/>
      <c r="B676" s="18"/>
      <c r="C676" s="18"/>
      <c r="D676" s="18"/>
      <c r="E676" s="18"/>
      <c r="F676" s="18"/>
      <c r="G676" s="18"/>
      <c r="H676" s="18"/>
      <c r="I676" s="18"/>
      <c r="J676" s="18"/>
      <c r="K676" s="31"/>
      <c r="L676" s="18"/>
      <c r="M676" s="18"/>
      <c r="N676" s="18"/>
      <c r="O676" s="185"/>
      <c r="P676" s="126"/>
    </row>
    <row r="677" spans="1:16" x14ac:dyDescent="0.2">
      <c r="A677" s="154"/>
      <c r="B677" s="18"/>
      <c r="C677" s="18"/>
      <c r="D677" s="18"/>
      <c r="E677" s="18"/>
      <c r="F677" s="18"/>
      <c r="G677" s="18"/>
      <c r="H677" s="18"/>
      <c r="I677" s="18"/>
      <c r="J677" s="18"/>
      <c r="K677" s="31"/>
      <c r="L677" s="18"/>
      <c r="M677" s="18"/>
      <c r="N677" s="18"/>
      <c r="O677" s="185"/>
      <c r="P677" s="126"/>
    </row>
    <row r="678" spans="1:16" x14ac:dyDescent="0.2">
      <c r="A678" s="154"/>
      <c r="B678" s="18"/>
      <c r="C678" s="18"/>
      <c r="D678" s="18"/>
      <c r="E678" s="18"/>
      <c r="F678" s="18"/>
      <c r="G678" s="18"/>
      <c r="H678" s="18"/>
      <c r="I678" s="18"/>
      <c r="J678" s="18"/>
      <c r="K678" s="31"/>
      <c r="L678" s="18"/>
      <c r="M678" s="18"/>
      <c r="N678" s="18"/>
      <c r="O678" s="185"/>
      <c r="P678" s="126"/>
    </row>
    <row r="679" spans="1:16" x14ac:dyDescent="0.2">
      <c r="A679" s="154"/>
      <c r="B679" s="18"/>
      <c r="C679" s="18"/>
      <c r="D679" s="18"/>
      <c r="E679" s="18"/>
      <c r="F679" s="18"/>
      <c r="G679" s="18"/>
      <c r="H679" s="18"/>
      <c r="I679" s="18"/>
      <c r="J679" s="18"/>
      <c r="K679" s="31"/>
      <c r="L679" s="18"/>
      <c r="M679" s="18"/>
      <c r="N679" s="18"/>
      <c r="O679" s="185"/>
      <c r="P679" s="126"/>
    </row>
    <row r="680" spans="1:16" x14ac:dyDescent="0.2">
      <c r="A680" s="154"/>
      <c r="B680" s="18"/>
      <c r="C680" s="18"/>
      <c r="D680" s="18"/>
      <c r="E680" s="18"/>
      <c r="F680" s="18"/>
      <c r="G680" s="18"/>
      <c r="H680" s="18"/>
      <c r="I680" s="18"/>
      <c r="J680" s="18"/>
      <c r="K680" s="31"/>
      <c r="L680" s="18"/>
      <c r="M680" s="18"/>
      <c r="N680" s="18"/>
      <c r="O680" s="185"/>
      <c r="P680" s="126"/>
    </row>
    <row r="681" spans="1:16" x14ac:dyDescent="0.2">
      <c r="A681" s="154"/>
      <c r="B681" s="18"/>
      <c r="C681" s="18"/>
      <c r="D681" s="18"/>
      <c r="E681" s="18"/>
      <c r="F681" s="18"/>
      <c r="G681" s="18"/>
      <c r="H681" s="18"/>
      <c r="I681" s="18"/>
      <c r="J681" s="18"/>
      <c r="K681" s="31"/>
      <c r="L681" s="18"/>
      <c r="M681" s="18"/>
      <c r="N681" s="18"/>
      <c r="O681" s="185"/>
      <c r="P681" s="126"/>
    </row>
    <row r="682" spans="1:16" x14ac:dyDescent="0.2">
      <c r="A682" s="154"/>
      <c r="B682" s="18"/>
      <c r="C682" s="18"/>
      <c r="D682" s="18"/>
      <c r="E682" s="18"/>
      <c r="F682" s="18"/>
      <c r="G682" s="18"/>
      <c r="H682" s="18"/>
      <c r="I682" s="18"/>
      <c r="J682" s="18"/>
      <c r="K682" s="31"/>
      <c r="L682" s="18"/>
      <c r="M682" s="18"/>
      <c r="N682" s="18"/>
      <c r="O682" s="185"/>
      <c r="P682" s="126"/>
    </row>
    <row r="683" spans="1:16" x14ac:dyDescent="0.2">
      <c r="A683" s="154"/>
      <c r="B683" s="18"/>
      <c r="C683" s="18"/>
      <c r="D683" s="18"/>
      <c r="E683" s="18"/>
      <c r="F683" s="18"/>
      <c r="G683" s="18"/>
      <c r="H683" s="18"/>
      <c r="I683" s="18"/>
      <c r="J683" s="18"/>
      <c r="K683" s="31"/>
      <c r="L683" s="18"/>
      <c r="M683" s="18"/>
      <c r="N683" s="18"/>
      <c r="O683" s="185"/>
      <c r="P683" s="126"/>
    </row>
    <row r="684" spans="1:16" x14ac:dyDescent="0.2">
      <c r="A684" s="154"/>
      <c r="B684" s="18"/>
      <c r="C684" s="18"/>
      <c r="D684" s="18"/>
      <c r="E684" s="18"/>
      <c r="F684" s="18"/>
      <c r="G684" s="18"/>
      <c r="H684" s="18"/>
      <c r="I684" s="18"/>
      <c r="J684" s="18"/>
      <c r="K684" s="31"/>
      <c r="L684" s="18"/>
      <c r="M684" s="18"/>
      <c r="N684" s="18"/>
      <c r="O684" s="185"/>
      <c r="P684" s="126"/>
    </row>
    <row r="685" spans="1:16" x14ac:dyDescent="0.2">
      <c r="A685" s="154"/>
      <c r="B685" s="18"/>
      <c r="C685" s="18"/>
      <c r="D685" s="18"/>
      <c r="E685" s="18"/>
      <c r="F685" s="18"/>
      <c r="G685" s="18"/>
      <c r="H685" s="18"/>
      <c r="I685" s="18"/>
      <c r="J685" s="18"/>
      <c r="K685" s="31"/>
      <c r="L685" s="18"/>
      <c r="M685" s="18"/>
      <c r="N685" s="18"/>
      <c r="O685" s="185"/>
      <c r="P685" s="126"/>
    </row>
    <row r="686" spans="1:16" x14ac:dyDescent="0.2">
      <c r="A686" s="154"/>
      <c r="B686" s="18"/>
      <c r="C686" s="18"/>
      <c r="D686" s="18"/>
      <c r="E686" s="18"/>
      <c r="F686" s="18"/>
      <c r="G686" s="18"/>
      <c r="H686" s="18"/>
      <c r="I686" s="18"/>
      <c r="J686" s="18"/>
      <c r="K686" s="31"/>
      <c r="L686" s="18"/>
      <c r="M686" s="18"/>
      <c r="N686" s="18"/>
      <c r="O686" s="185"/>
      <c r="P686" s="126"/>
    </row>
    <row r="687" spans="1:16" x14ac:dyDescent="0.2">
      <c r="A687" s="154"/>
      <c r="B687" s="18"/>
      <c r="C687" s="18"/>
      <c r="D687" s="18"/>
      <c r="E687" s="18"/>
      <c r="F687" s="18"/>
      <c r="G687" s="18"/>
      <c r="H687" s="18"/>
      <c r="I687" s="18"/>
      <c r="J687" s="18"/>
      <c r="K687" s="31"/>
      <c r="L687" s="18"/>
      <c r="M687" s="18"/>
      <c r="N687" s="18"/>
      <c r="O687" s="185"/>
      <c r="P687" s="126"/>
    </row>
    <row r="688" spans="1:16" x14ac:dyDescent="0.2">
      <c r="A688" s="154"/>
      <c r="B688" s="18"/>
      <c r="C688" s="18"/>
      <c r="D688" s="18"/>
      <c r="E688" s="18"/>
      <c r="F688" s="18"/>
      <c r="G688" s="18"/>
      <c r="H688" s="18"/>
      <c r="I688" s="18"/>
      <c r="J688" s="18"/>
      <c r="K688" s="31"/>
      <c r="L688" s="18"/>
      <c r="M688" s="18"/>
      <c r="N688" s="18"/>
      <c r="O688" s="185"/>
      <c r="P688" s="126"/>
    </row>
    <row r="689" spans="1:16" x14ac:dyDescent="0.2">
      <c r="A689" s="154"/>
      <c r="B689" s="18"/>
      <c r="C689" s="18"/>
      <c r="D689" s="18"/>
      <c r="E689" s="18"/>
      <c r="F689" s="18"/>
      <c r="G689" s="18"/>
      <c r="H689" s="18"/>
      <c r="I689" s="18"/>
      <c r="J689" s="18"/>
      <c r="K689" s="31"/>
      <c r="L689" s="18"/>
      <c r="M689" s="18"/>
      <c r="N689" s="18"/>
      <c r="O689" s="185"/>
      <c r="P689" s="126"/>
    </row>
    <row r="690" spans="1:16" x14ac:dyDescent="0.2">
      <c r="A690" s="154"/>
      <c r="B690" s="18"/>
      <c r="C690" s="18"/>
      <c r="D690" s="18"/>
      <c r="E690" s="18"/>
      <c r="F690" s="18"/>
      <c r="G690" s="18"/>
      <c r="H690" s="18"/>
      <c r="I690" s="18"/>
      <c r="J690" s="18"/>
      <c r="K690" s="31"/>
      <c r="L690" s="18"/>
      <c r="M690" s="18"/>
      <c r="N690" s="18"/>
      <c r="O690" s="185"/>
      <c r="P690" s="126"/>
    </row>
    <row r="691" spans="1:16" x14ac:dyDescent="0.2">
      <c r="A691" s="154"/>
      <c r="B691" s="18"/>
      <c r="C691" s="18"/>
      <c r="D691" s="18"/>
      <c r="E691" s="18"/>
      <c r="F691" s="18"/>
      <c r="G691" s="18"/>
      <c r="H691" s="18"/>
      <c r="I691" s="18"/>
      <c r="J691" s="18"/>
      <c r="K691" s="31"/>
      <c r="L691" s="18"/>
      <c r="M691" s="18"/>
      <c r="N691" s="18"/>
      <c r="O691" s="185"/>
      <c r="P691" s="126"/>
    </row>
    <row r="692" spans="1:16" x14ac:dyDescent="0.2">
      <c r="A692" s="154"/>
      <c r="B692" s="18"/>
      <c r="C692" s="18"/>
      <c r="D692" s="18"/>
      <c r="E692" s="18"/>
      <c r="F692" s="18"/>
      <c r="G692" s="18"/>
      <c r="H692" s="18"/>
      <c r="I692" s="18"/>
      <c r="J692" s="18"/>
      <c r="K692" s="31"/>
      <c r="L692" s="18"/>
      <c r="M692" s="18"/>
      <c r="N692" s="18"/>
      <c r="O692" s="185"/>
      <c r="P692" s="126"/>
    </row>
    <row r="693" spans="1:16" x14ac:dyDescent="0.2">
      <c r="A693" s="154"/>
      <c r="B693" s="18"/>
      <c r="C693" s="18"/>
      <c r="D693" s="18"/>
      <c r="E693" s="18"/>
      <c r="F693" s="18"/>
      <c r="G693" s="18"/>
      <c r="H693" s="18"/>
      <c r="I693" s="18"/>
      <c r="J693" s="18"/>
      <c r="K693" s="31"/>
      <c r="L693" s="18"/>
      <c r="M693" s="18"/>
      <c r="N693" s="18"/>
      <c r="O693" s="185"/>
      <c r="P693" s="126"/>
    </row>
    <row r="694" spans="1:16" x14ac:dyDescent="0.2">
      <c r="A694" s="154"/>
      <c r="B694" s="18"/>
      <c r="C694" s="18"/>
      <c r="D694" s="18"/>
      <c r="E694" s="18"/>
      <c r="F694" s="18"/>
      <c r="G694" s="18"/>
      <c r="H694" s="18"/>
      <c r="I694" s="18"/>
      <c r="J694" s="18"/>
      <c r="K694" s="31"/>
      <c r="L694" s="18"/>
      <c r="M694" s="18"/>
      <c r="N694" s="18"/>
      <c r="O694" s="185"/>
      <c r="P694" s="126"/>
    </row>
    <row r="695" spans="1:16" x14ac:dyDescent="0.2">
      <c r="A695" s="154"/>
      <c r="B695" s="18"/>
      <c r="C695" s="18"/>
      <c r="D695" s="18"/>
      <c r="E695" s="18"/>
      <c r="F695" s="18"/>
      <c r="G695" s="18"/>
      <c r="H695" s="18"/>
      <c r="I695" s="18"/>
      <c r="J695" s="18"/>
      <c r="K695" s="31"/>
      <c r="L695" s="18"/>
      <c r="M695" s="18"/>
      <c r="N695" s="18"/>
      <c r="O695" s="185"/>
      <c r="P695" s="126"/>
    </row>
    <row r="696" spans="1:16" x14ac:dyDescent="0.2">
      <c r="A696" s="154"/>
      <c r="B696" s="18"/>
      <c r="C696" s="18"/>
      <c r="D696" s="18"/>
      <c r="E696" s="18"/>
      <c r="F696" s="18"/>
      <c r="G696" s="18"/>
      <c r="H696" s="18"/>
      <c r="I696" s="18"/>
      <c r="J696" s="18"/>
      <c r="K696" s="31"/>
      <c r="L696" s="18"/>
      <c r="M696" s="18"/>
      <c r="N696" s="18"/>
      <c r="O696" s="185"/>
      <c r="P696" s="126"/>
    </row>
    <row r="697" spans="1:16" x14ac:dyDescent="0.2">
      <c r="A697" s="154"/>
      <c r="B697" s="18"/>
      <c r="C697" s="18"/>
      <c r="D697" s="18"/>
      <c r="E697" s="18"/>
      <c r="F697" s="18"/>
      <c r="G697" s="18"/>
      <c r="H697" s="18"/>
      <c r="I697" s="18"/>
      <c r="J697" s="18"/>
      <c r="K697" s="31"/>
      <c r="L697" s="18"/>
      <c r="M697" s="18"/>
      <c r="N697" s="18"/>
      <c r="O697" s="185"/>
      <c r="P697" s="126"/>
    </row>
    <row r="698" spans="1:16" x14ac:dyDescent="0.2">
      <c r="A698" s="154"/>
      <c r="B698" s="18"/>
      <c r="C698" s="18"/>
      <c r="D698" s="18"/>
      <c r="E698" s="18"/>
      <c r="F698" s="18"/>
      <c r="G698" s="18"/>
      <c r="H698" s="18"/>
      <c r="I698" s="18"/>
      <c r="J698" s="18"/>
      <c r="K698" s="31"/>
      <c r="L698" s="18"/>
      <c r="M698" s="18"/>
      <c r="N698" s="18"/>
      <c r="O698" s="185"/>
      <c r="P698" s="126"/>
    </row>
    <row r="699" spans="1:16" x14ac:dyDescent="0.2">
      <c r="A699" s="154"/>
      <c r="B699" s="18"/>
      <c r="C699" s="18"/>
      <c r="D699" s="18"/>
      <c r="E699" s="18"/>
      <c r="F699" s="18"/>
      <c r="G699" s="18"/>
      <c r="H699" s="18"/>
      <c r="I699" s="18"/>
      <c r="J699" s="18"/>
      <c r="K699" s="31"/>
      <c r="L699" s="18"/>
      <c r="M699" s="18"/>
      <c r="N699" s="18"/>
      <c r="O699" s="185"/>
      <c r="P699" s="126"/>
    </row>
    <row r="700" spans="1:16" x14ac:dyDescent="0.2">
      <c r="A700" s="154"/>
      <c r="B700" s="18"/>
      <c r="C700" s="18"/>
      <c r="D700" s="18"/>
      <c r="E700" s="18"/>
      <c r="F700" s="18"/>
      <c r="G700" s="18"/>
      <c r="H700" s="18"/>
      <c r="I700" s="18"/>
      <c r="J700" s="18"/>
      <c r="K700" s="31"/>
      <c r="L700" s="18"/>
      <c r="M700" s="18"/>
      <c r="N700" s="18"/>
      <c r="O700" s="185"/>
      <c r="P700" s="126"/>
    </row>
    <row r="701" spans="1:16" x14ac:dyDescent="0.2">
      <c r="A701" s="154"/>
      <c r="B701" s="18"/>
      <c r="C701" s="18"/>
      <c r="D701" s="18"/>
      <c r="E701" s="18"/>
      <c r="F701" s="18"/>
      <c r="G701" s="18"/>
      <c r="H701" s="18"/>
      <c r="I701" s="18"/>
      <c r="J701" s="18"/>
      <c r="K701" s="31"/>
      <c r="L701" s="18"/>
      <c r="M701" s="18"/>
      <c r="N701" s="18"/>
      <c r="O701" s="185"/>
      <c r="P701" s="126"/>
    </row>
    <row r="702" spans="1:16" x14ac:dyDescent="0.2">
      <c r="A702" s="154"/>
      <c r="B702" s="18"/>
      <c r="C702" s="18"/>
      <c r="D702" s="18"/>
      <c r="E702" s="18"/>
      <c r="F702" s="18"/>
      <c r="G702" s="18"/>
      <c r="H702" s="18"/>
      <c r="I702" s="18"/>
      <c r="J702" s="18"/>
      <c r="K702" s="31"/>
      <c r="L702" s="18"/>
      <c r="M702" s="18"/>
      <c r="N702" s="18"/>
      <c r="O702" s="185"/>
      <c r="P702" s="126"/>
    </row>
    <row r="703" spans="1:16" x14ac:dyDescent="0.2">
      <c r="A703" s="154"/>
      <c r="B703" s="18"/>
      <c r="C703" s="18"/>
      <c r="D703" s="18"/>
      <c r="E703" s="18"/>
      <c r="F703" s="18"/>
      <c r="G703" s="18"/>
      <c r="H703" s="18"/>
      <c r="I703" s="18"/>
      <c r="J703" s="18"/>
      <c r="K703" s="31"/>
      <c r="L703" s="18"/>
      <c r="M703" s="18"/>
      <c r="N703" s="18"/>
      <c r="O703" s="185"/>
      <c r="P703" s="126"/>
    </row>
    <row r="704" spans="1:16" x14ac:dyDescent="0.2">
      <c r="A704" s="154"/>
      <c r="B704" s="18"/>
      <c r="C704" s="18"/>
      <c r="D704" s="18"/>
      <c r="E704" s="18"/>
      <c r="F704" s="18"/>
      <c r="G704" s="18"/>
      <c r="H704" s="18"/>
      <c r="I704" s="18"/>
      <c r="J704" s="18"/>
      <c r="K704" s="31"/>
      <c r="L704" s="18"/>
      <c r="M704" s="18"/>
      <c r="N704" s="18"/>
      <c r="O704" s="185"/>
      <c r="P704" s="126"/>
    </row>
    <row r="705" spans="1:16" x14ac:dyDescent="0.2">
      <c r="A705" s="154"/>
      <c r="B705" s="18"/>
      <c r="C705" s="18"/>
      <c r="D705" s="18"/>
      <c r="E705" s="18"/>
      <c r="F705" s="18"/>
      <c r="G705" s="18"/>
      <c r="H705" s="18"/>
      <c r="I705" s="18"/>
      <c r="J705" s="18"/>
      <c r="K705" s="31"/>
      <c r="L705" s="18"/>
      <c r="M705" s="18"/>
      <c r="N705" s="18"/>
      <c r="O705" s="185"/>
      <c r="P705" s="126"/>
    </row>
    <row r="706" spans="1:16" x14ac:dyDescent="0.2">
      <c r="A706" s="154"/>
      <c r="B706" s="18"/>
      <c r="C706" s="18"/>
      <c r="D706" s="18"/>
      <c r="E706" s="18"/>
      <c r="F706" s="18"/>
      <c r="G706" s="18"/>
      <c r="H706" s="18"/>
      <c r="I706" s="18"/>
      <c r="J706" s="18"/>
      <c r="K706" s="31"/>
      <c r="L706" s="18"/>
      <c r="M706" s="18"/>
      <c r="N706" s="18"/>
      <c r="O706" s="185"/>
      <c r="P706" s="126"/>
    </row>
    <row r="707" spans="1:16" x14ac:dyDescent="0.2">
      <c r="A707" s="154"/>
      <c r="B707" s="18"/>
      <c r="C707" s="18"/>
      <c r="D707" s="18"/>
      <c r="E707" s="18"/>
      <c r="F707" s="18"/>
      <c r="G707" s="18"/>
      <c r="H707" s="18"/>
      <c r="I707" s="18"/>
      <c r="J707" s="18"/>
      <c r="K707" s="31"/>
      <c r="L707" s="18"/>
      <c r="M707" s="18"/>
      <c r="N707" s="18"/>
      <c r="O707" s="185"/>
      <c r="P707" s="126"/>
    </row>
    <row r="708" spans="1:16" x14ac:dyDescent="0.2">
      <c r="A708" s="154"/>
      <c r="B708" s="18"/>
      <c r="C708" s="18"/>
      <c r="D708" s="18"/>
      <c r="E708" s="18"/>
      <c r="F708" s="18"/>
      <c r="G708" s="18"/>
      <c r="H708" s="18"/>
      <c r="I708" s="18"/>
      <c r="J708" s="18"/>
      <c r="K708" s="31"/>
      <c r="L708" s="18"/>
      <c r="M708" s="18"/>
      <c r="N708" s="18"/>
      <c r="O708" s="185"/>
      <c r="P708" s="126"/>
    </row>
    <row r="709" spans="1:16" x14ac:dyDescent="0.2">
      <c r="A709" s="154"/>
      <c r="B709" s="18"/>
      <c r="C709" s="18"/>
      <c r="D709" s="18"/>
      <c r="E709" s="18"/>
      <c r="F709" s="18"/>
      <c r="G709" s="18"/>
      <c r="H709" s="18"/>
      <c r="I709" s="18"/>
      <c r="J709" s="18"/>
      <c r="K709" s="31"/>
      <c r="L709" s="18"/>
      <c r="M709" s="18"/>
      <c r="N709" s="18"/>
      <c r="O709" s="185"/>
      <c r="P709" s="126"/>
    </row>
    <row r="710" spans="1:16" x14ac:dyDescent="0.2">
      <c r="A710" s="154"/>
      <c r="B710" s="18"/>
      <c r="C710" s="18"/>
      <c r="D710" s="18"/>
      <c r="E710" s="18"/>
      <c r="F710" s="18"/>
      <c r="G710" s="18"/>
      <c r="H710" s="18"/>
      <c r="I710" s="18"/>
      <c r="J710" s="18"/>
      <c r="K710" s="31"/>
      <c r="L710" s="18"/>
      <c r="M710" s="18"/>
      <c r="N710" s="18"/>
      <c r="O710" s="185"/>
      <c r="P710" s="126"/>
    </row>
    <row r="711" spans="1:16" x14ac:dyDescent="0.2">
      <c r="A711" s="154"/>
      <c r="B711" s="18"/>
      <c r="C711" s="18"/>
      <c r="D711" s="18"/>
      <c r="E711" s="18"/>
      <c r="F711" s="18"/>
      <c r="G711" s="18"/>
      <c r="H711" s="18"/>
      <c r="I711" s="18"/>
      <c r="J711" s="18"/>
      <c r="K711" s="31"/>
      <c r="L711" s="18"/>
      <c r="M711" s="18"/>
      <c r="N711" s="18"/>
      <c r="O711" s="185"/>
      <c r="P711" s="126"/>
    </row>
    <row r="712" spans="1:16" x14ac:dyDescent="0.2">
      <c r="A712" s="154"/>
      <c r="B712" s="18"/>
      <c r="C712" s="18"/>
      <c r="D712" s="18"/>
      <c r="E712" s="18"/>
      <c r="F712" s="18"/>
      <c r="G712" s="18"/>
      <c r="H712" s="18"/>
      <c r="I712" s="18"/>
      <c r="J712" s="18"/>
      <c r="K712" s="31"/>
      <c r="L712" s="18"/>
      <c r="M712" s="18"/>
      <c r="N712" s="18"/>
      <c r="O712" s="185"/>
      <c r="P712" s="126"/>
    </row>
    <row r="713" spans="1:16" x14ac:dyDescent="0.2">
      <c r="A713" s="154"/>
      <c r="B713" s="18"/>
      <c r="C713" s="18"/>
      <c r="D713" s="18"/>
      <c r="E713" s="18"/>
      <c r="F713" s="18"/>
      <c r="G713" s="18"/>
      <c r="H713" s="18"/>
      <c r="I713" s="18"/>
      <c r="J713" s="18"/>
      <c r="K713" s="31"/>
      <c r="L713" s="18"/>
      <c r="M713" s="18"/>
      <c r="N713" s="18"/>
      <c r="O713" s="185"/>
      <c r="P713" s="126"/>
    </row>
    <row r="714" spans="1:16" x14ac:dyDescent="0.2">
      <c r="A714" s="154"/>
      <c r="B714" s="18"/>
      <c r="C714" s="18"/>
      <c r="D714" s="18"/>
      <c r="E714" s="18"/>
      <c r="F714" s="18"/>
      <c r="G714" s="18"/>
      <c r="H714" s="18"/>
      <c r="I714" s="18"/>
      <c r="J714" s="18"/>
      <c r="K714" s="31"/>
      <c r="L714" s="18"/>
      <c r="M714" s="18"/>
      <c r="N714" s="18"/>
      <c r="O714" s="185"/>
      <c r="P714" s="126"/>
    </row>
    <row r="715" spans="1:16" x14ac:dyDescent="0.2">
      <c r="A715" s="154"/>
      <c r="B715" s="18"/>
      <c r="C715" s="18"/>
      <c r="D715" s="18"/>
      <c r="E715" s="18"/>
      <c r="F715" s="18"/>
      <c r="G715" s="18"/>
      <c r="H715" s="18"/>
      <c r="I715" s="18"/>
      <c r="J715" s="18"/>
      <c r="K715" s="31"/>
      <c r="L715" s="18"/>
      <c r="M715" s="18"/>
      <c r="N715" s="18"/>
      <c r="O715" s="185"/>
      <c r="P715" s="126"/>
    </row>
    <row r="716" spans="1:16" x14ac:dyDescent="0.2">
      <c r="A716" s="154"/>
      <c r="B716" s="18"/>
      <c r="C716" s="18"/>
      <c r="D716" s="18"/>
      <c r="E716" s="18"/>
      <c r="F716" s="18"/>
      <c r="G716" s="18"/>
      <c r="H716" s="18"/>
      <c r="I716" s="18"/>
      <c r="J716" s="18"/>
      <c r="K716" s="31"/>
      <c r="L716" s="18"/>
      <c r="M716" s="18"/>
      <c r="N716" s="18"/>
      <c r="O716" s="185"/>
      <c r="P716" s="126"/>
    </row>
    <row r="717" spans="1:16" x14ac:dyDescent="0.2">
      <c r="A717" s="154"/>
      <c r="B717" s="18"/>
      <c r="C717" s="18"/>
      <c r="D717" s="18"/>
      <c r="E717" s="18"/>
      <c r="F717" s="18"/>
      <c r="G717" s="18"/>
      <c r="H717" s="18"/>
      <c r="I717" s="18"/>
      <c r="J717" s="18"/>
      <c r="K717" s="31"/>
      <c r="L717" s="18"/>
      <c r="M717" s="18"/>
      <c r="N717" s="18"/>
      <c r="O717" s="185"/>
      <c r="P717" s="126"/>
    </row>
    <row r="718" spans="1:16" x14ac:dyDescent="0.2">
      <c r="A718" s="154"/>
      <c r="B718" s="18"/>
      <c r="C718" s="18"/>
      <c r="D718" s="18"/>
      <c r="E718" s="18"/>
      <c r="F718" s="18"/>
      <c r="G718" s="18"/>
      <c r="H718" s="18"/>
      <c r="I718" s="18"/>
      <c r="J718" s="18"/>
      <c r="K718" s="31"/>
      <c r="L718" s="18"/>
      <c r="M718" s="18"/>
      <c r="N718" s="18"/>
      <c r="O718" s="185"/>
      <c r="P718" s="126"/>
    </row>
    <row r="719" spans="1:16" x14ac:dyDescent="0.2">
      <c r="A719" s="154"/>
      <c r="B719" s="18"/>
      <c r="C719" s="18"/>
      <c r="D719" s="18"/>
      <c r="E719" s="18"/>
      <c r="F719" s="18"/>
      <c r="G719" s="18"/>
      <c r="H719" s="18"/>
      <c r="I719" s="18"/>
      <c r="J719" s="18"/>
      <c r="K719" s="31"/>
      <c r="L719" s="18"/>
      <c r="M719" s="18"/>
      <c r="N719" s="18"/>
      <c r="O719" s="185"/>
      <c r="P719" s="126"/>
    </row>
    <row r="720" spans="1:16" x14ac:dyDescent="0.2">
      <c r="A720" s="154"/>
      <c r="B720" s="18"/>
      <c r="C720" s="18"/>
      <c r="D720" s="18"/>
      <c r="E720" s="18"/>
      <c r="F720" s="18"/>
      <c r="G720" s="18"/>
      <c r="H720" s="18"/>
      <c r="I720" s="18"/>
      <c r="J720" s="18"/>
      <c r="K720" s="31"/>
      <c r="L720" s="18"/>
      <c r="M720" s="18"/>
      <c r="N720" s="18"/>
      <c r="O720" s="185"/>
      <c r="P720" s="126"/>
    </row>
    <row r="721" spans="1:16" x14ac:dyDescent="0.2">
      <c r="A721" s="154"/>
      <c r="B721" s="18"/>
      <c r="C721" s="18"/>
      <c r="D721" s="18"/>
      <c r="E721" s="18"/>
      <c r="F721" s="18"/>
      <c r="G721" s="18"/>
      <c r="H721" s="18"/>
      <c r="I721" s="18"/>
      <c r="J721" s="18"/>
      <c r="K721" s="31"/>
      <c r="L721" s="18"/>
      <c r="M721" s="18"/>
      <c r="N721" s="18"/>
      <c r="O721" s="185"/>
      <c r="P721" s="126"/>
    </row>
    <row r="722" spans="1:16" x14ac:dyDescent="0.2">
      <c r="A722" s="154"/>
      <c r="B722" s="18"/>
      <c r="C722" s="18"/>
      <c r="D722" s="18"/>
      <c r="E722" s="18"/>
      <c r="F722" s="18"/>
      <c r="G722" s="18"/>
      <c r="H722" s="18"/>
      <c r="I722" s="18"/>
      <c r="J722" s="18"/>
      <c r="K722" s="31"/>
      <c r="L722" s="18"/>
      <c r="M722" s="18"/>
      <c r="N722" s="18"/>
      <c r="O722" s="185"/>
      <c r="P722" s="126"/>
    </row>
    <row r="723" spans="1:16" x14ac:dyDescent="0.2">
      <c r="A723" s="154"/>
      <c r="B723" s="18"/>
      <c r="C723" s="18"/>
      <c r="D723" s="18"/>
      <c r="E723" s="18"/>
      <c r="F723" s="18"/>
      <c r="G723" s="18"/>
      <c r="H723" s="18"/>
      <c r="I723" s="18"/>
      <c r="J723" s="18"/>
      <c r="K723" s="31"/>
      <c r="L723" s="18"/>
      <c r="M723" s="18"/>
      <c r="N723" s="18"/>
      <c r="O723" s="185"/>
      <c r="P723" s="126"/>
    </row>
    <row r="724" spans="1:16" x14ac:dyDescent="0.2">
      <c r="A724" s="154"/>
      <c r="B724" s="18"/>
      <c r="C724" s="18"/>
      <c r="D724" s="18"/>
      <c r="E724" s="18"/>
      <c r="F724" s="18"/>
      <c r="G724" s="18"/>
      <c r="H724" s="18"/>
      <c r="I724" s="18"/>
      <c r="J724" s="18"/>
      <c r="K724" s="31"/>
      <c r="L724" s="18"/>
      <c r="M724" s="18"/>
      <c r="N724" s="18"/>
      <c r="O724" s="185"/>
      <c r="P724" s="126"/>
    </row>
    <row r="725" spans="1:16" x14ac:dyDescent="0.2">
      <c r="A725" s="154"/>
      <c r="B725" s="18"/>
      <c r="C725" s="18"/>
      <c r="D725" s="18"/>
      <c r="E725" s="18"/>
      <c r="F725" s="18"/>
      <c r="G725" s="18"/>
      <c r="H725" s="18"/>
      <c r="I725" s="18"/>
      <c r="J725" s="18"/>
      <c r="K725" s="31"/>
      <c r="L725" s="18"/>
      <c r="M725" s="18"/>
      <c r="N725" s="18"/>
      <c r="O725" s="185"/>
      <c r="P725" s="126"/>
    </row>
    <row r="726" spans="1:16" x14ac:dyDescent="0.2">
      <c r="A726" s="154"/>
      <c r="B726" s="18"/>
      <c r="C726" s="18"/>
      <c r="D726" s="18"/>
      <c r="E726" s="18"/>
      <c r="F726" s="18"/>
      <c r="G726" s="18"/>
      <c r="H726" s="18"/>
      <c r="I726" s="18"/>
      <c r="J726" s="18"/>
      <c r="K726" s="31"/>
      <c r="L726" s="18"/>
      <c r="M726" s="18"/>
      <c r="N726" s="18"/>
      <c r="O726" s="185"/>
      <c r="P726" s="126"/>
    </row>
    <row r="727" spans="1:16" x14ac:dyDescent="0.2">
      <c r="A727" s="154"/>
      <c r="B727" s="18"/>
      <c r="C727" s="18"/>
      <c r="D727" s="18"/>
      <c r="E727" s="18"/>
      <c r="F727" s="18"/>
      <c r="G727" s="18"/>
      <c r="H727" s="18"/>
      <c r="I727" s="18"/>
      <c r="J727" s="18"/>
      <c r="K727" s="31"/>
      <c r="L727" s="18"/>
      <c r="M727" s="18"/>
      <c r="N727" s="18"/>
      <c r="O727" s="185"/>
      <c r="P727" s="126"/>
    </row>
    <row r="728" spans="1:16" x14ac:dyDescent="0.2">
      <c r="A728" s="154"/>
      <c r="B728" s="18"/>
      <c r="C728" s="18"/>
      <c r="D728" s="18"/>
      <c r="E728" s="18"/>
      <c r="F728" s="18"/>
      <c r="G728" s="18"/>
      <c r="H728" s="18"/>
      <c r="I728" s="18"/>
      <c r="J728" s="18"/>
      <c r="K728" s="31"/>
      <c r="L728" s="18"/>
      <c r="M728" s="18"/>
      <c r="N728" s="18"/>
      <c r="O728" s="185"/>
      <c r="P728" s="126"/>
    </row>
    <row r="729" spans="1:16" x14ac:dyDescent="0.2">
      <c r="A729" s="154"/>
      <c r="B729" s="18"/>
      <c r="C729" s="18"/>
      <c r="D729" s="18"/>
      <c r="E729" s="18"/>
      <c r="F729" s="18"/>
      <c r="G729" s="18"/>
      <c r="H729" s="18"/>
      <c r="I729" s="18"/>
      <c r="J729" s="18"/>
      <c r="K729" s="31"/>
      <c r="L729" s="18"/>
      <c r="M729" s="18"/>
      <c r="N729" s="18"/>
      <c r="O729" s="185"/>
      <c r="P729" s="126"/>
    </row>
    <row r="730" spans="1:16" x14ac:dyDescent="0.2">
      <c r="A730" s="154"/>
      <c r="B730" s="18"/>
      <c r="C730" s="18"/>
      <c r="D730" s="18"/>
      <c r="E730" s="18"/>
      <c r="F730" s="18"/>
      <c r="G730" s="18"/>
      <c r="H730" s="18"/>
      <c r="I730" s="18"/>
      <c r="J730" s="18"/>
      <c r="K730" s="31"/>
      <c r="L730" s="18"/>
      <c r="M730" s="18"/>
      <c r="N730" s="18"/>
      <c r="O730" s="185"/>
      <c r="P730" s="126"/>
    </row>
    <row r="731" spans="1:16" x14ac:dyDescent="0.2">
      <c r="A731" s="154"/>
      <c r="B731" s="18"/>
      <c r="C731" s="18"/>
      <c r="D731" s="18"/>
      <c r="E731" s="18"/>
      <c r="F731" s="18"/>
      <c r="G731" s="18"/>
      <c r="H731" s="18"/>
      <c r="I731" s="18"/>
      <c r="J731" s="18"/>
      <c r="K731" s="31"/>
      <c r="L731" s="18"/>
      <c r="M731" s="18"/>
      <c r="N731" s="18"/>
      <c r="O731" s="185"/>
      <c r="P731" s="126"/>
    </row>
    <row r="732" spans="1:16" x14ac:dyDescent="0.2">
      <c r="A732" s="154"/>
      <c r="B732" s="18"/>
      <c r="C732" s="18"/>
      <c r="D732" s="18"/>
      <c r="E732" s="18"/>
      <c r="F732" s="18"/>
      <c r="G732" s="18"/>
      <c r="H732" s="18"/>
      <c r="I732" s="18"/>
      <c r="J732" s="18"/>
      <c r="K732" s="31"/>
      <c r="L732" s="18"/>
      <c r="M732" s="18"/>
      <c r="N732" s="18"/>
      <c r="O732" s="185"/>
      <c r="P732" s="126"/>
    </row>
    <row r="733" spans="1:16" x14ac:dyDescent="0.2">
      <c r="A733" s="154"/>
      <c r="B733" s="18"/>
      <c r="C733" s="18"/>
      <c r="D733" s="18"/>
      <c r="E733" s="18"/>
      <c r="F733" s="18"/>
      <c r="G733" s="18"/>
      <c r="H733" s="18"/>
      <c r="I733" s="18"/>
      <c r="J733" s="18"/>
      <c r="K733" s="31"/>
      <c r="L733" s="18"/>
      <c r="M733" s="18"/>
      <c r="N733" s="18"/>
      <c r="O733" s="185"/>
      <c r="P733" s="126"/>
    </row>
    <row r="734" spans="1:16" x14ac:dyDescent="0.2">
      <c r="A734" s="154"/>
      <c r="B734" s="18"/>
      <c r="C734" s="18"/>
      <c r="D734" s="18"/>
      <c r="E734" s="18"/>
      <c r="F734" s="18"/>
      <c r="G734" s="18"/>
      <c r="H734" s="18"/>
      <c r="I734" s="18"/>
      <c r="J734" s="18"/>
      <c r="K734" s="31"/>
      <c r="L734" s="18"/>
      <c r="M734" s="18"/>
      <c r="N734" s="18"/>
      <c r="O734" s="185"/>
      <c r="P734" s="126"/>
    </row>
    <row r="735" spans="1:16" x14ac:dyDescent="0.2">
      <c r="A735" s="154"/>
      <c r="B735" s="18"/>
      <c r="C735" s="18"/>
      <c r="D735" s="18"/>
      <c r="E735" s="18"/>
      <c r="F735" s="18"/>
      <c r="G735" s="18"/>
      <c r="H735" s="18"/>
      <c r="I735" s="18"/>
      <c r="J735" s="18"/>
      <c r="K735" s="31"/>
      <c r="L735" s="18"/>
      <c r="M735" s="18"/>
      <c r="N735" s="18"/>
      <c r="O735" s="185"/>
      <c r="P735" s="126"/>
    </row>
    <row r="736" spans="1:16" x14ac:dyDescent="0.2">
      <c r="A736" s="154"/>
      <c r="B736" s="18"/>
      <c r="C736" s="18"/>
      <c r="D736" s="18"/>
      <c r="E736" s="18"/>
      <c r="F736" s="18"/>
      <c r="G736" s="18"/>
      <c r="H736" s="18"/>
      <c r="I736" s="18"/>
      <c r="J736" s="18"/>
      <c r="K736" s="31"/>
      <c r="L736" s="18"/>
      <c r="M736" s="18"/>
      <c r="N736" s="18"/>
      <c r="O736" s="185"/>
      <c r="P736" s="126"/>
    </row>
    <row r="737" spans="1:18" x14ac:dyDescent="0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31"/>
      <c r="L737" s="18"/>
      <c r="M737" s="18"/>
      <c r="N737" s="18"/>
      <c r="O737" s="185"/>
      <c r="P737" s="126"/>
      <c r="Q737" s="38"/>
      <c r="R737" s="38"/>
    </row>
    <row r="738" spans="1:18" x14ac:dyDescent="0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31"/>
      <c r="L738" s="18"/>
      <c r="M738" s="18"/>
      <c r="N738" s="18"/>
      <c r="O738" s="185"/>
      <c r="P738" s="126"/>
      <c r="Q738" s="38"/>
      <c r="R738" s="38"/>
    </row>
    <row r="739" spans="1:18" x14ac:dyDescent="0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31"/>
      <c r="L739" s="18"/>
      <c r="M739" s="18"/>
      <c r="N739" s="18"/>
      <c r="O739" s="185"/>
      <c r="P739" s="126"/>
      <c r="Q739" s="38"/>
      <c r="R739" s="38"/>
    </row>
    <row r="740" spans="1:18" x14ac:dyDescent="0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31"/>
      <c r="L740" s="18"/>
      <c r="M740" s="18"/>
      <c r="N740" s="18"/>
      <c r="O740" s="185"/>
      <c r="P740" s="126"/>
      <c r="Q740" s="38"/>
      <c r="R740" s="38"/>
    </row>
    <row r="741" spans="1:18" x14ac:dyDescent="0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31"/>
      <c r="L741" s="18"/>
      <c r="M741" s="18"/>
      <c r="N741" s="18"/>
      <c r="O741" s="185"/>
      <c r="P741" s="126"/>
      <c r="Q741" s="38"/>
      <c r="R741" s="38"/>
    </row>
    <row r="742" spans="1:18" x14ac:dyDescent="0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31"/>
      <c r="L742" s="18"/>
      <c r="M742" s="18"/>
      <c r="N742" s="18"/>
      <c r="O742" s="185"/>
      <c r="P742" s="126"/>
      <c r="Q742" s="38"/>
      <c r="R742" s="38"/>
    </row>
    <row r="743" spans="1:18" x14ac:dyDescent="0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31"/>
      <c r="L743" s="18"/>
      <c r="M743" s="18"/>
      <c r="N743" s="18"/>
      <c r="O743" s="185"/>
      <c r="P743" s="126"/>
      <c r="Q743" s="38"/>
      <c r="R743" s="38"/>
    </row>
    <row r="744" spans="1:18" x14ac:dyDescent="0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31"/>
      <c r="L744" s="18"/>
      <c r="M744" s="18"/>
      <c r="N744" s="18"/>
      <c r="O744" s="185"/>
      <c r="P744" s="126"/>
      <c r="Q744" s="38"/>
      <c r="R744" s="38"/>
    </row>
    <row r="745" spans="1:18" x14ac:dyDescent="0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31"/>
      <c r="L745" s="18"/>
      <c r="M745" s="18"/>
      <c r="N745" s="18"/>
      <c r="O745" s="185"/>
      <c r="P745" s="126"/>
      <c r="Q745" s="38"/>
      <c r="R745" s="38"/>
    </row>
    <row r="746" spans="1:18" x14ac:dyDescent="0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31"/>
      <c r="L746" s="18"/>
      <c r="M746" s="18"/>
      <c r="N746" s="18"/>
      <c r="O746" s="185"/>
      <c r="P746" s="126"/>
      <c r="Q746" s="38"/>
      <c r="R746" s="38"/>
    </row>
    <row r="747" spans="1:18" x14ac:dyDescent="0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31"/>
      <c r="L747" s="18"/>
      <c r="M747" s="18"/>
      <c r="N747" s="18"/>
      <c r="O747" s="185"/>
      <c r="P747" s="126"/>
      <c r="Q747" s="38"/>
      <c r="R747" s="38"/>
    </row>
    <row r="748" spans="1:18" x14ac:dyDescent="0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31"/>
      <c r="L748" s="18"/>
      <c r="M748" s="18"/>
      <c r="N748" s="18"/>
      <c r="O748" s="185"/>
      <c r="P748" s="126"/>
      <c r="Q748" s="38"/>
      <c r="R748" s="38"/>
    </row>
    <row r="749" spans="1:18" x14ac:dyDescent="0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31"/>
      <c r="L749" s="18"/>
      <c r="M749" s="18"/>
      <c r="N749" s="18"/>
      <c r="O749" s="185"/>
      <c r="P749" s="126"/>
      <c r="Q749" s="38"/>
      <c r="R749" s="38"/>
    </row>
    <row r="750" spans="1:18" x14ac:dyDescent="0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31"/>
      <c r="L750" s="18"/>
      <c r="M750" s="18"/>
      <c r="N750" s="18"/>
      <c r="O750" s="185"/>
      <c r="P750" s="126"/>
      <c r="Q750" s="38"/>
      <c r="R750" s="38"/>
    </row>
    <row r="751" spans="1:18" x14ac:dyDescent="0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31"/>
      <c r="L751" s="18"/>
      <c r="M751" s="18"/>
      <c r="N751" s="18"/>
      <c r="O751" s="185"/>
      <c r="P751" s="126"/>
      <c r="Q751" s="38"/>
      <c r="R751" s="38"/>
    </row>
    <row r="752" spans="1:18" x14ac:dyDescent="0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31"/>
      <c r="L752" s="18"/>
      <c r="M752" s="18"/>
      <c r="N752" s="18"/>
      <c r="O752" s="185"/>
      <c r="P752" s="126"/>
      <c r="Q752" s="38"/>
      <c r="R752" s="38"/>
    </row>
    <row r="753" spans="1:18" x14ac:dyDescent="0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31"/>
      <c r="L753" s="18"/>
      <c r="M753" s="18"/>
      <c r="N753" s="18"/>
      <c r="O753" s="185"/>
      <c r="P753" s="126"/>
      <c r="Q753" s="38"/>
      <c r="R753" s="38"/>
    </row>
    <row r="754" spans="1:18" x14ac:dyDescent="0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31"/>
      <c r="L754" s="18"/>
      <c r="M754" s="18"/>
      <c r="N754" s="18"/>
      <c r="O754" s="185"/>
      <c r="P754" s="126"/>
      <c r="Q754" s="38"/>
      <c r="R754" s="38"/>
    </row>
    <row r="755" spans="1:18" x14ac:dyDescent="0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31"/>
      <c r="L755" s="18"/>
      <c r="M755" s="18"/>
      <c r="N755" s="18"/>
      <c r="O755" s="185"/>
      <c r="P755" s="126"/>
      <c r="Q755" s="38"/>
      <c r="R755" s="38"/>
    </row>
    <row r="756" spans="1:18" x14ac:dyDescent="0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31"/>
      <c r="L756" s="18"/>
      <c r="M756" s="18"/>
      <c r="N756" s="18"/>
      <c r="O756" s="185"/>
      <c r="P756" s="126"/>
      <c r="Q756" s="38"/>
      <c r="R756" s="38"/>
    </row>
    <row r="757" spans="1:18" x14ac:dyDescent="0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31"/>
      <c r="L757" s="18"/>
      <c r="M757" s="18"/>
      <c r="N757" s="18"/>
      <c r="O757" s="185"/>
      <c r="P757" s="126"/>
      <c r="Q757" s="38"/>
      <c r="R757" s="38"/>
    </row>
    <row r="758" spans="1:18" x14ac:dyDescent="0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31"/>
      <c r="L758" s="18"/>
      <c r="M758" s="18"/>
      <c r="N758" s="18"/>
      <c r="O758" s="185"/>
      <c r="P758" s="126"/>
      <c r="Q758" s="38"/>
      <c r="R758" s="38"/>
    </row>
    <row r="759" spans="1:18" x14ac:dyDescent="0.2">
      <c r="A759" s="18"/>
      <c r="B759" s="140"/>
      <c r="C759" s="140"/>
      <c r="D759" s="140"/>
      <c r="E759" s="140"/>
      <c r="F759" s="140"/>
      <c r="G759" s="140"/>
      <c r="H759" s="140"/>
      <c r="I759" s="140"/>
      <c r="J759" s="140"/>
      <c r="K759" s="168"/>
      <c r="L759" s="140"/>
      <c r="M759" s="140"/>
      <c r="N759" s="140"/>
      <c r="O759" s="185"/>
      <c r="P759" s="126"/>
      <c r="Q759" s="38"/>
      <c r="R759" s="38"/>
    </row>
    <row r="760" spans="1:18" x14ac:dyDescent="0.2">
      <c r="A760" s="18"/>
      <c r="B760" s="140"/>
      <c r="C760" s="140"/>
      <c r="D760" s="140"/>
      <c r="E760" s="140"/>
      <c r="F760" s="140"/>
      <c r="G760" s="140"/>
      <c r="H760" s="140"/>
      <c r="I760" s="140"/>
      <c r="J760" s="140"/>
      <c r="K760" s="168"/>
      <c r="L760" s="140"/>
      <c r="M760" s="140"/>
      <c r="N760" s="140"/>
      <c r="O760" s="185"/>
      <c r="P760" s="126"/>
      <c r="Q760" s="38"/>
      <c r="R760" s="38"/>
    </row>
    <row r="761" spans="1:18" x14ac:dyDescent="0.2">
      <c r="A761" s="18"/>
      <c r="B761" s="140"/>
      <c r="C761" s="140"/>
      <c r="D761" s="140"/>
      <c r="E761" s="140"/>
      <c r="F761" s="140"/>
      <c r="G761" s="140"/>
      <c r="H761" s="140"/>
      <c r="I761" s="140"/>
      <c r="J761" s="140"/>
      <c r="K761" s="168"/>
      <c r="L761" s="140"/>
      <c r="M761" s="140"/>
      <c r="N761" s="140"/>
      <c r="O761" s="185"/>
      <c r="P761" s="126"/>
      <c r="Q761" s="38"/>
      <c r="R761" s="38"/>
    </row>
    <row r="762" spans="1:18" x14ac:dyDescent="0.2">
      <c r="A762" s="18"/>
      <c r="B762" s="140"/>
      <c r="C762" s="140"/>
      <c r="D762" s="140"/>
      <c r="E762" s="140"/>
      <c r="F762" s="140"/>
      <c r="G762" s="140"/>
      <c r="H762" s="140"/>
      <c r="I762" s="140"/>
      <c r="J762" s="140"/>
      <c r="K762" s="168"/>
      <c r="L762" s="140"/>
      <c r="M762" s="140"/>
      <c r="N762" s="140"/>
      <c r="O762" s="185"/>
      <c r="P762" s="126"/>
      <c r="Q762" s="38"/>
      <c r="R762" s="38"/>
    </row>
    <row r="763" spans="1:18" x14ac:dyDescent="0.2">
      <c r="A763" s="18"/>
      <c r="B763" s="140"/>
      <c r="C763" s="140"/>
      <c r="D763" s="140"/>
      <c r="E763" s="140"/>
      <c r="F763" s="140"/>
      <c r="G763" s="140"/>
      <c r="H763" s="140"/>
      <c r="I763" s="140"/>
      <c r="J763" s="140"/>
      <c r="K763" s="168"/>
      <c r="L763" s="140"/>
      <c r="M763" s="140"/>
      <c r="N763" s="140"/>
      <c r="O763" s="185"/>
      <c r="P763" s="126"/>
      <c r="Q763" s="38"/>
      <c r="R763" s="38"/>
    </row>
    <row r="764" spans="1:18" x14ac:dyDescent="0.2">
      <c r="A764" s="18"/>
      <c r="B764" s="140"/>
      <c r="C764" s="140"/>
      <c r="D764" s="140"/>
      <c r="E764" s="140"/>
      <c r="F764" s="140"/>
      <c r="G764" s="140"/>
      <c r="H764" s="140"/>
      <c r="I764" s="140"/>
      <c r="J764" s="140"/>
      <c r="K764" s="168"/>
      <c r="L764" s="140"/>
      <c r="M764" s="140"/>
      <c r="N764" s="140"/>
      <c r="O764" s="185"/>
      <c r="P764" s="126"/>
      <c r="Q764" s="38"/>
      <c r="R764" s="38"/>
    </row>
    <row r="765" spans="1:18" x14ac:dyDescent="0.2">
      <c r="A765" s="18"/>
      <c r="B765" s="140"/>
      <c r="C765" s="140"/>
      <c r="D765" s="140"/>
      <c r="E765" s="140"/>
      <c r="F765" s="140"/>
      <c r="G765" s="140"/>
      <c r="H765" s="140"/>
      <c r="I765" s="140"/>
      <c r="J765" s="140"/>
      <c r="K765" s="168"/>
      <c r="L765" s="140"/>
      <c r="M765" s="140"/>
      <c r="N765" s="140"/>
      <c r="O765" s="185"/>
      <c r="P765" s="126"/>
      <c r="Q765" s="38"/>
      <c r="R765" s="38"/>
    </row>
    <row r="766" spans="1:18" x14ac:dyDescent="0.2">
      <c r="A766" s="18"/>
      <c r="B766" s="140"/>
      <c r="C766" s="140"/>
      <c r="D766" s="140"/>
      <c r="E766" s="140"/>
      <c r="F766" s="140"/>
      <c r="G766" s="140"/>
      <c r="H766" s="140"/>
      <c r="I766" s="140"/>
      <c r="J766" s="140"/>
      <c r="K766" s="168"/>
      <c r="L766" s="140"/>
      <c r="M766" s="140"/>
      <c r="N766" s="140"/>
      <c r="O766" s="185"/>
      <c r="P766" s="126"/>
      <c r="Q766" s="38"/>
      <c r="R766" s="38"/>
    </row>
    <row r="767" spans="1:18" x14ac:dyDescent="0.2">
      <c r="A767" s="18"/>
      <c r="B767" s="140"/>
      <c r="C767" s="140"/>
      <c r="D767" s="140"/>
      <c r="E767" s="140"/>
      <c r="F767" s="140"/>
      <c r="G767" s="140"/>
      <c r="H767" s="140"/>
      <c r="I767" s="140"/>
      <c r="J767" s="140"/>
      <c r="K767" s="168"/>
      <c r="L767" s="140"/>
      <c r="M767" s="140"/>
      <c r="N767" s="140"/>
      <c r="O767" s="185"/>
      <c r="P767" s="126"/>
      <c r="Q767" s="38"/>
      <c r="R767" s="38"/>
    </row>
    <row r="768" spans="1:18" x14ac:dyDescent="0.2">
      <c r="A768" s="18"/>
      <c r="B768" s="140"/>
      <c r="C768" s="140"/>
      <c r="D768" s="140"/>
      <c r="E768" s="140"/>
      <c r="F768" s="140"/>
      <c r="G768" s="140"/>
      <c r="H768" s="140"/>
      <c r="I768" s="140"/>
      <c r="J768" s="140"/>
      <c r="K768" s="168"/>
      <c r="L768" s="140"/>
      <c r="M768" s="140"/>
      <c r="N768" s="140"/>
      <c r="O768" s="185"/>
      <c r="P768" s="126"/>
      <c r="Q768" s="38"/>
      <c r="R768" s="38"/>
    </row>
    <row r="769" spans="1:18" x14ac:dyDescent="0.2">
      <c r="A769" s="18"/>
      <c r="B769" s="140"/>
      <c r="C769" s="140"/>
      <c r="D769" s="140"/>
      <c r="E769" s="140"/>
      <c r="F769" s="140"/>
      <c r="G769" s="140"/>
      <c r="H769" s="140"/>
      <c r="I769" s="140"/>
      <c r="J769" s="140"/>
      <c r="K769" s="168"/>
      <c r="L769" s="140"/>
      <c r="M769" s="140"/>
      <c r="N769" s="140"/>
      <c r="O769" s="185"/>
      <c r="P769" s="126"/>
      <c r="Q769" s="38"/>
      <c r="R769" s="38"/>
    </row>
    <row r="770" spans="1:18" x14ac:dyDescent="0.2">
      <c r="A770" s="18"/>
      <c r="B770" s="140"/>
      <c r="C770" s="140"/>
      <c r="D770" s="140"/>
      <c r="E770" s="140"/>
      <c r="F770" s="140"/>
      <c r="G770" s="140"/>
      <c r="H770" s="140"/>
      <c r="I770" s="140"/>
      <c r="J770" s="140"/>
      <c r="K770" s="168"/>
      <c r="L770" s="140"/>
      <c r="M770" s="140"/>
      <c r="N770" s="140"/>
      <c r="O770" s="185"/>
      <c r="P770" s="126"/>
      <c r="Q770" s="38"/>
      <c r="R770" s="38"/>
    </row>
    <row r="771" spans="1:18" x14ac:dyDescent="0.2">
      <c r="A771" s="18"/>
      <c r="B771" s="140"/>
      <c r="C771" s="140"/>
      <c r="D771" s="140"/>
      <c r="E771" s="140"/>
      <c r="F771" s="140"/>
      <c r="G771" s="140"/>
      <c r="H771" s="140"/>
      <c r="I771" s="140"/>
      <c r="J771" s="140"/>
      <c r="K771" s="168"/>
      <c r="L771" s="140"/>
      <c r="M771" s="140"/>
      <c r="N771" s="140"/>
      <c r="O771" s="185"/>
      <c r="P771" s="126"/>
      <c r="Q771" s="38"/>
      <c r="R771" s="38"/>
    </row>
    <row r="772" spans="1:18" x14ac:dyDescent="0.2">
      <c r="A772" s="18"/>
      <c r="B772" s="140"/>
      <c r="C772" s="140"/>
      <c r="D772" s="140"/>
      <c r="E772" s="140"/>
      <c r="F772" s="140"/>
      <c r="G772" s="140"/>
      <c r="H772" s="140"/>
      <c r="I772" s="140"/>
      <c r="J772" s="140"/>
      <c r="K772" s="168"/>
      <c r="L772" s="140"/>
      <c r="M772" s="140"/>
      <c r="N772" s="140"/>
      <c r="O772" s="185"/>
      <c r="P772" s="126"/>
      <c r="Q772" s="38"/>
      <c r="R772" s="38"/>
    </row>
    <row r="773" spans="1:18" x14ac:dyDescent="0.2">
      <c r="A773" s="18"/>
      <c r="B773" s="140"/>
      <c r="C773" s="140"/>
      <c r="D773" s="140"/>
      <c r="E773" s="140"/>
      <c r="F773" s="140"/>
      <c r="G773" s="140"/>
      <c r="H773" s="140"/>
      <c r="I773" s="140"/>
      <c r="J773" s="140"/>
      <c r="K773" s="168"/>
      <c r="L773" s="140"/>
      <c r="M773" s="140"/>
      <c r="N773" s="140"/>
      <c r="O773" s="185"/>
      <c r="P773" s="126"/>
      <c r="Q773" s="38"/>
      <c r="R773" s="38"/>
    </row>
    <row r="774" spans="1:18" x14ac:dyDescent="0.2">
      <c r="A774" s="169"/>
      <c r="B774" s="170"/>
      <c r="C774" s="170"/>
      <c r="D774" s="170"/>
      <c r="E774" s="170"/>
      <c r="F774" s="170"/>
      <c r="G774" s="170"/>
      <c r="H774" s="170"/>
      <c r="I774" s="170"/>
      <c r="J774" s="170"/>
      <c r="K774" s="237"/>
      <c r="L774" s="170"/>
      <c r="M774" s="170"/>
      <c r="N774" s="140"/>
      <c r="O774" s="185"/>
      <c r="P774" s="126"/>
      <c r="Q774" s="38"/>
      <c r="R774" s="38"/>
    </row>
    <row r="775" spans="1:18" x14ac:dyDescent="0.2">
      <c r="A775" s="169"/>
      <c r="B775" s="170"/>
      <c r="C775" s="170"/>
      <c r="D775" s="170"/>
      <c r="E775" s="170"/>
      <c r="F775" s="170"/>
      <c r="G775" s="170"/>
      <c r="H775" s="170"/>
      <c r="I775" s="170"/>
      <c r="J775" s="170"/>
      <c r="K775" s="237"/>
      <c r="L775" s="170"/>
      <c r="M775" s="170"/>
      <c r="N775" s="140"/>
      <c r="O775" s="185"/>
      <c r="P775" s="126"/>
      <c r="Q775" s="38"/>
      <c r="R775" s="38"/>
    </row>
    <row r="776" spans="1:18" x14ac:dyDescent="0.2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238"/>
      <c r="L776" s="169"/>
      <c r="M776" s="169"/>
      <c r="N776" s="18"/>
      <c r="O776" s="185"/>
      <c r="P776" s="126"/>
      <c r="Q776" s="38"/>
      <c r="R776" s="38"/>
    </row>
    <row r="777" spans="1:18" x14ac:dyDescent="0.2">
      <c r="A777" s="170"/>
      <c r="B777" s="169"/>
      <c r="C777" s="169"/>
      <c r="D777" s="169"/>
      <c r="E777" s="169"/>
      <c r="F777" s="169"/>
      <c r="G777" s="169"/>
      <c r="H777" s="169"/>
      <c r="I777" s="169"/>
      <c r="J777" s="169"/>
      <c r="K777" s="238"/>
      <c r="L777" s="169"/>
      <c r="M777" s="169"/>
      <c r="N777" s="18"/>
      <c r="O777" s="185"/>
      <c r="P777" s="126"/>
      <c r="Q777" s="38"/>
      <c r="R777" s="38"/>
    </row>
    <row r="778" spans="1:18" x14ac:dyDescent="0.2">
      <c r="A778" s="35"/>
      <c r="B778" s="38"/>
      <c r="C778" s="38"/>
      <c r="D778" s="38"/>
      <c r="E778" s="38"/>
      <c r="F778" s="38"/>
      <c r="G778" s="38"/>
      <c r="H778" s="38"/>
      <c r="I778" s="38"/>
      <c r="J778" s="38"/>
      <c r="L778" s="38"/>
      <c r="M778" s="38"/>
      <c r="N778" s="38"/>
      <c r="O778" s="182"/>
      <c r="P778" s="38"/>
      <c r="Q778" s="38"/>
      <c r="R778" s="38"/>
    </row>
    <row r="779" spans="1:18" x14ac:dyDescent="0.2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L779" s="38"/>
      <c r="M779" s="38"/>
      <c r="N779" s="38"/>
      <c r="O779" s="182"/>
      <c r="P779" s="38"/>
      <c r="Q779" s="38"/>
      <c r="R779" s="38"/>
    </row>
    <row r="780" spans="1:18" x14ac:dyDescent="0.2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L780" s="38"/>
      <c r="M780" s="38"/>
      <c r="N780" s="38"/>
      <c r="O780" s="182"/>
      <c r="P780" s="38"/>
      <c r="Q780" s="38"/>
      <c r="R780" s="38"/>
    </row>
    <row r="781" spans="1:18" x14ac:dyDescent="0.2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L781" s="38"/>
      <c r="M781" s="38"/>
      <c r="N781" s="38"/>
      <c r="O781" s="182"/>
      <c r="P781" s="38"/>
      <c r="Q781" s="38"/>
      <c r="R781" s="38"/>
    </row>
    <row r="782" spans="1:18" x14ac:dyDescent="0.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L782" s="38"/>
      <c r="M782" s="38"/>
      <c r="N782" s="38"/>
      <c r="O782" s="182"/>
      <c r="P782" s="38"/>
      <c r="Q782" s="38"/>
      <c r="R782" s="38"/>
    </row>
    <row r="783" spans="1:18" x14ac:dyDescent="0.2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L783" s="38"/>
      <c r="M783" s="38"/>
      <c r="N783" s="38"/>
      <c r="O783" s="182"/>
      <c r="P783" s="38"/>
      <c r="Q783" s="38"/>
      <c r="R783" s="38"/>
    </row>
    <row r="784" spans="1:18" x14ac:dyDescent="0.2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L784" s="38"/>
      <c r="M784" s="38"/>
      <c r="N784" s="38"/>
      <c r="O784" s="182"/>
      <c r="P784" s="38"/>
      <c r="Q784" s="38"/>
      <c r="R784" s="38"/>
    </row>
    <row r="785" spans="1:18" x14ac:dyDescent="0.2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L785" s="38"/>
      <c r="M785" s="38"/>
      <c r="N785" s="38"/>
      <c r="O785" s="182"/>
      <c r="P785" s="38"/>
      <c r="Q785" s="38"/>
      <c r="R785" s="38"/>
    </row>
    <row r="786" spans="1:18" x14ac:dyDescent="0.2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L786" s="38"/>
      <c r="M786" s="38"/>
      <c r="N786" s="38"/>
      <c r="O786" s="182"/>
      <c r="P786" s="38"/>
      <c r="Q786" s="38"/>
      <c r="R786" s="38"/>
    </row>
    <row r="787" spans="1:18" x14ac:dyDescent="0.2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L787" s="38"/>
      <c r="M787" s="38"/>
      <c r="N787" s="38"/>
      <c r="O787" s="182"/>
      <c r="P787" s="38"/>
      <c r="Q787" s="38"/>
      <c r="R787" s="38"/>
    </row>
    <row r="788" spans="1:18" x14ac:dyDescent="0.2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L788" s="38"/>
      <c r="M788" s="38"/>
      <c r="N788" s="38"/>
      <c r="O788" s="182"/>
      <c r="P788" s="38"/>
      <c r="Q788" s="38"/>
      <c r="R788" s="38"/>
    </row>
    <row r="789" spans="1:18" x14ac:dyDescent="0.2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L789" s="38"/>
      <c r="M789" s="38"/>
      <c r="N789" s="38"/>
      <c r="O789" s="182"/>
      <c r="P789" s="38"/>
      <c r="Q789" s="38"/>
      <c r="R789" s="38"/>
    </row>
    <row r="790" spans="1:18" x14ac:dyDescent="0.2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L790" s="38"/>
      <c r="M790" s="38"/>
      <c r="N790" s="38"/>
      <c r="O790" s="182"/>
      <c r="P790" s="38"/>
      <c r="Q790" s="38"/>
      <c r="R790" s="38"/>
    </row>
    <row r="791" spans="1:18" x14ac:dyDescent="0.2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L791" s="38"/>
      <c r="M791" s="38"/>
      <c r="N791" s="38"/>
      <c r="O791" s="182"/>
      <c r="P791" s="38"/>
      <c r="Q791" s="38"/>
      <c r="R791" s="38"/>
    </row>
    <row r="792" spans="1:18" x14ac:dyDescent="0.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L792" s="38"/>
      <c r="M792" s="38"/>
      <c r="N792" s="38"/>
      <c r="O792" s="182"/>
      <c r="P792" s="38"/>
      <c r="Q792" s="38"/>
      <c r="R792" s="38"/>
    </row>
    <row r="793" spans="1:18" x14ac:dyDescent="0.2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L793" s="38"/>
      <c r="M793" s="38"/>
      <c r="N793" s="38"/>
      <c r="O793" s="182"/>
      <c r="P793" s="38"/>
      <c r="Q793" s="38"/>
      <c r="R793" s="38"/>
    </row>
    <row r="794" spans="1:18" x14ac:dyDescent="0.2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L794" s="38"/>
      <c r="M794" s="38"/>
      <c r="N794" s="38"/>
      <c r="O794" s="182"/>
      <c r="P794" s="38"/>
      <c r="Q794" s="38"/>
      <c r="R794" s="38"/>
    </row>
    <row r="795" spans="1:18" x14ac:dyDescent="0.2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L795" s="38"/>
      <c r="M795" s="38"/>
      <c r="N795" s="38"/>
      <c r="O795" s="182"/>
      <c r="P795" s="38"/>
      <c r="Q795" s="38"/>
      <c r="R795" s="38"/>
    </row>
    <row r="796" spans="1:18" x14ac:dyDescent="0.2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L796" s="38"/>
      <c r="M796" s="38"/>
      <c r="N796" s="38"/>
      <c r="O796" s="182"/>
      <c r="P796" s="38"/>
      <c r="Q796" s="38"/>
      <c r="R796" s="38"/>
    </row>
    <row r="797" spans="1:18" x14ac:dyDescent="0.2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L797" s="38"/>
      <c r="M797" s="38"/>
      <c r="N797" s="38"/>
      <c r="O797" s="182"/>
      <c r="P797" s="38"/>
      <c r="Q797" s="38"/>
      <c r="R797" s="38"/>
    </row>
    <row r="798" spans="1:18" x14ac:dyDescent="0.2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L798" s="38"/>
      <c r="M798" s="38"/>
      <c r="N798" s="38"/>
      <c r="O798" s="182"/>
      <c r="P798" s="38"/>
      <c r="Q798" s="38"/>
      <c r="R798" s="38"/>
    </row>
    <row r="799" spans="1:18" x14ac:dyDescent="0.2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L799" s="38"/>
      <c r="M799" s="38"/>
      <c r="N799" s="38"/>
      <c r="O799" s="182"/>
      <c r="P799" s="38"/>
      <c r="Q799" s="38"/>
      <c r="R799" s="38"/>
    </row>
    <row r="800" spans="1:18" x14ac:dyDescent="0.2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L800" s="38"/>
      <c r="M800" s="38"/>
      <c r="N800" s="38"/>
      <c r="O800" s="182"/>
      <c r="P800" s="38"/>
      <c r="Q800" s="38"/>
      <c r="R800" s="38"/>
    </row>
    <row r="801" spans="1:18" x14ac:dyDescent="0.2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L801" s="38"/>
      <c r="M801" s="38"/>
      <c r="N801" s="38"/>
      <c r="O801" s="182"/>
      <c r="P801" s="38"/>
      <c r="Q801" s="38"/>
      <c r="R801" s="38"/>
    </row>
    <row r="802" spans="1:18" x14ac:dyDescent="0.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L802" s="38"/>
      <c r="M802" s="38"/>
      <c r="N802" s="38"/>
      <c r="O802" s="182"/>
      <c r="P802" s="38"/>
      <c r="Q802" s="38"/>
      <c r="R802" s="38"/>
    </row>
    <row r="803" spans="1:18" x14ac:dyDescent="0.2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L803" s="38"/>
      <c r="M803" s="38"/>
      <c r="N803" s="38"/>
      <c r="O803" s="182"/>
      <c r="P803" s="38"/>
      <c r="Q803" s="38"/>
      <c r="R803" s="38"/>
    </row>
    <row r="804" spans="1:18" x14ac:dyDescent="0.2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L804" s="38"/>
      <c r="M804" s="38"/>
      <c r="N804" s="38"/>
      <c r="O804" s="182"/>
      <c r="P804" s="38"/>
      <c r="Q804" s="38"/>
      <c r="R804" s="38"/>
    </row>
    <row r="805" spans="1:18" x14ac:dyDescent="0.2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L805" s="38"/>
      <c r="M805" s="38"/>
      <c r="N805" s="38"/>
      <c r="O805" s="182"/>
      <c r="P805" s="38"/>
      <c r="Q805" s="38"/>
      <c r="R805" s="38"/>
    </row>
    <row r="806" spans="1:18" x14ac:dyDescent="0.2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L806" s="38"/>
      <c r="M806" s="38"/>
      <c r="N806" s="38"/>
      <c r="O806" s="182"/>
      <c r="P806" s="38"/>
      <c r="Q806" s="38"/>
      <c r="R806" s="38"/>
    </row>
    <row r="807" spans="1:18" x14ac:dyDescent="0.2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L807" s="38"/>
      <c r="M807" s="38"/>
      <c r="N807" s="38"/>
      <c r="O807" s="182"/>
      <c r="P807" s="38"/>
      <c r="Q807" s="38"/>
      <c r="R807" s="38"/>
    </row>
    <row r="808" spans="1:18" x14ac:dyDescent="0.2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L808" s="38"/>
      <c r="M808" s="38"/>
      <c r="N808" s="38"/>
      <c r="O808" s="182"/>
      <c r="P808" s="38"/>
      <c r="Q808" s="38"/>
      <c r="R808" s="38"/>
    </row>
  </sheetData>
  <sheetProtection password="900E" sheet="1" objects="1" scenarios="1"/>
  <sortState ref="L26:M41">
    <sortCondition ref="M26:M41"/>
  </sortState>
  <mergeCells count="1">
    <mergeCell ref="B4:F4"/>
  </mergeCells>
  <conditionalFormatting sqref="P413 N417 N462:N466 N468:N473 N71:N96 N104 N107:N142 N292:N313 N319:N332 N336:N339 N352:N371 N393:N397 N144:N149 N98:N102 N143:O143 N40:N42 N220:N226 N25:N34 N156:N205 N419:N451 N228:N290 N214:N218 N405:N411 N9:O20 O144:O411 O468:O474 O21:O42 O44:O142 N44:N69 O413:O451 N413 O453:O466 N453:N457">
    <cfRule type="cellIs" dxfId="57" priority="6" operator="greaterThan">
      <formula>50</formula>
    </cfRule>
  </conditionalFormatting>
  <conditionalFormatting sqref="N462:N474 N9:N42 N44:N411 N413:N451 N453:N458">
    <cfRule type="containsText" dxfId="56" priority="5" operator="containsText" text="NC">
      <formula>NOT(ISERROR(SEARCH("NC",N9)))</formula>
    </cfRule>
  </conditionalFormatting>
  <conditionalFormatting sqref="N462:N473 N9:N20 N22:N42 N44:N411 N413:N451 N453:N458">
    <cfRule type="cellIs" dxfId="55" priority="3" operator="lessThan">
      <formula>51</formula>
    </cfRule>
    <cfRule type="cellIs" dxfId="54" priority="4" operator="lessThan">
      <formula>50</formula>
    </cfRule>
  </conditionalFormatting>
  <conditionalFormatting sqref="N491:N1048576 O477:O490 N1:N476">
    <cfRule type="cellIs" dxfId="53" priority="1" operator="between">
      <formula>1</formula>
      <formula>50</formula>
    </cfRule>
    <cfRule type="cellIs" dxfId="52" priority="2" operator="greaterThan">
      <formula>50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O3023"/>
  <sheetViews>
    <sheetView tabSelected="1" topLeftCell="B1" zoomScale="80" zoomScaleNormal="80" zoomScaleSheetLayoutView="70" zoomScalePageLayoutView="85" workbookViewId="0">
      <pane ySplit="1" topLeftCell="A402" activePane="bottomLeft" state="frozen"/>
      <selection pane="bottomLeft" activeCell="P286" sqref="P286"/>
    </sheetView>
  </sheetViews>
  <sheetFormatPr baseColWidth="10" defaultColWidth="11.42578125" defaultRowHeight="15" x14ac:dyDescent="0.25"/>
  <cols>
    <col min="1" max="1" width="25.7109375" style="672" customWidth="1"/>
    <col min="2" max="2" width="65.42578125" style="672" customWidth="1"/>
    <col min="3" max="3" width="15.85546875" style="1223" customWidth="1"/>
    <col min="4" max="4" width="14.7109375" style="1223" customWidth="1"/>
    <col min="5" max="5" width="14.5703125" style="1223" customWidth="1"/>
    <col min="6" max="6" width="14.42578125" style="1223" customWidth="1"/>
    <col min="7" max="7" width="16.28515625" style="1223" customWidth="1"/>
    <col min="8" max="8" width="17.85546875" style="672" customWidth="1"/>
    <col min="9" max="9" width="18.85546875" style="672" hidden="1" customWidth="1"/>
    <col min="10" max="10" width="27.28515625" style="2912" customWidth="1"/>
    <col min="11" max="11" width="8.5703125" style="672" customWidth="1"/>
    <col min="12" max="12" width="8.140625" style="672" customWidth="1"/>
    <col min="13" max="13" width="7.7109375" style="672" customWidth="1"/>
    <col min="14" max="15" width="7.85546875" style="672" customWidth="1"/>
    <col min="16" max="16" width="8.28515625" style="3391" customWidth="1"/>
    <col min="17" max="17" width="123" style="672" customWidth="1"/>
    <col min="18" max="16384" width="11.42578125" style="672"/>
  </cols>
  <sheetData>
    <row r="1" spans="1:17" customFormat="1" ht="30.75" customHeight="1" thickBot="1" x14ac:dyDescent="0.3">
      <c r="A1" s="3474" t="s">
        <v>4138</v>
      </c>
      <c r="B1" s="3475"/>
      <c r="C1" s="904" t="s">
        <v>955</v>
      </c>
      <c r="D1" s="2339" t="s">
        <v>1812</v>
      </c>
      <c r="E1" s="906" t="s">
        <v>2578</v>
      </c>
      <c r="F1" s="2338" t="s">
        <v>4139</v>
      </c>
      <c r="G1" s="908" t="s">
        <v>4140</v>
      </c>
      <c r="H1" s="909" t="s">
        <v>3616</v>
      </c>
      <c r="I1" s="910" t="s">
        <v>4141</v>
      </c>
      <c r="J1" s="3337" t="s">
        <v>5064</v>
      </c>
      <c r="K1" s="904" t="s">
        <v>955</v>
      </c>
      <c r="L1" s="2865" t="s">
        <v>1812</v>
      </c>
      <c r="M1" s="906" t="s">
        <v>2578</v>
      </c>
      <c r="N1" s="2866" t="s">
        <v>4262</v>
      </c>
      <c r="O1" s="908" t="s">
        <v>4124</v>
      </c>
      <c r="P1" s="3347" t="s">
        <v>3616</v>
      </c>
      <c r="Q1" s="677" t="s">
        <v>4142</v>
      </c>
    </row>
    <row r="2" spans="1:17" customFormat="1" ht="30.75" customHeight="1" thickBot="1" x14ac:dyDescent="0.3">
      <c r="A2" s="3326"/>
      <c r="B2" s="3301"/>
      <c r="C2" s="3329"/>
      <c r="D2" s="3331"/>
      <c r="E2" s="3331"/>
      <c r="F2" s="3331"/>
      <c r="G2" s="3331"/>
      <c r="H2" s="3327"/>
      <c r="I2" s="3334"/>
      <c r="J2" s="2911"/>
      <c r="K2" s="3330"/>
      <c r="L2" s="3330"/>
      <c r="M2" s="3330"/>
      <c r="N2" s="3330"/>
      <c r="O2" s="3330"/>
      <c r="P2" s="3348"/>
      <c r="Q2" s="3335"/>
    </row>
    <row r="3" spans="1:17" customFormat="1" ht="30.75" customHeight="1" thickBot="1" x14ac:dyDescent="0.3">
      <c r="A3" s="3418" t="s">
        <v>5104</v>
      </c>
      <c r="B3" s="3419"/>
      <c r="C3" s="3332"/>
      <c r="D3" s="3333"/>
      <c r="E3" s="3333"/>
      <c r="F3" s="3333"/>
      <c r="G3" s="3333"/>
      <c r="H3" s="3336"/>
      <c r="I3" s="3334"/>
      <c r="J3" s="2911"/>
      <c r="K3" s="3330"/>
      <c r="L3" s="3330"/>
      <c r="M3" s="3330"/>
      <c r="N3" s="3330"/>
      <c r="O3" s="3330"/>
      <c r="P3" s="3348"/>
      <c r="Q3" s="3335"/>
    </row>
    <row r="4" spans="1:17" customFormat="1" ht="15.75" customHeight="1" x14ac:dyDescent="0.25">
      <c r="A4" s="3476" t="s">
        <v>5056</v>
      </c>
      <c r="B4" s="773" t="s">
        <v>4144</v>
      </c>
      <c r="C4" s="900">
        <f>BNP!B840</f>
        <v>39168</v>
      </c>
      <c r="D4" s="901">
        <f>BPCE!B727</f>
        <v>23257</v>
      </c>
      <c r="E4" s="900">
        <f>SG!B784</f>
        <v>23563</v>
      </c>
      <c r="F4" s="902">
        <f>CA!B963</f>
        <v>15853</v>
      </c>
      <c r="G4" s="900">
        <f>CM!B478</f>
        <v>15411</v>
      </c>
      <c r="H4" s="903">
        <f>SUM(C4:G4)</f>
        <v>117252</v>
      </c>
      <c r="I4" s="900">
        <f t="shared" ref="I4:I20" si="0">AVERAGE(C4:G4)</f>
        <v>23450.400000000001</v>
      </c>
      <c r="J4" s="3136"/>
      <c r="K4" s="1712"/>
      <c r="L4" s="1712"/>
      <c r="M4" s="1712"/>
      <c r="N4" s="1712"/>
      <c r="O4" s="1712"/>
      <c r="P4" s="3349"/>
      <c r="Q4" s="899" t="s">
        <v>4145</v>
      </c>
    </row>
    <row r="5" spans="1:17" customFormat="1" x14ac:dyDescent="0.25">
      <c r="A5" s="3477"/>
      <c r="B5" s="3501" t="s">
        <v>363</v>
      </c>
      <c r="C5" s="676">
        <f>BNP!B841</f>
        <v>13497</v>
      </c>
      <c r="D5" s="932">
        <f>BPCE!B728</f>
        <v>19370</v>
      </c>
      <c r="E5" s="675">
        <f>SG!B785</f>
        <v>10707</v>
      </c>
      <c r="F5" s="862">
        <f>CA!B964</f>
        <v>7587</v>
      </c>
      <c r="G5" s="707">
        <f>CM!B479</f>
        <v>13037</v>
      </c>
      <c r="H5" s="1061">
        <f>SUM(C5:G5)</f>
        <v>64198</v>
      </c>
      <c r="I5" s="1130">
        <f t="shared" si="0"/>
        <v>12839.6</v>
      </c>
      <c r="J5" s="3137"/>
      <c r="K5" s="2261"/>
      <c r="L5" s="2261"/>
      <c r="M5" s="2261"/>
      <c r="N5" s="2261"/>
      <c r="O5" s="2261"/>
      <c r="P5" s="3350"/>
      <c r="Q5" s="673" t="s">
        <v>4147</v>
      </c>
    </row>
    <row r="6" spans="1:17" s="3190" customFormat="1" x14ac:dyDescent="0.25">
      <c r="A6" s="3477"/>
      <c r="B6" s="3502"/>
      <c r="C6" s="3181">
        <f>C5/C4</f>
        <v>0.34459252450980393</v>
      </c>
      <c r="D6" s="3182">
        <f t="shared" ref="D6:G6" si="1">D5/D4</f>
        <v>0.83286752375628847</v>
      </c>
      <c r="E6" s="3183">
        <f t="shared" si="1"/>
        <v>0.45439884564783772</v>
      </c>
      <c r="F6" s="3184">
        <f t="shared" si="1"/>
        <v>0.47858449504825584</v>
      </c>
      <c r="G6" s="3185">
        <f t="shared" si="1"/>
        <v>0.84595418856660831</v>
      </c>
      <c r="H6" s="3186">
        <f>H5/H4</f>
        <v>0.54752157745710095</v>
      </c>
      <c r="I6" s="3187">
        <f t="shared" si="0"/>
        <v>0.59127951550575886</v>
      </c>
      <c r="J6" s="3188"/>
      <c r="K6" s="3189"/>
      <c r="L6" s="3189"/>
      <c r="M6" s="3189"/>
      <c r="N6" s="3189"/>
      <c r="O6" s="3189"/>
      <c r="P6" s="3351"/>
      <c r="Q6" s="679" t="s">
        <v>4149</v>
      </c>
    </row>
    <row r="7" spans="1:17" customFormat="1" x14ac:dyDescent="0.25">
      <c r="A7" s="3477"/>
      <c r="B7" s="3424" t="s">
        <v>4211</v>
      </c>
      <c r="C7" s="64">
        <f>BNP!B842</f>
        <v>25671</v>
      </c>
      <c r="D7" s="934">
        <f>BPCE!B729</f>
        <v>3887</v>
      </c>
      <c r="E7" s="62">
        <f>SG!B786</f>
        <v>12856</v>
      </c>
      <c r="F7" s="733">
        <f>CA!B965</f>
        <v>8266</v>
      </c>
      <c r="G7" s="684">
        <f>CM!B480</f>
        <v>2374</v>
      </c>
      <c r="H7" s="1063">
        <f>SUM(C7:G7)</f>
        <v>53054</v>
      </c>
      <c r="I7" s="1132">
        <f t="shared" si="0"/>
        <v>10610.8</v>
      </c>
      <c r="J7" s="3137"/>
      <c r="K7" s="2261"/>
      <c r="L7" s="2261"/>
      <c r="M7" s="2261"/>
      <c r="N7" s="2261"/>
      <c r="O7" s="2261"/>
      <c r="P7" s="3350"/>
      <c r="Q7" s="673" t="s">
        <v>4151</v>
      </c>
    </row>
    <row r="8" spans="1:17" s="3190" customFormat="1" ht="15.75" thickBot="1" x14ac:dyDescent="0.3">
      <c r="A8" s="3477"/>
      <c r="B8" s="3503"/>
      <c r="C8" s="3191">
        <f>C7/C4</f>
        <v>0.65540747549019607</v>
      </c>
      <c r="D8" s="3192">
        <f t="shared" ref="D8:H8" si="2">D7/D4</f>
        <v>0.16713247624371158</v>
      </c>
      <c r="E8" s="3193">
        <f t="shared" si="2"/>
        <v>0.54560115435216228</v>
      </c>
      <c r="F8" s="3194">
        <f t="shared" si="2"/>
        <v>0.52141550495174416</v>
      </c>
      <c r="G8" s="3195">
        <f t="shared" si="2"/>
        <v>0.15404581143339174</v>
      </c>
      <c r="H8" s="3196">
        <f t="shared" si="2"/>
        <v>0.45247842254289905</v>
      </c>
      <c r="I8" s="3197">
        <f t="shared" si="0"/>
        <v>0.40872048449424109</v>
      </c>
      <c r="J8" s="3188"/>
      <c r="K8" s="3189"/>
      <c r="L8" s="3189"/>
      <c r="M8" s="3189"/>
      <c r="N8" s="3189"/>
      <c r="O8" s="3189"/>
      <c r="P8" s="3351"/>
      <c r="Q8" s="679" t="s">
        <v>4153</v>
      </c>
    </row>
    <row r="9" spans="1:17" customFormat="1" ht="15.75" thickTop="1" x14ac:dyDescent="0.25">
      <c r="A9" s="3477"/>
      <c r="B9" s="3504" t="s">
        <v>4803</v>
      </c>
      <c r="C9" s="685">
        <f>BNP!B843</f>
        <v>7946</v>
      </c>
      <c r="D9" s="936">
        <f>BPCE!B730</f>
        <v>547</v>
      </c>
      <c r="E9" s="686">
        <f>SG!B787</f>
        <v>2383</v>
      </c>
      <c r="F9" s="879">
        <f>CA!B966</f>
        <v>1778</v>
      </c>
      <c r="G9" s="690">
        <f>CM!B481</f>
        <v>886</v>
      </c>
      <c r="H9" s="1065">
        <f>SUM(C9:G9)</f>
        <v>13540</v>
      </c>
      <c r="I9" s="1134">
        <f t="shared" si="0"/>
        <v>2708</v>
      </c>
      <c r="J9" s="3137"/>
      <c r="K9" s="2261"/>
      <c r="L9" s="2261"/>
      <c r="M9" s="2261"/>
      <c r="N9" s="2261"/>
      <c r="O9" s="2261"/>
      <c r="P9" s="3350"/>
      <c r="Q9" s="673" t="s">
        <v>4155</v>
      </c>
    </row>
    <row r="10" spans="1:17" s="3190" customFormat="1" ht="14.25" customHeight="1" x14ac:dyDescent="0.25">
      <c r="A10" s="3477"/>
      <c r="B10" s="3505"/>
      <c r="C10" s="3198">
        <f>C9/C4</f>
        <v>0.20286968954248366</v>
      </c>
      <c r="D10" s="3199">
        <f t="shared" ref="D10:H10" si="3">D9/D4</f>
        <v>2.3519800490175002E-2</v>
      </c>
      <c r="E10" s="3200">
        <f t="shared" si="3"/>
        <v>0.10113313245342274</v>
      </c>
      <c r="F10" s="3201">
        <f t="shared" si="3"/>
        <v>0.11215542799470132</v>
      </c>
      <c r="G10" s="3202">
        <f t="shared" si="3"/>
        <v>5.7491402245149571E-2</v>
      </c>
      <c r="H10" s="3203">
        <f t="shared" si="3"/>
        <v>0.1154777743663221</v>
      </c>
      <c r="I10" s="3204">
        <f t="shared" si="0"/>
        <v>9.9433890545186449E-2</v>
      </c>
      <c r="J10" s="3188"/>
      <c r="K10" s="3189"/>
      <c r="L10" s="3189"/>
      <c r="M10" s="3189"/>
      <c r="N10" s="3189"/>
      <c r="O10" s="3189"/>
      <c r="P10" s="3351"/>
      <c r="Q10" s="679" t="s">
        <v>4157</v>
      </c>
    </row>
    <row r="11" spans="1:17" s="1" customFormat="1" x14ac:dyDescent="0.25">
      <c r="A11" s="3477"/>
      <c r="B11" s="3424" t="s">
        <v>5069</v>
      </c>
      <c r="C11" s="755">
        <f>C4-C9</f>
        <v>31222</v>
      </c>
      <c r="D11" s="712">
        <f t="shared" ref="D11:G11" si="4">D4-D9</f>
        <v>22710</v>
      </c>
      <c r="E11" s="682">
        <f t="shared" si="4"/>
        <v>21180</v>
      </c>
      <c r="F11" s="697">
        <f t="shared" si="4"/>
        <v>14075</v>
      </c>
      <c r="G11" s="701">
        <f t="shared" si="4"/>
        <v>14525</v>
      </c>
      <c r="H11" s="2557">
        <f>SUM(C11:G11)</f>
        <v>103712</v>
      </c>
      <c r="I11" s="1132">
        <f t="shared" si="0"/>
        <v>20742.400000000001</v>
      </c>
      <c r="J11" s="3137"/>
      <c r="K11" s="2261"/>
      <c r="L11" s="2261"/>
      <c r="M11" s="2261"/>
      <c r="N11" s="2261"/>
      <c r="O11" s="2261"/>
      <c r="P11" s="3350"/>
      <c r="Q11" s="679" t="s">
        <v>4159</v>
      </c>
    </row>
    <row r="12" spans="1:17" s="3190" customFormat="1" ht="15.75" thickBot="1" x14ac:dyDescent="0.3">
      <c r="A12" s="3477"/>
      <c r="B12" s="3503"/>
      <c r="C12" s="3205">
        <f>C11/C4</f>
        <v>0.79713031045751637</v>
      </c>
      <c r="D12" s="3199">
        <f t="shared" ref="D12:G12" si="5">D11/D4</f>
        <v>0.97648019950982501</v>
      </c>
      <c r="E12" s="3200">
        <f t="shared" si="5"/>
        <v>0.8988668675465773</v>
      </c>
      <c r="F12" s="3201">
        <f t="shared" si="5"/>
        <v>0.88784457200529865</v>
      </c>
      <c r="G12" s="3202">
        <f t="shared" si="5"/>
        <v>0.94250859775485041</v>
      </c>
      <c r="H12" s="3196">
        <f>H11/H4</f>
        <v>0.88452222563367788</v>
      </c>
      <c r="I12" s="3204">
        <f t="shared" si="0"/>
        <v>0.90056610945481341</v>
      </c>
      <c r="J12" s="3188"/>
      <c r="K12" s="3189"/>
      <c r="L12" s="3189"/>
      <c r="M12" s="3189"/>
      <c r="N12" s="3189"/>
      <c r="O12" s="3189"/>
      <c r="P12" s="3351"/>
      <c r="Q12" s="679" t="s">
        <v>4161</v>
      </c>
    </row>
    <row r="13" spans="1:17" customFormat="1" ht="16.5" hidden="1" customHeight="1" thickTop="1" x14ac:dyDescent="0.25">
      <c r="A13" s="3477"/>
      <c r="B13" s="749" t="s">
        <v>4162</v>
      </c>
      <c r="C13" s="692">
        <f>'BNP avec amende'!B844</f>
        <v>10312</v>
      </c>
      <c r="D13" s="936">
        <f>BPCE!B731</f>
        <v>807</v>
      </c>
      <c r="E13" s="686">
        <f>SG!B788</f>
        <v>3835</v>
      </c>
      <c r="F13" s="879">
        <f>CA!B967</f>
        <v>2429</v>
      </c>
      <c r="G13" s="690">
        <f>CM!B482</f>
        <v>929</v>
      </c>
      <c r="H13" s="1068">
        <f>SUM(C13:G13)</f>
        <v>18312</v>
      </c>
      <c r="I13" s="1134">
        <f t="shared" si="0"/>
        <v>3662.4</v>
      </c>
      <c r="J13" s="3137"/>
      <c r="K13" s="2261"/>
      <c r="L13" s="2261"/>
      <c r="M13" s="2261"/>
      <c r="N13" s="2261"/>
      <c r="O13" s="2261"/>
      <c r="P13" s="3350"/>
      <c r="Q13" s="673" t="s">
        <v>4163</v>
      </c>
    </row>
    <row r="14" spans="1:17" s="1" customFormat="1" hidden="1" x14ac:dyDescent="0.25">
      <c r="A14" s="3477"/>
      <c r="B14" s="751" t="s">
        <v>4164</v>
      </c>
      <c r="C14" s="2549">
        <f>C13/C4</f>
        <v>0.26327614379084968</v>
      </c>
      <c r="D14" s="2550">
        <f t="shared" ref="D14:H14" si="6">D13/D4</f>
        <v>3.46992303392527E-2</v>
      </c>
      <c r="E14" s="2551">
        <f t="shared" si="6"/>
        <v>0.16275516699910877</v>
      </c>
      <c r="F14" s="2552">
        <f t="shared" si="6"/>
        <v>0.15322021068567462</v>
      </c>
      <c r="G14" s="2553">
        <f t="shared" si="6"/>
        <v>6.0281617026799038E-2</v>
      </c>
      <c r="H14" s="2571">
        <f t="shared" si="6"/>
        <v>0.15617644048715587</v>
      </c>
      <c r="I14" s="2555">
        <f t="shared" si="0"/>
        <v>0.13484647376833697</v>
      </c>
      <c r="J14" s="3139"/>
      <c r="K14" s="2262"/>
      <c r="L14" s="2262"/>
      <c r="M14" s="2262"/>
      <c r="N14" s="2262"/>
      <c r="O14" s="2262"/>
      <c r="P14" s="3352"/>
      <c r="Q14" s="679" t="s">
        <v>4165</v>
      </c>
    </row>
    <row r="15" spans="1:17" customFormat="1" hidden="1" x14ac:dyDescent="0.25">
      <c r="A15" s="3477"/>
      <c r="B15" s="751" t="s">
        <v>4166</v>
      </c>
      <c r="C15" s="64">
        <f>'BNP avec amende'!B845</f>
        <v>2518</v>
      </c>
      <c r="D15" s="934">
        <f>BPCE!B732</f>
        <v>390</v>
      </c>
      <c r="E15" s="62">
        <f>SG!B789</f>
        <v>2130</v>
      </c>
      <c r="F15" s="733">
        <f>CA!B968</f>
        <v>1579</v>
      </c>
      <c r="G15" s="684">
        <f>CM!B483</f>
        <v>449</v>
      </c>
      <c r="H15" s="1070">
        <f>SUM(C15:G15)</f>
        <v>7066</v>
      </c>
      <c r="I15" s="1136">
        <f t="shared" si="0"/>
        <v>1413.2</v>
      </c>
      <c r="J15" s="3137"/>
      <c r="K15" s="2261"/>
      <c r="L15" s="2261"/>
      <c r="M15" s="2261"/>
      <c r="N15" s="2261"/>
      <c r="O15" s="2261"/>
      <c r="P15" s="3350"/>
      <c r="Q15" s="673" t="s">
        <v>4167</v>
      </c>
    </row>
    <row r="16" spans="1:17" s="1" customFormat="1" hidden="1" x14ac:dyDescent="0.25">
      <c r="A16" s="3477"/>
      <c r="B16" s="751" t="s">
        <v>4168</v>
      </c>
      <c r="C16" s="2549">
        <f>C15/C4</f>
        <v>6.4287173202614373E-2</v>
      </c>
      <c r="D16" s="2550">
        <f t="shared" ref="D16:G16" si="7">D15/D4</f>
        <v>1.6769144773616546E-2</v>
      </c>
      <c r="E16" s="2551">
        <f t="shared" si="7"/>
        <v>9.0395959767431991E-2</v>
      </c>
      <c r="F16" s="2552">
        <f t="shared" si="7"/>
        <v>9.9602598877184131E-2</v>
      </c>
      <c r="G16" s="2553">
        <f t="shared" si="7"/>
        <v>2.9135033417688663E-2</v>
      </c>
      <c r="H16" s="2571">
        <f>H15/H4</f>
        <v>6.0263364377579912E-2</v>
      </c>
      <c r="I16" s="2572">
        <f t="shared" si="0"/>
        <v>6.0037982007707137E-2</v>
      </c>
      <c r="J16" s="3140"/>
      <c r="K16" s="912"/>
      <c r="L16" s="912"/>
      <c r="M16" s="912"/>
      <c r="N16" s="912"/>
      <c r="O16" s="912"/>
      <c r="P16" s="3353"/>
      <c r="Q16" s="679" t="s">
        <v>4169</v>
      </c>
    </row>
    <row r="17" spans="1:17" customFormat="1" hidden="1" x14ac:dyDescent="0.25">
      <c r="A17" s="3477"/>
      <c r="B17" s="834" t="s">
        <v>4170</v>
      </c>
      <c r="C17" s="64">
        <f>'BNP avec amende'!B846</f>
        <v>626</v>
      </c>
      <c r="D17" s="934">
        <f>BPCE!B733</f>
        <v>166</v>
      </c>
      <c r="E17" s="62">
        <f>SG!B790</f>
        <v>840</v>
      </c>
      <c r="F17" s="733">
        <f>CA!B969</f>
        <v>356</v>
      </c>
      <c r="G17" s="684">
        <f>CM!B484</f>
        <v>3</v>
      </c>
      <c r="H17" s="1070">
        <f>SUM(C17:G17)</f>
        <v>1991</v>
      </c>
      <c r="I17" s="1070">
        <f t="shared" si="0"/>
        <v>398.2</v>
      </c>
      <c r="J17" s="3141"/>
      <c r="K17" s="913"/>
      <c r="L17" s="913"/>
      <c r="M17" s="913"/>
      <c r="N17" s="913"/>
      <c r="O17" s="913"/>
      <c r="P17" s="3354"/>
      <c r="Q17" s="673" t="s">
        <v>4171</v>
      </c>
    </row>
    <row r="18" spans="1:17" customFormat="1" hidden="1" x14ac:dyDescent="0.25">
      <c r="A18" s="3477"/>
      <c r="B18" s="751" t="s">
        <v>4172</v>
      </c>
      <c r="C18" s="2549">
        <f>C17/C4</f>
        <v>1.5982434640522875E-2</v>
      </c>
      <c r="D18" s="2550">
        <f t="shared" ref="D18:G18" si="8">D17/D4</f>
        <v>7.137635980564991E-3</v>
      </c>
      <c r="E18" s="2551">
        <f t="shared" si="8"/>
        <v>3.5649110894198532E-2</v>
      </c>
      <c r="F18" s="2552">
        <f t="shared" si="8"/>
        <v>2.2456317416261907E-2</v>
      </c>
      <c r="G18" s="2553">
        <f t="shared" si="8"/>
        <v>1.9466614755693986E-4</v>
      </c>
      <c r="H18" s="2571">
        <f>H17/H4</f>
        <v>1.6980520588134956E-2</v>
      </c>
      <c r="I18" s="2572">
        <f t="shared" si="0"/>
        <v>1.6284033015821049E-2</v>
      </c>
      <c r="J18" s="3140"/>
      <c r="K18" s="912"/>
      <c r="L18" s="912"/>
      <c r="M18" s="912"/>
      <c r="N18" s="912"/>
      <c r="O18" s="912"/>
      <c r="P18" s="3353"/>
      <c r="Q18" s="673" t="s">
        <v>4173</v>
      </c>
    </row>
    <row r="19" spans="1:17" s="1" customFormat="1" hidden="1" x14ac:dyDescent="0.25">
      <c r="A19" s="3477"/>
      <c r="B19" s="834" t="s">
        <v>4174</v>
      </c>
      <c r="C19" s="64">
        <f>'BNP avec amende'!B847</f>
        <v>1184</v>
      </c>
      <c r="D19" s="934">
        <f>BPCE!B734</f>
        <v>55</v>
      </c>
      <c r="E19" s="62">
        <f>SG!B791</f>
        <v>1585</v>
      </c>
      <c r="F19" s="733">
        <f>CA!B970</f>
        <v>174</v>
      </c>
      <c r="G19" s="684">
        <f>CM!B485</f>
        <v>1</v>
      </c>
      <c r="H19" s="1070">
        <f>SUM(C19:G19)</f>
        <v>2999</v>
      </c>
      <c r="I19" s="1070">
        <f t="shared" si="0"/>
        <v>599.79999999999995</v>
      </c>
      <c r="J19" s="3141"/>
      <c r="K19" s="913"/>
      <c r="L19" s="913"/>
      <c r="M19" s="913"/>
      <c r="N19" s="913"/>
      <c r="O19" s="913"/>
      <c r="P19" s="3354"/>
      <c r="Q19" s="679" t="s">
        <v>4175</v>
      </c>
    </row>
    <row r="20" spans="1:17" customFormat="1" hidden="1" x14ac:dyDescent="0.25">
      <c r="A20" s="3477"/>
      <c r="B20" s="751" t="s">
        <v>4176</v>
      </c>
      <c r="C20" s="2549">
        <f>C19/C4</f>
        <v>3.0228758169934641E-2</v>
      </c>
      <c r="D20" s="2550">
        <f t="shared" ref="D20:G20" si="9">D19/D4</f>
        <v>2.3648793911510515E-3</v>
      </c>
      <c r="E20" s="2551">
        <f t="shared" si="9"/>
        <v>6.726647710393413E-2</v>
      </c>
      <c r="F20" s="2552">
        <f t="shared" si="9"/>
        <v>1.0975840534914526E-2</v>
      </c>
      <c r="G20" s="2553">
        <f t="shared" si="9"/>
        <v>6.4888715852313278E-5</v>
      </c>
      <c r="H20" s="2554">
        <f>H19/H4</f>
        <v>2.557738887183161E-2</v>
      </c>
      <c r="I20" s="2573">
        <f t="shared" si="0"/>
        <v>2.2180168783157331E-2</v>
      </c>
      <c r="J20" s="3140"/>
      <c r="K20" s="912"/>
      <c r="L20" s="912"/>
      <c r="M20" s="912"/>
      <c r="N20" s="912"/>
      <c r="O20" s="912"/>
      <c r="P20" s="3353"/>
      <c r="Q20" s="673" t="s">
        <v>4177</v>
      </c>
    </row>
    <row r="21" spans="1:17" customFormat="1" ht="15.75" thickTop="1" x14ac:dyDescent="0.25">
      <c r="A21" s="3477"/>
      <c r="B21" s="849" t="s">
        <v>4178</v>
      </c>
      <c r="C21" s="1161">
        <f>C7</f>
        <v>25671</v>
      </c>
      <c r="D21" s="1161">
        <f t="shared" ref="D21:I21" si="10">D7</f>
        <v>3887</v>
      </c>
      <c r="E21" s="1161">
        <f t="shared" si="10"/>
        <v>12856</v>
      </c>
      <c r="F21" s="1161">
        <f t="shared" si="10"/>
        <v>8266</v>
      </c>
      <c r="G21" s="1161">
        <f t="shared" si="10"/>
        <v>2374</v>
      </c>
      <c r="H21" s="1161">
        <f>H7</f>
        <v>53054</v>
      </c>
      <c r="I21" s="911">
        <f t="shared" si="10"/>
        <v>10610.8</v>
      </c>
      <c r="J21" s="3136"/>
      <c r="K21" s="1712"/>
      <c r="L21" s="1712"/>
      <c r="M21" s="1712"/>
      <c r="N21" s="1712"/>
      <c r="O21" s="1712"/>
      <c r="P21" s="3349"/>
      <c r="Q21" s="899" t="s">
        <v>4179</v>
      </c>
    </row>
    <row r="22" spans="1:17" customFormat="1" x14ac:dyDescent="0.25">
      <c r="A22" s="3477"/>
      <c r="B22" s="3506" t="s">
        <v>4803</v>
      </c>
      <c r="C22" s="64">
        <f>C9</f>
        <v>7946</v>
      </c>
      <c r="D22" s="712">
        <f t="shared" ref="D22:I22" si="11">D9</f>
        <v>547</v>
      </c>
      <c r="E22" s="675">
        <f t="shared" si="11"/>
        <v>2383</v>
      </c>
      <c r="F22" s="697">
        <f t="shared" si="11"/>
        <v>1778</v>
      </c>
      <c r="G22" s="707">
        <f t="shared" si="11"/>
        <v>886</v>
      </c>
      <c r="H22" s="1061">
        <f t="shared" si="11"/>
        <v>13540</v>
      </c>
      <c r="I22" s="1130">
        <f t="shared" si="11"/>
        <v>2708</v>
      </c>
      <c r="J22" s="3137"/>
      <c r="K22" s="2261"/>
      <c r="L22" s="2261"/>
      <c r="M22" s="2261"/>
      <c r="N22" s="2261"/>
      <c r="O22" s="2261"/>
      <c r="P22" s="3350"/>
      <c r="Q22" s="673" t="s">
        <v>4181</v>
      </c>
    </row>
    <row r="23" spans="1:17" s="3206" customFormat="1" x14ac:dyDescent="0.25">
      <c r="A23" s="3478"/>
      <c r="B23" s="3507"/>
      <c r="C23" s="3198">
        <f>C22/C21</f>
        <v>0.30953215690857389</v>
      </c>
      <c r="D23" s="3199">
        <f t="shared" ref="D23:G23" si="12">D22/D21</f>
        <v>0.1407254952405454</v>
      </c>
      <c r="E23" s="3200">
        <f t="shared" si="12"/>
        <v>0.18536092097075296</v>
      </c>
      <c r="F23" s="3201">
        <f t="shared" si="12"/>
        <v>0.21509799177353012</v>
      </c>
      <c r="G23" s="3202">
        <f t="shared" si="12"/>
        <v>0.37320977253580456</v>
      </c>
      <c r="H23" s="3203">
        <f>H22/H21</f>
        <v>0.25521167112753046</v>
      </c>
      <c r="I23" s="3204">
        <f t="shared" ref="I23:I43" si="13">AVERAGE(C23:G23)</f>
        <v>0.24478526748584137</v>
      </c>
      <c r="J23" s="3188"/>
      <c r="K23" s="3189"/>
      <c r="L23" s="3189"/>
      <c r="M23" s="3189"/>
      <c r="N23" s="3189"/>
      <c r="O23" s="3189"/>
      <c r="P23" s="3351"/>
      <c r="Q23" s="673" t="s">
        <v>4182</v>
      </c>
    </row>
    <row r="24" spans="1:17" s="1" customFormat="1" x14ac:dyDescent="0.25">
      <c r="A24" s="3478"/>
      <c r="B24" s="3437" t="s">
        <v>5068</v>
      </c>
      <c r="C24" s="703">
        <f t="shared" ref="C24:H24" si="14">C7-C9</f>
        <v>17725</v>
      </c>
      <c r="D24" s="712">
        <f t="shared" si="14"/>
        <v>3340</v>
      </c>
      <c r="E24" s="682">
        <f t="shared" si="14"/>
        <v>10473</v>
      </c>
      <c r="F24" s="697">
        <f t="shared" si="14"/>
        <v>6488</v>
      </c>
      <c r="G24" s="701">
        <f t="shared" si="14"/>
        <v>1488</v>
      </c>
      <c r="H24" s="1063">
        <f t="shared" si="14"/>
        <v>39514</v>
      </c>
      <c r="I24" s="1132">
        <f t="shared" si="13"/>
        <v>7902.8</v>
      </c>
      <c r="J24" s="3137"/>
      <c r="K24" s="2261"/>
      <c r="L24" s="2261"/>
      <c r="M24" s="2261"/>
      <c r="N24" s="2261"/>
      <c r="O24" s="2261"/>
      <c r="P24" s="3350"/>
      <c r="Q24" s="679" t="s">
        <v>4184</v>
      </c>
    </row>
    <row r="25" spans="1:17" s="3206" customFormat="1" ht="15.75" thickBot="1" x14ac:dyDescent="0.3">
      <c r="A25" s="3478"/>
      <c r="B25" s="3508"/>
      <c r="C25" s="3198">
        <f>C24/C21</f>
        <v>0.69046784309142617</v>
      </c>
      <c r="D25" s="3199">
        <f t="shared" ref="D25:G25" si="15">D24/D21</f>
        <v>0.85927450475945455</v>
      </c>
      <c r="E25" s="3200">
        <f t="shared" si="15"/>
        <v>0.81463907902924704</v>
      </c>
      <c r="F25" s="3201">
        <f t="shared" si="15"/>
        <v>0.78490200822646983</v>
      </c>
      <c r="G25" s="3202">
        <f t="shared" si="15"/>
        <v>0.62679022746419544</v>
      </c>
      <c r="H25" s="3196">
        <f>H24/H21</f>
        <v>0.7447883288724696</v>
      </c>
      <c r="I25" s="3197">
        <f t="shared" si="13"/>
        <v>0.7552147325141586</v>
      </c>
      <c r="J25" s="3188"/>
      <c r="K25" s="3189"/>
      <c r="L25" s="3189"/>
      <c r="M25" s="3189"/>
      <c r="N25" s="3189"/>
      <c r="O25" s="3189"/>
      <c r="P25" s="3351"/>
      <c r="Q25" s="673" t="s">
        <v>4186</v>
      </c>
    </row>
    <row r="26" spans="1:17" customFormat="1" ht="15.75" hidden="1" thickTop="1" x14ac:dyDescent="0.25">
      <c r="A26" s="3478"/>
      <c r="B26" s="693" t="s">
        <v>4164</v>
      </c>
      <c r="C26" s="2574">
        <f>C13/C21</f>
        <v>0.40169841455338712</v>
      </c>
      <c r="D26" s="2575">
        <f t="shared" ref="D26:H26" si="16">D13/D21</f>
        <v>0.20761512734756882</v>
      </c>
      <c r="E26" s="2576">
        <f t="shared" si="16"/>
        <v>0.29830429371499689</v>
      </c>
      <c r="F26" s="2577">
        <f t="shared" si="16"/>
        <v>0.29385434309218483</v>
      </c>
      <c r="G26" s="2578">
        <f t="shared" si="16"/>
        <v>0.39132266217354678</v>
      </c>
      <c r="H26" s="2554">
        <f t="shared" si="16"/>
        <v>0.3451577637878388</v>
      </c>
      <c r="I26" s="2555">
        <f t="shared" si="13"/>
        <v>0.31855896817633689</v>
      </c>
      <c r="J26" s="3139"/>
      <c r="K26" s="2262"/>
      <c r="L26" s="2262"/>
      <c r="M26" s="2262"/>
      <c r="N26" s="2262"/>
      <c r="O26" s="2262"/>
      <c r="P26" s="3352"/>
      <c r="Q26" s="673" t="s">
        <v>4187</v>
      </c>
    </row>
    <row r="27" spans="1:17" customFormat="1" hidden="1" x14ac:dyDescent="0.25">
      <c r="A27" s="3478"/>
      <c r="B27" s="693" t="s">
        <v>4168</v>
      </c>
      <c r="C27" s="2549">
        <f>C15/C21</f>
        <v>9.8087335904327846E-2</v>
      </c>
      <c r="D27" s="2550">
        <f t="shared" ref="D27:G27" si="17">D15/D21</f>
        <v>0.10033444816053512</v>
      </c>
      <c r="E27" s="2551">
        <f t="shared" si="17"/>
        <v>0.16568139390168016</v>
      </c>
      <c r="F27" s="2552">
        <f t="shared" si="17"/>
        <v>0.19102346963464795</v>
      </c>
      <c r="G27" s="2553">
        <f t="shared" si="17"/>
        <v>0.18913226621735468</v>
      </c>
      <c r="H27" s="2554">
        <f>H15/H21</f>
        <v>0.13318505673464773</v>
      </c>
      <c r="I27" s="2555">
        <f t="shared" si="13"/>
        <v>0.14885178276370917</v>
      </c>
      <c r="J27" s="3139"/>
      <c r="K27" s="2262"/>
      <c r="L27" s="2262"/>
      <c r="M27" s="2262"/>
      <c r="N27" s="2262"/>
      <c r="O27" s="2262"/>
      <c r="P27" s="3352"/>
      <c r="Q27" s="673" t="s">
        <v>4188</v>
      </c>
    </row>
    <row r="28" spans="1:17" customFormat="1" hidden="1" x14ac:dyDescent="0.25">
      <c r="A28" s="3478"/>
      <c r="B28" s="693" t="s">
        <v>4172</v>
      </c>
      <c r="C28" s="2549">
        <f>C17/C21</f>
        <v>2.438549335826419E-2</v>
      </c>
      <c r="D28" s="2550">
        <f t="shared" ref="D28:G28" si="18">D17/D21</f>
        <v>4.2706457422176484E-2</v>
      </c>
      <c r="E28" s="2551">
        <f t="shared" si="18"/>
        <v>6.5339141257000619E-2</v>
      </c>
      <c r="F28" s="2552">
        <f t="shared" si="18"/>
        <v>4.3067989353980159E-2</v>
      </c>
      <c r="G28" s="2553">
        <f t="shared" si="18"/>
        <v>1.2636899747262005E-3</v>
      </c>
      <c r="H28" s="2554">
        <f>H17/H21</f>
        <v>3.7527801862253553E-2</v>
      </c>
      <c r="I28" s="2555">
        <f t="shared" si="13"/>
        <v>3.5352554273229531E-2</v>
      </c>
      <c r="J28" s="3139"/>
      <c r="K28" s="2262"/>
      <c r="L28" s="2262"/>
      <c r="M28" s="2262"/>
      <c r="N28" s="2262"/>
      <c r="O28" s="2262"/>
      <c r="P28" s="3352"/>
      <c r="Q28" s="673" t="s">
        <v>4189</v>
      </c>
    </row>
    <row r="29" spans="1:17" s="1" customFormat="1" ht="15.75" hidden="1" thickBot="1" x14ac:dyDescent="0.3">
      <c r="A29" s="3479"/>
      <c r="B29" s="837" t="s">
        <v>4176</v>
      </c>
      <c r="C29" s="2549">
        <f>C19/C21</f>
        <v>4.6122083284640257E-2</v>
      </c>
      <c r="D29" s="2550">
        <f t="shared" ref="D29:G29" si="19">D19/D21</f>
        <v>1.4149729868793414E-2</v>
      </c>
      <c r="E29" s="2551">
        <f t="shared" si="19"/>
        <v>0.12328873677660236</v>
      </c>
      <c r="F29" s="2552">
        <f t="shared" si="19"/>
        <v>2.1050084684248731E-2</v>
      </c>
      <c r="G29" s="2553">
        <f t="shared" si="19"/>
        <v>4.2122999157540015E-4</v>
      </c>
      <c r="H29" s="2554">
        <f>H19/H21</f>
        <v>5.6527311795529084E-2</v>
      </c>
      <c r="I29" s="2555">
        <f t="shared" si="13"/>
        <v>4.1006372921172034E-2</v>
      </c>
      <c r="J29" s="3139"/>
      <c r="K29" s="2262"/>
      <c r="L29" s="2262"/>
      <c r="M29" s="2262"/>
      <c r="N29" s="2262"/>
      <c r="O29" s="2262"/>
      <c r="P29" s="3352"/>
      <c r="Q29" s="679" t="s">
        <v>4190</v>
      </c>
    </row>
    <row r="30" spans="1:17" s="1" customFormat="1" ht="15.75" customHeight="1" thickTop="1" x14ac:dyDescent="0.25">
      <c r="A30" s="3480" t="s">
        <v>5065</v>
      </c>
      <c r="B30" s="773" t="s">
        <v>4144</v>
      </c>
      <c r="C30" s="900">
        <f>BNP!C840</f>
        <v>8741</v>
      </c>
      <c r="D30" s="900">
        <f>BPCE!C727</f>
        <v>5925</v>
      </c>
      <c r="E30" s="900">
        <f>SG!C784</f>
        <v>4376</v>
      </c>
      <c r="F30" s="900">
        <f>CA!C963</f>
        <v>2605</v>
      </c>
      <c r="G30" s="900">
        <f>CM!C478</f>
        <v>6852</v>
      </c>
      <c r="H30" s="900">
        <f>SUM(C30:G30)</f>
        <v>28499</v>
      </c>
      <c r="I30" s="900">
        <f t="shared" si="13"/>
        <v>5699.8</v>
      </c>
      <c r="J30" s="3136"/>
      <c r="K30" s="1712"/>
      <c r="L30" s="1712"/>
      <c r="M30" s="1712"/>
      <c r="N30" s="1712"/>
      <c r="O30" s="1712"/>
      <c r="P30" s="3349"/>
      <c r="Q30" s="899" t="s">
        <v>4449</v>
      </c>
    </row>
    <row r="31" spans="1:17" customFormat="1" x14ac:dyDescent="0.25">
      <c r="A31" s="3481"/>
      <c r="B31" s="3447" t="s">
        <v>363</v>
      </c>
      <c r="C31" s="850">
        <f>BNP!C841</f>
        <v>1849</v>
      </c>
      <c r="D31" s="939">
        <f>BPCE!C728</f>
        <v>4581</v>
      </c>
      <c r="E31" s="873">
        <f>SG!C785</f>
        <v>366</v>
      </c>
      <c r="F31" s="717">
        <f>CA!C964</f>
        <v>154</v>
      </c>
      <c r="G31" s="884">
        <f>CM!C479</f>
        <v>6200</v>
      </c>
      <c r="H31" s="1071">
        <f>SUM(C31:G31)</f>
        <v>13150</v>
      </c>
      <c r="I31" s="1070">
        <f t="shared" si="13"/>
        <v>2630</v>
      </c>
      <c r="J31" s="3141"/>
      <c r="K31" s="913"/>
      <c r="L31" s="913"/>
      <c r="M31" s="913"/>
      <c r="N31" s="913"/>
      <c r="O31" s="913"/>
      <c r="P31" s="3354"/>
      <c r="Q31" s="673" t="s">
        <v>4450</v>
      </c>
    </row>
    <row r="32" spans="1:17" customFormat="1" x14ac:dyDescent="0.25">
      <c r="A32" s="3481"/>
      <c r="B32" s="3448"/>
      <c r="C32" s="1911">
        <f>C31/C30</f>
        <v>0.21153186134309576</v>
      </c>
      <c r="D32" s="2001">
        <f t="shared" ref="D32:G32" si="20">D31/D30</f>
        <v>0.77316455696202535</v>
      </c>
      <c r="E32" s="2003">
        <f t="shared" si="20"/>
        <v>8.3638025594149915E-2</v>
      </c>
      <c r="F32" s="2006">
        <f t="shared" si="20"/>
        <v>5.9117082533589251E-2</v>
      </c>
      <c r="G32" s="2579">
        <f t="shared" si="20"/>
        <v>0.9048453006421483</v>
      </c>
      <c r="H32" s="2580">
        <f>H31/H30</f>
        <v>0.46141969893680479</v>
      </c>
      <c r="I32" s="2581">
        <f t="shared" si="13"/>
        <v>0.40645936541500172</v>
      </c>
      <c r="J32" s="3138"/>
      <c r="K32" s="1077"/>
      <c r="L32" s="1077"/>
      <c r="M32" s="1077"/>
      <c r="N32" s="1077"/>
      <c r="O32" s="1077"/>
      <c r="P32" s="3355"/>
      <c r="Q32" s="673" t="s">
        <v>4451</v>
      </c>
    </row>
    <row r="33" spans="1:17" customFormat="1" x14ac:dyDescent="0.25">
      <c r="A33" s="3481"/>
      <c r="B33" s="3509" t="s">
        <v>4211</v>
      </c>
      <c r="C33" s="851">
        <f>BNP!C842</f>
        <v>6892</v>
      </c>
      <c r="D33" s="941">
        <f>BPCE!C729</f>
        <v>1344</v>
      </c>
      <c r="E33" s="874">
        <f>SG!C786</f>
        <v>4010</v>
      </c>
      <c r="F33" s="722">
        <f>CA!C965</f>
        <v>2451</v>
      </c>
      <c r="G33" s="885">
        <f>CM!C480</f>
        <v>652</v>
      </c>
      <c r="H33" s="1073">
        <f>SUM(C33:G33)</f>
        <v>15349</v>
      </c>
      <c r="I33" s="1139">
        <f t="shared" si="13"/>
        <v>3069.8</v>
      </c>
      <c r="J33" s="3141"/>
      <c r="K33" s="913"/>
      <c r="L33" s="913"/>
      <c r="M33" s="913"/>
      <c r="N33" s="913"/>
      <c r="O33" s="913"/>
      <c r="P33" s="3354"/>
      <c r="Q33" s="673" t="s">
        <v>4452</v>
      </c>
    </row>
    <row r="34" spans="1:17" customFormat="1" ht="15.75" thickBot="1" x14ac:dyDescent="0.3">
      <c r="A34" s="3481"/>
      <c r="B34" s="3510"/>
      <c r="C34" s="2558">
        <f>C33/C30</f>
        <v>0.78846813865690424</v>
      </c>
      <c r="D34" s="2543">
        <f t="shared" ref="D34:H34" si="21">D33/D30</f>
        <v>0.22683544303797468</v>
      </c>
      <c r="E34" s="2544">
        <f t="shared" si="21"/>
        <v>0.9163619744058501</v>
      </c>
      <c r="F34" s="2545">
        <f t="shared" si="21"/>
        <v>0.94088291746641073</v>
      </c>
      <c r="G34" s="2546">
        <f t="shared" si="21"/>
        <v>9.5154699357851716E-2</v>
      </c>
      <c r="H34" s="2582">
        <f t="shared" si="21"/>
        <v>0.53858030106319521</v>
      </c>
      <c r="I34" s="2583">
        <f t="shared" si="13"/>
        <v>0.59354063458499828</v>
      </c>
      <c r="J34" s="3140"/>
      <c r="K34" s="912"/>
      <c r="L34" s="912"/>
      <c r="M34" s="912"/>
      <c r="N34" s="912"/>
      <c r="O34" s="912"/>
      <c r="P34" s="3353"/>
      <c r="Q34" s="673" t="s">
        <v>4453</v>
      </c>
    </row>
    <row r="35" spans="1:17" customFormat="1" ht="15.75" thickTop="1" x14ac:dyDescent="0.25">
      <c r="A35" s="3481"/>
      <c r="B35" s="3511" t="s">
        <v>4803</v>
      </c>
      <c r="C35" s="852">
        <f>BNP!C843</f>
        <v>2432</v>
      </c>
      <c r="D35" s="942">
        <f>BPCE!C730</f>
        <v>160</v>
      </c>
      <c r="E35" s="875">
        <f>SG!C787</f>
        <v>1327</v>
      </c>
      <c r="F35" s="726">
        <f>CA!C966</f>
        <v>701</v>
      </c>
      <c r="G35" s="886">
        <f>CM!C481</f>
        <v>287</v>
      </c>
      <c r="H35" s="1074">
        <f>SUM(C35:G35)</f>
        <v>4907</v>
      </c>
      <c r="I35" s="1068">
        <f t="shared" si="13"/>
        <v>981.4</v>
      </c>
      <c r="J35" s="3141"/>
      <c r="K35" s="913"/>
      <c r="L35" s="913"/>
      <c r="M35" s="913"/>
      <c r="N35" s="913"/>
      <c r="O35" s="913"/>
      <c r="P35" s="3354"/>
      <c r="Q35" s="673" t="s">
        <v>4454</v>
      </c>
    </row>
    <row r="36" spans="1:17" customFormat="1" x14ac:dyDescent="0.25">
      <c r="A36" s="3481"/>
      <c r="B36" s="3448"/>
      <c r="C36" s="2584">
        <f>C35/C30</f>
        <v>0.27822903557945317</v>
      </c>
      <c r="D36" s="2536">
        <f t="shared" ref="D36:H36" si="22">D35/D30</f>
        <v>2.7004219409282701E-2</v>
      </c>
      <c r="E36" s="2537">
        <f t="shared" si="22"/>
        <v>0.3032449725776965</v>
      </c>
      <c r="F36" s="2538">
        <f t="shared" si="22"/>
        <v>0.26909788867562379</v>
      </c>
      <c r="G36" s="2539">
        <f t="shared" si="22"/>
        <v>4.1885580852305898E-2</v>
      </c>
      <c r="H36" s="2585">
        <f t="shared" si="22"/>
        <v>0.17218148005193165</v>
      </c>
      <c r="I36" s="2586">
        <f t="shared" si="13"/>
        <v>0.18389233941887242</v>
      </c>
      <c r="J36" s="3140"/>
      <c r="K36" s="912"/>
      <c r="L36" s="912"/>
      <c r="M36" s="912"/>
      <c r="N36" s="912"/>
      <c r="O36" s="912"/>
      <c r="P36" s="3353"/>
      <c r="Q36" s="673" t="s">
        <v>4455</v>
      </c>
    </row>
    <row r="37" spans="1:17" customFormat="1" x14ac:dyDescent="0.25">
      <c r="A37" s="3481"/>
      <c r="B37" s="3445" t="s">
        <v>5069</v>
      </c>
      <c r="C37" s="755">
        <f>C30-C35</f>
        <v>6309</v>
      </c>
      <c r="D37" s="712">
        <f t="shared" ref="D37:G37" si="23">D30-D35</f>
        <v>5765</v>
      </c>
      <c r="E37" s="682">
        <f t="shared" si="23"/>
        <v>3049</v>
      </c>
      <c r="F37" s="697">
        <f t="shared" si="23"/>
        <v>1904</v>
      </c>
      <c r="G37" s="701">
        <f t="shared" si="23"/>
        <v>6565</v>
      </c>
      <c r="H37" s="1063">
        <f>SUM(C37:G37)</f>
        <v>23592</v>
      </c>
      <c r="I37" s="1139">
        <f t="shared" si="13"/>
        <v>4718.3999999999996</v>
      </c>
      <c r="J37" s="3134"/>
      <c r="K37" s="1096"/>
      <c r="L37" s="1096"/>
      <c r="M37" s="1096"/>
      <c r="N37" s="1096"/>
      <c r="O37" s="1096"/>
      <c r="P37" s="3356"/>
      <c r="Q37" s="673" t="s">
        <v>4456</v>
      </c>
    </row>
    <row r="38" spans="1:17" customFormat="1" ht="15.75" thickBot="1" x14ac:dyDescent="0.3">
      <c r="A38" s="3481"/>
      <c r="B38" s="3446"/>
      <c r="C38" s="2558">
        <f>C37/C30</f>
        <v>0.72177096442054689</v>
      </c>
      <c r="D38" s="2543">
        <f t="shared" ref="D38:G38" si="24">D37/D30</f>
        <v>0.97299578059071734</v>
      </c>
      <c r="E38" s="2544">
        <f t="shared" si="24"/>
        <v>0.69675502742230344</v>
      </c>
      <c r="F38" s="2545">
        <f t="shared" si="24"/>
        <v>0.73090211132437621</v>
      </c>
      <c r="G38" s="2546">
        <f t="shared" si="24"/>
        <v>0.95811441914769413</v>
      </c>
      <c r="H38" s="2582">
        <f>H37/H30</f>
        <v>0.82781851994806832</v>
      </c>
      <c r="I38" s="2583">
        <f t="shared" si="13"/>
        <v>0.8161076605811276</v>
      </c>
      <c r="J38" s="3134"/>
      <c r="K38" s="1096"/>
      <c r="L38" s="1096"/>
      <c r="M38" s="1096"/>
      <c r="N38" s="1096"/>
      <c r="O38" s="1096"/>
      <c r="P38" s="3356"/>
      <c r="Q38" s="673" t="s">
        <v>4457</v>
      </c>
    </row>
    <row r="39" spans="1:17" customFormat="1" ht="15.75" hidden="1" thickTop="1" x14ac:dyDescent="0.25">
      <c r="A39" s="3481"/>
      <c r="B39" s="719" t="s">
        <v>4199</v>
      </c>
      <c r="C39" s="850">
        <f>BNP!C844</f>
        <v>3149</v>
      </c>
      <c r="D39" s="939">
        <f>BPCE!C731</f>
        <v>286</v>
      </c>
      <c r="E39" s="873">
        <f>SG!C788</f>
        <v>1570</v>
      </c>
      <c r="F39" s="717">
        <f>CA!C967</f>
        <v>992</v>
      </c>
      <c r="G39" s="884">
        <f>CM!C482</f>
        <v>326</v>
      </c>
      <c r="H39" s="1071">
        <f>SUM(C39:G39)</f>
        <v>6323</v>
      </c>
      <c r="I39" s="1070">
        <f t="shared" si="13"/>
        <v>1264.5999999999999</v>
      </c>
      <c r="J39" s="3141"/>
      <c r="K39" s="913"/>
      <c r="L39" s="913"/>
      <c r="M39" s="913"/>
      <c r="N39" s="913"/>
      <c r="O39" s="913"/>
      <c r="P39" s="3354"/>
      <c r="Q39" s="673" t="s">
        <v>4458</v>
      </c>
    </row>
    <row r="40" spans="1:17" customFormat="1" hidden="1" x14ac:dyDescent="0.25">
      <c r="A40" s="3481"/>
      <c r="B40" s="718" t="s">
        <v>4200</v>
      </c>
      <c r="C40" s="2549">
        <f>C39/C30</f>
        <v>0.36025626358540214</v>
      </c>
      <c r="D40" s="2550">
        <f t="shared" ref="D40:H40" si="25">D39/D30</f>
        <v>4.8270042194092824E-2</v>
      </c>
      <c r="E40" s="2551">
        <f t="shared" si="25"/>
        <v>0.35877513711151737</v>
      </c>
      <c r="F40" s="2552">
        <f t="shared" si="25"/>
        <v>0.38080614203454893</v>
      </c>
      <c r="G40" s="2553">
        <f t="shared" si="25"/>
        <v>4.7577349678925858E-2</v>
      </c>
      <c r="H40" s="2587">
        <f t="shared" si="25"/>
        <v>0.22186743394505071</v>
      </c>
      <c r="I40" s="2572">
        <f t="shared" si="13"/>
        <v>0.23913698692089741</v>
      </c>
      <c r="J40" s="3140"/>
      <c r="K40" s="912"/>
      <c r="L40" s="912"/>
      <c r="M40" s="912"/>
      <c r="N40" s="912"/>
      <c r="O40" s="912"/>
      <c r="P40" s="3353"/>
      <c r="Q40" s="679" t="s">
        <v>4459</v>
      </c>
    </row>
    <row r="41" spans="1:17" customFormat="1" hidden="1" x14ac:dyDescent="0.25">
      <c r="A41" s="3481"/>
      <c r="B41" s="716" t="s">
        <v>4201</v>
      </c>
      <c r="C41" s="850">
        <f>BNP!C845</f>
        <v>734</v>
      </c>
      <c r="D41" s="939">
        <f>BPCE!C732</f>
        <v>164</v>
      </c>
      <c r="E41" s="873">
        <f>SG!C789</f>
        <v>1207</v>
      </c>
      <c r="F41" s="717">
        <f>CA!C968</f>
        <v>636</v>
      </c>
      <c r="G41" s="884">
        <f>CM!C483</f>
        <v>153</v>
      </c>
      <c r="H41" s="1071">
        <f>SUM(C41:G41)</f>
        <v>2894</v>
      </c>
      <c r="I41" s="1070">
        <f t="shared" si="13"/>
        <v>578.79999999999995</v>
      </c>
      <c r="J41" s="3141"/>
      <c r="K41" s="913"/>
      <c r="L41" s="913"/>
      <c r="M41" s="913"/>
      <c r="N41" s="913"/>
      <c r="O41" s="913"/>
      <c r="P41" s="3354"/>
      <c r="Q41" s="673" t="s">
        <v>4460</v>
      </c>
    </row>
    <row r="42" spans="1:17" customFormat="1" hidden="1" x14ac:dyDescent="0.25">
      <c r="A42" s="3481"/>
      <c r="B42" s="716" t="s">
        <v>4202</v>
      </c>
      <c r="C42" s="1911">
        <f>C41/C30</f>
        <v>8.397208557373298E-2</v>
      </c>
      <c r="D42" s="2001">
        <f t="shared" ref="D42:G42" si="26">D41/D30</f>
        <v>2.7679324894514769E-2</v>
      </c>
      <c r="E42" s="2003">
        <f t="shared" si="26"/>
        <v>0.27582266910420478</v>
      </c>
      <c r="F42" s="2006">
        <f t="shared" si="26"/>
        <v>0.24414587332053742</v>
      </c>
      <c r="G42" s="2579">
        <f t="shared" si="26"/>
        <v>2.2329246935201399E-2</v>
      </c>
      <c r="H42" s="2580">
        <f>H41/H30</f>
        <v>0.10154742271658655</v>
      </c>
      <c r="I42" s="2581">
        <f t="shared" si="13"/>
        <v>0.13078983996563825</v>
      </c>
      <c r="J42" s="3138"/>
      <c r="K42" s="1077"/>
      <c r="L42" s="1077"/>
      <c r="M42" s="1077"/>
      <c r="N42" s="1077"/>
      <c r="O42" s="1077"/>
      <c r="P42" s="3355"/>
      <c r="Q42" s="679" t="s">
        <v>4461</v>
      </c>
    </row>
    <row r="43" spans="1:17" customFormat="1" hidden="1" x14ac:dyDescent="0.25">
      <c r="A43" s="3481"/>
      <c r="B43" s="716" t="s">
        <v>4203</v>
      </c>
      <c r="C43" s="850">
        <f>BNP!C846</f>
        <v>58</v>
      </c>
      <c r="D43" s="939">
        <f>BPCE!C733</f>
        <v>46</v>
      </c>
      <c r="E43" s="873">
        <f>SG!C790</f>
        <v>421</v>
      </c>
      <c r="F43" s="717">
        <f>CA!C969</f>
        <v>120</v>
      </c>
      <c r="G43" s="884">
        <f>CM!C484</f>
        <v>2</v>
      </c>
      <c r="H43" s="1071">
        <f>SUM(C43:G43)</f>
        <v>647</v>
      </c>
      <c r="I43" s="1070">
        <f t="shared" si="13"/>
        <v>129.4</v>
      </c>
      <c r="J43" s="3141"/>
      <c r="K43" s="913"/>
      <c r="L43" s="913"/>
      <c r="M43" s="913"/>
      <c r="N43" s="913"/>
      <c r="O43" s="913"/>
      <c r="P43" s="3354"/>
      <c r="Q43" s="673" t="s">
        <v>4462</v>
      </c>
    </row>
    <row r="44" spans="1:17" customFormat="1" hidden="1" x14ac:dyDescent="0.25">
      <c r="A44" s="3481"/>
      <c r="B44" s="716" t="s">
        <v>4204</v>
      </c>
      <c r="C44" s="1911">
        <f>C43/C30</f>
        <v>6.6353964077336689E-3</v>
      </c>
      <c r="D44" s="2001">
        <f t="shared" ref="D44:G44" si="27">D43/D30</f>
        <v>7.7637130801687763E-3</v>
      </c>
      <c r="E44" s="2003">
        <f t="shared" si="27"/>
        <v>9.6206581352833637E-2</v>
      </c>
      <c r="F44" s="2006">
        <f t="shared" si="27"/>
        <v>4.6065259117082535E-2</v>
      </c>
      <c r="G44" s="2579">
        <f t="shared" si="27"/>
        <v>2.918855808523059E-4</v>
      </c>
      <c r="H44" s="2580">
        <f>H43/H30</f>
        <v>2.2702550966700586E-2</v>
      </c>
      <c r="I44" s="2581">
        <f>AVERAGE(C44:H44)</f>
        <v>2.9944231084228584E-2</v>
      </c>
      <c r="J44" s="3138"/>
      <c r="K44" s="1077"/>
      <c r="L44" s="1077"/>
      <c r="M44" s="1077"/>
      <c r="N44" s="1077"/>
      <c r="O44" s="1077"/>
      <c r="P44" s="3355"/>
      <c r="Q44" s="673" t="s">
        <v>4463</v>
      </c>
    </row>
    <row r="45" spans="1:17" customFormat="1" hidden="1" x14ac:dyDescent="0.25">
      <c r="A45" s="3481"/>
      <c r="B45" s="716" t="s">
        <v>4205</v>
      </c>
      <c r="C45" s="850">
        <f>'BNP avec amende'!C847</f>
        <v>539</v>
      </c>
      <c r="D45" s="939">
        <f>BPCE!C734</f>
        <v>24</v>
      </c>
      <c r="E45" s="873">
        <f>SG!C791</f>
        <v>94</v>
      </c>
      <c r="F45" s="717">
        <f>CA!C970</f>
        <v>79</v>
      </c>
      <c r="G45" s="884">
        <f>CM!C485</f>
        <v>0</v>
      </c>
      <c r="H45" s="1071">
        <f>SUM(C45:G45)</f>
        <v>736</v>
      </c>
      <c r="I45" s="1070">
        <f>AVERAGE(C45:G45)</f>
        <v>147.19999999999999</v>
      </c>
      <c r="J45" s="3141"/>
      <c r="K45" s="913"/>
      <c r="L45" s="913"/>
      <c r="M45" s="913"/>
      <c r="N45" s="913"/>
      <c r="O45" s="913"/>
      <c r="P45" s="3354"/>
      <c r="Q45" s="679" t="s">
        <v>4464</v>
      </c>
    </row>
    <row r="46" spans="1:17" customFormat="1" hidden="1" x14ac:dyDescent="0.25">
      <c r="A46" s="3481"/>
      <c r="B46" s="716" t="s">
        <v>4206</v>
      </c>
      <c r="C46" s="1911">
        <f>C45/C30</f>
        <v>6.1663425237387028E-2</v>
      </c>
      <c r="D46" s="2001">
        <f t="shared" ref="D46:G46" si="28">D45/D30</f>
        <v>4.0506329113924053E-3</v>
      </c>
      <c r="E46" s="2003">
        <f t="shared" si="28"/>
        <v>2.1480804387568556E-2</v>
      </c>
      <c r="F46" s="2006">
        <f t="shared" si="28"/>
        <v>3.0326295585412669E-2</v>
      </c>
      <c r="G46" s="2579">
        <f t="shared" si="28"/>
        <v>0</v>
      </c>
      <c r="H46" s="2580">
        <f>H45/H30</f>
        <v>2.5825467560265273E-2</v>
      </c>
      <c r="I46" s="2581">
        <f>AVERAGE(C46:H46)</f>
        <v>2.3891104280337656E-2</v>
      </c>
      <c r="J46" s="3138"/>
      <c r="K46" s="1077"/>
      <c r="L46" s="1077"/>
      <c r="M46" s="1077"/>
      <c r="N46" s="1077"/>
      <c r="O46" s="1077"/>
      <c r="P46" s="3355"/>
      <c r="Q46" s="673" t="s">
        <v>4465</v>
      </c>
    </row>
    <row r="47" spans="1:17" customFormat="1" ht="15.75" thickTop="1" x14ac:dyDescent="0.25">
      <c r="A47" s="3481"/>
      <c r="B47" s="849" t="s">
        <v>4178</v>
      </c>
      <c r="C47" s="1161">
        <f>C33</f>
        <v>6892</v>
      </c>
      <c r="D47" s="1161">
        <f t="shared" ref="D47:I47" si="29">D33</f>
        <v>1344</v>
      </c>
      <c r="E47" s="1161">
        <f t="shared" si="29"/>
        <v>4010</v>
      </c>
      <c r="F47" s="1161">
        <f t="shared" si="29"/>
        <v>2451</v>
      </c>
      <c r="G47" s="1161">
        <f t="shared" si="29"/>
        <v>652</v>
      </c>
      <c r="H47" s="1161">
        <f t="shared" si="29"/>
        <v>15349</v>
      </c>
      <c r="I47" s="911">
        <f t="shared" si="29"/>
        <v>3069.8</v>
      </c>
      <c r="J47" s="3136"/>
      <c r="K47" s="1712"/>
      <c r="L47" s="1712"/>
      <c r="M47" s="1712"/>
      <c r="N47" s="1712"/>
      <c r="O47" s="1712"/>
      <c r="P47" s="3349"/>
      <c r="Q47" s="899" t="s">
        <v>4466</v>
      </c>
    </row>
    <row r="48" spans="1:17" customFormat="1" x14ac:dyDescent="0.25">
      <c r="A48" s="3481"/>
      <c r="B48" s="3447" t="s">
        <v>4803</v>
      </c>
      <c r="C48" s="850">
        <f>C35</f>
        <v>2432</v>
      </c>
      <c r="D48" s="939">
        <f t="shared" ref="D48:I48" si="30">D35</f>
        <v>160</v>
      </c>
      <c r="E48" s="873">
        <f t="shared" si="30"/>
        <v>1327</v>
      </c>
      <c r="F48" s="717">
        <f t="shared" si="30"/>
        <v>701</v>
      </c>
      <c r="G48" s="884">
        <f t="shared" si="30"/>
        <v>287</v>
      </c>
      <c r="H48" s="1078">
        <f t="shared" si="30"/>
        <v>4907</v>
      </c>
      <c r="I48" s="1143">
        <f t="shared" si="30"/>
        <v>981.4</v>
      </c>
      <c r="J48" s="3142"/>
      <c r="K48" s="1078"/>
      <c r="L48" s="1078"/>
      <c r="M48" s="1078"/>
      <c r="N48" s="1078"/>
      <c r="O48" s="1078"/>
      <c r="P48" s="3357"/>
      <c r="Q48" s="1230" t="s">
        <v>4467</v>
      </c>
    </row>
    <row r="49" spans="1:67" customFormat="1" x14ac:dyDescent="0.25">
      <c r="A49" s="3481"/>
      <c r="B49" s="3448"/>
      <c r="C49" s="2584">
        <f>C48/C47</f>
        <v>0.35287289611143352</v>
      </c>
      <c r="D49" s="2536">
        <f t="shared" ref="D49:H49" si="31">D48/D47</f>
        <v>0.11904761904761904</v>
      </c>
      <c r="E49" s="2537">
        <f t="shared" si="31"/>
        <v>0.33092269326683293</v>
      </c>
      <c r="F49" s="2538">
        <f t="shared" si="31"/>
        <v>0.28600571195430435</v>
      </c>
      <c r="G49" s="2539">
        <f t="shared" si="31"/>
        <v>0.44018404907975461</v>
      </c>
      <c r="H49" s="2585">
        <f t="shared" si="31"/>
        <v>0.31969509414294089</v>
      </c>
      <c r="I49" s="2586">
        <f>AVERAGE(C49:G49)</f>
        <v>0.30580659389198889</v>
      </c>
      <c r="J49" s="3140"/>
      <c r="K49" s="912"/>
      <c r="L49" s="912"/>
      <c r="M49" s="912"/>
      <c r="N49" s="912"/>
      <c r="O49" s="912"/>
      <c r="P49" s="3353"/>
      <c r="Q49" s="673" t="s">
        <v>4468</v>
      </c>
    </row>
    <row r="50" spans="1:67" customFormat="1" x14ac:dyDescent="0.25">
      <c r="A50" s="3481"/>
      <c r="B50" s="3449" t="s">
        <v>5068</v>
      </c>
      <c r="C50" s="850">
        <f>C33-C35</f>
        <v>4460</v>
      </c>
      <c r="D50" s="939">
        <f>D33-D35</f>
        <v>1184</v>
      </c>
      <c r="E50" s="873">
        <f>E33-E35</f>
        <v>2683</v>
      </c>
      <c r="F50" s="717">
        <f>F33-F35</f>
        <v>1750</v>
      </c>
      <c r="G50" s="884">
        <f>G33-G35</f>
        <v>365</v>
      </c>
      <c r="H50" s="1071">
        <f>SUM(C50:G50)</f>
        <v>10442</v>
      </c>
      <c r="I50" s="1070">
        <f>AVERAGE(C50:G50)</f>
        <v>2088.4</v>
      </c>
      <c r="J50" s="3141"/>
      <c r="K50" s="913"/>
      <c r="L50" s="913"/>
      <c r="M50" s="913"/>
      <c r="N50" s="913"/>
      <c r="O50" s="913"/>
      <c r="P50" s="3354"/>
      <c r="Q50" s="679" t="s">
        <v>4469</v>
      </c>
    </row>
    <row r="51" spans="1:67" customFormat="1" ht="15.75" thickBot="1" x14ac:dyDescent="0.3">
      <c r="A51" s="3481"/>
      <c r="B51" s="3450"/>
      <c r="C51" s="2558">
        <f>C50/C47</f>
        <v>0.64712710388856642</v>
      </c>
      <c r="D51" s="2543">
        <f t="shared" ref="D51:H51" si="32">D50/D47</f>
        <v>0.88095238095238093</v>
      </c>
      <c r="E51" s="2544">
        <f t="shared" si="32"/>
        <v>0.66907730673316712</v>
      </c>
      <c r="F51" s="2545">
        <f t="shared" si="32"/>
        <v>0.71399428804569565</v>
      </c>
      <c r="G51" s="2546">
        <f t="shared" si="32"/>
        <v>0.55981595092024539</v>
      </c>
      <c r="H51" s="2582">
        <f t="shared" si="32"/>
        <v>0.68030490585705905</v>
      </c>
      <c r="I51" s="2583">
        <f>AVERAGE(C51:G51)</f>
        <v>0.69419340610801117</v>
      </c>
      <c r="J51" s="3140"/>
      <c r="K51" s="912"/>
      <c r="L51" s="912"/>
      <c r="M51" s="912"/>
      <c r="N51" s="912"/>
      <c r="O51" s="912"/>
      <c r="P51" s="3353"/>
      <c r="Q51" s="673" t="s">
        <v>4470</v>
      </c>
    </row>
    <row r="52" spans="1:67" customFormat="1" ht="15.75" hidden="1" thickTop="1" x14ac:dyDescent="0.25">
      <c r="A52" s="3481"/>
      <c r="B52" s="720" t="s">
        <v>4200</v>
      </c>
      <c r="C52" s="2549">
        <f>C39/C47</f>
        <v>0.4569065583284968</v>
      </c>
      <c r="D52" s="2550">
        <f t="shared" ref="D52:H52" si="33">D39/D47</f>
        <v>0.21279761904761904</v>
      </c>
      <c r="E52" s="2551">
        <f t="shared" si="33"/>
        <v>0.39152119700748128</v>
      </c>
      <c r="F52" s="2552">
        <f t="shared" si="33"/>
        <v>0.40473276213790288</v>
      </c>
      <c r="G52" s="2553">
        <f t="shared" si="33"/>
        <v>0.5</v>
      </c>
      <c r="H52" s="2587">
        <f t="shared" si="33"/>
        <v>0.41194866115056356</v>
      </c>
      <c r="I52" s="2572">
        <f>AVERAGE(C52:G52)</f>
        <v>0.39319162730430002</v>
      </c>
      <c r="J52" s="3140"/>
      <c r="K52" s="912"/>
      <c r="L52" s="912"/>
      <c r="M52" s="912"/>
      <c r="N52" s="912"/>
      <c r="O52" s="912"/>
      <c r="P52" s="3353"/>
      <c r="Q52" s="673" t="s">
        <v>4471</v>
      </c>
    </row>
    <row r="53" spans="1:67" customFormat="1" hidden="1" x14ac:dyDescent="0.25">
      <c r="A53" s="3481"/>
      <c r="B53" s="720" t="s">
        <v>4202</v>
      </c>
      <c r="C53" s="2549">
        <f>C41/C47</f>
        <v>0.1065002901915264</v>
      </c>
      <c r="D53" s="2550">
        <f t="shared" ref="D53:G53" si="34">D41/D47</f>
        <v>0.12202380952380952</v>
      </c>
      <c r="E53" s="2551">
        <f t="shared" si="34"/>
        <v>0.30099750623441396</v>
      </c>
      <c r="F53" s="2552">
        <f t="shared" si="34"/>
        <v>0.25948592411260712</v>
      </c>
      <c r="G53" s="2553">
        <f t="shared" si="34"/>
        <v>0.23466257668711657</v>
      </c>
      <c r="H53" s="2587">
        <f>H41/H47</f>
        <v>0.18854648511303668</v>
      </c>
      <c r="I53" s="2572">
        <f>AVERAGE(C53:H53)</f>
        <v>0.20203609864375172</v>
      </c>
      <c r="J53" s="3140"/>
      <c r="K53" s="912"/>
      <c r="L53" s="912"/>
      <c r="M53" s="912"/>
      <c r="N53" s="912"/>
      <c r="O53" s="912"/>
      <c r="P53" s="3353"/>
      <c r="Q53" s="673" t="s">
        <v>4472</v>
      </c>
    </row>
    <row r="54" spans="1:67" customFormat="1" hidden="1" x14ac:dyDescent="0.25">
      <c r="A54" s="3481"/>
      <c r="B54" s="720" t="s">
        <v>4204</v>
      </c>
      <c r="C54" s="2549">
        <f>C43/C47</f>
        <v>8.4155542658154378E-3</v>
      </c>
      <c r="D54" s="2550">
        <f t="shared" ref="D54:G54" si="35">D43/D47</f>
        <v>3.4226190476190479E-2</v>
      </c>
      <c r="E54" s="2551">
        <f t="shared" si="35"/>
        <v>0.10498753117206983</v>
      </c>
      <c r="F54" s="2552">
        <f t="shared" si="35"/>
        <v>4.8959608323133418E-2</v>
      </c>
      <c r="G54" s="2553">
        <f t="shared" si="35"/>
        <v>3.0674846625766872E-3</v>
      </c>
      <c r="H54" s="2587">
        <f>H43/H47</f>
        <v>4.2152583230177863E-2</v>
      </c>
      <c r="I54" s="2572">
        <f>AVERAGE(C54:H54)</f>
        <v>4.0301492021660619E-2</v>
      </c>
      <c r="J54" s="3140"/>
      <c r="K54" s="912"/>
      <c r="L54" s="912"/>
      <c r="M54" s="912"/>
      <c r="N54" s="912"/>
      <c r="O54" s="912"/>
      <c r="P54" s="3353"/>
      <c r="Q54" s="673" t="s">
        <v>4473</v>
      </c>
    </row>
    <row r="55" spans="1:67" customFormat="1" ht="15.75" hidden="1" thickBot="1" x14ac:dyDescent="0.3">
      <c r="A55" s="3482"/>
      <c r="B55" s="720" t="s">
        <v>4206</v>
      </c>
      <c r="C55" s="2549">
        <f>C45/C47</f>
        <v>7.8206616366802095E-2</v>
      </c>
      <c r="D55" s="2550">
        <f t="shared" ref="D55:G55" si="36">D45/D47</f>
        <v>1.7857142857142856E-2</v>
      </c>
      <c r="E55" s="2551">
        <f t="shared" si="36"/>
        <v>2.3441396508728181E-2</v>
      </c>
      <c r="F55" s="2552">
        <f t="shared" si="36"/>
        <v>3.2231742146062829E-2</v>
      </c>
      <c r="G55" s="2553">
        <f t="shared" si="36"/>
        <v>0</v>
      </c>
      <c r="H55" s="2587">
        <f>H45/H47</f>
        <v>4.7951006580233241E-2</v>
      </c>
      <c r="I55" s="2572">
        <f>AVERAGE(C55:H55)</f>
        <v>3.3281317409828197E-2</v>
      </c>
      <c r="J55" s="3140"/>
      <c r="K55" s="912"/>
      <c r="L55" s="912"/>
      <c r="M55" s="912"/>
      <c r="N55" s="912"/>
      <c r="O55" s="912"/>
      <c r="P55" s="3353"/>
      <c r="Q55" s="679" t="s">
        <v>4474</v>
      </c>
    </row>
    <row r="56" spans="1:67" s="15" customFormat="1" ht="15" customHeight="1" thickTop="1" x14ac:dyDescent="0.25">
      <c r="A56" s="3483" t="s">
        <v>5055</v>
      </c>
      <c r="B56" s="848" t="s">
        <v>4144</v>
      </c>
      <c r="C56" s="902">
        <f>BNP!F840</f>
        <v>-2642</v>
      </c>
      <c r="D56" s="902">
        <f>BPCE!F727</f>
        <v>-1913</v>
      </c>
      <c r="E56" s="902">
        <f>SG!F784</f>
        <v>-1381</v>
      </c>
      <c r="F56" s="902">
        <f>CA!F963</f>
        <v>-469</v>
      </c>
      <c r="G56" s="902">
        <f>CM!G478</f>
        <v>-1516</v>
      </c>
      <c r="H56" s="902">
        <f>SUM(C56:G56)</f>
        <v>-7921</v>
      </c>
      <c r="I56" s="900">
        <f t="shared" ref="I56:I72" si="37">AVERAGE(C56:G56)</f>
        <v>-1584.2</v>
      </c>
      <c r="J56" s="3136"/>
      <c r="K56" s="1712"/>
      <c r="L56" s="1712"/>
      <c r="M56" s="1712"/>
      <c r="N56" s="1712"/>
      <c r="O56" s="1712"/>
      <c r="P56" s="3349"/>
      <c r="Q56" s="899" t="s">
        <v>4475</v>
      </c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</row>
    <row r="57" spans="1:67" customFormat="1" x14ac:dyDescent="0.25">
      <c r="A57" s="3484"/>
      <c r="B57" s="3431" t="s">
        <v>363</v>
      </c>
      <c r="C57" s="64">
        <f>BNP!F841</f>
        <v>-884</v>
      </c>
      <c r="D57" s="934">
        <f>BPCE!F728</f>
        <v>-1468</v>
      </c>
      <c r="E57" s="62">
        <f>SG!F785</f>
        <v>-332</v>
      </c>
      <c r="F57" s="733">
        <f>CA!F964</f>
        <v>201</v>
      </c>
      <c r="G57" s="684">
        <f>CM!G479</f>
        <v>-1395</v>
      </c>
      <c r="H57" s="913">
        <f>SUM(C57:G57)</f>
        <v>-3878</v>
      </c>
      <c r="I57" s="1070">
        <f t="shared" si="37"/>
        <v>-775.6</v>
      </c>
      <c r="J57" s="3141"/>
      <c r="K57" s="913"/>
      <c r="L57" s="913"/>
      <c r="M57" s="913"/>
      <c r="N57" s="913"/>
      <c r="O57" s="913"/>
      <c r="P57" s="3354"/>
      <c r="Q57" s="673" t="s">
        <v>4476</v>
      </c>
    </row>
    <row r="58" spans="1:67" customFormat="1" x14ac:dyDescent="0.25">
      <c r="A58" s="3484"/>
      <c r="B58" s="3432"/>
      <c r="C58" s="1911">
        <f>C57/C56</f>
        <v>0.33459500378501134</v>
      </c>
      <c r="D58" s="2001">
        <f t="shared" ref="D58:H58" si="38">D57/D56</f>
        <v>0.76738107684265555</v>
      </c>
      <c r="E58" s="2003">
        <f t="shared" si="38"/>
        <v>0.24040550325850832</v>
      </c>
      <c r="F58" s="2006">
        <f t="shared" si="38"/>
        <v>-0.42857142857142855</v>
      </c>
      <c r="G58" s="2579">
        <f t="shared" si="38"/>
        <v>0.92018469656992086</v>
      </c>
      <c r="H58" s="2588">
        <f t="shared" si="38"/>
        <v>0.48958464840297944</v>
      </c>
      <c r="I58" s="2581">
        <f t="shared" si="37"/>
        <v>0.36679897037693349</v>
      </c>
      <c r="J58" s="3138"/>
      <c r="K58" s="1077"/>
      <c r="L58" s="1077"/>
      <c r="M58" s="1077"/>
      <c r="N58" s="1077"/>
      <c r="O58" s="1077"/>
      <c r="P58" s="3355"/>
      <c r="Q58" s="673" t="s">
        <v>4477</v>
      </c>
    </row>
    <row r="59" spans="1:67" customFormat="1" x14ac:dyDescent="0.25">
      <c r="A59" s="3484"/>
      <c r="B59" s="3433" t="s">
        <v>4211</v>
      </c>
      <c r="C59" s="755">
        <f>BNP!F842</f>
        <v>-1758</v>
      </c>
      <c r="D59" s="712">
        <f>BPCE!F729</f>
        <v>-445</v>
      </c>
      <c r="E59" s="682">
        <f>SG!F786</f>
        <v>-1049</v>
      </c>
      <c r="F59" s="697">
        <f>CA!F965</f>
        <v>-670</v>
      </c>
      <c r="G59" s="701">
        <f>CM!G480</f>
        <v>-121</v>
      </c>
      <c r="H59" s="1063">
        <f>SUM(C59:G59)</f>
        <v>-4043</v>
      </c>
      <c r="I59" s="1139">
        <f t="shared" si="37"/>
        <v>-808.6</v>
      </c>
      <c r="J59" s="3141"/>
      <c r="K59" s="913"/>
      <c r="L59" s="913"/>
      <c r="M59" s="913"/>
      <c r="N59" s="913"/>
      <c r="O59" s="913"/>
      <c r="P59" s="3354"/>
      <c r="Q59" s="673" t="s">
        <v>4478</v>
      </c>
    </row>
    <row r="60" spans="1:67" customFormat="1" ht="15.75" thickBot="1" x14ac:dyDescent="0.3">
      <c r="A60" s="3484"/>
      <c r="B60" s="3434"/>
      <c r="C60" s="2558">
        <f>C59/C56</f>
        <v>0.66540499621498861</v>
      </c>
      <c r="D60" s="2543">
        <f t="shared" ref="D60:H60" si="39">D59/D56</f>
        <v>0.23261892315734448</v>
      </c>
      <c r="E60" s="2544">
        <f t="shared" si="39"/>
        <v>0.75959449674149171</v>
      </c>
      <c r="F60" s="2545">
        <f t="shared" si="39"/>
        <v>1.4285714285714286</v>
      </c>
      <c r="G60" s="2546">
        <f t="shared" si="39"/>
        <v>7.9815303430079157E-2</v>
      </c>
      <c r="H60" s="2582">
        <f t="shared" si="39"/>
        <v>0.51041535159702056</v>
      </c>
      <c r="I60" s="2583">
        <f t="shared" si="37"/>
        <v>0.63320102962306657</v>
      </c>
      <c r="J60" s="3140"/>
      <c r="K60" s="912"/>
      <c r="L60" s="912"/>
      <c r="M60" s="912"/>
      <c r="N60" s="912"/>
      <c r="O60" s="912"/>
      <c r="P60" s="3353"/>
      <c r="Q60" s="673" t="s">
        <v>4479</v>
      </c>
    </row>
    <row r="61" spans="1:67" customFormat="1" ht="15.75" thickTop="1" x14ac:dyDescent="0.25">
      <c r="A61" s="3484"/>
      <c r="B61" s="3435" t="s">
        <v>4803</v>
      </c>
      <c r="C61" s="64">
        <f>BNP!F843</f>
        <v>-469</v>
      </c>
      <c r="D61" s="934">
        <f>BPCE!F730</f>
        <v>-23</v>
      </c>
      <c r="E61" s="62">
        <f>SG!F787</f>
        <v>-180</v>
      </c>
      <c r="F61" s="733">
        <f>CA!F966</f>
        <v>-114</v>
      </c>
      <c r="G61" s="684">
        <f>CM!G481</f>
        <v>-39</v>
      </c>
      <c r="H61" s="913">
        <f>SUM(C61:G61)</f>
        <v>-825</v>
      </c>
      <c r="I61" s="1070">
        <f t="shared" si="37"/>
        <v>-165</v>
      </c>
      <c r="J61" s="3141"/>
      <c r="K61" s="913"/>
      <c r="L61" s="913"/>
      <c r="M61" s="913"/>
      <c r="N61" s="913"/>
      <c r="O61" s="913"/>
      <c r="P61" s="3354"/>
      <c r="Q61" s="673" t="s">
        <v>4480</v>
      </c>
    </row>
    <row r="62" spans="1:67" s="2" customFormat="1" x14ac:dyDescent="0.25">
      <c r="A62" s="3484"/>
      <c r="B62" s="3432"/>
      <c r="C62" s="2589">
        <f>C61/C56</f>
        <v>0.17751703255109766</v>
      </c>
      <c r="D62" s="2590">
        <f t="shared" ref="D62:H62" si="40">D61/D56</f>
        <v>1.2023000522739153E-2</v>
      </c>
      <c r="E62" s="2591">
        <f t="shared" si="40"/>
        <v>0.13034033309196236</v>
      </c>
      <c r="F62" s="2592">
        <f t="shared" si="40"/>
        <v>0.24307036247334754</v>
      </c>
      <c r="G62" s="2593">
        <f t="shared" si="40"/>
        <v>2.5725593667546173E-2</v>
      </c>
      <c r="H62" s="2587">
        <f t="shared" si="40"/>
        <v>0.10415351597020578</v>
      </c>
      <c r="I62" s="2572">
        <f t="shared" si="37"/>
        <v>0.11773526446133857</v>
      </c>
      <c r="J62" s="3140"/>
      <c r="K62" s="912"/>
      <c r="L62" s="912"/>
      <c r="M62" s="912"/>
      <c r="N62" s="912"/>
      <c r="O62" s="912"/>
      <c r="P62" s="3353"/>
      <c r="Q62" s="674" t="s">
        <v>4481</v>
      </c>
    </row>
    <row r="63" spans="1:67" s="2" customFormat="1" x14ac:dyDescent="0.25">
      <c r="A63" s="3484"/>
      <c r="B63" s="3436" t="s">
        <v>5069</v>
      </c>
      <c r="C63" s="2599">
        <f>C56-C61</f>
        <v>-2173</v>
      </c>
      <c r="D63" s="2600">
        <f t="shared" ref="D63:H63" si="41">D56-D61</f>
        <v>-1890</v>
      </c>
      <c r="E63" s="2601">
        <f t="shared" si="41"/>
        <v>-1201</v>
      </c>
      <c r="F63" s="2602">
        <f t="shared" si="41"/>
        <v>-355</v>
      </c>
      <c r="G63" s="2603">
        <f t="shared" si="41"/>
        <v>-1477</v>
      </c>
      <c r="H63" s="2604">
        <f t="shared" si="41"/>
        <v>-7096</v>
      </c>
      <c r="I63" s="1139">
        <f t="shared" si="37"/>
        <v>-1419.2</v>
      </c>
      <c r="J63" s="3134"/>
      <c r="K63" s="1096"/>
      <c r="L63" s="1096"/>
      <c r="M63" s="1096"/>
      <c r="N63" s="1096"/>
      <c r="O63" s="1096"/>
      <c r="P63" s="3356"/>
      <c r="Q63" s="673" t="s">
        <v>4482</v>
      </c>
    </row>
    <row r="64" spans="1:67" s="2" customFormat="1" ht="15.75" thickBot="1" x14ac:dyDescent="0.3">
      <c r="A64" s="3484"/>
      <c r="B64" s="3434"/>
      <c r="C64" s="2594">
        <f>C63/C56</f>
        <v>0.82248296744890237</v>
      </c>
      <c r="D64" s="2595">
        <f t="shared" ref="D64:H64" si="42">D63/D56</f>
        <v>0.98797699947726081</v>
      </c>
      <c r="E64" s="2596">
        <f t="shared" si="42"/>
        <v>0.86965966690803764</v>
      </c>
      <c r="F64" s="2597">
        <f t="shared" si="42"/>
        <v>0.75692963752665243</v>
      </c>
      <c r="G64" s="2598">
        <f t="shared" si="42"/>
        <v>0.97427440633245388</v>
      </c>
      <c r="H64" s="2582">
        <f t="shared" si="42"/>
        <v>0.89584648402979417</v>
      </c>
      <c r="I64" s="2583">
        <f t="shared" si="37"/>
        <v>0.88226473553866147</v>
      </c>
      <c r="J64" s="3140"/>
      <c r="K64" s="912"/>
      <c r="L64" s="912"/>
      <c r="M64" s="912"/>
      <c r="N64" s="912"/>
      <c r="O64" s="912"/>
      <c r="P64" s="3353"/>
      <c r="Q64" s="673" t="s">
        <v>4483</v>
      </c>
    </row>
    <row r="65" spans="1:17" customFormat="1" ht="15.75" hidden="1" thickTop="1" x14ac:dyDescent="0.25">
      <c r="A65" s="3484"/>
      <c r="B65" s="693" t="s">
        <v>4199</v>
      </c>
      <c r="C65" s="64">
        <f>'BNP avec amende'!F844</f>
        <v>-600</v>
      </c>
      <c r="D65" s="934">
        <f>BPCE!F731</f>
        <v>-114</v>
      </c>
      <c r="E65" s="62">
        <f>SG!F788</f>
        <v>-275</v>
      </c>
      <c r="F65" s="733">
        <f>CA!F967</f>
        <v>-196</v>
      </c>
      <c r="G65" s="684">
        <f>CM!G482</f>
        <v>-47</v>
      </c>
      <c r="H65" s="913">
        <f>SUM(C65:G65)</f>
        <v>-1232</v>
      </c>
      <c r="I65" s="1070">
        <f t="shared" si="37"/>
        <v>-246.4</v>
      </c>
      <c r="J65" s="3141"/>
      <c r="K65" s="913"/>
      <c r="L65" s="913"/>
      <c r="M65" s="913"/>
      <c r="N65" s="913"/>
      <c r="O65" s="913"/>
      <c r="P65" s="3354"/>
      <c r="Q65" s="673" t="s">
        <v>4484</v>
      </c>
    </row>
    <row r="66" spans="1:17" customFormat="1" hidden="1" x14ac:dyDescent="0.25">
      <c r="A66" s="3484"/>
      <c r="B66" s="732" t="s">
        <v>4200</v>
      </c>
      <c r="C66" s="2549">
        <f>C65/C56</f>
        <v>0.22710068130204392</v>
      </c>
      <c r="D66" s="2550">
        <f t="shared" ref="D66:H66" si="43">D65/D56</f>
        <v>5.9592263460533194E-2</v>
      </c>
      <c r="E66" s="2551">
        <f t="shared" si="43"/>
        <v>0.19913106444605358</v>
      </c>
      <c r="F66" s="2552">
        <f t="shared" si="43"/>
        <v>0.41791044776119401</v>
      </c>
      <c r="G66" s="2553">
        <f t="shared" si="43"/>
        <v>3.1002638522427441E-2</v>
      </c>
      <c r="H66" s="2587">
        <f t="shared" si="43"/>
        <v>0.15553591718217397</v>
      </c>
      <c r="I66" s="2572">
        <f t="shared" si="37"/>
        <v>0.18694741909845042</v>
      </c>
      <c r="J66" s="3140"/>
      <c r="K66" s="912"/>
      <c r="L66" s="912"/>
      <c r="M66" s="912"/>
      <c r="N66" s="912"/>
      <c r="O66" s="912"/>
      <c r="P66" s="3353"/>
      <c r="Q66" s="679" t="s">
        <v>4485</v>
      </c>
    </row>
    <row r="67" spans="1:17" customFormat="1" hidden="1" x14ac:dyDescent="0.25">
      <c r="A67" s="3484"/>
      <c r="B67" s="732" t="s">
        <v>4201</v>
      </c>
      <c r="C67" s="64">
        <f>'BNP avec amende'!F845</f>
        <v>66</v>
      </c>
      <c r="D67" s="934">
        <f>BPCE!F732</f>
        <v>-12</v>
      </c>
      <c r="E67" s="62">
        <f>SG!F789</f>
        <v>-161</v>
      </c>
      <c r="F67" s="733">
        <f>CA!F968</f>
        <v>-105</v>
      </c>
      <c r="G67" s="684">
        <f>CM!G483</f>
        <v>-24</v>
      </c>
      <c r="H67" s="913">
        <f>SUM(C67:G67)</f>
        <v>-236</v>
      </c>
      <c r="I67" s="1070">
        <f t="shared" si="37"/>
        <v>-47.2</v>
      </c>
      <c r="J67" s="3141"/>
      <c r="K67" s="913"/>
      <c r="L67" s="913"/>
      <c r="M67" s="913"/>
      <c r="N67" s="913"/>
      <c r="O67" s="913"/>
      <c r="P67" s="3354"/>
      <c r="Q67" s="673" t="s">
        <v>4486</v>
      </c>
    </row>
    <row r="68" spans="1:17" customFormat="1" hidden="1" x14ac:dyDescent="0.25">
      <c r="A68" s="3484"/>
      <c r="B68" s="732" t="s">
        <v>4202</v>
      </c>
      <c r="C68" s="1911">
        <f>C67/C56</f>
        <v>-2.4981074943224831E-2</v>
      </c>
      <c r="D68" s="2001">
        <f t="shared" ref="D68:H68" si="44">D67/D56</f>
        <v>6.2728698379508627E-3</v>
      </c>
      <c r="E68" s="2003">
        <f t="shared" si="44"/>
        <v>0.1165821868211441</v>
      </c>
      <c r="F68" s="2006">
        <f t="shared" si="44"/>
        <v>0.22388059701492538</v>
      </c>
      <c r="G68" s="2579">
        <f t="shared" si="44"/>
        <v>1.5831134564643801E-2</v>
      </c>
      <c r="H68" s="2588">
        <f t="shared" si="44"/>
        <v>2.9794217901780079E-2</v>
      </c>
      <c r="I68" s="2581">
        <f t="shared" si="37"/>
        <v>6.7517142659087856E-2</v>
      </c>
      <c r="J68" s="3138"/>
      <c r="K68" s="1077"/>
      <c r="L68" s="1077"/>
      <c r="M68" s="1077"/>
      <c r="N68" s="1077"/>
      <c r="O68" s="1077"/>
      <c r="P68" s="3355"/>
      <c r="Q68" s="679" t="s">
        <v>4487</v>
      </c>
    </row>
    <row r="69" spans="1:17" customFormat="1" hidden="1" x14ac:dyDescent="0.25">
      <c r="A69" s="3484"/>
      <c r="B69" s="732" t="s">
        <v>4203</v>
      </c>
      <c r="C69" s="64">
        <f>'BNP avec amende'!F846</f>
        <v>16</v>
      </c>
      <c r="D69" s="934">
        <f>BPCE!F733</f>
        <v>-4</v>
      </c>
      <c r="E69" s="62">
        <f>SG!F790</f>
        <v>-49</v>
      </c>
      <c r="F69" s="733">
        <f>CA!F969</f>
        <v>-8</v>
      </c>
      <c r="G69" s="684">
        <f>CM!G484</f>
        <v>0</v>
      </c>
      <c r="H69" s="913">
        <f>SUM(C69:G69)</f>
        <v>-45</v>
      </c>
      <c r="I69" s="1070">
        <f t="shared" si="37"/>
        <v>-9</v>
      </c>
      <c r="J69" s="3141"/>
      <c r="K69" s="913"/>
      <c r="L69" s="913"/>
      <c r="M69" s="913"/>
      <c r="N69" s="913"/>
      <c r="O69" s="913"/>
      <c r="P69" s="3354"/>
      <c r="Q69" s="673" t="s">
        <v>4488</v>
      </c>
    </row>
    <row r="70" spans="1:17" customFormat="1" hidden="1" x14ac:dyDescent="0.25">
      <c r="A70" s="3484"/>
      <c r="B70" s="732" t="s">
        <v>4204</v>
      </c>
      <c r="C70" s="1911">
        <f>C69/C56</f>
        <v>-6.0560181680545042E-3</v>
      </c>
      <c r="D70" s="2001">
        <f t="shared" ref="D70:G70" si="45">D69/D56</f>
        <v>2.0909566126502874E-3</v>
      </c>
      <c r="E70" s="2003">
        <f t="shared" si="45"/>
        <v>3.5481535119478637E-2</v>
      </c>
      <c r="F70" s="2006">
        <f t="shared" si="45"/>
        <v>1.7057569296375266E-2</v>
      </c>
      <c r="G70" s="2579">
        <f t="shared" si="45"/>
        <v>0</v>
      </c>
      <c r="H70" s="2580">
        <f>H69/H56</f>
        <v>5.6811008711021337E-3</v>
      </c>
      <c r="I70" s="2581">
        <f t="shared" si="37"/>
        <v>9.714808572089938E-3</v>
      </c>
      <c r="J70" s="3138"/>
      <c r="K70" s="1077"/>
      <c r="L70" s="1077"/>
      <c r="M70" s="1077"/>
      <c r="N70" s="1077"/>
      <c r="O70" s="1077"/>
      <c r="P70" s="3355"/>
      <c r="Q70" s="673" t="s">
        <v>4489</v>
      </c>
    </row>
    <row r="71" spans="1:17" customFormat="1" hidden="1" x14ac:dyDescent="0.25">
      <c r="A71" s="3484"/>
      <c r="B71" s="732" t="s">
        <v>4205</v>
      </c>
      <c r="C71" s="64">
        <f>'BNP avec amende'!F847</f>
        <v>-188</v>
      </c>
      <c r="D71" s="934">
        <f>BPCE!F734</f>
        <v>-6</v>
      </c>
      <c r="E71" s="62">
        <f>SG!F791</f>
        <v>-74</v>
      </c>
      <c r="F71" s="733">
        <f>CA!F970</f>
        <v>-23</v>
      </c>
      <c r="G71" s="684">
        <f>CM!G485</f>
        <v>0</v>
      </c>
      <c r="H71" s="913">
        <f>SUM(C71:G71)</f>
        <v>-291</v>
      </c>
      <c r="I71" s="1070">
        <f t="shared" si="37"/>
        <v>-58.2</v>
      </c>
      <c r="J71" s="3141"/>
      <c r="K71" s="913"/>
      <c r="L71" s="913"/>
      <c r="M71" s="913"/>
      <c r="N71" s="913"/>
      <c r="O71" s="913"/>
      <c r="P71" s="3354"/>
      <c r="Q71" s="679" t="s">
        <v>4490</v>
      </c>
    </row>
    <row r="72" spans="1:17" customFormat="1" hidden="1" x14ac:dyDescent="0.25">
      <c r="A72" s="3484"/>
      <c r="B72" s="732" t="s">
        <v>946</v>
      </c>
      <c r="C72" s="1911">
        <f>C71/C56</f>
        <v>7.1158213474640422E-2</v>
      </c>
      <c r="D72" s="2001">
        <f t="shared" ref="D72:H72" si="46">D71/D56</f>
        <v>3.1364349189754314E-3</v>
      </c>
      <c r="E72" s="2003">
        <f t="shared" si="46"/>
        <v>5.3584359160028967E-2</v>
      </c>
      <c r="F72" s="2006">
        <f t="shared" si="46"/>
        <v>4.9040511727078892E-2</v>
      </c>
      <c r="G72" s="2579">
        <f t="shared" si="46"/>
        <v>0</v>
      </c>
      <c r="H72" s="2580">
        <f t="shared" si="46"/>
        <v>3.6737785633127129E-2</v>
      </c>
      <c r="I72" s="2581">
        <f t="shared" si="37"/>
        <v>3.538390385614474E-2</v>
      </c>
      <c r="J72" s="3138"/>
      <c r="K72" s="1077"/>
      <c r="L72" s="1077"/>
      <c r="M72" s="1077"/>
      <c r="N72" s="1077"/>
      <c r="O72" s="1077"/>
      <c r="P72" s="3355"/>
      <c r="Q72" s="673" t="s">
        <v>4491</v>
      </c>
    </row>
    <row r="73" spans="1:17" customFormat="1" ht="15.75" thickTop="1" x14ac:dyDescent="0.25">
      <c r="A73" s="3484"/>
      <c r="B73" s="849" t="s">
        <v>4178</v>
      </c>
      <c r="C73" s="1161">
        <f>C59</f>
        <v>-1758</v>
      </c>
      <c r="D73" s="1161">
        <f t="shared" ref="D73:I73" si="47">D59</f>
        <v>-445</v>
      </c>
      <c r="E73" s="1161">
        <f t="shared" si="47"/>
        <v>-1049</v>
      </c>
      <c r="F73" s="1161">
        <f t="shared" si="47"/>
        <v>-670</v>
      </c>
      <c r="G73" s="1161">
        <f t="shared" si="47"/>
        <v>-121</v>
      </c>
      <c r="H73" s="1161">
        <f t="shared" si="47"/>
        <v>-4043</v>
      </c>
      <c r="I73" s="911">
        <f t="shared" si="47"/>
        <v>-808.6</v>
      </c>
      <c r="J73" s="3136"/>
      <c r="K73" s="1712"/>
      <c r="L73" s="1712"/>
      <c r="M73" s="1712"/>
      <c r="N73" s="1712"/>
      <c r="O73" s="1712"/>
      <c r="P73" s="3349"/>
      <c r="Q73" s="899" t="s">
        <v>4492</v>
      </c>
    </row>
    <row r="74" spans="1:17" customFormat="1" x14ac:dyDescent="0.25">
      <c r="A74" s="3484"/>
      <c r="B74" s="3431" t="s">
        <v>4803</v>
      </c>
      <c r="C74" s="64">
        <f>C61</f>
        <v>-469</v>
      </c>
      <c r="D74" s="934">
        <f t="shared" ref="D74:I74" si="48">D61</f>
        <v>-23</v>
      </c>
      <c r="E74" s="62">
        <f t="shared" si="48"/>
        <v>-180</v>
      </c>
      <c r="F74" s="733">
        <f t="shared" si="48"/>
        <v>-114</v>
      </c>
      <c r="G74" s="684">
        <f t="shared" si="48"/>
        <v>-39</v>
      </c>
      <c r="H74" s="1081">
        <f t="shared" si="48"/>
        <v>-825</v>
      </c>
      <c r="I74" s="1144">
        <f t="shared" si="48"/>
        <v>-165</v>
      </c>
      <c r="J74" s="3143"/>
      <c r="K74" s="1081"/>
      <c r="L74" s="1081"/>
      <c r="M74" s="1081"/>
      <c r="N74" s="1081"/>
      <c r="O74" s="1081"/>
      <c r="P74" s="3358"/>
      <c r="Q74" s="1230"/>
    </row>
    <row r="75" spans="1:17" customFormat="1" x14ac:dyDescent="0.25">
      <c r="A75" s="3484"/>
      <c r="B75" s="3432"/>
      <c r="C75" s="2549">
        <f>C74/C73</f>
        <v>0.26678043230944254</v>
      </c>
      <c r="D75" s="2550">
        <f t="shared" ref="D75:H75" si="49">D74/D73</f>
        <v>5.1685393258426963E-2</v>
      </c>
      <c r="E75" s="2551">
        <f t="shared" si="49"/>
        <v>0.17159199237368922</v>
      </c>
      <c r="F75" s="2552">
        <f t="shared" si="49"/>
        <v>0.17014925373134329</v>
      </c>
      <c r="G75" s="2553">
        <f t="shared" si="49"/>
        <v>0.32231404958677684</v>
      </c>
      <c r="H75" s="2587">
        <f t="shared" si="49"/>
        <v>0.20405639376700471</v>
      </c>
      <c r="I75" s="2572">
        <f t="shared" ref="I75:I98" si="50">AVERAGE(C75:G75)</f>
        <v>0.19650422425193578</v>
      </c>
      <c r="J75" s="3140"/>
      <c r="K75" s="912"/>
      <c r="L75" s="912"/>
      <c r="M75" s="912"/>
      <c r="N75" s="912"/>
      <c r="O75" s="912"/>
      <c r="P75" s="3353"/>
      <c r="Q75" s="673" t="s">
        <v>4493</v>
      </c>
    </row>
    <row r="76" spans="1:17" customFormat="1" x14ac:dyDescent="0.25">
      <c r="A76" s="3484"/>
      <c r="B76" s="3437" t="s">
        <v>5068</v>
      </c>
      <c r="C76" s="755">
        <f>C59-C61</f>
        <v>-1289</v>
      </c>
      <c r="D76" s="712">
        <f t="shared" ref="D76:H76" si="51">D59-D61</f>
        <v>-422</v>
      </c>
      <c r="E76" s="682">
        <f t="shared" si="51"/>
        <v>-869</v>
      </c>
      <c r="F76" s="697">
        <f t="shared" si="51"/>
        <v>-556</v>
      </c>
      <c r="G76" s="701">
        <f t="shared" si="51"/>
        <v>-82</v>
      </c>
      <c r="H76" s="1063">
        <f t="shared" si="51"/>
        <v>-3218</v>
      </c>
      <c r="I76" s="1139">
        <f t="shared" si="50"/>
        <v>-643.6</v>
      </c>
      <c r="J76" s="3141"/>
      <c r="K76" s="913"/>
      <c r="L76" s="913"/>
      <c r="M76" s="913"/>
      <c r="N76" s="913"/>
      <c r="O76" s="913"/>
      <c r="P76" s="3354"/>
      <c r="Q76" s="673" t="s">
        <v>4494</v>
      </c>
    </row>
    <row r="77" spans="1:17" customFormat="1" ht="15.75" thickBot="1" x14ac:dyDescent="0.3">
      <c r="A77" s="3484"/>
      <c r="B77" s="3438"/>
      <c r="C77" s="2558">
        <f>C76/C73</f>
        <v>0.73321956769055741</v>
      </c>
      <c r="D77" s="2543">
        <f t="shared" ref="D77:H77" si="52">D76/D73</f>
        <v>0.94831460674157309</v>
      </c>
      <c r="E77" s="2544">
        <f t="shared" si="52"/>
        <v>0.82840800762631073</v>
      </c>
      <c r="F77" s="2545">
        <f t="shared" si="52"/>
        <v>0.82985074626865674</v>
      </c>
      <c r="G77" s="2546">
        <f t="shared" si="52"/>
        <v>0.6776859504132231</v>
      </c>
      <c r="H77" s="2582">
        <f t="shared" si="52"/>
        <v>0.79594360623299532</v>
      </c>
      <c r="I77" s="2583">
        <f t="shared" si="50"/>
        <v>0.80349577574806419</v>
      </c>
      <c r="J77" s="3140"/>
      <c r="K77" s="912"/>
      <c r="L77" s="912"/>
      <c r="M77" s="912"/>
      <c r="N77" s="912"/>
      <c r="O77" s="912"/>
      <c r="P77" s="3353"/>
      <c r="Q77" s="673" t="s">
        <v>4495</v>
      </c>
    </row>
    <row r="78" spans="1:17" customFormat="1" ht="15.75" hidden="1" thickTop="1" x14ac:dyDescent="0.25">
      <c r="A78" s="3484"/>
      <c r="B78" s="693" t="s">
        <v>4200</v>
      </c>
      <c r="C78" s="2549">
        <f>C65/C73</f>
        <v>0.34129692832764508</v>
      </c>
      <c r="D78" s="2550">
        <f t="shared" ref="D78:H78" si="53">D65/D73</f>
        <v>0.25617977528089886</v>
      </c>
      <c r="E78" s="2551">
        <f t="shared" si="53"/>
        <v>0.26215443279313633</v>
      </c>
      <c r="F78" s="2552">
        <f t="shared" si="53"/>
        <v>0.29253731343283584</v>
      </c>
      <c r="G78" s="2553">
        <f t="shared" si="53"/>
        <v>0.38842975206611569</v>
      </c>
      <c r="H78" s="2587">
        <f t="shared" si="53"/>
        <v>0.30472421469206035</v>
      </c>
      <c r="I78" s="2572">
        <f t="shared" si="50"/>
        <v>0.3081196403801264</v>
      </c>
      <c r="J78" s="3140"/>
      <c r="K78" s="912"/>
      <c r="L78" s="912"/>
      <c r="M78" s="912"/>
      <c r="N78" s="912"/>
      <c r="O78" s="912"/>
      <c r="P78" s="3353"/>
      <c r="Q78" s="673" t="s">
        <v>4496</v>
      </c>
    </row>
    <row r="79" spans="1:17" customFormat="1" hidden="1" x14ac:dyDescent="0.25">
      <c r="A79" s="3484"/>
      <c r="B79" s="693" t="s">
        <v>4202</v>
      </c>
      <c r="C79" s="2549">
        <f>C67/C73</f>
        <v>-3.7542662116040959E-2</v>
      </c>
      <c r="D79" s="2550">
        <f t="shared" ref="D79:H79" si="54">D67/D73</f>
        <v>2.6966292134831461E-2</v>
      </c>
      <c r="E79" s="2551">
        <f t="shared" si="54"/>
        <v>0.15347950428979981</v>
      </c>
      <c r="F79" s="2552">
        <f t="shared" si="54"/>
        <v>0.15671641791044777</v>
      </c>
      <c r="G79" s="2553">
        <f t="shared" si="54"/>
        <v>0.19834710743801653</v>
      </c>
      <c r="H79" s="2587">
        <f t="shared" si="54"/>
        <v>5.8372495671531043E-2</v>
      </c>
      <c r="I79" s="2572">
        <f t="shared" si="50"/>
        <v>9.9593331931410928E-2</v>
      </c>
      <c r="J79" s="3140"/>
      <c r="K79" s="912"/>
      <c r="L79" s="912"/>
      <c r="M79" s="912"/>
      <c r="N79" s="912"/>
      <c r="O79" s="912"/>
      <c r="P79" s="3353"/>
      <c r="Q79" s="673" t="s">
        <v>4497</v>
      </c>
    </row>
    <row r="80" spans="1:17" customFormat="1" hidden="1" x14ac:dyDescent="0.25">
      <c r="A80" s="3484"/>
      <c r="B80" s="693" t="s">
        <v>4204</v>
      </c>
      <c r="C80" s="2549">
        <f>C69/C73</f>
        <v>-9.1012514220705342E-3</v>
      </c>
      <c r="D80" s="2550">
        <f t="shared" ref="D80:H80" si="55">D69/D73</f>
        <v>8.988764044943821E-3</v>
      </c>
      <c r="E80" s="2551">
        <f t="shared" si="55"/>
        <v>4.6711153479504289E-2</v>
      </c>
      <c r="F80" s="2552">
        <f t="shared" si="55"/>
        <v>1.1940298507462687E-2</v>
      </c>
      <c r="G80" s="2553">
        <f t="shared" si="55"/>
        <v>0</v>
      </c>
      <c r="H80" s="2587">
        <f t="shared" si="55"/>
        <v>1.1130348750927528E-2</v>
      </c>
      <c r="I80" s="2572">
        <f t="shared" si="50"/>
        <v>1.1707792921968052E-2</v>
      </c>
      <c r="J80" s="3140"/>
      <c r="K80" s="912"/>
      <c r="L80" s="912"/>
      <c r="M80" s="912"/>
      <c r="N80" s="912"/>
      <c r="O80" s="912"/>
      <c r="P80" s="3353"/>
      <c r="Q80" s="673" t="s">
        <v>4498</v>
      </c>
    </row>
    <row r="81" spans="1:17" customFormat="1" ht="15.75" hidden="1" thickBot="1" x14ac:dyDescent="0.3">
      <c r="A81" s="3485"/>
      <c r="B81" s="693" t="s">
        <v>4206</v>
      </c>
      <c r="C81" s="2549">
        <f>C71/C73</f>
        <v>0.10693970420932879</v>
      </c>
      <c r="D81" s="2550">
        <f t="shared" ref="D81:H81" si="56">D71/D73</f>
        <v>1.3483146067415731E-2</v>
      </c>
      <c r="E81" s="2551">
        <f t="shared" si="56"/>
        <v>7.0543374642516685E-2</v>
      </c>
      <c r="F81" s="2552">
        <f t="shared" si="56"/>
        <v>3.4328358208955224E-2</v>
      </c>
      <c r="G81" s="2553">
        <f t="shared" si="56"/>
        <v>0</v>
      </c>
      <c r="H81" s="2587">
        <f t="shared" si="56"/>
        <v>7.1976255255998017E-2</v>
      </c>
      <c r="I81" s="2572">
        <f t="shared" si="50"/>
        <v>4.5058916625643278E-2</v>
      </c>
      <c r="J81" s="3140"/>
      <c r="K81" s="912"/>
      <c r="L81" s="912"/>
      <c r="M81" s="912"/>
      <c r="N81" s="912"/>
      <c r="O81" s="912"/>
      <c r="P81" s="3353"/>
      <c r="Q81" s="673" t="s">
        <v>4499</v>
      </c>
    </row>
    <row r="82" spans="1:17" s="1" customFormat="1" ht="15" customHeight="1" thickTop="1" x14ac:dyDescent="0.25">
      <c r="A82" s="3486" t="s">
        <v>5057</v>
      </c>
      <c r="B82" s="848" t="s">
        <v>4144</v>
      </c>
      <c r="C82" s="902">
        <f>BNP!G840</f>
        <v>179603</v>
      </c>
      <c r="D82" s="902">
        <f>BPCE!G727</f>
        <v>103199</v>
      </c>
      <c r="E82" s="902">
        <f>SG!G784</f>
        <v>136224</v>
      </c>
      <c r="F82" s="902">
        <f>CA!G963</f>
        <v>72567</v>
      </c>
      <c r="G82" s="902">
        <f>CM!H478</f>
        <v>78229</v>
      </c>
      <c r="H82" s="902">
        <f>SUM(C82:G82)</f>
        <v>569822</v>
      </c>
      <c r="I82" s="900">
        <f t="shared" si="50"/>
        <v>113964.4</v>
      </c>
      <c r="J82" s="3136"/>
      <c r="K82" s="1712"/>
      <c r="L82" s="1712"/>
      <c r="M82" s="1712"/>
      <c r="N82" s="1712"/>
      <c r="O82" s="1712"/>
      <c r="P82" s="3349"/>
      <c r="Q82" s="899" t="s">
        <v>4500</v>
      </c>
    </row>
    <row r="83" spans="1:17" customFormat="1" x14ac:dyDescent="0.25">
      <c r="A83" s="3487"/>
      <c r="B83" s="3426" t="s">
        <v>363</v>
      </c>
      <c r="C83" s="738">
        <f>BNP!G841</f>
        <v>56953</v>
      </c>
      <c r="D83" s="948">
        <f>BPCE!G728</f>
        <v>92704</v>
      </c>
      <c r="E83" s="739">
        <f>SG!G785</f>
        <v>52389</v>
      </c>
      <c r="F83" s="863">
        <f>CA!G964</f>
        <v>38053</v>
      </c>
      <c r="G83" s="890">
        <f>CM!H479</f>
        <v>65830</v>
      </c>
      <c r="H83" s="1082">
        <f>SUM(C83:G83)</f>
        <v>305929</v>
      </c>
      <c r="I83" s="1145">
        <f t="shared" si="50"/>
        <v>61185.8</v>
      </c>
      <c r="J83" s="3141"/>
      <c r="K83" s="913"/>
      <c r="L83" s="913"/>
      <c r="M83" s="913"/>
      <c r="N83" s="913"/>
      <c r="O83" s="913"/>
      <c r="P83" s="3354"/>
      <c r="Q83" s="673" t="s">
        <v>4501</v>
      </c>
    </row>
    <row r="84" spans="1:17" customFormat="1" x14ac:dyDescent="0.25">
      <c r="A84" s="3487"/>
      <c r="B84" s="3423"/>
      <c r="C84" s="2535">
        <f>C83/C82</f>
        <v>0.31710494813561019</v>
      </c>
      <c r="D84" s="2605">
        <f t="shared" ref="D84:G84" si="57">D83/D82</f>
        <v>0.89830327813254007</v>
      </c>
      <c r="E84" s="2606">
        <f t="shared" si="57"/>
        <v>0.38457980972515854</v>
      </c>
      <c r="F84" s="2607">
        <f t="shared" si="57"/>
        <v>0.52438436203784089</v>
      </c>
      <c r="G84" s="2608">
        <f t="shared" si="57"/>
        <v>0.84150379015454624</v>
      </c>
      <c r="H84" s="2609">
        <f>H83/H82</f>
        <v>0.53688520274752471</v>
      </c>
      <c r="I84" s="2541">
        <f t="shared" si="50"/>
        <v>0.59317523763713909</v>
      </c>
      <c r="J84" s="3138"/>
      <c r="K84" s="1077"/>
      <c r="L84" s="1077"/>
      <c r="M84" s="1077"/>
      <c r="N84" s="1077"/>
      <c r="O84" s="1077"/>
      <c r="P84" s="3355"/>
      <c r="Q84" s="673" t="s">
        <v>4502</v>
      </c>
    </row>
    <row r="85" spans="1:17" customFormat="1" x14ac:dyDescent="0.25">
      <c r="A85" s="3487"/>
      <c r="B85" s="3427" t="s">
        <v>4211</v>
      </c>
      <c r="C85" s="703">
        <f>BNP!G842</f>
        <v>122650</v>
      </c>
      <c r="D85" s="950">
        <f>BPCE!G729</f>
        <v>10495</v>
      </c>
      <c r="E85" s="713">
        <f>SG!G786</f>
        <v>83835</v>
      </c>
      <c r="F85" s="864">
        <f>CA!G965</f>
        <v>34514</v>
      </c>
      <c r="G85" s="715">
        <f>CM!H480</f>
        <v>12399</v>
      </c>
      <c r="H85" s="1084">
        <f>SUM(C85:G85)</f>
        <v>263893</v>
      </c>
      <c r="I85" s="1139">
        <f t="shared" si="50"/>
        <v>52778.6</v>
      </c>
      <c r="J85" s="3141"/>
      <c r="K85" s="913"/>
      <c r="L85" s="913"/>
      <c r="M85" s="913"/>
      <c r="N85" s="913"/>
      <c r="O85" s="913"/>
      <c r="P85" s="3354"/>
      <c r="Q85" s="673" t="s">
        <v>4503</v>
      </c>
    </row>
    <row r="86" spans="1:17" customFormat="1" ht="15.75" thickBot="1" x14ac:dyDescent="0.3">
      <c r="A86" s="3487"/>
      <c r="B86" s="3421"/>
      <c r="C86" s="1992">
        <f>C85/C82</f>
        <v>0.68289505186438981</v>
      </c>
      <c r="D86" s="2610">
        <f t="shared" ref="D86:H86" si="58">D85/D82</f>
        <v>0.10169672186745995</v>
      </c>
      <c r="E86" s="2005">
        <f t="shared" si="58"/>
        <v>0.61542019027484141</v>
      </c>
      <c r="F86" s="2007">
        <f t="shared" si="58"/>
        <v>0.47561563796215911</v>
      </c>
      <c r="G86" s="2611">
        <f t="shared" si="58"/>
        <v>0.15849620984545373</v>
      </c>
      <c r="H86" s="2612">
        <f t="shared" si="58"/>
        <v>0.46311479725247534</v>
      </c>
      <c r="I86" s="2583">
        <f t="shared" si="50"/>
        <v>0.4068247623628608</v>
      </c>
      <c r="J86" s="3140"/>
      <c r="K86" s="912"/>
      <c r="L86" s="912"/>
      <c r="M86" s="912"/>
      <c r="N86" s="912"/>
      <c r="O86" s="912"/>
      <c r="P86" s="3353"/>
      <c r="Q86" s="673" t="s">
        <v>4504</v>
      </c>
    </row>
    <row r="87" spans="1:17" customFormat="1" ht="15.75" thickTop="1" x14ac:dyDescent="0.25">
      <c r="A87" s="3487"/>
      <c r="B87" s="3428" t="s">
        <v>4803</v>
      </c>
      <c r="C87" s="744">
        <f>BNP!G843</f>
        <v>28300</v>
      </c>
      <c r="D87" s="952">
        <f>BPCE!G730</f>
        <v>1670</v>
      </c>
      <c r="E87" s="745">
        <f>SG!G787</f>
        <v>4847</v>
      </c>
      <c r="F87" s="752">
        <f>CA!G966</f>
        <v>4824</v>
      </c>
      <c r="G87" s="892">
        <f>CM!H481</f>
        <v>3327</v>
      </c>
      <c r="H87" s="1086">
        <f>SUM(C87:G87)</f>
        <v>42968</v>
      </c>
      <c r="I87" s="1070">
        <f t="shared" si="50"/>
        <v>8593.6</v>
      </c>
      <c r="J87" s="3141"/>
      <c r="K87" s="913"/>
      <c r="L87" s="913"/>
      <c r="M87" s="913"/>
      <c r="N87" s="913"/>
      <c r="O87" s="913"/>
      <c r="P87" s="3354"/>
      <c r="Q87" s="673" t="s">
        <v>4505</v>
      </c>
    </row>
    <row r="88" spans="1:17" customFormat="1" x14ac:dyDescent="0.25">
      <c r="A88" s="3487"/>
      <c r="B88" s="3423"/>
      <c r="C88" s="2584">
        <f>C87/C82</f>
        <v>0.15756975106206467</v>
      </c>
      <c r="D88" s="2536">
        <f t="shared" ref="D88:H88" si="59">D87/D82</f>
        <v>1.618232734813322E-2</v>
      </c>
      <c r="E88" s="2537">
        <f t="shared" si="59"/>
        <v>3.5581101714822642E-2</v>
      </c>
      <c r="F88" s="2538">
        <f t="shared" si="59"/>
        <v>6.6476497581545335E-2</v>
      </c>
      <c r="G88" s="2539">
        <f t="shared" si="59"/>
        <v>4.2528985414616062E-2</v>
      </c>
      <c r="H88" s="2585">
        <f t="shared" si="59"/>
        <v>7.5406003980190303E-2</v>
      </c>
      <c r="I88" s="2586">
        <f t="shared" si="50"/>
        <v>6.3667732624236389E-2</v>
      </c>
      <c r="J88" s="3140"/>
      <c r="K88" s="912"/>
      <c r="L88" s="912"/>
      <c r="M88" s="912"/>
      <c r="N88" s="912"/>
      <c r="O88" s="912"/>
      <c r="P88" s="3353"/>
      <c r="Q88" s="673" t="s">
        <v>4506</v>
      </c>
    </row>
    <row r="89" spans="1:17" customFormat="1" x14ac:dyDescent="0.25">
      <c r="A89" s="3487"/>
      <c r="B89" s="3420" t="s">
        <v>5069</v>
      </c>
      <c r="C89" s="755">
        <f>C82-C87</f>
        <v>151303</v>
      </c>
      <c r="D89" s="712">
        <f t="shared" ref="D89:G89" si="60">D82-D87</f>
        <v>101529</v>
      </c>
      <c r="E89" s="682">
        <f t="shared" si="60"/>
        <v>131377</v>
      </c>
      <c r="F89" s="697">
        <f t="shared" si="60"/>
        <v>67743</v>
      </c>
      <c r="G89" s="701">
        <f t="shared" si="60"/>
        <v>74902</v>
      </c>
      <c r="H89" s="1087">
        <f>H82-H87</f>
        <v>526854</v>
      </c>
      <c r="I89" s="1139">
        <f t="shared" si="50"/>
        <v>105370.8</v>
      </c>
      <c r="J89" s="3134"/>
      <c r="K89" s="1096"/>
      <c r="L89" s="1096"/>
      <c r="M89" s="1096"/>
      <c r="N89" s="1096"/>
      <c r="O89" s="1096"/>
      <c r="P89" s="3356"/>
      <c r="Q89" s="673" t="s">
        <v>4507</v>
      </c>
    </row>
    <row r="90" spans="1:17" customFormat="1" ht="15.75" thickBot="1" x14ac:dyDescent="0.3">
      <c r="A90" s="3487"/>
      <c r="B90" s="3421"/>
      <c r="C90" s="2558">
        <f>C89/C82</f>
        <v>0.84243024893793539</v>
      </c>
      <c r="D90" s="2543">
        <f t="shared" ref="D90:H90" si="61">D89/D82</f>
        <v>0.98381767265186681</v>
      </c>
      <c r="E90" s="2544">
        <f t="shared" si="61"/>
        <v>0.96441889828517735</v>
      </c>
      <c r="F90" s="2545">
        <f t="shared" si="61"/>
        <v>0.93352350241845472</v>
      </c>
      <c r="G90" s="2546">
        <f t="shared" si="61"/>
        <v>0.95747101458538397</v>
      </c>
      <c r="H90" s="2613">
        <f t="shared" si="61"/>
        <v>0.92459399601980974</v>
      </c>
      <c r="I90" s="2583">
        <f t="shared" si="50"/>
        <v>0.93633226737576369</v>
      </c>
      <c r="J90" s="3140"/>
      <c r="K90" s="912"/>
      <c r="L90" s="912"/>
      <c r="M90" s="912"/>
      <c r="N90" s="912"/>
      <c r="O90" s="912"/>
      <c r="P90" s="3353"/>
      <c r="Q90" s="673" t="s">
        <v>4508</v>
      </c>
    </row>
    <row r="91" spans="1:17" customFormat="1" ht="15.75" hidden="1" thickTop="1" x14ac:dyDescent="0.25">
      <c r="A91" s="3487"/>
      <c r="B91" s="749" t="s">
        <v>944</v>
      </c>
      <c r="C91" s="692">
        <f>'BNP avec amende'!G844</f>
        <v>34805</v>
      </c>
      <c r="D91" s="953">
        <f>BPCE!G731</f>
        <v>2169</v>
      </c>
      <c r="E91" s="878">
        <f>SG!G788</f>
        <v>7781</v>
      </c>
      <c r="F91" s="750">
        <f>CA!G967</f>
        <v>5643</v>
      </c>
      <c r="G91" s="893">
        <f>CM!H482</f>
        <v>3377</v>
      </c>
      <c r="H91" s="1089">
        <f>SUM(C91:G91)</f>
        <v>53775</v>
      </c>
      <c r="I91" s="1068">
        <f t="shared" si="50"/>
        <v>10755</v>
      </c>
      <c r="J91" s="3141"/>
      <c r="K91" s="913"/>
      <c r="L91" s="913"/>
      <c r="M91" s="913"/>
      <c r="N91" s="913"/>
      <c r="O91" s="913"/>
      <c r="P91" s="3354"/>
      <c r="Q91" s="673" t="s">
        <v>4509</v>
      </c>
    </row>
    <row r="92" spans="1:17" customFormat="1" hidden="1" x14ac:dyDescent="0.25">
      <c r="A92" s="3487"/>
      <c r="B92" s="751" t="s">
        <v>4200</v>
      </c>
      <c r="C92" s="2549">
        <f>C91/C82</f>
        <v>0.19378852246343323</v>
      </c>
      <c r="D92" s="2550">
        <f t="shared" ref="D92:H92" si="62">D91/D82</f>
        <v>2.1017645519820927E-2</v>
      </c>
      <c r="E92" s="2551">
        <f t="shared" si="62"/>
        <v>5.711915668311017E-2</v>
      </c>
      <c r="F92" s="2552">
        <f t="shared" si="62"/>
        <v>7.7762619372442013E-2</v>
      </c>
      <c r="G92" s="2553">
        <f t="shared" si="62"/>
        <v>4.3168134579248105E-2</v>
      </c>
      <c r="H92" s="2587">
        <f t="shared" si="62"/>
        <v>9.4371575685038483E-2</v>
      </c>
      <c r="I92" s="2572">
        <f t="shared" si="50"/>
        <v>7.8571215723610893E-2</v>
      </c>
      <c r="J92" s="3140"/>
      <c r="K92" s="912"/>
      <c r="L92" s="912"/>
      <c r="M92" s="912"/>
      <c r="N92" s="912"/>
      <c r="O92" s="912"/>
      <c r="P92" s="3353"/>
      <c r="Q92" s="673" t="s">
        <v>4510</v>
      </c>
    </row>
    <row r="93" spans="1:17" customFormat="1" hidden="1" x14ac:dyDescent="0.25">
      <c r="A93" s="3487"/>
      <c r="B93" s="751" t="s">
        <v>4214</v>
      </c>
      <c r="C93" s="744">
        <f>'BNP avec amende'!G845</f>
        <v>8304</v>
      </c>
      <c r="D93" s="952">
        <f>BPCE!G732</f>
        <v>1077</v>
      </c>
      <c r="E93" s="745">
        <f>SG!G789</f>
        <v>4158</v>
      </c>
      <c r="F93" s="752">
        <f>CA!G968</f>
        <v>4292</v>
      </c>
      <c r="G93" s="892">
        <f>CM!H483</f>
        <v>1433</v>
      </c>
      <c r="H93" s="1086">
        <f>SUM(C93:G93)</f>
        <v>19264</v>
      </c>
      <c r="I93" s="1070">
        <f t="shared" si="50"/>
        <v>3852.8</v>
      </c>
      <c r="J93" s="3141"/>
      <c r="K93" s="913"/>
      <c r="L93" s="913"/>
      <c r="M93" s="913"/>
      <c r="N93" s="913"/>
      <c r="O93" s="913"/>
      <c r="P93" s="3354"/>
      <c r="Q93" s="673" t="s">
        <v>4511</v>
      </c>
    </row>
    <row r="94" spans="1:17" customFormat="1" hidden="1" x14ac:dyDescent="0.25">
      <c r="A94" s="3487"/>
      <c r="B94" s="751" t="s">
        <v>4202</v>
      </c>
      <c r="C94" s="1911">
        <f>C93/C82</f>
        <v>4.6235307873476503E-2</v>
      </c>
      <c r="D94" s="2001">
        <f t="shared" ref="D94:H94" si="63">D93/D82</f>
        <v>1.0436147637089506E-2</v>
      </c>
      <c r="E94" s="2003">
        <f t="shared" si="63"/>
        <v>3.0523255813953487E-2</v>
      </c>
      <c r="F94" s="2006">
        <f t="shared" si="63"/>
        <v>5.9145341546432952E-2</v>
      </c>
      <c r="G94" s="2579">
        <f t="shared" si="63"/>
        <v>1.8318015058354318E-2</v>
      </c>
      <c r="H94" s="2588">
        <f t="shared" si="63"/>
        <v>3.3807048516905282E-2</v>
      </c>
      <c r="I94" s="2581">
        <f t="shared" si="50"/>
        <v>3.2931613585861351E-2</v>
      </c>
      <c r="J94" s="3138"/>
      <c r="K94" s="1077"/>
      <c r="L94" s="1077"/>
      <c r="M94" s="1077"/>
      <c r="N94" s="1077"/>
      <c r="O94" s="1077"/>
      <c r="P94" s="3355"/>
      <c r="Q94" s="673" t="s">
        <v>4512</v>
      </c>
    </row>
    <row r="95" spans="1:17" customFormat="1" hidden="1" x14ac:dyDescent="0.25">
      <c r="A95" s="3487"/>
      <c r="B95" s="751" t="s">
        <v>2575</v>
      </c>
      <c r="C95" s="744">
        <f>'BNP avec amende'!G846</f>
        <v>2394</v>
      </c>
      <c r="D95" s="952">
        <f>BPCE!G733</f>
        <v>718</v>
      </c>
      <c r="E95" s="745">
        <f>SG!G790</f>
        <v>1397</v>
      </c>
      <c r="F95" s="752">
        <f>CA!G969</f>
        <v>1197</v>
      </c>
      <c r="G95" s="892">
        <f>CM!H484</f>
        <v>31</v>
      </c>
      <c r="H95" s="1086">
        <f>SUM(C95:G95)</f>
        <v>5737</v>
      </c>
      <c r="I95" s="1070">
        <f t="shared" si="50"/>
        <v>1147.4000000000001</v>
      </c>
      <c r="J95" s="3141"/>
      <c r="K95" s="913"/>
      <c r="L95" s="913"/>
      <c r="M95" s="913"/>
      <c r="N95" s="913"/>
      <c r="O95" s="913"/>
      <c r="P95" s="3354"/>
      <c r="Q95" s="673" t="s">
        <v>4513</v>
      </c>
    </row>
    <row r="96" spans="1:17" customFormat="1" hidden="1" x14ac:dyDescent="0.25">
      <c r="A96" s="3487"/>
      <c r="B96" s="751" t="s">
        <v>4204</v>
      </c>
      <c r="C96" s="1911">
        <f>C95/C82</f>
        <v>1.3329398729419887E-2</v>
      </c>
      <c r="D96" s="2001">
        <f t="shared" ref="D96:H96" si="64">D95/D82</f>
        <v>6.9574317580596715E-3</v>
      </c>
      <c r="E96" s="2003">
        <f t="shared" si="64"/>
        <v>1.025516795865633E-2</v>
      </c>
      <c r="F96" s="2006">
        <f t="shared" si="64"/>
        <v>1.6495101079002851E-2</v>
      </c>
      <c r="G96" s="2579">
        <f t="shared" si="64"/>
        <v>3.9627248207186591E-4</v>
      </c>
      <c r="H96" s="2588">
        <f t="shared" si="64"/>
        <v>1.0068056340401038E-2</v>
      </c>
      <c r="I96" s="2581">
        <f t="shared" si="50"/>
        <v>9.4866744014421196E-3</v>
      </c>
      <c r="J96" s="3138"/>
      <c r="K96" s="1077"/>
      <c r="L96" s="1077"/>
      <c r="M96" s="1077"/>
      <c r="N96" s="1077"/>
      <c r="O96" s="1077"/>
      <c r="P96" s="3355"/>
      <c r="Q96" s="673" t="s">
        <v>4514</v>
      </c>
    </row>
    <row r="97" spans="1:17" customFormat="1" hidden="1" x14ac:dyDescent="0.25">
      <c r="A97" s="3487"/>
      <c r="B97" s="751" t="s">
        <v>4215</v>
      </c>
      <c r="C97" s="744">
        <f>'BNP avec amende'!G847</f>
        <v>5830</v>
      </c>
      <c r="D97" s="952">
        <f>BPCE!G734</f>
        <v>291</v>
      </c>
      <c r="E97" s="745">
        <f>SG!G791</f>
        <v>26733</v>
      </c>
      <c r="F97" s="752">
        <f>CA!G970</f>
        <v>530</v>
      </c>
      <c r="G97" s="892">
        <f>CM!H485</f>
        <v>2</v>
      </c>
      <c r="H97" s="1086">
        <f>SUM(C97:G97)</f>
        <v>33386</v>
      </c>
      <c r="I97" s="1070">
        <f t="shared" si="50"/>
        <v>6677.2</v>
      </c>
      <c r="J97" s="3141"/>
      <c r="K97" s="913"/>
      <c r="L97" s="913"/>
      <c r="M97" s="913"/>
      <c r="N97" s="913"/>
      <c r="O97" s="913"/>
      <c r="P97" s="3354"/>
      <c r="Q97" s="673" t="s">
        <v>4515</v>
      </c>
    </row>
    <row r="98" spans="1:17" customFormat="1" hidden="1" x14ac:dyDescent="0.25">
      <c r="A98" s="3487"/>
      <c r="B98" s="751" t="s">
        <v>4206</v>
      </c>
      <c r="C98" s="1911">
        <f>C97/C82</f>
        <v>3.2460482285930639E-2</v>
      </c>
      <c r="D98" s="2001">
        <f t="shared" ref="D98:H98" si="65">D97/D82</f>
        <v>2.8197947654531536E-3</v>
      </c>
      <c r="E98" s="2003">
        <f t="shared" si="65"/>
        <v>0.19624295278365045</v>
      </c>
      <c r="F98" s="2006">
        <f t="shared" si="65"/>
        <v>7.3035952981382723E-3</v>
      </c>
      <c r="G98" s="2579">
        <f t="shared" si="65"/>
        <v>2.5565966585281673E-5</v>
      </c>
      <c r="H98" s="2588">
        <f t="shared" si="65"/>
        <v>5.8590226421584284E-2</v>
      </c>
      <c r="I98" s="2581">
        <f t="shared" si="50"/>
        <v>4.7770478219951555E-2</v>
      </c>
      <c r="J98" s="3138"/>
      <c r="K98" s="1077"/>
      <c r="L98" s="1077"/>
      <c r="M98" s="1077"/>
      <c r="N98" s="1077"/>
      <c r="O98" s="1077"/>
      <c r="P98" s="3355"/>
      <c r="Q98" s="673" t="s">
        <v>4516</v>
      </c>
    </row>
    <row r="99" spans="1:17" customFormat="1" ht="15.75" thickTop="1" x14ac:dyDescent="0.25">
      <c r="A99" s="3487"/>
      <c r="B99" s="849" t="s">
        <v>4178</v>
      </c>
      <c r="C99" s="1161">
        <f>C85</f>
        <v>122650</v>
      </c>
      <c r="D99" s="1161">
        <f t="shared" ref="D99:I99" si="66">D85</f>
        <v>10495</v>
      </c>
      <c r="E99" s="1161">
        <f t="shared" si="66"/>
        <v>83835</v>
      </c>
      <c r="F99" s="1161">
        <f t="shared" si="66"/>
        <v>34514</v>
      </c>
      <c r="G99" s="1161">
        <f t="shared" si="66"/>
        <v>12399</v>
      </c>
      <c r="H99" s="1161">
        <f t="shared" si="66"/>
        <v>263893</v>
      </c>
      <c r="I99" s="911">
        <f t="shared" si="66"/>
        <v>52778.6</v>
      </c>
      <c r="J99" s="3136"/>
      <c r="K99" s="1712"/>
      <c r="L99" s="1712"/>
      <c r="M99" s="1712"/>
      <c r="N99" s="1712"/>
      <c r="O99" s="1712"/>
      <c r="P99" s="3349"/>
      <c r="Q99" s="899" t="s">
        <v>4517</v>
      </c>
    </row>
    <row r="100" spans="1:17" customFormat="1" x14ac:dyDescent="0.25">
      <c r="A100" s="3487"/>
      <c r="B100" s="3422" t="s">
        <v>4803</v>
      </c>
      <c r="C100" s="738">
        <f>C87</f>
        <v>28300</v>
      </c>
      <c r="D100" s="948">
        <f t="shared" ref="D100:I100" si="67">D87</f>
        <v>1670</v>
      </c>
      <c r="E100" s="739">
        <f t="shared" si="67"/>
        <v>4847</v>
      </c>
      <c r="F100" s="863">
        <f t="shared" si="67"/>
        <v>4824</v>
      </c>
      <c r="G100" s="890">
        <f t="shared" si="67"/>
        <v>3327</v>
      </c>
      <c r="H100" s="1091">
        <f t="shared" si="67"/>
        <v>42968</v>
      </c>
      <c r="I100" s="1146">
        <f t="shared" si="67"/>
        <v>8593.6</v>
      </c>
      <c r="J100" s="3144"/>
      <c r="K100" s="1173"/>
      <c r="L100" s="1173"/>
      <c r="M100" s="1173"/>
      <c r="N100" s="1173"/>
      <c r="O100" s="1173"/>
      <c r="P100" s="3359"/>
      <c r="Q100" s="1230"/>
    </row>
    <row r="101" spans="1:17" customFormat="1" x14ac:dyDescent="0.25">
      <c r="A101" s="3487"/>
      <c r="B101" s="3423"/>
      <c r="C101" s="2584">
        <f>C100/C99</f>
        <v>0.23073787199347737</v>
      </c>
      <c r="D101" s="2536">
        <f t="shared" ref="D101:H101" si="68">D100/D99</f>
        <v>0.15912339209147214</v>
      </c>
      <c r="E101" s="2537">
        <f t="shared" si="68"/>
        <v>5.7815947993081651E-2</v>
      </c>
      <c r="F101" s="2538">
        <f t="shared" si="68"/>
        <v>0.13976936895172973</v>
      </c>
      <c r="G101" s="2539">
        <f t="shared" si="68"/>
        <v>0.26832809097507865</v>
      </c>
      <c r="H101" s="2585">
        <f t="shared" si="68"/>
        <v>0.16282356864335165</v>
      </c>
      <c r="I101" s="2586">
        <f t="shared" ref="I101:I109" si="69">AVERAGE(C101:G101)</f>
        <v>0.17115493440096791</v>
      </c>
      <c r="J101" s="3140"/>
      <c r="K101" s="1109"/>
      <c r="L101" s="1109"/>
      <c r="M101" s="1109"/>
      <c r="N101" s="1109"/>
      <c r="O101" s="1109"/>
      <c r="P101" s="3354"/>
      <c r="Q101" s="673" t="s">
        <v>4518</v>
      </c>
    </row>
    <row r="102" spans="1:17" customFormat="1" x14ac:dyDescent="0.25">
      <c r="A102" s="3487"/>
      <c r="B102" s="3424" t="s">
        <v>5068</v>
      </c>
      <c r="C102" s="703">
        <f>C85-C87</f>
        <v>94350</v>
      </c>
      <c r="D102" s="950">
        <f t="shared" ref="D102:H102" si="70">D85-D87</f>
        <v>8825</v>
      </c>
      <c r="E102" s="713">
        <f t="shared" si="70"/>
        <v>78988</v>
      </c>
      <c r="F102" s="864">
        <f t="shared" si="70"/>
        <v>29690</v>
      </c>
      <c r="G102" s="715">
        <f t="shared" si="70"/>
        <v>9072</v>
      </c>
      <c r="H102" s="1084">
        <f t="shared" si="70"/>
        <v>220925</v>
      </c>
      <c r="I102" s="1139">
        <f t="shared" si="69"/>
        <v>44185</v>
      </c>
      <c r="J102" s="3141"/>
      <c r="K102" s="913"/>
      <c r="L102" s="913"/>
      <c r="M102" s="913"/>
      <c r="N102" s="913"/>
      <c r="O102" s="913"/>
      <c r="P102" s="3354"/>
      <c r="Q102" s="673" t="s">
        <v>4519</v>
      </c>
    </row>
    <row r="103" spans="1:17" customFormat="1" ht="15.75" thickBot="1" x14ac:dyDescent="0.3">
      <c r="A103" s="3487"/>
      <c r="B103" s="3425"/>
      <c r="C103" s="2558">
        <f>C102/C99</f>
        <v>0.76926212800652261</v>
      </c>
      <c r="D103" s="2543">
        <f t="shared" ref="D103:H103" si="71">D102/D99</f>
        <v>0.84087660790852792</v>
      </c>
      <c r="E103" s="2544">
        <f t="shared" si="71"/>
        <v>0.94218405200691835</v>
      </c>
      <c r="F103" s="2545">
        <f t="shared" si="71"/>
        <v>0.86023063104827024</v>
      </c>
      <c r="G103" s="2546">
        <f t="shared" si="71"/>
        <v>0.73167190902492141</v>
      </c>
      <c r="H103" s="2582">
        <f t="shared" si="71"/>
        <v>0.83717643135664832</v>
      </c>
      <c r="I103" s="2583">
        <f t="shared" si="69"/>
        <v>0.82884506559903204</v>
      </c>
      <c r="J103" s="3140"/>
      <c r="K103" s="912"/>
      <c r="L103" s="912"/>
      <c r="M103" s="912"/>
      <c r="N103" s="912"/>
      <c r="O103" s="912"/>
      <c r="P103" s="3353"/>
      <c r="Q103" s="673" t="s">
        <v>4520</v>
      </c>
    </row>
    <row r="104" spans="1:17" customFormat="1" ht="15.75" hidden="1" thickTop="1" x14ac:dyDescent="0.25">
      <c r="A104" s="3487"/>
      <c r="B104" s="749" t="s">
        <v>4200</v>
      </c>
      <c r="C104" s="704">
        <f>C91/C99</f>
        <v>0.28377496942519365</v>
      </c>
      <c r="D104" s="938">
        <f t="shared" ref="D104:H104" si="72">D91/D99</f>
        <v>0.20666984278227726</v>
      </c>
      <c r="E104" s="705">
        <f t="shared" si="72"/>
        <v>9.2813264149818095E-2</v>
      </c>
      <c r="F104" s="702">
        <f t="shared" si="72"/>
        <v>0.16349887002375849</v>
      </c>
      <c r="G104" s="708">
        <f t="shared" si="72"/>
        <v>0.27236067424792321</v>
      </c>
      <c r="H104" s="1092">
        <f t="shared" si="72"/>
        <v>0.20377577275638231</v>
      </c>
      <c r="I104" s="1147">
        <f t="shared" si="69"/>
        <v>0.20382352412579413</v>
      </c>
      <c r="J104" s="3140"/>
      <c r="K104" s="912"/>
      <c r="L104" s="912"/>
      <c r="M104" s="912"/>
      <c r="N104" s="912"/>
      <c r="O104" s="912"/>
      <c r="P104" s="3353"/>
      <c r="Q104" s="673" t="s">
        <v>4521</v>
      </c>
    </row>
    <row r="105" spans="1:17" customFormat="1" hidden="1" x14ac:dyDescent="0.25">
      <c r="A105" s="3487"/>
      <c r="B105" s="841" t="s">
        <v>4202</v>
      </c>
      <c r="C105" s="63">
        <f>C93/C99</f>
        <v>6.7704851202609051E-2</v>
      </c>
      <c r="D105" s="937">
        <f t="shared" ref="D105:H105" si="73">D93/D99</f>
        <v>0.10262029537875178</v>
      </c>
      <c r="E105" s="61">
        <f t="shared" si="73"/>
        <v>4.959742351046699E-2</v>
      </c>
      <c r="F105" s="694">
        <f t="shared" si="73"/>
        <v>0.124355334067335</v>
      </c>
      <c r="G105" s="683">
        <f t="shared" si="73"/>
        <v>0.11557383659972578</v>
      </c>
      <c r="H105" s="1093">
        <f t="shared" si="73"/>
        <v>7.2999283800631323E-2</v>
      </c>
      <c r="I105" s="918">
        <f t="shared" si="69"/>
        <v>9.1970348151777709E-2</v>
      </c>
      <c r="J105" s="3140"/>
      <c r="K105" s="912"/>
      <c r="L105" s="912"/>
      <c r="M105" s="912"/>
      <c r="N105" s="912"/>
      <c r="O105" s="912"/>
      <c r="P105" s="3353"/>
      <c r="Q105" s="673" t="s">
        <v>4522</v>
      </c>
    </row>
    <row r="106" spans="1:17" customFormat="1" hidden="1" x14ac:dyDescent="0.25">
      <c r="A106" s="3487"/>
      <c r="B106" s="841" t="s">
        <v>4204</v>
      </c>
      <c r="C106" s="63">
        <f>C95/C99</f>
        <v>1.9518956379942928E-2</v>
      </c>
      <c r="D106" s="937">
        <f t="shared" ref="D106:H106" si="74">D95/D99</f>
        <v>6.8413530252501187E-2</v>
      </c>
      <c r="E106" s="61">
        <f t="shared" si="74"/>
        <v>1.6663684618596051E-2</v>
      </c>
      <c r="F106" s="694">
        <f t="shared" si="74"/>
        <v>3.4681578489888162E-2</v>
      </c>
      <c r="G106" s="683">
        <f t="shared" si="74"/>
        <v>2.5002016291636423E-3</v>
      </c>
      <c r="H106" s="1093">
        <f t="shared" si="74"/>
        <v>2.1739871841996567E-2</v>
      </c>
      <c r="I106" s="918">
        <f t="shared" si="69"/>
        <v>2.8355590274018395E-2</v>
      </c>
      <c r="J106" s="3140"/>
      <c r="K106" s="912"/>
      <c r="L106" s="912"/>
      <c r="M106" s="912"/>
      <c r="N106" s="912"/>
      <c r="O106" s="912"/>
      <c r="P106" s="3353"/>
      <c r="Q106" s="673" t="s">
        <v>4523</v>
      </c>
    </row>
    <row r="107" spans="1:17" customFormat="1" ht="15.75" hidden="1" thickBot="1" x14ac:dyDescent="0.3">
      <c r="A107" s="3488"/>
      <c r="B107" s="842" t="s">
        <v>4206</v>
      </c>
      <c r="C107" s="753">
        <f>C97/C99</f>
        <v>4.7533632286995517E-2</v>
      </c>
      <c r="D107" s="954">
        <f t="shared" ref="D107:H107" si="75">D97/D99</f>
        <v>2.7727489280609814E-2</v>
      </c>
      <c r="E107" s="706">
        <f t="shared" si="75"/>
        <v>0.31887636428699229</v>
      </c>
      <c r="F107" s="1009">
        <f t="shared" si="75"/>
        <v>1.5356087384829345E-2</v>
      </c>
      <c r="G107" s="709">
        <f t="shared" si="75"/>
        <v>1.6130333091378336E-4</v>
      </c>
      <c r="H107" s="1094">
        <f t="shared" si="75"/>
        <v>0.12651339747549195</v>
      </c>
      <c r="I107" s="1148">
        <f t="shared" si="69"/>
        <v>8.193097531406815E-2</v>
      </c>
      <c r="J107" s="3140"/>
      <c r="K107" s="912"/>
      <c r="L107" s="912"/>
      <c r="M107" s="912"/>
      <c r="N107" s="912"/>
      <c r="O107" s="912"/>
      <c r="P107" s="3353"/>
      <c r="Q107" s="673" t="s">
        <v>4524</v>
      </c>
    </row>
    <row r="108" spans="1:17" customFormat="1" ht="15" customHeight="1" thickTop="1" x14ac:dyDescent="0.25">
      <c r="A108" s="3451" t="s">
        <v>5058</v>
      </c>
      <c r="B108" s="848" t="s">
        <v>4144</v>
      </c>
      <c r="C108" s="902">
        <f>BNP!J840</f>
        <v>828</v>
      </c>
      <c r="D108" s="902">
        <f>BPCE!J727</f>
        <v>713</v>
      </c>
      <c r="E108" s="902">
        <f>SG!J784</f>
        <v>764</v>
      </c>
      <c r="F108" s="902">
        <f>CA!J963</f>
        <v>950</v>
      </c>
      <c r="G108" s="902">
        <f>CM!K478</f>
        <v>465</v>
      </c>
      <c r="H108" s="902">
        <f>SUM(C108:G108)</f>
        <v>3720</v>
      </c>
      <c r="I108" s="900">
        <f t="shared" si="69"/>
        <v>744</v>
      </c>
      <c r="J108" s="3136"/>
      <c r="K108" s="1712"/>
      <c r="L108" s="1712"/>
      <c r="M108" s="1712"/>
      <c r="N108" s="1712"/>
      <c r="O108" s="1712"/>
      <c r="P108" s="3349"/>
      <c r="Q108" s="899" t="s">
        <v>4525</v>
      </c>
    </row>
    <row r="109" spans="1:17" customFormat="1" ht="15.75" customHeight="1" x14ac:dyDescent="0.25">
      <c r="A109" s="3452"/>
      <c r="B109" s="3426" t="s">
        <v>363</v>
      </c>
      <c r="C109" s="64">
        <f>BNP!J841</f>
        <v>158</v>
      </c>
      <c r="D109" s="934">
        <f>BPCE!J728</f>
        <v>420</v>
      </c>
      <c r="E109" s="62">
        <f>SG!J785</f>
        <v>312</v>
      </c>
      <c r="F109" s="733">
        <f>CA!J964</f>
        <v>622</v>
      </c>
      <c r="G109" s="684">
        <f>CM!K479</f>
        <v>354</v>
      </c>
      <c r="H109" s="913">
        <f>SUM(C109:G109)</f>
        <v>1866</v>
      </c>
      <c r="I109" s="1070">
        <f t="shared" si="69"/>
        <v>373.2</v>
      </c>
      <c r="J109" s="3141"/>
      <c r="K109" s="913"/>
      <c r="L109" s="913"/>
      <c r="M109" s="913"/>
      <c r="N109" s="913"/>
      <c r="O109" s="913"/>
      <c r="P109" s="3354"/>
      <c r="Q109" s="673" t="s">
        <v>4526</v>
      </c>
    </row>
    <row r="110" spans="1:17" customFormat="1" ht="15.75" customHeight="1" x14ac:dyDescent="0.25">
      <c r="A110" s="3452"/>
      <c r="B110" s="3423"/>
      <c r="C110" s="1911">
        <f>C109/C108</f>
        <v>0.19082125603864733</v>
      </c>
      <c r="D110" s="2001">
        <f t="shared" ref="D110:H110" si="76">D109/D108</f>
        <v>0.5890603085553997</v>
      </c>
      <c r="E110" s="2003">
        <f t="shared" si="76"/>
        <v>0.40837696335078533</v>
      </c>
      <c r="F110" s="2006">
        <f t="shared" si="76"/>
        <v>0.65473684210526317</v>
      </c>
      <c r="G110" s="2579">
        <f t="shared" si="76"/>
        <v>0.76129032258064511</v>
      </c>
      <c r="H110" s="2588">
        <f t="shared" si="76"/>
        <v>0.50161290322580643</v>
      </c>
      <c r="I110" s="2581">
        <f>AVERAGE(C110:G110)</f>
        <v>0.52085713852614812</v>
      </c>
      <c r="J110" s="3141"/>
      <c r="K110" s="913"/>
      <c r="L110" s="913"/>
      <c r="M110" s="913"/>
      <c r="N110" s="913"/>
      <c r="O110" s="913"/>
      <c r="P110" s="3354"/>
      <c r="Q110" s="673" t="s">
        <v>4527</v>
      </c>
    </row>
    <row r="111" spans="1:17" customFormat="1" ht="15" customHeight="1" x14ac:dyDescent="0.25">
      <c r="A111" s="3452"/>
      <c r="B111" s="3427" t="s">
        <v>4211</v>
      </c>
      <c r="C111" s="755">
        <f>BNP!J842</f>
        <v>670</v>
      </c>
      <c r="D111" s="712">
        <f>BPCE!J729</f>
        <v>293</v>
      </c>
      <c r="E111" s="682">
        <f>SG!J786</f>
        <v>452</v>
      </c>
      <c r="F111" s="697">
        <f>CA!J965</f>
        <v>328</v>
      </c>
      <c r="G111" s="701">
        <f>CM!K480</f>
        <v>111</v>
      </c>
      <c r="H111" s="1063">
        <f>SUM(C111:G111)</f>
        <v>1854</v>
      </c>
      <c r="I111" s="1139">
        <f t="shared" ref="I111:I124" si="77">AVERAGE(C111:G111)</f>
        <v>370.8</v>
      </c>
      <c r="J111" s="3141"/>
      <c r="K111" s="913"/>
      <c r="L111" s="913"/>
      <c r="M111" s="913"/>
      <c r="N111" s="913"/>
      <c r="O111" s="913"/>
      <c r="P111" s="3354"/>
      <c r="Q111" s="673" t="s">
        <v>4528</v>
      </c>
    </row>
    <row r="112" spans="1:17" customFormat="1" ht="15.75" customHeight="1" thickBot="1" x14ac:dyDescent="0.3">
      <c r="A112" s="3452"/>
      <c r="B112" s="3421"/>
      <c r="C112" s="2558">
        <f>C111/C108</f>
        <v>0.8091787439613527</v>
      </c>
      <c r="D112" s="2543">
        <f t="shared" ref="D112:H112" si="78">D111/D108</f>
        <v>0.4109396914446003</v>
      </c>
      <c r="E112" s="2544">
        <f t="shared" si="78"/>
        <v>0.59162303664921467</v>
      </c>
      <c r="F112" s="2545">
        <f t="shared" si="78"/>
        <v>0.34526315789473683</v>
      </c>
      <c r="G112" s="2546">
        <f t="shared" si="78"/>
        <v>0.23870967741935484</v>
      </c>
      <c r="H112" s="2582">
        <f t="shared" si="78"/>
        <v>0.49838709677419357</v>
      </c>
      <c r="I112" s="2583">
        <f t="shared" si="77"/>
        <v>0.47914286147385188</v>
      </c>
      <c r="J112" s="3140"/>
      <c r="K112" s="912"/>
      <c r="L112" s="912"/>
      <c r="M112" s="912"/>
      <c r="N112" s="912"/>
      <c r="O112" s="912"/>
      <c r="P112" s="3353"/>
      <c r="Q112" s="673" t="s">
        <v>4529</v>
      </c>
    </row>
    <row r="113" spans="1:17" customFormat="1" ht="15.75" customHeight="1" thickTop="1" x14ac:dyDescent="0.25">
      <c r="A113" s="3452"/>
      <c r="B113" s="3428" t="s">
        <v>4803</v>
      </c>
      <c r="C113" s="64">
        <f>BNP!J843</f>
        <v>200</v>
      </c>
      <c r="D113" s="934">
        <f>BPCE!J730</f>
        <v>81</v>
      </c>
      <c r="E113" s="62">
        <f>SG!J787</f>
        <v>136</v>
      </c>
      <c r="F113" s="733">
        <f>CA!J966</f>
        <v>159</v>
      </c>
      <c r="G113" s="684">
        <f>CM!K481</f>
        <v>65</v>
      </c>
      <c r="H113" s="913">
        <f>SUM(C113:G113)</f>
        <v>641</v>
      </c>
      <c r="I113" s="1070">
        <f t="shared" si="77"/>
        <v>128.19999999999999</v>
      </c>
      <c r="J113" s="3141"/>
      <c r="K113" s="913"/>
      <c r="L113" s="913"/>
      <c r="M113" s="913"/>
      <c r="N113" s="913"/>
      <c r="O113" s="913"/>
      <c r="P113" s="3354"/>
      <c r="Q113" s="673" t="s">
        <v>4530</v>
      </c>
    </row>
    <row r="114" spans="1:17" customFormat="1" ht="15" customHeight="1" x14ac:dyDescent="0.25">
      <c r="A114" s="3452"/>
      <c r="B114" s="3423"/>
      <c r="C114" s="2549">
        <f>C113/C108</f>
        <v>0.24154589371980675</v>
      </c>
      <c r="D114" s="2550">
        <f t="shared" ref="D114:H114" si="79">D113/D108</f>
        <v>0.11360448807854137</v>
      </c>
      <c r="E114" s="2551">
        <f t="shared" si="79"/>
        <v>0.17801047120418848</v>
      </c>
      <c r="F114" s="2552">
        <f t="shared" si="79"/>
        <v>0.16736842105263158</v>
      </c>
      <c r="G114" s="2553">
        <f t="shared" si="79"/>
        <v>0.13978494623655913</v>
      </c>
      <c r="H114" s="2587">
        <f t="shared" si="79"/>
        <v>0.17231182795698924</v>
      </c>
      <c r="I114" s="2586">
        <f t="shared" si="77"/>
        <v>0.16806284405834546</v>
      </c>
      <c r="J114" s="3140"/>
      <c r="K114" s="912"/>
      <c r="L114" s="912"/>
      <c r="M114" s="912"/>
      <c r="N114" s="912"/>
      <c r="O114" s="912"/>
      <c r="P114" s="3353"/>
      <c r="Q114" s="673" t="s">
        <v>4531</v>
      </c>
    </row>
    <row r="115" spans="1:17" customFormat="1" ht="15" customHeight="1" x14ac:dyDescent="0.25">
      <c r="A115" s="3452"/>
      <c r="B115" s="3420" t="s">
        <v>5069</v>
      </c>
      <c r="C115" s="755">
        <f>C108-C113</f>
        <v>628</v>
      </c>
      <c r="D115" s="712">
        <f t="shared" ref="D115:H115" si="80">D108-D113</f>
        <v>632</v>
      </c>
      <c r="E115" s="682">
        <f t="shared" si="80"/>
        <v>628</v>
      </c>
      <c r="F115" s="697">
        <f t="shared" si="80"/>
        <v>791</v>
      </c>
      <c r="G115" s="701">
        <f t="shared" si="80"/>
        <v>400</v>
      </c>
      <c r="H115" s="1087">
        <f t="shared" si="80"/>
        <v>3079</v>
      </c>
      <c r="I115" s="1118">
        <f t="shared" si="77"/>
        <v>615.79999999999995</v>
      </c>
      <c r="J115" s="3134"/>
      <c r="K115" s="1096"/>
      <c r="L115" s="1096"/>
      <c r="M115" s="1096"/>
      <c r="N115" s="1096"/>
      <c r="O115" s="1096"/>
      <c r="P115" s="3356"/>
      <c r="Q115" s="673" t="s">
        <v>4532</v>
      </c>
    </row>
    <row r="116" spans="1:17" customFormat="1" ht="15.75" customHeight="1" thickBot="1" x14ac:dyDescent="0.3">
      <c r="A116" s="3452"/>
      <c r="B116" s="3421"/>
      <c r="C116" s="2558">
        <f>C115/C108</f>
        <v>0.75845410628019327</v>
      </c>
      <c r="D116" s="2543">
        <f t="shared" ref="D116:H116" si="81">D115/D108</f>
        <v>0.8863955119214586</v>
      </c>
      <c r="E116" s="2544">
        <f t="shared" si="81"/>
        <v>0.82198952879581155</v>
      </c>
      <c r="F116" s="2545">
        <f t="shared" si="81"/>
        <v>0.83263157894736839</v>
      </c>
      <c r="G116" s="2546">
        <f t="shared" si="81"/>
        <v>0.86021505376344087</v>
      </c>
      <c r="H116" s="2582">
        <f t="shared" si="81"/>
        <v>0.82768817204301071</v>
      </c>
      <c r="I116" s="2583">
        <f t="shared" si="77"/>
        <v>0.83193715594165452</v>
      </c>
      <c r="J116" s="3140"/>
      <c r="K116" s="912"/>
      <c r="L116" s="912"/>
      <c r="M116" s="912"/>
      <c r="N116" s="912"/>
      <c r="O116" s="912"/>
      <c r="P116" s="3353"/>
      <c r="Q116" s="673" t="s">
        <v>4533</v>
      </c>
    </row>
    <row r="117" spans="1:17" customFormat="1" ht="15.75" hidden="1" customHeight="1" thickTop="1" x14ac:dyDescent="0.25">
      <c r="A117" s="3452"/>
      <c r="B117" s="841" t="s">
        <v>944</v>
      </c>
      <c r="C117" s="64">
        <f>'BNP avec amende'!J844</f>
        <v>258</v>
      </c>
      <c r="D117" s="934">
        <f>BPCE!J731</f>
        <v>100</v>
      </c>
      <c r="E117" s="62">
        <f>SG!J788</f>
        <v>188</v>
      </c>
      <c r="F117" s="733">
        <f>CA!J967</f>
        <v>174</v>
      </c>
      <c r="G117" s="684">
        <f>CM!K482</f>
        <v>72</v>
      </c>
      <c r="H117" s="913">
        <f>SUM(C117:G117)</f>
        <v>792</v>
      </c>
      <c r="I117" s="1070">
        <f t="shared" si="77"/>
        <v>158.4</v>
      </c>
      <c r="J117" s="3141"/>
      <c r="K117" s="913"/>
      <c r="L117" s="913"/>
      <c r="M117" s="913"/>
      <c r="N117" s="913"/>
      <c r="O117" s="913"/>
      <c r="P117" s="3354"/>
      <c r="Q117" s="673" t="s">
        <v>4534</v>
      </c>
    </row>
    <row r="118" spans="1:17" customFormat="1" ht="15.75" hidden="1" customHeight="1" thickTop="1" x14ac:dyDescent="0.25">
      <c r="A118" s="3452"/>
      <c r="B118" s="751" t="s">
        <v>4200</v>
      </c>
      <c r="C118" s="2549">
        <f>C117/C108</f>
        <v>0.31159420289855072</v>
      </c>
      <c r="D118" s="2550">
        <f t="shared" ref="D118:H118" si="82">D117/D108</f>
        <v>0.14025245441795231</v>
      </c>
      <c r="E118" s="2551">
        <f t="shared" si="82"/>
        <v>0.24607329842931938</v>
      </c>
      <c r="F118" s="2552">
        <f t="shared" si="82"/>
        <v>0.1831578947368421</v>
      </c>
      <c r="G118" s="2553">
        <f t="shared" si="82"/>
        <v>0.15483870967741936</v>
      </c>
      <c r="H118" s="2587">
        <f t="shared" si="82"/>
        <v>0.2129032258064516</v>
      </c>
      <c r="I118" s="2572">
        <f t="shared" si="77"/>
        <v>0.20718331203201679</v>
      </c>
      <c r="J118" s="3140"/>
      <c r="K118" s="912"/>
      <c r="L118" s="912"/>
      <c r="M118" s="912"/>
      <c r="N118" s="912"/>
      <c r="O118" s="912"/>
      <c r="P118" s="3353"/>
      <c r="Q118" s="673" t="s">
        <v>4535</v>
      </c>
    </row>
    <row r="119" spans="1:17" customFormat="1" ht="15.75" hidden="1" customHeight="1" x14ac:dyDescent="0.25">
      <c r="A119" s="3452"/>
      <c r="B119" s="751" t="s">
        <v>4214</v>
      </c>
      <c r="C119" s="64">
        <f>'BNP avec amende'!J845</f>
        <v>93</v>
      </c>
      <c r="D119" s="934">
        <f>BPCE!J732</f>
        <v>47</v>
      </c>
      <c r="E119" s="62">
        <f>SG!J789</f>
        <v>105</v>
      </c>
      <c r="F119" s="733">
        <f>CA!J968</f>
        <v>99</v>
      </c>
      <c r="G119" s="684">
        <f>CM!K483</f>
        <v>47</v>
      </c>
      <c r="H119" s="913">
        <f>SUM(C119:G119)</f>
        <v>391</v>
      </c>
      <c r="I119" s="1070">
        <f t="shared" si="77"/>
        <v>78.2</v>
      </c>
      <c r="J119" s="3141"/>
      <c r="K119" s="913"/>
      <c r="L119" s="913"/>
      <c r="M119" s="913"/>
      <c r="N119" s="913"/>
      <c r="O119" s="913"/>
      <c r="P119" s="3354"/>
      <c r="Q119" s="673" t="s">
        <v>4536</v>
      </c>
    </row>
    <row r="120" spans="1:17" customFormat="1" ht="15.75" hidden="1" customHeight="1" x14ac:dyDescent="0.25">
      <c r="A120" s="3452"/>
      <c r="B120" s="751" t="s">
        <v>4202</v>
      </c>
      <c r="C120" s="1911">
        <f>C119/C108</f>
        <v>0.11231884057971014</v>
      </c>
      <c r="D120" s="2001">
        <f t="shared" ref="D120:H120" si="83">D119/D108</f>
        <v>6.5918653576437586E-2</v>
      </c>
      <c r="E120" s="2003">
        <f t="shared" si="83"/>
        <v>0.13743455497382198</v>
      </c>
      <c r="F120" s="2006">
        <f t="shared" si="83"/>
        <v>0.10421052631578948</v>
      </c>
      <c r="G120" s="2579">
        <f t="shared" si="83"/>
        <v>0.1010752688172043</v>
      </c>
      <c r="H120" s="2588">
        <f t="shared" si="83"/>
        <v>0.10510752688172043</v>
      </c>
      <c r="I120" s="2581">
        <f t="shared" si="77"/>
        <v>0.10419156885259269</v>
      </c>
      <c r="J120" s="3138"/>
      <c r="K120" s="1077"/>
      <c r="L120" s="1077"/>
      <c r="M120" s="1077"/>
      <c r="N120" s="1077"/>
      <c r="O120" s="1077"/>
      <c r="P120" s="3355"/>
      <c r="Q120" s="673" t="s">
        <v>4537</v>
      </c>
    </row>
    <row r="121" spans="1:17" customFormat="1" ht="15.75" hidden="1" customHeight="1" x14ac:dyDescent="0.25">
      <c r="A121" s="3452"/>
      <c r="B121" s="751" t="s">
        <v>2575</v>
      </c>
      <c r="C121" s="64">
        <f>'BNP avec amende'!J846</f>
        <v>23</v>
      </c>
      <c r="D121" s="934">
        <f>BPCE!J733</f>
        <v>11</v>
      </c>
      <c r="E121" s="62">
        <f>SG!J790</f>
        <v>30</v>
      </c>
      <c r="F121" s="733">
        <f>CA!J969</f>
        <v>19</v>
      </c>
      <c r="G121" s="684">
        <f>CM!K484</f>
        <v>9</v>
      </c>
      <c r="H121" s="913">
        <f>SUM(C121:G121)</f>
        <v>92</v>
      </c>
      <c r="I121" s="1070">
        <f t="shared" si="77"/>
        <v>18.399999999999999</v>
      </c>
      <c r="J121" s="3141"/>
      <c r="K121" s="913"/>
      <c r="L121" s="913"/>
      <c r="M121" s="913"/>
      <c r="N121" s="913"/>
      <c r="O121" s="913"/>
      <c r="P121" s="3354"/>
      <c r="Q121" s="673" t="s">
        <v>4538</v>
      </c>
    </row>
    <row r="122" spans="1:17" customFormat="1" ht="15.75" hidden="1" customHeight="1" x14ac:dyDescent="0.25">
      <c r="A122" s="3452"/>
      <c r="B122" s="751" t="s">
        <v>4204</v>
      </c>
      <c r="C122" s="1911">
        <f>C121/C108</f>
        <v>2.7777777777777776E-2</v>
      </c>
      <c r="D122" s="2001">
        <f t="shared" ref="D122:H122" si="84">D121/D108</f>
        <v>1.5427769985974754E-2</v>
      </c>
      <c r="E122" s="2003">
        <f t="shared" si="84"/>
        <v>3.9267015706806283E-2</v>
      </c>
      <c r="F122" s="2006">
        <f t="shared" si="84"/>
        <v>0.02</v>
      </c>
      <c r="G122" s="2579">
        <f t="shared" si="84"/>
        <v>1.935483870967742E-2</v>
      </c>
      <c r="H122" s="2580">
        <f t="shared" si="84"/>
        <v>2.4731182795698924E-2</v>
      </c>
      <c r="I122" s="2581">
        <f t="shared" si="77"/>
        <v>2.4365480436047249E-2</v>
      </c>
      <c r="J122" s="3138"/>
      <c r="K122" s="1077"/>
      <c r="L122" s="1077"/>
      <c r="M122" s="1077"/>
      <c r="N122" s="1077"/>
      <c r="O122" s="1077"/>
      <c r="P122" s="3355"/>
      <c r="Q122" s="673" t="s">
        <v>4539</v>
      </c>
    </row>
    <row r="123" spans="1:17" customFormat="1" ht="15.75" hidden="1" customHeight="1" x14ac:dyDescent="0.25">
      <c r="A123" s="3452"/>
      <c r="B123" s="751" t="s">
        <v>946</v>
      </c>
      <c r="C123" s="64">
        <f>'BNP avec amende'!J847</f>
        <v>45</v>
      </c>
      <c r="D123" s="934">
        <f>BPCE!J734</f>
        <v>11</v>
      </c>
      <c r="E123" s="62">
        <f>SG!J791</f>
        <v>43</v>
      </c>
      <c r="F123" s="733">
        <f>CA!J970</f>
        <v>13</v>
      </c>
      <c r="G123" s="684">
        <f>CM!K485</f>
        <v>2</v>
      </c>
      <c r="H123" s="913">
        <f>SUM(C123:G123)</f>
        <v>114</v>
      </c>
      <c r="I123" s="1070">
        <f t="shared" si="77"/>
        <v>22.8</v>
      </c>
      <c r="J123" s="3141"/>
      <c r="K123" s="913"/>
      <c r="L123" s="913"/>
      <c r="M123" s="913"/>
      <c r="N123" s="913"/>
      <c r="O123" s="913"/>
      <c r="P123" s="3354"/>
      <c r="Q123" s="673" t="s">
        <v>4540</v>
      </c>
    </row>
    <row r="124" spans="1:17" customFormat="1" ht="15.75" hidden="1" customHeight="1" x14ac:dyDescent="0.25">
      <c r="A124" s="3452"/>
      <c r="B124" s="751" t="s">
        <v>4206</v>
      </c>
      <c r="C124" s="1911">
        <f>C123/C108</f>
        <v>5.434782608695652E-2</v>
      </c>
      <c r="D124" s="2001">
        <f t="shared" ref="D124:H124" si="85">D123/D108</f>
        <v>1.5427769985974754E-2</v>
      </c>
      <c r="E124" s="2003">
        <f t="shared" si="85"/>
        <v>5.6282722513089002E-2</v>
      </c>
      <c r="F124" s="2006">
        <f t="shared" si="85"/>
        <v>1.368421052631579E-2</v>
      </c>
      <c r="G124" s="2579">
        <f t="shared" si="85"/>
        <v>4.3010752688172043E-3</v>
      </c>
      <c r="H124" s="2580">
        <f t="shared" si="85"/>
        <v>3.0645161290322579E-2</v>
      </c>
      <c r="I124" s="2581">
        <f t="shared" si="77"/>
        <v>2.8808720876230653E-2</v>
      </c>
      <c r="J124" s="3138"/>
      <c r="K124" s="1077"/>
      <c r="L124" s="1077"/>
      <c r="M124" s="1077"/>
      <c r="N124" s="1077"/>
      <c r="O124" s="1077"/>
      <c r="P124" s="3355"/>
      <c r="Q124" s="673" t="s">
        <v>4541</v>
      </c>
    </row>
    <row r="125" spans="1:17" customFormat="1" ht="15.75" customHeight="1" thickTop="1" x14ac:dyDescent="0.25">
      <c r="A125" s="3452"/>
      <c r="B125" s="849" t="s">
        <v>4178</v>
      </c>
      <c r="C125" s="1161">
        <f>C111</f>
        <v>670</v>
      </c>
      <c r="D125" s="1161">
        <f t="shared" ref="D125:I125" si="86">D111</f>
        <v>293</v>
      </c>
      <c r="E125" s="1161">
        <f t="shared" si="86"/>
        <v>452</v>
      </c>
      <c r="F125" s="1161">
        <f t="shared" si="86"/>
        <v>328</v>
      </c>
      <c r="G125" s="1161">
        <f t="shared" si="86"/>
        <v>111</v>
      </c>
      <c r="H125" s="1161">
        <f t="shared" si="86"/>
        <v>1854</v>
      </c>
      <c r="I125" s="911">
        <f t="shared" si="86"/>
        <v>370.8</v>
      </c>
      <c r="J125" s="3145"/>
      <c r="K125" s="1712"/>
      <c r="L125" s="1712"/>
      <c r="M125" s="1712"/>
      <c r="N125" s="1712"/>
      <c r="O125" s="1712"/>
      <c r="P125" s="3349"/>
      <c r="Q125" s="899" t="s">
        <v>4542</v>
      </c>
    </row>
    <row r="126" spans="1:17" customFormat="1" ht="15.75" customHeight="1" x14ac:dyDescent="0.25">
      <c r="A126" s="3452"/>
      <c r="B126" s="3429" t="s">
        <v>4803</v>
      </c>
      <c r="C126" s="927">
        <f>C113</f>
        <v>200</v>
      </c>
      <c r="D126" s="955">
        <f t="shared" ref="D126:I126" si="87">D113</f>
        <v>81</v>
      </c>
      <c r="E126" s="1038">
        <f t="shared" si="87"/>
        <v>136</v>
      </c>
      <c r="F126" s="1010">
        <f t="shared" si="87"/>
        <v>159</v>
      </c>
      <c r="G126" s="1043">
        <f t="shared" si="87"/>
        <v>65</v>
      </c>
      <c r="H126" s="1095">
        <f t="shared" si="87"/>
        <v>641</v>
      </c>
      <c r="I126" s="1149">
        <f t="shared" si="87"/>
        <v>128.19999999999999</v>
      </c>
      <c r="J126" s="3137"/>
      <c r="K126" s="1095"/>
      <c r="L126" s="1095"/>
      <c r="M126" s="1095"/>
      <c r="N126" s="1095"/>
      <c r="O126" s="1095"/>
      <c r="P126" s="3350"/>
      <c r="Q126" s="1230"/>
    </row>
    <row r="127" spans="1:17" customFormat="1" ht="15" customHeight="1" x14ac:dyDescent="0.25">
      <c r="A127" s="3452"/>
      <c r="B127" s="3430"/>
      <c r="C127" s="2549">
        <f>C126/C125</f>
        <v>0.29850746268656714</v>
      </c>
      <c r="D127" s="2550">
        <f t="shared" ref="D127:G127" si="88">D126/D125</f>
        <v>0.2764505119453925</v>
      </c>
      <c r="E127" s="2551">
        <f t="shared" si="88"/>
        <v>0.30088495575221241</v>
      </c>
      <c r="F127" s="2552">
        <f t="shared" si="88"/>
        <v>0.4847560975609756</v>
      </c>
      <c r="G127" s="2553">
        <f t="shared" si="88"/>
        <v>0.5855855855855856</v>
      </c>
      <c r="H127" s="2587">
        <f>H126/H125</f>
        <v>0.34573894282632145</v>
      </c>
      <c r="I127" s="2572">
        <f>I126/I125</f>
        <v>0.34573894282632145</v>
      </c>
      <c r="J127" s="3140"/>
      <c r="K127" s="912"/>
      <c r="L127" s="912"/>
      <c r="M127" s="912"/>
      <c r="N127" s="912"/>
      <c r="O127" s="912"/>
      <c r="P127" s="3353"/>
      <c r="Q127" s="673" t="s">
        <v>4543</v>
      </c>
    </row>
    <row r="128" spans="1:17" customFormat="1" ht="15" customHeight="1" x14ac:dyDescent="0.25">
      <c r="A128" s="3452"/>
      <c r="B128" s="3424" t="s">
        <v>5068</v>
      </c>
      <c r="C128" s="755">
        <f>C111-C113</f>
        <v>470</v>
      </c>
      <c r="D128" s="712">
        <f t="shared" ref="D128:H128" si="89">D111-D113</f>
        <v>212</v>
      </c>
      <c r="E128" s="682">
        <f t="shared" si="89"/>
        <v>316</v>
      </c>
      <c r="F128" s="697">
        <f t="shared" si="89"/>
        <v>169</v>
      </c>
      <c r="G128" s="701">
        <f t="shared" si="89"/>
        <v>46</v>
      </c>
      <c r="H128" s="1063">
        <f t="shared" si="89"/>
        <v>1213</v>
      </c>
      <c r="I128" s="1139">
        <f t="shared" ref="I128:I133" si="90">AVERAGE(C128:G128)</f>
        <v>242.6</v>
      </c>
      <c r="J128" s="3141"/>
      <c r="K128" s="913"/>
      <c r="L128" s="913"/>
      <c r="M128" s="913"/>
      <c r="N128" s="913"/>
      <c r="O128" s="913"/>
      <c r="P128" s="3354"/>
      <c r="Q128" s="673" t="s">
        <v>4544</v>
      </c>
    </row>
    <row r="129" spans="1:17" customFormat="1" ht="15.75" customHeight="1" thickBot="1" x14ac:dyDescent="0.3">
      <c r="A129" s="3452"/>
      <c r="B129" s="3425"/>
      <c r="C129" s="2558">
        <f>C128/C125</f>
        <v>0.70149253731343286</v>
      </c>
      <c r="D129" s="2543">
        <f t="shared" ref="D129:H129" si="91">D128/D125</f>
        <v>0.7235494880546075</v>
      </c>
      <c r="E129" s="2544">
        <f t="shared" si="91"/>
        <v>0.69911504424778759</v>
      </c>
      <c r="F129" s="2545">
        <f t="shared" si="91"/>
        <v>0.5152439024390244</v>
      </c>
      <c r="G129" s="2546">
        <f t="shared" si="91"/>
        <v>0.4144144144144144</v>
      </c>
      <c r="H129" s="2582">
        <f t="shared" si="91"/>
        <v>0.65426105717367855</v>
      </c>
      <c r="I129" s="2583">
        <f t="shared" si="90"/>
        <v>0.61076307729385326</v>
      </c>
      <c r="J129" s="3140"/>
      <c r="K129" s="912"/>
      <c r="L129" s="912"/>
      <c r="M129" s="912"/>
      <c r="N129" s="912"/>
      <c r="O129" s="912"/>
      <c r="P129" s="3353"/>
      <c r="Q129" s="673" t="s">
        <v>4545</v>
      </c>
    </row>
    <row r="130" spans="1:17" s="754" customFormat="1" ht="16.5" hidden="1" customHeight="1" thickTop="1" thickBot="1" x14ac:dyDescent="0.3">
      <c r="A130" s="3306"/>
      <c r="B130" s="841" t="s">
        <v>4200</v>
      </c>
      <c r="C130" s="2549">
        <f>C117/C125</f>
        <v>0.38507462686567162</v>
      </c>
      <c r="D130" s="2550">
        <f t="shared" ref="D130:H130" si="92">D117/D125</f>
        <v>0.34129692832764508</v>
      </c>
      <c r="E130" s="2551">
        <f t="shared" si="92"/>
        <v>0.41592920353982299</v>
      </c>
      <c r="F130" s="2552">
        <f t="shared" si="92"/>
        <v>0.53048780487804881</v>
      </c>
      <c r="G130" s="2553">
        <f t="shared" si="92"/>
        <v>0.64864864864864868</v>
      </c>
      <c r="H130" s="2587">
        <f t="shared" si="92"/>
        <v>0.42718446601941745</v>
      </c>
      <c r="I130" s="2572">
        <f t="shared" si="90"/>
        <v>0.46428744245196746</v>
      </c>
      <c r="J130" s="3140"/>
      <c r="K130" s="912"/>
      <c r="L130" s="912"/>
      <c r="M130" s="912"/>
      <c r="N130" s="912"/>
      <c r="O130" s="912"/>
      <c r="P130" s="3353"/>
      <c r="Q130" s="673" t="s">
        <v>4546</v>
      </c>
    </row>
    <row r="131" spans="1:17" s="1" customFormat="1" ht="16.5" hidden="1" customHeight="1" thickTop="1" thickBot="1" x14ac:dyDescent="0.3">
      <c r="A131" s="3306"/>
      <c r="B131" s="841" t="s">
        <v>4220</v>
      </c>
      <c r="C131" s="2549">
        <f>C119/C125</f>
        <v>0.13880597014925372</v>
      </c>
      <c r="D131" s="2550">
        <f t="shared" ref="D131:H131" si="93">D119/D125</f>
        <v>0.16040955631399317</v>
      </c>
      <c r="E131" s="2551">
        <f t="shared" si="93"/>
        <v>0.23230088495575221</v>
      </c>
      <c r="F131" s="2552">
        <f t="shared" si="93"/>
        <v>0.30182926829268292</v>
      </c>
      <c r="G131" s="2553">
        <f t="shared" si="93"/>
        <v>0.42342342342342343</v>
      </c>
      <c r="H131" s="2587">
        <f t="shared" si="93"/>
        <v>0.21089536138079829</v>
      </c>
      <c r="I131" s="2572">
        <f t="shared" si="90"/>
        <v>0.25135382062702111</v>
      </c>
      <c r="J131" s="3140"/>
      <c r="K131" s="912"/>
      <c r="L131" s="912"/>
      <c r="M131" s="912"/>
      <c r="N131" s="912"/>
      <c r="O131" s="912"/>
      <c r="P131" s="3353"/>
      <c r="Q131" s="673" t="s">
        <v>4547</v>
      </c>
    </row>
    <row r="132" spans="1:17" s="1" customFormat="1" ht="16.5" hidden="1" customHeight="1" thickTop="1" thickBot="1" x14ac:dyDescent="0.3">
      <c r="A132" s="3306"/>
      <c r="B132" s="841" t="s">
        <v>4221</v>
      </c>
      <c r="C132" s="2549">
        <f>C121/C125</f>
        <v>3.4328358208955224E-2</v>
      </c>
      <c r="D132" s="2550">
        <f t="shared" ref="D132:H132" si="94">D121/D125</f>
        <v>3.7542662116040959E-2</v>
      </c>
      <c r="E132" s="2551">
        <f t="shared" si="94"/>
        <v>6.637168141592921E-2</v>
      </c>
      <c r="F132" s="2552">
        <f t="shared" si="94"/>
        <v>5.7926829268292686E-2</v>
      </c>
      <c r="G132" s="2553">
        <f t="shared" si="94"/>
        <v>8.1081081081081086E-2</v>
      </c>
      <c r="H132" s="2587">
        <f t="shared" si="94"/>
        <v>4.9622437971952538E-2</v>
      </c>
      <c r="I132" s="2572">
        <f t="shared" si="90"/>
        <v>5.5450122418059834E-2</v>
      </c>
      <c r="J132" s="3140"/>
      <c r="K132" s="912"/>
      <c r="L132" s="912"/>
      <c r="M132" s="912"/>
      <c r="N132" s="912"/>
      <c r="O132" s="912"/>
      <c r="P132" s="3353"/>
      <c r="Q132" s="673" t="s">
        <v>4548</v>
      </c>
    </row>
    <row r="133" spans="1:17" s="1" customFormat="1" ht="16.5" hidden="1" customHeight="1" thickTop="1" thickBot="1" x14ac:dyDescent="0.3">
      <c r="A133" s="3306"/>
      <c r="B133" s="841" t="s">
        <v>4206</v>
      </c>
      <c r="C133" s="2549">
        <f>C123/C125</f>
        <v>6.7164179104477612E-2</v>
      </c>
      <c r="D133" s="2550">
        <f t="shared" ref="D133:H133" si="95">D123/D125</f>
        <v>3.7542662116040959E-2</v>
      </c>
      <c r="E133" s="2551">
        <f t="shared" si="95"/>
        <v>9.5132743362831854E-2</v>
      </c>
      <c r="F133" s="2552">
        <f t="shared" si="95"/>
        <v>3.9634146341463415E-2</v>
      </c>
      <c r="G133" s="2553">
        <f t="shared" si="95"/>
        <v>1.8018018018018018E-2</v>
      </c>
      <c r="H133" s="2587">
        <f t="shared" si="95"/>
        <v>6.1488673139158574E-2</v>
      </c>
      <c r="I133" s="2572">
        <f t="shared" si="90"/>
        <v>5.1498349788566378E-2</v>
      </c>
      <c r="J133" s="3140"/>
      <c r="K133" s="912"/>
      <c r="L133" s="912"/>
      <c r="M133" s="912"/>
      <c r="N133" s="912"/>
      <c r="O133" s="912"/>
      <c r="P133" s="3353"/>
      <c r="Q133" s="673" t="s">
        <v>4549</v>
      </c>
    </row>
    <row r="134" spans="1:17" s="1" customFormat="1" ht="16.5" customHeight="1" thickTop="1" x14ac:dyDescent="0.25">
      <c r="A134" s="3311"/>
      <c r="B134" s="3312"/>
      <c r="C134" s="3313"/>
      <c r="D134" s="3313"/>
      <c r="E134" s="3313"/>
      <c r="F134" s="3313"/>
      <c r="G134" s="3313"/>
      <c r="H134" s="3314"/>
      <c r="I134" s="3314"/>
      <c r="J134" s="3315"/>
      <c r="K134" s="3316"/>
      <c r="L134" s="3316"/>
      <c r="M134" s="3316"/>
      <c r="N134" s="3316"/>
      <c r="O134" s="3316"/>
      <c r="P134" s="3360"/>
      <c r="Q134" s="3317"/>
    </row>
    <row r="135" spans="1:17" s="1" customFormat="1" ht="16.5" customHeight="1" x14ac:dyDescent="0.25">
      <c r="A135" s="3417" t="s">
        <v>5103</v>
      </c>
      <c r="B135" s="3417"/>
      <c r="C135" s="3307"/>
      <c r="D135" s="3307"/>
      <c r="E135" s="3307"/>
      <c r="F135" s="3307"/>
      <c r="G135" s="3307"/>
      <c r="H135" s="3308"/>
      <c r="I135" s="3308"/>
      <c r="J135" s="3309"/>
      <c r="K135" s="3310"/>
      <c r="L135" s="3310"/>
      <c r="M135" s="3310"/>
      <c r="N135" s="3310"/>
      <c r="O135" s="3310"/>
      <c r="P135" s="3361"/>
      <c r="Q135" s="3325"/>
    </row>
    <row r="136" spans="1:17" s="1" customFormat="1" ht="16.5" customHeight="1" x14ac:dyDescent="0.25">
      <c r="A136" s="3344"/>
      <c r="B136" s="3344"/>
      <c r="C136" s="3307"/>
      <c r="D136" s="3307"/>
      <c r="E136" s="3307"/>
      <c r="F136" s="3307"/>
      <c r="G136" s="3307"/>
      <c r="H136" s="3308"/>
      <c r="I136" s="3308"/>
      <c r="J136" s="3309"/>
      <c r="K136" s="3310"/>
      <c r="L136" s="3310"/>
      <c r="M136" s="3310"/>
      <c r="N136" s="3310"/>
      <c r="O136" s="3310"/>
      <c r="P136" s="3361"/>
      <c r="Q136" s="3325"/>
    </row>
    <row r="137" spans="1:17" s="1" customFormat="1" ht="16.5" customHeight="1" x14ac:dyDescent="0.25">
      <c r="A137" s="3394"/>
      <c r="B137" s="3395" t="s">
        <v>5115</v>
      </c>
      <c r="C137" s="3307"/>
      <c r="D137" s="3307"/>
      <c r="E137" s="3307"/>
      <c r="F137" s="3307"/>
      <c r="G137" s="3307"/>
      <c r="H137" s="3308"/>
      <c r="I137" s="3308"/>
      <c r="J137" s="3309"/>
      <c r="K137" s="3310"/>
      <c r="L137" s="3310"/>
      <c r="M137" s="3310"/>
      <c r="N137" s="3310"/>
      <c r="O137" s="3310"/>
      <c r="P137" s="3361"/>
      <c r="Q137" s="3325"/>
    </row>
    <row r="138" spans="1:17" s="1" customFormat="1" ht="16.5" customHeight="1" x14ac:dyDescent="0.25">
      <c r="A138" s="3318"/>
      <c r="B138" s="3319"/>
      <c r="C138" s="3320"/>
      <c r="D138" s="3320"/>
      <c r="E138" s="3320"/>
      <c r="F138" s="3320"/>
      <c r="G138" s="3320"/>
      <c r="H138" s="3321"/>
      <c r="I138" s="3321"/>
      <c r="J138" s="3322"/>
      <c r="K138" s="3323"/>
      <c r="L138" s="3323"/>
      <c r="M138" s="3323"/>
      <c r="N138" s="3323"/>
      <c r="O138" s="3323"/>
      <c r="P138" s="3362"/>
      <c r="Q138" s="3324"/>
    </row>
    <row r="139" spans="1:17" customFormat="1" ht="15" customHeight="1" x14ac:dyDescent="0.25">
      <c r="A139" s="3489" t="s">
        <v>5066</v>
      </c>
      <c r="B139" s="836" t="s">
        <v>4144</v>
      </c>
      <c r="C139" s="2257">
        <f t="shared" ref="C139:H140" si="96">C4/C82</f>
        <v>0.21808098973847875</v>
      </c>
      <c r="D139" s="2257">
        <f t="shared" si="96"/>
        <v>0.22536071085960135</v>
      </c>
      <c r="E139" s="2257">
        <f t="shared" si="96"/>
        <v>0.17297245712943388</v>
      </c>
      <c r="F139" s="2257">
        <f t="shared" si="96"/>
        <v>0.21846018162525666</v>
      </c>
      <c r="G139" s="2257">
        <f t="shared" si="96"/>
        <v>0.19699855552288792</v>
      </c>
      <c r="H139" s="2257">
        <f t="shared" si="96"/>
        <v>0.20576952100831489</v>
      </c>
      <c r="I139" s="2258">
        <f>H139</f>
        <v>0.20576952100831489</v>
      </c>
      <c r="J139" s="3150" t="s">
        <v>4144</v>
      </c>
      <c r="K139" s="2263"/>
      <c r="L139" s="2263"/>
      <c r="M139" s="2263"/>
      <c r="N139" s="2263"/>
      <c r="O139" s="2263"/>
      <c r="P139" s="3363"/>
      <c r="Q139" s="899" t="s">
        <v>4550</v>
      </c>
    </row>
    <row r="140" spans="1:17" customFormat="1" x14ac:dyDescent="0.25">
      <c r="A140" s="3489"/>
      <c r="B140" s="3122" t="s">
        <v>363</v>
      </c>
      <c r="C140" s="710">
        <f t="shared" si="96"/>
        <v>0.23698488227134654</v>
      </c>
      <c r="D140" s="956">
        <f t="shared" si="96"/>
        <v>0.20894459785985503</v>
      </c>
      <c r="E140" s="711">
        <f t="shared" si="96"/>
        <v>0.20437496421004409</v>
      </c>
      <c r="F140" s="866">
        <f t="shared" si="96"/>
        <v>0.19937981236696187</v>
      </c>
      <c r="G140" s="714">
        <f t="shared" si="96"/>
        <v>0.19804040710922072</v>
      </c>
      <c r="H140" s="2633">
        <f t="shared" si="96"/>
        <v>0.20984607539657896</v>
      </c>
      <c r="I140" s="2634">
        <f t="shared" ref="I140:I203" si="97">H140</f>
        <v>0.20984607539657896</v>
      </c>
      <c r="J140" s="2909"/>
      <c r="K140" s="1713"/>
      <c r="L140" s="1713"/>
      <c r="M140" s="1713"/>
      <c r="N140" s="1713"/>
      <c r="O140" s="1713"/>
      <c r="P140" s="3364"/>
      <c r="Q140" s="673" t="s">
        <v>4551</v>
      </c>
    </row>
    <row r="141" spans="1:17" customFormat="1" x14ac:dyDescent="0.25">
      <c r="A141" s="3489"/>
      <c r="B141" s="3123" t="s">
        <v>4223</v>
      </c>
      <c r="C141" s="2389">
        <f>C140/C139</f>
        <v>1.0866828995756908</v>
      </c>
      <c r="D141" s="2390">
        <f t="shared" ref="D141:H141" si="98">D140/D139</f>
        <v>0.92715627787501309</v>
      </c>
      <c r="E141" s="2391">
        <f t="shared" si="98"/>
        <v>1.1815462854708247</v>
      </c>
      <c r="F141" s="2392">
        <f t="shared" si="98"/>
        <v>0.91265973910511089</v>
      </c>
      <c r="G141" s="2393">
        <f t="shared" si="98"/>
        <v>1.0052886255108189</v>
      </c>
      <c r="H141" s="2615">
        <f t="shared" si="98"/>
        <v>1.0198112644102395</v>
      </c>
      <c r="I141" s="2388">
        <f t="shared" si="97"/>
        <v>1.0198112644102395</v>
      </c>
      <c r="J141" s="3440" t="s">
        <v>5063</v>
      </c>
      <c r="K141" s="3441">
        <f>C144/C140</f>
        <v>1.1847902805779902</v>
      </c>
      <c r="L141" s="3441">
        <f t="shared" ref="L141:P141" si="99">D144/D140</f>
        <v>1.5676160739955298</v>
      </c>
      <c r="M141" s="3441">
        <f t="shared" si="99"/>
        <v>2.4055995213117933</v>
      </c>
      <c r="N141" s="3441">
        <f t="shared" si="99"/>
        <v>1.8486013869845013</v>
      </c>
      <c r="O141" s="3441">
        <f t="shared" si="99"/>
        <v>1.3447052813708014</v>
      </c>
      <c r="P141" s="3414">
        <f t="shared" si="99"/>
        <v>1.5016636690613576</v>
      </c>
      <c r="Q141" s="673" t="s">
        <v>4552</v>
      </c>
    </row>
    <row r="142" spans="1:17" customFormat="1" x14ac:dyDescent="0.25">
      <c r="A142" s="3489"/>
      <c r="B142" s="3124" t="s">
        <v>4211</v>
      </c>
      <c r="C142" s="756">
        <f t="shared" ref="C142:H142" si="100">C7/C85</f>
        <v>0.20930289441500205</v>
      </c>
      <c r="D142" s="957">
        <f t="shared" si="100"/>
        <v>0.37036684135302522</v>
      </c>
      <c r="E142" s="757">
        <f t="shared" si="100"/>
        <v>0.15334883998330054</v>
      </c>
      <c r="F142" s="867">
        <f t="shared" si="100"/>
        <v>0.23949701570377238</v>
      </c>
      <c r="G142" s="894">
        <f t="shared" si="100"/>
        <v>0.19146705379466086</v>
      </c>
      <c r="H142" s="2775">
        <f t="shared" si="100"/>
        <v>0.20104360479436742</v>
      </c>
      <c r="I142" s="2634">
        <f t="shared" si="97"/>
        <v>0.20104360479436742</v>
      </c>
      <c r="J142" s="3440"/>
      <c r="K142" s="3441"/>
      <c r="L142" s="3441"/>
      <c r="M142" s="3441"/>
      <c r="N142" s="3441"/>
      <c r="O142" s="3441"/>
      <c r="P142" s="3414"/>
      <c r="Q142" s="673" t="s">
        <v>4553</v>
      </c>
    </row>
    <row r="143" spans="1:17" customFormat="1" ht="15.75" thickBot="1" x14ac:dyDescent="0.3">
      <c r="A143" s="3489"/>
      <c r="B143" s="3125" t="s">
        <v>4223</v>
      </c>
      <c r="C143" s="2616">
        <f>C142/C139</f>
        <v>0.95974846164260652</v>
      </c>
      <c r="D143" s="2617">
        <f t="shared" ref="D143:H143" si="101">D142/D139</f>
        <v>1.6434401539661543</v>
      </c>
      <c r="E143" s="2618">
        <f t="shared" si="101"/>
        <v>0.88655062504286941</v>
      </c>
      <c r="F143" s="2619">
        <f t="shared" si="101"/>
        <v>1.096295965342563</v>
      </c>
      <c r="G143" s="2620">
        <f t="shared" si="101"/>
        <v>0.97192110513935015</v>
      </c>
      <c r="H143" s="2621">
        <f t="shared" si="101"/>
        <v>0.97703296294422293</v>
      </c>
      <c r="I143" s="2622">
        <f t="shared" si="97"/>
        <v>0.97703296294422293</v>
      </c>
      <c r="J143" s="2909"/>
      <c r="K143" s="1713"/>
      <c r="L143" s="1713"/>
      <c r="M143" s="1713"/>
      <c r="N143" s="1713"/>
      <c r="O143" s="1713"/>
      <c r="P143" s="3365"/>
      <c r="Q143" s="673" t="s">
        <v>4554</v>
      </c>
    </row>
    <row r="144" spans="1:17" customFormat="1" ht="15.75" thickTop="1" x14ac:dyDescent="0.25">
      <c r="A144" s="3489"/>
      <c r="B144" s="3122" t="s">
        <v>4803</v>
      </c>
      <c r="C144" s="710">
        <f t="shared" ref="C144:G144" si="102">C9/C87</f>
        <v>0.28077738515901063</v>
      </c>
      <c r="D144" s="956">
        <f t="shared" si="102"/>
        <v>0.32754491017964071</v>
      </c>
      <c r="E144" s="711">
        <f t="shared" si="102"/>
        <v>0.49164431607179698</v>
      </c>
      <c r="F144" s="866">
        <f t="shared" si="102"/>
        <v>0.36857379767827531</v>
      </c>
      <c r="G144" s="714">
        <f t="shared" si="102"/>
        <v>0.26630598136459271</v>
      </c>
      <c r="H144" s="2633">
        <f>H9/H87</f>
        <v>0.31511822751815305</v>
      </c>
      <c r="I144" s="2634">
        <f t="shared" si="97"/>
        <v>0.31511822751815305</v>
      </c>
      <c r="J144" s="2909"/>
      <c r="K144" s="1713"/>
      <c r="L144" s="1713"/>
      <c r="M144" s="1713"/>
      <c r="N144" s="1713"/>
      <c r="O144" s="1713"/>
      <c r="P144" s="3365"/>
      <c r="Q144" s="673" t="s">
        <v>4555</v>
      </c>
    </row>
    <row r="145" spans="1:17" customFormat="1" x14ac:dyDescent="0.25">
      <c r="A145" s="3489"/>
      <c r="B145" s="3123" t="s">
        <v>4223</v>
      </c>
      <c r="C145" s="2389">
        <f>C144/C139</f>
        <v>1.2874913374875865</v>
      </c>
      <c r="D145" s="2390">
        <f t="shared" ref="D145:H145" si="103">D144/D139</f>
        <v>1.4534250843027365</v>
      </c>
      <c r="E145" s="2391">
        <f t="shared" si="103"/>
        <v>2.842327178736344</v>
      </c>
      <c r="F145" s="2392">
        <f t="shared" si="103"/>
        <v>1.6871440595546208</v>
      </c>
      <c r="G145" s="2393">
        <f t="shared" si="103"/>
        <v>1.3518169240263918</v>
      </c>
      <c r="H145" s="2394">
        <f t="shared" si="103"/>
        <v>1.5314135250643828</v>
      </c>
      <c r="I145" s="2388">
        <f t="shared" si="97"/>
        <v>1.5314135250643828</v>
      </c>
      <c r="J145" s="3444" t="s">
        <v>5071</v>
      </c>
      <c r="K145" s="3415">
        <f t="shared" ref="K145:P145" si="104">C144/C146</f>
        <v>1.3606578920861503</v>
      </c>
      <c r="L145" s="3415">
        <f t="shared" si="104"/>
        <v>1.4643464194464439</v>
      </c>
      <c r="M145" s="3415">
        <f t="shared" si="104"/>
        <v>3.0496107324156978</v>
      </c>
      <c r="N145" s="3415">
        <f t="shared" si="104"/>
        <v>1.7739463428859257</v>
      </c>
      <c r="O145" s="3415">
        <f t="shared" si="104"/>
        <v>1.3732771508551271</v>
      </c>
      <c r="P145" s="3414">
        <f t="shared" si="104"/>
        <v>1.6007916021371587</v>
      </c>
      <c r="Q145" s="673" t="s">
        <v>4556</v>
      </c>
    </row>
    <row r="146" spans="1:17" customFormat="1" x14ac:dyDescent="0.25">
      <c r="A146" s="3489"/>
      <c r="B146" s="3124" t="s">
        <v>5069</v>
      </c>
      <c r="C146" s="756">
        <f>C11/C89</f>
        <v>0.20635413706271521</v>
      </c>
      <c r="D146" s="957">
        <f t="shared" ref="D146:H146" si="105">D11/D89</f>
        <v>0.22367993381201431</v>
      </c>
      <c r="E146" s="757">
        <f t="shared" si="105"/>
        <v>0.16121543344725484</v>
      </c>
      <c r="F146" s="867">
        <f t="shared" si="105"/>
        <v>0.20777054455810934</v>
      </c>
      <c r="G146" s="894">
        <f t="shared" si="105"/>
        <v>0.19392005553923794</v>
      </c>
      <c r="H146" s="2775">
        <f t="shared" si="105"/>
        <v>0.19685149965645132</v>
      </c>
      <c r="I146" s="2776">
        <f t="shared" si="97"/>
        <v>0.19685149965645132</v>
      </c>
      <c r="J146" s="3444"/>
      <c r="K146" s="3415"/>
      <c r="L146" s="3415"/>
      <c r="M146" s="3415"/>
      <c r="N146" s="3415"/>
      <c r="O146" s="3415"/>
      <c r="P146" s="3414"/>
      <c r="Q146" s="673" t="s">
        <v>4557</v>
      </c>
    </row>
    <row r="147" spans="1:17" customFormat="1" ht="15.75" thickBot="1" x14ac:dyDescent="0.3">
      <c r="A147" s="3489"/>
      <c r="B147" s="3125" t="s">
        <v>4223</v>
      </c>
      <c r="C147" s="2623">
        <f>C146/C139</f>
        <v>0.94622707513467219</v>
      </c>
      <c r="D147" s="2624">
        <f t="shared" ref="D147:H147" si="106">D146/D139</f>
        <v>0.99254183641338367</v>
      </c>
      <c r="E147" s="2625">
        <f t="shared" si="106"/>
        <v>0.932029504134399</v>
      </c>
      <c r="F147" s="2626">
        <f t="shared" si="106"/>
        <v>0.95106825881210622</v>
      </c>
      <c r="G147" s="2627">
        <f t="shared" si="106"/>
        <v>0.9843729819465995</v>
      </c>
      <c r="H147" s="2621">
        <f t="shared" si="106"/>
        <v>0.95666014428102208</v>
      </c>
      <c r="I147" s="2622">
        <f t="shared" si="97"/>
        <v>0.95666014428102208</v>
      </c>
      <c r="J147" s="2926"/>
      <c r="K147" s="1713"/>
      <c r="L147" s="1713"/>
      <c r="M147" s="1713"/>
      <c r="N147" s="1713"/>
      <c r="O147" s="1713"/>
      <c r="P147" s="3365"/>
      <c r="Q147" s="673" t="s">
        <v>4558</v>
      </c>
    </row>
    <row r="148" spans="1:17" customFormat="1" ht="15.75" hidden="1" thickTop="1" x14ac:dyDescent="0.25">
      <c r="A148" s="3489"/>
      <c r="B148" s="841" t="s">
        <v>4199</v>
      </c>
      <c r="C148" s="710">
        <f t="shared" ref="C148:H148" si="107">C13/C91</f>
        <v>0.296279270219796</v>
      </c>
      <c r="D148" s="956">
        <f t="shared" si="107"/>
        <v>0.37206085753803597</v>
      </c>
      <c r="E148" s="711">
        <f t="shared" si="107"/>
        <v>0.49286724071456112</v>
      </c>
      <c r="F148" s="866">
        <f t="shared" si="107"/>
        <v>0.43044479886585152</v>
      </c>
      <c r="G148" s="714">
        <f t="shared" si="107"/>
        <v>0.27509623926562038</v>
      </c>
      <c r="H148" s="2633">
        <f t="shared" si="107"/>
        <v>0.34052998605299861</v>
      </c>
      <c r="I148" s="2634">
        <f t="shared" si="97"/>
        <v>0.34052998605299861</v>
      </c>
      <c r="J148" s="2909"/>
      <c r="K148" s="1713"/>
      <c r="L148" s="1713"/>
      <c r="M148" s="1713"/>
      <c r="N148" s="1713"/>
      <c r="O148" s="1713"/>
      <c r="P148" s="3364"/>
      <c r="Q148" s="673" t="s">
        <v>4559</v>
      </c>
    </row>
    <row r="149" spans="1:17" customFormat="1" hidden="1" x14ac:dyDescent="0.25">
      <c r="A149" s="3489"/>
      <c r="B149" s="751" t="s">
        <v>4223</v>
      </c>
      <c r="C149" s="2628">
        <f>C148/C139</f>
        <v>1.3585744937011341</v>
      </c>
      <c r="D149" s="2629">
        <f t="shared" ref="D149:H149" si="108">D148/D139</f>
        <v>1.6509570639836511</v>
      </c>
      <c r="E149" s="2630">
        <f t="shared" si="108"/>
        <v>2.8493972329117843</v>
      </c>
      <c r="F149" s="2631">
        <f t="shared" si="108"/>
        <v>1.9703581479403425</v>
      </c>
      <c r="G149" s="2632">
        <f t="shared" si="108"/>
        <v>1.3964378496859529</v>
      </c>
      <c r="H149" s="2615">
        <f t="shared" si="108"/>
        <v>1.6549097474899512</v>
      </c>
      <c r="I149" s="2388">
        <f t="shared" si="97"/>
        <v>1.6549097474899512</v>
      </c>
      <c r="J149" s="2909"/>
      <c r="K149" s="1713"/>
      <c r="L149" s="1713"/>
      <c r="M149" s="1713"/>
      <c r="N149" s="1713"/>
      <c r="O149" s="1713"/>
      <c r="P149" s="3364"/>
      <c r="Q149" s="673" t="s">
        <v>4560</v>
      </c>
    </row>
    <row r="150" spans="1:17" customFormat="1" hidden="1" x14ac:dyDescent="0.25">
      <c r="A150" s="3489"/>
      <c r="B150" s="751" t="s">
        <v>4201</v>
      </c>
      <c r="C150" s="710">
        <f>C15/C93</f>
        <v>0.30322736030828518</v>
      </c>
      <c r="D150" s="956">
        <f>D15/D93</f>
        <v>0.36211699164345401</v>
      </c>
      <c r="E150" s="711">
        <f t="shared" ref="E150:H150" si="109">E15/E93</f>
        <v>0.51226551226551231</v>
      </c>
      <c r="F150" s="866">
        <f t="shared" si="109"/>
        <v>0.36789375582479028</v>
      </c>
      <c r="G150" s="714">
        <f t="shared" si="109"/>
        <v>0.31332868108862527</v>
      </c>
      <c r="H150" s="2633">
        <f t="shared" si="109"/>
        <v>0.36679817275747506</v>
      </c>
      <c r="I150" s="2634">
        <f t="shared" si="97"/>
        <v>0.36679817275747506</v>
      </c>
      <c r="J150" s="2909"/>
      <c r="K150" s="1713"/>
      <c r="L150" s="1713"/>
      <c r="M150" s="1713"/>
      <c r="N150" s="1713"/>
      <c r="O150" s="1713"/>
      <c r="P150" s="3364"/>
      <c r="Q150" s="673" t="s">
        <v>4561</v>
      </c>
    </row>
    <row r="151" spans="1:17" customFormat="1" hidden="1" x14ac:dyDescent="0.25">
      <c r="A151" s="3489"/>
      <c r="B151" s="751" t="s">
        <v>4223</v>
      </c>
      <c r="C151" s="2389">
        <f>C150/C139</f>
        <v>1.3904346301432022</v>
      </c>
      <c r="D151" s="2390">
        <f t="shared" ref="D151:H151" si="110">D150/D139</f>
        <v>1.6068328426113776</v>
      </c>
      <c r="E151" s="2391">
        <f t="shared" si="110"/>
        <v>2.9615438247615815</v>
      </c>
      <c r="F151" s="2392">
        <f t="shared" si="110"/>
        <v>1.6840311725816917</v>
      </c>
      <c r="G151" s="2393">
        <f t="shared" si="110"/>
        <v>1.5905125814601302</v>
      </c>
      <c r="H151" s="2615">
        <f t="shared" si="110"/>
        <v>1.7825680448692556</v>
      </c>
      <c r="I151" s="2388">
        <f t="shared" si="97"/>
        <v>1.7825680448692556</v>
      </c>
      <c r="J151" s="2909"/>
      <c r="K151" s="1713"/>
      <c r="L151" s="1713"/>
      <c r="M151" s="1713"/>
      <c r="N151" s="1713"/>
      <c r="O151" s="1713"/>
      <c r="P151" s="3364"/>
      <c r="Q151" s="673" t="s">
        <v>4562</v>
      </c>
    </row>
    <row r="152" spans="1:17" customFormat="1" hidden="1" x14ac:dyDescent="0.25">
      <c r="A152" s="3489"/>
      <c r="B152" s="751" t="s">
        <v>4203</v>
      </c>
      <c r="C152" s="710">
        <f>C17/C95</f>
        <v>0.26148705096073516</v>
      </c>
      <c r="D152" s="956">
        <f t="shared" ref="D152:H152" si="111">D17/D95</f>
        <v>0.23119777158774374</v>
      </c>
      <c r="E152" s="711">
        <f t="shared" si="111"/>
        <v>0.60128847530422336</v>
      </c>
      <c r="F152" s="866">
        <f t="shared" si="111"/>
        <v>0.29741019214703424</v>
      </c>
      <c r="G152" s="714">
        <f t="shared" si="111"/>
        <v>9.6774193548387094E-2</v>
      </c>
      <c r="H152" s="2633">
        <f t="shared" si="111"/>
        <v>0.34704549416071118</v>
      </c>
      <c r="I152" s="2634">
        <f t="shared" si="97"/>
        <v>0.34704549416071118</v>
      </c>
      <c r="J152" s="2909"/>
      <c r="K152" s="1713"/>
      <c r="L152" s="1713"/>
      <c r="M152" s="1713"/>
      <c r="N152" s="1713"/>
      <c r="O152" s="1713"/>
      <c r="P152" s="3364"/>
      <c r="Q152" s="673" t="s">
        <v>4563</v>
      </c>
    </row>
    <row r="153" spans="1:17" customFormat="1" hidden="1" x14ac:dyDescent="0.25">
      <c r="A153" s="3489"/>
      <c r="B153" s="751" t="s">
        <v>4223</v>
      </c>
      <c r="C153" s="2389">
        <f>C152/C139</f>
        <v>1.1990364280458772</v>
      </c>
      <c r="D153" s="2390">
        <f t="shared" ref="D153:H153" si="112">D152/D139</f>
        <v>1.0259009687441873</v>
      </c>
      <c r="E153" s="2391">
        <f t="shared" si="112"/>
        <v>3.4762093646752334</v>
      </c>
      <c r="F153" s="2392">
        <f t="shared" si="112"/>
        <v>1.3613931377993966</v>
      </c>
      <c r="G153" s="2393">
        <f t="shared" si="112"/>
        <v>0.49124316313651123</v>
      </c>
      <c r="H153" s="2615">
        <f t="shared" si="112"/>
        <v>1.686573854378985</v>
      </c>
      <c r="I153" s="2388">
        <f t="shared" si="97"/>
        <v>1.686573854378985</v>
      </c>
      <c r="J153" s="2909"/>
      <c r="K153" s="1713"/>
      <c r="L153" s="1713"/>
      <c r="M153" s="1713"/>
      <c r="N153" s="1713"/>
      <c r="O153" s="1713"/>
      <c r="P153" s="3364"/>
      <c r="Q153" s="673" t="s">
        <v>4564</v>
      </c>
    </row>
    <row r="154" spans="1:17" customFormat="1" hidden="1" x14ac:dyDescent="0.25">
      <c r="A154" s="3489"/>
      <c r="B154" s="751" t="s">
        <v>4205</v>
      </c>
      <c r="C154" s="710">
        <f>C19/C97</f>
        <v>0.20308747855917667</v>
      </c>
      <c r="D154" s="956">
        <f t="shared" ref="D154:G154" si="113">D19/D97</f>
        <v>0.18900343642611683</v>
      </c>
      <c r="E154" s="711">
        <f t="shared" si="113"/>
        <v>5.9290016084988593E-2</v>
      </c>
      <c r="F154" s="866">
        <f t="shared" si="113"/>
        <v>0.32830188679245281</v>
      </c>
      <c r="G154" s="714">
        <f t="shared" si="113"/>
        <v>0.5</v>
      </c>
      <c r="H154" s="2633">
        <f>H19/H97</f>
        <v>8.9828071646798055E-2</v>
      </c>
      <c r="I154" s="2634">
        <f t="shared" si="97"/>
        <v>8.9828071646798055E-2</v>
      </c>
      <c r="J154" s="2909"/>
      <c r="K154" s="1713"/>
      <c r="L154" s="1713"/>
      <c r="M154" s="1713"/>
      <c r="N154" s="1713"/>
      <c r="O154" s="1713"/>
      <c r="P154" s="3364"/>
      <c r="Q154" s="673" t="s">
        <v>4565</v>
      </c>
    </row>
    <row r="155" spans="1:17" customFormat="1" hidden="1" x14ac:dyDescent="0.25">
      <c r="A155" s="3489"/>
      <c r="B155" s="751" t="s">
        <v>4223</v>
      </c>
      <c r="C155" s="2389">
        <f>C154/C139</f>
        <v>0.93124796802654741</v>
      </c>
      <c r="D155" s="2390">
        <f t="shared" ref="D155:H155" si="114">D154/D139</f>
        <v>0.83867075012851322</v>
      </c>
      <c r="E155" s="2391">
        <f t="shared" si="114"/>
        <v>0.34277142771130525</v>
      </c>
      <c r="F155" s="2392">
        <f t="shared" si="114"/>
        <v>1.5027996605606462</v>
      </c>
      <c r="G155" s="2393">
        <f t="shared" si="114"/>
        <v>2.538089676205308</v>
      </c>
      <c r="H155" s="2615">
        <f t="shared" si="114"/>
        <v>0.4365470221567373</v>
      </c>
      <c r="I155" s="2388">
        <f t="shared" si="97"/>
        <v>0.4365470221567373</v>
      </c>
      <c r="J155" s="2909"/>
      <c r="K155" s="1713"/>
      <c r="L155" s="1713"/>
      <c r="M155" s="1713"/>
      <c r="N155" s="1713"/>
      <c r="O155" s="1713"/>
      <c r="P155" s="3364"/>
      <c r="Q155" s="673" t="s">
        <v>4566</v>
      </c>
    </row>
    <row r="156" spans="1:17" customFormat="1" ht="15.75" thickTop="1" x14ac:dyDescent="0.25">
      <c r="A156" s="3489"/>
      <c r="B156" s="849" t="s">
        <v>4178</v>
      </c>
      <c r="C156" s="1976">
        <f>C142</f>
        <v>0.20930289441500205</v>
      </c>
      <c r="D156" s="1976">
        <f t="shared" ref="D156:H156" si="115">D142</f>
        <v>0.37036684135302522</v>
      </c>
      <c r="E156" s="1976">
        <f t="shared" si="115"/>
        <v>0.15334883998330054</v>
      </c>
      <c r="F156" s="1976">
        <f t="shared" si="115"/>
        <v>0.23949701570377238</v>
      </c>
      <c r="G156" s="1976">
        <f t="shared" si="115"/>
        <v>0.19146705379466086</v>
      </c>
      <c r="H156" s="1976">
        <f t="shared" si="115"/>
        <v>0.20104360479436742</v>
      </c>
      <c r="I156" s="1977">
        <f t="shared" si="97"/>
        <v>0.20104360479436742</v>
      </c>
      <c r="J156" s="3145" t="s">
        <v>4178</v>
      </c>
      <c r="K156" s="3178"/>
      <c r="L156" s="3178"/>
      <c r="M156" s="3178"/>
      <c r="N156" s="3178"/>
      <c r="O156" s="3178"/>
      <c r="P156" s="3363"/>
      <c r="Q156" s="899" t="s">
        <v>4567</v>
      </c>
    </row>
    <row r="157" spans="1:17" customFormat="1" x14ac:dyDescent="0.25">
      <c r="A157" s="3489"/>
      <c r="B157" s="3122" t="s">
        <v>4803</v>
      </c>
      <c r="C157" s="710">
        <f>C144</f>
        <v>0.28077738515901063</v>
      </c>
      <c r="D157" s="956">
        <f t="shared" ref="D157:H157" si="116">D144</f>
        <v>0.32754491017964071</v>
      </c>
      <c r="E157" s="711">
        <f t="shared" si="116"/>
        <v>0.49164431607179698</v>
      </c>
      <c r="F157" s="866">
        <f t="shared" si="116"/>
        <v>0.36857379767827531</v>
      </c>
      <c r="G157" s="714">
        <f t="shared" si="116"/>
        <v>0.26630598136459271</v>
      </c>
      <c r="H157" s="1098">
        <f t="shared" si="116"/>
        <v>0.31511822751815305</v>
      </c>
      <c r="I157" s="2634">
        <f t="shared" si="97"/>
        <v>0.31511822751815305</v>
      </c>
      <c r="J157" s="2909"/>
      <c r="K157" s="1713"/>
      <c r="L157" s="1713"/>
      <c r="M157" s="1713"/>
      <c r="N157" s="1713"/>
      <c r="O157" s="1713"/>
      <c r="P157" s="3364"/>
      <c r="Q157" s="1230"/>
    </row>
    <row r="158" spans="1:17" customFormat="1" x14ac:dyDescent="0.25">
      <c r="A158" s="3489"/>
      <c r="B158" s="3123" t="s">
        <v>4224</v>
      </c>
      <c r="C158" s="2389">
        <f>C157/C156</f>
        <v>1.3414883054712574</v>
      </c>
      <c r="D158" s="2390">
        <f t="shared" ref="D158:H158" si="117">D157/D156</f>
        <v>0.88437968416139168</v>
      </c>
      <c r="E158" s="2391">
        <f t="shared" si="117"/>
        <v>3.206051745323514</v>
      </c>
      <c r="F158" s="2392">
        <f t="shared" si="117"/>
        <v>1.5389494378257917</v>
      </c>
      <c r="G158" s="2393">
        <f t="shared" si="117"/>
        <v>1.3908710458886204</v>
      </c>
      <c r="H158" s="2394">
        <f t="shared" si="117"/>
        <v>1.5674123424142941</v>
      </c>
      <c r="I158" s="2388">
        <f t="shared" si="97"/>
        <v>1.5674123424142941</v>
      </c>
      <c r="J158" s="3522" t="s">
        <v>5070</v>
      </c>
      <c r="K158" s="2908">
        <f>C157/C159</f>
        <v>1.494575249069261</v>
      </c>
      <c r="L158" s="2908">
        <f t="shared" ref="L158:P158" si="118">D157/D159</f>
        <v>0.86544426117824236</v>
      </c>
      <c r="M158" s="2908">
        <f t="shared" si="118"/>
        <v>3.7080111942976317</v>
      </c>
      <c r="N158" s="2908">
        <f t="shared" si="118"/>
        <v>1.6866455075628843</v>
      </c>
      <c r="O158" s="2908">
        <f t="shared" si="118"/>
        <v>1.6236074347712266</v>
      </c>
      <c r="P158" s="3366">
        <f t="shared" si="118"/>
        <v>1.761843762070354</v>
      </c>
      <c r="Q158" s="673" t="s">
        <v>4568</v>
      </c>
    </row>
    <row r="159" spans="1:17" customFormat="1" x14ac:dyDescent="0.25">
      <c r="A159" s="3489"/>
      <c r="B159" s="3126" t="s">
        <v>5068</v>
      </c>
      <c r="C159" s="756">
        <f t="shared" ref="C159:H159" si="119">C24/C102</f>
        <v>0.18786433492315846</v>
      </c>
      <c r="D159" s="957">
        <f t="shared" si="119"/>
        <v>0.37847025495750708</v>
      </c>
      <c r="E159" s="757">
        <f t="shared" si="119"/>
        <v>0.13258976046994481</v>
      </c>
      <c r="F159" s="867">
        <f t="shared" si="119"/>
        <v>0.21852475581003705</v>
      </c>
      <c r="G159" s="894">
        <f t="shared" si="119"/>
        <v>0.16402116402116401</v>
      </c>
      <c r="H159" s="2775">
        <f t="shared" si="119"/>
        <v>0.17885707819395721</v>
      </c>
      <c r="I159" s="2776">
        <f t="shared" si="97"/>
        <v>0.17885707819395721</v>
      </c>
      <c r="J159" s="3522"/>
      <c r="K159" s="1713"/>
      <c r="L159" s="1713"/>
      <c r="M159" s="1713"/>
      <c r="N159" s="1713"/>
      <c r="O159" s="1713"/>
      <c r="P159" s="3364"/>
      <c r="Q159" s="673" t="s">
        <v>4569</v>
      </c>
    </row>
    <row r="160" spans="1:17" customFormat="1" ht="15.75" thickBot="1" x14ac:dyDescent="0.3">
      <c r="A160" s="3489"/>
      <c r="B160" s="3127" t="s">
        <v>4224</v>
      </c>
      <c r="C160" s="2616">
        <f>C159/C156</f>
        <v>0.89757160524815482</v>
      </c>
      <c r="D160" s="2617">
        <f t="shared" ref="D160:H160" si="120">D159/D156</f>
        <v>1.0218794252068528</v>
      </c>
      <c r="E160" s="2618">
        <f t="shared" si="120"/>
        <v>0.86462838900107519</v>
      </c>
      <c r="F160" s="2619">
        <f t="shared" si="120"/>
        <v>0.9124320617018653</v>
      </c>
      <c r="G160" s="2620">
        <f t="shared" si="120"/>
        <v>0.856654765247857</v>
      </c>
      <c r="H160" s="2621">
        <f t="shared" si="120"/>
        <v>0.8896432113664936</v>
      </c>
      <c r="I160" s="2622">
        <f t="shared" si="97"/>
        <v>0.8896432113664936</v>
      </c>
      <c r="J160" s="2909"/>
      <c r="K160" s="1713"/>
      <c r="L160" s="1713"/>
      <c r="M160" s="1713"/>
      <c r="N160" s="1713"/>
      <c r="O160" s="1713"/>
      <c r="P160" s="3364"/>
      <c r="Q160" s="673" t="s">
        <v>4570</v>
      </c>
    </row>
    <row r="161" spans="1:17" customFormat="1" ht="15.75" hidden="1" thickTop="1" x14ac:dyDescent="0.25">
      <c r="A161" s="3489"/>
      <c r="B161" s="841" t="s">
        <v>4225</v>
      </c>
      <c r="C161" s="2628">
        <f>C148/C156</f>
        <v>1.4155526661391444</v>
      </c>
      <c r="D161" s="2629">
        <f t="shared" ref="D161:H161" si="121">D148/D156</f>
        <v>1.0045738872811134</v>
      </c>
      <c r="E161" s="2630">
        <f t="shared" si="121"/>
        <v>3.2140265343267913</v>
      </c>
      <c r="F161" s="2631">
        <f t="shared" si="121"/>
        <v>1.7972866910302443</v>
      </c>
      <c r="G161" s="2632">
        <f t="shared" si="121"/>
        <v>1.4367810744121428</v>
      </c>
      <c r="H161" s="2615">
        <f t="shared" si="121"/>
        <v>1.6938115808324341</v>
      </c>
      <c r="I161" s="2388">
        <f t="shared" si="97"/>
        <v>1.6938115808324341</v>
      </c>
      <c r="J161" s="2909"/>
      <c r="K161" s="1713"/>
      <c r="L161" s="1713"/>
      <c r="M161" s="1713"/>
      <c r="N161" s="1713"/>
      <c r="O161" s="1713"/>
      <c r="P161" s="3364"/>
      <c r="Q161" s="673" t="s">
        <v>4571</v>
      </c>
    </row>
    <row r="162" spans="1:17" customFormat="1" hidden="1" x14ac:dyDescent="0.25">
      <c r="A162" s="3489"/>
      <c r="B162" s="841" t="s">
        <v>4226</v>
      </c>
      <c r="C162" s="2628">
        <f>C150/C156</f>
        <v>1.4487490063422217</v>
      </c>
      <c r="D162" s="2629">
        <f t="shared" ref="D162:H162" si="122">D150/D156</f>
        <v>0.97772519354207621</v>
      </c>
      <c r="E162" s="2630">
        <f t="shared" si="122"/>
        <v>3.3405242082124471</v>
      </c>
      <c r="F162" s="2631">
        <f t="shared" si="122"/>
        <v>1.5361099792568125</v>
      </c>
      <c r="G162" s="2632">
        <f t="shared" si="122"/>
        <v>1.6364626439839363</v>
      </c>
      <c r="H162" s="2615">
        <f t="shared" si="122"/>
        <v>1.8244707317730682</v>
      </c>
      <c r="I162" s="2388">
        <f t="shared" si="97"/>
        <v>1.8244707317730682</v>
      </c>
      <c r="J162" s="2909"/>
      <c r="K162" s="1713"/>
      <c r="L162" s="1713"/>
      <c r="M162" s="1713"/>
      <c r="N162" s="1713"/>
      <c r="O162" s="1713"/>
      <c r="P162" s="3364"/>
      <c r="Q162" s="673" t="s">
        <v>4572</v>
      </c>
    </row>
    <row r="163" spans="1:17" customFormat="1" hidden="1" x14ac:dyDescent="0.25">
      <c r="A163" s="3489"/>
      <c r="B163" s="841" t="s">
        <v>4227</v>
      </c>
      <c r="C163" s="2628">
        <f>C152/C156</f>
        <v>1.2493236258943619</v>
      </c>
      <c r="D163" s="2629">
        <f t="shared" ref="D163:H163" si="123">D152/D156</f>
        <v>0.62423993126147947</v>
      </c>
      <c r="E163" s="2630">
        <f t="shared" si="123"/>
        <v>3.9210500410026108</v>
      </c>
      <c r="F163" s="2631">
        <f t="shared" si="123"/>
        <v>1.2418116830102517</v>
      </c>
      <c r="G163" s="2632">
        <f t="shared" si="123"/>
        <v>0.50543522569774713</v>
      </c>
      <c r="H163" s="2615">
        <f t="shared" si="123"/>
        <v>1.7262200133930061</v>
      </c>
      <c r="I163" s="2388">
        <f t="shared" si="97"/>
        <v>1.7262200133930061</v>
      </c>
      <c r="J163" s="2909"/>
      <c r="K163" s="1713"/>
      <c r="L163" s="1713"/>
      <c r="M163" s="1713"/>
      <c r="N163" s="1713"/>
      <c r="O163" s="1713"/>
      <c r="P163" s="3364"/>
      <c r="Q163" s="673" t="s">
        <v>4573</v>
      </c>
    </row>
    <row r="164" spans="1:17" customFormat="1" ht="15.75" hidden="1" thickBot="1" x14ac:dyDescent="0.3">
      <c r="A164" s="3490"/>
      <c r="B164" s="841" t="s">
        <v>4228</v>
      </c>
      <c r="C164" s="2628">
        <f>C154/C156</f>
        <v>0.97030420495045056</v>
      </c>
      <c r="D164" s="2629">
        <f t="shared" ref="D164:H164" si="124">D154/D156</f>
        <v>0.51031414080064219</v>
      </c>
      <c r="E164" s="2630">
        <f t="shared" si="124"/>
        <v>0.38663491743038414</v>
      </c>
      <c r="F164" s="2631">
        <f t="shared" si="124"/>
        <v>1.3707974014946427</v>
      </c>
      <c r="G164" s="2632">
        <f t="shared" si="124"/>
        <v>2.6114153327716934</v>
      </c>
      <c r="H164" s="2615">
        <f t="shared" si="124"/>
        <v>0.44680889868979679</v>
      </c>
      <c r="I164" s="2388">
        <f t="shared" si="97"/>
        <v>0.44680889868979679</v>
      </c>
      <c r="J164" s="2909"/>
      <c r="K164" s="1713"/>
      <c r="L164" s="1713"/>
      <c r="M164" s="1713"/>
      <c r="N164" s="1713"/>
      <c r="O164" s="1713"/>
      <c r="P164" s="3364"/>
      <c r="Q164" s="673" t="s">
        <v>4574</v>
      </c>
    </row>
    <row r="165" spans="1:17" customFormat="1" ht="17.25" customHeight="1" thickTop="1" x14ac:dyDescent="0.25">
      <c r="A165" s="3491" t="s">
        <v>5072</v>
      </c>
      <c r="B165" s="848" t="s">
        <v>4144</v>
      </c>
      <c r="C165" s="1971">
        <f t="shared" ref="C165:H166" si="125">(C30/C82)</f>
        <v>4.8668452085989654E-2</v>
      </c>
      <c r="D165" s="1971">
        <f t="shared" si="125"/>
        <v>5.741334702855648E-2</v>
      </c>
      <c r="E165" s="1971">
        <f t="shared" si="125"/>
        <v>3.2123561193328633E-2</v>
      </c>
      <c r="F165" s="1971">
        <f t="shared" si="125"/>
        <v>3.5897859908773963E-2</v>
      </c>
      <c r="G165" s="1971">
        <f t="shared" si="125"/>
        <v>8.7589001521175006E-2</v>
      </c>
      <c r="H165" s="1971">
        <f>H30/H82</f>
        <v>5.0013863978575768E-2</v>
      </c>
      <c r="I165" s="1972">
        <f t="shared" si="97"/>
        <v>5.0013863978575768E-2</v>
      </c>
      <c r="J165" s="3146" t="s">
        <v>4144</v>
      </c>
      <c r="K165" s="2263"/>
      <c r="L165" s="2263"/>
      <c r="M165" s="2263"/>
      <c r="N165" s="2263"/>
      <c r="O165" s="2263"/>
      <c r="P165" s="3363"/>
      <c r="Q165" s="899" t="s">
        <v>4575</v>
      </c>
    </row>
    <row r="166" spans="1:17" customFormat="1" ht="16.5" customHeight="1" x14ac:dyDescent="0.25">
      <c r="A166" s="3492"/>
      <c r="B166" s="3128" t="s">
        <v>363</v>
      </c>
      <c r="C166" s="710">
        <f t="shared" si="125"/>
        <v>3.2465366179130158E-2</v>
      </c>
      <c r="D166" s="956">
        <f t="shared" si="125"/>
        <v>4.9415343458750434E-2</v>
      </c>
      <c r="E166" s="711">
        <f t="shared" si="125"/>
        <v>6.9861993930023479E-3</v>
      </c>
      <c r="F166" s="3403">
        <f t="shared" si="125"/>
        <v>4.0469870969437362E-3</v>
      </c>
      <c r="G166" s="714">
        <f t="shared" si="125"/>
        <v>9.4181983897918875E-2</v>
      </c>
      <c r="H166" s="1099">
        <f t="shared" si="125"/>
        <v>4.2983829581373457E-2</v>
      </c>
      <c r="I166" s="1150">
        <f t="shared" si="97"/>
        <v>4.2983829581373457E-2</v>
      </c>
      <c r="J166" s="3133"/>
      <c r="K166" s="2264"/>
      <c r="L166" s="2264"/>
      <c r="M166" s="2264"/>
      <c r="N166" s="2264"/>
      <c r="O166" s="2264"/>
      <c r="P166" s="3367"/>
      <c r="Q166" s="673" t="s">
        <v>4576</v>
      </c>
    </row>
    <row r="167" spans="1:17" customFormat="1" ht="18" customHeight="1" x14ac:dyDescent="0.25">
      <c r="A167" s="3492"/>
      <c r="B167" s="3129" t="s">
        <v>4223</v>
      </c>
      <c r="C167" s="2389">
        <f>C166/C165</f>
        <v>0.66707209265190637</v>
      </c>
      <c r="D167" s="2390">
        <f t="shared" ref="D167:H167" si="126">D166/D165</f>
        <v>0.86069435098727187</v>
      </c>
      <c r="E167" s="2391">
        <f t="shared" si="126"/>
        <v>0.21747898220117731</v>
      </c>
      <c r="F167" s="2392">
        <f t="shared" si="126"/>
        <v>0.11273616608979505</v>
      </c>
      <c r="G167" s="2393">
        <f t="shared" si="126"/>
        <v>1.0752718065309832</v>
      </c>
      <c r="H167" s="2635">
        <f t="shared" si="126"/>
        <v>0.85943828694752045</v>
      </c>
      <c r="I167" s="2636">
        <f t="shared" si="97"/>
        <v>0.85943828694752045</v>
      </c>
      <c r="J167" s="3443" t="s">
        <v>5063</v>
      </c>
      <c r="K167" s="3416">
        <f>C170/C166</f>
        <v>2.6470176028681345</v>
      </c>
      <c r="L167" s="3416">
        <f t="shared" ref="L167:O167" si="127">D170/D166</f>
        <v>1.9388387599391916</v>
      </c>
      <c r="M167" s="3416">
        <f t="shared" si="127"/>
        <v>39.188345334447199</v>
      </c>
      <c r="N167" s="3416">
        <f t="shared" si="127"/>
        <v>35.906981596347265</v>
      </c>
      <c r="O167" s="3416">
        <f t="shared" si="127"/>
        <v>0.91592784354790235</v>
      </c>
      <c r="P167" s="3413">
        <f>H170/H166</f>
        <v>2.6568425189353042</v>
      </c>
      <c r="Q167" s="673" t="s">
        <v>4577</v>
      </c>
    </row>
    <row r="168" spans="1:17" customFormat="1" ht="17.25" customHeight="1" x14ac:dyDescent="0.25">
      <c r="A168" s="3492"/>
      <c r="B168" s="3130" t="s">
        <v>4211</v>
      </c>
      <c r="C168" s="756">
        <f>(C33/C85)</f>
        <v>5.6192417448022829E-2</v>
      </c>
      <c r="D168" s="957">
        <f t="shared" ref="D168:H168" si="128">(D33/D85)</f>
        <v>0.12806098141972369</v>
      </c>
      <c r="E168" s="757">
        <f t="shared" si="128"/>
        <v>4.7832051052662972E-2</v>
      </c>
      <c r="F168" s="867">
        <f t="shared" si="128"/>
        <v>7.1014660717390043E-2</v>
      </c>
      <c r="G168" s="894">
        <f t="shared" si="128"/>
        <v>5.2584885877893381E-2</v>
      </c>
      <c r="H168" s="1100">
        <f t="shared" si="128"/>
        <v>5.8163725449329844E-2</v>
      </c>
      <c r="I168" s="1151">
        <f t="shared" si="97"/>
        <v>5.8163725449329844E-2</v>
      </c>
      <c r="J168" s="3443"/>
      <c r="K168" s="3416"/>
      <c r="L168" s="3416"/>
      <c r="M168" s="3416"/>
      <c r="N168" s="3416"/>
      <c r="O168" s="3416"/>
      <c r="P168" s="3413"/>
      <c r="Q168" s="673" t="s">
        <v>4578</v>
      </c>
    </row>
    <row r="169" spans="1:17" customFormat="1" ht="17.25" customHeight="1" thickBot="1" x14ac:dyDescent="0.3">
      <c r="A169" s="3492"/>
      <c r="B169" s="3131" t="s">
        <v>4223</v>
      </c>
      <c r="C169" s="2623">
        <f>C168/C165</f>
        <v>1.1545963563570809</v>
      </c>
      <c r="D169" s="2624">
        <f t="shared" ref="D169:H169" si="129">D168/D165</f>
        <v>2.2305088981492092</v>
      </c>
      <c r="E169" s="2625">
        <f t="shared" si="129"/>
        <v>1.4890021303925871</v>
      </c>
      <c r="F169" s="2626">
        <f t="shared" si="129"/>
        <v>1.9782421820648151</v>
      </c>
      <c r="G169" s="2627">
        <f t="shared" si="129"/>
        <v>0.60035946254257466</v>
      </c>
      <c r="H169" s="2637">
        <f t="shared" si="129"/>
        <v>1.1629520461415499</v>
      </c>
      <c r="I169" s="2638">
        <f t="shared" si="97"/>
        <v>1.1629520461415499</v>
      </c>
      <c r="J169" s="3133"/>
      <c r="K169" s="2264"/>
      <c r="L169" s="2264"/>
      <c r="M169" s="2264"/>
      <c r="N169" s="2264"/>
      <c r="O169" s="2264"/>
      <c r="P169" s="3368"/>
      <c r="Q169" s="673" t="s">
        <v>4579</v>
      </c>
    </row>
    <row r="170" spans="1:17" customFormat="1" ht="16.5" customHeight="1" thickTop="1" x14ac:dyDescent="0.25">
      <c r="A170" s="3492"/>
      <c r="B170" s="3128" t="s">
        <v>4803</v>
      </c>
      <c r="C170" s="710">
        <f>(C35/C87)</f>
        <v>8.5936395759717316E-2</v>
      </c>
      <c r="D170" s="956">
        <f t="shared" ref="D170:H170" si="130">(D35/D87)</f>
        <v>9.580838323353294E-2</v>
      </c>
      <c r="E170" s="711">
        <f t="shared" si="130"/>
        <v>0.27377759438828142</v>
      </c>
      <c r="F170" s="866">
        <f t="shared" si="130"/>
        <v>0.14531509121061359</v>
      </c>
      <c r="G170" s="714">
        <f t="shared" si="130"/>
        <v>8.6263901412684099E-2</v>
      </c>
      <c r="H170" s="1099">
        <f t="shared" si="130"/>
        <v>0.11420126605846211</v>
      </c>
      <c r="I170" s="1153">
        <f t="shared" si="97"/>
        <v>0.11420126605846211</v>
      </c>
      <c r="J170" s="3133"/>
      <c r="K170" s="2264"/>
      <c r="L170" s="2264"/>
      <c r="M170" s="2264"/>
      <c r="N170" s="2264"/>
      <c r="O170" s="2264"/>
      <c r="P170" s="3368"/>
      <c r="Q170" s="673" t="s">
        <v>4580</v>
      </c>
    </row>
    <row r="171" spans="1:17" customFormat="1" ht="16.5" customHeight="1" x14ac:dyDescent="0.25">
      <c r="A171" s="3492"/>
      <c r="B171" s="3129" t="s">
        <v>4223</v>
      </c>
      <c r="C171" s="2389">
        <f>C170/C165</f>
        <v>1.7657515716316794</v>
      </c>
      <c r="D171" s="2390">
        <f t="shared" ref="D171:H171" si="131">D170/D165</f>
        <v>1.6687475681548296</v>
      </c>
      <c r="E171" s="2391">
        <f t="shared" si="131"/>
        <v>8.5226414574838323</v>
      </c>
      <c r="F171" s="2392">
        <f t="shared" si="131"/>
        <v>4.048015441029019</v>
      </c>
      <c r="G171" s="2393">
        <f t="shared" si="131"/>
        <v>0.98487138698378063</v>
      </c>
      <c r="H171" s="2635">
        <f t="shared" si="131"/>
        <v>2.2833921831630932</v>
      </c>
      <c r="I171" s="2639">
        <f t="shared" si="97"/>
        <v>2.2833921831630932</v>
      </c>
      <c r="J171" s="3444" t="s">
        <v>5071</v>
      </c>
      <c r="K171" s="3415">
        <f>C170/C172</f>
        <v>2.0609342982457615</v>
      </c>
      <c r="L171" s="3415">
        <f>D170/D172</f>
        <v>1.6873077781990229</v>
      </c>
      <c r="M171" s="3415">
        <f t="shared" ref="M171:O171" si="132">E170/E172</f>
        <v>11.796680556887257</v>
      </c>
      <c r="N171" s="3415">
        <f t="shared" si="132"/>
        <v>5.1702102016179605</v>
      </c>
      <c r="O171" s="3415">
        <f t="shared" si="132"/>
        <v>0.98421001425938526</v>
      </c>
      <c r="P171" s="3413">
        <f>H170/H172</f>
        <v>2.5503303589337483</v>
      </c>
      <c r="Q171" s="673" t="s">
        <v>4581</v>
      </c>
    </row>
    <row r="172" spans="1:17" customFormat="1" ht="16.5" customHeight="1" x14ac:dyDescent="0.25">
      <c r="A172" s="3492"/>
      <c r="B172" s="3130" t="s">
        <v>5069</v>
      </c>
      <c r="C172" s="756">
        <f>C37/C89</f>
        <v>4.1697785238891498E-2</v>
      </c>
      <c r="D172" s="957">
        <f t="shared" ref="D172:H172" si="133">D37/D89</f>
        <v>5.6781806183454971E-2</v>
      </c>
      <c r="E172" s="757">
        <f t="shared" si="133"/>
        <v>2.3208019668587349E-2</v>
      </c>
      <c r="F172" s="867">
        <f t="shared" si="133"/>
        <v>2.8106224997416707E-2</v>
      </c>
      <c r="G172" s="894">
        <f t="shared" si="133"/>
        <v>8.7647859870230438E-2</v>
      </c>
      <c r="H172" s="1100">
        <f t="shared" si="133"/>
        <v>4.4779008985411518E-2</v>
      </c>
      <c r="I172" s="1155">
        <f t="shared" si="97"/>
        <v>4.4779008985411518E-2</v>
      </c>
      <c r="J172" s="3444"/>
      <c r="K172" s="3415"/>
      <c r="L172" s="3415"/>
      <c r="M172" s="3415"/>
      <c r="N172" s="3415"/>
      <c r="O172" s="3415"/>
      <c r="P172" s="3413"/>
      <c r="Q172" s="673" t="s">
        <v>4582</v>
      </c>
    </row>
    <row r="173" spans="1:17" customFormat="1" ht="18" customHeight="1" thickBot="1" x14ac:dyDescent="0.3">
      <c r="A173" s="3492"/>
      <c r="B173" s="3131" t="s">
        <v>4223</v>
      </c>
      <c r="C173" s="2623">
        <f>C172/C165</f>
        <v>0.85677237412889029</v>
      </c>
      <c r="D173" s="2624">
        <f t="shared" ref="D173:H173" si="134">D172/D165</f>
        <v>0.98900010402132821</v>
      </c>
      <c r="E173" s="2625">
        <f t="shared" si="134"/>
        <v>0.72246098522249613</v>
      </c>
      <c r="F173" s="2626">
        <f t="shared" si="134"/>
        <v>0.78294987692419882</v>
      </c>
      <c r="G173" s="2627">
        <f t="shared" si="134"/>
        <v>1.0006719833316196</v>
      </c>
      <c r="H173" s="2637">
        <f t="shared" si="134"/>
        <v>0.89533192245640758</v>
      </c>
      <c r="I173" s="2638">
        <f t="shared" si="97"/>
        <v>0.89533192245640758</v>
      </c>
      <c r="J173" s="3133"/>
      <c r="K173" s="2264"/>
      <c r="L173" s="2264"/>
      <c r="M173" s="2264"/>
      <c r="N173" s="2264"/>
      <c r="O173" s="2264"/>
      <c r="P173" s="3367"/>
      <c r="Q173" s="673" t="s">
        <v>4583</v>
      </c>
    </row>
    <row r="174" spans="1:17" customFormat="1" ht="17.25" hidden="1" customHeight="1" thickTop="1" x14ac:dyDescent="0.25">
      <c r="A174" s="3492"/>
      <c r="B174" s="3129" t="s">
        <v>4199</v>
      </c>
      <c r="C174" s="710">
        <f>(C39/C91)</f>
        <v>9.0475506392759655E-2</v>
      </c>
      <c r="D174" s="956">
        <f t="shared" ref="D174:H174" si="135">(D39/D91)</f>
        <v>0.13185799907791609</v>
      </c>
      <c r="E174" s="711">
        <f t="shared" si="135"/>
        <v>0.20177355095746047</v>
      </c>
      <c r="F174" s="866">
        <f t="shared" si="135"/>
        <v>0.17579301789828106</v>
      </c>
      <c r="G174" s="714">
        <f t="shared" si="135"/>
        <v>9.653538643766657E-2</v>
      </c>
      <c r="H174" s="1099">
        <f t="shared" si="135"/>
        <v>0.11758251975825197</v>
      </c>
      <c r="I174" s="1150">
        <f t="shared" si="97"/>
        <v>0.11758251975825197</v>
      </c>
      <c r="J174" s="3133"/>
      <c r="K174" s="2264"/>
      <c r="L174" s="2264"/>
      <c r="M174" s="2264"/>
      <c r="N174" s="2264"/>
      <c r="O174" s="2264"/>
      <c r="P174" s="3367"/>
      <c r="Q174" s="673" t="s">
        <v>4584</v>
      </c>
    </row>
    <row r="175" spans="1:17" customFormat="1" ht="18" hidden="1" customHeight="1" x14ac:dyDescent="0.25">
      <c r="A175" s="3492"/>
      <c r="B175" s="3129" t="s">
        <v>4223</v>
      </c>
      <c r="C175" s="2389">
        <f>C174/C165</f>
        <v>1.8590175465803469</v>
      </c>
      <c r="D175" s="2390">
        <f t="shared" ref="D175:H175" si="136">D174/D165</f>
        <v>2.29664365347542</v>
      </c>
      <c r="E175" s="2391">
        <f t="shared" si="136"/>
        <v>6.2811700652717315</v>
      </c>
      <c r="F175" s="2392">
        <f t="shared" si="136"/>
        <v>4.8970333703741113</v>
      </c>
      <c r="G175" s="2393">
        <f t="shared" si="136"/>
        <v>1.1021405057840366</v>
      </c>
      <c r="H175" s="2635">
        <f t="shared" si="136"/>
        <v>2.3509985113051917</v>
      </c>
      <c r="I175" s="2636">
        <f t="shared" si="97"/>
        <v>2.3509985113051917</v>
      </c>
      <c r="J175" s="3133"/>
      <c r="K175" s="2264"/>
      <c r="L175" s="2264"/>
      <c r="M175" s="2264"/>
      <c r="N175" s="2264"/>
      <c r="O175" s="2264"/>
      <c r="P175" s="3367"/>
      <c r="Q175" s="673" t="s">
        <v>4585</v>
      </c>
    </row>
    <row r="176" spans="1:17" customFormat="1" ht="16.5" hidden="1" customHeight="1" x14ac:dyDescent="0.25">
      <c r="A176" s="3492"/>
      <c r="B176" s="3129" t="s">
        <v>4231</v>
      </c>
      <c r="C176" s="710">
        <f>(C41/C93)</f>
        <v>8.8391136801541426E-2</v>
      </c>
      <c r="D176" s="956">
        <f t="shared" ref="D176:H176" si="137">(D41/D93)</f>
        <v>0.15227483751160631</v>
      </c>
      <c r="E176" s="711">
        <f t="shared" si="137"/>
        <v>0.29028379028379031</v>
      </c>
      <c r="F176" s="866">
        <f t="shared" si="137"/>
        <v>0.14818266542404473</v>
      </c>
      <c r="G176" s="714">
        <f t="shared" si="137"/>
        <v>0.10676901605024425</v>
      </c>
      <c r="H176" s="1099">
        <f t="shared" si="137"/>
        <v>0.15022840531561463</v>
      </c>
      <c r="I176" s="1150">
        <f t="shared" si="97"/>
        <v>0.15022840531561463</v>
      </c>
      <c r="J176" s="3133"/>
      <c r="K176" s="2264"/>
      <c r="L176" s="2264"/>
      <c r="M176" s="2264"/>
      <c r="N176" s="2264"/>
      <c r="O176" s="2264"/>
      <c r="P176" s="3367"/>
      <c r="Q176" s="673" t="s">
        <v>4586</v>
      </c>
    </row>
    <row r="177" spans="1:17" customFormat="1" ht="17.25" hidden="1" customHeight="1" x14ac:dyDescent="0.25">
      <c r="A177" s="3492"/>
      <c r="B177" s="3129" t="s">
        <v>4223</v>
      </c>
      <c r="C177" s="2389">
        <f>C176/C165</f>
        <v>1.81618960564778</v>
      </c>
      <c r="D177" s="2390">
        <f t="shared" ref="D177:H177" si="138">D176/D165</f>
        <v>2.6522550137316894</v>
      </c>
      <c r="E177" s="2391">
        <f t="shared" si="138"/>
        <v>9.0364760163663291</v>
      </c>
      <c r="F177" s="2392">
        <f t="shared" si="138"/>
        <v>4.1278969220063928</v>
      </c>
      <c r="G177" s="2393">
        <f t="shared" si="138"/>
        <v>1.2189774309098889</v>
      </c>
      <c r="H177" s="2635">
        <f t="shared" si="138"/>
        <v>3.0037352318942472</v>
      </c>
      <c r="I177" s="2636">
        <f t="shared" si="97"/>
        <v>3.0037352318942472</v>
      </c>
      <c r="J177" s="3133"/>
      <c r="K177" s="2264"/>
      <c r="L177" s="2264"/>
      <c r="M177" s="2264"/>
      <c r="N177" s="2264"/>
      <c r="O177" s="2264"/>
      <c r="P177" s="3367"/>
      <c r="Q177" s="673" t="s">
        <v>4587</v>
      </c>
    </row>
    <row r="178" spans="1:17" customFormat="1" ht="18" hidden="1" customHeight="1" x14ac:dyDescent="0.25">
      <c r="A178" s="3492"/>
      <c r="B178" s="3129" t="s">
        <v>4203</v>
      </c>
      <c r="C178" s="710">
        <f>C43/C95</f>
        <v>2.4227234753550542E-2</v>
      </c>
      <c r="D178" s="956">
        <f t="shared" ref="D178:H178" si="139">D43/D95</f>
        <v>6.4066852367688026E-2</v>
      </c>
      <c r="E178" s="711">
        <f t="shared" si="139"/>
        <v>0.30136005726556908</v>
      </c>
      <c r="F178" s="866">
        <f t="shared" si="139"/>
        <v>0.10025062656641603</v>
      </c>
      <c r="G178" s="714">
        <f t="shared" si="139"/>
        <v>6.4516129032258063E-2</v>
      </c>
      <c r="H178" s="1099">
        <f t="shared" si="139"/>
        <v>0.11277671256754401</v>
      </c>
      <c r="I178" s="1150">
        <f t="shared" si="97"/>
        <v>0.11277671256754401</v>
      </c>
      <c r="J178" s="3133"/>
      <c r="K178" s="2264"/>
      <c r="L178" s="2264"/>
      <c r="M178" s="2264"/>
      <c r="N178" s="2264"/>
      <c r="O178" s="2264"/>
      <c r="P178" s="3367"/>
      <c r="Q178" s="673" t="s">
        <v>4588</v>
      </c>
    </row>
    <row r="179" spans="1:17" customFormat="1" ht="16.5" hidden="1" customHeight="1" x14ac:dyDescent="0.25">
      <c r="A179" s="3492"/>
      <c r="B179" s="3129" t="s">
        <v>4232</v>
      </c>
      <c r="C179" s="2389">
        <f>C178/C165</f>
        <v>0.49780162949799084</v>
      </c>
      <c r="D179" s="2390">
        <f t="shared" ref="D179:H179" si="140">D178/D165</f>
        <v>1.115887780167601</v>
      </c>
      <c r="E179" s="2391">
        <f t="shared" si="140"/>
        <v>9.3812779801062351</v>
      </c>
      <c r="F179" s="2392">
        <f t="shared" si="140"/>
        <v>2.7926630395566647</v>
      </c>
      <c r="G179" s="2393">
        <f t="shared" si="140"/>
        <v>0.73657797111274315</v>
      </c>
      <c r="H179" s="2635">
        <f t="shared" si="140"/>
        <v>2.2549090111464634</v>
      </c>
      <c r="I179" s="2636">
        <f t="shared" si="97"/>
        <v>2.2549090111464634</v>
      </c>
      <c r="J179" s="3133"/>
      <c r="K179" s="2264"/>
      <c r="L179" s="2264"/>
      <c r="M179" s="2264"/>
      <c r="N179" s="2264"/>
      <c r="O179" s="2264"/>
      <c r="P179" s="3367"/>
      <c r="Q179" s="673" t="s">
        <v>4589</v>
      </c>
    </row>
    <row r="180" spans="1:17" customFormat="1" ht="19.5" hidden="1" customHeight="1" x14ac:dyDescent="0.25">
      <c r="A180" s="3492"/>
      <c r="B180" s="3129" t="s">
        <v>4205</v>
      </c>
      <c r="C180" s="710">
        <f>C45/C97</f>
        <v>9.2452830188679239E-2</v>
      </c>
      <c r="D180" s="956">
        <f t="shared" ref="D180:H180" si="141">D45/D97</f>
        <v>8.247422680412371E-2</v>
      </c>
      <c r="E180" s="711">
        <f t="shared" si="141"/>
        <v>3.5162533198668314E-3</v>
      </c>
      <c r="F180" s="866">
        <f t="shared" si="141"/>
        <v>0.1490566037735849</v>
      </c>
      <c r="G180" s="714">
        <f t="shared" si="141"/>
        <v>0</v>
      </c>
      <c r="H180" s="1099">
        <f t="shared" si="141"/>
        <v>2.2045168633558977E-2</v>
      </c>
      <c r="I180" s="1150">
        <f t="shared" si="97"/>
        <v>2.2045168633558977E-2</v>
      </c>
      <c r="J180" s="3133"/>
      <c r="K180" s="2264"/>
      <c r="L180" s="2264"/>
      <c r="M180" s="2264"/>
      <c r="N180" s="2264"/>
      <c r="O180" s="2264"/>
      <c r="P180" s="3367"/>
      <c r="Q180" s="673" t="s">
        <v>4590</v>
      </c>
    </row>
    <row r="181" spans="1:17" customFormat="1" ht="17.25" hidden="1" customHeight="1" x14ac:dyDescent="0.25">
      <c r="A181" s="3492"/>
      <c r="B181" s="3129" t="s">
        <v>4232</v>
      </c>
      <c r="C181" s="2389">
        <f>C180/C165</f>
        <v>1.899645997068683</v>
      </c>
      <c r="D181" s="2390">
        <f t="shared" ref="D181:H181" si="142">D180/D165</f>
        <v>1.4364991952673016</v>
      </c>
      <c r="E181" s="2391">
        <f t="shared" si="142"/>
        <v>0.10946025873983987</v>
      </c>
      <c r="F181" s="2392">
        <f t="shared" si="142"/>
        <v>4.1522420598993222</v>
      </c>
      <c r="G181" s="2393">
        <f t="shared" si="142"/>
        <v>0</v>
      </c>
      <c r="H181" s="2635">
        <f t="shared" si="142"/>
        <v>0.4407811530619265</v>
      </c>
      <c r="I181" s="2636">
        <f t="shared" si="97"/>
        <v>0.4407811530619265</v>
      </c>
      <c r="J181" s="3133"/>
      <c r="K181" s="2264"/>
      <c r="L181" s="2264"/>
      <c r="M181" s="2264"/>
      <c r="N181" s="2264"/>
      <c r="O181" s="2264"/>
      <c r="P181" s="3367"/>
      <c r="Q181" s="673" t="s">
        <v>4591</v>
      </c>
    </row>
    <row r="182" spans="1:17" customFormat="1" ht="18" customHeight="1" thickTop="1" x14ac:dyDescent="0.25">
      <c r="A182" s="3492"/>
      <c r="B182" s="3132" t="s">
        <v>4178</v>
      </c>
      <c r="C182" s="1976">
        <f>C168</f>
        <v>5.6192417448022829E-2</v>
      </c>
      <c r="D182" s="1976">
        <f t="shared" ref="D182:H182" si="143">D168</f>
        <v>0.12806098141972369</v>
      </c>
      <c r="E182" s="1976">
        <f t="shared" si="143"/>
        <v>4.7832051052662972E-2</v>
      </c>
      <c r="F182" s="1976">
        <f t="shared" si="143"/>
        <v>7.1014660717390043E-2</v>
      </c>
      <c r="G182" s="1976">
        <f t="shared" si="143"/>
        <v>5.2584885877893381E-2</v>
      </c>
      <c r="H182" s="1976">
        <f t="shared" si="143"/>
        <v>5.8163725449329844E-2</v>
      </c>
      <c r="I182" s="1977">
        <f t="shared" si="97"/>
        <v>5.8163725449329844E-2</v>
      </c>
      <c r="J182" s="3147" t="s">
        <v>4178</v>
      </c>
      <c r="K182" s="3178"/>
      <c r="L182" s="3178"/>
      <c r="M182" s="3178"/>
      <c r="N182" s="3178"/>
      <c r="O182" s="3178"/>
      <c r="P182" s="3363"/>
      <c r="Q182" s="899" t="s">
        <v>4592</v>
      </c>
    </row>
    <row r="183" spans="1:17" customFormat="1" ht="16.5" customHeight="1" x14ac:dyDescent="0.25">
      <c r="A183" s="3492"/>
      <c r="B183" s="3128" t="s">
        <v>4803</v>
      </c>
      <c r="C183" s="767">
        <f>C48/C100</f>
        <v>8.5936395759717316E-2</v>
      </c>
      <c r="D183" s="961">
        <f t="shared" ref="D183:H183" si="144">D48/D100</f>
        <v>9.580838323353294E-2</v>
      </c>
      <c r="E183" s="768">
        <f t="shared" si="144"/>
        <v>0.27377759438828142</v>
      </c>
      <c r="F183" s="869">
        <f t="shared" si="144"/>
        <v>0.14531509121061359</v>
      </c>
      <c r="G183" s="896">
        <f t="shared" si="144"/>
        <v>8.6263901412684099E-2</v>
      </c>
      <c r="H183" s="1099">
        <f t="shared" si="144"/>
        <v>0.11420126605846211</v>
      </c>
      <c r="I183" s="1150">
        <f t="shared" si="97"/>
        <v>0.11420126605846211</v>
      </c>
      <c r="J183" s="3133"/>
      <c r="K183" s="2264"/>
      <c r="L183" s="2264"/>
      <c r="M183" s="2264"/>
      <c r="N183" s="2264"/>
      <c r="O183" s="2264"/>
      <c r="P183" s="3367"/>
      <c r="Q183" s="1230"/>
    </row>
    <row r="184" spans="1:17" customFormat="1" ht="16.5" customHeight="1" x14ac:dyDescent="0.25">
      <c r="A184" s="3492"/>
      <c r="B184" s="3129" t="s">
        <v>4224</v>
      </c>
      <c r="C184" s="2640">
        <f>C183/C182</f>
        <v>1.5293236999317077</v>
      </c>
      <c r="D184" s="2641">
        <f t="shared" ref="D184:H184" si="145">D183/D182</f>
        <v>0.74814656401482749</v>
      </c>
      <c r="E184" s="2642">
        <f t="shared" si="145"/>
        <v>5.723726839287175</v>
      </c>
      <c r="F184" s="2643">
        <f t="shared" si="145"/>
        <v>2.0462688935304438</v>
      </c>
      <c r="G184" s="2644">
        <f t="shared" si="145"/>
        <v>1.6404694994108437</v>
      </c>
      <c r="H184" s="2635">
        <f t="shared" si="145"/>
        <v>1.9634448305404744</v>
      </c>
      <c r="I184" s="2636">
        <f t="shared" si="97"/>
        <v>1.9634448305404744</v>
      </c>
      <c r="J184" s="3176" t="s">
        <v>5070</v>
      </c>
      <c r="K184" s="3180">
        <f>C183/C185</f>
        <v>1.8179594035715985</v>
      </c>
      <c r="L184" s="3180">
        <f t="shared" ref="L184:P184" si="146">D183/D185</f>
        <v>0.71411231590872315</v>
      </c>
      <c r="M184" s="3180">
        <f t="shared" si="146"/>
        <v>8.0600613587557106</v>
      </c>
      <c r="N184" s="3180">
        <f t="shared" si="146"/>
        <v>2.4653743188817816</v>
      </c>
      <c r="O184" s="3180">
        <f t="shared" si="146"/>
        <v>2.1440715441530687</v>
      </c>
      <c r="P184" s="3369">
        <f t="shared" si="146"/>
        <v>2.416195623823572</v>
      </c>
      <c r="Q184" s="673" t="s">
        <v>4593</v>
      </c>
    </row>
    <row r="185" spans="1:17" customFormat="1" ht="16.5" customHeight="1" x14ac:dyDescent="0.25">
      <c r="A185" s="3492"/>
      <c r="B185" s="3130" t="s">
        <v>5068</v>
      </c>
      <c r="C185" s="769">
        <f>C50/C102</f>
        <v>4.7270800211976681E-2</v>
      </c>
      <c r="D185" s="962">
        <f t="shared" ref="D185:H185" si="147">D50/D102</f>
        <v>0.13416430594900849</v>
      </c>
      <c r="E185" s="770">
        <f t="shared" si="147"/>
        <v>3.3967184888843878E-2</v>
      </c>
      <c r="F185" s="870">
        <f t="shared" si="147"/>
        <v>5.8942404850117883E-2</v>
      </c>
      <c r="G185" s="897">
        <f t="shared" si="147"/>
        <v>4.0233686067019402E-2</v>
      </c>
      <c r="H185" s="1100">
        <f t="shared" si="147"/>
        <v>4.7264908905737243E-2</v>
      </c>
      <c r="I185" s="1155">
        <f t="shared" si="97"/>
        <v>4.7264908905737243E-2</v>
      </c>
      <c r="J185" s="3176"/>
      <c r="K185" s="2264"/>
      <c r="L185" s="2264"/>
      <c r="M185" s="2264"/>
      <c r="N185" s="2264"/>
      <c r="O185" s="2264"/>
      <c r="P185" s="3367"/>
      <c r="Q185" s="673" t="s">
        <v>4594</v>
      </c>
    </row>
    <row r="186" spans="1:17" customFormat="1" ht="16.5" customHeight="1" thickBot="1" x14ac:dyDescent="0.3">
      <c r="A186" s="3492"/>
      <c r="B186" s="3131" t="s">
        <v>4224</v>
      </c>
      <c r="C186" s="2645">
        <f>C185/C182</f>
        <v>0.8412309410909663</v>
      </c>
      <c r="D186" s="2646">
        <f t="shared" ref="D186:H186" si="148">D185/D182</f>
        <v>1.0476595170646161</v>
      </c>
      <c r="E186" s="2647">
        <f t="shared" si="148"/>
        <v>0.71013440028833574</v>
      </c>
      <c r="F186" s="2648">
        <f t="shared" si="148"/>
        <v>0.83000332966012591</v>
      </c>
      <c r="G186" s="2649">
        <f t="shared" si="148"/>
        <v>0.76511882445548085</v>
      </c>
      <c r="H186" s="2637">
        <f t="shared" si="148"/>
        <v>0.81261832079364893</v>
      </c>
      <c r="I186" s="2638">
        <f t="shared" si="97"/>
        <v>0.81261832079364893</v>
      </c>
      <c r="J186" s="3133"/>
      <c r="K186" s="2264"/>
      <c r="L186" s="2264"/>
      <c r="M186" s="2264"/>
      <c r="N186" s="2264"/>
      <c r="O186" s="2264"/>
      <c r="P186" s="3367"/>
      <c r="Q186" s="673" t="s">
        <v>4595</v>
      </c>
    </row>
    <row r="187" spans="1:17" customFormat="1" ht="15" hidden="1" customHeight="1" thickTop="1" x14ac:dyDescent="0.25">
      <c r="A187" s="3492"/>
      <c r="B187" s="845" t="s">
        <v>4225</v>
      </c>
      <c r="C187" s="2650">
        <f>C174/C182</f>
        <v>1.6101016916819459</v>
      </c>
      <c r="D187" s="2651">
        <f t="shared" ref="D187:H187" si="149">D174/D182</f>
        <v>1.0296500746448878</v>
      </c>
      <c r="E187" s="2652">
        <f t="shared" si="149"/>
        <v>4.2183754724485532</v>
      </c>
      <c r="F187" s="2653">
        <f t="shared" si="149"/>
        <v>2.4754468460796706</v>
      </c>
      <c r="G187" s="2654">
        <f t="shared" si="149"/>
        <v>1.8358010068107788</v>
      </c>
      <c r="H187" s="2655">
        <f t="shared" si="149"/>
        <v>2.0215782061739778</v>
      </c>
      <c r="I187" s="2656">
        <f t="shared" si="97"/>
        <v>2.0215782061739778</v>
      </c>
      <c r="J187" s="3133"/>
      <c r="K187" s="2264"/>
      <c r="L187" s="2264"/>
      <c r="M187" s="2264"/>
      <c r="N187" s="2264"/>
      <c r="O187" s="2264"/>
      <c r="P187" s="3367"/>
      <c r="Q187" s="673" t="s">
        <v>4596</v>
      </c>
    </row>
    <row r="188" spans="1:17" customFormat="1" ht="18" hidden="1" customHeight="1" x14ac:dyDescent="0.25">
      <c r="A188" s="3492"/>
      <c r="B188" s="845" t="s">
        <v>4233</v>
      </c>
      <c r="C188" s="2650">
        <f>C176/C182</f>
        <v>1.5730082601144886</v>
      </c>
      <c r="D188" s="2651">
        <f t="shared" ref="D188:H188" si="150">D176/D182</f>
        <v>1.1890806694079672</v>
      </c>
      <c r="E188" s="2652">
        <f t="shared" si="150"/>
        <v>6.0688133562198399</v>
      </c>
      <c r="F188" s="2653">
        <f t="shared" si="150"/>
        <v>2.0866489247023581</v>
      </c>
      <c r="G188" s="2654">
        <f t="shared" si="150"/>
        <v>2.0304126227100894</v>
      </c>
      <c r="H188" s="2655">
        <f t="shared" si="150"/>
        <v>2.5828539034434486</v>
      </c>
      <c r="I188" s="2656">
        <f t="shared" si="97"/>
        <v>2.5828539034434486</v>
      </c>
      <c r="J188" s="3133"/>
      <c r="K188" s="2264"/>
      <c r="L188" s="2264"/>
      <c r="M188" s="2264"/>
      <c r="N188" s="2264"/>
      <c r="O188" s="2264"/>
      <c r="P188" s="3367"/>
      <c r="Q188" s="673" t="s">
        <v>4597</v>
      </c>
    </row>
    <row r="189" spans="1:17" customFormat="1" ht="15.75" hidden="1" customHeight="1" x14ac:dyDescent="0.25">
      <c r="A189" s="3492"/>
      <c r="B189" s="845" t="s">
        <v>4227</v>
      </c>
      <c r="C189" s="2650">
        <f>C178/C182</f>
        <v>0.43114775718557369</v>
      </c>
      <c r="D189" s="2651">
        <f t="shared" ref="D189:H189" si="151">D178/D182</f>
        <v>0.50028394017774236</v>
      </c>
      <c r="E189" s="2652">
        <f t="shared" si="151"/>
        <v>6.3003791523339112</v>
      </c>
      <c r="F189" s="2653">
        <f t="shared" si="151"/>
        <v>1.4116891576145585</v>
      </c>
      <c r="G189" s="2654">
        <f t="shared" si="151"/>
        <v>1.2268949139125271</v>
      </c>
      <c r="H189" s="2655">
        <f t="shared" si="151"/>
        <v>1.9389527011262553</v>
      </c>
      <c r="I189" s="2656">
        <f t="shared" si="97"/>
        <v>1.9389527011262553</v>
      </c>
      <c r="J189" s="3133"/>
      <c r="K189" s="2264"/>
      <c r="L189" s="2264"/>
      <c r="M189" s="2264"/>
      <c r="N189" s="2264"/>
      <c r="O189" s="2264"/>
      <c r="P189" s="3367"/>
      <c r="Q189" s="673" t="s">
        <v>4598</v>
      </c>
    </row>
    <row r="190" spans="1:17" customFormat="1" ht="17.25" hidden="1" customHeight="1" thickBot="1" x14ac:dyDescent="0.3">
      <c r="A190" s="3493"/>
      <c r="B190" s="845" t="s">
        <v>4228</v>
      </c>
      <c r="C190" s="2650">
        <f>C180/C182</f>
        <v>1.6452901367732891</v>
      </c>
      <c r="D190" s="2651">
        <f t="shared" ref="D190:H190" si="152">D180/D182</f>
        <v>0.64402307314678442</v>
      </c>
      <c r="E190" s="2652">
        <f t="shared" si="152"/>
        <v>7.3512493035171017E-2</v>
      </c>
      <c r="F190" s="2653">
        <f t="shared" si="152"/>
        <v>2.0989553743947407</v>
      </c>
      <c r="G190" s="2654">
        <f t="shared" si="152"/>
        <v>0</v>
      </c>
      <c r="H190" s="2655">
        <f t="shared" si="152"/>
        <v>0.37901919904982595</v>
      </c>
      <c r="I190" s="2656">
        <f t="shared" si="97"/>
        <v>0.37901919904982595</v>
      </c>
      <c r="J190" s="3133"/>
      <c r="K190" s="2264"/>
      <c r="L190" s="2264"/>
      <c r="M190" s="2264"/>
      <c r="N190" s="2264"/>
      <c r="O190" s="2264"/>
      <c r="P190" s="3367"/>
      <c r="Q190" s="673" t="s">
        <v>4599</v>
      </c>
    </row>
    <row r="191" spans="1:17" customFormat="1" ht="17.25" customHeight="1" thickTop="1" x14ac:dyDescent="0.25">
      <c r="A191" s="3494" t="s">
        <v>5067</v>
      </c>
      <c r="B191" s="848" t="s">
        <v>4144</v>
      </c>
      <c r="C191" s="1162">
        <f t="shared" ref="C191:H192" si="153">C56/C30</f>
        <v>-0.30225374671090266</v>
      </c>
      <c r="D191" s="1162">
        <f t="shared" si="153"/>
        <v>-0.32286919831223626</v>
      </c>
      <c r="E191" s="1162">
        <f t="shared" si="153"/>
        <v>-0.31558500914076781</v>
      </c>
      <c r="F191" s="1162">
        <f t="shared" si="153"/>
        <v>-0.18003838771593089</v>
      </c>
      <c r="G191" s="1162">
        <f t="shared" si="153"/>
        <v>-0.22124927028604788</v>
      </c>
      <c r="H191" s="1162">
        <f>H56/H30</f>
        <v>-0.27793957682725712</v>
      </c>
      <c r="I191" s="813">
        <f t="shared" si="97"/>
        <v>-0.27793957682725712</v>
      </c>
      <c r="J191" s="3146"/>
      <c r="K191" s="2265"/>
      <c r="L191" s="2265"/>
      <c r="M191" s="2265"/>
      <c r="N191" s="2265"/>
      <c r="O191" s="2265"/>
      <c r="P191" s="3370"/>
      <c r="Q191" s="899" t="s">
        <v>4600</v>
      </c>
    </row>
    <row r="192" spans="1:17" customFormat="1" x14ac:dyDescent="0.25">
      <c r="A192" s="3495"/>
      <c r="B192" s="2918" t="s">
        <v>363</v>
      </c>
      <c r="C192" s="2657">
        <f t="shared" si="153"/>
        <v>-0.4780962682531098</v>
      </c>
      <c r="D192" s="2658">
        <f t="shared" si="153"/>
        <v>-0.32045404933420651</v>
      </c>
      <c r="E192" s="2659">
        <f t="shared" si="153"/>
        <v>-0.90710382513661203</v>
      </c>
      <c r="F192" s="2660">
        <f t="shared" si="153"/>
        <v>1.3051948051948052</v>
      </c>
      <c r="G192" s="2661">
        <f t="shared" si="153"/>
        <v>-0.22500000000000001</v>
      </c>
      <c r="H192" s="2662">
        <f t="shared" si="153"/>
        <v>-0.29490494296577946</v>
      </c>
      <c r="I192" s="2572">
        <f t="shared" si="97"/>
        <v>-0.29490494296577946</v>
      </c>
      <c r="J192" s="3140"/>
      <c r="K192" s="912"/>
      <c r="L192" s="912"/>
      <c r="M192" s="912"/>
      <c r="N192" s="912"/>
      <c r="O192" s="912"/>
      <c r="P192" s="3353"/>
      <c r="Q192" s="673" t="s">
        <v>4601</v>
      </c>
    </row>
    <row r="193" spans="1:17" customFormat="1" x14ac:dyDescent="0.25">
      <c r="A193" s="3495"/>
      <c r="B193" s="751" t="s">
        <v>4223</v>
      </c>
      <c r="C193" s="2670">
        <f>C192/C191</f>
        <v>1.58177118879653</v>
      </c>
      <c r="D193" s="2671">
        <f t="shared" ref="D193:H193" si="154">D192/D191</f>
        <v>0.99251972938064492</v>
      </c>
      <c r="E193" s="2672">
        <f t="shared" si="154"/>
        <v>2.8743565089050067</v>
      </c>
      <c r="F193" s="2673">
        <f t="shared" si="154"/>
        <v>-7.2495361781076078</v>
      </c>
      <c r="G193" s="2674">
        <f t="shared" si="154"/>
        <v>1.0169525065963061</v>
      </c>
      <c r="H193" s="2675">
        <f t="shared" si="154"/>
        <v>1.0610397638658942</v>
      </c>
      <c r="I193" s="2676">
        <f t="shared" si="97"/>
        <v>1.0610397638658942</v>
      </c>
      <c r="J193" s="3140"/>
      <c r="K193" s="912"/>
      <c r="L193" s="912"/>
      <c r="M193" s="912"/>
      <c r="N193" s="912"/>
      <c r="O193" s="912"/>
      <c r="P193" s="3353"/>
      <c r="Q193" s="673" t="s">
        <v>4602</v>
      </c>
    </row>
    <row r="194" spans="1:17" customFormat="1" x14ac:dyDescent="0.25">
      <c r="A194" s="3495"/>
      <c r="B194" s="2919" t="s">
        <v>4211</v>
      </c>
      <c r="C194" s="2677">
        <f>C59/C33</f>
        <v>-0.25507835171213</v>
      </c>
      <c r="D194" s="2678">
        <f t="shared" ref="D194:H194" si="155">D59/D33</f>
        <v>-0.33110119047619047</v>
      </c>
      <c r="E194" s="2679">
        <f t="shared" si="155"/>
        <v>-0.26159600997506233</v>
      </c>
      <c r="F194" s="2680">
        <f t="shared" si="155"/>
        <v>-0.27335781313749491</v>
      </c>
      <c r="G194" s="2681">
        <f t="shared" si="155"/>
        <v>-0.18558282208588958</v>
      </c>
      <c r="H194" s="2682">
        <f t="shared" si="155"/>
        <v>-0.26340478207049317</v>
      </c>
      <c r="I194" s="2683">
        <f t="shared" si="97"/>
        <v>-0.26340478207049317</v>
      </c>
      <c r="J194" s="3140"/>
      <c r="K194" s="912"/>
      <c r="L194" s="912"/>
      <c r="M194" s="912"/>
      <c r="N194" s="912"/>
      <c r="O194" s="912"/>
      <c r="P194" s="3353"/>
      <c r="Q194" s="673" t="s">
        <v>4603</v>
      </c>
    </row>
    <row r="195" spans="1:17" customFormat="1" ht="15.75" thickBot="1" x14ac:dyDescent="0.3">
      <c r="A195" s="3495"/>
      <c r="B195" s="831" t="s">
        <v>4223</v>
      </c>
      <c r="C195" s="2623">
        <f>C194/C191</f>
        <v>0.8439212234351734</v>
      </c>
      <c r="D195" s="2624">
        <f t="shared" ref="D195:H195" si="156">D194/D191</f>
        <v>1.0254963688298111</v>
      </c>
      <c r="E195" s="2625">
        <f t="shared" si="156"/>
        <v>0.82892406926203677</v>
      </c>
      <c r="F195" s="2626">
        <f t="shared" si="156"/>
        <v>1.5183307104971733</v>
      </c>
      <c r="G195" s="2627">
        <f t="shared" si="156"/>
        <v>0.83879518267316322</v>
      </c>
      <c r="H195" s="2684">
        <f t="shared" si="156"/>
        <v>0.94770519937217323</v>
      </c>
      <c r="I195" s="2685">
        <f t="shared" si="97"/>
        <v>0.94770519937217323</v>
      </c>
      <c r="J195" s="3140"/>
      <c r="K195" s="912"/>
      <c r="L195" s="912"/>
      <c r="M195" s="912"/>
      <c r="N195" s="912"/>
      <c r="O195" s="912"/>
      <c r="P195" s="3353"/>
      <c r="Q195" s="673" t="s">
        <v>4604</v>
      </c>
    </row>
    <row r="196" spans="1:17" customFormat="1" ht="15.75" thickTop="1" x14ac:dyDescent="0.25">
      <c r="A196" s="3495"/>
      <c r="B196" s="2921" t="s">
        <v>4803</v>
      </c>
      <c r="C196" s="2549">
        <f>C61/C35</f>
        <v>-0.19284539473684212</v>
      </c>
      <c r="D196" s="2550">
        <f t="shared" ref="D196:H196" si="157">D61/D35</f>
        <v>-0.14374999999999999</v>
      </c>
      <c r="E196" s="2551">
        <f t="shared" si="157"/>
        <v>-0.13564431047475509</v>
      </c>
      <c r="F196" s="2552">
        <f t="shared" si="157"/>
        <v>-0.16262482168330955</v>
      </c>
      <c r="G196" s="2553">
        <f t="shared" si="157"/>
        <v>-0.13588850174216027</v>
      </c>
      <c r="H196" s="2686">
        <f t="shared" si="157"/>
        <v>-0.16812716527409824</v>
      </c>
      <c r="I196" s="2572">
        <f t="shared" si="97"/>
        <v>-0.16812716527409824</v>
      </c>
      <c r="J196" s="3140"/>
      <c r="K196" s="912"/>
      <c r="L196" s="912"/>
      <c r="M196" s="912"/>
      <c r="N196" s="912"/>
      <c r="O196" s="912"/>
      <c r="P196" s="3353"/>
      <c r="Q196" s="673" t="s">
        <v>4605</v>
      </c>
    </row>
    <row r="197" spans="1:17" customFormat="1" x14ac:dyDescent="0.25">
      <c r="A197" s="3495"/>
      <c r="B197" s="751" t="s">
        <v>4223</v>
      </c>
      <c r="C197" s="2663">
        <f>C196/C191</f>
        <v>0.6380248279313917</v>
      </c>
      <c r="D197" s="2664">
        <f t="shared" ref="D197:H197" si="158">D196/D191</f>
        <v>0.44522673810768426</v>
      </c>
      <c r="E197" s="2665">
        <f t="shared" si="158"/>
        <v>0.42981861161298213</v>
      </c>
      <c r="F197" s="2666">
        <f t="shared" si="158"/>
        <v>0.90327859378469377</v>
      </c>
      <c r="G197" s="2667">
        <f t="shared" si="158"/>
        <v>0.61418734428580612</v>
      </c>
      <c r="H197" s="2668">
        <f t="shared" si="158"/>
        <v>0.6049054517291409</v>
      </c>
      <c r="I197" s="2669">
        <f t="shared" si="97"/>
        <v>0.6049054517291409</v>
      </c>
      <c r="J197" s="3140"/>
      <c r="K197" s="912"/>
      <c r="L197" s="912"/>
      <c r="M197" s="912"/>
      <c r="N197" s="912"/>
      <c r="O197" s="912"/>
      <c r="P197" s="3353"/>
      <c r="Q197" s="673" t="s">
        <v>4606</v>
      </c>
    </row>
    <row r="198" spans="1:17" customFormat="1" x14ac:dyDescent="0.25">
      <c r="A198" s="3495"/>
      <c r="B198" s="2922" t="s">
        <v>5069</v>
      </c>
      <c r="C198" s="2677">
        <f>C63/C37</f>
        <v>-0.34442859407196069</v>
      </c>
      <c r="D198" s="2678">
        <f t="shared" ref="D198:H198" si="159">D63/D37</f>
        <v>-0.32784041630529054</v>
      </c>
      <c r="E198" s="2679">
        <f t="shared" si="159"/>
        <v>-0.39389963922597571</v>
      </c>
      <c r="F198" s="2680">
        <f t="shared" si="159"/>
        <v>-0.18644957983193278</v>
      </c>
      <c r="G198" s="2681">
        <f t="shared" si="159"/>
        <v>-0.22498095963442499</v>
      </c>
      <c r="H198" s="2682">
        <f t="shared" si="159"/>
        <v>-0.30077992539844017</v>
      </c>
      <c r="I198" s="2683">
        <f t="shared" si="97"/>
        <v>-0.30077992539844017</v>
      </c>
      <c r="J198" s="3140"/>
      <c r="K198" s="912"/>
      <c r="L198" s="912"/>
      <c r="M198" s="912"/>
      <c r="N198" s="912"/>
      <c r="O198" s="912"/>
      <c r="P198" s="3353"/>
      <c r="Q198" s="673" t="s">
        <v>4607</v>
      </c>
    </row>
    <row r="199" spans="1:17" customFormat="1" ht="15.75" thickBot="1" x14ac:dyDescent="0.3">
      <c r="A199" s="3495"/>
      <c r="B199" s="831" t="s">
        <v>4223</v>
      </c>
      <c r="C199" s="2687">
        <f>C198/C191</f>
        <v>1.1395345725900863</v>
      </c>
      <c r="D199" s="2688">
        <f t="shared" ref="D199:H199" si="160">D198/D191</f>
        <v>1.0153970029319637</v>
      </c>
      <c r="E199" s="2689">
        <f t="shared" si="160"/>
        <v>1.2481570030795581</v>
      </c>
      <c r="F199" s="2690">
        <f t="shared" si="160"/>
        <v>1.0356101395782193</v>
      </c>
      <c r="G199" s="2691">
        <f t="shared" si="160"/>
        <v>1.0168664481629814</v>
      </c>
      <c r="H199" s="2692">
        <f t="shared" si="160"/>
        <v>1.0821773884522341</v>
      </c>
      <c r="I199" s="2693">
        <f t="shared" si="97"/>
        <v>1.0821773884522341</v>
      </c>
      <c r="J199" s="3140"/>
      <c r="K199" s="912"/>
      <c r="L199" s="912"/>
      <c r="M199" s="912"/>
      <c r="N199" s="912"/>
      <c r="O199" s="912"/>
      <c r="P199" s="3353"/>
      <c r="Q199" s="673" t="s">
        <v>4608</v>
      </c>
    </row>
    <row r="200" spans="1:17" customFormat="1" ht="15.75" hidden="1" thickTop="1" x14ac:dyDescent="0.25">
      <c r="A200" s="3495"/>
      <c r="B200" s="841" t="s">
        <v>944</v>
      </c>
      <c r="C200" s="2549">
        <f>C65/C39</f>
        <v>-0.19053667831057478</v>
      </c>
      <c r="D200" s="2550">
        <f t="shared" ref="D200:H200" si="161">D65/D39</f>
        <v>-0.39860139860139859</v>
      </c>
      <c r="E200" s="2551">
        <f t="shared" si="161"/>
        <v>-0.1751592356687898</v>
      </c>
      <c r="F200" s="2552">
        <f t="shared" si="161"/>
        <v>-0.19758064516129031</v>
      </c>
      <c r="G200" s="2553">
        <f t="shared" si="161"/>
        <v>-0.14417177914110429</v>
      </c>
      <c r="H200" s="2686">
        <f t="shared" si="161"/>
        <v>-0.19484421951605252</v>
      </c>
      <c r="I200" s="2572">
        <f t="shared" si="97"/>
        <v>-0.19484421951605252</v>
      </c>
      <c r="J200" s="3140"/>
      <c r="K200" s="912"/>
      <c r="L200" s="912"/>
      <c r="M200" s="912"/>
      <c r="N200" s="912"/>
      <c r="O200" s="912"/>
      <c r="P200" s="3353"/>
      <c r="Q200" s="673" t="s">
        <v>4609</v>
      </c>
    </row>
    <row r="201" spans="1:17" customFormat="1" hidden="1" x14ac:dyDescent="0.25">
      <c r="A201" s="3495"/>
      <c r="B201" s="841" t="s">
        <v>4223</v>
      </c>
      <c r="C201" s="2389">
        <f>C200/C191</f>
        <v>0.63038648944463815</v>
      </c>
      <c r="D201" s="2390">
        <f t="shared" ref="D201:H201" si="162">D200/D191</f>
        <v>1.2345600035092978</v>
      </c>
      <c r="E201" s="2391">
        <f t="shared" si="162"/>
        <v>0.55503027899103852</v>
      </c>
      <c r="F201" s="2392">
        <f t="shared" si="162"/>
        <v>1.097436206066442</v>
      </c>
      <c r="G201" s="2393">
        <f t="shared" si="162"/>
        <v>0.65162600967997797</v>
      </c>
      <c r="H201" s="2394">
        <f t="shared" si="162"/>
        <v>0.70103085620350714</v>
      </c>
      <c r="I201" s="2614">
        <f t="shared" si="97"/>
        <v>0.70103085620350714</v>
      </c>
      <c r="J201" s="3140"/>
      <c r="K201" s="912"/>
      <c r="L201" s="912"/>
      <c r="M201" s="912"/>
      <c r="N201" s="912"/>
      <c r="O201" s="912"/>
      <c r="P201" s="3353"/>
      <c r="Q201" s="673" t="s">
        <v>4610</v>
      </c>
    </row>
    <row r="202" spans="1:17" customFormat="1" hidden="1" x14ac:dyDescent="0.25">
      <c r="A202" s="3495"/>
      <c r="B202" s="751" t="s">
        <v>4214</v>
      </c>
      <c r="C202" s="2549">
        <f>C67/C41</f>
        <v>8.9918256130790186E-2</v>
      </c>
      <c r="D202" s="2550">
        <f t="shared" ref="D202:H202" si="163">D67/D41</f>
        <v>-7.3170731707317069E-2</v>
      </c>
      <c r="E202" s="2551">
        <f t="shared" si="163"/>
        <v>-0.13338856669428334</v>
      </c>
      <c r="F202" s="2552">
        <f t="shared" si="163"/>
        <v>-0.1650943396226415</v>
      </c>
      <c r="G202" s="2553">
        <f t="shared" si="163"/>
        <v>-0.15686274509803921</v>
      </c>
      <c r="H202" s="2686">
        <f t="shared" si="163"/>
        <v>-8.1548030407740155E-2</v>
      </c>
      <c r="I202" s="2572">
        <f t="shared" si="97"/>
        <v>-8.1548030407740155E-2</v>
      </c>
      <c r="J202" s="3140"/>
      <c r="K202" s="912"/>
      <c r="L202" s="912"/>
      <c r="M202" s="912"/>
      <c r="N202" s="912"/>
      <c r="O202" s="912"/>
      <c r="P202" s="3353"/>
      <c r="Q202" s="673" t="s">
        <v>4611</v>
      </c>
    </row>
    <row r="203" spans="1:17" customFormat="1" hidden="1" x14ac:dyDescent="0.25">
      <c r="A203" s="3495"/>
      <c r="B203" s="751" t="s">
        <v>4223</v>
      </c>
      <c r="C203" s="2389">
        <f>C202/C191</f>
        <v>-0.29749261046148257</v>
      </c>
      <c r="D203" s="2390">
        <f t="shared" ref="D203:H203" si="164">D202/D191</f>
        <v>0.22662654749913941</v>
      </c>
      <c r="E203" s="2391">
        <f t="shared" si="164"/>
        <v>0.42267079497044452</v>
      </c>
      <c r="F203" s="2392">
        <f t="shared" si="164"/>
        <v>0.91699521261616446</v>
      </c>
      <c r="G203" s="2393">
        <f t="shared" si="164"/>
        <v>0.7089864969734595</v>
      </c>
      <c r="H203" s="2394">
        <f t="shared" si="164"/>
        <v>0.29340200966925722</v>
      </c>
      <c r="I203" s="2614">
        <f t="shared" si="97"/>
        <v>0.29340200966925722</v>
      </c>
      <c r="J203" s="3140"/>
      <c r="K203" s="912"/>
      <c r="L203" s="912"/>
      <c r="M203" s="912"/>
      <c r="N203" s="912"/>
      <c r="O203" s="912"/>
      <c r="P203" s="3353"/>
      <c r="Q203" s="673" t="s">
        <v>4612</v>
      </c>
    </row>
    <row r="204" spans="1:17" customFormat="1" hidden="1" x14ac:dyDescent="0.25">
      <c r="A204" s="3495"/>
      <c r="B204" s="751" t="s">
        <v>2575</v>
      </c>
      <c r="C204" s="2549">
        <f>C69/C43</f>
        <v>0.27586206896551724</v>
      </c>
      <c r="D204" s="2550">
        <f t="shared" ref="D204:H204" si="165">D69/D43</f>
        <v>-8.6956521739130432E-2</v>
      </c>
      <c r="E204" s="2551">
        <f t="shared" si="165"/>
        <v>-0.1163895486935867</v>
      </c>
      <c r="F204" s="2552">
        <f t="shared" si="165"/>
        <v>-6.6666666666666666E-2</v>
      </c>
      <c r="G204" s="2553">
        <f t="shared" si="165"/>
        <v>0</v>
      </c>
      <c r="H204" s="2686">
        <f t="shared" si="165"/>
        <v>-6.9551777434312206E-2</v>
      </c>
      <c r="I204" s="2572">
        <f t="shared" ref="I204:I267" si="166">H204</f>
        <v>-6.9551777434312206E-2</v>
      </c>
      <c r="J204" s="3140"/>
      <c r="K204" s="912"/>
      <c r="L204" s="912"/>
      <c r="M204" s="912"/>
      <c r="N204" s="912"/>
      <c r="O204" s="912"/>
      <c r="P204" s="3353"/>
      <c r="Q204" s="673" t="s">
        <v>4613</v>
      </c>
    </row>
    <row r="205" spans="1:17" customFormat="1" hidden="1" x14ac:dyDescent="0.25">
      <c r="A205" s="3495"/>
      <c r="B205" s="751" t="s">
        <v>4223</v>
      </c>
      <c r="C205" s="2694">
        <f>C204/C191</f>
        <v>-0.91268370356835204</v>
      </c>
      <c r="D205" s="2695">
        <f t="shared" ref="D205:H205" si="167">D204/D191</f>
        <v>0.2693243028250642</v>
      </c>
      <c r="E205" s="2696">
        <f t="shared" si="167"/>
        <v>0.36880569520864259</v>
      </c>
      <c r="F205" s="2697">
        <f t="shared" si="167"/>
        <v>0.37029140014214645</v>
      </c>
      <c r="G205" s="2698">
        <f t="shared" si="167"/>
        <v>0</v>
      </c>
      <c r="H205" s="2699">
        <f t="shared" si="167"/>
        <v>0.25024063945214786</v>
      </c>
      <c r="I205" s="2700">
        <f t="shared" si="166"/>
        <v>0.25024063945214786</v>
      </c>
      <c r="J205" s="3140"/>
      <c r="K205" s="912"/>
      <c r="L205" s="912"/>
      <c r="M205" s="912"/>
      <c r="N205" s="912"/>
      <c r="O205" s="912"/>
      <c r="P205" s="3353"/>
      <c r="Q205" s="673" t="s">
        <v>4614</v>
      </c>
    </row>
    <row r="206" spans="1:17" customFormat="1" hidden="1" x14ac:dyDescent="0.25">
      <c r="A206" s="3495"/>
      <c r="B206" s="751" t="s">
        <v>946</v>
      </c>
      <c r="C206" s="2549">
        <f>C71/C45</f>
        <v>-0.34879406307977734</v>
      </c>
      <c r="D206" s="2550">
        <f t="shared" ref="D206:H206" si="168">D71/D45</f>
        <v>-0.25</v>
      </c>
      <c r="E206" s="2551">
        <f t="shared" si="168"/>
        <v>-0.78723404255319152</v>
      </c>
      <c r="F206" s="2552">
        <f t="shared" si="168"/>
        <v>-0.29113924050632911</v>
      </c>
      <c r="G206" s="2553" t="e">
        <f t="shared" si="168"/>
        <v>#DIV/0!</v>
      </c>
      <c r="H206" s="2686">
        <f t="shared" si="168"/>
        <v>-0.3953804347826087</v>
      </c>
      <c r="I206" s="2572">
        <f t="shared" si="166"/>
        <v>-0.3953804347826087</v>
      </c>
      <c r="J206" s="3140"/>
      <c r="K206" s="912"/>
      <c r="L206" s="912"/>
      <c r="M206" s="912"/>
      <c r="N206" s="912"/>
      <c r="O206" s="912"/>
      <c r="P206" s="3353"/>
      <c r="Q206" s="673" t="s">
        <v>4615</v>
      </c>
    </row>
    <row r="207" spans="1:17" customFormat="1" hidden="1" x14ac:dyDescent="0.25">
      <c r="A207" s="3495"/>
      <c r="B207" s="751" t="s">
        <v>4223</v>
      </c>
      <c r="C207" s="2714">
        <f>C206/C191</f>
        <v>1.153977632619354</v>
      </c>
      <c r="D207" s="2715">
        <f t="shared" ref="D207:H207" si="169">D206/D191</f>
        <v>0.77430737062205968</v>
      </c>
      <c r="E207" s="2716">
        <f t="shared" si="169"/>
        <v>2.4945229328115612</v>
      </c>
      <c r="F207" s="2717">
        <f t="shared" si="169"/>
        <v>1.6170953550511458</v>
      </c>
      <c r="G207" s="2718" t="e">
        <f t="shared" si="169"/>
        <v>#DIV/0!</v>
      </c>
      <c r="H207" s="2719">
        <f t="shared" si="169"/>
        <v>1.4225409684218615</v>
      </c>
      <c r="I207" s="2700">
        <f t="shared" si="166"/>
        <v>1.4225409684218615</v>
      </c>
      <c r="J207" s="3140"/>
      <c r="K207" s="912"/>
      <c r="L207" s="912"/>
      <c r="M207" s="912"/>
      <c r="N207" s="912"/>
      <c r="O207" s="912"/>
      <c r="P207" s="3353"/>
      <c r="Q207" s="673" t="s">
        <v>4616</v>
      </c>
    </row>
    <row r="208" spans="1:17" customFormat="1" ht="15.75" thickTop="1" x14ac:dyDescent="0.25">
      <c r="A208" s="3495"/>
      <c r="B208" s="849" t="s">
        <v>4178</v>
      </c>
      <c r="C208" s="1163">
        <f>C194</f>
        <v>-0.25507835171213</v>
      </c>
      <c r="D208" s="1163">
        <f t="shared" ref="D208:H208" si="170">D194</f>
        <v>-0.33110119047619047</v>
      </c>
      <c r="E208" s="1163">
        <f t="shared" si="170"/>
        <v>-0.26159600997506233</v>
      </c>
      <c r="F208" s="1163">
        <f t="shared" si="170"/>
        <v>-0.27335781313749491</v>
      </c>
      <c r="G208" s="1163">
        <f t="shared" si="170"/>
        <v>-0.18558282208588958</v>
      </c>
      <c r="H208" s="1163">
        <f t="shared" si="170"/>
        <v>-0.26340478207049317</v>
      </c>
      <c r="I208" s="1166">
        <f t="shared" si="166"/>
        <v>-0.26340478207049317</v>
      </c>
      <c r="J208" s="3148"/>
      <c r="K208" s="2265"/>
      <c r="L208" s="2265"/>
      <c r="M208" s="2265"/>
      <c r="N208" s="2265"/>
      <c r="O208" s="2265"/>
      <c r="P208" s="3370"/>
      <c r="Q208" s="899" t="s">
        <v>4617</v>
      </c>
    </row>
    <row r="209" spans="1:17" customFormat="1" x14ac:dyDescent="0.25">
      <c r="A209" s="3495"/>
      <c r="B209" s="2921" t="s">
        <v>4803</v>
      </c>
      <c r="C209" s="2549">
        <f>C196</f>
        <v>-0.19284539473684212</v>
      </c>
      <c r="D209" s="2550">
        <f t="shared" ref="D209:H209" si="171">D196</f>
        <v>-0.14374999999999999</v>
      </c>
      <c r="E209" s="2551">
        <f t="shared" si="171"/>
        <v>-0.13564431047475509</v>
      </c>
      <c r="F209" s="2552">
        <f t="shared" si="171"/>
        <v>-0.16262482168330955</v>
      </c>
      <c r="G209" s="2553">
        <f t="shared" si="171"/>
        <v>-0.13588850174216027</v>
      </c>
      <c r="H209" s="2686">
        <f t="shared" si="171"/>
        <v>-0.16812716527409824</v>
      </c>
      <c r="I209" s="2572">
        <f t="shared" si="166"/>
        <v>-0.16812716527409824</v>
      </c>
      <c r="J209" s="3140"/>
      <c r="K209" s="912"/>
      <c r="L209" s="912"/>
      <c r="M209" s="912"/>
      <c r="N209" s="912"/>
      <c r="O209" s="912"/>
      <c r="P209" s="3353"/>
      <c r="Q209" s="1230"/>
    </row>
    <row r="210" spans="1:17" customFormat="1" x14ac:dyDescent="0.25">
      <c r="A210" s="3495"/>
      <c r="B210" s="751" t="s">
        <v>4224</v>
      </c>
      <c r="C210" s="2694">
        <f>C209/C208</f>
        <v>0.75602415274534462</v>
      </c>
      <c r="D210" s="2695">
        <f t="shared" ref="D210:H210" si="172">D209/D208</f>
        <v>0.43415730337078651</v>
      </c>
      <c r="E210" s="2696">
        <f t="shared" si="172"/>
        <v>0.51852591516088464</v>
      </c>
      <c r="F210" s="2697">
        <f t="shared" si="172"/>
        <v>0.59491557902356973</v>
      </c>
      <c r="G210" s="2698">
        <f t="shared" si="172"/>
        <v>0.73222564575114457</v>
      </c>
      <c r="H210" s="2699">
        <f t="shared" si="172"/>
        <v>0.63828440756669158</v>
      </c>
      <c r="I210" s="2700">
        <f t="shared" si="166"/>
        <v>0.63828440756669158</v>
      </c>
      <c r="J210" s="3140"/>
      <c r="K210" s="912"/>
      <c r="L210" s="912"/>
      <c r="M210" s="912"/>
      <c r="N210" s="912"/>
      <c r="O210" s="912"/>
      <c r="P210" s="3353"/>
      <c r="Q210" s="673" t="s">
        <v>4618</v>
      </c>
    </row>
    <row r="211" spans="1:17" customFormat="1" x14ac:dyDescent="0.25">
      <c r="A211" s="3495"/>
      <c r="B211" s="2915" t="s">
        <v>5068</v>
      </c>
      <c r="C211" s="2677">
        <f>C76/C50</f>
        <v>-0.28901345291479819</v>
      </c>
      <c r="D211" s="2678">
        <f t="shared" ref="D211:H211" si="173">D76/D50</f>
        <v>-0.35641891891891891</v>
      </c>
      <c r="E211" s="2679">
        <f t="shared" si="173"/>
        <v>-0.32389116660454714</v>
      </c>
      <c r="F211" s="2680">
        <f t="shared" si="173"/>
        <v>-0.31771428571428573</v>
      </c>
      <c r="G211" s="2681">
        <f t="shared" si="173"/>
        <v>-0.22465753424657534</v>
      </c>
      <c r="H211" s="2682">
        <f t="shared" si="173"/>
        <v>-0.30817850986401074</v>
      </c>
      <c r="I211" s="2683">
        <f t="shared" si="166"/>
        <v>-0.30817850986401074</v>
      </c>
      <c r="J211" s="3140"/>
      <c r="K211" s="912"/>
      <c r="L211" s="912"/>
      <c r="M211" s="912"/>
      <c r="N211" s="912"/>
      <c r="O211" s="912"/>
      <c r="P211" s="3353"/>
      <c r="Q211" s="673" t="s">
        <v>4619</v>
      </c>
    </row>
    <row r="212" spans="1:17" customFormat="1" ht="15.75" thickBot="1" x14ac:dyDescent="0.3">
      <c r="A212" s="3495"/>
      <c r="B212" s="831" t="s">
        <v>4224</v>
      </c>
      <c r="C212" s="2701">
        <f>C211/C208</f>
        <v>1.1330379507899824</v>
      </c>
      <c r="D212" s="2702">
        <f t="shared" ref="D212:H212" si="174">D211/D208</f>
        <v>1.0764652292742181</v>
      </c>
      <c r="E212" s="2703">
        <f t="shared" si="174"/>
        <v>1.2381349648086122</v>
      </c>
      <c r="F212" s="2704">
        <f t="shared" si="174"/>
        <v>1.1622652452025586</v>
      </c>
      <c r="G212" s="2705">
        <f t="shared" si="174"/>
        <v>1.2105513415600588</v>
      </c>
      <c r="H212" s="2706">
        <f t="shared" si="174"/>
        <v>1.169980694509696</v>
      </c>
      <c r="I212" s="2707">
        <f t="shared" si="166"/>
        <v>1.169980694509696</v>
      </c>
      <c r="J212" s="3140"/>
      <c r="K212" s="912"/>
      <c r="L212" s="912"/>
      <c r="M212" s="912"/>
      <c r="N212" s="912"/>
      <c r="O212" s="912"/>
      <c r="P212" s="3353"/>
      <c r="Q212" s="673" t="s">
        <v>4620</v>
      </c>
    </row>
    <row r="213" spans="1:17" customFormat="1" ht="15.75" hidden="1" thickTop="1" x14ac:dyDescent="0.25">
      <c r="A213" s="3495"/>
      <c r="B213" s="751" t="s">
        <v>4225</v>
      </c>
      <c r="C213" s="2708">
        <f>C200/C208</f>
        <v>0.74697314386603031</v>
      </c>
      <c r="D213" s="2709">
        <f t="shared" ref="D213:H213" si="175">D200/D208</f>
        <v>1.2038657971242241</v>
      </c>
      <c r="E213" s="2710">
        <f t="shared" si="175"/>
        <v>0.66957915636973031</v>
      </c>
      <c r="F213" s="2711">
        <f t="shared" si="175"/>
        <v>0.72279128550794414</v>
      </c>
      <c r="G213" s="2712">
        <f t="shared" si="175"/>
        <v>0.77685950413223137</v>
      </c>
      <c r="H213" s="2713">
        <f t="shared" si="175"/>
        <v>0.7397140552440985</v>
      </c>
      <c r="I213" s="2700">
        <f t="shared" si="166"/>
        <v>0.7397140552440985</v>
      </c>
      <c r="J213" s="3140"/>
      <c r="K213" s="912"/>
      <c r="L213" s="912"/>
      <c r="M213" s="912"/>
      <c r="N213" s="912"/>
      <c r="O213" s="912"/>
      <c r="P213" s="3353"/>
      <c r="Q213" s="673" t="s">
        <v>4621</v>
      </c>
    </row>
    <row r="214" spans="1:17" customFormat="1" hidden="1" x14ac:dyDescent="0.25">
      <c r="A214" s="3495"/>
      <c r="B214" s="751" t="s">
        <v>4226</v>
      </c>
      <c r="C214" s="2708">
        <f>C202/C208</f>
        <v>-0.35251229877895673</v>
      </c>
      <c r="D214" s="2709">
        <f t="shared" ref="D214:H214" si="176">D202/D208</f>
        <v>0.22099205261715538</v>
      </c>
      <c r="E214" s="2710">
        <f t="shared" si="176"/>
        <v>0.50990290986089248</v>
      </c>
      <c r="F214" s="2711">
        <f t="shared" si="176"/>
        <v>0.60394959166431983</v>
      </c>
      <c r="G214" s="2712">
        <f t="shared" si="176"/>
        <v>0.84524388267703765</v>
      </c>
      <c r="H214" s="2713">
        <f t="shared" si="176"/>
        <v>0.30959206498352798</v>
      </c>
      <c r="I214" s="2700">
        <f t="shared" si="166"/>
        <v>0.30959206498352798</v>
      </c>
      <c r="J214" s="3140"/>
      <c r="K214" s="912"/>
      <c r="L214" s="912"/>
      <c r="M214" s="912"/>
      <c r="N214" s="912"/>
      <c r="O214" s="912"/>
      <c r="P214" s="3353"/>
      <c r="Q214" s="673" t="s">
        <v>4622</v>
      </c>
    </row>
    <row r="215" spans="1:17" customFormat="1" hidden="1" x14ac:dyDescent="0.25">
      <c r="A215" s="3495"/>
      <c r="B215" s="841" t="s">
        <v>4227</v>
      </c>
      <c r="C215" s="2708">
        <f>C204/C208</f>
        <v>-1.0814797379467262</v>
      </c>
      <c r="D215" s="2709">
        <f t="shared" ref="D215:H215" si="177">D204/D208</f>
        <v>0.26262823644357597</v>
      </c>
      <c r="E215" s="2710">
        <f t="shared" si="177"/>
        <v>0.44492096307081286</v>
      </c>
      <c r="F215" s="2711">
        <f t="shared" si="177"/>
        <v>0.24388059701492537</v>
      </c>
      <c r="G215" s="2712">
        <f t="shared" si="177"/>
        <v>0</v>
      </c>
      <c r="H215" s="2713">
        <f t="shared" si="177"/>
        <v>0.26404903087787734</v>
      </c>
      <c r="I215" s="2700">
        <f t="shared" si="166"/>
        <v>0.26404903087787734</v>
      </c>
      <c r="J215" s="3140"/>
      <c r="K215" s="912"/>
      <c r="L215" s="912"/>
      <c r="M215" s="912"/>
      <c r="N215" s="912"/>
      <c r="O215" s="912"/>
      <c r="P215" s="3353"/>
      <c r="Q215" s="673" t="s">
        <v>4623</v>
      </c>
    </row>
    <row r="216" spans="1:17" customFormat="1" ht="15.75" hidden="1" thickBot="1" x14ac:dyDescent="0.3">
      <c r="A216" s="3496"/>
      <c r="B216" s="841" t="s">
        <v>4228</v>
      </c>
      <c r="C216" s="2708">
        <f>C206/C208</f>
        <v>1.3673997057712317</v>
      </c>
      <c r="D216" s="2709">
        <f t="shared" ref="D216:H216" si="178">D206/D208</f>
        <v>0.75505617977528094</v>
      </c>
      <c r="E216" s="2710">
        <f t="shared" si="178"/>
        <v>3.0093503437924674</v>
      </c>
      <c r="F216" s="2711">
        <f t="shared" si="178"/>
        <v>1.0650481768373323</v>
      </c>
      <c r="G216" s="2712" t="e">
        <f t="shared" si="178"/>
        <v>#DIV/0!</v>
      </c>
      <c r="H216" s="2713">
        <f t="shared" si="178"/>
        <v>1.5010374210928177</v>
      </c>
      <c r="I216" s="2700">
        <f t="shared" si="166"/>
        <v>1.5010374210928177</v>
      </c>
      <c r="J216" s="3140"/>
      <c r="K216" s="912"/>
      <c r="L216" s="912"/>
      <c r="M216" s="912"/>
      <c r="N216" s="912"/>
      <c r="O216" s="912"/>
      <c r="P216" s="3353"/>
      <c r="Q216" s="673" t="s">
        <v>4624</v>
      </c>
    </row>
    <row r="217" spans="1:17" customFormat="1" ht="15.75" customHeight="1" thickTop="1" x14ac:dyDescent="0.25">
      <c r="A217" s="3497" t="s">
        <v>5073</v>
      </c>
      <c r="B217" s="844" t="s">
        <v>4144</v>
      </c>
      <c r="C217" s="2255">
        <f t="shared" ref="C217:H218" si="179">C30/C4</f>
        <v>0.22316687091503268</v>
      </c>
      <c r="D217" s="2255">
        <f t="shared" si="179"/>
        <v>0.25476200713763597</v>
      </c>
      <c r="E217" s="2255">
        <f t="shared" si="179"/>
        <v>0.18571489199168187</v>
      </c>
      <c r="F217" s="2255">
        <f t="shared" si="179"/>
        <v>0.16432221030719737</v>
      </c>
      <c r="G217" s="2255">
        <f t="shared" si="179"/>
        <v>0.44461748102005061</v>
      </c>
      <c r="H217" s="2255">
        <f t="shared" si="179"/>
        <v>0.24305768771534814</v>
      </c>
      <c r="I217" s="2256">
        <f t="shared" si="166"/>
        <v>0.24305768771534814</v>
      </c>
      <c r="J217" s="3149" t="s">
        <v>4144</v>
      </c>
      <c r="K217" s="2266"/>
      <c r="L217" s="2266"/>
      <c r="M217" s="2266"/>
      <c r="N217" s="2266"/>
      <c r="O217" s="2266"/>
      <c r="P217" s="3371"/>
      <c r="Q217" s="899" t="s">
        <v>4625</v>
      </c>
    </row>
    <row r="218" spans="1:17" customFormat="1" x14ac:dyDescent="0.25">
      <c r="A218" s="3498"/>
      <c r="B218" s="2923" t="s">
        <v>4236</v>
      </c>
      <c r="C218" s="2736">
        <f>C31/C5</f>
        <v>0.13699340594206119</v>
      </c>
      <c r="D218" s="2737">
        <f t="shared" si="179"/>
        <v>0.23649974186886938</v>
      </c>
      <c r="E218" s="2738">
        <f t="shared" si="179"/>
        <v>3.4183244606332305E-2</v>
      </c>
      <c r="F218" s="2739">
        <f t="shared" si="179"/>
        <v>2.0297877949123501E-2</v>
      </c>
      <c r="G218" s="2740">
        <f t="shared" si="179"/>
        <v>0.47556953286799108</v>
      </c>
      <c r="H218" s="2741">
        <f t="shared" si="179"/>
        <v>0.20483504159008067</v>
      </c>
      <c r="I218" s="2733">
        <f t="shared" si="166"/>
        <v>0.20483504159008067</v>
      </c>
      <c r="J218" s="3121"/>
      <c r="K218" s="2267"/>
      <c r="L218" s="2267"/>
      <c r="M218" s="2267"/>
      <c r="N218" s="2267"/>
      <c r="O218" s="2267"/>
      <c r="P218" s="3372"/>
      <c r="Q218" s="673" t="s">
        <v>4626</v>
      </c>
    </row>
    <row r="219" spans="1:17" s="1" customFormat="1" x14ac:dyDescent="0.25">
      <c r="A219" s="3498"/>
      <c r="B219" s="829" t="s">
        <v>4237</v>
      </c>
      <c r="C219" s="2720">
        <f>C218/C217</f>
        <v>0.61386085389985734</v>
      </c>
      <c r="D219" s="2721">
        <f t="shared" ref="D219:H219" si="180">D218/D217</f>
        <v>0.92831637074165319</v>
      </c>
      <c r="E219" s="2722">
        <f t="shared" si="180"/>
        <v>0.18406302391659235</v>
      </c>
      <c r="F219" s="2723">
        <f t="shared" si="180"/>
        <v>0.12352485954988671</v>
      </c>
      <c r="G219" s="2724">
        <f t="shared" si="180"/>
        <v>1.0696150132849696</v>
      </c>
      <c r="H219" s="2725">
        <f t="shared" si="180"/>
        <v>0.84274249259693812</v>
      </c>
      <c r="I219" s="2676">
        <f t="shared" si="166"/>
        <v>0.84274249259693812</v>
      </c>
      <c r="J219" s="3453" t="s">
        <v>5063</v>
      </c>
      <c r="K219" s="3442">
        <f>C222/C218</f>
        <v>2.2341655280770949</v>
      </c>
      <c r="L219" s="3442">
        <f t="shared" ref="L219:O219" si="181">D222/D218</f>
        <v>1.2368071443650688</v>
      </c>
      <c r="M219" s="3442">
        <f t="shared" si="181"/>
        <v>16.290469376663939</v>
      </c>
      <c r="N219" s="3442">
        <f t="shared" si="181"/>
        <v>19.42386381897068</v>
      </c>
      <c r="O219" s="3442">
        <f t="shared" si="181"/>
        <v>0.68113649603145709</v>
      </c>
      <c r="P219" s="3454">
        <f>H222/H218</f>
        <v>1.7692660305193457</v>
      </c>
      <c r="Q219" s="679" t="s">
        <v>4627</v>
      </c>
    </row>
    <row r="220" spans="1:17" customFormat="1" x14ac:dyDescent="0.25">
      <c r="A220" s="3498"/>
      <c r="B220" s="2920" t="s">
        <v>4238</v>
      </c>
      <c r="C220" s="2742">
        <f>C33/C7</f>
        <v>0.26847415371430799</v>
      </c>
      <c r="D220" s="2743">
        <f t="shared" ref="D220:H220" si="182">D33/D7</f>
        <v>0.3457679444301518</v>
      </c>
      <c r="E220" s="2744">
        <f t="shared" si="182"/>
        <v>0.31191661481020533</v>
      </c>
      <c r="F220" s="2745">
        <f t="shared" si="182"/>
        <v>0.29651584805226228</v>
      </c>
      <c r="G220" s="2746">
        <f t="shared" si="182"/>
        <v>0.27464195450716089</v>
      </c>
      <c r="H220" s="2747">
        <f t="shared" si="182"/>
        <v>0.28930900591849812</v>
      </c>
      <c r="I220" s="2748">
        <f t="shared" si="166"/>
        <v>0.28930900591849812</v>
      </c>
      <c r="J220" s="3453"/>
      <c r="K220" s="3442"/>
      <c r="L220" s="3442"/>
      <c r="M220" s="3442"/>
      <c r="N220" s="3442"/>
      <c r="O220" s="3442"/>
      <c r="P220" s="3454"/>
      <c r="Q220" s="673" t="s">
        <v>4628</v>
      </c>
    </row>
    <row r="221" spans="1:17" s="1" customFormat="1" ht="15.75" thickBot="1" x14ac:dyDescent="0.3">
      <c r="A221" s="3498"/>
      <c r="B221" s="831" t="s">
        <v>4237</v>
      </c>
      <c r="C221" s="2726">
        <f>C220/C217</f>
        <v>1.2030197520514834</v>
      </c>
      <c r="D221" s="2727">
        <f t="shared" ref="D221:H221" si="183">D220/D217</f>
        <v>1.3572194233944372</v>
      </c>
      <c r="E221" s="2728">
        <f t="shared" si="183"/>
        <v>1.6795455198292661</v>
      </c>
      <c r="F221" s="2729">
        <f t="shared" si="183"/>
        <v>1.8044782108147845</v>
      </c>
      <c r="G221" s="2730">
        <f t="shared" si="183"/>
        <v>0.61770390556185883</v>
      </c>
      <c r="H221" s="2731">
        <f t="shared" si="183"/>
        <v>1.190289468471025</v>
      </c>
      <c r="I221" s="2732">
        <f t="shared" si="166"/>
        <v>1.190289468471025</v>
      </c>
      <c r="J221" s="3465"/>
      <c r="K221" s="3135"/>
      <c r="L221" s="3135"/>
      <c r="M221" s="3135"/>
      <c r="N221" s="3135"/>
      <c r="O221" s="3135"/>
      <c r="P221" s="3373"/>
      <c r="Q221" s="679" t="s">
        <v>4629</v>
      </c>
    </row>
    <row r="222" spans="1:17" customFormat="1" ht="15.75" thickTop="1" x14ac:dyDescent="0.25">
      <c r="A222" s="3498"/>
      <c r="B222" s="2924" t="s">
        <v>5059</v>
      </c>
      <c r="C222" s="2749">
        <f>C35/C9</f>
        <v>0.30606594512962498</v>
      </c>
      <c r="D222" s="2750">
        <f t="shared" ref="D222:H222" si="184">D35/D9</f>
        <v>0.29250457038391225</v>
      </c>
      <c r="E222" s="2751">
        <f t="shared" si="184"/>
        <v>0.55686109945446916</v>
      </c>
      <c r="F222" s="2752">
        <f t="shared" si="184"/>
        <v>0.39426321709786277</v>
      </c>
      <c r="G222" s="2753">
        <f t="shared" si="184"/>
        <v>0.32392776523702033</v>
      </c>
      <c r="H222" s="2754">
        <f t="shared" si="184"/>
        <v>0.36240768094534714</v>
      </c>
      <c r="I222" s="2733">
        <f t="shared" si="166"/>
        <v>0.36240768094534714</v>
      </c>
      <c r="J222" s="3465"/>
      <c r="K222" s="3135"/>
      <c r="L222" s="3135"/>
      <c r="M222" s="3135"/>
      <c r="N222" s="3135"/>
      <c r="O222" s="3135"/>
      <c r="P222" s="3373"/>
      <c r="Q222" s="673" t="s">
        <v>4630</v>
      </c>
    </row>
    <row r="223" spans="1:17" s="1" customFormat="1" x14ac:dyDescent="0.25">
      <c r="A223" s="3498"/>
      <c r="B223" s="751" t="s">
        <v>4237</v>
      </c>
      <c r="C223" s="2726">
        <f>C222/C217</f>
        <v>1.3714667588190312</v>
      </c>
      <c r="D223" s="2727">
        <f t="shared" ref="D223:H223" si="185">D222/D217</f>
        <v>1.1481483195643287</v>
      </c>
      <c r="E223" s="2728">
        <f t="shared" si="185"/>
        <v>2.9984730544894096</v>
      </c>
      <c r="F223" s="2729">
        <f t="shared" si="185"/>
        <v>2.3993300501544792</v>
      </c>
      <c r="G223" s="2730">
        <f t="shared" si="185"/>
        <v>0.72855382225156451</v>
      </c>
      <c r="H223" s="2731">
        <f t="shared" si="185"/>
        <v>1.4910356646269638</v>
      </c>
      <c r="I223" s="2676">
        <f t="shared" si="166"/>
        <v>1.4910356646269638</v>
      </c>
      <c r="J223" s="3463" t="s">
        <v>5071</v>
      </c>
      <c r="K223" s="3466">
        <f t="shared" ref="K223:P223" si="186">C222/C224</f>
        <v>1.514660158319409</v>
      </c>
      <c r="L223" s="3466">
        <f t="shared" si="186"/>
        <v>1.1522599815123411</v>
      </c>
      <c r="M223" s="3466">
        <f t="shared" si="186"/>
        <v>3.8682578177912945</v>
      </c>
      <c r="N223" s="3466">
        <f t="shared" si="186"/>
        <v>2.9145245696703879</v>
      </c>
      <c r="O223" s="3466">
        <f t="shared" si="186"/>
        <v>0.71668709673537245</v>
      </c>
      <c r="P223" s="3464">
        <f t="shared" si="186"/>
        <v>1.5931682522127772</v>
      </c>
      <c r="Q223" s="679" t="s">
        <v>4631</v>
      </c>
    </row>
    <row r="224" spans="1:17" s="1" customFormat="1" x14ac:dyDescent="0.25">
      <c r="A224" s="3498"/>
      <c r="B224" s="2922" t="s">
        <v>5069</v>
      </c>
      <c r="C224" s="756">
        <f>C37/C11</f>
        <v>0.20206905387226956</v>
      </c>
      <c r="D224" s="957">
        <f t="shared" ref="D224:H224" si="187">D37/D11</f>
        <v>0.25385292822545136</v>
      </c>
      <c r="E224" s="757">
        <f t="shared" si="187"/>
        <v>0.1439565627950897</v>
      </c>
      <c r="F224" s="867">
        <f t="shared" si="187"/>
        <v>0.13527531083481351</v>
      </c>
      <c r="G224" s="894">
        <f t="shared" si="187"/>
        <v>0.45197934595524958</v>
      </c>
      <c r="H224" s="2423">
        <f t="shared" si="187"/>
        <v>0.22747608762727553</v>
      </c>
      <c r="I224" s="2748">
        <f t="shared" si="166"/>
        <v>0.22747608762727553</v>
      </c>
      <c r="J224" s="3463"/>
      <c r="K224" s="3466"/>
      <c r="L224" s="3466"/>
      <c r="M224" s="3466"/>
      <c r="N224" s="3466"/>
      <c r="O224" s="3466"/>
      <c r="P224" s="3464"/>
      <c r="Q224" s="679" t="s">
        <v>4632</v>
      </c>
    </row>
    <row r="225" spans="1:17" s="1" customFormat="1" ht="15.75" thickBot="1" x14ac:dyDescent="0.3">
      <c r="A225" s="3498"/>
      <c r="B225" s="831" t="s">
        <v>4237</v>
      </c>
      <c r="C225" s="2726">
        <f>C224/C217</f>
        <v>0.90546169798296006</v>
      </c>
      <c r="D225" s="2727">
        <f t="shared" ref="D225:H225" si="188">D224/D217</f>
        <v>0.99643165430199532</v>
      </c>
      <c r="E225" s="2728">
        <f t="shared" si="188"/>
        <v>0.77514819221679587</v>
      </c>
      <c r="F225" s="2729">
        <f t="shared" si="188"/>
        <v>0.8232320547655656</v>
      </c>
      <c r="G225" s="2730">
        <f t="shared" si="188"/>
        <v>1.0165577496375293</v>
      </c>
      <c r="H225" s="2731">
        <f t="shared" si="188"/>
        <v>0.93589340771512375</v>
      </c>
      <c r="I225" s="2732">
        <f t="shared" si="166"/>
        <v>0.93589340771512375</v>
      </c>
      <c r="J225" s="3121"/>
      <c r="K225" s="3177"/>
      <c r="L225" s="3177"/>
      <c r="M225" s="3177"/>
      <c r="N225" s="3177"/>
      <c r="O225" s="3177"/>
      <c r="P225" s="3372"/>
      <c r="Q225" s="679" t="s">
        <v>4633</v>
      </c>
    </row>
    <row r="226" spans="1:17" customFormat="1" ht="16.5" hidden="1" customHeight="1" thickTop="1" x14ac:dyDescent="0.25">
      <c r="A226" s="3498"/>
      <c r="B226" s="749" t="s">
        <v>4241</v>
      </c>
      <c r="C226" s="2755">
        <f>C39/C13</f>
        <v>0.30537238169123354</v>
      </c>
      <c r="D226" s="2756">
        <f t="shared" ref="D226:H226" si="189">D39/D13</f>
        <v>0.35439900867410162</v>
      </c>
      <c r="E226" s="2757">
        <f t="shared" si="189"/>
        <v>0.409387222946545</v>
      </c>
      <c r="F226" s="2758">
        <f t="shared" si="189"/>
        <v>0.40839851790860437</v>
      </c>
      <c r="G226" s="2759">
        <f t="shared" si="189"/>
        <v>0.35091496232508074</v>
      </c>
      <c r="H226" s="2424">
        <f t="shared" si="189"/>
        <v>0.34529270423765834</v>
      </c>
      <c r="I226" s="2733">
        <f t="shared" si="166"/>
        <v>0.34529270423765834</v>
      </c>
      <c r="J226" s="3121"/>
      <c r="K226" s="3177"/>
      <c r="L226" s="3177"/>
      <c r="M226" s="3177"/>
      <c r="N226" s="3177"/>
      <c r="O226" s="3177"/>
      <c r="P226" s="3372"/>
      <c r="Q226" s="673" t="s">
        <v>4634</v>
      </c>
    </row>
    <row r="227" spans="1:17" s="1" customFormat="1" hidden="1" x14ac:dyDescent="0.25">
      <c r="A227" s="3498"/>
      <c r="B227" s="751" t="s">
        <v>4237</v>
      </c>
      <c r="C227" s="2628">
        <f>C226/C217</f>
        <v>1.3683589344562677</v>
      </c>
      <c r="D227" s="2629">
        <f t="shared" ref="D227:H227" si="190">D226/D217</f>
        <v>1.3910983535415329</v>
      </c>
      <c r="E227" s="2630">
        <f t="shared" si="190"/>
        <v>2.2043855425707131</v>
      </c>
      <c r="F227" s="2631">
        <f t="shared" si="190"/>
        <v>2.4853519018829577</v>
      </c>
      <c r="G227" s="2632">
        <f t="shared" si="190"/>
        <v>0.78925138417860763</v>
      </c>
      <c r="H227" s="2615">
        <f t="shared" si="190"/>
        <v>1.4206203781632309</v>
      </c>
      <c r="I227" s="2676">
        <f t="shared" si="166"/>
        <v>1.4206203781632309</v>
      </c>
      <c r="J227" s="3121"/>
      <c r="K227" s="3177"/>
      <c r="L227" s="3177"/>
      <c r="M227" s="3177"/>
      <c r="N227" s="3177"/>
      <c r="O227" s="3177"/>
      <c r="P227" s="3372"/>
      <c r="Q227" s="679" t="s">
        <v>4635</v>
      </c>
    </row>
    <row r="228" spans="1:17" customFormat="1" hidden="1" x14ac:dyDescent="0.25">
      <c r="A228" s="3498"/>
      <c r="B228" s="751" t="s">
        <v>4242</v>
      </c>
      <c r="C228" s="710">
        <f>C41/C15</f>
        <v>0.29150119142176328</v>
      </c>
      <c r="D228" s="1411">
        <f t="shared" ref="D228:H228" si="191">D41/D15</f>
        <v>0.42051282051282052</v>
      </c>
      <c r="E228" s="711">
        <f t="shared" si="191"/>
        <v>0.56666666666666665</v>
      </c>
      <c r="F228" s="1592">
        <f t="shared" si="191"/>
        <v>0.40278657378087396</v>
      </c>
      <c r="G228" s="714">
        <f t="shared" si="191"/>
        <v>0.34075723830734966</v>
      </c>
      <c r="H228" s="1689">
        <f t="shared" si="191"/>
        <v>0.40956694027738466</v>
      </c>
      <c r="I228" s="2733">
        <f t="shared" si="166"/>
        <v>0.40956694027738466</v>
      </c>
      <c r="J228" s="3121"/>
      <c r="K228" s="3177"/>
      <c r="L228" s="3177"/>
      <c r="M228" s="3177"/>
      <c r="N228" s="3177"/>
      <c r="O228" s="3177"/>
      <c r="P228" s="3372"/>
      <c r="Q228" s="673" t="s">
        <v>4636</v>
      </c>
    </row>
    <row r="229" spans="1:17" s="1" customFormat="1" hidden="1" x14ac:dyDescent="0.25">
      <c r="A229" s="3498"/>
      <c r="B229" s="751" t="s">
        <v>4237</v>
      </c>
      <c r="C229" s="2628">
        <f>C228/C217</f>
        <v>1.3062027989483611</v>
      </c>
      <c r="D229" s="2734">
        <f t="shared" ref="D229:H229" si="192">D228/D217</f>
        <v>1.6506104078762307</v>
      </c>
      <c r="E229" s="2630">
        <f t="shared" si="192"/>
        <v>3.0512720901889092</v>
      </c>
      <c r="F229" s="2735">
        <f t="shared" si="192"/>
        <v>2.4511998288476757</v>
      </c>
      <c r="G229" s="2632">
        <f t="shared" si="192"/>
        <v>0.76640539981823785</v>
      </c>
      <c r="H229" s="2614">
        <f t="shared" si="192"/>
        <v>1.6850606295450334</v>
      </c>
      <c r="I229" s="2676">
        <f t="shared" si="166"/>
        <v>1.6850606295450334</v>
      </c>
      <c r="J229" s="3121"/>
      <c r="K229" s="3177"/>
      <c r="L229" s="3177"/>
      <c r="M229" s="3177"/>
      <c r="N229" s="3177"/>
      <c r="O229" s="3177"/>
      <c r="P229" s="3372"/>
      <c r="Q229" s="679" t="s">
        <v>4637</v>
      </c>
    </row>
    <row r="230" spans="1:17" customFormat="1" hidden="1" x14ac:dyDescent="0.25">
      <c r="A230" s="3498"/>
      <c r="B230" s="834" t="s">
        <v>4243</v>
      </c>
      <c r="C230" s="710">
        <f>C43/C17</f>
        <v>9.2651757188498399E-2</v>
      </c>
      <c r="D230" s="1411">
        <f t="shared" ref="D230:H230" si="193">D43/D17</f>
        <v>0.27710843373493976</v>
      </c>
      <c r="E230" s="711">
        <f t="shared" si="193"/>
        <v>0.50119047619047619</v>
      </c>
      <c r="F230" s="1592">
        <f t="shared" si="193"/>
        <v>0.33707865168539325</v>
      </c>
      <c r="G230" s="714">
        <f t="shared" si="193"/>
        <v>0.66666666666666663</v>
      </c>
      <c r="H230" s="1689">
        <f t="shared" si="193"/>
        <v>0.32496233048719236</v>
      </c>
      <c r="I230" s="2733">
        <f t="shared" si="166"/>
        <v>0.32496233048719236</v>
      </c>
      <c r="J230" s="3121"/>
      <c r="K230" s="3177"/>
      <c r="L230" s="3177"/>
      <c r="M230" s="3177"/>
      <c r="N230" s="3177"/>
      <c r="O230" s="3177"/>
      <c r="P230" s="3372"/>
      <c r="Q230" s="673" t="s">
        <v>4638</v>
      </c>
    </row>
    <row r="231" spans="1:17" customFormat="1" hidden="1" x14ac:dyDescent="0.25">
      <c r="A231" s="3498"/>
      <c r="B231" s="751" t="s">
        <v>4237</v>
      </c>
      <c r="C231" s="2628">
        <f>C230/C217</f>
        <v>0.41516806149858199</v>
      </c>
      <c r="D231" s="2734">
        <f t="shared" ref="D231:H231" si="194">D230/D217</f>
        <v>1.0877149102740076</v>
      </c>
      <c r="E231" s="2630">
        <f t="shared" si="194"/>
        <v>2.6987091385914512</v>
      </c>
      <c r="F231" s="2735">
        <f t="shared" si="194"/>
        <v>2.0513273954581726</v>
      </c>
      <c r="G231" s="2632">
        <f t="shared" si="194"/>
        <v>1.4994162288382953</v>
      </c>
      <c r="H231" s="2614">
        <f t="shared" si="194"/>
        <v>1.3369761456291196</v>
      </c>
      <c r="I231" s="2676">
        <f t="shared" si="166"/>
        <v>1.3369761456291196</v>
      </c>
      <c r="J231" s="3121"/>
      <c r="K231" s="3177"/>
      <c r="L231" s="3177"/>
      <c r="M231" s="3177"/>
      <c r="N231" s="3177"/>
      <c r="O231" s="3177"/>
      <c r="P231" s="3372"/>
      <c r="Q231" s="673" t="s">
        <v>4639</v>
      </c>
    </row>
    <row r="232" spans="1:17" s="1" customFormat="1" hidden="1" x14ac:dyDescent="0.25">
      <c r="A232" s="3498"/>
      <c r="B232" s="834" t="s">
        <v>4244</v>
      </c>
      <c r="C232" s="710">
        <f>C45/C19</f>
        <v>0.45523648648648651</v>
      </c>
      <c r="D232" s="956">
        <f t="shared" ref="D232:H232" si="195">D45/D19</f>
        <v>0.43636363636363634</v>
      </c>
      <c r="E232" s="711">
        <f t="shared" si="195"/>
        <v>5.9305993690851738E-2</v>
      </c>
      <c r="F232" s="866">
        <f t="shared" si="195"/>
        <v>0.45402298850574713</v>
      </c>
      <c r="G232" s="714">
        <f t="shared" si="195"/>
        <v>0</v>
      </c>
      <c r="H232" s="1098">
        <f t="shared" si="195"/>
        <v>0.24541513837945983</v>
      </c>
      <c r="I232" s="2733">
        <f t="shared" si="166"/>
        <v>0.24541513837945983</v>
      </c>
      <c r="J232" s="3121"/>
      <c r="K232" s="3177"/>
      <c r="L232" s="3177"/>
      <c r="M232" s="3177"/>
      <c r="N232" s="3177"/>
      <c r="O232" s="3177"/>
      <c r="P232" s="3372"/>
      <c r="Q232" s="679" t="s">
        <v>4640</v>
      </c>
    </row>
    <row r="233" spans="1:17" customFormat="1" hidden="1" x14ac:dyDescent="0.25">
      <c r="A233" s="3498"/>
      <c r="B233" s="835" t="s">
        <v>4237</v>
      </c>
      <c r="C233" s="2628">
        <f>C232/C217</f>
        <v>2.0398927700151819</v>
      </c>
      <c r="D233" s="2629">
        <f t="shared" ref="D233:H233" si="196">D232/D217</f>
        <v>1.7128285385500575</v>
      </c>
      <c r="E233" s="2630">
        <f t="shared" si="196"/>
        <v>0.31933892352320375</v>
      </c>
      <c r="F233" s="2631">
        <f t="shared" si="196"/>
        <v>2.7630043903192356</v>
      </c>
      <c r="G233" s="2632">
        <f t="shared" si="196"/>
        <v>0</v>
      </c>
      <c r="H233" s="2615">
        <f t="shared" si="196"/>
        <v>1.0096991405055764</v>
      </c>
      <c r="I233" s="2676">
        <f t="shared" si="166"/>
        <v>1.0096991405055764</v>
      </c>
      <c r="J233" s="3121"/>
      <c r="K233" s="3177"/>
      <c r="L233" s="3177"/>
      <c r="M233" s="3177"/>
      <c r="N233" s="3177"/>
      <c r="O233" s="3177"/>
      <c r="P233" s="3372"/>
      <c r="Q233" s="673" t="s">
        <v>4641</v>
      </c>
    </row>
    <row r="234" spans="1:17" customFormat="1" ht="15.75" thickTop="1" x14ac:dyDescent="0.25">
      <c r="A234" s="3498"/>
      <c r="B234" s="836" t="s">
        <v>4178</v>
      </c>
      <c r="C234" s="2257">
        <f>C220</f>
        <v>0.26847415371430799</v>
      </c>
      <c r="D234" s="2257">
        <f t="shared" ref="D234:H234" si="197">D220</f>
        <v>0.3457679444301518</v>
      </c>
      <c r="E234" s="2257">
        <f t="shared" si="197"/>
        <v>0.31191661481020533</v>
      </c>
      <c r="F234" s="2257">
        <f t="shared" si="197"/>
        <v>0.29651584805226228</v>
      </c>
      <c r="G234" s="2257">
        <f t="shared" si="197"/>
        <v>0.27464195450716089</v>
      </c>
      <c r="H234" s="2257">
        <f t="shared" si="197"/>
        <v>0.28930900591849812</v>
      </c>
      <c r="I234" s="2258">
        <f t="shared" si="166"/>
        <v>0.28930900591849812</v>
      </c>
      <c r="J234" s="3150" t="s">
        <v>4178</v>
      </c>
      <c r="K234" s="3178"/>
      <c r="L234" s="3178"/>
      <c r="M234" s="3178"/>
      <c r="N234" s="3178"/>
      <c r="O234" s="3178"/>
      <c r="P234" s="3363"/>
      <c r="Q234" s="899" t="s">
        <v>4642</v>
      </c>
    </row>
    <row r="235" spans="1:17" customFormat="1" x14ac:dyDescent="0.25">
      <c r="A235" s="3498"/>
      <c r="B235" s="2916" t="s">
        <v>5059</v>
      </c>
      <c r="C235" s="710">
        <f>C222</f>
        <v>0.30606594512962498</v>
      </c>
      <c r="D235" s="956">
        <f t="shared" ref="D235:H235" si="198">D222</f>
        <v>0.29250457038391225</v>
      </c>
      <c r="E235" s="711">
        <f t="shared" si="198"/>
        <v>0.55686109945446916</v>
      </c>
      <c r="F235" s="866">
        <f t="shared" si="198"/>
        <v>0.39426321709786277</v>
      </c>
      <c r="G235" s="714">
        <f t="shared" si="198"/>
        <v>0.32392776523702033</v>
      </c>
      <c r="H235" s="1098">
        <f t="shared" si="198"/>
        <v>0.36240768094534714</v>
      </c>
      <c r="I235" s="2733">
        <f t="shared" si="166"/>
        <v>0.36240768094534714</v>
      </c>
      <c r="J235" s="3121"/>
      <c r="K235" s="3177"/>
      <c r="L235" s="3177"/>
      <c r="M235" s="3177"/>
      <c r="N235" s="3177"/>
      <c r="O235" s="3177"/>
      <c r="P235" s="3372"/>
      <c r="Q235" s="1230"/>
    </row>
    <row r="236" spans="1:17" customFormat="1" x14ac:dyDescent="0.25">
      <c r="A236" s="3499"/>
      <c r="B236" s="693" t="s">
        <v>4245</v>
      </c>
      <c r="C236" s="2726">
        <f>C235/C234</f>
        <v>1.1400201505256242</v>
      </c>
      <c r="D236" s="2727">
        <f t="shared" ref="D236:H236" si="199">D235/D234</f>
        <v>0.84595629842430575</v>
      </c>
      <c r="E236" s="2728">
        <f t="shared" si="199"/>
        <v>1.7852883527647521</v>
      </c>
      <c r="F236" s="2729">
        <f t="shared" si="199"/>
        <v>1.3296531018078064</v>
      </c>
      <c r="G236" s="2730">
        <f t="shared" si="199"/>
        <v>1.1794547771053472</v>
      </c>
      <c r="H236" s="2731">
        <f t="shared" si="199"/>
        <v>1.2526664346129681</v>
      </c>
      <c r="I236" s="2676">
        <f t="shared" si="166"/>
        <v>1.2526664346129681</v>
      </c>
      <c r="J236" s="3467" t="s">
        <v>5070</v>
      </c>
      <c r="K236" s="3179">
        <f>C235/C237</f>
        <v>1.2163719456104489</v>
      </c>
      <c r="L236" s="3179">
        <f t="shared" ref="L236:P236" si="200">D235/D237</f>
        <v>0.82513958199515791</v>
      </c>
      <c r="M236" s="3179">
        <f t="shared" si="200"/>
        <v>2.1736885182954362</v>
      </c>
      <c r="N236" s="3179">
        <f t="shared" si="200"/>
        <v>1.4617027157319622</v>
      </c>
      <c r="O236" s="3179">
        <f t="shared" si="200"/>
        <v>1.320560314171743</v>
      </c>
      <c r="P236" s="3175">
        <f t="shared" si="200"/>
        <v>1.3714017530046396</v>
      </c>
      <c r="Q236" s="673" t="s">
        <v>4643</v>
      </c>
    </row>
    <row r="237" spans="1:17" s="1" customFormat="1" x14ac:dyDescent="0.25">
      <c r="A237" s="3499"/>
      <c r="B237" s="2917" t="s">
        <v>5068</v>
      </c>
      <c r="C237" s="2761">
        <f t="shared" ref="C237:H237" si="201">C50/C24</f>
        <v>0.25162200282087449</v>
      </c>
      <c r="D237" s="2762">
        <f t="shared" si="201"/>
        <v>0.35449101796407184</v>
      </c>
      <c r="E237" s="2763">
        <f t="shared" si="201"/>
        <v>0.25618256469015566</v>
      </c>
      <c r="F237" s="2764">
        <f t="shared" si="201"/>
        <v>0.26972872996300862</v>
      </c>
      <c r="G237" s="2765">
        <f t="shared" si="201"/>
        <v>0.24529569892473119</v>
      </c>
      <c r="H237" s="2766">
        <f t="shared" si="201"/>
        <v>0.26426076833527357</v>
      </c>
      <c r="I237" s="2767">
        <f t="shared" si="166"/>
        <v>0.26426076833527357</v>
      </c>
      <c r="J237" s="3467"/>
      <c r="K237" s="3121"/>
      <c r="L237" s="3121"/>
      <c r="M237" s="3121"/>
      <c r="N237" s="3121"/>
      <c r="O237" s="3121"/>
      <c r="P237" s="3372"/>
      <c r="Q237" s="679" t="s">
        <v>4644</v>
      </c>
    </row>
    <row r="238" spans="1:17" customFormat="1" ht="15.75" thickBot="1" x14ac:dyDescent="0.3">
      <c r="A238" s="3499"/>
      <c r="B238" s="695" t="s">
        <v>4245</v>
      </c>
      <c r="C238" s="2628">
        <f>C237/C234</f>
        <v>0.93722989472064255</v>
      </c>
      <c r="D238" s="2629">
        <f t="shared" ref="D238:H238" si="202">D237/D234</f>
        <v>1.025228115198175</v>
      </c>
      <c r="E238" s="2630">
        <f t="shared" si="202"/>
        <v>0.82131746924105775</v>
      </c>
      <c r="F238" s="2631">
        <f t="shared" si="202"/>
        <v>0.90966041692135013</v>
      </c>
      <c r="G238" s="2632">
        <f t="shared" si="202"/>
        <v>0.89314722277195069</v>
      </c>
      <c r="H238" s="2615">
        <f t="shared" si="202"/>
        <v>0.91342047060131637</v>
      </c>
      <c r="I238" s="2760">
        <f t="shared" si="166"/>
        <v>0.91342047060131637</v>
      </c>
      <c r="J238" s="3121"/>
      <c r="K238" s="2267"/>
      <c r="L238" s="2267"/>
      <c r="M238" s="2267"/>
      <c r="N238" s="2267"/>
      <c r="O238" s="2267"/>
      <c r="P238" s="3372"/>
      <c r="Q238" s="673" t="s">
        <v>4645</v>
      </c>
    </row>
    <row r="239" spans="1:17" customFormat="1" ht="15.75" hidden="1" thickTop="1" x14ac:dyDescent="0.25">
      <c r="A239" s="3499"/>
      <c r="B239" s="693" t="s">
        <v>4247</v>
      </c>
      <c r="C239" s="2768">
        <f>C226/C234</f>
        <v>1.1374367977939142</v>
      </c>
      <c r="D239" s="2769">
        <f t="shared" ref="D239:H239" si="203">D226/D234</f>
        <v>1.0249620139257687</v>
      </c>
      <c r="E239" s="2770">
        <f t="shared" si="203"/>
        <v>1.3124893112720157</v>
      </c>
      <c r="F239" s="2771">
        <f t="shared" si="203"/>
        <v>1.377324418209924</v>
      </c>
      <c r="G239" s="2772">
        <f t="shared" si="203"/>
        <v>1.2777179763186224</v>
      </c>
      <c r="H239" s="2773">
        <f t="shared" si="203"/>
        <v>1.1935083152403887</v>
      </c>
      <c r="I239" s="2676">
        <f t="shared" si="166"/>
        <v>1.1935083152403887</v>
      </c>
      <c r="J239" s="3121"/>
      <c r="K239" s="2267"/>
      <c r="L239" s="2267"/>
      <c r="M239" s="2267"/>
      <c r="N239" s="2267"/>
      <c r="O239" s="2267"/>
      <c r="P239" s="3372"/>
      <c r="Q239" s="673" t="s">
        <v>4646</v>
      </c>
    </row>
    <row r="240" spans="1:17" customFormat="1" hidden="1" x14ac:dyDescent="0.25">
      <c r="A240" s="3499"/>
      <c r="B240" s="693" t="s">
        <v>4248</v>
      </c>
      <c r="C240" s="2628">
        <f>C228/C234</f>
        <v>1.085770035546733</v>
      </c>
      <c r="D240" s="2629">
        <f t="shared" ref="D240:H240" si="204">D228/D234</f>
        <v>1.2161706349206349</v>
      </c>
      <c r="E240" s="2630">
        <f t="shared" si="204"/>
        <v>1.8167248545303409</v>
      </c>
      <c r="F240" s="2631">
        <f t="shared" si="204"/>
        <v>1.3583981309150159</v>
      </c>
      <c r="G240" s="2632">
        <f t="shared" si="204"/>
        <v>1.2407326437755339</v>
      </c>
      <c r="H240" s="2615">
        <f t="shared" si="204"/>
        <v>1.4156729721464829</v>
      </c>
      <c r="I240" s="2676">
        <f t="shared" si="166"/>
        <v>1.4156729721464829</v>
      </c>
      <c r="J240" s="3121"/>
      <c r="K240" s="2267"/>
      <c r="L240" s="2267"/>
      <c r="M240" s="2267"/>
      <c r="N240" s="2267"/>
      <c r="O240" s="2267"/>
      <c r="P240" s="3372"/>
      <c r="Q240" s="673" t="s">
        <v>4647</v>
      </c>
    </row>
    <row r="241" spans="1:17" customFormat="1" hidden="1" x14ac:dyDescent="0.25">
      <c r="A241" s="3499"/>
      <c r="B241" s="693" t="s">
        <v>4249</v>
      </c>
      <c r="C241" s="2628">
        <f>C230/C234</f>
        <v>0.34510494178554008</v>
      </c>
      <c r="D241" s="2629">
        <f t="shared" ref="D241:H241" si="205">D230/D234</f>
        <v>0.80142893000573723</v>
      </c>
      <c r="E241" s="2630">
        <f t="shared" si="205"/>
        <v>1.6068091675572973</v>
      </c>
      <c r="F241" s="2631">
        <f t="shared" si="205"/>
        <v>1.136798096626463</v>
      </c>
      <c r="G241" s="2632">
        <f t="shared" si="205"/>
        <v>2.427402862985685</v>
      </c>
      <c r="H241" s="2615">
        <f t="shared" si="205"/>
        <v>1.1232361379677833</v>
      </c>
      <c r="I241" s="2676">
        <f t="shared" si="166"/>
        <v>1.1232361379677833</v>
      </c>
      <c r="J241" s="3121"/>
      <c r="K241" s="2267"/>
      <c r="L241" s="2267"/>
      <c r="M241" s="2267"/>
      <c r="N241" s="2267"/>
      <c r="O241" s="2267"/>
      <c r="P241" s="3372"/>
      <c r="Q241" s="673" t="s">
        <v>4648</v>
      </c>
    </row>
    <row r="242" spans="1:17" s="1" customFormat="1" ht="15.75" hidden="1" thickBot="1" x14ac:dyDescent="0.3">
      <c r="A242" s="3500"/>
      <c r="B242" s="693" t="s">
        <v>4250</v>
      </c>
      <c r="C242" s="2628">
        <f>C232/C234</f>
        <v>1.6956436222569058</v>
      </c>
      <c r="D242" s="2629">
        <f t="shared" ref="D242:H242" si="206">D232/D234</f>
        <v>1.2620129870129868</v>
      </c>
      <c r="E242" s="2630">
        <f t="shared" si="206"/>
        <v>0.19013412840139401</v>
      </c>
      <c r="F242" s="2631">
        <f t="shared" si="206"/>
        <v>1.5311929918353757</v>
      </c>
      <c r="G242" s="2632">
        <f t="shared" si="206"/>
        <v>0</v>
      </c>
      <c r="H242" s="2615">
        <f t="shared" si="206"/>
        <v>0.84828032781183549</v>
      </c>
      <c r="I242" s="2676">
        <f t="shared" si="166"/>
        <v>0.84828032781183549</v>
      </c>
      <c r="J242" s="3121"/>
      <c r="K242" s="2267"/>
      <c r="L242" s="2267"/>
      <c r="M242" s="2267"/>
      <c r="N242" s="2267"/>
      <c r="O242" s="2267"/>
      <c r="P242" s="3372"/>
      <c r="Q242" s="673" t="s">
        <v>4649</v>
      </c>
    </row>
    <row r="243" spans="1:17" customFormat="1" ht="15.75" hidden="1" customHeight="1" x14ac:dyDescent="0.25">
      <c r="A243" s="3459" t="s">
        <v>4251</v>
      </c>
      <c r="B243" s="844" t="s">
        <v>4144</v>
      </c>
      <c r="C243" s="2346">
        <f>C56/C4</f>
        <v>-6.745302287581699E-2</v>
      </c>
      <c r="D243" s="2346">
        <f t="shared" ref="D243:H243" si="207">D56/D4</f>
        <v>-8.2254805004944753E-2</v>
      </c>
      <c r="E243" s="2346">
        <f t="shared" si="207"/>
        <v>-5.8608835886771633E-2</v>
      </c>
      <c r="F243" s="2346">
        <f t="shared" si="207"/>
        <v>-2.9584305809625937E-2</v>
      </c>
      <c r="G243" s="2346">
        <f t="shared" si="207"/>
        <v>-9.8371293232106943E-2</v>
      </c>
      <c r="H243" s="2346">
        <f t="shared" si="207"/>
        <v>-6.7555350868215472E-2</v>
      </c>
      <c r="I243" s="2347">
        <f t="shared" si="166"/>
        <v>-6.7555350868215472E-2</v>
      </c>
      <c r="J243" s="3151"/>
      <c r="K243" s="2268"/>
      <c r="L243" s="2268"/>
      <c r="M243" s="2268"/>
      <c r="N243" s="2268"/>
      <c r="O243" s="2268"/>
      <c r="P243" s="3374"/>
      <c r="Q243" s="899" t="s">
        <v>4650</v>
      </c>
    </row>
    <row r="244" spans="1:17" customFormat="1" hidden="1" x14ac:dyDescent="0.25">
      <c r="A244" s="3460"/>
      <c r="B244" s="828" t="s">
        <v>4236</v>
      </c>
      <c r="C244" s="820">
        <f>C57/C5</f>
        <v>-6.5496036156182852E-2</v>
      </c>
      <c r="D244" s="969">
        <f t="shared" ref="D244:H244" si="208">D57/D5</f>
        <v>-7.5787299948373771E-2</v>
      </c>
      <c r="E244" s="821">
        <f t="shared" si="208"/>
        <v>-3.1007751937984496E-2</v>
      </c>
      <c r="F244" s="1018">
        <f t="shared" si="208"/>
        <v>2.649268485567418E-2</v>
      </c>
      <c r="G244" s="822">
        <f t="shared" si="208"/>
        <v>-0.107003144895298</v>
      </c>
      <c r="H244" s="1109">
        <f t="shared" si="208"/>
        <v>-6.0406866257515811E-2</v>
      </c>
      <c r="I244" s="2348">
        <f t="shared" si="166"/>
        <v>-6.0406866257515811E-2</v>
      </c>
      <c r="J244" s="3152"/>
      <c r="K244" s="2269"/>
      <c r="L244" s="2269"/>
      <c r="M244" s="2269"/>
      <c r="N244" s="2269"/>
      <c r="O244" s="2269"/>
      <c r="P244" s="3375"/>
      <c r="Q244" s="673"/>
    </row>
    <row r="245" spans="1:17" s="1" customFormat="1" hidden="1" x14ac:dyDescent="0.25">
      <c r="A245" s="3460"/>
      <c r="B245" s="829" t="s">
        <v>4252</v>
      </c>
      <c r="C245" s="2349">
        <f>C244/C243</f>
        <v>0.97098741262883048</v>
      </c>
      <c r="D245" s="2350">
        <f t="shared" ref="D245:H245" si="209">D244/D243</f>
        <v>0.92137231306812795</v>
      </c>
      <c r="E245" s="2351">
        <f t="shared" si="209"/>
        <v>0.52906275084339516</v>
      </c>
      <c r="F245" s="2352">
        <f t="shared" si="209"/>
        <v>-0.89549793820256463</v>
      </c>
      <c r="G245" s="2353">
        <f t="shared" si="209"/>
        <v>1.0877476688531909</v>
      </c>
      <c r="H245" s="2354">
        <f t="shared" si="209"/>
        <v>0.89418329534481045</v>
      </c>
      <c r="I245" s="2348">
        <f t="shared" si="166"/>
        <v>0.89418329534481045</v>
      </c>
      <c r="J245" s="3152"/>
      <c r="K245" s="2269"/>
      <c r="L245" s="2269"/>
      <c r="M245" s="2269"/>
      <c r="N245" s="2269"/>
      <c r="O245" s="2269"/>
      <c r="P245" s="3375"/>
      <c r="Q245" s="679"/>
    </row>
    <row r="246" spans="1:17" customFormat="1" hidden="1" x14ac:dyDescent="0.25">
      <c r="A246" s="3460"/>
      <c r="B246" s="830" t="s">
        <v>4238</v>
      </c>
      <c r="C246" s="820">
        <f t="shared" ref="C246:H246" si="210">C59/C7</f>
        <v>-6.8481944606754705E-2</v>
      </c>
      <c r="D246" s="969">
        <f t="shared" si="210"/>
        <v>-0.11448417802932853</v>
      </c>
      <c r="E246" s="821">
        <f t="shared" si="210"/>
        <v>-8.1596141879278161E-2</v>
      </c>
      <c r="F246" s="1018">
        <f t="shared" si="210"/>
        <v>-8.1054923784176142E-2</v>
      </c>
      <c r="G246" s="822">
        <f t="shared" si="210"/>
        <v>-5.0968828980623423E-2</v>
      </c>
      <c r="H246" s="2355">
        <f t="shared" si="210"/>
        <v>-7.6205375654993024E-2</v>
      </c>
      <c r="I246" s="2356">
        <f t="shared" si="166"/>
        <v>-7.6205375654993024E-2</v>
      </c>
      <c r="J246" s="3152"/>
      <c r="K246" s="2269"/>
      <c r="L246" s="2269"/>
      <c r="M246" s="2269"/>
      <c r="N246" s="2269"/>
      <c r="O246" s="2269"/>
      <c r="P246" s="3375"/>
      <c r="Q246" s="673"/>
    </row>
    <row r="247" spans="1:17" s="1" customFormat="1" ht="15.75" hidden="1" thickBot="1" x14ac:dyDescent="0.3">
      <c r="A247" s="3460"/>
      <c r="B247" s="831" t="s">
        <v>4237</v>
      </c>
      <c r="C247" s="2349">
        <f>C246/C243</f>
        <v>1.0152539009679669</v>
      </c>
      <c r="D247" s="2350">
        <f t="shared" ref="D247:H247" si="211">D246/D243</f>
        <v>1.3918235903962852</v>
      </c>
      <c r="E247" s="2351">
        <f t="shared" si="211"/>
        <v>1.3922157068076983</v>
      </c>
      <c r="F247" s="2352">
        <f t="shared" si="211"/>
        <v>2.7397946839030798</v>
      </c>
      <c r="G247" s="2353">
        <f t="shared" si="211"/>
        <v>0.51812706030368572</v>
      </c>
      <c r="H247" s="2354">
        <f t="shared" si="211"/>
        <v>1.1280435180279309</v>
      </c>
      <c r="I247" s="2357">
        <f t="shared" si="166"/>
        <v>1.1280435180279309</v>
      </c>
      <c r="J247" s="3152"/>
      <c r="K247" s="2269"/>
      <c r="L247" s="2269"/>
      <c r="M247" s="2269"/>
      <c r="N247" s="2269"/>
      <c r="O247" s="2269"/>
      <c r="P247" s="3375"/>
      <c r="Q247" s="679"/>
    </row>
    <row r="248" spans="1:17" customFormat="1" ht="15.75" hidden="1" thickTop="1" x14ac:dyDescent="0.25">
      <c r="A248" s="3460"/>
      <c r="B248" s="832" t="s">
        <v>4239</v>
      </c>
      <c r="C248" s="2358">
        <f>C61/C9</f>
        <v>-5.9023408004027181E-2</v>
      </c>
      <c r="D248" s="2359">
        <f t="shared" ref="D248:H248" si="212">D61/D9</f>
        <v>-4.2047531992687383E-2</v>
      </c>
      <c r="E248" s="2360">
        <f t="shared" si="212"/>
        <v>-7.5535039865715484E-2</v>
      </c>
      <c r="F248" s="2361">
        <f t="shared" si="212"/>
        <v>-6.411698537682789E-2</v>
      </c>
      <c r="G248" s="2362">
        <f t="shared" si="212"/>
        <v>-4.4018058690744918E-2</v>
      </c>
      <c r="H248" s="2363">
        <f t="shared" si="212"/>
        <v>-6.0930576070901035E-2</v>
      </c>
      <c r="I248" s="2348">
        <f t="shared" si="166"/>
        <v>-6.0930576070901035E-2</v>
      </c>
      <c r="J248" s="3152"/>
      <c r="K248" s="2269"/>
      <c r="L248" s="2269"/>
      <c r="M248" s="2269"/>
      <c r="N248" s="2269"/>
      <c r="O248" s="2269"/>
      <c r="P248" s="3375"/>
      <c r="Q248" s="673"/>
    </row>
    <row r="249" spans="1:17" s="1" customFormat="1" hidden="1" x14ac:dyDescent="0.25">
      <c r="A249" s="3460"/>
      <c r="B249" s="751" t="s">
        <v>4237</v>
      </c>
      <c r="C249" s="2349">
        <f>C248/C243</f>
        <v>0.87502984280913576</v>
      </c>
      <c r="D249" s="2350">
        <f t="shared" ref="D249:H249" si="213">D248/D243</f>
        <v>0.51118633118344503</v>
      </c>
      <c r="E249" s="2351">
        <f t="shared" si="213"/>
        <v>1.2887995252395756</v>
      </c>
      <c r="F249" s="2352">
        <f t="shared" si="213"/>
        <v>2.1672634737288967</v>
      </c>
      <c r="G249" s="2353">
        <f t="shared" si="213"/>
        <v>0.44746853725796165</v>
      </c>
      <c r="H249" s="2354">
        <f t="shared" si="213"/>
        <v>0.90193560225543334</v>
      </c>
      <c r="I249" s="2348">
        <f t="shared" si="166"/>
        <v>0.90193560225543334</v>
      </c>
      <c r="J249" s="3152"/>
      <c r="K249" s="2269"/>
      <c r="L249" s="2269"/>
      <c r="M249" s="2269"/>
      <c r="N249" s="2269"/>
      <c r="O249" s="2269"/>
      <c r="P249" s="3375"/>
      <c r="Q249" s="679"/>
    </row>
    <row r="250" spans="1:17" s="1" customFormat="1" hidden="1" x14ac:dyDescent="0.25">
      <c r="A250" s="3460"/>
      <c r="B250" s="833" t="s">
        <v>4240</v>
      </c>
      <c r="C250" s="2364">
        <f>C63/C11</f>
        <v>-6.9598360130677092E-2</v>
      </c>
      <c r="D250" s="2365">
        <f t="shared" ref="D250:H250" si="214">D63/D11</f>
        <v>-8.3223249669749005E-2</v>
      </c>
      <c r="E250" s="2366">
        <f t="shared" si="214"/>
        <v>-5.6704438149197359E-2</v>
      </c>
      <c r="F250" s="2367">
        <f t="shared" si="214"/>
        <v>-2.522202486678508E-2</v>
      </c>
      <c r="G250" s="2368">
        <f t="shared" si="214"/>
        <v>-0.10168674698795181</v>
      </c>
      <c r="H250" s="2369">
        <f t="shared" si="214"/>
        <v>-6.8420240666460963E-2</v>
      </c>
      <c r="I250" s="2356">
        <f t="shared" si="166"/>
        <v>-6.8420240666460963E-2</v>
      </c>
      <c r="J250" s="3152"/>
      <c r="K250" s="2269"/>
      <c r="L250" s="2269"/>
      <c r="M250" s="2269"/>
      <c r="N250" s="2269"/>
      <c r="O250" s="2269"/>
      <c r="P250" s="3375"/>
      <c r="Q250" s="679"/>
    </row>
    <row r="251" spans="1:17" s="1" customFormat="1" ht="15.75" hidden="1" thickBot="1" x14ac:dyDescent="0.3">
      <c r="A251" s="3460"/>
      <c r="B251" s="831" t="s">
        <v>4237</v>
      </c>
      <c r="C251" s="2349">
        <f>C250/C243</f>
        <v>1.0318049090077064</v>
      </c>
      <c r="D251" s="2350">
        <f t="shared" ref="D251:H251" si="215">D250/D243</f>
        <v>1.0117737154047843</v>
      </c>
      <c r="E251" s="2351">
        <f t="shared" si="215"/>
        <v>0.96750664453985324</v>
      </c>
      <c r="F251" s="2352">
        <f t="shared" si="215"/>
        <v>0.8525474631410318</v>
      </c>
      <c r="G251" s="2353">
        <f t="shared" si="215"/>
        <v>1.0337034682264679</v>
      </c>
      <c r="H251" s="2354">
        <f t="shared" si="215"/>
        <v>1.0128026838308144</v>
      </c>
      <c r="I251" s="2357">
        <f t="shared" si="166"/>
        <v>1.0128026838308144</v>
      </c>
      <c r="J251" s="3152"/>
      <c r="K251" s="2269"/>
      <c r="L251" s="2269"/>
      <c r="M251" s="2269"/>
      <c r="N251" s="2269"/>
      <c r="O251" s="2269"/>
      <c r="P251" s="3375"/>
      <c r="Q251" s="679"/>
    </row>
    <row r="252" spans="1:17" customFormat="1" ht="16.5" hidden="1" customHeight="1" thickTop="1" x14ac:dyDescent="0.25">
      <c r="A252" s="3460"/>
      <c r="B252" s="749" t="s">
        <v>4241</v>
      </c>
      <c r="C252" s="2370">
        <f>C65/C13</f>
        <v>-5.818463925523662E-2</v>
      </c>
      <c r="D252" s="2359">
        <f t="shared" ref="D252:H252" si="216">D65/D13</f>
        <v>-0.14126394052044611</v>
      </c>
      <c r="E252" s="2360">
        <f t="shared" si="216"/>
        <v>-7.1707953063885263E-2</v>
      </c>
      <c r="F252" s="2361">
        <f t="shared" si="216"/>
        <v>-8.069164265129683E-2</v>
      </c>
      <c r="G252" s="2362">
        <f t="shared" si="216"/>
        <v>-5.0592034445640477E-2</v>
      </c>
      <c r="H252" s="2363">
        <f t="shared" si="216"/>
        <v>-6.7278287461773695E-2</v>
      </c>
      <c r="I252" s="2348">
        <f t="shared" si="166"/>
        <v>-6.7278287461773695E-2</v>
      </c>
      <c r="J252" s="3152"/>
      <c r="K252" s="2269"/>
      <c r="L252" s="2269"/>
      <c r="M252" s="2269"/>
      <c r="N252" s="2269"/>
      <c r="O252" s="2269"/>
      <c r="P252" s="3375"/>
      <c r="Q252" s="673"/>
    </row>
    <row r="253" spans="1:17" s="1" customFormat="1" hidden="1" x14ac:dyDescent="0.25">
      <c r="A253" s="3460"/>
      <c r="B253" s="751" t="s">
        <v>4237</v>
      </c>
      <c r="C253" s="931">
        <f>C252/C243</f>
        <v>0.86259498499209242</v>
      </c>
      <c r="D253" s="972">
        <f t="shared" ref="D253:H253" si="217">D252/D243</f>
        <v>1.7173943882300131</v>
      </c>
      <c r="E253" s="991">
        <f t="shared" si="217"/>
        <v>1.2235007226968344</v>
      </c>
      <c r="F253" s="1021">
        <f t="shared" si="217"/>
        <v>2.7275151619424491</v>
      </c>
      <c r="G253" s="1048">
        <f t="shared" si="217"/>
        <v>0.5142967301067054</v>
      </c>
      <c r="H253" s="1109">
        <f t="shared" si="217"/>
        <v>0.99589872004391977</v>
      </c>
      <c r="I253" s="2348">
        <f t="shared" si="166"/>
        <v>0.99589872004391977</v>
      </c>
      <c r="J253" s="3152"/>
      <c r="K253" s="2269"/>
      <c r="L253" s="2269"/>
      <c r="M253" s="2269"/>
      <c r="N253" s="2269"/>
      <c r="O253" s="2269"/>
      <c r="P253" s="3375"/>
      <c r="Q253" s="679"/>
    </row>
    <row r="254" spans="1:17" customFormat="1" hidden="1" x14ac:dyDescent="0.25">
      <c r="A254" s="3460"/>
      <c r="B254" s="751" t="s">
        <v>4242</v>
      </c>
      <c r="C254" s="820">
        <f>C67/C15</f>
        <v>2.6211278792692614E-2</v>
      </c>
      <c r="D254" s="969">
        <f t="shared" ref="D254:H254" si="218">D67/D15</f>
        <v>-3.0769230769230771E-2</v>
      </c>
      <c r="E254" s="821">
        <f t="shared" si="218"/>
        <v>-7.5586854460093902E-2</v>
      </c>
      <c r="F254" s="1018">
        <f t="shared" si="218"/>
        <v>-6.6497783407219763E-2</v>
      </c>
      <c r="G254" s="822">
        <f t="shared" si="218"/>
        <v>-5.3452115812917596E-2</v>
      </c>
      <c r="H254" s="1109">
        <f t="shared" si="218"/>
        <v>-3.3399377299745257E-2</v>
      </c>
      <c r="I254" s="2348">
        <f t="shared" si="166"/>
        <v>-3.3399377299745257E-2</v>
      </c>
      <c r="J254" s="3152"/>
      <c r="K254" s="2269"/>
      <c r="L254" s="2269"/>
      <c r="M254" s="2269"/>
      <c r="N254" s="2269"/>
      <c r="O254" s="2269"/>
      <c r="P254" s="3375"/>
      <c r="Q254" s="673"/>
    </row>
    <row r="255" spans="1:17" s="1" customFormat="1" hidden="1" x14ac:dyDescent="0.25">
      <c r="A255" s="3460"/>
      <c r="B255" s="751" t="s">
        <v>4237</v>
      </c>
      <c r="C255" s="931">
        <f>C254/C243</f>
        <v>-0.38858568045124314</v>
      </c>
      <c r="D255" s="972">
        <f t="shared" ref="D255:H255" si="219">D254/D243</f>
        <v>0.37407213800313643</v>
      </c>
      <c r="E255" s="991">
        <f t="shared" si="219"/>
        <v>1.2896836000312764</v>
      </c>
      <c r="F255" s="1021">
        <f t="shared" si="219"/>
        <v>2.2477385082188803</v>
      </c>
      <c r="G255" s="1048">
        <f t="shared" si="219"/>
        <v>0.54337107967867615</v>
      </c>
      <c r="H255" s="1109">
        <f t="shared" si="219"/>
        <v>0.49440017512305651</v>
      </c>
      <c r="I255" s="2348">
        <f t="shared" si="166"/>
        <v>0.49440017512305651</v>
      </c>
      <c r="J255" s="3152"/>
      <c r="K255" s="2269"/>
      <c r="L255" s="2269"/>
      <c r="M255" s="2269"/>
      <c r="N255" s="2269"/>
      <c r="O255" s="2269"/>
      <c r="P255" s="3375"/>
      <c r="Q255" s="679"/>
    </row>
    <row r="256" spans="1:17" customFormat="1" hidden="1" x14ac:dyDescent="0.25">
      <c r="A256" s="3460"/>
      <c r="B256" s="834" t="s">
        <v>4243</v>
      </c>
      <c r="C256" s="820">
        <f>C69/C17</f>
        <v>2.5559105431309903E-2</v>
      </c>
      <c r="D256" s="969">
        <f t="shared" ref="D256:H256" si="220">D69/D17</f>
        <v>-2.4096385542168676E-2</v>
      </c>
      <c r="E256" s="821">
        <f t="shared" si="220"/>
        <v>-5.8333333333333334E-2</v>
      </c>
      <c r="F256" s="1018">
        <f t="shared" si="220"/>
        <v>-2.247191011235955E-2</v>
      </c>
      <c r="G256" s="822">
        <f t="shared" si="220"/>
        <v>0</v>
      </c>
      <c r="H256" s="1109">
        <f t="shared" si="220"/>
        <v>-2.2601707684580613E-2</v>
      </c>
      <c r="I256" s="2348">
        <f t="shared" si="166"/>
        <v>-2.2601707684580613E-2</v>
      </c>
      <c r="J256" s="3152"/>
      <c r="K256" s="2269"/>
      <c r="L256" s="2269"/>
      <c r="M256" s="2269"/>
      <c r="N256" s="2269"/>
      <c r="O256" s="2269"/>
      <c r="P256" s="3375"/>
      <c r="Q256" s="673"/>
    </row>
    <row r="257" spans="1:17" customFormat="1" hidden="1" x14ac:dyDescent="0.25">
      <c r="A257" s="3460"/>
      <c r="B257" s="751" t="s">
        <v>4237</v>
      </c>
      <c r="C257" s="931">
        <f>C256/C243</f>
        <v>-0.3789171239718192</v>
      </c>
      <c r="D257" s="972">
        <f t="shared" ref="D257:H257" si="221">D256/D243</f>
        <v>0.29294805988197431</v>
      </c>
      <c r="E257" s="991">
        <f t="shared" si="221"/>
        <v>0.99529930002413713</v>
      </c>
      <c r="F257" s="1021">
        <f t="shared" si="221"/>
        <v>0.75958889341414915</v>
      </c>
      <c r="G257" s="1048">
        <f t="shared" si="221"/>
        <v>0</v>
      </c>
      <c r="H257" s="1109">
        <f t="shared" si="221"/>
        <v>0.33456576561449891</v>
      </c>
      <c r="I257" s="2348">
        <f t="shared" si="166"/>
        <v>0.33456576561449891</v>
      </c>
      <c r="J257" s="3152"/>
      <c r="K257" s="2269"/>
      <c r="L257" s="2269"/>
      <c r="M257" s="2269"/>
      <c r="N257" s="2269"/>
      <c r="O257" s="2269"/>
      <c r="P257" s="3375"/>
      <c r="Q257" s="673"/>
    </row>
    <row r="258" spans="1:17" s="1" customFormat="1" hidden="1" x14ac:dyDescent="0.25">
      <c r="A258" s="3460"/>
      <c r="B258" s="834" t="s">
        <v>4244</v>
      </c>
      <c r="C258" s="820">
        <f>C71/C19</f>
        <v>-0.15878378378378377</v>
      </c>
      <c r="D258" s="969">
        <f t="shared" ref="D258:H258" si="222">D71/D19</f>
        <v>-0.10909090909090909</v>
      </c>
      <c r="E258" s="821">
        <f t="shared" si="222"/>
        <v>-4.6687697160883279E-2</v>
      </c>
      <c r="F258" s="1018">
        <f t="shared" si="222"/>
        <v>-0.13218390804597702</v>
      </c>
      <c r="G258" s="822">
        <f t="shared" si="222"/>
        <v>0</v>
      </c>
      <c r="H258" s="1109">
        <f t="shared" si="222"/>
        <v>-9.7032344114704905E-2</v>
      </c>
      <c r="I258" s="2348">
        <f t="shared" si="166"/>
        <v>-9.7032344114704905E-2</v>
      </c>
      <c r="J258" s="3152"/>
      <c r="K258" s="2269"/>
      <c r="L258" s="2269"/>
      <c r="M258" s="2269"/>
      <c r="N258" s="2269"/>
      <c r="O258" s="2269"/>
      <c r="P258" s="3375"/>
      <c r="Q258" s="679"/>
    </row>
    <row r="259" spans="1:17" customFormat="1" hidden="1" x14ac:dyDescent="0.25">
      <c r="A259" s="3460"/>
      <c r="B259" s="835" t="s">
        <v>4237</v>
      </c>
      <c r="C259" s="931">
        <f>C258/C243</f>
        <v>2.3539906295394561</v>
      </c>
      <c r="D259" s="972">
        <f t="shared" ref="D259:H259" si="223">D258/D243</f>
        <v>1.3262557620111199</v>
      </c>
      <c r="E259" s="991">
        <f t="shared" si="223"/>
        <v>0.79659826806798895</v>
      </c>
      <c r="F259" s="1021">
        <f t="shared" si="223"/>
        <v>4.4680415655711592</v>
      </c>
      <c r="G259" s="1048">
        <f t="shared" si="223"/>
        <v>0</v>
      </c>
      <c r="H259" s="1109">
        <f t="shared" si="223"/>
        <v>1.4363383931495239</v>
      </c>
      <c r="I259" s="2348">
        <f t="shared" si="166"/>
        <v>1.4363383931495239</v>
      </c>
      <c r="J259" s="3152"/>
      <c r="K259" s="2269"/>
      <c r="L259" s="2269"/>
      <c r="M259" s="2269"/>
      <c r="N259" s="2269"/>
      <c r="O259" s="2269"/>
      <c r="P259" s="3375"/>
      <c r="Q259" s="673"/>
    </row>
    <row r="260" spans="1:17" customFormat="1" hidden="1" x14ac:dyDescent="0.25">
      <c r="A260" s="3460"/>
      <c r="B260" s="836" t="s">
        <v>4178</v>
      </c>
      <c r="C260" s="2371">
        <f>C246</f>
        <v>-6.8481944606754705E-2</v>
      </c>
      <c r="D260" s="2371">
        <f t="shared" ref="D260:H260" si="224">D246</f>
        <v>-0.11448417802932853</v>
      </c>
      <c r="E260" s="2371">
        <f t="shared" si="224"/>
        <v>-8.1596141879278161E-2</v>
      </c>
      <c r="F260" s="2371">
        <f t="shared" si="224"/>
        <v>-8.1054923784176142E-2</v>
      </c>
      <c r="G260" s="2371">
        <f t="shared" si="224"/>
        <v>-5.0968828980623423E-2</v>
      </c>
      <c r="H260" s="2371">
        <f t="shared" si="224"/>
        <v>-7.6205375654993024E-2</v>
      </c>
      <c r="I260" s="2372">
        <f t="shared" si="166"/>
        <v>-7.6205375654993024E-2</v>
      </c>
      <c r="J260" s="3153"/>
      <c r="K260" s="2270"/>
      <c r="L260" s="2270"/>
      <c r="M260" s="2270"/>
      <c r="N260" s="2270"/>
      <c r="O260" s="2270"/>
      <c r="P260" s="3376"/>
      <c r="Q260" s="899" t="s">
        <v>4651</v>
      </c>
    </row>
    <row r="261" spans="1:17" customFormat="1" hidden="1" x14ac:dyDescent="0.25">
      <c r="A261" s="3460"/>
      <c r="B261" s="834" t="s">
        <v>4253</v>
      </c>
      <c r="C261" s="820">
        <f>C248</f>
        <v>-5.9023408004027181E-2</v>
      </c>
      <c r="D261" s="2365">
        <f t="shared" ref="D261:H261" si="225">D248</f>
        <v>-4.2047531992687383E-2</v>
      </c>
      <c r="E261" s="2109">
        <f t="shared" si="225"/>
        <v>-7.5535039865715484E-2</v>
      </c>
      <c r="F261" s="2367">
        <f t="shared" si="225"/>
        <v>-6.411698537682789E-2</v>
      </c>
      <c r="G261" s="2373">
        <f t="shared" si="225"/>
        <v>-4.4018058690744918E-2</v>
      </c>
      <c r="H261" s="1109">
        <f t="shared" si="225"/>
        <v>-6.0930576070901035E-2</v>
      </c>
      <c r="I261" s="2348">
        <f t="shared" si="166"/>
        <v>-6.0930576070901035E-2</v>
      </c>
      <c r="J261" s="3152"/>
      <c r="K261" s="2269"/>
      <c r="L261" s="2269"/>
      <c r="M261" s="2269"/>
      <c r="N261" s="2269"/>
      <c r="O261" s="2269"/>
      <c r="P261" s="3375"/>
      <c r="Q261" s="1230"/>
    </row>
    <row r="262" spans="1:17" customFormat="1" hidden="1" x14ac:dyDescent="0.25">
      <c r="A262" s="3461"/>
      <c r="B262" s="693" t="s">
        <v>4245</v>
      </c>
      <c r="C262" s="2349">
        <f>C261/C260</f>
        <v>0.86188276841375522</v>
      </c>
      <c r="D262" s="2350">
        <f t="shared" ref="D262:H262" si="226">D261/D260</f>
        <v>0.36727810529342891</v>
      </c>
      <c r="E262" s="2351">
        <f t="shared" si="226"/>
        <v>0.92571827694341102</v>
      </c>
      <c r="F262" s="2352">
        <f t="shared" si="226"/>
        <v>0.79103134496247662</v>
      </c>
      <c r="G262" s="2353">
        <f t="shared" si="226"/>
        <v>0.86362703580023492</v>
      </c>
      <c r="H262" s="2354">
        <f t="shared" si="226"/>
        <v>0.79955745309561799</v>
      </c>
      <c r="I262" s="2348">
        <f t="shared" si="166"/>
        <v>0.79955745309561799</v>
      </c>
      <c r="J262" s="3152"/>
      <c r="K262" s="2269"/>
      <c r="L262" s="2269"/>
      <c r="M262" s="2269"/>
      <c r="N262" s="2269"/>
      <c r="O262" s="2269"/>
      <c r="P262" s="3375"/>
      <c r="Q262" s="673"/>
    </row>
    <row r="263" spans="1:17" s="1" customFormat="1" hidden="1" x14ac:dyDescent="0.25">
      <c r="A263" s="3461"/>
      <c r="B263" s="696" t="s">
        <v>4246</v>
      </c>
      <c r="C263" s="2374">
        <f t="shared" ref="C263:H263" si="227">C76/C24</f>
        <v>-7.2722143864598021E-2</v>
      </c>
      <c r="D263" s="2375">
        <f t="shared" si="227"/>
        <v>-0.12634730538922156</v>
      </c>
      <c r="E263" s="2376">
        <f t="shared" si="227"/>
        <v>-8.297526974123938E-2</v>
      </c>
      <c r="F263" s="1018">
        <f t="shared" si="227"/>
        <v>-8.5696670776818737E-2</v>
      </c>
      <c r="G263" s="822">
        <f t="shared" si="227"/>
        <v>-5.510752688172043E-2</v>
      </c>
      <c r="H263" s="2355">
        <f t="shared" si="227"/>
        <v>-8.1439489801083162E-2</v>
      </c>
      <c r="I263" s="2356">
        <f t="shared" si="166"/>
        <v>-8.1439489801083162E-2</v>
      </c>
      <c r="J263" s="3152"/>
      <c r="K263" s="2269"/>
      <c r="L263" s="2269"/>
      <c r="M263" s="2269"/>
      <c r="N263" s="2269"/>
      <c r="O263" s="2269"/>
      <c r="P263" s="3375"/>
      <c r="Q263" s="679"/>
    </row>
    <row r="264" spans="1:17" customFormat="1" ht="15.75" hidden="1" thickBot="1" x14ac:dyDescent="0.3">
      <c r="A264" s="3461"/>
      <c r="B264" s="695" t="s">
        <v>4245</v>
      </c>
      <c r="C264" s="931">
        <f>C263/C260</f>
        <v>1.0619170393333879</v>
      </c>
      <c r="D264" s="972">
        <f t="shared" ref="D264:H264" si="228">D263/D260</f>
        <v>1.1036224180851779</v>
      </c>
      <c r="E264" s="991">
        <f t="shared" si="228"/>
        <v>1.0169018758754751</v>
      </c>
      <c r="F264" s="1021">
        <f t="shared" si="228"/>
        <v>1.0572666875241548</v>
      </c>
      <c r="G264" s="822">
        <f t="shared" si="228"/>
        <v>1.0812005687372255</v>
      </c>
      <c r="H264" s="1109">
        <f t="shared" si="228"/>
        <v>1.0686843165735014</v>
      </c>
      <c r="I264" s="2357">
        <f t="shared" si="166"/>
        <v>1.0686843165735014</v>
      </c>
      <c r="J264" s="3152"/>
      <c r="K264" s="2269"/>
      <c r="L264" s="2269"/>
      <c r="M264" s="2269"/>
      <c r="N264" s="2269"/>
      <c r="O264" s="2269"/>
      <c r="P264" s="3375"/>
      <c r="Q264" s="673"/>
    </row>
    <row r="265" spans="1:17" customFormat="1" ht="15.75" hidden="1" thickTop="1" x14ac:dyDescent="0.25">
      <c r="A265" s="3461"/>
      <c r="B265" s="693" t="s">
        <v>4247</v>
      </c>
      <c r="C265" s="2377">
        <f>C252/C260</f>
        <v>0.84963474079703027</v>
      </c>
      <c r="D265" s="2378">
        <f t="shared" ref="D265:H265" si="229">D252/D260</f>
        <v>1.2339167119167955</v>
      </c>
      <c r="E265" s="2379">
        <f t="shared" si="229"/>
        <v>0.87881548578580448</v>
      </c>
      <c r="F265" s="2380">
        <f t="shared" si="229"/>
        <v>0.99551808679943221</v>
      </c>
      <c r="G265" s="2381">
        <f t="shared" si="229"/>
        <v>0.99260735350372298</v>
      </c>
      <c r="H265" s="2363">
        <f t="shared" si="229"/>
        <v>0.88285487583401967</v>
      </c>
      <c r="I265" s="2348">
        <f t="shared" si="166"/>
        <v>0.88285487583401967</v>
      </c>
      <c r="J265" s="3152"/>
      <c r="K265" s="2269"/>
      <c r="L265" s="2269"/>
      <c r="M265" s="2269"/>
      <c r="N265" s="2269"/>
      <c r="O265" s="2269"/>
      <c r="P265" s="3375"/>
      <c r="Q265" s="673"/>
    </row>
    <row r="266" spans="1:17" customFormat="1" hidden="1" x14ac:dyDescent="0.25">
      <c r="A266" s="3461"/>
      <c r="B266" s="693" t="s">
        <v>4248</v>
      </c>
      <c r="C266" s="931">
        <f>C254/C260</f>
        <v>-0.38274729117588857</v>
      </c>
      <c r="D266" s="972">
        <f t="shared" ref="D266:H266" si="230">D254/D260</f>
        <v>0.26876404494382022</v>
      </c>
      <c r="E266" s="991">
        <f t="shared" si="230"/>
        <v>0.92635328974162745</v>
      </c>
      <c r="F266" s="1021">
        <f t="shared" si="230"/>
        <v>0.82040399648369933</v>
      </c>
      <c r="G266" s="1048">
        <f t="shared" si="230"/>
        <v>1.0487216771889782</v>
      </c>
      <c r="H266" s="1109">
        <f t="shared" si="230"/>
        <v>0.43828111878819809</v>
      </c>
      <c r="I266" s="2348">
        <f t="shared" si="166"/>
        <v>0.43828111878819809</v>
      </c>
      <c r="J266" s="3152"/>
      <c r="K266" s="2269"/>
      <c r="L266" s="2269"/>
      <c r="M266" s="2269"/>
      <c r="N266" s="2269"/>
      <c r="O266" s="2269"/>
      <c r="P266" s="3375"/>
      <c r="Q266" s="673"/>
    </row>
    <row r="267" spans="1:17" customFormat="1" hidden="1" x14ac:dyDescent="0.25">
      <c r="A267" s="3461"/>
      <c r="B267" s="693" t="s">
        <v>4249</v>
      </c>
      <c r="C267" s="931">
        <f>C256/C260</f>
        <v>-0.37322400200634614</v>
      </c>
      <c r="D267" s="972">
        <f t="shared" ref="D267:H267" si="231">D256/D260</f>
        <v>0.21047786652226885</v>
      </c>
      <c r="E267" s="991">
        <f t="shared" si="231"/>
        <v>0.71490308230060373</v>
      </c>
      <c r="F267" s="1021">
        <f t="shared" si="231"/>
        <v>0.27724299849069262</v>
      </c>
      <c r="G267" s="1048">
        <f t="shared" si="231"/>
        <v>0</v>
      </c>
      <c r="H267" s="1109">
        <f t="shared" si="231"/>
        <v>0.29658941367740288</v>
      </c>
      <c r="I267" s="2348">
        <f t="shared" si="166"/>
        <v>0.29658941367740288</v>
      </c>
      <c r="J267" s="3152"/>
      <c r="K267" s="2269"/>
      <c r="L267" s="2269"/>
      <c r="M267" s="2269"/>
      <c r="N267" s="2269"/>
      <c r="O267" s="2269"/>
      <c r="P267" s="3375"/>
      <c r="Q267" s="673"/>
    </row>
    <row r="268" spans="1:17" s="1" customFormat="1" ht="15.75" hidden="1" thickBot="1" x14ac:dyDescent="0.3">
      <c r="A268" s="3462"/>
      <c r="B268" s="693" t="s">
        <v>4250</v>
      </c>
      <c r="C268" s="931">
        <f>C258/C260</f>
        <v>2.3186225901669584</v>
      </c>
      <c r="D268" s="972">
        <f t="shared" ref="D268:H268" si="232">D258/D260</f>
        <v>0.95289070480081706</v>
      </c>
      <c r="E268" s="991">
        <f t="shared" si="232"/>
        <v>0.57218020467141606</v>
      </c>
      <c r="F268" s="1021">
        <f t="shared" si="232"/>
        <v>1.6307943043403672</v>
      </c>
      <c r="G268" s="1048">
        <f t="shared" si="232"/>
        <v>0</v>
      </c>
      <c r="H268" s="1109">
        <f t="shared" si="232"/>
        <v>1.2733005156224473</v>
      </c>
      <c r="I268" s="2348">
        <f t="shared" ref="I268:I331" si="233">H268</f>
        <v>1.2733005156224473</v>
      </c>
      <c r="J268" s="3152"/>
      <c r="K268" s="2269"/>
      <c r="L268" s="2269"/>
      <c r="M268" s="2269"/>
      <c r="N268" s="2269"/>
      <c r="O268" s="2269"/>
      <c r="P268" s="3375"/>
      <c r="Q268" s="679"/>
    </row>
    <row r="269" spans="1:17" customFormat="1" ht="15.75" customHeight="1" thickTop="1" x14ac:dyDescent="0.25">
      <c r="A269" s="3455" t="s">
        <v>5113</v>
      </c>
      <c r="B269" s="844" t="s">
        <v>4144</v>
      </c>
      <c r="C269" s="1981">
        <f t="shared" ref="C269:H270" si="234">C82/C108</f>
        <v>216.91183574879227</v>
      </c>
      <c r="D269" s="1981">
        <f t="shared" si="234"/>
        <v>144.7391304347826</v>
      </c>
      <c r="E269" s="1981">
        <f t="shared" si="234"/>
        <v>178.30366492146598</v>
      </c>
      <c r="F269" s="1981">
        <f t="shared" si="234"/>
        <v>76.386315789473684</v>
      </c>
      <c r="G269" s="1981">
        <f t="shared" si="234"/>
        <v>168.23440860215055</v>
      </c>
      <c r="H269" s="1981">
        <f t="shared" si="234"/>
        <v>153.17795698924732</v>
      </c>
      <c r="I269" s="1982">
        <f t="shared" si="233"/>
        <v>153.17795698924732</v>
      </c>
      <c r="J269" s="3154"/>
      <c r="K269" s="2271"/>
      <c r="L269" s="2271"/>
      <c r="M269" s="2271"/>
      <c r="N269" s="2271"/>
      <c r="O269" s="2271"/>
      <c r="P269" s="3377"/>
      <c r="Q269" s="899" t="s">
        <v>4652</v>
      </c>
    </row>
    <row r="270" spans="1:17" customFormat="1" x14ac:dyDescent="0.25">
      <c r="A270" s="3456"/>
      <c r="B270" s="2923" t="s">
        <v>4236</v>
      </c>
      <c r="C270" s="2382">
        <f>C83/C109</f>
        <v>360.46202531645571</v>
      </c>
      <c r="D270" s="2383">
        <f t="shared" si="234"/>
        <v>220.72380952380954</v>
      </c>
      <c r="E270" s="2384">
        <f t="shared" si="234"/>
        <v>167.91346153846155</v>
      </c>
      <c r="F270" s="2385">
        <f t="shared" si="234"/>
        <v>61.178456591639872</v>
      </c>
      <c r="G270" s="2386">
        <f t="shared" si="234"/>
        <v>185.96045197740114</v>
      </c>
      <c r="H270" s="2387">
        <f t="shared" si="234"/>
        <v>163.94908896034298</v>
      </c>
      <c r="I270" s="2388">
        <f t="shared" si="233"/>
        <v>163.94908896034298</v>
      </c>
      <c r="J270" s="2909"/>
      <c r="K270" s="1713"/>
      <c r="L270" s="1713"/>
      <c r="M270" s="1713"/>
      <c r="N270" s="1713"/>
      <c r="O270" s="1713"/>
      <c r="P270" s="3364"/>
      <c r="Q270" s="673" t="s">
        <v>4653</v>
      </c>
    </row>
    <row r="271" spans="1:17" s="1" customFormat="1" x14ac:dyDescent="0.25">
      <c r="A271" s="3456"/>
      <c r="B271" s="829" t="s">
        <v>4237</v>
      </c>
      <c r="C271" s="2726">
        <f>C270/C269</f>
        <v>1.6617904876980081</v>
      </c>
      <c r="D271" s="2727">
        <f t="shared" ref="D271:H271" si="235">D270/D269</f>
        <v>1.5249767554964313</v>
      </c>
      <c r="E271" s="2728">
        <f t="shared" si="235"/>
        <v>0.94172748278852925</v>
      </c>
      <c r="F271" s="2729">
        <f t="shared" si="235"/>
        <v>0.80090859153689531</v>
      </c>
      <c r="G271" s="2730">
        <f t="shared" si="235"/>
        <v>1.1053651480843616</v>
      </c>
      <c r="H271" s="2731">
        <f t="shared" si="235"/>
        <v>1.0703177675352582</v>
      </c>
      <c r="I271" s="2388">
        <f t="shared" si="233"/>
        <v>1.0703177675352582</v>
      </c>
      <c r="J271" s="3453" t="s">
        <v>5063</v>
      </c>
      <c r="K271" s="3441">
        <f t="shared" ref="K271:P271" si="236">C270/C274</f>
        <v>2.5474348078901463</v>
      </c>
      <c r="L271" s="3441">
        <f t="shared" si="236"/>
        <v>10.705765611633876</v>
      </c>
      <c r="M271" s="3441">
        <f t="shared" si="236"/>
        <v>4.7114154671406583</v>
      </c>
      <c r="N271" s="3441">
        <f t="shared" si="236"/>
        <v>2.0164541040776824</v>
      </c>
      <c r="O271" s="3441">
        <f t="shared" si="236"/>
        <v>3.6331317639107525</v>
      </c>
      <c r="P271" s="3414">
        <f t="shared" si="236"/>
        <v>2.4458053906064943</v>
      </c>
      <c r="Q271" s="679" t="s">
        <v>4654</v>
      </c>
    </row>
    <row r="272" spans="1:17" customFormat="1" x14ac:dyDescent="0.25">
      <c r="A272" s="3456"/>
      <c r="B272" s="2920" t="s">
        <v>4238</v>
      </c>
      <c r="C272" s="2389">
        <f t="shared" ref="C272:H272" si="237">C85/C111</f>
        <v>183.0597014925373</v>
      </c>
      <c r="D272" s="2390">
        <f t="shared" si="237"/>
        <v>35.81911262798635</v>
      </c>
      <c r="E272" s="2391">
        <f t="shared" si="237"/>
        <v>185.47566371681415</v>
      </c>
      <c r="F272" s="2392">
        <f t="shared" si="237"/>
        <v>105.22560975609755</v>
      </c>
      <c r="G272" s="2393">
        <f t="shared" si="237"/>
        <v>111.70270270270271</v>
      </c>
      <c r="H272" s="2394">
        <f t="shared" si="237"/>
        <v>142.33710895361381</v>
      </c>
      <c r="I272" s="2395">
        <f t="shared" si="233"/>
        <v>142.33710895361381</v>
      </c>
      <c r="J272" s="3453"/>
      <c r="K272" s="3441"/>
      <c r="L272" s="3441"/>
      <c r="M272" s="3441"/>
      <c r="N272" s="3441"/>
      <c r="O272" s="3441"/>
      <c r="P272" s="3414"/>
      <c r="Q272" s="673" t="s">
        <v>4655</v>
      </c>
    </row>
    <row r="273" spans="1:17" s="1" customFormat="1" ht="15.75" thickBot="1" x14ac:dyDescent="0.3">
      <c r="A273" s="3456"/>
      <c r="B273" s="831" t="s">
        <v>4237</v>
      </c>
      <c r="C273" s="2726">
        <f>C272/C269</f>
        <v>0.84393597454285774</v>
      </c>
      <c r="D273" s="2727">
        <f t="shared" ref="D273:H273" si="238">D272/D269</f>
        <v>0.24747359280375072</v>
      </c>
      <c r="E273" s="2728">
        <f t="shared" si="238"/>
        <v>1.0402235074557054</v>
      </c>
      <c r="F273" s="2729">
        <f t="shared" si="238"/>
        <v>1.3775452928782046</v>
      </c>
      <c r="G273" s="2730">
        <f t="shared" si="238"/>
        <v>0.66397060881203585</v>
      </c>
      <c r="H273" s="2731">
        <f t="shared" si="238"/>
        <v>0.92922710128328379</v>
      </c>
      <c r="I273" s="2622">
        <f t="shared" si="233"/>
        <v>0.92922710128328379</v>
      </c>
      <c r="J273" s="2909"/>
      <c r="K273" s="2908"/>
      <c r="L273" s="2908"/>
      <c r="M273" s="2908"/>
      <c r="N273" s="2908"/>
      <c r="O273" s="2908"/>
      <c r="P273" s="3378"/>
      <c r="Q273" s="679" t="s">
        <v>4656</v>
      </c>
    </row>
    <row r="274" spans="1:17" customFormat="1" ht="15.75" thickTop="1" x14ac:dyDescent="0.25">
      <c r="A274" s="3456"/>
      <c r="B274" s="3393" t="s">
        <v>5059</v>
      </c>
      <c r="C274" s="2396">
        <f>C87/C113</f>
        <v>141.5</v>
      </c>
      <c r="D274" s="2397">
        <f t="shared" ref="D274:H274" si="239">D87/D113</f>
        <v>20.617283950617285</v>
      </c>
      <c r="E274" s="2398">
        <f t="shared" si="239"/>
        <v>35.639705882352942</v>
      </c>
      <c r="F274" s="2399">
        <f t="shared" si="239"/>
        <v>30.339622641509433</v>
      </c>
      <c r="G274" s="2400">
        <f t="shared" si="239"/>
        <v>51.184615384615384</v>
      </c>
      <c r="H274" s="2401">
        <f t="shared" si="239"/>
        <v>67.032761310452415</v>
      </c>
      <c r="I274" s="2388">
        <f t="shared" si="233"/>
        <v>67.032761310452415</v>
      </c>
      <c r="J274" s="2909"/>
      <c r="K274" s="1713"/>
      <c r="L274" s="1713"/>
      <c r="M274" s="1713"/>
      <c r="N274" s="1713"/>
      <c r="O274" s="1713"/>
      <c r="P274" s="3364"/>
      <c r="Q274" s="673" t="s">
        <v>4657</v>
      </c>
    </row>
    <row r="275" spans="1:17" s="1" customFormat="1" x14ac:dyDescent="0.25">
      <c r="A275" s="3456"/>
      <c r="B275" s="751" t="s">
        <v>4237</v>
      </c>
      <c r="C275" s="2726">
        <f>C274/C269</f>
        <v>0.65233876939694768</v>
      </c>
      <c r="D275" s="2727">
        <f t="shared" ref="D275:H275" si="240">D274/D269</f>
        <v>0.1424444370273949</v>
      </c>
      <c r="E275" s="2728">
        <f t="shared" si="240"/>
        <v>0.19988207139797426</v>
      </c>
      <c r="F275" s="2729">
        <f t="shared" si="240"/>
        <v>0.39718662077023936</v>
      </c>
      <c r="G275" s="2730">
        <f t="shared" si="240"/>
        <v>0.30424581873533024</v>
      </c>
      <c r="H275" s="2731">
        <f t="shared" si="240"/>
        <v>0.43761362684291405</v>
      </c>
      <c r="I275" s="2388">
        <f t="shared" si="233"/>
        <v>0.43761362684291405</v>
      </c>
      <c r="J275" s="3463" t="s">
        <v>5114</v>
      </c>
      <c r="K275" s="3415">
        <f t="shared" ref="K275:P275" si="241">C276/C274</f>
        <v>1.7026738088271702</v>
      </c>
      <c r="L275" s="3415">
        <f t="shared" si="241"/>
        <v>7.7918678465853093</v>
      </c>
      <c r="M275" s="3415">
        <f t="shared" si="241"/>
        <v>5.8698308363305687</v>
      </c>
      <c r="N275" s="3415">
        <f t="shared" si="241"/>
        <v>2.8227847802705814</v>
      </c>
      <c r="O275" s="3415">
        <f t="shared" si="241"/>
        <v>3.6584235046588516</v>
      </c>
      <c r="P275" s="3439">
        <f t="shared" si="241"/>
        <v>2.5526629967426988</v>
      </c>
      <c r="Q275" s="679" t="s">
        <v>4658</v>
      </c>
    </row>
    <row r="276" spans="1:17" s="1" customFormat="1" x14ac:dyDescent="0.25">
      <c r="A276" s="3456"/>
      <c r="B276" s="2922" t="s">
        <v>5069</v>
      </c>
      <c r="C276" s="2402">
        <f>C89/C115</f>
        <v>240.92834394904457</v>
      </c>
      <c r="D276" s="2403">
        <f t="shared" ref="D276:H276" si="242">D89/D115</f>
        <v>160.64715189873417</v>
      </c>
      <c r="E276" s="2404">
        <f t="shared" si="242"/>
        <v>209.19904458598725</v>
      </c>
      <c r="F276" s="2405">
        <f t="shared" si="242"/>
        <v>85.642225031605562</v>
      </c>
      <c r="G276" s="2406">
        <f t="shared" si="242"/>
        <v>187.255</v>
      </c>
      <c r="H276" s="2407">
        <f t="shared" si="242"/>
        <v>171.1120493666775</v>
      </c>
      <c r="I276" s="2395">
        <f t="shared" si="233"/>
        <v>171.1120493666775</v>
      </c>
      <c r="J276" s="3463"/>
      <c r="K276" s="3415"/>
      <c r="L276" s="3415"/>
      <c r="M276" s="3415"/>
      <c r="N276" s="3415"/>
      <c r="O276" s="3415"/>
      <c r="P276" s="3439"/>
      <c r="Q276" s="679" t="s">
        <v>4659</v>
      </c>
    </row>
    <row r="277" spans="1:17" s="1" customFormat="1" ht="15.75" thickBot="1" x14ac:dyDescent="0.3">
      <c r="A277" s="3456"/>
      <c r="B277" s="831" t="s">
        <v>4237</v>
      </c>
      <c r="C277" s="2726">
        <f>C276/C269</f>
        <v>1.1107201371347299</v>
      </c>
      <c r="D277" s="2727">
        <f t="shared" ref="D277:H277" si="243">D276/D269</f>
        <v>1.1099082287987041</v>
      </c>
      <c r="E277" s="2728">
        <f t="shared" si="243"/>
        <v>1.1732739463214577</v>
      </c>
      <c r="F277" s="2729">
        <f t="shared" si="243"/>
        <v>1.121172348037335</v>
      </c>
      <c r="G277" s="2730">
        <f t="shared" si="243"/>
        <v>1.1130600544555087</v>
      </c>
      <c r="H277" s="2731">
        <f t="shared" si="243"/>
        <v>1.1170801121122742</v>
      </c>
      <c r="I277" s="2622">
        <f t="shared" si="233"/>
        <v>1.1170801121122742</v>
      </c>
      <c r="J277" s="2909"/>
      <c r="K277" s="2908"/>
      <c r="L277" s="2908"/>
      <c r="M277" s="2908"/>
      <c r="N277" s="2908"/>
      <c r="O277" s="2908"/>
      <c r="P277" s="3378"/>
      <c r="Q277" s="679" t="s">
        <v>4660</v>
      </c>
    </row>
    <row r="278" spans="1:17" customFormat="1" ht="16.5" hidden="1" customHeight="1" thickTop="1" x14ac:dyDescent="0.25">
      <c r="A278" s="3456"/>
      <c r="B278" s="749" t="s">
        <v>4241</v>
      </c>
      <c r="C278" s="2408">
        <f>C91/C117</f>
        <v>134.90310077519379</v>
      </c>
      <c r="D278" s="2409">
        <f t="shared" ref="D278:H278" si="244">D91/D117</f>
        <v>21.69</v>
      </c>
      <c r="E278" s="2410">
        <f t="shared" si="244"/>
        <v>41.388297872340424</v>
      </c>
      <c r="F278" s="2411">
        <f t="shared" si="244"/>
        <v>32.431034482758619</v>
      </c>
      <c r="G278" s="2412">
        <f t="shared" si="244"/>
        <v>46.902777777777779</v>
      </c>
      <c r="H278" s="2413">
        <f t="shared" si="244"/>
        <v>67.897727272727266</v>
      </c>
      <c r="I278" s="2388">
        <f t="shared" si="233"/>
        <v>67.897727272727266</v>
      </c>
      <c r="J278" s="2909"/>
      <c r="K278" s="1713"/>
      <c r="L278" s="1713"/>
      <c r="M278" s="1713"/>
      <c r="N278" s="1713"/>
      <c r="O278" s="1713"/>
      <c r="P278" s="3364"/>
      <c r="Q278" s="673" t="s">
        <v>4661</v>
      </c>
    </row>
    <row r="279" spans="1:17" s="1" customFormat="1" hidden="1" x14ac:dyDescent="0.25">
      <c r="A279" s="3456"/>
      <c r="B279" s="751" t="s">
        <v>4237</v>
      </c>
      <c r="C279" s="2628">
        <f>C278/C269</f>
        <v>0.62192595581287868</v>
      </c>
      <c r="D279" s="2629">
        <f t="shared" ref="D279:H279" si="245">D278/D269</f>
        <v>0.14985581255632324</v>
      </c>
      <c r="E279" s="2630">
        <f t="shared" si="245"/>
        <v>0.23212253035051153</v>
      </c>
      <c r="F279" s="2631">
        <f t="shared" si="245"/>
        <v>0.42456602530930987</v>
      </c>
      <c r="G279" s="2632">
        <f t="shared" si="245"/>
        <v>0.27879420249097731</v>
      </c>
      <c r="H279" s="2615">
        <f t="shared" si="245"/>
        <v>0.44326043124790798</v>
      </c>
      <c r="I279" s="2388">
        <f t="shared" si="233"/>
        <v>0.44326043124790798</v>
      </c>
      <c r="J279" s="2909"/>
      <c r="K279" s="1713"/>
      <c r="L279" s="1713"/>
      <c r="M279" s="1713"/>
      <c r="N279" s="1713"/>
      <c r="O279" s="1713"/>
      <c r="P279" s="3364"/>
      <c r="Q279" s="679" t="s">
        <v>4662</v>
      </c>
    </row>
    <row r="280" spans="1:17" customFormat="1" hidden="1" x14ac:dyDescent="0.25">
      <c r="A280" s="3456"/>
      <c r="B280" s="751" t="s">
        <v>4242</v>
      </c>
      <c r="C280" s="2389">
        <f>C93/C119</f>
        <v>89.290322580645167</v>
      </c>
      <c r="D280" s="2390">
        <f t="shared" ref="D280:H280" si="246">D93/D119</f>
        <v>22.914893617021278</v>
      </c>
      <c r="E280" s="2391">
        <f t="shared" si="246"/>
        <v>39.6</v>
      </c>
      <c r="F280" s="2392">
        <f t="shared" si="246"/>
        <v>43.353535353535356</v>
      </c>
      <c r="G280" s="2393">
        <f t="shared" si="246"/>
        <v>30.48936170212766</v>
      </c>
      <c r="H280" s="2414">
        <f t="shared" si="246"/>
        <v>49.268542199488493</v>
      </c>
      <c r="I280" s="2388">
        <f t="shared" si="233"/>
        <v>49.268542199488493</v>
      </c>
      <c r="J280" s="2909"/>
      <c r="K280" s="1713"/>
      <c r="L280" s="1713"/>
      <c r="M280" s="1713"/>
      <c r="N280" s="1713"/>
      <c r="O280" s="1713"/>
      <c r="P280" s="3364"/>
      <c r="Q280" s="673" t="s">
        <v>4663</v>
      </c>
    </row>
    <row r="281" spans="1:17" s="1" customFormat="1" hidden="1" x14ac:dyDescent="0.25">
      <c r="A281" s="3456"/>
      <c r="B281" s="751" t="s">
        <v>4237</v>
      </c>
      <c r="C281" s="2628">
        <f>C280/C269</f>
        <v>0.41164338622837143</v>
      </c>
      <c r="D281" s="2629">
        <f t="shared" ref="D281:H281" si="247">D280/D269</f>
        <v>0.15831858011159189</v>
      </c>
      <c r="E281" s="2630">
        <f t="shared" si="247"/>
        <v>0.22209302325581395</v>
      </c>
      <c r="F281" s="2631">
        <f t="shared" si="247"/>
        <v>0.56755630776880106</v>
      </c>
      <c r="G281" s="2632">
        <f t="shared" si="247"/>
        <v>0.18123142557733526</v>
      </c>
      <c r="H281" s="2774">
        <f t="shared" si="247"/>
        <v>0.32164250762886865</v>
      </c>
      <c r="I281" s="2388">
        <f t="shared" si="233"/>
        <v>0.32164250762886865</v>
      </c>
      <c r="J281" s="2909"/>
      <c r="K281" s="1713"/>
      <c r="L281" s="1713"/>
      <c r="M281" s="1713"/>
      <c r="N281" s="1713"/>
      <c r="O281" s="1713"/>
      <c r="P281" s="3364"/>
      <c r="Q281" s="679" t="s">
        <v>4664</v>
      </c>
    </row>
    <row r="282" spans="1:17" customFormat="1" hidden="1" x14ac:dyDescent="0.25">
      <c r="A282" s="3456"/>
      <c r="B282" s="834" t="s">
        <v>4243</v>
      </c>
      <c r="C282" s="2389">
        <f>C95/C121</f>
        <v>104.08695652173913</v>
      </c>
      <c r="D282" s="2390">
        <f t="shared" ref="D282:H282" si="248">D95/D121</f>
        <v>65.272727272727266</v>
      </c>
      <c r="E282" s="2391">
        <f t="shared" si="248"/>
        <v>46.56666666666667</v>
      </c>
      <c r="F282" s="2392">
        <f t="shared" si="248"/>
        <v>63</v>
      </c>
      <c r="G282" s="2393">
        <f t="shared" si="248"/>
        <v>3.4444444444444446</v>
      </c>
      <c r="H282" s="2414">
        <f t="shared" si="248"/>
        <v>62.358695652173914</v>
      </c>
      <c r="I282" s="2388">
        <f t="shared" si="233"/>
        <v>62.358695652173914</v>
      </c>
      <c r="J282" s="2909"/>
      <c r="K282" s="1713"/>
      <c r="L282" s="1713"/>
      <c r="M282" s="1713"/>
      <c r="N282" s="1713"/>
      <c r="O282" s="1713"/>
      <c r="P282" s="3364"/>
      <c r="Q282" s="673" t="s">
        <v>4665</v>
      </c>
    </row>
    <row r="283" spans="1:17" customFormat="1" hidden="1" x14ac:dyDescent="0.25">
      <c r="A283" s="3456"/>
      <c r="B283" s="751" t="s">
        <v>4237</v>
      </c>
      <c r="C283" s="2628">
        <f>C282/C269</f>
        <v>0.47985835425911594</v>
      </c>
      <c r="D283" s="2629">
        <f t="shared" ref="D283:H283" si="249">D282/D269</f>
        <v>0.45096807668150413</v>
      </c>
      <c r="E283" s="2630">
        <f t="shared" si="249"/>
        <v>0.26116494401378121</v>
      </c>
      <c r="F283" s="2631">
        <f t="shared" si="249"/>
        <v>0.82475505395014259</v>
      </c>
      <c r="G283" s="2632">
        <f t="shared" si="249"/>
        <v>2.047407824037974E-2</v>
      </c>
      <c r="H283" s="2774">
        <f t="shared" si="249"/>
        <v>0.40709966941621584</v>
      </c>
      <c r="I283" s="2388">
        <f t="shared" si="233"/>
        <v>0.40709966941621584</v>
      </c>
      <c r="J283" s="2909"/>
      <c r="K283" s="1713"/>
      <c r="L283" s="1713"/>
      <c r="M283" s="1713"/>
      <c r="N283" s="1713"/>
      <c r="O283" s="1713"/>
      <c r="P283" s="3364"/>
      <c r="Q283" s="673" t="s">
        <v>4666</v>
      </c>
    </row>
    <row r="284" spans="1:17" s="1" customFormat="1" hidden="1" x14ac:dyDescent="0.25">
      <c r="A284" s="3456"/>
      <c r="B284" s="834" t="s">
        <v>4244</v>
      </c>
      <c r="C284" s="2389">
        <f>C97/C123</f>
        <v>129.55555555555554</v>
      </c>
      <c r="D284" s="2390">
        <f t="shared" ref="D284:H284" si="250">D97/D123</f>
        <v>26.454545454545453</v>
      </c>
      <c r="E284" s="2391">
        <f t="shared" si="250"/>
        <v>621.69767441860461</v>
      </c>
      <c r="F284" s="2392">
        <f t="shared" si="250"/>
        <v>40.769230769230766</v>
      </c>
      <c r="G284" s="2393">
        <f t="shared" si="250"/>
        <v>1</v>
      </c>
      <c r="H284" s="2394">
        <f t="shared" si="250"/>
        <v>292.85964912280701</v>
      </c>
      <c r="I284" s="2388">
        <f t="shared" si="233"/>
        <v>292.85964912280701</v>
      </c>
      <c r="J284" s="2909"/>
      <c r="K284" s="1713"/>
      <c r="L284" s="1713"/>
      <c r="M284" s="1713"/>
      <c r="N284" s="1713"/>
      <c r="O284" s="1713"/>
      <c r="P284" s="3364"/>
      <c r="Q284" s="679" t="s">
        <v>4667</v>
      </c>
    </row>
    <row r="285" spans="1:17" customFormat="1" hidden="1" x14ac:dyDescent="0.25">
      <c r="A285" s="3456"/>
      <c r="B285" s="835" t="s">
        <v>4237</v>
      </c>
      <c r="C285" s="2628">
        <f>C284/C269</f>
        <v>0.59727287406112362</v>
      </c>
      <c r="D285" s="2629">
        <f t="shared" ref="D285:H285" si="251">D284/D269</f>
        <v>0.18277396979709987</v>
      </c>
      <c r="E285" s="2630">
        <f t="shared" si="251"/>
        <v>3.4867352541095098</v>
      </c>
      <c r="F285" s="2631">
        <f t="shared" si="251"/>
        <v>0.53372427178702753</v>
      </c>
      <c r="G285" s="2632">
        <f t="shared" si="251"/>
        <v>5.9440872310779881E-3</v>
      </c>
      <c r="H285" s="2615">
        <f t="shared" si="251"/>
        <v>1.9118915990201186</v>
      </c>
      <c r="I285" s="2388">
        <f t="shared" si="233"/>
        <v>1.9118915990201186</v>
      </c>
      <c r="J285" s="2909"/>
      <c r="K285" s="1713"/>
      <c r="L285" s="1713"/>
      <c r="M285" s="1713"/>
      <c r="N285" s="1713"/>
      <c r="O285" s="1713"/>
      <c r="P285" s="3364"/>
      <c r="Q285" s="673" t="s">
        <v>4668</v>
      </c>
    </row>
    <row r="286" spans="1:17" customFormat="1" ht="15.75" thickTop="1" x14ac:dyDescent="0.25">
      <c r="A286" s="3456"/>
      <c r="B286" s="836" t="s">
        <v>4178</v>
      </c>
      <c r="C286" s="1986">
        <f>C272</f>
        <v>183.0597014925373</v>
      </c>
      <c r="D286" s="1986">
        <f t="shared" ref="D286:H286" si="252">D272</f>
        <v>35.81911262798635</v>
      </c>
      <c r="E286" s="1986">
        <f t="shared" si="252"/>
        <v>185.47566371681415</v>
      </c>
      <c r="F286" s="1986">
        <f t="shared" si="252"/>
        <v>105.22560975609755</v>
      </c>
      <c r="G286" s="1986">
        <f t="shared" si="252"/>
        <v>111.70270270270271</v>
      </c>
      <c r="H286" s="1986">
        <f t="shared" si="252"/>
        <v>142.33710895361381</v>
      </c>
      <c r="I286" s="1987">
        <f t="shared" si="233"/>
        <v>142.33710895361381</v>
      </c>
      <c r="J286" s="3155"/>
      <c r="K286" s="2272"/>
      <c r="L286" s="2272"/>
      <c r="M286" s="2272"/>
      <c r="N286" s="2272"/>
      <c r="O286" s="2272"/>
      <c r="P286" s="3379"/>
      <c r="Q286" s="899" t="s">
        <v>4669</v>
      </c>
    </row>
    <row r="287" spans="1:17" customFormat="1" x14ac:dyDescent="0.25">
      <c r="A287" s="3456"/>
      <c r="B287" s="2916" t="s">
        <v>4803</v>
      </c>
      <c r="C287" s="2389">
        <f>C274</f>
        <v>141.5</v>
      </c>
      <c r="D287" s="2390">
        <f t="shared" ref="D287:H287" si="253">D274</f>
        <v>20.617283950617285</v>
      </c>
      <c r="E287" s="2391">
        <f t="shared" si="253"/>
        <v>35.639705882352942</v>
      </c>
      <c r="F287" s="2392">
        <f t="shared" si="253"/>
        <v>30.339622641509433</v>
      </c>
      <c r="G287" s="2393">
        <f t="shared" si="253"/>
        <v>51.184615384615384</v>
      </c>
      <c r="H287" s="2394">
        <f t="shared" si="253"/>
        <v>67.032761310452415</v>
      </c>
      <c r="I287" s="2388">
        <f t="shared" si="233"/>
        <v>67.032761310452415</v>
      </c>
      <c r="J287" s="2909"/>
      <c r="K287" s="1713"/>
      <c r="L287" s="1713"/>
      <c r="M287" s="1713"/>
      <c r="N287" s="1713"/>
      <c r="O287" s="1713"/>
      <c r="P287" s="3364"/>
      <c r="Q287" s="1230"/>
    </row>
    <row r="288" spans="1:17" customFormat="1" x14ac:dyDescent="0.25">
      <c r="A288" s="3457"/>
      <c r="B288" s="693" t="s">
        <v>4245</v>
      </c>
      <c r="C288" s="2726">
        <f>C287/C286</f>
        <v>0.77297187117814925</v>
      </c>
      <c r="D288" s="2727">
        <f t="shared" ref="D288:H288" si="254">D287/D286</f>
        <v>0.57559449238026339</v>
      </c>
      <c r="E288" s="2728">
        <f t="shared" si="254"/>
        <v>0.19215300362406548</v>
      </c>
      <c r="F288" s="2729">
        <f t="shared" si="254"/>
        <v>0.28832926425262484</v>
      </c>
      <c r="G288" s="2730">
        <f t="shared" si="254"/>
        <v>0.45822181689590347</v>
      </c>
      <c r="H288" s="2731">
        <f t="shared" si="254"/>
        <v>0.47094367592008418</v>
      </c>
      <c r="I288" s="2388">
        <f t="shared" si="233"/>
        <v>0.47094367592008418</v>
      </c>
      <c r="J288" s="3467" t="s">
        <v>5070</v>
      </c>
      <c r="K288" s="3415">
        <f t="shared" ref="K288:P288" si="255">C289/C287</f>
        <v>1.4186903240357869</v>
      </c>
      <c r="L288" s="3415">
        <f t="shared" si="255"/>
        <v>2.0190515196023049</v>
      </c>
      <c r="M288" s="3415">
        <f t="shared" si="255"/>
        <v>7.013582719834532</v>
      </c>
      <c r="N288" s="3415">
        <f t="shared" si="255"/>
        <v>5.7904633636550971</v>
      </c>
      <c r="O288" s="3415">
        <f t="shared" si="255"/>
        <v>3.8530599443290074</v>
      </c>
      <c r="P288" s="3439">
        <f t="shared" si="255"/>
        <v>2.7170457610049881</v>
      </c>
      <c r="Q288" s="673" t="s">
        <v>4670</v>
      </c>
    </row>
    <row r="289" spans="1:17" s="1" customFormat="1" x14ac:dyDescent="0.25">
      <c r="A289" s="3457"/>
      <c r="B289" s="2917" t="s">
        <v>5068</v>
      </c>
      <c r="C289" s="2415">
        <f t="shared" ref="C289:H289" si="256">C102/C128</f>
        <v>200.74468085106383</v>
      </c>
      <c r="D289" s="2416">
        <f t="shared" si="256"/>
        <v>41.627358490566039</v>
      </c>
      <c r="E289" s="2417">
        <f t="shared" si="256"/>
        <v>249.96202531645571</v>
      </c>
      <c r="F289" s="2418">
        <f t="shared" si="256"/>
        <v>175.68047337278105</v>
      </c>
      <c r="G289" s="2419">
        <f t="shared" si="256"/>
        <v>197.21739130434781</v>
      </c>
      <c r="H289" s="2420">
        <f t="shared" si="256"/>
        <v>182.13107996702391</v>
      </c>
      <c r="I289" s="2395">
        <f t="shared" si="233"/>
        <v>182.13107996702391</v>
      </c>
      <c r="J289" s="3467"/>
      <c r="K289" s="3415"/>
      <c r="L289" s="3415"/>
      <c r="M289" s="3415"/>
      <c r="N289" s="3415"/>
      <c r="O289" s="3415"/>
      <c r="P289" s="3439"/>
      <c r="Q289" s="679" t="s">
        <v>4671</v>
      </c>
    </row>
    <row r="290" spans="1:17" customFormat="1" ht="15.75" thickBot="1" x14ac:dyDescent="0.3">
      <c r="A290" s="3457"/>
      <c r="B290" s="695" t="s">
        <v>4245</v>
      </c>
      <c r="C290" s="2628">
        <f>C289/C286</f>
        <v>1.096607714392277</v>
      </c>
      <c r="D290" s="2629">
        <f t="shared" ref="D290:H290" si="257">D289/D286</f>
        <v>1.1621549345150881</v>
      </c>
      <c r="E290" s="2630">
        <f t="shared" si="257"/>
        <v>1.347680985782048</v>
      </c>
      <c r="F290" s="2631">
        <f t="shared" si="257"/>
        <v>1.6695600413244536</v>
      </c>
      <c r="G290" s="2632">
        <f t="shared" si="257"/>
        <v>1.7655561282992667</v>
      </c>
      <c r="H290" s="2615">
        <f t="shared" si="257"/>
        <v>1.2795755183307718</v>
      </c>
      <c r="I290" s="2622">
        <f t="shared" si="233"/>
        <v>1.2795755183307718</v>
      </c>
      <c r="J290" s="2909"/>
      <c r="K290" s="1713"/>
      <c r="L290" s="1713"/>
      <c r="M290" s="1713"/>
      <c r="N290" s="1713"/>
      <c r="O290" s="1713"/>
      <c r="P290" s="3364"/>
      <c r="Q290" s="673" t="s">
        <v>4672</v>
      </c>
    </row>
    <row r="291" spans="1:17" customFormat="1" ht="15.75" hidden="1" thickTop="1" x14ac:dyDescent="0.25">
      <c r="A291" s="3457"/>
      <c r="B291" s="693" t="s">
        <v>4247</v>
      </c>
      <c r="C291" s="2768">
        <f>C278/C286</f>
        <v>0.73693499811968888</v>
      </c>
      <c r="D291" s="2769">
        <f t="shared" ref="D291:H291" si="258">D278/D286</f>
        <v>0.60554263935207242</v>
      </c>
      <c r="E291" s="2770">
        <f t="shared" si="258"/>
        <v>0.22314678401977542</v>
      </c>
      <c r="F291" s="2771">
        <f t="shared" si="258"/>
        <v>0.30820476648156769</v>
      </c>
      <c r="G291" s="2772">
        <f t="shared" si="258"/>
        <v>0.41988937279888161</v>
      </c>
      <c r="H291" s="2773">
        <f t="shared" si="258"/>
        <v>0.47702055895244039</v>
      </c>
      <c r="I291" s="2388">
        <f t="shared" si="233"/>
        <v>0.47702055895244039</v>
      </c>
      <c r="J291" s="2909"/>
      <c r="K291" s="1713"/>
      <c r="L291" s="1713"/>
      <c r="M291" s="1713"/>
      <c r="N291" s="1713"/>
      <c r="O291" s="1713"/>
      <c r="P291" s="3364"/>
      <c r="Q291" s="673" t="s">
        <v>4673</v>
      </c>
    </row>
    <row r="292" spans="1:17" customFormat="1" hidden="1" x14ac:dyDescent="0.25">
      <c r="A292" s="3457"/>
      <c r="B292" s="693" t="s">
        <v>4248</v>
      </c>
      <c r="C292" s="2628">
        <f>C280/C286</f>
        <v>0.4877661323198717</v>
      </c>
      <c r="D292" s="2629">
        <f t="shared" ref="D292:H292" si="259">D280/D286</f>
        <v>0.63973928821221859</v>
      </c>
      <c r="E292" s="2630">
        <f t="shared" si="259"/>
        <v>0.21350509930220077</v>
      </c>
      <c r="F292" s="2631">
        <f t="shared" si="259"/>
        <v>0.41200555125339278</v>
      </c>
      <c r="G292" s="2632">
        <f t="shared" si="259"/>
        <v>0.27295097579935235</v>
      </c>
      <c r="H292" s="2615">
        <f t="shared" si="259"/>
        <v>0.34613982651245645</v>
      </c>
      <c r="I292" s="2388">
        <f t="shared" si="233"/>
        <v>0.34613982651245645</v>
      </c>
      <c r="J292" s="2909"/>
      <c r="K292" s="1713"/>
      <c r="L292" s="1713"/>
      <c r="M292" s="1713"/>
      <c r="N292" s="1713"/>
      <c r="O292" s="1713"/>
      <c r="P292" s="3364"/>
      <c r="Q292" s="673" t="s">
        <v>4674</v>
      </c>
    </row>
    <row r="293" spans="1:17" customFormat="1" hidden="1" x14ac:dyDescent="0.25">
      <c r="A293" s="3457"/>
      <c r="B293" s="693" t="s">
        <v>4249</v>
      </c>
      <c r="C293" s="2628">
        <f>C282/C286</f>
        <v>0.56859568585051135</v>
      </c>
      <c r="D293" s="2629">
        <f t="shared" ref="D293:H293" si="260">D282/D286</f>
        <v>1.8222876694529859</v>
      </c>
      <c r="E293" s="2630">
        <f t="shared" si="260"/>
        <v>0.25106618158684718</v>
      </c>
      <c r="F293" s="2631">
        <f t="shared" si="260"/>
        <v>0.59871356550964827</v>
      </c>
      <c r="G293" s="2632">
        <f t="shared" si="260"/>
        <v>3.0835820093018253E-2</v>
      </c>
      <c r="H293" s="2615">
        <f t="shared" si="260"/>
        <v>0.43810567820719171</v>
      </c>
      <c r="I293" s="2388">
        <f t="shared" si="233"/>
        <v>0.43810567820719171</v>
      </c>
      <c r="J293" s="2909"/>
      <c r="K293" s="1713"/>
      <c r="L293" s="1713"/>
      <c r="M293" s="1713"/>
      <c r="N293" s="1713"/>
      <c r="O293" s="1713"/>
      <c r="P293" s="3364"/>
      <c r="Q293" s="673" t="s">
        <v>4675</v>
      </c>
    </row>
    <row r="294" spans="1:17" s="1" customFormat="1" ht="15.75" hidden="1" thickBot="1" x14ac:dyDescent="0.3">
      <c r="A294" s="3458"/>
      <c r="B294" s="693" t="s">
        <v>4250</v>
      </c>
      <c r="C294" s="2628">
        <f>C284/C286</f>
        <v>0.70772296960637771</v>
      </c>
      <c r="D294" s="2629">
        <f t="shared" ref="D294:H294" si="261">D284/D286</f>
        <v>0.73855948720169773</v>
      </c>
      <c r="E294" s="2630">
        <f t="shared" si="261"/>
        <v>3.3519096897144305</v>
      </c>
      <c r="F294" s="2631">
        <f t="shared" si="261"/>
        <v>0.38744589709415578</v>
      </c>
      <c r="G294" s="2632">
        <f t="shared" si="261"/>
        <v>8.9523348657149764E-3</v>
      </c>
      <c r="H294" s="2615">
        <f t="shared" si="261"/>
        <v>2.0575073589435271</v>
      </c>
      <c r="I294" s="2388">
        <f t="shared" si="233"/>
        <v>2.0575073589435271</v>
      </c>
      <c r="J294" s="2909"/>
      <c r="K294" s="1713"/>
      <c r="L294" s="1713"/>
      <c r="M294" s="1713"/>
      <c r="N294" s="1713"/>
      <c r="O294" s="1713"/>
      <c r="P294" s="3364"/>
      <c r="Q294" s="673" t="s">
        <v>4676</v>
      </c>
    </row>
    <row r="295" spans="1:17" customFormat="1" ht="15.75" hidden="1" customHeight="1" x14ac:dyDescent="0.25">
      <c r="A295" s="3514" t="s">
        <v>4255</v>
      </c>
      <c r="B295" s="844" t="s">
        <v>4144</v>
      </c>
      <c r="C295" s="1981">
        <f t="shared" ref="C295:H296" si="262">C4/C108</f>
        <v>47.304347826086953</v>
      </c>
      <c r="D295" s="1981">
        <f t="shared" si="262"/>
        <v>32.618513323983173</v>
      </c>
      <c r="E295" s="1981">
        <f t="shared" si="262"/>
        <v>30.841623036649214</v>
      </c>
      <c r="F295" s="1981">
        <f t="shared" si="262"/>
        <v>16.687368421052632</v>
      </c>
      <c r="G295" s="1981">
        <f t="shared" si="262"/>
        <v>33.141935483870967</v>
      </c>
      <c r="H295" s="1981">
        <f t="shared" si="262"/>
        <v>31.519354838709678</v>
      </c>
      <c r="I295" s="1982">
        <f t="shared" si="233"/>
        <v>31.519354838709678</v>
      </c>
      <c r="J295" s="3154"/>
      <c r="K295" s="2271"/>
      <c r="L295" s="2271"/>
      <c r="M295" s="2271"/>
      <c r="N295" s="2271"/>
      <c r="O295" s="2271"/>
      <c r="P295" s="3377"/>
      <c r="Q295" s="899" t="s">
        <v>4677</v>
      </c>
    </row>
    <row r="296" spans="1:17" customFormat="1" hidden="1" x14ac:dyDescent="0.25">
      <c r="A296" s="3515"/>
      <c r="B296" s="828" t="s">
        <v>4146</v>
      </c>
      <c r="C296" s="784">
        <f>C5/C109</f>
        <v>85.424050632911388</v>
      </c>
      <c r="D296" s="983">
        <f t="shared" si="262"/>
        <v>46.11904761904762</v>
      </c>
      <c r="E296" s="1001">
        <f t="shared" si="262"/>
        <v>34.317307692307693</v>
      </c>
      <c r="F296" s="1031">
        <f t="shared" si="262"/>
        <v>12.19774919614148</v>
      </c>
      <c r="G296" s="1057">
        <f t="shared" si="262"/>
        <v>36.827683615819211</v>
      </c>
      <c r="H296" s="1124">
        <f t="shared" si="262"/>
        <v>34.40407288317256</v>
      </c>
      <c r="I296" s="916">
        <f t="shared" si="233"/>
        <v>34.40407288317256</v>
      </c>
      <c r="J296" s="2909"/>
      <c r="K296" s="1713"/>
      <c r="L296" s="1713"/>
      <c r="M296" s="1713"/>
      <c r="N296" s="1713"/>
      <c r="O296" s="1713"/>
      <c r="P296" s="3364"/>
      <c r="Q296" s="673" t="s">
        <v>4678</v>
      </c>
    </row>
    <row r="297" spans="1:17" s="1" customFormat="1" hidden="1" x14ac:dyDescent="0.25">
      <c r="A297" s="3515"/>
      <c r="B297" s="829" t="s">
        <v>4237</v>
      </c>
      <c r="C297" s="777">
        <f>C296/C295</f>
        <v>1.8058393056589725</v>
      </c>
      <c r="D297" s="976">
        <f t="shared" ref="D297:H297" si="263">D296/D295</f>
        <v>1.4138917724719848</v>
      </c>
      <c r="E297" s="995">
        <f t="shared" si="263"/>
        <v>1.1126946092145771</v>
      </c>
      <c r="F297" s="1025">
        <f t="shared" si="263"/>
        <v>0.73095702619910463</v>
      </c>
      <c r="G297" s="1052">
        <f t="shared" si="263"/>
        <v>1.1112110104052906</v>
      </c>
      <c r="H297" s="1113">
        <f t="shared" si="263"/>
        <v>1.0915221158308763</v>
      </c>
      <c r="I297" s="925">
        <f t="shared" si="233"/>
        <v>1.0915221158308763</v>
      </c>
      <c r="J297" s="2909"/>
      <c r="K297" s="1713"/>
      <c r="L297" s="1713"/>
      <c r="M297" s="1713"/>
      <c r="N297" s="1713"/>
      <c r="O297" s="1713"/>
      <c r="P297" s="3364"/>
      <c r="Q297" s="679" t="s">
        <v>4679</v>
      </c>
    </row>
    <row r="298" spans="1:17" customFormat="1" hidden="1" x14ac:dyDescent="0.25">
      <c r="A298" s="3515"/>
      <c r="B298" s="830" t="s">
        <v>4150</v>
      </c>
      <c r="C298" s="780">
        <f t="shared" ref="C298:H298" si="264">C7/C111</f>
        <v>38.314925373134329</v>
      </c>
      <c r="D298" s="966">
        <f t="shared" si="264"/>
        <v>13.266211604095563</v>
      </c>
      <c r="E298" s="814">
        <f t="shared" si="264"/>
        <v>28.442477876106196</v>
      </c>
      <c r="F298" s="1015">
        <f t="shared" si="264"/>
        <v>25.201219512195124</v>
      </c>
      <c r="G298" s="816">
        <f t="shared" si="264"/>
        <v>21.387387387387388</v>
      </c>
      <c r="H298" s="1103">
        <f t="shared" si="264"/>
        <v>28.615965480043151</v>
      </c>
      <c r="I298" s="916">
        <f t="shared" si="233"/>
        <v>28.615965480043151</v>
      </c>
      <c r="J298" s="2909"/>
      <c r="K298" s="1713"/>
      <c r="L298" s="1713"/>
      <c r="M298" s="1713"/>
      <c r="N298" s="1713"/>
      <c r="O298" s="1713"/>
      <c r="P298" s="3364"/>
      <c r="Q298" s="673" t="s">
        <v>4680</v>
      </c>
    </row>
    <row r="299" spans="1:17" s="1" customFormat="1" ht="15.75" hidden="1" thickBot="1" x14ac:dyDescent="0.3">
      <c r="A299" s="3515"/>
      <c r="B299" s="831" t="s">
        <v>4237</v>
      </c>
      <c r="C299" s="777">
        <f>C298/C295</f>
        <v>0.80996625329236183</v>
      </c>
      <c r="D299" s="976">
        <f t="shared" ref="D299:H299" si="265">D298/D295</f>
        <v>0.40670803945995337</v>
      </c>
      <c r="E299" s="995">
        <f t="shared" si="265"/>
        <v>0.92221080071914163</v>
      </c>
      <c r="F299" s="1025">
        <f t="shared" si="265"/>
        <v>1.5101973466590151</v>
      </c>
      <c r="G299" s="1052">
        <f t="shared" si="265"/>
        <v>0.64532704789664108</v>
      </c>
      <c r="H299" s="1113">
        <f t="shared" si="265"/>
        <v>0.90788550801487844</v>
      </c>
      <c r="I299" s="916">
        <f t="shared" si="233"/>
        <v>0.90788550801487844</v>
      </c>
      <c r="J299" s="2909"/>
      <c r="K299" s="1713"/>
      <c r="L299" s="1713"/>
      <c r="M299" s="1713"/>
      <c r="N299" s="1713"/>
      <c r="O299" s="1713"/>
      <c r="P299" s="3364"/>
      <c r="Q299" s="679" t="s">
        <v>4681</v>
      </c>
    </row>
    <row r="300" spans="1:17" customFormat="1" ht="15.75" hidden="1" thickTop="1" x14ac:dyDescent="0.25">
      <c r="A300" s="3515"/>
      <c r="B300" s="832" t="s">
        <v>4154</v>
      </c>
      <c r="C300" s="785">
        <f>C9/C113</f>
        <v>39.729999999999997</v>
      </c>
      <c r="D300" s="984">
        <f t="shared" ref="D300:H300" si="266">D9/D113</f>
        <v>6.7530864197530862</v>
      </c>
      <c r="E300" s="1002">
        <f t="shared" si="266"/>
        <v>17.522058823529413</v>
      </c>
      <c r="F300" s="1032">
        <f t="shared" si="266"/>
        <v>11.182389937106919</v>
      </c>
      <c r="G300" s="1058">
        <f t="shared" si="266"/>
        <v>13.63076923076923</v>
      </c>
      <c r="H300" s="1125">
        <f t="shared" si="266"/>
        <v>21.123244929797192</v>
      </c>
      <c r="I300" s="926">
        <f t="shared" si="233"/>
        <v>21.123244929797192</v>
      </c>
      <c r="J300" s="2909"/>
      <c r="K300" s="1713"/>
      <c r="L300" s="1713"/>
      <c r="M300" s="1713"/>
      <c r="N300" s="1713"/>
      <c r="O300" s="1713"/>
      <c r="P300" s="3364"/>
      <c r="Q300" s="673" t="s">
        <v>4682</v>
      </c>
    </row>
    <row r="301" spans="1:17" s="1" customFormat="1" hidden="1" x14ac:dyDescent="0.25">
      <c r="A301" s="3515"/>
      <c r="B301" s="751" t="s">
        <v>4237</v>
      </c>
      <c r="C301" s="777">
        <f>C300/C295</f>
        <v>0.83988051470588232</v>
      </c>
      <c r="D301" s="976">
        <f t="shared" ref="D301:H301" si="267">D300/D295</f>
        <v>0.20703231789499721</v>
      </c>
      <c r="E301" s="995">
        <f t="shared" si="267"/>
        <v>0.56813024407658075</v>
      </c>
      <c r="F301" s="1025">
        <f t="shared" si="267"/>
        <v>0.67011104776708341</v>
      </c>
      <c r="G301" s="1052">
        <f t="shared" si="267"/>
        <v>0.41128464683068539</v>
      </c>
      <c r="H301" s="1113">
        <f t="shared" si="267"/>
        <v>0.67016742689971642</v>
      </c>
      <c r="I301" s="925">
        <f t="shared" si="233"/>
        <v>0.67016742689971642</v>
      </c>
      <c r="J301" s="2909"/>
      <c r="K301" s="1713"/>
      <c r="L301" s="1713"/>
      <c r="M301" s="1713"/>
      <c r="N301" s="1713"/>
      <c r="O301" s="1713"/>
      <c r="P301" s="3364"/>
      <c r="Q301" s="679" t="s">
        <v>4683</v>
      </c>
    </row>
    <row r="302" spans="1:17" s="1" customFormat="1" hidden="1" x14ac:dyDescent="0.25">
      <c r="A302" s="3515"/>
      <c r="B302" s="833" t="s">
        <v>4158</v>
      </c>
      <c r="C302" s="700">
        <f>C11/C115</f>
        <v>49.716560509554142</v>
      </c>
      <c r="D302" s="943">
        <f t="shared" ref="D302:H302" si="268">D11/D115</f>
        <v>35.933544303797468</v>
      </c>
      <c r="E302" s="997">
        <f t="shared" si="268"/>
        <v>33.726114649681527</v>
      </c>
      <c r="F302" s="1005">
        <f t="shared" si="268"/>
        <v>17.793931731984831</v>
      </c>
      <c r="G302" s="1039">
        <f t="shared" si="268"/>
        <v>36.3125</v>
      </c>
      <c r="H302" s="1115">
        <f t="shared" si="268"/>
        <v>33.683663527119194</v>
      </c>
      <c r="I302" s="916">
        <f t="shared" si="233"/>
        <v>33.683663527119194</v>
      </c>
      <c r="J302" s="2909"/>
      <c r="K302" s="1713"/>
      <c r="L302" s="1713"/>
      <c r="M302" s="1713"/>
      <c r="N302" s="1713"/>
      <c r="O302" s="1713"/>
      <c r="P302" s="3364"/>
      <c r="Q302" s="679" t="s">
        <v>4684</v>
      </c>
    </row>
    <row r="303" spans="1:17" s="1" customFormat="1" ht="15.75" hidden="1" thickBot="1" x14ac:dyDescent="0.3">
      <c r="A303" s="3515"/>
      <c r="B303" s="831" t="s">
        <v>4237</v>
      </c>
      <c r="C303" s="777">
        <f>C302/C295</f>
        <v>1.0509934666541778</v>
      </c>
      <c r="D303" s="976">
        <f t="shared" ref="D303:H303" si="269">D302/D295</f>
        <v>1.1016303516621917</v>
      </c>
      <c r="E303" s="995">
        <f t="shared" si="269"/>
        <v>1.0935259344037978</v>
      </c>
      <c r="F303" s="1025">
        <f t="shared" si="269"/>
        <v>1.0663114328761489</v>
      </c>
      <c r="G303" s="1052">
        <f t="shared" si="269"/>
        <v>1.0956662448900136</v>
      </c>
      <c r="H303" s="1113">
        <f t="shared" si="269"/>
        <v>1.0686660212267884</v>
      </c>
      <c r="I303" s="916">
        <f t="shared" si="233"/>
        <v>1.0686660212267884</v>
      </c>
      <c r="J303" s="2909"/>
      <c r="K303" s="1713"/>
      <c r="L303" s="1713"/>
      <c r="M303" s="1713"/>
      <c r="N303" s="1713"/>
      <c r="O303" s="1713"/>
      <c r="P303" s="3364"/>
      <c r="Q303" s="679" t="s">
        <v>4685</v>
      </c>
    </row>
    <row r="304" spans="1:17" customFormat="1" ht="16.5" hidden="1" customHeight="1" thickTop="1" x14ac:dyDescent="0.25">
      <c r="A304" s="3515"/>
      <c r="B304" s="749" t="s">
        <v>4162</v>
      </c>
      <c r="C304" s="779">
        <f>C13/C117</f>
        <v>39.968992248062015</v>
      </c>
      <c r="D304" s="978">
        <f t="shared" ref="D304:H304" si="270">D13/D117</f>
        <v>8.07</v>
      </c>
      <c r="E304" s="998">
        <f t="shared" si="270"/>
        <v>20.398936170212767</v>
      </c>
      <c r="F304" s="1027">
        <f t="shared" si="270"/>
        <v>13.959770114942529</v>
      </c>
      <c r="G304" s="1054">
        <f t="shared" si="270"/>
        <v>12.902777777777779</v>
      </c>
      <c r="H304" s="1116">
        <f t="shared" si="270"/>
        <v>23.121212121212121</v>
      </c>
      <c r="I304" s="926">
        <f t="shared" si="233"/>
        <v>23.121212121212121</v>
      </c>
      <c r="J304" s="2909"/>
      <c r="K304" s="1713"/>
      <c r="L304" s="1713"/>
      <c r="M304" s="1713"/>
      <c r="N304" s="1713"/>
      <c r="O304" s="1713"/>
      <c r="P304" s="3364"/>
      <c r="Q304" s="673" t="s">
        <v>4686</v>
      </c>
    </row>
    <row r="305" spans="1:17" s="1" customFormat="1" hidden="1" x14ac:dyDescent="0.25">
      <c r="A305" s="3515"/>
      <c r="B305" s="751" t="s">
        <v>4237</v>
      </c>
      <c r="C305" s="781">
        <f>C304/C295</f>
        <v>0.84493274053807577</v>
      </c>
      <c r="D305" s="960">
        <f t="shared" ref="D305:H305" si="271">D304/D295</f>
        <v>0.24740551231887173</v>
      </c>
      <c r="E305" s="987">
        <f t="shared" si="271"/>
        <v>0.66140929567722928</v>
      </c>
      <c r="F305" s="1012">
        <f t="shared" si="271"/>
        <v>0.83654712730684422</v>
      </c>
      <c r="G305" s="1045">
        <f t="shared" si="271"/>
        <v>0.38931877663141051</v>
      </c>
      <c r="H305" s="1096">
        <f t="shared" si="271"/>
        <v>0.73355600834876244</v>
      </c>
      <c r="I305" s="916">
        <f t="shared" si="233"/>
        <v>0.73355600834876244</v>
      </c>
      <c r="J305" s="2909"/>
      <c r="K305" s="1713"/>
      <c r="L305" s="1713"/>
      <c r="M305" s="1713"/>
      <c r="N305" s="1713"/>
      <c r="O305" s="1713"/>
      <c r="P305" s="3364"/>
      <c r="Q305" s="679" t="s">
        <v>4687</v>
      </c>
    </row>
    <row r="306" spans="1:17" customFormat="1" hidden="1" x14ac:dyDescent="0.25">
      <c r="A306" s="3515"/>
      <c r="B306" s="751" t="s">
        <v>4166</v>
      </c>
      <c r="C306" s="780">
        <f>C15/C119</f>
        <v>27.0752688172043</v>
      </c>
      <c r="D306" s="966">
        <f t="shared" ref="D306:H306" si="272">D15/D119</f>
        <v>8.2978723404255312</v>
      </c>
      <c r="E306" s="814">
        <f t="shared" si="272"/>
        <v>20.285714285714285</v>
      </c>
      <c r="F306" s="1015">
        <f t="shared" si="272"/>
        <v>15.94949494949495</v>
      </c>
      <c r="G306" s="816">
        <f t="shared" si="272"/>
        <v>9.5531914893617014</v>
      </c>
      <c r="H306" s="1126">
        <f t="shared" si="272"/>
        <v>18.071611253196931</v>
      </c>
      <c r="I306" s="916">
        <f t="shared" si="233"/>
        <v>18.071611253196931</v>
      </c>
      <c r="J306" s="2909"/>
      <c r="K306" s="1713"/>
      <c r="L306" s="1713"/>
      <c r="M306" s="1713"/>
      <c r="N306" s="1713"/>
      <c r="O306" s="1713"/>
      <c r="P306" s="3364"/>
      <c r="Q306" s="673" t="s">
        <v>4688</v>
      </c>
    </row>
    <row r="307" spans="1:17" s="1" customFormat="1" hidden="1" x14ac:dyDescent="0.25">
      <c r="A307" s="3515"/>
      <c r="B307" s="751" t="s">
        <v>4237</v>
      </c>
      <c r="C307" s="781">
        <f>C306/C295</f>
        <v>0.57236321948134095</v>
      </c>
      <c r="D307" s="960">
        <f t="shared" ref="D307:H307" si="273">D306/D295</f>
        <v>0.25439149411890627</v>
      </c>
      <c r="E307" s="987">
        <f t="shared" si="273"/>
        <v>0.65773822154588613</v>
      </c>
      <c r="F307" s="1012">
        <f t="shared" si="273"/>
        <v>0.95578251447802953</v>
      </c>
      <c r="G307" s="1045">
        <f t="shared" si="273"/>
        <v>0.28825086253670701</v>
      </c>
      <c r="H307" s="1127">
        <f t="shared" si="273"/>
        <v>0.57334965597083698</v>
      </c>
      <c r="I307" s="916">
        <f t="shared" si="233"/>
        <v>0.57334965597083698</v>
      </c>
      <c r="J307" s="2909"/>
      <c r="K307" s="1713"/>
      <c r="L307" s="1713"/>
      <c r="M307" s="1713"/>
      <c r="N307" s="1713"/>
      <c r="O307" s="1713"/>
      <c r="P307" s="3364"/>
      <c r="Q307" s="679" t="s">
        <v>4689</v>
      </c>
    </row>
    <row r="308" spans="1:17" customFormat="1" hidden="1" x14ac:dyDescent="0.25">
      <c r="A308" s="3515"/>
      <c r="B308" s="834" t="s">
        <v>4170</v>
      </c>
      <c r="C308" s="780">
        <f>C17/C121</f>
        <v>27.217391304347824</v>
      </c>
      <c r="D308" s="966">
        <f t="shared" ref="D308:H308" si="274">D17/D121</f>
        <v>15.090909090909092</v>
      </c>
      <c r="E308" s="814">
        <f t="shared" si="274"/>
        <v>28</v>
      </c>
      <c r="F308" s="1015">
        <f t="shared" si="274"/>
        <v>18.736842105263158</v>
      </c>
      <c r="G308" s="816">
        <f t="shared" si="274"/>
        <v>0.33333333333333331</v>
      </c>
      <c r="H308" s="1126">
        <f t="shared" si="274"/>
        <v>21.641304347826086</v>
      </c>
      <c r="I308" s="916">
        <f t="shared" si="233"/>
        <v>21.641304347826086</v>
      </c>
      <c r="J308" s="2909"/>
      <c r="K308" s="1713"/>
      <c r="L308" s="1713"/>
      <c r="M308" s="1713"/>
      <c r="N308" s="1713"/>
      <c r="O308" s="1713"/>
      <c r="P308" s="3364"/>
      <c r="Q308" s="673" t="s">
        <v>4690</v>
      </c>
    </row>
    <row r="309" spans="1:17" customFormat="1" hidden="1" x14ac:dyDescent="0.25">
      <c r="A309" s="3515"/>
      <c r="B309" s="751" t="s">
        <v>4237</v>
      </c>
      <c r="C309" s="781">
        <f>C308/C295</f>
        <v>0.57536764705882348</v>
      </c>
      <c r="D309" s="960">
        <f t="shared" ref="D309:H309" si="275">D308/D295</f>
        <v>0.46264858674025805</v>
      </c>
      <c r="E309" s="987">
        <f t="shared" si="275"/>
        <v>0.90786402410558931</v>
      </c>
      <c r="F309" s="1012">
        <f t="shared" si="275"/>
        <v>1.1228158708130953</v>
      </c>
      <c r="G309" s="1045">
        <f t="shared" si="275"/>
        <v>1.0057750957108558E-2</v>
      </c>
      <c r="H309" s="1127">
        <f t="shared" si="275"/>
        <v>0.68660365856371786</v>
      </c>
      <c r="I309" s="916">
        <f t="shared" si="233"/>
        <v>0.68660365856371786</v>
      </c>
      <c r="J309" s="2909"/>
      <c r="K309" s="1713"/>
      <c r="L309" s="1713"/>
      <c r="M309" s="1713"/>
      <c r="N309" s="1713"/>
      <c r="O309" s="1713"/>
      <c r="P309" s="3364"/>
      <c r="Q309" s="673" t="s">
        <v>4691</v>
      </c>
    </row>
    <row r="310" spans="1:17" s="1" customFormat="1" hidden="1" x14ac:dyDescent="0.25">
      <c r="A310" s="3515"/>
      <c r="B310" s="834" t="s">
        <v>4174</v>
      </c>
      <c r="C310" s="780">
        <f>C19/C123</f>
        <v>26.31111111111111</v>
      </c>
      <c r="D310" s="966">
        <f t="shared" ref="D310:H310" si="276">D19/D123</f>
        <v>5</v>
      </c>
      <c r="E310" s="814">
        <f t="shared" si="276"/>
        <v>36.860465116279073</v>
      </c>
      <c r="F310" s="1015">
        <f t="shared" si="276"/>
        <v>13.384615384615385</v>
      </c>
      <c r="G310" s="816">
        <f t="shared" si="276"/>
        <v>0.5</v>
      </c>
      <c r="H310" s="1103">
        <f t="shared" si="276"/>
        <v>26.307017543859651</v>
      </c>
      <c r="I310" s="916">
        <f t="shared" si="233"/>
        <v>26.307017543859651</v>
      </c>
      <c r="J310" s="2909"/>
      <c r="K310" s="1713"/>
      <c r="L310" s="1713"/>
      <c r="M310" s="1713"/>
      <c r="N310" s="1713"/>
      <c r="O310" s="1713"/>
      <c r="P310" s="3364"/>
      <c r="Q310" s="679" t="s">
        <v>4692</v>
      </c>
    </row>
    <row r="311" spans="1:17" customFormat="1" hidden="1" x14ac:dyDescent="0.25">
      <c r="A311" s="3515"/>
      <c r="B311" s="751" t="s">
        <v>4237</v>
      </c>
      <c r="C311" s="781">
        <f>C310/C295</f>
        <v>0.55620915032679741</v>
      </c>
      <c r="D311" s="960">
        <f t="shared" ref="D311:H311" si="277">D310/D295</f>
        <v>0.15328718235369995</v>
      </c>
      <c r="E311" s="987">
        <f t="shared" si="277"/>
        <v>1.1951532211024578</v>
      </c>
      <c r="F311" s="1012">
        <f t="shared" si="277"/>
        <v>0.80208065447452315</v>
      </c>
      <c r="G311" s="1045">
        <f t="shared" si="277"/>
        <v>1.5086626435662838E-2</v>
      </c>
      <c r="H311" s="1096">
        <f t="shared" si="277"/>
        <v>0.83463058423871572</v>
      </c>
      <c r="I311" s="916">
        <f t="shared" si="233"/>
        <v>0.83463058423871572</v>
      </c>
      <c r="J311" s="2909"/>
      <c r="K311" s="1713"/>
      <c r="L311" s="1713"/>
      <c r="M311" s="1713"/>
      <c r="N311" s="1713"/>
      <c r="O311" s="1713"/>
      <c r="P311" s="3364"/>
      <c r="Q311" s="673" t="s">
        <v>4693</v>
      </c>
    </row>
    <row r="312" spans="1:17" customFormat="1" hidden="1" x14ac:dyDescent="0.25">
      <c r="A312" s="3515"/>
      <c r="B312" s="849" t="s">
        <v>4178</v>
      </c>
      <c r="C312" s="2012">
        <f>C298</f>
        <v>38.314925373134329</v>
      </c>
      <c r="D312" s="2012">
        <f t="shared" ref="D312:H312" si="278">D298</f>
        <v>13.266211604095563</v>
      </c>
      <c r="E312" s="2012">
        <f t="shared" si="278"/>
        <v>28.442477876106196</v>
      </c>
      <c r="F312" s="2012">
        <f t="shared" si="278"/>
        <v>25.201219512195124</v>
      </c>
      <c r="G312" s="2012">
        <f t="shared" si="278"/>
        <v>21.387387387387388</v>
      </c>
      <c r="H312" s="2012">
        <f t="shared" si="278"/>
        <v>28.615965480043151</v>
      </c>
      <c r="I312" s="2013">
        <f t="shared" si="233"/>
        <v>28.615965480043151</v>
      </c>
      <c r="J312" s="3155"/>
      <c r="K312" s="2272"/>
      <c r="L312" s="2272"/>
      <c r="M312" s="2272"/>
      <c r="N312" s="2272"/>
      <c r="O312" s="2272"/>
      <c r="P312" s="3379"/>
      <c r="Q312" s="899" t="s">
        <v>4694</v>
      </c>
    </row>
    <row r="313" spans="1:17" customFormat="1" hidden="1" x14ac:dyDescent="0.25">
      <c r="A313" s="3515"/>
      <c r="B313" s="834" t="s">
        <v>4180</v>
      </c>
      <c r="C313" s="780">
        <f>C300</f>
        <v>39.729999999999997</v>
      </c>
      <c r="D313" s="966">
        <f t="shared" ref="D313:H313" si="279">D300</f>
        <v>6.7530864197530862</v>
      </c>
      <c r="E313" s="814">
        <f t="shared" si="279"/>
        <v>17.522058823529413</v>
      </c>
      <c r="F313" s="1015">
        <f t="shared" si="279"/>
        <v>11.182389937106919</v>
      </c>
      <c r="G313" s="816">
        <f t="shared" si="279"/>
        <v>13.63076923076923</v>
      </c>
      <c r="H313" s="1103">
        <f t="shared" si="279"/>
        <v>21.123244929797192</v>
      </c>
      <c r="I313" s="916">
        <f t="shared" si="233"/>
        <v>21.123244929797192</v>
      </c>
      <c r="J313" s="2909"/>
      <c r="K313" s="1713"/>
      <c r="L313" s="1713"/>
      <c r="M313" s="1713"/>
      <c r="N313" s="1713"/>
      <c r="O313" s="1713"/>
      <c r="P313" s="3364"/>
      <c r="Q313" s="1230"/>
    </row>
    <row r="314" spans="1:17" customFormat="1" hidden="1" x14ac:dyDescent="0.25">
      <c r="A314" s="3516"/>
      <c r="B314" s="693" t="s">
        <v>4245</v>
      </c>
      <c r="C314" s="777">
        <f>C313/C312</f>
        <v>1.0369327256437224</v>
      </c>
      <c r="D314" s="976">
        <f t="shared" ref="D314:H314" si="280">D313/D312</f>
        <v>0.50904407537629381</v>
      </c>
      <c r="E314" s="995">
        <f t="shared" si="280"/>
        <v>0.61605247263809071</v>
      </c>
      <c r="F314" s="1025">
        <f t="shared" si="280"/>
        <v>0.44372415913030111</v>
      </c>
      <c r="G314" s="1052">
        <f t="shared" si="280"/>
        <v>0.63732745771498922</v>
      </c>
      <c r="H314" s="1113">
        <f t="shared" si="280"/>
        <v>0.7381629302190974</v>
      </c>
      <c r="I314" s="916">
        <f t="shared" si="233"/>
        <v>0.7381629302190974</v>
      </c>
      <c r="J314" s="2909"/>
      <c r="K314" s="1713"/>
      <c r="L314" s="1713"/>
      <c r="M314" s="1713"/>
      <c r="N314" s="1713"/>
      <c r="O314" s="1713"/>
      <c r="P314" s="3364"/>
      <c r="Q314" s="673" t="s">
        <v>4695</v>
      </c>
    </row>
    <row r="315" spans="1:17" s="1" customFormat="1" hidden="1" x14ac:dyDescent="0.25">
      <c r="A315" s="3516"/>
      <c r="B315" s="696" t="s">
        <v>4183</v>
      </c>
      <c r="C315" s="786">
        <f t="shared" ref="C315:H315" si="281">C24/C128</f>
        <v>37.712765957446805</v>
      </c>
      <c r="D315" s="985">
        <f t="shared" si="281"/>
        <v>15.754716981132075</v>
      </c>
      <c r="E315" s="1003">
        <f t="shared" si="281"/>
        <v>33.142405063291136</v>
      </c>
      <c r="F315" s="1033">
        <f t="shared" si="281"/>
        <v>38.390532544378701</v>
      </c>
      <c r="G315" s="1059">
        <f t="shared" si="281"/>
        <v>32.347826086956523</v>
      </c>
      <c r="H315" s="1128">
        <f t="shared" si="281"/>
        <v>32.575432811211869</v>
      </c>
      <c r="I315" s="923">
        <f t="shared" si="233"/>
        <v>32.575432811211869</v>
      </c>
      <c r="J315" s="2909"/>
      <c r="K315" s="1713"/>
      <c r="L315" s="1713"/>
      <c r="M315" s="1713"/>
      <c r="N315" s="1713"/>
      <c r="O315" s="1713"/>
      <c r="P315" s="3364"/>
      <c r="Q315" s="679" t="s">
        <v>4696</v>
      </c>
    </row>
    <row r="316" spans="1:17" customFormat="1" ht="15.75" hidden="1" thickBot="1" x14ac:dyDescent="0.3">
      <c r="A316" s="3516"/>
      <c r="B316" s="695" t="s">
        <v>4245</v>
      </c>
      <c r="C316" s="781">
        <f>C315/C312</f>
        <v>0.98428394653458606</v>
      </c>
      <c r="D316" s="960">
        <f t="shared" ref="D316:H316" si="282">D315/D312</f>
        <v>1.1875822164835859</v>
      </c>
      <c r="E316" s="987">
        <f t="shared" si="282"/>
        <v>1.1652432396241128</v>
      </c>
      <c r="F316" s="1012">
        <f t="shared" si="282"/>
        <v>1.5233601106407226</v>
      </c>
      <c r="G316" s="1045">
        <f t="shared" si="282"/>
        <v>1.5124720706201238</v>
      </c>
      <c r="H316" s="1096">
        <f t="shared" si="282"/>
        <v>1.1383656733137333</v>
      </c>
      <c r="I316" s="924">
        <f t="shared" si="233"/>
        <v>1.1383656733137333</v>
      </c>
      <c r="J316" s="2909"/>
      <c r="K316" s="1713"/>
      <c r="L316" s="1713"/>
      <c r="M316" s="1713"/>
      <c r="N316" s="1713"/>
      <c r="O316" s="1713"/>
      <c r="P316" s="3364"/>
      <c r="Q316" s="673" t="s">
        <v>4697</v>
      </c>
    </row>
    <row r="317" spans="1:17" customFormat="1" ht="15.75" hidden="1" thickTop="1" x14ac:dyDescent="0.25">
      <c r="A317" s="3516"/>
      <c r="B317" s="693" t="s">
        <v>4247</v>
      </c>
      <c r="C317" s="783">
        <f>C304/C312</f>
        <v>1.043170301359571</v>
      </c>
      <c r="D317" s="982">
        <f t="shared" ref="D317:H317" si="283">D304/D312</f>
        <v>0.60831232312837669</v>
      </c>
      <c r="E317" s="1000">
        <f t="shared" si="283"/>
        <v>0.7171996848892479</v>
      </c>
      <c r="F317" s="1030">
        <f t="shared" si="283"/>
        <v>0.55393232490940592</v>
      </c>
      <c r="G317" s="1056">
        <f t="shared" si="283"/>
        <v>0.60328910418421788</v>
      </c>
      <c r="H317" s="1120">
        <f t="shared" si="283"/>
        <v>0.80798294704880447</v>
      </c>
      <c r="I317" s="916">
        <f t="shared" si="233"/>
        <v>0.80798294704880447</v>
      </c>
      <c r="J317" s="2909"/>
      <c r="K317" s="1713"/>
      <c r="L317" s="1713"/>
      <c r="M317" s="1713"/>
      <c r="N317" s="1713"/>
      <c r="O317" s="1713"/>
      <c r="P317" s="3364"/>
      <c r="Q317" s="673" t="s">
        <v>4698</v>
      </c>
    </row>
    <row r="318" spans="1:17" customFormat="1" hidden="1" x14ac:dyDescent="0.25">
      <c r="A318" s="3516"/>
      <c r="B318" s="693" t="s">
        <v>4248</v>
      </c>
      <c r="C318" s="781">
        <f>C306/C312</f>
        <v>0.70665069952580273</v>
      </c>
      <c r="D318" s="960">
        <f t="shared" ref="D318:H318" si="284">D306/D312</f>
        <v>0.62548921938376145</v>
      </c>
      <c r="E318" s="987">
        <f t="shared" si="284"/>
        <v>0.71321895279580405</v>
      </c>
      <c r="F318" s="1012">
        <f t="shared" si="284"/>
        <v>0.63288583878954063</v>
      </c>
      <c r="G318" s="1045">
        <f t="shared" si="284"/>
        <v>0.44667407553460353</v>
      </c>
      <c r="H318" s="1096">
        <f t="shared" si="284"/>
        <v>0.63152198257298431</v>
      </c>
      <c r="I318" s="916">
        <f t="shared" si="233"/>
        <v>0.63152198257298431</v>
      </c>
      <c r="J318" s="2909"/>
      <c r="K318" s="1713"/>
      <c r="L318" s="1713"/>
      <c r="M318" s="1713"/>
      <c r="N318" s="1713"/>
      <c r="O318" s="1713"/>
      <c r="P318" s="3364"/>
      <c r="Q318" s="673" t="s">
        <v>4699</v>
      </c>
    </row>
    <row r="319" spans="1:17" customFormat="1" hidden="1" x14ac:dyDescent="0.25">
      <c r="A319" s="3516"/>
      <c r="B319" s="693" t="s">
        <v>4249</v>
      </c>
      <c r="C319" s="781">
        <f>C308/C312</f>
        <v>0.71036002391465236</v>
      </c>
      <c r="D319" s="960">
        <f t="shared" ref="D319:H319" si="285">D308/D312</f>
        <v>1.1375447295179737</v>
      </c>
      <c r="E319" s="987">
        <f t="shared" si="285"/>
        <v>0.98444306160547601</v>
      </c>
      <c r="F319" s="1012">
        <f t="shared" si="285"/>
        <v>0.74348950042660478</v>
      </c>
      <c r="G319" s="1045">
        <f t="shared" si="285"/>
        <v>1.5585509688289804E-2</v>
      </c>
      <c r="H319" s="1096">
        <f t="shared" si="285"/>
        <v>0.75626678970237049</v>
      </c>
      <c r="I319" s="916">
        <f t="shared" si="233"/>
        <v>0.75626678970237049</v>
      </c>
      <c r="J319" s="2909"/>
      <c r="K319" s="1713"/>
      <c r="L319" s="1713"/>
      <c r="M319" s="1713"/>
      <c r="N319" s="1713"/>
      <c r="O319" s="1713"/>
      <c r="P319" s="3364"/>
      <c r="Q319" s="673" t="s">
        <v>4700</v>
      </c>
    </row>
    <row r="320" spans="1:17" s="1" customFormat="1" ht="15.75" hidden="1" thickBot="1" x14ac:dyDescent="0.3">
      <c r="A320" s="3517"/>
      <c r="B320" s="837" t="s">
        <v>4250</v>
      </c>
      <c r="C320" s="812">
        <f>C310/C312</f>
        <v>0.68670657334908825</v>
      </c>
      <c r="D320" s="986">
        <f t="shared" ref="D320:H320" si="286">D310/D312</f>
        <v>0.37689735014149728</v>
      </c>
      <c r="E320" s="1004">
        <f t="shared" si="286"/>
        <v>1.2959653261168436</v>
      </c>
      <c r="F320" s="1034">
        <f t="shared" si="286"/>
        <v>0.53110982895642944</v>
      </c>
      <c r="G320" s="1060">
        <f t="shared" si="286"/>
        <v>2.3378264532434707E-2</v>
      </c>
      <c r="H320" s="1129">
        <f t="shared" si="286"/>
        <v>0.91931259709570989</v>
      </c>
      <c r="I320" s="917">
        <f t="shared" si="233"/>
        <v>0.91931259709570989</v>
      </c>
      <c r="J320" s="2909"/>
      <c r="K320" s="1713"/>
      <c r="L320" s="1713"/>
      <c r="M320" s="1713"/>
      <c r="N320" s="1713"/>
      <c r="O320" s="1713"/>
      <c r="P320" s="3364"/>
      <c r="Q320" s="673" t="s">
        <v>4701</v>
      </c>
    </row>
    <row r="321" spans="1:17" customFormat="1" ht="15.75" hidden="1" customHeight="1" x14ac:dyDescent="0.25">
      <c r="A321" s="3518" t="s">
        <v>4256</v>
      </c>
      <c r="B321" s="844" t="s">
        <v>4144</v>
      </c>
      <c r="C321" s="1981">
        <f>C30/C108</f>
        <v>10.556763285024154</v>
      </c>
      <c r="D321" s="1981">
        <f t="shared" ref="D321:H322" si="287">D30/D108</f>
        <v>8.3099579242636743</v>
      </c>
      <c r="E321" s="1981">
        <f t="shared" si="287"/>
        <v>5.7277486910994764</v>
      </c>
      <c r="F321" s="1981">
        <f t="shared" si="287"/>
        <v>2.7421052631578946</v>
      </c>
      <c r="G321" s="1981">
        <f t="shared" si="287"/>
        <v>14.735483870967743</v>
      </c>
      <c r="H321" s="1981">
        <f t="shared" si="287"/>
        <v>7.6610215053763442</v>
      </c>
      <c r="I321" s="1982">
        <f t="shared" si="233"/>
        <v>7.6610215053763442</v>
      </c>
      <c r="J321" s="3154"/>
      <c r="K321" s="2271"/>
      <c r="L321" s="2271"/>
      <c r="M321" s="2271"/>
      <c r="N321" s="2271"/>
      <c r="O321" s="2271"/>
      <c r="P321" s="3377"/>
      <c r="Q321" s="899" t="s">
        <v>4702</v>
      </c>
    </row>
    <row r="322" spans="1:17" customFormat="1" hidden="1" x14ac:dyDescent="0.25">
      <c r="A322" s="3519"/>
      <c r="B322" s="828" t="s">
        <v>4146</v>
      </c>
      <c r="C322" s="784">
        <f>C31/C109</f>
        <v>11.70253164556962</v>
      </c>
      <c r="D322" s="983">
        <f t="shared" si="287"/>
        <v>10.907142857142857</v>
      </c>
      <c r="E322" s="1001">
        <f t="shared" si="287"/>
        <v>1.1730769230769231</v>
      </c>
      <c r="F322" s="1031">
        <f t="shared" si="287"/>
        <v>0.24758842443729903</v>
      </c>
      <c r="G322" s="1057">
        <f t="shared" si="287"/>
        <v>17.514124293785311</v>
      </c>
      <c r="H322" s="1124">
        <f t="shared" si="287"/>
        <v>7.047159699892819</v>
      </c>
      <c r="I322" s="916">
        <f t="shared" si="233"/>
        <v>7.047159699892819</v>
      </c>
      <c r="J322" s="2909"/>
      <c r="K322" s="1713"/>
      <c r="L322" s="1713"/>
      <c r="M322" s="1713"/>
      <c r="N322" s="1713"/>
      <c r="O322" s="1713"/>
      <c r="P322" s="3364"/>
      <c r="Q322" s="673" t="s">
        <v>4703</v>
      </c>
    </row>
    <row r="323" spans="1:17" s="1" customFormat="1" hidden="1" x14ac:dyDescent="0.25">
      <c r="A323" s="3519"/>
      <c r="B323" s="829" t="s">
        <v>4237</v>
      </c>
      <c r="C323" s="777">
        <f>C322/C321</f>
        <v>1.1085340581777423</v>
      </c>
      <c r="D323" s="976">
        <f t="shared" ref="D323:H323" si="288">D322/D321</f>
        <v>1.3125388788426764</v>
      </c>
      <c r="E323" s="995">
        <f t="shared" si="288"/>
        <v>0.20480593446772608</v>
      </c>
      <c r="F323" s="1025">
        <f t="shared" si="288"/>
        <v>9.0291363998247248E-2</v>
      </c>
      <c r="G323" s="1052">
        <f t="shared" si="288"/>
        <v>1.1885679796570592</v>
      </c>
      <c r="H323" s="1113">
        <f t="shared" si="288"/>
        <v>0.91987206861999671</v>
      </c>
      <c r="I323" s="925">
        <f t="shared" si="233"/>
        <v>0.91987206861999671</v>
      </c>
      <c r="J323" s="2909"/>
      <c r="K323" s="1713"/>
      <c r="L323" s="1713"/>
      <c r="M323" s="1713"/>
      <c r="N323" s="1713"/>
      <c r="O323" s="1713"/>
      <c r="P323" s="3364"/>
      <c r="Q323" s="679" t="s">
        <v>4704</v>
      </c>
    </row>
    <row r="324" spans="1:17" customFormat="1" hidden="1" x14ac:dyDescent="0.25">
      <c r="A324" s="3519"/>
      <c r="B324" s="830" t="s">
        <v>4150</v>
      </c>
      <c r="C324" s="780">
        <f>C33/C111</f>
        <v>10.286567164179104</v>
      </c>
      <c r="D324" s="966">
        <f t="shared" ref="D324:H324" si="289">D33/D111</f>
        <v>4.5870307167235493</v>
      </c>
      <c r="E324" s="814">
        <f t="shared" si="289"/>
        <v>8.8716814159292028</v>
      </c>
      <c r="F324" s="1015">
        <f t="shared" si="289"/>
        <v>7.4725609756097562</v>
      </c>
      <c r="G324" s="816">
        <f t="shared" si="289"/>
        <v>5.8738738738738743</v>
      </c>
      <c r="H324" s="1103">
        <f t="shared" si="289"/>
        <v>8.2788565264293421</v>
      </c>
      <c r="I324" s="916">
        <f t="shared" si="233"/>
        <v>8.2788565264293421</v>
      </c>
      <c r="J324" s="2909"/>
      <c r="K324" s="1713"/>
      <c r="L324" s="1713"/>
      <c r="M324" s="1713"/>
      <c r="N324" s="1713"/>
      <c r="O324" s="1713"/>
      <c r="P324" s="3364"/>
      <c r="Q324" s="673" t="s">
        <v>4705</v>
      </c>
    </row>
    <row r="325" spans="1:17" s="1" customFormat="1" ht="15.75" hidden="1" thickBot="1" x14ac:dyDescent="0.3">
      <c r="A325" s="3519"/>
      <c r="B325" s="831" t="s">
        <v>4237</v>
      </c>
      <c r="C325" s="777">
        <f>C324/C321</f>
        <v>0.97440540120584584</v>
      </c>
      <c r="D325" s="976">
        <f t="shared" ref="D325:H325" si="290">D324/D321</f>
        <v>0.55199205080572</v>
      </c>
      <c r="E325" s="995">
        <f t="shared" si="290"/>
        <v>1.5488950186859942</v>
      </c>
      <c r="F325" s="1025">
        <f t="shared" si="290"/>
        <v>2.7251182060764947</v>
      </c>
      <c r="G325" s="1052">
        <f t="shared" si="290"/>
        <v>0.39862103785045994</v>
      </c>
      <c r="H325" s="1113">
        <f t="shared" si="290"/>
        <v>1.0806465587675762</v>
      </c>
      <c r="I325" s="916">
        <f t="shared" si="233"/>
        <v>1.0806465587675762</v>
      </c>
      <c r="J325" s="2909"/>
      <c r="K325" s="1713"/>
      <c r="L325" s="1713"/>
      <c r="M325" s="1713"/>
      <c r="N325" s="1713"/>
      <c r="O325" s="1713"/>
      <c r="P325" s="3364"/>
      <c r="Q325" s="679" t="s">
        <v>4706</v>
      </c>
    </row>
    <row r="326" spans="1:17" customFormat="1" ht="15.75" hidden="1" thickTop="1" x14ac:dyDescent="0.25">
      <c r="A326" s="3519"/>
      <c r="B326" s="832" t="s">
        <v>4154</v>
      </c>
      <c r="C326" s="785">
        <f>C35/C113</f>
        <v>12.16</v>
      </c>
      <c r="D326" s="984">
        <f t="shared" ref="D326:H326" si="291">D35/D113</f>
        <v>1.9753086419753085</v>
      </c>
      <c r="E326" s="1002">
        <f t="shared" si="291"/>
        <v>9.757352941176471</v>
      </c>
      <c r="F326" s="1032">
        <f t="shared" si="291"/>
        <v>4.4088050314465406</v>
      </c>
      <c r="G326" s="1058">
        <f t="shared" si="291"/>
        <v>4.4153846153846157</v>
      </c>
      <c r="H326" s="1125">
        <f t="shared" si="291"/>
        <v>7.6552262090483616</v>
      </c>
      <c r="I326" s="926">
        <f t="shared" si="233"/>
        <v>7.6552262090483616</v>
      </c>
      <c r="J326" s="2909"/>
      <c r="K326" s="1713"/>
      <c r="L326" s="1713"/>
      <c r="M326" s="1713"/>
      <c r="N326" s="1713"/>
      <c r="O326" s="1713"/>
      <c r="P326" s="3364"/>
      <c r="Q326" s="673" t="s">
        <v>4707</v>
      </c>
    </row>
    <row r="327" spans="1:17" s="1" customFormat="1" hidden="1" x14ac:dyDescent="0.25">
      <c r="A327" s="3519"/>
      <c r="B327" s="751" t="s">
        <v>4237</v>
      </c>
      <c r="C327" s="777">
        <f>C326/C321</f>
        <v>1.1518682072989361</v>
      </c>
      <c r="D327" s="976">
        <f t="shared" ref="D327:H327" si="292">D326/D321</f>
        <v>0.23770380788664894</v>
      </c>
      <c r="E327" s="995">
        <f t="shared" si="292"/>
        <v>1.7035232283041188</v>
      </c>
      <c r="F327" s="1025">
        <f t="shared" si="292"/>
        <v>1.6078175738480667</v>
      </c>
      <c r="G327" s="1052">
        <f t="shared" si="292"/>
        <v>0.29964300148188067</v>
      </c>
      <c r="H327" s="1113">
        <f t="shared" si="292"/>
        <v>0.99924353477876082</v>
      </c>
      <c r="I327" s="925">
        <f t="shared" si="233"/>
        <v>0.99924353477876082</v>
      </c>
      <c r="J327" s="2909"/>
      <c r="K327" s="1713"/>
      <c r="L327" s="1713"/>
      <c r="M327" s="1713"/>
      <c r="N327" s="1713"/>
      <c r="O327" s="1713"/>
      <c r="P327" s="3364"/>
      <c r="Q327" s="679" t="s">
        <v>4708</v>
      </c>
    </row>
    <row r="328" spans="1:17" s="1" customFormat="1" hidden="1" x14ac:dyDescent="0.25">
      <c r="A328" s="3519"/>
      <c r="B328" s="833" t="s">
        <v>4158</v>
      </c>
      <c r="C328" s="700">
        <f>C37/C115</f>
        <v>10.046178343949045</v>
      </c>
      <c r="D328" s="943">
        <f t="shared" ref="D328:H328" si="293">D37/D115</f>
        <v>9.1218354430379751</v>
      </c>
      <c r="E328" s="997">
        <f t="shared" si="293"/>
        <v>4.8550955414012735</v>
      </c>
      <c r="F328" s="1005">
        <f t="shared" si="293"/>
        <v>2.4070796460176993</v>
      </c>
      <c r="G328" s="1039">
        <f t="shared" si="293"/>
        <v>16.412500000000001</v>
      </c>
      <c r="H328" s="1115">
        <f t="shared" si="293"/>
        <v>7.6622279961026312</v>
      </c>
      <c r="I328" s="916">
        <f t="shared" si="233"/>
        <v>7.6622279961026312</v>
      </c>
      <c r="J328" s="2909"/>
      <c r="K328" s="1713"/>
      <c r="L328" s="1713"/>
      <c r="M328" s="1713"/>
      <c r="N328" s="1713"/>
      <c r="O328" s="1713"/>
      <c r="P328" s="3364"/>
      <c r="Q328" s="679" t="s">
        <v>4709</v>
      </c>
    </row>
    <row r="329" spans="1:17" s="1" customFormat="1" ht="15.75" hidden="1" thickBot="1" x14ac:dyDescent="0.3">
      <c r="A329" s="3519"/>
      <c r="B329" s="831" t="s">
        <v>4237</v>
      </c>
      <c r="C329" s="777">
        <f>C328/C321</f>
        <v>0.95163432888568922</v>
      </c>
      <c r="D329" s="976">
        <f t="shared" ref="D329:H329" si="294">D328/D321</f>
        <v>1.0976993537360467</v>
      </c>
      <c r="E329" s="995">
        <f t="shared" si="294"/>
        <v>0.84764465119528631</v>
      </c>
      <c r="F329" s="1025">
        <f t="shared" si="294"/>
        <v>0.87782175190664657</v>
      </c>
      <c r="G329" s="1052">
        <f t="shared" si="294"/>
        <v>1.1138080122591945</v>
      </c>
      <c r="H329" s="1113">
        <f t="shared" si="294"/>
        <v>1.0001574843153018</v>
      </c>
      <c r="I329" s="916">
        <f t="shared" si="233"/>
        <v>1.0001574843153018</v>
      </c>
      <c r="J329" s="2909"/>
      <c r="K329" s="1713"/>
      <c r="L329" s="1713"/>
      <c r="M329" s="1713"/>
      <c r="N329" s="1713"/>
      <c r="O329" s="1713"/>
      <c r="P329" s="3364"/>
      <c r="Q329" s="679" t="s">
        <v>4710</v>
      </c>
    </row>
    <row r="330" spans="1:17" customFormat="1" ht="16.5" hidden="1" customHeight="1" thickTop="1" x14ac:dyDescent="0.25">
      <c r="A330" s="3519"/>
      <c r="B330" s="749" t="s">
        <v>4162</v>
      </c>
      <c r="C330" s="779">
        <f>C39/C117</f>
        <v>12.205426356589147</v>
      </c>
      <c r="D330" s="978">
        <f t="shared" ref="D330:H330" si="295">D39/D117</f>
        <v>2.86</v>
      </c>
      <c r="E330" s="998">
        <f t="shared" si="295"/>
        <v>8.3510638297872344</v>
      </c>
      <c r="F330" s="1027">
        <f t="shared" si="295"/>
        <v>5.7011494252873565</v>
      </c>
      <c r="G330" s="1054">
        <f t="shared" si="295"/>
        <v>4.5277777777777777</v>
      </c>
      <c r="H330" s="1116">
        <f t="shared" si="295"/>
        <v>7.983585858585859</v>
      </c>
      <c r="I330" s="926">
        <f t="shared" si="233"/>
        <v>7.983585858585859</v>
      </c>
      <c r="J330" s="2909"/>
      <c r="K330" s="1713"/>
      <c r="L330" s="1713"/>
      <c r="M330" s="1713"/>
      <c r="N330" s="1713"/>
      <c r="O330" s="1713"/>
      <c r="P330" s="3364"/>
      <c r="Q330" s="673" t="s">
        <v>4711</v>
      </c>
    </row>
    <row r="331" spans="1:17" s="1" customFormat="1" hidden="1" x14ac:dyDescent="0.25">
      <c r="A331" s="3519"/>
      <c r="B331" s="751" t="s">
        <v>4237</v>
      </c>
      <c r="C331" s="781">
        <f>C330/C321</f>
        <v>1.1561712645298952</v>
      </c>
      <c r="D331" s="960">
        <f t="shared" ref="D331:H331" si="296">D330/D321</f>
        <v>0.34416540084388186</v>
      </c>
      <c r="E331" s="987">
        <f t="shared" si="296"/>
        <v>1.4580010891127622</v>
      </c>
      <c r="F331" s="1012">
        <f t="shared" si="296"/>
        <v>2.0791139938667902</v>
      </c>
      <c r="G331" s="1045">
        <f t="shared" si="296"/>
        <v>0.30727038334306284</v>
      </c>
      <c r="H331" s="1096">
        <f t="shared" si="296"/>
        <v>1.0421046139843291</v>
      </c>
      <c r="I331" s="916">
        <f t="shared" si="233"/>
        <v>1.0421046139843291</v>
      </c>
      <c r="J331" s="2909"/>
      <c r="K331" s="1713"/>
      <c r="L331" s="1713"/>
      <c r="M331" s="1713"/>
      <c r="N331" s="1713"/>
      <c r="O331" s="1713"/>
      <c r="P331" s="3364"/>
      <c r="Q331" s="679" t="s">
        <v>4712</v>
      </c>
    </row>
    <row r="332" spans="1:17" customFormat="1" hidden="1" x14ac:dyDescent="0.25">
      <c r="A332" s="3519"/>
      <c r="B332" s="751" t="s">
        <v>4166</v>
      </c>
      <c r="C332" s="780">
        <f>C41/C119</f>
        <v>7.89247311827957</v>
      </c>
      <c r="D332" s="966">
        <f t="shared" ref="D332:H332" si="297">D41/D119</f>
        <v>3.4893617021276597</v>
      </c>
      <c r="E332" s="814">
        <f t="shared" si="297"/>
        <v>11.495238095238095</v>
      </c>
      <c r="F332" s="1015">
        <f t="shared" si="297"/>
        <v>6.4242424242424239</v>
      </c>
      <c r="G332" s="816">
        <f t="shared" si="297"/>
        <v>3.2553191489361701</v>
      </c>
      <c r="H332" s="1126">
        <f t="shared" si="297"/>
        <v>7.4015345268542196</v>
      </c>
      <c r="I332" s="916">
        <f t="shared" ref="I332:I372" si="298">H332</f>
        <v>7.4015345268542196</v>
      </c>
      <c r="J332" s="2909"/>
      <c r="K332" s="1713"/>
      <c r="L332" s="1713"/>
      <c r="M332" s="1713"/>
      <c r="N332" s="1713"/>
      <c r="O332" s="1713"/>
      <c r="P332" s="3364"/>
      <c r="Q332" s="673" t="s">
        <v>4713</v>
      </c>
    </row>
    <row r="333" spans="1:17" s="1" customFormat="1" hidden="1" x14ac:dyDescent="0.25">
      <c r="A333" s="3519"/>
      <c r="B333" s="751" t="s">
        <v>4237</v>
      </c>
      <c r="C333" s="781">
        <f>C332/C321</f>
        <v>0.74762243930162275</v>
      </c>
      <c r="D333" s="960">
        <f t="shared" ref="D333:H333" si="299">D332/D321</f>
        <v>0.41990124786785171</v>
      </c>
      <c r="E333" s="987">
        <f t="shared" si="299"/>
        <v>2.0069382780534517</v>
      </c>
      <c r="F333" s="1012">
        <f t="shared" si="299"/>
        <v>2.3428139359041471</v>
      </c>
      <c r="G333" s="1045">
        <f t="shared" si="299"/>
        <v>0.22091701755039683</v>
      </c>
      <c r="H333" s="1127">
        <f t="shared" si="299"/>
        <v>0.96612893223964691</v>
      </c>
      <c r="I333" s="916">
        <f t="shared" si="298"/>
        <v>0.96612893223964691</v>
      </c>
      <c r="J333" s="2909"/>
      <c r="K333" s="1713"/>
      <c r="L333" s="1713"/>
      <c r="M333" s="1713"/>
      <c r="N333" s="1713"/>
      <c r="O333" s="1713"/>
      <c r="P333" s="3364"/>
      <c r="Q333" s="679" t="s">
        <v>4714</v>
      </c>
    </row>
    <row r="334" spans="1:17" customFormat="1" hidden="1" x14ac:dyDescent="0.25">
      <c r="A334" s="3519"/>
      <c r="B334" s="834" t="s">
        <v>4170</v>
      </c>
      <c r="C334" s="780">
        <f>C43/C121</f>
        <v>2.5217391304347827</v>
      </c>
      <c r="D334" s="966">
        <f t="shared" ref="D334:H334" si="300">D43/D121</f>
        <v>4.1818181818181817</v>
      </c>
      <c r="E334" s="814">
        <f t="shared" si="300"/>
        <v>14.033333333333333</v>
      </c>
      <c r="F334" s="1015">
        <f t="shared" si="300"/>
        <v>6.3157894736842106</v>
      </c>
      <c r="G334" s="816">
        <f t="shared" si="300"/>
        <v>0.22222222222222221</v>
      </c>
      <c r="H334" s="1126">
        <f t="shared" si="300"/>
        <v>7.0326086956521738</v>
      </c>
      <c r="I334" s="916">
        <f t="shared" si="298"/>
        <v>7.0326086956521738</v>
      </c>
      <c r="J334" s="2909"/>
      <c r="K334" s="1713"/>
      <c r="L334" s="1713"/>
      <c r="M334" s="1713"/>
      <c r="N334" s="1713"/>
      <c r="O334" s="1713"/>
      <c r="P334" s="3364"/>
      <c r="Q334" s="673" t="s">
        <v>4715</v>
      </c>
    </row>
    <row r="335" spans="1:17" customFormat="1" hidden="1" x14ac:dyDescent="0.25">
      <c r="A335" s="3519"/>
      <c r="B335" s="751" t="s">
        <v>4237</v>
      </c>
      <c r="C335" s="781">
        <f>C334/C321</f>
        <v>0.2388742706784121</v>
      </c>
      <c r="D335" s="960">
        <f t="shared" ref="D335:H335" si="301">D334/D321</f>
        <v>0.50322976601457614</v>
      </c>
      <c r="E335" s="987">
        <f t="shared" si="301"/>
        <v>2.4500609384521632</v>
      </c>
      <c r="F335" s="1012">
        <f t="shared" si="301"/>
        <v>2.3032629558541267</v>
      </c>
      <c r="G335" s="1045">
        <f t="shared" si="301"/>
        <v>1.508075501070247E-2</v>
      </c>
      <c r="H335" s="1127">
        <f t="shared" si="301"/>
        <v>0.91797271300137151</v>
      </c>
      <c r="I335" s="916">
        <f t="shared" si="298"/>
        <v>0.91797271300137151</v>
      </c>
      <c r="J335" s="2909"/>
      <c r="K335" s="1713"/>
      <c r="L335" s="1713"/>
      <c r="M335" s="1713"/>
      <c r="N335" s="1713"/>
      <c r="O335" s="1713"/>
      <c r="P335" s="3364"/>
      <c r="Q335" s="673" t="s">
        <v>4716</v>
      </c>
    </row>
    <row r="336" spans="1:17" s="1" customFormat="1" hidden="1" x14ac:dyDescent="0.25">
      <c r="A336" s="3519"/>
      <c r="B336" s="834" t="s">
        <v>4174</v>
      </c>
      <c r="C336" s="780">
        <f>C45/C123</f>
        <v>11.977777777777778</v>
      </c>
      <c r="D336" s="966">
        <f t="shared" ref="D336:H336" si="302">D45/D123</f>
        <v>2.1818181818181817</v>
      </c>
      <c r="E336" s="814">
        <f t="shared" si="302"/>
        <v>2.1860465116279069</v>
      </c>
      <c r="F336" s="1015">
        <f t="shared" si="302"/>
        <v>6.0769230769230766</v>
      </c>
      <c r="G336" s="816">
        <f t="shared" si="302"/>
        <v>0</v>
      </c>
      <c r="H336" s="1103">
        <f t="shared" si="302"/>
        <v>6.4561403508771926</v>
      </c>
      <c r="I336" s="916">
        <f t="shared" si="298"/>
        <v>6.4561403508771926</v>
      </c>
      <c r="J336" s="2909"/>
      <c r="K336" s="1713"/>
      <c r="L336" s="1713"/>
      <c r="M336" s="1713"/>
      <c r="N336" s="1713"/>
      <c r="O336" s="1713"/>
      <c r="P336" s="3364"/>
      <c r="Q336" s="679" t="s">
        <v>4717</v>
      </c>
    </row>
    <row r="337" spans="1:17" customFormat="1" hidden="1" x14ac:dyDescent="0.25">
      <c r="A337" s="3519"/>
      <c r="B337" s="751" t="s">
        <v>4237</v>
      </c>
      <c r="C337" s="781">
        <f>C336/C321</f>
        <v>1.1346070243679214</v>
      </c>
      <c r="D337" s="960">
        <f t="shared" ref="D337:H337" si="303">D336/D321</f>
        <v>0.26255466052934406</v>
      </c>
      <c r="E337" s="987">
        <f t="shared" si="303"/>
        <v>0.38165894307214826</v>
      </c>
      <c r="F337" s="1012">
        <f t="shared" si="303"/>
        <v>2.2161523697032335</v>
      </c>
      <c r="G337" s="1045">
        <f t="shared" si="303"/>
        <v>0</v>
      </c>
      <c r="H337" s="1096">
        <f t="shared" si="303"/>
        <v>0.84272578354549832</v>
      </c>
      <c r="I337" s="916">
        <f t="shared" si="298"/>
        <v>0.84272578354549832</v>
      </c>
      <c r="J337" s="2909"/>
      <c r="K337" s="1713"/>
      <c r="L337" s="1713"/>
      <c r="M337" s="1713"/>
      <c r="N337" s="1713"/>
      <c r="O337" s="1713"/>
      <c r="P337" s="3364"/>
      <c r="Q337" s="673" t="s">
        <v>4718</v>
      </c>
    </row>
    <row r="338" spans="1:17" customFormat="1" hidden="1" x14ac:dyDescent="0.25">
      <c r="A338" s="3519"/>
      <c r="B338" s="849" t="s">
        <v>4178</v>
      </c>
      <c r="C338" s="2259">
        <f>C324</f>
        <v>10.286567164179104</v>
      </c>
      <c r="D338" s="2259">
        <f t="shared" ref="D338:H338" si="304">D324</f>
        <v>4.5870307167235493</v>
      </c>
      <c r="E338" s="2259">
        <f t="shared" si="304"/>
        <v>8.8716814159292028</v>
      </c>
      <c r="F338" s="2259">
        <f t="shared" si="304"/>
        <v>7.4725609756097562</v>
      </c>
      <c r="G338" s="2259">
        <f t="shared" si="304"/>
        <v>5.8738738738738743</v>
      </c>
      <c r="H338" s="2259">
        <f t="shared" si="304"/>
        <v>8.2788565264293421</v>
      </c>
      <c r="I338" s="2260">
        <f t="shared" si="298"/>
        <v>8.2788565264293421</v>
      </c>
      <c r="J338" s="3156"/>
      <c r="K338" s="2273"/>
      <c r="L338" s="2273"/>
      <c r="M338" s="2273"/>
      <c r="N338" s="2273"/>
      <c r="O338" s="2273"/>
      <c r="P338" s="3380"/>
      <c r="Q338" s="899" t="s">
        <v>4719</v>
      </c>
    </row>
    <row r="339" spans="1:17" customFormat="1" hidden="1" x14ac:dyDescent="0.25">
      <c r="A339" s="3519"/>
      <c r="B339" s="834" t="s">
        <v>4180</v>
      </c>
      <c r="C339" s="780">
        <f>C326</f>
        <v>12.16</v>
      </c>
      <c r="D339" s="966">
        <f t="shared" ref="D339:H339" si="305">D326</f>
        <v>1.9753086419753085</v>
      </c>
      <c r="E339" s="814">
        <f t="shared" si="305"/>
        <v>9.757352941176471</v>
      </c>
      <c r="F339" s="1015">
        <f t="shared" si="305"/>
        <v>4.4088050314465406</v>
      </c>
      <c r="G339" s="816">
        <f t="shared" si="305"/>
        <v>4.4153846153846157</v>
      </c>
      <c r="H339" s="1103">
        <f t="shared" si="305"/>
        <v>7.6552262090483616</v>
      </c>
      <c r="I339" s="916">
        <f t="shared" si="298"/>
        <v>7.6552262090483616</v>
      </c>
      <c r="J339" s="2909"/>
      <c r="K339" s="1713"/>
      <c r="L339" s="1713"/>
      <c r="M339" s="1713"/>
      <c r="N339" s="1713"/>
      <c r="O339" s="1713"/>
      <c r="P339" s="3364"/>
      <c r="Q339" s="1230"/>
    </row>
    <row r="340" spans="1:17" customFormat="1" hidden="1" x14ac:dyDescent="0.25">
      <c r="A340" s="3520"/>
      <c r="B340" s="693" t="s">
        <v>4245</v>
      </c>
      <c r="C340" s="777">
        <f>C339/C338</f>
        <v>1.1821242019733025</v>
      </c>
      <c r="D340" s="976">
        <f t="shared" ref="D340:H340" si="306">D339/D338</f>
        <v>0.43062904174015282</v>
      </c>
      <c r="E340" s="995">
        <f t="shared" si="306"/>
        <v>1.0998313040927095</v>
      </c>
      <c r="F340" s="1025">
        <f t="shared" si="306"/>
        <v>0.58999920453466559</v>
      </c>
      <c r="G340" s="1052">
        <f t="shared" si="306"/>
        <v>0.75169891458235016</v>
      </c>
      <c r="H340" s="1113">
        <f t="shared" si="306"/>
        <v>0.92467192596101777</v>
      </c>
      <c r="I340" s="916">
        <f t="shared" si="298"/>
        <v>0.92467192596101777</v>
      </c>
      <c r="J340" s="2909"/>
      <c r="K340" s="1713"/>
      <c r="L340" s="1713"/>
      <c r="M340" s="1713"/>
      <c r="N340" s="1713"/>
      <c r="O340" s="1713"/>
      <c r="P340" s="3364"/>
      <c r="Q340" s="673" t="s">
        <v>4720</v>
      </c>
    </row>
    <row r="341" spans="1:17" s="1" customFormat="1" hidden="1" x14ac:dyDescent="0.25">
      <c r="A341" s="3520"/>
      <c r="B341" s="696" t="s">
        <v>4183</v>
      </c>
      <c r="C341" s="786">
        <f>C50/C128</f>
        <v>9.4893617021276597</v>
      </c>
      <c r="D341" s="985">
        <f t="shared" ref="D341:H341" si="307">D50/D128</f>
        <v>5.5849056603773581</v>
      </c>
      <c r="E341" s="1003">
        <f t="shared" si="307"/>
        <v>8.4905063291139236</v>
      </c>
      <c r="F341" s="1033">
        <f t="shared" si="307"/>
        <v>10.355029585798816</v>
      </c>
      <c r="G341" s="1059">
        <f t="shared" si="307"/>
        <v>7.9347826086956523</v>
      </c>
      <c r="H341" s="1128">
        <f t="shared" si="307"/>
        <v>8.6084089035449303</v>
      </c>
      <c r="I341" s="923">
        <f t="shared" si="298"/>
        <v>8.6084089035449303</v>
      </c>
      <c r="J341" s="2909"/>
      <c r="K341" s="1713"/>
      <c r="L341" s="1713"/>
      <c r="M341" s="1713"/>
      <c r="N341" s="1713"/>
      <c r="O341" s="1713"/>
      <c r="P341" s="3364"/>
      <c r="Q341" s="679" t="s">
        <v>4721</v>
      </c>
    </row>
    <row r="342" spans="1:17" customFormat="1" ht="15.75" hidden="1" thickBot="1" x14ac:dyDescent="0.3">
      <c r="A342" s="3520"/>
      <c r="B342" s="695" t="s">
        <v>4245</v>
      </c>
      <c r="C342" s="781">
        <f>C341/C338</f>
        <v>0.92250033958582889</v>
      </c>
      <c r="D342" s="960">
        <f t="shared" ref="D342:H342" si="308">D341/D338</f>
        <v>1.2175426774483378</v>
      </c>
      <c r="E342" s="987">
        <f t="shared" si="308"/>
        <v>0.95703462861832767</v>
      </c>
      <c r="F342" s="1012">
        <f t="shared" si="308"/>
        <v>1.3857403933667938</v>
      </c>
      <c r="G342" s="1045">
        <f t="shared" si="308"/>
        <v>1.3508602293945051</v>
      </c>
      <c r="H342" s="1096">
        <f t="shared" si="308"/>
        <v>1.0398065090346147</v>
      </c>
      <c r="I342" s="924">
        <f t="shared" si="298"/>
        <v>1.0398065090346147</v>
      </c>
      <c r="J342" s="2909"/>
      <c r="K342" s="1713"/>
      <c r="L342" s="1713"/>
      <c r="M342" s="1713"/>
      <c r="N342" s="1713"/>
      <c r="O342" s="1713"/>
      <c r="P342" s="3364"/>
      <c r="Q342" s="673" t="s">
        <v>4722</v>
      </c>
    </row>
    <row r="343" spans="1:17" customFormat="1" ht="15.75" hidden="1" thickTop="1" x14ac:dyDescent="0.25">
      <c r="A343" s="3520"/>
      <c r="B343" s="693" t="s">
        <v>4247</v>
      </c>
      <c r="C343" s="783">
        <f>C330/C338</f>
        <v>1.1865402871321429</v>
      </c>
      <c r="D343" s="982">
        <f t="shared" ref="D343:H343" si="309">D330/D338</f>
        <v>0.62349702380952376</v>
      </c>
      <c r="E343" s="1000">
        <f t="shared" si="309"/>
        <v>0.94131692046479554</v>
      </c>
      <c r="F343" s="1030">
        <f t="shared" si="309"/>
        <v>0.76294451713351807</v>
      </c>
      <c r="G343" s="1056">
        <f t="shared" si="309"/>
        <v>0.77083333333333326</v>
      </c>
      <c r="H343" s="1120">
        <f t="shared" si="309"/>
        <v>0.96433436587518295</v>
      </c>
      <c r="I343" s="916">
        <f t="shared" si="298"/>
        <v>0.96433436587518295</v>
      </c>
      <c r="J343" s="2909"/>
      <c r="K343" s="1713"/>
      <c r="L343" s="1713"/>
      <c r="M343" s="1713"/>
      <c r="N343" s="1713"/>
      <c r="O343" s="1713"/>
      <c r="P343" s="3364"/>
      <c r="Q343" s="673" t="s">
        <v>4723</v>
      </c>
    </row>
    <row r="344" spans="1:17" customFormat="1" hidden="1" x14ac:dyDescent="0.25">
      <c r="A344" s="3520"/>
      <c r="B344" s="693" t="s">
        <v>4248</v>
      </c>
      <c r="C344" s="781">
        <f>C332/C338</f>
        <v>0.76726015514325485</v>
      </c>
      <c r="D344" s="960">
        <f t="shared" ref="D344:H344" si="310">D332/D338</f>
        <v>0.76070162107396155</v>
      </c>
      <c r="E344" s="987">
        <f t="shared" si="310"/>
        <v>1.2957225982662393</v>
      </c>
      <c r="F344" s="1012">
        <f t="shared" si="310"/>
        <v>0.8597109404942942</v>
      </c>
      <c r="G344" s="1045">
        <f t="shared" si="310"/>
        <v>0.55420310664404115</v>
      </c>
      <c r="H344" s="1096">
        <f t="shared" si="310"/>
        <v>0.89402860204493606</v>
      </c>
      <c r="I344" s="916">
        <f t="shared" si="298"/>
        <v>0.89402860204493606</v>
      </c>
      <c r="J344" s="2909"/>
      <c r="K344" s="1713"/>
      <c r="L344" s="1713"/>
      <c r="M344" s="1713"/>
      <c r="N344" s="1713"/>
      <c r="O344" s="1713"/>
      <c r="P344" s="3364"/>
      <c r="Q344" s="673" t="s">
        <v>4724</v>
      </c>
    </row>
    <row r="345" spans="1:17" customFormat="1" hidden="1" x14ac:dyDescent="0.25">
      <c r="A345" s="3520"/>
      <c r="B345" s="693" t="s">
        <v>4249</v>
      </c>
      <c r="C345" s="781">
        <f>C334/C338</f>
        <v>0.24514875469984104</v>
      </c>
      <c r="D345" s="960">
        <f t="shared" ref="D345:H345" si="311">D334/D338</f>
        <v>0.91166125541125542</v>
      </c>
      <c r="E345" s="987">
        <f t="shared" si="311"/>
        <v>1.5818121363258522</v>
      </c>
      <c r="F345" s="1012">
        <f t="shared" si="311"/>
        <v>0.84519744894672422</v>
      </c>
      <c r="G345" s="1045">
        <f t="shared" si="311"/>
        <v>3.78323108384458E-2</v>
      </c>
      <c r="H345" s="1096">
        <f t="shared" si="311"/>
        <v>0.84946618813858432</v>
      </c>
      <c r="I345" s="916">
        <f t="shared" si="298"/>
        <v>0.84946618813858432</v>
      </c>
      <c r="J345" s="2909"/>
      <c r="K345" s="1713"/>
      <c r="L345" s="1713"/>
      <c r="M345" s="1713"/>
      <c r="N345" s="1713"/>
      <c r="O345" s="1713"/>
      <c r="P345" s="3364"/>
      <c r="Q345" s="673" t="s">
        <v>4725</v>
      </c>
    </row>
    <row r="346" spans="1:17" s="1" customFormat="1" ht="15.75" hidden="1" thickBot="1" x14ac:dyDescent="0.3">
      <c r="A346" s="3521"/>
      <c r="B346" s="837" t="s">
        <v>4250</v>
      </c>
      <c r="C346" s="812">
        <f>C336/C338</f>
        <v>1.1644096214612756</v>
      </c>
      <c r="D346" s="986">
        <f t="shared" ref="D346:H346" si="312">D336/D338</f>
        <v>0.47564935064935066</v>
      </c>
      <c r="E346" s="1004">
        <f t="shared" si="312"/>
        <v>0.24640723771965437</v>
      </c>
      <c r="F346" s="1034">
        <f t="shared" si="312"/>
        <v>0.81323164799296987</v>
      </c>
      <c r="G346" s="1060">
        <f t="shared" si="312"/>
        <v>0</v>
      </c>
      <c r="H346" s="1129">
        <f t="shared" si="312"/>
        <v>0.77983479122589838</v>
      </c>
      <c r="I346" s="917">
        <f t="shared" si="298"/>
        <v>0.77983479122589838</v>
      </c>
      <c r="J346" s="2909"/>
      <c r="K346" s="1713"/>
      <c r="L346" s="1713"/>
      <c r="M346" s="1713"/>
      <c r="N346" s="1713"/>
      <c r="O346" s="1713"/>
      <c r="P346" s="3364"/>
      <c r="Q346" s="673" t="s">
        <v>4726</v>
      </c>
    </row>
    <row r="347" spans="1:17" customFormat="1" ht="15.75" hidden="1" customHeight="1" x14ac:dyDescent="0.25">
      <c r="A347" s="3523" t="s">
        <v>4257</v>
      </c>
      <c r="B347" s="844" t="s">
        <v>4144</v>
      </c>
      <c r="C347" s="2255">
        <f>C56/C82</f>
        <v>-1.4710221989610419E-2</v>
      </c>
      <c r="D347" s="2255">
        <f t="shared" ref="D347:H348" si="313">D56/D82</f>
        <v>-1.8537001327532245E-2</v>
      </c>
      <c r="E347" s="2255">
        <f t="shared" si="313"/>
        <v>-1.0137714352830632E-2</v>
      </c>
      <c r="F347" s="2255">
        <f t="shared" si="313"/>
        <v>-6.4629928204280179E-3</v>
      </c>
      <c r="G347" s="2255">
        <f t="shared" si="313"/>
        <v>-1.9379002671643508E-2</v>
      </c>
      <c r="H347" s="2255">
        <f t="shared" si="313"/>
        <v>-1.3900832189701345E-2</v>
      </c>
      <c r="I347" s="2256">
        <f t="shared" si="298"/>
        <v>-1.3900832189701345E-2</v>
      </c>
      <c r="J347" s="3157"/>
      <c r="K347" s="2266"/>
      <c r="L347" s="2266"/>
      <c r="M347" s="2266"/>
      <c r="N347" s="2266"/>
      <c r="O347" s="2266"/>
      <c r="P347" s="3371"/>
      <c r="Q347" s="899" t="s">
        <v>4727</v>
      </c>
    </row>
    <row r="348" spans="1:17" customFormat="1" hidden="1" x14ac:dyDescent="0.25">
      <c r="A348" s="3524"/>
      <c r="B348" s="828" t="s">
        <v>4146</v>
      </c>
      <c r="C348" s="784">
        <f>C57/C83</f>
        <v>-1.5521570417712851E-2</v>
      </c>
      <c r="D348" s="983">
        <f t="shared" si="313"/>
        <v>-1.5835346910597171E-2</v>
      </c>
      <c r="E348" s="1001">
        <f t="shared" si="313"/>
        <v>-6.337208192559507E-3</v>
      </c>
      <c r="F348" s="1031">
        <f t="shared" si="313"/>
        <v>5.2821065356213701E-3</v>
      </c>
      <c r="G348" s="1057">
        <f t="shared" si="313"/>
        <v>-2.1190946377031748E-2</v>
      </c>
      <c r="H348" s="2421">
        <f t="shared" si="313"/>
        <v>-1.2676143811145723E-2</v>
      </c>
      <c r="I348" s="916">
        <f t="shared" si="298"/>
        <v>-1.2676143811145723E-2</v>
      </c>
      <c r="J348" s="2909"/>
      <c r="K348" s="1713"/>
      <c r="L348" s="1713"/>
      <c r="M348" s="1713"/>
      <c r="N348" s="1713"/>
      <c r="O348" s="1713"/>
      <c r="P348" s="3364"/>
      <c r="Q348" s="673" t="s">
        <v>4728</v>
      </c>
    </row>
    <row r="349" spans="1:17" s="1" customFormat="1" hidden="1" x14ac:dyDescent="0.25">
      <c r="A349" s="3524"/>
      <c r="B349" s="829" t="s">
        <v>4237</v>
      </c>
      <c r="C349" s="777">
        <f>C348/C347</f>
        <v>1.055155417006995</v>
      </c>
      <c r="D349" s="976">
        <f t="shared" ref="D349:H349" si="314">D348/D347</f>
        <v>0.8542561243213368</v>
      </c>
      <c r="E349" s="995">
        <f t="shared" si="314"/>
        <v>0.62511212803999006</v>
      </c>
      <c r="F349" s="1025">
        <f t="shared" si="314"/>
        <v>-0.81728491464911723</v>
      </c>
      <c r="G349" s="1052">
        <f t="shared" si="314"/>
        <v>1.0935003589240215</v>
      </c>
      <c r="H349" s="1113">
        <f t="shared" si="314"/>
        <v>0.91189819704010577</v>
      </c>
      <c r="I349" s="925">
        <f t="shared" si="298"/>
        <v>0.91189819704010577</v>
      </c>
      <c r="J349" s="2909"/>
      <c r="K349" s="1713"/>
      <c r="L349" s="1713"/>
      <c r="M349" s="1713"/>
      <c r="N349" s="1713"/>
      <c r="O349" s="1713"/>
      <c r="P349" s="3364"/>
      <c r="Q349" s="679" t="s">
        <v>4729</v>
      </c>
    </row>
    <row r="350" spans="1:17" customFormat="1" hidden="1" x14ac:dyDescent="0.25">
      <c r="A350" s="3524"/>
      <c r="B350" s="830" t="s">
        <v>4150</v>
      </c>
      <c r="C350" s="780">
        <f>C59/C85</f>
        <v>-1.4333469221361597E-2</v>
      </c>
      <c r="D350" s="966">
        <f t="shared" ref="D350:H350" si="315">D59/D85</f>
        <v>-4.2401143401619816E-2</v>
      </c>
      <c r="E350" s="814">
        <f t="shared" si="315"/>
        <v>-1.2512673704300113E-2</v>
      </c>
      <c r="F350" s="1015">
        <f t="shared" si="315"/>
        <v>-1.9412412354406907E-2</v>
      </c>
      <c r="G350" s="816">
        <f t="shared" si="315"/>
        <v>-9.758851520283893E-3</v>
      </c>
      <c r="H350" s="1098">
        <f t="shared" si="315"/>
        <v>-1.5320603426388725E-2</v>
      </c>
      <c r="I350" s="916">
        <f t="shared" si="298"/>
        <v>-1.5320603426388725E-2</v>
      </c>
      <c r="J350" s="2909"/>
      <c r="K350" s="1713"/>
      <c r="L350" s="1713"/>
      <c r="M350" s="1713"/>
      <c r="N350" s="1713"/>
      <c r="O350" s="1713"/>
      <c r="P350" s="3364"/>
      <c r="Q350" s="673" t="s">
        <v>4730</v>
      </c>
    </row>
    <row r="351" spans="1:17" s="1" customFormat="1" ht="15.75" hidden="1" thickBot="1" x14ac:dyDescent="0.3">
      <c r="A351" s="3524"/>
      <c r="B351" s="831" t="s">
        <v>4237</v>
      </c>
      <c r="C351" s="777">
        <f>C350/C347</f>
        <v>0.97438836963066122</v>
      </c>
      <c r="D351" s="976">
        <f t="shared" ref="D351:H351" si="316">D350/D347</f>
        <v>2.2873787756945965</v>
      </c>
      <c r="E351" s="995">
        <f t="shared" si="316"/>
        <v>1.234269705064865</v>
      </c>
      <c r="F351" s="1025">
        <f t="shared" si="316"/>
        <v>3.0036258578299488</v>
      </c>
      <c r="G351" s="1052">
        <f t="shared" si="316"/>
        <v>0.50357862505296092</v>
      </c>
      <c r="H351" s="1113">
        <f t="shared" si="316"/>
        <v>1.1021357007488544</v>
      </c>
      <c r="I351" s="916">
        <f t="shared" si="298"/>
        <v>1.1021357007488544</v>
      </c>
      <c r="J351" s="2909"/>
      <c r="K351" s="1713"/>
      <c r="L351" s="1713"/>
      <c r="M351" s="1713"/>
      <c r="N351" s="1713"/>
      <c r="O351" s="1713"/>
      <c r="P351" s="3364"/>
      <c r="Q351" s="679" t="s">
        <v>4731</v>
      </c>
    </row>
    <row r="352" spans="1:17" customFormat="1" ht="15.75" hidden="1" thickTop="1" x14ac:dyDescent="0.25">
      <c r="A352" s="3524"/>
      <c r="B352" s="832" t="s">
        <v>4154</v>
      </c>
      <c r="C352" s="785">
        <f>C61/C87</f>
        <v>-1.6572438162544171E-2</v>
      </c>
      <c r="D352" s="984">
        <f t="shared" ref="D352:H352" si="317">D61/D87</f>
        <v>-1.3772455089820359E-2</v>
      </c>
      <c r="E352" s="1002">
        <f t="shared" si="317"/>
        <v>-3.7136373014235613E-2</v>
      </c>
      <c r="F352" s="1032">
        <f t="shared" si="317"/>
        <v>-2.36318407960199E-2</v>
      </c>
      <c r="G352" s="1058">
        <f t="shared" si="317"/>
        <v>-1.1722272317403066E-2</v>
      </c>
      <c r="H352" s="2422">
        <f t="shared" si="317"/>
        <v>-1.9200335133122325E-2</v>
      </c>
      <c r="I352" s="926">
        <f t="shared" si="298"/>
        <v>-1.9200335133122325E-2</v>
      </c>
      <c r="J352" s="2909"/>
      <c r="K352" s="1713"/>
      <c r="L352" s="1713"/>
      <c r="M352" s="1713"/>
      <c r="N352" s="1713"/>
      <c r="O352" s="1713"/>
      <c r="P352" s="3364"/>
      <c r="Q352" s="673" t="s">
        <v>4732</v>
      </c>
    </row>
    <row r="353" spans="1:17" s="1" customFormat="1" hidden="1" x14ac:dyDescent="0.25">
      <c r="A353" s="3524"/>
      <c r="B353" s="751" t="s">
        <v>4237</v>
      </c>
      <c r="C353" s="777">
        <f>C352/C347</f>
        <v>1.1265933426598866</v>
      </c>
      <c r="D353" s="976">
        <f t="shared" ref="D353:H353" si="318">D352/D347</f>
        <v>0.74297103649470519</v>
      </c>
      <c r="E353" s="995">
        <f t="shared" si="318"/>
        <v>3.6631899185309429</v>
      </c>
      <c r="F353" s="1025">
        <f t="shared" si="318"/>
        <v>3.6564856951914204</v>
      </c>
      <c r="G353" s="1052">
        <f t="shared" si="318"/>
        <v>0.60489554163464676</v>
      </c>
      <c r="H353" s="1113">
        <f t="shared" si="318"/>
        <v>1.3812363800310603</v>
      </c>
      <c r="I353" s="925">
        <f t="shared" si="298"/>
        <v>1.3812363800310603</v>
      </c>
      <c r="J353" s="2909"/>
      <c r="K353" s="1713"/>
      <c r="L353" s="1713"/>
      <c r="M353" s="1713"/>
      <c r="N353" s="1713"/>
      <c r="O353" s="1713"/>
      <c r="P353" s="3364"/>
      <c r="Q353" s="679" t="s">
        <v>4733</v>
      </c>
    </row>
    <row r="354" spans="1:17" s="1" customFormat="1" hidden="1" x14ac:dyDescent="0.25">
      <c r="A354" s="3524"/>
      <c r="B354" s="833" t="s">
        <v>4158</v>
      </c>
      <c r="C354" s="700">
        <f>C63/C89</f>
        <v>-1.4361909545745953E-2</v>
      </c>
      <c r="D354" s="943">
        <f t="shared" ref="D354:H354" si="319">D63/D89</f>
        <v>-1.8615370977750199E-2</v>
      </c>
      <c r="E354" s="997">
        <f t="shared" si="319"/>
        <v>-9.1416305746059058E-3</v>
      </c>
      <c r="F354" s="1005">
        <f t="shared" si="319"/>
        <v>-5.2403938414301108E-3</v>
      </c>
      <c r="G354" s="1039">
        <f t="shared" si="319"/>
        <v>-1.9719099623508051E-2</v>
      </c>
      <c r="H354" s="2423">
        <f t="shared" si="319"/>
        <v>-1.3468626982048157E-2</v>
      </c>
      <c r="I354" s="916">
        <f t="shared" si="298"/>
        <v>-1.3468626982048157E-2</v>
      </c>
      <c r="J354" s="2909"/>
      <c r="K354" s="1713"/>
      <c r="L354" s="1713"/>
      <c r="M354" s="1713"/>
      <c r="N354" s="1713"/>
      <c r="O354" s="1713"/>
      <c r="P354" s="3364"/>
      <c r="Q354" s="679" t="s">
        <v>4734</v>
      </c>
    </row>
    <row r="355" spans="1:17" s="1" customFormat="1" ht="15.75" hidden="1" thickBot="1" x14ac:dyDescent="0.3">
      <c r="A355" s="3524"/>
      <c r="B355" s="831" t="s">
        <v>4237</v>
      </c>
      <c r="C355" s="777">
        <f>C354/C347</f>
        <v>0.97632174115995851</v>
      </c>
      <c r="D355" s="976">
        <f t="shared" ref="D355:H355" si="320">D354/D347</f>
        <v>1.0042277415226568</v>
      </c>
      <c r="E355" s="995">
        <f t="shared" si="320"/>
        <v>0.90174473815721568</v>
      </c>
      <c r="F355" s="1025">
        <f t="shared" si="320"/>
        <v>0.81083083132421929</v>
      </c>
      <c r="G355" s="1052">
        <f t="shared" si="320"/>
        <v>1.0175497654666301</v>
      </c>
      <c r="H355" s="1113">
        <f t="shared" si="320"/>
        <v>0.96890796164179338</v>
      </c>
      <c r="I355" s="916">
        <f t="shared" si="298"/>
        <v>0.96890796164179338</v>
      </c>
      <c r="J355" s="2909"/>
      <c r="K355" s="1713"/>
      <c r="L355" s="1713"/>
      <c r="M355" s="1713"/>
      <c r="N355" s="1713"/>
      <c r="O355" s="1713"/>
      <c r="P355" s="3364"/>
      <c r="Q355" s="679" t="s">
        <v>4735</v>
      </c>
    </row>
    <row r="356" spans="1:17" customFormat="1" ht="16.5" hidden="1" customHeight="1" thickTop="1" x14ac:dyDescent="0.25">
      <c r="A356" s="3524"/>
      <c r="B356" s="749" t="s">
        <v>4162</v>
      </c>
      <c r="C356" s="779">
        <f>C65/C91</f>
        <v>-1.7238902456543598E-2</v>
      </c>
      <c r="D356" s="978">
        <f t="shared" ref="D356:H356" si="321">D65/D91</f>
        <v>-5.2558782849239281E-2</v>
      </c>
      <c r="E356" s="998">
        <f t="shared" si="321"/>
        <v>-3.5342500963886393E-2</v>
      </c>
      <c r="F356" s="1027">
        <f t="shared" si="321"/>
        <v>-3.473329789119263E-2</v>
      </c>
      <c r="G356" s="1054">
        <f t="shared" si="321"/>
        <v>-1.3917678412792419E-2</v>
      </c>
      <c r="H356" s="2424">
        <f t="shared" si="321"/>
        <v>-2.2910274291027429E-2</v>
      </c>
      <c r="I356" s="926">
        <f t="shared" si="298"/>
        <v>-2.2910274291027429E-2</v>
      </c>
      <c r="J356" s="2909"/>
      <c r="K356" s="1713"/>
      <c r="L356" s="1713"/>
      <c r="M356" s="1713"/>
      <c r="N356" s="1713"/>
      <c r="O356" s="1713"/>
      <c r="P356" s="3364"/>
      <c r="Q356" s="673" t="s">
        <v>4736</v>
      </c>
    </row>
    <row r="357" spans="1:17" s="1" customFormat="1" hidden="1" x14ac:dyDescent="0.25">
      <c r="A357" s="3524"/>
      <c r="B357" s="751" t="s">
        <v>4237</v>
      </c>
      <c r="C357" s="781">
        <f>C356/C347</f>
        <v>1.1718995450047691</v>
      </c>
      <c r="D357" s="960">
        <f t="shared" ref="D357:H357" si="322">D356/D347</f>
        <v>2.8353443968942207</v>
      </c>
      <c r="E357" s="987">
        <f t="shared" si="322"/>
        <v>3.486239573717929</v>
      </c>
      <c r="F357" s="1012">
        <f t="shared" si="322"/>
        <v>5.3741817229641269</v>
      </c>
      <c r="G357" s="1045">
        <f t="shared" si="322"/>
        <v>0.71818341989072443</v>
      </c>
      <c r="H357" s="1096">
        <f t="shared" si="322"/>
        <v>1.6481224993134493</v>
      </c>
      <c r="I357" s="916">
        <f t="shared" si="298"/>
        <v>1.6481224993134493</v>
      </c>
      <c r="J357" s="2909"/>
      <c r="K357" s="1713"/>
      <c r="L357" s="1713"/>
      <c r="M357" s="1713"/>
      <c r="N357" s="1713"/>
      <c r="O357" s="1713"/>
      <c r="P357" s="3364"/>
      <c r="Q357" s="679" t="s">
        <v>4737</v>
      </c>
    </row>
    <row r="358" spans="1:17" customFormat="1" hidden="1" x14ac:dyDescent="0.25">
      <c r="A358" s="3524"/>
      <c r="B358" s="751" t="s">
        <v>4166</v>
      </c>
      <c r="C358" s="780">
        <f>C67/C93</f>
        <v>7.9479768786127163E-3</v>
      </c>
      <c r="D358" s="966">
        <f t="shared" ref="D358:H358" si="323">D67/D93</f>
        <v>-1.1142061281337047E-2</v>
      </c>
      <c r="E358" s="814">
        <f t="shared" si="323"/>
        <v>-3.8720538720538718E-2</v>
      </c>
      <c r="F358" s="1015">
        <f t="shared" si="323"/>
        <v>-2.4464119291705499E-2</v>
      </c>
      <c r="G358" s="816">
        <f t="shared" si="323"/>
        <v>-1.6748080949057921E-2</v>
      </c>
      <c r="H358" s="2425">
        <f t="shared" si="323"/>
        <v>-1.2250830564784054E-2</v>
      </c>
      <c r="I358" s="916">
        <f t="shared" si="298"/>
        <v>-1.2250830564784054E-2</v>
      </c>
      <c r="J358" s="2909"/>
      <c r="K358" s="1713"/>
      <c r="L358" s="1713"/>
      <c r="M358" s="1713"/>
      <c r="N358" s="1713"/>
      <c r="O358" s="1713"/>
      <c r="P358" s="3364"/>
      <c r="Q358" s="673" t="s">
        <v>4738</v>
      </c>
    </row>
    <row r="359" spans="1:17" s="1" customFormat="1" hidden="1" x14ac:dyDescent="0.25">
      <c r="A359" s="3524"/>
      <c r="B359" s="751" t="s">
        <v>4237</v>
      </c>
      <c r="C359" s="781">
        <f>C358/C347</f>
        <v>-0.54030298687716871</v>
      </c>
      <c r="D359" s="960">
        <f t="shared" ref="D359:H359" si="324">D358/D347</f>
        <v>0.60107139684929523</v>
      </c>
      <c r="E359" s="987">
        <f t="shared" si="324"/>
        <v>3.8194545015689112</v>
      </c>
      <c r="F359" s="1012">
        <f t="shared" si="324"/>
        <v>3.7852617156528638</v>
      </c>
      <c r="G359" s="1045">
        <f t="shared" si="324"/>
        <v>0.86423853863050937</v>
      </c>
      <c r="H359" s="1127">
        <f t="shared" si="324"/>
        <v>0.8813019535521246</v>
      </c>
      <c r="I359" s="916">
        <f t="shared" si="298"/>
        <v>0.8813019535521246</v>
      </c>
      <c r="J359" s="2909"/>
      <c r="K359" s="1713"/>
      <c r="L359" s="1713"/>
      <c r="M359" s="1713"/>
      <c r="N359" s="1713"/>
      <c r="O359" s="1713"/>
      <c r="P359" s="3364"/>
      <c r="Q359" s="679" t="s">
        <v>4739</v>
      </c>
    </row>
    <row r="360" spans="1:17" customFormat="1" hidden="1" x14ac:dyDescent="0.25">
      <c r="A360" s="3524"/>
      <c r="B360" s="834" t="s">
        <v>4170</v>
      </c>
      <c r="C360" s="780">
        <f>C69/C95</f>
        <v>6.6833751044277356E-3</v>
      </c>
      <c r="D360" s="966">
        <f t="shared" ref="D360:H360" si="325">D69/D95</f>
        <v>-5.5710306406685237E-3</v>
      </c>
      <c r="E360" s="814">
        <f t="shared" si="325"/>
        <v>-3.5075161059413031E-2</v>
      </c>
      <c r="F360" s="1015">
        <f t="shared" si="325"/>
        <v>-6.6833751044277356E-3</v>
      </c>
      <c r="G360" s="816">
        <f t="shared" si="325"/>
        <v>0</v>
      </c>
      <c r="H360" s="2425">
        <f t="shared" si="325"/>
        <v>-7.8438208122712221E-3</v>
      </c>
      <c r="I360" s="916">
        <f t="shared" si="298"/>
        <v>-7.8438208122712221E-3</v>
      </c>
      <c r="J360" s="2909"/>
      <c r="K360" s="1713"/>
      <c r="L360" s="1713"/>
      <c r="M360" s="1713"/>
      <c r="N360" s="1713"/>
      <c r="O360" s="1713"/>
      <c r="P360" s="3364"/>
      <c r="Q360" s="673" t="s">
        <v>4740</v>
      </c>
    </row>
    <row r="361" spans="1:17" customFormat="1" hidden="1" x14ac:dyDescent="0.25">
      <c r="A361" s="3524"/>
      <c r="B361" s="751" t="s">
        <v>4237</v>
      </c>
      <c r="C361" s="781">
        <f>C360/C347</f>
        <v>-0.45433543485258693</v>
      </c>
      <c r="D361" s="960">
        <f t="shared" ref="D361:H361" si="326">D360/D347</f>
        <v>0.30053569842464761</v>
      </c>
      <c r="E361" s="987">
        <f t="shared" si="326"/>
        <v>3.4598687473986103</v>
      </c>
      <c r="F361" s="1012">
        <f t="shared" si="326"/>
        <v>1.0340991070426599</v>
      </c>
      <c r="G361" s="1045">
        <f t="shared" si="326"/>
        <v>0</v>
      </c>
      <c r="H361" s="1127">
        <f t="shared" si="326"/>
        <v>0.56426987285570163</v>
      </c>
      <c r="I361" s="916">
        <f t="shared" si="298"/>
        <v>0.56426987285570163</v>
      </c>
      <c r="J361" s="2909"/>
      <c r="K361" s="1713"/>
      <c r="L361" s="1713"/>
      <c r="M361" s="1713"/>
      <c r="N361" s="1713"/>
      <c r="O361" s="1713"/>
      <c r="P361" s="3364"/>
      <c r="Q361" s="673" t="s">
        <v>4741</v>
      </c>
    </row>
    <row r="362" spans="1:17" s="1" customFormat="1" hidden="1" x14ac:dyDescent="0.25">
      <c r="A362" s="3524"/>
      <c r="B362" s="834" t="s">
        <v>4174</v>
      </c>
      <c r="C362" s="780">
        <f>C71/C97</f>
        <v>-3.2246998284734131E-2</v>
      </c>
      <c r="D362" s="966">
        <f t="shared" ref="D362:H362" si="327">D71/D97</f>
        <v>-2.0618556701030927E-2</v>
      </c>
      <c r="E362" s="814">
        <f t="shared" si="327"/>
        <v>-2.7681143156398458E-3</v>
      </c>
      <c r="F362" s="1015">
        <f t="shared" si="327"/>
        <v>-4.3396226415094337E-2</v>
      </c>
      <c r="G362" s="816">
        <f t="shared" si="327"/>
        <v>0</v>
      </c>
      <c r="H362" s="1098">
        <f t="shared" si="327"/>
        <v>-8.7162283591924756E-3</v>
      </c>
      <c r="I362" s="916">
        <f t="shared" si="298"/>
        <v>-8.7162283591924756E-3</v>
      </c>
      <c r="J362" s="2909"/>
      <c r="K362" s="1713"/>
      <c r="L362" s="1713"/>
      <c r="M362" s="1713"/>
      <c r="N362" s="1713"/>
      <c r="O362" s="1713"/>
      <c r="P362" s="3364"/>
      <c r="Q362" s="679" t="s">
        <v>4742</v>
      </c>
    </row>
    <row r="363" spans="1:17" customFormat="1" hidden="1" x14ac:dyDescent="0.25">
      <c r="A363" s="3524"/>
      <c r="B363" s="751" t="s">
        <v>4237</v>
      </c>
      <c r="C363" s="781">
        <f>C362/C347</f>
        <v>2.1921489905121514</v>
      </c>
      <c r="D363" s="960">
        <f t="shared" ref="D363:H363" si="328">D362/D347</f>
        <v>1.1122919147881289</v>
      </c>
      <c r="E363" s="987">
        <f t="shared" si="328"/>
        <v>0.27305112565801765</v>
      </c>
      <c r="F363" s="1012">
        <f t="shared" si="328"/>
        <v>6.7145713481111962</v>
      </c>
      <c r="G363" s="1045">
        <f t="shared" si="328"/>
        <v>0</v>
      </c>
      <c r="H363" s="1096">
        <f t="shared" si="328"/>
        <v>0.62702924833881768</v>
      </c>
      <c r="I363" s="916">
        <f t="shared" si="298"/>
        <v>0.62702924833881768</v>
      </c>
      <c r="J363" s="2909"/>
      <c r="K363" s="1713"/>
      <c r="L363" s="1713"/>
      <c r="M363" s="1713"/>
      <c r="N363" s="1713"/>
      <c r="O363" s="1713"/>
      <c r="P363" s="3364"/>
      <c r="Q363" s="673" t="s">
        <v>4743</v>
      </c>
    </row>
    <row r="364" spans="1:17" customFormat="1" hidden="1" x14ac:dyDescent="0.25">
      <c r="A364" s="3524"/>
      <c r="B364" s="849" t="s">
        <v>4178</v>
      </c>
      <c r="C364" s="1174">
        <f>C350</f>
        <v>-1.4333469221361597E-2</v>
      </c>
      <c r="D364" s="1174">
        <f t="shared" ref="D364:H364" si="329">D350</f>
        <v>-4.2401143401619816E-2</v>
      </c>
      <c r="E364" s="1174">
        <f t="shared" si="329"/>
        <v>-1.2512673704300113E-2</v>
      </c>
      <c r="F364" s="1174">
        <f t="shared" si="329"/>
        <v>-1.9412412354406907E-2</v>
      </c>
      <c r="G364" s="1174">
        <f t="shared" si="329"/>
        <v>-9.758851520283893E-3</v>
      </c>
      <c r="H364" s="1174">
        <f t="shared" si="329"/>
        <v>-1.5320603426388725E-2</v>
      </c>
      <c r="I364" s="1384">
        <f t="shared" si="298"/>
        <v>-1.5320603426388725E-2</v>
      </c>
      <c r="J364" s="3158"/>
      <c r="K364" s="2274"/>
      <c r="L364" s="2274"/>
      <c r="M364" s="2274"/>
      <c r="N364" s="2274"/>
      <c r="O364" s="2274"/>
      <c r="P364" s="3381"/>
      <c r="Q364" s="899" t="s">
        <v>4744</v>
      </c>
    </row>
    <row r="365" spans="1:17" customFormat="1" hidden="1" x14ac:dyDescent="0.25">
      <c r="A365" s="3524"/>
      <c r="B365" s="834" t="s">
        <v>4180</v>
      </c>
      <c r="C365" s="780">
        <f>C352</f>
        <v>-1.6572438162544171E-2</v>
      </c>
      <c r="D365" s="966">
        <f t="shared" ref="D365:H365" si="330">D352</f>
        <v>-1.3772455089820359E-2</v>
      </c>
      <c r="E365" s="814">
        <f t="shared" si="330"/>
        <v>-3.7136373014235613E-2</v>
      </c>
      <c r="F365" s="1015">
        <f t="shared" si="330"/>
        <v>-2.36318407960199E-2</v>
      </c>
      <c r="G365" s="816">
        <f t="shared" si="330"/>
        <v>-1.1722272317403066E-2</v>
      </c>
      <c r="H365" s="1103">
        <f t="shared" si="330"/>
        <v>-1.9200335133122325E-2</v>
      </c>
      <c r="I365" s="916">
        <f t="shared" si="298"/>
        <v>-1.9200335133122325E-2</v>
      </c>
      <c r="J365" s="2909"/>
      <c r="K365" s="1713"/>
      <c r="L365" s="1713"/>
      <c r="M365" s="1713"/>
      <c r="N365" s="1713"/>
      <c r="O365" s="1713"/>
      <c r="P365" s="3364"/>
      <c r="Q365" s="1230"/>
    </row>
    <row r="366" spans="1:17" customFormat="1" hidden="1" x14ac:dyDescent="0.25">
      <c r="A366" s="3525"/>
      <c r="B366" s="693" t="s">
        <v>4245</v>
      </c>
      <c r="C366" s="777">
        <f>C365/C364</f>
        <v>1.156205654514245</v>
      </c>
      <c r="D366" s="976">
        <f t="shared" ref="D366:H366" si="331">D365/D364</f>
        <v>0.324813294758797</v>
      </c>
      <c r="E366" s="995">
        <f t="shared" si="331"/>
        <v>2.9679006974723001</v>
      </c>
      <c r="F366" s="1025">
        <f t="shared" si="331"/>
        <v>1.2173572436325835</v>
      </c>
      <c r="G366" s="1052">
        <f t="shared" si="331"/>
        <v>1.2011938385411622</v>
      </c>
      <c r="H366" s="1113">
        <f t="shared" si="331"/>
        <v>1.2532362204514098</v>
      </c>
      <c r="I366" s="916">
        <f t="shared" si="298"/>
        <v>1.2532362204514098</v>
      </c>
      <c r="J366" s="2909"/>
      <c r="K366" s="1713"/>
      <c r="L366" s="1713"/>
      <c r="M366" s="1713"/>
      <c r="N366" s="1713"/>
      <c r="O366" s="1713"/>
      <c r="P366" s="3364"/>
      <c r="Q366" s="673" t="s">
        <v>4745</v>
      </c>
    </row>
    <row r="367" spans="1:17" s="1" customFormat="1" hidden="1" x14ac:dyDescent="0.25">
      <c r="A367" s="3525"/>
      <c r="B367" s="696" t="s">
        <v>4183</v>
      </c>
      <c r="C367" s="786">
        <f>C76/C102</f>
        <v>-1.3661897191308956E-2</v>
      </c>
      <c r="D367" s="985">
        <f t="shared" ref="D367:H367" si="332">D76/D102</f>
        <v>-4.7818696883852693E-2</v>
      </c>
      <c r="E367" s="1003">
        <f t="shared" si="332"/>
        <v>-1.1001671139919988E-2</v>
      </c>
      <c r="F367" s="1033">
        <f t="shared" si="332"/>
        <v>-1.8726844055237453E-2</v>
      </c>
      <c r="G367" s="1059">
        <f t="shared" si="332"/>
        <v>-9.0388007054673716E-3</v>
      </c>
      <c r="H367" s="1128">
        <f t="shared" si="332"/>
        <v>-1.4566029195428314E-2</v>
      </c>
      <c r="I367" s="923">
        <f t="shared" si="298"/>
        <v>-1.4566029195428314E-2</v>
      </c>
      <c r="J367" s="2909"/>
      <c r="K367" s="1713"/>
      <c r="L367" s="1713"/>
      <c r="M367" s="1713"/>
      <c r="N367" s="1713"/>
      <c r="O367" s="1713"/>
      <c r="P367" s="3364"/>
      <c r="Q367" s="679" t="s">
        <v>4746</v>
      </c>
    </row>
    <row r="368" spans="1:17" customFormat="1" ht="15.75" hidden="1" thickBot="1" x14ac:dyDescent="0.3">
      <c r="A368" s="3525"/>
      <c r="B368" s="695" t="s">
        <v>4245</v>
      </c>
      <c r="C368" s="781">
        <f>C367/C364</f>
        <v>0.95314658163483701</v>
      </c>
      <c r="D368" s="960">
        <f t="shared" ref="D368:H368" si="333">D367/D364</f>
        <v>1.1277690422382787</v>
      </c>
      <c r="E368" s="987">
        <f t="shared" si="333"/>
        <v>0.87924223071038343</v>
      </c>
      <c r="F368" s="1012">
        <f t="shared" si="333"/>
        <v>0.96468402346636639</v>
      </c>
      <c r="G368" s="1045">
        <f t="shared" si="333"/>
        <v>0.92621561939743757</v>
      </c>
      <c r="H368" s="1096">
        <f t="shared" si="333"/>
        <v>0.95074774733345635</v>
      </c>
      <c r="I368" s="924">
        <f t="shared" si="298"/>
        <v>0.95074774733345635</v>
      </c>
      <c r="J368" s="2909"/>
      <c r="K368" s="1713"/>
      <c r="L368" s="1713"/>
      <c r="M368" s="1713"/>
      <c r="N368" s="1713"/>
      <c r="O368" s="1713"/>
      <c r="P368" s="3364"/>
      <c r="Q368" s="673" t="s">
        <v>4747</v>
      </c>
    </row>
    <row r="369" spans="1:17" customFormat="1" ht="15.75" hidden="1" thickTop="1" x14ac:dyDescent="0.25">
      <c r="A369" s="3525"/>
      <c r="B369" s="693" t="s">
        <v>4247</v>
      </c>
      <c r="C369" s="783">
        <f>C356/C364</f>
        <v>1.2027027225796771</v>
      </c>
      <c r="D369" s="982">
        <f t="shared" ref="D369:H369" si="334">D356/D364</f>
        <v>1.2395605078713849</v>
      </c>
      <c r="E369" s="1000">
        <f t="shared" si="334"/>
        <v>2.8245362900928654</v>
      </c>
      <c r="F369" s="1030">
        <f t="shared" si="334"/>
        <v>1.7892314080845111</v>
      </c>
      <c r="G369" s="1056">
        <f t="shared" si="334"/>
        <v>1.4261594598364729</v>
      </c>
      <c r="H369" s="1120">
        <f t="shared" si="334"/>
        <v>1.4953898128820435</v>
      </c>
      <c r="I369" s="916">
        <f t="shared" si="298"/>
        <v>1.4953898128820435</v>
      </c>
      <c r="J369" s="2909"/>
      <c r="K369" s="1713"/>
      <c r="L369" s="1713"/>
      <c r="M369" s="1713"/>
      <c r="N369" s="1713"/>
      <c r="O369" s="1713"/>
      <c r="P369" s="3364"/>
      <c r="Q369" s="673" t="s">
        <v>4748</v>
      </c>
    </row>
    <row r="370" spans="1:17" customFormat="1" hidden="1" x14ac:dyDescent="0.25">
      <c r="A370" s="3525"/>
      <c r="B370" s="693" t="s">
        <v>4248</v>
      </c>
      <c r="C370" s="781">
        <f>C358/C364</f>
        <v>-0.55450475777124553</v>
      </c>
      <c r="D370" s="960">
        <f t="shared" ref="D370:H370" si="335">D358/D364</f>
        <v>0.26277737785984789</v>
      </c>
      <c r="E370" s="987">
        <f t="shared" si="335"/>
        <v>3.0945055897391454</v>
      </c>
      <c r="F370" s="1012">
        <f t="shared" si="335"/>
        <v>1.2602307660207814</v>
      </c>
      <c r="G370" s="1045">
        <f t="shared" si="335"/>
        <v>1.7161938486559436</v>
      </c>
      <c r="H370" s="1096">
        <f t="shared" si="335"/>
        <v>0.79963107351782303</v>
      </c>
      <c r="I370" s="916">
        <f t="shared" si="298"/>
        <v>0.79963107351782303</v>
      </c>
      <c r="J370" s="2909"/>
      <c r="K370" s="1713"/>
      <c r="L370" s="1713"/>
      <c r="M370" s="1713"/>
      <c r="N370" s="1713"/>
      <c r="O370" s="1713"/>
      <c r="P370" s="3364"/>
      <c r="Q370" s="673" t="s">
        <v>4749</v>
      </c>
    </row>
    <row r="371" spans="1:17" customFormat="1" hidden="1" x14ac:dyDescent="0.25">
      <c r="A371" s="3525"/>
      <c r="B371" s="693" t="s">
        <v>4249</v>
      </c>
      <c r="C371" s="781">
        <f>C360/C364</f>
        <v>-0.46627756345737303</v>
      </c>
      <c r="D371" s="960">
        <f t="shared" ref="D371:H371" si="336">D360/D364</f>
        <v>0.13138868892992395</v>
      </c>
      <c r="E371" s="987">
        <f t="shared" si="336"/>
        <v>2.8031707601676752</v>
      </c>
      <c r="F371" s="1012">
        <f t="shared" si="336"/>
        <v>0.34428359455853563</v>
      </c>
      <c r="G371" s="1045">
        <f t="shared" si="336"/>
        <v>0</v>
      </c>
      <c r="H371" s="1096">
        <f t="shared" si="336"/>
        <v>0.51197858165043031</v>
      </c>
      <c r="I371" s="916">
        <f t="shared" si="298"/>
        <v>0.51197858165043031</v>
      </c>
      <c r="J371" s="2909"/>
      <c r="K371" s="1713"/>
      <c r="L371" s="1713"/>
      <c r="M371" s="1713"/>
      <c r="N371" s="1713"/>
      <c r="O371" s="1713"/>
      <c r="P371" s="3364"/>
      <c r="Q371" s="673" t="s">
        <v>4750</v>
      </c>
    </row>
    <row r="372" spans="1:17" s="1" customFormat="1" ht="15.75" hidden="1" thickBot="1" x14ac:dyDescent="0.3">
      <c r="A372" s="3526"/>
      <c r="B372" s="837" t="s">
        <v>4250</v>
      </c>
      <c r="C372" s="812">
        <f>C362/C364</f>
        <v>2.2497692489321053</v>
      </c>
      <c r="D372" s="986">
        <f t="shared" ref="D372:H372" si="337">D362/D364</f>
        <v>0.48627360129734742</v>
      </c>
      <c r="E372" s="1004">
        <f t="shared" si="337"/>
        <v>0.22122484618843324</v>
      </c>
      <c r="F372" s="1034">
        <f t="shared" si="337"/>
        <v>2.2354885947620389</v>
      </c>
      <c r="G372" s="1060">
        <f t="shared" si="337"/>
        <v>0</v>
      </c>
      <c r="H372" s="1129">
        <f t="shared" si="337"/>
        <v>0.568922001086416</v>
      </c>
      <c r="I372" s="917">
        <f t="shared" si="298"/>
        <v>0.568922001086416</v>
      </c>
      <c r="J372" s="2909"/>
      <c r="K372" s="1713"/>
      <c r="L372" s="1713"/>
      <c r="M372" s="1713"/>
      <c r="N372" s="1713"/>
      <c r="O372" s="1713"/>
      <c r="P372" s="3364"/>
      <c r="Q372" s="673" t="s">
        <v>4751</v>
      </c>
    </row>
    <row r="373" spans="1:17" customFormat="1" ht="15.75" thickTop="1" x14ac:dyDescent="0.25">
      <c r="A373" s="2340"/>
      <c r="B373" s="672"/>
      <c r="C373" s="324"/>
      <c r="D373" s="324"/>
      <c r="E373" s="324"/>
      <c r="F373" s="324"/>
      <c r="G373" s="324"/>
      <c r="H373" s="325"/>
      <c r="J373" s="2927"/>
      <c r="P373" s="3382"/>
    </row>
    <row r="374" spans="1:17" customFormat="1" x14ac:dyDescent="0.25">
      <c r="A374" s="2340"/>
      <c r="B374" s="672"/>
      <c r="C374" s="324"/>
      <c r="D374" s="324"/>
      <c r="E374" s="324"/>
      <c r="F374" s="324"/>
      <c r="G374" s="324"/>
      <c r="H374" s="325"/>
      <c r="J374" s="2927"/>
      <c r="P374" s="3382"/>
    </row>
    <row r="375" spans="1:17" customFormat="1" hidden="1" x14ac:dyDescent="0.25">
      <c r="A375" s="2340"/>
      <c r="B375" s="672"/>
      <c r="C375" s="324"/>
      <c r="D375" s="324"/>
      <c r="E375" s="324"/>
      <c r="F375" s="324"/>
      <c r="G375" s="324"/>
      <c r="H375" s="325"/>
      <c r="J375" s="2927"/>
      <c r="P375" s="3382"/>
    </row>
    <row r="376" spans="1:17" customFormat="1" hidden="1" x14ac:dyDescent="0.25">
      <c r="A376" s="2340"/>
      <c r="B376" s="672"/>
      <c r="C376" s="324"/>
      <c r="D376" s="324"/>
      <c r="E376" s="324"/>
      <c r="F376" s="324"/>
      <c r="G376" s="324"/>
      <c r="H376" s="325"/>
      <c r="J376" s="2927"/>
      <c r="P376" s="3382"/>
    </row>
    <row r="377" spans="1:17" customFormat="1" hidden="1" x14ac:dyDescent="0.25">
      <c r="A377" s="2340"/>
      <c r="B377" s="672"/>
      <c r="C377" s="324"/>
      <c r="D377" s="324"/>
      <c r="E377" s="324"/>
      <c r="F377" s="324"/>
      <c r="G377" s="324"/>
      <c r="H377" s="325"/>
      <c r="J377" s="2927"/>
      <c r="P377" s="3382"/>
    </row>
    <row r="378" spans="1:17" customFormat="1" hidden="1" x14ac:dyDescent="0.25">
      <c r="A378" s="2340"/>
      <c r="B378" s="672"/>
      <c r="C378" s="324"/>
      <c r="D378" s="324"/>
      <c r="E378" s="324"/>
      <c r="F378" s="324"/>
      <c r="G378" s="324"/>
      <c r="H378" s="325"/>
      <c r="J378" s="2927"/>
      <c r="P378" s="3382"/>
    </row>
    <row r="379" spans="1:17" customFormat="1" hidden="1" x14ac:dyDescent="0.25">
      <c r="A379" s="2340"/>
      <c r="B379" s="672"/>
      <c r="C379" s="324"/>
      <c r="D379" s="324"/>
      <c r="E379" s="324"/>
      <c r="F379" s="324"/>
      <c r="G379" s="324"/>
      <c r="H379" s="325"/>
      <c r="J379" s="2927"/>
      <c r="P379" s="3382"/>
    </row>
    <row r="380" spans="1:17" customFormat="1" x14ac:dyDescent="0.25">
      <c r="A380" s="1270"/>
      <c r="B380" s="672" t="s">
        <v>4755</v>
      </c>
      <c r="C380" s="324"/>
      <c r="D380" s="324"/>
      <c r="E380" s="324"/>
      <c r="F380" s="324"/>
      <c r="G380" s="324"/>
      <c r="H380" s="325"/>
      <c r="J380" s="2927"/>
      <c r="P380" s="3382"/>
      <c r="Q380" t="s">
        <v>4258</v>
      </c>
    </row>
    <row r="381" spans="1:17" customFormat="1" x14ac:dyDescent="0.25">
      <c r="A381" s="1271"/>
      <c r="B381" s="672" t="s">
        <v>4259</v>
      </c>
      <c r="C381" s="324"/>
      <c r="D381" s="324"/>
      <c r="E381" s="324"/>
      <c r="F381" s="324"/>
      <c r="G381" s="324"/>
      <c r="H381" s="325"/>
      <c r="J381" s="2927"/>
      <c r="P381" s="3382"/>
    </row>
    <row r="382" spans="1:17" customFormat="1" x14ac:dyDescent="0.25">
      <c r="A382" s="27"/>
      <c r="C382" s="324"/>
      <c r="D382" s="324"/>
      <c r="E382" s="324"/>
      <c r="F382" s="324"/>
      <c r="G382" s="324"/>
      <c r="H382" s="325"/>
      <c r="J382" s="2927"/>
      <c r="P382" s="3382"/>
    </row>
    <row r="383" spans="1:17" customFormat="1" ht="21" x14ac:dyDescent="0.35">
      <c r="B383" s="3328" t="s">
        <v>5106</v>
      </c>
      <c r="C383" s="324"/>
      <c r="D383" s="324"/>
      <c r="E383" s="324"/>
      <c r="F383" s="324"/>
      <c r="G383" s="324"/>
      <c r="H383" s="325"/>
      <c r="J383" s="2927"/>
      <c r="P383" s="3382"/>
    </row>
    <row r="384" spans="1:17" customFormat="1" ht="15.75" thickBot="1" x14ac:dyDescent="0.3">
      <c r="A384" s="27"/>
      <c r="C384" s="324"/>
      <c r="D384" s="324"/>
      <c r="E384" s="324"/>
      <c r="F384" s="324"/>
      <c r="G384" s="324"/>
      <c r="H384" s="325"/>
      <c r="J384" s="2927"/>
      <c r="P384" s="3382"/>
    </row>
    <row r="385" spans="1:17" customFormat="1" ht="15.75" thickBot="1" x14ac:dyDescent="0.3">
      <c r="A385" s="1176"/>
      <c r="B385" s="1179" t="s">
        <v>4260</v>
      </c>
      <c r="C385" s="671" t="s">
        <v>4261</v>
      </c>
      <c r="D385" s="671" t="s">
        <v>1812</v>
      </c>
      <c r="E385" s="671" t="s">
        <v>2578</v>
      </c>
      <c r="F385" s="671" t="s">
        <v>4262</v>
      </c>
      <c r="G385" s="1180" t="s">
        <v>4124</v>
      </c>
      <c r="H385" s="671" t="s">
        <v>3616</v>
      </c>
      <c r="I385" s="671" t="s">
        <v>4141</v>
      </c>
      <c r="J385" s="2275"/>
      <c r="K385" s="2275"/>
      <c r="L385" s="2275"/>
      <c r="M385" s="2275"/>
      <c r="N385" s="2275"/>
      <c r="O385" s="2275"/>
      <c r="P385" s="3383"/>
      <c r="Q385" s="678" t="s">
        <v>4142</v>
      </c>
    </row>
    <row r="386" spans="1:17" customFormat="1" x14ac:dyDescent="0.25">
      <c r="A386" s="3471" t="s">
        <v>89</v>
      </c>
      <c r="B386" s="844" t="s">
        <v>5094</v>
      </c>
      <c r="C386" s="826">
        <f>BNP!B60</f>
        <v>14</v>
      </c>
      <c r="D386" s="826">
        <f>BPCE!B28</f>
        <v>26</v>
      </c>
      <c r="E386" s="826">
        <f>SG!B59</f>
        <v>11</v>
      </c>
      <c r="F386" s="1262"/>
      <c r="G386" s="1235"/>
      <c r="H386" s="826">
        <f>SUM(C386:G386)</f>
        <v>51</v>
      </c>
      <c r="I386" s="1222">
        <f t="shared" ref="I386:I449" si="338">AVERAGE(C386:G386)</f>
        <v>17</v>
      </c>
      <c r="J386" s="3159"/>
      <c r="K386" s="1715"/>
      <c r="L386" s="1715"/>
      <c r="M386" s="1715"/>
      <c r="N386" s="1715"/>
      <c r="O386" s="1715"/>
      <c r="P386" s="3384"/>
      <c r="Q386" s="27" t="s">
        <v>4264</v>
      </c>
    </row>
    <row r="387" spans="1:17" customFormat="1" x14ac:dyDescent="0.25">
      <c r="A387" s="3472"/>
      <c r="B387" s="845" t="s">
        <v>4265</v>
      </c>
      <c r="C387" s="1184">
        <f>C386/C4</f>
        <v>3.5743464052287579E-4</v>
      </c>
      <c r="D387" s="1185">
        <f>D386/D4</f>
        <v>1.1179429849077697E-3</v>
      </c>
      <c r="E387" s="1186">
        <f>E386/E4</f>
        <v>4.66833595043076E-4</v>
      </c>
      <c r="F387" s="1263"/>
      <c r="G387" s="1236"/>
      <c r="H387" s="1194">
        <f>H386/H4</f>
        <v>4.3496059768703308E-4</v>
      </c>
      <c r="I387" s="1189">
        <f t="shared" si="338"/>
        <v>6.4740374015790725E-4</v>
      </c>
      <c r="J387" s="3160"/>
      <c r="K387" s="1716"/>
      <c r="L387" s="1716"/>
      <c r="M387" s="1716"/>
      <c r="N387" s="1716"/>
      <c r="O387" s="1716"/>
      <c r="P387" s="3385"/>
      <c r="Q387" t="s">
        <v>4266</v>
      </c>
    </row>
    <row r="388" spans="1:17" customFormat="1" x14ac:dyDescent="0.25">
      <c r="A388" s="3472"/>
      <c r="B388" s="845" t="s">
        <v>4267</v>
      </c>
      <c r="C388" s="1184">
        <f>C386/C21</f>
        <v>5.4536247127108409E-4</v>
      </c>
      <c r="D388" s="1185">
        <f>D386/D21</f>
        <v>6.688963210702341E-3</v>
      </c>
      <c r="E388" s="1186">
        <f>E386/E21</f>
        <v>8.5563161169881772E-4</v>
      </c>
      <c r="F388" s="1263"/>
      <c r="G388" s="1236"/>
      <c r="H388" s="1194">
        <f>H386/H21</f>
        <v>9.6128472876691668E-4</v>
      </c>
      <c r="I388" s="1189">
        <f t="shared" si="338"/>
        <v>2.6966524312240811E-3</v>
      </c>
      <c r="J388" s="3160"/>
      <c r="K388" s="1716"/>
      <c r="L388" s="1716"/>
      <c r="M388" s="1716"/>
      <c r="N388" s="1716"/>
      <c r="O388" s="1716"/>
      <c r="P388" s="3385"/>
      <c r="Q388" t="s">
        <v>4268</v>
      </c>
    </row>
    <row r="389" spans="1:17" customFormat="1" x14ac:dyDescent="0.25">
      <c r="A389" s="3472"/>
      <c r="B389" s="845" t="s">
        <v>5096</v>
      </c>
      <c r="C389" s="1184">
        <f>C386/C9</f>
        <v>1.7618927762396174E-3</v>
      </c>
      <c r="D389" s="1185">
        <f>D386/D9</f>
        <v>4.7531992687385741E-2</v>
      </c>
      <c r="E389" s="1186">
        <f>E386/E9</f>
        <v>4.6160302140159466E-3</v>
      </c>
      <c r="F389" s="1263"/>
      <c r="G389" s="1239"/>
      <c r="H389" s="1194">
        <f>H386/H9</f>
        <v>3.7666174298375183E-3</v>
      </c>
      <c r="I389" s="1189">
        <f t="shared" si="338"/>
        <v>1.79699718925471E-2</v>
      </c>
      <c r="J389" s="3160"/>
      <c r="K389" s="1716"/>
      <c r="L389" s="1716"/>
      <c r="M389" s="1716"/>
      <c r="N389" s="1716"/>
      <c r="O389" s="1716"/>
      <c r="P389" s="3385"/>
      <c r="Q389" t="s">
        <v>4270</v>
      </c>
    </row>
    <row r="390" spans="1:17" customFormat="1" hidden="1" x14ac:dyDescent="0.25">
      <c r="A390" s="3472"/>
      <c r="B390" s="845" t="s">
        <v>4271</v>
      </c>
      <c r="C390" s="1184">
        <f>C386/C15</f>
        <v>5.5599682287529786E-3</v>
      </c>
      <c r="D390" s="1185">
        <f>D386/D15</f>
        <v>6.6666666666666666E-2</v>
      </c>
      <c r="E390" s="1186">
        <f>E386/E15</f>
        <v>5.1643192488262908E-3</v>
      </c>
      <c r="F390" s="1263"/>
      <c r="G390" s="1239"/>
      <c r="H390" s="1205">
        <f>H386/H15</f>
        <v>7.2176620435890175E-3</v>
      </c>
      <c r="I390" s="1193">
        <f t="shared" si="338"/>
        <v>2.5796984714748644E-2</v>
      </c>
      <c r="J390" s="3161"/>
      <c r="K390" s="1717"/>
      <c r="L390" s="1717"/>
      <c r="M390" s="1717"/>
      <c r="N390" s="1717"/>
      <c r="O390" s="1717"/>
      <c r="P390" s="3386"/>
      <c r="Q390" t="s">
        <v>4272</v>
      </c>
    </row>
    <row r="391" spans="1:17" customFormat="1" x14ac:dyDescent="0.25">
      <c r="A391" s="3472"/>
      <c r="B391" s="1203" t="s">
        <v>5095</v>
      </c>
      <c r="C391" s="1204">
        <f>BNP!C60</f>
        <v>5</v>
      </c>
      <c r="D391" s="1204">
        <f>BPCE!C28</f>
        <v>-70</v>
      </c>
      <c r="E391" s="1204">
        <f>SG!C59</f>
        <v>4</v>
      </c>
      <c r="F391" s="1263"/>
      <c r="G391" s="1239"/>
      <c r="H391" s="1204">
        <f>SUM(C391:G391)</f>
        <v>-61</v>
      </c>
      <c r="I391" s="1206">
        <f t="shared" si="338"/>
        <v>-20.333333333333332</v>
      </c>
      <c r="J391" s="3162"/>
      <c r="K391" s="1718"/>
      <c r="L391" s="1718"/>
      <c r="M391" s="1718"/>
      <c r="N391" s="1718"/>
      <c r="O391" s="1718"/>
      <c r="P391" s="3368"/>
      <c r="Q391" s="27" t="s">
        <v>4274</v>
      </c>
    </row>
    <row r="392" spans="1:17" customFormat="1" x14ac:dyDescent="0.25">
      <c r="A392" s="3472"/>
      <c r="B392" s="845" t="s">
        <v>4275</v>
      </c>
      <c r="C392" s="1184">
        <f>C391/C30</f>
        <v>5.720169317011784E-4</v>
      </c>
      <c r="D392" s="1185">
        <f>D391/D30</f>
        <v>-1.1814345991561181E-2</v>
      </c>
      <c r="E392" s="1186">
        <f>E391/E30</f>
        <v>9.1407678244972577E-4</v>
      </c>
      <c r="F392" s="1263"/>
      <c r="G392" s="1239"/>
      <c r="H392" s="1192">
        <f>H391/H30</f>
        <v>-2.1404259798589423E-3</v>
      </c>
      <c r="I392" s="1193">
        <f t="shared" si="338"/>
        <v>-3.4427507591367587E-3</v>
      </c>
      <c r="J392" s="3161"/>
      <c r="K392" s="1717"/>
      <c r="L392" s="1717"/>
      <c r="M392" s="1717"/>
      <c r="N392" s="1717"/>
      <c r="O392" s="1717"/>
      <c r="P392" s="3386"/>
      <c r="Q392" t="s">
        <v>4276</v>
      </c>
    </row>
    <row r="393" spans="1:17" customFormat="1" x14ac:dyDescent="0.25">
      <c r="A393" s="3472"/>
      <c r="B393" s="845" t="s">
        <v>4277</v>
      </c>
      <c r="C393" s="1184">
        <f>C391/C47</f>
        <v>7.2547881601857226E-4</v>
      </c>
      <c r="D393" s="1185">
        <f>D391/D47</f>
        <v>-5.2083333333333336E-2</v>
      </c>
      <c r="E393" s="1186">
        <f>E391/E47</f>
        <v>9.9750623441396502E-4</v>
      </c>
      <c r="F393" s="1263"/>
      <c r="G393" s="1239"/>
      <c r="H393" s="1192">
        <f>H391/H47</f>
        <v>-3.9742002736334612E-3</v>
      </c>
      <c r="I393" s="1193">
        <f t="shared" si="338"/>
        <v>-1.6786782760966932E-2</v>
      </c>
      <c r="J393" s="3161"/>
      <c r="K393" s="1717"/>
      <c r="L393" s="1717"/>
      <c r="M393" s="1717"/>
      <c r="N393" s="1717"/>
      <c r="O393" s="1717"/>
      <c r="P393" s="3386"/>
      <c r="Q393" t="s">
        <v>4278</v>
      </c>
    </row>
    <row r="394" spans="1:17" customFormat="1" x14ac:dyDescent="0.25">
      <c r="A394" s="3472"/>
      <c r="B394" s="845" t="s">
        <v>5097</v>
      </c>
      <c r="C394" s="1184">
        <f>C391/C35</f>
        <v>2.0559210526315788E-3</v>
      </c>
      <c r="D394" s="1185">
        <f>D391/D35</f>
        <v>-0.4375</v>
      </c>
      <c r="E394" s="1186">
        <f>E391/E35</f>
        <v>3.0143180105501131E-3</v>
      </c>
      <c r="F394" s="1263"/>
      <c r="G394" s="1239"/>
      <c r="H394" s="1192">
        <f>H391/H35</f>
        <v>-1.2431220705115141E-2</v>
      </c>
      <c r="I394" s="1193">
        <f t="shared" si="338"/>
        <v>-0.1441432536456061</v>
      </c>
      <c r="J394" s="3161"/>
      <c r="K394" s="1717"/>
      <c r="L394" s="1717"/>
      <c r="M394" s="1717"/>
      <c r="N394" s="1717"/>
      <c r="O394" s="1717"/>
      <c r="P394" s="3386"/>
      <c r="Q394" t="s">
        <v>4280</v>
      </c>
    </row>
    <row r="395" spans="1:17" customFormat="1" hidden="1" x14ac:dyDescent="0.25">
      <c r="A395" s="3472"/>
      <c r="B395" s="845" t="s">
        <v>4281</v>
      </c>
      <c r="C395" s="1184">
        <f>C391/C41</f>
        <v>6.8119891008174387E-3</v>
      </c>
      <c r="D395" s="1185">
        <f>D391/D41</f>
        <v>-0.42682926829268292</v>
      </c>
      <c r="E395" s="1186">
        <f>E391/E41</f>
        <v>3.3140016570008283E-3</v>
      </c>
      <c r="F395" s="1263"/>
      <c r="G395" s="1239"/>
      <c r="H395" s="1192">
        <f>H391/H41</f>
        <v>-2.1078092605390463E-2</v>
      </c>
      <c r="I395" s="1193">
        <f t="shared" si="338"/>
        <v>-0.13890109251162155</v>
      </c>
      <c r="J395" s="3161"/>
      <c r="K395" s="1717"/>
      <c r="L395" s="1717"/>
      <c r="M395" s="1717"/>
      <c r="N395" s="1717"/>
      <c r="O395" s="1717"/>
      <c r="P395" s="3386"/>
      <c r="Q395" t="s">
        <v>4282</v>
      </c>
    </row>
    <row r="396" spans="1:17" customFormat="1" x14ac:dyDescent="0.25">
      <c r="A396" s="3472"/>
      <c r="B396" s="1203" t="s">
        <v>5098</v>
      </c>
      <c r="C396" s="1204">
        <f>BNP!F60</f>
        <v>-1</v>
      </c>
      <c r="D396" s="1204">
        <f>BPCE!F28</f>
        <v>-2</v>
      </c>
      <c r="E396" s="1204">
        <f>SG!F59</f>
        <v>-1</v>
      </c>
      <c r="F396" s="1263"/>
      <c r="G396" s="1239"/>
      <c r="H396" s="1204">
        <f>SUM(C396:G396)</f>
        <v>-4</v>
      </c>
      <c r="I396" s="1206">
        <f t="shared" si="338"/>
        <v>-1.3333333333333333</v>
      </c>
      <c r="J396" s="3163"/>
      <c r="K396" s="1719"/>
      <c r="L396" s="1719"/>
      <c r="M396" s="1719"/>
      <c r="N396" s="1719"/>
      <c r="O396" s="1719"/>
      <c r="P396" s="3387"/>
      <c r="Q396" s="1178" t="s">
        <v>4284</v>
      </c>
    </row>
    <row r="397" spans="1:17" customFormat="1" hidden="1" x14ac:dyDescent="0.25">
      <c r="A397" s="3472"/>
      <c r="B397" s="845" t="s">
        <v>4285</v>
      </c>
      <c r="C397" s="1184">
        <f>C396/C56</f>
        <v>3.7850113550340651E-4</v>
      </c>
      <c r="D397" s="1185">
        <f>D396/D56</f>
        <v>1.0454783063251437E-3</v>
      </c>
      <c r="E397" s="1186">
        <f>E396/E56</f>
        <v>7.2411296162201298E-4</v>
      </c>
      <c r="F397" s="1263"/>
      <c r="G397" s="1239"/>
      <c r="H397" s="1194">
        <f>H396/H56</f>
        <v>5.049867440979674E-4</v>
      </c>
      <c r="I397" s="1193">
        <f t="shared" si="338"/>
        <v>7.1603080115018774E-4</v>
      </c>
      <c r="J397" s="3161"/>
      <c r="K397" s="1717"/>
      <c r="L397" s="1717"/>
      <c r="M397" s="1717"/>
      <c r="N397" s="1717"/>
      <c r="O397" s="1717"/>
      <c r="P397" s="3386"/>
      <c r="Q397" t="s">
        <v>4286</v>
      </c>
    </row>
    <row r="398" spans="1:17" customFormat="1" hidden="1" x14ac:dyDescent="0.25">
      <c r="A398" s="3472"/>
      <c r="B398" s="845" t="s">
        <v>4287</v>
      </c>
      <c r="C398" s="1184">
        <f>C396/C73</f>
        <v>5.6882821387940839E-4</v>
      </c>
      <c r="D398" s="1185">
        <f>D396/D73</f>
        <v>4.4943820224719105E-3</v>
      </c>
      <c r="E398" s="1186">
        <f>E396/E73</f>
        <v>9.5328884652049568E-4</v>
      </c>
      <c r="F398" s="1263"/>
      <c r="G398" s="1239"/>
      <c r="H398" s="1194">
        <f>H396/H73</f>
        <v>9.893643334157804E-4</v>
      </c>
      <c r="I398" s="1193">
        <f t="shared" si="338"/>
        <v>2.005499694290605E-3</v>
      </c>
      <c r="J398" s="3161"/>
      <c r="K398" s="1717"/>
      <c r="L398" s="1717"/>
      <c r="M398" s="1717"/>
      <c r="N398" s="1717"/>
      <c r="O398" s="1717"/>
      <c r="P398" s="3386"/>
      <c r="Q398" t="s">
        <v>4288</v>
      </c>
    </row>
    <row r="399" spans="1:17" customFormat="1" x14ac:dyDescent="0.25">
      <c r="A399" s="3472"/>
      <c r="B399" s="845" t="s">
        <v>4289</v>
      </c>
      <c r="C399" s="1195">
        <v>0.25</v>
      </c>
      <c r="D399" s="1196">
        <v>0.25</v>
      </c>
      <c r="E399" s="1197">
        <v>0.25</v>
      </c>
      <c r="F399" s="1263"/>
      <c r="G399" s="1239"/>
      <c r="H399" s="1190">
        <f>E399</f>
        <v>0.25</v>
      </c>
      <c r="I399" s="1191">
        <f t="shared" si="338"/>
        <v>0.25</v>
      </c>
      <c r="J399" s="3164"/>
      <c r="K399" s="1720"/>
      <c r="L399" s="1720"/>
      <c r="M399" s="1720"/>
      <c r="N399" s="1720"/>
      <c r="O399" s="1720"/>
      <c r="P399" s="3352"/>
      <c r="Q399" t="s">
        <v>4290</v>
      </c>
    </row>
    <row r="400" spans="1:17" customFormat="1" x14ac:dyDescent="0.25">
      <c r="A400" s="3472"/>
      <c r="B400" s="845" t="s">
        <v>4291</v>
      </c>
      <c r="C400" s="1184">
        <f>C396/C391</f>
        <v>-0.2</v>
      </c>
      <c r="D400" s="1185">
        <f t="shared" ref="D400:H400" si="339">D396/D391</f>
        <v>2.8571428571428571E-2</v>
      </c>
      <c r="E400" s="1186">
        <f t="shared" si="339"/>
        <v>-0.25</v>
      </c>
      <c r="F400" s="1263"/>
      <c r="G400" s="1239"/>
      <c r="H400" s="1205">
        <f t="shared" si="339"/>
        <v>6.5573770491803282E-2</v>
      </c>
      <c r="I400" s="1191">
        <f t="shared" si="338"/>
        <v>-0.14047619047619048</v>
      </c>
      <c r="J400" s="3164"/>
      <c r="K400" s="1720"/>
      <c r="L400" s="1720"/>
      <c r="M400" s="1720"/>
      <c r="N400" s="1720"/>
      <c r="O400" s="1720"/>
      <c r="P400" s="3352"/>
      <c r="Q400" t="s">
        <v>4292</v>
      </c>
    </row>
    <row r="401" spans="1:17" customFormat="1" x14ac:dyDescent="0.25">
      <c r="A401" s="3472"/>
      <c r="B401" s="1203" t="s">
        <v>5100</v>
      </c>
      <c r="C401" s="1204">
        <f>BNP!G60</f>
        <v>170</v>
      </c>
      <c r="D401" s="1204">
        <f>BPCE!G28</f>
        <v>106</v>
      </c>
      <c r="E401" s="1204">
        <f>SG!G59</f>
        <v>54</v>
      </c>
      <c r="F401" s="1263"/>
      <c r="G401" s="1239"/>
      <c r="H401" s="1204">
        <f>SUM(C401:G401)</f>
        <v>330</v>
      </c>
      <c r="I401" s="1204">
        <f t="shared" si="338"/>
        <v>110</v>
      </c>
      <c r="J401" s="3165"/>
      <c r="K401" s="1721"/>
      <c r="L401" s="1721"/>
      <c r="M401" s="1721"/>
      <c r="N401" s="1721"/>
      <c r="O401" s="1721"/>
      <c r="P401" s="3347"/>
      <c r="Q401" s="27" t="s">
        <v>4293</v>
      </c>
    </row>
    <row r="402" spans="1:17" customFormat="1" x14ac:dyDescent="0.25">
      <c r="A402" s="3472"/>
      <c r="B402" s="845" t="s">
        <v>4294</v>
      </c>
      <c r="C402" s="1184">
        <f>C401/C82</f>
        <v>9.4653207351770292E-4</v>
      </c>
      <c r="D402" s="1185">
        <f>D401/D82</f>
        <v>1.0271417358695336E-3</v>
      </c>
      <c r="E402" s="1186">
        <f>E401/E82</f>
        <v>3.964059196617336E-4</v>
      </c>
      <c r="F402" s="1263"/>
      <c r="G402" s="1239"/>
      <c r="H402" s="1194">
        <f>H401/H82</f>
        <v>5.7912821898768382E-4</v>
      </c>
      <c r="I402" s="1189">
        <f t="shared" si="338"/>
        <v>7.9002657634965679E-4</v>
      </c>
      <c r="J402" s="3160"/>
      <c r="K402" s="1716"/>
      <c r="L402" s="1716"/>
      <c r="M402" s="1716"/>
      <c r="N402" s="1716"/>
      <c r="O402" s="1716"/>
      <c r="P402" s="3385"/>
      <c r="Q402" t="s">
        <v>4295</v>
      </c>
    </row>
    <row r="403" spans="1:17" customFormat="1" x14ac:dyDescent="0.25">
      <c r="A403" s="3472"/>
      <c r="B403" s="845" t="s">
        <v>4296</v>
      </c>
      <c r="C403" s="1184">
        <f>C401/C99</f>
        <v>1.3860578883000407E-3</v>
      </c>
      <c r="D403" s="1185">
        <f>D401/D99</f>
        <v>1.010004764173416E-2</v>
      </c>
      <c r="E403" s="1186">
        <f>E401/E99</f>
        <v>6.4412238325281806E-4</v>
      </c>
      <c r="F403" s="1263"/>
      <c r="G403" s="1239"/>
      <c r="H403" s="1194">
        <f>H401/H99</f>
        <v>1.2505068342093196E-3</v>
      </c>
      <c r="I403" s="1189">
        <f t="shared" si="338"/>
        <v>4.0434093044290067E-3</v>
      </c>
      <c r="J403" s="3160"/>
      <c r="K403" s="1716"/>
      <c r="L403" s="1716"/>
      <c r="M403" s="1716"/>
      <c r="N403" s="1716"/>
      <c r="O403" s="1716"/>
      <c r="P403" s="3385"/>
      <c r="Q403" t="s">
        <v>4297</v>
      </c>
    </row>
    <row r="404" spans="1:17" customFormat="1" x14ac:dyDescent="0.25">
      <c r="A404" s="3472"/>
      <c r="B404" s="1203" t="s">
        <v>14</v>
      </c>
      <c r="C404" s="1204">
        <f>BNP!J60</f>
        <v>8</v>
      </c>
      <c r="D404" s="1204">
        <f>BPCE!J28</f>
        <v>4</v>
      </c>
      <c r="E404" s="1204">
        <f>SG!J59</f>
        <v>3</v>
      </c>
      <c r="F404" s="1204">
        <f>CA!J19</f>
        <v>2</v>
      </c>
      <c r="G404" s="1239"/>
      <c r="H404" s="1204">
        <f>SUM(C404:G404)</f>
        <v>17</v>
      </c>
      <c r="I404" s="1221">
        <f t="shared" si="338"/>
        <v>4.25</v>
      </c>
      <c r="J404" s="3166"/>
      <c r="K404" s="1722"/>
      <c r="L404" s="1722"/>
      <c r="M404" s="1722"/>
      <c r="N404" s="1722"/>
      <c r="O404" s="1722"/>
      <c r="P404" s="3369"/>
      <c r="Q404" s="27" t="s">
        <v>4298</v>
      </c>
    </row>
    <row r="405" spans="1:17" customFormat="1" x14ac:dyDescent="0.25">
      <c r="A405" s="3472"/>
      <c r="B405" s="845" t="s">
        <v>4299</v>
      </c>
      <c r="C405" s="1184">
        <f>C404/C108</f>
        <v>9.6618357487922701E-3</v>
      </c>
      <c r="D405" s="1185">
        <f>D404/D108</f>
        <v>5.6100981767180924E-3</v>
      </c>
      <c r="E405" s="1186">
        <f>E404/E108</f>
        <v>3.9267015706806281E-3</v>
      </c>
      <c r="F405" s="1187">
        <f>F404/F108</f>
        <v>2.1052631578947368E-3</v>
      </c>
      <c r="G405" s="1239"/>
      <c r="H405" s="1194">
        <f>H404/H108</f>
        <v>4.5698924731182797E-3</v>
      </c>
      <c r="I405" s="1189">
        <f t="shared" si="338"/>
        <v>5.3259746635214312E-3</v>
      </c>
      <c r="J405" s="3160"/>
      <c r="K405" s="1716"/>
      <c r="L405" s="1716"/>
      <c r="M405" s="1716"/>
      <c r="N405" s="1716"/>
      <c r="O405" s="1716"/>
      <c r="P405" s="3385"/>
      <c r="Q405" t="s">
        <v>4300</v>
      </c>
    </row>
    <row r="406" spans="1:17" customFormat="1" x14ac:dyDescent="0.25">
      <c r="A406" s="3472"/>
      <c r="B406" s="845" t="s">
        <v>4301</v>
      </c>
      <c r="C406" s="1184">
        <f>C404/C125</f>
        <v>1.1940298507462687E-2</v>
      </c>
      <c r="D406" s="1185">
        <f>D404/D125</f>
        <v>1.3651877133105802E-2</v>
      </c>
      <c r="E406" s="1186">
        <f>E404/E125</f>
        <v>6.6371681415929203E-3</v>
      </c>
      <c r="F406" s="1187">
        <f>F404/F125</f>
        <v>6.0975609756097563E-3</v>
      </c>
      <c r="G406" s="1239"/>
      <c r="H406" s="1194">
        <f>H404/H125</f>
        <v>9.1693635382955763E-3</v>
      </c>
      <c r="I406" s="1189">
        <f t="shared" si="338"/>
        <v>9.5817261894427918E-3</v>
      </c>
      <c r="J406" s="3160"/>
      <c r="K406" s="1716"/>
      <c r="L406" s="1716"/>
      <c r="M406" s="1716"/>
      <c r="N406" s="1716"/>
      <c r="O406" s="1716"/>
      <c r="P406" s="3385"/>
      <c r="Q406" t="s">
        <v>4302</v>
      </c>
    </row>
    <row r="407" spans="1:17" customFormat="1" x14ac:dyDescent="0.25">
      <c r="A407" s="3472"/>
      <c r="B407" s="845" t="s">
        <v>5101</v>
      </c>
      <c r="C407" s="1184">
        <f>C404/C113</f>
        <v>0.04</v>
      </c>
      <c r="D407" s="1185">
        <f>D404/D113</f>
        <v>4.9382716049382713E-2</v>
      </c>
      <c r="E407" s="1186">
        <f>E404/E113</f>
        <v>2.2058823529411766E-2</v>
      </c>
      <c r="F407" s="1187">
        <f>F404/F113</f>
        <v>1.2578616352201259E-2</v>
      </c>
      <c r="G407" s="1239"/>
      <c r="H407" s="1194">
        <f>H404/H113</f>
        <v>2.6521060842433698E-2</v>
      </c>
      <c r="I407" s="1189">
        <f t="shared" si="338"/>
        <v>3.1005038982748936E-2</v>
      </c>
      <c r="J407" s="3160"/>
      <c r="K407" s="1716"/>
      <c r="L407" s="1716"/>
      <c r="M407" s="1716"/>
      <c r="N407" s="1716"/>
      <c r="O407" s="1716"/>
      <c r="P407" s="3385"/>
      <c r="Q407" t="s">
        <v>4304</v>
      </c>
    </row>
    <row r="408" spans="1:17" customFormat="1" hidden="1" x14ac:dyDescent="0.25">
      <c r="A408" s="3472"/>
      <c r="B408" s="845" t="s">
        <v>4305</v>
      </c>
      <c r="C408" s="1184">
        <f>C404/C119</f>
        <v>8.6021505376344093E-2</v>
      </c>
      <c r="D408" s="1185">
        <f>D404/D119</f>
        <v>8.5106382978723402E-2</v>
      </c>
      <c r="E408" s="1186">
        <f>E404/E119</f>
        <v>2.8571428571428571E-2</v>
      </c>
      <c r="F408" s="1187">
        <f>F404/F119</f>
        <v>2.0202020202020204E-2</v>
      </c>
      <c r="G408" s="1239"/>
      <c r="H408" s="1205">
        <f>H404/H119</f>
        <v>4.3478260869565216E-2</v>
      </c>
      <c r="I408" s="1193">
        <f t="shared" si="338"/>
        <v>5.4975334282129064E-2</v>
      </c>
      <c r="J408" s="3161"/>
      <c r="K408" s="1717"/>
      <c r="L408" s="1717"/>
      <c r="M408" s="1717"/>
      <c r="N408" s="1717"/>
      <c r="O408" s="1717"/>
      <c r="P408" s="3386"/>
      <c r="Q408" t="s">
        <v>4306</v>
      </c>
    </row>
    <row r="409" spans="1:17" customFormat="1" x14ac:dyDescent="0.25">
      <c r="A409" s="3472"/>
      <c r="B409" s="1203" t="s">
        <v>5087</v>
      </c>
      <c r="C409" s="1206">
        <f>C386/C401</f>
        <v>8.2352941176470587E-2</v>
      </c>
      <c r="D409" s="1206">
        <f t="shared" ref="D409:E409" si="340">D386/D401</f>
        <v>0.24528301886792453</v>
      </c>
      <c r="E409" s="1206">
        <f t="shared" si="340"/>
        <v>0.20370370370370369</v>
      </c>
      <c r="F409" s="1265"/>
      <c r="G409" s="1239"/>
      <c r="H409" s="1206">
        <f>H386/H401</f>
        <v>0.15454545454545454</v>
      </c>
      <c r="I409" s="1206">
        <f t="shared" si="338"/>
        <v>0.17711322124936626</v>
      </c>
      <c r="J409" s="3162"/>
      <c r="K409" s="1718"/>
      <c r="L409" s="1718"/>
      <c r="M409" s="1718"/>
      <c r="N409" s="1718"/>
      <c r="O409" s="1718"/>
      <c r="P409" s="3368"/>
      <c r="Q409" s="27" t="s">
        <v>4308</v>
      </c>
    </row>
    <row r="410" spans="1:17" customFormat="1" x14ac:dyDescent="0.25">
      <c r="A410" s="3472"/>
      <c r="B410" s="845" t="s">
        <v>4223</v>
      </c>
      <c r="C410" s="1207">
        <f>C409/C139</f>
        <v>0.37762549259900036</v>
      </c>
      <c r="D410" s="1208">
        <f>D409/D139</f>
        <v>1.0884018688631785</v>
      </c>
      <c r="E410" s="1209">
        <f>E409/E139</f>
        <v>1.1776655490953329</v>
      </c>
      <c r="F410" s="1263"/>
      <c r="G410" s="1239"/>
      <c r="H410" s="1177">
        <f>H409/H139</f>
        <v>0.75106096271278944</v>
      </c>
      <c r="I410" s="1198">
        <f t="shared" si="338"/>
        <v>0.88123097018583729</v>
      </c>
      <c r="J410" s="3167"/>
      <c r="K410" s="1723"/>
      <c r="L410" s="1723"/>
      <c r="M410" s="1723"/>
      <c r="N410" s="1723"/>
      <c r="O410" s="1723"/>
      <c r="P410" s="3364"/>
      <c r="Q410" t="s">
        <v>4309</v>
      </c>
    </row>
    <row r="411" spans="1:17" customFormat="1" x14ac:dyDescent="0.25">
      <c r="A411" s="3472"/>
      <c r="B411" s="845" t="s">
        <v>4224</v>
      </c>
      <c r="C411" s="1207">
        <f>C409/C142</f>
        <v>0.39346298294940268</v>
      </c>
      <c r="D411" s="1208">
        <f>D409/D142</f>
        <v>0.66227046128604794</v>
      </c>
      <c r="E411" s="1209">
        <f>E409/E142</f>
        <v>1.3283680771624142</v>
      </c>
      <c r="F411" s="1263"/>
      <c r="G411" s="1239"/>
      <c r="H411" s="1177">
        <f>H409/H142</f>
        <v>0.76871609372269079</v>
      </c>
      <c r="I411" s="1198">
        <f t="shared" si="338"/>
        <v>0.79470050713262153</v>
      </c>
      <c r="J411" s="3167"/>
      <c r="K411" s="1723"/>
      <c r="L411" s="1723"/>
      <c r="M411" s="1723"/>
      <c r="N411" s="1723"/>
      <c r="O411" s="1723"/>
      <c r="P411" s="3364"/>
      <c r="Q411" t="s">
        <v>4310</v>
      </c>
    </row>
    <row r="412" spans="1:17" customFormat="1" x14ac:dyDescent="0.25">
      <c r="A412" s="3472"/>
      <c r="B412" s="845" t="s">
        <v>5102</v>
      </c>
      <c r="C412" s="1207">
        <f>C409/C159</f>
        <v>0.43836389280677007</v>
      </c>
      <c r="D412" s="1208">
        <f>D409/D159</f>
        <v>0.64809061123036948</v>
      </c>
      <c r="E412" s="1209">
        <f>E409/E159</f>
        <v>1.5363456648666234</v>
      </c>
      <c r="F412" s="1263"/>
      <c r="G412" s="1239"/>
      <c r="H412" s="1177">
        <f>H409/H159</f>
        <v>0.86407234259894083</v>
      </c>
      <c r="I412" s="1198">
        <f t="shared" si="338"/>
        <v>0.87426672296792096</v>
      </c>
      <c r="J412" s="3167"/>
      <c r="K412" s="1723"/>
      <c r="L412" s="1723"/>
      <c r="M412" s="1723"/>
      <c r="N412" s="1723"/>
      <c r="O412" s="1723"/>
      <c r="P412" s="3364"/>
      <c r="Q412" t="s">
        <v>4312</v>
      </c>
    </row>
    <row r="413" spans="1:17" customFormat="1" x14ac:dyDescent="0.25">
      <c r="A413" s="3472"/>
      <c r="B413" s="1203" t="s">
        <v>5099</v>
      </c>
      <c r="C413" s="1206">
        <f>C391/C401</f>
        <v>2.9411764705882353E-2</v>
      </c>
      <c r="D413" s="1206">
        <f t="shared" ref="D413:E413" si="341">D391/D401</f>
        <v>-0.660377358490566</v>
      </c>
      <c r="E413" s="1206">
        <f t="shared" si="341"/>
        <v>7.407407407407407E-2</v>
      </c>
      <c r="F413" s="1263"/>
      <c r="G413" s="1239"/>
      <c r="H413" s="1206">
        <f>H391/H401</f>
        <v>-0.18484848484848485</v>
      </c>
      <c r="I413" s="1206">
        <f t="shared" si="338"/>
        <v>-0.18563050657020319</v>
      </c>
      <c r="J413" s="3162"/>
      <c r="K413" s="1718"/>
      <c r="L413" s="1718"/>
      <c r="M413" s="1718"/>
      <c r="N413" s="1718"/>
      <c r="O413" s="1718"/>
      <c r="P413" s="3368"/>
      <c r="Q413" s="27" t="s">
        <v>4314</v>
      </c>
    </row>
    <row r="414" spans="1:17" s="1" customFormat="1" x14ac:dyDescent="0.25">
      <c r="A414" s="3472"/>
      <c r="B414" s="845" t="s">
        <v>4223</v>
      </c>
      <c r="C414" s="1207">
        <f>C413/C165</f>
        <v>0.60432915873133375</v>
      </c>
      <c r="D414" s="1208">
        <f>D413/D165</f>
        <v>-11.502157471538888</v>
      </c>
      <c r="E414" s="1209">
        <f>E413/E165</f>
        <v>2.3059110298598418</v>
      </c>
      <c r="F414" s="1263"/>
      <c r="G414" s="1239"/>
      <c r="H414" s="1177">
        <f>H413/H165</f>
        <v>-3.6959448869550977</v>
      </c>
      <c r="I414" s="1198">
        <f t="shared" si="338"/>
        <v>-2.8639724276492373</v>
      </c>
      <c r="J414" s="3167"/>
      <c r="K414" s="1723"/>
      <c r="L414" s="1723"/>
      <c r="M414" s="1723"/>
      <c r="N414" s="1723"/>
      <c r="O414" s="1723"/>
      <c r="P414" s="3364"/>
      <c r="Q414" t="s">
        <v>4315</v>
      </c>
    </row>
    <row r="415" spans="1:17" s="1" customFormat="1" x14ac:dyDescent="0.25">
      <c r="A415" s="3472"/>
      <c r="B415" s="845" t="s">
        <v>4224</v>
      </c>
      <c r="C415" s="1207">
        <f>C413/C182</f>
        <v>0.52341162814516407</v>
      </c>
      <c r="D415" s="1208">
        <f>D413/D182</f>
        <v>-5.1567413522012568</v>
      </c>
      <c r="E415" s="1209">
        <f>E413/E182</f>
        <v>1.5486284289276806</v>
      </c>
      <c r="F415" s="1263"/>
      <c r="G415" s="1239"/>
      <c r="H415" s="1177">
        <f>H413/H182</f>
        <v>-3.1780716145756212</v>
      </c>
      <c r="I415" s="1198">
        <f t="shared" si="338"/>
        <v>-1.0282337650428042</v>
      </c>
      <c r="J415" s="3167"/>
      <c r="K415" s="1723"/>
      <c r="L415" s="1723"/>
      <c r="M415" s="1723"/>
      <c r="N415" s="1723"/>
      <c r="O415" s="1723"/>
      <c r="P415" s="3364"/>
      <c r="Q415" t="s">
        <v>4316</v>
      </c>
    </row>
    <row r="416" spans="1:17" s="1" customFormat="1" x14ac:dyDescent="0.25">
      <c r="A416" s="3472"/>
      <c r="B416" s="845" t="s">
        <v>5102</v>
      </c>
      <c r="C416" s="1207">
        <f>C413/C185</f>
        <v>0.62219730941704032</v>
      </c>
      <c r="D416" s="1208">
        <f>D413/D185</f>
        <v>-4.9221538755736871</v>
      </c>
      <c r="E416" s="1209">
        <f>E413/E185</f>
        <v>2.1807539929045703</v>
      </c>
      <c r="F416" s="1263"/>
      <c r="G416" s="1239"/>
      <c r="H416" s="1177">
        <f>H413/H185</f>
        <v>-3.9109032288020984</v>
      </c>
      <c r="I416" s="1198">
        <f t="shared" si="338"/>
        <v>-0.70640085775069217</v>
      </c>
      <c r="J416" s="3167"/>
      <c r="K416" s="1723"/>
      <c r="L416" s="1723"/>
      <c r="M416" s="1723"/>
      <c r="N416" s="1723"/>
      <c r="O416" s="1723"/>
      <c r="P416" s="3364"/>
      <c r="Q416" t="s">
        <v>4317</v>
      </c>
    </row>
    <row r="417" spans="1:17" customFormat="1" x14ac:dyDescent="0.25">
      <c r="A417" s="3472"/>
      <c r="B417" s="1203" t="s">
        <v>4848</v>
      </c>
      <c r="C417" s="1206">
        <f>C391/C386</f>
        <v>0.35714285714285715</v>
      </c>
      <c r="D417" s="1206">
        <f t="shared" ref="D417:E417" si="342">D391/D386</f>
        <v>-2.6923076923076925</v>
      </c>
      <c r="E417" s="1206">
        <f t="shared" si="342"/>
        <v>0.36363636363636365</v>
      </c>
      <c r="F417" s="1263"/>
      <c r="G417" s="1239"/>
      <c r="H417" s="1206">
        <f>H391/H386</f>
        <v>-1.196078431372549</v>
      </c>
      <c r="I417" s="1206">
        <f t="shared" si="338"/>
        <v>-0.65717615717615718</v>
      </c>
      <c r="J417" s="3162"/>
      <c r="K417" s="1718"/>
      <c r="L417" s="1718"/>
      <c r="M417" s="1718"/>
      <c r="N417" s="1718"/>
      <c r="O417" s="1718"/>
      <c r="P417" s="3368"/>
      <c r="Q417" s="27" t="s">
        <v>4319</v>
      </c>
    </row>
    <row r="418" spans="1:17" customFormat="1" x14ac:dyDescent="0.25">
      <c r="A418" s="3472"/>
      <c r="B418" s="1181" t="s">
        <v>4223</v>
      </c>
      <c r="C418" s="1207">
        <f>C417/C217</f>
        <v>1.6003399414908397</v>
      </c>
      <c r="D418" s="1208">
        <f>D417/D217</f>
        <v>-10.567932489451477</v>
      </c>
      <c r="E418" s="1209">
        <f>E417/E217</f>
        <v>1.9580355658966264</v>
      </c>
      <c r="F418" s="1263"/>
      <c r="G418" s="1239"/>
      <c r="H418" s="1177">
        <f>H417/H217</f>
        <v>-4.9209652351062889</v>
      </c>
      <c r="I418" s="1198">
        <f t="shared" si="338"/>
        <v>-2.3365189940213376</v>
      </c>
      <c r="J418" s="3167"/>
      <c r="K418" s="1723"/>
      <c r="L418" s="1723"/>
      <c r="M418" s="1723"/>
      <c r="N418" s="1723"/>
      <c r="O418" s="1723"/>
      <c r="P418" s="3364"/>
      <c r="Q418" t="s">
        <v>4320</v>
      </c>
    </row>
    <row r="419" spans="1:17" customFormat="1" x14ac:dyDescent="0.25">
      <c r="A419" s="3472"/>
      <c r="B419" s="1181" t="s">
        <v>4224</v>
      </c>
      <c r="C419" s="1207">
        <f>C417/C234</f>
        <v>1.3302690490009119</v>
      </c>
      <c r="D419" s="1208">
        <f>D417/D234</f>
        <v>-7.7864583333333339</v>
      </c>
      <c r="E419" s="1209">
        <f>E417/E234</f>
        <v>1.1658127408750851</v>
      </c>
      <c r="F419" s="1263"/>
      <c r="G419" s="1239"/>
      <c r="H419" s="1177">
        <f>H417/H234</f>
        <v>-4.1342592415166601</v>
      </c>
      <c r="I419" s="1198">
        <f t="shared" si="338"/>
        <v>-1.763458847819112</v>
      </c>
      <c r="J419" s="3167"/>
      <c r="K419" s="1723"/>
      <c r="L419" s="1723"/>
      <c r="M419" s="1723"/>
      <c r="N419" s="1723"/>
      <c r="O419" s="1723"/>
      <c r="P419" s="3364"/>
      <c r="Q419" t="s">
        <v>4321</v>
      </c>
    </row>
    <row r="420" spans="1:17" customFormat="1" ht="15.75" thickBot="1" x14ac:dyDescent="0.3">
      <c r="A420" s="3472"/>
      <c r="B420" s="1181" t="s">
        <v>5102</v>
      </c>
      <c r="C420" s="1207">
        <f>C417/C237</f>
        <v>1.4193625880845611</v>
      </c>
      <c r="D420" s="1208">
        <f>D417/D237</f>
        <v>-7.5948544698544707</v>
      </c>
      <c r="E420" s="1209">
        <f>E417/E237</f>
        <v>1.4194422796733641</v>
      </c>
      <c r="F420" s="1266"/>
      <c r="G420" s="1239"/>
      <c r="H420" s="1177">
        <f>H417/H237</f>
        <v>-4.5261293944890735</v>
      </c>
      <c r="I420" s="1198">
        <f t="shared" si="338"/>
        <v>-1.5853498673655153</v>
      </c>
      <c r="J420" s="3167"/>
      <c r="K420" s="1723"/>
      <c r="L420" s="1723"/>
      <c r="M420" s="1723"/>
      <c r="N420" s="1723"/>
      <c r="O420" s="1723"/>
      <c r="P420" s="3364"/>
      <c r="Q420" t="s">
        <v>4322</v>
      </c>
    </row>
    <row r="421" spans="1:17" customFormat="1" hidden="1" x14ac:dyDescent="0.25">
      <c r="A421" s="3472"/>
      <c r="B421" s="1203" t="s">
        <v>4323</v>
      </c>
      <c r="C421" s="1206">
        <f>C396/C386</f>
        <v>-7.1428571428571425E-2</v>
      </c>
      <c r="D421" s="1206">
        <f t="shared" ref="D421:E421" si="343">D396/D386</f>
        <v>-7.6923076923076927E-2</v>
      </c>
      <c r="E421" s="1206">
        <f t="shared" si="343"/>
        <v>-9.0909090909090912E-2</v>
      </c>
      <c r="F421" s="1265"/>
      <c r="G421" s="1238"/>
      <c r="H421" s="1206">
        <f>H396/H386</f>
        <v>-7.8431372549019607E-2</v>
      </c>
      <c r="I421" s="1206">
        <f t="shared" si="338"/>
        <v>-7.9753579753579759E-2</v>
      </c>
      <c r="J421" s="3162"/>
      <c r="K421" s="1718"/>
      <c r="L421" s="1718"/>
      <c r="M421" s="1718"/>
      <c r="N421" s="1718"/>
      <c r="O421" s="1718"/>
      <c r="P421" s="3368"/>
      <c r="Q421" s="27" t="s">
        <v>4324</v>
      </c>
    </row>
    <row r="422" spans="1:17" customFormat="1" hidden="1" x14ac:dyDescent="0.25">
      <c r="A422" s="3472"/>
      <c r="B422" s="1181" t="s">
        <v>4223</v>
      </c>
      <c r="C422" s="1207">
        <f t="shared" ref="C422:H422" si="344">C421/C243</f>
        <v>1.058938033956959</v>
      </c>
      <c r="D422" s="1208">
        <f t="shared" si="344"/>
        <v>0.93518034500784109</v>
      </c>
      <c r="E422" s="1209">
        <f t="shared" si="344"/>
        <v>1.5511157922454084</v>
      </c>
      <c r="F422" s="1266">
        <f t="shared" si="344"/>
        <v>0</v>
      </c>
      <c r="G422" s="1239">
        <f t="shared" si="344"/>
        <v>0</v>
      </c>
      <c r="H422" s="1177">
        <f t="shared" si="344"/>
        <v>1.1609942297838209</v>
      </c>
      <c r="I422" s="1198">
        <f t="shared" si="338"/>
        <v>0.70904683424204173</v>
      </c>
      <c r="J422" s="3167"/>
      <c r="K422" s="1723"/>
      <c r="L422" s="1723"/>
      <c r="M422" s="1723"/>
      <c r="N422" s="1723"/>
      <c r="O422" s="1723"/>
      <c r="P422" s="3364"/>
      <c r="Q422" t="s">
        <v>4325</v>
      </c>
    </row>
    <row r="423" spans="1:17" customFormat="1" hidden="1" x14ac:dyDescent="0.25">
      <c r="A423" s="3472"/>
      <c r="B423" s="1181" t="s">
        <v>4224</v>
      </c>
      <c r="C423" s="1207">
        <f t="shared" ref="C423:H423" si="345">C421/C260</f>
        <v>1.0430277913213066</v>
      </c>
      <c r="D423" s="1208">
        <f t="shared" si="345"/>
        <v>0.67191011235955056</v>
      </c>
      <c r="E423" s="1209">
        <f t="shared" si="345"/>
        <v>1.1141346737152267</v>
      </c>
      <c r="F423" s="1266">
        <f t="shared" si="345"/>
        <v>0</v>
      </c>
      <c r="G423" s="1239">
        <f t="shared" si="345"/>
        <v>0</v>
      </c>
      <c r="H423" s="1177">
        <f t="shared" si="345"/>
        <v>1.0292104969615845</v>
      </c>
      <c r="I423" s="1198">
        <f t="shared" si="338"/>
        <v>0.5658145154792168</v>
      </c>
      <c r="J423" s="3167"/>
      <c r="K423" s="1723"/>
      <c r="L423" s="1723"/>
      <c r="M423" s="1723"/>
      <c r="N423" s="1723"/>
      <c r="O423" s="1723"/>
      <c r="P423" s="3364"/>
      <c r="Q423" t="s">
        <v>4326</v>
      </c>
    </row>
    <row r="424" spans="1:17" customFormat="1" hidden="1" x14ac:dyDescent="0.25">
      <c r="A424" s="3472"/>
      <c r="B424" s="1181" t="s">
        <v>5102</v>
      </c>
      <c r="C424" s="1207">
        <f t="shared" ref="C424:H424" si="346">C421/C263</f>
        <v>0.98221212457054197</v>
      </c>
      <c r="D424" s="1208">
        <f t="shared" si="346"/>
        <v>0.60882245716368943</v>
      </c>
      <c r="E424" s="1209">
        <f t="shared" si="346"/>
        <v>1.0956166963071452</v>
      </c>
      <c r="F424" s="1266">
        <f t="shared" si="346"/>
        <v>0</v>
      </c>
      <c r="G424" s="1239">
        <f t="shared" si="346"/>
        <v>0</v>
      </c>
      <c r="H424" s="1177">
        <f t="shared" si="346"/>
        <v>0.96306316187133645</v>
      </c>
      <c r="I424" s="1198">
        <f t="shared" si="338"/>
        <v>0.53733025560827541</v>
      </c>
      <c r="J424" s="3167"/>
      <c r="K424" s="1723"/>
      <c r="L424" s="1723"/>
      <c r="M424" s="1723"/>
      <c r="N424" s="1723"/>
      <c r="O424" s="1723"/>
      <c r="P424" s="3364"/>
      <c r="Q424" t="s">
        <v>4327</v>
      </c>
    </row>
    <row r="425" spans="1:17" customFormat="1" hidden="1" x14ac:dyDescent="0.25">
      <c r="A425" s="3472"/>
      <c r="B425" s="1203" t="s">
        <v>4328</v>
      </c>
      <c r="C425" s="1212">
        <f>C401/C404</f>
        <v>21.25</v>
      </c>
      <c r="D425" s="1212">
        <f t="shared" ref="D425:E425" si="347">D401/D404</f>
        <v>26.5</v>
      </c>
      <c r="E425" s="1212">
        <f t="shared" si="347"/>
        <v>18</v>
      </c>
      <c r="F425" s="1267"/>
      <c r="G425" s="1240"/>
      <c r="H425" s="1212">
        <f>H401/H404</f>
        <v>19.411764705882351</v>
      </c>
      <c r="I425" s="1212">
        <f t="shared" si="338"/>
        <v>21.916666666666668</v>
      </c>
      <c r="J425" s="3168"/>
      <c r="K425" s="1724"/>
      <c r="L425" s="1724"/>
      <c r="M425" s="1724"/>
      <c r="N425" s="1724"/>
      <c r="O425" s="1724"/>
      <c r="P425" s="3366"/>
      <c r="Q425" s="27" t="s">
        <v>4329</v>
      </c>
    </row>
    <row r="426" spans="1:17" customFormat="1" hidden="1" x14ac:dyDescent="0.25">
      <c r="A426" s="3472"/>
      <c r="B426" s="1181" t="s">
        <v>4223</v>
      </c>
      <c r="C426" s="1207">
        <f>C425/C269</f>
        <v>9.796606960908226E-2</v>
      </c>
      <c r="D426" s="1208">
        <f>D425/D269</f>
        <v>0.18308801441874439</v>
      </c>
      <c r="E426" s="1209">
        <f>E425/E269</f>
        <v>0.10095137420718815</v>
      </c>
      <c r="F426" s="1266">
        <f>F425/F269</f>
        <v>0</v>
      </c>
      <c r="G426" s="1239"/>
      <c r="H426" s="1177">
        <f>H425/H269</f>
        <v>0.12672688086083433</v>
      </c>
      <c r="I426" s="1198">
        <f t="shared" si="338"/>
        <v>9.5501364558753701E-2</v>
      </c>
      <c r="J426" s="3167"/>
      <c r="K426" s="1723"/>
      <c r="L426" s="1723"/>
      <c r="M426" s="1723"/>
      <c r="N426" s="1723"/>
      <c r="O426" s="1723"/>
      <c r="P426" s="3364"/>
      <c r="Q426" t="s">
        <v>4330</v>
      </c>
    </row>
    <row r="427" spans="1:17" customFormat="1" hidden="1" x14ac:dyDescent="0.25">
      <c r="A427" s="3472"/>
      <c r="B427" s="1181" t="s">
        <v>4224</v>
      </c>
      <c r="C427" s="1207">
        <f>C425/C286</f>
        <v>0.11608234814512843</v>
      </c>
      <c r="D427" s="1208">
        <f>D425/D286</f>
        <v>0.73982848975702709</v>
      </c>
      <c r="E427" s="1209">
        <f>E425/E286</f>
        <v>9.7047772410091257E-2</v>
      </c>
      <c r="F427" s="1266">
        <f>F425/F286</f>
        <v>0</v>
      </c>
      <c r="G427" s="1239"/>
      <c r="H427" s="1177">
        <f>H425/H286</f>
        <v>0.13637880415435757</v>
      </c>
      <c r="I427" s="1198">
        <f t="shared" si="338"/>
        <v>0.23823965257806168</v>
      </c>
      <c r="J427" s="3167"/>
      <c r="K427" s="1723"/>
      <c r="L427" s="1723"/>
      <c r="M427" s="1723"/>
      <c r="N427" s="1723"/>
      <c r="O427" s="1723"/>
      <c r="P427" s="3364"/>
      <c r="Q427" t="s">
        <v>4331</v>
      </c>
    </row>
    <row r="428" spans="1:17" customFormat="1" ht="15.75" hidden="1" thickBot="1" x14ac:dyDescent="0.3">
      <c r="A428" s="3472"/>
      <c r="B428" s="1181" t="s">
        <v>5102</v>
      </c>
      <c r="C428" s="1207">
        <f>C425/C289</f>
        <v>0.10585585585585586</v>
      </c>
      <c r="D428" s="1208">
        <f>D425/D289</f>
        <v>0.63660056657223796</v>
      </c>
      <c r="E428" s="1209">
        <f>E425/E289</f>
        <v>7.2010938370385372E-2</v>
      </c>
      <c r="F428" s="1266">
        <f>F425/F289</f>
        <v>0</v>
      </c>
      <c r="G428" s="1239"/>
      <c r="H428" s="1177">
        <f>H425/H289</f>
        <v>0.10658128590352062</v>
      </c>
      <c r="I428" s="1198">
        <f t="shared" si="338"/>
        <v>0.20361684019961981</v>
      </c>
      <c r="J428" s="3167"/>
      <c r="K428" s="1723"/>
      <c r="L428" s="1723"/>
      <c r="M428" s="1723"/>
      <c r="N428" s="1723"/>
      <c r="O428" s="1723"/>
      <c r="P428" s="3364"/>
      <c r="Q428" t="s">
        <v>4332</v>
      </c>
    </row>
    <row r="429" spans="1:17" customFormat="1" ht="15.75" hidden="1" thickBot="1" x14ac:dyDescent="0.3">
      <c r="A429" s="3472"/>
      <c r="B429" s="1203" t="s">
        <v>4333</v>
      </c>
      <c r="C429" s="1213">
        <f>C386/C404</f>
        <v>1.75</v>
      </c>
      <c r="D429" s="1213">
        <f t="shared" ref="D429:E429" si="348">D386/D404</f>
        <v>6.5</v>
      </c>
      <c r="E429" s="1213">
        <f t="shared" si="348"/>
        <v>3.6666666666666665</v>
      </c>
      <c r="F429" s="1268"/>
      <c r="G429" s="1241"/>
      <c r="H429" s="1213">
        <f>H386/H404</f>
        <v>3</v>
      </c>
      <c r="I429" s="1213">
        <f t="shared" si="338"/>
        <v>3.9722222222222219</v>
      </c>
      <c r="J429" s="3169"/>
      <c r="K429" s="1725"/>
      <c r="L429" s="1725"/>
      <c r="M429" s="1725"/>
      <c r="N429" s="1725"/>
      <c r="O429" s="1725"/>
      <c r="P429" s="3365"/>
      <c r="Q429" s="27" t="s">
        <v>4334</v>
      </c>
    </row>
    <row r="430" spans="1:17" customFormat="1" ht="15.75" hidden="1" thickBot="1" x14ac:dyDescent="0.3">
      <c r="A430" s="3472"/>
      <c r="B430" s="1181" t="s">
        <v>4223</v>
      </c>
      <c r="C430" s="1207">
        <f t="shared" ref="C430:H430" si="349">C429/C295</f>
        <v>3.6994485294117647E-2</v>
      </c>
      <c r="D430" s="1208">
        <f t="shared" si="349"/>
        <v>0.19927333705980993</v>
      </c>
      <c r="E430" s="1209">
        <f t="shared" si="349"/>
        <v>0.11888695553763669</v>
      </c>
      <c r="F430" s="1266">
        <f t="shared" si="349"/>
        <v>0</v>
      </c>
      <c r="G430" s="1239">
        <f t="shared" si="349"/>
        <v>0</v>
      </c>
      <c r="H430" s="1177">
        <f t="shared" si="349"/>
        <v>9.5179613140927238E-2</v>
      </c>
      <c r="I430" s="1198">
        <f t="shared" si="338"/>
        <v>7.1030955578312849E-2</v>
      </c>
      <c r="J430" s="3167"/>
      <c r="K430" s="1723"/>
      <c r="L430" s="1723"/>
      <c r="M430" s="1723"/>
      <c r="N430" s="1723"/>
      <c r="O430" s="1723"/>
      <c r="P430" s="3364"/>
      <c r="Q430" t="s">
        <v>4335</v>
      </c>
    </row>
    <row r="431" spans="1:17" customFormat="1" ht="15.75" hidden="1" thickBot="1" x14ac:dyDescent="0.3">
      <c r="A431" s="3472"/>
      <c r="B431" s="1181" t="s">
        <v>4224</v>
      </c>
      <c r="C431" s="1207">
        <f t="shared" ref="C431:H431" si="350">C429/C312</f>
        <v>4.5674106968953292E-2</v>
      </c>
      <c r="D431" s="1208">
        <f t="shared" si="350"/>
        <v>0.48996655518394649</v>
      </c>
      <c r="E431" s="1209">
        <f t="shared" si="350"/>
        <v>0.12891516282928853</v>
      </c>
      <c r="F431" s="1266">
        <f t="shared" si="350"/>
        <v>0</v>
      </c>
      <c r="G431" s="1239">
        <f t="shared" si="350"/>
        <v>0</v>
      </c>
      <c r="H431" s="1177">
        <f t="shared" si="350"/>
        <v>0.10483658159610962</v>
      </c>
      <c r="I431" s="1198">
        <f t="shared" si="338"/>
        <v>0.13291116499643765</v>
      </c>
      <c r="J431" s="3167"/>
      <c r="K431" s="1723"/>
      <c r="L431" s="1723"/>
      <c r="M431" s="1723"/>
      <c r="N431" s="1723"/>
      <c r="O431" s="1723"/>
      <c r="P431" s="3364"/>
      <c r="Q431" t="s">
        <v>4336</v>
      </c>
    </row>
    <row r="432" spans="1:17" customFormat="1" ht="15.75" hidden="1" thickBot="1" x14ac:dyDescent="0.3">
      <c r="A432" s="3472"/>
      <c r="B432" s="1181" t="s">
        <v>5102</v>
      </c>
      <c r="C432" s="1207">
        <f t="shared" ref="C432:H432" si="351">C429/C315</f>
        <v>4.6403385049365309E-2</v>
      </c>
      <c r="D432" s="1208">
        <f t="shared" si="351"/>
        <v>0.41257485029940122</v>
      </c>
      <c r="E432" s="1209">
        <f t="shared" si="351"/>
        <v>0.11063369298831918</v>
      </c>
      <c r="F432" s="1266">
        <f t="shared" si="351"/>
        <v>0</v>
      </c>
      <c r="G432" s="1239">
        <f t="shared" si="351"/>
        <v>0</v>
      </c>
      <c r="H432" s="1177">
        <f t="shared" si="351"/>
        <v>9.2093941387862532E-2</v>
      </c>
      <c r="I432" s="1198">
        <f t="shared" si="338"/>
        <v>0.11392238566741715</v>
      </c>
      <c r="J432" s="3167"/>
      <c r="K432" s="1723"/>
      <c r="L432" s="1723"/>
      <c r="M432" s="1723"/>
      <c r="N432" s="1723"/>
      <c r="O432" s="1723"/>
      <c r="P432" s="3364"/>
      <c r="Q432" t="s">
        <v>4337</v>
      </c>
    </row>
    <row r="433" spans="1:17" s="325" customFormat="1" ht="15.75" hidden="1" thickBot="1" x14ac:dyDescent="0.3">
      <c r="A433" s="3472"/>
      <c r="B433" s="1203" t="s">
        <v>4338</v>
      </c>
      <c r="C433" s="1206">
        <f>C391/C404</f>
        <v>0.625</v>
      </c>
      <c r="D433" s="1206">
        <f t="shared" ref="D433:H433" si="352">D391/D404</f>
        <v>-17.5</v>
      </c>
      <c r="E433" s="1206">
        <f t="shared" si="352"/>
        <v>1.3333333333333333</v>
      </c>
      <c r="F433" s="1265"/>
      <c r="G433" s="1238"/>
      <c r="H433" s="1206">
        <f t="shared" si="352"/>
        <v>-3.5882352941176472</v>
      </c>
      <c r="I433" s="1206">
        <f t="shared" si="338"/>
        <v>-5.1805555555555554</v>
      </c>
      <c r="J433" s="3162"/>
      <c r="K433" s="1718"/>
      <c r="L433" s="1718"/>
      <c r="M433" s="1718"/>
      <c r="N433" s="1718"/>
      <c r="O433" s="1718"/>
      <c r="P433" s="3368"/>
      <c r="Q433" s="1220" t="s">
        <v>4339</v>
      </c>
    </row>
    <row r="434" spans="1:17" s="325" customFormat="1" ht="15.75" hidden="1" thickBot="1" x14ac:dyDescent="0.3">
      <c r="A434" s="3472"/>
      <c r="B434" s="1182" t="s">
        <v>4223</v>
      </c>
      <c r="C434" s="1207">
        <f t="shared" ref="C434:H434" si="353">C433/C321</f>
        <v>5.9203752431071961E-2</v>
      </c>
      <c r="D434" s="1208">
        <f t="shared" si="353"/>
        <v>-2.1059071729957806</v>
      </c>
      <c r="E434" s="1209">
        <f t="shared" si="353"/>
        <v>0.23278488726386348</v>
      </c>
      <c r="F434" s="1266">
        <f t="shared" si="353"/>
        <v>0</v>
      </c>
      <c r="G434" s="1239">
        <f t="shared" si="353"/>
        <v>0</v>
      </c>
      <c r="H434" s="1199">
        <f t="shared" si="353"/>
        <v>-0.46837556735736857</v>
      </c>
      <c r="I434" s="1198">
        <f t="shared" si="338"/>
        <v>-0.36278370666016907</v>
      </c>
      <c r="J434" s="3167"/>
      <c r="K434" s="1723"/>
      <c r="L434" s="1723"/>
      <c r="M434" s="1723"/>
      <c r="N434" s="1723"/>
      <c r="O434" s="1723"/>
      <c r="P434" s="3364"/>
      <c r="Q434" s="325" t="s">
        <v>4340</v>
      </c>
    </row>
    <row r="435" spans="1:17" ht="15.75" hidden="1" thickBot="1" x14ac:dyDescent="0.3">
      <c r="A435" s="3472"/>
      <c r="B435" s="1182" t="s">
        <v>4224</v>
      </c>
      <c r="C435" s="1207">
        <f t="shared" ref="C435:H435" si="354">C433/C338</f>
        <v>6.0758850841555433E-2</v>
      </c>
      <c r="D435" s="1208">
        <f t="shared" si="354"/>
        <v>-3.815104166666667</v>
      </c>
      <c r="E435" s="1209">
        <f t="shared" si="354"/>
        <v>0.15029093931837073</v>
      </c>
      <c r="F435" s="1266">
        <f t="shared" si="354"/>
        <v>0</v>
      </c>
      <c r="G435" s="1239">
        <f t="shared" si="354"/>
        <v>0</v>
      </c>
      <c r="H435" s="1200">
        <f t="shared" si="354"/>
        <v>-0.43342160631273163</v>
      </c>
      <c r="I435" s="1198">
        <f t="shared" si="338"/>
        <v>-0.72081087530134824</v>
      </c>
      <c r="J435" s="3167"/>
      <c r="K435" s="1723"/>
      <c r="L435" s="1723"/>
      <c r="M435" s="1723"/>
      <c r="N435" s="1723"/>
      <c r="O435" s="1723"/>
      <c r="P435" s="3364"/>
      <c r="Q435" s="325" t="s">
        <v>4341</v>
      </c>
    </row>
    <row r="436" spans="1:17" ht="15.75" hidden="1" thickBot="1" x14ac:dyDescent="0.3">
      <c r="A436" s="3472"/>
      <c r="B436" s="1182" t="s">
        <v>5102</v>
      </c>
      <c r="C436" s="1207">
        <f t="shared" ref="C436:H436" si="355">C433/C341</f>
        <v>6.5863228699551565E-2</v>
      </c>
      <c r="D436" s="1208">
        <f t="shared" si="355"/>
        <v>-3.1334459459459461</v>
      </c>
      <c r="E436" s="1209">
        <f t="shared" si="355"/>
        <v>0.15703814138402286</v>
      </c>
      <c r="F436" s="1266">
        <f t="shared" si="355"/>
        <v>0</v>
      </c>
      <c r="G436" s="1239">
        <f t="shared" si="355"/>
        <v>0</v>
      </c>
      <c r="H436" s="1199">
        <f t="shared" si="355"/>
        <v>-0.41682909516995842</v>
      </c>
      <c r="I436" s="1198">
        <f t="shared" si="338"/>
        <v>-0.58210891517247432</v>
      </c>
      <c r="J436" s="3167"/>
      <c r="K436" s="1723"/>
      <c r="L436" s="1723"/>
      <c r="M436" s="1723"/>
      <c r="N436" s="1723"/>
      <c r="O436" s="1723"/>
      <c r="P436" s="3364"/>
      <c r="Q436" s="325" t="s">
        <v>4342</v>
      </c>
    </row>
    <row r="437" spans="1:17" ht="15.75" hidden="1" thickBot="1" x14ac:dyDescent="0.3">
      <c r="A437" s="3472"/>
      <c r="B437" s="1203" t="s">
        <v>4343</v>
      </c>
      <c r="C437" s="1206">
        <f>C396/C401</f>
        <v>-5.8823529411764705E-3</v>
      </c>
      <c r="D437" s="1206">
        <f t="shared" ref="D437:H437" si="356">D396/D401</f>
        <v>-1.8867924528301886E-2</v>
      </c>
      <c r="E437" s="1206">
        <f t="shared" si="356"/>
        <v>-1.8518518518518517E-2</v>
      </c>
      <c r="F437" s="1265"/>
      <c r="G437" s="1238"/>
      <c r="H437" s="1206">
        <f t="shared" si="356"/>
        <v>-1.2121212121212121E-2</v>
      </c>
      <c r="I437" s="1206">
        <f t="shared" si="338"/>
        <v>-1.4422931995998959E-2</v>
      </c>
      <c r="J437" s="3162"/>
      <c r="K437" s="1718"/>
      <c r="L437" s="1718"/>
      <c r="M437" s="1718"/>
      <c r="N437" s="1718"/>
      <c r="O437" s="1718"/>
      <c r="P437" s="3368"/>
      <c r="Q437" s="1220" t="s">
        <v>4344</v>
      </c>
    </row>
    <row r="438" spans="1:17" ht="15.75" hidden="1" thickBot="1" x14ac:dyDescent="0.3">
      <c r="A438" s="3472"/>
      <c r="B438" s="1182" t="s">
        <v>4223</v>
      </c>
      <c r="C438" s="1207">
        <f t="shared" ref="C438:H438" si="357">C437/C347</f>
        <v>0.39988199670481361</v>
      </c>
      <c r="D438" s="1208">
        <f t="shared" si="357"/>
        <v>1.0178520352306462</v>
      </c>
      <c r="E438" s="1209">
        <f t="shared" si="357"/>
        <v>1.8266956311851315</v>
      </c>
      <c r="F438" s="1266">
        <f t="shared" si="357"/>
        <v>0</v>
      </c>
      <c r="G438" s="1239">
        <f t="shared" si="357"/>
        <v>0</v>
      </c>
      <c r="H438" s="1199">
        <f t="shared" si="357"/>
        <v>0.87197744392543031</v>
      </c>
      <c r="I438" s="1198">
        <f t="shared" si="338"/>
        <v>0.64888593262411831</v>
      </c>
      <c r="J438" s="3167"/>
      <c r="K438" s="1723"/>
      <c r="L438" s="1723"/>
      <c r="M438" s="1723"/>
      <c r="N438" s="1723"/>
      <c r="O438" s="1723"/>
      <c r="P438" s="3364"/>
      <c r="Q438" s="325" t="s">
        <v>4345</v>
      </c>
    </row>
    <row r="439" spans="1:17" ht="15.75" hidden="1" thickBot="1" x14ac:dyDescent="0.3">
      <c r="A439" s="3472"/>
      <c r="B439" s="1182" t="s">
        <v>4224</v>
      </c>
      <c r="C439" s="1207">
        <f t="shared" ref="C439:H439" si="358">C437/C364</f>
        <v>0.41039282607240851</v>
      </c>
      <c r="D439" s="1208">
        <f t="shared" si="358"/>
        <v>0.44498622005511979</v>
      </c>
      <c r="E439" s="1209">
        <f t="shared" si="358"/>
        <v>1.4799809342230694</v>
      </c>
      <c r="F439" s="1266">
        <f t="shared" si="358"/>
        <v>0</v>
      </c>
      <c r="G439" s="1239">
        <f t="shared" si="358"/>
        <v>0</v>
      </c>
      <c r="H439" s="1199">
        <f t="shared" si="358"/>
        <v>0.7911706728426986</v>
      </c>
      <c r="I439" s="1198">
        <f t="shared" si="338"/>
        <v>0.46707199607011951</v>
      </c>
      <c r="J439" s="3167"/>
      <c r="K439" s="1723"/>
      <c r="L439" s="1723"/>
      <c r="M439" s="1723"/>
      <c r="N439" s="1723"/>
      <c r="O439" s="1723"/>
      <c r="P439" s="3364"/>
      <c r="Q439" s="325" t="s">
        <v>4346</v>
      </c>
    </row>
    <row r="440" spans="1:17" ht="15.75" hidden="1" thickBot="1" x14ac:dyDescent="0.3">
      <c r="A440" s="3473"/>
      <c r="B440" s="1183" t="s">
        <v>5102</v>
      </c>
      <c r="C440" s="1215">
        <f t="shared" ref="C440:H440" si="359">C437/C367</f>
        <v>0.43056633048875098</v>
      </c>
      <c r="D440" s="1216">
        <f t="shared" si="359"/>
        <v>0.39457211839399087</v>
      </c>
      <c r="E440" s="1217">
        <f t="shared" si="359"/>
        <v>1.6832459617269742</v>
      </c>
      <c r="F440" s="1269">
        <f t="shared" si="359"/>
        <v>0</v>
      </c>
      <c r="G440" s="1242">
        <f t="shared" si="359"/>
        <v>0</v>
      </c>
      <c r="H440" s="1201">
        <f t="shared" si="359"/>
        <v>0.8321562423489085</v>
      </c>
      <c r="I440" s="1202">
        <f t="shared" si="338"/>
        <v>0.50167688212194317</v>
      </c>
      <c r="J440" s="3167"/>
      <c r="K440" s="1723"/>
      <c r="L440" s="1723"/>
      <c r="M440" s="1723"/>
      <c r="N440" s="1723"/>
      <c r="O440" s="1723"/>
      <c r="P440" s="3364"/>
      <c r="Q440" s="325" t="s">
        <v>4347</v>
      </c>
    </row>
    <row r="441" spans="1:17" customFormat="1" x14ac:dyDescent="0.25">
      <c r="A441" s="3471" t="s">
        <v>3640</v>
      </c>
      <c r="B441" s="844" t="s">
        <v>5094</v>
      </c>
      <c r="C441" s="1235"/>
      <c r="D441" s="1235"/>
      <c r="E441" s="1245">
        <f>SG!B62</f>
        <v>15</v>
      </c>
      <c r="F441" s="826">
        <f>CA!B24</f>
        <v>1</v>
      </c>
      <c r="G441" s="826">
        <f>CM!B22</f>
        <v>0</v>
      </c>
      <c r="H441" s="826">
        <f>SUM(C441:G441)</f>
        <v>16</v>
      </c>
      <c r="I441" s="1222">
        <f t="shared" si="338"/>
        <v>5.333333333333333</v>
      </c>
      <c r="J441" s="3159"/>
      <c r="K441" s="1715"/>
      <c r="L441" s="1715"/>
      <c r="M441" s="1715"/>
      <c r="N441" s="1715"/>
      <c r="O441" s="1715"/>
      <c r="P441" s="3384"/>
      <c r="Q441" s="27" t="s">
        <v>4264</v>
      </c>
    </row>
    <row r="442" spans="1:17" customFormat="1" x14ac:dyDescent="0.25">
      <c r="A442" s="3472"/>
      <c r="B442" s="845" t="s">
        <v>4265</v>
      </c>
      <c r="C442" s="1236"/>
      <c r="D442" s="1236"/>
      <c r="E442" s="1186">
        <f t="shared" ref="E442:H442" si="360">E441/E4</f>
        <v>6.3659126596783092E-4</v>
      </c>
      <c r="F442" s="1187">
        <f t="shared" si="360"/>
        <v>6.3079543304106481E-5</v>
      </c>
      <c r="G442" s="1188">
        <f t="shared" si="360"/>
        <v>0</v>
      </c>
      <c r="H442" s="1194">
        <f t="shared" si="360"/>
        <v>1.3645822672534371E-4</v>
      </c>
      <c r="I442" s="1189">
        <f t="shared" si="338"/>
        <v>2.3322360309064582E-4</v>
      </c>
      <c r="J442" s="3160"/>
      <c r="K442" s="1716"/>
      <c r="L442" s="1716"/>
      <c r="M442" s="1716"/>
      <c r="N442" s="1716"/>
      <c r="O442" s="1716"/>
      <c r="P442" s="3385"/>
      <c r="Q442" t="s">
        <v>4266</v>
      </c>
    </row>
    <row r="443" spans="1:17" customFormat="1" x14ac:dyDescent="0.25">
      <c r="A443" s="3472"/>
      <c r="B443" s="845" t="s">
        <v>4267</v>
      </c>
      <c r="C443" s="1239"/>
      <c r="D443" s="1239"/>
      <c r="E443" s="1186">
        <f t="shared" ref="E443:H443" si="361">E441/E21</f>
        <v>1.1667703795892968E-3</v>
      </c>
      <c r="F443" s="1187">
        <f t="shared" si="361"/>
        <v>1.2097749818533752E-4</v>
      </c>
      <c r="G443" s="1188">
        <f t="shared" si="361"/>
        <v>0</v>
      </c>
      <c r="H443" s="1194">
        <f t="shared" si="361"/>
        <v>3.0157952275040525E-4</v>
      </c>
      <c r="I443" s="1189">
        <f t="shared" si="338"/>
        <v>4.2924929259154478E-4</v>
      </c>
      <c r="J443" s="3160"/>
      <c r="K443" s="1716"/>
      <c r="L443" s="1716"/>
      <c r="M443" s="1716"/>
      <c r="N443" s="1716"/>
      <c r="O443" s="1716"/>
      <c r="P443" s="3385"/>
      <c r="Q443" t="s">
        <v>4268</v>
      </c>
    </row>
    <row r="444" spans="1:17" customFormat="1" x14ac:dyDescent="0.25">
      <c r="A444" s="3472"/>
      <c r="B444" s="845" t="s">
        <v>5096</v>
      </c>
      <c r="C444" s="1239"/>
      <c r="D444" s="1239"/>
      <c r="E444" s="1186">
        <f t="shared" ref="E444:H444" si="362">E441/E9</f>
        <v>6.29458665547629E-3</v>
      </c>
      <c r="F444" s="1187">
        <f t="shared" si="362"/>
        <v>5.6242969628796406E-4</v>
      </c>
      <c r="G444" s="1188">
        <f t="shared" si="362"/>
        <v>0</v>
      </c>
      <c r="H444" s="1194">
        <f t="shared" si="362"/>
        <v>1.1816838995568684E-3</v>
      </c>
      <c r="I444" s="1189">
        <f t="shared" si="338"/>
        <v>2.2856721172547514E-3</v>
      </c>
      <c r="J444" s="3160"/>
      <c r="K444" s="1716"/>
      <c r="L444" s="1716"/>
      <c r="M444" s="1716"/>
      <c r="N444" s="1716"/>
      <c r="O444" s="1716"/>
      <c r="P444" s="3385"/>
      <c r="Q444" t="s">
        <v>4270</v>
      </c>
    </row>
    <row r="445" spans="1:17" customFormat="1" hidden="1" x14ac:dyDescent="0.25">
      <c r="A445" s="3472"/>
      <c r="B445" s="845" t="s">
        <v>4859</v>
      </c>
      <c r="C445" s="1239"/>
      <c r="D445" s="1239"/>
      <c r="E445" s="1186">
        <f t="shared" ref="E445:H445" si="363">E441/E15</f>
        <v>7.0422535211267607E-3</v>
      </c>
      <c r="F445" s="1187">
        <f t="shared" si="363"/>
        <v>6.3331222292590248E-4</v>
      </c>
      <c r="G445" s="1188">
        <f t="shared" si="363"/>
        <v>0</v>
      </c>
      <c r="H445" s="1205">
        <f t="shared" si="363"/>
        <v>2.2643645626945937E-3</v>
      </c>
      <c r="I445" s="1193">
        <f t="shared" si="338"/>
        <v>2.558521914684221E-3</v>
      </c>
      <c r="J445" s="3161"/>
      <c r="K445" s="1717"/>
      <c r="L445" s="1717"/>
      <c r="M445" s="1717"/>
      <c r="N445" s="1717"/>
      <c r="O445" s="1717"/>
      <c r="P445" s="3386"/>
      <c r="Q445" t="s">
        <v>4272</v>
      </c>
    </row>
    <row r="446" spans="1:17" customFormat="1" x14ac:dyDescent="0.25">
      <c r="A446" s="3472"/>
      <c r="B446" s="1203" t="s">
        <v>5095</v>
      </c>
      <c r="C446" s="1239"/>
      <c r="D446" s="1239"/>
      <c r="E446" s="1246">
        <f>SG!C62</f>
        <v>4</v>
      </c>
      <c r="F446" s="1204">
        <f>CA!C24</f>
        <v>-1</v>
      </c>
      <c r="G446" s="1204">
        <f>CM!C22</f>
        <v>0</v>
      </c>
      <c r="H446" s="1204">
        <f>SUM(C446:G446)</f>
        <v>3</v>
      </c>
      <c r="I446" s="1206">
        <f t="shared" si="338"/>
        <v>1</v>
      </c>
      <c r="J446" s="3162"/>
      <c r="K446" s="1718"/>
      <c r="L446" s="1718"/>
      <c r="M446" s="1718"/>
      <c r="N446" s="1718"/>
      <c r="O446" s="1718"/>
      <c r="P446" s="3368"/>
      <c r="Q446" s="27" t="s">
        <v>4274</v>
      </c>
    </row>
    <row r="447" spans="1:17" customFormat="1" x14ac:dyDescent="0.25">
      <c r="A447" s="3472"/>
      <c r="B447" s="845" t="s">
        <v>4275</v>
      </c>
      <c r="C447" s="1239"/>
      <c r="D447" s="1239"/>
      <c r="E447" s="1186">
        <f t="shared" ref="E447:H447" si="364">E446/E30</f>
        <v>9.1407678244972577E-4</v>
      </c>
      <c r="F447" s="1187">
        <f t="shared" si="364"/>
        <v>-3.8387715930902113E-4</v>
      </c>
      <c r="G447" s="1188">
        <f t="shared" si="364"/>
        <v>0</v>
      </c>
      <c r="H447" s="1192">
        <f t="shared" si="364"/>
        <v>1.0526685146847258E-4</v>
      </c>
      <c r="I447" s="1193">
        <f t="shared" si="338"/>
        <v>1.7673320771356823E-4</v>
      </c>
      <c r="J447" s="3161"/>
      <c r="K447" s="1717"/>
      <c r="L447" s="1717"/>
      <c r="M447" s="1717"/>
      <c r="N447" s="1717"/>
      <c r="O447" s="1717"/>
      <c r="P447" s="3386"/>
      <c r="Q447" t="s">
        <v>4276</v>
      </c>
    </row>
    <row r="448" spans="1:17" customFormat="1" x14ac:dyDescent="0.25">
      <c r="A448" s="3472"/>
      <c r="B448" s="845" t="s">
        <v>4277</v>
      </c>
      <c r="C448" s="1239"/>
      <c r="D448" s="1239"/>
      <c r="E448" s="1186">
        <f t="shared" ref="E448:H448" si="365">E446/E47</f>
        <v>9.9750623441396502E-4</v>
      </c>
      <c r="F448" s="1187">
        <f t="shared" si="365"/>
        <v>-4.0799673602611179E-4</v>
      </c>
      <c r="G448" s="1188">
        <f t="shared" si="365"/>
        <v>0</v>
      </c>
      <c r="H448" s="1192">
        <f t="shared" si="365"/>
        <v>1.954524724737768E-4</v>
      </c>
      <c r="I448" s="1193">
        <f t="shared" si="338"/>
        <v>1.965031661292844E-4</v>
      </c>
      <c r="J448" s="3161"/>
      <c r="K448" s="1717"/>
      <c r="L448" s="1717"/>
      <c r="M448" s="1717"/>
      <c r="N448" s="1717"/>
      <c r="O448" s="1717"/>
      <c r="P448" s="3386"/>
      <c r="Q448" t="s">
        <v>4278</v>
      </c>
    </row>
    <row r="449" spans="1:17" customFormat="1" x14ac:dyDescent="0.25">
      <c r="A449" s="3472"/>
      <c r="B449" s="845" t="s">
        <v>5097</v>
      </c>
      <c r="C449" s="1239"/>
      <c r="D449" s="1239"/>
      <c r="E449" s="1186">
        <f t="shared" ref="E449:H449" si="366">E446/E35</f>
        <v>3.0143180105501131E-3</v>
      </c>
      <c r="F449" s="1187">
        <f t="shared" si="366"/>
        <v>-1.4265335235378032E-3</v>
      </c>
      <c r="G449" s="1188">
        <f t="shared" si="366"/>
        <v>0</v>
      </c>
      <c r="H449" s="1192">
        <f t="shared" si="366"/>
        <v>6.1137151008762989E-4</v>
      </c>
      <c r="I449" s="1193">
        <f t="shared" si="338"/>
        <v>5.2926149567077E-4</v>
      </c>
      <c r="J449" s="3161"/>
      <c r="K449" s="1717"/>
      <c r="L449" s="1717"/>
      <c r="M449" s="1717"/>
      <c r="N449" s="1717"/>
      <c r="O449" s="1717"/>
      <c r="P449" s="3386"/>
      <c r="Q449" t="s">
        <v>4280</v>
      </c>
    </row>
    <row r="450" spans="1:17" customFormat="1" hidden="1" x14ac:dyDescent="0.25">
      <c r="A450" s="3472"/>
      <c r="B450" s="845" t="s">
        <v>4860</v>
      </c>
      <c r="C450" s="1239"/>
      <c r="D450" s="1239"/>
      <c r="E450" s="1186">
        <f t="shared" ref="E450:H450" si="367">E446/E41</f>
        <v>3.3140016570008283E-3</v>
      </c>
      <c r="F450" s="1187">
        <f t="shared" si="367"/>
        <v>-1.5723270440251573E-3</v>
      </c>
      <c r="G450" s="1188">
        <f t="shared" si="367"/>
        <v>0</v>
      </c>
      <c r="H450" s="1192">
        <f t="shared" si="367"/>
        <v>1.0366275051831375E-3</v>
      </c>
      <c r="I450" s="1193">
        <f t="shared" ref="I450:I513" si="368">AVERAGE(C450:G450)</f>
        <v>5.8055820432522363E-4</v>
      </c>
      <c r="J450" s="3161"/>
      <c r="K450" s="1717"/>
      <c r="L450" s="1717"/>
      <c r="M450" s="1717"/>
      <c r="N450" s="1717"/>
      <c r="O450" s="1717"/>
      <c r="P450" s="3386"/>
      <c r="Q450" t="s">
        <v>4282</v>
      </c>
    </row>
    <row r="451" spans="1:17" customFormat="1" x14ac:dyDescent="0.25">
      <c r="A451" s="3472"/>
      <c r="B451" s="1203" t="s">
        <v>5098</v>
      </c>
      <c r="C451" s="1239"/>
      <c r="D451" s="1239"/>
      <c r="E451" s="1246">
        <f>SG!F62</f>
        <v>0</v>
      </c>
      <c r="F451" s="1204">
        <f>CA!F24</f>
        <v>0</v>
      </c>
      <c r="G451" s="1204">
        <f>CM!G22</f>
        <v>0</v>
      </c>
      <c r="H451" s="1204">
        <f>SUM(C451:G451)</f>
        <v>0</v>
      </c>
      <c r="I451" s="1206">
        <f t="shared" si="368"/>
        <v>0</v>
      </c>
      <c r="J451" s="3163"/>
      <c r="K451" s="1719"/>
      <c r="L451" s="1719"/>
      <c r="M451" s="1719"/>
      <c r="N451" s="1719"/>
      <c r="O451" s="1719"/>
      <c r="P451" s="3387"/>
      <c r="Q451" s="1178" t="s">
        <v>4284</v>
      </c>
    </row>
    <row r="452" spans="1:17" customFormat="1" hidden="1" x14ac:dyDescent="0.25">
      <c r="A452" s="3472"/>
      <c r="B452" s="845" t="s">
        <v>4285</v>
      </c>
      <c r="C452" s="1239"/>
      <c r="D452" s="1239"/>
      <c r="E452" s="1186">
        <f t="shared" ref="E452:H452" si="369">E451/E56</f>
        <v>0</v>
      </c>
      <c r="F452" s="1187">
        <f t="shared" si="369"/>
        <v>0</v>
      </c>
      <c r="G452" s="1188">
        <f t="shared" si="369"/>
        <v>0</v>
      </c>
      <c r="H452" s="1194">
        <f t="shared" si="369"/>
        <v>0</v>
      </c>
      <c r="I452" s="1193">
        <f t="shared" si="368"/>
        <v>0</v>
      </c>
      <c r="J452" s="3161"/>
      <c r="K452" s="1717"/>
      <c r="L452" s="1717"/>
      <c r="M452" s="1717"/>
      <c r="N452" s="1717"/>
      <c r="O452" s="1717"/>
      <c r="P452" s="3386"/>
      <c r="Q452" t="s">
        <v>4286</v>
      </c>
    </row>
    <row r="453" spans="1:17" customFormat="1" hidden="1" x14ac:dyDescent="0.25">
      <c r="A453" s="3472"/>
      <c r="B453" s="845" t="s">
        <v>4287</v>
      </c>
      <c r="C453" s="1239"/>
      <c r="D453" s="1239"/>
      <c r="E453" s="1186">
        <f t="shared" ref="E453:H453" si="370">E451/E73</f>
        <v>0</v>
      </c>
      <c r="F453" s="1187">
        <f t="shared" si="370"/>
        <v>0</v>
      </c>
      <c r="G453" s="1188">
        <f t="shared" si="370"/>
        <v>0</v>
      </c>
      <c r="H453" s="1194">
        <f t="shared" si="370"/>
        <v>0</v>
      </c>
      <c r="I453" s="1193">
        <f t="shared" si="368"/>
        <v>0</v>
      </c>
      <c r="J453" s="3161"/>
      <c r="K453" s="1717"/>
      <c r="L453" s="1717"/>
      <c r="M453" s="1717"/>
      <c r="N453" s="1717"/>
      <c r="O453" s="1717"/>
      <c r="P453" s="3386"/>
      <c r="Q453" t="s">
        <v>4288</v>
      </c>
    </row>
    <row r="454" spans="1:17" customFormat="1" x14ac:dyDescent="0.25">
      <c r="A454" s="3472"/>
      <c r="B454" s="845" t="s">
        <v>4289</v>
      </c>
      <c r="C454" s="1239"/>
      <c r="D454" s="1239"/>
      <c r="E454" s="1197">
        <v>0</v>
      </c>
      <c r="F454" s="1187">
        <v>0</v>
      </c>
      <c r="G454" s="1188">
        <v>0</v>
      </c>
      <c r="H454" s="1190">
        <v>0</v>
      </c>
      <c r="I454" s="1191">
        <f t="shared" si="368"/>
        <v>0</v>
      </c>
      <c r="J454" s="3164"/>
      <c r="K454" s="1720"/>
      <c r="L454" s="1720"/>
      <c r="M454" s="1720"/>
      <c r="N454" s="1720"/>
      <c r="O454" s="1720"/>
      <c r="P454" s="3352"/>
      <c r="Q454" t="s">
        <v>4290</v>
      </c>
    </row>
    <row r="455" spans="1:17" customFormat="1" x14ac:dyDescent="0.25">
      <c r="A455" s="3472"/>
      <c r="B455" s="845" t="s">
        <v>4291</v>
      </c>
      <c r="C455" s="1239"/>
      <c r="D455" s="1239"/>
      <c r="E455" s="1186">
        <f t="shared" ref="E455:H455" si="371">E451/E446</f>
        <v>0</v>
      </c>
      <c r="F455" s="1187">
        <f t="shared" si="371"/>
        <v>0</v>
      </c>
      <c r="G455" s="1188" t="e">
        <f t="shared" si="371"/>
        <v>#DIV/0!</v>
      </c>
      <c r="H455" s="1205">
        <f t="shared" si="371"/>
        <v>0</v>
      </c>
      <c r="I455" s="1191" t="e">
        <f t="shared" si="368"/>
        <v>#DIV/0!</v>
      </c>
      <c r="J455" s="3164"/>
      <c r="K455" s="1720"/>
      <c r="L455" s="1720"/>
      <c r="M455" s="1720"/>
      <c r="N455" s="1720"/>
      <c r="O455" s="1720"/>
      <c r="P455" s="3352"/>
      <c r="Q455" t="s">
        <v>4292</v>
      </c>
    </row>
    <row r="456" spans="1:17" customFormat="1" x14ac:dyDescent="0.25">
      <c r="A456" s="3472"/>
      <c r="B456" s="1203" t="s">
        <v>5100</v>
      </c>
      <c r="C456" s="1239"/>
      <c r="D456" s="1239"/>
      <c r="E456" s="1246">
        <f>SG!G62</f>
        <v>44</v>
      </c>
      <c r="F456" s="1204">
        <f>CA!G24</f>
        <v>0</v>
      </c>
      <c r="G456" s="1204">
        <f>CM!H22</f>
        <v>9</v>
      </c>
      <c r="H456" s="1204">
        <f>SUM(C456:G456)</f>
        <v>53</v>
      </c>
      <c r="I456" s="1204">
        <f t="shared" si="368"/>
        <v>17.666666666666668</v>
      </c>
      <c r="J456" s="3165"/>
      <c r="K456" s="1721"/>
      <c r="L456" s="1721"/>
      <c r="M456" s="1721"/>
      <c r="N456" s="1721"/>
      <c r="O456" s="1721"/>
      <c r="P456" s="3347"/>
      <c r="Q456" s="27" t="s">
        <v>4293</v>
      </c>
    </row>
    <row r="457" spans="1:17" customFormat="1" x14ac:dyDescent="0.25">
      <c r="A457" s="3472"/>
      <c r="B457" s="845" t="s">
        <v>4294</v>
      </c>
      <c r="C457" s="1239"/>
      <c r="D457" s="1239"/>
      <c r="E457" s="1186">
        <f t="shared" ref="E457:H457" si="372">E456/E82</f>
        <v>3.2299741602067185E-4</v>
      </c>
      <c r="F457" s="1187">
        <f t="shared" si="372"/>
        <v>0</v>
      </c>
      <c r="G457" s="1188">
        <f t="shared" si="372"/>
        <v>1.1504684963376753E-4</v>
      </c>
      <c r="H457" s="1194">
        <f t="shared" si="372"/>
        <v>9.3011501837415896E-5</v>
      </c>
      <c r="I457" s="1189">
        <f t="shared" si="368"/>
        <v>1.4601475521814646E-4</v>
      </c>
      <c r="J457" s="3160"/>
      <c r="K457" s="1716"/>
      <c r="L457" s="1716"/>
      <c r="M457" s="1716"/>
      <c r="N457" s="1716"/>
      <c r="O457" s="1716"/>
      <c r="P457" s="3385"/>
      <c r="Q457" t="s">
        <v>4295</v>
      </c>
    </row>
    <row r="458" spans="1:17" customFormat="1" x14ac:dyDescent="0.25">
      <c r="A458" s="3472"/>
      <c r="B458" s="845" t="s">
        <v>4296</v>
      </c>
      <c r="C458" s="1239"/>
      <c r="D458" s="1239"/>
      <c r="E458" s="1186">
        <f t="shared" ref="E458:H458" si="373">E456/E99</f>
        <v>5.2484046042822207E-4</v>
      </c>
      <c r="F458" s="1187">
        <f t="shared" si="373"/>
        <v>0</v>
      </c>
      <c r="G458" s="1188">
        <f t="shared" si="373"/>
        <v>7.2586498911202514E-4</v>
      </c>
      <c r="H458" s="1194">
        <f t="shared" si="373"/>
        <v>2.0083897640331498E-4</v>
      </c>
      <c r="I458" s="1189">
        <f t="shared" si="368"/>
        <v>4.1690181651341576E-4</v>
      </c>
      <c r="J458" s="3160"/>
      <c r="K458" s="1716"/>
      <c r="L458" s="1716"/>
      <c r="M458" s="1716"/>
      <c r="N458" s="1716"/>
      <c r="O458" s="1716"/>
      <c r="P458" s="3385"/>
      <c r="Q458" t="s">
        <v>4297</v>
      </c>
    </row>
    <row r="459" spans="1:17" customFormat="1" x14ac:dyDescent="0.25">
      <c r="A459" s="3472"/>
      <c r="B459" s="1203" t="s">
        <v>14</v>
      </c>
      <c r="C459" s="1239"/>
      <c r="D459" s="1239"/>
      <c r="E459" s="1246">
        <f>SG!J62</f>
        <v>1</v>
      </c>
      <c r="F459" s="1204">
        <f>CA!J24</f>
        <v>1</v>
      </c>
      <c r="G459" s="1204">
        <f>CM!K22</f>
        <v>3</v>
      </c>
      <c r="H459" s="1204">
        <f>SUM(C459:G459)</f>
        <v>5</v>
      </c>
      <c r="I459" s="1221">
        <f t="shared" si="368"/>
        <v>1.6666666666666667</v>
      </c>
      <c r="J459" s="3166"/>
      <c r="K459" s="1722"/>
      <c r="L459" s="1722"/>
      <c r="M459" s="1722"/>
      <c r="N459" s="1722"/>
      <c r="O459" s="1722"/>
      <c r="P459" s="3369"/>
      <c r="Q459" s="27" t="s">
        <v>4298</v>
      </c>
    </row>
    <row r="460" spans="1:17" customFormat="1" x14ac:dyDescent="0.25">
      <c r="A460" s="3472"/>
      <c r="B460" s="845" t="s">
        <v>4299</v>
      </c>
      <c r="C460" s="1239"/>
      <c r="D460" s="1239"/>
      <c r="E460" s="1186">
        <f t="shared" ref="E460:H460" si="374">E459/E108</f>
        <v>1.3089005235602095E-3</v>
      </c>
      <c r="F460" s="1187">
        <f t="shared" si="374"/>
        <v>1.0526315789473684E-3</v>
      </c>
      <c r="G460" s="1188">
        <f t="shared" si="374"/>
        <v>6.4516129032258064E-3</v>
      </c>
      <c r="H460" s="1194">
        <f t="shared" si="374"/>
        <v>1.3440860215053765E-3</v>
      </c>
      <c r="I460" s="1189">
        <f t="shared" si="368"/>
        <v>2.937715001911128E-3</v>
      </c>
      <c r="J460" s="3160"/>
      <c r="K460" s="1716"/>
      <c r="L460" s="1716"/>
      <c r="M460" s="1716"/>
      <c r="N460" s="1716"/>
      <c r="O460" s="1716"/>
      <c r="P460" s="3385"/>
      <c r="Q460" t="s">
        <v>4300</v>
      </c>
    </row>
    <row r="461" spans="1:17" customFormat="1" x14ac:dyDescent="0.25">
      <c r="A461" s="3472"/>
      <c r="B461" s="845" t="s">
        <v>4301</v>
      </c>
      <c r="C461" s="1239"/>
      <c r="D461" s="1239"/>
      <c r="E461" s="1186">
        <f t="shared" ref="E461:H461" si="375">E459/E125</f>
        <v>2.2123893805309734E-3</v>
      </c>
      <c r="F461" s="1187">
        <f t="shared" si="375"/>
        <v>3.0487804878048782E-3</v>
      </c>
      <c r="G461" s="1188">
        <f t="shared" si="375"/>
        <v>2.7027027027027029E-2</v>
      </c>
      <c r="H461" s="1194">
        <f t="shared" si="375"/>
        <v>2.6968716289104641E-3</v>
      </c>
      <c r="I461" s="1189">
        <f t="shared" si="368"/>
        <v>1.0762732298454293E-2</v>
      </c>
      <c r="J461" s="3160"/>
      <c r="K461" s="1716"/>
      <c r="L461" s="1716"/>
      <c r="M461" s="1716"/>
      <c r="N461" s="1716"/>
      <c r="O461" s="1716"/>
      <c r="P461" s="3385"/>
      <c r="Q461" t="s">
        <v>4302</v>
      </c>
    </row>
    <row r="462" spans="1:17" customFormat="1" x14ac:dyDescent="0.25">
      <c r="A462" s="3472"/>
      <c r="B462" s="845" t="s">
        <v>5101</v>
      </c>
      <c r="C462" s="1239"/>
      <c r="D462" s="1239"/>
      <c r="E462" s="1186">
        <f t="shared" ref="E462:H462" si="376">E459/E113</f>
        <v>7.3529411764705881E-3</v>
      </c>
      <c r="F462" s="1187">
        <f t="shared" si="376"/>
        <v>6.2893081761006293E-3</v>
      </c>
      <c r="G462" s="1188">
        <f t="shared" si="376"/>
        <v>4.6153846153846156E-2</v>
      </c>
      <c r="H462" s="1194">
        <f t="shared" si="376"/>
        <v>7.8003120124804995E-3</v>
      </c>
      <c r="I462" s="1189">
        <f t="shared" si="368"/>
        <v>1.9932031835472458E-2</v>
      </c>
      <c r="J462" s="3160"/>
      <c r="K462" s="1716"/>
      <c r="L462" s="1716"/>
      <c r="M462" s="1716"/>
      <c r="N462" s="1716"/>
      <c r="O462" s="1716"/>
      <c r="P462" s="3385"/>
      <c r="Q462" t="s">
        <v>4304</v>
      </c>
    </row>
    <row r="463" spans="1:17" customFormat="1" hidden="1" x14ac:dyDescent="0.25">
      <c r="A463" s="3472"/>
      <c r="B463" s="845" t="s">
        <v>4861</v>
      </c>
      <c r="C463" s="1239"/>
      <c r="D463" s="1239"/>
      <c r="E463" s="1186">
        <f t="shared" ref="E463:H463" si="377">E459/E119</f>
        <v>9.5238095238095247E-3</v>
      </c>
      <c r="F463" s="1187">
        <f t="shared" si="377"/>
        <v>1.0101010101010102E-2</v>
      </c>
      <c r="G463" s="1188">
        <f t="shared" si="377"/>
        <v>6.3829787234042548E-2</v>
      </c>
      <c r="H463" s="1205">
        <f t="shared" si="377"/>
        <v>1.278772378516624E-2</v>
      </c>
      <c r="I463" s="1193">
        <f t="shared" si="368"/>
        <v>2.7818202286287393E-2</v>
      </c>
      <c r="J463" s="3161"/>
      <c r="K463" s="1717"/>
      <c r="L463" s="1717"/>
      <c r="M463" s="1717"/>
      <c r="N463" s="1717"/>
      <c r="O463" s="1717"/>
      <c r="P463" s="3386"/>
      <c r="Q463" t="s">
        <v>4306</v>
      </c>
    </row>
    <row r="464" spans="1:17" customFormat="1" x14ac:dyDescent="0.25">
      <c r="A464" s="3472"/>
      <c r="B464" s="1203" t="s">
        <v>5087</v>
      </c>
      <c r="C464" s="1239"/>
      <c r="D464" s="1239"/>
      <c r="E464" s="1206">
        <f t="shared" ref="E464:H464" si="378">E441/E456</f>
        <v>0.34090909090909088</v>
      </c>
      <c r="F464" s="1206"/>
      <c r="G464" s="1206">
        <f t="shared" si="378"/>
        <v>0</v>
      </c>
      <c r="H464" s="1206">
        <f t="shared" si="378"/>
        <v>0.30188679245283018</v>
      </c>
      <c r="I464" s="1206">
        <f t="shared" si="368"/>
        <v>0.17045454545454544</v>
      </c>
      <c r="J464" s="3162"/>
      <c r="K464" s="1718"/>
      <c r="L464" s="1718"/>
      <c r="M464" s="1718"/>
      <c r="N464" s="1718"/>
      <c r="O464" s="1718"/>
      <c r="P464" s="3368"/>
      <c r="Q464" s="27" t="s">
        <v>4308</v>
      </c>
    </row>
    <row r="465" spans="1:17" customFormat="1" x14ac:dyDescent="0.25">
      <c r="A465" s="3472"/>
      <c r="B465" s="845" t="s">
        <v>4223</v>
      </c>
      <c r="C465" s="1239"/>
      <c r="D465" s="1239"/>
      <c r="E465" s="1209">
        <f>E464/E139</f>
        <v>1.9708865594364045</v>
      </c>
      <c r="F465" s="1210"/>
      <c r="G465" s="1211">
        <f>G464/G139</f>
        <v>0</v>
      </c>
      <c r="H465" s="1177">
        <f>H464/H139</f>
        <v>1.4671113145111092</v>
      </c>
      <c r="I465" s="1198">
        <f t="shared" si="368"/>
        <v>0.98544327971820223</v>
      </c>
      <c r="J465" s="3167"/>
      <c r="K465" s="1723"/>
      <c r="L465" s="1723"/>
      <c r="M465" s="1723"/>
      <c r="N465" s="1723"/>
      <c r="O465" s="1723"/>
      <c r="P465" s="3364"/>
      <c r="Q465" t="s">
        <v>4309</v>
      </c>
    </row>
    <row r="466" spans="1:17" customFormat="1" x14ac:dyDescent="0.25">
      <c r="A466" s="3472"/>
      <c r="B466" s="845" t="s">
        <v>4224</v>
      </c>
      <c r="C466" s="1239"/>
      <c r="D466" s="1239"/>
      <c r="E466" s="1209">
        <f>E464/E142</f>
        <v>2.2230953357470158</v>
      </c>
      <c r="F466" s="1210"/>
      <c r="G466" s="1211">
        <f>G464/G142</f>
        <v>0</v>
      </c>
      <c r="H466" s="1177">
        <f>H464/H142</f>
        <v>1.5015985848523148</v>
      </c>
      <c r="I466" s="1198">
        <f t="shared" si="368"/>
        <v>1.1115476678735079</v>
      </c>
      <c r="J466" s="3167"/>
      <c r="K466" s="1723"/>
      <c r="L466" s="1723"/>
      <c r="M466" s="1723"/>
      <c r="N466" s="1723"/>
      <c r="O466" s="1723"/>
      <c r="P466" s="3364"/>
      <c r="Q466" t="s">
        <v>4310</v>
      </c>
    </row>
    <row r="467" spans="1:17" customFormat="1" x14ac:dyDescent="0.25">
      <c r="A467" s="3472"/>
      <c r="B467" s="845" t="s">
        <v>5102</v>
      </c>
      <c r="C467" s="1239"/>
      <c r="D467" s="1239"/>
      <c r="E467" s="1209">
        <f>E464/E159</f>
        <v>2.5711570011197624</v>
      </c>
      <c r="F467" s="1210"/>
      <c r="G467" s="1211">
        <f>G464/G159</f>
        <v>0</v>
      </c>
      <c r="H467" s="1177">
        <f>H464/H159</f>
        <v>1.687866063234335</v>
      </c>
      <c r="I467" s="1198">
        <f t="shared" si="368"/>
        <v>1.2855785005598812</v>
      </c>
      <c r="J467" s="3167"/>
      <c r="K467" s="1723"/>
      <c r="L467" s="1723"/>
      <c r="M467" s="1723"/>
      <c r="N467" s="1723"/>
      <c r="O467" s="1723"/>
      <c r="P467" s="3364"/>
      <c r="Q467" t="s">
        <v>4312</v>
      </c>
    </row>
    <row r="468" spans="1:17" customFormat="1" x14ac:dyDescent="0.25">
      <c r="A468" s="3472"/>
      <c r="B468" s="1203" t="s">
        <v>5099</v>
      </c>
      <c r="C468" s="1239"/>
      <c r="D468" s="1239"/>
      <c r="E468" s="1206">
        <f t="shared" ref="E468:H468" si="379">E446/E456</f>
        <v>9.0909090909090912E-2</v>
      </c>
      <c r="F468" s="1206"/>
      <c r="G468" s="1206">
        <f t="shared" si="379"/>
        <v>0</v>
      </c>
      <c r="H468" s="1206">
        <f t="shared" si="379"/>
        <v>5.6603773584905662E-2</v>
      </c>
      <c r="I468" s="1206">
        <f t="shared" si="368"/>
        <v>4.5454545454545456E-2</v>
      </c>
      <c r="J468" s="3162"/>
      <c r="K468" s="1718"/>
      <c r="L468" s="1718"/>
      <c r="M468" s="1718"/>
      <c r="N468" s="1718"/>
      <c r="O468" s="1718"/>
      <c r="P468" s="3368"/>
      <c r="Q468" s="27" t="s">
        <v>4314</v>
      </c>
    </row>
    <row r="469" spans="1:17" s="1" customFormat="1" x14ac:dyDescent="0.25">
      <c r="A469" s="3472"/>
      <c r="B469" s="845" t="s">
        <v>4223</v>
      </c>
      <c r="C469" s="1239"/>
      <c r="D469" s="1239"/>
      <c r="E469" s="1209">
        <f>E468/E165</f>
        <v>2.8299817184643512</v>
      </c>
      <c r="F469" s="1210"/>
      <c r="G469" s="1211">
        <f>G468/G165</f>
        <v>0</v>
      </c>
      <c r="H469" s="1177">
        <f>H468/H165</f>
        <v>1.1317616573107165</v>
      </c>
      <c r="I469" s="1198">
        <f t="shared" si="368"/>
        <v>1.4149908592321756</v>
      </c>
      <c r="J469" s="3167"/>
      <c r="K469" s="1723"/>
      <c r="L469" s="1723"/>
      <c r="M469" s="1723"/>
      <c r="N469" s="1723"/>
      <c r="O469" s="1723"/>
      <c r="P469" s="3364"/>
      <c r="Q469" t="s">
        <v>4315</v>
      </c>
    </row>
    <row r="470" spans="1:17" s="1" customFormat="1" x14ac:dyDescent="0.25">
      <c r="A470" s="3472"/>
      <c r="B470" s="845" t="s">
        <v>4224</v>
      </c>
      <c r="C470" s="1239"/>
      <c r="D470" s="1239"/>
      <c r="E470" s="1209">
        <f>E468/E182</f>
        <v>1.9005894355021538</v>
      </c>
      <c r="F470" s="1210"/>
      <c r="G470" s="1211">
        <f>G468/G182</f>
        <v>0</v>
      </c>
      <c r="H470" s="1177">
        <f>H468/H182</f>
        <v>0.97317998714193166</v>
      </c>
      <c r="I470" s="1198">
        <f t="shared" si="368"/>
        <v>0.95029471775107688</v>
      </c>
      <c r="J470" s="3167"/>
      <c r="K470" s="1723"/>
      <c r="L470" s="1723"/>
      <c r="M470" s="1723"/>
      <c r="N470" s="1723"/>
      <c r="O470" s="1723"/>
      <c r="P470" s="3364"/>
      <c r="Q470" t="s">
        <v>4316</v>
      </c>
    </row>
    <row r="471" spans="1:17" s="1" customFormat="1" x14ac:dyDescent="0.25">
      <c r="A471" s="3472"/>
      <c r="B471" s="845" t="s">
        <v>5102</v>
      </c>
      <c r="C471" s="1239"/>
      <c r="D471" s="1239"/>
      <c r="E471" s="1209">
        <f>E468/E185</f>
        <v>2.6763799003828819</v>
      </c>
      <c r="F471" s="1210"/>
      <c r="G471" s="1211">
        <f>G468/G185</f>
        <v>0</v>
      </c>
      <c r="H471" s="1177">
        <f>H468/H185</f>
        <v>1.1975855850646699</v>
      </c>
      <c r="I471" s="1198">
        <f t="shared" si="368"/>
        <v>1.3381899501914409</v>
      </c>
      <c r="J471" s="3167"/>
      <c r="K471" s="1723"/>
      <c r="L471" s="1723"/>
      <c r="M471" s="1723"/>
      <c r="N471" s="1723"/>
      <c r="O471" s="1723"/>
      <c r="P471" s="3364"/>
      <c r="Q471" t="s">
        <v>4317</v>
      </c>
    </row>
    <row r="472" spans="1:17" customFormat="1" x14ac:dyDescent="0.25">
      <c r="A472" s="3472"/>
      <c r="B472" s="1203" t="s">
        <v>4848</v>
      </c>
      <c r="C472" s="1239"/>
      <c r="D472" s="1239"/>
      <c r="E472" s="1206">
        <f t="shared" ref="E472:H472" si="380">E446/E441</f>
        <v>0.26666666666666666</v>
      </c>
      <c r="F472" s="1206">
        <f t="shared" si="380"/>
        <v>-1</v>
      </c>
      <c r="G472" s="1206"/>
      <c r="H472" s="1206">
        <f t="shared" si="380"/>
        <v>0.1875</v>
      </c>
      <c r="I472" s="1206">
        <f t="shared" si="368"/>
        <v>-0.3666666666666667</v>
      </c>
      <c r="J472" s="3162"/>
      <c r="K472" s="1718"/>
      <c r="L472" s="1718"/>
      <c r="M472" s="1718"/>
      <c r="N472" s="1718"/>
      <c r="O472" s="1718"/>
      <c r="P472" s="3368"/>
      <c r="Q472" s="27" t="s">
        <v>4319</v>
      </c>
    </row>
    <row r="473" spans="1:17" customFormat="1" x14ac:dyDescent="0.25">
      <c r="A473" s="3472"/>
      <c r="B473" s="1181" t="s">
        <v>4223</v>
      </c>
      <c r="C473" s="1239"/>
      <c r="D473" s="1239"/>
      <c r="E473" s="1209">
        <f>E472/E217</f>
        <v>1.4358927483241926</v>
      </c>
      <c r="F473" s="1210">
        <f>F472/F217</f>
        <v>-6.0856046065259122</v>
      </c>
      <c r="G473" s="1211"/>
      <c r="H473" s="1177">
        <f>H472/H217</f>
        <v>0.77142180427383422</v>
      </c>
      <c r="I473" s="1198">
        <f t="shared" si="368"/>
        <v>-2.3248559291008597</v>
      </c>
      <c r="J473" s="3167"/>
      <c r="K473" s="1723"/>
      <c r="L473" s="1723"/>
      <c r="M473" s="1723"/>
      <c r="N473" s="1723"/>
      <c r="O473" s="1723"/>
      <c r="P473" s="3364"/>
      <c r="Q473" t="s">
        <v>4320</v>
      </c>
    </row>
    <row r="474" spans="1:17" customFormat="1" x14ac:dyDescent="0.25">
      <c r="A474" s="3472"/>
      <c r="B474" s="1181" t="s">
        <v>4224</v>
      </c>
      <c r="C474" s="1239"/>
      <c r="D474" s="1239"/>
      <c r="E474" s="1209">
        <f>E472/E234</f>
        <v>0.85492934330839576</v>
      </c>
      <c r="F474" s="1210">
        <f>F472/F234</f>
        <v>-3.3725010199918399</v>
      </c>
      <c r="G474" s="1211"/>
      <c r="H474" s="1177">
        <f>H472/H234</f>
        <v>0.64809596716398465</v>
      </c>
      <c r="I474" s="1198">
        <f t="shared" si="368"/>
        <v>-1.2587858383417221</v>
      </c>
      <c r="J474" s="3167"/>
      <c r="K474" s="1723"/>
      <c r="L474" s="1723"/>
      <c r="M474" s="1723"/>
      <c r="N474" s="1723"/>
      <c r="O474" s="1723"/>
      <c r="P474" s="3364"/>
      <c r="Q474" t="s">
        <v>4321</v>
      </c>
    </row>
    <row r="475" spans="1:17" customFormat="1" ht="15.75" thickBot="1" x14ac:dyDescent="0.3">
      <c r="A475" s="3472"/>
      <c r="B475" s="1181" t="s">
        <v>5102</v>
      </c>
      <c r="C475" s="1239"/>
      <c r="D475" s="1239"/>
      <c r="E475" s="1209">
        <f>E472/E237</f>
        <v>1.0409243384271336</v>
      </c>
      <c r="F475" s="1210">
        <f>F472/F237</f>
        <v>-3.7074285714285717</v>
      </c>
      <c r="G475" s="1211"/>
      <c r="H475" s="1177">
        <f>H472/H237</f>
        <v>0.70952643171806173</v>
      </c>
      <c r="I475" s="1198">
        <f t="shared" si="368"/>
        <v>-1.3332521165007192</v>
      </c>
      <c r="J475" s="3167"/>
      <c r="K475" s="1723"/>
      <c r="L475" s="1723"/>
      <c r="M475" s="1723"/>
      <c r="N475" s="1723"/>
      <c r="O475" s="1723"/>
      <c r="P475" s="3364"/>
      <c r="Q475" t="s">
        <v>4322</v>
      </c>
    </row>
    <row r="476" spans="1:17" customFormat="1" hidden="1" x14ac:dyDescent="0.25">
      <c r="A476" s="3472"/>
      <c r="B476" s="1203" t="s">
        <v>4323</v>
      </c>
      <c r="C476" s="1238"/>
      <c r="D476" s="1238"/>
      <c r="E476" s="1206">
        <f t="shared" ref="E476:H531" si="381">E451/E441</f>
        <v>0</v>
      </c>
      <c r="F476" s="1206">
        <f t="shared" si="381"/>
        <v>0</v>
      </c>
      <c r="G476" s="1206" t="e">
        <f t="shared" si="381"/>
        <v>#DIV/0!</v>
      </c>
      <c r="H476" s="1206">
        <f t="shared" si="381"/>
        <v>0</v>
      </c>
      <c r="I476" s="1206" t="e">
        <f t="shared" si="368"/>
        <v>#DIV/0!</v>
      </c>
      <c r="J476" s="3162"/>
      <c r="K476" s="1718"/>
      <c r="L476" s="1718"/>
      <c r="M476" s="1718"/>
      <c r="N476" s="1718"/>
      <c r="O476" s="1718"/>
      <c r="P476" s="3368"/>
      <c r="Q476" s="27" t="s">
        <v>4324</v>
      </c>
    </row>
    <row r="477" spans="1:17" customFormat="1" hidden="1" x14ac:dyDescent="0.25">
      <c r="A477" s="3472"/>
      <c r="B477" s="1181" t="s">
        <v>4223</v>
      </c>
      <c r="C477" s="1239">
        <f t="shared" ref="C477:H477" si="382">C476/C243</f>
        <v>0</v>
      </c>
      <c r="D477" s="1239">
        <f t="shared" si="382"/>
        <v>0</v>
      </c>
      <c r="E477" s="1209">
        <f t="shared" si="382"/>
        <v>0</v>
      </c>
      <c r="F477" s="1210">
        <f t="shared" si="382"/>
        <v>0</v>
      </c>
      <c r="G477" s="1211" t="e">
        <f t="shared" si="382"/>
        <v>#DIV/0!</v>
      </c>
      <c r="H477" s="1177">
        <f t="shared" si="382"/>
        <v>0</v>
      </c>
      <c r="I477" s="1198" t="e">
        <f t="shared" si="368"/>
        <v>#DIV/0!</v>
      </c>
      <c r="J477" s="3167"/>
      <c r="K477" s="1723"/>
      <c r="L477" s="1723"/>
      <c r="M477" s="1723"/>
      <c r="N477" s="1723"/>
      <c r="O477" s="1723"/>
      <c r="P477" s="3364"/>
      <c r="Q477" t="s">
        <v>4325</v>
      </c>
    </row>
    <row r="478" spans="1:17" customFormat="1" hidden="1" x14ac:dyDescent="0.25">
      <c r="A478" s="3472"/>
      <c r="B478" s="1181" t="s">
        <v>4224</v>
      </c>
      <c r="C478" s="1239">
        <f t="shared" ref="C478:H478" si="383">C476/C260</f>
        <v>0</v>
      </c>
      <c r="D478" s="1239">
        <f t="shared" si="383"/>
        <v>0</v>
      </c>
      <c r="E478" s="1209">
        <f t="shared" si="383"/>
        <v>0</v>
      </c>
      <c r="F478" s="1210">
        <f t="shared" si="383"/>
        <v>0</v>
      </c>
      <c r="G478" s="1211" t="e">
        <f t="shared" si="383"/>
        <v>#DIV/0!</v>
      </c>
      <c r="H478" s="1177">
        <f t="shared" si="383"/>
        <v>0</v>
      </c>
      <c r="I478" s="1198" t="e">
        <f t="shared" si="368"/>
        <v>#DIV/0!</v>
      </c>
      <c r="J478" s="3167"/>
      <c r="K478" s="1723"/>
      <c r="L478" s="1723"/>
      <c r="M478" s="1723"/>
      <c r="N478" s="1723"/>
      <c r="O478" s="1723"/>
      <c r="P478" s="3364"/>
      <c r="Q478" t="s">
        <v>4326</v>
      </c>
    </row>
    <row r="479" spans="1:17" customFormat="1" hidden="1" x14ac:dyDescent="0.25">
      <c r="A479" s="3472"/>
      <c r="B479" s="1181" t="s">
        <v>5102</v>
      </c>
      <c r="C479" s="1239">
        <f t="shared" ref="C479:H479" si="384">C476/C263</f>
        <v>0</v>
      </c>
      <c r="D479" s="1239">
        <f t="shared" si="384"/>
        <v>0</v>
      </c>
      <c r="E479" s="1209">
        <f t="shared" si="384"/>
        <v>0</v>
      </c>
      <c r="F479" s="1210">
        <f t="shared" si="384"/>
        <v>0</v>
      </c>
      <c r="G479" s="1211" t="e">
        <f t="shared" si="384"/>
        <v>#DIV/0!</v>
      </c>
      <c r="H479" s="1177">
        <f t="shared" si="384"/>
        <v>0</v>
      </c>
      <c r="I479" s="1198" t="e">
        <f t="shared" si="368"/>
        <v>#DIV/0!</v>
      </c>
      <c r="J479" s="3167"/>
      <c r="K479" s="1723"/>
      <c r="L479" s="1723"/>
      <c r="M479" s="1723"/>
      <c r="N479" s="1723"/>
      <c r="O479" s="1723"/>
      <c r="P479" s="3364"/>
      <c r="Q479" t="s">
        <v>4327</v>
      </c>
    </row>
    <row r="480" spans="1:17" customFormat="1" hidden="1" x14ac:dyDescent="0.25">
      <c r="A480" s="3472"/>
      <c r="B480" s="1203" t="s">
        <v>4328</v>
      </c>
      <c r="C480" s="1240"/>
      <c r="D480" s="1240"/>
      <c r="E480" s="1212">
        <f t="shared" ref="E480:H535" si="385">E456/E459</f>
        <v>44</v>
      </c>
      <c r="F480" s="1212">
        <f t="shared" si="385"/>
        <v>0</v>
      </c>
      <c r="G480" s="1212">
        <f t="shared" si="385"/>
        <v>3</v>
      </c>
      <c r="H480" s="1212">
        <f t="shared" si="385"/>
        <v>10.6</v>
      </c>
      <c r="I480" s="1212">
        <f t="shared" si="368"/>
        <v>15.666666666666666</v>
      </c>
      <c r="J480" s="3168"/>
      <c r="K480" s="1724"/>
      <c r="L480" s="1724"/>
      <c r="M480" s="1724"/>
      <c r="N480" s="1724"/>
      <c r="O480" s="1724"/>
      <c r="P480" s="3366"/>
      <c r="Q480" s="27" t="s">
        <v>4329</v>
      </c>
    </row>
    <row r="481" spans="1:17" customFormat="1" hidden="1" x14ac:dyDescent="0.25">
      <c r="A481" s="3472"/>
      <c r="B481" s="1181" t="s">
        <v>4223</v>
      </c>
      <c r="C481" s="1239">
        <f t="shared" ref="C481:H481" si="386">C480/C269</f>
        <v>0</v>
      </c>
      <c r="D481" s="1239">
        <f t="shared" si="386"/>
        <v>0</v>
      </c>
      <c r="E481" s="1209">
        <f t="shared" si="386"/>
        <v>0.24677002583979327</v>
      </c>
      <c r="F481" s="1210">
        <f t="shared" si="386"/>
        <v>0</v>
      </c>
      <c r="G481" s="1211">
        <f t="shared" si="386"/>
        <v>1.7832261693233965E-2</v>
      </c>
      <c r="H481" s="1177">
        <f t="shared" si="386"/>
        <v>6.9200557367037424E-2</v>
      </c>
      <c r="I481" s="1198">
        <f t="shared" si="368"/>
        <v>5.2920457506605442E-2</v>
      </c>
      <c r="J481" s="3167"/>
      <c r="K481" s="1723"/>
      <c r="L481" s="1723"/>
      <c r="M481" s="1723"/>
      <c r="N481" s="1723"/>
      <c r="O481" s="1723"/>
      <c r="P481" s="3364"/>
      <c r="Q481" t="s">
        <v>4330</v>
      </c>
    </row>
    <row r="482" spans="1:17" customFormat="1" hidden="1" x14ac:dyDescent="0.25">
      <c r="A482" s="3472"/>
      <c r="B482" s="1181" t="s">
        <v>4224</v>
      </c>
      <c r="C482" s="1239">
        <f t="shared" ref="C482:H482" si="387">C480/C286</f>
        <v>0</v>
      </c>
      <c r="D482" s="1239">
        <f t="shared" si="387"/>
        <v>0</v>
      </c>
      <c r="E482" s="1209">
        <f t="shared" si="387"/>
        <v>0.23722788811355638</v>
      </c>
      <c r="F482" s="1210">
        <f t="shared" si="387"/>
        <v>0</v>
      </c>
      <c r="G482" s="1211">
        <f t="shared" si="387"/>
        <v>2.6857004597144931E-2</v>
      </c>
      <c r="H482" s="1177">
        <f t="shared" si="387"/>
        <v>7.4471092450349191E-2</v>
      </c>
      <c r="I482" s="1198">
        <f t="shared" si="368"/>
        <v>5.2816978542140257E-2</v>
      </c>
      <c r="J482" s="3167"/>
      <c r="K482" s="1723"/>
      <c r="L482" s="1723"/>
      <c r="M482" s="1723"/>
      <c r="N482" s="1723"/>
      <c r="O482" s="1723"/>
      <c r="P482" s="3364"/>
      <c r="Q482" t="s">
        <v>4331</v>
      </c>
    </row>
    <row r="483" spans="1:17" customFormat="1" ht="15.75" hidden="1" thickBot="1" x14ac:dyDescent="0.3">
      <c r="A483" s="3472"/>
      <c r="B483" s="1181" t="s">
        <v>5102</v>
      </c>
      <c r="C483" s="1239">
        <f t="shared" ref="C483:H483" si="388">C480/C289</f>
        <v>0</v>
      </c>
      <c r="D483" s="1239">
        <f t="shared" si="388"/>
        <v>0</v>
      </c>
      <c r="E483" s="1209">
        <f t="shared" si="388"/>
        <v>0.17602673823871981</v>
      </c>
      <c r="F483" s="1210">
        <f t="shared" si="388"/>
        <v>0</v>
      </c>
      <c r="G483" s="1211">
        <f t="shared" si="388"/>
        <v>1.5211640211640213E-2</v>
      </c>
      <c r="H483" s="1177">
        <f t="shared" si="388"/>
        <v>5.8199841575195199E-2</v>
      </c>
      <c r="I483" s="1198">
        <f t="shared" si="368"/>
        <v>3.8247675690072001E-2</v>
      </c>
      <c r="J483" s="3167"/>
      <c r="K483" s="1723"/>
      <c r="L483" s="1723"/>
      <c r="M483" s="1723"/>
      <c r="N483" s="1723"/>
      <c r="O483" s="1723"/>
      <c r="P483" s="3364"/>
      <c r="Q483" t="s">
        <v>4332</v>
      </c>
    </row>
    <row r="484" spans="1:17" customFormat="1" ht="15.75" hidden="1" thickBot="1" x14ac:dyDescent="0.3">
      <c r="A484" s="3472"/>
      <c r="B484" s="1203" t="s">
        <v>4333</v>
      </c>
      <c r="C484" s="1241"/>
      <c r="D484" s="1241"/>
      <c r="E484" s="1213">
        <f t="shared" ref="E484:H539" si="389">E441/E459</f>
        <v>15</v>
      </c>
      <c r="F484" s="1213">
        <f t="shared" si="389"/>
        <v>1</v>
      </c>
      <c r="G484" s="1213">
        <f t="shared" si="389"/>
        <v>0</v>
      </c>
      <c r="H484" s="1213">
        <f t="shared" si="389"/>
        <v>3.2</v>
      </c>
      <c r="I484" s="1213">
        <f t="shared" si="368"/>
        <v>5.333333333333333</v>
      </c>
      <c r="J484" s="3169"/>
      <c r="K484" s="1725"/>
      <c r="L484" s="1725"/>
      <c r="M484" s="1725"/>
      <c r="N484" s="1725"/>
      <c r="O484" s="1725"/>
      <c r="P484" s="3365"/>
      <c r="Q484" s="27" t="s">
        <v>4334</v>
      </c>
    </row>
    <row r="485" spans="1:17" customFormat="1" ht="15.75" hidden="1" thickBot="1" x14ac:dyDescent="0.3">
      <c r="A485" s="3472"/>
      <c r="B485" s="1181" t="s">
        <v>4223</v>
      </c>
      <c r="C485" s="1239">
        <f>C484/291</f>
        <v>0</v>
      </c>
      <c r="D485" s="1239">
        <f t="shared" ref="D485:H485" si="390">D484/291</f>
        <v>0</v>
      </c>
      <c r="E485" s="1209">
        <f t="shared" si="390"/>
        <v>5.1546391752577317E-2</v>
      </c>
      <c r="F485" s="1210">
        <f t="shared" si="390"/>
        <v>3.4364261168384879E-3</v>
      </c>
      <c r="G485" s="1211">
        <f t="shared" si="390"/>
        <v>0</v>
      </c>
      <c r="H485" s="1177">
        <f t="shared" si="390"/>
        <v>1.0996563573883162E-2</v>
      </c>
      <c r="I485" s="1198">
        <f t="shared" si="368"/>
        <v>1.0996563573883161E-2</v>
      </c>
      <c r="J485" s="3167"/>
      <c r="K485" s="1723"/>
      <c r="L485" s="1723"/>
      <c r="M485" s="1723"/>
      <c r="N485" s="1723"/>
      <c r="O485" s="1723"/>
      <c r="P485" s="3364"/>
      <c r="Q485" t="s">
        <v>4335</v>
      </c>
    </row>
    <row r="486" spans="1:17" customFormat="1" ht="15.75" hidden="1" thickBot="1" x14ac:dyDescent="0.3">
      <c r="A486" s="3472"/>
      <c r="B486" s="1181" t="s">
        <v>4224</v>
      </c>
      <c r="C486" s="1239">
        <f t="shared" ref="C486:H486" si="391">C484/C312</f>
        <v>0</v>
      </c>
      <c r="D486" s="1239">
        <f t="shared" si="391"/>
        <v>0</v>
      </c>
      <c r="E486" s="1209">
        <f t="shared" si="391"/>
        <v>0.5273802115743621</v>
      </c>
      <c r="F486" s="1210">
        <f t="shared" si="391"/>
        <v>3.9680619404790708E-2</v>
      </c>
      <c r="G486" s="1211">
        <f t="shared" si="391"/>
        <v>0</v>
      </c>
      <c r="H486" s="1177">
        <f t="shared" si="391"/>
        <v>0.11182568703585027</v>
      </c>
      <c r="I486" s="1198">
        <f t="shared" si="368"/>
        <v>0.11341216619583057</v>
      </c>
      <c r="J486" s="3167"/>
      <c r="K486" s="1723"/>
      <c r="L486" s="1723"/>
      <c r="M486" s="1723"/>
      <c r="N486" s="1723"/>
      <c r="O486" s="1723"/>
      <c r="P486" s="3364"/>
      <c r="Q486" t="s">
        <v>4336</v>
      </c>
    </row>
    <row r="487" spans="1:17" customFormat="1" ht="15.75" hidden="1" thickBot="1" x14ac:dyDescent="0.3">
      <c r="A487" s="3472"/>
      <c r="B487" s="1181" t="s">
        <v>5102</v>
      </c>
      <c r="C487" s="1239">
        <f t="shared" ref="C487:H487" si="392">C484/C315</f>
        <v>0</v>
      </c>
      <c r="D487" s="1239">
        <f t="shared" si="392"/>
        <v>0</v>
      </c>
      <c r="E487" s="1209">
        <f t="shared" si="392"/>
        <v>0.45259238040676031</v>
      </c>
      <c r="F487" s="1210">
        <f t="shared" si="392"/>
        <v>2.6048088779284832E-2</v>
      </c>
      <c r="G487" s="1211">
        <f t="shared" si="392"/>
        <v>0</v>
      </c>
      <c r="H487" s="1177">
        <f t="shared" si="392"/>
        <v>9.8233537480386712E-2</v>
      </c>
      <c r="I487" s="1198">
        <f t="shared" si="368"/>
        <v>9.5728093837209025E-2</v>
      </c>
      <c r="J487" s="3167"/>
      <c r="K487" s="1723"/>
      <c r="L487" s="1723"/>
      <c r="M487" s="1723"/>
      <c r="N487" s="1723"/>
      <c r="O487" s="1723"/>
      <c r="P487" s="3364"/>
      <c r="Q487" t="s">
        <v>4337</v>
      </c>
    </row>
    <row r="488" spans="1:17" s="325" customFormat="1" ht="15.75" hidden="1" thickBot="1" x14ac:dyDescent="0.3">
      <c r="A488" s="3472"/>
      <c r="B488" s="1203" t="s">
        <v>4338</v>
      </c>
      <c r="C488" s="1238"/>
      <c r="D488" s="1238"/>
      <c r="E488" s="1206">
        <f t="shared" ref="E488:H488" si="393">E446/E459</f>
        <v>4</v>
      </c>
      <c r="F488" s="1206">
        <f t="shared" si="393"/>
        <v>-1</v>
      </c>
      <c r="G488" s="1206">
        <f t="shared" si="393"/>
        <v>0</v>
      </c>
      <c r="H488" s="1206">
        <f t="shared" si="393"/>
        <v>0.6</v>
      </c>
      <c r="I488" s="1206">
        <f t="shared" si="368"/>
        <v>1</v>
      </c>
      <c r="J488" s="3162"/>
      <c r="K488" s="1718"/>
      <c r="L488" s="1718"/>
      <c r="M488" s="1718"/>
      <c r="N488" s="1718"/>
      <c r="O488" s="1718"/>
      <c r="P488" s="3368"/>
      <c r="Q488" s="1220" t="s">
        <v>4339</v>
      </c>
    </row>
    <row r="489" spans="1:17" s="325" customFormat="1" ht="15.75" hidden="1" thickBot="1" x14ac:dyDescent="0.3">
      <c r="A489" s="3472"/>
      <c r="B489" s="1182" t="s">
        <v>4223</v>
      </c>
      <c r="C489" s="1239">
        <f t="shared" ref="C489:H489" si="394">C488/C321</f>
        <v>0</v>
      </c>
      <c r="D489" s="1239">
        <f t="shared" si="394"/>
        <v>0</v>
      </c>
      <c r="E489" s="1209">
        <f t="shared" si="394"/>
        <v>0.69835466179159045</v>
      </c>
      <c r="F489" s="1210">
        <f t="shared" si="394"/>
        <v>-0.36468330134357008</v>
      </c>
      <c r="G489" s="1214">
        <f t="shared" si="394"/>
        <v>0</v>
      </c>
      <c r="H489" s="1199">
        <f t="shared" si="394"/>
        <v>7.8318537492543597E-2</v>
      </c>
      <c r="I489" s="1198">
        <f t="shared" si="368"/>
        <v>6.6734272089604071E-2</v>
      </c>
      <c r="J489" s="3167"/>
      <c r="K489" s="1723"/>
      <c r="L489" s="1723"/>
      <c r="M489" s="1723"/>
      <c r="N489" s="1723"/>
      <c r="O489" s="1723"/>
      <c r="P489" s="3364"/>
      <c r="Q489" s="325" t="s">
        <v>4340</v>
      </c>
    </row>
    <row r="490" spans="1:17" ht="15.75" hidden="1" thickBot="1" x14ac:dyDescent="0.3">
      <c r="A490" s="3472"/>
      <c r="B490" s="1182" t="s">
        <v>4224</v>
      </c>
      <c r="C490" s="1239">
        <f t="shared" ref="C490:H490" si="395">C488/C338</f>
        <v>0</v>
      </c>
      <c r="D490" s="1239">
        <f t="shared" si="395"/>
        <v>0</v>
      </c>
      <c r="E490" s="1209">
        <f t="shared" si="395"/>
        <v>0.45087281795511225</v>
      </c>
      <c r="F490" s="1210">
        <f t="shared" si="395"/>
        <v>-0.13382292941656468</v>
      </c>
      <c r="G490" s="1214">
        <f t="shared" si="395"/>
        <v>0</v>
      </c>
      <c r="H490" s="1200">
        <f t="shared" si="395"/>
        <v>7.2473776793276434E-2</v>
      </c>
      <c r="I490" s="1198">
        <f t="shared" si="368"/>
        <v>6.3409977707709508E-2</v>
      </c>
      <c r="J490" s="3167"/>
      <c r="K490" s="1723"/>
      <c r="L490" s="1723"/>
      <c r="M490" s="1723"/>
      <c r="N490" s="1723"/>
      <c r="O490" s="1723"/>
      <c r="P490" s="3364"/>
      <c r="Q490" s="325" t="s">
        <v>4341</v>
      </c>
    </row>
    <row r="491" spans="1:17" ht="15.75" hidden="1" thickBot="1" x14ac:dyDescent="0.3">
      <c r="A491" s="3472"/>
      <c r="B491" s="1182" t="s">
        <v>5102</v>
      </c>
      <c r="C491" s="1239">
        <f t="shared" ref="C491:H491" si="396">C488/C341</f>
        <v>0</v>
      </c>
      <c r="D491" s="1239">
        <f t="shared" si="396"/>
        <v>0</v>
      </c>
      <c r="E491" s="1209">
        <f t="shared" si="396"/>
        <v>0.47111442415206861</v>
      </c>
      <c r="F491" s="1210">
        <f t="shared" si="396"/>
        <v>-9.6571428571428586E-2</v>
      </c>
      <c r="G491" s="1214">
        <f t="shared" si="396"/>
        <v>0</v>
      </c>
      <c r="H491" s="1199">
        <f t="shared" si="396"/>
        <v>6.9699291323501236E-2</v>
      </c>
      <c r="I491" s="1198">
        <f t="shared" si="368"/>
        <v>7.4908599116128002E-2</v>
      </c>
      <c r="J491" s="3167"/>
      <c r="K491" s="1723"/>
      <c r="L491" s="1723"/>
      <c r="M491" s="1723"/>
      <c r="N491" s="1723"/>
      <c r="O491" s="1723"/>
      <c r="P491" s="3364"/>
      <c r="Q491" s="325" t="s">
        <v>4342</v>
      </c>
    </row>
    <row r="492" spans="1:17" ht="15.75" hidden="1" thickBot="1" x14ac:dyDescent="0.3">
      <c r="A492" s="3472"/>
      <c r="B492" s="1203" t="s">
        <v>4343</v>
      </c>
      <c r="C492" s="1238"/>
      <c r="D492" s="1238"/>
      <c r="E492" s="1206">
        <f t="shared" ref="E492:H492" si="397">E451/E456</f>
        <v>0</v>
      </c>
      <c r="F492" s="1206" t="e">
        <f t="shared" si="397"/>
        <v>#DIV/0!</v>
      </c>
      <c r="G492" s="1206">
        <f t="shared" si="397"/>
        <v>0</v>
      </c>
      <c r="H492" s="1206">
        <f t="shared" si="397"/>
        <v>0</v>
      </c>
      <c r="I492" s="1206" t="e">
        <f t="shared" si="368"/>
        <v>#DIV/0!</v>
      </c>
      <c r="J492" s="3162"/>
      <c r="K492" s="1718"/>
      <c r="L492" s="1718"/>
      <c r="M492" s="1718"/>
      <c r="N492" s="1718"/>
      <c r="O492" s="1718"/>
      <c r="P492" s="3368"/>
      <c r="Q492" s="1220" t="s">
        <v>4344</v>
      </c>
    </row>
    <row r="493" spans="1:17" ht="15.75" hidden="1" thickBot="1" x14ac:dyDescent="0.3">
      <c r="A493" s="3472"/>
      <c r="B493" s="1182" t="s">
        <v>4223</v>
      </c>
      <c r="C493" s="1239">
        <f t="shared" ref="C493:H493" si="398">C492/C347</f>
        <v>0</v>
      </c>
      <c r="D493" s="1239">
        <f t="shared" si="398"/>
        <v>0</v>
      </c>
      <c r="E493" s="1209">
        <f t="shared" si="398"/>
        <v>0</v>
      </c>
      <c r="F493" s="1210" t="e">
        <f t="shared" si="398"/>
        <v>#DIV/0!</v>
      </c>
      <c r="G493" s="1214">
        <f t="shared" si="398"/>
        <v>0</v>
      </c>
      <c r="H493" s="1199">
        <f t="shared" si="398"/>
        <v>0</v>
      </c>
      <c r="I493" s="1198" t="e">
        <f t="shared" si="368"/>
        <v>#DIV/0!</v>
      </c>
      <c r="J493" s="3167"/>
      <c r="K493" s="1723"/>
      <c r="L493" s="1723"/>
      <c r="M493" s="1723"/>
      <c r="N493" s="1723"/>
      <c r="O493" s="1723"/>
      <c r="P493" s="3364"/>
      <c r="Q493" s="325" t="s">
        <v>4345</v>
      </c>
    </row>
    <row r="494" spans="1:17" ht="15.75" hidden="1" thickBot="1" x14ac:dyDescent="0.3">
      <c r="A494" s="3472"/>
      <c r="B494" s="1182" t="s">
        <v>4224</v>
      </c>
      <c r="C494" s="1239">
        <f t="shared" ref="C494:H494" si="399">C492/C364</f>
        <v>0</v>
      </c>
      <c r="D494" s="1239">
        <f t="shared" si="399"/>
        <v>0</v>
      </c>
      <c r="E494" s="1209">
        <f t="shared" si="399"/>
        <v>0</v>
      </c>
      <c r="F494" s="1210" t="e">
        <f t="shared" si="399"/>
        <v>#DIV/0!</v>
      </c>
      <c r="G494" s="1214">
        <f t="shared" si="399"/>
        <v>0</v>
      </c>
      <c r="H494" s="1199">
        <f t="shared" si="399"/>
        <v>0</v>
      </c>
      <c r="I494" s="1198" t="e">
        <f t="shared" si="368"/>
        <v>#DIV/0!</v>
      </c>
      <c r="J494" s="3167"/>
      <c r="K494" s="1723"/>
      <c r="L494" s="1723"/>
      <c r="M494" s="1723"/>
      <c r="N494" s="1723"/>
      <c r="O494" s="1723"/>
      <c r="P494" s="3364"/>
      <c r="Q494" s="325" t="s">
        <v>4346</v>
      </c>
    </row>
    <row r="495" spans="1:17" ht="15.75" hidden="1" thickBot="1" x14ac:dyDescent="0.3">
      <c r="A495" s="3473"/>
      <c r="B495" s="1183" t="s">
        <v>5102</v>
      </c>
      <c r="C495" s="1242">
        <f t="shared" ref="C495:H495" si="400">C492/C367</f>
        <v>0</v>
      </c>
      <c r="D495" s="1242">
        <f t="shared" si="400"/>
        <v>0</v>
      </c>
      <c r="E495" s="1217">
        <f t="shared" si="400"/>
        <v>0</v>
      </c>
      <c r="F495" s="1218" t="e">
        <f t="shared" si="400"/>
        <v>#DIV/0!</v>
      </c>
      <c r="G495" s="1219">
        <f t="shared" si="400"/>
        <v>0</v>
      </c>
      <c r="H495" s="1201">
        <f t="shared" si="400"/>
        <v>0</v>
      </c>
      <c r="I495" s="1202" t="e">
        <f t="shared" si="368"/>
        <v>#DIV/0!</v>
      </c>
      <c r="J495" s="3167"/>
      <c r="K495" s="1723"/>
      <c r="L495" s="1723"/>
      <c r="M495" s="1723"/>
      <c r="N495" s="1723"/>
      <c r="O495" s="1723"/>
      <c r="P495" s="3364"/>
      <c r="Q495" s="325" t="s">
        <v>4347</v>
      </c>
    </row>
    <row r="496" spans="1:17" customFormat="1" x14ac:dyDescent="0.25">
      <c r="A496" s="3468" t="s">
        <v>100</v>
      </c>
      <c r="B496" s="844" t="s">
        <v>5094</v>
      </c>
      <c r="C496" s="826">
        <f>BNP!B68</f>
        <v>54</v>
      </c>
      <c r="D496" s="1235"/>
      <c r="E496" s="1235"/>
      <c r="F496" s="1235"/>
      <c r="G496" s="1235"/>
      <c r="H496" s="826">
        <f>SUM(C496:G496)</f>
        <v>54</v>
      </c>
      <c r="I496" s="1222">
        <f t="shared" si="368"/>
        <v>54</v>
      </c>
      <c r="J496" s="3159"/>
      <c r="K496" s="1715"/>
      <c r="L496" s="1715"/>
      <c r="M496" s="1715"/>
      <c r="N496" s="1715"/>
      <c r="O496" s="1715"/>
      <c r="P496" s="3384"/>
      <c r="Q496" s="27" t="s">
        <v>4264</v>
      </c>
    </row>
    <row r="497" spans="1:17" customFormat="1" x14ac:dyDescent="0.25">
      <c r="A497" s="3469"/>
      <c r="B497" s="845" t="s">
        <v>4265</v>
      </c>
      <c r="C497" s="1184">
        <f t="shared" ref="C497:H497" si="401">C496/C4</f>
        <v>1.3786764705882354E-3</v>
      </c>
      <c r="D497" s="1239"/>
      <c r="E497" s="1236"/>
      <c r="F497" s="1239"/>
      <c r="G497" s="1236"/>
      <c r="H497" s="1194">
        <f t="shared" si="401"/>
        <v>4.60546515198035E-4</v>
      </c>
      <c r="I497" s="1189">
        <f t="shared" si="368"/>
        <v>1.3786764705882354E-3</v>
      </c>
      <c r="J497" s="3160"/>
      <c r="K497" s="1716"/>
      <c r="L497" s="1716"/>
      <c r="M497" s="1716"/>
      <c r="N497" s="1716"/>
      <c r="O497" s="1716"/>
      <c r="P497" s="3385"/>
      <c r="Q497" t="s">
        <v>4266</v>
      </c>
    </row>
    <row r="498" spans="1:17" customFormat="1" x14ac:dyDescent="0.25">
      <c r="A498" s="3469"/>
      <c r="B498" s="845" t="s">
        <v>4267</v>
      </c>
      <c r="C498" s="1184">
        <f t="shared" ref="C498:H498" si="402">C496/C21</f>
        <v>2.1035409606170387E-3</v>
      </c>
      <c r="D498" s="1239"/>
      <c r="E498" s="1236"/>
      <c r="F498" s="1239"/>
      <c r="G498" s="1236"/>
      <c r="H498" s="1194">
        <f t="shared" si="402"/>
        <v>1.0178308892826178E-3</v>
      </c>
      <c r="I498" s="1189">
        <f t="shared" si="368"/>
        <v>2.1035409606170387E-3</v>
      </c>
      <c r="J498" s="3160"/>
      <c r="K498" s="1716"/>
      <c r="L498" s="1716"/>
      <c r="M498" s="1716"/>
      <c r="N498" s="1716"/>
      <c r="O498" s="1716"/>
      <c r="P498" s="3385"/>
      <c r="Q498" t="s">
        <v>4268</v>
      </c>
    </row>
    <row r="499" spans="1:17" customFormat="1" x14ac:dyDescent="0.25">
      <c r="A499" s="3469"/>
      <c r="B499" s="845" t="s">
        <v>5096</v>
      </c>
      <c r="C499" s="1184">
        <f t="shared" ref="C499:H499" si="403">C496/C9</f>
        <v>6.795872136924239E-3</v>
      </c>
      <c r="D499" s="1239"/>
      <c r="E499" s="1239"/>
      <c r="F499" s="1239"/>
      <c r="G499" s="1239"/>
      <c r="H499" s="1194">
        <f t="shared" si="403"/>
        <v>3.9881831610044313E-3</v>
      </c>
      <c r="I499" s="1189">
        <f t="shared" si="368"/>
        <v>6.795872136924239E-3</v>
      </c>
      <c r="J499" s="3160"/>
      <c r="K499" s="1716"/>
      <c r="L499" s="1716"/>
      <c r="M499" s="1716"/>
      <c r="N499" s="1716"/>
      <c r="O499" s="1716"/>
      <c r="P499" s="3385"/>
      <c r="Q499" t="s">
        <v>4270</v>
      </c>
    </row>
    <row r="500" spans="1:17" customFormat="1" hidden="1" x14ac:dyDescent="0.25">
      <c r="A500" s="3469"/>
      <c r="B500" s="845" t="s">
        <v>4862</v>
      </c>
      <c r="C500" s="1184">
        <f t="shared" ref="C500:H500" si="404">C496/C15</f>
        <v>2.1445591739475776E-2</v>
      </c>
      <c r="D500" s="1239"/>
      <c r="E500" s="1239"/>
      <c r="F500" s="1239"/>
      <c r="G500" s="1239"/>
      <c r="H500" s="1205">
        <f t="shared" si="404"/>
        <v>7.642230399094254E-3</v>
      </c>
      <c r="I500" s="1193">
        <f t="shared" si="368"/>
        <v>2.1445591739475776E-2</v>
      </c>
      <c r="J500" s="3161"/>
      <c r="K500" s="1717"/>
      <c r="L500" s="1717"/>
      <c r="M500" s="1717"/>
      <c r="N500" s="1717"/>
      <c r="O500" s="1717"/>
      <c r="P500" s="3386"/>
      <c r="Q500" t="s">
        <v>4272</v>
      </c>
    </row>
    <row r="501" spans="1:17" customFormat="1" x14ac:dyDescent="0.25">
      <c r="A501" s="3469"/>
      <c r="B501" s="1203" t="s">
        <v>5095</v>
      </c>
      <c r="C501" s="1204">
        <f>BNP!C68</f>
        <v>-31</v>
      </c>
      <c r="D501" s="1239"/>
      <c r="E501" s="1239"/>
      <c r="F501" s="1239"/>
      <c r="G501" s="1239"/>
      <c r="H501" s="1204">
        <f>SUM(C501:G501)</f>
        <v>-31</v>
      </c>
      <c r="I501" s="1206">
        <f t="shared" si="368"/>
        <v>-31</v>
      </c>
      <c r="J501" s="3162"/>
      <c r="K501" s="1718"/>
      <c r="L501" s="1718"/>
      <c r="M501" s="1718"/>
      <c r="N501" s="1718"/>
      <c r="O501" s="1718"/>
      <c r="P501" s="3368"/>
      <c r="Q501" s="27" t="s">
        <v>4274</v>
      </c>
    </row>
    <row r="502" spans="1:17" customFormat="1" x14ac:dyDescent="0.25">
      <c r="A502" s="3469"/>
      <c r="B502" s="845" t="s">
        <v>4275</v>
      </c>
      <c r="C502" s="1184">
        <f t="shared" ref="C502:H502" si="405">C501/C30</f>
        <v>-3.5465049765473059E-3</v>
      </c>
      <c r="D502" s="1239"/>
      <c r="E502" s="1239"/>
      <c r="F502" s="1239"/>
      <c r="G502" s="1239"/>
      <c r="H502" s="1192">
        <f t="shared" si="405"/>
        <v>-1.0877574651742166E-3</v>
      </c>
      <c r="I502" s="1193">
        <f t="shared" si="368"/>
        <v>-3.5465049765473059E-3</v>
      </c>
      <c r="J502" s="3161"/>
      <c r="K502" s="1717"/>
      <c r="L502" s="1717"/>
      <c r="M502" s="1717"/>
      <c r="N502" s="1717"/>
      <c r="O502" s="1717"/>
      <c r="P502" s="3386"/>
      <c r="Q502" t="s">
        <v>4276</v>
      </c>
    </row>
    <row r="503" spans="1:17" customFormat="1" x14ac:dyDescent="0.25">
      <c r="A503" s="3469"/>
      <c r="B503" s="845" t="s">
        <v>4277</v>
      </c>
      <c r="C503" s="1184">
        <f t="shared" ref="C503:H503" si="406">C501/C47</f>
        <v>-4.4979686593151482E-3</v>
      </c>
      <c r="D503" s="1239"/>
      <c r="E503" s="1239"/>
      <c r="F503" s="1239"/>
      <c r="G503" s="1239"/>
      <c r="H503" s="1192">
        <f t="shared" si="406"/>
        <v>-2.0196755488956935E-3</v>
      </c>
      <c r="I503" s="1193">
        <f t="shared" si="368"/>
        <v>-4.4979686593151482E-3</v>
      </c>
      <c r="J503" s="3161"/>
      <c r="K503" s="1717"/>
      <c r="L503" s="1717"/>
      <c r="M503" s="1717"/>
      <c r="N503" s="1717"/>
      <c r="O503" s="1717"/>
      <c r="P503" s="3386"/>
      <c r="Q503" t="s">
        <v>4278</v>
      </c>
    </row>
    <row r="504" spans="1:17" customFormat="1" x14ac:dyDescent="0.25">
      <c r="A504" s="3469"/>
      <c r="B504" s="845" t="s">
        <v>5097</v>
      </c>
      <c r="C504" s="1184">
        <f t="shared" ref="C504:H504" si="407">C501/C35</f>
        <v>-1.2746710526315789E-2</v>
      </c>
      <c r="D504" s="1239"/>
      <c r="E504" s="1239"/>
      <c r="F504" s="1239"/>
      <c r="G504" s="1239"/>
      <c r="H504" s="1192">
        <f t="shared" si="407"/>
        <v>-6.3175056042388423E-3</v>
      </c>
      <c r="I504" s="1193">
        <f t="shared" si="368"/>
        <v>-1.2746710526315789E-2</v>
      </c>
      <c r="J504" s="3161"/>
      <c r="K504" s="1717"/>
      <c r="L504" s="1717"/>
      <c r="M504" s="1717"/>
      <c r="N504" s="1717"/>
      <c r="O504" s="1717"/>
      <c r="P504" s="3386"/>
      <c r="Q504" t="s">
        <v>4280</v>
      </c>
    </row>
    <row r="505" spans="1:17" customFormat="1" hidden="1" x14ac:dyDescent="0.25">
      <c r="A505" s="3469"/>
      <c r="B505" s="845" t="s">
        <v>4860</v>
      </c>
      <c r="C505" s="1184">
        <f t="shared" ref="C505:H505" si="408">C501/C41</f>
        <v>-4.2234332425068119E-2</v>
      </c>
      <c r="D505" s="1239"/>
      <c r="E505" s="1239"/>
      <c r="F505" s="1239"/>
      <c r="G505" s="1239"/>
      <c r="H505" s="1192">
        <f t="shared" si="408"/>
        <v>-1.0711817553559088E-2</v>
      </c>
      <c r="I505" s="1193">
        <f t="shared" si="368"/>
        <v>-4.2234332425068119E-2</v>
      </c>
      <c r="J505" s="3161"/>
      <c r="K505" s="1717"/>
      <c r="L505" s="1717"/>
      <c r="M505" s="1717"/>
      <c r="N505" s="1717"/>
      <c r="O505" s="1717"/>
      <c r="P505" s="3386"/>
      <c r="Q505" t="s">
        <v>4282</v>
      </c>
    </row>
    <row r="506" spans="1:17" customFormat="1" x14ac:dyDescent="0.25">
      <c r="A506" s="3469"/>
      <c r="B506" s="1203" t="s">
        <v>5098</v>
      </c>
      <c r="C506" s="1204">
        <f>BNP!F68</f>
        <v>0</v>
      </c>
      <c r="D506" s="1239"/>
      <c r="E506" s="1239"/>
      <c r="F506" s="1239"/>
      <c r="G506" s="1239"/>
      <c r="H506" s="1204">
        <f>SUM(C506:G506)</f>
        <v>0</v>
      </c>
      <c r="I506" s="1206">
        <f t="shared" si="368"/>
        <v>0</v>
      </c>
      <c r="J506" s="3163"/>
      <c r="K506" s="1719"/>
      <c r="L506" s="1719"/>
      <c r="M506" s="1719"/>
      <c r="N506" s="1719"/>
      <c r="O506" s="1719"/>
      <c r="P506" s="3387"/>
      <c r="Q506" s="1178" t="s">
        <v>4284</v>
      </c>
    </row>
    <row r="507" spans="1:17" customFormat="1" hidden="1" x14ac:dyDescent="0.25">
      <c r="A507" s="3469"/>
      <c r="B507" s="845" t="s">
        <v>4285</v>
      </c>
      <c r="C507" s="1184">
        <f t="shared" ref="C507:H507" si="409">C506/C56</f>
        <v>0</v>
      </c>
      <c r="D507" s="1239"/>
      <c r="E507" s="1239"/>
      <c r="F507" s="1239"/>
      <c r="G507" s="1239"/>
      <c r="H507" s="1194">
        <f t="shared" si="409"/>
        <v>0</v>
      </c>
      <c r="I507" s="1193">
        <f t="shared" si="368"/>
        <v>0</v>
      </c>
      <c r="J507" s="3161"/>
      <c r="K507" s="1717"/>
      <c r="L507" s="1717"/>
      <c r="M507" s="1717"/>
      <c r="N507" s="1717"/>
      <c r="O507" s="1717"/>
      <c r="P507" s="3386"/>
      <c r="Q507" t="s">
        <v>4286</v>
      </c>
    </row>
    <row r="508" spans="1:17" customFormat="1" hidden="1" x14ac:dyDescent="0.25">
      <c r="A508" s="3469"/>
      <c r="B508" s="845" t="s">
        <v>4287</v>
      </c>
      <c r="C508" s="1184">
        <f t="shared" ref="C508:H508" si="410">C506/C73</f>
        <v>0</v>
      </c>
      <c r="D508" s="1239"/>
      <c r="E508" s="1239"/>
      <c r="F508" s="1239"/>
      <c r="G508" s="1239"/>
      <c r="H508" s="1194">
        <f t="shared" si="410"/>
        <v>0</v>
      </c>
      <c r="I508" s="1193">
        <f t="shared" si="368"/>
        <v>0</v>
      </c>
      <c r="J508" s="3161"/>
      <c r="K508" s="1717"/>
      <c r="L508" s="1717"/>
      <c r="M508" s="1717"/>
      <c r="N508" s="1717"/>
      <c r="O508" s="1717"/>
      <c r="P508" s="3386"/>
      <c r="Q508" t="s">
        <v>4288</v>
      </c>
    </row>
    <row r="509" spans="1:17" customFormat="1" x14ac:dyDescent="0.25">
      <c r="A509" s="3469"/>
      <c r="B509" s="845" t="s">
        <v>4289</v>
      </c>
      <c r="C509" s="1195">
        <v>0</v>
      </c>
      <c r="D509" s="1239"/>
      <c r="E509" s="1239"/>
      <c r="F509" s="1239"/>
      <c r="G509" s="1239"/>
      <c r="H509" s="1190">
        <f t="shared" ref="H509" si="411">E509</f>
        <v>0</v>
      </c>
      <c r="I509" s="1191">
        <f t="shared" si="368"/>
        <v>0</v>
      </c>
      <c r="J509" s="3164"/>
      <c r="K509" s="1720"/>
      <c r="L509" s="1720"/>
      <c r="M509" s="1720"/>
      <c r="N509" s="1720"/>
      <c r="O509" s="1720"/>
      <c r="P509" s="3352"/>
      <c r="Q509" t="s">
        <v>4290</v>
      </c>
    </row>
    <row r="510" spans="1:17" customFormat="1" x14ac:dyDescent="0.25">
      <c r="A510" s="3469"/>
      <c r="B510" s="845" t="s">
        <v>4291</v>
      </c>
      <c r="C510" s="1184">
        <f t="shared" ref="C510:H510" si="412">C506/C501</f>
        <v>0</v>
      </c>
      <c r="D510" s="1239"/>
      <c r="E510" s="1239"/>
      <c r="F510" s="1239"/>
      <c r="G510" s="1239"/>
      <c r="H510" s="1205">
        <f t="shared" si="412"/>
        <v>0</v>
      </c>
      <c r="I510" s="1191">
        <f t="shared" si="368"/>
        <v>0</v>
      </c>
      <c r="J510" s="3164"/>
      <c r="K510" s="1720"/>
      <c r="L510" s="1720"/>
      <c r="M510" s="1720"/>
      <c r="N510" s="1720"/>
      <c r="O510" s="1720"/>
      <c r="P510" s="3352"/>
      <c r="Q510" t="s">
        <v>4292</v>
      </c>
    </row>
    <row r="511" spans="1:17" customFormat="1" x14ac:dyDescent="0.25">
      <c r="A511" s="3469"/>
      <c r="B511" s="1203" t="s">
        <v>5100</v>
      </c>
      <c r="C511" s="1204">
        <f>BNP!G68</f>
        <v>360</v>
      </c>
      <c r="D511" s="1239"/>
      <c r="E511" s="1239"/>
      <c r="F511" s="1239"/>
      <c r="G511" s="1239"/>
      <c r="H511" s="1204">
        <f>SUM(C511:G511)</f>
        <v>360</v>
      </c>
      <c r="I511" s="1204">
        <f t="shared" si="368"/>
        <v>360</v>
      </c>
      <c r="J511" s="3165"/>
      <c r="K511" s="1721"/>
      <c r="L511" s="1721"/>
      <c r="M511" s="1721"/>
      <c r="N511" s="1721"/>
      <c r="O511" s="1721"/>
      <c r="P511" s="3347"/>
      <c r="Q511" s="27" t="s">
        <v>4293</v>
      </c>
    </row>
    <row r="512" spans="1:17" customFormat="1" x14ac:dyDescent="0.25">
      <c r="A512" s="3469"/>
      <c r="B512" s="845" t="s">
        <v>4294</v>
      </c>
      <c r="C512" s="1184">
        <f t="shared" ref="C512:H512" si="413">C511/C82</f>
        <v>2.0044208615669005E-3</v>
      </c>
      <c r="D512" s="1239"/>
      <c r="E512" s="1239"/>
      <c r="F512" s="1239"/>
      <c r="G512" s="1239"/>
      <c r="H512" s="1194">
        <f t="shared" si="413"/>
        <v>6.3177623889565512E-4</v>
      </c>
      <c r="I512" s="1189">
        <f t="shared" si="368"/>
        <v>2.0044208615669005E-3</v>
      </c>
      <c r="J512" s="3160"/>
      <c r="K512" s="1716"/>
      <c r="L512" s="1716"/>
      <c r="M512" s="1716"/>
      <c r="N512" s="1716"/>
      <c r="O512" s="1716"/>
      <c r="P512" s="3385"/>
      <c r="Q512" t="s">
        <v>4295</v>
      </c>
    </row>
    <row r="513" spans="1:17" customFormat="1" x14ac:dyDescent="0.25">
      <c r="A513" s="3469"/>
      <c r="B513" s="845" t="s">
        <v>4296</v>
      </c>
      <c r="C513" s="1184">
        <f t="shared" ref="C513:H513" si="414">C511/C99</f>
        <v>2.9351814105177333E-3</v>
      </c>
      <c r="D513" s="1239"/>
      <c r="E513" s="1239"/>
      <c r="F513" s="1239"/>
      <c r="G513" s="1239"/>
      <c r="H513" s="1194">
        <f t="shared" si="414"/>
        <v>1.3641892736828943E-3</v>
      </c>
      <c r="I513" s="1189">
        <f t="shared" si="368"/>
        <v>2.9351814105177333E-3</v>
      </c>
      <c r="J513" s="3160"/>
      <c r="K513" s="1716"/>
      <c r="L513" s="1716"/>
      <c r="M513" s="1716"/>
      <c r="N513" s="1716"/>
      <c r="O513" s="1716"/>
      <c r="P513" s="3385"/>
      <c r="Q513" t="s">
        <v>4297</v>
      </c>
    </row>
    <row r="514" spans="1:17" customFormat="1" x14ac:dyDescent="0.25">
      <c r="A514" s="3469"/>
      <c r="B514" s="1203" t="s">
        <v>14</v>
      </c>
      <c r="C514" s="1204">
        <f>BNP!J68</f>
        <v>2</v>
      </c>
      <c r="D514" s="1239"/>
      <c r="E514" s="1239"/>
      <c r="F514" s="1239"/>
      <c r="G514" s="1239"/>
      <c r="H514" s="1204">
        <f>SUM(C514:G514)</f>
        <v>2</v>
      </c>
      <c r="I514" s="1221">
        <f t="shared" ref="I514:I577" si="415">AVERAGE(C514:G514)</f>
        <v>2</v>
      </c>
      <c r="J514" s="3166"/>
      <c r="K514" s="1722"/>
      <c r="L514" s="1722"/>
      <c r="M514" s="1722"/>
      <c r="N514" s="1722"/>
      <c r="O514" s="1722"/>
      <c r="P514" s="3369"/>
      <c r="Q514" s="27" t="s">
        <v>4298</v>
      </c>
    </row>
    <row r="515" spans="1:17" customFormat="1" x14ac:dyDescent="0.25">
      <c r="A515" s="3469"/>
      <c r="B515" s="845" t="s">
        <v>4299</v>
      </c>
      <c r="C515" s="1184">
        <f t="shared" ref="C515:H515" si="416">C514/C108</f>
        <v>2.4154589371980675E-3</v>
      </c>
      <c r="D515" s="1239"/>
      <c r="E515" s="1239"/>
      <c r="F515" s="1239"/>
      <c r="G515" s="1239"/>
      <c r="H515" s="1194">
        <f t="shared" si="416"/>
        <v>5.3763440860215054E-4</v>
      </c>
      <c r="I515" s="1189">
        <f t="shared" si="415"/>
        <v>2.4154589371980675E-3</v>
      </c>
      <c r="J515" s="3160"/>
      <c r="K515" s="1716"/>
      <c r="L515" s="1716"/>
      <c r="M515" s="1716"/>
      <c r="N515" s="1716"/>
      <c r="O515" s="1716"/>
      <c r="P515" s="3385"/>
      <c r="Q515" t="s">
        <v>4300</v>
      </c>
    </row>
    <row r="516" spans="1:17" customFormat="1" x14ac:dyDescent="0.25">
      <c r="A516" s="3469"/>
      <c r="B516" s="845" t="s">
        <v>4301</v>
      </c>
      <c r="C516" s="1184">
        <f t="shared" ref="C516:H516" si="417">C514/C125</f>
        <v>2.9850746268656717E-3</v>
      </c>
      <c r="D516" s="1239"/>
      <c r="E516" s="1239"/>
      <c r="F516" s="1239"/>
      <c r="G516" s="1239"/>
      <c r="H516" s="1194">
        <f t="shared" si="417"/>
        <v>1.0787486515641855E-3</v>
      </c>
      <c r="I516" s="1189">
        <f t="shared" si="415"/>
        <v>2.9850746268656717E-3</v>
      </c>
      <c r="J516" s="3160"/>
      <c r="K516" s="1716"/>
      <c r="L516" s="1716"/>
      <c r="M516" s="1716"/>
      <c r="N516" s="1716"/>
      <c r="O516" s="1716"/>
      <c r="P516" s="3385"/>
      <c r="Q516" t="s">
        <v>4302</v>
      </c>
    </row>
    <row r="517" spans="1:17" customFormat="1" x14ac:dyDescent="0.25">
      <c r="A517" s="3469"/>
      <c r="B517" s="845" t="s">
        <v>5101</v>
      </c>
      <c r="C517" s="1184">
        <f t="shared" ref="C517:H517" si="418">C514/C113</f>
        <v>0.01</v>
      </c>
      <c r="D517" s="1239"/>
      <c r="E517" s="1239"/>
      <c r="F517" s="1239"/>
      <c r="G517" s="1239"/>
      <c r="H517" s="1194">
        <f t="shared" si="418"/>
        <v>3.1201248049921998E-3</v>
      </c>
      <c r="I517" s="1189">
        <f t="shared" si="415"/>
        <v>0.01</v>
      </c>
      <c r="J517" s="3160"/>
      <c r="K517" s="1716"/>
      <c r="L517" s="1716"/>
      <c r="M517" s="1716"/>
      <c r="N517" s="1716"/>
      <c r="O517" s="1716"/>
      <c r="P517" s="3385"/>
      <c r="Q517" t="s">
        <v>4304</v>
      </c>
    </row>
    <row r="518" spans="1:17" customFormat="1" hidden="1" x14ac:dyDescent="0.25">
      <c r="A518" s="3469"/>
      <c r="B518" s="845" t="s">
        <v>4861</v>
      </c>
      <c r="C518" s="1184">
        <f t="shared" ref="C518:H518" si="419">C514/C119</f>
        <v>2.1505376344086023E-2</v>
      </c>
      <c r="D518" s="1239"/>
      <c r="E518" s="1239"/>
      <c r="F518" s="1239"/>
      <c r="G518" s="1239"/>
      <c r="H518" s="1205">
        <f t="shared" si="419"/>
        <v>5.1150895140664966E-3</v>
      </c>
      <c r="I518" s="1193">
        <f t="shared" si="415"/>
        <v>2.1505376344086023E-2</v>
      </c>
      <c r="J518" s="3161"/>
      <c r="K518" s="1717"/>
      <c r="L518" s="1717"/>
      <c r="M518" s="1717"/>
      <c r="N518" s="1717"/>
      <c r="O518" s="1717"/>
      <c r="P518" s="3386"/>
      <c r="Q518" t="s">
        <v>4306</v>
      </c>
    </row>
    <row r="519" spans="1:17" customFormat="1" x14ac:dyDescent="0.25">
      <c r="A519" s="3469"/>
      <c r="B519" s="1203" t="s">
        <v>5087</v>
      </c>
      <c r="C519" s="1206">
        <f t="shared" ref="C519:H519" si="420">C496/C511</f>
        <v>0.15</v>
      </c>
      <c r="D519" s="1239"/>
      <c r="E519" s="1239"/>
      <c r="F519" s="1239"/>
      <c r="G519" s="1239"/>
      <c r="H519" s="1206">
        <f t="shared" si="420"/>
        <v>0.15</v>
      </c>
      <c r="I519" s="1206">
        <f t="shared" si="415"/>
        <v>0.15</v>
      </c>
      <c r="J519" s="3162"/>
      <c r="K519" s="1718"/>
      <c r="L519" s="1718"/>
      <c r="M519" s="1718"/>
      <c r="N519" s="1718"/>
      <c r="O519" s="1718"/>
      <c r="P519" s="3368"/>
      <c r="Q519" s="27" t="s">
        <v>4308</v>
      </c>
    </row>
    <row r="520" spans="1:17" customFormat="1" x14ac:dyDescent="0.25">
      <c r="A520" s="3469"/>
      <c r="B520" s="845" t="s">
        <v>4223</v>
      </c>
      <c r="C520" s="1207">
        <f t="shared" ref="C520:H520" si="421">C519/C139</f>
        <v>0.68781786151960778</v>
      </c>
      <c r="D520" s="1239"/>
      <c r="E520" s="1239"/>
      <c r="F520" s="1239"/>
      <c r="G520" s="1239"/>
      <c r="H520" s="1177">
        <f t="shared" si="421"/>
        <v>0.72897093439770744</v>
      </c>
      <c r="I520" s="1198">
        <f t="shared" si="415"/>
        <v>0.68781786151960778</v>
      </c>
      <c r="J520" s="3167"/>
      <c r="K520" s="1723"/>
      <c r="L520" s="1723"/>
      <c r="M520" s="1723"/>
      <c r="N520" s="1723"/>
      <c r="O520" s="1723"/>
      <c r="P520" s="3364"/>
      <c r="Q520" t="s">
        <v>4309</v>
      </c>
    </row>
    <row r="521" spans="1:17" customFormat="1" x14ac:dyDescent="0.25">
      <c r="A521" s="3469"/>
      <c r="B521" s="845" t="s">
        <v>4224</v>
      </c>
      <c r="C521" s="1207">
        <f t="shared" ref="C521:H521" si="422">C519/C142</f>
        <v>0.71666471894355488</v>
      </c>
      <c r="D521" s="1239"/>
      <c r="E521" s="1239"/>
      <c r="F521" s="1239"/>
      <c r="G521" s="1239"/>
      <c r="H521" s="1177">
        <f t="shared" si="422"/>
        <v>0.7461067968484939</v>
      </c>
      <c r="I521" s="1198">
        <f t="shared" si="415"/>
        <v>0.71666471894355488</v>
      </c>
      <c r="J521" s="3167"/>
      <c r="K521" s="1723"/>
      <c r="L521" s="1723"/>
      <c r="M521" s="1723"/>
      <c r="N521" s="1723"/>
      <c r="O521" s="1723"/>
      <c r="P521" s="3364"/>
      <c r="Q521" t="s">
        <v>4310</v>
      </c>
    </row>
    <row r="522" spans="1:17" customFormat="1" x14ac:dyDescent="0.25">
      <c r="A522" s="3469"/>
      <c r="B522" s="845" t="s">
        <v>5102</v>
      </c>
      <c r="C522" s="1207">
        <f t="shared" ref="C522:H522" si="423">C519/C159</f>
        <v>0.79844851904090264</v>
      </c>
      <c r="D522" s="1239"/>
      <c r="E522" s="1239"/>
      <c r="F522" s="1239"/>
      <c r="G522" s="1239"/>
      <c r="H522" s="1177">
        <f t="shared" si="423"/>
        <v>0.8386584501695602</v>
      </c>
      <c r="I522" s="1198">
        <f t="shared" si="415"/>
        <v>0.79844851904090264</v>
      </c>
      <c r="J522" s="3167"/>
      <c r="K522" s="1723"/>
      <c r="L522" s="1723"/>
      <c r="M522" s="1723"/>
      <c r="N522" s="1723"/>
      <c r="O522" s="1723"/>
      <c r="P522" s="3364"/>
      <c r="Q522" t="s">
        <v>4312</v>
      </c>
    </row>
    <row r="523" spans="1:17" customFormat="1" x14ac:dyDescent="0.25">
      <c r="A523" s="3469"/>
      <c r="B523" s="1203" t="s">
        <v>5099</v>
      </c>
      <c r="C523" s="1206">
        <f t="shared" ref="C523:H523" si="424">C501/C511</f>
        <v>-8.611111111111111E-2</v>
      </c>
      <c r="D523" s="1239"/>
      <c r="E523" s="1239"/>
      <c r="F523" s="1239"/>
      <c r="G523" s="1239"/>
      <c r="H523" s="1206">
        <f t="shared" si="424"/>
        <v>-8.611111111111111E-2</v>
      </c>
      <c r="I523" s="1206">
        <f t="shared" si="415"/>
        <v>-8.611111111111111E-2</v>
      </c>
      <c r="J523" s="3162"/>
      <c r="K523" s="1718"/>
      <c r="L523" s="1718"/>
      <c r="M523" s="1718"/>
      <c r="N523" s="1718"/>
      <c r="O523" s="1718"/>
      <c r="P523" s="3368"/>
      <c r="Q523" s="27" t="s">
        <v>4314</v>
      </c>
    </row>
    <row r="524" spans="1:17" s="1" customFormat="1" x14ac:dyDescent="0.25">
      <c r="A524" s="3469"/>
      <c r="B524" s="845" t="s">
        <v>4223</v>
      </c>
      <c r="C524" s="1207">
        <f t="shared" ref="C524:H524" si="425">C523/C165</f>
        <v>-1.7693414813967383</v>
      </c>
      <c r="D524" s="1239"/>
      <c r="E524" s="1239"/>
      <c r="F524" s="1239"/>
      <c r="G524" s="1239"/>
      <c r="H524" s="1177">
        <f t="shared" si="425"/>
        <v>-1.7217448175569512</v>
      </c>
      <c r="I524" s="1198">
        <f t="shared" si="415"/>
        <v>-1.7693414813967383</v>
      </c>
      <c r="J524" s="3167"/>
      <c r="K524" s="1723"/>
      <c r="L524" s="1723"/>
      <c r="M524" s="1723"/>
      <c r="N524" s="1723"/>
      <c r="O524" s="1723"/>
      <c r="P524" s="3364"/>
      <c r="Q524" t="s">
        <v>4315</v>
      </c>
    </row>
    <row r="525" spans="1:17" s="1" customFormat="1" x14ac:dyDescent="0.25">
      <c r="A525" s="3469"/>
      <c r="B525" s="845" t="s">
        <v>4224</v>
      </c>
      <c r="C525" s="1207">
        <f t="shared" ref="C525:H525" si="426">C523/C182</f>
        <v>-1.5324329335138969</v>
      </c>
      <c r="D525" s="1239"/>
      <c r="E525" s="1239"/>
      <c r="F525" s="1239"/>
      <c r="G525" s="1239"/>
      <c r="H525" s="1177">
        <f t="shared" si="426"/>
        <v>-1.4804951100686978</v>
      </c>
      <c r="I525" s="1198">
        <f t="shared" si="415"/>
        <v>-1.5324329335138969</v>
      </c>
      <c r="J525" s="3167"/>
      <c r="K525" s="1723"/>
      <c r="L525" s="1723"/>
      <c r="M525" s="1723"/>
      <c r="N525" s="1723"/>
      <c r="O525" s="1723"/>
      <c r="P525" s="3364"/>
      <c r="Q525" t="s">
        <v>4316</v>
      </c>
    </row>
    <row r="526" spans="1:17" s="1" customFormat="1" x14ac:dyDescent="0.25">
      <c r="A526" s="3469"/>
      <c r="B526" s="845" t="s">
        <v>5102</v>
      </c>
      <c r="C526" s="1207">
        <f t="shared" ref="C526:H526" si="427">C523/C185</f>
        <v>-1.821655455904335</v>
      </c>
      <c r="D526" s="1239"/>
      <c r="E526" s="1239"/>
      <c r="F526" s="1239"/>
      <c r="G526" s="1239"/>
      <c r="H526" s="1177">
        <f t="shared" si="427"/>
        <v>-1.8218825150567153</v>
      </c>
      <c r="I526" s="1198">
        <f t="shared" si="415"/>
        <v>-1.821655455904335</v>
      </c>
      <c r="J526" s="3167"/>
      <c r="K526" s="1723"/>
      <c r="L526" s="1723"/>
      <c r="M526" s="1723"/>
      <c r="N526" s="1723"/>
      <c r="O526" s="1723"/>
      <c r="P526" s="3364"/>
      <c r="Q526" t="s">
        <v>4317</v>
      </c>
    </row>
    <row r="527" spans="1:17" customFormat="1" x14ac:dyDescent="0.25">
      <c r="A527" s="3469"/>
      <c r="B527" s="1203" t="s">
        <v>4848</v>
      </c>
      <c r="C527" s="1206">
        <f t="shared" ref="C527:H527" si="428">C501/C496</f>
        <v>-0.57407407407407407</v>
      </c>
      <c r="D527" s="1239"/>
      <c r="E527" s="1239"/>
      <c r="F527" s="1239"/>
      <c r="G527" s="1239"/>
      <c r="H527" s="1206">
        <f t="shared" si="428"/>
        <v>-0.57407407407407407</v>
      </c>
      <c r="I527" s="1206">
        <f t="shared" si="415"/>
        <v>-0.57407407407407407</v>
      </c>
      <c r="J527" s="3162"/>
      <c r="K527" s="1718"/>
      <c r="L527" s="1718"/>
      <c r="M527" s="1718"/>
      <c r="N527" s="1718"/>
      <c r="O527" s="1718"/>
      <c r="P527" s="3368"/>
      <c r="Q527" s="27" t="s">
        <v>4319</v>
      </c>
    </row>
    <row r="528" spans="1:17" customFormat="1" x14ac:dyDescent="0.25">
      <c r="A528" s="3469"/>
      <c r="B528" s="1181" t="s">
        <v>4223</v>
      </c>
      <c r="C528" s="1207">
        <f t="shared" ref="C528:H528" si="429">C527/C217</f>
        <v>-2.5723982763223123</v>
      </c>
      <c r="D528" s="1239"/>
      <c r="E528" s="1239"/>
      <c r="F528" s="1239"/>
      <c r="G528" s="1239"/>
      <c r="H528" s="1177">
        <f t="shared" si="429"/>
        <v>-2.3618840427149492</v>
      </c>
      <c r="I528" s="1198">
        <f t="shared" si="415"/>
        <v>-2.5723982763223123</v>
      </c>
      <c r="J528" s="3167"/>
      <c r="K528" s="1723"/>
      <c r="L528" s="1723"/>
      <c r="M528" s="1723"/>
      <c r="N528" s="1723"/>
      <c r="O528" s="1723"/>
      <c r="P528" s="3364"/>
      <c r="Q528" t="s">
        <v>4320</v>
      </c>
    </row>
    <row r="529" spans="1:17" customFormat="1" x14ac:dyDescent="0.25">
      <c r="A529" s="3469"/>
      <c r="B529" s="1181" t="s">
        <v>4224</v>
      </c>
      <c r="C529" s="1207">
        <f t="shared" ref="C529:H529" si="430">C527/C234</f>
        <v>-2.1382843232088731</v>
      </c>
      <c r="D529" s="1239"/>
      <c r="E529" s="1239"/>
      <c r="F529" s="1239"/>
      <c r="G529" s="1239"/>
      <c r="H529" s="1177">
        <f t="shared" si="430"/>
        <v>-1.9842938253909654</v>
      </c>
      <c r="I529" s="1198">
        <f t="shared" si="415"/>
        <v>-2.1382843232088731</v>
      </c>
      <c r="J529" s="3167"/>
      <c r="K529" s="1723"/>
      <c r="L529" s="1723"/>
      <c r="M529" s="1723"/>
      <c r="N529" s="1723"/>
      <c r="O529" s="1723"/>
      <c r="P529" s="3364"/>
      <c r="Q529" t="s">
        <v>4321</v>
      </c>
    </row>
    <row r="530" spans="1:17" customFormat="1" ht="15.75" thickBot="1" x14ac:dyDescent="0.3">
      <c r="A530" s="3469"/>
      <c r="B530" s="1181" t="s">
        <v>5102</v>
      </c>
      <c r="C530" s="1207">
        <f t="shared" ref="C530:H530" si="431">C527/C237</f>
        <v>-2.2814939378840724</v>
      </c>
      <c r="D530" s="1239"/>
      <c r="E530" s="1239"/>
      <c r="F530" s="1239"/>
      <c r="G530" s="1239"/>
      <c r="H530" s="1177">
        <f t="shared" si="431"/>
        <v>-2.1723772230380161</v>
      </c>
      <c r="I530" s="1198">
        <f t="shared" si="415"/>
        <v>-2.2814939378840724</v>
      </c>
      <c r="J530" s="3167"/>
      <c r="K530" s="1723"/>
      <c r="L530" s="1723"/>
      <c r="M530" s="1723"/>
      <c r="N530" s="1723"/>
      <c r="O530" s="1723"/>
      <c r="P530" s="3364"/>
      <c r="Q530" t="s">
        <v>4322</v>
      </c>
    </row>
    <row r="531" spans="1:17" customFormat="1" hidden="1" x14ac:dyDescent="0.25">
      <c r="A531" s="3469"/>
      <c r="B531" s="1203" t="s">
        <v>4323</v>
      </c>
      <c r="C531" s="1206">
        <f t="shared" ref="C531" si="432">C506/C496</f>
        <v>0</v>
      </c>
      <c r="D531" s="1238"/>
      <c r="E531" s="1238"/>
      <c r="F531" s="1238"/>
      <c r="G531" s="1238"/>
      <c r="H531" s="1206">
        <f t="shared" si="381"/>
        <v>0</v>
      </c>
      <c r="I531" s="1206">
        <f t="shared" si="415"/>
        <v>0</v>
      </c>
      <c r="J531" s="3162"/>
      <c r="K531" s="1718"/>
      <c r="L531" s="1718"/>
      <c r="M531" s="1718"/>
      <c r="N531" s="1718"/>
      <c r="O531" s="1718"/>
      <c r="P531" s="3368"/>
      <c r="Q531" s="27" t="s">
        <v>4324</v>
      </c>
    </row>
    <row r="532" spans="1:17" customFormat="1" hidden="1" x14ac:dyDescent="0.25">
      <c r="A532" s="3469"/>
      <c r="B532" s="1181" t="s">
        <v>4223</v>
      </c>
      <c r="C532" s="1207">
        <f t="shared" ref="C532:H532" si="433">C531/C243</f>
        <v>0</v>
      </c>
      <c r="D532" s="1239">
        <f t="shared" si="433"/>
        <v>0</v>
      </c>
      <c r="E532" s="1239">
        <f t="shared" si="433"/>
        <v>0</v>
      </c>
      <c r="F532" s="1239">
        <f t="shared" si="433"/>
        <v>0</v>
      </c>
      <c r="G532" s="1239">
        <f t="shared" si="433"/>
        <v>0</v>
      </c>
      <c r="H532" s="1177">
        <f t="shared" si="433"/>
        <v>0</v>
      </c>
      <c r="I532" s="1198">
        <f t="shared" si="415"/>
        <v>0</v>
      </c>
      <c r="J532" s="3167"/>
      <c r="K532" s="1723"/>
      <c r="L532" s="1723"/>
      <c r="M532" s="1723"/>
      <c r="N532" s="1723"/>
      <c r="O532" s="1723"/>
      <c r="P532" s="3364"/>
      <c r="Q532" t="s">
        <v>4325</v>
      </c>
    </row>
    <row r="533" spans="1:17" customFormat="1" hidden="1" x14ac:dyDescent="0.25">
      <c r="A533" s="3469"/>
      <c r="B533" s="1181" t="s">
        <v>4224</v>
      </c>
      <c r="C533" s="1207">
        <f t="shared" ref="C533:H533" si="434">C531/C260</f>
        <v>0</v>
      </c>
      <c r="D533" s="1239">
        <f t="shared" si="434"/>
        <v>0</v>
      </c>
      <c r="E533" s="1239">
        <f t="shared" si="434"/>
        <v>0</v>
      </c>
      <c r="F533" s="1239">
        <f t="shared" si="434"/>
        <v>0</v>
      </c>
      <c r="G533" s="1239">
        <f t="shared" si="434"/>
        <v>0</v>
      </c>
      <c r="H533" s="1177">
        <f t="shared" si="434"/>
        <v>0</v>
      </c>
      <c r="I533" s="1198">
        <f t="shared" si="415"/>
        <v>0</v>
      </c>
      <c r="J533" s="3167"/>
      <c r="K533" s="1723"/>
      <c r="L533" s="1723"/>
      <c r="M533" s="1723"/>
      <c r="N533" s="1723"/>
      <c r="O533" s="1723"/>
      <c r="P533" s="3364"/>
      <c r="Q533" t="s">
        <v>4326</v>
      </c>
    </row>
    <row r="534" spans="1:17" customFormat="1" hidden="1" x14ac:dyDescent="0.25">
      <c r="A534" s="3469"/>
      <c r="B534" s="1181" t="s">
        <v>5102</v>
      </c>
      <c r="C534" s="1207">
        <f t="shared" ref="C534:H534" si="435">C531/C263</f>
        <v>0</v>
      </c>
      <c r="D534" s="1239">
        <f t="shared" si="435"/>
        <v>0</v>
      </c>
      <c r="E534" s="1239">
        <f t="shared" si="435"/>
        <v>0</v>
      </c>
      <c r="F534" s="1239">
        <f t="shared" si="435"/>
        <v>0</v>
      </c>
      <c r="G534" s="1239">
        <f t="shared" si="435"/>
        <v>0</v>
      </c>
      <c r="H534" s="1177">
        <f t="shared" si="435"/>
        <v>0</v>
      </c>
      <c r="I534" s="1198">
        <f t="shared" si="415"/>
        <v>0</v>
      </c>
      <c r="J534" s="3167"/>
      <c r="K534" s="1723"/>
      <c r="L534" s="1723"/>
      <c r="M534" s="1723"/>
      <c r="N534" s="1723"/>
      <c r="O534" s="1723"/>
      <c r="P534" s="3364"/>
      <c r="Q534" t="s">
        <v>4327</v>
      </c>
    </row>
    <row r="535" spans="1:17" customFormat="1" hidden="1" x14ac:dyDescent="0.25">
      <c r="A535" s="3469"/>
      <c r="B535" s="1203" t="s">
        <v>4328</v>
      </c>
      <c r="C535" s="1212">
        <f t="shared" ref="C535" si="436">C511/C514</f>
        <v>180</v>
      </c>
      <c r="D535" s="1240"/>
      <c r="E535" s="1240"/>
      <c r="F535" s="1240"/>
      <c r="G535" s="1240"/>
      <c r="H535" s="1212">
        <f t="shared" si="385"/>
        <v>180</v>
      </c>
      <c r="I535" s="1212">
        <f t="shared" si="415"/>
        <v>180</v>
      </c>
      <c r="J535" s="3168"/>
      <c r="K535" s="1724"/>
      <c r="L535" s="1724"/>
      <c r="M535" s="1724"/>
      <c r="N535" s="1724"/>
      <c r="O535" s="1724"/>
      <c r="P535" s="3366"/>
      <c r="Q535" s="27" t="s">
        <v>4329</v>
      </c>
    </row>
    <row r="536" spans="1:17" customFormat="1" hidden="1" x14ac:dyDescent="0.25">
      <c r="A536" s="3469"/>
      <c r="B536" s="1181" t="s">
        <v>4223</v>
      </c>
      <c r="C536" s="1207">
        <f t="shared" ref="C536:H536" si="437">C535/C269</f>
        <v>0.82983023668869671</v>
      </c>
      <c r="D536" s="1239">
        <f t="shared" si="437"/>
        <v>0</v>
      </c>
      <c r="E536" s="1239">
        <f t="shared" si="437"/>
        <v>0</v>
      </c>
      <c r="F536" s="1239">
        <f t="shared" si="437"/>
        <v>0</v>
      </c>
      <c r="G536" s="1239">
        <f t="shared" si="437"/>
        <v>0</v>
      </c>
      <c r="H536" s="1177">
        <f t="shared" si="437"/>
        <v>1.1751038043459185</v>
      </c>
      <c r="I536" s="1198">
        <f t="shared" si="415"/>
        <v>0.16596604733773934</v>
      </c>
      <c r="J536" s="3167"/>
      <c r="K536" s="1723"/>
      <c r="L536" s="1723"/>
      <c r="M536" s="1723"/>
      <c r="N536" s="1723"/>
      <c r="O536" s="1723"/>
      <c r="P536" s="3364"/>
      <c r="Q536" t="s">
        <v>4330</v>
      </c>
    </row>
    <row r="537" spans="1:17" customFormat="1" hidden="1" x14ac:dyDescent="0.25">
      <c r="A537" s="3469"/>
      <c r="B537" s="1181" t="s">
        <v>4224</v>
      </c>
      <c r="C537" s="1207">
        <f t="shared" ref="C537:H537" si="438">C535/C286</f>
        <v>0.98328577252344074</v>
      </c>
      <c r="D537" s="1239">
        <f t="shared" si="438"/>
        <v>0</v>
      </c>
      <c r="E537" s="1239">
        <f t="shared" si="438"/>
        <v>0</v>
      </c>
      <c r="F537" s="1239">
        <f t="shared" si="438"/>
        <v>0</v>
      </c>
      <c r="G537" s="1239">
        <f t="shared" si="438"/>
        <v>0</v>
      </c>
      <c r="H537" s="1177">
        <f t="shared" si="438"/>
        <v>1.2646034567040429</v>
      </c>
      <c r="I537" s="1198">
        <f t="shared" si="415"/>
        <v>0.19665715450468815</v>
      </c>
      <c r="J537" s="3167"/>
      <c r="K537" s="1723"/>
      <c r="L537" s="1723"/>
      <c r="M537" s="1723"/>
      <c r="N537" s="1723"/>
      <c r="O537" s="1723"/>
      <c r="P537" s="3364"/>
      <c r="Q537" t="s">
        <v>4331</v>
      </c>
    </row>
    <row r="538" spans="1:17" customFormat="1" ht="15.75" hidden="1" thickBot="1" x14ac:dyDescent="0.3">
      <c r="A538" s="3469"/>
      <c r="B538" s="1181" t="s">
        <v>5102</v>
      </c>
      <c r="C538" s="1207">
        <f t="shared" ref="C538:H538" si="439">C535/C289</f>
        <v>0.89666136724960255</v>
      </c>
      <c r="D538" s="1239">
        <f t="shared" si="439"/>
        <v>0</v>
      </c>
      <c r="E538" s="1239">
        <f t="shared" si="439"/>
        <v>0</v>
      </c>
      <c r="F538" s="1239">
        <f t="shared" si="439"/>
        <v>0</v>
      </c>
      <c r="G538" s="1239">
        <f t="shared" si="439"/>
        <v>0</v>
      </c>
      <c r="H538" s="1177">
        <f t="shared" si="439"/>
        <v>0.98829919655991849</v>
      </c>
      <c r="I538" s="1198">
        <f t="shared" si="415"/>
        <v>0.1793322734499205</v>
      </c>
      <c r="J538" s="3167"/>
      <c r="K538" s="1723"/>
      <c r="L538" s="1723"/>
      <c r="M538" s="1723"/>
      <c r="N538" s="1723"/>
      <c r="O538" s="1723"/>
      <c r="P538" s="3364"/>
      <c r="Q538" t="s">
        <v>4332</v>
      </c>
    </row>
    <row r="539" spans="1:17" customFormat="1" ht="15.75" hidden="1" thickBot="1" x14ac:dyDescent="0.3">
      <c r="A539" s="3469"/>
      <c r="B539" s="1203" t="s">
        <v>4333</v>
      </c>
      <c r="C539" s="1213">
        <f t="shared" ref="C539" si="440">C496/C514</f>
        <v>27</v>
      </c>
      <c r="D539" s="1241"/>
      <c r="E539" s="1241"/>
      <c r="F539" s="1241"/>
      <c r="G539" s="1241"/>
      <c r="H539" s="1213">
        <f t="shared" si="389"/>
        <v>27</v>
      </c>
      <c r="I539" s="1213">
        <f t="shared" si="415"/>
        <v>27</v>
      </c>
      <c r="J539" s="3169"/>
      <c r="K539" s="1725"/>
      <c r="L539" s="1725"/>
      <c r="M539" s="1725"/>
      <c r="N539" s="1725"/>
      <c r="O539" s="1725"/>
      <c r="P539" s="3365"/>
      <c r="Q539" s="27" t="s">
        <v>4334</v>
      </c>
    </row>
    <row r="540" spans="1:17" customFormat="1" ht="15.75" hidden="1" thickBot="1" x14ac:dyDescent="0.3">
      <c r="A540" s="3469"/>
      <c r="B540" s="1181" t="s">
        <v>4223</v>
      </c>
      <c r="C540" s="1207">
        <f t="shared" ref="C540:H540" si="441">C539/C295</f>
        <v>0.57077205882352944</v>
      </c>
      <c r="D540" s="1239">
        <f t="shared" si="441"/>
        <v>0</v>
      </c>
      <c r="E540" s="1239">
        <f t="shared" si="441"/>
        <v>0</v>
      </c>
      <c r="F540" s="1239">
        <f t="shared" si="441"/>
        <v>0</v>
      </c>
      <c r="G540" s="1239">
        <f t="shared" si="441"/>
        <v>0</v>
      </c>
      <c r="H540" s="1177">
        <f t="shared" si="441"/>
        <v>0.85661651826834506</v>
      </c>
      <c r="I540" s="1198">
        <f t="shared" si="415"/>
        <v>0.11415441176470589</v>
      </c>
      <c r="J540" s="3167"/>
      <c r="K540" s="1723"/>
      <c r="L540" s="1723"/>
      <c r="M540" s="1723"/>
      <c r="N540" s="1723"/>
      <c r="O540" s="1723"/>
      <c r="P540" s="3364"/>
      <c r="Q540" t="s">
        <v>4335</v>
      </c>
    </row>
    <row r="541" spans="1:17" customFormat="1" ht="15.75" hidden="1" thickBot="1" x14ac:dyDescent="0.3">
      <c r="A541" s="3469"/>
      <c r="B541" s="1181" t="s">
        <v>4224</v>
      </c>
      <c r="C541" s="1207">
        <f t="shared" ref="C541:H541" si="442">C539/C312</f>
        <v>0.70468622180670792</v>
      </c>
      <c r="D541" s="1239">
        <f t="shared" si="442"/>
        <v>0</v>
      </c>
      <c r="E541" s="1239">
        <f t="shared" si="442"/>
        <v>0</v>
      </c>
      <c r="F541" s="1239">
        <f t="shared" si="442"/>
        <v>0</v>
      </c>
      <c r="G541" s="1239">
        <f t="shared" si="442"/>
        <v>0</v>
      </c>
      <c r="H541" s="1177">
        <f t="shared" si="442"/>
        <v>0.94352923436498659</v>
      </c>
      <c r="I541" s="1198">
        <f t="shared" si="415"/>
        <v>0.14093724436134158</v>
      </c>
      <c r="J541" s="3167"/>
      <c r="K541" s="1723"/>
      <c r="L541" s="1723"/>
      <c r="M541" s="1723"/>
      <c r="N541" s="1723"/>
      <c r="O541" s="1723"/>
      <c r="P541" s="3364"/>
      <c r="Q541" t="s">
        <v>4336</v>
      </c>
    </row>
    <row r="542" spans="1:17" customFormat="1" ht="15.75" hidden="1" thickBot="1" x14ac:dyDescent="0.3">
      <c r="A542" s="3469"/>
      <c r="B542" s="1181" t="s">
        <v>5102</v>
      </c>
      <c r="C542" s="1207">
        <f t="shared" ref="C542:H542" si="443">C539/C315</f>
        <v>0.71593794076163619</v>
      </c>
      <c r="D542" s="1239">
        <f t="shared" si="443"/>
        <v>0</v>
      </c>
      <c r="E542" s="1239">
        <f t="shared" si="443"/>
        <v>0</v>
      </c>
      <c r="F542" s="1239">
        <f t="shared" si="443"/>
        <v>0</v>
      </c>
      <c r="G542" s="1239">
        <f t="shared" si="443"/>
        <v>0</v>
      </c>
      <c r="H542" s="1177">
        <f t="shared" si="443"/>
        <v>0.82884547249076279</v>
      </c>
      <c r="I542" s="1198">
        <f t="shared" si="415"/>
        <v>0.14318758815232724</v>
      </c>
      <c r="J542" s="3167"/>
      <c r="K542" s="1723"/>
      <c r="L542" s="1723"/>
      <c r="M542" s="1723"/>
      <c r="N542" s="1723"/>
      <c r="O542" s="1723"/>
      <c r="P542" s="3364"/>
      <c r="Q542" t="s">
        <v>4337</v>
      </c>
    </row>
    <row r="543" spans="1:17" s="325" customFormat="1" ht="15.75" hidden="1" thickBot="1" x14ac:dyDescent="0.3">
      <c r="A543" s="3469"/>
      <c r="B543" s="1203" t="s">
        <v>4338</v>
      </c>
      <c r="C543" s="1206">
        <f t="shared" ref="C543:H543" si="444">C501/C514</f>
        <v>-15.5</v>
      </c>
      <c r="D543" s="1238"/>
      <c r="E543" s="1238"/>
      <c r="F543" s="1238"/>
      <c r="G543" s="1238"/>
      <c r="H543" s="1206">
        <f t="shared" si="444"/>
        <v>-15.5</v>
      </c>
      <c r="I543" s="1206">
        <f t="shared" si="415"/>
        <v>-15.5</v>
      </c>
      <c r="J543" s="3162"/>
      <c r="K543" s="1718"/>
      <c r="L543" s="1718"/>
      <c r="M543" s="1718"/>
      <c r="N543" s="1718"/>
      <c r="O543" s="1718"/>
      <c r="P543" s="3368"/>
      <c r="Q543" s="1220" t="s">
        <v>4339</v>
      </c>
    </row>
    <row r="544" spans="1:17" s="325" customFormat="1" ht="15.75" hidden="1" thickBot="1" x14ac:dyDescent="0.3">
      <c r="A544" s="3469"/>
      <c r="B544" s="1182" t="s">
        <v>4223</v>
      </c>
      <c r="C544" s="1207">
        <f t="shared" ref="C544:H544" si="445">C543/C321</f>
        <v>-1.4682530602905848</v>
      </c>
      <c r="D544" s="1239">
        <f t="shared" si="445"/>
        <v>0</v>
      </c>
      <c r="E544" s="1239">
        <f t="shared" si="445"/>
        <v>0</v>
      </c>
      <c r="F544" s="1239">
        <f t="shared" si="445"/>
        <v>0</v>
      </c>
      <c r="G544" s="1239">
        <f t="shared" si="445"/>
        <v>0</v>
      </c>
      <c r="H544" s="1199">
        <f t="shared" si="445"/>
        <v>-2.023228885224043</v>
      </c>
      <c r="I544" s="1198">
        <f t="shared" si="415"/>
        <v>-0.29365061205811693</v>
      </c>
      <c r="J544" s="3167"/>
      <c r="K544" s="1723"/>
      <c r="L544" s="1723"/>
      <c r="M544" s="1723"/>
      <c r="N544" s="1723"/>
      <c r="O544" s="1723"/>
      <c r="P544" s="3364"/>
      <c r="Q544" s="325" t="s">
        <v>4340</v>
      </c>
    </row>
    <row r="545" spans="1:17" ht="15.75" hidden="1" thickBot="1" x14ac:dyDescent="0.3">
      <c r="A545" s="3469"/>
      <c r="B545" s="1182" t="s">
        <v>4224</v>
      </c>
      <c r="C545" s="1207">
        <f t="shared" ref="C545:H545" si="446">C543/C338</f>
        <v>-1.5068195008705747</v>
      </c>
      <c r="D545" s="1239">
        <f t="shared" si="446"/>
        <v>0</v>
      </c>
      <c r="E545" s="1239">
        <f t="shared" si="446"/>
        <v>0</v>
      </c>
      <c r="F545" s="1239">
        <f t="shared" si="446"/>
        <v>0</v>
      </c>
      <c r="G545" s="1239">
        <f t="shared" si="446"/>
        <v>0</v>
      </c>
      <c r="H545" s="1200">
        <f t="shared" si="446"/>
        <v>-1.8722392338263079</v>
      </c>
      <c r="I545" s="1198">
        <f t="shared" si="415"/>
        <v>-0.30136390017411496</v>
      </c>
      <c r="J545" s="3167"/>
      <c r="K545" s="1723"/>
      <c r="L545" s="1723"/>
      <c r="M545" s="1723"/>
      <c r="N545" s="1723"/>
      <c r="O545" s="1723"/>
      <c r="P545" s="3364"/>
      <c r="Q545" s="325" t="s">
        <v>4341</v>
      </c>
    </row>
    <row r="546" spans="1:17" ht="15.75" hidden="1" thickBot="1" x14ac:dyDescent="0.3">
      <c r="A546" s="3469"/>
      <c r="B546" s="1182" t="s">
        <v>5102</v>
      </c>
      <c r="C546" s="1207">
        <f t="shared" ref="C546:H546" si="447">C543/C341</f>
        <v>-1.6334080717488788</v>
      </c>
      <c r="D546" s="1239">
        <f t="shared" si="447"/>
        <v>0</v>
      </c>
      <c r="E546" s="1239">
        <f t="shared" si="447"/>
        <v>0</v>
      </c>
      <c r="F546" s="1239">
        <f t="shared" si="447"/>
        <v>0</v>
      </c>
      <c r="G546" s="1239">
        <f t="shared" si="447"/>
        <v>0</v>
      </c>
      <c r="H546" s="1199">
        <f t="shared" si="447"/>
        <v>-1.8005650258571155</v>
      </c>
      <c r="I546" s="1198">
        <f t="shared" si="415"/>
        <v>-0.32668161434977577</v>
      </c>
      <c r="J546" s="3167"/>
      <c r="K546" s="1723"/>
      <c r="L546" s="1723"/>
      <c r="M546" s="1723"/>
      <c r="N546" s="1723"/>
      <c r="O546" s="1723"/>
      <c r="P546" s="3364"/>
      <c r="Q546" s="325" t="s">
        <v>4342</v>
      </c>
    </row>
    <row r="547" spans="1:17" ht="15.75" hidden="1" thickBot="1" x14ac:dyDescent="0.3">
      <c r="A547" s="3469"/>
      <c r="B547" s="1203" t="s">
        <v>4343</v>
      </c>
      <c r="C547" s="1206">
        <f t="shared" ref="C547:H547" si="448">C506/C511</f>
        <v>0</v>
      </c>
      <c r="D547" s="1238"/>
      <c r="E547" s="1238"/>
      <c r="F547" s="1238"/>
      <c r="G547" s="1238"/>
      <c r="H547" s="1206">
        <f t="shared" si="448"/>
        <v>0</v>
      </c>
      <c r="I547" s="1206">
        <f t="shared" si="415"/>
        <v>0</v>
      </c>
      <c r="J547" s="3162"/>
      <c r="K547" s="1718"/>
      <c r="L547" s="1718"/>
      <c r="M547" s="1718"/>
      <c r="N547" s="1718"/>
      <c r="O547" s="1718"/>
      <c r="P547" s="3368"/>
      <c r="Q547" s="1220" t="s">
        <v>4344</v>
      </c>
    </row>
    <row r="548" spans="1:17" ht="15.75" hidden="1" thickBot="1" x14ac:dyDescent="0.3">
      <c r="A548" s="3469"/>
      <c r="B548" s="1182" t="s">
        <v>4223</v>
      </c>
      <c r="C548" s="1207">
        <f t="shared" ref="C548:H548" si="449">C547/C347</f>
        <v>0</v>
      </c>
      <c r="D548" s="1239">
        <f t="shared" si="449"/>
        <v>0</v>
      </c>
      <c r="E548" s="1239">
        <f t="shared" si="449"/>
        <v>0</v>
      </c>
      <c r="F548" s="1239">
        <f t="shared" si="449"/>
        <v>0</v>
      </c>
      <c r="G548" s="1239">
        <f t="shared" si="449"/>
        <v>0</v>
      </c>
      <c r="H548" s="1199">
        <f t="shared" si="449"/>
        <v>0</v>
      </c>
      <c r="I548" s="1198">
        <f t="shared" si="415"/>
        <v>0</v>
      </c>
      <c r="J548" s="3167"/>
      <c r="K548" s="1723"/>
      <c r="L548" s="1723"/>
      <c r="M548" s="1723"/>
      <c r="N548" s="1723"/>
      <c r="O548" s="1723"/>
      <c r="P548" s="3364"/>
      <c r="Q548" s="325" t="s">
        <v>4345</v>
      </c>
    </row>
    <row r="549" spans="1:17" ht="15.75" hidden="1" thickBot="1" x14ac:dyDescent="0.3">
      <c r="A549" s="3469"/>
      <c r="B549" s="1182" t="s">
        <v>4224</v>
      </c>
      <c r="C549" s="1207">
        <f t="shared" ref="C549:H549" si="450">C547/C364</f>
        <v>0</v>
      </c>
      <c r="D549" s="1239">
        <f t="shared" si="450"/>
        <v>0</v>
      </c>
      <c r="E549" s="1239">
        <f t="shared" si="450"/>
        <v>0</v>
      </c>
      <c r="F549" s="1239">
        <f t="shared" si="450"/>
        <v>0</v>
      </c>
      <c r="G549" s="1239">
        <f t="shared" si="450"/>
        <v>0</v>
      </c>
      <c r="H549" s="1199">
        <f t="shared" si="450"/>
        <v>0</v>
      </c>
      <c r="I549" s="1198">
        <f t="shared" si="415"/>
        <v>0</v>
      </c>
      <c r="J549" s="3167"/>
      <c r="K549" s="1723"/>
      <c r="L549" s="1723"/>
      <c r="M549" s="1723"/>
      <c r="N549" s="1723"/>
      <c r="O549" s="1723"/>
      <c r="P549" s="3364"/>
      <c r="Q549" s="325" t="s">
        <v>4346</v>
      </c>
    </row>
    <row r="550" spans="1:17" ht="15.75" hidden="1" thickBot="1" x14ac:dyDescent="0.3">
      <c r="A550" s="3470"/>
      <c r="B550" s="1183" t="s">
        <v>5102</v>
      </c>
      <c r="C550" s="1215">
        <f t="shared" ref="C550:H550" si="451">C547/C367</f>
        <v>0</v>
      </c>
      <c r="D550" s="1242">
        <f t="shared" si="451"/>
        <v>0</v>
      </c>
      <c r="E550" s="1242">
        <f t="shared" si="451"/>
        <v>0</v>
      </c>
      <c r="F550" s="1242">
        <f t="shared" si="451"/>
        <v>0</v>
      </c>
      <c r="G550" s="1242">
        <f t="shared" si="451"/>
        <v>0</v>
      </c>
      <c r="H550" s="1201">
        <f t="shared" si="451"/>
        <v>0</v>
      </c>
      <c r="I550" s="1202">
        <f t="shared" si="415"/>
        <v>0</v>
      </c>
      <c r="J550" s="3167"/>
      <c r="K550" s="1723"/>
      <c r="L550" s="1723"/>
      <c r="M550" s="1723"/>
      <c r="N550" s="1723"/>
      <c r="O550" s="1723"/>
      <c r="P550" s="3364"/>
      <c r="Q550" s="325" t="s">
        <v>4347</v>
      </c>
    </row>
    <row r="551" spans="1:17" customFormat="1" x14ac:dyDescent="0.25">
      <c r="A551" s="3468" t="s">
        <v>103</v>
      </c>
      <c r="B551" s="844" t="s">
        <v>5094</v>
      </c>
      <c r="C551" s="826">
        <f>BNP!B70</f>
        <v>4514</v>
      </c>
      <c r="D551" s="826">
        <f>BPCE!B32</f>
        <v>21</v>
      </c>
      <c r="E551" s="826">
        <f>SG!B63</f>
        <v>193</v>
      </c>
      <c r="F551" s="826">
        <f>CA!B25</f>
        <v>40</v>
      </c>
      <c r="G551" s="826">
        <f>CM!B25</f>
        <v>420</v>
      </c>
      <c r="H551" s="826">
        <f>SUM(C551:G551)</f>
        <v>5188</v>
      </c>
      <c r="I551" s="1222">
        <f t="shared" si="415"/>
        <v>1037.5999999999999</v>
      </c>
      <c r="J551" s="3159"/>
      <c r="K551" s="1715"/>
      <c r="L551" s="1715"/>
      <c r="M551" s="1715"/>
      <c r="N551" s="1715"/>
      <c r="O551" s="1715"/>
      <c r="P551" s="3384"/>
      <c r="Q551" s="27" t="s">
        <v>4264</v>
      </c>
    </row>
    <row r="552" spans="1:17" customFormat="1" x14ac:dyDescent="0.25">
      <c r="A552" s="3469"/>
      <c r="B552" s="845" t="s">
        <v>4265</v>
      </c>
      <c r="C552" s="1184">
        <f t="shared" ref="C552:H552" si="452">C551/C4</f>
        <v>0.11524714052287582</v>
      </c>
      <c r="D552" s="1185">
        <f t="shared" si="452"/>
        <v>9.0295394934858321E-4</v>
      </c>
      <c r="E552" s="1186">
        <f t="shared" si="452"/>
        <v>8.190807622119425E-3</v>
      </c>
      <c r="F552" s="1187">
        <f t="shared" si="452"/>
        <v>2.5231817321642591E-3</v>
      </c>
      <c r="G552" s="1188">
        <f t="shared" si="452"/>
        <v>2.7253260657971578E-2</v>
      </c>
      <c r="H552" s="1194">
        <f t="shared" si="452"/>
        <v>4.4246580015692698E-2</v>
      </c>
      <c r="I552" s="1189">
        <f t="shared" si="415"/>
        <v>3.0823468896895932E-2</v>
      </c>
      <c r="J552" s="3160"/>
      <c r="K552" s="1716"/>
      <c r="L552" s="1716"/>
      <c r="M552" s="1716"/>
      <c r="N552" s="1716"/>
      <c r="O552" s="1716"/>
      <c r="P552" s="3385"/>
      <c r="Q552" t="s">
        <v>4266</v>
      </c>
    </row>
    <row r="553" spans="1:17" customFormat="1" x14ac:dyDescent="0.25">
      <c r="A553" s="3469"/>
      <c r="B553" s="845" t="s">
        <v>4267</v>
      </c>
      <c r="C553" s="1184">
        <f t="shared" ref="C553:H553" si="453">C551/C21</f>
        <v>0.17584044252269099</v>
      </c>
      <c r="D553" s="1185">
        <f t="shared" si="453"/>
        <v>5.4026241317211218E-3</v>
      </c>
      <c r="E553" s="1186">
        <f t="shared" si="453"/>
        <v>1.501244555071562E-2</v>
      </c>
      <c r="F553" s="1187">
        <f t="shared" si="453"/>
        <v>4.8390999274135014E-3</v>
      </c>
      <c r="G553" s="1188">
        <f t="shared" si="453"/>
        <v>0.17691659646166807</v>
      </c>
      <c r="H553" s="1194">
        <f t="shared" si="453"/>
        <v>9.7787160251818897E-2</v>
      </c>
      <c r="I553" s="1189">
        <f t="shared" si="415"/>
        <v>7.5602241718841862E-2</v>
      </c>
      <c r="J553" s="3160"/>
      <c r="K553" s="1716"/>
      <c r="L553" s="1716"/>
      <c r="M553" s="1716"/>
      <c r="N553" s="1716"/>
      <c r="O553" s="1716"/>
      <c r="P553" s="3385"/>
      <c r="Q553" t="s">
        <v>4268</v>
      </c>
    </row>
    <row r="554" spans="1:17" customFormat="1" x14ac:dyDescent="0.25">
      <c r="A554" s="3469"/>
      <c r="B554" s="845" t="s">
        <v>5096</v>
      </c>
      <c r="C554" s="1184">
        <f t="shared" ref="C554:H554" si="454">C551/C9</f>
        <v>0.56808457085325947</v>
      </c>
      <c r="D554" s="1185">
        <f t="shared" si="454"/>
        <v>3.8391224862888484E-2</v>
      </c>
      <c r="E554" s="1186">
        <f t="shared" si="454"/>
        <v>8.0990348300461604E-2</v>
      </c>
      <c r="F554" s="1187">
        <f t="shared" si="454"/>
        <v>2.2497187851518559E-2</v>
      </c>
      <c r="G554" s="1188">
        <f t="shared" si="454"/>
        <v>0.47404063205417607</v>
      </c>
      <c r="H554" s="1194">
        <f t="shared" si="454"/>
        <v>0.38316100443131462</v>
      </c>
      <c r="I554" s="1189">
        <f t="shared" si="415"/>
        <v>0.23680079278446081</v>
      </c>
      <c r="J554" s="3160"/>
      <c r="K554" s="1716"/>
      <c r="L554" s="1716"/>
      <c r="M554" s="1716"/>
      <c r="N554" s="1716"/>
      <c r="O554" s="1716"/>
      <c r="P554" s="3385"/>
      <c r="Q554" t="s">
        <v>4270</v>
      </c>
    </row>
    <row r="555" spans="1:17" customFormat="1" hidden="1" x14ac:dyDescent="0.25">
      <c r="A555" s="3469"/>
      <c r="B555" s="845" t="s">
        <v>4271</v>
      </c>
      <c r="C555" s="1184">
        <f t="shared" ref="C555:H555" si="455">C551/C15</f>
        <v>1.7926926131850676</v>
      </c>
      <c r="D555" s="1185">
        <f t="shared" si="455"/>
        <v>5.3846153846153849E-2</v>
      </c>
      <c r="E555" s="1186">
        <f t="shared" si="455"/>
        <v>9.0610328638497648E-2</v>
      </c>
      <c r="F555" s="1187">
        <f t="shared" si="455"/>
        <v>2.53324889170361E-2</v>
      </c>
      <c r="G555" s="1188">
        <f t="shared" si="455"/>
        <v>0.93541202672605794</v>
      </c>
      <c r="H555" s="1205">
        <f t="shared" si="455"/>
        <v>0.73422020945372202</v>
      </c>
      <c r="I555" s="1193">
        <f t="shared" si="415"/>
        <v>0.57957872226256257</v>
      </c>
      <c r="J555" s="3161"/>
      <c r="K555" s="1717"/>
      <c r="L555" s="1717"/>
      <c r="M555" s="1717"/>
      <c r="N555" s="1717"/>
      <c r="O555" s="1717"/>
      <c r="P555" s="3386"/>
      <c r="Q555" t="s">
        <v>4272</v>
      </c>
    </row>
    <row r="556" spans="1:17" customFormat="1" x14ac:dyDescent="0.25">
      <c r="A556" s="3469"/>
      <c r="B556" s="1203" t="s">
        <v>5095</v>
      </c>
      <c r="C556" s="1204">
        <f>BNP!C70</f>
        <v>1393</v>
      </c>
      <c r="D556" s="1204">
        <f>BPCE!C32</f>
        <v>15</v>
      </c>
      <c r="E556" s="1204">
        <f>SG!C63</f>
        <v>102</v>
      </c>
      <c r="F556" s="1204">
        <f>CA!C25</f>
        <v>18</v>
      </c>
      <c r="G556" s="1204">
        <f>CM!C25</f>
        <v>132</v>
      </c>
      <c r="H556" s="1204">
        <f>SUM(C556:G556)</f>
        <v>1660</v>
      </c>
      <c r="I556" s="1206">
        <f t="shared" si="415"/>
        <v>332</v>
      </c>
      <c r="J556" s="3162"/>
      <c r="K556" s="1718"/>
      <c r="L556" s="1718"/>
      <c r="M556" s="1718"/>
      <c r="N556" s="1718"/>
      <c r="O556" s="1718"/>
      <c r="P556" s="3368"/>
      <c r="Q556" s="27" t="s">
        <v>4274</v>
      </c>
    </row>
    <row r="557" spans="1:17" customFormat="1" x14ac:dyDescent="0.25">
      <c r="A557" s="3469"/>
      <c r="B557" s="845" t="s">
        <v>4275</v>
      </c>
      <c r="C557" s="1184">
        <f t="shared" ref="C557:H557" si="456">C556/C30</f>
        <v>0.15936391717194828</v>
      </c>
      <c r="D557" s="1185">
        <f t="shared" si="456"/>
        <v>2.5316455696202532E-3</v>
      </c>
      <c r="E557" s="1186">
        <f t="shared" si="456"/>
        <v>2.3308957952468009E-2</v>
      </c>
      <c r="F557" s="1187">
        <f t="shared" si="456"/>
        <v>6.9097888675623796E-3</v>
      </c>
      <c r="G557" s="1188">
        <f t="shared" si="456"/>
        <v>1.9264448336252189E-2</v>
      </c>
      <c r="H557" s="1192">
        <f t="shared" si="456"/>
        <v>5.8247657812554823E-2</v>
      </c>
      <c r="I557" s="1193">
        <f t="shared" si="415"/>
        <v>4.2275751579570225E-2</v>
      </c>
      <c r="J557" s="3161"/>
      <c r="K557" s="1717"/>
      <c r="L557" s="1717"/>
      <c r="M557" s="1717"/>
      <c r="N557" s="1717"/>
      <c r="O557" s="1717"/>
      <c r="P557" s="3386"/>
      <c r="Q557" t="s">
        <v>4276</v>
      </c>
    </row>
    <row r="558" spans="1:17" customFormat="1" x14ac:dyDescent="0.25">
      <c r="A558" s="3469"/>
      <c r="B558" s="845" t="s">
        <v>4277</v>
      </c>
      <c r="C558" s="1184">
        <f t="shared" ref="C558:H558" si="457">C556/C47</f>
        <v>0.20211839814277424</v>
      </c>
      <c r="D558" s="1185">
        <f t="shared" si="457"/>
        <v>1.1160714285714286E-2</v>
      </c>
      <c r="E558" s="1186">
        <f t="shared" si="457"/>
        <v>2.543640897755611E-2</v>
      </c>
      <c r="F558" s="1187">
        <f t="shared" si="457"/>
        <v>7.3439412484700125E-3</v>
      </c>
      <c r="G558" s="1188">
        <f t="shared" si="457"/>
        <v>0.20245398773006135</v>
      </c>
      <c r="H558" s="1192">
        <f t="shared" si="457"/>
        <v>0.10815036810215649</v>
      </c>
      <c r="I558" s="1193">
        <f t="shared" si="415"/>
        <v>8.9702690076915198E-2</v>
      </c>
      <c r="J558" s="3161"/>
      <c r="K558" s="1717"/>
      <c r="L558" s="1717"/>
      <c r="M558" s="1717"/>
      <c r="N558" s="1717"/>
      <c r="O558" s="1717"/>
      <c r="P558" s="3386"/>
      <c r="Q558" t="s">
        <v>4278</v>
      </c>
    </row>
    <row r="559" spans="1:17" customFormat="1" x14ac:dyDescent="0.25">
      <c r="A559" s="3469"/>
      <c r="B559" s="845" t="s">
        <v>5097</v>
      </c>
      <c r="C559" s="1184">
        <f t="shared" ref="C559:H559" si="458">C556/C35</f>
        <v>0.57277960526315785</v>
      </c>
      <c r="D559" s="1185">
        <f t="shared" si="458"/>
        <v>9.375E-2</v>
      </c>
      <c r="E559" s="1186">
        <f t="shared" si="458"/>
        <v>7.6865109269027884E-2</v>
      </c>
      <c r="F559" s="1187">
        <f t="shared" si="458"/>
        <v>2.5677603423680456E-2</v>
      </c>
      <c r="G559" s="1188">
        <f t="shared" si="458"/>
        <v>0.45993031358885017</v>
      </c>
      <c r="H559" s="1192">
        <f t="shared" si="458"/>
        <v>0.33829223558182187</v>
      </c>
      <c r="I559" s="1193">
        <f t="shared" si="415"/>
        <v>0.24580052630894328</v>
      </c>
      <c r="J559" s="3161"/>
      <c r="K559" s="1717"/>
      <c r="L559" s="1717"/>
      <c r="M559" s="1717"/>
      <c r="N559" s="1717"/>
      <c r="O559" s="1717"/>
      <c r="P559" s="3386"/>
      <c r="Q559" t="s">
        <v>4280</v>
      </c>
    </row>
    <row r="560" spans="1:17" customFormat="1" hidden="1" x14ac:dyDescent="0.25">
      <c r="A560" s="3469"/>
      <c r="B560" s="845" t="s">
        <v>4281</v>
      </c>
      <c r="C560" s="1184">
        <f t="shared" ref="C560:H560" si="459">C556/C41</f>
        <v>1.8978201634877385</v>
      </c>
      <c r="D560" s="1185">
        <f t="shared" si="459"/>
        <v>9.1463414634146339E-2</v>
      </c>
      <c r="E560" s="1186">
        <f t="shared" si="459"/>
        <v>8.4507042253521125E-2</v>
      </c>
      <c r="F560" s="1187">
        <f t="shared" si="459"/>
        <v>2.8301886792452831E-2</v>
      </c>
      <c r="G560" s="1188">
        <f t="shared" si="459"/>
        <v>0.86274509803921573</v>
      </c>
      <c r="H560" s="1192">
        <f t="shared" si="459"/>
        <v>0.57360055286800271</v>
      </c>
      <c r="I560" s="1193">
        <f t="shared" si="415"/>
        <v>0.59296752104141492</v>
      </c>
      <c r="J560" s="3161"/>
      <c r="K560" s="1717"/>
      <c r="L560" s="1717"/>
      <c r="M560" s="1717"/>
      <c r="N560" s="1717"/>
      <c r="O560" s="1717"/>
      <c r="P560" s="3386"/>
      <c r="Q560" t="s">
        <v>4282</v>
      </c>
    </row>
    <row r="561" spans="1:17" customFormat="1" x14ac:dyDescent="0.25">
      <c r="A561" s="3469"/>
      <c r="B561" s="1203" t="s">
        <v>5098</v>
      </c>
      <c r="C561" s="1204">
        <f>BNP!F70</f>
        <v>-472</v>
      </c>
      <c r="D561" s="1204">
        <f>BPCE!F32</f>
        <v>-1</v>
      </c>
      <c r="E561" s="1204">
        <f>SG!F63</f>
        <v>-15</v>
      </c>
      <c r="F561" s="1204">
        <f>CA!F25</f>
        <v>-5</v>
      </c>
      <c r="G561" s="1204">
        <f>CM!G25</f>
        <v>-15</v>
      </c>
      <c r="H561" s="1204">
        <f>SUM(C561:G561)</f>
        <v>-508</v>
      </c>
      <c r="I561" s="1206">
        <f t="shared" si="415"/>
        <v>-101.6</v>
      </c>
      <c r="J561" s="3163"/>
      <c r="K561" s="1719"/>
      <c r="L561" s="1719"/>
      <c r="M561" s="1719"/>
      <c r="N561" s="1719"/>
      <c r="O561" s="1719"/>
      <c r="P561" s="3387"/>
      <c r="Q561" s="1178" t="s">
        <v>4284</v>
      </c>
    </row>
    <row r="562" spans="1:17" customFormat="1" hidden="1" x14ac:dyDescent="0.25">
      <c r="A562" s="3469"/>
      <c r="B562" s="845" t="s">
        <v>4285</v>
      </c>
      <c r="C562" s="1184">
        <f t="shared" ref="C562:H562" si="460">C561/C56</f>
        <v>0.17865253595760788</v>
      </c>
      <c r="D562" s="1185">
        <f t="shared" si="460"/>
        <v>5.2273915316257186E-4</v>
      </c>
      <c r="E562" s="1186">
        <f t="shared" si="460"/>
        <v>1.0861694424330196E-2</v>
      </c>
      <c r="F562" s="1187">
        <f t="shared" si="460"/>
        <v>1.0660980810234541E-2</v>
      </c>
      <c r="G562" s="1188">
        <f t="shared" si="460"/>
        <v>9.8944591029023754E-3</v>
      </c>
      <c r="H562" s="1194">
        <f t="shared" si="460"/>
        <v>6.4133316500441864E-2</v>
      </c>
      <c r="I562" s="1193">
        <f t="shared" si="415"/>
        <v>4.2118481889647508E-2</v>
      </c>
      <c r="J562" s="3161"/>
      <c r="K562" s="1717"/>
      <c r="L562" s="1717"/>
      <c r="M562" s="1717"/>
      <c r="N562" s="1717"/>
      <c r="O562" s="1717"/>
      <c r="P562" s="3386"/>
      <c r="Q562" t="s">
        <v>4286</v>
      </c>
    </row>
    <row r="563" spans="1:17" customFormat="1" hidden="1" x14ac:dyDescent="0.25">
      <c r="A563" s="3469"/>
      <c r="B563" s="845" t="s">
        <v>4287</v>
      </c>
      <c r="C563" s="1184">
        <f t="shared" ref="C563:H563" si="461">C561/C73</f>
        <v>0.26848691695108079</v>
      </c>
      <c r="D563" s="1185">
        <f t="shared" si="461"/>
        <v>2.2471910112359553E-3</v>
      </c>
      <c r="E563" s="1186">
        <f t="shared" si="461"/>
        <v>1.4299332697807437E-2</v>
      </c>
      <c r="F563" s="1187">
        <f t="shared" si="461"/>
        <v>7.462686567164179E-3</v>
      </c>
      <c r="G563" s="1188">
        <f t="shared" si="461"/>
        <v>0.12396694214876033</v>
      </c>
      <c r="H563" s="1194">
        <f t="shared" si="461"/>
        <v>0.1256492703438041</v>
      </c>
      <c r="I563" s="1193">
        <f t="shared" si="415"/>
        <v>8.3292613875209739E-2</v>
      </c>
      <c r="J563" s="3161"/>
      <c r="K563" s="1717"/>
      <c r="L563" s="1717"/>
      <c r="M563" s="1717"/>
      <c r="N563" s="1717"/>
      <c r="O563" s="1717"/>
      <c r="P563" s="3386"/>
      <c r="Q563" t="s">
        <v>4288</v>
      </c>
    </row>
    <row r="564" spans="1:17" customFormat="1" x14ac:dyDescent="0.25">
      <c r="A564" s="3469"/>
      <c r="B564" s="845" t="s">
        <v>4289</v>
      </c>
      <c r="C564" s="1195">
        <v>0.25</v>
      </c>
      <c r="D564" s="1196">
        <v>0.25</v>
      </c>
      <c r="E564" s="1197">
        <v>0.25</v>
      </c>
      <c r="F564" s="1187">
        <v>0.25</v>
      </c>
      <c r="G564" s="1188">
        <v>0.25</v>
      </c>
      <c r="H564" s="1190">
        <v>0.25</v>
      </c>
      <c r="I564" s="1191">
        <v>0.25</v>
      </c>
      <c r="J564" s="3164"/>
      <c r="K564" s="1720"/>
      <c r="L564" s="1720"/>
      <c r="M564" s="1720"/>
      <c r="N564" s="1720"/>
      <c r="O564" s="1720"/>
      <c r="P564" s="3352"/>
      <c r="Q564" t="s">
        <v>4290</v>
      </c>
    </row>
    <row r="565" spans="1:17" customFormat="1" x14ac:dyDescent="0.25">
      <c r="A565" s="3469"/>
      <c r="B565" s="845" t="s">
        <v>4291</v>
      </c>
      <c r="C565" s="1184">
        <f t="shared" ref="C565:H565" si="462">C561/C556</f>
        <v>-0.3388370423546303</v>
      </c>
      <c r="D565" s="1185">
        <f t="shared" si="462"/>
        <v>-6.6666666666666666E-2</v>
      </c>
      <c r="E565" s="1186">
        <f t="shared" si="462"/>
        <v>-0.14705882352941177</v>
      </c>
      <c r="F565" s="1187">
        <f t="shared" si="462"/>
        <v>-0.27777777777777779</v>
      </c>
      <c r="G565" s="1188">
        <f t="shared" si="462"/>
        <v>-0.11363636363636363</v>
      </c>
      <c r="H565" s="1205">
        <f t="shared" si="462"/>
        <v>-0.30602409638554218</v>
      </c>
      <c r="I565" s="1191">
        <f t="shared" si="415"/>
        <v>-0.18879533479297003</v>
      </c>
      <c r="J565" s="3164"/>
      <c r="K565" s="1720"/>
      <c r="L565" s="1720"/>
      <c r="M565" s="1720"/>
      <c r="N565" s="1720"/>
      <c r="O565" s="1720"/>
      <c r="P565" s="3352"/>
      <c r="Q565" t="s">
        <v>4292</v>
      </c>
    </row>
    <row r="566" spans="1:17" customFormat="1" x14ac:dyDescent="0.25">
      <c r="A566" s="3469"/>
      <c r="B566" s="1203" t="s">
        <v>5100</v>
      </c>
      <c r="C566" s="1204">
        <f>BNP!G70</f>
        <v>16383</v>
      </c>
      <c r="D566" s="1204">
        <f>BPCE!G32</f>
        <v>72</v>
      </c>
      <c r="E566" s="1204">
        <f>SG!G63</f>
        <v>471</v>
      </c>
      <c r="F566" s="1204">
        <f>CA!G25</f>
        <v>111</v>
      </c>
      <c r="G566" s="1204">
        <f>CM!H25</f>
        <v>1741</v>
      </c>
      <c r="H566" s="1204">
        <f>SUM(C566:G566)</f>
        <v>18778</v>
      </c>
      <c r="I566" s="1204">
        <f t="shared" si="415"/>
        <v>3755.6</v>
      </c>
      <c r="J566" s="3165"/>
      <c r="K566" s="1721"/>
      <c r="L566" s="1721"/>
      <c r="M566" s="1721"/>
      <c r="N566" s="1721"/>
      <c r="O566" s="1721"/>
      <c r="P566" s="3347"/>
      <c r="Q566" s="27" t="s">
        <v>4293</v>
      </c>
    </row>
    <row r="567" spans="1:17" customFormat="1" x14ac:dyDescent="0.25">
      <c r="A567" s="3469"/>
      <c r="B567" s="845" t="s">
        <v>4294</v>
      </c>
      <c r="C567" s="1184">
        <f t="shared" ref="C567:H567" si="463">C566/C82</f>
        <v>9.1217852708473685E-2</v>
      </c>
      <c r="D567" s="1185">
        <f t="shared" si="463"/>
        <v>6.976811790811926E-4</v>
      </c>
      <c r="E567" s="1186">
        <f t="shared" si="463"/>
        <v>3.4575405214940097E-3</v>
      </c>
      <c r="F567" s="1187">
        <f t="shared" si="463"/>
        <v>1.5296209020629211E-3</v>
      </c>
      <c r="G567" s="1188">
        <f t="shared" si="463"/>
        <v>2.2255173912487696E-2</v>
      </c>
      <c r="H567" s="1194">
        <f t="shared" si="463"/>
        <v>3.2954150594396145E-2</v>
      </c>
      <c r="I567" s="1189">
        <f t="shared" si="415"/>
        <v>2.38315738447199E-2</v>
      </c>
      <c r="J567" s="3160"/>
      <c r="K567" s="1716"/>
      <c r="L567" s="1716"/>
      <c r="M567" s="1716"/>
      <c r="N567" s="1716"/>
      <c r="O567" s="1716"/>
      <c r="P567" s="3385"/>
      <c r="Q567" t="s">
        <v>4295</v>
      </c>
    </row>
    <row r="568" spans="1:17" customFormat="1" x14ac:dyDescent="0.25">
      <c r="A568" s="3469"/>
      <c r="B568" s="845" t="s">
        <v>4296</v>
      </c>
      <c r="C568" s="1184">
        <f t="shared" ref="C568:H568" si="464">C566/C99</f>
        <v>0.13357521402364453</v>
      </c>
      <c r="D568" s="1185">
        <f t="shared" si="464"/>
        <v>6.8604097189137684E-3</v>
      </c>
      <c r="E568" s="1186">
        <f t="shared" si="464"/>
        <v>5.6181785650384689E-3</v>
      </c>
      <c r="F568" s="1187">
        <f t="shared" si="464"/>
        <v>3.2160862258793534E-3</v>
      </c>
      <c r="G568" s="1188">
        <f t="shared" si="464"/>
        <v>0.14041454956044841</v>
      </c>
      <c r="H568" s="1194">
        <f t="shared" si="464"/>
        <v>7.1157628281159416E-2</v>
      </c>
      <c r="I568" s="1189">
        <f t="shared" si="415"/>
        <v>5.7936887618784905E-2</v>
      </c>
      <c r="J568" s="3160"/>
      <c r="K568" s="1716"/>
      <c r="L568" s="1716"/>
      <c r="M568" s="1716"/>
      <c r="N568" s="1716"/>
      <c r="O568" s="1716"/>
      <c r="P568" s="3385"/>
      <c r="Q568" t="s">
        <v>4297</v>
      </c>
    </row>
    <row r="569" spans="1:17" customFormat="1" x14ac:dyDescent="0.25">
      <c r="A569" s="3469"/>
      <c r="B569" s="1203" t="s">
        <v>14</v>
      </c>
      <c r="C569" s="1204">
        <f>BNP!J70</f>
        <v>41</v>
      </c>
      <c r="D569" s="1204">
        <f>BPCE!J32</f>
        <v>10</v>
      </c>
      <c r="E569" s="1204">
        <f>SG!J63</f>
        <v>8</v>
      </c>
      <c r="F569" s="1204">
        <f>CA!J25</f>
        <v>19</v>
      </c>
      <c r="G569" s="1204">
        <f>CM!K25</f>
        <v>16</v>
      </c>
      <c r="H569" s="1204">
        <f>SUM(C569:G569)</f>
        <v>94</v>
      </c>
      <c r="I569" s="1221">
        <f t="shared" si="415"/>
        <v>18.8</v>
      </c>
      <c r="J569" s="3166"/>
      <c r="K569" s="1722"/>
      <c r="L569" s="1722"/>
      <c r="M569" s="1722"/>
      <c r="N569" s="1722"/>
      <c r="O569" s="1722"/>
      <c r="P569" s="3369"/>
      <c r="Q569" s="27" t="s">
        <v>4298</v>
      </c>
    </row>
    <row r="570" spans="1:17" customFormat="1" x14ac:dyDescent="0.25">
      <c r="A570" s="3469"/>
      <c r="B570" s="845" t="s">
        <v>4299</v>
      </c>
      <c r="C570" s="1184">
        <f t="shared" ref="C570:H570" si="465">C569/C108</f>
        <v>4.9516908212560384E-2</v>
      </c>
      <c r="D570" s="1185">
        <f t="shared" si="465"/>
        <v>1.4025245441795231E-2</v>
      </c>
      <c r="E570" s="1186">
        <f t="shared" si="465"/>
        <v>1.0471204188481676E-2</v>
      </c>
      <c r="F570" s="1187">
        <f t="shared" si="465"/>
        <v>0.02</v>
      </c>
      <c r="G570" s="1188">
        <f t="shared" si="465"/>
        <v>3.4408602150537634E-2</v>
      </c>
      <c r="H570" s="1194">
        <f t="shared" si="465"/>
        <v>2.5268817204301075E-2</v>
      </c>
      <c r="I570" s="1189">
        <f t="shared" si="415"/>
        <v>2.5684391998674984E-2</v>
      </c>
      <c r="J570" s="3160"/>
      <c r="K570" s="1716"/>
      <c r="L570" s="1716"/>
      <c r="M570" s="1716"/>
      <c r="N570" s="1716"/>
      <c r="O570" s="1716"/>
      <c r="P570" s="3385"/>
      <c r="Q570" t="s">
        <v>4300</v>
      </c>
    </row>
    <row r="571" spans="1:17" customFormat="1" x14ac:dyDescent="0.25">
      <c r="A571" s="3469"/>
      <c r="B571" s="845" t="s">
        <v>4301</v>
      </c>
      <c r="C571" s="1184">
        <f t="shared" ref="C571:H571" si="466">C569/C125</f>
        <v>6.1194029850746269E-2</v>
      </c>
      <c r="D571" s="1185">
        <f t="shared" si="466"/>
        <v>3.4129692832764506E-2</v>
      </c>
      <c r="E571" s="1186">
        <f t="shared" si="466"/>
        <v>1.7699115044247787E-2</v>
      </c>
      <c r="F571" s="1187">
        <f t="shared" si="466"/>
        <v>5.7926829268292686E-2</v>
      </c>
      <c r="G571" s="1188">
        <f t="shared" si="466"/>
        <v>0.14414414414414414</v>
      </c>
      <c r="H571" s="1194">
        <f t="shared" si="466"/>
        <v>5.070118662351672E-2</v>
      </c>
      <c r="I571" s="1189">
        <f t="shared" si="415"/>
        <v>6.301876222803908E-2</v>
      </c>
      <c r="J571" s="3160"/>
      <c r="K571" s="1716"/>
      <c r="L571" s="1716"/>
      <c r="M571" s="1716"/>
      <c r="N571" s="1716"/>
      <c r="O571" s="1716"/>
      <c r="P571" s="3385"/>
      <c r="Q571" t="s">
        <v>4302</v>
      </c>
    </row>
    <row r="572" spans="1:17" customFormat="1" x14ac:dyDescent="0.25">
      <c r="A572" s="3469"/>
      <c r="B572" s="845" t="s">
        <v>5101</v>
      </c>
      <c r="C572" s="1184">
        <f t="shared" ref="C572:H572" si="467">C569/C113</f>
        <v>0.20499999999999999</v>
      </c>
      <c r="D572" s="1185">
        <f t="shared" si="467"/>
        <v>0.12345679012345678</v>
      </c>
      <c r="E572" s="1186">
        <f t="shared" si="467"/>
        <v>5.8823529411764705E-2</v>
      </c>
      <c r="F572" s="1187">
        <f t="shared" si="467"/>
        <v>0.11949685534591195</v>
      </c>
      <c r="G572" s="1188">
        <f t="shared" si="467"/>
        <v>0.24615384615384617</v>
      </c>
      <c r="H572" s="1194">
        <f t="shared" si="467"/>
        <v>0.14664586583463338</v>
      </c>
      <c r="I572" s="1189">
        <f t="shared" si="415"/>
        <v>0.15058620420699592</v>
      </c>
      <c r="J572" s="3160"/>
      <c r="K572" s="1716"/>
      <c r="L572" s="1716"/>
      <c r="M572" s="1716"/>
      <c r="N572" s="1716"/>
      <c r="O572" s="1716"/>
      <c r="P572" s="3385"/>
      <c r="Q572" t="s">
        <v>4304</v>
      </c>
    </row>
    <row r="573" spans="1:17" customFormat="1" hidden="1" x14ac:dyDescent="0.25">
      <c r="A573" s="3469"/>
      <c r="B573" s="845" t="s">
        <v>4305</v>
      </c>
      <c r="C573" s="1184">
        <f t="shared" ref="C573:H573" si="468">C569/C119</f>
        <v>0.44086021505376344</v>
      </c>
      <c r="D573" s="1185">
        <f t="shared" si="468"/>
        <v>0.21276595744680851</v>
      </c>
      <c r="E573" s="1186">
        <f t="shared" si="468"/>
        <v>7.6190476190476197E-2</v>
      </c>
      <c r="F573" s="1187">
        <f t="shared" si="468"/>
        <v>0.19191919191919191</v>
      </c>
      <c r="G573" s="1188">
        <f t="shared" si="468"/>
        <v>0.34042553191489361</v>
      </c>
      <c r="H573" s="1205">
        <f t="shared" si="468"/>
        <v>0.24040920716112532</v>
      </c>
      <c r="I573" s="1193">
        <f t="shared" si="415"/>
        <v>0.25243227450502675</v>
      </c>
      <c r="J573" s="3161"/>
      <c r="K573" s="1717"/>
      <c r="L573" s="1717"/>
      <c r="M573" s="1717"/>
      <c r="N573" s="1717"/>
      <c r="O573" s="1717"/>
      <c r="P573" s="3386"/>
      <c r="Q573" t="s">
        <v>4306</v>
      </c>
    </row>
    <row r="574" spans="1:17" customFormat="1" x14ac:dyDescent="0.25">
      <c r="A574" s="3469"/>
      <c r="B574" s="1203" t="s">
        <v>5087</v>
      </c>
      <c r="C574" s="1206">
        <f t="shared" ref="C574:H574" si="469">C551/C566</f>
        <v>0.2755295122993347</v>
      </c>
      <c r="D574" s="1206">
        <f t="shared" si="469"/>
        <v>0.29166666666666669</v>
      </c>
      <c r="E574" s="1206">
        <f t="shared" si="469"/>
        <v>0.40976645435244163</v>
      </c>
      <c r="F574" s="1206">
        <f t="shared" si="469"/>
        <v>0.36036036036036034</v>
      </c>
      <c r="G574" s="1206">
        <f t="shared" si="469"/>
        <v>0.24124066628374496</v>
      </c>
      <c r="H574" s="1206">
        <f t="shared" si="469"/>
        <v>0.27628075407391628</v>
      </c>
      <c r="I574" s="1206">
        <f t="shared" si="415"/>
        <v>0.31571273199250965</v>
      </c>
      <c r="J574" s="3162"/>
      <c r="K574" s="1718"/>
      <c r="L574" s="1718"/>
      <c r="M574" s="1718"/>
      <c r="N574" s="1718"/>
      <c r="O574" s="1718"/>
      <c r="P574" s="3368"/>
      <c r="Q574" s="27" t="s">
        <v>4308</v>
      </c>
    </row>
    <row r="575" spans="1:17" customFormat="1" x14ac:dyDescent="0.25">
      <c r="A575" s="3469"/>
      <c r="B575" s="845" t="s">
        <v>4223</v>
      </c>
      <c r="C575" s="1207">
        <f t="shared" ref="C575:H575" si="470">C574/C139</f>
        <v>1.2634274662351259</v>
      </c>
      <c r="D575" s="1208">
        <f t="shared" si="470"/>
        <v>1.2942214530392284</v>
      </c>
      <c r="E575" s="1209">
        <f t="shared" si="470"/>
        <v>2.3689693790140054</v>
      </c>
      <c r="F575" s="1210">
        <f t="shared" si="470"/>
        <v>1.6495471059276017</v>
      </c>
      <c r="G575" s="1211">
        <f t="shared" si="470"/>
        <v>1.2245808891513261</v>
      </c>
      <c r="H575" s="1177">
        <f t="shared" si="470"/>
        <v>1.3426709296891064</v>
      </c>
      <c r="I575" s="1198">
        <f t="shared" si="415"/>
        <v>1.5601492586734576</v>
      </c>
      <c r="J575" s="3167"/>
      <c r="K575" s="1723"/>
      <c r="L575" s="1723"/>
      <c r="M575" s="1723"/>
      <c r="N575" s="1723"/>
      <c r="O575" s="1723"/>
      <c r="P575" s="3364"/>
      <c r="Q575" t="s">
        <v>4309</v>
      </c>
    </row>
    <row r="576" spans="1:17" customFormat="1" x14ac:dyDescent="0.25">
      <c r="A576" s="3469"/>
      <c r="B576" s="845" t="s">
        <v>4224</v>
      </c>
      <c r="C576" s="1207">
        <f t="shared" ref="C576:H576" si="471">C574/C142</f>
        <v>1.3164152032843832</v>
      </c>
      <c r="D576" s="1208">
        <f t="shared" si="471"/>
        <v>0.78750750364462752</v>
      </c>
      <c r="E576" s="1209">
        <f t="shared" si="471"/>
        <v>2.6721196873550825</v>
      </c>
      <c r="F576" s="1210">
        <f t="shared" si="471"/>
        <v>1.5046549089617078</v>
      </c>
      <c r="G576" s="1211">
        <f t="shared" si="471"/>
        <v>1.2599591496428617</v>
      </c>
      <c r="H576" s="1177">
        <f t="shared" si="471"/>
        <v>1.3742329896865078</v>
      </c>
      <c r="I576" s="1198">
        <f t="shared" si="415"/>
        <v>1.5081312905777327</v>
      </c>
      <c r="J576" s="3167"/>
      <c r="K576" s="1723"/>
      <c r="L576" s="1723"/>
      <c r="M576" s="1723"/>
      <c r="N576" s="1723"/>
      <c r="O576" s="1723"/>
      <c r="P576" s="3364"/>
      <c r="Q576" t="s">
        <v>4310</v>
      </c>
    </row>
    <row r="577" spans="1:17" customFormat="1" x14ac:dyDescent="0.25">
      <c r="A577" s="3469"/>
      <c r="B577" s="845" t="s">
        <v>5102</v>
      </c>
      <c r="C577" s="1207">
        <f t="shared" ref="C577:H577" si="472">C574/C159</f>
        <v>1.4666408736497731</v>
      </c>
      <c r="D577" s="1208">
        <f t="shared" si="472"/>
        <v>0.77064620758483038</v>
      </c>
      <c r="E577" s="1209">
        <f t="shared" si="472"/>
        <v>3.0904834046014189</v>
      </c>
      <c r="F577" s="1210">
        <f t="shared" si="472"/>
        <v>1.6490596638562112</v>
      </c>
      <c r="G577" s="1211">
        <f t="shared" si="472"/>
        <v>1.4707898686331549</v>
      </c>
      <c r="H577" s="1177">
        <f t="shared" si="472"/>
        <v>1.5447012601553869</v>
      </c>
      <c r="I577" s="1198">
        <f t="shared" si="415"/>
        <v>1.6895240036650776</v>
      </c>
      <c r="J577" s="3167"/>
      <c r="K577" s="1723"/>
      <c r="L577" s="1723"/>
      <c r="M577" s="1723"/>
      <c r="N577" s="1723"/>
      <c r="O577" s="1723"/>
      <c r="P577" s="3364"/>
      <c r="Q577" t="s">
        <v>4312</v>
      </c>
    </row>
    <row r="578" spans="1:17" customFormat="1" x14ac:dyDescent="0.25">
      <c r="A578" s="3469"/>
      <c r="B578" s="1203" t="s">
        <v>5099</v>
      </c>
      <c r="C578" s="1206">
        <f t="shared" ref="C578:H578" si="473">C556/C566</f>
        <v>8.5027162302386619E-2</v>
      </c>
      <c r="D578" s="1206">
        <f t="shared" si="473"/>
        <v>0.20833333333333334</v>
      </c>
      <c r="E578" s="1206">
        <f t="shared" si="473"/>
        <v>0.21656050955414013</v>
      </c>
      <c r="F578" s="1206">
        <f t="shared" si="473"/>
        <v>0.16216216216216217</v>
      </c>
      <c r="G578" s="1206">
        <f t="shared" si="473"/>
        <v>7.5818495117748422E-2</v>
      </c>
      <c r="H578" s="1206">
        <f t="shared" si="473"/>
        <v>8.8401320694429658E-2</v>
      </c>
      <c r="I578" s="1206">
        <f t="shared" ref="I578:I641" si="474">AVERAGE(C578:G578)</f>
        <v>0.14958033249395414</v>
      </c>
      <c r="J578" s="3162"/>
      <c r="K578" s="1718"/>
      <c r="L578" s="1718"/>
      <c r="M578" s="1718"/>
      <c r="N578" s="1718"/>
      <c r="O578" s="1718"/>
      <c r="P578" s="3368"/>
      <c r="Q578" s="27" t="s">
        <v>4314</v>
      </c>
    </row>
    <row r="579" spans="1:17" s="1" customFormat="1" x14ac:dyDescent="0.25">
      <c r="A579" s="3469"/>
      <c r="B579" s="845" t="s">
        <v>4223</v>
      </c>
      <c r="C579" s="1207">
        <f t="shared" ref="C579:H579" si="475">C578/C165</f>
        <v>1.7470693777594719</v>
      </c>
      <c r="D579" s="1208">
        <f t="shared" si="475"/>
        <v>3.6286568213783403</v>
      </c>
      <c r="E579" s="1209">
        <f t="shared" si="475"/>
        <v>6.7414851127749511</v>
      </c>
      <c r="F579" s="1210">
        <f t="shared" si="475"/>
        <v>4.5173211599315248</v>
      </c>
      <c r="G579" s="1211">
        <f t="shared" si="475"/>
        <v>0.8656166162531147</v>
      </c>
      <c r="H579" s="1177">
        <f t="shared" si="475"/>
        <v>1.7675363121773149</v>
      </c>
      <c r="I579" s="1198">
        <f t="shared" si="474"/>
        <v>3.5000298176194802</v>
      </c>
      <c r="J579" s="3167"/>
      <c r="K579" s="1723"/>
      <c r="L579" s="1723"/>
      <c r="M579" s="1723"/>
      <c r="N579" s="1723"/>
      <c r="O579" s="1723"/>
      <c r="P579" s="3364"/>
      <c r="Q579" t="s">
        <v>4315</v>
      </c>
    </row>
    <row r="580" spans="1:17" s="1" customFormat="1" x14ac:dyDescent="0.25">
      <c r="A580" s="3469"/>
      <c r="B580" s="845" t="s">
        <v>4224</v>
      </c>
      <c r="C580" s="1207">
        <f t="shared" ref="C580:H580" si="476">C578/C182</f>
        <v>1.51314298554668</v>
      </c>
      <c r="D580" s="1208">
        <f t="shared" si="476"/>
        <v>1.6268291170634919</v>
      </c>
      <c r="E580" s="1209">
        <f t="shared" si="476"/>
        <v>4.5275187826611809</v>
      </c>
      <c r="F580" s="1210">
        <f t="shared" si="476"/>
        <v>2.2835025968440901</v>
      </c>
      <c r="G580" s="1211">
        <f t="shared" si="476"/>
        <v>1.4418305536272433</v>
      </c>
      <c r="H580" s="1177">
        <f t="shared" si="476"/>
        <v>1.5198703317489821</v>
      </c>
      <c r="I580" s="1198">
        <f t="shared" si="474"/>
        <v>2.2785648071485372</v>
      </c>
      <c r="J580" s="3167"/>
      <c r="K580" s="1723"/>
      <c r="L580" s="1723"/>
      <c r="M580" s="1723"/>
      <c r="N580" s="1723"/>
      <c r="O580" s="1723"/>
      <c r="P580" s="3364"/>
      <c r="Q580" t="s">
        <v>4316</v>
      </c>
    </row>
    <row r="581" spans="1:17" s="1" customFormat="1" x14ac:dyDescent="0.25">
      <c r="A581" s="3469"/>
      <c r="B581" s="845" t="s">
        <v>5102</v>
      </c>
      <c r="C581" s="1207">
        <f t="shared" ref="C581:H581" si="477">C578/C185</f>
        <v>1.7987248348049727</v>
      </c>
      <c r="D581" s="1208">
        <f t="shared" si="477"/>
        <v>1.5528223536036037</v>
      </c>
      <c r="E581" s="1209">
        <f t="shared" si="477"/>
        <v>6.3755801448611331</v>
      </c>
      <c r="F581" s="1210">
        <f t="shared" si="477"/>
        <v>2.7511969111969115</v>
      </c>
      <c r="G581" s="1211">
        <f t="shared" si="477"/>
        <v>1.8844531170088046</v>
      </c>
      <c r="H581" s="1177">
        <f t="shared" si="477"/>
        <v>1.8703372701031289</v>
      </c>
      <c r="I581" s="1198">
        <f t="shared" si="474"/>
        <v>2.8725554722950855</v>
      </c>
      <c r="J581" s="3167"/>
      <c r="K581" s="1723"/>
      <c r="L581" s="1723"/>
      <c r="M581" s="1723"/>
      <c r="N581" s="1723"/>
      <c r="O581" s="1723"/>
      <c r="P581" s="3364"/>
      <c r="Q581" t="s">
        <v>4317</v>
      </c>
    </row>
    <row r="582" spans="1:17" customFormat="1" x14ac:dyDescent="0.25">
      <c r="A582" s="3469"/>
      <c r="B582" s="1203" t="s">
        <v>4848</v>
      </c>
      <c r="C582" s="1206">
        <f t="shared" ref="C582:H582" si="478">C556/C551</f>
        <v>0.30859548072662829</v>
      </c>
      <c r="D582" s="1206">
        <f t="shared" si="478"/>
        <v>0.7142857142857143</v>
      </c>
      <c r="E582" s="1206">
        <f t="shared" si="478"/>
        <v>0.52849740932642486</v>
      </c>
      <c r="F582" s="1206">
        <f t="shared" si="478"/>
        <v>0.45</v>
      </c>
      <c r="G582" s="1206">
        <f t="shared" si="478"/>
        <v>0.31428571428571428</v>
      </c>
      <c r="H582" s="1206">
        <f t="shared" si="478"/>
        <v>0.31996915959907479</v>
      </c>
      <c r="I582" s="1206">
        <f t="shared" si="474"/>
        <v>0.46313286372489648</v>
      </c>
      <c r="J582" s="3162"/>
      <c r="K582" s="1718"/>
      <c r="L582" s="1718"/>
      <c r="M582" s="1718"/>
      <c r="N582" s="1718"/>
      <c r="O582" s="1718"/>
      <c r="P582" s="3368"/>
      <c r="Q582" s="27" t="s">
        <v>4319</v>
      </c>
    </row>
    <row r="583" spans="1:17" customFormat="1" x14ac:dyDescent="0.25">
      <c r="A583" s="3469"/>
      <c r="B583" s="1181" t="s">
        <v>4223</v>
      </c>
      <c r="C583" s="1207">
        <f t="shared" ref="C583:H583" si="479">C582/C217</f>
        <v>1.3828014859970916</v>
      </c>
      <c r="D583" s="1208">
        <f t="shared" si="479"/>
        <v>2.8037371910789632</v>
      </c>
      <c r="E583" s="1209">
        <f t="shared" si="479"/>
        <v>2.84574599084976</v>
      </c>
      <c r="F583" s="1210">
        <f t="shared" si="479"/>
        <v>2.7385220729366604</v>
      </c>
      <c r="G583" s="1211">
        <f t="shared" si="479"/>
        <v>0.70686765073805358</v>
      </c>
      <c r="H583" s="1177">
        <f t="shared" si="479"/>
        <v>1.316432994186137</v>
      </c>
      <c r="I583" s="1198">
        <f t="shared" si="474"/>
        <v>2.0955348783201062</v>
      </c>
      <c r="J583" s="3167"/>
      <c r="K583" s="1723"/>
      <c r="L583" s="1723"/>
      <c r="M583" s="1723"/>
      <c r="N583" s="1723"/>
      <c r="O583" s="1723"/>
      <c r="P583" s="3364"/>
      <c r="Q583" t="s">
        <v>4320</v>
      </c>
    </row>
    <row r="584" spans="1:17" customFormat="1" x14ac:dyDescent="0.25">
      <c r="A584" s="3469"/>
      <c r="B584" s="1181" t="s">
        <v>4224</v>
      </c>
      <c r="C584" s="1207">
        <f t="shared" ref="C584:H584" si="480">C582/C234</f>
        <v>1.1494420466821349</v>
      </c>
      <c r="D584" s="1208">
        <f t="shared" si="480"/>
        <v>2.065795068027211</v>
      </c>
      <c r="E584" s="1209">
        <f t="shared" si="480"/>
        <v>1.6943547866086082</v>
      </c>
      <c r="F584" s="1210">
        <f t="shared" si="480"/>
        <v>1.5176254589963281</v>
      </c>
      <c r="G584" s="1211">
        <f t="shared" si="480"/>
        <v>1.1443470639789659</v>
      </c>
      <c r="H584" s="1177">
        <f t="shared" si="480"/>
        <v>1.1059771837493853</v>
      </c>
      <c r="I584" s="1198">
        <f t="shared" si="474"/>
        <v>1.5143128848586496</v>
      </c>
      <c r="J584" s="3167"/>
      <c r="K584" s="1723"/>
      <c r="L584" s="1723"/>
      <c r="M584" s="1723"/>
      <c r="N584" s="1723"/>
      <c r="O584" s="1723"/>
      <c r="P584" s="3364"/>
      <c r="Q584" t="s">
        <v>4321</v>
      </c>
    </row>
    <row r="585" spans="1:17" customFormat="1" ht="15.75" thickBot="1" x14ac:dyDescent="0.3">
      <c r="A585" s="3469"/>
      <c r="B585" s="1181" t="s">
        <v>5102</v>
      </c>
      <c r="C585" s="1207">
        <f t="shared" ref="C585:H585" si="481">C582/C237</f>
        <v>1.22642486454697</v>
      </c>
      <c r="D585" s="1208">
        <f t="shared" si="481"/>
        <v>2.0149613899613903</v>
      </c>
      <c r="E585" s="1209">
        <f t="shared" si="481"/>
        <v>2.062971810613361</v>
      </c>
      <c r="F585" s="1210">
        <f t="shared" si="481"/>
        <v>1.6683428571428573</v>
      </c>
      <c r="G585" s="1211">
        <f t="shared" si="481"/>
        <v>1.281252446183953</v>
      </c>
      <c r="H585" s="1177">
        <f t="shared" si="481"/>
        <v>1.2108084057075121</v>
      </c>
      <c r="I585" s="1198">
        <f t="shared" si="474"/>
        <v>1.6507906736897062</v>
      </c>
      <c r="J585" s="3167"/>
      <c r="K585" s="1723"/>
      <c r="L585" s="1723"/>
      <c r="M585" s="1723"/>
      <c r="N585" s="1723"/>
      <c r="O585" s="1723"/>
      <c r="P585" s="3364"/>
      <c r="Q585" t="s">
        <v>4322</v>
      </c>
    </row>
    <row r="586" spans="1:17" customFormat="1" hidden="1" x14ac:dyDescent="0.25">
      <c r="A586" s="3469"/>
      <c r="B586" s="1203" t="s">
        <v>4323</v>
      </c>
      <c r="C586" s="1206">
        <f t="shared" ref="C586:H641" si="482">C561/C551</f>
        <v>-0.10456357997341603</v>
      </c>
      <c r="D586" s="1206">
        <f t="shared" si="482"/>
        <v>-4.7619047619047616E-2</v>
      </c>
      <c r="E586" s="1206">
        <f t="shared" si="482"/>
        <v>-7.7720207253886009E-2</v>
      </c>
      <c r="F586" s="1206">
        <f t="shared" si="482"/>
        <v>-0.125</v>
      </c>
      <c r="G586" s="1206">
        <f t="shared" si="482"/>
        <v>-3.5714285714285712E-2</v>
      </c>
      <c r="H586" s="1206">
        <f t="shared" si="482"/>
        <v>-9.7918272937548193E-2</v>
      </c>
      <c r="I586" s="1206">
        <f t="shared" si="474"/>
        <v>-7.8123424112127068E-2</v>
      </c>
      <c r="J586" s="3162"/>
      <c r="K586" s="1718"/>
      <c r="L586" s="1718"/>
      <c r="M586" s="1718"/>
      <c r="N586" s="1718"/>
      <c r="O586" s="1718"/>
      <c r="P586" s="3368"/>
      <c r="Q586" s="27" t="s">
        <v>4324</v>
      </c>
    </row>
    <row r="587" spans="1:17" customFormat="1" hidden="1" x14ac:dyDescent="0.25">
      <c r="A587" s="3469"/>
      <c r="B587" s="1181" t="s">
        <v>4223</v>
      </c>
      <c r="C587" s="1207">
        <f t="shared" ref="C587:H587" si="483">C586/C243</f>
        <v>1.550168925207706</v>
      </c>
      <c r="D587" s="1208">
        <f t="shared" si="483"/>
        <v>0.57892116595723486</v>
      </c>
      <c r="E587" s="1209">
        <f t="shared" si="483"/>
        <v>1.3260834493289761</v>
      </c>
      <c r="F587" s="1210">
        <f t="shared" si="483"/>
        <v>4.2252132196162044</v>
      </c>
      <c r="G587" s="1211">
        <f t="shared" si="483"/>
        <v>0.36305597436863923</v>
      </c>
      <c r="H587" s="1177">
        <f t="shared" si="483"/>
        <v>1.4494525108538567</v>
      </c>
      <c r="I587" s="1198">
        <f t="shared" si="474"/>
        <v>1.6086885468957521</v>
      </c>
      <c r="J587" s="3167"/>
      <c r="K587" s="1723"/>
      <c r="L587" s="1723"/>
      <c r="M587" s="1723"/>
      <c r="N587" s="1723"/>
      <c r="O587" s="1723"/>
      <c r="P587" s="3364"/>
      <c r="Q587" t="s">
        <v>4325</v>
      </c>
    </row>
    <row r="588" spans="1:17" customFormat="1" hidden="1" x14ac:dyDescent="0.25">
      <c r="A588" s="3469"/>
      <c r="B588" s="1181" t="s">
        <v>4224</v>
      </c>
      <c r="C588" s="1207">
        <f t="shared" ref="C588:H588" si="484">C586/C260</f>
        <v>1.5268780782124931</v>
      </c>
      <c r="D588" s="1208">
        <f t="shared" si="484"/>
        <v>0.41594435527019796</v>
      </c>
      <c r="E588" s="1209">
        <f t="shared" si="484"/>
        <v>0.95249855524876881</v>
      </c>
      <c r="F588" s="1210">
        <f t="shared" si="484"/>
        <v>1.5421641791044776</v>
      </c>
      <c r="G588" s="1211">
        <f t="shared" si="484"/>
        <v>0.70070838252656431</v>
      </c>
      <c r="H588" s="1177">
        <f t="shared" si="484"/>
        <v>1.2849260579838442</v>
      </c>
      <c r="I588" s="1198">
        <f t="shared" si="474"/>
        <v>1.0276387100725004</v>
      </c>
      <c r="J588" s="3167"/>
      <c r="K588" s="1723"/>
      <c r="L588" s="1723"/>
      <c r="M588" s="1723"/>
      <c r="N588" s="1723"/>
      <c r="O588" s="1723"/>
      <c r="P588" s="3364"/>
      <c r="Q588" t="s">
        <v>4326</v>
      </c>
    </row>
    <row r="589" spans="1:17" customFormat="1" hidden="1" x14ac:dyDescent="0.25">
      <c r="A589" s="3469"/>
      <c r="B589" s="1181" t="s">
        <v>5102</v>
      </c>
      <c r="C589" s="1207">
        <f t="shared" ref="C589:H589" si="485">C586/C263</f>
        <v>1.4378506245374703</v>
      </c>
      <c r="D589" s="1208">
        <f t="shared" si="485"/>
        <v>0.37689009252990291</v>
      </c>
      <c r="E589" s="1209">
        <f t="shared" si="485"/>
        <v>0.93666712378590122</v>
      </c>
      <c r="F589" s="1210">
        <f t="shared" si="485"/>
        <v>1.4586330935251799</v>
      </c>
      <c r="G589" s="1211">
        <f t="shared" si="485"/>
        <v>0.6480836236933798</v>
      </c>
      <c r="H589" s="1177">
        <f t="shared" si="485"/>
        <v>1.2023438896377499</v>
      </c>
      <c r="I589" s="1198">
        <f t="shared" si="474"/>
        <v>0.97162491161436682</v>
      </c>
      <c r="J589" s="3167"/>
      <c r="K589" s="1723"/>
      <c r="L589" s="1723"/>
      <c r="M589" s="1723"/>
      <c r="N589" s="1723"/>
      <c r="O589" s="1723"/>
      <c r="P589" s="3364"/>
      <c r="Q589" t="s">
        <v>4327</v>
      </c>
    </row>
    <row r="590" spans="1:17" customFormat="1" hidden="1" x14ac:dyDescent="0.25">
      <c r="A590" s="3469"/>
      <c r="B590" s="1203" t="s">
        <v>4328</v>
      </c>
      <c r="C590" s="1212">
        <f t="shared" ref="C590:H645" si="486">C566/C569</f>
        <v>399.58536585365852</v>
      </c>
      <c r="D590" s="1212">
        <f t="shared" si="486"/>
        <v>7.2</v>
      </c>
      <c r="E590" s="1212">
        <f t="shared" si="486"/>
        <v>58.875</v>
      </c>
      <c r="F590" s="1212">
        <f t="shared" si="486"/>
        <v>5.8421052631578947</v>
      </c>
      <c r="G590" s="1212">
        <f t="shared" si="486"/>
        <v>108.8125</v>
      </c>
      <c r="H590" s="1212">
        <f t="shared" si="486"/>
        <v>199.7659574468085</v>
      </c>
      <c r="I590" s="1212">
        <f t="shared" si="474"/>
        <v>116.06299422336329</v>
      </c>
      <c r="J590" s="3168"/>
      <c r="K590" s="1724"/>
      <c r="L590" s="1724"/>
      <c r="M590" s="1724"/>
      <c r="N590" s="1724"/>
      <c r="O590" s="1724"/>
      <c r="P590" s="3366"/>
      <c r="Q590" s="27" t="s">
        <v>4329</v>
      </c>
    </row>
    <row r="591" spans="1:17" customFormat="1" hidden="1" x14ac:dyDescent="0.25">
      <c r="A591" s="3469"/>
      <c r="B591" s="1181" t="s">
        <v>4223</v>
      </c>
      <c r="C591" s="1207">
        <f t="shared" ref="C591:H591" si="487">C590/C269</f>
        <v>1.8421556595760051</v>
      </c>
      <c r="D591" s="1208">
        <f t="shared" si="487"/>
        <v>4.974466806848904E-2</v>
      </c>
      <c r="E591" s="1209">
        <f t="shared" si="487"/>
        <v>0.33019511980267791</v>
      </c>
      <c r="F591" s="1210">
        <f t="shared" si="487"/>
        <v>7.6481045103146059E-2</v>
      </c>
      <c r="G591" s="1211">
        <f t="shared" si="487"/>
        <v>0.64679099183167366</v>
      </c>
      <c r="H591" s="1177">
        <f t="shared" si="487"/>
        <v>1.3041429809697196</v>
      </c>
      <c r="I591" s="1198">
        <f t="shared" si="474"/>
        <v>0.58907349687639832</v>
      </c>
      <c r="J591" s="3167"/>
      <c r="K591" s="1723"/>
      <c r="L591" s="1723"/>
      <c r="M591" s="1723"/>
      <c r="N591" s="1723"/>
      <c r="O591" s="1723"/>
      <c r="P591" s="3364"/>
      <c r="Q591" t="s">
        <v>4330</v>
      </c>
    </row>
    <row r="592" spans="1:17" customFormat="1" hidden="1" x14ac:dyDescent="0.25">
      <c r="A592" s="3469"/>
      <c r="B592" s="1181" t="s">
        <v>4224</v>
      </c>
      <c r="C592" s="1207">
        <f t="shared" ref="C592:H592" si="488">C590/C286</f>
        <v>2.1828144730693131</v>
      </c>
      <c r="D592" s="1208">
        <f t="shared" si="488"/>
        <v>0.20101000476417341</v>
      </c>
      <c r="E592" s="1209">
        <f t="shared" si="488"/>
        <v>0.31742708892467347</v>
      </c>
      <c r="F592" s="1210">
        <f t="shared" si="488"/>
        <v>5.5519804320443573E-2</v>
      </c>
      <c r="G592" s="1211">
        <f t="shared" si="488"/>
        <v>0.97412593757561083</v>
      </c>
      <c r="H592" s="1177">
        <f t="shared" si="488"/>
        <v>1.4034706684390377</v>
      </c>
      <c r="I592" s="1198">
        <f t="shared" si="474"/>
        <v>0.74617946173084282</v>
      </c>
      <c r="J592" s="3167"/>
      <c r="K592" s="1723"/>
      <c r="L592" s="1723"/>
      <c r="M592" s="1723"/>
      <c r="N592" s="1723"/>
      <c r="O592" s="1723"/>
      <c r="P592" s="3364"/>
      <c r="Q592" t="s">
        <v>4331</v>
      </c>
    </row>
    <row r="593" spans="1:17" customFormat="1" ht="15.75" hidden="1" thickBot="1" x14ac:dyDescent="0.3">
      <c r="A593" s="3469"/>
      <c r="B593" s="1181" t="s">
        <v>5102</v>
      </c>
      <c r="C593" s="1207">
        <f t="shared" ref="C593:H593" si="489">C590/C289</f>
        <v>1.9905153359959671</v>
      </c>
      <c r="D593" s="1208">
        <f t="shared" si="489"/>
        <v>0.17296317280453258</v>
      </c>
      <c r="E593" s="1209">
        <f t="shared" si="489"/>
        <v>0.23553577758646882</v>
      </c>
      <c r="F593" s="1210">
        <f t="shared" si="489"/>
        <v>3.325415255889809E-2</v>
      </c>
      <c r="G593" s="1211">
        <f t="shared" si="489"/>
        <v>0.55173886684303353</v>
      </c>
      <c r="H593" s="1177">
        <f t="shared" si="489"/>
        <v>1.0968251958039095</v>
      </c>
      <c r="I593" s="1198">
        <f t="shared" si="474"/>
        <v>0.5968014611577801</v>
      </c>
      <c r="J593" s="3167"/>
      <c r="K593" s="1723"/>
      <c r="L593" s="1723"/>
      <c r="M593" s="1723"/>
      <c r="N593" s="1723"/>
      <c r="O593" s="1723"/>
      <c r="P593" s="3364"/>
      <c r="Q593" t="s">
        <v>4332</v>
      </c>
    </row>
    <row r="594" spans="1:17" customFormat="1" ht="15.75" hidden="1" thickBot="1" x14ac:dyDescent="0.3">
      <c r="A594" s="3469"/>
      <c r="B594" s="1203" t="s">
        <v>4333</v>
      </c>
      <c r="C594" s="1213">
        <f t="shared" ref="C594:H649" si="490">C551/C569</f>
        <v>110.09756097560975</v>
      </c>
      <c r="D594" s="1213">
        <f t="shared" si="490"/>
        <v>2.1</v>
      </c>
      <c r="E594" s="1213">
        <f t="shared" si="490"/>
        <v>24.125</v>
      </c>
      <c r="F594" s="1213">
        <f t="shared" si="490"/>
        <v>2.1052631578947367</v>
      </c>
      <c r="G594" s="1213">
        <f t="shared" si="490"/>
        <v>26.25</v>
      </c>
      <c r="H594" s="1213">
        <f t="shared" si="490"/>
        <v>55.191489361702125</v>
      </c>
      <c r="I594" s="1213">
        <f t="shared" si="474"/>
        <v>32.935564826700897</v>
      </c>
      <c r="J594" s="3169"/>
      <c r="K594" s="1725"/>
      <c r="L594" s="1725"/>
      <c r="M594" s="1725"/>
      <c r="N594" s="1725"/>
      <c r="O594" s="1725"/>
      <c r="P594" s="3365"/>
      <c r="Q594" s="27" t="s">
        <v>4334</v>
      </c>
    </row>
    <row r="595" spans="1:17" customFormat="1" ht="15.75" hidden="1" thickBot="1" x14ac:dyDescent="0.3">
      <c r="A595" s="3469"/>
      <c r="B595" s="1181" t="s">
        <v>4223</v>
      </c>
      <c r="C595" s="1207">
        <f t="shared" ref="C595:H595" si="491">C594/C295</f>
        <v>2.3274300573888094</v>
      </c>
      <c r="D595" s="1208">
        <f t="shared" si="491"/>
        <v>6.4380616588553985E-2</v>
      </c>
      <c r="E595" s="1209">
        <f t="shared" si="491"/>
        <v>0.78222212791240509</v>
      </c>
      <c r="F595" s="1210">
        <f t="shared" si="491"/>
        <v>0.12615908660821296</v>
      </c>
      <c r="G595" s="1211">
        <f t="shared" si="491"/>
        <v>0.79204788787229907</v>
      </c>
      <c r="H595" s="1177">
        <f t="shared" si="491"/>
        <v>1.7510348687061363</v>
      </c>
      <c r="I595" s="1198">
        <f t="shared" si="474"/>
        <v>0.818447955274056</v>
      </c>
      <c r="J595" s="3167"/>
      <c r="K595" s="1723"/>
      <c r="L595" s="1723"/>
      <c r="M595" s="1723"/>
      <c r="N595" s="1723"/>
      <c r="O595" s="1723"/>
      <c r="P595" s="3364"/>
      <c r="Q595" t="s">
        <v>4335</v>
      </c>
    </row>
    <row r="596" spans="1:17" customFormat="1" ht="15.75" hidden="1" thickBot="1" x14ac:dyDescent="0.3">
      <c r="A596" s="3469"/>
      <c r="B596" s="1181" t="s">
        <v>4224</v>
      </c>
      <c r="C596" s="1207">
        <f t="shared" ref="C596:H596" si="492">C594/C312</f>
        <v>2.8734901582976327</v>
      </c>
      <c r="D596" s="1208">
        <f t="shared" si="492"/>
        <v>0.15829688705942888</v>
      </c>
      <c r="E596" s="1209">
        <f t="shared" si="492"/>
        <v>0.8482031736154324</v>
      </c>
      <c r="F596" s="1210">
        <f t="shared" si="492"/>
        <v>8.3538146115348849E-2</v>
      </c>
      <c r="G596" s="1211">
        <f t="shared" si="492"/>
        <v>1.2273588879528221</v>
      </c>
      <c r="H596" s="1177">
        <f t="shared" si="492"/>
        <v>1.9286956926263004</v>
      </c>
      <c r="I596" s="1198">
        <f t="shared" si="474"/>
        <v>1.0381774506081332</v>
      </c>
      <c r="J596" s="3167"/>
      <c r="K596" s="1723"/>
      <c r="L596" s="1723"/>
      <c r="M596" s="1723"/>
      <c r="N596" s="1723"/>
      <c r="O596" s="1723"/>
      <c r="P596" s="3364"/>
      <c r="Q596" t="s">
        <v>4336</v>
      </c>
    </row>
    <row r="597" spans="1:17" customFormat="1" ht="15.75" hidden="1" thickBot="1" x14ac:dyDescent="0.3">
      <c r="A597" s="3469"/>
      <c r="B597" s="1181" t="s">
        <v>5102</v>
      </c>
      <c r="C597" s="1207">
        <f t="shared" ref="C597:H597" si="493">C594/C315</f>
        <v>2.9193711513983969</v>
      </c>
      <c r="D597" s="1208">
        <f t="shared" si="493"/>
        <v>0.1332934131736527</v>
      </c>
      <c r="E597" s="1209">
        <f t="shared" si="493"/>
        <v>0.72791941182087283</v>
      </c>
      <c r="F597" s="1210">
        <f t="shared" si="493"/>
        <v>5.483808164059964E-2</v>
      </c>
      <c r="G597" s="1211">
        <f t="shared" si="493"/>
        <v>0.81149193548387089</v>
      </c>
      <c r="H597" s="1177">
        <f t="shared" si="493"/>
        <v>1.694267262128478</v>
      </c>
      <c r="I597" s="1198">
        <f t="shared" si="474"/>
        <v>0.92938279870347862</v>
      </c>
      <c r="J597" s="3167"/>
      <c r="K597" s="1723"/>
      <c r="L597" s="1723"/>
      <c r="M597" s="1723"/>
      <c r="N597" s="1723"/>
      <c r="O597" s="1723"/>
      <c r="P597" s="3364"/>
      <c r="Q597" t="s">
        <v>4337</v>
      </c>
    </row>
    <row r="598" spans="1:17" s="325" customFormat="1" ht="15.75" hidden="1" thickBot="1" x14ac:dyDescent="0.3">
      <c r="A598" s="3469"/>
      <c r="B598" s="1203" t="s">
        <v>4338</v>
      </c>
      <c r="C598" s="1206">
        <f t="shared" ref="C598:H598" si="494">C556/C569</f>
        <v>33.975609756097562</v>
      </c>
      <c r="D598" s="1206">
        <f t="shared" si="494"/>
        <v>1.5</v>
      </c>
      <c r="E598" s="1206">
        <f t="shared" si="494"/>
        <v>12.75</v>
      </c>
      <c r="F598" s="1206">
        <f t="shared" si="494"/>
        <v>0.94736842105263153</v>
      </c>
      <c r="G598" s="1206">
        <f t="shared" si="494"/>
        <v>8.25</v>
      </c>
      <c r="H598" s="1206">
        <f t="shared" si="494"/>
        <v>17.659574468085108</v>
      </c>
      <c r="I598" s="1206">
        <f t="shared" si="474"/>
        <v>11.484595635430038</v>
      </c>
      <c r="J598" s="3162"/>
      <c r="K598" s="1718"/>
      <c r="L598" s="1718"/>
      <c r="M598" s="1718"/>
      <c r="N598" s="1718"/>
      <c r="O598" s="1718"/>
      <c r="P598" s="3368"/>
      <c r="Q598" s="1220" t="s">
        <v>4339</v>
      </c>
    </row>
    <row r="599" spans="1:17" s="325" customFormat="1" ht="15.75" hidden="1" thickBot="1" x14ac:dyDescent="0.3">
      <c r="A599" s="3469"/>
      <c r="B599" s="1182" t="s">
        <v>4223</v>
      </c>
      <c r="C599" s="1207">
        <f t="shared" ref="C599:H599" si="495">C598/C321</f>
        <v>3.2183737419115412</v>
      </c>
      <c r="D599" s="1208">
        <f t="shared" si="495"/>
        <v>0.18050632911392406</v>
      </c>
      <c r="E599" s="1209">
        <f t="shared" si="495"/>
        <v>2.2260054844606949</v>
      </c>
      <c r="F599" s="1210">
        <f t="shared" si="495"/>
        <v>0.34548944337811899</v>
      </c>
      <c r="G599" s="1214">
        <f t="shared" si="495"/>
        <v>0.55987302977232922</v>
      </c>
      <c r="H599" s="1199">
        <f t="shared" si="495"/>
        <v>2.3051200751351484</v>
      </c>
      <c r="I599" s="1198">
        <f t="shared" si="474"/>
        <v>1.3060496057273216</v>
      </c>
      <c r="J599" s="3167"/>
      <c r="K599" s="1723"/>
      <c r="L599" s="1723"/>
      <c r="M599" s="1723"/>
      <c r="N599" s="1723"/>
      <c r="O599" s="1723"/>
      <c r="P599" s="3364"/>
      <c r="Q599" s="325" t="s">
        <v>4340</v>
      </c>
    </row>
    <row r="600" spans="1:17" ht="15.75" hidden="1" thickBot="1" x14ac:dyDescent="0.3">
      <c r="A600" s="3469"/>
      <c r="B600" s="1182" t="s">
        <v>4224</v>
      </c>
      <c r="C600" s="1207">
        <f t="shared" ref="C600:H600" si="496">C598/C338</f>
        <v>3.3029104086746037</v>
      </c>
      <c r="D600" s="1208">
        <f t="shared" si="496"/>
        <v>0.3270089285714286</v>
      </c>
      <c r="E600" s="1209">
        <f t="shared" si="496"/>
        <v>1.4371571072319203</v>
      </c>
      <c r="F600" s="1210">
        <f t="shared" si="496"/>
        <v>0.12677961734200863</v>
      </c>
      <c r="G600" s="1214">
        <f t="shared" si="496"/>
        <v>1.4045245398773005</v>
      </c>
      <c r="H600" s="1200">
        <f t="shared" si="496"/>
        <v>2.1330934304404057</v>
      </c>
      <c r="I600" s="1198">
        <f t="shared" si="474"/>
        <v>1.3196761203394523</v>
      </c>
      <c r="J600" s="3167"/>
      <c r="K600" s="1723"/>
      <c r="L600" s="1723"/>
      <c r="M600" s="1723"/>
      <c r="N600" s="1723"/>
      <c r="O600" s="1723"/>
      <c r="P600" s="3364"/>
      <c r="Q600" s="325" t="s">
        <v>4341</v>
      </c>
    </row>
    <row r="601" spans="1:17" ht="15.75" hidden="1" thickBot="1" x14ac:dyDescent="0.3">
      <c r="A601" s="3469"/>
      <c r="B601" s="1182" t="s">
        <v>5102</v>
      </c>
      <c r="C601" s="1207">
        <f t="shared" ref="C601:H601" si="497">C598/C341</f>
        <v>3.5803893689161108</v>
      </c>
      <c r="D601" s="1208">
        <f t="shared" si="497"/>
        <v>0.26858108108108109</v>
      </c>
      <c r="E601" s="1209">
        <f t="shared" si="497"/>
        <v>1.5016772269847187</v>
      </c>
      <c r="F601" s="1210">
        <f t="shared" si="497"/>
        <v>9.1488721804511286E-2</v>
      </c>
      <c r="G601" s="1214">
        <f t="shared" si="497"/>
        <v>1.0397260273972602</v>
      </c>
      <c r="H601" s="1199">
        <f t="shared" si="497"/>
        <v>2.0514330425002139</v>
      </c>
      <c r="I601" s="1198">
        <f t="shared" si="474"/>
        <v>1.2963724852367364</v>
      </c>
      <c r="J601" s="3167"/>
      <c r="K601" s="1723"/>
      <c r="L601" s="1723"/>
      <c r="M601" s="1723"/>
      <c r="N601" s="1723"/>
      <c r="O601" s="1723"/>
      <c r="P601" s="3364"/>
      <c r="Q601" s="325" t="s">
        <v>4342</v>
      </c>
    </row>
    <row r="602" spans="1:17" ht="15.75" hidden="1" thickBot="1" x14ac:dyDescent="0.3">
      <c r="A602" s="3469"/>
      <c r="B602" s="1203" t="s">
        <v>4343</v>
      </c>
      <c r="C602" s="1206">
        <f t="shared" ref="C602:H602" si="498">C561/C566</f>
        <v>-2.8810352194347799E-2</v>
      </c>
      <c r="D602" s="1206">
        <f t="shared" si="498"/>
        <v>-1.3888888888888888E-2</v>
      </c>
      <c r="E602" s="1206">
        <f t="shared" si="498"/>
        <v>-3.1847133757961783E-2</v>
      </c>
      <c r="F602" s="1206">
        <f t="shared" si="498"/>
        <v>-4.5045045045045043E-2</v>
      </c>
      <c r="G602" s="1206">
        <f t="shared" si="498"/>
        <v>-8.6157380815623207E-3</v>
      </c>
      <c r="H602" s="1206">
        <f t="shared" si="498"/>
        <v>-2.7052934284801364E-2</v>
      </c>
      <c r="I602" s="1206">
        <f t="shared" si="474"/>
        <v>-2.5641431593561165E-2</v>
      </c>
      <c r="J602" s="3162"/>
      <c r="K602" s="1718"/>
      <c r="L602" s="1718"/>
      <c r="M602" s="1718"/>
      <c r="N602" s="1718"/>
      <c r="O602" s="1718"/>
      <c r="P602" s="3368"/>
      <c r="Q602" s="1220" t="s">
        <v>4344</v>
      </c>
    </row>
    <row r="603" spans="1:17" ht="15.75" hidden="1" thickBot="1" x14ac:dyDescent="0.3">
      <c r="A603" s="3469"/>
      <c r="B603" s="1182" t="s">
        <v>4223</v>
      </c>
      <c r="C603" s="1207">
        <f t="shared" ref="C603:H603" si="499">C602/C347</f>
        <v>1.9585259974116003</v>
      </c>
      <c r="D603" s="1208">
        <f t="shared" si="499"/>
        <v>0.74925219260033682</v>
      </c>
      <c r="E603" s="1209">
        <f t="shared" si="499"/>
        <v>3.1414510854776148</v>
      </c>
      <c r="F603" s="1210">
        <f t="shared" si="499"/>
        <v>6.969688238344955</v>
      </c>
      <c r="G603" s="1214">
        <f t="shared" si="499"/>
        <v>0.44459140790404933</v>
      </c>
      <c r="H603" s="1199">
        <f t="shared" si="499"/>
        <v>1.9461377502883579</v>
      </c>
      <c r="I603" s="1198">
        <f t="shared" si="474"/>
        <v>2.6527017843477112</v>
      </c>
      <c r="J603" s="3167"/>
      <c r="K603" s="1723"/>
      <c r="L603" s="1723"/>
      <c r="M603" s="1723"/>
      <c r="N603" s="1723"/>
      <c r="O603" s="1723"/>
      <c r="P603" s="3364"/>
      <c r="Q603" s="325" t="s">
        <v>4345</v>
      </c>
    </row>
    <row r="604" spans="1:17" ht="15.75" hidden="1" thickBot="1" x14ac:dyDescent="0.3">
      <c r="A604" s="3469"/>
      <c r="B604" s="1182" t="s">
        <v>4224</v>
      </c>
      <c r="C604" s="1207">
        <f t="shared" ref="C604:H604" si="500">C602/C364</f>
        <v>2.0100055157205676</v>
      </c>
      <c r="D604" s="1208">
        <f t="shared" si="500"/>
        <v>0.32755930087390761</v>
      </c>
      <c r="E604" s="1209">
        <f t="shared" si="500"/>
        <v>2.5451901416575082</v>
      </c>
      <c r="F604" s="1210">
        <f t="shared" si="500"/>
        <v>2.3204249025144548</v>
      </c>
      <c r="G604" s="1214">
        <f t="shared" si="500"/>
        <v>0.8828639377957952</v>
      </c>
      <c r="H604" s="1199">
        <f t="shared" si="500"/>
        <v>1.7657877781892373</v>
      </c>
      <c r="I604" s="1198">
        <f t="shared" si="474"/>
        <v>1.6172087597124467</v>
      </c>
      <c r="J604" s="3167"/>
      <c r="K604" s="1723"/>
      <c r="L604" s="1723"/>
      <c r="M604" s="1723"/>
      <c r="N604" s="1723"/>
      <c r="O604" s="1723"/>
      <c r="P604" s="3364"/>
      <c r="Q604" s="325" t="s">
        <v>4346</v>
      </c>
    </row>
    <row r="605" spans="1:17" ht="15.75" hidden="1" thickBot="1" x14ac:dyDescent="0.3">
      <c r="A605" s="3470"/>
      <c r="B605" s="1183" t="s">
        <v>5102</v>
      </c>
      <c r="C605" s="1215">
        <f t="shared" ref="C605:H605" si="501">C602/C367</f>
        <v>2.1088104961495073</v>
      </c>
      <c r="D605" s="1216">
        <f t="shared" si="501"/>
        <v>0.29044892048446547</v>
      </c>
      <c r="E605" s="1217">
        <f t="shared" si="501"/>
        <v>2.8947542016960703</v>
      </c>
      <c r="F605" s="1218">
        <f t="shared" si="501"/>
        <v>2.4053729988981787</v>
      </c>
      <c r="G605" s="1219">
        <f t="shared" si="501"/>
        <v>0.95319482775528508</v>
      </c>
      <c r="H605" s="1201">
        <f t="shared" si="501"/>
        <v>1.8572621214635616</v>
      </c>
      <c r="I605" s="1202">
        <f t="shared" si="474"/>
        <v>1.7305162889967012</v>
      </c>
      <c r="J605" s="3167"/>
      <c r="K605" s="1723"/>
      <c r="L605" s="1723"/>
      <c r="M605" s="1723"/>
      <c r="N605" s="1723"/>
      <c r="O605" s="1723"/>
      <c r="P605" s="3364"/>
      <c r="Q605" s="325" t="s">
        <v>4347</v>
      </c>
    </row>
    <row r="606" spans="1:17" customFormat="1" x14ac:dyDescent="0.25">
      <c r="A606" s="3468" t="s">
        <v>1895</v>
      </c>
      <c r="B606" s="844" t="s">
        <v>5094</v>
      </c>
      <c r="C606" s="1262"/>
      <c r="D606" s="1235"/>
      <c r="E606" s="1245">
        <f>SG!B72</f>
        <v>12</v>
      </c>
      <c r="F606" s="826">
        <f>CA!B44</f>
        <v>-1</v>
      </c>
      <c r="G606" s="1235"/>
      <c r="H606" s="826">
        <f>SUM(C606:G606)</f>
        <v>11</v>
      </c>
      <c r="I606" s="1222">
        <f t="shared" si="474"/>
        <v>5.5</v>
      </c>
      <c r="J606" s="3159"/>
      <c r="K606" s="1715"/>
      <c r="L606" s="1715"/>
      <c r="M606" s="1715"/>
      <c r="N606" s="1715"/>
      <c r="O606" s="1715"/>
      <c r="P606" s="3384"/>
      <c r="Q606" s="27" t="s">
        <v>4264</v>
      </c>
    </row>
    <row r="607" spans="1:17" customFormat="1" x14ac:dyDescent="0.25">
      <c r="A607" s="3469"/>
      <c r="B607" s="845" t="s">
        <v>4265</v>
      </c>
      <c r="C607" s="1263"/>
      <c r="D607" s="1236"/>
      <c r="E607" s="1186">
        <f t="shared" ref="E607:H607" si="502">E606/E4</f>
        <v>5.0927301277426469E-4</v>
      </c>
      <c r="F607" s="1187">
        <f t="shared" si="502"/>
        <v>-6.3079543304106481E-5</v>
      </c>
      <c r="G607" s="1236"/>
      <c r="H607" s="1194">
        <f t="shared" si="502"/>
        <v>9.3815030873673798E-5</v>
      </c>
      <c r="I607" s="1189">
        <f t="shared" si="474"/>
        <v>2.2309673473507911E-4</v>
      </c>
      <c r="J607" s="3160"/>
      <c r="K607" s="1716"/>
      <c r="L607" s="1716"/>
      <c r="M607" s="1716"/>
      <c r="N607" s="1716"/>
      <c r="O607" s="1716"/>
      <c r="P607" s="3385"/>
      <c r="Q607" t="s">
        <v>4266</v>
      </c>
    </row>
    <row r="608" spans="1:17" customFormat="1" x14ac:dyDescent="0.25">
      <c r="A608" s="3469"/>
      <c r="B608" s="845" t="s">
        <v>4267</v>
      </c>
      <c r="C608" s="1263"/>
      <c r="D608" s="1236"/>
      <c r="E608" s="1186">
        <f t="shared" ref="E608:H608" si="503">E606/E21</f>
        <v>9.3341630367143745E-4</v>
      </c>
      <c r="F608" s="1187">
        <f t="shared" si="503"/>
        <v>-1.2097749818533752E-4</v>
      </c>
      <c r="G608" s="1239"/>
      <c r="H608" s="1194">
        <f t="shared" si="503"/>
        <v>2.073359218909036E-4</v>
      </c>
      <c r="I608" s="1189">
        <f t="shared" si="474"/>
        <v>4.0621940274304994E-4</v>
      </c>
      <c r="J608" s="3160"/>
      <c r="K608" s="1716"/>
      <c r="L608" s="1716"/>
      <c r="M608" s="1716"/>
      <c r="N608" s="1716"/>
      <c r="O608" s="1716"/>
      <c r="P608" s="3385"/>
      <c r="Q608" t="s">
        <v>4268</v>
      </c>
    </row>
    <row r="609" spans="1:17" customFormat="1" x14ac:dyDescent="0.25">
      <c r="A609" s="3469"/>
      <c r="B609" s="845" t="s">
        <v>5096</v>
      </c>
      <c r="C609" s="1263"/>
      <c r="D609" s="1239"/>
      <c r="E609" s="1186">
        <f t="shared" ref="E609:H609" si="504">E606/E9</f>
        <v>5.035669324381032E-3</v>
      </c>
      <c r="F609" s="1187">
        <f t="shared" si="504"/>
        <v>-5.6242969628796406E-4</v>
      </c>
      <c r="G609" s="1239"/>
      <c r="H609" s="1194">
        <f t="shared" si="504"/>
        <v>8.1240768094534711E-4</v>
      </c>
      <c r="I609" s="1189">
        <f t="shared" si="474"/>
        <v>2.2366198140465338E-3</v>
      </c>
      <c r="J609" s="3160"/>
      <c r="K609" s="1716"/>
      <c r="L609" s="1716"/>
      <c r="M609" s="1716"/>
      <c r="N609" s="1716"/>
      <c r="O609" s="1716"/>
      <c r="P609" s="3385"/>
      <c r="Q609" t="s">
        <v>4270</v>
      </c>
    </row>
    <row r="610" spans="1:17" customFormat="1" hidden="1" x14ac:dyDescent="0.25">
      <c r="A610" s="3469"/>
      <c r="B610" s="845" t="s">
        <v>4859</v>
      </c>
      <c r="C610" s="1263"/>
      <c r="D610" s="1239"/>
      <c r="E610" s="1186">
        <f t="shared" ref="E610:H610" si="505">E606/E15</f>
        <v>5.6338028169014088E-3</v>
      </c>
      <c r="F610" s="1187">
        <f t="shared" si="505"/>
        <v>-6.3331222292590248E-4</v>
      </c>
      <c r="G610" s="1239"/>
      <c r="H610" s="1205">
        <f t="shared" si="505"/>
        <v>1.5567506368525334E-3</v>
      </c>
      <c r="I610" s="1193">
        <f t="shared" si="474"/>
        <v>2.5002452969877533E-3</v>
      </c>
      <c r="J610" s="3161"/>
      <c r="K610" s="1717"/>
      <c r="L610" s="1717"/>
      <c r="M610" s="1717"/>
      <c r="N610" s="1717"/>
      <c r="O610" s="1717"/>
      <c r="P610" s="3386"/>
      <c r="Q610" t="s">
        <v>4272</v>
      </c>
    </row>
    <row r="611" spans="1:17" customFormat="1" x14ac:dyDescent="0.25">
      <c r="A611" s="3469"/>
      <c r="B611" s="1203" t="s">
        <v>5095</v>
      </c>
      <c r="C611" s="1263"/>
      <c r="D611" s="1239"/>
      <c r="E611" s="1246">
        <f>SG!C72</f>
        <v>12</v>
      </c>
      <c r="F611" s="1204">
        <f>CA!C44</f>
        <v>0</v>
      </c>
      <c r="G611" s="1239"/>
      <c r="H611" s="1204">
        <f>SUM(C611:G611)</f>
        <v>12</v>
      </c>
      <c r="I611" s="1206">
        <f t="shared" si="474"/>
        <v>6</v>
      </c>
      <c r="J611" s="3162"/>
      <c r="K611" s="1718"/>
      <c r="L611" s="1718"/>
      <c r="M611" s="1718"/>
      <c r="N611" s="1718"/>
      <c r="O611" s="1718"/>
      <c r="P611" s="3368"/>
      <c r="Q611" s="27" t="s">
        <v>4274</v>
      </c>
    </row>
    <row r="612" spans="1:17" customFormat="1" x14ac:dyDescent="0.25">
      <c r="A612" s="3469"/>
      <c r="B612" s="845" t="s">
        <v>4275</v>
      </c>
      <c r="C612" s="1263"/>
      <c r="D612" s="1239"/>
      <c r="E612" s="1186">
        <f t="shared" ref="E612:H612" si="506">E611/E30</f>
        <v>2.7422303473491772E-3</v>
      </c>
      <c r="F612" s="1187">
        <f t="shared" si="506"/>
        <v>0</v>
      </c>
      <c r="G612" s="1239"/>
      <c r="H612" s="1192">
        <f t="shared" si="506"/>
        <v>4.2106740587389034E-4</v>
      </c>
      <c r="I612" s="1193">
        <f t="shared" si="474"/>
        <v>1.3711151736745886E-3</v>
      </c>
      <c r="J612" s="3161"/>
      <c r="K612" s="1717"/>
      <c r="L612" s="1717"/>
      <c r="M612" s="1717"/>
      <c r="N612" s="1717"/>
      <c r="O612" s="1717"/>
      <c r="P612" s="3386"/>
      <c r="Q612" t="s">
        <v>4276</v>
      </c>
    </row>
    <row r="613" spans="1:17" customFormat="1" x14ac:dyDescent="0.25">
      <c r="A613" s="3469"/>
      <c r="B613" s="845" t="s">
        <v>4277</v>
      </c>
      <c r="C613" s="1263"/>
      <c r="D613" s="1239"/>
      <c r="E613" s="1186">
        <f t="shared" ref="E613:H613" si="507">E611/E47</f>
        <v>2.9925187032418953E-3</v>
      </c>
      <c r="F613" s="1187">
        <f t="shared" si="507"/>
        <v>0</v>
      </c>
      <c r="G613" s="1239"/>
      <c r="H613" s="1192">
        <f t="shared" si="507"/>
        <v>7.8180988989510721E-4</v>
      </c>
      <c r="I613" s="1193">
        <f t="shared" si="474"/>
        <v>1.4962593516209476E-3</v>
      </c>
      <c r="J613" s="3161"/>
      <c r="K613" s="1717"/>
      <c r="L613" s="1717"/>
      <c r="M613" s="1717"/>
      <c r="N613" s="1717"/>
      <c r="O613" s="1717"/>
      <c r="P613" s="3386"/>
      <c r="Q613" t="s">
        <v>4278</v>
      </c>
    </row>
    <row r="614" spans="1:17" customFormat="1" x14ac:dyDescent="0.25">
      <c r="A614" s="3469"/>
      <c r="B614" s="845" t="s">
        <v>5097</v>
      </c>
      <c r="C614" s="1263"/>
      <c r="D614" s="1239"/>
      <c r="E614" s="1186">
        <f t="shared" ref="E614:H614" si="508">E611/E35</f>
        <v>9.0429540316503392E-3</v>
      </c>
      <c r="F614" s="1187">
        <f t="shared" si="508"/>
        <v>0</v>
      </c>
      <c r="G614" s="1239"/>
      <c r="H614" s="1192">
        <f t="shared" si="508"/>
        <v>2.4454860403505196E-3</v>
      </c>
      <c r="I614" s="1193">
        <f t="shared" si="474"/>
        <v>4.5214770158251696E-3</v>
      </c>
      <c r="J614" s="3161"/>
      <c r="K614" s="1717"/>
      <c r="L614" s="1717"/>
      <c r="M614" s="1717"/>
      <c r="N614" s="1717"/>
      <c r="O614" s="1717"/>
      <c r="P614" s="3386"/>
      <c r="Q614" t="s">
        <v>4280</v>
      </c>
    </row>
    <row r="615" spans="1:17" customFormat="1" hidden="1" x14ac:dyDescent="0.25">
      <c r="A615" s="3469"/>
      <c r="B615" s="845" t="s">
        <v>4860</v>
      </c>
      <c r="C615" s="1263"/>
      <c r="D615" s="1239"/>
      <c r="E615" s="1186">
        <f t="shared" ref="E615:H615" si="509">E611/E41</f>
        <v>9.9420049710024858E-3</v>
      </c>
      <c r="F615" s="1187">
        <f t="shared" si="509"/>
        <v>0</v>
      </c>
      <c r="G615" s="1239"/>
      <c r="H615" s="1192">
        <f t="shared" si="509"/>
        <v>4.1465100207325502E-3</v>
      </c>
      <c r="I615" s="1193">
        <f t="shared" si="474"/>
        <v>4.9710024855012429E-3</v>
      </c>
      <c r="J615" s="3161"/>
      <c r="K615" s="1717"/>
      <c r="L615" s="1717"/>
      <c r="M615" s="1717"/>
      <c r="N615" s="1717"/>
      <c r="O615" s="1717"/>
      <c r="P615" s="3386"/>
      <c r="Q615" t="s">
        <v>4282</v>
      </c>
    </row>
    <row r="616" spans="1:17" customFormat="1" x14ac:dyDescent="0.25">
      <c r="A616" s="3469"/>
      <c r="B616" s="1203" t="s">
        <v>5098</v>
      </c>
      <c r="C616" s="1263"/>
      <c r="D616" s="1239"/>
      <c r="E616" s="1246">
        <f>SG!F72</f>
        <v>0</v>
      </c>
      <c r="F616" s="1204">
        <f>CA!F44</f>
        <v>0</v>
      </c>
      <c r="G616" s="1239"/>
      <c r="H616" s="1204">
        <f>SUM(C616:G616)</f>
        <v>0</v>
      </c>
      <c r="I616" s="1206">
        <f t="shared" si="474"/>
        <v>0</v>
      </c>
      <c r="J616" s="3163"/>
      <c r="K616" s="1719"/>
      <c r="L616" s="1719"/>
      <c r="M616" s="1719"/>
      <c r="N616" s="1719"/>
      <c r="O616" s="1719"/>
      <c r="P616" s="3387"/>
      <c r="Q616" s="1178" t="s">
        <v>4284</v>
      </c>
    </row>
    <row r="617" spans="1:17" customFormat="1" hidden="1" x14ac:dyDescent="0.25">
      <c r="A617" s="3469"/>
      <c r="B617" s="845" t="s">
        <v>4285</v>
      </c>
      <c r="C617" s="1263"/>
      <c r="D617" s="1239"/>
      <c r="E617" s="1186">
        <f t="shared" ref="E617:H617" si="510">E616/E56</f>
        <v>0</v>
      </c>
      <c r="F617" s="1187">
        <f t="shared" si="510"/>
        <v>0</v>
      </c>
      <c r="G617" s="1239"/>
      <c r="H617" s="1194">
        <f t="shared" si="510"/>
        <v>0</v>
      </c>
      <c r="I617" s="1193">
        <f t="shared" si="474"/>
        <v>0</v>
      </c>
      <c r="J617" s="3161"/>
      <c r="K617" s="1717"/>
      <c r="L617" s="1717"/>
      <c r="M617" s="1717"/>
      <c r="N617" s="1717"/>
      <c r="O617" s="1717"/>
      <c r="P617" s="3386"/>
      <c r="Q617" t="s">
        <v>4286</v>
      </c>
    </row>
    <row r="618" spans="1:17" customFormat="1" hidden="1" x14ac:dyDescent="0.25">
      <c r="A618" s="3469"/>
      <c r="B618" s="845" t="s">
        <v>4287</v>
      </c>
      <c r="C618" s="1263"/>
      <c r="D618" s="1239"/>
      <c r="E618" s="1186">
        <f t="shared" ref="E618:H618" si="511">E616/E73</f>
        <v>0</v>
      </c>
      <c r="F618" s="1187">
        <f t="shared" si="511"/>
        <v>0</v>
      </c>
      <c r="G618" s="1239"/>
      <c r="H618" s="1194">
        <f t="shared" si="511"/>
        <v>0</v>
      </c>
      <c r="I618" s="1193">
        <f t="shared" si="474"/>
        <v>0</v>
      </c>
      <c r="J618" s="3161"/>
      <c r="K618" s="1717"/>
      <c r="L618" s="1717"/>
      <c r="M618" s="1717"/>
      <c r="N618" s="1717"/>
      <c r="O618" s="1717"/>
      <c r="P618" s="3386"/>
      <c r="Q618" t="s">
        <v>4288</v>
      </c>
    </row>
    <row r="619" spans="1:17" customFormat="1" x14ac:dyDescent="0.25">
      <c r="A619" s="3469"/>
      <c r="B619" s="845" t="s">
        <v>4289</v>
      </c>
      <c r="C619" s="1263"/>
      <c r="D619" s="1239"/>
      <c r="E619" s="1197">
        <v>0</v>
      </c>
      <c r="F619" s="1187">
        <v>0</v>
      </c>
      <c r="G619" s="1239"/>
      <c r="H619" s="1190">
        <v>0</v>
      </c>
      <c r="I619" s="1191">
        <f t="shared" si="474"/>
        <v>0</v>
      </c>
      <c r="J619" s="3164"/>
      <c r="K619" s="1720"/>
      <c r="L619" s="1720"/>
      <c r="M619" s="1720"/>
      <c r="N619" s="1720"/>
      <c r="O619" s="1720"/>
      <c r="P619" s="3352"/>
      <c r="Q619" t="s">
        <v>4290</v>
      </c>
    </row>
    <row r="620" spans="1:17" customFormat="1" x14ac:dyDescent="0.25">
      <c r="A620" s="3469"/>
      <c r="B620" s="845" t="s">
        <v>4291</v>
      </c>
      <c r="C620" s="1263"/>
      <c r="D620" s="1239"/>
      <c r="E620" s="1186">
        <f t="shared" ref="E620:H620" si="512">E616/E611</f>
        <v>0</v>
      </c>
      <c r="F620" s="1187" t="e">
        <f t="shared" si="512"/>
        <v>#DIV/0!</v>
      </c>
      <c r="G620" s="1239"/>
      <c r="H620" s="1205">
        <f t="shared" si="512"/>
        <v>0</v>
      </c>
      <c r="I620" s="1191" t="e">
        <f t="shared" si="474"/>
        <v>#DIV/0!</v>
      </c>
      <c r="J620" s="3164"/>
      <c r="K620" s="1720"/>
      <c r="L620" s="1720"/>
      <c r="M620" s="1720"/>
      <c r="N620" s="1720"/>
      <c r="O620" s="1720"/>
      <c r="P620" s="3352"/>
      <c r="Q620" t="s">
        <v>4292</v>
      </c>
    </row>
    <row r="621" spans="1:17" customFormat="1" x14ac:dyDescent="0.25">
      <c r="A621" s="3469"/>
      <c r="B621" s="1203" t="s">
        <v>5100</v>
      </c>
      <c r="C621" s="1263"/>
      <c r="D621" s="1239"/>
      <c r="E621" s="1246">
        <f>SG!G72</f>
        <v>0</v>
      </c>
      <c r="F621" s="1204">
        <f>CA!G44</f>
        <v>0</v>
      </c>
      <c r="G621" s="1239"/>
      <c r="H621" s="1204">
        <f>SUM(C621:G621)</f>
        <v>0</v>
      </c>
      <c r="I621" s="1204">
        <f t="shared" si="474"/>
        <v>0</v>
      </c>
      <c r="J621" s="3165"/>
      <c r="K621" s="1721"/>
      <c r="L621" s="1721"/>
      <c r="M621" s="1721"/>
      <c r="N621" s="1721"/>
      <c r="O621" s="1721"/>
      <c r="P621" s="3347"/>
      <c r="Q621" s="27" t="s">
        <v>4293</v>
      </c>
    </row>
    <row r="622" spans="1:17" customFormat="1" x14ac:dyDescent="0.25">
      <c r="A622" s="3469"/>
      <c r="B622" s="845" t="s">
        <v>4294</v>
      </c>
      <c r="C622" s="1263"/>
      <c r="D622" s="1239"/>
      <c r="E622" s="1186">
        <f t="shared" ref="E622:H622" si="513">E621/E82</f>
        <v>0</v>
      </c>
      <c r="F622" s="1187">
        <f t="shared" si="513"/>
        <v>0</v>
      </c>
      <c r="G622" s="1239"/>
      <c r="H622" s="1194">
        <f t="shared" si="513"/>
        <v>0</v>
      </c>
      <c r="I622" s="1189">
        <f t="shared" si="474"/>
        <v>0</v>
      </c>
      <c r="J622" s="3160"/>
      <c r="K622" s="1716"/>
      <c r="L622" s="1716"/>
      <c r="M622" s="1716"/>
      <c r="N622" s="1716"/>
      <c r="O622" s="1716"/>
      <c r="P622" s="3385"/>
      <c r="Q622" t="s">
        <v>4295</v>
      </c>
    </row>
    <row r="623" spans="1:17" customFormat="1" x14ac:dyDescent="0.25">
      <c r="A623" s="3469"/>
      <c r="B623" s="845" t="s">
        <v>4296</v>
      </c>
      <c r="C623" s="1263"/>
      <c r="D623" s="1239"/>
      <c r="E623" s="1186">
        <f t="shared" ref="E623:H623" si="514">E621/E99</f>
        <v>0</v>
      </c>
      <c r="F623" s="1187">
        <f t="shared" si="514"/>
        <v>0</v>
      </c>
      <c r="G623" s="1239"/>
      <c r="H623" s="1194">
        <f t="shared" si="514"/>
        <v>0</v>
      </c>
      <c r="I623" s="1189">
        <f t="shared" si="474"/>
        <v>0</v>
      </c>
      <c r="J623" s="3160"/>
      <c r="K623" s="1716"/>
      <c r="L623" s="1716"/>
      <c r="M623" s="1716"/>
      <c r="N623" s="1716"/>
      <c r="O623" s="1716"/>
      <c r="P623" s="3385"/>
      <c r="Q623" t="s">
        <v>4297</v>
      </c>
    </row>
    <row r="624" spans="1:17" customFormat="1" x14ac:dyDescent="0.25">
      <c r="A624" s="3469"/>
      <c r="B624" s="1203" t="s">
        <v>14</v>
      </c>
      <c r="C624" s="1204">
        <f>BNP!J111</f>
        <v>1</v>
      </c>
      <c r="D624" s="1239"/>
      <c r="E624" s="1246">
        <f>SG!J72</f>
        <v>2</v>
      </c>
      <c r="F624" s="1204">
        <f>CA!J44</f>
        <v>1</v>
      </c>
      <c r="G624" s="1239"/>
      <c r="H624" s="1204">
        <f>SUM(C624:G624)</f>
        <v>4</v>
      </c>
      <c r="I624" s="1221">
        <f t="shared" si="474"/>
        <v>1.3333333333333333</v>
      </c>
      <c r="J624" s="3166"/>
      <c r="K624" s="1722"/>
      <c r="L624" s="1722"/>
      <c r="M624" s="1722"/>
      <c r="N624" s="1722"/>
      <c r="O624" s="1722"/>
      <c r="P624" s="3369"/>
      <c r="Q624" s="27" t="s">
        <v>4298</v>
      </c>
    </row>
    <row r="625" spans="1:17" customFormat="1" x14ac:dyDescent="0.25">
      <c r="A625" s="3469"/>
      <c r="B625" s="845" t="s">
        <v>4299</v>
      </c>
      <c r="C625" s="1184">
        <f t="shared" ref="C625:H625" si="515">C624/C108</f>
        <v>1.2077294685990338E-3</v>
      </c>
      <c r="D625" s="1239"/>
      <c r="E625" s="1186">
        <f t="shared" si="515"/>
        <v>2.617801047120419E-3</v>
      </c>
      <c r="F625" s="1187">
        <f t="shared" si="515"/>
        <v>1.0526315789473684E-3</v>
      </c>
      <c r="G625" s="1239"/>
      <c r="H625" s="1194">
        <f t="shared" si="515"/>
        <v>1.0752688172043011E-3</v>
      </c>
      <c r="I625" s="1189">
        <f t="shared" si="474"/>
        <v>1.6260540315556071E-3</v>
      </c>
      <c r="J625" s="3160"/>
      <c r="K625" s="1716"/>
      <c r="L625" s="1716"/>
      <c r="M625" s="1716"/>
      <c r="N625" s="1716"/>
      <c r="O625" s="1716"/>
      <c r="P625" s="3385"/>
      <c r="Q625" t="s">
        <v>4300</v>
      </c>
    </row>
    <row r="626" spans="1:17" customFormat="1" x14ac:dyDescent="0.25">
      <c r="A626" s="3469"/>
      <c r="B626" s="845" t="s">
        <v>4301</v>
      </c>
      <c r="C626" s="1184">
        <f t="shared" ref="C626:H626" si="516">C624/C125</f>
        <v>1.4925373134328358E-3</v>
      </c>
      <c r="D626" s="1239"/>
      <c r="E626" s="1186">
        <f t="shared" si="516"/>
        <v>4.4247787610619468E-3</v>
      </c>
      <c r="F626" s="1187">
        <f t="shared" si="516"/>
        <v>3.0487804878048782E-3</v>
      </c>
      <c r="G626" s="1239"/>
      <c r="H626" s="1194">
        <f t="shared" si="516"/>
        <v>2.1574973031283709E-3</v>
      </c>
      <c r="I626" s="1189">
        <f t="shared" si="474"/>
        <v>2.9886988540998873E-3</v>
      </c>
      <c r="J626" s="3160"/>
      <c r="K626" s="1716"/>
      <c r="L626" s="1716"/>
      <c r="M626" s="1716"/>
      <c r="N626" s="1716"/>
      <c r="O626" s="1716"/>
      <c r="P626" s="3385"/>
      <c r="Q626" t="s">
        <v>4302</v>
      </c>
    </row>
    <row r="627" spans="1:17" customFormat="1" x14ac:dyDescent="0.25">
      <c r="A627" s="3469"/>
      <c r="B627" s="845" t="s">
        <v>5101</v>
      </c>
      <c r="C627" s="1184">
        <f t="shared" ref="C627:H627" si="517">C624/C113</f>
        <v>5.0000000000000001E-3</v>
      </c>
      <c r="D627" s="1239"/>
      <c r="E627" s="1186">
        <f t="shared" si="517"/>
        <v>1.4705882352941176E-2</v>
      </c>
      <c r="F627" s="1187">
        <f t="shared" si="517"/>
        <v>6.2893081761006293E-3</v>
      </c>
      <c r="G627" s="1239"/>
      <c r="H627" s="1194">
        <f t="shared" si="517"/>
        <v>6.2402496099843996E-3</v>
      </c>
      <c r="I627" s="1189">
        <f t="shared" si="474"/>
        <v>8.6650635096806022E-3</v>
      </c>
      <c r="J627" s="3160"/>
      <c r="K627" s="1716"/>
      <c r="L627" s="1716"/>
      <c r="M627" s="1716"/>
      <c r="N627" s="1716"/>
      <c r="O627" s="1716"/>
      <c r="P627" s="3385"/>
      <c r="Q627" t="s">
        <v>4304</v>
      </c>
    </row>
    <row r="628" spans="1:17" customFormat="1" hidden="1" x14ac:dyDescent="0.25">
      <c r="A628" s="3469"/>
      <c r="B628" s="845" t="s">
        <v>4861</v>
      </c>
      <c r="C628" s="1184">
        <f t="shared" ref="C628:H628" si="518">C624/C119</f>
        <v>1.0752688172043012E-2</v>
      </c>
      <c r="D628" s="1239"/>
      <c r="E628" s="1186">
        <f t="shared" si="518"/>
        <v>1.9047619047619049E-2</v>
      </c>
      <c r="F628" s="1187">
        <f t="shared" si="518"/>
        <v>1.0101010101010102E-2</v>
      </c>
      <c r="G628" s="1239"/>
      <c r="H628" s="1205">
        <f t="shared" si="518"/>
        <v>1.0230179028132993E-2</v>
      </c>
      <c r="I628" s="1193">
        <f t="shared" si="474"/>
        <v>1.3300439106890721E-2</v>
      </c>
      <c r="J628" s="3161"/>
      <c r="K628" s="1717"/>
      <c r="L628" s="1717"/>
      <c r="M628" s="1717"/>
      <c r="N628" s="1717"/>
      <c r="O628" s="1717"/>
      <c r="P628" s="3386"/>
      <c r="Q628" t="s">
        <v>4306</v>
      </c>
    </row>
    <row r="629" spans="1:17" customFormat="1" x14ac:dyDescent="0.25">
      <c r="A629" s="3469"/>
      <c r="B629" s="1203" t="s">
        <v>5087</v>
      </c>
      <c r="C629" s="1265"/>
      <c r="D629" s="1239"/>
      <c r="E629" s="1206"/>
      <c r="F629" s="1204"/>
      <c r="G629" s="1239"/>
      <c r="H629" s="1204"/>
      <c r="I629" s="1206" t="e">
        <f t="shared" si="474"/>
        <v>#DIV/0!</v>
      </c>
      <c r="J629" s="3162"/>
      <c r="K629" s="1718"/>
      <c r="L629" s="1718"/>
      <c r="M629" s="1718"/>
      <c r="N629" s="1718"/>
      <c r="O629" s="1718"/>
      <c r="P629" s="3368"/>
      <c r="Q629" s="27" t="s">
        <v>4308</v>
      </c>
    </row>
    <row r="630" spans="1:17" customFormat="1" x14ac:dyDescent="0.25">
      <c r="A630" s="3469"/>
      <c r="B630" s="845" t="s">
        <v>4223</v>
      </c>
      <c r="C630" s="1266"/>
      <c r="D630" s="1239"/>
      <c r="E630" s="1209"/>
      <c r="F630" s="1210"/>
      <c r="G630" s="1239"/>
      <c r="H630" s="1177"/>
      <c r="I630" s="1198" t="e">
        <f t="shared" si="474"/>
        <v>#DIV/0!</v>
      </c>
      <c r="J630" s="3167"/>
      <c r="K630" s="1723"/>
      <c r="L630" s="1723"/>
      <c r="M630" s="1723"/>
      <c r="N630" s="1723"/>
      <c r="O630" s="1723"/>
      <c r="P630" s="3364"/>
      <c r="Q630" t="s">
        <v>4309</v>
      </c>
    </row>
    <row r="631" spans="1:17" customFormat="1" x14ac:dyDescent="0.25">
      <c r="A631" s="3469"/>
      <c r="B631" s="845" t="s">
        <v>4224</v>
      </c>
      <c r="C631" s="1263"/>
      <c r="D631" s="1239"/>
      <c r="E631" s="1209"/>
      <c r="F631" s="1210"/>
      <c r="G631" s="1239"/>
      <c r="H631" s="1177"/>
      <c r="I631" s="1198" t="e">
        <f t="shared" si="474"/>
        <v>#DIV/0!</v>
      </c>
      <c r="J631" s="3167"/>
      <c r="K631" s="1723"/>
      <c r="L631" s="1723"/>
      <c r="M631" s="1723"/>
      <c r="N631" s="1723"/>
      <c r="O631" s="1723"/>
      <c r="P631" s="3364"/>
      <c r="Q631" t="s">
        <v>4310</v>
      </c>
    </row>
    <row r="632" spans="1:17" customFormat="1" x14ac:dyDescent="0.25">
      <c r="A632" s="3469"/>
      <c r="B632" s="845" t="s">
        <v>5102</v>
      </c>
      <c r="C632" s="1263"/>
      <c r="D632" s="1239"/>
      <c r="E632" s="1209"/>
      <c r="F632" s="1210"/>
      <c r="G632" s="1239"/>
      <c r="H632" s="1177"/>
      <c r="I632" s="1198" t="e">
        <f t="shared" si="474"/>
        <v>#DIV/0!</v>
      </c>
      <c r="J632" s="3167"/>
      <c r="K632" s="1723"/>
      <c r="L632" s="1723"/>
      <c r="M632" s="1723"/>
      <c r="N632" s="1723"/>
      <c r="O632" s="1723"/>
      <c r="P632" s="3364"/>
      <c r="Q632" t="s">
        <v>4312</v>
      </c>
    </row>
    <row r="633" spans="1:17" customFormat="1" x14ac:dyDescent="0.25">
      <c r="A633" s="3469"/>
      <c r="B633" s="1203" t="s">
        <v>5099</v>
      </c>
      <c r="C633" s="1263"/>
      <c r="D633" s="1239"/>
      <c r="E633" s="1206"/>
      <c r="F633" s="1206"/>
      <c r="G633" s="1239"/>
      <c r="H633" s="1206"/>
      <c r="I633" s="1206" t="e">
        <f t="shared" si="474"/>
        <v>#DIV/0!</v>
      </c>
      <c r="J633" s="3162"/>
      <c r="K633" s="1718"/>
      <c r="L633" s="1718"/>
      <c r="M633" s="1718"/>
      <c r="N633" s="1718"/>
      <c r="O633" s="1718"/>
      <c r="P633" s="3368"/>
      <c r="Q633" s="27" t="s">
        <v>4314</v>
      </c>
    </row>
    <row r="634" spans="1:17" s="1" customFormat="1" x14ac:dyDescent="0.25">
      <c r="A634" s="3469"/>
      <c r="B634" s="845" t="s">
        <v>4223</v>
      </c>
      <c r="C634" s="1263"/>
      <c r="D634" s="1239"/>
      <c r="E634" s="1209"/>
      <c r="F634" s="1210"/>
      <c r="G634" s="1239"/>
      <c r="H634" s="1177"/>
      <c r="I634" s="1198" t="e">
        <f t="shared" si="474"/>
        <v>#DIV/0!</v>
      </c>
      <c r="J634" s="3167"/>
      <c r="K634" s="1723"/>
      <c r="L634" s="1723"/>
      <c r="M634" s="1723"/>
      <c r="N634" s="1723"/>
      <c r="O634" s="1723"/>
      <c r="P634" s="3364"/>
      <c r="Q634" t="s">
        <v>4315</v>
      </c>
    </row>
    <row r="635" spans="1:17" s="1" customFormat="1" x14ac:dyDescent="0.25">
      <c r="A635" s="3469"/>
      <c r="B635" s="845" t="s">
        <v>4224</v>
      </c>
      <c r="C635" s="1263"/>
      <c r="D635" s="1239"/>
      <c r="E635" s="1209"/>
      <c r="F635" s="1210"/>
      <c r="G635" s="1239"/>
      <c r="H635" s="1177"/>
      <c r="I635" s="1198" t="e">
        <f t="shared" si="474"/>
        <v>#DIV/0!</v>
      </c>
      <c r="J635" s="3167"/>
      <c r="K635" s="1723"/>
      <c r="L635" s="1723"/>
      <c r="M635" s="1723"/>
      <c r="N635" s="1723"/>
      <c r="O635" s="1723"/>
      <c r="P635" s="3364"/>
      <c r="Q635" t="s">
        <v>4316</v>
      </c>
    </row>
    <row r="636" spans="1:17" s="1" customFormat="1" x14ac:dyDescent="0.25">
      <c r="A636" s="3469"/>
      <c r="B636" s="845" t="s">
        <v>5102</v>
      </c>
      <c r="C636" s="1263"/>
      <c r="D636" s="1239"/>
      <c r="E636" s="1209"/>
      <c r="F636" s="1210"/>
      <c r="G636" s="1239"/>
      <c r="H636" s="1177"/>
      <c r="I636" s="1198" t="e">
        <f t="shared" si="474"/>
        <v>#DIV/0!</v>
      </c>
      <c r="J636" s="3167"/>
      <c r="K636" s="1723"/>
      <c r="L636" s="1723"/>
      <c r="M636" s="1723"/>
      <c r="N636" s="1723"/>
      <c r="O636" s="1723"/>
      <c r="P636" s="3364"/>
      <c r="Q636" t="s">
        <v>4317</v>
      </c>
    </row>
    <row r="637" spans="1:17" customFormat="1" x14ac:dyDescent="0.25">
      <c r="A637" s="3469"/>
      <c r="B637" s="1203" t="s">
        <v>4848</v>
      </c>
      <c r="C637" s="1263"/>
      <c r="D637" s="1239"/>
      <c r="E637" s="1206">
        <f t="shared" ref="E637:H637" si="519">E611/E606</f>
        <v>1</v>
      </c>
      <c r="F637" s="1206">
        <f t="shared" si="519"/>
        <v>0</v>
      </c>
      <c r="G637" s="1239"/>
      <c r="H637" s="1206">
        <f t="shared" si="519"/>
        <v>1.0909090909090908</v>
      </c>
      <c r="I637" s="1206">
        <f t="shared" si="474"/>
        <v>0.5</v>
      </c>
      <c r="J637" s="3162"/>
      <c r="K637" s="1718"/>
      <c r="L637" s="1718"/>
      <c r="M637" s="1718"/>
      <c r="N637" s="1718"/>
      <c r="O637" s="1718"/>
      <c r="P637" s="3368"/>
      <c r="Q637" s="27" t="s">
        <v>4319</v>
      </c>
    </row>
    <row r="638" spans="1:17" customFormat="1" x14ac:dyDescent="0.25">
      <c r="A638" s="3469"/>
      <c r="B638" s="1181" t="s">
        <v>4223</v>
      </c>
      <c r="C638" s="1263"/>
      <c r="D638" s="1239"/>
      <c r="E638" s="1209">
        <f t="shared" ref="E638:H638" si="520">E637/E217</f>
        <v>5.384597806215722</v>
      </c>
      <c r="F638" s="1210">
        <f t="shared" si="520"/>
        <v>0</v>
      </c>
      <c r="G638" s="1239"/>
      <c r="H638" s="1177">
        <f t="shared" si="520"/>
        <v>4.4882723157750348</v>
      </c>
      <c r="I638" s="1198">
        <f t="shared" si="474"/>
        <v>2.692298903107861</v>
      </c>
      <c r="J638" s="3167"/>
      <c r="K638" s="1723"/>
      <c r="L638" s="1723"/>
      <c r="M638" s="1723"/>
      <c r="N638" s="1723"/>
      <c r="O638" s="1723"/>
      <c r="P638" s="3364"/>
      <c r="Q638" t="s">
        <v>4320</v>
      </c>
    </row>
    <row r="639" spans="1:17" customFormat="1" x14ac:dyDescent="0.25">
      <c r="A639" s="3469"/>
      <c r="B639" s="1181" t="s">
        <v>4224</v>
      </c>
      <c r="C639" s="1266"/>
      <c r="D639" s="1239"/>
      <c r="E639" s="1209">
        <f t="shared" ref="E639:H639" si="521">E637/E234</f>
        <v>3.2059850374064842</v>
      </c>
      <c r="F639" s="1210">
        <f t="shared" si="521"/>
        <v>0</v>
      </c>
      <c r="G639" s="1239"/>
      <c r="H639" s="1177">
        <f t="shared" si="521"/>
        <v>3.7707401725904561</v>
      </c>
      <c r="I639" s="1198">
        <f t="shared" si="474"/>
        <v>1.6029925187032421</v>
      </c>
      <c r="J639" s="3167"/>
      <c r="K639" s="1723"/>
      <c r="L639" s="1723"/>
      <c r="M639" s="1723"/>
      <c r="N639" s="1723"/>
      <c r="O639" s="1723"/>
      <c r="P639" s="3364"/>
      <c r="Q639" t="s">
        <v>4321</v>
      </c>
    </row>
    <row r="640" spans="1:17" customFormat="1" ht="15.75" thickBot="1" x14ac:dyDescent="0.3">
      <c r="A640" s="3469"/>
      <c r="B640" s="1181" t="s">
        <v>5102</v>
      </c>
      <c r="C640" s="1266"/>
      <c r="D640" s="1239"/>
      <c r="E640" s="1209">
        <f t="shared" ref="E640:H640" si="522">E637/E237</f>
        <v>3.9034662691017514</v>
      </c>
      <c r="F640" s="1210">
        <f t="shared" si="522"/>
        <v>0</v>
      </c>
      <c r="G640" s="1239"/>
      <c r="H640" s="1177">
        <f t="shared" si="522"/>
        <v>4.1281537845414498</v>
      </c>
      <c r="I640" s="1198">
        <f t="shared" si="474"/>
        <v>1.9517331345508757</v>
      </c>
      <c r="J640" s="3167"/>
      <c r="K640" s="1723"/>
      <c r="L640" s="1723"/>
      <c r="M640" s="1723"/>
      <c r="N640" s="1723"/>
      <c r="O640" s="1723"/>
      <c r="P640" s="3364"/>
      <c r="Q640" t="s">
        <v>4322</v>
      </c>
    </row>
    <row r="641" spans="1:17" customFormat="1" hidden="1" x14ac:dyDescent="0.25">
      <c r="A641" s="3469"/>
      <c r="B641" s="1203" t="s">
        <v>4323</v>
      </c>
      <c r="C641" s="1265"/>
      <c r="D641" s="1238"/>
      <c r="E641" s="1206">
        <f t="shared" ref="E641:F641" si="523">E616/E606</f>
        <v>0</v>
      </c>
      <c r="F641" s="1206">
        <f t="shared" si="523"/>
        <v>0</v>
      </c>
      <c r="G641" s="1238"/>
      <c r="H641" s="1206">
        <f t="shared" si="482"/>
        <v>0</v>
      </c>
      <c r="I641" s="1206">
        <f t="shared" si="474"/>
        <v>0</v>
      </c>
      <c r="J641" s="3162"/>
      <c r="K641" s="1718"/>
      <c r="L641" s="1718"/>
      <c r="M641" s="1718"/>
      <c r="N641" s="1718"/>
      <c r="O641" s="1718"/>
      <c r="P641" s="3368"/>
      <c r="Q641" s="27" t="s">
        <v>4324</v>
      </c>
    </row>
    <row r="642" spans="1:17" customFormat="1" hidden="1" x14ac:dyDescent="0.25">
      <c r="A642" s="3469"/>
      <c r="B642" s="1181" t="s">
        <v>4223</v>
      </c>
      <c r="C642" s="1266">
        <f t="shared" ref="C642:H642" si="524">C641/C243</f>
        <v>0</v>
      </c>
      <c r="D642" s="1239">
        <f t="shared" si="524"/>
        <v>0</v>
      </c>
      <c r="E642" s="1209">
        <f t="shared" si="524"/>
        <v>0</v>
      </c>
      <c r="F642" s="1210">
        <f t="shared" si="524"/>
        <v>0</v>
      </c>
      <c r="G642" s="1239">
        <f t="shared" si="524"/>
        <v>0</v>
      </c>
      <c r="H642" s="1177">
        <f t="shared" si="524"/>
        <v>0</v>
      </c>
      <c r="I642" s="1198">
        <f t="shared" ref="I642:I673" si="525">AVERAGE(C642:G642)</f>
        <v>0</v>
      </c>
      <c r="J642" s="3167"/>
      <c r="K642" s="1723"/>
      <c r="L642" s="1723"/>
      <c r="M642" s="1723"/>
      <c r="N642" s="1723"/>
      <c r="O642" s="1723"/>
      <c r="P642" s="3364"/>
      <c r="Q642" t="s">
        <v>4325</v>
      </c>
    </row>
    <row r="643" spans="1:17" customFormat="1" hidden="1" x14ac:dyDescent="0.25">
      <c r="A643" s="3469"/>
      <c r="B643" s="1181" t="s">
        <v>4224</v>
      </c>
      <c r="C643" s="1266">
        <f t="shared" ref="C643:H643" si="526">C641/C260</f>
        <v>0</v>
      </c>
      <c r="D643" s="1239">
        <f t="shared" si="526"/>
        <v>0</v>
      </c>
      <c r="E643" s="1209">
        <f t="shared" si="526"/>
        <v>0</v>
      </c>
      <c r="F643" s="1210">
        <f t="shared" si="526"/>
        <v>0</v>
      </c>
      <c r="G643" s="1239">
        <f t="shared" si="526"/>
        <v>0</v>
      </c>
      <c r="H643" s="1177">
        <f t="shared" si="526"/>
        <v>0</v>
      </c>
      <c r="I643" s="1198">
        <f t="shared" si="525"/>
        <v>0</v>
      </c>
      <c r="J643" s="3167"/>
      <c r="K643" s="1723"/>
      <c r="L643" s="1723"/>
      <c r="M643" s="1723"/>
      <c r="N643" s="1723"/>
      <c r="O643" s="1723"/>
      <c r="P643" s="3364"/>
      <c r="Q643" t="s">
        <v>4326</v>
      </c>
    </row>
    <row r="644" spans="1:17" customFormat="1" hidden="1" x14ac:dyDescent="0.25">
      <c r="A644" s="3469"/>
      <c r="B644" s="1181" t="s">
        <v>5102</v>
      </c>
      <c r="C644" s="1266">
        <f t="shared" ref="C644:H644" si="527">C641/C263</f>
        <v>0</v>
      </c>
      <c r="D644" s="1239">
        <f t="shared" si="527"/>
        <v>0</v>
      </c>
      <c r="E644" s="1209">
        <f t="shared" si="527"/>
        <v>0</v>
      </c>
      <c r="F644" s="1210">
        <f t="shared" si="527"/>
        <v>0</v>
      </c>
      <c r="G644" s="1239">
        <f t="shared" si="527"/>
        <v>0</v>
      </c>
      <c r="H644" s="1177">
        <f t="shared" si="527"/>
        <v>0</v>
      </c>
      <c r="I644" s="1198">
        <f t="shared" si="525"/>
        <v>0</v>
      </c>
      <c r="J644" s="3167"/>
      <c r="K644" s="1723"/>
      <c r="L644" s="1723"/>
      <c r="M644" s="1723"/>
      <c r="N644" s="1723"/>
      <c r="O644" s="1723"/>
      <c r="P644" s="3364"/>
      <c r="Q644" t="s">
        <v>4327</v>
      </c>
    </row>
    <row r="645" spans="1:17" customFormat="1" hidden="1" x14ac:dyDescent="0.25">
      <c r="A645" s="3469"/>
      <c r="B645" s="1203" t="s">
        <v>4328</v>
      </c>
      <c r="C645" s="1267"/>
      <c r="D645" s="1240"/>
      <c r="E645" s="1212">
        <f t="shared" ref="E645:F645" si="528">E621/E624</f>
        <v>0</v>
      </c>
      <c r="F645" s="1212">
        <f t="shared" si="528"/>
        <v>0</v>
      </c>
      <c r="G645" s="1240"/>
      <c r="H645" s="1212">
        <f t="shared" si="486"/>
        <v>0</v>
      </c>
      <c r="I645" s="1212">
        <f t="shared" si="525"/>
        <v>0</v>
      </c>
      <c r="J645" s="3168"/>
      <c r="K645" s="1724"/>
      <c r="L645" s="1724"/>
      <c r="M645" s="1724"/>
      <c r="N645" s="1724"/>
      <c r="O645" s="1724"/>
      <c r="P645" s="3366"/>
      <c r="Q645" s="27" t="s">
        <v>4329</v>
      </c>
    </row>
    <row r="646" spans="1:17" customFormat="1" hidden="1" x14ac:dyDescent="0.25">
      <c r="A646" s="3469"/>
      <c r="B646" s="1181" t="s">
        <v>4223</v>
      </c>
      <c r="C646" s="1266">
        <f t="shared" ref="C646:H646" si="529">C645/C269</f>
        <v>0</v>
      </c>
      <c r="D646" s="1239">
        <f t="shared" si="529"/>
        <v>0</v>
      </c>
      <c r="E646" s="1209">
        <f t="shared" si="529"/>
        <v>0</v>
      </c>
      <c r="F646" s="1210">
        <f t="shared" si="529"/>
        <v>0</v>
      </c>
      <c r="G646" s="1239">
        <f t="shared" si="529"/>
        <v>0</v>
      </c>
      <c r="H646" s="1177">
        <f t="shared" si="529"/>
        <v>0</v>
      </c>
      <c r="I646" s="1198">
        <f t="shared" si="525"/>
        <v>0</v>
      </c>
      <c r="J646" s="3167"/>
      <c r="K646" s="1723"/>
      <c r="L646" s="1723"/>
      <c r="M646" s="1723"/>
      <c r="N646" s="1723"/>
      <c r="O646" s="1723"/>
      <c r="P646" s="3364"/>
      <c r="Q646" t="s">
        <v>4330</v>
      </c>
    </row>
    <row r="647" spans="1:17" customFormat="1" hidden="1" x14ac:dyDescent="0.25">
      <c r="A647" s="3469"/>
      <c r="B647" s="1181" t="s">
        <v>4224</v>
      </c>
      <c r="C647" s="1266">
        <f t="shared" ref="C647:H647" si="530">C645/C286</f>
        <v>0</v>
      </c>
      <c r="D647" s="1239">
        <f t="shared" si="530"/>
        <v>0</v>
      </c>
      <c r="E647" s="1209">
        <f t="shared" si="530"/>
        <v>0</v>
      </c>
      <c r="F647" s="1210">
        <f t="shared" si="530"/>
        <v>0</v>
      </c>
      <c r="G647" s="1239">
        <f t="shared" si="530"/>
        <v>0</v>
      </c>
      <c r="H647" s="1177">
        <f t="shared" si="530"/>
        <v>0</v>
      </c>
      <c r="I647" s="1198">
        <f t="shared" si="525"/>
        <v>0</v>
      </c>
      <c r="J647" s="3167"/>
      <c r="K647" s="1723"/>
      <c r="L647" s="1723"/>
      <c r="M647" s="1723"/>
      <c r="N647" s="1723"/>
      <c r="O647" s="1723"/>
      <c r="P647" s="3364"/>
      <c r="Q647" t="s">
        <v>4331</v>
      </c>
    </row>
    <row r="648" spans="1:17" customFormat="1" ht="15.75" hidden="1" thickBot="1" x14ac:dyDescent="0.3">
      <c r="A648" s="3469"/>
      <c r="B648" s="1181" t="s">
        <v>5102</v>
      </c>
      <c r="C648" s="1266">
        <f t="shared" ref="C648:H648" si="531">C645/C289</f>
        <v>0</v>
      </c>
      <c r="D648" s="1239">
        <f t="shared" si="531"/>
        <v>0</v>
      </c>
      <c r="E648" s="1209">
        <f t="shared" si="531"/>
        <v>0</v>
      </c>
      <c r="F648" s="1210">
        <f t="shared" si="531"/>
        <v>0</v>
      </c>
      <c r="G648" s="1239">
        <f t="shared" si="531"/>
        <v>0</v>
      </c>
      <c r="H648" s="1177">
        <f t="shared" si="531"/>
        <v>0</v>
      </c>
      <c r="I648" s="1198">
        <f t="shared" si="525"/>
        <v>0</v>
      </c>
      <c r="J648" s="3167"/>
      <c r="K648" s="1723"/>
      <c r="L648" s="1723"/>
      <c r="M648" s="1723"/>
      <c r="N648" s="1723"/>
      <c r="O648" s="1723"/>
      <c r="P648" s="3364"/>
      <c r="Q648" t="s">
        <v>4332</v>
      </c>
    </row>
    <row r="649" spans="1:17" customFormat="1" ht="15.75" hidden="1" thickBot="1" x14ac:dyDescent="0.3">
      <c r="A649" s="3469"/>
      <c r="B649" s="1203" t="s">
        <v>4333</v>
      </c>
      <c r="C649" s="1268"/>
      <c r="D649" s="1241"/>
      <c r="E649" s="1213">
        <f t="shared" ref="E649:F649" si="532">E606/E624</f>
        <v>6</v>
      </c>
      <c r="F649" s="1213">
        <f t="shared" si="532"/>
        <v>-1</v>
      </c>
      <c r="G649" s="1241"/>
      <c r="H649" s="1213">
        <f t="shared" si="490"/>
        <v>2.75</v>
      </c>
      <c r="I649" s="1213">
        <f t="shared" si="525"/>
        <v>2.5</v>
      </c>
      <c r="J649" s="3169"/>
      <c r="K649" s="1725"/>
      <c r="L649" s="1725"/>
      <c r="M649" s="1725"/>
      <c r="N649" s="1725"/>
      <c r="O649" s="1725"/>
      <c r="P649" s="3365"/>
      <c r="Q649" s="27" t="s">
        <v>4334</v>
      </c>
    </row>
    <row r="650" spans="1:17" customFormat="1" ht="15.75" hidden="1" thickBot="1" x14ac:dyDescent="0.3">
      <c r="A650" s="3469"/>
      <c r="B650" s="1181" t="s">
        <v>4223</v>
      </c>
      <c r="C650" s="1266">
        <f t="shared" ref="C650:H650" si="533">C649/C295</f>
        <v>0</v>
      </c>
      <c r="D650" s="1239">
        <f t="shared" si="533"/>
        <v>0</v>
      </c>
      <c r="E650" s="1209">
        <f t="shared" si="533"/>
        <v>0.19454229087976913</v>
      </c>
      <c r="F650" s="1210">
        <f t="shared" si="533"/>
        <v>-5.9925566138901154E-2</v>
      </c>
      <c r="G650" s="1239">
        <f t="shared" si="533"/>
        <v>0</v>
      </c>
      <c r="H650" s="1177">
        <f t="shared" si="533"/>
        <v>8.7247978712516633E-2</v>
      </c>
      <c r="I650" s="1198">
        <f t="shared" si="525"/>
        <v>2.6923344948173594E-2</v>
      </c>
      <c r="J650" s="3167"/>
      <c r="K650" s="1723"/>
      <c r="L650" s="1723"/>
      <c r="M650" s="1723"/>
      <c r="N650" s="1723"/>
      <c r="O650" s="1723"/>
      <c r="P650" s="3364"/>
      <c r="Q650" t="s">
        <v>4335</v>
      </c>
    </row>
    <row r="651" spans="1:17" customFormat="1" ht="15.75" hidden="1" thickBot="1" x14ac:dyDescent="0.3">
      <c r="A651" s="3469"/>
      <c r="B651" s="1181" t="s">
        <v>4224</v>
      </c>
      <c r="C651" s="1266">
        <f t="shared" ref="C651:H651" si="534">C649/C312</f>
        <v>0</v>
      </c>
      <c r="D651" s="1239">
        <f t="shared" si="534"/>
        <v>0</v>
      </c>
      <c r="E651" s="1209">
        <f t="shared" si="534"/>
        <v>0.21095208462974485</v>
      </c>
      <c r="F651" s="1210">
        <f t="shared" si="534"/>
        <v>-3.9680619404790708E-2</v>
      </c>
      <c r="G651" s="1239">
        <f t="shared" si="534"/>
        <v>0</v>
      </c>
      <c r="H651" s="1177">
        <f t="shared" si="534"/>
        <v>9.6100199796433819E-2</v>
      </c>
      <c r="I651" s="1198">
        <f t="shared" si="525"/>
        <v>3.4254293044990829E-2</v>
      </c>
      <c r="J651" s="3167"/>
      <c r="K651" s="1723"/>
      <c r="L651" s="1723"/>
      <c r="M651" s="1723"/>
      <c r="N651" s="1723"/>
      <c r="O651" s="1723"/>
      <c r="P651" s="3364"/>
      <c r="Q651" t="s">
        <v>4336</v>
      </c>
    </row>
    <row r="652" spans="1:17" customFormat="1" ht="15.75" hidden="1" thickBot="1" x14ac:dyDescent="0.3">
      <c r="A652" s="3469"/>
      <c r="B652" s="1181" t="s">
        <v>5102</v>
      </c>
      <c r="C652" s="1266">
        <f t="shared" ref="C652:H652" si="535">C649/C315</f>
        <v>0</v>
      </c>
      <c r="D652" s="1239">
        <f t="shared" si="535"/>
        <v>0</v>
      </c>
      <c r="E652" s="1209">
        <f t="shared" si="535"/>
        <v>0.1810369521627041</v>
      </c>
      <c r="F652" s="1210">
        <f t="shared" si="535"/>
        <v>-2.6048088779284832E-2</v>
      </c>
      <c r="G652" s="1239">
        <f t="shared" si="535"/>
        <v>0</v>
      </c>
      <c r="H652" s="1177">
        <f t="shared" si="535"/>
        <v>8.4419446272207321E-2</v>
      </c>
      <c r="I652" s="1198">
        <f t="shared" si="525"/>
        <v>3.0997772676683855E-2</v>
      </c>
      <c r="J652" s="3167"/>
      <c r="K652" s="1723"/>
      <c r="L652" s="1723"/>
      <c r="M652" s="1723"/>
      <c r="N652" s="1723"/>
      <c r="O652" s="1723"/>
      <c r="P652" s="3364"/>
      <c r="Q652" t="s">
        <v>4337</v>
      </c>
    </row>
    <row r="653" spans="1:17" s="325" customFormat="1" ht="15.75" hidden="1" thickBot="1" x14ac:dyDescent="0.3">
      <c r="A653" s="3469"/>
      <c r="B653" s="1203" t="s">
        <v>4338</v>
      </c>
      <c r="C653" s="1265">
        <f>C611/C624</f>
        <v>0</v>
      </c>
      <c r="D653" s="1238"/>
      <c r="E653" s="1206">
        <f t="shared" ref="E653:H653" si="536">E611/E624</f>
        <v>6</v>
      </c>
      <c r="F653" s="1206">
        <f t="shared" si="536"/>
        <v>0</v>
      </c>
      <c r="G653" s="1238"/>
      <c r="H653" s="1206">
        <f t="shared" si="536"/>
        <v>3</v>
      </c>
      <c r="I653" s="1206">
        <f t="shared" si="525"/>
        <v>2</v>
      </c>
      <c r="J653" s="3162"/>
      <c r="K653" s="1718"/>
      <c r="L653" s="1718"/>
      <c r="M653" s="1718"/>
      <c r="N653" s="1718"/>
      <c r="O653" s="1718"/>
      <c r="P653" s="3368"/>
      <c r="Q653" s="1220" t="s">
        <v>4339</v>
      </c>
    </row>
    <row r="654" spans="1:17" s="325" customFormat="1" ht="15.75" hidden="1" thickBot="1" x14ac:dyDescent="0.3">
      <c r="A654" s="3469"/>
      <c r="B654" s="1182" t="s">
        <v>4223</v>
      </c>
      <c r="C654" s="1266">
        <f t="shared" ref="C654:H654" si="537">C653/C321</f>
        <v>0</v>
      </c>
      <c r="D654" s="1239">
        <f t="shared" si="537"/>
        <v>0</v>
      </c>
      <c r="E654" s="1209">
        <f t="shared" si="537"/>
        <v>1.0475319926873858</v>
      </c>
      <c r="F654" s="1210">
        <f t="shared" si="537"/>
        <v>0</v>
      </c>
      <c r="G654" s="1239">
        <f t="shared" si="537"/>
        <v>0</v>
      </c>
      <c r="H654" s="1199">
        <f t="shared" si="537"/>
        <v>0.39159268746271797</v>
      </c>
      <c r="I654" s="1198">
        <f t="shared" si="525"/>
        <v>0.20950639853747716</v>
      </c>
      <c r="J654" s="3167"/>
      <c r="K654" s="1723"/>
      <c r="L654" s="1723"/>
      <c r="M654" s="1723"/>
      <c r="N654" s="1723"/>
      <c r="O654" s="1723"/>
      <c r="P654" s="3364"/>
      <c r="Q654" s="325" t="s">
        <v>4340</v>
      </c>
    </row>
    <row r="655" spans="1:17" ht="15.75" hidden="1" thickBot="1" x14ac:dyDescent="0.3">
      <c r="A655" s="3469"/>
      <c r="B655" s="1182" t="s">
        <v>4224</v>
      </c>
      <c r="C655" s="1266">
        <f t="shared" ref="C655:H655" si="538">C653/C338</f>
        <v>0</v>
      </c>
      <c r="D655" s="1239">
        <f t="shared" si="538"/>
        <v>0</v>
      </c>
      <c r="E655" s="1209">
        <f t="shared" si="538"/>
        <v>0.67630922693266837</v>
      </c>
      <c r="F655" s="1210">
        <f t="shared" si="538"/>
        <v>0</v>
      </c>
      <c r="G655" s="1239">
        <f t="shared" si="538"/>
        <v>0</v>
      </c>
      <c r="H655" s="1200">
        <f t="shared" si="538"/>
        <v>0.36236888396638217</v>
      </c>
      <c r="I655" s="1198">
        <f t="shared" si="525"/>
        <v>0.13526184538653369</v>
      </c>
      <c r="J655" s="3167"/>
      <c r="K655" s="1723"/>
      <c r="L655" s="1723"/>
      <c r="M655" s="1723"/>
      <c r="N655" s="1723"/>
      <c r="O655" s="1723"/>
      <c r="P655" s="3364"/>
      <c r="Q655" s="325" t="s">
        <v>4341</v>
      </c>
    </row>
    <row r="656" spans="1:17" ht="15.75" hidden="1" thickBot="1" x14ac:dyDescent="0.3">
      <c r="A656" s="3469"/>
      <c r="B656" s="1182" t="s">
        <v>5102</v>
      </c>
      <c r="C656" s="1266">
        <f t="shared" ref="C656:H656" si="539">C653/C341</f>
        <v>0</v>
      </c>
      <c r="D656" s="1239">
        <f t="shared" si="539"/>
        <v>0</v>
      </c>
      <c r="E656" s="1209">
        <f t="shared" si="539"/>
        <v>0.70667163622810292</v>
      </c>
      <c r="F656" s="1210">
        <f t="shared" si="539"/>
        <v>0</v>
      </c>
      <c r="G656" s="1239">
        <f t="shared" si="539"/>
        <v>0</v>
      </c>
      <c r="H656" s="1199">
        <f t="shared" si="539"/>
        <v>0.34849645661750622</v>
      </c>
      <c r="I656" s="1198">
        <f t="shared" si="525"/>
        <v>0.14133432724562059</v>
      </c>
      <c r="J656" s="3167"/>
      <c r="K656" s="1723"/>
      <c r="L656" s="1723"/>
      <c r="M656" s="1723"/>
      <c r="N656" s="1723"/>
      <c r="O656" s="1723"/>
      <c r="P656" s="3364"/>
      <c r="Q656" s="325" t="s">
        <v>4342</v>
      </c>
    </row>
    <row r="657" spans="1:17" ht="15.75" hidden="1" thickBot="1" x14ac:dyDescent="0.3">
      <c r="A657" s="3469"/>
      <c r="B657" s="1203" t="s">
        <v>4343</v>
      </c>
      <c r="C657" s="1265"/>
      <c r="D657" s="1238"/>
      <c r="E657" s="1206" t="e">
        <f t="shared" ref="E657:H657" si="540">E616/E621</f>
        <v>#DIV/0!</v>
      </c>
      <c r="F657" s="1206" t="e">
        <f t="shared" si="540"/>
        <v>#DIV/0!</v>
      </c>
      <c r="G657" s="1238"/>
      <c r="H657" s="1206" t="e">
        <f t="shared" si="540"/>
        <v>#DIV/0!</v>
      </c>
      <c r="I657" s="1206" t="e">
        <f t="shared" si="525"/>
        <v>#DIV/0!</v>
      </c>
      <c r="J657" s="3162"/>
      <c r="K657" s="1718"/>
      <c r="L657" s="1718"/>
      <c r="M657" s="1718"/>
      <c r="N657" s="1718"/>
      <c r="O657" s="1718"/>
      <c r="P657" s="3368"/>
      <c r="Q657" s="1220" t="s">
        <v>4344</v>
      </c>
    </row>
    <row r="658" spans="1:17" ht="15.75" hidden="1" thickBot="1" x14ac:dyDescent="0.3">
      <c r="A658" s="3469"/>
      <c r="B658" s="1182" t="s">
        <v>4223</v>
      </c>
      <c r="C658" s="1266">
        <f t="shared" ref="C658:H658" si="541">C657/C347</f>
        <v>0</v>
      </c>
      <c r="D658" s="1239">
        <f t="shared" si="541"/>
        <v>0</v>
      </c>
      <c r="E658" s="1209" t="e">
        <f t="shared" si="541"/>
        <v>#DIV/0!</v>
      </c>
      <c r="F658" s="1210" t="e">
        <f t="shared" si="541"/>
        <v>#DIV/0!</v>
      </c>
      <c r="G658" s="1239">
        <f t="shared" si="541"/>
        <v>0</v>
      </c>
      <c r="H658" s="1199" t="e">
        <f t="shared" si="541"/>
        <v>#DIV/0!</v>
      </c>
      <c r="I658" s="1198" t="e">
        <f t="shared" si="525"/>
        <v>#DIV/0!</v>
      </c>
      <c r="J658" s="3167"/>
      <c r="K658" s="1723"/>
      <c r="L658" s="1723"/>
      <c r="M658" s="1723"/>
      <c r="N658" s="1723"/>
      <c r="O658" s="1723"/>
      <c r="P658" s="3364"/>
      <c r="Q658" s="325" t="s">
        <v>4345</v>
      </c>
    </row>
    <row r="659" spans="1:17" ht="15.75" hidden="1" thickBot="1" x14ac:dyDescent="0.3">
      <c r="A659" s="3469"/>
      <c r="B659" s="1182" t="s">
        <v>4224</v>
      </c>
      <c r="C659" s="1266">
        <f t="shared" ref="C659:H659" si="542">C657/C364</f>
        <v>0</v>
      </c>
      <c r="D659" s="1239">
        <f t="shared" si="542"/>
        <v>0</v>
      </c>
      <c r="E659" s="1209" t="e">
        <f t="shared" si="542"/>
        <v>#DIV/0!</v>
      </c>
      <c r="F659" s="1210" t="e">
        <f t="shared" si="542"/>
        <v>#DIV/0!</v>
      </c>
      <c r="G659" s="1239">
        <f t="shared" si="542"/>
        <v>0</v>
      </c>
      <c r="H659" s="1199" t="e">
        <f t="shared" si="542"/>
        <v>#DIV/0!</v>
      </c>
      <c r="I659" s="1198" t="e">
        <f t="shared" si="525"/>
        <v>#DIV/0!</v>
      </c>
      <c r="J659" s="3167"/>
      <c r="K659" s="1723"/>
      <c r="L659" s="1723"/>
      <c r="M659" s="1723"/>
      <c r="N659" s="1723"/>
      <c r="O659" s="1723"/>
      <c r="P659" s="3364"/>
      <c r="Q659" s="325" t="s">
        <v>4346</v>
      </c>
    </row>
    <row r="660" spans="1:17" ht="15.75" hidden="1" thickBot="1" x14ac:dyDescent="0.3">
      <c r="A660" s="3470"/>
      <c r="B660" s="1183" t="s">
        <v>5102</v>
      </c>
      <c r="C660" s="1269">
        <f t="shared" ref="C660:H660" si="543">C657/C367</f>
        <v>0</v>
      </c>
      <c r="D660" s="1242">
        <f t="shared" si="543"/>
        <v>0</v>
      </c>
      <c r="E660" s="1217" t="e">
        <f t="shared" si="543"/>
        <v>#DIV/0!</v>
      </c>
      <c r="F660" s="1218" t="e">
        <f t="shared" si="543"/>
        <v>#DIV/0!</v>
      </c>
      <c r="G660" s="1242">
        <f t="shared" si="543"/>
        <v>0</v>
      </c>
      <c r="H660" s="1201" t="e">
        <f t="shared" si="543"/>
        <v>#DIV/0!</v>
      </c>
      <c r="I660" s="1202" t="e">
        <f t="shared" si="525"/>
        <v>#DIV/0!</v>
      </c>
      <c r="J660" s="3167"/>
      <c r="K660" s="1723"/>
      <c r="L660" s="1723"/>
      <c r="M660" s="1723"/>
      <c r="N660" s="1723"/>
      <c r="O660" s="1723"/>
      <c r="P660" s="3364"/>
      <c r="Q660" s="325" t="s">
        <v>4347</v>
      </c>
    </row>
    <row r="661" spans="1:17" customFormat="1" x14ac:dyDescent="0.25">
      <c r="A661" s="3468" t="s">
        <v>4348</v>
      </c>
      <c r="B661" s="844" t="s">
        <v>5094</v>
      </c>
      <c r="C661" s="1235"/>
      <c r="D661" s="1235"/>
      <c r="E661" s="1235"/>
      <c r="F661" s="1262"/>
      <c r="G661" s="1235"/>
      <c r="H661" s="826">
        <f>SUM(C661:G661)</f>
        <v>0</v>
      </c>
      <c r="I661" s="1222" t="e">
        <f t="shared" si="525"/>
        <v>#DIV/0!</v>
      </c>
      <c r="J661" s="3159"/>
      <c r="K661" s="1715"/>
      <c r="L661" s="1715"/>
      <c r="M661" s="1715"/>
      <c r="N661" s="1715"/>
      <c r="O661" s="1715"/>
      <c r="P661" s="3384"/>
      <c r="Q661" s="27" t="s">
        <v>4264</v>
      </c>
    </row>
    <row r="662" spans="1:17" customFormat="1" x14ac:dyDescent="0.25">
      <c r="A662" s="3469"/>
      <c r="B662" s="845" t="s">
        <v>4265</v>
      </c>
      <c r="C662" s="1236"/>
      <c r="D662" s="1239"/>
      <c r="E662" s="1236"/>
      <c r="F662" s="1263"/>
      <c r="G662" s="1236"/>
      <c r="H662" s="1194">
        <f t="shared" ref="H662" si="544">H661/H4</f>
        <v>0</v>
      </c>
      <c r="I662" s="1189" t="e">
        <f t="shared" si="525"/>
        <v>#DIV/0!</v>
      </c>
      <c r="J662" s="3160"/>
      <c r="K662" s="1716"/>
      <c r="L662" s="1716"/>
      <c r="M662" s="1716"/>
      <c r="N662" s="1716"/>
      <c r="O662" s="1716"/>
      <c r="P662" s="3385"/>
      <c r="Q662" t="s">
        <v>4266</v>
      </c>
    </row>
    <row r="663" spans="1:17" customFormat="1" x14ac:dyDescent="0.25">
      <c r="A663" s="3469"/>
      <c r="B663" s="845" t="s">
        <v>4267</v>
      </c>
      <c r="C663" s="1236"/>
      <c r="D663" s="1239"/>
      <c r="E663" s="1236"/>
      <c r="F663" s="1263"/>
      <c r="G663" s="1239"/>
      <c r="H663" s="1194">
        <f t="shared" ref="H663" si="545">H661/H21</f>
        <v>0</v>
      </c>
      <c r="I663" s="1189" t="e">
        <f t="shared" si="525"/>
        <v>#DIV/0!</v>
      </c>
      <c r="J663" s="3160"/>
      <c r="K663" s="1716"/>
      <c r="L663" s="1716"/>
      <c r="M663" s="1716"/>
      <c r="N663" s="1716"/>
      <c r="O663" s="1716"/>
      <c r="P663" s="3385"/>
      <c r="Q663" t="s">
        <v>4268</v>
      </c>
    </row>
    <row r="664" spans="1:17" customFormat="1" x14ac:dyDescent="0.25">
      <c r="A664" s="3469"/>
      <c r="B664" s="845" t="s">
        <v>5096</v>
      </c>
      <c r="C664" s="1239"/>
      <c r="D664" s="1239"/>
      <c r="E664" s="1239"/>
      <c r="F664" s="1263"/>
      <c r="G664" s="1239"/>
      <c r="H664" s="1194">
        <f t="shared" ref="H664" si="546">H661/H9</f>
        <v>0</v>
      </c>
      <c r="I664" s="1189" t="e">
        <f t="shared" si="525"/>
        <v>#DIV/0!</v>
      </c>
      <c r="J664" s="3160"/>
      <c r="K664" s="1716"/>
      <c r="L664" s="1716"/>
      <c r="M664" s="1716"/>
      <c r="N664" s="1716"/>
      <c r="O664" s="1716"/>
      <c r="P664" s="3385"/>
      <c r="Q664" t="s">
        <v>4270</v>
      </c>
    </row>
    <row r="665" spans="1:17" customFormat="1" hidden="1" x14ac:dyDescent="0.25">
      <c r="A665" s="3469"/>
      <c r="B665" s="845" t="s">
        <v>4271</v>
      </c>
      <c r="C665" s="1239"/>
      <c r="D665" s="1239"/>
      <c r="E665" s="1239"/>
      <c r="F665" s="1263"/>
      <c r="G665" s="1239"/>
      <c r="H665" s="1205">
        <f t="shared" ref="H665" si="547">H661/H15</f>
        <v>0</v>
      </c>
      <c r="I665" s="1193" t="e">
        <f t="shared" si="525"/>
        <v>#DIV/0!</v>
      </c>
      <c r="J665" s="3161"/>
      <c r="K665" s="1717"/>
      <c r="L665" s="1717"/>
      <c r="M665" s="1717"/>
      <c r="N665" s="1717"/>
      <c r="O665" s="1717"/>
      <c r="P665" s="3386"/>
      <c r="Q665" t="s">
        <v>4272</v>
      </c>
    </row>
    <row r="666" spans="1:17" customFormat="1" x14ac:dyDescent="0.25">
      <c r="A666" s="3469"/>
      <c r="B666" s="1203" t="s">
        <v>5095</v>
      </c>
      <c r="C666" s="1239"/>
      <c r="D666" s="1239"/>
      <c r="E666" s="1239"/>
      <c r="F666" s="1263"/>
      <c r="G666" s="1239"/>
      <c r="H666" s="1204">
        <f>SUM(C666:G666)</f>
        <v>0</v>
      </c>
      <c r="I666" s="1206" t="e">
        <f t="shared" si="525"/>
        <v>#DIV/0!</v>
      </c>
      <c r="J666" s="3162"/>
      <c r="K666" s="1718"/>
      <c r="L666" s="1718"/>
      <c r="M666" s="1718"/>
      <c r="N666" s="1718"/>
      <c r="O666" s="1718"/>
      <c r="P666" s="3368"/>
      <c r="Q666" s="27" t="s">
        <v>4274</v>
      </c>
    </row>
    <row r="667" spans="1:17" customFormat="1" x14ac:dyDescent="0.25">
      <c r="A667" s="3469"/>
      <c r="B667" s="845" t="s">
        <v>4275</v>
      </c>
      <c r="C667" s="1239"/>
      <c r="D667" s="1239"/>
      <c r="E667" s="1239"/>
      <c r="F667" s="1263"/>
      <c r="G667" s="1239"/>
      <c r="H667" s="1192">
        <f t="shared" ref="H667" si="548">H666/H30</f>
        <v>0</v>
      </c>
      <c r="I667" s="1193" t="e">
        <f t="shared" si="525"/>
        <v>#DIV/0!</v>
      </c>
      <c r="J667" s="3161"/>
      <c r="K667" s="1717"/>
      <c r="L667" s="1717"/>
      <c r="M667" s="1717"/>
      <c r="N667" s="1717"/>
      <c r="O667" s="1717"/>
      <c r="P667" s="3386"/>
      <c r="Q667" t="s">
        <v>4276</v>
      </c>
    </row>
    <row r="668" spans="1:17" customFormat="1" x14ac:dyDescent="0.25">
      <c r="A668" s="3469"/>
      <c r="B668" s="845" t="s">
        <v>4277</v>
      </c>
      <c r="C668" s="1239"/>
      <c r="D668" s="1239"/>
      <c r="E668" s="1239"/>
      <c r="F668" s="1263"/>
      <c r="G668" s="1239"/>
      <c r="H668" s="1192">
        <f t="shared" ref="H668" si="549">H666/H47</f>
        <v>0</v>
      </c>
      <c r="I668" s="1193" t="e">
        <f t="shared" si="525"/>
        <v>#DIV/0!</v>
      </c>
      <c r="J668" s="3161"/>
      <c r="K668" s="1717"/>
      <c r="L668" s="1717"/>
      <c r="M668" s="1717"/>
      <c r="N668" s="1717"/>
      <c r="O668" s="1717"/>
      <c r="P668" s="3386"/>
      <c r="Q668" t="s">
        <v>4278</v>
      </c>
    </row>
    <row r="669" spans="1:17" customFormat="1" x14ac:dyDescent="0.25">
      <c r="A669" s="3469"/>
      <c r="B669" s="845" t="s">
        <v>5097</v>
      </c>
      <c r="C669" s="1239"/>
      <c r="D669" s="1239"/>
      <c r="E669" s="1239"/>
      <c r="F669" s="1263"/>
      <c r="G669" s="1239"/>
      <c r="H669" s="1192">
        <f t="shared" ref="H669" si="550">H666/H35</f>
        <v>0</v>
      </c>
      <c r="I669" s="1193" t="e">
        <f t="shared" si="525"/>
        <v>#DIV/0!</v>
      </c>
      <c r="J669" s="3161"/>
      <c r="K669" s="1717"/>
      <c r="L669" s="1717"/>
      <c r="M669" s="1717"/>
      <c r="N669" s="1717"/>
      <c r="O669" s="1717"/>
      <c r="P669" s="3386"/>
      <c r="Q669" t="s">
        <v>4280</v>
      </c>
    </row>
    <row r="670" spans="1:17" customFormat="1" hidden="1" x14ac:dyDescent="0.25">
      <c r="A670" s="3469"/>
      <c r="B670" s="845" t="s">
        <v>4281</v>
      </c>
      <c r="C670" s="1239"/>
      <c r="D670" s="1239"/>
      <c r="E670" s="1239"/>
      <c r="F670" s="1263"/>
      <c r="G670" s="1239"/>
      <c r="H670" s="1192">
        <f t="shared" ref="H670" si="551">H666/H41</f>
        <v>0</v>
      </c>
      <c r="I670" s="1193" t="e">
        <f t="shared" si="525"/>
        <v>#DIV/0!</v>
      </c>
      <c r="J670" s="3161"/>
      <c r="K670" s="1717"/>
      <c r="L670" s="1717"/>
      <c r="M670" s="1717"/>
      <c r="N670" s="1717"/>
      <c r="O670" s="1717"/>
      <c r="P670" s="3386"/>
      <c r="Q670" t="s">
        <v>4282</v>
      </c>
    </row>
    <row r="671" spans="1:17" customFormat="1" x14ac:dyDescent="0.25">
      <c r="A671" s="3469"/>
      <c r="B671" s="1203" t="s">
        <v>5098</v>
      </c>
      <c r="C671" s="1239"/>
      <c r="D671" s="1239"/>
      <c r="E671" s="1239"/>
      <c r="F671" s="1263"/>
      <c r="G671" s="1239"/>
      <c r="H671" s="1204">
        <f>SUM(C671:G671)</f>
        <v>0</v>
      </c>
      <c r="I671" s="1206" t="e">
        <f t="shared" si="525"/>
        <v>#DIV/0!</v>
      </c>
      <c r="J671" s="3163"/>
      <c r="K671" s="1719"/>
      <c r="L671" s="1719"/>
      <c r="M671" s="1719"/>
      <c r="N671" s="1719"/>
      <c r="O671" s="1719"/>
      <c r="P671" s="3387"/>
      <c r="Q671" s="1178" t="s">
        <v>4284</v>
      </c>
    </row>
    <row r="672" spans="1:17" customFormat="1" hidden="1" x14ac:dyDescent="0.25">
      <c r="A672" s="3469"/>
      <c r="B672" s="845" t="s">
        <v>4285</v>
      </c>
      <c r="C672" s="1239"/>
      <c r="D672" s="1239"/>
      <c r="E672" s="1239"/>
      <c r="F672" s="1263"/>
      <c r="G672" s="1239"/>
      <c r="H672" s="1194">
        <f t="shared" ref="H672" si="552">H671/H56</f>
        <v>0</v>
      </c>
      <c r="I672" s="1193" t="e">
        <f t="shared" si="525"/>
        <v>#DIV/0!</v>
      </c>
      <c r="J672" s="3161"/>
      <c r="K672" s="1717"/>
      <c r="L672" s="1717"/>
      <c r="M672" s="1717"/>
      <c r="N672" s="1717"/>
      <c r="O672" s="1717"/>
      <c r="P672" s="3386"/>
      <c r="Q672" t="s">
        <v>4286</v>
      </c>
    </row>
    <row r="673" spans="1:17" customFormat="1" hidden="1" x14ac:dyDescent="0.25">
      <c r="A673" s="3469"/>
      <c r="B673" s="845" t="s">
        <v>4287</v>
      </c>
      <c r="C673" s="1239"/>
      <c r="D673" s="1239"/>
      <c r="E673" s="1239"/>
      <c r="F673" s="1263"/>
      <c r="G673" s="1239"/>
      <c r="H673" s="1194">
        <f t="shared" ref="H673" si="553">H671/H73</f>
        <v>0</v>
      </c>
      <c r="I673" s="1193" t="e">
        <f t="shared" si="525"/>
        <v>#DIV/0!</v>
      </c>
      <c r="J673" s="3161"/>
      <c r="K673" s="1717"/>
      <c r="L673" s="1717"/>
      <c r="M673" s="1717"/>
      <c r="N673" s="1717"/>
      <c r="O673" s="1717"/>
      <c r="P673" s="3386"/>
      <c r="Q673" t="s">
        <v>4288</v>
      </c>
    </row>
    <row r="674" spans="1:17" customFormat="1" x14ac:dyDescent="0.25">
      <c r="A674" s="3469"/>
      <c r="B674" s="845" t="s">
        <v>4289</v>
      </c>
      <c r="C674" s="1239"/>
      <c r="D674" s="1239"/>
      <c r="E674" s="1239"/>
      <c r="F674" s="1263"/>
      <c r="G674" s="1239"/>
      <c r="H674" s="1252">
        <f t="shared" ref="H674" si="554">E674</f>
        <v>0</v>
      </c>
      <c r="I674" s="1253">
        <v>0.185</v>
      </c>
      <c r="J674" s="3170"/>
      <c r="K674" s="1726"/>
      <c r="L674" s="1726"/>
      <c r="M674" s="1726"/>
      <c r="N674" s="1726"/>
      <c r="O674" s="1726"/>
      <c r="P674" s="3388"/>
      <c r="Q674" t="s">
        <v>4290</v>
      </c>
    </row>
    <row r="675" spans="1:17" customFormat="1" x14ac:dyDescent="0.25">
      <c r="A675" s="3469"/>
      <c r="B675" s="845" t="s">
        <v>4291</v>
      </c>
      <c r="C675" s="1239"/>
      <c r="D675" s="1239"/>
      <c r="E675" s="1239"/>
      <c r="F675" s="1263"/>
      <c r="G675" s="1239"/>
      <c r="H675" s="1205" t="e">
        <f t="shared" ref="H675" si="555">H671/H666</f>
        <v>#DIV/0!</v>
      </c>
      <c r="I675" s="1191" t="e">
        <f t="shared" ref="I675:I738" si="556">AVERAGE(C675:G675)</f>
        <v>#DIV/0!</v>
      </c>
      <c r="J675" s="3164"/>
      <c r="K675" s="1720"/>
      <c r="L675" s="1720"/>
      <c r="M675" s="1720"/>
      <c r="N675" s="1720"/>
      <c r="O675" s="1720"/>
      <c r="P675" s="3352"/>
      <c r="Q675" t="s">
        <v>4292</v>
      </c>
    </row>
    <row r="676" spans="1:17" customFormat="1" x14ac:dyDescent="0.25">
      <c r="A676" s="3469"/>
      <c r="B676" s="1203" t="s">
        <v>5100</v>
      </c>
      <c r="C676" s="1239"/>
      <c r="D676" s="1239"/>
      <c r="E676" s="1239"/>
      <c r="F676" s="1263"/>
      <c r="G676" s="1239"/>
      <c r="H676" s="1204">
        <f>SUM(C676:G676)</f>
        <v>0</v>
      </c>
      <c r="I676" s="1204" t="e">
        <f t="shared" si="556"/>
        <v>#DIV/0!</v>
      </c>
      <c r="J676" s="3165"/>
      <c r="K676" s="1721"/>
      <c r="L676" s="1721"/>
      <c r="M676" s="1721"/>
      <c r="N676" s="1721"/>
      <c r="O676" s="1721"/>
      <c r="P676" s="3347"/>
      <c r="Q676" s="27" t="s">
        <v>4293</v>
      </c>
    </row>
    <row r="677" spans="1:17" customFormat="1" x14ac:dyDescent="0.25">
      <c r="A677" s="3469"/>
      <c r="B677" s="845" t="s">
        <v>4294</v>
      </c>
      <c r="C677" s="1239"/>
      <c r="D677" s="1239"/>
      <c r="E677" s="1239"/>
      <c r="F677" s="1263"/>
      <c r="G677" s="1239"/>
      <c r="H677" s="1194">
        <f t="shared" ref="H677" si="557">H676/H82</f>
        <v>0</v>
      </c>
      <c r="I677" s="1189" t="e">
        <f t="shared" si="556"/>
        <v>#DIV/0!</v>
      </c>
      <c r="J677" s="3160"/>
      <c r="K677" s="1716"/>
      <c r="L677" s="1716"/>
      <c r="M677" s="1716"/>
      <c r="N677" s="1716"/>
      <c r="O677" s="1716"/>
      <c r="P677" s="3385"/>
      <c r="Q677" t="s">
        <v>4295</v>
      </c>
    </row>
    <row r="678" spans="1:17" customFormat="1" x14ac:dyDescent="0.25">
      <c r="A678" s="3469"/>
      <c r="B678" s="845" t="s">
        <v>4296</v>
      </c>
      <c r="C678" s="1239"/>
      <c r="D678" s="1239"/>
      <c r="E678" s="1239"/>
      <c r="F678" s="1263"/>
      <c r="G678" s="1239"/>
      <c r="H678" s="1194">
        <f t="shared" ref="H678" si="558">H676/H99</f>
        <v>0</v>
      </c>
      <c r="I678" s="1189" t="e">
        <f t="shared" si="556"/>
        <v>#DIV/0!</v>
      </c>
      <c r="J678" s="3160"/>
      <c r="K678" s="1716"/>
      <c r="L678" s="1716"/>
      <c r="M678" s="1716"/>
      <c r="N678" s="1716"/>
      <c r="O678" s="1716"/>
      <c r="P678" s="3385"/>
      <c r="Q678" t="s">
        <v>4297</v>
      </c>
    </row>
    <row r="679" spans="1:17" customFormat="1" x14ac:dyDescent="0.25">
      <c r="A679" s="3469"/>
      <c r="B679" s="1203" t="s">
        <v>14</v>
      </c>
      <c r="C679" s="1239"/>
      <c r="D679" s="1239"/>
      <c r="E679" s="1239"/>
      <c r="F679" s="1204">
        <f>CA!J49</f>
        <v>1</v>
      </c>
      <c r="G679" s="1239"/>
      <c r="H679" s="1204">
        <f>SUM(C679:G679)</f>
        <v>1</v>
      </c>
      <c r="I679" s="1221">
        <f t="shared" si="556"/>
        <v>1</v>
      </c>
      <c r="J679" s="3166"/>
      <c r="K679" s="1722"/>
      <c r="L679" s="1722"/>
      <c r="M679" s="1722"/>
      <c r="N679" s="1722"/>
      <c r="O679" s="1722"/>
      <c r="P679" s="3369"/>
      <c r="Q679" s="27" t="s">
        <v>4298</v>
      </c>
    </row>
    <row r="680" spans="1:17" customFormat="1" x14ac:dyDescent="0.25">
      <c r="A680" s="3469"/>
      <c r="B680" s="845" t="s">
        <v>4299</v>
      </c>
      <c r="C680" s="1239"/>
      <c r="D680" s="1239"/>
      <c r="E680" s="1239"/>
      <c r="F680" s="1187">
        <f t="shared" ref="F680:H680" si="559">F679/F108</f>
        <v>1.0526315789473684E-3</v>
      </c>
      <c r="G680" s="1239"/>
      <c r="H680" s="1194">
        <f t="shared" si="559"/>
        <v>2.6881720430107527E-4</v>
      </c>
      <c r="I680" s="1189">
        <f t="shared" si="556"/>
        <v>1.0526315789473684E-3</v>
      </c>
      <c r="J680" s="3160"/>
      <c r="K680" s="1716"/>
      <c r="L680" s="1716"/>
      <c r="M680" s="1716"/>
      <c r="N680" s="1716"/>
      <c r="O680" s="1716"/>
      <c r="P680" s="3385"/>
      <c r="Q680" t="s">
        <v>4300</v>
      </c>
    </row>
    <row r="681" spans="1:17" customFormat="1" x14ac:dyDescent="0.25">
      <c r="A681" s="3469"/>
      <c r="B681" s="845" t="s">
        <v>4301</v>
      </c>
      <c r="C681" s="1239"/>
      <c r="D681" s="1239"/>
      <c r="E681" s="1239"/>
      <c r="F681" s="1187">
        <f t="shared" ref="F681:H681" si="560">F679/F125</f>
        <v>3.0487804878048782E-3</v>
      </c>
      <c r="G681" s="1239"/>
      <c r="H681" s="1194">
        <f t="shared" si="560"/>
        <v>5.3937432578209273E-4</v>
      </c>
      <c r="I681" s="1189">
        <f t="shared" si="556"/>
        <v>3.0487804878048782E-3</v>
      </c>
      <c r="J681" s="3160"/>
      <c r="K681" s="1716"/>
      <c r="L681" s="1716"/>
      <c r="M681" s="1716"/>
      <c r="N681" s="1716"/>
      <c r="O681" s="1716"/>
      <c r="P681" s="3385"/>
      <c r="Q681" t="s">
        <v>4302</v>
      </c>
    </row>
    <row r="682" spans="1:17" customFormat="1" ht="15" customHeight="1" x14ac:dyDescent="0.25">
      <c r="A682" s="3469"/>
      <c r="B682" s="845" t="s">
        <v>5101</v>
      </c>
      <c r="C682" s="1239"/>
      <c r="D682" s="1239"/>
      <c r="E682" s="1239"/>
      <c r="F682" s="1187">
        <f t="shared" ref="F682:H682" si="561">F679/F113</f>
        <v>6.2893081761006293E-3</v>
      </c>
      <c r="G682" s="1239"/>
      <c r="H682" s="1194">
        <f t="shared" si="561"/>
        <v>1.5600624024960999E-3</v>
      </c>
      <c r="I682" s="1189">
        <f t="shared" si="556"/>
        <v>6.2893081761006293E-3</v>
      </c>
      <c r="J682" s="3160"/>
      <c r="K682" s="1716"/>
      <c r="L682" s="1716"/>
      <c r="M682" s="1716"/>
      <c r="N682" s="1716"/>
      <c r="O682" s="1716"/>
      <c r="P682" s="3385"/>
      <c r="Q682" t="s">
        <v>4304</v>
      </c>
    </row>
    <row r="683" spans="1:17" customFormat="1" hidden="1" x14ac:dyDescent="0.25">
      <c r="A683" s="3469"/>
      <c r="B683" s="845" t="s">
        <v>4305</v>
      </c>
      <c r="C683" s="1239"/>
      <c r="D683" s="1239"/>
      <c r="E683" s="1239"/>
      <c r="F683" s="1187">
        <f t="shared" ref="F683:H683" si="562">F679/F119</f>
        <v>1.0101010101010102E-2</v>
      </c>
      <c r="G683" s="1239"/>
      <c r="H683" s="1205">
        <f t="shared" si="562"/>
        <v>2.5575447570332483E-3</v>
      </c>
      <c r="I683" s="1193">
        <f t="shared" si="556"/>
        <v>1.0101010101010102E-2</v>
      </c>
      <c r="J683" s="3161"/>
      <c r="K683" s="1717"/>
      <c r="L683" s="1717"/>
      <c r="M683" s="1717"/>
      <c r="N683" s="1717"/>
      <c r="O683" s="1717"/>
      <c r="P683" s="3386"/>
      <c r="Q683" t="s">
        <v>4306</v>
      </c>
    </row>
    <row r="684" spans="1:17" customFormat="1" x14ac:dyDescent="0.25">
      <c r="A684" s="3469"/>
      <c r="B684" s="1203" t="s">
        <v>5087</v>
      </c>
      <c r="C684" s="1239"/>
      <c r="D684" s="1239"/>
      <c r="E684" s="1239"/>
      <c r="F684" s="1265"/>
      <c r="G684" s="1239"/>
      <c r="H684" s="1206"/>
      <c r="I684" s="1206" t="e">
        <f t="shared" si="556"/>
        <v>#DIV/0!</v>
      </c>
      <c r="J684" s="3162"/>
      <c r="K684" s="1718"/>
      <c r="L684" s="1718"/>
      <c r="M684" s="1718"/>
      <c r="N684" s="1718"/>
      <c r="O684" s="1718"/>
      <c r="P684" s="3368"/>
      <c r="Q684" s="27" t="s">
        <v>4308</v>
      </c>
    </row>
    <row r="685" spans="1:17" customFormat="1" x14ac:dyDescent="0.25">
      <c r="A685" s="3469"/>
      <c r="B685" s="845" t="s">
        <v>4223</v>
      </c>
      <c r="C685" s="1239"/>
      <c r="D685" s="1239"/>
      <c r="E685" s="1239"/>
      <c r="F685" s="1266"/>
      <c r="G685" s="1239"/>
      <c r="H685" s="1177"/>
      <c r="I685" s="1198" t="e">
        <f t="shared" si="556"/>
        <v>#DIV/0!</v>
      </c>
      <c r="J685" s="3167"/>
      <c r="K685" s="1723"/>
      <c r="L685" s="1723"/>
      <c r="M685" s="1723"/>
      <c r="N685" s="1723"/>
      <c r="O685" s="1723"/>
      <c r="P685" s="3364"/>
      <c r="Q685" t="s">
        <v>4309</v>
      </c>
    </row>
    <row r="686" spans="1:17" customFormat="1" x14ac:dyDescent="0.25">
      <c r="A686" s="3469"/>
      <c r="B686" s="845" t="s">
        <v>4224</v>
      </c>
      <c r="C686" s="1239"/>
      <c r="D686" s="1239"/>
      <c r="E686" s="1239"/>
      <c r="F686" s="1263"/>
      <c r="G686" s="1239"/>
      <c r="H686" s="1177"/>
      <c r="I686" s="1198" t="e">
        <f t="shared" si="556"/>
        <v>#DIV/0!</v>
      </c>
      <c r="J686" s="3167"/>
      <c r="K686" s="1723"/>
      <c r="L686" s="1723"/>
      <c r="M686" s="1723"/>
      <c r="N686" s="1723"/>
      <c r="O686" s="1723"/>
      <c r="P686" s="3364"/>
      <c r="Q686" t="s">
        <v>4310</v>
      </c>
    </row>
    <row r="687" spans="1:17" customFormat="1" x14ac:dyDescent="0.25">
      <c r="A687" s="3469"/>
      <c r="B687" s="845" t="s">
        <v>5102</v>
      </c>
      <c r="C687" s="1239"/>
      <c r="D687" s="1239"/>
      <c r="E687" s="1239"/>
      <c r="F687" s="1263"/>
      <c r="G687" s="1239"/>
      <c r="H687" s="1177"/>
      <c r="I687" s="1198" t="e">
        <f t="shared" si="556"/>
        <v>#DIV/0!</v>
      </c>
      <c r="J687" s="3167"/>
      <c r="K687" s="1723"/>
      <c r="L687" s="1723"/>
      <c r="M687" s="1723"/>
      <c r="N687" s="1723"/>
      <c r="O687" s="1723"/>
      <c r="P687" s="3364"/>
      <c r="Q687" t="s">
        <v>4312</v>
      </c>
    </row>
    <row r="688" spans="1:17" customFormat="1" x14ac:dyDescent="0.25">
      <c r="A688" s="3469"/>
      <c r="B688" s="1203" t="s">
        <v>5099</v>
      </c>
      <c r="C688" s="1239"/>
      <c r="D688" s="1239"/>
      <c r="E688" s="1239"/>
      <c r="F688" s="1263"/>
      <c r="G688" s="1239"/>
      <c r="H688" s="1206"/>
      <c r="I688" s="1206" t="e">
        <f t="shared" si="556"/>
        <v>#DIV/0!</v>
      </c>
      <c r="J688" s="3162"/>
      <c r="K688" s="1718"/>
      <c r="L688" s="1718"/>
      <c r="M688" s="1718"/>
      <c r="N688" s="1718"/>
      <c r="O688" s="1718"/>
      <c r="P688" s="3368"/>
      <c r="Q688" s="27" t="s">
        <v>4314</v>
      </c>
    </row>
    <row r="689" spans="1:17" s="1" customFormat="1" x14ac:dyDescent="0.25">
      <c r="A689" s="3469"/>
      <c r="B689" s="845" t="s">
        <v>4223</v>
      </c>
      <c r="C689" s="1239"/>
      <c r="D689" s="1239"/>
      <c r="E689" s="1239"/>
      <c r="F689" s="1263"/>
      <c r="G689" s="1239"/>
      <c r="H689" s="1177"/>
      <c r="I689" s="1198" t="e">
        <f t="shared" si="556"/>
        <v>#DIV/0!</v>
      </c>
      <c r="J689" s="3167"/>
      <c r="K689" s="1723"/>
      <c r="L689" s="1723"/>
      <c r="M689" s="1723"/>
      <c r="N689" s="1723"/>
      <c r="O689" s="1723"/>
      <c r="P689" s="3364"/>
      <c r="Q689" t="s">
        <v>4315</v>
      </c>
    </row>
    <row r="690" spans="1:17" s="1" customFormat="1" x14ac:dyDescent="0.25">
      <c r="A690" s="3469"/>
      <c r="B690" s="845" t="s">
        <v>4224</v>
      </c>
      <c r="C690" s="1239"/>
      <c r="D690" s="1239"/>
      <c r="E690" s="1239"/>
      <c r="F690" s="1263"/>
      <c r="G690" s="1239"/>
      <c r="H690" s="1177"/>
      <c r="I690" s="1198" t="e">
        <f t="shared" si="556"/>
        <v>#DIV/0!</v>
      </c>
      <c r="J690" s="3167"/>
      <c r="K690" s="1723"/>
      <c r="L690" s="1723"/>
      <c r="M690" s="1723"/>
      <c r="N690" s="1723"/>
      <c r="O690" s="1723"/>
      <c r="P690" s="3364"/>
      <c r="Q690" t="s">
        <v>4316</v>
      </c>
    </row>
    <row r="691" spans="1:17" s="1" customFormat="1" x14ac:dyDescent="0.25">
      <c r="A691" s="3469"/>
      <c r="B691" s="845" t="s">
        <v>5102</v>
      </c>
      <c r="C691" s="1239"/>
      <c r="D691" s="1239"/>
      <c r="E691" s="1239"/>
      <c r="F691" s="1263"/>
      <c r="G691" s="1239"/>
      <c r="H691" s="1177"/>
      <c r="I691" s="1198" t="e">
        <f t="shared" si="556"/>
        <v>#DIV/0!</v>
      </c>
      <c r="J691" s="3167"/>
      <c r="K691" s="1723"/>
      <c r="L691" s="1723"/>
      <c r="M691" s="1723"/>
      <c r="N691" s="1723"/>
      <c r="O691" s="1723"/>
      <c r="P691" s="3364"/>
      <c r="Q691" t="s">
        <v>4317</v>
      </c>
    </row>
    <row r="692" spans="1:17" customFormat="1" x14ac:dyDescent="0.25">
      <c r="A692" s="3469"/>
      <c r="B692" s="1203" t="s">
        <v>4848</v>
      </c>
      <c r="C692" s="1239"/>
      <c r="D692" s="1239"/>
      <c r="E692" s="1239"/>
      <c r="F692" s="1263"/>
      <c r="G692" s="1239"/>
      <c r="H692" s="1206"/>
      <c r="I692" s="1206" t="e">
        <f t="shared" si="556"/>
        <v>#DIV/0!</v>
      </c>
      <c r="J692" s="3162"/>
      <c r="K692" s="1718"/>
      <c r="L692" s="1718"/>
      <c r="M692" s="1718"/>
      <c r="N692" s="1718"/>
      <c r="O692" s="1718"/>
      <c r="P692" s="3368"/>
      <c r="Q692" s="27" t="s">
        <v>4319</v>
      </c>
    </row>
    <row r="693" spans="1:17" customFormat="1" x14ac:dyDescent="0.25">
      <c r="A693" s="3469"/>
      <c r="B693" s="1181" t="s">
        <v>4223</v>
      </c>
      <c r="C693" s="1239"/>
      <c r="D693" s="1239"/>
      <c r="E693" s="1239"/>
      <c r="F693" s="1263"/>
      <c r="G693" s="1239"/>
      <c r="H693" s="1177"/>
      <c r="I693" s="1198" t="e">
        <f t="shared" si="556"/>
        <v>#DIV/0!</v>
      </c>
      <c r="J693" s="3167"/>
      <c r="K693" s="1723"/>
      <c r="L693" s="1723"/>
      <c r="M693" s="1723"/>
      <c r="N693" s="1723"/>
      <c r="O693" s="1723"/>
      <c r="P693" s="3364"/>
      <c r="Q693" t="s">
        <v>4320</v>
      </c>
    </row>
    <row r="694" spans="1:17" customFormat="1" x14ac:dyDescent="0.25">
      <c r="A694" s="3469"/>
      <c r="B694" s="1181" t="s">
        <v>4224</v>
      </c>
      <c r="C694" s="1239"/>
      <c r="D694" s="1239"/>
      <c r="E694" s="1239"/>
      <c r="F694" s="1266"/>
      <c r="G694" s="1239"/>
      <c r="H694" s="1177"/>
      <c r="I694" s="1198" t="e">
        <f t="shared" si="556"/>
        <v>#DIV/0!</v>
      </c>
      <c r="J694" s="3167"/>
      <c r="K694" s="1723"/>
      <c r="L694" s="1723"/>
      <c r="M694" s="1723"/>
      <c r="N694" s="1723"/>
      <c r="O694" s="1723"/>
      <c r="P694" s="3364"/>
      <c r="Q694" t="s">
        <v>4321</v>
      </c>
    </row>
    <row r="695" spans="1:17" customFormat="1" ht="15.75" thickBot="1" x14ac:dyDescent="0.3">
      <c r="A695" s="3469"/>
      <c r="B695" s="1181" t="s">
        <v>5102</v>
      </c>
      <c r="C695" s="1239"/>
      <c r="D695" s="1239"/>
      <c r="E695" s="1239"/>
      <c r="F695" s="1266"/>
      <c r="G695" s="1239"/>
      <c r="H695" s="1177"/>
      <c r="I695" s="1198" t="e">
        <f t="shared" si="556"/>
        <v>#DIV/0!</v>
      </c>
      <c r="J695" s="3167"/>
      <c r="K695" s="1723"/>
      <c r="L695" s="1723"/>
      <c r="M695" s="1723"/>
      <c r="N695" s="1723"/>
      <c r="O695" s="1723"/>
      <c r="P695" s="3364"/>
      <c r="Q695" t="s">
        <v>4322</v>
      </c>
    </row>
    <row r="696" spans="1:17" customFormat="1" hidden="1" x14ac:dyDescent="0.25">
      <c r="A696" s="3469"/>
      <c r="B696" s="1203" t="s">
        <v>4323</v>
      </c>
      <c r="C696" s="1238"/>
      <c r="D696" s="1238"/>
      <c r="E696" s="1238"/>
      <c r="F696" s="1265"/>
      <c r="G696" s="1206"/>
      <c r="H696" s="1206" t="e">
        <f t="shared" ref="H696" si="563">H671/H661</f>
        <v>#DIV/0!</v>
      </c>
      <c r="I696" s="1206" t="e">
        <f t="shared" si="556"/>
        <v>#DIV/0!</v>
      </c>
      <c r="J696" s="3162"/>
      <c r="K696" s="1718"/>
      <c r="L696" s="1718"/>
      <c r="M696" s="1718"/>
      <c r="N696" s="1718"/>
      <c r="O696" s="1718"/>
      <c r="P696" s="3368"/>
      <c r="Q696" s="27" t="s">
        <v>4324</v>
      </c>
    </row>
    <row r="697" spans="1:17" customFormat="1" hidden="1" x14ac:dyDescent="0.25">
      <c r="A697" s="3469"/>
      <c r="B697" s="1181" t="s">
        <v>4223</v>
      </c>
      <c r="C697" s="1239">
        <f t="shared" ref="C697:H697" si="564">C696/C243</f>
        <v>0</v>
      </c>
      <c r="D697" s="1239">
        <f t="shared" si="564"/>
        <v>0</v>
      </c>
      <c r="E697" s="1239">
        <f t="shared" si="564"/>
        <v>0</v>
      </c>
      <c r="F697" s="1266">
        <f t="shared" si="564"/>
        <v>0</v>
      </c>
      <c r="G697" s="1211">
        <f t="shared" si="564"/>
        <v>0</v>
      </c>
      <c r="H697" s="1177" t="e">
        <f t="shared" si="564"/>
        <v>#DIV/0!</v>
      </c>
      <c r="I697" s="1198">
        <f t="shared" si="556"/>
        <v>0</v>
      </c>
      <c r="J697" s="3167"/>
      <c r="K697" s="1723"/>
      <c r="L697" s="1723"/>
      <c r="M697" s="1723"/>
      <c r="N697" s="1723"/>
      <c r="O697" s="1723"/>
      <c r="P697" s="3364"/>
      <c r="Q697" t="s">
        <v>4325</v>
      </c>
    </row>
    <row r="698" spans="1:17" customFormat="1" hidden="1" x14ac:dyDescent="0.25">
      <c r="A698" s="3469"/>
      <c r="B698" s="1181" t="s">
        <v>4224</v>
      </c>
      <c r="C698" s="1239">
        <f t="shared" ref="C698:H698" si="565">C696/C260</f>
        <v>0</v>
      </c>
      <c r="D698" s="1239">
        <f t="shared" si="565"/>
        <v>0</v>
      </c>
      <c r="E698" s="1239">
        <f t="shared" si="565"/>
        <v>0</v>
      </c>
      <c r="F698" s="1266">
        <f t="shared" si="565"/>
        <v>0</v>
      </c>
      <c r="G698" s="1211">
        <f t="shared" si="565"/>
        <v>0</v>
      </c>
      <c r="H698" s="1177" t="e">
        <f t="shared" si="565"/>
        <v>#DIV/0!</v>
      </c>
      <c r="I698" s="1198">
        <f t="shared" si="556"/>
        <v>0</v>
      </c>
      <c r="J698" s="3167"/>
      <c r="K698" s="1723"/>
      <c r="L698" s="1723"/>
      <c r="M698" s="1723"/>
      <c r="N698" s="1723"/>
      <c r="O698" s="1723"/>
      <c r="P698" s="3364"/>
      <c r="Q698" t="s">
        <v>4326</v>
      </c>
    </row>
    <row r="699" spans="1:17" customFormat="1" hidden="1" x14ac:dyDescent="0.25">
      <c r="A699" s="3469"/>
      <c r="B699" s="1181" t="s">
        <v>5102</v>
      </c>
      <c r="C699" s="1239">
        <f t="shared" ref="C699:H699" si="566">C696/C263</f>
        <v>0</v>
      </c>
      <c r="D699" s="1239">
        <f t="shared" si="566"/>
        <v>0</v>
      </c>
      <c r="E699" s="1239">
        <f t="shared" si="566"/>
        <v>0</v>
      </c>
      <c r="F699" s="1266">
        <f t="shared" si="566"/>
        <v>0</v>
      </c>
      <c r="G699" s="1211">
        <f t="shared" si="566"/>
        <v>0</v>
      </c>
      <c r="H699" s="1177" t="e">
        <f t="shared" si="566"/>
        <v>#DIV/0!</v>
      </c>
      <c r="I699" s="1198">
        <f t="shared" si="556"/>
        <v>0</v>
      </c>
      <c r="J699" s="3167"/>
      <c r="K699" s="1723"/>
      <c r="L699" s="1723"/>
      <c r="M699" s="1723"/>
      <c r="N699" s="1723"/>
      <c r="O699" s="1723"/>
      <c r="P699" s="3364"/>
      <c r="Q699" t="s">
        <v>4327</v>
      </c>
    </row>
    <row r="700" spans="1:17" customFormat="1" hidden="1" x14ac:dyDescent="0.25">
      <c r="A700" s="3469"/>
      <c r="B700" s="1203" t="s">
        <v>4328</v>
      </c>
      <c r="C700" s="1240"/>
      <c r="D700" s="1240"/>
      <c r="E700" s="1240"/>
      <c r="F700" s="1267">
        <f t="shared" ref="F700:H700" si="567">F676/F679</f>
        <v>0</v>
      </c>
      <c r="G700" s="1212"/>
      <c r="H700" s="1212">
        <f t="shared" si="567"/>
        <v>0</v>
      </c>
      <c r="I700" s="1212">
        <f t="shared" si="556"/>
        <v>0</v>
      </c>
      <c r="J700" s="3168"/>
      <c r="K700" s="1724"/>
      <c r="L700" s="1724"/>
      <c r="M700" s="1724"/>
      <c r="N700" s="1724"/>
      <c r="O700" s="1724"/>
      <c r="P700" s="3366"/>
      <c r="Q700" s="27" t="s">
        <v>4329</v>
      </c>
    </row>
    <row r="701" spans="1:17" customFormat="1" hidden="1" x14ac:dyDescent="0.25">
      <c r="A701" s="3469"/>
      <c r="B701" s="1181" t="s">
        <v>4223</v>
      </c>
      <c r="C701" s="1239">
        <f t="shared" ref="C701:H701" si="568">C700/C269</f>
        <v>0</v>
      </c>
      <c r="D701" s="1239">
        <f t="shared" si="568"/>
        <v>0</v>
      </c>
      <c r="E701" s="1239">
        <f t="shared" si="568"/>
        <v>0</v>
      </c>
      <c r="F701" s="1266">
        <f t="shared" si="568"/>
        <v>0</v>
      </c>
      <c r="G701" s="1211">
        <f t="shared" si="568"/>
        <v>0</v>
      </c>
      <c r="H701" s="1177">
        <f t="shared" si="568"/>
        <v>0</v>
      </c>
      <c r="I701" s="1198">
        <f t="shared" si="556"/>
        <v>0</v>
      </c>
      <c r="J701" s="3167"/>
      <c r="K701" s="1723"/>
      <c r="L701" s="1723"/>
      <c r="M701" s="1723"/>
      <c r="N701" s="1723"/>
      <c r="O701" s="1723"/>
      <c r="P701" s="3364"/>
      <c r="Q701" t="s">
        <v>4330</v>
      </c>
    </row>
    <row r="702" spans="1:17" customFormat="1" hidden="1" x14ac:dyDescent="0.25">
      <c r="A702" s="3469"/>
      <c r="B702" s="1181" t="s">
        <v>4224</v>
      </c>
      <c r="C702" s="1239">
        <f t="shared" ref="C702:H702" si="569">C700/C286</f>
        <v>0</v>
      </c>
      <c r="D702" s="1239">
        <f t="shared" si="569"/>
        <v>0</v>
      </c>
      <c r="E702" s="1239">
        <f t="shared" si="569"/>
        <v>0</v>
      </c>
      <c r="F702" s="1266">
        <f t="shared" si="569"/>
        <v>0</v>
      </c>
      <c r="G702" s="1211">
        <f t="shared" si="569"/>
        <v>0</v>
      </c>
      <c r="H702" s="1177">
        <f t="shared" si="569"/>
        <v>0</v>
      </c>
      <c r="I702" s="1198">
        <f t="shared" si="556"/>
        <v>0</v>
      </c>
      <c r="J702" s="3167"/>
      <c r="K702" s="1723"/>
      <c r="L702" s="1723"/>
      <c r="M702" s="1723"/>
      <c r="N702" s="1723"/>
      <c r="O702" s="1723"/>
      <c r="P702" s="3364"/>
      <c r="Q702" t="s">
        <v>4331</v>
      </c>
    </row>
    <row r="703" spans="1:17" customFormat="1" ht="15.75" hidden="1" thickBot="1" x14ac:dyDescent="0.3">
      <c r="A703" s="3469"/>
      <c r="B703" s="1181" t="s">
        <v>5102</v>
      </c>
      <c r="C703" s="1239">
        <f t="shared" ref="C703:H703" si="570">C700/C289</f>
        <v>0</v>
      </c>
      <c r="D703" s="1239">
        <f t="shared" si="570"/>
        <v>0</v>
      </c>
      <c r="E703" s="1239">
        <f t="shared" si="570"/>
        <v>0</v>
      </c>
      <c r="F703" s="1266">
        <f t="shared" si="570"/>
        <v>0</v>
      </c>
      <c r="G703" s="1211">
        <f t="shared" si="570"/>
        <v>0</v>
      </c>
      <c r="H703" s="1177">
        <f t="shared" si="570"/>
        <v>0</v>
      </c>
      <c r="I703" s="1198">
        <f t="shared" si="556"/>
        <v>0</v>
      </c>
      <c r="J703" s="3167"/>
      <c r="K703" s="1723"/>
      <c r="L703" s="1723"/>
      <c r="M703" s="1723"/>
      <c r="N703" s="1723"/>
      <c r="O703" s="1723"/>
      <c r="P703" s="3364"/>
      <c r="Q703" t="s">
        <v>4332</v>
      </c>
    </row>
    <row r="704" spans="1:17" customFormat="1" ht="15.75" hidden="1" thickBot="1" x14ac:dyDescent="0.3">
      <c r="A704" s="3469"/>
      <c r="B704" s="1203" t="s">
        <v>4333</v>
      </c>
      <c r="C704" s="1241"/>
      <c r="D704" s="1241"/>
      <c r="E704" s="1241"/>
      <c r="F704" s="1268">
        <f t="shared" ref="F704:H704" si="571">F661/F679</f>
        <v>0</v>
      </c>
      <c r="G704" s="1213"/>
      <c r="H704" s="1213">
        <f t="shared" si="571"/>
        <v>0</v>
      </c>
      <c r="I704" s="1213">
        <f t="shared" si="556"/>
        <v>0</v>
      </c>
      <c r="J704" s="3169"/>
      <c r="K704" s="1725"/>
      <c r="L704" s="1725"/>
      <c r="M704" s="1725"/>
      <c r="N704" s="1725"/>
      <c r="O704" s="1725"/>
      <c r="P704" s="3365"/>
      <c r="Q704" s="27" t="s">
        <v>4334</v>
      </c>
    </row>
    <row r="705" spans="1:17" customFormat="1" ht="15.75" hidden="1" thickBot="1" x14ac:dyDescent="0.3">
      <c r="A705" s="3469"/>
      <c r="B705" s="1181" t="s">
        <v>4223</v>
      </c>
      <c r="C705" s="1239">
        <f t="shared" ref="C705:H705" si="572">C704/C295</f>
        <v>0</v>
      </c>
      <c r="D705" s="1239">
        <f t="shared" si="572"/>
        <v>0</v>
      </c>
      <c r="E705" s="1239">
        <f t="shared" si="572"/>
        <v>0</v>
      </c>
      <c r="F705" s="1266">
        <f t="shared" si="572"/>
        <v>0</v>
      </c>
      <c r="G705" s="1211">
        <f t="shared" si="572"/>
        <v>0</v>
      </c>
      <c r="H705" s="1177">
        <f t="shared" si="572"/>
        <v>0</v>
      </c>
      <c r="I705" s="1198">
        <f t="shared" si="556"/>
        <v>0</v>
      </c>
      <c r="J705" s="3167"/>
      <c r="K705" s="1723"/>
      <c r="L705" s="1723"/>
      <c r="M705" s="1723"/>
      <c r="N705" s="1723"/>
      <c r="O705" s="1723"/>
      <c r="P705" s="3364"/>
      <c r="Q705" t="s">
        <v>4335</v>
      </c>
    </row>
    <row r="706" spans="1:17" customFormat="1" ht="15.75" hidden="1" thickBot="1" x14ac:dyDescent="0.3">
      <c r="A706" s="3469"/>
      <c r="B706" s="1181" t="s">
        <v>4224</v>
      </c>
      <c r="C706" s="1239">
        <f t="shared" ref="C706:H706" si="573">C704/C312</f>
        <v>0</v>
      </c>
      <c r="D706" s="1239">
        <f t="shared" si="573"/>
        <v>0</v>
      </c>
      <c r="E706" s="1239">
        <f t="shared" si="573"/>
        <v>0</v>
      </c>
      <c r="F706" s="1266">
        <f t="shared" si="573"/>
        <v>0</v>
      </c>
      <c r="G706" s="1211">
        <f t="shared" si="573"/>
        <v>0</v>
      </c>
      <c r="H706" s="1177">
        <f t="shared" si="573"/>
        <v>0</v>
      </c>
      <c r="I706" s="1198">
        <f t="shared" si="556"/>
        <v>0</v>
      </c>
      <c r="J706" s="3167"/>
      <c r="K706" s="1723"/>
      <c r="L706" s="1723"/>
      <c r="M706" s="1723"/>
      <c r="N706" s="1723"/>
      <c r="O706" s="1723"/>
      <c r="P706" s="3364"/>
      <c r="Q706" t="s">
        <v>4336</v>
      </c>
    </row>
    <row r="707" spans="1:17" customFormat="1" ht="15.75" hidden="1" thickBot="1" x14ac:dyDescent="0.3">
      <c r="A707" s="3469"/>
      <c r="B707" s="1181" t="s">
        <v>5102</v>
      </c>
      <c r="C707" s="1239">
        <f t="shared" ref="C707:H707" si="574">C704/C315</f>
        <v>0</v>
      </c>
      <c r="D707" s="1239">
        <f t="shared" si="574"/>
        <v>0</v>
      </c>
      <c r="E707" s="1239">
        <f t="shared" si="574"/>
        <v>0</v>
      </c>
      <c r="F707" s="1266">
        <f t="shared" si="574"/>
        <v>0</v>
      </c>
      <c r="G707" s="1211">
        <f t="shared" si="574"/>
        <v>0</v>
      </c>
      <c r="H707" s="1177">
        <f t="shared" si="574"/>
        <v>0</v>
      </c>
      <c r="I707" s="1198">
        <f t="shared" si="556"/>
        <v>0</v>
      </c>
      <c r="J707" s="3167"/>
      <c r="K707" s="1723"/>
      <c r="L707" s="1723"/>
      <c r="M707" s="1723"/>
      <c r="N707" s="1723"/>
      <c r="O707" s="1723"/>
      <c r="P707" s="3364"/>
      <c r="Q707" t="s">
        <v>4337</v>
      </c>
    </row>
    <row r="708" spans="1:17" s="325" customFormat="1" ht="15.75" hidden="1" thickBot="1" x14ac:dyDescent="0.3">
      <c r="A708" s="3469"/>
      <c r="B708" s="1203" t="s">
        <v>4338</v>
      </c>
      <c r="C708" s="1238"/>
      <c r="D708" s="1238"/>
      <c r="E708" s="1238"/>
      <c r="F708" s="1265">
        <f t="shared" ref="F708:H708" si="575">F666/F679</f>
        <v>0</v>
      </c>
      <c r="G708" s="1206"/>
      <c r="H708" s="1206">
        <f t="shared" si="575"/>
        <v>0</v>
      </c>
      <c r="I708" s="1206">
        <f t="shared" si="556"/>
        <v>0</v>
      </c>
      <c r="J708" s="3162"/>
      <c r="K708" s="1718"/>
      <c r="L708" s="1718"/>
      <c r="M708" s="1718"/>
      <c r="N708" s="1718"/>
      <c r="O708" s="1718"/>
      <c r="P708" s="3368"/>
      <c r="Q708" s="1220" t="s">
        <v>4339</v>
      </c>
    </row>
    <row r="709" spans="1:17" s="325" customFormat="1" ht="15.75" hidden="1" thickBot="1" x14ac:dyDescent="0.3">
      <c r="A709" s="3469"/>
      <c r="B709" s="1182" t="s">
        <v>4223</v>
      </c>
      <c r="C709" s="1239">
        <f t="shared" ref="C709:H709" si="576">C708/C321</f>
        <v>0</v>
      </c>
      <c r="D709" s="1239">
        <f t="shared" si="576"/>
        <v>0</v>
      </c>
      <c r="E709" s="1239">
        <f t="shared" si="576"/>
        <v>0</v>
      </c>
      <c r="F709" s="1266">
        <f t="shared" si="576"/>
        <v>0</v>
      </c>
      <c r="G709" s="1214">
        <f t="shared" si="576"/>
        <v>0</v>
      </c>
      <c r="H709" s="1199">
        <f t="shared" si="576"/>
        <v>0</v>
      </c>
      <c r="I709" s="1198">
        <f t="shared" si="556"/>
        <v>0</v>
      </c>
      <c r="J709" s="3167"/>
      <c r="K709" s="1723"/>
      <c r="L709" s="1723"/>
      <c r="M709" s="1723"/>
      <c r="N709" s="1723"/>
      <c r="O709" s="1723"/>
      <c r="P709" s="3364"/>
      <c r="Q709" s="325" t="s">
        <v>4340</v>
      </c>
    </row>
    <row r="710" spans="1:17" ht="15.75" hidden="1" thickBot="1" x14ac:dyDescent="0.3">
      <c r="A710" s="3469"/>
      <c r="B710" s="1182" t="s">
        <v>4224</v>
      </c>
      <c r="C710" s="1239">
        <f t="shared" ref="C710:H710" si="577">C708/C338</f>
        <v>0</v>
      </c>
      <c r="D710" s="1239">
        <f t="shared" si="577"/>
        <v>0</v>
      </c>
      <c r="E710" s="1239">
        <f t="shared" si="577"/>
        <v>0</v>
      </c>
      <c r="F710" s="1266">
        <f t="shared" si="577"/>
        <v>0</v>
      </c>
      <c r="G710" s="1214">
        <f t="shared" si="577"/>
        <v>0</v>
      </c>
      <c r="H710" s="1200">
        <f t="shared" si="577"/>
        <v>0</v>
      </c>
      <c r="I710" s="1198">
        <f t="shared" si="556"/>
        <v>0</v>
      </c>
      <c r="J710" s="3167"/>
      <c r="K710" s="1723"/>
      <c r="L710" s="1723"/>
      <c r="M710" s="1723"/>
      <c r="N710" s="1723"/>
      <c r="O710" s="1723"/>
      <c r="P710" s="3364"/>
      <c r="Q710" s="325" t="s">
        <v>4341</v>
      </c>
    </row>
    <row r="711" spans="1:17" ht="15.75" hidden="1" thickBot="1" x14ac:dyDescent="0.3">
      <c r="A711" s="3469"/>
      <c r="B711" s="1182" t="s">
        <v>5102</v>
      </c>
      <c r="C711" s="1239">
        <f t="shared" ref="C711:H711" si="578">C708/C341</f>
        <v>0</v>
      </c>
      <c r="D711" s="1239">
        <f t="shared" si="578"/>
        <v>0</v>
      </c>
      <c r="E711" s="1239">
        <f t="shared" si="578"/>
        <v>0</v>
      </c>
      <c r="F711" s="1266">
        <f t="shared" si="578"/>
        <v>0</v>
      </c>
      <c r="G711" s="1214">
        <f t="shared" si="578"/>
        <v>0</v>
      </c>
      <c r="H711" s="1199">
        <f t="shared" si="578"/>
        <v>0</v>
      </c>
      <c r="I711" s="1198">
        <f t="shared" si="556"/>
        <v>0</v>
      </c>
      <c r="J711" s="3167"/>
      <c r="K711" s="1723"/>
      <c r="L711" s="1723"/>
      <c r="M711" s="1723"/>
      <c r="N711" s="1723"/>
      <c r="O711" s="1723"/>
      <c r="P711" s="3364"/>
      <c r="Q711" s="325" t="s">
        <v>4342</v>
      </c>
    </row>
    <row r="712" spans="1:17" ht="15.75" hidden="1" thickBot="1" x14ac:dyDescent="0.3">
      <c r="A712" s="3469"/>
      <c r="B712" s="1203" t="s">
        <v>4343</v>
      </c>
      <c r="C712" s="1238"/>
      <c r="D712" s="1238"/>
      <c r="E712" s="1238"/>
      <c r="F712" s="1265"/>
      <c r="G712" s="1206"/>
      <c r="H712" s="1206" t="e">
        <f t="shared" ref="H712" si="579">H671/H676</f>
        <v>#DIV/0!</v>
      </c>
      <c r="I712" s="1206" t="e">
        <f t="shared" si="556"/>
        <v>#DIV/0!</v>
      </c>
      <c r="J712" s="3162"/>
      <c r="K712" s="1718"/>
      <c r="L712" s="1718"/>
      <c r="M712" s="1718"/>
      <c r="N712" s="1718"/>
      <c r="O712" s="1718"/>
      <c r="P712" s="3368"/>
      <c r="Q712" s="1220" t="s">
        <v>4344</v>
      </c>
    </row>
    <row r="713" spans="1:17" ht="15.75" hidden="1" thickBot="1" x14ac:dyDescent="0.3">
      <c r="A713" s="3469"/>
      <c r="B713" s="1182" t="s">
        <v>4223</v>
      </c>
      <c r="C713" s="1239">
        <f t="shared" ref="C713:H713" si="580">C712/C347</f>
        <v>0</v>
      </c>
      <c r="D713" s="1239">
        <f t="shared" si="580"/>
        <v>0</v>
      </c>
      <c r="E713" s="1239">
        <f t="shared" si="580"/>
        <v>0</v>
      </c>
      <c r="F713" s="1266">
        <f t="shared" si="580"/>
        <v>0</v>
      </c>
      <c r="G713" s="1214">
        <f t="shared" si="580"/>
        <v>0</v>
      </c>
      <c r="H713" s="1199" t="e">
        <f t="shared" si="580"/>
        <v>#DIV/0!</v>
      </c>
      <c r="I713" s="1198">
        <f t="shared" si="556"/>
        <v>0</v>
      </c>
      <c r="J713" s="3167"/>
      <c r="K713" s="1723"/>
      <c r="L713" s="1723"/>
      <c r="M713" s="1723"/>
      <c r="N713" s="1723"/>
      <c r="O713" s="1723"/>
      <c r="P713" s="3364"/>
      <c r="Q713" s="325" t="s">
        <v>4345</v>
      </c>
    </row>
    <row r="714" spans="1:17" ht="15.75" hidden="1" thickBot="1" x14ac:dyDescent="0.3">
      <c r="A714" s="3469"/>
      <c r="B714" s="1182" t="s">
        <v>4224</v>
      </c>
      <c r="C714" s="1239">
        <f t="shared" ref="C714:H714" si="581">C712/C364</f>
        <v>0</v>
      </c>
      <c r="D714" s="1239">
        <f t="shared" si="581"/>
        <v>0</v>
      </c>
      <c r="E714" s="1239">
        <f t="shared" si="581"/>
        <v>0</v>
      </c>
      <c r="F714" s="1266">
        <f t="shared" si="581"/>
        <v>0</v>
      </c>
      <c r="G714" s="1214">
        <f t="shared" si="581"/>
        <v>0</v>
      </c>
      <c r="H714" s="1199" t="e">
        <f t="shared" si="581"/>
        <v>#DIV/0!</v>
      </c>
      <c r="I714" s="1198">
        <f t="shared" si="556"/>
        <v>0</v>
      </c>
      <c r="J714" s="3167"/>
      <c r="K714" s="1723"/>
      <c r="L714" s="1723"/>
      <c r="M714" s="1723"/>
      <c r="N714" s="1723"/>
      <c r="O714" s="1723"/>
      <c r="P714" s="3364"/>
      <c r="Q714" s="325" t="s">
        <v>4346</v>
      </c>
    </row>
    <row r="715" spans="1:17" ht="15.75" hidden="1" thickBot="1" x14ac:dyDescent="0.3">
      <c r="A715" s="3470"/>
      <c r="B715" s="1183" t="s">
        <v>5102</v>
      </c>
      <c r="C715" s="1242">
        <f t="shared" ref="C715:H715" si="582">C712/C367</f>
        <v>0</v>
      </c>
      <c r="D715" s="1242">
        <f t="shared" si="582"/>
        <v>0</v>
      </c>
      <c r="E715" s="1242">
        <f t="shared" si="582"/>
        <v>0</v>
      </c>
      <c r="F715" s="1269">
        <f t="shared" si="582"/>
        <v>0</v>
      </c>
      <c r="G715" s="1219">
        <f t="shared" si="582"/>
        <v>0</v>
      </c>
      <c r="H715" s="1201" t="e">
        <f t="shared" si="582"/>
        <v>#DIV/0!</v>
      </c>
      <c r="I715" s="1202">
        <f t="shared" si="556"/>
        <v>0</v>
      </c>
      <c r="J715" s="3167"/>
      <c r="K715" s="1723"/>
      <c r="L715" s="1723"/>
      <c r="M715" s="1723"/>
      <c r="N715" s="1723"/>
      <c r="O715" s="1723"/>
      <c r="P715" s="3364"/>
      <c r="Q715" s="325" t="s">
        <v>4347</v>
      </c>
    </row>
    <row r="716" spans="1:17" customFormat="1" x14ac:dyDescent="0.25">
      <c r="A716" s="3471" t="s">
        <v>1920</v>
      </c>
      <c r="B716" s="844" t="s">
        <v>5094</v>
      </c>
      <c r="C716" s="1235"/>
      <c r="D716" s="1235"/>
      <c r="E716" s="1245">
        <f>SG!B102</f>
        <v>1</v>
      </c>
      <c r="F716" s="1235"/>
      <c r="G716" s="1235"/>
      <c r="H716" s="826">
        <f>SUM(C716:G716)</f>
        <v>1</v>
      </c>
      <c r="I716" s="1222">
        <f t="shared" si="556"/>
        <v>1</v>
      </c>
      <c r="J716" s="3159"/>
      <c r="K716" s="1715"/>
      <c r="L716" s="1715"/>
      <c r="M716" s="1715"/>
      <c r="N716" s="1715"/>
      <c r="O716" s="1715"/>
      <c r="P716" s="3384"/>
      <c r="Q716" s="27" t="s">
        <v>4264</v>
      </c>
    </row>
    <row r="717" spans="1:17" customFormat="1" x14ac:dyDescent="0.25">
      <c r="A717" s="3472"/>
      <c r="B717" s="845" t="s">
        <v>4265</v>
      </c>
      <c r="C717" s="1239"/>
      <c r="D717" s="1236"/>
      <c r="E717" s="1186">
        <f t="shared" ref="E717:H717" si="583">E716/E4</f>
        <v>4.2439417731188729E-5</v>
      </c>
      <c r="F717" s="1239"/>
      <c r="G717" s="1236"/>
      <c r="H717" s="1194">
        <f t="shared" si="583"/>
        <v>8.5286391703339821E-6</v>
      </c>
      <c r="I717" s="1189">
        <f t="shared" si="556"/>
        <v>4.2439417731188729E-5</v>
      </c>
      <c r="J717" s="3160"/>
      <c r="K717" s="1716"/>
      <c r="L717" s="1716"/>
      <c r="M717" s="1716"/>
      <c r="N717" s="1716"/>
      <c r="O717" s="1716"/>
      <c r="P717" s="3385"/>
      <c r="Q717" t="s">
        <v>4266</v>
      </c>
    </row>
    <row r="718" spans="1:17" customFormat="1" x14ac:dyDescent="0.25">
      <c r="A718" s="3472"/>
      <c r="B718" s="845" t="s">
        <v>4267</v>
      </c>
      <c r="C718" s="1239"/>
      <c r="D718" s="1236"/>
      <c r="E718" s="1186">
        <f t="shared" ref="E718:H718" si="584">E716/E21</f>
        <v>7.7784691972619788E-5</v>
      </c>
      <c r="F718" s="1239"/>
      <c r="G718" s="1236"/>
      <c r="H718" s="1194">
        <f t="shared" si="584"/>
        <v>1.8848720171900328E-5</v>
      </c>
      <c r="I718" s="1189">
        <f t="shared" si="556"/>
        <v>7.7784691972619788E-5</v>
      </c>
      <c r="J718" s="3160"/>
      <c r="K718" s="1716"/>
      <c r="L718" s="1716"/>
      <c r="M718" s="1716"/>
      <c r="N718" s="1716"/>
      <c r="O718" s="1716"/>
      <c r="P718" s="3385"/>
      <c r="Q718" t="s">
        <v>4268</v>
      </c>
    </row>
    <row r="719" spans="1:17" customFormat="1" x14ac:dyDescent="0.25">
      <c r="A719" s="3472"/>
      <c r="B719" s="845" t="s">
        <v>5096</v>
      </c>
      <c r="C719" s="1239"/>
      <c r="D719" s="1239"/>
      <c r="E719" s="1186">
        <f t="shared" ref="E719:H719" si="585">E716/E9</f>
        <v>4.1963911036508602E-4</v>
      </c>
      <c r="F719" s="1239"/>
      <c r="G719" s="1239"/>
      <c r="H719" s="1194">
        <f t="shared" si="585"/>
        <v>7.3855243722304278E-5</v>
      </c>
      <c r="I719" s="1189">
        <f t="shared" si="556"/>
        <v>4.1963911036508602E-4</v>
      </c>
      <c r="J719" s="3160"/>
      <c r="K719" s="1716"/>
      <c r="L719" s="1716"/>
      <c r="M719" s="1716"/>
      <c r="N719" s="1716"/>
      <c r="O719" s="1716"/>
      <c r="P719" s="3385"/>
      <c r="Q719" t="s">
        <v>4270</v>
      </c>
    </row>
    <row r="720" spans="1:17" customFormat="1" hidden="1" x14ac:dyDescent="0.25">
      <c r="A720" s="3472"/>
      <c r="B720" s="845" t="s">
        <v>4862</v>
      </c>
      <c r="C720" s="1239"/>
      <c r="D720" s="1239"/>
      <c r="E720" s="1186">
        <f t="shared" ref="E720:H720" si="586">E716/E15</f>
        <v>4.6948356807511736E-4</v>
      </c>
      <c r="F720" s="1239"/>
      <c r="G720" s="1239"/>
      <c r="H720" s="1205">
        <f t="shared" si="586"/>
        <v>1.415227851684121E-4</v>
      </c>
      <c r="I720" s="1193">
        <f t="shared" si="556"/>
        <v>4.6948356807511736E-4</v>
      </c>
      <c r="J720" s="3161"/>
      <c r="K720" s="1717"/>
      <c r="L720" s="1717"/>
      <c r="M720" s="1717"/>
      <c r="N720" s="1717"/>
      <c r="O720" s="1717"/>
      <c r="P720" s="3386"/>
      <c r="Q720" t="s">
        <v>4272</v>
      </c>
    </row>
    <row r="721" spans="1:17" customFormat="1" x14ac:dyDescent="0.25">
      <c r="A721" s="3472"/>
      <c r="B721" s="1203" t="s">
        <v>5095</v>
      </c>
      <c r="C721" s="1239"/>
      <c r="D721" s="1239"/>
      <c r="E721" s="1246">
        <f>SG!C102</f>
        <v>1</v>
      </c>
      <c r="F721" s="1239"/>
      <c r="G721" s="1239"/>
      <c r="H721" s="1204">
        <f>SUM(C721:G721)</f>
        <v>1</v>
      </c>
      <c r="I721" s="1206">
        <f t="shared" si="556"/>
        <v>1</v>
      </c>
      <c r="J721" s="3162"/>
      <c r="K721" s="1718"/>
      <c r="L721" s="1718"/>
      <c r="M721" s="1718"/>
      <c r="N721" s="1718"/>
      <c r="O721" s="1718"/>
      <c r="P721" s="3368"/>
      <c r="Q721" s="27" t="s">
        <v>4274</v>
      </c>
    </row>
    <row r="722" spans="1:17" customFormat="1" x14ac:dyDescent="0.25">
      <c r="A722" s="3472"/>
      <c r="B722" s="845" t="s">
        <v>4275</v>
      </c>
      <c r="C722" s="1239"/>
      <c r="D722" s="1239"/>
      <c r="E722" s="1186">
        <f t="shared" ref="E722:H722" si="587">E721/E30</f>
        <v>2.2851919561243144E-4</v>
      </c>
      <c r="F722" s="1239"/>
      <c r="G722" s="1239"/>
      <c r="H722" s="1192">
        <f t="shared" si="587"/>
        <v>3.5088950489490859E-5</v>
      </c>
      <c r="I722" s="1193">
        <f t="shared" si="556"/>
        <v>2.2851919561243144E-4</v>
      </c>
      <c r="J722" s="3161"/>
      <c r="K722" s="1717"/>
      <c r="L722" s="1717"/>
      <c r="M722" s="1717"/>
      <c r="N722" s="1717"/>
      <c r="O722" s="1717"/>
      <c r="P722" s="3386"/>
      <c r="Q722" t="s">
        <v>4276</v>
      </c>
    </row>
    <row r="723" spans="1:17" customFormat="1" x14ac:dyDescent="0.25">
      <c r="A723" s="3472"/>
      <c r="B723" s="845" t="s">
        <v>4277</v>
      </c>
      <c r="C723" s="1239"/>
      <c r="D723" s="1239"/>
      <c r="E723" s="1186">
        <f t="shared" ref="E723:H723" si="588">E721/E47</f>
        <v>2.4937655860349125E-4</v>
      </c>
      <c r="F723" s="1239"/>
      <c r="G723" s="1239"/>
      <c r="H723" s="1192">
        <f t="shared" si="588"/>
        <v>6.5150824157925592E-5</v>
      </c>
      <c r="I723" s="1193">
        <f t="shared" si="556"/>
        <v>2.4937655860349125E-4</v>
      </c>
      <c r="J723" s="3161"/>
      <c r="K723" s="1717"/>
      <c r="L723" s="1717"/>
      <c r="M723" s="1717"/>
      <c r="N723" s="1717"/>
      <c r="O723" s="1717"/>
      <c r="P723" s="3386"/>
      <c r="Q723" t="s">
        <v>4278</v>
      </c>
    </row>
    <row r="724" spans="1:17" customFormat="1" x14ac:dyDescent="0.25">
      <c r="A724" s="3472"/>
      <c r="B724" s="845" t="s">
        <v>5097</v>
      </c>
      <c r="C724" s="1239"/>
      <c r="D724" s="1239"/>
      <c r="E724" s="1186">
        <f t="shared" ref="E724:H724" si="589">E721/E35</f>
        <v>7.5357950263752827E-4</v>
      </c>
      <c r="F724" s="1239"/>
      <c r="G724" s="1239"/>
      <c r="H724" s="1192">
        <f t="shared" si="589"/>
        <v>2.037905033625433E-4</v>
      </c>
      <c r="I724" s="1193">
        <f t="shared" si="556"/>
        <v>7.5357950263752827E-4</v>
      </c>
      <c r="J724" s="3161"/>
      <c r="K724" s="1717"/>
      <c r="L724" s="1717"/>
      <c r="M724" s="1717"/>
      <c r="N724" s="1717"/>
      <c r="O724" s="1717"/>
      <c r="P724" s="3386"/>
      <c r="Q724" t="s">
        <v>4280</v>
      </c>
    </row>
    <row r="725" spans="1:17" customFormat="1" hidden="1" x14ac:dyDescent="0.25">
      <c r="A725" s="3472"/>
      <c r="B725" s="845" t="s">
        <v>4863</v>
      </c>
      <c r="C725" s="1239"/>
      <c r="D725" s="1239"/>
      <c r="E725" s="1186">
        <f t="shared" ref="E725:H725" si="590">E721/E41</f>
        <v>8.2850041425020708E-4</v>
      </c>
      <c r="F725" s="1239"/>
      <c r="G725" s="1239"/>
      <c r="H725" s="1192">
        <f t="shared" si="590"/>
        <v>3.455425017277125E-4</v>
      </c>
      <c r="I725" s="1193">
        <f t="shared" si="556"/>
        <v>8.2850041425020708E-4</v>
      </c>
      <c r="J725" s="3161"/>
      <c r="K725" s="1717"/>
      <c r="L725" s="1717"/>
      <c r="M725" s="1717"/>
      <c r="N725" s="1717"/>
      <c r="O725" s="1717"/>
      <c r="P725" s="3386"/>
      <c r="Q725" t="s">
        <v>4282</v>
      </c>
    </row>
    <row r="726" spans="1:17" customFormat="1" x14ac:dyDescent="0.25">
      <c r="A726" s="3472"/>
      <c r="B726" s="1203" t="s">
        <v>5098</v>
      </c>
      <c r="C726" s="1239"/>
      <c r="D726" s="1239"/>
      <c r="E726" s="1246">
        <f>SG!F102</f>
        <v>0</v>
      </c>
      <c r="F726" s="1239"/>
      <c r="G726" s="1239"/>
      <c r="H726" s="1204">
        <f>SUM(C726:G726)</f>
        <v>0</v>
      </c>
      <c r="I726" s="1206">
        <f t="shared" si="556"/>
        <v>0</v>
      </c>
      <c r="J726" s="3163"/>
      <c r="K726" s="1719"/>
      <c r="L726" s="1719"/>
      <c r="M726" s="1719"/>
      <c r="N726" s="1719"/>
      <c r="O726" s="1719"/>
      <c r="P726" s="3387"/>
      <c r="Q726" s="1178" t="s">
        <v>4284</v>
      </c>
    </row>
    <row r="727" spans="1:17" customFormat="1" hidden="1" x14ac:dyDescent="0.25">
      <c r="A727" s="3472"/>
      <c r="B727" s="845" t="s">
        <v>4285</v>
      </c>
      <c r="C727" s="1239"/>
      <c r="D727" s="1239"/>
      <c r="E727" s="1186">
        <f t="shared" ref="E727:H727" si="591">E726/E56</f>
        <v>0</v>
      </c>
      <c r="F727" s="1239"/>
      <c r="G727" s="1239"/>
      <c r="H727" s="1194">
        <f t="shared" si="591"/>
        <v>0</v>
      </c>
      <c r="I727" s="1193">
        <f t="shared" si="556"/>
        <v>0</v>
      </c>
      <c r="J727" s="3161"/>
      <c r="K727" s="1717"/>
      <c r="L727" s="1717"/>
      <c r="M727" s="1717"/>
      <c r="N727" s="1717"/>
      <c r="O727" s="1717"/>
      <c r="P727" s="3386"/>
      <c r="Q727" t="s">
        <v>4286</v>
      </c>
    </row>
    <row r="728" spans="1:17" customFormat="1" hidden="1" x14ac:dyDescent="0.25">
      <c r="A728" s="3472"/>
      <c r="B728" s="845" t="s">
        <v>4287</v>
      </c>
      <c r="C728" s="1239"/>
      <c r="D728" s="1239"/>
      <c r="E728" s="1186">
        <f t="shared" ref="E728:H728" si="592">E726/E73</f>
        <v>0</v>
      </c>
      <c r="F728" s="1239"/>
      <c r="G728" s="1239"/>
      <c r="H728" s="1194">
        <f t="shared" si="592"/>
        <v>0</v>
      </c>
      <c r="I728" s="1193">
        <f t="shared" si="556"/>
        <v>0</v>
      </c>
      <c r="J728" s="3161"/>
      <c r="K728" s="1717"/>
      <c r="L728" s="1717"/>
      <c r="M728" s="1717"/>
      <c r="N728" s="1717"/>
      <c r="O728" s="1717"/>
      <c r="P728" s="3386"/>
      <c r="Q728" t="s">
        <v>4288</v>
      </c>
    </row>
    <row r="729" spans="1:17" customFormat="1" x14ac:dyDescent="0.25">
      <c r="A729" s="3472"/>
      <c r="B729" s="845" t="s">
        <v>4289</v>
      </c>
      <c r="C729" s="1239"/>
      <c r="D729" s="1239"/>
      <c r="E729" s="1249">
        <v>0.125</v>
      </c>
      <c r="F729" s="1239"/>
      <c r="G729" s="1239"/>
      <c r="H729" s="1252">
        <f>E729</f>
        <v>0.125</v>
      </c>
      <c r="I729" s="1253">
        <f t="shared" si="556"/>
        <v>0.125</v>
      </c>
      <c r="J729" s="3170"/>
      <c r="K729" s="1726"/>
      <c r="L729" s="1726"/>
      <c r="M729" s="1726"/>
      <c r="N729" s="1726"/>
      <c r="O729" s="1726"/>
      <c r="P729" s="3388"/>
      <c r="Q729" t="s">
        <v>4290</v>
      </c>
    </row>
    <row r="730" spans="1:17" customFormat="1" x14ac:dyDescent="0.25">
      <c r="A730" s="3472"/>
      <c r="B730" s="845" t="s">
        <v>4291</v>
      </c>
      <c r="C730" s="1239"/>
      <c r="D730" s="1239"/>
      <c r="E730" s="1186">
        <f t="shared" ref="E730:H730" si="593">E726/E721</f>
        <v>0</v>
      </c>
      <c r="F730" s="1239"/>
      <c r="G730" s="1239"/>
      <c r="H730" s="1205">
        <f t="shared" si="593"/>
        <v>0</v>
      </c>
      <c r="I730" s="1191">
        <f t="shared" si="556"/>
        <v>0</v>
      </c>
      <c r="J730" s="3164"/>
      <c r="K730" s="1720"/>
      <c r="L730" s="1720"/>
      <c r="M730" s="1720"/>
      <c r="N730" s="1720"/>
      <c r="O730" s="1720"/>
      <c r="P730" s="3352"/>
      <c r="Q730" t="s">
        <v>4292</v>
      </c>
    </row>
    <row r="731" spans="1:17" customFormat="1" x14ac:dyDescent="0.25">
      <c r="A731" s="3472"/>
      <c r="B731" s="1203" t="s">
        <v>5100</v>
      </c>
      <c r="C731" s="1239"/>
      <c r="D731" s="1239"/>
      <c r="E731" s="1246">
        <f>SG!G102</f>
        <v>0</v>
      </c>
      <c r="F731" s="1239"/>
      <c r="G731" s="1239"/>
      <c r="H731" s="1204">
        <f>SUM(C731:G731)</f>
        <v>0</v>
      </c>
      <c r="I731" s="1204">
        <f t="shared" si="556"/>
        <v>0</v>
      </c>
      <c r="J731" s="3165"/>
      <c r="K731" s="1721"/>
      <c r="L731" s="1721"/>
      <c r="M731" s="1721"/>
      <c r="N731" s="1721"/>
      <c r="O731" s="1721"/>
      <c r="P731" s="3347"/>
      <c r="Q731" s="27" t="s">
        <v>4293</v>
      </c>
    </row>
    <row r="732" spans="1:17" customFormat="1" x14ac:dyDescent="0.25">
      <c r="A732" s="3472"/>
      <c r="B732" s="845" t="s">
        <v>4294</v>
      </c>
      <c r="C732" s="1239"/>
      <c r="D732" s="1239"/>
      <c r="E732" s="1186">
        <f t="shared" ref="E732:H732" si="594">E731/E82</f>
        <v>0</v>
      </c>
      <c r="F732" s="1239"/>
      <c r="G732" s="1239"/>
      <c r="H732" s="1194">
        <f t="shared" si="594"/>
        <v>0</v>
      </c>
      <c r="I732" s="1189">
        <f t="shared" si="556"/>
        <v>0</v>
      </c>
      <c r="J732" s="3160"/>
      <c r="K732" s="1716"/>
      <c r="L732" s="1716"/>
      <c r="M732" s="1716"/>
      <c r="N732" s="1716"/>
      <c r="O732" s="1716"/>
      <c r="P732" s="3385"/>
      <c r="Q732" t="s">
        <v>4295</v>
      </c>
    </row>
    <row r="733" spans="1:17" customFormat="1" x14ac:dyDescent="0.25">
      <c r="A733" s="3472"/>
      <c r="B733" s="845" t="s">
        <v>4296</v>
      </c>
      <c r="C733" s="1239"/>
      <c r="D733" s="1239"/>
      <c r="E733" s="1186">
        <f t="shared" ref="E733:H733" si="595">E731/E99</f>
        <v>0</v>
      </c>
      <c r="F733" s="1239"/>
      <c r="G733" s="1239"/>
      <c r="H733" s="1194">
        <f t="shared" si="595"/>
        <v>0</v>
      </c>
      <c r="I733" s="1189">
        <f t="shared" si="556"/>
        <v>0</v>
      </c>
      <c r="J733" s="3160"/>
      <c r="K733" s="1716"/>
      <c r="L733" s="1716"/>
      <c r="M733" s="1716"/>
      <c r="N733" s="1716"/>
      <c r="O733" s="1716"/>
      <c r="P733" s="3385"/>
      <c r="Q733" t="s">
        <v>4297</v>
      </c>
    </row>
    <row r="734" spans="1:17" customFormat="1" x14ac:dyDescent="0.25">
      <c r="A734" s="3472"/>
      <c r="B734" s="1203" t="s">
        <v>14</v>
      </c>
      <c r="C734" s="1239"/>
      <c r="D734" s="1239"/>
      <c r="E734" s="1246">
        <f>SG!J102</f>
        <v>1</v>
      </c>
      <c r="F734" s="1239"/>
      <c r="G734" s="1239"/>
      <c r="H734" s="1204">
        <f>SUM(C734:G734)</f>
        <v>1</v>
      </c>
      <c r="I734" s="1221">
        <f t="shared" si="556"/>
        <v>1</v>
      </c>
      <c r="J734" s="3166"/>
      <c r="K734" s="1722"/>
      <c r="L734" s="1722"/>
      <c r="M734" s="1722"/>
      <c r="N734" s="1722"/>
      <c r="O734" s="1722"/>
      <c r="P734" s="3369"/>
      <c r="Q734" s="27" t="s">
        <v>4298</v>
      </c>
    </row>
    <row r="735" spans="1:17" customFormat="1" x14ac:dyDescent="0.25">
      <c r="A735" s="3472"/>
      <c r="B735" s="845" t="s">
        <v>4299</v>
      </c>
      <c r="C735" s="1239"/>
      <c r="D735" s="1239"/>
      <c r="E735" s="1186">
        <f t="shared" ref="E735:H735" si="596">E734/E108</f>
        <v>1.3089005235602095E-3</v>
      </c>
      <c r="F735" s="1239"/>
      <c r="G735" s="1239"/>
      <c r="H735" s="1194">
        <f t="shared" si="596"/>
        <v>2.6881720430107527E-4</v>
      </c>
      <c r="I735" s="1189">
        <f t="shared" si="556"/>
        <v>1.3089005235602095E-3</v>
      </c>
      <c r="J735" s="3160"/>
      <c r="K735" s="1716"/>
      <c r="L735" s="1716"/>
      <c r="M735" s="1716"/>
      <c r="N735" s="1716"/>
      <c r="O735" s="1716"/>
      <c r="P735" s="3385"/>
      <c r="Q735" t="s">
        <v>4300</v>
      </c>
    </row>
    <row r="736" spans="1:17" customFormat="1" x14ac:dyDescent="0.25">
      <c r="A736" s="3472"/>
      <c r="B736" s="845" t="s">
        <v>4301</v>
      </c>
      <c r="C736" s="1239"/>
      <c r="D736" s="1239"/>
      <c r="E736" s="1186">
        <f t="shared" ref="E736:H736" si="597">E734/E125</f>
        <v>2.2123893805309734E-3</v>
      </c>
      <c r="F736" s="1239"/>
      <c r="G736" s="1239"/>
      <c r="H736" s="1194">
        <f t="shared" si="597"/>
        <v>5.3937432578209273E-4</v>
      </c>
      <c r="I736" s="1189">
        <f t="shared" si="556"/>
        <v>2.2123893805309734E-3</v>
      </c>
      <c r="J736" s="3160"/>
      <c r="K736" s="1716"/>
      <c r="L736" s="1716"/>
      <c r="M736" s="1716"/>
      <c r="N736" s="1716"/>
      <c r="O736" s="1716"/>
      <c r="P736" s="3385"/>
      <c r="Q736" t="s">
        <v>4302</v>
      </c>
    </row>
    <row r="737" spans="1:17" customFormat="1" x14ac:dyDescent="0.25">
      <c r="A737" s="3472"/>
      <c r="B737" s="845" t="s">
        <v>5101</v>
      </c>
      <c r="C737" s="1239"/>
      <c r="D737" s="1239"/>
      <c r="E737" s="1186">
        <f t="shared" ref="E737:H737" si="598">E734/E113</f>
        <v>7.3529411764705881E-3</v>
      </c>
      <c r="F737" s="1239"/>
      <c r="G737" s="1239"/>
      <c r="H737" s="1194">
        <f t="shared" si="598"/>
        <v>1.5600624024960999E-3</v>
      </c>
      <c r="I737" s="1189">
        <f t="shared" si="556"/>
        <v>7.3529411764705881E-3</v>
      </c>
      <c r="J737" s="3160"/>
      <c r="K737" s="1716"/>
      <c r="L737" s="1716"/>
      <c r="M737" s="1716"/>
      <c r="N737" s="1716"/>
      <c r="O737" s="1716"/>
      <c r="P737" s="3385"/>
      <c r="Q737" t="s">
        <v>4304</v>
      </c>
    </row>
    <row r="738" spans="1:17" customFormat="1" hidden="1" x14ac:dyDescent="0.25">
      <c r="A738" s="3472"/>
      <c r="B738" s="845" t="s">
        <v>4861</v>
      </c>
      <c r="C738" s="1239"/>
      <c r="D738" s="1239"/>
      <c r="E738" s="1186">
        <f t="shared" ref="E738:H738" si="599">E734/E119</f>
        <v>9.5238095238095247E-3</v>
      </c>
      <c r="F738" s="1239"/>
      <c r="G738" s="1239"/>
      <c r="H738" s="1205">
        <f t="shared" si="599"/>
        <v>2.5575447570332483E-3</v>
      </c>
      <c r="I738" s="1193">
        <f t="shared" si="556"/>
        <v>9.5238095238095247E-3</v>
      </c>
      <c r="J738" s="3161"/>
      <c r="K738" s="1717"/>
      <c r="L738" s="1717"/>
      <c r="M738" s="1717"/>
      <c r="N738" s="1717"/>
      <c r="O738" s="1717"/>
      <c r="P738" s="3386"/>
      <c r="Q738" t="s">
        <v>4306</v>
      </c>
    </row>
    <row r="739" spans="1:17" customFormat="1" x14ac:dyDescent="0.25">
      <c r="A739" s="3472"/>
      <c r="B739" s="1203" t="s">
        <v>5087</v>
      </c>
      <c r="C739" s="1239"/>
      <c r="D739" s="1239"/>
      <c r="E739" s="1206"/>
      <c r="F739" s="1239"/>
      <c r="G739" s="1239"/>
      <c r="H739" s="1206"/>
      <c r="I739" s="1206" t="e">
        <f t="shared" ref="I739:I802" si="600">AVERAGE(C739:G739)</f>
        <v>#DIV/0!</v>
      </c>
      <c r="J739" s="3162"/>
      <c r="K739" s="1718"/>
      <c r="L739" s="1718"/>
      <c r="M739" s="1718"/>
      <c r="N739" s="1718"/>
      <c r="O739" s="1718"/>
      <c r="P739" s="3368"/>
      <c r="Q739" s="27" t="s">
        <v>4308</v>
      </c>
    </row>
    <row r="740" spans="1:17" customFormat="1" x14ac:dyDescent="0.25">
      <c r="A740" s="3472"/>
      <c r="B740" s="845" t="s">
        <v>4223</v>
      </c>
      <c r="C740" s="1239"/>
      <c r="D740" s="1239"/>
      <c r="E740" s="1209"/>
      <c r="F740" s="1239"/>
      <c r="G740" s="1239"/>
      <c r="H740" s="1177"/>
      <c r="I740" s="1198" t="e">
        <f t="shared" si="600"/>
        <v>#DIV/0!</v>
      </c>
      <c r="J740" s="3167"/>
      <c r="K740" s="1723"/>
      <c r="L740" s="1723"/>
      <c r="M740" s="1723"/>
      <c r="N740" s="1723"/>
      <c r="O740" s="1723"/>
      <c r="P740" s="3364"/>
      <c r="Q740" t="s">
        <v>4309</v>
      </c>
    </row>
    <row r="741" spans="1:17" customFormat="1" x14ac:dyDescent="0.25">
      <c r="A741" s="3472"/>
      <c r="B741" s="845" t="s">
        <v>4224</v>
      </c>
      <c r="C741" s="1239"/>
      <c r="D741" s="1239"/>
      <c r="E741" s="1209"/>
      <c r="F741" s="1239"/>
      <c r="G741" s="1239"/>
      <c r="H741" s="1177"/>
      <c r="I741" s="1198" t="e">
        <f t="shared" si="600"/>
        <v>#DIV/0!</v>
      </c>
      <c r="J741" s="3167"/>
      <c r="K741" s="1723"/>
      <c r="L741" s="1723"/>
      <c r="M741" s="1723"/>
      <c r="N741" s="1723"/>
      <c r="O741" s="1723"/>
      <c r="P741" s="3364"/>
      <c r="Q741" t="s">
        <v>4310</v>
      </c>
    </row>
    <row r="742" spans="1:17" customFormat="1" x14ac:dyDescent="0.25">
      <c r="A742" s="3472"/>
      <c r="B742" s="845" t="s">
        <v>5102</v>
      </c>
      <c r="C742" s="1239"/>
      <c r="D742" s="1239"/>
      <c r="E742" s="1209"/>
      <c r="F742" s="1239"/>
      <c r="G742" s="1239"/>
      <c r="H742" s="1177"/>
      <c r="I742" s="1198" t="e">
        <f t="shared" si="600"/>
        <v>#DIV/0!</v>
      </c>
      <c r="J742" s="3167"/>
      <c r="K742" s="1723"/>
      <c r="L742" s="1723"/>
      <c r="M742" s="1723"/>
      <c r="N742" s="1723"/>
      <c r="O742" s="1723"/>
      <c r="P742" s="3364"/>
      <c r="Q742" t="s">
        <v>4312</v>
      </c>
    </row>
    <row r="743" spans="1:17" customFormat="1" x14ac:dyDescent="0.25">
      <c r="A743" s="3472"/>
      <c r="B743" s="1203" t="s">
        <v>5099</v>
      </c>
      <c r="C743" s="1239"/>
      <c r="D743" s="1239"/>
      <c r="E743" s="1206"/>
      <c r="F743" s="1239"/>
      <c r="G743" s="1239"/>
      <c r="H743" s="1206"/>
      <c r="I743" s="1206" t="e">
        <f t="shared" si="600"/>
        <v>#DIV/0!</v>
      </c>
      <c r="J743" s="3162"/>
      <c r="K743" s="1718"/>
      <c r="L743" s="1718"/>
      <c r="M743" s="1718"/>
      <c r="N743" s="1718"/>
      <c r="O743" s="1718"/>
      <c r="P743" s="3368"/>
      <c r="Q743" s="27" t="s">
        <v>4314</v>
      </c>
    </row>
    <row r="744" spans="1:17" s="1" customFormat="1" x14ac:dyDescent="0.25">
      <c r="A744" s="3472"/>
      <c r="B744" s="845" t="s">
        <v>4223</v>
      </c>
      <c r="C744" s="1239"/>
      <c r="D744" s="1239"/>
      <c r="E744" s="1209"/>
      <c r="F744" s="1239"/>
      <c r="G744" s="1239"/>
      <c r="H744" s="1177"/>
      <c r="I744" s="1198" t="e">
        <f t="shared" si="600"/>
        <v>#DIV/0!</v>
      </c>
      <c r="J744" s="3167"/>
      <c r="K744" s="1723"/>
      <c r="L744" s="1723"/>
      <c r="M744" s="1723"/>
      <c r="N744" s="1723"/>
      <c r="O744" s="1723"/>
      <c r="P744" s="3364"/>
      <c r="Q744" t="s">
        <v>4315</v>
      </c>
    </row>
    <row r="745" spans="1:17" s="1" customFormat="1" x14ac:dyDescent="0.25">
      <c r="A745" s="3472"/>
      <c r="B745" s="845" t="s">
        <v>4224</v>
      </c>
      <c r="C745" s="1239"/>
      <c r="D745" s="1239"/>
      <c r="E745" s="1209"/>
      <c r="F745" s="1239"/>
      <c r="G745" s="1239"/>
      <c r="H745" s="1177"/>
      <c r="I745" s="1198" t="e">
        <f t="shared" si="600"/>
        <v>#DIV/0!</v>
      </c>
      <c r="J745" s="3167"/>
      <c r="K745" s="1723"/>
      <c r="L745" s="1723"/>
      <c r="M745" s="1723"/>
      <c r="N745" s="1723"/>
      <c r="O745" s="1723"/>
      <c r="P745" s="3364"/>
      <c r="Q745" t="s">
        <v>4316</v>
      </c>
    </row>
    <row r="746" spans="1:17" s="1" customFormat="1" x14ac:dyDescent="0.25">
      <c r="A746" s="3472"/>
      <c r="B746" s="845" t="s">
        <v>5102</v>
      </c>
      <c r="C746" s="1239"/>
      <c r="D746" s="1239"/>
      <c r="E746" s="1209"/>
      <c r="F746" s="1239"/>
      <c r="G746" s="1239"/>
      <c r="H746" s="1177"/>
      <c r="I746" s="1198" t="e">
        <f t="shared" si="600"/>
        <v>#DIV/0!</v>
      </c>
      <c r="J746" s="3167"/>
      <c r="K746" s="1723"/>
      <c r="L746" s="1723"/>
      <c r="M746" s="1723"/>
      <c r="N746" s="1723"/>
      <c r="O746" s="1723"/>
      <c r="P746" s="3364"/>
      <c r="Q746" t="s">
        <v>4317</v>
      </c>
    </row>
    <row r="747" spans="1:17" customFormat="1" x14ac:dyDescent="0.25">
      <c r="A747" s="3472"/>
      <c r="B747" s="1203" t="s">
        <v>4848</v>
      </c>
      <c r="C747" s="1239"/>
      <c r="D747" s="1239"/>
      <c r="E747" s="1206">
        <f t="shared" ref="E747" si="601">E721/E716</f>
        <v>1</v>
      </c>
      <c r="F747" s="1239"/>
      <c r="G747" s="1239"/>
      <c r="H747" s="1206">
        <f>H721/H716</f>
        <v>1</v>
      </c>
      <c r="I747" s="1206">
        <f t="shared" si="600"/>
        <v>1</v>
      </c>
      <c r="J747" s="3162"/>
      <c r="K747" s="1718"/>
      <c r="L747" s="1718"/>
      <c r="M747" s="1718"/>
      <c r="N747" s="1718"/>
      <c r="O747" s="1718"/>
      <c r="P747" s="3368"/>
      <c r="Q747" s="27" t="s">
        <v>4319</v>
      </c>
    </row>
    <row r="748" spans="1:17" customFormat="1" x14ac:dyDescent="0.25">
      <c r="A748" s="3472"/>
      <c r="B748" s="1181" t="s">
        <v>4223</v>
      </c>
      <c r="C748" s="1239"/>
      <c r="D748" s="1239"/>
      <c r="E748" s="1209">
        <f t="shared" ref="E748:H748" si="602">E747/E217</f>
        <v>5.384597806215722</v>
      </c>
      <c r="F748" s="1239"/>
      <c r="G748" s="1239"/>
      <c r="H748" s="1177">
        <f t="shared" si="602"/>
        <v>4.1142496227937819</v>
      </c>
      <c r="I748" s="1198">
        <f t="shared" si="600"/>
        <v>5.384597806215722</v>
      </c>
      <c r="J748" s="3167"/>
      <c r="K748" s="1723"/>
      <c r="L748" s="1723"/>
      <c r="M748" s="1723"/>
      <c r="N748" s="1723"/>
      <c r="O748" s="1723"/>
      <c r="P748" s="3364"/>
      <c r="Q748" t="s">
        <v>4320</v>
      </c>
    </row>
    <row r="749" spans="1:17" customFormat="1" x14ac:dyDescent="0.25">
      <c r="A749" s="3472"/>
      <c r="B749" s="1181" t="s">
        <v>4224</v>
      </c>
      <c r="C749" s="1239"/>
      <c r="D749" s="1239"/>
      <c r="E749" s="1209">
        <f t="shared" ref="E749:H749" si="603">E747/E234</f>
        <v>3.2059850374064842</v>
      </c>
      <c r="F749" s="1239"/>
      <c r="G749" s="1239"/>
      <c r="H749" s="1177">
        <f t="shared" si="603"/>
        <v>3.456511824874585</v>
      </c>
      <c r="I749" s="1198">
        <f t="shared" si="600"/>
        <v>3.2059850374064842</v>
      </c>
      <c r="J749" s="3167"/>
      <c r="K749" s="1723"/>
      <c r="L749" s="1723"/>
      <c r="M749" s="1723"/>
      <c r="N749" s="1723"/>
      <c r="O749" s="1723"/>
      <c r="P749" s="3364"/>
      <c r="Q749" t="s">
        <v>4321</v>
      </c>
    </row>
    <row r="750" spans="1:17" customFormat="1" ht="15.75" thickBot="1" x14ac:dyDescent="0.3">
      <c r="A750" s="3472"/>
      <c r="B750" s="1181" t="s">
        <v>5102</v>
      </c>
      <c r="C750" s="1239"/>
      <c r="D750" s="1239"/>
      <c r="E750" s="1209">
        <f t="shared" ref="E750:H750" si="604">E747/E237</f>
        <v>3.9034662691017514</v>
      </c>
      <c r="F750" s="1239"/>
      <c r="G750" s="1239"/>
      <c r="H750" s="1177">
        <f t="shared" si="604"/>
        <v>3.7841409691629959</v>
      </c>
      <c r="I750" s="1198">
        <f t="shared" si="600"/>
        <v>3.9034662691017514</v>
      </c>
      <c r="J750" s="3167"/>
      <c r="K750" s="1723"/>
      <c r="L750" s="1723"/>
      <c r="M750" s="1723"/>
      <c r="N750" s="1723"/>
      <c r="O750" s="1723"/>
      <c r="P750" s="3364"/>
      <c r="Q750" t="s">
        <v>4322</v>
      </c>
    </row>
    <row r="751" spans="1:17" customFormat="1" hidden="1" x14ac:dyDescent="0.25">
      <c r="A751" s="3472"/>
      <c r="B751" s="1203" t="s">
        <v>4323</v>
      </c>
      <c r="C751" s="1238"/>
      <c r="D751" s="1238"/>
      <c r="E751" s="1206">
        <f t="shared" ref="E751" si="605">E726/E716</f>
        <v>0</v>
      </c>
      <c r="F751" s="1238"/>
      <c r="G751" s="1238"/>
      <c r="H751" s="1206">
        <f>H726/H716</f>
        <v>0</v>
      </c>
      <c r="I751" s="1206">
        <f t="shared" si="600"/>
        <v>0</v>
      </c>
      <c r="J751" s="3162"/>
      <c r="K751" s="1718"/>
      <c r="L751" s="1718"/>
      <c r="M751" s="1718"/>
      <c r="N751" s="1718"/>
      <c r="O751" s="1718"/>
      <c r="P751" s="3368"/>
      <c r="Q751" s="27" t="s">
        <v>4324</v>
      </c>
    </row>
    <row r="752" spans="1:17" customFormat="1" hidden="1" x14ac:dyDescent="0.25">
      <c r="A752" s="3472"/>
      <c r="B752" s="1181" t="s">
        <v>4223</v>
      </c>
      <c r="C752" s="1239">
        <f t="shared" ref="C752:H752" si="606">C751/C243</f>
        <v>0</v>
      </c>
      <c r="D752" s="1239">
        <f t="shared" si="606"/>
        <v>0</v>
      </c>
      <c r="E752" s="1209">
        <f t="shared" si="606"/>
        <v>0</v>
      </c>
      <c r="F752" s="1239">
        <f t="shared" si="606"/>
        <v>0</v>
      </c>
      <c r="G752" s="1239">
        <f t="shared" si="606"/>
        <v>0</v>
      </c>
      <c r="H752" s="1177">
        <f t="shared" si="606"/>
        <v>0</v>
      </c>
      <c r="I752" s="1198">
        <f t="shared" si="600"/>
        <v>0</v>
      </c>
      <c r="J752" s="3167"/>
      <c r="K752" s="1723"/>
      <c r="L752" s="1723"/>
      <c r="M752" s="1723"/>
      <c r="N752" s="1723"/>
      <c r="O752" s="1723"/>
      <c r="P752" s="3364"/>
      <c r="Q752" t="s">
        <v>4325</v>
      </c>
    </row>
    <row r="753" spans="1:17" customFormat="1" hidden="1" x14ac:dyDescent="0.25">
      <c r="A753" s="3472"/>
      <c r="B753" s="1181" t="s">
        <v>4224</v>
      </c>
      <c r="C753" s="1239">
        <f t="shared" ref="C753:H753" si="607">C751/C260</f>
        <v>0</v>
      </c>
      <c r="D753" s="1239">
        <f t="shared" si="607"/>
        <v>0</v>
      </c>
      <c r="E753" s="1209">
        <f t="shared" si="607"/>
        <v>0</v>
      </c>
      <c r="F753" s="1239">
        <f t="shared" si="607"/>
        <v>0</v>
      </c>
      <c r="G753" s="1239">
        <f t="shared" si="607"/>
        <v>0</v>
      </c>
      <c r="H753" s="1177">
        <f t="shared" si="607"/>
        <v>0</v>
      </c>
      <c r="I753" s="1198">
        <f t="shared" si="600"/>
        <v>0</v>
      </c>
      <c r="J753" s="3167"/>
      <c r="K753" s="1723"/>
      <c r="L753" s="1723"/>
      <c r="M753" s="1723"/>
      <c r="N753" s="1723"/>
      <c r="O753" s="1723"/>
      <c r="P753" s="3364"/>
      <c r="Q753" t="s">
        <v>4326</v>
      </c>
    </row>
    <row r="754" spans="1:17" customFormat="1" hidden="1" x14ac:dyDescent="0.25">
      <c r="A754" s="3472"/>
      <c r="B754" s="1181" t="s">
        <v>5102</v>
      </c>
      <c r="C754" s="1239">
        <f t="shared" ref="C754:H754" si="608">C751/C263</f>
        <v>0</v>
      </c>
      <c r="D754" s="1239">
        <f t="shared" si="608"/>
        <v>0</v>
      </c>
      <c r="E754" s="1209">
        <f t="shared" si="608"/>
        <v>0</v>
      </c>
      <c r="F754" s="1239">
        <f t="shared" si="608"/>
        <v>0</v>
      </c>
      <c r="G754" s="1239">
        <f t="shared" si="608"/>
        <v>0</v>
      </c>
      <c r="H754" s="1177">
        <f t="shared" si="608"/>
        <v>0</v>
      </c>
      <c r="I754" s="1198">
        <f t="shared" si="600"/>
        <v>0</v>
      </c>
      <c r="J754" s="3167"/>
      <c r="K754" s="1723"/>
      <c r="L754" s="1723"/>
      <c r="M754" s="1723"/>
      <c r="N754" s="1723"/>
      <c r="O754" s="1723"/>
      <c r="P754" s="3364"/>
      <c r="Q754" t="s">
        <v>4327</v>
      </c>
    </row>
    <row r="755" spans="1:17" customFormat="1" hidden="1" x14ac:dyDescent="0.25">
      <c r="A755" s="3472"/>
      <c r="B755" s="1203" t="s">
        <v>4328</v>
      </c>
      <c r="C755" s="1240"/>
      <c r="D755" s="1240"/>
      <c r="E755" s="1212">
        <f t="shared" ref="E755" si="609">E731/E734</f>
        <v>0</v>
      </c>
      <c r="F755" s="1240"/>
      <c r="G755" s="1240"/>
      <c r="H755" s="1212">
        <f>H731/H734</f>
        <v>0</v>
      </c>
      <c r="I755" s="1212">
        <f t="shared" si="600"/>
        <v>0</v>
      </c>
      <c r="J755" s="3168"/>
      <c r="K755" s="1724"/>
      <c r="L755" s="1724"/>
      <c r="M755" s="1724"/>
      <c r="N755" s="1724"/>
      <c r="O755" s="1724"/>
      <c r="P755" s="3366"/>
      <c r="Q755" s="27" t="s">
        <v>4329</v>
      </c>
    </row>
    <row r="756" spans="1:17" customFormat="1" hidden="1" x14ac:dyDescent="0.25">
      <c r="A756" s="3472"/>
      <c r="B756" s="1181" t="s">
        <v>4223</v>
      </c>
      <c r="C756" s="1239">
        <f t="shared" ref="C756:H756" si="610">C755/C269</f>
        <v>0</v>
      </c>
      <c r="D756" s="1239">
        <f t="shared" si="610"/>
        <v>0</v>
      </c>
      <c r="E756" s="1209">
        <f t="shared" si="610"/>
        <v>0</v>
      </c>
      <c r="F756" s="1239">
        <f t="shared" si="610"/>
        <v>0</v>
      </c>
      <c r="G756" s="1239">
        <f t="shared" si="610"/>
        <v>0</v>
      </c>
      <c r="H756" s="1177">
        <f t="shared" si="610"/>
        <v>0</v>
      </c>
      <c r="I756" s="1198">
        <f t="shared" si="600"/>
        <v>0</v>
      </c>
      <c r="J756" s="3167"/>
      <c r="K756" s="1723"/>
      <c r="L756" s="1723"/>
      <c r="M756" s="1723"/>
      <c r="N756" s="1723"/>
      <c r="O756" s="1723"/>
      <c r="P756" s="3364"/>
      <c r="Q756" t="s">
        <v>4330</v>
      </c>
    </row>
    <row r="757" spans="1:17" customFormat="1" hidden="1" x14ac:dyDescent="0.25">
      <c r="A757" s="3472"/>
      <c r="B757" s="1181" t="s">
        <v>4224</v>
      </c>
      <c r="C757" s="1239">
        <f t="shared" ref="C757:H757" si="611">C755/C286</f>
        <v>0</v>
      </c>
      <c r="D757" s="1239">
        <f t="shared" si="611"/>
        <v>0</v>
      </c>
      <c r="E757" s="1209">
        <f t="shared" si="611"/>
        <v>0</v>
      </c>
      <c r="F757" s="1239">
        <f t="shared" si="611"/>
        <v>0</v>
      </c>
      <c r="G757" s="1239">
        <f t="shared" si="611"/>
        <v>0</v>
      </c>
      <c r="H757" s="1177">
        <f t="shared" si="611"/>
        <v>0</v>
      </c>
      <c r="I757" s="1198">
        <f t="shared" si="600"/>
        <v>0</v>
      </c>
      <c r="J757" s="3167"/>
      <c r="K757" s="1723"/>
      <c r="L757" s="1723"/>
      <c r="M757" s="1723"/>
      <c r="N757" s="1723"/>
      <c r="O757" s="1723"/>
      <c r="P757" s="3364"/>
      <c r="Q757" t="s">
        <v>4331</v>
      </c>
    </row>
    <row r="758" spans="1:17" customFormat="1" ht="15.75" hidden="1" thickBot="1" x14ac:dyDescent="0.3">
      <c r="A758" s="3472"/>
      <c r="B758" s="1181" t="s">
        <v>5102</v>
      </c>
      <c r="C758" s="1239">
        <f t="shared" ref="C758:H758" si="612">C755/C289</f>
        <v>0</v>
      </c>
      <c r="D758" s="1239">
        <f t="shared" si="612"/>
        <v>0</v>
      </c>
      <c r="E758" s="1209">
        <f t="shared" si="612"/>
        <v>0</v>
      </c>
      <c r="F758" s="1239">
        <f t="shared" si="612"/>
        <v>0</v>
      </c>
      <c r="G758" s="1239">
        <f t="shared" si="612"/>
        <v>0</v>
      </c>
      <c r="H758" s="1177">
        <f t="shared" si="612"/>
        <v>0</v>
      </c>
      <c r="I758" s="1198">
        <f t="shared" si="600"/>
        <v>0</v>
      </c>
      <c r="J758" s="3167"/>
      <c r="K758" s="1723"/>
      <c r="L758" s="1723"/>
      <c r="M758" s="1723"/>
      <c r="N758" s="1723"/>
      <c r="O758" s="1723"/>
      <c r="P758" s="3364"/>
      <c r="Q758" t="s">
        <v>4332</v>
      </c>
    </row>
    <row r="759" spans="1:17" customFormat="1" ht="15.75" hidden="1" thickBot="1" x14ac:dyDescent="0.3">
      <c r="A759" s="3472"/>
      <c r="B759" s="1203" t="s">
        <v>4333</v>
      </c>
      <c r="C759" s="1241"/>
      <c r="D759" s="1241"/>
      <c r="E759" s="1213">
        <f t="shared" ref="E759" si="613">E716/E734</f>
        <v>1</v>
      </c>
      <c r="F759" s="1241"/>
      <c r="G759" s="1241"/>
      <c r="H759" s="1213">
        <f>H716/H734</f>
        <v>1</v>
      </c>
      <c r="I759" s="1213">
        <f t="shared" si="600"/>
        <v>1</v>
      </c>
      <c r="J759" s="3169"/>
      <c r="K759" s="1725"/>
      <c r="L759" s="1725"/>
      <c r="M759" s="1725"/>
      <c r="N759" s="1725"/>
      <c r="O759" s="1725"/>
      <c r="P759" s="3365"/>
      <c r="Q759" s="27" t="s">
        <v>4334</v>
      </c>
    </row>
    <row r="760" spans="1:17" customFormat="1" ht="15.75" hidden="1" thickBot="1" x14ac:dyDescent="0.3">
      <c r="A760" s="3472"/>
      <c r="B760" s="1181" t="s">
        <v>4223</v>
      </c>
      <c r="C760" s="1239">
        <f t="shared" ref="C760:H760" si="614">C759/C295</f>
        <v>0</v>
      </c>
      <c r="D760" s="1239">
        <f t="shared" si="614"/>
        <v>0</v>
      </c>
      <c r="E760" s="1209">
        <f t="shared" si="614"/>
        <v>3.2423715146628188E-2</v>
      </c>
      <c r="F760" s="1239">
        <f t="shared" si="614"/>
        <v>0</v>
      </c>
      <c r="G760" s="1239">
        <f t="shared" si="614"/>
        <v>0</v>
      </c>
      <c r="H760" s="1177">
        <f t="shared" si="614"/>
        <v>3.1726537713642408E-2</v>
      </c>
      <c r="I760" s="1198">
        <f t="shared" si="600"/>
        <v>6.4847430293256377E-3</v>
      </c>
      <c r="J760" s="3167"/>
      <c r="K760" s="1723"/>
      <c r="L760" s="1723"/>
      <c r="M760" s="1723"/>
      <c r="N760" s="1723"/>
      <c r="O760" s="1723"/>
      <c r="P760" s="3364"/>
      <c r="Q760" t="s">
        <v>4335</v>
      </c>
    </row>
    <row r="761" spans="1:17" customFormat="1" ht="15.75" hidden="1" thickBot="1" x14ac:dyDescent="0.3">
      <c r="A761" s="3472"/>
      <c r="B761" s="1181" t="s">
        <v>4224</v>
      </c>
      <c r="C761" s="1239">
        <f t="shared" ref="C761:H761" si="615">C759/C312</f>
        <v>0</v>
      </c>
      <c r="D761" s="1239">
        <f t="shared" si="615"/>
        <v>0</v>
      </c>
      <c r="E761" s="1209">
        <f t="shared" si="615"/>
        <v>3.5158680771624144E-2</v>
      </c>
      <c r="F761" s="1239">
        <f t="shared" si="615"/>
        <v>0</v>
      </c>
      <c r="G761" s="1239">
        <f t="shared" si="615"/>
        <v>0</v>
      </c>
      <c r="H761" s="1177">
        <f t="shared" si="615"/>
        <v>3.4945527198703204E-2</v>
      </c>
      <c r="I761" s="1198">
        <f t="shared" si="600"/>
        <v>7.0317361543248292E-3</v>
      </c>
      <c r="J761" s="3167"/>
      <c r="K761" s="1723"/>
      <c r="L761" s="1723"/>
      <c r="M761" s="1723"/>
      <c r="N761" s="1723"/>
      <c r="O761" s="1723"/>
      <c r="P761" s="3364"/>
      <c r="Q761" t="s">
        <v>4336</v>
      </c>
    </row>
    <row r="762" spans="1:17" customFormat="1" ht="15.75" hidden="1" thickBot="1" x14ac:dyDescent="0.3">
      <c r="A762" s="3472"/>
      <c r="B762" s="1181" t="s">
        <v>5102</v>
      </c>
      <c r="C762" s="1239">
        <f t="shared" ref="C762:H762" si="616">C759/C315</f>
        <v>0</v>
      </c>
      <c r="D762" s="1239">
        <f t="shared" si="616"/>
        <v>0</v>
      </c>
      <c r="E762" s="1209">
        <f t="shared" si="616"/>
        <v>3.0172825360450687E-2</v>
      </c>
      <c r="F762" s="1239">
        <f t="shared" si="616"/>
        <v>0</v>
      </c>
      <c r="G762" s="1239">
        <f t="shared" si="616"/>
        <v>0</v>
      </c>
      <c r="H762" s="1177">
        <f t="shared" si="616"/>
        <v>3.0697980462620848E-2</v>
      </c>
      <c r="I762" s="1198">
        <f t="shared" si="600"/>
        <v>6.0345650720901372E-3</v>
      </c>
      <c r="J762" s="3167"/>
      <c r="K762" s="1723"/>
      <c r="L762" s="1723"/>
      <c r="M762" s="1723"/>
      <c r="N762" s="1723"/>
      <c r="O762" s="1723"/>
      <c r="P762" s="3364"/>
      <c r="Q762" t="s">
        <v>4337</v>
      </c>
    </row>
    <row r="763" spans="1:17" s="325" customFormat="1" ht="15.75" hidden="1" thickBot="1" x14ac:dyDescent="0.3">
      <c r="A763" s="3472"/>
      <c r="B763" s="1203" t="s">
        <v>4338</v>
      </c>
      <c r="C763" s="1238"/>
      <c r="D763" s="1238"/>
      <c r="E763" s="1206">
        <f t="shared" ref="E763:H763" si="617">E721/E734</f>
        <v>1</v>
      </c>
      <c r="F763" s="1238"/>
      <c r="G763" s="1238"/>
      <c r="H763" s="1206">
        <f t="shared" si="617"/>
        <v>1</v>
      </c>
      <c r="I763" s="1206">
        <f t="shared" si="600"/>
        <v>1</v>
      </c>
      <c r="J763" s="3162"/>
      <c r="K763" s="1718"/>
      <c r="L763" s="1718"/>
      <c r="M763" s="1718"/>
      <c r="N763" s="1718"/>
      <c r="O763" s="1718"/>
      <c r="P763" s="3368"/>
      <c r="Q763" s="1220" t="s">
        <v>4339</v>
      </c>
    </row>
    <row r="764" spans="1:17" s="325" customFormat="1" ht="15.75" hidden="1" thickBot="1" x14ac:dyDescent="0.3">
      <c r="A764" s="3472"/>
      <c r="B764" s="1182" t="s">
        <v>4223</v>
      </c>
      <c r="C764" s="1239">
        <f>C763/317</f>
        <v>0</v>
      </c>
      <c r="D764" s="1239">
        <f t="shared" ref="D764:H764" si="618">D763/317</f>
        <v>0</v>
      </c>
      <c r="E764" s="1209">
        <f>E763/E321</f>
        <v>0.17458866544789761</v>
      </c>
      <c r="F764" s="1239">
        <f t="shared" si="618"/>
        <v>0</v>
      </c>
      <c r="G764" s="1239">
        <f t="shared" si="618"/>
        <v>0</v>
      </c>
      <c r="H764" s="1199">
        <f t="shared" si="618"/>
        <v>3.1545741324921135E-3</v>
      </c>
      <c r="I764" s="1198">
        <f t="shared" si="600"/>
        <v>3.4917733089579524E-2</v>
      </c>
      <c r="J764" s="3167"/>
      <c r="K764" s="1723"/>
      <c r="L764" s="1723"/>
      <c r="M764" s="1723"/>
      <c r="N764" s="1723"/>
      <c r="O764" s="1723"/>
      <c r="P764" s="3364"/>
      <c r="Q764" s="325" t="s">
        <v>4340</v>
      </c>
    </row>
    <row r="765" spans="1:17" ht="15.75" hidden="1" thickBot="1" x14ac:dyDescent="0.3">
      <c r="A765" s="3472"/>
      <c r="B765" s="1182" t="s">
        <v>4224</v>
      </c>
      <c r="C765" s="1239">
        <f t="shared" ref="C765:H765" si="619">C763/C338</f>
        <v>0</v>
      </c>
      <c r="D765" s="1239">
        <f t="shared" si="619"/>
        <v>0</v>
      </c>
      <c r="E765" s="1209">
        <f t="shared" si="619"/>
        <v>0.11271820448877806</v>
      </c>
      <c r="F765" s="1239">
        <f t="shared" si="619"/>
        <v>0</v>
      </c>
      <c r="G765" s="1239">
        <f t="shared" si="619"/>
        <v>0</v>
      </c>
      <c r="H765" s="1200">
        <f t="shared" si="619"/>
        <v>0.12078962798879406</v>
      </c>
      <c r="I765" s="1198">
        <f t="shared" si="600"/>
        <v>2.2543640897755613E-2</v>
      </c>
      <c r="J765" s="3167"/>
      <c r="K765" s="1723"/>
      <c r="L765" s="1723"/>
      <c r="M765" s="1723"/>
      <c r="N765" s="1723"/>
      <c r="O765" s="1723"/>
      <c r="P765" s="3364"/>
      <c r="Q765" s="325" t="s">
        <v>4341</v>
      </c>
    </row>
    <row r="766" spans="1:17" ht="15.75" hidden="1" thickBot="1" x14ac:dyDescent="0.3">
      <c r="A766" s="3472"/>
      <c r="B766" s="1182" t="s">
        <v>5102</v>
      </c>
      <c r="C766" s="1239">
        <f t="shared" ref="C766:H766" si="620">C763/C341</f>
        <v>0</v>
      </c>
      <c r="D766" s="1239">
        <f t="shared" si="620"/>
        <v>0</v>
      </c>
      <c r="E766" s="1209">
        <f t="shared" si="620"/>
        <v>0.11777860603801715</v>
      </c>
      <c r="F766" s="1239">
        <f t="shared" si="620"/>
        <v>0</v>
      </c>
      <c r="G766" s="1239">
        <f t="shared" si="620"/>
        <v>0</v>
      </c>
      <c r="H766" s="1199">
        <f t="shared" si="620"/>
        <v>0.11616548553916874</v>
      </c>
      <c r="I766" s="1198">
        <f t="shared" si="600"/>
        <v>2.3555721207603429E-2</v>
      </c>
      <c r="J766" s="3167"/>
      <c r="K766" s="1723"/>
      <c r="L766" s="1723"/>
      <c r="M766" s="1723"/>
      <c r="N766" s="1723"/>
      <c r="O766" s="1723"/>
      <c r="P766" s="3364"/>
      <c r="Q766" s="325" t="s">
        <v>4342</v>
      </c>
    </row>
    <row r="767" spans="1:17" ht="15.75" hidden="1" thickBot="1" x14ac:dyDescent="0.3">
      <c r="A767" s="3472"/>
      <c r="B767" s="1203" t="s">
        <v>4343</v>
      </c>
      <c r="C767" s="1238"/>
      <c r="D767" s="1238"/>
      <c r="E767" s="1206" t="e">
        <f t="shared" ref="E767:H767" si="621">E726/E731</f>
        <v>#DIV/0!</v>
      </c>
      <c r="F767" s="1238"/>
      <c r="G767" s="1238"/>
      <c r="H767" s="1206" t="e">
        <f t="shared" si="621"/>
        <v>#DIV/0!</v>
      </c>
      <c r="I767" s="1206" t="e">
        <f t="shared" si="600"/>
        <v>#DIV/0!</v>
      </c>
      <c r="J767" s="3162"/>
      <c r="K767" s="1718"/>
      <c r="L767" s="1718"/>
      <c r="M767" s="1718"/>
      <c r="N767" s="1718"/>
      <c r="O767" s="1718"/>
      <c r="P767" s="3368"/>
      <c r="Q767" s="1220" t="s">
        <v>4344</v>
      </c>
    </row>
    <row r="768" spans="1:17" ht="15.75" hidden="1" thickBot="1" x14ac:dyDescent="0.3">
      <c r="A768" s="3472"/>
      <c r="B768" s="1182" t="s">
        <v>4223</v>
      </c>
      <c r="C768" s="1239">
        <f t="shared" ref="C768:H768" si="622">C767/C347</f>
        <v>0</v>
      </c>
      <c r="D768" s="1239">
        <f t="shared" si="622"/>
        <v>0</v>
      </c>
      <c r="E768" s="1209" t="e">
        <f t="shared" si="622"/>
        <v>#DIV/0!</v>
      </c>
      <c r="F768" s="1239">
        <f t="shared" si="622"/>
        <v>0</v>
      </c>
      <c r="G768" s="1239">
        <f t="shared" si="622"/>
        <v>0</v>
      </c>
      <c r="H768" s="1199" t="e">
        <f t="shared" si="622"/>
        <v>#DIV/0!</v>
      </c>
      <c r="I768" s="1198" t="e">
        <f t="shared" si="600"/>
        <v>#DIV/0!</v>
      </c>
      <c r="J768" s="3167"/>
      <c r="K768" s="1723"/>
      <c r="L768" s="1723"/>
      <c r="M768" s="1723"/>
      <c r="N768" s="1723"/>
      <c r="O768" s="1723"/>
      <c r="P768" s="3364"/>
      <c r="Q768" s="325" t="s">
        <v>4345</v>
      </c>
    </row>
    <row r="769" spans="1:17" ht="15.75" hidden="1" thickBot="1" x14ac:dyDescent="0.3">
      <c r="A769" s="3472"/>
      <c r="B769" s="1182" t="s">
        <v>4224</v>
      </c>
      <c r="C769" s="1239">
        <f t="shared" ref="C769:H769" si="623">C767/C364</f>
        <v>0</v>
      </c>
      <c r="D769" s="1239">
        <f t="shared" si="623"/>
        <v>0</v>
      </c>
      <c r="E769" s="1209" t="e">
        <f t="shared" si="623"/>
        <v>#DIV/0!</v>
      </c>
      <c r="F769" s="1239">
        <f t="shared" si="623"/>
        <v>0</v>
      </c>
      <c r="G769" s="1239">
        <f t="shared" si="623"/>
        <v>0</v>
      </c>
      <c r="H769" s="1199" t="e">
        <f t="shared" si="623"/>
        <v>#DIV/0!</v>
      </c>
      <c r="I769" s="1198" t="e">
        <f t="shared" si="600"/>
        <v>#DIV/0!</v>
      </c>
      <c r="J769" s="3167"/>
      <c r="K769" s="1723"/>
      <c r="L769" s="1723"/>
      <c r="M769" s="1723"/>
      <c r="N769" s="1723"/>
      <c r="O769" s="1723"/>
      <c r="P769" s="3364"/>
      <c r="Q769" s="325" t="s">
        <v>4346</v>
      </c>
    </row>
    <row r="770" spans="1:17" ht="15.75" hidden="1" thickBot="1" x14ac:dyDescent="0.3">
      <c r="A770" s="3473"/>
      <c r="B770" s="1183" t="s">
        <v>5102</v>
      </c>
      <c r="C770" s="1242">
        <f t="shared" ref="C770:H770" si="624">C767/C367</f>
        <v>0</v>
      </c>
      <c r="D770" s="1242">
        <f t="shared" si="624"/>
        <v>0</v>
      </c>
      <c r="E770" s="1217" t="e">
        <f t="shared" si="624"/>
        <v>#DIV/0!</v>
      </c>
      <c r="F770" s="1242">
        <f t="shared" si="624"/>
        <v>0</v>
      </c>
      <c r="G770" s="1242">
        <f t="shared" si="624"/>
        <v>0</v>
      </c>
      <c r="H770" s="1201" t="e">
        <f t="shared" si="624"/>
        <v>#DIV/0!</v>
      </c>
      <c r="I770" s="1202" t="e">
        <f t="shared" si="600"/>
        <v>#DIV/0!</v>
      </c>
      <c r="J770" s="3167"/>
      <c r="K770" s="1723"/>
      <c r="L770" s="1723"/>
      <c r="M770" s="1723"/>
      <c r="N770" s="1723"/>
      <c r="O770" s="1723"/>
      <c r="P770" s="3364"/>
      <c r="Q770" s="325" t="s">
        <v>4347</v>
      </c>
    </row>
    <row r="771" spans="1:17" customFormat="1" x14ac:dyDescent="0.25">
      <c r="A771" s="3471" t="s">
        <v>219</v>
      </c>
      <c r="B771" s="844" t="s">
        <v>5094</v>
      </c>
      <c r="C771" s="826">
        <f>BNP!B163</f>
        <v>31</v>
      </c>
      <c r="D771" s="826">
        <f>BPCE!B63</f>
        <v>10</v>
      </c>
      <c r="E771" s="826">
        <f>SG!B117</f>
        <v>17</v>
      </c>
      <c r="F771" s="826">
        <f>CA!B65</f>
        <v>40</v>
      </c>
      <c r="G771" s="1235"/>
      <c r="H771" s="826">
        <f>SUM(C771:G771)</f>
        <v>98</v>
      </c>
      <c r="I771" s="1222">
        <f t="shared" si="600"/>
        <v>24.5</v>
      </c>
      <c r="J771" s="3159"/>
      <c r="K771" s="1715"/>
      <c r="L771" s="1715"/>
      <c r="M771" s="1715"/>
      <c r="N771" s="1715"/>
      <c r="O771" s="1715"/>
      <c r="P771" s="3384"/>
      <c r="Q771" s="27" t="s">
        <v>4264</v>
      </c>
    </row>
    <row r="772" spans="1:17" customFormat="1" x14ac:dyDescent="0.25">
      <c r="A772" s="3472"/>
      <c r="B772" s="845" t="s">
        <v>4265</v>
      </c>
      <c r="C772" s="1184">
        <f t="shared" ref="C772:H772" si="625">C771/C4</f>
        <v>7.914624183006536E-4</v>
      </c>
      <c r="D772" s="1185">
        <f t="shared" si="625"/>
        <v>4.2997807111837299E-4</v>
      </c>
      <c r="E772" s="1186">
        <f t="shared" si="625"/>
        <v>7.2147010143020841E-4</v>
      </c>
      <c r="F772" s="1187">
        <f t="shared" si="625"/>
        <v>2.5231817321642591E-3</v>
      </c>
      <c r="G772" s="1236"/>
      <c r="H772" s="1194">
        <f t="shared" si="625"/>
        <v>8.3580663869273024E-4</v>
      </c>
      <c r="I772" s="1189">
        <f t="shared" si="600"/>
        <v>1.1165230807533735E-3</v>
      </c>
      <c r="J772" s="3160"/>
      <c r="K772" s="1716"/>
      <c r="L772" s="1716"/>
      <c r="M772" s="1716"/>
      <c r="N772" s="1716"/>
      <c r="O772" s="1716"/>
      <c r="P772" s="3385"/>
      <c r="Q772" t="s">
        <v>4266</v>
      </c>
    </row>
    <row r="773" spans="1:17" customFormat="1" x14ac:dyDescent="0.25">
      <c r="A773" s="3472"/>
      <c r="B773" s="845" t="s">
        <v>4267</v>
      </c>
      <c r="C773" s="1184">
        <f t="shared" ref="C773:H773" si="626">C771/C21</f>
        <v>1.2075883292431149E-3</v>
      </c>
      <c r="D773" s="1185">
        <f t="shared" si="626"/>
        <v>2.5726781579624388E-3</v>
      </c>
      <c r="E773" s="1186">
        <f t="shared" si="626"/>
        <v>1.3223397635345364E-3</v>
      </c>
      <c r="F773" s="1187">
        <f t="shared" si="626"/>
        <v>4.8390999274135014E-3</v>
      </c>
      <c r="G773" s="1236"/>
      <c r="H773" s="1194">
        <f t="shared" si="626"/>
        <v>1.8471745768462321E-3</v>
      </c>
      <c r="I773" s="1189">
        <f t="shared" si="600"/>
        <v>2.4854265445383977E-3</v>
      </c>
      <c r="J773" s="3160"/>
      <c r="K773" s="1716"/>
      <c r="L773" s="1716"/>
      <c r="M773" s="1716"/>
      <c r="N773" s="1716"/>
      <c r="O773" s="1716"/>
      <c r="P773" s="3385"/>
      <c r="Q773" t="s">
        <v>4268</v>
      </c>
    </row>
    <row r="774" spans="1:17" customFormat="1" x14ac:dyDescent="0.25">
      <c r="A774" s="3472"/>
      <c r="B774" s="845" t="s">
        <v>5096</v>
      </c>
      <c r="C774" s="1184">
        <f t="shared" ref="C774:H774" si="627">C771/C9</f>
        <v>3.9013340045305814E-3</v>
      </c>
      <c r="D774" s="1185">
        <f t="shared" si="627"/>
        <v>1.8281535648994516E-2</v>
      </c>
      <c r="E774" s="1186">
        <f t="shared" si="627"/>
        <v>7.1338648762064626E-3</v>
      </c>
      <c r="F774" s="1187">
        <f t="shared" si="627"/>
        <v>2.2497187851518559E-2</v>
      </c>
      <c r="G774" s="1239"/>
      <c r="H774" s="1194">
        <f t="shared" si="627"/>
        <v>7.2378138847858202E-3</v>
      </c>
      <c r="I774" s="1189">
        <f t="shared" si="600"/>
        <v>1.2953480595312528E-2</v>
      </c>
      <c r="J774" s="3160"/>
      <c r="K774" s="1716"/>
      <c r="L774" s="1716"/>
      <c r="M774" s="1716"/>
      <c r="N774" s="1716"/>
      <c r="O774" s="1716"/>
      <c r="P774" s="3385"/>
      <c r="Q774" t="s">
        <v>4270</v>
      </c>
    </row>
    <row r="775" spans="1:17" customFormat="1" hidden="1" x14ac:dyDescent="0.25">
      <c r="A775" s="3472"/>
      <c r="B775" s="845" t="s">
        <v>4271</v>
      </c>
      <c r="C775" s="1184">
        <f t="shared" ref="C775:H775" si="628">C771/C15</f>
        <v>1.2311358220810167E-2</v>
      </c>
      <c r="D775" s="1185">
        <f t="shared" si="628"/>
        <v>2.564102564102564E-2</v>
      </c>
      <c r="E775" s="1186">
        <f t="shared" si="628"/>
        <v>7.9812206572769957E-3</v>
      </c>
      <c r="F775" s="1187">
        <f t="shared" si="628"/>
        <v>2.53324889170361E-2</v>
      </c>
      <c r="G775" s="1239"/>
      <c r="H775" s="1205">
        <f t="shared" si="628"/>
        <v>1.3869232946504387E-2</v>
      </c>
      <c r="I775" s="1193">
        <f t="shared" si="600"/>
        <v>1.7816523359037224E-2</v>
      </c>
      <c r="J775" s="3161"/>
      <c r="K775" s="1717"/>
      <c r="L775" s="1717"/>
      <c r="M775" s="1717"/>
      <c r="N775" s="1717"/>
      <c r="O775" s="1717"/>
      <c r="P775" s="3386"/>
      <c r="Q775" t="s">
        <v>4272</v>
      </c>
    </row>
    <row r="776" spans="1:17" customFormat="1" x14ac:dyDescent="0.25">
      <c r="A776" s="3472"/>
      <c r="B776" s="1203" t="s">
        <v>5095</v>
      </c>
      <c r="C776" s="1204">
        <f>BNP!C163</f>
        <v>16</v>
      </c>
      <c r="D776" s="1204">
        <f>BPCE!C63</f>
        <v>1</v>
      </c>
      <c r="E776" s="1204">
        <f>SG!C117</f>
        <v>4</v>
      </c>
      <c r="F776" s="1204">
        <f>CA!C65</f>
        <v>14</v>
      </c>
      <c r="G776" s="1239"/>
      <c r="H776" s="1204">
        <f>SUM(C776:G776)</f>
        <v>35</v>
      </c>
      <c r="I776" s="1206">
        <f t="shared" si="600"/>
        <v>8.75</v>
      </c>
      <c r="J776" s="3162"/>
      <c r="K776" s="1718"/>
      <c r="L776" s="1718"/>
      <c r="M776" s="1718"/>
      <c r="N776" s="1718"/>
      <c r="O776" s="1718"/>
      <c r="P776" s="3368"/>
      <c r="Q776" s="27" t="s">
        <v>4274</v>
      </c>
    </row>
    <row r="777" spans="1:17" customFormat="1" x14ac:dyDescent="0.25">
      <c r="A777" s="3472"/>
      <c r="B777" s="845" t="s">
        <v>4275</v>
      </c>
      <c r="C777" s="1184">
        <f t="shared" ref="C777:H777" si="629">C776/C30</f>
        <v>1.8304541814437708E-3</v>
      </c>
      <c r="D777" s="1185">
        <f t="shared" si="629"/>
        <v>1.6877637130801687E-4</v>
      </c>
      <c r="E777" s="1186">
        <f t="shared" si="629"/>
        <v>9.1407678244972577E-4</v>
      </c>
      <c r="F777" s="1187">
        <f t="shared" si="629"/>
        <v>5.3742802303262957E-3</v>
      </c>
      <c r="G777" s="1239"/>
      <c r="H777" s="1192">
        <f t="shared" si="629"/>
        <v>1.2281132671321802E-3</v>
      </c>
      <c r="I777" s="1193">
        <f t="shared" si="600"/>
        <v>2.0718968913819523E-3</v>
      </c>
      <c r="J777" s="3161"/>
      <c r="K777" s="1717"/>
      <c r="L777" s="1717"/>
      <c r="M777" s="1717"/>
      <c r="N777" s="1717"/>
      <c r="O777" s="1717"/>
      <c r="P777" s="3386"/>
      <c r="Q777" t="s">
        <v>4276</v>
      </c>
    </row>
    <row r="778" spans="1:17" customFormat="1" x14ac:dyDescent="0.25">
      <c r="A778" s="3472"/>
      <c r="B778" s="845" t="s">
        <v>4277</v>
      </c>
      <c r="C778" s="1184">
        <f t="shared" ref="C778:H778" si="630">C776/C47</f>
        <v>2.3215322112594312E-3</v>
      </c>
      <c r="D778" s="1185">
        <f t="shared" si="630"/>
        <v>7.4404761904761901E-4</v>
      </c>
      <c r="E778" s="1186">
        <f t="shared" si="630"/>
        <v>9.9750623441396502E-4</v>
      </c>
      <c r="F778" s="1187">
        <f t="shared" si="630"/>
        <v>5.7119543043655649E-3</v>
      </c>
      <c r="G778" s="1239"/>
      <c r="H778" s="1192">
        <f t="shared" si="630"/>
        <v>2.2802788455273961E-3</v>
      </c>
      <c r="I778" s="1193">
        <f t="shared" si="600"/>
        <v>2.4437600922716449E-3</v>
      </c>
      <c r="J778" s="3161"/>
      <c r="K778" s="1717"/>
      <c r="L778" s="1717"/>
      <c r="M778" s="1717"/>
      <c r="N778" s="1717"/>
      <c r="O778" s="1717"/>
      <c r="P778" s="3386"/>
      <c r="Q778" t="s">
        <v>4278</v>
      </c>
    </row>
    <row r="779" spans="1:17" customFormat="1" x14ac:dyDescent="0.25">
      <c r="A779" s="3472"/>
      <c r="B779" s="845" t="s">
        <v>5097</v>
      </c>
      <c r="C779" s="1184">
        <f t="shared" ref="C779:H779" si="631">C776/C35</f>
        <v>6.5789473684210523E-3</v>
      </c>
      <c r="D779" s="1185">
        <f t="shared" si="631"/>
        <v>6.2500000000000003E-3</v>
      </c>
      <c r="E779" s="1186">
        <f t="shared" si="631"/>
        <v>3.0143180105501131E-3</v>
      </c>
      <c r="F779" s="1187">
        <f t="shared" si="631"/>
        <v>1.9971469329529243E-2</v>
      </c>
      <c r="G779" s="1239"/>
      <c r="H779" s="1192">
        <f t="shared" si="631"/>
        <v>7.1326676176890159E-3</v>
      </c>
      <c r="I779" s="1193">
        <f t="shared" si="600"/>
        <v>8.953683677125103E-3</v>
      </c>
      <c r="J779" s="3161"/>
      <c r="K779" s="1717"/>
      <c r="L779" s="1717"/>
      <c r="M779" s="1717"/>
      <c r="N779" s="1717"/>
      <c r="O779" s="1717"/>
      <c r="P779" s="3386"/>
      <c r="Q779" t="s">
        <v>4280</v>
      </c>
    </row>
    <row r="780" spans="1:17" customFormat="1" hidden="1" x14ac:dyDescent="0.25">
      <c r="A780" s="3472"/>
      <c r="B780" s="845" t="s">
        <v>4281</v>
      </c>
      <c r="C780" s="1184">
        <f t="shared" ref="C780:H780" si="632">C776/C41</f>
        <v>2.1798365122615803E-2</v>
      </c>
      <c r="D780" s="1185">
        <f t="shared" si="632"/>
        <v>6.0975609756097563E-3</v>
      </c>
      <c r="E780" s="1186">
        <f t="shared" si="632"/>
        <v>3.3140016570008283E-3</v>
      </c>
      <c r="F780" s="1187">
        <f t="shared" si="632"/>
        <v>2.20125786163522E-2</v>
      </c>
      <c r="G780" s="1239"/>
      <c r="H780" s="1192">
        <f t="shared" si="632"/>
        <v>1.2093987560469938E-2</v>
      </c>
      <c r="I780" s="1193">
        <f t="shared" si="600"/>
        <v>1.3305626592894648E-2</v>
      </c>
      <c r="J780" s="3161"/>
      <c r="K780" s="1717"/>
      <c r="L780" s="1717"/>
      <c r="M780" s="1717"/>
      <c r="N780" s="1717"/>
      <c r="O780" s="1717"/>
      <c r="P780" s="3386"/>
      <c r="Q780" t="s">
        <v>4282</v>
      </c>
    </row>
    <row r="781" spans="1:17" customFormat="1" x14ac:dyDescent="0.25">
      <c r="A781" s="3472"/>
      <c r="B781" s="1203" t="s">
        <v>5098</v>
      </c>
      <c r="C781" s="1204">
        <f>BNP!F163</f>
        <v>-6</v>
      </c>
      <c r="D781" s="1204">
        <v>0</v>
      </c>
      <c r="E781" s="1204">
        <f>SG!F117</f>
        <v>0</v>
      </c>
      <c r="F781" s="1204">
        <f>CA!F65</f>
        <v>-1</v>
      </c>
      <c r="G781" s="1239"/>
      <c r="H781" s="1204">
        <f>SUM(C781:G781)</f>
        <v>-7</v>
      </c>
      <c r="I781" s="1206">
        <f t="shared" si="600"/>
        <v>-1.75</v>
      </c>
      <c r="J781" s="3163"/>
      <c r="K781" s="1719"/>
      <c r="L781" s="1719"/>
      <c r="M781" s="1719"/>
      <c r="N781" s="1719"/>
      <c r="O781" s="1719"/>
      <c r="P781" s="3387"/>
      <c r="Q781" s="1178" t="s">
        <v>4284</v>
      </c>
    </row>
    <row r="782" spans="1:17" customFormat="1" hidden="1" x14ac:dyDescent="0.25">
      <c r="A782" s="3472"/>
      <c r="B782" s="845" t="s">
        <v>4285</v>
      </c>
      <c r="C782" s="1184">
        <f t="shared" ref="C782:H782" si="633">C781/C56</f>
        <v>2.2710068130204391E-3</v>
      </c>
      <c r="D782" s="1185">
        <f t="shared" si="633"/>
        <v>0</v>
      </c>
      <c r="E782" s="1186">
        <f t="shared" si="633"/>
        <v>0</v>
      </c>
      <c r="F782" s="1187">
        <f t="shared" si="633"/>
        <v>2.1321961620469083E-3</v>
      </c>
      <c r="G782" s="1239"/>
      <c r="H782" s="1194">
        <f t="shared" si="633"/>
        <v>8.8372680217144303E-4</v>
      </c>
      <c r="I782" s="1193">
        <f t="shared" si="600"/>
        <v>1.1008007437668368E-3</v>
      </c>
      <c r="J782" s="3161"/>
      <c r="K782" s="1717"/>
      <c r="L782" s="1717"/>
      <c r="M782" s="1717"/>
      <c r="N782" s="1717"/>
      <c r="O782" s="1717"/>
      <c r="P782" s="3386"/>
      <c r="Q782" t="s">
        <v>4286</v>
      </c>
    </row>
    <row r="783" spans="1:17" customFormat="1" hidden="1" x14ac:dyDescent="0.25">
      <c r="A783" s="3472"/>
      <c r="B783" s="845" t="s">
        <v>4287</v>
      </c>
      <c r="C783" s="1184">
        <f t="shared" ref="C783:H783" si="634">C781/C73</f>
        <v>3.4129692832764505E-3</v>
      </c>
      <c r="D783" s="1185">
        <f t="shared" si="634"/>
        <v>0</v>
      </c>
      <c r="E783" s="1186">
        <f t="shared" si="634"/>
        <v>0</v>
      </c>
      <c r="F783" s="1187">
        <f t="shared" si="634"/>
        <v>1.4925373134328358E-3</v>
      </c>
      <c r="G783" s="1239"/>
      <c r="H783" s="1194">
        <f t="shared" si="634"/>
        <v>1.7313875834776156E-3</v>
      </c>
      <c r="I783" s="1193">
        <f t="shared" si="600"/>
        <v>1.2263766491773216E-3</v>
      </c>
      <c r="J783" s="3161"/>
      <c r="K783" s="1717"/>
      <c r="L783" s="1717"/>
      <c r="M783" s="1717"/>
      <c r="N783" s="1717"/>
      <c r="O783" s="1717"/>
      <c r="P783" s="3386"/>
      <c r="Q783" t="s">
        <v>4288</v>
      </c>
    </row>
    <row r="784" spans="1:17" customFormat="1" x14ac:dyDescent="0.25">
      <c r="A784" s="3472"/>
      <c r="B784" s="845" t="s">
        <v>4289</v>
      </c>
      <c r="C784" s="1195">
        <v>0</v>
      </c>
      <c r="D784" s="1185">
        <v>0</v>
      </c>
      <c r="E784" s="1197">
        <v>0</v>
      </c>
      <c r="F784" s="1187">
        <v>0</v>
      </c>
      <c r="G784" s="1239"/>
      <c r="H784" s="1190">
        <f>E784</f>
        <v>0</v>
      </c>
      <c r="I784" s="1191">
        <f t="shared" si="600"/>
        <v>0</v>
      </c>
      <c r="J784" s="3164"/>
      <c r="K784" s="1720"/>
      <c r="L784" s="1720"/>
      <c r="M784" s="1720"/>
      <c r="N784" s="1720"/>
      <c r="O784" s="1720"/>
      <c r="P784" s="3352"/>
      <c r="Q784" t="s">
        <v>4290</v>
      </c>
    </row>
    <row r="785" spans="1:17" customFormat="1" x14ac:dyDescent="0.25">
      <c r="A785" s="3472"/>
      <c r="B785" s="845" t="s">
        <v>4291</v>
      </c>
      <c r="C785" s="1184">
        <f>C781/C776</f>
        <v>-0.375</v>
      </c>
      <c r="D785" s="1185">
        <f t="shared" ref="D785:H785" si="635">D781/D776</f>
        <v>0</v>
      </c>
      <c r="E785" s="1186">
        <f t="shared" si="635"/>
        <v>0</v>
      </c>
      <c r="F785" s="1187">
        <f t="shared" si="635"/>
        <v>-7.1428571428571425E-2</v>
      </c>
      <c r="G785" s="1239"/>
      <c r="H785" s="1205">
        <f t="shared" si="635"/>
        <v>-0.2</v>
      </c>
      <c r="I785" s="1191">
        <f t="shared" si="600"/>
        <v>-0.11160714285714285</v>
      </c>
      <c r="J785" s="3164"/>
      <c r="K785" s="1720"/>
      <c r="L785" s="1720"/>
      <c r="M785" s="1720"/>
      <c r="N785" s="1720"/>
      <c r="O785" s="1720"/>
      <c r="P785" s="3352"/>
      <c r="Q785" t="s">
        <v>4292</v>
      </c>
    </row>
    <row r="786" spans="1:17" customFormat="1" x14ac:dyDescent="0.25">
      <c r="A786" s="3472"/>
      <c r="B786" s="1203" t="s">
        <v>5100</v>
      </c>
      <c r="C786" s="1204">
        <f>BNP!G163</f>
        <v>100</v>
      </c>
      <c r="D786" s="1204">
        <f>BPCE!G63</f>
        <v>40</v>
      </c>
      <c r="E786" s="1204">
        <f>SG!G117</f>
        <v>79</v>
      </c>
      <c r="F786" s="1204">
        <f>CA!G65</f>
        <v>82</v>
      </c>
      <c r="G786" s="1239"/>
      <c r="H786" s="1204">
        <f>SUM(C786:G786)</f>
        <v>301</v>
      </c>
      <c r="I786" s="1204">
        <f t="shared" si="600"/>
        <v>75.25</v>
      </c>
      <c r="J786" s="3165"/>
      <c r="K786" s="1721"/>
      <c r="L786" s="1721"/>
      <c r="M786" s="1721"/>
      <c r="N786" s="1721"/>
      <c r="O786" s="1721"/>
      <c r="P786" s="3347"/>
      <c r="Q786" s="27" t="s">
        <v>4293</v>
      </c>
    </row>
    <row r="787" spans="1:17" customFormat="1" x14ac:dyDescent="0.25">
      <c r="A787" s="3472"/>
      <c r="B787" s="845" t="s">
        <v>4294</v>
      </c>
      <c r="C787" s="1184">
        <f t="shared" ref="C787:H787" si="636">C786/C82</f>
        <v>5.5678357265747226E-4</v>
      </c>
      <c r="D787" s="1185">
        <f t="shared" si="636"/>
        <v>3.8760065504510701E-4</v>
      </c>
      <c r="E787" s="1186">
        <f t="shared" si="636"/>
        <v>5.799271787643881E-4</v>
      </c>
      <c r="F787" s="1187">
        <f t="shared" si="636"/>
        <v>1.1299902159383742E-3</v>
      </c>
      <c r="G787" s="1239"/>
      <c r="H787" s="1194">
        <f t="shared" si="636"/>
        <v>5.2823513307664503E-4</v>
      </c>
      <c r="I787" s="1189">
        <f t="shared" si="600"/>
        <v>6.635754056013353E-4</v>
      </c>
      <c r="J787" s="3160"/>
      <c r="K787" s="1716"/>
      <c r="L787" s="1716"/>
      <c r="M787" s="1716"/>
      <c r="N787" s="1716"/>
      <c r="O787" s="1716"/>
      <c r="P787" s="3385"/>
      <c r="Q787" t="s">
        <v>4295</v>
      </c>
    </row>
    <row r="788" spans="1:17" customFormat="1" x14ac:dyDescent="0.25">
      <c r="A788" s="3472"/>
      <c r="B788" s="845" t="s">
        <v>4296</v>
      </c>
      <c r="C788" s="1184">
        <f t="shared" ref="C788:H788" si="637">C786/C99</f>
        <v>8.1532816958825927E-4</v>
      </c>
      <c r="D788" s="1185">
        <f t="shared" si="637"/>
        <v>3.8113387327298712E-3</v>
      </c>
      <c r="E788" s="1186">
        <f t="shared" si="637"/>
        <v>9.423271903143079E-4</v>
      </c>
      <c r="F788" s="1187">
        <f t="shared" si="637"/>
        <v>2.3758474821811439E-3</v>
      </c>
      <c r="G788" s="1239"/>
      <c r="H788" s="1194">
        <f t="shared" si="637"/>
        <v>1.1406138093848644E-3</v>
      </c>
      <c r="I788" s="1189">
        <f t="shared" si="600"/>
        <v>1.9862103937033958E-3</v>
      </c>
      <c r="J788" s="3160"/>
      <c r="K788" s="1716"/>
      <c r="L788" s="1716"/>
      <c r="M788" s="1716"/>
      <c r="N788" s="1716"/>
      <c r="O788" s="1716"/>
      <c r="P788" s="3385"/>
      <c r="Q788" t="s">
        <v>4297</v>
      </c>
    </row>
    <row r="789" spans="1:17" customFormat="1" x14ac:dyDescent="0.25">
      <c r="A789" s="3472"/>
      <c r="B789" s="1203" t="s">
        <v>14</v>
      </c>
      <c r="C789" s="1204">
        <f>BNP!J163</f>
        <v>2</v>
      </c>
      <c r="D789" s="1204">
        <f>BPCE!J63</f>
        <v>2</v>
      </c>
      <c r="E789" s="1204">
        <f>SG!J117</f>
        <v>3</v>
      </c>
      <c r="F789" s="1204">
        <f>CA!J65</f>
        <v>4</v>
      </c>
      <c r="G789" s="1239"/>
      <c r="H789" s="1204">
        <f>SUM(C789:G789)</f>
        <v>11</v>
      </c>
      <c r="I789" s="1221">
        <f t="shared" si="600"/>
        <v>2.75</v>
      </c>
      <c r="J789" s="3166"/>
      <c r="K789" s="1722"/>
      <c r="L789" s="1722"/>
      <c r="M789" s="1722"/>
      <c r="N789" s="1722"/>
      <c r="O789" s="1722"/>
      <c r="P789" s="3369"/>
      <c r="Q789" s="27" t="s">
        <v>4298</v>
      </c>
    </row>
    <row r="790" spans="1:17" customFormat="1" x14ac:dyDescent="0.25">
      <c r="A790" s="3472"/>
      <c r="B790" s="845" t="s">
        <v>4299</v>
      </c>
      <c r="C790" s="1184">
        <f t="shared" ref="C790:H790" si="638">C789/C108</f>
        <v>2.4154589371980675E-3</v>
      </c>
      <c r="D790" s="1185">
        <f t="shared" si="638"/>
        <v>2.8050490883590462E-3</v>
      </c>
      <c r="E790" s="1186">
        <f t="shared" si="638"/>
        <v>3.9267015706806281E-3</v>
      </c>
      <c r="F790" s="1187">
        <f t="shared" si="638"/>
        <v>4.2105263157894736E-3</v>
      </c>
      <c r="G790" s="1239"/>
      <c r="H790" s="1194">
        <f t="shared" si="638"/>
        <v>2.9569892473118278E-3</v>
      </c>
      <c r="I790" s="1189">
        <f t="shared" si="600"/>
        <v>3.3394339780068042E-3</v>
      </c>
      <c r="J790" s="3160"/>
      <c r="K790" s="1716"/>
      <c r="L790" s="1716"/>
      <c r="M790" s="1716"/>
      <c r="N790" s="1716"/>
      <c r="O790" s="1716"/>
      <c r="P790" s="3385"/>
      <c r="Q790" t="s">
        <v>4300</v>
      </c>
    </row>
    <row r="791" spans="1:17" customFormat="1" x14ac:dyDescent="0.25">
      <c r="A791" s="3472"/>
      <c r="B791" s="845" t="s">
        <v>4301</v>
      </c>
      <c r="C791" s="1184">
        <f t="shared" ref="C791:H791" si="639">C789/C125</f>
        <v>2.9850746268656717E-3</v>
      </c>
      <c r="D791" s="1185">
        <f t="shared" si="639"/>
        <v>6.8259385665529011E-3</v>
      </c>
      <c r="E791" s="1186">
        <f t="shared" si="639"/>
        <v>6.6371681415929203E-3</v>
      </c>
      <c r="F791" s="1187">
        <f t="shared" si="639"/>
        <v>1.2195121951219513E-2</v>
      </c>
      <c r="G791" s="1239"/>
      <c r="H791" s="1194">
        <f t="shared" si="639"/>
        <v>5.9331175836030208E-3</v>
      </c>
      <c r="I791" s="1189">
        <f t="shared" si="600"/>
        <v>7.1608258215577515E-3</v>
      </c>
      <c r="J791" s="3160"/>
      <c r="K791" s="1716"/>
      <c r="L791" s="1716"/>
      <c r="M791" s="1716"/>
      <c r="N791" s="1716"/>
      <c r="O791" s="1716"/>
      <c r="P791" s="3385"/>
      <c r="Q791" t="s">
        <v>4302</v>
      </c>
    </row>
    <row r="792" spans="1:17" customFormat="1" x14ac:dyDescent="0.25">
      <c r="A792" s="3472"/>
      <c r="B792" s="845" t="s">
        <v>5101</v>
      </c>
      <c r="C792" s="1184">
        <f t="shared" ref="C792:H792" si="640">C789/C113</f>
        <v>0.01</v>
      </c>
      <c r="D792" s="1185">
        <f t="shared" si="640"/>
        <v>2.4691358024691357E-2</v>
      </c>
      <c r="E792" s="1186">
        <f t="shared" si="640"/>
        <v>2.2058823529411766E-2</v>
      </c>
      <c r="F792" s="1187">
        <f t="shared" si="640"/>
        <v>2.5157232704402517E-2</v>
      </c>
      <c r="G792" s="1239"/>
      <c r="H792" s="1194">
        <f t="shared" si="640"/>
        <v>1.7160686427457099E-2</v>
      </c>
      <c r="I792" s="1189">
        <f t="shared" si="600"/>
        <v>2.0476853564626411E-2</v>
      </c>
      <c r="J792" s="3160"/>
      <c r="K792" s="1716"/>
      <c r="L792" s="1716"/>
      <c r="M792" s="1716"/>
      <c r="N792" s="1716"/>
      <c r="O792" s="1716"/>
      <c r="P792" s="3385"/>
      <c r="Q792" t="s">
        <v>4304</v>
      </c>
    </row>
    <row r="793" spans="1:17" customFormat="1" hidden="1" x14ac:dyDescent="0.25">
      <c r="A793" s="3472"/>
      <c r="B793" s="845" t="s">
        <v>4305</v>
      </c>
      <c r="C793" s="1184">
        <f t="shared" ref="C793:H793" si="641">C789/C119</f>
        <v>2.1505376344086023E-2</v>
      </c>
      <c r="D793" s="1185">
        <f t="shared" si="641"/>
        <v>4.2553191489361701E-2</v>
      </c>
      <c r="E793" s="1186">
        <f t="shared" si="641"/>
        <v>2.8571428571428571E-2</v>
      </c>
      <c r="F793" s="1187">
        <f t="shared" si="641"/>
        <v>4.0404040404040407E-2</v>
      </c>
      <c r="G793" s="1239"/>
      <c r="H793" s="1205">
        <f t="shared" si="641"/>
        <v>2.8132992327365727E-2</v>
      </c>
      <c r="I793" s="1193">
        <f t="shared" si="600"/>
        <v>3.3258509202229176E-2</v>
      </c>
      <c r="J793" s="3161"/>
      <c r="K793" s="1717"/>
      <c r="L793" s="1717"/>
      <c r="M793" s="1717"/>
      <c r="N793" s="1717"/>
      <c r="O793" s="1717"/>
      <c r="P793" s="3386"/>
      <c r="Q793" t="s">
        <v>4306</v>
      </c>
    </row>
    <row r="794" spans="1:17" customFormat="1" x14ac:dyDescent="0.25">
      <c r="A794" s="3472"/>
      <c r="B794" s="1203" t="s">
        <v>5087</v>
      </c>
      <c r="C794" s="1206">
        <f>C771/C786</f>
        <v>0.31</v>
      </c>
      <c r="D794" s="1206">
        <f t="shared" ref="D794:E794" si="642">D771/D786</f>
        <v>0.25</v>
      </c>
      <c r="E794" s="1206">
        <f t="shared" si="642"/>
        <v>0.21518987341772153</v>
      </c>
      <c r="F794" s="1206">
        <f>F771/F786</f>
        <v>0.48780487804878048</v>
      </c>
      <c r="G794" s="1239"/>
      <c r="H794" s="1206">
        <f>H771/H786</f>
        <v>0.32558139534883723</v>
      </c>
      <c r="I794" s="1206">
        <f t="shared" si="600"/>
        <v>0.31574868786662552</v>
      </c>
      <c r="J794" s="3162"/>
      <c r="K794" s="1718"/>
      <c r="L794" s="1718"/>
      <c r="M794" s="1718"/>
      <c r="N794" s="1718"/>
      <c r="O794" s="1718"/>
      <c r="P794" s="3368"/>
      <c r="Q794" s="27" t="s">
        <v>4308</v>
      </c>
    </row>
    <row r="795" spans="1:17" customFormat="1" x14ac:dyDescent="0.25">
      <c r="A795" s="3472"/>
      <c r="B795" s="845" t="s">
        <v>4223</v>
      </c>
      <c r="C795" s="1207">
        <f t="shared" ref="C795:H795" si="643">C794/C139</f>
        <v>1.4214902471405229</v>
      </c>
      <c r="D795" s="1208">
        <f t="shared" si="643"/>
        <v>1.1093326740336242</v>
      </c>
      <c r="E795" s="1209">
        <f t="shared" si="643"/>
        <v>1.2440701657877051</v>
      </c>
      <c r="F795" s="1210">
        <f t="shared" si="643"/>
        <v>2.232923521438583</v>
      </c>
      <c r="G795" s="1239"/>
      <c r="H795" s="1177">
        <f t="shared" si="643"/>
        <v>1.5822624932663418</v>
      </c>
      <c r="I795" s="1198">
        <f t="shared" si="600"/>
        <v>1.501954152100109</v>
      </c>
      <c r="J795" s="3167"/>
      <c r="K795" s="1723"/>
      <c r="L795" s="1723"/>
      <c r="M795" s="1723"/>
      <c r="N795" s="1723"/>
      <c r="O795" s="1723"/>
      <c r="P795" s="3364"/>
      <c r="Q795" t="s">
        <v>4309</v>
      </c>
    </row>
    <row r="796" spans="1:17" customFormat="1" x14ac:dyDescent="0.25">
      <c r="A796" s="3472"/>
      <c r="B796" s="845" t="s">
        <v>4224</v>
      </c>
      <c r="C796" s="1207">
        <f t="shared" ref="C796:H796" si="644">C794/C142</f>
        <v>1.4811070858166802</v>
      </c>
      <c r="D796" s="1208">
        <f t="shared" si="644"/>
        <v>0.67500643169539498</v>
      </c>
      <c r="E796" s="1209">
        <f t="shared" si="644"/>
        <v>1.4032703047584538</v>
      </c>
      <c r="F796" s="1210">
        <f t="shared" si="644"/>
        <v>2.0367889621310922</v>
      </c>
      <c r="G796" s="1239"/>
      <c r="H796" s="1177">
        <f t="shared" si="644"/>
        <v>1.6194566133145607</v>
      </c>
      <c r="I796" s="1198">
        <f t="shared" si="600"/>
        <v>1.3990431961004055</v>
      </c>
      <c r="J796" s="3167"/>
      <c r="K796" s="1723"/>
      <c r="L796" s="1723"/>
      <c r="M796" s="1723"/>
      <c r="N796" s="1723"/>
      <c r="O796" s="1723"/>
      <c r="P796" s="3364"/>
      <c r="Q796" t="s">
        <v>4310</v>
      </c>
    </row>
    <row r="797" spans="1:17" customFormat="1" x14ac:dyDescent="0.25">
      <c r="A797" s="3472"/>
      <c r="B797" s="845" t="s">
        <v>5102</v>
      </c>
      <c r="C797" s="1207">
        <f t="shared" ref="C797:H797" si="645">C794/C159</f>
        <v>1.6501269393511988</v>
      </c>
      <c r="D797" s="1208">
        <f t="shared" si="645"/>
        <v>0.66055389221556882</v>
      </c>
      <c r="E797" s="1209">
        <f t="shared" si="645"/>
        <v>1.6229750521836137</v>
      </c>
      <c r="F797" s="1210">
        <f t="shared" si="645"/>
        <v>2.2322636913175544</v>
      </c>
      <c r="G797" s="1239"/>
      <c r="H797" s="1177">
        <f t="shared" si="645"/>
        <v>1.820343922848658</v>
      </c>
      <c r="I797" s="1198">
        <f t="shared" si="600"/>
        <v>1.5414798937669838</v>
      </c>
      <c r="J797" s="3167"/>
      <c r="K797" s="1723"/>
      <c r="L797" s="1723"/>
      <c r="M797" s="1723"/>
      <c r="N797" s="1723"/>
      <c r="O797" s="1723"/>
      <c r="P797" s="3364"/>
      <c r="Q797" t="s">
        <v>4312</v>
      </c>
    </row>
    <row r="798" spans="1:17" customFormat="1" x14ac:dyDescent="0.25">
      <c r="A798" s="3472"/>
      <c r="B798" s="1203" t="s">
        <v>5099</v>
      </c>
      <c r="C798" s="1206">
        <f>C776/C786</f>
        <v>0.16</v>
      </c>
      <c r="D798" s="1206">
        <f t="shared" ref="D798:E798" si="646">D776/D786</f>
        <v>2.5000000000000001E-2</v>
      </c>
      <c r="E798" s="1206">
        <f t="shared" si="646"/>
        <v>5.0632911392405063E-2</v>
      </c>
      <c r="F798" s="1206">
        <f>F776/F786</f>
        <v>0.17073170731707318</v>
      </c>
      <c r="G798" s="1239"/>
      <c r="H798" s="1206">
        <f>H776/H786</f>
        <v>0.11627906976744186</v>
      </c>
      <c r="I798" s="1206">
        <f t="shared" si="600"/>
        <v>0.10159115467736957</v>
      </c>
      <c r="J798" s="3162"/>
      <c r="K798" s="1718"/>
      <c r="L798" s="1718"/>
      <c r="M798" s="1718"/>
      <c r="N798" s="1718"/>
      <c r="O798" s="1718"/>
      <c r="P798" s="3368"/>
      <c r="Q798" s="27" t="s">
        <v>4314</v>
      </c>
    </row>
    <row r="799" spans="1:17" s="1" customFormat="1" x14ac:dyDescent="0.25">
      <c r="A799" s="3472"/>
      <c r="B799" s="845" t="s">
        <v>4223</v>
      </c>
      <c r="C799" s="1207">
        <f t="shared" ref="C799:H799" si="647">C798/C165</f>
        <v>3.2875506234984555</v>
      </c>
      <c r="D799" s="1208">
        <f t="shared" si="647"/>
        <v>0.43543881856540084</v>
      </c>
      <c r="E799" s="1209">
        <f t="shared" si="647"/>
        <v>1.5761923495244488</v>
      </c>
      <c r="F799" s="1210">
        <f t="shared" si="647"/>
        <v>4.756041383830345</v>
      </c>
      <c r="G799" s="1239"/>
      <c r="H799" s="1177">
        <f t="shared" si="647"/>
        <v>2.3249367378863557</v>
      </c>
      <c r="I799" s="1198">
        <f t="shared" si="600"/>
        <v>2.5138057938546625</v>
      </c>
      <c r="J799" s="3167"/>
      <c r="K799" s="1723"/>
      <c r="L799" s="1723"/>
      <c r="M799" s="1723"/>
      <c r="N799" s="1723"/>
      <c r="O799" s="1723"/>
      <c r="P799" s="3364"/>
      <c r="Q799" t="s">
        <v>4315</v>
      </c>
    </row>
    <row r="800" spans="1:17" s="1" customFormat="1" x14ac:dyDescent="0.25">
      <c r="A800" s="3472"/>
      <c r="B800" s="845" t="s">
        <v>4224</v>
      </c>
      <c r="C800" s="1207">
        <f t="shared" ref="C800:H800" si="648">C798/C182</f>
        <v>2.8473592571096926</v>
      </c>
      <c r="D800" s="1208">
        <f t="shared" si="648"/>
        <v>0.19521949404761904</v>
      </c>
      <c r="E800" s="1209">
        <f t="shared" si="648"/>
        <v>1.0585561412923388</v>
      </c>
      <c r="F800" s="1210">
        <f t="shared" si="648"/>
        <v>2.404175498303331</v>
      </c>
      <c r="G800" s="1239"/>
      <c r="H800" s="1177">
        <f t="shared" si="648"/>
        <v>1.9991681906404022</v>
      </c>
      <c r="I800" s="1198">
        <f t="shared" si="600"/>
        <v>1.6263275976882454</v>
      </c>
      <c r="J800" s="3167"/>
      <c r="K800" s="1723"/>
      <c r="L800" s="1723"/>
      <c r="M800" s="1723"/>
      <c r="N800" s="1723"/>
      <c r="O800" s="1723"/>
      <c r="P800" s="3364"/>
      <c r="Q800" t="s">
        <v>4316</v>
      </c>
    </row>
    <row r="801" spans="1:17" s="1" customFormat="1" x14ac:dyDescent="0.25">
      <c r="A801" s="3472"/>
      <c r="B801" s="845" t="s">
        <v>5102</v>
      </c>
      <c r="C801" s="1207">
        <f t="shared" ref="C801:H801" si="649">C798/C185</f>
        <v>3.3847533632286999</v>
      </c>
      <c r="D801" s="1208">
        <f t="shared" si="649"/>
        <v>0.18633868243243246</v>
      </c>
      <c r="E801" s="1209">
        <f t="shared" si="649"/>
        <v>1.4906419698335038</v>
      </c>
      <c r="F801" s="1210">
        <f t="shared" si="649"/>
        <v>2.8965853658536589</v>
      </c>
      <c r="G801" s="1239"/>
      <c r="H801" s="1177">
        <f t="shared" si="649"/>
        <v>2.4601564344351745</v>
      </c>
      <c r="I801" s="1198">
        <f t="shared" si="600"/>
        <v>1.9895798453370737</v>
      </c>
      <c r="J801" s="3167"/>
      <c r="K801" s="1723"/>
      <c r="L801" s="1723"/>
      <c r="M801" s="1723"/>
      <c r="N801" s="1723"/>
      <c r="O801" s="1723"/>
      <c r="P801" s="3364"/>
      <c r="Q801" t="s">
        <v>4317</v>
      </c>
    </row>
    <row r="802" spans="1:17" customFormat="1" x14ac:dyDescent="0.25">
      <c r="A802" s="3472"/>
      <c r="B802" s="1203" t="s">
        <v>4848</v>
      </c>
      <c r="C802" s="1206">
        <f>C776/C771</f>
        <v>0.5161290322580645</v>
      </c>
      <c r="D802" s="1206">
        <f t="shared" ref="D802:E802" si="650">D776/D771</f>
        <v>0.1</v>
      </c>
      <c r="E802" s="1206">
        <f t="shared" si="650"/>
        <v>0.23529411764705882</v>
      </c>
      <c r="F802" s="1206">
        <f>F776/F771</f>
        <v>0.35</v>
      </c>
      <c r="G802" s="1239"/>
      <c r="H802" s="1206">
        <f>H776/H771</f>
        <v>0.35714285714285715</v>
      </c>
      <c r="I802" s="1206">
        <f t="shared" si="600"/>
        <v>0.30035578747628078</v>
      </c>
      <c r="J802" s="3162"/>
      <c r="K802" s="1718"/>
      <c r="L802" s="1718"/>
      <c r="M802" s="1718"/>
      <c r="N802" s="1718"/>
      <c r="O802" s="1718"/>
      <c r="P802" s="3368"/>
      <c r="Q802" s="27" t="s">
        <v>4319</v>
      </c>
    </row>
    <row r="803" spans="1:17" customFormat="1" x14ac:dyDescent="0.25">
      <c r="A803" s="3472"/>
      <c r="B803" s="1181" t="s">
        <v>4223</v>
      </c>
      <c r="C803" s="1207">
        <f t="shared" ref="C803:H803" si="651">C802/C217</f>
        <v>2.312749334799665</v>
      </c>
      <c r="D803" s="1208">
        <f t="shared" si="651"/>
        <v>0.3925232067510549</v>
      </c>
      <c r="E803" s="1209">
        <f t="shared" si="651"/>
        <v>1.266964189697817</v>
      </c>
      <c r="F803" s="1210">
        <f t="shared" si="651"/>
        <v>2.129961612284069</v>
      </c>
      <c r="G803" s="1239"/>
      <c r="H803" s="1177">
        <f t="shared" si="651"/>
        <v>1.4693748652834937</v>
      </c>
      <c r="I803" s="1198">
        <f t="shared" ref="I803:I866" si="652">AVERAGE(C803:G803)</f>
        <v>1.5255495858831516</v>
      </c>
      <c r="J803" s="3167"/>
      <c r="K803" s="1723"/>
      <c r="L803" s="1723"/>
      <c r="M803" s="1723"/>
      <c r="N803" s="1723"/>
      <c r="O803" s="1723"/>
      <c r="P803" s="3364"/>
      <c r="Q803" t="s">
        <v>4320</v>
      </c>
    </row>
    <row r="804" spans="1:17" customFormat="1" x14ac:dyDescent="0.25">
      <c r="A804" s="3472"/>
      <c r="B804" s="1181" t="s">
        <v>4224</v>
      </c>
      <c r="C804" s="1207">
        <f t="shared" ref="C804:H804" si="653">C802/C234</f>
        <v>1.9224533353303501</v>
      </c>
      <c r="D804" s="1208">
        <f t="shared" si="653"/>
        <v>0.28921130952380952</v>
      </c>
      <c r="E804" s="1209">
        <f t="shared" si="653"/>
        <v>0.75434942056623155</v>
      </c>
      <c r="F804" s="1210">
        <f t="shared" si="653"/>
        <v>1.180375356997144</v>
      </c>
      <c r="G804" s="1239"/>
      <c r="H804" s="1177">
        <f t="shared" si="653"/>
        <v>1.2344685088837803</v>
      </c>
      <c r="I804" s="1198">
        <f t="shared" si="652"/>
        <v>1.0365973556043837</v>
      </c>
      <c r="J804" s="3167"/>
      <c r="K804" s="1723"/>
      <c r="L804" s="1723"/>
      <c r="M804" s="1723"/>
      <c r="N804" s="1723"/>
      <c r="O804" s="1723"/>
      <c r="P804" s="3364"/>
      <c r="Q804" t="s">
        <v>4321</v>
      </c>
    </row>
    <row r="805" spans="1:17" customFormat="1" ht="15.75" thickBot="1" x14ac:dyDescent="0.3">
      <c r="A805" s="3472"/>
      <c r="B805" s="1181" t="s">
        <v>5102</v>
      </c>
      <c r="C805" s="1207">
        <f t="shared" ref="C805:H805" si="654">C802/C237</f>
        <v>2.0512078692318818</v>
      </c>
      <c r="D805" s="1208">
        <f t="shared" si="654"/>
        <v>0.28209459459459463</v>
      </c>
      <c r="E805" s="1209">
        <f t="shared" si="654"/>
        <v>0.91846265155335327</v>
      </c>
      <c r="F805" s="1210">
        <f t="shared" si="654"/>
        <v>1.2976000000000001</v>
      </c>
      <c r="G805" s="1239"/>
      <c r="H805" s="1177">
        <f t="shared" si="654"/>
        <v>1.3514789175582127</v>
      </c>
      <c r="I805" s="1198">
        <f t="shared" si="652"/>
        <v>1.1373412788449575</v>
      </c>
      <c r="J805" s="3167"/>
      <c r="K805" s="1723"/>
      <c r="L805" s="1723"/>
      <c r="M805" s="1723"/>
      <c r="N805" s="1723"/>
      <c r="O805" s="1723"/>
      <c r="P805" s="3364"/>
      <c r="Q805" t="s">
        <v>4322</v>
      </c>
    </row>
    <row r="806" spans="1:17" customFormat="1" hidden="1" x14ac:dyDescent="0.25">
      <c r="A806" s="3472"/>
      <c r="B806" s="1203" t="s">
        <v>4323</v>
      </c>
      <c r="C806" s="1206">
        <f>C781/C771</f>
        <v>-0.19354838709677419</v>
      </c>
      <c r="D806" s="1265"/>
      <c r="E806" s="1206">
        <f t="shared" ref="E806" si="655">E781/E771</f>
        <v>0</v>
      </c>
      <c r="F806" s="1206">
        <f>F781/F771</f>
        <v>-2.5000000000000001E-2</v>
      </c>
      <c r="G806" s="1238"/>
      <c r="H806" s="1206">
        <f>H781/H771</f>
        <v>-7.1428571428571425E-2</v>
      </c>
      <c r="I806" s="1206">
        <f t="shared" si="652"/>
        <v>-7.2849462365591394E-2</v>
      </c>
      <c r="J806" s="3162"/>
      <c r="K806" s="1718"/>
      <c r="L806" s="1718"/>
      <c r="M806" s="1718"/>
      <c r="N806" s="1718"/>
      <c r="O806" s="1718"/>
      <c r="P806" s="3368"/>
      <c r="Q806" s="27" t="s">
        <v>4324</v>
      </c>
    </row>
    <row r="807" spans="1:17" customFormat="1" hidden="1" x14ac:dyDescent="0.25">
      <c r="A807" s="3472"/>
      <c r="B807" s="1181" t="s">
        <v>4223</v>
      </c>
      <c r="C807" s="1207">
        <f t="shared" ref="C807:H807" si="656">C806/C243</f>
        <v>2.8693804791091795</v>
      </c>
      <c r="D807" s="1266">
        <f t="shared" si="656"/>
        <v>0</v>
      </c>
      <c r="E807" s="1209">
        <f t="shared" si="656"/>
        <v>0</v>
      </c>
      <c r="F807" s="1210">
        <f t="shared" si="656"/>
        <v>0.84504264392324102</v>
      </c>
      <c r="G807" s="1239">
        <f t="shared" si="656"/>
        <v>0</v>
      </c>
      <c r="H807" s="1177">
        <f t="shared" si="656"/>
        <v>1.0573340306959798</v>
      </c>
      <c r="I807" s="1198">
        <f t="shared" si="652"/>
        <v>0.74288462460648419</v>
      </c>
      <c r="J807" s="3167"/>
      <c r="K807" s="1723"/>
      <c r="L807" s="1723"/>
      <c r="M807" s="1723"/>
      <c r="N807" s="1723"/>
      <c r="O807" s="1723"/>
      <c r="P807" s="3364"/>
      <c r="Q807" t="s">
        <v>4325</v>
      </c>
    </row>
    <row r="808" spans="1:17" customFormat="1" hidden="1" x14ac:dyDescent="0.25">
      <c r="A808" s="3472"/>
      <c r="B808" s="1181" t="s">
        <v>4224</v>
      </c>
      <c r="C808" s="1207">
        <f t="shared" ref="C808:H808" si="657">C806/C260</f>
        <v>2.8262688539028953</v>
      </c>
      <c r="D808" s="1266">
        <f t="shared" si="657"/>
        <v>0</v>
      </c>
      <c r="E808" s="1209">
        <f t="shared" si="657"/>
        <v>0</v>
      </c>
      <c r="F808" s="1210">
        <f t="shared" si="657"/>
        <v>0.30843283582089553</v>
      </c>
      <c r="G808" s="1239">
        <f t="shared" si="657"/>
        <v>0</v>
      </c>
      <c r="H808" s="1177">
        <f t="shared" si="657"/>
        <v>0.93731670259001443</v>
      </c>
      <c r="I808" s="1198">
        <f t="shared" si="652"/>
        <v>0.62694033794475812</v>
      </c>
      <c r="J808" s="3167"/>
      <c r="K808" s="1723"/>
      <c r="L808" s="1723"/>
      <c r="M808" s="1723"/>
      <c r="N808" s="1723"/>
      <c r="O808" s="1723"/>
      <c r="P808" s="3364"/>
      <c r="Q808" t="s">
        <v>4326</v>
      </c>
    </row>
    <row r="809" spans="1:17" customFormat="1" hidden="1" x14ac:dyDescent="0.25">
      <c r="A809" s="3472"/>
      <c r="B809" s="1181" t="s">
        <v>5102</v>
      </c>
      <c r="C809" s="1207">
        <f t="shared" ref="C809:H809" si="658">C806/C263</f>
        <v>2.6614780149653394</v>
      </c>
      <c r="D809" s="1266">
        <f t="shared" si="658"/>
        <v>0</v>
      </c>
      <c r="E809" s="1209">
        <f t="shared" si="658"/>
        <v>0</v>
      </c>
      <c r="F809" s="1210">
        <f t="shared" si="658"/>
        <v>0.29172661870503602</v>
      </c>
      <c r="G809" s="1239">
        <f t="shared" si="658"/>
        <v>0</v>
      </c>
      <c r="H809" s="1177">
        <f t="shared" si="658"/>
        <v>0.8770753795613957</v>
      </c>
      <c r="I809" s="1198">
        <f t="shared" si="652"/>
        <v>0.59064092673407509</v>
      </c>
      <c r="J809" s="3167"/>
      <c r="K809" s="1723"/>
      <c r="L809" s="1723"/>
      <c r="M809" s="1723"/>
      <c r="N809" s="1723"/>
      <c r="O809" s="1723"/>
      <c r="P809" s="3364"/>
      <c r="Q809" t="s">
        <v>4327</v>
      </c>
    </row>
    <row r="810" spans="1:17" customFormat="1" hidden="1" x14ac:dyDescent="0.25">
      <c r="A810" s="3472"/>
      <c r="B810" s="1203" t="s">
        <v>4328</v>
      </c>
      <c r="C810" s="1212">
        <f>C786/C789</f>
        <v>50</v>
      </c>
      <c r="D810" s="1212">
        <f t="shared" ref="D810:E810" si="659">D786/D789</f>
        <v>20</v>
      </c>
      <c r="E810" s="1212">
        <f t="shared" si="659"/>
        <v>26.333333333333332</v>
      </c>
      <c r="F810" s="1212">
        <f>F786/F789</f>
        <v>20.5</v>
      </c>
      <c r="G810" s="1240"/>
      <c r="H810" s="1212">
        <f>H786/H789</f>
        <v>27.363636363636363</v>
      </c>
      <c r="I810" s="1212">
        <f t="shared" si="652"/>
        <v>29.208333333333332</v>
      </c>
      <c r="J810" s="3168"/>
      <c r="K810" s="1724"/>
      <c r="L810" s="1724"/>
      <c r="M810" s="1724"/>
      <c r="N810" s="1724"/>
      <c r="O810" s="1724"/>
      <c r="P810" s="3366"/>
      <c r="Q810" s="27" t="s">
        <v>4329</v>
      </c>
    </row>
    <row r="811" spans="1:17" customFormat="1" hidden="1" x14ac:dyDescent="0.25">
      <c r="A811" s="3472"/>
      <c r="B811" s="1181" t="s">
        <v>4223</v>
      </c>
      <c r="C811" s="1207">
        <f t="shared" ref="C811:H811" si="660">C810/C269</f>
        <v>0.23050839908019355</v>
      </c>
      <c r="D811" s="1208">
        <f t="shared" si="660"/>
        <v>0.13817963352358067</v>
      </c>
      <c r="E811" s="1209">
        <f t="shared" si="660"/>
        <v>0.14768812152533081</v>
      </c>
      <c r="F811" s="1210">
        <f t="shared" si="660"/>
        <v>0.26837267628536388</v>
      </c>
      <c r="G811" s="1239">
        <f t="shared" si="660"/>
        <v>0</v>
      </c>
      <c r="H811" s="1177">
        <f t="shared" si="660"/>
        <v>0.17863951773137449</v>
      </c>
      <c r="I811" s="1198">
        <f t="shared" si="652"/>
        <v>0.15694976608289379</v>
      </c>
      <c r="J811" s="3167"/>
      <c r="K811" s="1723"/>
      <c r="L811" s="1723"/>
      <c r="M811" s="1723"/>
      <c r="N811" s="1723"/>
      <c r="O811" s="1723"/>
      <c r="P811" s="3364"/>
      <c r="Q811" t="s">
        <v>4330</v>
      </c>
    </row>
    <row r="812" spans="1:17" customFormat="1" hidden="1" x14ac:dyDescent="0.25">
      <c r="A812" s="3472"/>
      <c r="B812" s="1181" t="s">
        <v>4224</v>
      </c>
      <c r="C812" s="1207">
        <f t="shared" ref="C812:H812" si="661">C810/C286</f>
        <v>0.27313493681206685</v>
      </c>
      <c r="D812" s="1208">
        <f t="shared" si="661"/>
        <v>0.55836112434492613</v>
      </c>
      <c r="E812" s="1209">
        <f t="shared" si="661"/>
        <v>0.1419772966740224</v>
      </c>
      <c r="F812" s="1210">
        <f t="shared" si="661"/>
        <v>0.19481949353885381</v>
      </c>
      <c r="G812" s="1239">
        <f t="shared" si="661"/>
        <v>0</v>
      </c>
      <c r="H812" s="1177">
        <f t="shared" si="661"/>
        <v>0.19224527296359439</v>
      </c>
      <c r="I812" s="1198">
        <f t="shared" si="652"/>
        <v>0.23365857027397383</v>
      </c>
      <c r="J812" s="3167"/>
      <c r="K812" s="1723"/>
      <c r="L812" s="1723"/>
      <c r="M812" s="1723"/>
      <c r="N812" s="1723"/>
      <c r="O812" s="1723"/>
      <c r="P812" s="3364"/>
      <c r="Q812" t="s">
        <v>4331</v>
      </c>
    </row>
    <row r="813" spans="1:17" customFormat="1" ht="15.75" hidden="1" thickBot="1" x14ac:dyDescent="0.3">
      <c r="A813" s="3472"/>
      <c r="B813" s="1181" t="s">
        <v>5102</v>
      </c>
      <c r="C813" s="1207">
        <f t="shared" ref="C813:H813" si="662">C810/C289</f>
        <v>0.24907260201377848</v>
      </c>
      <c r="D813" s="1208">
        <f t="shared" si="662"/>
        <v>0.48045325779036824</v>
      </c>
      <c r="E813" s="1209">
        <f t="shared" si="662"/>
        <v>0.1053493357640823</v>
      </c>
      <c r="F813" s="1210">
        <f t="shared" si="662"/>
        <v>0.11668912091613338</v>
      </c>
      <c r="G813" s="1239">
        <f t="shared" si="662"/>
        <v>0</v>
      </c>
      <c r="H813" s="1177">
        <f t="shared" si="662"/>
        <v>0.15024144351744215</v>
      </c>
      <c r="I813" s="1198">
        <f t="shared" si="652"/>
        <v>0.1903128632968725</v>
      </c>
      <c r="J813" s="3167"/>
      <c r="K813" s="1723"/>
      <c r="L813" s="1723"/>
      <c r="M813" s="1723"/>
      <c r="N813" s="1723"/>
      <c r="O813" s="1723"/>
      <c r="P813" s="3364"/>
      <c r="Q813" t="s">
        <v>4332</v>
      </c>
    </row>
    <row r="814" spans="1:17" customFormat="1" ht="15.75" hidden="1" thickBot="1" x14ac:dyDescent="0.3">
      <c r="A814" s="3472"/>
      <c r="B814" s="1203" t="s">
        <v>4333</v>
      </c>
      <c r="C814" s="1213">
        <f>C771/C789</f>
        <v>15.5</v>
      </c>
      <c r="D814" s="1213">
        <f t="shared" ref="D814:E814" si="663">D771/D789</f>
        <v>5</v>
      </c>
      <c r="E814" s="1213">
        <f t="shared" si="663"/>
        <v>5.666666666666667</v>
      </c>
      <c r="F814" s="1213">
        <f>F771/F789</f>
        <v>10</v>
      </c>
      <c r="G814" s="1241"/>
      <c r="H814" s="1213">
        <f>H771/H789</f>
        <v>8.9090909090909083</v>
      </c>
      <c r="I814" s="1213">
        <f t="shared" si="652"/>
        <v>9.0416666666666679</v>
      </c>
      <c r="J814" s="3169"/>
      <c r="K814" s="1725"/>
      <c r="L814" s="1725"/>
      <c r="M814" s="1725"/>
      <c r="N814" s="1725"/>
      <c r="O814" s="1725"/>
      <c r="P814" s="3365"/>
      <c r="Q814" s="27" t="s">
        <v>4334</v>
      </c>
    </row>
    <row r="815" spans="1:17" customFormat="1" ht="15.75" hidden="1" thickBot="1" x14ac:dyDescent="0.3">
      <c r="A815" s="3472"/>
      <c r="B815" s="1181" t="s">
        <v>4223</v>
      </c>
      <c r="C815" s="1207">
        <f t="shared" ref="C815:H815" si="664">C814/C295</f>
        <v>0.32766544117647062</v>
      </c>
      <c r="D815" s="1208">
        <f t="shared" si="664"/>
        <v>0.15328718235369995</v>
      </c>
      <c r="E815" s="1209">
        <f t="shared" si="664"/>
        <v>0.18373438583089308</v>
      </c>
      <c r="F815" s="1210">
        <f t="shared" si="664"/>
        <v>0.59925566138901154</v>
      </c>
      <c r="G815" s="1239">
        <f t="shared" si="664"/>
        <v>0</v>
      </c>
      <c r="H815" s="1177">
        <f t="shared" si="664"/>
        <v>0.28265460872154147</v>
      </c>
      <c r="I815" s="1198">
        <f t="shared" si="652"/>
        <v>0.25278853415001501</v>
      </c>
      <c r="J815" s="3167"/>
      <c r="K815" s="1723"/>
      <c r="L815" s="1723"/>
      <c r="M815" s="1723"/>
      <c r="N815" s="1723"/>
      <c r="O815" s="1723"/>
      <c r="P815" s="3364"/>
      <c r="Q815" t="s">
        <v>4335</v>
      </c>
    </row>
    <row r="816" spans="1:17" customFormat="1" ht="15.75" hidden="1" thickBot="1" x14ac:dyDescent="0.3">
      <c r="A816" s="3472"/>
      <c r="B816" s="1181" t="s">
        <v>4224</v>
      </c>
      <c r="C816" s="1207">
        <f t="shared" ref="C816:H816" si="665">C814/C312</f>
        <v>0.40454209029644345</v>
      </c>
      <c r="D816" s="1208">
        <f t="shared" si="665"/>
        <v>0.37689735014149728</v>
      </c>
      <c r="E816" s="1209">
        <f t="shared" si="665"/>
        <v>0.19923252437253683</v>
      </c>
      <c r="F816" s="1210">
        <f t="shared" si="665"/>
        <v>0.39680619404790707</v>
      </c>
      <c r="G816" s="1239">
        <f t="shared" si="665"/>
        <v>0</v>
      </c>
      <c r="H816" s="1177">
        <f t="shared" si="665"/>
        <v>0.31133287867935583</v>
      </c>
      <c r="I816" s="1198">
        <f t="shared" si="652"/>
        <v>0.27549563177167691</v>
      </c>
      <c r="J816" s="3167"/>
      <c r="K816" s="1723"/>
      <c r="L816" s="1723"/>
      <c r="M816" s="1723"/>
      <c r="N816" s="1723"/>
      <c r="O816" s="1723"/>
      <c r="P816" s="3364"/>
      <c r="Q816" t="s">
        <v>4336</v>
      </c>
    </row>
    <row r="817" spans="1:17" customFormat="1" ht="15.75" hidden="1" thickBot="1" x14ac:dyDescent="0.3">
      <c r="A817" s="3472"/>
      <c r="B817" s="1181" t="s">
        <v>5102</v>
      </c>
      <c r="C817" s="1207">
        <f t="shared" ref="C817:H817" si="666">C814/C315</f>
        <v>0.41100141043723559</v>
      </c>
      <c r="D817" s="1208">
        <f t="shared" si="666"/>
        <v>0.31736526946107785</v>
      </c>
      <c r="E817" s="1209">
        <f t="shared" si="666"/>
        <v>0.17097934370922055</v>
      </c>
      <c r="F817" s="1210">
        <f t="shared" si="666"/>
        <v>0.26048088779284834</v>
      </c>
      <c r="G817" s="1239">
        <f t="shared" si="666"/>
        <v>0</v>
      </c>
      <c r="H817" s="1177">
        <f t="shared" si="666"/>
        <v>0.27349109866698568</v>
      </c>
      <c r="I817" s="1198">
        <f t="shared" si="652"/>
        <v>0.23196538228007646</v>
      </c>
      <c r="J817" s="3167"/>
      <c r="K817" s="1723"/>
      <c r="L817" s="1723"/>
      <c r="M817" s="1723"/>
      <c r="N817" s="1723"/>
      <c r="O817" s="1723"/>
      <c r="P817" s="3364"/>
      <c r="Q817" t="s">
        <v>4337</v>
      </c>
    </row>
    <row r="818" spans="1:17" s="325" customFormat="1" ht="15.75" hidden="1" thickBot="1" x14ac:dyDescent="0.3">
      <c r="A818" s="3472"/>
      <c r="B818" s="1203" t="s">
        <v>4338</v>
      </c>
      <c r="C818" s="1206">
        <f>C776/C789</f>
        <v>8</v>
      </c>
      <c r="D818" s="1206">
        <f t="shared" ref="D818:H818" si="667">D776/D789</f>
        <v>0.5</v>
      </c>
      <c r="E818" s="1206">
        <f t="shared" si="667"/>
        <v>1.3333333333333333</v>
      </c>
      <c r="F818" s="1206">
        <f t="shared" si="667"/>
        <v>3.5</v>
      </c>
      <c r="G818" s="1238"/>
      <c r="H818" s="1206">
        <f t="shared" si="667"/>
        <v>3.1818181818181817</v>
      </c>
      <c r="I818" s="1206">
        <f t="shared" si="652"/>
        <v>3.3333333333333335</v>
      </c>
      <c r="J818" s="3162"/>
      <c r="K818" s="1718"/>
      <c r="L818" s="1718"/>
      <c r="M818" s="1718"/>
      <c r="N818" s="1718"/>
      <c r="O818" s="1718"/>
      <c r="P818" s="3368"/>
      <c r="Q818" s="1220" t="s">
        <v>4339</v>
      </c>
    </row>
    <row r="819" spans="1:17" s="325" customFormat="1" ht="15.75" hidden="1" thickBot="1" x14ac:dyDescent="0.3">
      <c r="A819" s="3472"/>
      <c r="B819" s="1182" t="s">
        <v>4223</v>
      </c>
      <c r="C819" s="1207">
        <f t="shared" ref="C819:H819" si="668">C818/C321</f>
        <v>0.7578080311177211</v>
      </c>
      <c r="D819" s="1208">
        <f t="shared" si="668"/>
        <v>6.0168776371308019E-2</v>
      </c>
      <c r="E819" s="1209">
        <f t="shared" si="668"/>
        <v>0.23278488726386348</v>
      </c>
      <c r="F819" s="1210">
        <f t="shared" si="668"/>
        <v>1.2763915547024953</v>
      </c>
      <c r="G819" s="1239">
        <f t="shared" si="668"/>
        <v>0</v>
      </c>
      <c r="H819" s="1199">
        <f t="shared" si="668"/>
        <v>0.41532557761197358</v>
      </c>
      <c r="I819" s="1198">
        <f t="shared" si="652"/>
        <v>0.46543064989107757</v>
      </c>
      <c r="J819" s="3167"/>
      <c r="K819" s="1723"/>
      <c r="L819" s="1723"/>
      <c r="M819" s="1723"/>
      <c r="N819" s="1723"/>
      <c r="O819" s="1723"/>
      <c r="P819" s="3364"/>
      <c r="Q819" s="325" t="s">
        <v>4340</v>
      </c>
    </row>
    <row r="820" spans="1:17" ht="15.75" hidden="1" thickBot="1" x14ac:dyDescent="0.3">
      <c r="A820" s="3472"/>
      <c r="B820" s="1182" t="s">
        <v>4224</v>
      </c>
      <c r="C820" s="1207">
        <f t="shared" ref="C820:H820" si="669">C818/C338</f>
        <v>0.77771329077190954</v>
      </c>
      <c r="D820" s="1208">
        <f t="shared" si="669"/>
        <v>0.10900297619047619</v>
      </c>
      <c r="E820" s="1209">
        <f t="shared" si="669"/>
        <v>0.15029093931837073</v>
      </c>
      <c r="F820" s="1210">
        <f t="shared" si="669"/>
        <v>0.46838025295797631</v>
      </c>
      <c r="G820" s="1239">
        <f t="shared" si="669"/>
        <v>0</v>
      </c>
      <c r="H820" s="1200">
        <f t="shared" si="669"/>
        <v>0.38433063450979926</v>
      </c>
      <c r="I820" s="1198">
        <f t="shared" si="652"/>
        <v>0.30107749184774657</v>
      </c>
      <c r="J820" s="3167"/>
      <c r="K820" s="1723"/>
      <c r="L820" s="1723"/>
      <c r="M820" s="1723"/>
      <c r="N820" s="1723"/>
      <c r="O820" s="1723"/>
      <c r="P820" s="3364"/>
      <c r="Q820" s="325" t="s">
        <v>4341</v>
      </c>
    </row>
    <row r="821" spans="1:17" ht="15.75" hidden="1" thickBot="1" x14ac:dyDescent="0.3">
      <c r="A821" s="3472"/>
      <c r="B821" s="1182" t="s">
        <v>5102</v>
      </c>
      <c r="C821" s="1207">
        <f t="shared" ref="C821:H821" si="670">C818/C341</f>
        <v>0.84304932735426008</v>
      </c>
      <c r="D821" s="1208">
        <f t="shared" si="670"/>
        <v>8.9527027027027029E-2</v>
      </c>
      <c r="E821" s="1209">
        <f t="shared" si="670"/>
        <v>0.15703814138402286</v>
      </c>
      <c r="F821" s="1210">
        <f t="shared" si="670"/>
        <v>0.33800000000000002</v>
      </c>
      <c r="G821" s="1239">
        <f t="shared" si="670"/>
        <v>0</v>
      </c>
      <c r="H821" s="1199">
        <f t="shared" si="670"/>
        <v>0.36961745398826412</v>
      </c>
      <c r="I821" s="1198">
        <f t="shared" si="652"/>
        <v>0.285522899153062</v>
      </c>
      <c r="J821" s="3167"/>
      <c r="K821" s="1723"/>
      <c r="L821" s="1723"/>
      <c r="M821" s="1723"/>
      <c r="N821" s="1723"/>
      <c r="O821" s="1723"/>
      <c r="P821" s="3364"/>
      <c r="Q821" s="325" t="s">
        <v>4342</v>
      </c>
    </row>
    <row r="822" spans="1:17" ht="15.75" hidden="1" thickBot="1" x14ac:dyDescent="0.3">
      <c r="A822" s="3472"/>
      <c r="B822" s="1203" t="s">
        <v>4343</v>
      </c>
      <c r="C822" s="1206">
        <f>C781/C786</f>
        <v>-0.06</v>
      </c>
      <c r="D822" s="1265"/>
      <c r="E822" s="1206">
        <f t="shared" ref="E822:H822" si="671">E781/E786</f>
        <v>0</v>
      </c>
      <c r="F822" s="1206">
        <f t="shared" si="671"/>
        <v>-1.2195121951219513E-2</v>
      </c>
      <c r="G822" s="1238"/>
      <c r="H822" s="1206">
        <f t="shared" si="671"/>
        <v>-2.3255813953488372E-2</v>
      </c>
      <c r="I822" s="1206">
        <f t="shared" si="652"/>
        <v>-2.4065040650406502E-2</v>
      </c>
      <c r="J822" s="3162"/>
      <c r="K822" s="1718"/>
      <c r="L822" s="1718"/>
      <c r="M822" s="1718"/>
      <c r="N822" s="1718"/>
      <c r="O822" s="1718"/>
      <c r="P822" s="3368"/>
      <c r="Q822" s="1220" t="s">
        <v>4344</v>
      </c>
    </row>
    <row r="823" spans="1:17" ht="15.75" hidden="1" thickBot="1" x14ac:dyDescent="0.3">
      <c r="A823" s="3472"/>
      <c r="B823" s="1182" t="s">
        <v>4223</v>
      </c>
      <c r="C823" s="1207">
        <f t="shared" ref="C823:H823" si="672">C822/C347</f>
        <v>4.0787963663890991</v>
      </c>
      <c r="D823" s="1266">
        <f t="shared" si="672"/>
        <v>0</v>
      </c>
      <c r="E823" s="1209">
        <f t="shared" si="672"/>
        <v>0</v>
      </c>
      <c r="F823" s="1210">
        <f t="shared" si="672"/>
        <v>1.8869155962348538</v>
      </c>
      <c r="G823" s="1239">
        <f t="shared" si="672"/>
        <v>0</v>
      </c>
      <c r="H823" s="1199">
        <f t="shared" si="672"/>
        <v>1.6729799796243721</v>
      </c>
      <c r="I823" s="1198">
        <f t="shared" si="652"/>
        <v>1.1931423925247906</v>
      </c>
      <c r="J823" s="3167"/>
      <c r="K823" s="1723"/>
      <c r="L823" s="1723"/>
      <c r="M823" s="1723"/>
      <c r="N823" s="1723"/>
      <c r="O823" s="1723"/>
      <c r="P823" s="3364"/>
      <c r="Q823" s="325" t="s">
        <v>4345</v>
      </c>
    </row>
    <row r="824" spans="1:17" ht="15.75" hidden="1" thickBot="1" x14ac:dyDescent="0.3">
      <c r="A824" s="3472"/>
      <c r="B824" s="1182" t="s">
        <v>4224</v>
      </c>
      <c r="C824" s="1207">
        <f t="shared" ref="C824:H824" si="673">C822/C364</f>
        <v>4.1860068259385663</v>
      </c>
      <c r="D824" s="1266">
        <f t="shared" si="673"/>
        <v>0</v>
      </c>
      <c r="E824" s="1209">
        <f t="shared" si="673"/>
        <v>0</v>
      </c>
      <c r="F824" s="1210">
        <f t="shared" si="673"/>
        <v>0.62821259555879139</v>
      </c>
      <c r="G824" s="1239">
        <f t="shared" si="673"/>
        <v>0</v>
      </c>
      <c r="H824" s="1199">
        <f t="shared" si="673"/>
        <v>1.5179437327795962</v>
      </c>
      <c r="I824" s="1198">
        <f t="shared" si="652"/>
        <v>0.96284388429947154</v>
      </c>
      <c r="J824" s="3167"/>
      <c r="K824" s="1723"/>
      <c r="L824" s="1723"/>
      <c r="M824" s="1723"/>
      <c r="N824" s="1723"/>
      <c r="O824" s="1723"/>
      <c r="P824" s="3364"/>
      <c r="Q824" s="325" t="s">
        <v>4346</v>
      </c>
    </row>
    <row r="825" spans="1:17" ht="15.75" hidden="1" thickBot="1" x14ac:dyDescent="0.3">
      <c r="A825" s="3473"/>
      <c r="B825" s="1183" t="s">
        <v>5102</v>
      </c>
      <c r="C825" s="1215">
        <f t="shared" ref="C825:H825" si="674">C822/C367</f>
        <v>4.3917765709852601</v>
      </c>
      <c r="D825" s="1269">
        <f t="shared" si="674"/>
        <v>0</v>
      </c>
      <c r="E825" s="1217">
        <f t="shared" si="674"/>
        <v>0</v>
      </c>
      <c r="F825" s="1218">
        <f t="shared" si="674"/>
        <v>0.65121073872609236</v>
      </c>
      <c r="G825" s="1242">
        <f t="shared" si="674"/>
        <v>0</v>
      </c>
      <c r="H825" s="1201">
        <f t="shared" si="674"/>
        <v>1.5965788370647664</v>
      </c>
      <c r="I825" s="1202">
        <f t="shared" si="652"/>
        <v>1.0085974619422706</v>
      </c>
      <c r="J825" s="3167"/>
      <c r="K825" s="1723"/>
      <c r="L825" s="1723"/>
      <c r="M825" s="1723"/>
      <c r="N825" s="1723"/>
      <c r="O825" s="1723"/>
      <c r="P825" s="3364"/>
      <c r="Q825" s="325" t="s">
        <v>4347</v>
      </c>
    </row>
    <row r="826" spans="1:17" customFormat="1" x14ac:dyDescent="0.25">
      <c r="A826" s="3471" t="s">
        <v>2271</v>
      </c>
      <c r="B826" s="844" t="s">
        <v>5094</v>
      </c>
      <c r="C826" s="1235"/>
      <c r="D826" s="1235"/>
      <c r="E826" s="1245">
        <f>SG!B475</f>
        <v>16</v>
      </c>
      <c r="F826" s="1235"/>
      <c r="G826" s="1235"/>
      <c r="H826" s="826">
        <f>SUM(C826:G826)</f>
        <v>16</v>
      </c>
      <c r="I826" s="1222">
        <f t="shared" si="652"/>
        <v>16</v>
      </c>
      <c r="J826" s="3159"/>
      <c r="K826" s="1715"/>
      <c r="L826" s="1715"/>
      <c r="M826" s="1715"/>
      <c r="N826" s="1715"/>
      <c r="O826" s="1715"/>
      <c r="P826" s="3384"/>
      <c r="Q826" s="27" t="s">
        <v>4264</v>
      </c>
    </row>
    <row r="827" spans="1:17" customFormat="1" x14ac:dyDescent="0.25">
      <c r="A827" s="3472"/>
      <c r="B827" s="845" t="s">
        <v>4265</v>
      </c>
      <c r="C827" s="1239"/>
      <c r="D827" s="1239"/>
      <c r="E827" s="1186">
        <f t="shared" ref="E827:H827" si="675">E826/E4</f>
        <v>6.7903068369901966E-4</v>
      </c>
      <c r="F827" s="1239"/>
      <c r="G827" s="1236"/>
      <c r="H827" s="1194">
        <f t="shared" si="675"/>
        <v>1.3645822672534371E-4</v>
      </c>
      <c r="I827" s="1189">
        <f t="shared" si="652"/>
        <v>6.7903068369901966E-4</v>
      </c>
      <c r="J827" s="3160"/>
      <c r="K827" s="1716"/>
      <c r="L827" s="1716"/>
      <c r="M827" s="1716"/>
      <c r="N827" s="1716"/>
      <c r="O827" s="1716"/>
      <c r="P827" s="3385"/>
      <c r="Q827" t="s">
        <v>4266</v>
      </c>
    </row>
    <row r="828" spans="1:17" customFormat="1" x14ac:dyDescent="0.25">
      <c r="A828" s="3472"/>
      <c r="B828" s="845" t="s">
        <v>4267</v>
      </c>
      <c r="C828" s="1239"/>
      <c r="D828" s="1239"/>
      <c r="E828" s="1186">
        <f t="shared" ref="E828:H828" si="676">E826/E21</f>
        <v>1.2445550715619166E-3</v>
      </c>
      <c r="F828" s="1239"/>
      <c r="G828" s="1239"/>
      <c r="H828" s="1194">
        <f t="shared" si="676"/>
        <v>3.0157952275040525E-4</v>
      </c>
      <c r="I828" s="1189">
        <f t="shared" si="652"/>
        <v>1.2445550715619166E-3</v>
      </c>
      <c r="J828" s="3160"/>
      <c r="K828" s="1716"/>
      <c r="L828" s="1716"/>
      <c r="M828" s="1716"/>
      <c r="N828" s="1716"/>
      <c r="O828" s="1716"/>
      <c r="P828" s="3385"/>
      <c r="Q828" t="s">
        <v>4268</v>
      </c>
    </row>
    <row r="829" spans="1:17" customFormat="1" x14ac:dyDescent="0.25">
      <c r="A829" s="3472"/>
      <c r="B829" s="845" t="s">
        <v>5096</v>
      </c>
      <c r="C829" s="1239"/>
      <c r="D829" s="1239"/>
      <c r="E829" s="1186">
        <f t="shared" ref="E829:H829" si="677">E826/E9</f>
        <v>6.7142257658413763E-3</v>
      </c>
      <c r="F829" s="1239"/>
      <c r="G829" s="1239"/>
      <c r="H829" s="1194">
        <f t="shared" si="677"/>
        <v>1.1816838995568684E-3</v>
      </c>
      <c r="I829" s="1189">
        <f t="shared" si="652"/>
        <v>6.7142257658413763E-3</v>
      </c>
      <c r="J829" s="3160"/>
      <c r="K829" s="1716"/>
      <c r="L829" s="1716"/>
      <c r="M829" s="1716"/>
      <c r="N829" s="1716"/>
      <c r="O829" s="1716"/>
      <c r="P829" s="3385"/>
      <c r="Q829" t="s">
        <v>4270</v>
      </c>
    </row>
    <row r="830" spans="1:17" customFormat="1" hidden="1" x14ac:dyDescent="0.25">
      <c r="A830" s="3472"/>
      <c r="B830" s="845" t="s">
        <v>4859</v>
      </c>
      <c r="C830" s="1239"/>
      <c r="D830" s="1239"/>
      <c r="E830" s="1186">
        <f t="shared" ref="E830:H830" si="678">E826/E15</f>
        <v>7.5117370892018778E-3</v>
      </c>
      <c r="F830" s="1239"/>
      <c r="G830" s="1239"/>
      <c r="H830" s="1205">
        <f t="shared" si="678"/>
        <v>2.2643645626945937E-3</v>
      </c>
      <c r="I830" s="1193">
        <f t="shared" si="652"/>
        <v>7.5117370892018778E-3</v>
      </c>
      <c r="J830" s="3161"/>
      <c r="K830" s="1717"/>
      <c r="L830" s="1717"/>
      <c r="M830" s="1717"/>
      <c r="N830" s="1717"/>
      <c r="O830" s="1717"/>
      <c r="P830" s="3386"/>
      <c r="Q830" t="s">
        <v>4272</v>
      </c>
    </row>
    <row r="831" spans="1:17" customFormat="1" x14ac:dyDescent="0.25">
      <c r="A831" s="3472"/>
      <c r="B831" s="1203" t="s">
        <v>5095</v>
      </c>
      <c r="C831" s="1239"/>
      <c r="D831" s="1239"/>
      <c r="E831" s="1246">
        <f>SG!C475</f>
        <v>0</v>
      </c>
      <c r="F831" s="1239"/>
      <c r="G831" s="1239"/>
      <c r="H831" s="1204">
        <f>SUM(C831:G831)</f>
        <v>0</v>
      </c>
      <c r="I831" s="1206">
        <f t="shared" si="652"/>
        <v>0</v>
      </c>
      <c r="J831" s="3162"/>
      <c r="K831" s="1718"/>
      <c r="L831" s="1718"/>
      <c r="M831" s="1718"/>
      <c r="N831" s="1718"/>
      <c r="O831" s="1718"/>
      <c r="P831" s="3368"/>
      <c r="Q831" s="27" t="s">
        <v>4274</v>
      </c>
    </row>
    <row r="832" spans="1:17" customFormat="1" x14ac:dyDescent="0.25">
      <c r="A832" s="3472"/>
      <c r="B832" s="845" t="s">
        <v>4275</v>
      </c>
      <c r="C832" s="1239"/>
      <c r="D832" s="1239"/>
      <c r="E832" s="1186">
        <f t="shared" ref="E832:H832" si="679">E831/E30</f>
        <v>0</v>
      </c>
      <c r="F832" s="1239"/>
      <c r="G832" s="1239"/>
      <c r="H832" s="1192">
        <f t="shared" si="679"/>
        <v>0</v>
      </c>
      <c r="I832" s="1193">
        <f t="shared" si="652"/>
        <v>0</v>
      </c>
      <c r="J832" s="3161"/>
      <c r="K832" s="1717"/>
      <c r="L832" s="1717"/>
      <c r="M832" s="1717"/>
      <c r="N832" s="1717"/>
      <c r="O832" s="1717"/>
      <c r="P832" s="3386"/>
      <c r="Q832" t="s">
        <v>4276</v>
      </c>
    </row>
    <row r="833" spans="1:17" customFormat="1" x14ac:dyDescent="0.25">
      <c r="A833" s="3472"/>
      <c r="B833" s="845" t="s">
        <v>4277</v>
      </c>
      <c r="C833" s="1239"/>
      <c r="D833" s="1239"/>
      <c r="E833" s="1186">
        <f t="shared" ref="E833:H833" si="680">E831/E47</f>
        <v>0</v>
      </c>
      <c r="F833" s="1239"/>
      <c r="G833" s="1239"/>
      <c r="H833" s="1192">
        <f t="shared" si="680"/>
        <v>0</v>
      </c>
      <c r="I833" s="1193">
        <f t="shared" si="652"/>
        <v>0</v>
      </c>
      <c r="J833" s="3161"/>
      <c r="K833" s="1717"/>
      <c r="L833" s="1717"/>
      <c r="M833" s="1717"/>
      <c r="N833" s="1717"/>
      <c r="O833" s="1717"/>
      <c r="P833" s="3386"/>
      <c r="Q833" t="s">
        <v>4278</v>
      </c>
    </row>
    <row r="834" spans="1:17" customFormat="1" x14ac:dyDescent="0.25">
      <c r="A834" s="3472"/>
      <c r="B834" s="845" t="s">
        <v>5097</v>
      </c>
      <c r="C834" s="1239"/>
      <c r="D834" s="1239"/>
      <c r="E834" s="1186">
        <f t="shared" ref="E834:H834" si="681">E831/E35</f>
        <v>0</v>
      </c>
      <c r="F834" s="1239"/>
      <c r="G834" s="1239"/>
      <c r="H834" s="1192">
        <f t="shared" si="681"/>
        <v>0</v>
      </c>
      <c r="I834" s="1193">
        <f t="shared" si="652"/>
        <v>0</v>
      </c>
      <c r="J834" s="3161"/>
      <c r="K834" s="1717"/>
      <c r="L834" s="1717"/>
      <c r="M834" s="1717"/>
      <c r="N834" s="1717"/>
      <c r="O834" s="1717"/>
      <c r="P834" s="3386"/>
      <c r="Q834" t="s">
        <v>4280</v>
      </c>
    </row>
    <row r="835" spans="1:17" customFormat="1" hidden="1" x14ac:dyDescent="0.25">
      <c r="A835" s="3472"/>
      <c r="B835" s="845" t="s">
        <v>4863</v>
      </c>
      <c r="C835" s="1239"/>
      <c r="D835" s="1239"/>
      <c r="E835" s="1186">
        <f t="shared" ref="E835:H835" si="682">E831/E41</f>
        <v>0</v>
      </c>
      <c r="F835" s="1239"/>
      <c r="G835" s="1239"/>
      <c r="H835" s="1192">
        <f t="shared" si="682"/>
        <v>0</v>
      </c>
      <c r="I835" s="1193">
        <f t="shared" si="652"/>
        <v>0</v>
      </c>
      <c r="J835" s="3161"/>
      <c r="K835" s="1717"/>
      <c r="L835" s="1717"/>
      <c r="M835" s="1717"/>
      <c r="N835" s="1717"/>
      <c r="O835" s="1717"/>
      <c r="P835" s="3386"/>
      <c r="Q835" t="s">
        <v>4282</v>
      </c>
    </row>
    <row r="836" spans="1:17" customFormat="1" x14ac:dyDescent="0.25">
      <c r="A836" s="3472"/>
      <c r="B836" s="1203" t="s">
        <v>5098</v>
      </c>
      <c r="C836" s="1239"/>
      <c r="D836" s="1239"/>
      <c r="E836" s="1246">
        <f>SG!F475</f>
        <v>0</v>
      </c>
      <c r="F836" s="1239"/>
      <c r="G836" s="1239"/>
      <c r="H836" s="1204">
        <f>SUM(C836:G836)</f>
        <v>0</v>
      </c>
      <c r="I836" s="1206">
        <f t="shared" si="652"/>
        <v>0</v>
      </c>
      <c r="J836" s="3163"/>
      <c r="K836" s="1719"/>
      <c r="L836" s="1719"/>
      <c r="M836" s="1719"/>
      <c r="N836" s="1719"/>
      <c r="O836" s="1719"/>
      <c r="P836" s="3387"/>
      <c r="Q836" s="1178" t="s">
        <v>4284</v>
      </c>
    </row>
    <row r="837" spans="1:17" customFormat="1" hidden="1" x14ac:dyDescent="0.25">
      <c r="A837" s="3472"/>
      <c r="B837" s="845" t="s">
        <v>4285</v>
      </c>
      <c r="C837" s="1239"/>
      <c r="D837" s="1239"/>
      <c r="E837" s="1186">
        <f>E836/E35</f>
        <v>0</v>
      </c>
      <c r="F837" s="1239"/>
      <c r="G837" s="1239"/>
      <c r="H837" s="1194">
        <f>H836/H56</f>
        <v>0</v>
      </c>
      <c r="I837" s="1193">
        <f t="shared" si="652"/>
        <v>0</v>
      </c>
      <c r="J837" s="3161"/>
      <c r="K837" s="1717"/>
      <c r="L837" s="1717"/>
      <c r="M837" s="1717"/>
      <c r="N837" s="1717"/>
      <c r="O837" s="1717"/>
      <c r="P837" s="3386"/>
      <c r="Q837" t="s">
        <v>4286</v>
      </c>
    </row>
    <row r="838" spans="1:17" customFormat="1" hidden="1" x14ac:dyDescent="0.25">
      <c r="A838" s="3472"/>
      <c r="B838" s="845" t="s">
        <v>4287</v>
      </c>
      <c r="C838" s="1239"/>
      <c r="D838" s="1239"/>
      <c r="E838" s="1186">
        <f>E836/E52</f>
        <v>0</v>
      </c>
      <c r="F838" s="1239"/>
      <c r="G838" s="1239"/>
      <c r="H838" s="1194">
        <f>H836/H73</f>
        <v>0</v>
      </c>
      <c r="I838" s="1193">
        <f t="shared" si="652"/>
        <v>0</v>
      </c>
      <c r="J838" s="3161"/>
      <c r="K838" s="1717"/>
      <c r="L838" s="1717"/>
      <c r="M838" s="1717"/>
      <c r="N838" s="1717"/>
      <c r="O838" s="1717"/>
      <c r="P838" s="3386"/>
      <c r="Q838" t="s">
        <v>4288</v>
      </c>
    </row>
    <row r="839" spans="1:17" customFormat="1" x14ac:dyDescent="0.25">
      <c r="A839" s="3472"/>
      <c r="B839" s="845" t="s">
        <v>4289</v>
      </c>
      <c r="C839" s="1239"/>
      <c r="D839" s="1239"/>
      <c r="E839" s="1186">
        <v>0.1</v>
      </c>
      <c r="F839" s="1239"/>
      <c r="G839" s="1239"/>
      <c r="H839" s="1190">
        <f>E839</f>
        <v>0.1</v>
      </c>
      <c r="I839" s="1191">
        <f t="shared" si="652"/>
        <v>0.1</v>
      </c>
      <c r="J839" s="3164"/>
      <c r="K839" s="1720"/>
      <c r="L839" s="1720"/>
      <c r="M839" s="1720"/>
      <c r="N839" s="1720"/>
      <c r="O839" s="1720"/>
      <c r="P839" s="3352"/>
      <c r="Q839" t="s">
        <v>4290</v>
      </c>
    </row>
    <row r="840" spans="1:17" customFormat="1" x14ac:dyDescent="0.25">
      <c r="A840" s="3472"/>
      <c r="B840" s="845" t="s">
        <v>4291</v>
      </c>
      <c r="C840" s="1239"/>
      <c r="D840" s="1239"/>
      <c r="E840" s="1186">
        <f>E836/E46</f>
        <v>0</v>
      </c>
      <c r="F840" s="1239"/>
      <c r="G840" s="1239"/>
      <c r="H840" s="1205" t="e">
        <f t="shared" ref="H840" si="683">H836/H831</f>
        <v>#DIV/0!</v>
      </c>
      <c r="I840" s="1191">
        <f t="shared" si="652"/>
        <v>0</v>
      </c>
      <c r="J840" s="3164"/>
      <c r="K840" s="1720"/>
      <c r="L840" s="1720"/>
      <c r="M840" s="1720"/>
      <c r="N840" s="1720"/>
      <c r="O840" s="1720"/>
      <c r="P840" s="3352"/>
      <c r="Q840" t="s">
        <v>4292</v>
      </c>
    </row>
    <row r="841" spans="1:17" customFormat="1" x14ac:dyDescent="0.25">
      <c r="A841" s="3472"/>
      <c r="B841" s="1203" t="s">
        <v>5100</v>
      </c>
      <c r="C841" s="1239"/>
      <c r="D841" s="1239"/>
      <c r="E841" s="2487">
        <f>SG!G475</f>
        <v>50</v>
      </c>
      <c r="F841" s="1239"/>
      <c r="G841" s="1239"/>
      <c r="H841" s="1204">
        <f>SUM(C841:G841)</f>
        <v>50</v>
      </c>
      <c r="I841" s="1204">
        <f t="shared" si="652"/>
        <v>50</v>
      </c>
      <c r="J841" s="3165"/>
      <c r="K841" s="1721"/>
      <c r="L841" s="1721"/>
      <c r="M841" s="1721"/>
      <c r="N841" s="1721"/>
      <c r="O841" s="1721"/>
      <c r="P841" s="3347"/>
      <c r="Q841" s="27" t="s">
        <v>4293</v>
      </c>
    </row>
    <row r="842" spans="1:17" customFormat="1" x14ac:dyDescent="0.25">
      <c r="A842" s="3472"/>
      <c r="B842" s="845" t="s">
        <v>4294</v>
      </c>
      <c r="C842" s="1239"/>
      <c r="D842" s="1239"/>
      <c r="E842" s="1186">
        <f t="shared" ref="E842:H842" si="684">E841/E82</f>
        <v>3.6704251820530889E-4</v>
      </c>
      <c r="F842" s="1239"/>
      <c r="G842" s="1239"/>
      <c r="H842" s="1194">
        <f t="shared" si="684"/>
        <v>8.7746699846618764E-5</v>
      </c>
      <c r="I842" s="1189">
        <f t="shared" si="652"/>
        <v>3.6704251820530889E-4</v>
      </c>
      <c r="J842" s="3160"/>
      <c r="K842" s="1716"/>
      <c r="L842" s="1716"/>
      <c r="M842" s="1716"/>
      <c r="N842" s="1716"/>
      <c r="O842" s="1716"/>
      <c r="P842" s="3385"/>
      <c r="Q842" t="s">
        <v>4295</v>
      </c>
    </row>
    <row r="843" spans="1:17" customFormat="1" x14ac:dyDescent="0.25">
      <c r="A843" s="3472"/>
      <c r="B843" s="845" t="s">
        <v>4296</v>
      </c>
      <c r="C843" s="1239"/>
      <c r="D843" s="1239"/>
      <c r="E843" s="1186">
        <f t="shared" ref="E843:H843" si="685">E841/E99</f>
        <v>5.9640961412297968E-4</v>
      </c>
      <c r="F843" s="1239"/>
      <c r="G843" s="1239"/>
      <c r="H843" s="1194">
        <f t="shared" si="685"/>
        <v>1.8947073245595753E-4</v>
      </c>
      <c r="I843" s="1189">
        <f t="shared" si="652"/>
        <v>5.9640961412297968E-4</v>
      </c>
      <c r="J843" s="3160"/>
      <c r="K843" s="1716"/>
      <c r="L843" s="1716"/>
      <c r="M843" s="1716"/>
      <c r="N843" s="1716"/>
      <c r="O843" s="1716"/>
      <c r="P843" s="3385"/>
      <c r="Q843" t="s">
        <v>4297</v>
      </c>
    </row>
    <row r="844" spans="1:17" customFormat="1" x14ac:dyDescent="0.25">
      <c r="A844" s="3472"/>
      <c r="B844" s="1203" t="s">
        <v>14</v>
      </c>
      <c r="C844" s="1239"/>
      <c r="D844" s="1239"/>
      <c r="E844" s="1246">
        <f>SG!J475</f>
        <v>2</v>
      </c>
      <c r="F844" s="1239"/>
      <c r="G844" s="1239"/>
      <c r="H844" s="1204">
        <f>SUM(C844:G844)</f>
        <v>2</v>
      </c>
      <c r="I844" s="1221">
        <f t="shared" si="652"/>
        <v>2</v>
      </c>
      <c r="J844" s="3166"/>
      <c r="K844" s="1722"/>
      <c r="L844" s="1722"/>
      <c r="M844" s="1722"/>
      <c r="N844" s="1722"/>
      <c r="O844" s="1722"/>
      <c r="P844" s="3369"/>
      <c r="Q844" s="27" t="s">
        <v>4298</v>
      </c>
    </row>
    <row r="845" spans="1:17" customFormat="1" x14ac:dyDescent="0.25">
      <c r="A845" s="3472"/>
      <c r="B845" s="845" t="s">
        <v>4299</v>
      </c>
      <c r="C845" s="1239"/>
      <c r="D845" s="1239"/>
      <c r="E845" s="1186">
        <f t="shared" ref="E845:H845" si="686">E844/E108</f>
        <v>2.617801047120419E-3</v>
      </c>
      <c r="F845" s="1239"/>
      <c r="G845" s="1239"/>
      <c r="H845" s="1194">
        <f t="shared" si="686"/>
        <v>5.3763440860215054E-4</v>
      </c>
      <c r="I845" s="1189">
        <f t="shared" si="652"/>
        <v>2.617801047120419E-3</v>
      </c>
      <c r="J845" s="3160"/>
      <c r="K845" s="1716"/>
      <c r="L845" s="1716"/>
      <c r="M845" s="1716"/>
      <c r="N845" s="1716"/>
      <c r="O845" s="1716"/>
      <c r="P845" s="3385"/>
      <c r="Q845" t="s">
        <v>4300</v>
      </c>
    </row>
    <row r="846" spans="1:17" customFormat="1" x14ac:dyDescent="0.25">
      <c r="A846" s="3472"/>
      <c r="B846" s="845" t="s">
        <v>4301</v>
      </c>
      <c r="C846" s="1239"/>
      <c r="D846" s="1239"/>
      <c r="E846" s="1186">
        <f t="shared" ref="E846:H846" si="687">E844/E125</f>
        <v>4.4247787610619468E-3</v>
      </c>
      <c r="F846" s="1239"/>
      <c r="G846" s="1239"/>
      <c r="H846" s="1194">
        <f t="shared" si="687"/>
        <v>1.0787486515641855E-3</v>
      </c>
      <c r="I846" s="1189">
        <f t="shared" si="652"/>
        <v>4.4247787610619468E-3</v>
      </c>
      <c r="J846" s="3160"/>
      <c r="K846" s="1716"/>
      <c r="L846" s="1716"/>
      <c r="M846" s="1716"/>
      <c r="N846" s="1716"/>
      <c r="O846" s="1716"/>
      <c r="P846" s="3385"/>
      <c r="Q846" t="s">
        <v>4302</v>
      </c>
    </row>
    <row r="847" spans="1:17" customFormat="1" x14ac:dyDescent="0.25">
      <c r="A847" s="3472"/>
      <c r="B847" s="845" t="s">
        <v>5101</v>
      </c>
      <c r="C847" s="1239"/>
      <c r="D847" s="1239"/>
      <c r="E847" s="1186">
        <f t="shared" ref="E847:H847" si="688">E844/E113</f>
        <v>1.4705882352941176E-2</v>
      </c>
      <c r="F847" s="1239"/>
      <c r="G847" s="1239"/>
      <c r="H847" s="1194">
        <f t="shared" si="688"/>
        <v>3.1201248049921998E-3</v>
      </c>
      <c r="I847" s="1189">
        <f t="shared" si="652"/>
        <v>1.4705882352941176E-2</v>
      </c>
      <c r="J847" s="3160"/>
      <c r="K847" s="1716"/>
      <c r="L847" s="1716"/>
      <c r="M847" s="1716"/>
      <c r="N847" s="1716"/>
      <c r="O847" s="1716"/>
      <c r="P847" s="3385"/>
      <c r="Q847" t="s">
        <v>4304</v>
      </c>
    </row>
    <row r="848" spans="1:17" customFormat="1" hidden="1" x14ac:dyDescent="0.25">
      <c r="A848" s="3472"/>
      <c r="B848" s="845" t="s">
        <v>4861</v>
      </c>
      <c r="C848" s="1239"/>
      <c r="D848" s="1239"/>
      <c r="E848" s="1186">
        <f t="shared" ref="E848:H848" si="689">E844/E119</f>
        <v>1.9047619047619049E-2</v>
      </c>
      <c r="F848" s="1239"/>
      <c r="G848" s="1239"/>
      <c r="H848" s="1205">
        <f t="shared" si="689"/>
        <v>5.1150895140664966E-3</v>
      </c>
      <c r="I848" s="1193">
        <f t="shared" si="652"/>
        <v>1.9047619047619049E-2</v>
      </c>
      <c r="J848" s="3161"/>
      <c r="K848" s="1717"/>
      <c r="L848" s="1717"/>
      <c r="M848" s="1717"/>
      <c r="N848" s="1717"/>
      <c r="O848" s="1717"/>
      <c r="P848" s="3386"/>
      <c r="Q848" t="s">
        <v>4306</v>
      </c>
    </row>
    <row r="849" spans="1:17" customFormat="1" x14ac:dyDescent="0.25">
      <c r="A849" s="3472"/>
      <c r="B849" s="1203" t="s">
        <v>5087</v>
      </c>
      <c r="C849" s="1239"/>
      <c r="D849" s="1239"/>
      <c r="E849" s="2488">
        <f>E826/E841</f>
        <v>0.32</v>
      </c>
      <c r="F849" s="1239"/>
      <c r="G849" s="1239"/>
      <c r="H849" s="2488">
        <f t="shared" ref="H849" si="690">H826/H841</f>
        <v>0.32</v>
      </c>
      <c r="I849" s="1206">
        <f t="shared" si="652"/>
        <v>0.32</v>
      </c>
      <c r="J849" s="3162"/>
      <c r="K849" s="1718"/>
      <c r="L849" s="1718"/>
      <c r="M849" s="1718"/>
      <c r="N849" s="1718"/>
      <c r="O849" s="1718"/>
      <c r="P849" s="3368"/>
      <c r="Q849" s="27" t="s">
        <v>4308</v>
      </c>
    </row>
    <row r="850" spans="1:17" customFormat="1" x14ac:dyDescent="0.25">
      <c r="A850" s="3472"/>
      <c r="B850" s="845" t="s">
        <v>4223</v>
      </c>
      <c r="C850" s="1239"/>
      <c r="D850" s="1239"/>
      <c r="E850" s="1209">
        <f>E849/E139</f>
        <v>1.8500055171243051</v>
      </c>
      <c r="F850" s="1239"/>
      <c r="G850" s="1239"/>
      <c r="H850" s="2490">
        <f>H849/H139</f>
        <v>1.5551379933817759</v>
      </c>
      <c r="I850" s="1198">
        <f t="shared" si="652"/>
        <v>1.8500055171243051</v>
      </c>
      <c r="J850" s="3167"/>
      <c r="K850" s="1723"/>
      <c r="L850" s="1723"/>
      <c r="M850" s="1723"/>
      <c r="N850" s="1723"/>
      <c r="O850" s="1723"/>
      <c r="P850" s="3364"/>
      <c r="Q850" t="s">
        <v>4309</v>
      </c>
    </row>
    <row r="851" spans="1:17" customFormat="1" x14ac:dyDescent="0.25">
      <c r="A851" s="3472"/>
      <c r="B851" s="845" t="s">
        <v>4224</v>
      </c>
      <c r="C851" s="1239"/>
      <c r="D851" s="1239"/>
      <c r="E851" s="1209">
        <f>E849/E142</f>
        <v>2.0867454884878653</v>
      </c>
      <c r="F851" s="1239"/>
      <c r="G851" s="1239"/>
      <c r="H851" s="2490">
        <f>H849/H142</f>
        <v>1.5916944999434539</v>
      </c>
      <c r="I851" s="1198">
        <f t="shared" si="652"/>
        <v>2.0867454884878653</v>
      </c>
      <c r="J851" s="3167"/>
      <c r="K851" s="1723"/>
      <c r="L851" s="1723"/>
      <c r="M851" s="1723"/>
      <c r="N851" s="1723"/>
      <c r="O851" s="1723"/>
      <c r="P851" s="3364"/>
      <c r="Q851" t="s">
        <v>4310</v>
      </c>
    </row>
    <row r="852" spans="1:17" customFormat="1" x14ac:dyDescent="0.25">
      <c r="A852" s="3472"/>
      <c r="B852" s="845" t="s">
        <v>5102</v>
      </c>
      <c r="C852" s="1239"/>
      <c r="D852" s="1239"/>
      <c r="E852" s="1209">
        <f>E849/E159</f>
        <v>2.4134593717177504</v>
      </c>
      <c r="F852" s="1239"/>
      <c r="G852" s="1239"/>
      <c r="H852" s="2490">
        <f>H849/H159</f>
        <v>1.7891380270283952</v>
      </c>
      <c r="I852" s="1198">
        <f t="shared" si="652"/>
        <v>2.4134593717177504</v>
      </c>
      <c r="J852" s="3167"/>
      <c r="K852" s="1723"/>
      <c r="L852" s="1723"/>
      <c r="M852" s="1723"/>
      <c r="N852" s="1723"/>
      <c r="O852" s="1723"/>
      <c r="P852" s="3364"/>
      <c r="Q852" t="s">
        <v>4312</v>
      </c>
    </row>
    <row r="853" spans="1:17" customFormat="1" x14ac:dyDescent="0.25">
      <c r="A853" s="3472"/>
      <c r="B853" s="1203" t="s">
        <v>5099</v>
      </c>
      <c r="C853" s="1239"/>
      <c r="D853" s="1239"/>
      <c r="E853" s="2488">
        <f>E831/E841</f>
        <v>0</v>
      </c>
      <c r="F853" s="1239"/>
      <c r="G853" s="1239"/>
      <c r="H853" s="1206"/>
      <c r="I853" s="1206">
        <f t="shared" si="652"/>
        <v>0</v>
      </c>
      <c r="J853" s="3162"/>
      <c r="K853" s="1718"/>
      <c r="L853" s="1718"/>
      <c r="M853" s="1718"/>
      <c r="N853" s="1718"/>
      <c r="O853" s="1718"/>
      <c r="P853" s="3368"/>
      <c r="Q853" s="27" t="s">
        <v>4314</v>
      </c>
    </row>
    <row r="854" spans="1:17" s="1" customFormat="1" x14ac:dyDescent="0.25">
      <c r="A854" s="3472"/>
      <c r="B854" s="845" t="s">
        <v>4223</v>
      </c>
      <c r="C854" s="1239"/>
      <c r="D854" s="1239"/>
      <c r="E854" s="2489">
        <f>E853/E165</f>
        <v>0</v>
      </c>
      <c r="F854" s="1239"/>
      <c r="G854" s="1239"/>
      <c r="H854" s="1177"/>
      <c r="I854" s="1198">
        <f t="shared" si="652"/>
        <v>0</v>
      </c>
      <c r="J854" s="3167"/>
      <c r="K854" s="1723"/>
      <c r="L854" s="1723"/>
      <c r="M854" s="1723"/>
      <c r="N854" s="1723"/>
      <c r="O854" s="1723"/>
      <c r="P854" s="3364"/>
      <c r="Q854" t="s">
        <v>4315</v>
      </c>
    </row>
    <row r="855" spans="1:17" s="1" customFormat="1" x14ac:dyDescent="0.25">
      <c r="A855" s="3472"/>
      <c r="B855" s="845" t="s">
        <v>4224</v>
      </c>
      <c r="C855" s="1239"/>
      <c r="D855" s="1239"/>
      <c r="E855" s="2489">
        <f>E853/E182</f>
        <v>0</v>
      </c>
      <c r="F855" s="1239"/>
      <c r="G855" s="1239"/>
      <c r="H855" s="1177"/>
      <c r="I855" s="1198">
        <f t="shared" si="652"/>
        <v>0</v>
      </c>
      <c r="J855" s="3167"/>
      <c r="K855" s="1723"/>
      <c r="L855" s="1723"/>
      <c r="M855" s="1723"/>
      <c r="N855" s="1723"/>
      <c r="O855" s="1723"/>
      <c r="P855" s="3364"/>
      <c r="Q855" t="s">
        <v>4316</v>
      </c>
    </row>
    <row r="856" spans="1:17" s="1" customFormat="1" x14ac:dyDescent="0.25">
      <c r="A856" s="3472"/>
      <c r="B856" s="845" t="s">
        <v>5102</v>
      </c>
      <c r="C856" s="1239"/>
      <c r="D856" s="1239"/>
      <c r="E856" s="2489">
        <f>E853/E185</f>
        <v>0</v>
      </c>
      <c r="F856" s="1239"/>
      <c r="G856" s="1239"/>
      <c r="H856" s="1177"/>
      <c r="I856" s="1198">
        <f t="shared" si="652"/>
        <v>0</v>
      </c>
      <c r="J856" s="3167"/>
      <c r="K856" s="1723"/>
      <c r="L856" s="1723"/>
      <c r="M856" s="1723"/>
      <c r="N856" s="1723"/>
      <c r="O856" s="1723"/>
      <c r="P856" s="3364"/>
      <c r="Q856" t="s">
        <v>4317</v>
      </c>
    </row>
    <row r="857" spans="1:17" customFormat="1" x14ac:dyDescent="0.25">
      <c r="A857" s="3472"/>
      <c r="B857" s="1203" t="s">
        <v>4848</v>
      </c>
      <c r="C857" s="1239"/>
      <c r="D857" s="1239"/>
      <c r="E857" s="1206">
        <f t="shared" ref="E857" si="691">E831/E826</f>
        <v>0</v>
      </c>
      <c r="F857" s="1239"/>
      <c r="G857" s="1239"/>
      <c r="H857" s="1206">
        <f>H831/H826</f>
        <v>0</v>
      </c>
      <c r="I857" s="1206">
        <f t="shared" si="652"/>
        <v>0</v>
      </c>
      <c r="J857" s="3162"/>
      <c r="K857" s="1718"/>
      <c r="L857" s="1718"/>
      <c r="M857" s="1718"/>
      <c r="N857" s="1718"/>
      <c r="O857" s="1718"/>
      <c r="P857" s="3368"/>
      <c r="Q857" s="27" t="s">
        <v>4319</v>
      </c>
    </row>
    <row r="858" spans="1:17" customFormat="1" x14ac:dyDescent="0.25">
      <c r="A858" s="3472"/>
      <c r="B858" s="1181" t="s">
        <v>4223</v>
      </c>
      <c r="C858" s="1239"/>
      <c r="D858" s="1239"/>
      <c r="E858" s="1209">
        <f t="shared" ref="E858:H858" si="692">E857/E217</f>
        <v>0</v>
      </c>
      <c r="F858" s="1239"/>
      <c r="G858" s="1239"/>
      <c r="H858" s="1177">
        <f t="shared" si="692"/>
        <v>0</v>
      </c>
      <c r="I858" s="1198">
        <f t="shared" si="652"/>
        <v>0</v>
      </c>
      <c r="J858" s="3167"/>
      <c r="K858" s="1723"/>
      <c r="L858" s="1723"/>
      <c r="M858" s="1723"/>
      <c r="N858" s="1723"/>
      <c r="O858" s="1723"/>
      <c r="P858" s="3364"/>
      <c r="Q858" t="s">
        <v>4320</v>
      </c>
    </row>
    <row r="859" spans="1:17" customFormat="1" x14ac:dyDescent="0.25">
      <c r="A859" s="3472"/>
      <c r="B859" s="1181" t="s">
        <v>4224</v>
      </c>
      <c r="C859" s="1239"/>
      <c r="D859" s="1239"/>
      <c r="E859" s="1209">
        <f t="shared" ref="E859:H859" si="693">E857/E234</f>
        <v>0</v>
      </c>
      <c r="F859" s="1239"/>
      <c r="G859" s="1239"/>
      <c r="H859" s="1177">
        <f t="shared" si="693"/>
        <v>0</v>
      </c>
      <c r="I859" s="1198">
        <f t="shared" si="652"/>
        <v>0</v>
      </c>
      <c r="J859" s="3167"/>
      <c r="K859" s="1723"/>
      <c r="L859" s="1723"/>
      <c r="M859" s="1723"/>
      <c r="N859" s="1723"/>
      <c r="O859" s="1723"/>
      <c r="P859" s="3364"/>
      <c r="Q859" t="s">
        <v>4321</v>
      </c>
    </row>
    <row r="860" spans="1:17" customFormat="1" ht="15.75" thickBot="1" x14ac:dyDescent="0.3">
      <c r="A860" s="3472"/>
      <c r="B860" s="1181" t="s">
        <v>5102</v>
      </c>
      <c r="C860" s="1239"/>
      <c r="D860" s="1239"/>
      <c r="E860" s="1209">
        <f t="shared" ref="E860:H860" si="694">E857/E237</f>
        <v>0</v>
      </c>
      <c r="F860" s="1239"/>
      <c r="G860" s="1239"/>
      <c r="H860" s="1177">
        <f t="shared" si="694"/>
        <v>0</v>
      </c>
      <c r="I860" s="1198">
        <f t="shared" si="652"/>
        <v>0</v>
      </c>
      <c r="J860" s="3167"/>
      <c r="K860" s="1723"/>
      <c r="L860" s="1723"/>
      <c r="M860" s="1723"/>
      <c r="N860" s="1723"/>
      <c r="O860" s="1723"/>
      <c r="P860" s="3364"/>
      <c r="Q860" t="s">
        <v>4322</v>
      </c>
    </row>
    <row r="861" spans="1:17" customFormat="1" hidden="1" x14ac:dyDescent="0.25">
      <c r="A861" s="3472"/>
      <c r="B861" s="1203" t="s">
        <v>4323</v>
      </c>
      <c r="C861" s="1238"/>
      <c r="D861" s="1238"/>
      <c r="E861" s="2488">
        <f>E836/E826</f>
        <v>0</v>
      </c>
      <c r="F861" s="1238"/>
      <c r="G861" s="1238"/>
      <c r="H861" s="1206">
        <f>H836/H826</f>
        <v>0</v>
      </c>
      <c r="I861" s="1206">
        <f t="shared" si="652"/>
        <v>0</v>
      </c>
      <c r="J861" s="3162"/>
      <c r="K861" s="1718"/>
      <c r="L861" s="1718"/>
      <c r="M861" s="1718"/>
      <c r="N861" s="1718"/>
      <c r="O861" s="1718"/>
      <c r="P861" s="3368"/>
      <c r="Q861" s="27" t="s">
        <v>4324</v>
      </c>
    </row>
    <row r="862" spans="1:17" customFormat="1" hidden="1" x14ac:dyDescent="0.25">
      <c r="A862" s="3472"/>
      <c r="B862" s="1181" t="s">
        <v>4223</v>
      </c>
      <c r="C862" s="1239">
        <f t="shared" ref="C862:H862" si="695">C861/C243</f>
        <v>0</v>
      </c>
      <c r="D862" s="1239">
        <f t="shared" si="695"/>
        <v>0</v>
      </c>
      <c r="E862" s="1209">
        <f t="shared" si="695"/>
        <v>0</v>
      </c>
      <c r="F862" s="1239">
        <f t="shared" si="695"/>
        <v>0</v>
      </c>
      <c r="G862" s="1239">
        <f t="shared" si="695"/>
        <v>0</v>
      </c>
      <c r="H862" s="1177">
        <f t="shared" si="695"/>
        <v>0</v>
      </c>
      <c r="I862" s="1198">
        <f t="shared" si="652"/>
        <v>0</v>
      </c>
      <c r="J862" s="3167"/>
      <c r="K862" s="1723"/>
      <c r="L862" s="1723"/>
      <c r="M862" s="1723"/>
      <c r="N862" s="1723"/>
      <c r="O862" s="1723"/>
      <c r="P862" s="3364"/>
      <c r="Q862" t="s">
        <v>4325</v>
      </c>
    </row>
    <row r="863" spans="1:17" customFormat="1" hidden="1" x14ac:dyDescent="0.25">
      <c r="A863" s="3472"/>
      <c r="B863" s="1181" t="s">
        <v>4224</v>
      </c>
      <c r="C863" s="1239">
        <f t="shared" ref="C863:H863" si="696">C861/C260</f>
        <v>0</v>
      </c>
      <c r="D863" s="1239">
        <f t="shared" si="696"/>
        <v>0</v>
      </c>
      <c r="E863" s="1209">
        <f t="shared" si="696"/>
        <v>0</v>
      </c>
      <c r="F863" s="1239">
        <f t="shared" si="696"/>
        <v>0</v>
      </c>
      <c r="G863" s="1239">
        <f t="shared" si="696"/>
        <v>0</v>
      </c>
      <c r="H863" s="1177">
        <f t="shared" si="696"/>
        <v>0</v>
      </c>
      <c r="I863" s="1198">
        <f t="shared" si="652"/>
        <v>0</v>
      </c>
      <c r="J863" s="3167"/>
      <c r="K863" s="1723"/>
      <c r="L863" s="1723"/>
      <c r="M863" s="1723"/>
      <c r="N863" s="1723"/>
      <c r="O863" s="1723"/>
      <c r="P863" s="3364"/>
      <c r="Q863" t="s">
        <v>4326</v>
      </c>
    </row>
    <row r="864" spans="1:17" customFormat="1" hidden="1" x14ac:dyDescent="0.25">
      <c r="A864" s="3472"/>
      <c r="B864" s="1181" t="s">
        <v>5102</v>
      </c>
      <c r="C864" s="1239">
        <f t="shared" ref="C864:H864" si="697">C861/C263</f>
        <v>0</v>
      </c>
      <c r="D864" s="1239">
        <f t="shared" si="697"/>
        <v>0</v>
      </c>
      <c r="E864" s="1209">
        <f t="shared" si="697"/>
        <v>0</v>
      </c>
      <c r="F864" s="1239">
        <f t="shared" si="697"/>
        <v>0</v>
      </c>
      <c r="G864" s="1239">
        <f t="shared" si="697"/>
        <v>0</v>
      </c>
      <c r="H864" s="1177">
        <f t="shared" si="697"/>
        <v>0</v>
      </c>
      <c r="I864" s="1198">
        <f t="shared" si="652"/>
        <v>0</v>
      </c>
      <c r="J864" s="3167"/>
      <c r="K864" s="1723"/>
      <c r="L864" s="1723"/>
      <c r="M864" s="1723"/>
      <c r="N864" s="1723"/>
      <c r="O864" s="1723"/>
      <c r="P864" s="3364"/>
      <c r="Q864" t="s">
        <v>4327</v>
      </c>
    </row>
    <row r="865" spans="1:17" customFormat="1" hidden="1" x14ac:dyDescent="0.25">
      <c r="A865" s="3472"/>
      <c r="B865" s="1203" t="s">
        <v>4328</v>
      </c>
      <c r="C865" s="1240"/>
      <c r="D865" s="1240"/>
      <c r="E865" s="2491">
        <f>E841/E844</f>
        <v>25</v>
      </c>
      <c r="F865" s="1240"/>
      <c r="G865" s="1240"/>
      <c r="H865" s="1212">
        <f>H841/H844</f>
        <v>25</v>
      </c>
      <c r="I865" s="1212">
        <f t="shared" si="652"/>
        <v>25</v>
      </c>
      <c r="J865" s="3168"/>
      <c r="K865" s="1724"/>
      <c r="L865" s="1724"/>
      <c r="M865" s="1724"/>
      <c r="N865" s="1724"/>
      <c r="O865" s="1724"/>
      <c r="P865" s="3366"/>
      <c r="Q865" s="27" t="s">
        <v>4329</v>
      </c>
    </row>
    <row r="866" spans="1:17" customFormat="1" hidden="1" x14ac:dyDescent="0.25">
      <c r="A866" s="3472"/>
      <c r="B866" s="1181" t="s">
        <v>4223</v>
      </c>
      <c r="C866" s="1239">
        <f t="shared" ref="C866:H866" si="698">C865/C269</f>
        <v>0</v>
      </c>
      <c r="D866" s="1239">
        <f t="shared" si="698"/>
        <v>0</v>
      </c>
      <c r="E866" s="1209">
        <f t="shared" si="698"/>
        <v>0.14021024195442799</v>
      </c>
      <c r="F866" s="1239">
        <f t="shared" si="698"/>
        <v>0</v>
      </c>
      <c r="G866" s="1239">
        <f t="shared" si="698"/>
        <v>0</v>
      </c>
      <c r="H866" s="1177">
        <f t="shared" si="698"/>
        <v>0.16320886171471091</v>
      </c>
      <c r="I866" s="1198">
        <f t="shared" si="652"/>
        <v>2.8042048390885598E-2</v>
      </c>
      <c r="J866" s="3167"/>
      <c r="K866" s="1723"/>
      <c r="L866" s="1723"/>
      <c r="M866" s="1723"/>
      <c r="N866" s="1723"/>
      <c r="O866" s="1723"/>
      <c r="P866" s="3364"/>
      <c r="Q866" t="s">
        <v>4330</v>
      </c>
    </row>
    <row r="867" spans="1:17" customFormat="1" hidden="1" x14ac:dyDescent="0.25">
      <c r="A867" s="3472"/>
      <c r="B867" s="1181" t="s">
        <v>4224</v>
      </c>
      <c r="C867" s="1239">
        <f t="shared" ref="C867:H867" si="699">C865/C286</f>
        <v>0</v>
      </c>
      <c r="D867" s="1239">
        <f t="shared" si="699"/>
        <v>0</v>
      </c>
      <c r="E867" s="1209">
        <f t="shared" si="699"/>
        <v>0.1347885727917934</v>
      </c>
      <c r="F867" s="1239">
        <f t="shared" si="699"/>
        <v>0</v>
      </c>
      <c r="G867" s="1239">
        <f t="shared" si="699"/>
        <v>0</v>
      </c>
      <c r="H867" s="1177">
        <f t="shared" si="699"/>
        <v>0.17563936898667262</v>
      </c>
      <c r="I867" s="1198">
        <f t="shared" ref="I867:I930" si="700">AVERAGE(C867:G867)</f>
        <v>2.6957714558358679E-2</v>
      </c>
      <c r="J867" s="3167"/>
      <c r="K867" s="1723"/>
      <c r="L867" s="1723"/>
      <c r="M867" s="1723"/>
      <c r="N867" s="1723"/>
      <c r="O867" s="1723"/>
      <c r="P867" s="3364"/>
      <c r="Q867" t="s">
        <v>4331</v>
      </c>
    </row>
    <row r="868" spans="1:17" customFormat="1" ht="15.75" hidden="1" thickBot="1" x14ac:dyDescent="0.3">
      <c r="A868" s="3472"/>
      <c r="B868" s="1181" t="s">
        <v>5102</v>
      </c>
      <c r="C868" s="1239">
        <f t="shared" ref="C868:H868" si="701">C865/C289</f>
        <v>0</v>
      </c>
      <c r="D868" s="1239">
        <f t="shared" si="701"/>
        <v>0</v>
      </c>
      <c r="E868" s="1209">
        <f t="shared" si="701"/>
        <v>0.1000151921810908</v>
      </c>
      <c r="F868" s="1239">
        <f t="shared" si="701"/>
        <v>0</v>
      </c>
      <c r="G868" s="1239">
        <f t="shared" si="701"/>
        <v>0</v>
      </c>
      <c r="H868" s="1177">
        <f t="shared" si="701"/>
        <v>0.13726377729998868</v>
      </c>
      <c r="I868" s="1198">
        <f t="shared" si="700"/>
        <v>2.000303843621816E-2</v>
      </c>
      <c r="J868" s="3167"/>
      <c r="K868" s="1723"/>
      <c r="L868" s="1723"/>
      <c r="M868" s="1723"/>
      <c r="N868" s="1723"/>
      <c r="O868" s="1723"/>
      <c r="P868" s="3364"/>
      <c r="Q868" t="s">
        <v>4332</v>
      </c>
    </row>
    <row r="869" spans="1:17" customFormat="1" ht="15.75" hidden="1" thickBot="1" x14ac:dyDescent="0.3">
      <c r="A869" s="3472"/>
      <c r="B869" s="1203" t="s">
        <v>4333</v>
      </c>
      <c r="C869" s="1241"/>
      <c r="D869" s="1241"/>
      <c r="E869" s="1213">
        <f t="shared" ref="E869" si="702">E826/E844</f>
        <v>8</v>
      </c>
      <c r="F869" s="1241"/>
      <c r="G869" s="1241"/>
      <c r="H869" s="1213">
        <f>H826/H844</f>
        <v>8</v>
      </c>
      <c r="I869" s="1213">
        <f t="shared" si="700"/>
        <v>8</v>
      </c>
      <c r="J869" s="3169"/>
      <c r="K869" s="1725"/>
      <c r="L869" s="1725"/>
      <c r="M869" s="1725"/>
      <c r="N869" s="1725"/>
      <c r="O869" s="1725"/>
      <c r="P869" s="3365"/>
      <c r="Q869" s="27" t="s">
        <v>4334</v>
      </c>
    </row>
    <row r="870" spans="1:17" customFormat="1" ht="15.75" hidden="1" thickBot="1" x14ac:dyDescent="0.3">
      <c r="A870" s="3472"/>
      <c r="B870" s="1181" t="s">
        <v>4223</v>
      </c>
      <c r="C870" s="1239">
        <f t="shared" ref="C870:H870" si="703">C869/C295</f>
        <v>0</v>
      </c>
      <c r="D870" s="1239">
        <f t="shared" si="703"/>
        <v>0</v>
      </c>
      <c r="E870" s="1209">
        <f t="shared" si="703"/>
        <v>0.2593897211730255</v>
      </c>
      <c r="F870" s="1239">
        <f t="shared" si="703"/>
        <v>0</v>
      </c>
      <c r="G870" s="1239">
        <f t="shared" si="703"/>
        <v>0</v>
      </c>
      <c r="H870" s="1177">
        <f t="shared" si="703"/>
        <v>0.25381230170913927</v>
      </c>
      <c r="I870" s="1198">
        <f t="shared" si="700"/>
        <v>5.1877944234605101E-2</v>
      </c>
      <c r="J870" s="3167"/>
      <c r="K870" s="1723"/>
      <c r="L870" s="1723"/>
      <c r="M870" s="1723"/>
      <c r="N870" s="1723"/>
      <c r="O870" s="1723"/>
      <c r="P870" s="3364"/>
      <c r="Q870" t="s">
        <v>4335</v>
      </c>
    </row>
    <row r="871" spans="1:17" customFormat="1" ht="15.75" hidden="1" thickBot="1" x14ac:dyDescent="0.3">
      <c r="A871" s="3472"/>
      <c r="B871" s="1181" t="s">
        <v>4224</v>
      </c>
      <c r="C871" s="1239">
        <f t="shared" ref="C871:H871" si="704">C869/C312</f>
        <v>0</v>
      </c>
      <c r="D871" s="1239">
        <f t="shared" si="704"/>
        <v>0</v>
      </c>
      <c r="E871" s="1209">
        <f t="shared" si="704"/>
        <v>0.28126944617299315</v>
      </c>
      <c r="F871" s="1239">
        <f t="shared" si="704"/>
        <v>0</v>
      </c>
      <c r="G871" s="1239">
        <f t="shared" si="704"/>
        <v>0</v>
      </c>
      <c r="H871" s="1177">
        <f t="shared" si="704"/>
        <v>0.27956421758962563</v>
      </c>
      <c r="I871" s="1198">
        <f t="shared" si="700"/>
        <v>5.6253889234598634E-2</v>
      </c>
      <c r="J871" s="3167"/>
      <c r="K871" s="1723"/>
      <c r="L871" s="1723"/>
      <c r="M871" s="1723"/>
      <c r="N871" s="1723"/>
      <c r="O871" s="1723"/>
      <c r="P871" s="3364"/>
      <c r="Q871" t="s">
        <v>4336</v>
      </c>
    </row>
    <row r="872" spans="1:17" customFormat="1" ht="15.75" hidden="1" thickBot="1" x14ac:dyDescent="0.3">
      <c r="A872" s="3472"/>
      <c r="B872" s="1181" t="s">
        <v>5102</v>
      </c>
      <c r="C872" s="1239">
        <f t="shared" ref="C872:H872" si="705">C869/C315</f>
        <v>0</v>
      </c>
      <c r="D872" s="1239">
        <f t="shared" si="705"/>
        <v>0</v>
      </c>
      <c r="E872" s="1209">
        <f t="shared" si="705"/>
        <v>0.2413826028836055</v>
      </c>
      <c r="F872" s="1239">
        <f t="shared" si="705"/>
        <v>0</v>
      </c>
      <c r="G872" s="1239">
        <f t="shared" si="705"/>
        <v>0</v>
      </c>
      <c r="H872" s="1177">
        <f t="shared" si="705"/>
        <v>0.24558384370096678</v>
      </c>
      <c r="I872" s="1198">
        <f t="shared" si="700"/>
        <v>4.8276520576721098E-2</v>
      </c>
      <c r="J872" s="3167"/>
      <c r="K872" s="1723"/>
      <c r="L872" s="1723"/>
      <c r="M872" s="1723"/>
      <c r="N872" s="1723"/>
      <c r="O872" s="1723"/>
      <c r="P872" s="3364"/>
      <c r="Q872" t="s">
        <v>4337</v>
      </c>
    </row>
    <row r="873" spans="1:17" s="325" customFormat="1" ht="15.75" hidden="1" thickBot="1" x14ac:dyDescent="0.3">
      <c r="A873" s="3472"/>
      <c r="B873" s="1203" t="s">
        <v>4338</v>
      </c>
      <c r="C873" s="1238"/>
      <c r="D873" s="1238"/>
      <c r="E873" s="1206">
        <f>E831/E844</f>
        <v>0</v>
      </c>
      <c r="F873" s="1238"/>
      <c r="G873" s="1238"/>
      <c r="H873" s="1206">
        <f t="shared" ref="H873" si="706">H831/H844</f>
        <v>0</v>
      </c>
      <c r="I873" s="1206">
        <f t="shared" si="700"/>
        <v>0</v>
      </c>
      <c r="J873" s="3162"/>
      <c r="K873" s="1718"/>
      <c r="L873" s="1718"/>
      <c r="M873" s="1718"/>
      <c r="N873" s="1718"/>
      <c r="O873" s="1718"/>
      <c r="P873" s="3368"/>
      <c r="Q873" s="1220" t="s">
        <v>4339</v>
      </c>
    </row>
    <row r="874" spans="1:17" s="325" customFormat="1" ht="15.75" hidden="1" thickBot="1" x14ac:dyDescent="0.3">
      <c r="A874" s="3472"/>
      <c r="B874" s="1182" t="s">
        <v>4223</v>
      </c>
      <c r="C874" s="1239">
        <f t="shared" ref="C874:H874" si="707">C873/C321</f>
        <v>0</v>
      </c>
      <c r="D874" s="1239">
        <f t="shared" si="707"/>
        <v>0</v>
      </c>
      <c r="E874" s="1209">
        <f t="shared" si="707"/>
        <v>0</v>
      </c>
      <c r="F874" s="1239">
        <f t="shared" si="707"/>
        <v>0</v>
      </c>
      <c r="G874" s="1239">
        <f t="shared" si="707"/>
        <v>0</v>
      </c>
      <c r="H874" s="1199">
        <f t="shared" si="707"/>
        <v>0</v>
      </c>
      <c r="I874" s="1198">
        <f t="shared" si="700"/>
        <v>0</v>
      </c>
      <c r="J874" s="3167"/>
      <c r="K874" s="1723"/>
      <c r="L874" s="1723"/>
      <c r="M874" s="1723"/>
      <c r="N874" s="1723"/>
      <c r="O874" s="1723"/>
      <c r="P874" s="3364"/>
      <c r="Q874" s="325" t="s">
        <v>4340</v>
      </c>
    </row>
    <row r="875" spans="1:17" ht="15.75" hidden="1" thickBot="1" x14ac:dyDescent="0.3">
      <c r="A875" s="3472"/>
      <c r="B875" s="1182" t="s">
        <v>4224</v>
      </c>
      <c r="C875" s="1239">
        <f t="shared" ref="C875:H875" si="708">C873/C338</f>
        <v>0</v>
      </c>
      <c r="D875" s="1239">
        <f t="shared" si="708"/>
        <v>0</v>
      </c>
      <c r="E875" s="1209">
        <f t="shared" si="708"/>
        <v>0</v>
      </c>
      <c r="F875" s="1239">
        <f t="shared" si="708"/>
        <v>0</v>
      </c>
      <c r="G875" s="1239">
        <f t="shared" si="708"/>
        <v>0</v>
      </c>
      <c r="H875" s="1200">
        <f t="shared" si="708"/>
        <v>0</v>
      </c>
      <c r="I875" s="1198">
        <f t="shared" si="700"/>
        <v>0</v>
      </c>
      <c r="J875" s="3167"/>
      <c r="K875" s="1723"/>
      <c r="L875" s="1723"/>
      <c r="M875" s="1723"/>
      <c r="N875" s="1723"/>
      <c r="O875" s="1723"/>
      <c r="P875" s="3364"/>
      <c r="Q875" s="325" t="s">
        <v>4341</v>
      </c>
    </row>
    <row r="876" spans="1:17" ht="15.75" hidden="1" thickBot="1" x14ac:dyDescent="0.3">
      <c r="A876" s="3472"/>
      <c r="B876" s="1182" t="s">
        <v>5102</v>
      </c>
      <c r="C876" s="1239">
        <f t="shared" ref="C876:H876" si="709">C873/C341</f>
        <v>0</v>
      </c>
      <c r="D876" s="1239">
        <f t="shared" si="709"/>
        <v>0</v>
      </c>
      <c r="E876" s="1209">
        <f t="shared" si="709"/>
        <v>0</v>
      </c>
      <c r="F876" s="1239">
        <f t="shared" si="709"/>
        <v>0</v>
      </c>
      <c r="G876" s="1239">
        <f t="shared" si="709"/>
        <v>0</v>
      </c>
      <c r="H876" s="1199">
        <f t="shared" si="709"/>
        <v>0</v>
      </c>
      <c r="I876" s="1198">
        <f t="shared" si="700"/>
        <v>0</v>
      </c>
      <c r="J876" s="3167"/>
      <c r="K876" s="1723"/>
      <c r="L876" s="1723"/>
      <c r="M876" s="1723"/>
      <c r="N876" s="1723"/>
      <c r="O876" s="1723"/>
      <c r="P876" s="3364"/>
      <c r="Q876" s="325" t="s">
        <v>4342</v>
      </c>
    </row>
    <row r="877" spans="1:17" ht="15.75" hidden="1" thickBot="1" x14ac:dyDescent="0.3">
      <c r="A877" s="3472"/>
      <c r="B877" s="1203" t="s">
        <v>4343</v>
      </c>
      <c r="C877" s="1238"/>
      <c r="D877" s="1238"/>
      <c r="E877" s="2488">
        <f>E836/E841</f>
        <v>0</v>
      </c>
      <c r="F877" s="1238"/>
      <c r="G877" s="1238"/>
      <c r="H877" s="1206">
        <f t="shared" ref="H877" si="710">H836/H841</f>
        <v>0</v>
      </c>
      <c r="I877" s="1206">
        <f t="shared" si="700"/>
        <v>0</v>
      </c>
      <c r="J877" s="3162"/>
      <c r="K877" s="1718"/>
      <c r="L877" s="1718"/>
      <c r="M877" s="1718"/>
      <c r="N877" s="1718"/>
      <c r="O877" s="1718"/>
      <c r="P877" s="3368"/>
      <c r="Q877" s="1220" t="s">
        <v>4344</v>
      </c>
    </row>
    <row r="878" spans="1:17" ht="15.75" hidden="1" thickBot="1" x14ac:dyDescent="0.3">
      <c r="A878" s="3472"/>
      <c r="B878" s="1182" t="s">
        <v>4223</v>
      </c>
      <c r="C878" s="1239">
        <f t="shared" ref="C878:H878" si="711">C877/C347</f>
        <v>0</v>
      </c>
      <c r="D878" s="1239">
        <f t="shared" si="711"/>
        <v>0</v>
      </c>
      <c r="E878" s="1209">
        <f t="shared" si="711"/>
        <v>0</v>
      </c>
      <c r="F878" s="1239">
        <f t="shared" si="711"/>
        <v>0</v>
      </c>
      <c r="G878" s="1239">
        <f t="shared" si="711"/>
        <v>0</v>
      </c>
      <c r="H878" s="1199">
        <f t="shared" si="711"/>
        <v>0</v>
      </c>
      <c r="I878" s="1198">
        <f t="shared" si="700"/>
        <v>0</v>
      </c>
      <c r="J878" s="3167"/>
      <c r="K878" s="1723"/>
      <c r="L878" s="1723"/>
      <c r="M878" s="1723"/>
      <c r="N878" s="1723"/>
      <c r="O878" s="1723"/>
      <c r="P878" s="3364"/>
      <c r="Q878" s="325" t="s">
        <v>4345</v>
      </c>
    </row>
    <row r="879" spans="1:17" ht="15.75" hidden="1" thickBot="1" x14ac:dyDescent="0.3">
      <c r="A879" s="3472"/>
      <c r="B879" s="1182" t="s">
        <v>4224</v>
      </c>
      <c r="C879" s="1239">
        <f t="shared" ref="C879:H879" si="712">C877/C364</f>
        <v>0</v>
      </c>
      <c r="D879" s="1239">
        <f t="shared" si="712"/>
        <v>0</v>
      </c>
      <c r="E879" s="1209">
        <f t="shared" si="712"/>
        <v>0</v>
      </c>
      <c r="F879" s="1239">
        <f t="shared" si="712"/>
        <v>0</v>
      </c>
      <c r="G879" s="1239">
        <f t="shared" si="712"/>
        <v>0</v>
      </c>
      <c r="H879" s="1199">
        <f t="shared" si="712"/>
        <v>0</v>
      </c>
      <c r="I879" s="1198">
        <f t="shared" si="700"/>
        <v>0</v>
      </c>
      <c r="J879" s="3167"/>
      <c r="K879" s="1723"/>
      <c r="L879" s="1723"/>
      <c r="M879" s="1723"/>
      <c r="N879" s="1723"/>
      <c r="O879" s="1723"/>
      <c r="P879" s="3364"/>
      <c r="Q879" s="325" t="s">
        <v>4346</v>
      </c>
    </row>
    <row r="880" spans="1:17" ht="15.75" hidden="1" thickBot="1" x14ac:dyDescent="0.3">
      <c r="A880" s="3473"/>
      <c r="B880" s="1183" t="s">
        <v>5102</v>
      </c>
      <c r="C880" s="1242">
        <f t="shared" ref="C880:H880" si="713">C877/C367</f>
        <v>0</v>
      </c>
      <c r="D880" s="1242">
        <f t="shared" si="713"/>
        <v>0</v>
      </c>
      <c r="E880" s="1217">
        <f t="shared" si="713"/>
        <v>0</v>
      </c>
      <c r="F880" s="1242">
        <f t="shared" si="713"/>
        <v>0</v>
      </c>
      <c r="G880" s="1242">
        <f t="shared" si="713"/>
        <v>0</v>
      </c>
      <c r="H880" s="1201">
        <f t="shared" si="713"/>
        <v>0</v>
      </c>
      <c r="I880" s="1202">
        <f t="shared" si="700"/>
        <v>0</v>
      </c>
      <c r="J880" s="3167"/>
      <c r="K880" s="1723"/>
      <c r="L880" s="1723"/>
      <c r="M880" s="1723"/>
      <c r="N880" s="1723"/>
      <c r="O880" s="1723"/>
      <c r="P880" s="3364"/>
      <c r="Q880" s="325" t="s">
        <v>4347</v>
      </c>
    </row>
    <row r="881" spans="1:17" customFormat="1" x14ac:dyDescent="0.25">
      <c r="A881" s="3471" t="s">
        <v>532</v>
      </c>
      <c r="B881" s="844" t="s">
        <v>5094</v>
      </c>
      <c r="C881" s="826">
        <f>BNP!B463</f>
        <v>7</v>
      </c>
      <c r="D881" s="1235"/>
      <c r="E881" s="1245">
        <f>SG!B480</f>
        <v>0</v>
      </c>
      <c r="F881" s="826">
        <f>CA!B735</f>
        <v>1</v>
      </c>
      <c r="G881" s="1235"/>
      <c r="H881" s="826">
        <f>SUM(C881:G881)</f>
        <v>8</v>
      </c>
      <c r="I881" s="1222">
        <f t="shared" si="700"/>
        <v>2.6666666666666665</v>
      </c>
      <c r="J881" s="3159"/>
      <c r="K881" s="1715"/>
      <c r="L881" s="1715"/>
      <c r="M881" s="1715"/>
      <c r="N881" s="1715"/>
      <c r="O881" s="1715"/>
      <c r="P881" s="3384"/>
      <c r="Q881" s="27" t="s">
        <v>4264</v>
      </c>
    </row>
    <row r="882" spans="1:17" customFormat="1" x14ac:dyDescent="0.25">
      <c r="A882" s="3472"/>
      <c r="B882" s="845" t="s">
        <v>4265</v>
      </c>
      <c r="C882" s="1184">
        <f t="shared" ref="C882:H882" si="714">C881/C4</f>
        <v>1.787173202614379E-4</v>
      </c>
      <c r="D882" s="1239"/>
      <c r="E882" s="1186">
        <f t="shared" si="714"/>
        <v>0</v>
      </c>
      <c r="F882" s="1187">
        <f t="shared" si="714"/>
        <v>6.3079543304106481E-5</v>
      </c>
      <c r="G882" s="1239"/>
      <c r="H882" s="1194">
        <f t="shared" si="714"/>
        <v>6.8229113362671857E-5</v>
      </c>
      <c r="I882" s="1189">
        <f t="shared" si="700"/>
        <v>8.0598954521848135E-5</v>
      </c>
      <c r="J882" s="3160"/>
      <c r="K882" s="1716"/>
      <c r="L882" s="1716"/>
      <c r="M882" s="1716"/>
      <c r="N882" s="1716"/>
      <c r="O882" s="1716"/>
      <c r="P882" s="3385"/>
      <c r="Q882" t="s">
        <v>4266</v>
      </c>
    </row>
    <row r="883" spans="1:17" customFormat="1" x14ac:dyDescent="0.25">
      <c r="A883" s="3472"/>
      <c r="B883" s="845" t="s">
        <v>4267</v>
      </c>
      <c r="C883" s="1184">
        <f t="shared" ref="C883:H883" si="715">C881/C21</f>
        <v>2.7268123563554204E-4</v>
      </c>
      <c r="D883" s="1239"/>
      <c r="E883" s="1186">
        <f t="shared" si="715"/>
        <v>0</v>
      </c>
      <c r="F883" s="1187">
        <f t="shared" si="715"/>
        <v>1.2097749818533752E-4</v>
      </c>
      <c r="G883" s="1239"/>
      <c r="H883" s="1194">
        <f t="shared" si="715"/>
        <v>1.5078976137520263E-4</v>
      </c>
      <c r="I883" s="1189">
        <f t="shared" si="700"/>
        <v>1.3121957794029319E-4</v>
      </c>
      <c r="J883" s="3160"/>
      <c r="K883" s="1716"/>
      <c r="L883" s="1716"/>
      <c r="M883" s="1716"/>
      <c r="N883" s="1716"/>
      <c r="O883" s="1716"/>
      <c r="P883" s="3385"/>
      <c r="Q883" t="s">
        <v>4268</v>
      </c>
    </row>
    <row r="884" spans="1:17" customFormat="1" x14ac:dyDescent="0.25">
      <c r="A884" s="3472"/>
      <c r="B884" s="845" t="s">
        <v>5096</v>
      </c>
      <c r="C884" s="1184">
        <f t="shared" ref="C884:H884" si="716">C881/C9</f>
        <v>8.8094638811980872E-4</v>
      </c>
      <c r="D884" s="1239"/>
      <c r="E884" s="1186">
        <f t="shared" si="716"/>
        <v>0</v>
      </c>
      <c r="F884" s="1187">
        <f t="shared" si="716"/>
        <v>5.6242969628796406E-4</v>
      </c>
      <c r="G884" s="1239"/>
      <c r="H884" s="1194">
        <f t="shared" si="716"/>
        <v>5.9084194977843422E-4</v>
      </c>
      <c r="I884" s="1189">
        <f t="shared" si="700"/>
        <v>4.8112536146925757E-4</v>
      </c>
      <c r="J884" s="3160"/>
      <c r="K884" s="1716"/>
      <c r="L884" s="1716"/>
      <c r="M884" s="1716"/>
      <c r="N884" s="1716"/>
      <c r="O884" s="1716"/>
      <c r="P884" s="3385"/>
      <c r="Q884" t="s">
        <v>4270</v>
      </c>
    </row>
    <row r="885" spans="1:17" customFormat="1" hidden="1" x14ac:dyDescent="0.25">
      <c r="A885" s="3472"/>
      <c r="B885" s="845" t="s">
        <v>4862</v>
      </c>
      <c r="C885" s="1184">
        <f t="shared" ref="C885:H885" si="717">C881/C15</f>
        <v>2.7799841143764893E-3</v>
      </c>
      <c r="D885" s="1239"/>
      <c r="E885" s="1186">
        <f t="shared" si="717"/>
        <v>0</v>
      </c>
      <c r="F885" s="1187">
        <f t="shared" si="717"/>
        <v>6.3331222292590248E-4</v>
      </c>
      <c r="G885" s="1239"/>
      <c r="H885" s="1205">
        <f t="shared" si="717"/>
        <v>1.1321822813472968E-3</v>
      </c>
      <c r="I885" s="1193">
        <f t="shared" si="700"/>
        <v>1.137765445767464E-3</v>
      </c>
      <c r="J885" s="3161"/>
      <c r="K885" s="1717"/>
      <c r="L885" s="1717"/>
      <c r="M885" s="1717"/>
      <c r="N885" s="1717"/>
      <c r="O885" s="1717"/>
      <c r="P885" s="3386"/>
      <c r="Q885" t="s">
        <v>4272</v>
      </c>
    </row>
    <row r="886" spans="1:17" customFormat="1" x14ac:dyDescent="0.25">
      <c r="A886" s="3472"/>
      <c r="B886" s="1203" t="s">
        <v>5095</v>
      </c>
      <c r="C886" s="1204">
        <f>BNP!C463</f>
        <v>1</v>
      </c>
      <c r="D886" s="1239"/>
      <c r="E886" s="1246">
        <f>SG!C480</f>
        <v>0</v>
      </c>
      <c r="F886" s="1204">
        <f>CA!C735</f>
        <v>0</v>
      </c>
      <c r="G886" s="1239"/>
      <c r="H886" s="1204">
        <f>SUM(C886:G886)</f>
        <v>1</v>
      </c>
      <c r="I886" s="1206">
        <f t="shared" si="700"/>
        <v>0.33333333333333331</v>
      </c>
      <c r="J886" s="3162"/>
      <c r="K886" s="1718"/>
      <c r="L886" s="1718"/>
      <c r="M886" s="1718"/>
      <c r="N886" s="1718"/>
      <c r="O886" s="1718"/>
      <c r="P886" s="3368"/>
      <c r="Q886" s="27" t="s">
        <v>4274</v>
      </c>
    </row>
    <row r="887" spans="1:17" customFormat="1" x14ac:dyDescent="0.25">
      <c r="A887" s="3472"/>
      <c r="B887" s="845" t="s">
        <v>4275</v>
      </c>
      <c r="C887" s="1184">
        <f t="shared" ref="C887:H887" si="718">C886/C30</f>
        <v>1.1440338634023568E-4</v>
      </c>
      <c r="D887" s="1239"/>
      <c r="E887" s="1186">
        <f t="shared" si="718"/>
        <v>0</v>
      </c>
      <c r="F887" s="1187">
        <f t="shared" si="718"/>
        <v>0</v>
      </c>
      <c r="G887" s="1239"/>
      <c r="H887" s="1192">
        <f t="shared" si="718"/>
        <v>3.5088950489490859E-5</v>
      </c>
      <c r="I887" s="1193">
        <f t="shared" si="700"/>
        <v>3.8134462113411892E-5</v>
      </c>
      <c r="J887" s="3161"/>
      <c r="K887" s="1717"/>
      <c r="L887" s="1717"/>
      <c r="M887" s="1717"/>
      <c r="N887" s="1717"/>
      <c r="O887" s="1717"/>
      <c r="P887" s="3386"/>
      <c r="Q887" t="s">
        <v>4276</v>
      </c>
    </row>
    <row r="888" spans="1:17" customFormat="1" x14ac:dyDescent="0.25">
      <c r="A888" s="3472"/>
      <c r="B888" s="845" t="s">
        <v>4277</v>
      </c>
      <c r="C888" s="1184">
        <f t="shared" ref="C888:H888" si="719">C886/C47</f>
        <v>1.4509576320371445E-4</v>
      </c>
      <c r="D888" s="1239"/>
      <c r="E888" s="1186">
        <f t="shared" si="719"/>
        <v>0</v>
      </c>
      <c r="F888" s="1187">
        <f t="shared" si="719"/>
        <v>0</v>
      </c>
      <c r="G888" s="1239"/>
      <c r="H888" s="1192">
        <f t="shared" si="719"/>
        <v>6.5150824157925592E-5</v>
      </c>
      <c r="I888" s="1193">
        <f t="shared" si="700"/>
        <v>4.8365254401238149E-5</v>
      </c>
      <c r="J888" s="3161"/>
      <c r="K888" s="1717"/>
      <c r="L888" s="1717"/>
      <c r="M888" s="1717"/>
      <c r="N888" s="1717"/>
      <c r="O888" s="1717"/>
      <c r="P888" s="3386"/>
      <c r="Q888" t="s">
        <v>4278</v>
      </c>
    </row>
    <row r="889" spans="1:17" customFormat="1" x14ac:dyDescent="0.25">
      <c r="A889" s="3472"/>
      <c r="B889" s="845" t="s">
        <v>5097</v>
      </c>
      <c r="C889" s="1184">
        <f t="shared" ref="C889:H889" si="720">C886/C35</f>
        <v>4.1118421052631577E-4</v>
      </c>
      <c r="D889" s="1239"/>
      <c r="E889" s="1186">
        <f t="shared" si="720"/>
        <v>0</v>
      </c>
      <c r="F889" s="1187">
        <f t="shared" si="720"/>
        <v>0</v>
      </c>
      <c r="G889" s="1239"/>
      <c r="H889" s="1192">
        <f t="shared" si="720"/>
        <v>2.037905033625433E-4</v>
      </c>
      <c r="I889" s="1193">
        <f t="shared" si="700"/>
        <v>1.3706140350877192E-4</v>
      </c>
      <c r="J889" s="3161"/>
      <c r="K889" s="1717"/>
      <c r="L889" s="1717"/>
      <c r="M889" s="1717"/>
      <c r="N889" s="1717"/>
      <c r="O889" s="1717"/>
      <c r="P889" s="3386"/>
      <c r="Q889" t="s">
        <v>4280</v>
      </c>
    </row>
    <row r="890" spans="1:17" customFormat="1" hidden="1" x14ac:dyDescent="0.25">
      <c r="A890" s="3472"/>
      <c r="B890" s="845" t="s">
        <v>4863</v>
      </c>
      <c r="C890" s="1184">
        <f t="shared" ref="C890:H890" si="721">C886/C41</f>
        <v>1.3623978201634877E-3</v>
      </c>
      <c r="D890" s="1239"/>
      <c r="E890" s="1186">
        <f t="shared" si="721"/>
        <v>0</v>
      </c>
      <c r="F890" s="1187">
        <f t="shared" si="721"/>
        <v>0</v>
      </c>
      <c r="G890" s="1239"/>
      <c r="H890" s="1192">
        <f t="shared" si="721"/>
        <v>3.455425017277125E-4</v>
      </c>
      <c r="I890" s="1193">
        <f t="shared" si="700"/>
        <v>4.5413260672116256E-4</v>
      </c>
      <c r="J890" s="3161"/>
      <c r="K890" s="1717"/>
      <c r="L890" s="1717"/>
      <c r="M890" s="1717"/>
      <c r="N890" s="1717"/>
      <c r="O890" s="1717"/>
      <c r="P890" s="3386"/>
      <c r="Q890" t="s">
        <v>4282</v>
      </c>
    </row>
    <row r="891" spans="1:17" customFormat="1" x14ac:dyDescent="0.25">
      <c r="A891" s="3472"/>
      <c r="B891" s="1203" t="s">
        <v>5098</v>
      </c>
      <c r="C891" s="1204">
        <f>BNP!F463</f>
        <v>0</v>
      </c>
      <c r="D891" s="1239"/>
      <c r="E891" s="1246">
        <f>SG!F480</f>
        <v>0</v>
      </c>
      <c r="F891" s="1204">
        <f>CA!F735</f>
        <v>0</v>
      </c>
      <c r="G891" s="1239"/>
      <c r="H891" s="1204">
        <f>SUM(C891:G891)</f>
        <v>0</v>
      </c>
      <c r="I891" s="1206">
        <f t="shared" si="700"/>
        <v>0</v>
      </c>
      <c r="J891" s="3163"/>
      <c r="K891" s="1719"/>
      <c r="L891" s="1719"/>
      <c r="M891" s="1719"/>
      <c r="N891" s="1719"/>
      <c r="O891" s="1719"/>
      <c r="P891" s="3387"/>
      <c r="Q891" s="1178" t="s">
        <v>4284</v>
      </c>
    </row>
    <row r="892" spans="1:17" customFormat="1" hidden="1" x14ac:dyDescent="0.25">
      <c r="A892" s="3472"/>
      <c r="B892" s="845" t="s">
        <v>4285</v>
      </c>
      <c r="C892" s="1184">
        <f t="shared" ref="C892:H892" si="722">C891/C56</f>
        <v>0</v>
      </c>
      <c r="D892" s="1239"/>
      <c r="E892" s="1186">
        <f t="shared" si="722"/>
        <v>0</v>
      </c>
      <c r="F892" s="1187">
        <f t="shared" si="722"/>
        <v>0</v>
      </c>
      <c r="G892" s="1239"/>
      <c r="H892" s="1194">
        <f t="shared" si="722"/>
        <v>0</v>
      </c>
      <c r="I892" s="1193">
        <f t="shared" si="700"/>
        <v>0</v>
      </c>
      <c r="J892" s="3161"/>
      <c r="K892" s="1717"/>
      <c r="L892" s="1717"/>
      <c r="M892" s="1717"/>
      <c r="N892" s="1717"/>
      <c r="O892" s="1717"/>
      <c r="P892" s="3386"/>
      <c r="Q892" t="s">
        <v>4286</v>
      </c>
    </row>
    <row r="893" spans="1:17" customFormat="1" hidden="1" x14ac:dyDescent="0.25">
      <c r="A893" s="3472"/>
      <c r="B893" s="845" t="s">
        <v>4287</v>
      </c>
      <c r="C893" s="1184">
        <f t="shared" ref="C893:H893" si="723">C891/C73</f>
        <v>0</v>
      </c>
      <c r="D893" s="1239"/>
      <c r="E893" s="1186">
        <f t="shared" si="723"/>
        <v>0</v>
      </c>
      <c r="F893" s="1187">
        <f t="shared" si="723"/>
        <v>0</v>
      </c>
      <c r="G893" s="1239"/>
      <c r="H893" s="1194">
        <f t="shared" si="723"/>
        <v>0</v>
      </c>
      <c r="I893" s="1193">
        <f t="shared" si="700"/>
        <v>0</v>
      </c>
      <c r="J893" s="3161"/>
      <c r="K893" s="1717"/>
      <c r="L893" s="1717"/>
      <c r="M893" s="1717"/>
      <c r="N893" s="1717"/>
      <c r="O893" s="1717"/>
      <c r="P893" s="3386"/>
      <c r="Q893" t="s">
        <v>4288</v>
      </c>
    </row>
    <row r="894" spans="1:17" customFormat="1" x14ac:dyDescent="0.25">
      <c r="A894" s="3472"/>
      <c r="B894" s="845" t="s">
        <v>4289</v>
      </c>
      <c r="C894" s="1195">
        <v>0</v>
      </c>
      <c r="D894" s="1239"/>
      <c r="E894" s="1197">
        <v>0</v>
      </c>
      <c r="F894" s="1187">
        <v>0</v>
      </c>
      <c r="G894" s="1239"/>
      <c r="H894" s="1190">
        <f>E894</f>
        <v>0</v>
      </c>
      <c r="I894" s="1191">
        <f t="shared" si="700"/>
        <v>0</v>
      </c>
      <c r="J894" s="3164"/>
      <c r="K894" s="1720"/>
      <c r="L894" s="1720"/>
      <c r="M894" s="1720"/>
      <c r="N894" s="1720"/>
      <c r="O894" s="1720"/>
      <c r="P894" s="3352"/>
      <c r="Q894" t="s">
        <v>4290</v>
      </c>
    </row>
    <row r="895" spans="1:17" customFormat="1" x14ac:dyDescent="0.25">
      <c r="A895" s="3472"/>
      <c r="B895" s="845" t="s">
        <v>4291</v>
      </c>
      <c r="C895" s="1184">
        <f>C891/C886</f>
        <v>0</v>
      </c>
      <c r="D895" s="1239"/>
      <c r="E895" s="1186" t="e">
        <f t="shared" ref="E895:H895" si="724">E891/E886</f>
        <v>#DIV/0!</v>
      </c>
      <c r="F895" s="1187" t="e">
        <f t="shared" si="724"/>
        <v>#DIV/0!</v>
      </c>
      <c r="G895" s="1239"/>
      <c r="H895" s="1205">
        <f t="shared" si="724"/>
        <v>0</v>
      </c>
      <c r="I895" s="1191" t="e">
        <f t="shared" si="700"/>
        <v>#DIV/0!</v>
      </c>
      <c r="J895" s="3164"/>
      <c r="K895" s="1720"/>
      <c r="L895" s="1720"/>
      <c r="M895" s="1720"/>
      <c r="N895" s="1720"/>
      <c r="O895" s="1720"/>
      <c r="P895" s="3352"/>
      <c r="Q895" t="s">
        <v>4292</v>
      </c>
    </row>
    <row r="896" spans="1:17" customFormat="1" x14ac:dyDescent="0.25">
      <c r="A896" s="3472"/>
      <c r="B896" s="1203" t="s">
        <v>5100</v>
      </c>
      <c r="C896" s="1204">
        <f>BNP!G463</f>
        <v>18</v>
      </c>
      <c r="D896" s="1239"/>
      <c r="E896" s="1246">
        <f>SG!G480</f>
        <v>0</v>
      </c>
      <c r="F896" s="1204">
        <f>CA!G735</f>
        <v>0</v>
      </c>
      <c r="G896" s="1239"/>
      <c r="H896" s="1204">
        <f>SUM(C896:G896)</f>
        <v>18</v>
      </c>
      <c r="I896" s="1204">
        <f t="shared" si="700"/>
        <v>6</v>
      </c>
      <c r="J896" s="3165"/>
      <c r="K896" s="1721"/>
      <c r="L896" s="1721"/>
      <c r="M896" s="1721"/>
      <c r="N896" s="1721"/>
      <c r="O896" s="1721"/>
      <c r="P896" s="3347"/>
      <c r="Q896" s="27" t="s">
        <v>4293</v>
      </c>
    </row>
    <row r="897" spans="1:17" customFormat="1" x14ac:dyDescent="0.25">
      <c r="A897" s="3472"/>
      <c r="B897" s="845" t="s">
        <v>4294</v>
      </c>
      <c r="C897" s="1184">
        <f t="shared" ref="C897:H897" si="725">C896/C82</f>
        <v>1.0022104307834501E-4</v>
      </c>
      <c r="D897" s="1239"/>
      <c r="E897" s="1186">
        <f t="shared" si="725"/>
        <v>0</v>
      </c>
      <c r="F897" s="1187">
        <f t="shared" si="725"/>
        <v>0</v>
      </c>
      <c r="G897" s="1239"/>
      <c r="H897" s="1194">
        <f t="shared" si="725"/>
        <v>3.158881194478276E-5</v>
      </c>
      <c r="I897" s="1189">
        <f t="shared" si="700"/>
        <v>3.3407014359448337E-5</v>
      </c>
      <c r="J897" s="3160"/>
      <c r="K897" s="1716"/>
      <c r="L897" s="1716"/>
      <c r="M897" s="1716"/>
      <c r="N897" s="1716"/>
      <c r="O897" s="1716"/>
      <c r="P897" s="3385"/>
      <c r="Q897" t="s">
        <v>4295</v>
      </c>
    </row>
    <row r="898" spans="1:17" customFormat="1" x14ac:dyDescent="0.25">
      <c r="A898" s="3472"/>
      <c r="B898" s="845" t="s">
        <v>4296</v>
      </c>
      <c r="C898" s="1184">
        <f t="shared" ref="C898:H898" si="726">C896/C99</f>
        <v>1.4675907052588667E-4</v>
      </c>
      <c r="D898" s="1239"/>
      <c r="E898" s="1186">
        <f t="shared" si="726"/>
        <v>0</v>
      </c>
      <c r="F898" s="1187">
        <f t="shared" si="726"/>
        <v>0</v>
      </c>
      <c r="G898" s="1239"/>
      <c r="H898" s="1194">
        <f t="shared" si="726"/>
        <v>6.8209463684144707E-5</v>
      </c>
      <c r="I898" s="1189">
        <f t="shared" si="700"/>
        <v>4.8919690175295553E-5</v>
      </c>
      <c r="J898" s="3160"/>
      <c r="K898" s="1716"/>
      <c r="L898" s="1716"/>
      <c r="M898" s="1716"/>
      <c r="N898" s="1716"/>
      <c r="O898" s="1716"/>
      <c r="P898" s="3385"/>
      <c r="Q898" t="s">
        <v>4297</v>
      </c>
    </row>
    <row r="899" spans="1:17" customFormat="1" x14ac:dyDescent="0.25">
      <c r="A899" s="3472"/>
      <c r="B899" s="1203" t="s">
        <v>14</v>
      </c>
      <c r="C899" s="1204">
        <f>BNP!J463</f>
        <v>2</v>
      </c>
      <c r="D899" s="1239"/>
      <c r="E899" s="1246">
        <f>SG!J480</f>
        <v>6</v>
      </c>
      <c r="F899" s="1204">
        <f>CA!J735</f>
        <v>2</v>
      </c>
      <c r="G899" s="1239"/>
      <c r="H899" s="1204">
        <f>SUM(C899:G899)</f>
        <v>10</v>
      </c>
      <c r="I899" s="1221">
        <f t="shared" si="700"/>
        <v>3.3333333333333335</v>
      </c>
      <c r="J899" s="3166"/>
      <c r="K899" s="1722"/>
      <c r="L899" s="1722"/>
      <c r="M899" s="1722"/>
      <c r="N899" s="1722"/>
      <c r="O899" s="1722"/>
      <c r="P899" s="3369"/>
      <c r="Q899" s="27" t="s">
        <v>4298</v>
      </c>
    </row>
    <row r="900" spans="1:17" customFormat="1" x14ac:dyDescent="0.25">
      <c r="A900" s="3472"/>
      <c r="B900" s="845" t="s">
        <v>4299</v>
      </c>
      <c r="C900" s="1184">
        <f t="shared" ref="C900:H900" si="727">C899/C108</f>
        <v>2.4154589371980675E-3</v>
      </c>
      <c r="D900" s="1239"/>
      <c r="E900" s="1186">
        <f t="shared" si="727"/>
        <v>7.8534031413612562E-3</v>
      </c>
      <c r="F900" s="1187">
        <f t="shared" si="727"/>
        <v>2.1052631578947368E-3</v>
      </c>
      <c r="G900" s="1239"/>
      <c r="H900" s="1194">
        <f t="shared" si="727"/>
        <v>2.6881720430107529E-3</v>
      </c>
      <c r="I900" s="1189">
        <f t="shared" si="700"/>
        <v>4.1247084121513533E-3</v>
      </c>
      <c r="J900" s="3160"/>
      <c r="K900" s="1716"/>
      <c r="L900" s="1716"/>
      <c r="M900" s="1716"/>
      <c r="N900" s="1716"/>
      <c r="O900" s="1716"/>
      <c r="P900" s="3385"/>
      <c r="Q900" t="s">
        <v>4300</v>
      </c>
    </row>
    <row r="901" spans="1:17" customFormat="1" x14ac:dyDescent="0.25">
      <c r="A901" s="3472"/>
      <c r="B901" s="845" t="s">
        <v>4301</v>
      </c>
      <c r="C901" s="1184">
        <f t="shared" ref="C901:H901" si="728">C899/C125</f>
        <v>2.9850746268656717E-3</v>
      </c>
      <c r="D901" s="1239"/>
      <c r="E901" s="1186">
        <f t="shared" si="728"/>
        <v>1.3274336283185841E-2</v>
      </c>
      <c r="F901" s="1187">
        <f t="shared" si="728"/>
        <v>6.0975609756097563E-3</v>
      </c>
      <c r="G901" s="1239"/>
      <c r="H901" s="1194">
        <f t="shared" si="728"/>
        <v>5.3937432578209281E-3</v>
      </c>
      <c r="I901" s="1189">
        <f t="shared" si="700"/>
        <v>7.4523239618870902E-3</v>
      </c>
      <c r="J901" s="3160"/>
      <c r="K901" s="1716"/>
      <c r="L901" s="1716"/>
      <c r="M901" s="1716"/>
      <c r="N901" s="1716"/>
      <c r="O901" s="1716"/>
      <c r="P901" s="3385"/>
      <c r="Q901" t="s">
        <v>4302</v>
      </c>
    </row>
    <row r="902" spans="1:17" customFormat="1" x14ac:dyDescent="0.25">
      <c r="A902" s="3472"/>
      <c r="B902" s="845" t="s">
        <v>5101</v>
      </c>
      <c r="C902" s="1184">
        <f t="shared" ref="C902:H902" si="729">C899/C113</f>
        <v>0.01</v>
      </c>
      <c r="D902" s="1239"/>
      <c r="E902" s="1186">
        <f t="shared" si="729"/>
        <v>4.4117647058823532E-2</v>
      </c>
      <c r="F902" s="1187">
        <f t="shared" si="729"/>
        <v>1.2578616352201259E-2</v>
      </c>
      <c r="G902" s="1239"/>
      <c r="H902" s="1194">
        <f t="shared" si="729"/>
        <v>1.5600624024960999E-2</v>
      </c>
      <c r="I902" s="1189">
        <f t="shared" si="700"/>
        <v>2.223208780367493E-2</v>
      </c>
      <c r="J902" s="3160"/>
      <c r="K902" s="1716"/>
      <c r="L902" s="1716"/>
      <c r="M902" s="1716"/>
      <c r="N902" s="1716"/>
      <c r="O902" s="1716"/>
      <c r="P902" s="3385"/>
      <c r="Q902" t="s">
        <v>4304</v>
      </c>
    </row>
    <row r="903" spans="1:17" customFormat="1" hidden="1" x14ac:dyDescent="0.25">
      <c r="A903" s="3472"/>
      <c r="B903" s="845" t="s">
        <v>4864</v>
      </c>
      <c r="C903" s="1184">
        <f t="shared" ref="C903:H903" si="730">C899/C119</f>
        <v>2.1505376344086023E-2</v>
      </c>
      <c r="D903" s="1239"/>
      <c r="E903" s="1186">
        <f t="shared" si="730"/>
        <v>5.7142857142857141E-2</v>
      </c>
      <c r="F903" s="1187">
        <f t="shared" si="730"/>
        <v>2.0202020202020204E-2</v>
      </c>
      <c r="G903" s="1239"/>
      <c r="H903" s="1205">
        <f t="shared" si="730"/>
        <v>2.557544757033248E-2</v>
      </c>
      <c r="I903" s="1193">
        <f t="shared" si="700"/>
        <v>3.2950084562987793E-2</v>
      </c>
      <c r="J903" s="3161"/>
      <c r="K903" s="1717"/>
      <c r="L903" s="1717"/>
      <c r="M903" s="1717"/>
      <c r="N903" s="1717"/>
      <c r="O903" s="1717"/>
      <c r="P903" s="3386"/>
      <c r="Q903" t="s">
        <v>4306</v>
      </c>
    </row>
    <row r="904" spans="1:17" customFormat="1" x14ac:dyDescent="0.25">
      <c r="A904" s="3472"/>
      <c r="B904" s="1203" t="s">
        <v>5087</v>
      </c>
      <c r="C904" s="1206">
        <f>C881/C896</f>
        <v>0.3888888888888889</v>
      </c>
      <c r="D904" s="1239"/>
      <c r="E904" s="1206"/>
      <c r="F904" s="1206"/>
      <c r="G904" s="1239"/>
      <c r="H904" s="1206">
        <f>H881/H896</f>
        <v>0.44444444444444442</v>
      </c>
      <c r="I904" s="1206">
        <f t="shared" si="700"/>
        <v>0.3888888888888889</v>
      </c>
      <c r="J904" s="3162"/>
      <c r="K904" s="1718"/>
      <c r="L904" s="1718"/>
      <c r="M904" s="1718"/>
      <c r="N904" s="1718"/>
      <c r="O904" s="1718"/>
      <c r="P904" s="3368"/>
      <c r="Q904" s="27" t="s">
        <v>4308</v>
      </c>
    </row>
    <row r="905" spans="1:17" customFormat="1" x14ac:dyDescent="0.25">
      <c r="A905" s="3472"/>
      <c r="B905" s="845" t="s">
        <v>4223</v>
      </c>
      <c r="C905" s="1207">
        <f>C904/C139</f>
        <v>1.783231492828613</v>
      </c>
      <c r="D905" s="1239"/>
      <c r="E905" s="1209"/>
      <c r="F905" s="1210"/>
      <c r="G905" s="1239"/>
      <c r="H905" s="1177">
        <f>H904/H139</f>
        <v>2.1599138796969108</v>
      </c>
      <c r="I905" s="1198">
        <f t="shared" si="700"/>
        <v>1.783231492828613</v>
      </c>
      <c r="J905" s="3167"/>
      <c r="K905" s="1723"/>
      <c r="L905" s="1723"/>
      <c r="M905" s="1723"/>
      <c r="N905" s="1723"/>
      <c r="O905" s="1723"/>
      <c r="P905" s="3364"/>
      <c r="Q905" t="s">
        <v>4309</v>
      </c>
    </row>
    <row r="906" spans="1:17" customFormat="1" x14ac:dyDescent="0.25">
      <c r="A906" s="3472"/>
      <c r="B906" s="845" t="s">
        <v>4224</v>
      </c>
      <c r="C906" s="1207">
        <f>C904/C142</f>
        <v>1.8580196417055128</v>
      </c>
      <c r="D906" s="1239"/>
      <c r="E906" s="1209"/>
      <c r="F906" s="1210"/>
      <c r="G906" s="1239"/>
      <c r="H906" s="1177">
        <f>H904/H142</f>
        <v>2.2106868054770192</v>
      </c>
      <c r="I906" s="1198">
        <f t="shared" si="700"/>
        <v>1.8580196417055128</v>
      </c>
      <c r="J906" s="3167"/>
      <c r="K906" s="1723"/>
      <c r="L906" s="1723"/>
      <c r="M906" s="1723"/>
      <c r="N906" s="1723"/>
      <c r="O906" s="1723"/>
      <c r="P906" s="3364"/>
      <c r="Q906" t="s">
        <v>4310</v>
      </c>
    </row>
    <row r="907" spans="1:17" customFormat="1" x14ac:dyDescent="0.25">
      <c r="A907" s="3472"/>
      <c r="B907" s="845" t="s">
        <v>5102</v>
      </c>
      <c r="C907" s="1207">
        <f>C904/C159</f>
        <v>2.07005171603197</v>
      </c>
      <c r="D907" s="1239"/>
      <c r="E907" s="1209"/>
      <c r="F907" s="1210"/>
      <c r="G907" s="1239"/>
      <c r="H907" s="1177">
        <f>H904/H159</f>
        <v>2.4849139264283262</v>
      </c>
      <c r="I907" s="1198">
        <f t="shared" si="700"/>
        <v>2.07005171603197</v>
      </c>
      <c r="J907" s="3167"/>
      <c r="K907" s="1723"/>
      <c r="L907" s="1723"/>
      <c r="M907" s="1723"/>
      <c r="N907" s="1723"/>
      <c r="O907" s="1723"/>
      <c r="P907" s="3364"/>
      <c r="Q907" t="s">
        <v>4312</v>
      </c>
    </row>
    <row r="908" spans="1:17" customFormat="1" x14ac:dyDescent="0.25">
      <c r="A908" s="3472"/>
      <c r="B908" s="1203" t="s">
        <v>5099</v>
      </c>
      <c r="C908" s="1206">
        <f>C886/C896</f>
        <v>5.5555555555555552E-2</v>
      </c>
      <c r="D908" s="1239"/>
      <c r="E908" s="1206"/>
      <c r="F908" s="1206"/>
      <c r="G908" s="1239"/>
      <c r="H908" s="1206">
        <f>H886/H896</f>
        <v>5.5555555555555552E-2</v>
      </c>
      <c r="I908" s="1206">
        <f t="shared" si="700"/>
        <v>5.5555555555555552E-2</v>
      </c>
      <c r="J908" s="3162"/>
      <c r="K908" s="1718"/>
      <c r="L908" s="1718"/>
      <c r="M908" s="1718"/>
      <c r="N908" s="1718"/>
      <c r="O908" s="1718"/>
      <c r="P908" s="3368"/>
      <c r="Q908" s="27" t="s">
        <v>4314</v>
      </c>
    </row>
    <row r="909" spans="1:17" s="1" customFormat="1" x14ac:dyDescent="0.25">
      <c r="A909" s="3472"/>
      <c r="B909" s="845" t="s">
        <v>4223</v>
      </c>
      <c r="C909" s="1207">
        <f>C908/C165</f>
        <v>1.141510633159186</v>
      </c>
      <c r="D909" s="1239"/>
      <c r="E909" s="1209"/>
      <c r="F909" s="1210"/>
      <c r="G909" s="1239"/>
      <c r="H909" s="1177">
        <f>H908/H165</f>
        <v>1.1108031081012588</v>
      </c>
      <c r="I909" s="1198">
        <f t="shared" si="700"/>
        <v>1.141510633159186</v>
      </c>
      <c r="J909" s="3167"/>
      <c r="K909" s="1723"/>
      <c r="L909" s="1723"/>
      <c r="M909" s="1723"/>
      <c r="N909" s="1723"/>
      <c r="O909" s="1723"/>
      <c r="P909" s="3364"/>
      <c r="Q909" t="s">
        <v>4315</v>
      </c>
    </row>
    <row r="910" spans="1:17" s="1" customFormat="1" x14ac:dyDescent="0.25">
      <c r="A910" s="3472"/>
      <c r="B910" s="845" t="s">
        <v>4224</v>
      </c>
      <c r="C910" s="1207">
        <f>C908/C182</f>
        <v>0.9886664087186432</v>
      </c>
      <c r="D910" s="1239"/>
      <c r="E910" s="1209"/>
      <c r="F910" s="1210"/>
      <c r="G910" s="1239"/>
      <c r="H910" s="1177">
        <f>H908/H182</f>
        <v>0.95515813552819218</v>
      </c>
      <c r="I910" s="1198">
        <f t="shared" si="700"/>
        <v>0.9886664087186432</v>
      </c>
      <c r="J910" s="3167"/>
      <c r="K910" s="1723"/>
      <c r="L910" s="1723"/>
      <c r="M910" s="1723"/>
      <c r="N910" s="1723"/>
      <c r="O910" s="1723"/>
      <c r="P910" s="3364"/>
      <c r="Q910" t="s">
        <v>4316</v>
      </c>
    </row>
    <row r="911" spans="1:17" s="1" customFormat="1" x14ac:dyDescent="0.25">
      <c r="A911" s="3472"/>
      <c r="B911" s="845" t="s">
        <v>5102</v>
      </c>
      <c r="C911" s="1207">
        <f>C908/C185</f>
        <v>1.1752615844544096</v>
      </c>
      <c r="D911" s="1239"/>
      <c r="E911" s="1209"/>
      <c r="F911" s="1210"/>
      <c r="G911" s="1239"/>
      <c r="H911" s="1177">
        <f>H908/H185</f>
        <v>1.1754080742301389</v>
      </c>
      <c r="I911" s="1198">
        <f t="shared" si="700"/>
        <v>1.1752615844544096</v>
      </c>
      <c r="J911" s="3167"/>
      <c r="K911" s="1723"/>
      <c r="L911" s="1723"/>
      <c r="M911" s="1723"/>
      <c r="N911" s="1723"/>
      <c r="O911" s="1723"/>
      <c r="P911" s="3364"/>
      <c r="Q911" t="s">
        <v>4317</v>
      </c>
    </row>
    <row r="912" spans="1:17" customFormat="1" x14ac:dyDescent="0.25">
      <c r="A912" s="3472"/>
      <c r="B912" s="1203" t="s">
        <v>4848</v>
      </c>
      <c r="C912" s="1206">
        <f>C886/C881</f>
        <v>0.14285714285714285</v>
      </c>
      <c r="D912" s="1239"/>
      <c r="E912" s="1206"/>
      <c r="F912" s="1206">
        <f>F886/F881</f>
        <v>0</v>
      </c>
      <c r="G912" s="1239"/>
      <c r="H912" s="1206">
        <f>H886/H881</f>
        <v>0.125</v>
      </c>
      <c r="I912" s="1206">
        <f t="shared" si="700"/>
        <v>7.1428571428571425E-2</v>
      </c>
      <c r="J912" s="3162"/>
      <c r="K912" s="1718"/>
      <c r="L912" s="1718"/>
      <c r="M912" s="1718"/>
      <c r="N912" s="1718"/>
      <c r="O912" s="1718"/>
      <c r="P912" s="3368"/>
      <c r="Q912" s="27" t="s">
        <v>4319</v>
      </c>
    </row>
    <row r="913" spans="1:17" customFormat="1" x14ac:dyDescent="0.25">
      <c r="A913" s="3472"/>
      <c r="B913" s="1181" t="s">
        <v>4223</v>
      </c>
      <c r="C913" s="1207">
        <f>C912/C217</f>
        <v>0.64013597659633581</v>
      </c>
      <c r="D913" s="1239"/>
      <c r="E913" s="1209"/>
      <c r="F913" s="1210">
        <f>F912/F217</f>
        <v>0</v>
      </c>
      <c r="G913" s="1239"/>
      <c r="H913" s="1177">
        <f>H912/H217</f>
        <v>0.51428120284922274</v>
      </c>
      <c r="I913" s="1198">
        <f t="shared" si="700"/>
        <v>0.3200679882981679</v>
      </c>
      <c r="J913" s="3167"/>
      <c r="K913" s="1723"/>
      <c r="L913" s="1723"/>
      <c r="M913" s="1723"/>
      <c r="N913" s="1723"/>
      <c r="O913" s="1723"/>
      <c r="P913" s="3364"/>
      <c r="Q913" t="s">
        <v>4320</v>
      </c>
    </row>
    <row r="914" spans="1:17" customFormat="1" x14ac:dyDescent="0.25">
      <c r="A914" s="3472"/>
      <c r="B914" s="1181" t="s">
        <v>4224</v>
      </c>
      <c r="C914" s="1207">
        <f>C912/C234</f>
        <v>0.53210761960036479</v>
      </c>
      <c r="D914" s="1239"/>
      <c r="E914" s="1209"/>
      <c r="F914" s="1210">
        <f>F912/F234</f>
        <v>0</v>
      </c>
      <c r="G914" s="1239"/>
      <c r="H914" s="1177">
        <f>H912/H234</f>
        <v>0.43206397810932312</v>
      </c>
      <c r="I914" s="1198">
        <f t="shared" si="700"/>
        <v>0.26605380980018239</v>
      </c>
      <c r="J914" s="3167"/>
      <c r="K914" s="1723"/>
      <c r="L914" s="1723"/>
      <c r="M914" s="1723"/>
      <c r="N914" s="1723"/>
      <c r="O914" s="1723"/>
      <c r="P914" s="3364"/>
      <c r="Q914" t="s">
        <v>4321</v>
      </c>
    </row>
    <row r="915" spans="1:17" customFormat="1" ht="15.75" thickBot="1" x14ac:dyDescent="0.3">
      <c r="A915" s="3472"/>
      <c r="B915" s="1181" t="s">
        <v>5102</v>
      </c>
      <c r="C915" s="1207">
        <f>C912/C237</f>
        <v>0.56774503523382436</v>
      </c>
      <c r="D915" s="1239"/>
      <c r="E915" s="1209"/>
      <c r="F915" s="1210">
        <f>F912/F237</f>
        <v>0</v>
      </c>
      <c r="G915" s="1239"/>
      <c r="H915" s="1177">
        <f>H912/H237</f>
        <v>0.47301762114537449</v>
      </c>
      <c r="I915" s="1198">
        <f t="shared" si="700"/>
        <v>0.28387251761691218</v>
      </c>
      <c r="J915" s="3167"/>
      <c r="K915" s="1723"/>
      <c r="L915" s="1723"/>
      <c r="M915" s="1723"/>
      <c r="N915" s="1723"/>
      <c r="O915" s="1723"/>
      <c r="P915" s="3364"/>
      <c r="Q915" t="s">
        <v>4322</v>
      </c>
    </row>
    <row r="916" spans="1:17" customFormat="1" hidden="1" x14ac:dyDescent="0.25">
      <c r="A916" s="3472"/>
      <c r="B916" s="1203" t="s">
        <v>4323</v>
      </c>
      <c r="C916" s="1206">
        <f>C891/C881</f>
        <v>0</v>
      </c>
      <c r="D916" s="1238"/>
      <c r="E916" s="1206" t="e">
        <f t="shared" ref="E916" si="731">E891/E881</f>
        <v>#DIV/0!</v>
      </c>
      <c r="F916" s="1206">
        <f>F891/F881</f>
        <v>0</v>
      </c>
      <c r="G916" s="1238"/>
      <c r="H916" s="1206">
        <f>H891/H881</f>
        <v>0</v>
      </c>
      <c r="I916" s="1206" t="e">
        <f t="shared" si="700"/>
        <v>#DIV/0!</v>
      </c>
      <c r="J916" s="3162"/>
      <c r="K916" s="1718"/>
      <c r="L916" s="1718"/>
      <c r="M916" s="1718"/>
      <c r="N916" s="1718"/>
      <c r="O916" s="1718"/>
      <c r="P916" s="3368"/>
      <c r="Q916" s="27" t="s">
        <v>4324</v>
      </c>
    </row>
    <row r="917" spans="1:17" customFormat="1" hidden="1" x14ac:dyDescent="0.25">
      <c r="A917" s="3472"/>
      <c r="B917" s="1181" t="s">
        <v>4223</v>
      </c>
      <c r="C917" s="1207">
        <f t="shared" ref="C917:H917" si="732">C916/C243</f>
        <v>0</v>
      </c>
      <c r="D917" s="1239">
        <f t="shared" si="732"/>
        <v>0</v>
      </c>
      <c r="E917" s="1209" t="e">
        <f t="shared" si="732"/>
        <v>#DIV/0!</v>
      </c>
      <c r="F917" s="1210">
        <f t="shared" si="732"/>
        <v>0</v>
      </c>
      <c r="G917" s="1239">
        <f t="shared" si="732"/>
        <v>0</v>
      </c>
      <c r="H917" s="1177">
        <f t="shared" si="732"/>
        <v>0</v>
      </c>
      <c r="I917" s="1198" t="e">
        <f t="shared" si="700"/>
        <v>#DIV/0!</v>
      </c>
      <c r="J917" s="3167"/>
      <c r="K917" s="1723"/>
      <c r="L917" s="1723"/>
      <c r="M917" s="1723"/>
      <c r="N917" s="1723"/>
      <c r="O917" s="1723"/>
      <c r="P917" s="3364"/>
      <c r="Q917" t="s">
        <v>4325</v>
      </c>
    </row>
    <row r="918" spans="1:17" customFormat="1" hidden="1" x14ac:dyDescent="0.25">
      <c r="A918" s="3472"/>
      <c r="B918" s="1181" t="s">
        <v>4224</v>
      </c>
      <c r="C918" s="1207">
        <f t="shared" ref="C918:H918" si="733">C916/C260</f>
        <v>0</v>
      </c>
      <c r="D918" s="1239">
        <f t="shared" si="733"/>
        <v>0</v>
      </c>
      <c r="E918" s="1209" t="e">
        <f t="shared" si="733"/>
        <v>#DIV/0!</v>
      </c>
      <c r="F918" s="1210">
        <f t="shared" si="733"/>
        <v>0</v>
      </c>
      <c r="G918" s="1239">
        <f t="shared" si="733"/>
        <v>0</v>
      </c>
      <c r="H918" s="1177">
        <f t="shared" si="733"/>
        <v>0</v>
      </c>
      <c r="I918" s="1198" t="e">
        <f t="shared" si="700"/>
        <v>#DIV/0!</v>
      </c>
      <c r="J918" s="3167"/>
      <c r="K918" s="1723"/>
      <c r="L918" s="1723"/>
      <c r="M918" s="1723"/>
      <c r="N918" s="1723"/>
      <c r="O918" s="1723"/>
      <c r="P918" s="3364"/>
      <c r="Q918" t="s">
        <v>4326</v>
      </c>
    </row>
    <row r="919" spans="1:17" customFormat="1" hidden="1" x14ac:dyDescent="0.25">
      <c r="A919" s="3472"/>
      <c r="B919" s="1181" t="s">
        <v>5102</v>
      </c>
      <c r="C919" s="1207">
        <f t="shared" ref="C919:H919" si="734">C916/C263</f>
        <v>0</v>
      </c>
      <c r="D919" s="1239">
        <f t="shared" si="734"/>
        <v>0</v>
      </c>
      <c r="E919" s="1209" t="e">
        <f t="shared" si="734"/>
        <v>#DIV/0!</v>
      </c>
      <c r="F919" s="1210">
        <f t="shared" si="734"/>
        <v>0</v>
      </c>
      <c r="G919" s="1239">
        <f t="shared" si="734"/>
        <v>0</v>
      </c>
      <c r="H919" s="1177">
        <f t="shared" si="734"/>
        <v>0</v>
      </c>
      <c r="I919" s="1198" t="e">
        <f t="shared" si="700"/>
        <v>#DIV/0!</v>
      </c>
      <c r="J919" s="3167"/>
      <c r="K919" s="1723"/>
      <c r="L919" s="1723"/>
      <c r="M919" s="1723"/>
      <c r="N919" s="1723"/>
      <c r="O919" s="1723"/>
      <c r="P919" s="3364"/>
      <c r="Q919" t="s">
        <v>4327</v>
      </c>
    </row>
    <row r="920" spans="1:17" customFormat="1" hidden="1" x14ac:dyDescent="0.25">
      <c r="A920" s="3472"/>
      <c r="B920" s="1203" t="s">
        <v>4328</v>
      </c>
      <c r="C920" s="1212">
        <f>C896/C899</f>
        <v>9</v>
      </c>
      <c r="D920" s="1240"/>
      <c r="E920" s="1212">
        <f t="shared" ref="E920" si="735">E896/E899</f>
        <v>0</v>
      </c>
      <c r="F920" s="1212">
        <f>F896/F899</f>
        <v>0</v>
      </c>
      <c r="G920" s="1240"/>
      <c r="H920" s="1212">
        <f>H896/H899</f>
        <v>1.8</v>
      </c>
      <c r="I920" s="1212">
        <f t="shared" si="700"/>
        <v>3</v>
      </c>
      <c r="J920" s="3168"/>
      <c r="K920" s="1724"/>
      <c r="L920" s="1724"/>
      <c r="M920" s="1724"/>
      <c r="N920" s="1724"/>
      <c r="O920" s="1724"/>
      <c r="P920" s="3366"/>
      <c r="Q920" s="27" t="s">
        <v>4329</v>
      </c>
    </row>
    <row r="921" spans="1:17" customFormat="1" hidden="1" x14ac:dyDescent="0.25">
      <c r="A921" s="3472"/>
      <c r="B921" s="1181" t="s">
        <v>4223</v>
      </c>
      <c r="C921" s="1207">
        <f t="shared" ref="C921:H921" si="736">C920/C269</f>
        <v>4.1491511834434835E-2</v>
      </c>
      <c r="D921" s="1239">
        <f t="shared" si="736"/>
        <v>0</v>
      </c>
      <c r="E921" s="1209">
        <f t="shared" si="736"/>
        <v>0</v>
      </c>
      <c r="F921" s="1210">
        <f t="shared" si="736"/>
        <v>0</v>
      </c>
      <c r="G921" s="1239">
        <f t="shared" si="736"/>
        <v>0</v>
      </c>
      <c r="H921" s="1177">
        <f t="shared" si="736"/>
        <v>1.1751038043459184E-2</v>
      </c>
      <c r="I921" s="1198">
        <f t="shared" si="700"/>
        <v>8.2983023668869674E-3</v>
      </c>
      <c r="J921" s="3167"/>
      <c r="K921" s="1723"/>
      <c r="L921" s="1723"/>
      <c r="M921" s="1723"/>
      <c r="N921" s="1723"/>
      <c r="O921" s="1723"/>
      <c r="P921" s="3364"/>
      <c r="Q921" t="s">
        <v>4330</v>
      </c>
    </row>
    <row r="922" spans="1:17" customFormat="1" hidden="1" x14ac:dyDescent="0.25">
      <c r="A922" s="3472"/>
      <c r="B922" s="1181" t="s">
        <v>4224</v>
      </c>
      <c r="C922" s="1207">
        <f t="shared" ref="C922:H922" si="737">C920/C286</f>
        <v>4.9164288626172038E-2</v>
      </c>
      <c r="D922" s="1239">
        <f t="shared" si="737"/>
        <v>0</v>
      </c>
      <c r="E922" s="1209">
        <f t="shared" si="737"/>
        <v>0</v>
      </c>
      <c r="F922" s="1210">
        <f t="shared" si="737"/>
        <v>0</v>
      </c>
      <c r="G922" s="1239">
        <f t="shared" si="737"/>
        <v>0</v>
      </c>
      <c r="H922" s="1177">
        <f t="shared" si="737"/>
        <v>1.2646034567040429E-2</v>
      </c>
      <c r="I922" s="1198">
        <f t="shared" si="700"/>
        <v>9.8328577252344077E-3</v>
      </c>
      <c r="J922" s="3167"/>
      <c r="K922" s="1723"/>
      <c r="L922" s="1723"/>
      <c r="M922" s="1723"/>
      <c r="N922" s="1723"/>
      <c r="O922" s="1723"/>
      <c r="P922" s="3364"/>
      <c r="Q922" t="s">
        <v>4331</v>
      </c>
    </row>
    <row r="923" spans="1:17" customFormat="1" ht="15.75" hidden="1" thickBot="1" x14ac:dyDescent="0.3">
      <c r="A923" s="3472"/>
      <c r="B923" s="1181" t="s">
        <v>5102</v>
      </c>
      <c r="C923" s="1207">
        <f t="shared" ref="C923:H923" si="738">C920/C289</f>
        <v>4.4833068362480126E-2</v>
      </c>
      <c r="D923" s="1239">
        <f t="shared" si="738"/>
        <v>0</v>
      </c>
      <c r="E923" s="1209">
        <f t="shared" si="738"/>
        <v>0</v>
      </c>
      <c r="F923" s="1210">
        <f t="shared" si="738"/>
        <v>0</v>
      </c>
      <c r="G923" s="1239">
        <f t="shared" si="738"/>
        <v>0</v>
      </c>
      <c r="H923" s="1177">
        <f t="shared" si="738"/>
        <v>9.8829919655991846E-3</v>
      </c>
      <c r="I923" s="1198">
        <f t="shared" si="700"/>
        <v>8.9666136724960259E-3</v>
      </c>
      <c r="J923" s="3167"/>
      <c r="K923" s="1723"/>
      <c r="L923" s="1723"/>
      <c r="M923" s="1723"/>
      <c r="N923" s="1723"/>
      <c r="O923" s="1723"/>
      <c r="P923" s="3364"/>
      <c r="Q923" t="s">
        <v>4332</v>
      </c>
    </row>
    <row r="924" spans="1:17" customFormat="1" ht="15.75" hidden="1" thickBot="1" x14ac:dyDescent="0.3">
      <c r="A924" s="3472"/>
      <c r="B924" s="1203" t="s">
        <v>4333</v>
      </c>
      <c r="C924" s="1213">
        <f>C881/C899</f>
        <v>3.5</v>
      </c>
      <c r="D924" s="1241"/>
      <c r="E924" s="1213">
        <f t="shared" ref="E924" si="739">E881/E899</f>
        <v>0</v>
      </c>
      <c r="F924" s="1213">
        <f>F881/F899</f>
        <v>0.5</v>
      </c>
      <c r="G924" s="1241"/>
      <c r="H924" s="1213">
        <f>H881/H899</f>
        <v>0.8</v>
      </c>
      <c r="I924" s="1213">
        <f t="shared" si="700"/>
        <v>1.3333333333333333</v>
      </c>
      <c r="J924" s="3169"/>
      <c r="K924" s="1725"/>
      <c r="L924" s="1725"/>
      <c r="M924" s="1725"/>
      <c r="N924" s="1725"/>
      <c r="O924" s="1725"/>
      <c r="P924" s="3365"/>
      <c r="Q924" s="27" t="s">
        <v>4334</v>
      </c>
    </row>
    <row r="925" spans="1:17" customFormat="1" ht="15.75" hidden="1" thickBot="1" x14ac:dyDescent="0.3">
      <c r="A925" s="3472"/>
      <c r="B925" s="1181" t="s">
        <v>4223</v>
      </c>
      <c r="C925" s="1207">
        <f t="shared" ref="C925:H925" si="740">C924/C295</f>
        <v>7.3988970588235295E-2</v>
      </c>
      <c r="D925" s="1239">
        <f t="shared" si="740"/>
        <v>0</v>
      </c>
      <c r="E925" s="1209">
        <f t="shared" si="740"/>
        <v>0</v>
      </c>
      <c r="F925" s="1210">
        <f t="shared" si="740"/>
        <v>2.9962783069450577E-2</v>
      </c>
      <c r="G925" s="1239">
        <f t="shared" si="740"/>
        <v>0</v>
      </c>
      <c r="H925" s="1177">
        <f t="shared" si="740"/>
        <v>2.538123017091393E-2</v>
      </c>
      <c r="I925" s="1198">
        <f t="shared" si="700"/>
        <v>2.0790350731537174E-2</v>
      </c>
      <c r="J925" s="3167"/>
      <c r="K925" s="1723"/>
      <c r="L925" s="1723"/>
      <c r="M925" s="1723"/>
      <c r="N925" s="1723"/>
      <c r="O925" s="1723"/>
      <c r="P925" s="3364"/>
      <c r="Q925" t="s">
        <v>4335</v>
      </c>
    </row>
    <row r="926" spans="1:17" customFormat="1" ht="15.75" hidden="1" thickBot="1" x14ac:dyDescent="0.3">
      <c r="A926" s="3472"/>
      <c r="B926" s="1181" t="s">
        <v>4224</v>
      </c>
      <c r="C926" s="1207">
        <f t="shared" ref="C926:H926" si="741">C924/C312</f>
        <v>9.1348213937906583E-2</v>
      </c>
      <c r="D926" s="1239">
        <f t="shared" si="741"/>
        <v>0</v>
      </c>
      <c r="E926" s="1209">
        <f t="shared" si="741"/>
        <v>0</v>
      </c>
      <c r="F926" s="1210">
        <f t="shared" si="741"/>
        <v>1.9840309702395354E-2</v>
      </c>
      <c r="G926" s="1239">
        <f t="shared" si="741"/>
        <v>0</v>
      </c>
      <c r="H926" s="1177">
        <f t="shared" si="741"/>
        <v>2.7956421758962569E-2</v>
      </c>
      <c r="I926" s="1198">
        <f t="shared" si="700"/>
        <v>2.2237704728060387E-2</v>
      </c>
      <c r="J926" s="3167"/>
      <c r="K926" s="1723"/>
      <c r="L926" s="1723"/>
      <c r="M926" s="1723"/>
      <c r="N926" s="1723"/>
      <c r="O926" s="1723"/>
      <c r="P926" s="3364"/>
      <c r="Q926" t="s">
        <v>4336</v>
      </c>
    </row>
    <row r="927" spans="1:17" customFormat="1" ht="15.75" hidden="1" thickBot="1" x14ac:dyDescent="0.3">
      <c r="A927" s="3472"/>
      <c r="B927" s="1181" t="s">
        <v>5102</v>
      </c>
      <c r="C927" s="1207">
        <f t="shared" ref="C927:H927" si="742">C924/C315</f>
        <v>9.2806770098730618E-2</v>
      </c>
      <c r="D927" s="1239">
        <f t="shared" si="742"/>
        <v>0</v>
      </c>
      <c r="E927" s="1209">
        <f t="shared" si="742"/>
        <v>0</v>
      </c>
      <c r="F927" s="1210">
        <f t="shared" si="742"/>
        <v>1.3024044389642416E-2</v>
      </c>
      <c r="G927" s="1239">
        <f t="shared" si="742"/>
        <v>0</v>
      </c>
      <c r="H927" s="1177">
        <f t="shared" si="742"/>
        <v>2.4558384370096678E-2</v>
      </c>
      <c r="I927" s="1198">
        <f t="shared" si="700"/>
        <v>2.1166162897674607E-2</v>
      </c>
      <c r="J927" s="3167"/>
      <c r="K927" s="1723"/>
      <c r="L927" s="1723"/>
      <c r="M927" s="1723"/>
      <c r="N927" s="1723"/>
      <c r="O927" s="1723"/>
      <c r="P927" s="3364"/>
      <c r="Q927" t="s">
        <v>4337</v>
      </c>
    </row>
    <row r="928" spans="1:17" s="325" customFormat="1" ht="15.75" hidden="1" thickBot="1" x14ac:dyDescent="0.3">
      <c r="A928" s="3472"/>
      <c r="B928" s="1203" t="s">
        <v>4338</v>
      </c>
      <c r="C928" s="1206">
        <f>C886/C899</f>
        <v>0.5</v>
      </c>
      <c r="D928" s="1238"/>
      <c r="E928" s="1206">
        <f t="shared" ref="E928:H928" si="743">E886/E899</f>
        <v>0</v>
      </c>
      <c r="F928" s="1206">
        <f t="shared" si="743"/>
        <v>0</v>
      </c>
      <c r="G928" s="1238"/>
      <c r="H928" s="1206">
        <f t="shared" si="743"/>
        <v>0.1</v>
      </c>
      <c r="I928" s="1206">
        <f t="shared" si="700"/>
        <v>0.16666666666666666</v>
      </c>
      <c r="J928" s="3162"/>
      <c r="K928" s="1718"/>
      <c r="L928" s="1718"/>
      <c r="M928" s="1718"/>
      <c r="N928" s="1718"/>
      <c r="O928" s="1718"/>
      <c r="P928" s="3368"/>
      <c r="Q928" s="1220" t="s">
        <v>4339</v>
      </c>
    </row>
    <row r="929" spans="1:17" s="325" customFormat="1" ht="15.75" hidden="1" thickBot="1" x14ac:dyDescent="0.3">
      <c r="A929" s="3472"/>
      <c r="B929" s="1182" t="s">
        <v>4223</v>
      </c>
      <c r="C929" s="1207">
        <f t="shared" ref="C929:H929" si="744">C928/C321</f>
        <v>4.7363001944857569E-2</v>
      </c>
      <c r="D929" s="1239">
        <f t="shared" si="744"/>
        <v>0</v>
      </c>
      <c r="E929" s="1209">
        <f t="shared" si="744"/>
        <v>0</v>
      </c>
      <c r="F929" s="1210">
        <f t="shared" si="744"/>
        <v>0</v>
      </c>
      <c r="G929" s="1239">
        <f t="shared" si="744"/>
        <v>0</v>
      </c>
      <c r="H929" s="1199">
        <f t="shared" si="744"/>
        <v>1.30530895820906E-2</v>
      </c>
      <c r="I929" s="1198">
        <f t="shared" si="700"/>
        <v>9.4726003889715141E-3</v>
      </c>
      <c r="J929" s="3167"/>
      <c r="K929" s="1723"/>
      <c r="L929" s="1723"/>
      <c r="M929" s="1723"/>
      <c r="N929" s="1723"/>
      <c r="O929" s="1723"/>
      <c r="P929" s="3364"/>
      <c r="Q929" s="325" t="s">
        <v>4340</v>
      </c>
    </row>
    <row r="930" spans="1:17" ht="15.75" hidden="1" thickBot="1" x14ac:dyDescent="0.3">
      <c r="A930" s="3472"/>
      <c r="B930" s="1182" t="s">
        <v>4224</v>
      </c>
      <c r="C930" s="1207">
        <f t="shared" ref="C930:H930" si="745">C928/C338</f>
        <v>4.8607080673244346E-2</v>
      </c>
      <c r="D930" s="1239">
        <f t="shared" si="745"/>
        <v>0</v>
      </c>
      <c r="E930" s="1209">
        <f t="shared" si="745"/>
        <v>0</v>
      </c>
      <c r="F930" s="1210">
        <f t="shared" si="745"/>
        <v>0</v>
      </c>
      <c r="G930" s="1239">
        <f t="shared" si="745"/>
        <v>0</v>
      </c>
      <c r="H930" s="1200">
        <f t="shared" si="745"/>
        <v>1.2078962798879406E-2</v>
      </c>
      <c r="I930" s="1198">
        <f t="shared" si="700"/>
        <v>9.7214161346488685E-3</v>
      </c>
      <c r="J930" s="3167"/>
      <c r="K930" s="1723"/>
      <c r="L930" s="1723"/>
      <c r="M930" s="1723"/>
      <c r="N930" s="1723"/>
      <c r="O930" s="1723"/>
      <c r="P930" s="3364"/>
      <c r="Q930" s="325" t="s">
        <v>4341</v>
      </c>
    </row>
    <row r="931" spans="1:17" ht="15.75" hidden="1" thickBot="1" x14ac:dyDescent="0.3">
      <c r="A931" s="3472"/>
      <c r="B931" s="1182" t="s">
        <v>5102</v>
      </c>
      <c r="C931" s="1207">
        <f t="shared" ref="C931:H931" si="746">C928/C341</f>
        <v>5.2690582959641255E-2</v>
      </c>
      <c r="D931" s="1239">
        <f t="shared" si="746"/>
        <v>0</v>
      </c>
      <c r="E931" s="1209">
        <f t="shared" si="746"/>
        <v>0</v>
      </c>
      <c r="F931" s="1210">
        <f t="shared" si="746"/>
        <v>0</v>
      </c>
      <c r="G931" s="1239">
        <f t="shared" si="746"/>
        <v>0</v>
      </c>
      <c r="H931" s="1199">
        <f t="shared" si="746"/>
        <v>1.1616548553916875E-2</v>
      </c>
      <c r="I931" s="1198">
        <f t="shared" ref="I931:I994" si="747">AVERAGE(C931:G931)</f>
        <v>1.0538116591928251E-2</v>
      </c>
      <c r="J931" s="3167"/>
      <c r="K931" s="1723"/>
      <c r="L931" s="1723"/>
      <c r="M931" s="1723"/>
      <c r="N931" s="1723"/>
      <c r="O931" s="1723"/>
      <c r="P931" s="3364"/>
      <c r="Q931" s="325" t="s">
        <v>4342</v>
      </c>
    </row>
    <row r="932" spans="1:17" ht="15.75" hidden="1" thickBot="1" x14ac:dyDescent="0.3">
      <c r="A932" s="3472"/>
      <c r="B932" s="1203" t="s">
        <v>4343</v>
      </c>
      <c r="C932" s="1206">
        <f>C891/C896</f>
        <v>0</v>
      </c>
      <c r="D932" s="1238"/>
      <c r="E932" s="1206" t="e">
        <f t="shared" ref="E932:H932" si="748">E891/E896</f>
        <v>#DIV/0!</v>
      </c>
      <c r="F932" s="1206" t="e">
        <f t="shared" si="748"/>
        <v>#DIV/0!</v>
      </c>
      <c r="G932" s="1238"/>
      <c r="H932" s="1206">
        <f t="shared" si="748"/>
        <v>0</v>
      </c>
      <c r="I932" s="1206" t="e">
        <f t="shared" si="747"/>
        <v>#DIV/0!</v>
      </c>
      <c r="J932" s="3162"/>
      <c r="K932" s="1718"/>
      <c r="L932" s="1718"/>
      <c r="M932" s="1718"/>
      <c r="N932" s="1718"/>
      <c r="O932" s="1718"/>
      <c r="P932" s="3368"/>
      <c r="Q932" s="1220" t="s">
        <v>4344</v>
      </c>
    </row>
    <row r="933" spans="1:17" ht="15.75" hidden="1" thickBot="1" x14ac:dyDescent="0.3">
      <c r="A933" s="3472"/>
      <c r="B933" s="1182" t="s">
        <v>4223</v>
      </c>
      <c r="C933" s="1207">
        <f t="shared" ref="C933:H933" si="749">C932/C347</f>
        <v>0</v>
      </c>
      <c r="D933" s="1239">
        <f t="shared" si="749"/>
        <v>0</v>
      </c>
      <c r="E933" s="1209" t="e">
        <f t="shared" si="749"/>
        <v>#DIV/0!</v>
      </c>
      <c r="F933" s="1210" t="e">
        <f t="shared" si="749"/>
        <v>#DIV/0!</v>
      </c>
      <c r="G933" s="1239">
        <f t="shared" si="749"/>
        <v>0</v>
      </c>
      <c r="H933" s="1199">
        <f t="shared" si="749"/>
        <v>0</v>
      </c>
      <c r="I933" s="1198" t="e">
        <f t="shared" si="747"/>
        <v>#DIV/0!</v>
      </c>
      <c r="J933" s="3167"/>
      <c r="K933" s="1723"/>
      <c r="L933" s="1723"/>
      <c r="M933" s="1723"/>
      <c r="N933" s="1723"/>
      <c r="O933" s="1723"/>
      <c r="P933" s="3364"/>
      <c r="Q933" s="325" t="s">
        <v>4345</v>
      </c>
    </row>
    <row r="934" spans="1:17" ht="15.75" hidden="1" thickBot="1" x14ac:dyDescent="0.3">
      <c r="A934" s="3472"/>
      <c r="B934" s="1182" t="s">
        <v>4224</v>
      </c>
      <c r="C934" s="1207">
        <f t="shared" ref="C934:H934" si="750">C932/C364</f>
        <v>0</v>
      </c>
      <c r="D934" s="1239">
        <f t="shared" si="750"/>
        <v>0</v>
      </c>
      <c r="E934" s="1209" t="e">
        <f t="shared" si="750"/>
        <v>#DIV/0!</v>
      </c>
      <c r="F934" s="1210" t="e">
        <f t="shared" si="750"/>
        <v>#DIV/0!</v>
      </c>
      <c r="G934" s="1239">
        <f t="shared" si="750"/>
        <v>0</v>
      </c>
      <c r="H934" s="1199">
        <f t="shared" si="750"/>
        <v>0</v>
      </c>
      <c r="I934" s="1198" t="e">
        <f t="shared" si="747"/>
        <v>#DIV/0!</v>
      </c>
      <c r="J934" s="3167"/>
      <c r="K934" s="1723"/>
      <c r="L934" s="1723"/>
      <c r="M934" s="1723"/>
      <c r="N934" s="1723"/>
      <c r="O934" s="1723"/>
      <c r="P934" s="3364"/>
      <c r="Q934" s="325" t="s">
        <v>4346</v>
      </c>
    </row>
    <row r="935" spans="1:17" ht="15.75" hidden="1" thickBot="1" x14ac:dyDescent="0.3">
      <c r="A935" s="3473"/>
      <c r="B935" s="1183" t="s">
        <v>5102</v>
      </c>
      <c r="C935" s="1215">
        <f t="shared" ref="C935:H935" si="751">C932/C367</f>
        <v>0</v>
      </c>
      <c r="D935" s="1242">
        <f t="shared" si="751"/>
        <v>0</v>
      </c>
      <c r="E935" s="1217" t="e">
        <f t="shared" si="751"/>
        <v>#DIV/0!</v>
      </c>
      <c r="F935" s="1218" t="e">
        <f t="shared" si="751"/>
        <v>#DIV/0!</v>
      </c>
      <c r="G935" s="1242">
        <f t="shared" si="751"/>
        <v>0</v>
      </c>
      <c r="H935" s="1201">
        <f t="shared" si="751"/>
        <v>0</v>
      </c>
      <c r="I935" s="1202" t="e">
        <f t="shared" si="747"/>
        <v>#DIV/0!</v>
      </c>
      <c r="J935" s="3167"/>
      <c r="K935" s="1723"/>
      <c r="L935" s="1723"/>
      <c r="M935" s="1723"/>
      <c r="N935" s="1723"/>
      <c r="O935" s="1723"/>
      <c r="P935" s="3364"/>
      <c r="Q935" s="325" t="s">
        <v>4347</v>
      </c>
    </row>
    <row r="936" spans="1:17" customFormat="1" x14ac:dyDescent="0.25">
      <c r="A936" s="3471" t="s">
        <v>538</v>
      </c>
      <c r="B936" s="844" t="s">
        <v>5094</v>
      </c>
      <c r="C936" s="826">
        <f>BNP!B466</f>
        <v>554</v>
      </c>
      <c r="D936" s="826">
        <f>BPCE!B594</f>
        <v>124</v>
      </c>
      <c r="E936" s="826">
        <f>SG!B488</f>
        <v>673</v>
      </c>
      <c r="F936" s="826">
        <f>CA!B737</f>
        <v>189</v>
      </c>
      <c r="G936" s="1262"/>
      <c r="H936" s="826">
        <f>SUM(C936:G936)</f>
        <v>1540</v>
      </c>
      <c r="I936" s="1222">
        <f t="shared" si="747"/>
        <v>385</v>
      </c>
      <c r="J936" s="3159"/>
      <c r="K936" s="1715"/>
      <c r="L936" s="1715"/>
      <c r="M936" s="1715"/>
      <c r="N936" s="1715"/>
      <c r="O936" s="1715"/>
      <c r="P936" s="3384"/>
      <c r="Q936" s="27" t="s">
        <v>4264</v>
      </c>
    </row>
    <row r="937" spans="1:17" customFormat="1" x14ac:dyDescent="0.25">
      <c r="A937" s="3472"/>
      <c r="B937" s="845" t="s">
        <v>4265</v>
      </c>
      <c r="C937" s="1184">
        <f t="shared" ref="C937:H937" si="752">C936/C4</f>
        <v>1.4144199346405229E-2</v>
      </c>
      <c r="D937" s="1185">
        <f t="shared" si="752"/>
        <v>5.331728081867825E-3</v>
      </c>
      <c r="E937" s="1186">
        <f t="shared" si="752"/>
        <v>2.8561728133090013E-2</v>
      </c>
      <c r="F937" s="1187">
        <f t="shared" si="752"/>
        <v>1.1922033684476124E-2</v>
      </c>
      <c r="G937" s="3345"/>
      <c r="H937" s="1194">
        <f t="shared" si="752"/>
        <v>1.3134104322314332E-2</v>
      </c>
      <c r="I937" s="1189">
        <f t="shared" si="747"/>
        <v>1.4989922311459798E-2</v>
      </c>
      <c r="J937" s="3160"/>
      <c r="K937" s="1716"/>
      <c r="L937" s="1716"/>
      <c r="M937" s="1716"/>
      <c r="N937" s="1716"/>
      <c r="O937" s="1716"/>
      <c r="P937" s="3385"/>
      <c r="Q937" t="s">
        <v>4266</v>
      </c>
    </row>
    <row r="938" spans="1:17" customFormat="1" x14ac:dyDescent="0.25">
      <c r="A938" s="3472"/>
      <c r="B938" s="845" t="s">
        <v>4267</v>
      </c>
      <c r="C938" s="1184">
        <f t="shared" ref="C938:H938" si="753">C936/C21</f>
        <v>2.1580772077441471E-2</v>
      </c>
      <c r="D938" s="1185">
        <f t="shared" si="753"/>
        <v>3.1901209158734241E-2</v>
      </c>
      <c r="E938" s="1186">
        <f t="shared" si="753"/>
        <v>5.2349097697573115E-2</v>
      </c>
      <c r="F938" s="1187">
        <f t="shared" si="753"/>
        <v>2.2864747157028794E-2</v>
      </c>
      <c r="G938" s="3345"/>
      <c r="H938" s="1194">
        <f t="shared" si="753"/>
        <v>2.9027029064726505E-2</v>
      </c>
      <c r="I938" s="1189">
        <f t="shared" si="747"/>
        <v>3.2173956522694405E-2</v>
      </c>
      <c r="J938" s="3160"/>
      <c r="K938" s="1716"/>
      <c r="L938" s="1716"/>
      <c r="M938" s="1716"/>
      <c r="N938" s="1716"/>
      <c r="O938" s="1716"/>
      <c r="P938" s="3385"/>
      <c r="Q938" t="s">
        <v>4268</v>
      </c>
    </row>
    <row r="939" spans="1:17" customFormat="1" x14ac:dyDescent="0.25">
      <c r="A939" s="3472"/>
      <c r="B939" s="845" t="s">
        <v>5096</v>
      </c>
      <c r="C939" s="1184">
        <f t="shared" ref="C939:H939" si="754">C936/C9</f>
        <v>6.9720614145482002E-2</v>
      </c>
      <c r="D939" s="1185">
        <f t="shared" si="754"/>
        <v>0.22669104204753199</v>
      </c>
      <c r="E939" s="1186">
        <f t="shared" si="754"/>
        <v>0.2824171212757029</v>
      </c>
      <c r="F939" s="1187">
        <f t="shared" si="754"/>
        <v>0.1062992125984252</v>
      </c>
      <c r="G939" s="3345"/>
      <c r="H939" s="1194">
        <f t="shared" si="754"/>
        <v>0.1137370753323486</v>
      </c>
      <c r="I939" s="1189">
        <f t="shared" si="747"/>
        <v>0.17128199751678552</v>
      </c>
      <c r="J939" s="3160"/>
      <c r="K939" s="1716"/>
      <c r="L939" s="1716"/>
      <c r="M939" s="1716"/>
      <c r="N939" s="1716"/>
      <c r="O939" s="1716"/>
      <c r="P939" s="3385"/>
      <c r="Q939" t="s">
        <v>4270</v>
      </c>
    </row>
    <row r="940" spans="1:17" customFormat="1" hidden="1" x14ac:dyDescent="0.25">
      <c r="A940" s="3472"/>
      <c r="B940" s="845" t="s">
        <v>4859</v>
      </c>
      <c r="C940" s="1184">
        <f t="shared" ref="C940:H940" si="755">C936/C15</f>
        <v>0.22001588562351071</v>
      </c>
      <c r="D940" s="1185">
        <f t="shared" si="755"/>
        <v>0.31794871794871793</v>
      </c>
      <c r="E940" s="1186">
        <f t="shared" si="755"/>
        <v>0.31596244131455398</v>
      </c>
      <c r="F940" s="1187">
        <f t="shared" si="755"/>
        <v>0.11969601013299556</v>
      </c>
      <c r="G940" s="1236"/>
      <c r="H940" s="1205">
        <f t="shared" si="755"/>
        <v>0.21794508915935465</v>
      </c>
      <c r="I940" s="1193">
        <f t="shared" si="747"/>
        <v>0.24340576375494455</v>
      </c>
      <c r="J940" s="3161"/>
      <c r="K940" s="1717"/>
      <c r="L940" s="1717"/>
      <c r="M940" s="1717"/>
      <c r="N940" s="1717"/>
      <c r="O940" s="1717"/>
      <c r="P940" s="3386"/>
      <c r="Q940" t="s">
        <v>4272</v>
      </c>
    </row>
    <row r="941" spans="1:17" customFormat="1" x14ac:dyDescent="0.25">
      <c r="A941" s="3472"/>
      <c r="B941" s="1203" t="s">
        <v>5095</v>
      </c>
      <c r="C941" s="1204">
        <f>BNP!C466</f>
        <v>31</v>
      </c>
      <c r="D941" s="1204">
        <f>BPCE!C594</f>
        <v>25</v>
      </c>
      <c r="E941" s="1246">
        <f>SG!C488</f>
        <v>342</v>
      </c>
      <c r="F941" s="1204">
        <f>CA!C737</f>
        <v>38</v>
      </c>
      <c r="G941" s="3345"/>
      <c r="H941" s="1204">
        <f>SUM(C941:G941)</f>
        <v>436</v>
      </c>
      <c r="I941" s="1206">
        <f t="shared" si="747"/>
        <v>109</v>
      </c>
      <c r="J941" s="3162"/>
      <c r="K941" s="1718"/>
      <c r="L941" s="1718"/>
      <c r="M941" s="1718"/>
      <c r="N941" s="1718"/>
      <c r="O941" s="1718"/>
      <c r="P941" s="3368"/>
      <c r="Q941" s="27" t="s">
        <v>4274</v>
      </c>
    </row>
    <row r="942" spans="1:17" customFormat="1" x14ac:dyDescent="0.25">
      <c r="A942" s="3472"/>
      <c r="B942" s="845" t="s">
        <v>4275</v>
      </c>
      <c r="C942" s="1184">
        <f t="shared" ref="C942:H942" si="756">C941/C30</f>
        <v>3.5465049765473059E-3</v>
      </c>
      <c r="D942" s="1185">
        <f t="shared" si="756"/>
        <v>4.2194092827004216E-3</v>
      </c>
      <c r="E942" s="1186">
        <f t="shared" si="756"/>
        <v>7.815356489945155E-2</v>
      </c>
      <c r="F942" s="1187">
        <f t="shared" si="756"/>
        <v>1.4587332053742802E-2</v>
      </c>
      <c r="G942" s="1263"/>
      <c r="H942" s="1192">
        <f t="shared" si="756"/>
        <v>1.5298782413418015E-2</v>
      </c>
      <c r="I942" s="1193">
        <f t="shared" si="747"/>
        <v>2.512670280311052E-2</v>
      </c>
      <c r="J942" s="3161"/>
      <c r="K942" s="1717"/>
      <c r="L942" s="1717"/>
      <c r="M942" s="1717"/>
      <c r="N942" s="1717"/>
      <c r="O942" s="1717"/>
      <c r="P942" s="3386"/>
      <c r="Q942" t="s">
        <v>4276</v>
      </c>
    </row>
    <row r="943" spans="1:17" customFormat="1" x14ac:dyDescent="0.25">
      <c r="A943" s="3472"/>
      <c r="B943" s="845" t="s">
        <v>4277</v>
      </c>
      <c r="C943" s="1184">
        <f t="shared" ref="C943:H943" si="757">C941/C47</f>
        <v>4.4979686593151482E-3</v>
      </c>
      <c r="D943" s="1185">
        <f t="shared" si="757"/>
        <v>1.8601190476190476E-2</v>
      </c>
      <c r="E943" s="1186">
        <f t="shared" si="757"/>
        <v>8.528678304239401E-2</v>
      </c>
      <c r="F943" s="1187">
        <f t="shared" si="757"/>
        <v>1.5503875968992248E-2</v>
      </c>
      <c r="G943" s="1263"/>
      <c r="H943" s="1192">
        <f t="shared" si="757"/>
        <v>2.8405759332855562E-2</v>
      </c>
      <c r="I943" s="1193">
        <f t="shared" si="747"/>
        <v>3.0972454536722972E-2</v>
      </c>
      <c r="J943" s="3161"/>
      <c r="K943" s="1717"/>
      <c r="L943" s="1717"/>
      <c r="M943" s="1717"/>
      <c r="N943" s="1717"/>
      <c r="O943" s="1717"/>
      <c r="P943" s="3386"/>
      <c r="Q943" t="s">
        <v>4278</v>
      </c>
    </row>
    <row r="944" spans="1:17" customFormat="1" x14ac:dyDescent="0.25">
      <c r="A944" s="3472"/>
      <c r="B944" s="845" t="s">
        <v>5097</v>
      </c>
      <c r="C944" s="1184">
        <f t="shared" ref="C944:H944" si="758">C941/C35</f>
        <v>1.2746710526315789E-2</v>
      </c>
      <c r="D944" s="1185">
        <f t="shared" si="758"/>
        <v>0.15625</v>
      </c>
      <c r="E944" s="1186">
        <f t="shared" si="758"/>
        <v>0.25772418990203466</v>
      </c>
      <c r="F944" s="1187">
        <f t="shared" si="758"/>
        <v>5.4208273894436519E-2</v>
      </c>
      <c r="G944" s="1263"/>
      <c r="H944" s="1192">
        <f t="shared" si="758"/>
        <v>8.8852659466068878E-2</v>
      </c>
      <c r="I944" s="1193">
        <f t="shared" si="747"/>
        <v>0.12023229358069673</v>
      </c>
      <c r="J944" s="3161"/>
      <c r="K944" s="1717"/>
      <c r="L944" s="1717"/>
      <c r="M944" s="1717"/>
      <c r="N944" s="1717"/>
      <c r="O944" s="1717"/>
      <c r="P944" s="3386"/>
      <c r="Q944" t="s">
        <v>4280</v>
      </c>
    </row>
    <row r="945" spans="1:17" customFormat="1" hidden="1" x14ac:dyDescent="0.25">
      <c r="A945" s="3472"/>
      <c r="B945" s="845" t="s">
        <v>4863</v>
      </c>
      <c r="C945" s="1184">
        <f t="shared" ref="C945:H945" si="759">C941/C41</f>
        <v>4.2234332425068119E-2</v>
      </c>
      <c r="D945" s="1185">
        <f t="shared" si="759"/>
        <v>0.1524390243902439</v>
      </c>
      <c r="E945" s="1186">
        <f t="shared" si="759"/>
        <v>0.28334714167357083</v>
      </c>
      <c r="F945" s="1187">
        <f t="shared" si="759"/>
        <v>5.9748427672955975E-2</v>
      </c>
      <c r="G945" s="1263"/>
      <c r="H945" s="1192">
        <f t="shared" si="759"/>
        <v>0.15065653075328264</v>
      </c>
      <c r="I945" s="1193">
        <f t="shared" si="747"/>
        <v>0.1344422315404597</v>
      </c>
      <c r="J945" s="3161"/>
      <c r="K945" s="1717"/>
      <c r="L945" s="1717"/>
      <c r="M945" s="1717"/>
      <c r="N945" s="1717"/>
      <c r="O945" s="1717"/>
      <c r="P945" s="3386"/>
      <c r="Q945" t="s">
        <v>4282</v>
      </c>
    </row>
    <row r="946" spans="1:17" customFormat="1" x14ac:dyDescent="0.25">
      <c r="A946" s="3472"/>
      <c r="B946" s="1203" t="s">
        <v>5098</v>
      </c>
      <c r="C946" s="1204">
        <f>BNP!F466</f>
        <v>16</v>
      </c>
      <c r="D946" s="1204">
        <f>BPCE!F594</f>
        <v>-1</v>
      </c>
      <c r="E946" s="1246">
        <f>SG!F488</f>
        <v>-28</v>
      </c>
      <c r="F946" s="1204">
        <f>CA!F737</f>
        <v>-6</v>
      </c>
      <c r="G946" s="3345"/>
      <c r="H946" s="1204">
        <f>SUM(C946:G946)</f>
        <v>-19</v>
      </c>
      <c r="I946" s="1206">
        <f t="shared" si="747"/>
        <v>-4.75</v>
      </c>
      <c r="J946" s="3163"/>
      <c r="K946" s="1719"/>
      <c r="L946" s="1719"/>
      <c r="M946" s="1719"/>
      <c r="N946" s="1719"/>
      <c r="O946" s="1719"/>
      <c r="P946" s="3387"/>
      <c r="Q946" s="1178" t="s">
        <v>4284</v>
      </c>
    </row>
    <row r="947" spans="1:17" customFormat="1" hidden="1" x14ac:dyDescent="0.25">
      <c r="A947" s="3472"/>
      <c r="B947" s="845" t="s">
        <v>4285</v>
      </c>
      <c r="C947" s="1184">
        <f t="shared" ref="C947:H947" si="760">C946/C56</f>
        <v>-6.0560181680545042E-3</v>
      </c>
      <c r="D947" s="1185">
        <f t="shared" si="760"/>
        <v>5.2273915316257186E-4</v>
      </c>
      <c r="E947" s="1186">
        <f t="shared" si="760"/>
        <v>2.0275162925416364E-2</v>
      </c>
      <c r="F947" s="1187">
        <f t="shared" si="760"/>
        <v>1.279317697228145E-2</v>
      </c>
      <c r="G947" s="1263"/>
      <c r="H947" s="1194">
        <f t="shared" si="760"/>
        <v>2.3986870344653451E-3</v>
      </c>
      <c r="I947" s="1193">
        <f t="shared" si="747"/>
        <v>6.8837652207014701E-3</v>
      </c>
      <c r="J947" s="3161"/>
      <c r="K947" s="1717"/>
      <c r="L947" s="1717"/>
      <c r="M947" s="1717"/>
      <c r="N947" s="1717"/>
      <c r="O947" s="1717"/>
      <c r="P947" s="3386"/>
      <c r="Q947" t="s">
        <v>4286</v>
      </c>
    </row>
    <row r="948" spans="1:17" customFormat="1" hidden="1" x14ac:dyDescent="0.25">
      <c r="A948" s="3472"/>
      <c r="B948" s="845" t="s">
        <v>4287</v>
      </c>
      <c r="C948" s="1184">
        <f t="shared" ref="C948:H948" si="761">C946/C73</f>
        <v>-9.1012514220705342E-3</v>
      </c>
      <c r="D948" s="1185">
        <f t="shared" si="761"/>
        <v>2.2471910112359553E-3</v>
      </c>
      <c r="E948" s="1186">
        <f t="shared" si="761"/>
        <v>2.6692087702573881E-2</v>
      </c>
      <c r="F948" s="1187">
        <f t="shared" si="761"/>
        <v>8.9552238805970154E-3</v>
      </c>
      <c r="G948" s="1263"/>
      <c r="H948" s="1194">
        <f t="shared" si="761"/>
        <v>4.6994805837249571E-3</v>
      </c>
      <c r="I948" s="1193">
        <f t="shared" si="747"/>
        <v>7.1983127930840794E-3</v>
      </c>
      <c r="J948" s="3161"/>
      <c r="K948" s="1717"/>
      <c r="L948" s="1717"/>
      <c r="M948" s="1717"/>
      <c r="N948" s="1717"/>
      <c r="O948" s="1717"/>
      <c r="P948" s="3386"/>
      <c r="Q948" t="s">
        <v>4288</v>
      </c>
    </row>
    <row r="949" spans="1:17" customFormat="1" x14ac:dyDescent="0.25">
      <c r="A949" s="3472"/>
      <c r="B949" s="845" t="s">
        <v>4289</v>
      </c>
      <c r="C949" s="1247">
        <v>0.16500000000000001</v>
      </c>
      <c r="D949" s="1248">
        <v>0.16500000000000001</v>
      </c>
      <c r="E949" s="1249">
        <v>0.16500000000000001</v>
      </c>
      <c r="F949" s="1250">
        <v>0.16500000000000001</v>
      </c>
      <c r="G949" s="1273"/>
      <c r="H949" s="1252">
        <f>E949</f>
        <v>0.16500000000000001</v>
      </c>
      <c r="I949" s="1253">
        <f t="shared" si="747"/>
        <v>0.16500000000000001</v>
      </c>
      <c r="J949" s="3170"/>
      <c r="K949" s="1726"/>
      <c r="L949" s="1726"/>
      <c r="M949" s="1726"/>
      <c r="N949" s="1726"/>
      <c r="O949" s="1726"/>
      <c r="P949" s="3388"/>
      <c r="Q949" t="s">
        <v>4290</v>
      </c>
    </row>
    <row r="950" spans="1:17" customFormat="1" x14ac:dyDescent="0.25">
      <c r="A950" s="3472"/>
      <c r="B950" s="845" t="s">
        <v>4291</v>
      </c>
      <c r="C950" s="1184">
        <f>C946/C941</f>
        <v>0.5161290322580645</v>
      </c>
      <c r="D950" s="1185">
        <f t="shared" ref="D950:H950" si="762">D946/D941</f>
        <v>-0.04</v>
      </c>
      <c r="E950" s="1186">
        <f t="shared" si="762"/>
        <v>-8.1871345029239762E-2</v>
      </c>
      <c r="F950" s="1187">
        <f t="shared" si="762"/>
        <v>-0.15789473684210525</v>
      </c>
      <c r="G950" s="1263"/>
      <c r="H950" s="1205">
        <f t="shared" si="762"/>
        <v>-4.3577981651376149E-2</v>
      </c>
      <c r="I950" s="1191">
        <f t="shared" si="747"/>
        <v>5.9090737596679876E-2</v>
      </c>
      <c r="J950" s="3164"/>
      <c r="K950" s="1720"/>
      <c r="L950" s="1720"/>
      <c r="M950" s="1720"/>
      <c r="N950" s="1720"/>
      <c r="O950" s="1720"/>
      <c r="P950" s="3352"/>
      <c r="Q950" t="s">
        <v>4292</v>
      </c>
    </row>
    <row r="951" spans="1:17" customFormat="1" x14ac:dyDescent="0.25">
      <c r="A951" s="3472"/>
      <c r="B951" s="1203" t="s">
        <v>5100</v>
      </c>
      <c r="C951" s="1204">
        <f>BNP!G466</f>
        <v>2164</v>
      </c>
      <c r="D951" s="1204">
        <f>BPCE!G594</f>
        <v>298</v>
      </c>
      <c r="E951" s="1246">
        <f>SG!G488</f>
        <v>1038</v>
      </c>
      <c r="F951" s="1204">
        <f>CA!G737</f>
        <v>595</v>
      </c>
      <c r="G951" s="3345"/>
      <c r="H951" s="1204">
        <f>SUM(C951:G951)</f>
        <v>4095</v>
      </c>
      <c r="I951" s="1204">
        <f t="shared" si="747"/>
        <v>1023.75</v>
      </c>
      <c r="J951" s="3165"/>
      <c r="K951" s="1721"/>
      <c r="L951" s="1721"/>
      <c r="M951" s="1721"/>
      <c r="N951" s="1721"/>
      <c r="O951" s="1721"/>
      <c r="P951" s="3347"/>
      <c r="Q951" s="27" t="s">
        <v>4293</v>
      </c>
    </row>
    <row r="952" spans="1:17" customFormat="1" x14ac:dyDescent="0.25">
      <c r="A952" s="3472"/>
      <c r="B952" s="845" t="s">
        <v>4294</v>
      </c>
      <c r="C952" s="1184">
        <f t="shared" ref="C952:H952" si="763">C951/C82</f>
        <v>1.20487965123077E-2</v>
      </c>
      <c r="D952" s="1185">
        <f t="shared" si="763"/>
        <v>2.8876248800860475E-3</v>
      </c>
      <c r="E952" s="1186">
        <f t="shared" si="763"/>
        <v>7.619802677942213E-3</v>
      </c>
      <c r="F952" s="1187">
        <f t="shared" si="763"/>
        <v>8.1993192497967389E-3</v>
      </c>
      <c r="G952" s="1263"/>
      <c r="H952" s="1194">
        <f t="shared" si="763"/>
        <v>7.1864547174380769E-3</v>
      </c>
      <c r="I952" s="1189">
        <f t="shared" si="747"/>
        <v>7.6888858300331745E-3</v>
      </c>
      <c r="J952" s="3160"/>
      <c r="K952" s="1716"/>
      <c r="L952" s="1716"/>
      <c r="M952" s="1716"/>
      <c r="N952" s="1716"/>
      <c r="O952" s="1716"/>
      <c r="P952" s="3385"/>
      <c r="Q952" t="s">
        <v>4295</v>
      </c>
    </row>
    <row r="953" spans="1:17" customFormat="1" x14ac:dyDescent="0.25">
      <c r="A953" s="3472"/>
      <c r="B953" s="845" t="s">
        <v>4296</v>
      </c>
      <c r="C953" s="1184">
        <f t="shared" ref="C953:H953" si="764">C951/C99</f>
        <v>1.764370158988993E-2</v>
      </c>
      <c r="D953" s="1185">
        <f t="shared" si="764"/>
        <v>2.8394473558837542E-2</v>
      </c>
      <c r="E953" s="1186">
        <f t="shared" si="764"/>
        <v>1.2381463589193058E-2</v>
      </c>
      <c r="F953" s="1187">
        <f t="shared" si="764"/>
        <v>1.7239381120704642E-2</v>
      </c>
      <c r="G953" s="3346"/>
      <c r="H953" s="1194">
        <f t="shared" si="764"/>
        <v>1.5517652988142921E-2</v>
      </c>
      <c r="I953" s="1189">
        <f t="shared" si="747"/>
        <v>1.8914754964656295E-2</v>
      </c>
      <c r="J953" s="3160"/>
      <c r="K953" s="1716"/>
      <c r="L953" s="1716"/>
      <c r="M953" s="1716"/>
      <c r="N953" s="1716"/>
      <c r="O953" s="1716"/>
      <c r="P953" s="3385"/>
      <c r="Q953" t="s">
        <v>4297</v>
      </c>
    </row>
    <row r="954" spans="1:17" customFormat="1" x14ac:dyDescent="0.25">
      <c r="A954" s="3472"/>
      <c r="B954" s="1203" t="s">
        <v>14</v>
      </c>
      <c r="C954" s="1204">
        <f>BNP!J466</f>
        <v>10</v>
      </c>
      <c r="D954" s="1204">
        <f>BPCE!J594</f>
        <v>5</v>
      </c>
      <c r="E954" s="1246">
        <f>SG!J488</f>
        <v>12</v>
      </c>
      <c r="F954" s="1204">
        <f>CA!J737</f>
        <v>9</v>
      </c>
      <c r="G954" s="1204">
        <f>CM!K412</f>
        <v>1</v>
      </c>
      <c r="H954" s="1204">
        <f>SUM(C954:G954)</f>
        <v>37</v>
      </c>
      <c r="I954" s="1221">
        <f t="shared" si="747"/>
        <v>7.4</v>
      </c>
      <c r="J954" s="3166"/>
      <c r="K954" s="1722"/>
      <c r="L954" s="1722"/>
      <c r="M954" s="1722"/>
      <c r="N954" s="1722"/>
      <c r="O954" s="1722"/>
      <c r="P954" s="3369"/>
      <c r="Q954" s="27" t="s">
        <v>4298</v>
      </c>
    </row>
    <row r="955" spans="1:17" customFormat="1" x14ac:dyDescent="0.25">
      <c r="A955" s="3472"/>
      <c r="B955" s="845" t="s">
        <v>4299</v>
      </c>
      <c r="C955" s="1184">
        <f t="shared" ref="C955:H955" si="765">C954/C108</f>
        <v>1.2077294685990338E-2</v>
      </c>
      <c r="D955" s="1185">
        <f t="shared" si="765"/>
        <v>7.0126227208976155E-3</v>
      </c>
      <c r="E955" s="1186">
        <f t="shared" si="765"/>
        <v>1.5706806282722512E-2</v>
      </c>
      <c r="F955" s="1187">
        <f t="shared" si="765"/>
        <v>9.4736842105263164E-3</v>
      </c>
      <c r="G955" s="1188">
        <f t="shared" si="765"/>
        <v>2.1505376344086021E-3</v>
      </c>
      <c r="H955" s="1194">
        <f t="shared" si="765"/>
        <v>9.9462365591397855E-3</v>
      </c>
      <c r="I955" s="1189">
        <f t="shared" si="747"/>
        <v>9.2841891069090771E-3</v>
      </c>
      <c r="J955" s="3160"/>
      <c r="K955" s="1716"/>
      <c r="L955" s="1716"/>
      <c r="M955" s="1716"/>
      <c r="N955" s="1716"/>
      <c r="O955" s="1716"/>
      <c r="P955" s="3385"/>
      <c r="Q955" t="s">
        <v>4300</v>
      </c>
    </row>
    <row r="956" spans="1:17" customFormat="1" x14ac:dyDescent="0.25">
      <c r="A956" s="3472"/>
      <c r="B956" s="845" t="s">
        <v>4301</v>
      </c>
      <c r="C956" s="1184">
        <f t="shared" ref="C956:H956" si="766">C954/C125</f>
        <v>1.4925373134328358E-2</v>
      </c>
      <c r="D956" s="1185">
        <f t="shared" si="766"/>
        <v>1.7064846416382253E-2</v>
      </c>
      <c r="E956" s="1186">
        <f t="shared" si="766"/>
        <v>2.6548672566371681E-2</v>
      </c>
      <c r="F956" s="1187">
        <f t="shared" si="766"/>
        <v>2.7439024390243903E-2</v>
      </c>
      <c r="G956" s="1188">
        <f t="shared" si="766"/>
        <v>9.0090090090090089E-3</v>
      </c>
      <c r="H956" s="1194">
        <f t="shared" si="766"/>
        <v>1.9956850053937433E-2</v>
      </c>
      <c r="I956" s="1189">
        <f t="shared" si="747"/>
        <v>1.8997385103267043E-2</v>
      </c>
      <c r="J956" s="3160"/>
      <c r="K956" s="1716"/>
      <c r="L956" s="1716"/>
      <c r="M956" s="1716"/>
      <c r="N956" s="1716"/>
      <c r="O956" s="1716"/>
      <c r="P956" s="3385"/>
      <c r="Q956" t="s">
        <v>4302</v>
      </c>
    </row>
    <row r="957" spans="1:17" customFormat="1" x14ac:dyDescent="0.25">
      <c r="A957" s="3472"/>
      <c r="B957" s="845" t="s">
        <v>5101</v>
      </c>
      <c r="C957" s="1184">
        <f t="shared" ref="C957:H957" si="767">C954/C113</f>
        <v>0.05</v>
      </c>
      <c r="D957" s="1185">
        <f t="shared" si="767"/>
        <v>6.1728395061728392E-2</v>
      </c>
      <c r="E957" s="1186">
        <f t="shared" si="767"/>
        <v>8.8235294117647065E-2</v>
      </c>
      <c r="F957" s="1187">
        <f t="shared" si="767"/>
        <v>5.6603773584905662E-2</v>
      </c>
      <c r="G957" s="1188">
        <f t="shared" si="767"/>
        <v>1.5384615384615385E-2</v>
      </c>
      <c r="H957" s="1194">
        <f t="shared" si="767"/>
        <v>5.7722308892355696E-2</v>
      </c>
      <c r="I957" s="1189">
        <f t="shared" si="747"/>
        <v>5.4390415629779296E-2</v>
      </c>
      <c r="J957" s="3160"/>
      <c r="K957" s="1716"/>
      <c r="L957" s="1716"/>
      <c r="M957" s="1716"/>
      <c r="N957" s="1716"/>
      <c r="O957" s="1716"/>
      <c r="P957" s="3385"/>
      <c r="Q957" t="s">
        <v>4304</v>
      </c>
    </row>
    <row r="958" spans="1:17" customFormat="1" hidden="1" x14ac:dyDescent="0.25">
      <c r="A958" s="3472"/>
      <c r="B958" s="845" t="s">
        <v>4861</v>
      </c>
      <c r="C958" s="1184">
        <f t="shared" ref="C958:H958" si="768">C954/C119</f>
        <v>0.10752688172043011</v>
      </c>
      <c r="D958" s="1185">
        <f t="shared" si="768"/>
        <v>0.10638297872340426</v>
      </c>
      <c r="E958" s="1186">
        <f t="shared" si="768"/>
        <v>0.11428571428571428</v>
      </c>
      <c r="F958" s="1187">
        <f t="shared" si="768"/>
        <v>9.0909090909090912E-2</v>
      </c>
      <c r="G958" s="1188">
        <f t="shared" si="768"/>
        <v>2.1276595744680851E-2</v>
      </c>
      <c r="H958" s="1205">
        <f t="shared" si="768"/>
        <v>9.4629156010230184E-2</v>
      </c>
      <c r="I958" s="1193">
        <f t="shared" si="747"/>
        <v>8.8076252276664074E-2</v>
      </c>
      <c r="J958" s="3161"/>
      <c r="K958" s="1717"/>
      <c r="L958" s="1717"/>
      <c r="M958" s="1717"/>
      <c r="N958" s="1717"/>
      <c r="O958" s="1717"/>
      <c r="P958" s="3386"/>
      <c r="Q958" t="s">
        <v>4306</v>
      </c>
    </row>
    <row r="959" spans="1:17" customFormat="1" x14ac:dyDescent="0.25">
      <c r="A959" s="3472"/>
      <c r="B959" s="1203" t="s">
        <v>5087</v>
      </c>
      <c r="C959" s="1206">
        <f>C936/C951</f>
        <v>0.25600739371534198</v>
      </c>
      <c r="D959" s="1206">
        <f t="shared" ref="D959:E959" si="769">D936/D951</f>
        <v>0.41610738255033558</v>
      </c>
      <c r="E959" s="1206">
        <f t="shared" si="769"/>
        <v>0.6483622350674374</v>
      </c>
      <c r="F959" s="1206">
        <f>F936/F951</f>
        <v>0.31764705882352939</v>
      </c>
      <c r="G959" s="1265"/>
      <c r="H959" s="1206">
        <f>H936/H951</f>
        <v>0.37606837606837606</v>
      </c>
      <c r="I959" s="1206">
        <f t="shared" si="747"/>
        <v>0.4095310175391611</v>
      </c>
      <c r="J959" s="3162"/>
      <c r="K959" s="1718"/>
      <c r="L959" s="1718"/>
      <c r="M959" s="1718"/>
      <c r="N959" s="1718"/>
      <c r="O959" s="1718"/>
      <c r="P959" s="3368"/>
      <c r="Q959" s="27" t="s">
        <v>4308</v>
      </c>
    </row>
    <row r="960" spans="1:17" customFormat="1" x14ac:dyDescent="0.25">
      <c r="A960" s="3472"/>
      <c r="B960" s="845" t="s">
        <v>4223</v>
      </c>
      <c r="C960" s="1207">
        <f t="shared" ref="C960:H960" si="770">C959/C139</f>
        <v>1.1739097205232987</v>
      </c>
      <c r="D960" s="1208">
        <f t="shared" si="770"/>
        <v>1.8464060614787841</v>
      </c>
      <c r="E960" s="2498">
        <f t="shared" si="770"/>
        <v>3.7483553499056397</v>
      </c>
      <c r="F960" s="1210">
        <f t="shared" si="770"/>
        <v>1.45402725778383</v>
      </c>
      <c r="G960" s="1266"/>
      <c r="H960" s="1177">
        <f t="shared" si="770"/>
        <v>1.827619436666617</v>
      </c>
      <c r="I960" s="1198">
        <f t="shared" si="747"/>
        <v>2.0556745974228883</v>
      </c>
      <c r="J960" s="3167"/>
      <c r="K960" s="1723"/>
      <c r="L960" s="1723"/>
      <c r="M960" s="1723"/>
      <c r="N960" s="1723"/>
      <c r="O960" s="1723"/>
      <c r="P960" s="3364"/>
      <c r="Q960" t="s">
        <v>4309</v>
      </c>
    </row>
    <row r="961" spans="1:17" customFormat="1" x14ac:dyDescent="0.25">
      <c r="A961" s="3472"/>
      <c r="B961" s="845" t="s">
        <v>4224</v>
      </c>
      <c r="C961" s="1207">
        <f t="shared" ref="C961:H961" si="771">C959/C142</f>
        <v>1.2231431124298504</v>
      </c>
      <c r="D961" s="1208">
        <f t="shared" si="771"/>
        <v>1.1235006379896506</v>
      </c>
      <c r="E961" s="2498">
        <f t="shared" si="771"/>
        <v>4.228021777915262</v>
      </c>
      <c r="F961" s="1210">
        <f t="shared" si="771"/>
        <v>1.3263090476935995</v>
      </c>
      <c r="G961" s="1263"/>
      <c r="H961" s="1177">
        <f t="shared" si="771"/>
        <v>1.8705811430959394</v>
      </c>
      <c r="I961" s="1198">
        <f t="shared" si="747"/>
        <v>1.9752436440070906</v>
      </c>
      <c r="J961" s="3167"/>
      <c r="K961" s="1723"/>
      <c r="L961" s="1723"/>
      <c r="M961" s="1723"/>
      <c r="N961" s="1723"/>
      <c r="O961" s="1723"/>
      <c r="P961" s="3364"/>
      <c r="Q961" t="s">
        <v>4310</v>
      </c>
    </row>
    <row r="962" spans="1:17" customFormat="1" x14ac:dyDescent="0.25">
      <c r="A962" s="3472"/>
      <c r="B962" s="845" t="s">
        <v>5102</v>
      </c>
      <c r="C962" s="1207">
        <f t="shared" ref="C962:H962" si="772">C959/C159</f>
        <v>1.3627248291702405</v>
      </c>
      <c r="D962" s="1208">
        <f t="shared" si="772"/>
        <v>1.0994454044930273</v>
      </c>
      <c r="E962" s="2498">
        <f t="shared" si="772"/>
        <v>4.8899872265355429</v>
      </c>
      <c r="F962" s="1210">
        <f t="shared" si="772"/>
        <v>1.4535975919344308</v>
      </c>
      <c r="G962" s="1263"/>
      <c r="H962" s="1177">
        <f t="shared" si="772"/>
        <v>2.1026194762085839</v>
      </c>
      <c r="I962" s="1198">
        <f t="shared" si="747"/>
        <v>2.2014387630333103</v>
      </c>
      <c r="J962" s="3167"/>
      <c r="K962" s="1723"/>
      <c r="L962" s="1723"/>
      <c r="M962" s="1723"/>
      <c r="N962" s="1723"/>
      <c r="O962" s="1723"/>
      <c r="P962" s="3364"/>
      <c r="Q962" t="s">
        <v>4312</v>
      </c>
    </row>
    <row r="963" spans="1:17" customFormat="1" x14ac:dyDescent="0.25">
      <c r="A963" s="3472"/>
      <c r="B963" s="1203" t="s">
        <v>5099</v>
      </c>
      <c r="C963" s="1206">
        <f>C941/C951</f>
        <v>1.432532347504621E-2</v>
      </c>
      <c r="D963" s="1206">
        <f t="shared" ref="D963:E963" si="773">D941/D951</f>
        <v>8.3892617449664433E-2</v>
      </c>
      <c r="E963" s="1206">
        <f t="shared" si="773"/>
        <v>0.32947976878612717</v>
      </c>
      <c r="F963" s="1206">
        <f>F941/F951</f>
        <v>6.386554621848739E-2</v>
      </c>
      <c r="G963" s="1263"/>
      <c r="H963" s="1206">
        <f>H941/H951</f>
        <v>0.10647130647130647</v>
      </c>
      <c r="I963" s="1206">
        <f t="shared" si="747"/>
        <v>0.1228908139823313</v>
      </c>
      <c r="J963" s="3162"/>
      <c r="K963" s="1718"/>
      <c r="L963" s="1718"/>
      <c r="M963" s="1718"/>
      <c r="N963" s="1718"/>
      <c r="O963" s="1718"/>
      <c r="P963" s="3368"/>
      <c r="Q963" s="27" t="s">
        <v>4314</v>
      </c>
    </row>
    <row r="964" spans="1:17" s="1" customFormat="1" x14ac:dyDescent="0.25">
      <c r="A964" s="3472"/>
      <c r="B964" s="845" t="s">
        <v>4223</v>
      </c>
      <c r="C964" s="1207">
        <f t="shared" ref="C964:H964" si="774">C963/C165</f>
        <v>0.29434516326378268</v>
      </c>
      <c r="D964" s="1208">
        <f t="shared" si="774"/>
        <v>1.4612040891456404</v>
      </c>
      <c r="E964" s="1209">
        <f t="shared" si="774"/>
        <v>10.256638944954615</v>
      </c>
      <c r="F964" s="1210">
        <f t="shared" si="774"/>
        <v>1.7790906304940399</v>
      </c>
      <c r="G964" s="1263"/>
      <c r="H964" s="1177">
        <f t="shared" si="774"/>
        <v>2.1288358467347201</v>
      </c>
      <c r="I964" s="1198">
        <f t="shared" si="747"/>
        <v>3.4478197069645193</v>
      </c>
      <c r="J964" s="3167"/>
      <c r="K964" s="1723"/>
      <c r="L964" s="1723"/>
      <c r="M964" s="1723"/>
      <c r="N964" s="1723"/>
      <c r="O964" s="1723"/>
      <c r="P964" s="3364"/>
      <c r="Q964" t="s">
        <v>4315</v>
      </c>
    </row>
    <row r="965" spans="1:17" s="1" customFormat="1" x14ac:dyDescent="0.25">
      <c r="A965" s="3472"/>
      <c r="B965" s="845" t="s">
        <v>4224</v>
      </c>
      <c r="C965" s="1207">
        <f t="shared" ref="C965:H965" si="775">C963/C182</f>
        <v>0.25493339004852261</v>
      </c>
      <c r="D965" s="1208">
        <f t="shared" si="775"/>
        <v>0.6550989733141579</v>
      </c>
      <c r="E965" s="1209">
        <f t="shared" si="775"/>
        <v>6.8882634454326608</v>
      </c>
      <c r="F965" s="1210">
        <f t="shared" si="775"/>
        <v>0.89932903393915697</v>
      </c>
      <c r="G965" s="1263"/>
      <c r="H965" s="1177">
        <f t="shared" si="775"/>
        <v>1.830544822374909</v>
      </c>
      <c r="I965" s="1198">
        <f t="shared" si="747"/>
        <v>2.1744062106836246</v>
      </c>
      <c r="J965" s="3167"/>
      <c r="K965" s="1723"/>
      <c r="L965" s="1723"/>
      <c r="M965" s="1723"/>
      <c r="N965" s="1723"/>
      <c r="O965" s="1723"/>
      <c r="P965" s="3364"/>
      <c r="Q965" t="s">
        <v>4316</v>
      </c>
    </row>
    <row r="966" spans="1:17" s="1" customFormat="1" x14ac:dyDescent="0.25">
      <c r="A966" s="3472"/>
      <c r="B966" s="845" t="s">
        <v>5102</v>
      </c>
      <c r="C966" s="1207">
        <f t="shared" ref="C966:H966" si="776">C963/C185</f>
        <v>0.30304804257188561</v>
      </c>
      <c r="D966" s="1208">
        <f t="shared" si="776"/>
        <v>0.62529759205514246</v>
      </c>
      <c r="E966" s="1209">
        <f t="shared" si="776"/>
        <v>9.6999433383818907</v>
      </c>
      <c r="F966" s="1210">
        <f t="shared" si="776"/>
        <v>1.0835246098439375</v>
      </c>
      <c r="G966" s="1263"/>
      <c r="H966" s="1177">
        <f t="shared" si="776"/>
        <v>2.2526501994036949</v>
      </c>
      <c r="I966" s="1198">
        <f t="shared" si="747"/>
        <v>2.9279533957132142</v>
      </c>
      <c r="J966" s="3167"/>
      <c r="K966" s="1723"/>
      <c r="L966" s="1723"/>
      <c r="M966" s="1723"/>
      <c r="N966" s="1723"/>
      <c r="O966" s="1723"/>
      <c r="P966" s="3364"/>
      <c r="Q966" t="s">
        <v>4317</v>
      </c>
    </row>
    <row r="967" spans="1:17" customFormat="1" x14ac:dyDescent="0.25">
      <c r="A967" s="3472"/>
      <c r="B967" s="1203" t="s">
        <v>4848</v>
      </c>
      <c r="C967" s="1206">
        <f>C941/C936</f>
        <v>5.5956678700361008E-2</v>
      </c>
      <c r="D967" s="1206">
        <f t="shared" ref="D967" si="777">D941/D936</f>
        <v>0.20161290322580644</v>
      </c>
      <c r="E967" s="1206">
        <f t="shared" ref="E967" si="778">E941/E936</f>
        <v>0.50817236255572062</v>
      </c>
      <c r="F967" s="1206">
        <f>F941/F936</f>
        <v>0.20105820105820105</v>
      </c>
      <c r="G967" s="1263"/>
      <c r="H967" s="1206">
        <f>H941/H936</f>
        <v>0.2831168831168831</v>
      </c>
      <c r="I967" s="1206">
        <f t="shared" si="747"/>
        <v>0.24170003638502227</v>
      </c>
      <c r="J967" s="3162"/>
      <c r="K967" s="1718"/>
      <c r="L967" s="1718"/>
      <c r="M967" s="1718"/>
      <c r="N967" s="1718"/>
      <c r="O967" s="1718"/>
      <c r="P967" s="3368"/>
      <c r="Q967" s="27" t="s">
        <v>4319</v>
      </c>
    </row>
    <row r="968" spans="1:17" customFormat="1" x14ac:dyDescent="0.25">
      <c r="A968" s="3472"/>
      <c r="B968" s="1181" t="s">
        <v>4223</v>
      </c>
      <c r="C968" s="1207">
        <f t="shared" ref="C968:H968" si="779">C967/C217</f>
        <v>0.25073918216860086</v>
      </c>
      <c r="D968" s="1208">
        <f t="shared" si="779"/>
        <v>0.7913774329658364</v>
      </c>
      <c r="E968" s="1209">
        <f t="shared" si="779"/>
        <v>2.7363037885969939</v>
      </c>
      <c r="F968" s="1210">
        <f t="shared" si="779"/>
        <v>1.2235607145396012</v>
      </c>
      <c r="G968" s="1263"/>
      <c r="H968" s="1177">
        <f t="shared" si="779"/>
        <v>1.1648135295701876</v>
      </c>
      <c r="I968" s="1198">
        <f t="shared" si="747"/>
        <v>1.2504952795677582</v>
      </c>
      <c r="J968" s="3167"/>
      <c r="K968" s="1723"/>
      <c r="L968" s="1723"/>
      <c r="M968" s="1723"/>
      <c r="N968" s="1723"/>
      <c r="O968" s="1723"/>
      <c r="P968" s="3364"/>
      <c r="Q968" t="s">
        <v>4320</v>
      </c>
    </row>
    <row r="969" spans="1:17" customFormat="1" x14ac:dyDescent="0.25">
      <c r="A969" s="3472"/>
      <c r="B969" s="1181" t="s">
        <v>4224</v>
      </c>
      <c r="C969" s="1207">
        <f t="shared" ref="C969:H969" si="780">C967/C234</f>
        <v>0.20842482572794072</v>
      </c>
      <c r="D969" s="1208">
        <f t="shared" si="780"/>
        <v>0.58308731758832555</v>
      </c>
      <c r="E969" s="1209">
        <f t="shared" si="780"/>
        <v>1.6291929907771434</v>
      </c>
      <c r="F969" s="1210">
        <f t="shared" si="780"/>
        <v>0.67806898814650751</v>
      </c>
      <c r="G969" s="1266"/>
      <c r="H969" s="1177">
        <f t="shared" si="780"/>
        <v>0.9785968543151421</v>
      </c>
      <c r="I969" s="1198">
        <f t="shared" si="747"/>
        <v>0.77469353055997925</v>
      </c>
      <c r="J969" s="3167"/>
      <c r="K969" s="1723"/>
      <c r="L969" s="1723"/>
      <c r="M969" s="1723"/>
      <c r="N969" s="1723"/>
      <c r="O969" s="1723"/>
      <c r="P969" s="3364"/>
      <c r="Q969" t="s">
        <v>4321</v>
      </c>
    </row>
    <row r="970" spans="1:17" customFormat="1" ht="15.75" thickBot="1" x14ac:dyDescent="0.3">
      <c r="A970" s="3472"/>
      <c r="B970" s="1181" t="s">
        <v>5102</v>
      </c>
      <c r="C970" s="1207">
        <f t="shared" ref="C970:H970" si="781">C967/C237</f>
        <v>0.22238388564212977</v>
      </c>
      <c r="D970" s="1208">
        <f t="shared" si="781"/>
        <v>0.56873910200523103</v>
      </c>
      <c r="E970" s="1209">
        <f t="shared" si="781"/>
        <v>1.9836336761260014</v>
      </c>
      <c r="F970" s="1210">
        <f t="shared" si="781"/>
        <v>0.74540891912320484</v>
      </c>
      <c r="G970" s="1266"/>
      <c r="H970" s="1177">
        <f t="shared" si="781"/>
        <v>1.0713541964643285</v>
      </c>
      <c r="I970" s="1198">
        <f t="shared" si="747"/>
        <v>0.88004139572414175</v>
      </c>
      <c r="J970" s="3167"/>
      <c r="K970" s="1723"/>
      <c r="L970" s="1723"/>
      <c r="M970" s="1723"/>
      <c r="N970" s="1723"/>
      <c r="O970" s="1723"/>
      <c r="P970" s="3364"/>
      <c r="Q970" t="s">
        <v>4322</v>
      </c>
    </row>
    <row r="971" spans="1:17" customFormat="1" hidden="1" x14ac:dyDescent="0.25">
      <c r="A971" s="3472"/>
      <c r="B971" s="1203" t="s">
        <v>4323</v>
      </c>
      <c r="C971" s="1206">
        <f>C946/C936</f>
        <v>2.8880866425992781E-2</v>
      </c>
      <c r="D971" s="1206">
        <f t="shared" ref="D971" si="782">D946/D936</f>
        <v>-8.0645161290322578E-3</v>
      </c>
      <c r="E971" s="1206">
        <f t="shared" ref="E971" si="783">E946/E936</f>
        <v>-4.1604754829123326E-2</v>
      </c>
      <c r="F971" s="1206">
        <f>F946/F936</f>
        <v>-3.1746031746031744E-2</v>
      </c>
      <c r="G971" s="1265"/>
      <c r="H971" s="1206">
        <f>H946/H936</f>
        <v>-1.2337662337662338E-2</v>
      </c>
      <c r="I971" s="1206">
        <f t="shared" si="747"/>
        <v>-1.3133609069548637E-2</v>
      </c>
      <c r="J971" s="3162"/>
      <c r="K971" s="1718"/>
      <c r="L971" s="1718"/>
      <c r="M971" s="1718"/>
      <c r="N971" s="1718"/>
      <c r="O971" s="1718"/>
      <c r="P971" s="3368"/>
      <c r="Q971" s="27" t="s">
        <v>4324</v>
      </c>
    </row>
    <row r="972" spans="1:17" customFormat="1" hidden="1" x14ac:dyDescent="0.25">
      <c r="A972" s="3472"/>
      <c r="B972" s="1181" t="s">
        <v>4223</v>
      </c>
      <c r="C972" s="1207">
        <f t="shared" ref="C972:H972" si="784">C971/C243</f>
        <v>-0.42816267076960079</v>
      </c>
      <c r="D972" s="1208">
        <f t="shared" si="784"/>
        <v>9.8043100686305909E-2</v>
      </c>
      <c r="E972" s="1209">
        <f t="shared" si="784"/>
        <v>0.70987171472746768</v>
      </c>
      <c r="F972" s="1210">
        <f t="shared" si="784"/>
        <v>1.0730700240295123</v>
      </c>
      <c r="G972" s="1266">
        <f t="shared" si="784"/>
        <v>0</v>
      </c>
      <c r="H972" s="1177">
        <f t="shared" si="784"/>
        <v>0.18263042348385108</v>
      </c>
      <c r="I972" s="1198">
        <f t="shared" si="747"/>
        <v>0.290564433734737</v>
      </c>
      <c r="J972" s="3167"/>
      <c r="K972" s="1723"/>
      <c r="L972" s="1723"/>
      <c r="M972" s="1723"/>
      <c r="N972" s="1723"/>
      <c r="O972" s="1723"/>
      <c r="P972" s="3364"/>
      <c r="Q972" t="s">
        <v>4325</v>
      </c>
    </row>
    <row r="973" spans="1:17" customFormat="1" hidden="1" x14ac:dyDescent="0.25">
      <c r="A973" s="3472"/>
      <c r="B973" s="1181" t="s">
        <v>4224</v>
      </c>
      <c r="C973" s="1207">
        <f t="shared" ref="C973:H973" si="785">C971/C260</f>
        <v>-0.42172964847648503</v>
      </c>
      <c r="D973" s="1208">
        <f t="shared" si="785"/>
        <v>7.0442189198985136E-2</v>
      </c>
      <c r="E973" s="1209">
        <f t="shared" si="785"/>
        <v>0.50988629941202046</v>
      </c>
      <c r="F973" s="1210">
        <f t="shared" si="785"/>
        <v>0.39166074389954986</v>
      </c>
      <c r="G973" s="1266">
        <f t="shared" si="785"/>
        <v>0</v>
      </c>
      <c r="H973" s="1177">
        <f t="shared" si="785"/>
        <v>0.16190015772009342</v>
      </c>
      <c r="I973" s="1198">
        <f t="shared" si="747"/>
        <v>0.1100519168068141</v>
      </c>
      <c r="J973" s="3167"/>
      <c r="K973" s="1723"/>
      <c r="L973" s="1723"/>
      <c r="M973" s="1723"/>
      <c r="N973" s="1723"/>
      <c r="O973" s="1723"/>
      <c r="P973" s="3364"/>
      <c r="Q973" t="s">
        <v>4326</v>
      </c>
    </row>
    <row r="974" spans="1:17" customFormat="1" hidden="1" x14ac:dyDescent="0.25">
      <c r="A974" s="3472"/>
      <c r="B974" s="1181" t="s">
        <v>5102</v>
      </c>
      <c r="C974" s="1207">
        <f t="shared" ref="C974:H974" si="786">C971/C263</f>
        <v>-0.39713992040397367</v>
      </c>
      <c r="D974" s="1208">
        <f t="shared" si="786"/>
        <v>6.3828160831677111E-2</v>
      </c>
      <c r="E974" s="1209">
        <f t="shared" si="786"/>
        <v>0.50141150440208127</v>
      </c>
      <c r="F974" s="1210">
        <f t="shared" si="786"/>
        <v>0.3704464999429028</v>
      </c>
      <c r="G974" s="1266">
        <f t="shared" si="786"/>
        <v>0</v>
      </c>
      <c r="H974" s="1177">
        <f t="shared" si="786"/>
        <v>0.15149483828787744</v>
      </c>
      <c r="I974" s="1198">
        <f t="shared" si="747"/>
        <v>0.10770924895453751</v>
      </c>
      <c r="J974" s="3167"/>
      <c r="K974" s="1723"/>
      <c r="L974" s="1723"/>
      <c r="M974" s="1723"/>
      <c r="N974" s="1723"/>
      <c r="O974" s="1723"/>
      <c r="P974" s="3364"/>
      <c r="Q974" t="s">
        <v>4327</v>
      </c>
    </row>
    <row r="975" spans="1:17" customFormat="1" hidden="1" x14ac:dyDescent="0.25">
      <c r="A975" s="3472"/>
      <c r="B975" s="1203" t="s">
        <v>4328</v>
      </c>
      <c r="C975" s="1212">
        <f>C951/C954</f>
        <v>216.4</v>
      </c>
      <c r="D975" s="1212">
        <f t="shared" ref="D975:E975" si="787">D951/D954</f>
        <v>59.6</v>
      </c>
      <c r="E975" s="1212">
        <f t="shared" si="787"/>
        <v>86.5</v>
      </c>
      <c r="F975" s="1212">
        <f>F951/F954</f>
        <v>66.111111111111114</v>
      </c>
      <c r="G975" s="1267"/>
      <c r="H975" s="1212">
        <f>H951/H954</f>
        <v>110.67567567567568</v>
      </c>
      <c r="I975" s="1212">
        <f t="shared" si="747"/>
        <v>107.15277777777777</v>
      </c>
      <c r="J975" s="3168"/>
      <c r="K975" s="1724"/>
      <c r="L975" s="1724"/>
      <c r="M975" s="1724"/>
      <c r="N975" s="1724"/>
      <c r="O975" s="1724"/>
      <c r="P975" s="3366"/>
      <c r="Q975" s="27" t="s">
        <v>4329</v>
      </c>
    </row>
    <row r="976" spans="1:17" customFormat="1" hidden="1" x14ac:dyDescent="0.25">
      <c r="A976" s="3472"/>
      <c r="B976" s="1181" t="s">
        <v>4223</v>
      </c>
      <c r="C976" s="1207">
        <f t="shared" ref="C976:H976" si="788">C975/C269</f>
        <v>0.99764035121907768</v>
      </c>
      <c r="D976" s="1208">
        <f t="shared" si="788"/>
        <v>0.41177530790027039</v>
      </c>
      <c r="E976" s="1209">
        <f t="shared" si="788"/>
        <v>0.48512743716232087</v>
      </c>
      <c r="F976" s="1210">
        <f t="shared" si="788"/>
        <v>0.8654836985896559</v>
      </c>
      <c r="G976" s="1266">
        <f t="shared" si="788"/>
        <v>0</v>
      </c>
      <c r="H976" s="1177">
        <f t="shared" si="788"/>
        <v>0.72253004186134173</v>
      </c>
      <c r="I976" s="1198">
        <f t="shared" si="747"/>
        <v>0.55200535897426506</v>
      </c>
      <c r="J976" s="3167"/>
      <c r="K976" s="1723"/>
      <c r="L976" s="1723"/>
      <c r="M976" s="1723"/>
      <c r="N976" s="1723"/>
      <c r="O976" s="1723"/>
      <c r="P976" s="3364"/>
      <c r="Q976" t="s">
        <v>4330</v>
      </c>
    </row>
    <row r="977" spans="1:17" customFormat="1" hidden="1" x14ac:dyDescent="0.25">
      <c r="A977" s="3472"/>
      <c r="B977" s="1181" t="s">
        <v>4224</v>
      </c>
      <c r="C977" s="1207">
        <f t="shared" ref="C977:H977" si="789">C975/C286</f>
        <v>1.1821280065226254</v>
      </c>
      <c r="D977" s="1208">
        <f t="shared" si="789"/>
        <v>1.6639161505478799</v>
      </c>
      <c r="E977" s="1209">
        <f t="shared" si="789"/>
        <v>0.46636846185960518</v>
      </c>
      <c r="F977" s="1210">
        <f t="shared" si="789"/>
        <v>0.62827966751012476</v>
      </c>
      <c r="G977" s="1266">
        <f t="shared" si="789"/>
        <v>0</v>
      </c>
      <c r="H977" s="1177">
        <f t="shared" si="789"/>
        <v>0.77756023351397241</v>
      </c>
      <c r="I977" s="1198">
        <f t="shared" si="747"/>
        <v>0.7881384572880471</v>
      </c>
      <c r="J977" s="3167"/>
      <c r="K977" s="1723"/>
      <c r="L977" s="1723"/>
      <c r="M977" s="1723"/>
      <c r="N977" s="1723"/>
      <c r="O977" s="1723"/>
      <c r="P977" s="3364"/>
      <c r="Q977" t="s">
        <v>4331</v>
      </c>
    </row>
    <row r="978" spans="1:17" customFormat="1" ht="15.75" hidden="1" thickBot="1" x14ac:dyDescent="0.3">
      <c r="A978" s="3472"/>
      <c r="B978" s="1181" t="s">
        <v>5102</v>
      </c>
      <c r="C978" s="1207">
        <f t="shared" ref="C978:H978" si="790">C975/C289</f>
        <v>1.0779862215156333</v>
      </c>
      <c r="D978" s="1208">
        <f t="shared" si="790"/>
        <v>1.4317507082152974</v>
      </c>
      <c r="E978" s="1209">
        <f t="shared" si="790"/>
        <v>0.34605256494657416</v>
      </c>
      <c r="F978" s="1210">
        <f t="shared" si="790"/>
        <v>0.37631450918753045</v>
      </c>
      <c r="G978" s="1266">
        <f t="shared" si="790"/>
        <v>0</v>
      </c>
      <c r="H978" s="1177">
        <f t="shared" si="790"/>
        <v>0.60767045193886882</v>
      </c>
      <c r="I978" s="1198">
        <f t="shared" si="747"/>
        <v>0.64642080077300712</v>
      </c>
      <c r="J978" s="3167"/>
      <c r="K978" s="1723"/>
      <c r="L978" s="1723"/>
      <c r="M978" s="1723"/>
      <c r="N978" s="1723"/>
      <c r="O978" s="1723"/>
      <c r="P978" s="3364"/>
      <c r="Q978" t="s">
        <v>4332</v>
      </c>
    </row>
    <row r="979" spans="1:17" customFormat="1" ht="15.75" hidden="1" thickBot="1" x14ac:dyDescent="0.3">
      <c r="A979" s="3472"/>
      <c r="B979" s="1203" t="s">
        <v>4333</v>
      </c>
      <c r="C979" s="1213">
        <f>C936/C954</f>
        <v>55.4</v>
      </c>
      <c r="D979" s="1213">
        <f t="shared" ref="D979" si="791">D936/D954</f>
        <v>24.8</v>
      </c>
      <c r="E979" s="1212">
        <f t="shared" ref="E979" si="792">E936/E954</f>
        <v>56.083333333333336</v>
      </c>
      <c r="F979" s="1213">
        <f>F936/F954</f>
        <v>21</v>
      </c>
      <c r="G979" s="1268"/>
      <c r="H979" s="1213">
        <f>H936/H954</f>
        <v>41.621621621621621</v>
      </c>
      <c r="I979" s="1213">
        <f t="shared" si="747"/>
        <v>39.320833333333333</v>
      </c>
      <c r="J979" s="3169"/>
      <c r="K979" s="1725"/>
      <c r="L979" s="1725"/>
      <c r="M979" s="1725"/>
      <c r="N979" s="1725"/>
      <c r="O979" s="1725"/>
      <c r="P979" s="3365"/>
      <c r="Q979" s="27" t="s">
        <v>4334</v>
      </c>
    </row>
    <row r="980" spans="1:17" customFormat="1" ht="15.75" hidden="1" thickBot="1" x14ac:dyDescent="0.3">
      <c r="A980" s="3472"/>
      <c r="B980" s="1181" t="s">
        <v>4223</v>
      </c>
      <c r="C980" s="1207">
        <f t="shared" ref="C980:H980" si="793">C979/C295</f>
        <v>1.1711397058823529</v>
      </c>
      <c r="D980" s="1208">
        <f t="shared" si="793"/>
        <v>0.76030442447435176</v>
      </c>
      <c r="E980" s="1209">
        <f t="shared" si="793"/>
        <v>1.8184300244733977</v>
      </c>
      <c r="F980" s="1210">
        <f t="shared" si="793"/>
        <v>1.2584368889169242</v>
      </c>
      <c r="G980" s="1266">
        <f t="shared" si="793"/>
        <v>0</v>
      </c>
      <c r="H980" s="1177">
        <f t="shared" si="793"/>
        <v>1.3205099480813327</v>
      </c>
      <c r="I980" s="1198">
        <f t="shared" si="747"/>
        <v>1.0016622087494054</v>
      </c>
      <c r="J980" s="3167"/>
      <c r="K980" s="1723"/>
      <c r="L980" s="1723"/>
      <c r="M980" s="1723"/>
      <c r="N980" s="1723"/>
      <c r="O980" s="1723"/>
      <c r="P980" s="3364"/>
      <c r="Q980" t="s">
        <v>4335</v>
      </c>
    </row>
    <row r="981" spans="1:17" customFormat="1" ht="15.75" hidden="1" thickBot="1" x14ac:dyDescent="0.3">
      <c r="A981" s="3472"/>
      <c r="B981" s="1181" t="s">
        <v>4224</v>
      </c>
      <c r="C981" s="1207">
        <f t="shared" ref="C981:H981" si="794">C979/C312</f>
        <v>1.4459117291885786</v>
      </c>
      <c r="D981" s="1208">
        <f t="shared" si="794"/>
        <v>1.8694108567018266</v>
      </c>
      <c r="E981" s="1209">
        <f t="shared" si="794"/>
        <v>1.971816013275254</v>
      </c>
      <c r="F981" s="1210">
        <f t="shared" si="794"/>
        <v>0.83329300750060487</v>
      </c>
      <c r="G981" s="1266">
        <f t="shared" si="794"/>
        <v>0</v>
      </c>
      <c r="H981" s="1177">
        <f t="shared" si="794"/>
        <v>1.4544895104325117</v>
      </c>
      <c r="I981" s="1198">
        <f t="shared" si="747"/>
        <v>1.2240863213332527</v>
      </c>
      <c r="J981" s="3167"/>
      <c r="K981" s="1723"/>
      <c r="L981" s="1723"/>
      <c r="M981" s="1723"/>
      <c r="N981" s="1723"/>
      <c r="O981" s="1723"/>
      <c r="P981" s="3364"/>
      <c r="Q981" t="s">
        <v>4336</v>
      </c>
    </row>
    <row r="982" spans="1:17" customFormat="1" ht="15.75" hidden="1" thickBot="1" x14ac:dyDescent="0.3">
      <c r="A982" s="3472"/>
      <c r="B982" s="1181" t="s">
        <v>5102</v>
      </c>
      <c r="C982" s="1207">
        <f t="shared" ref="C982:H982" si="795">C979/C315</f>
        <v>1.4689985895627646</v>
      </c>
      <c r="D982" s="1208">
        <f t="shared" si="795"/>
        <v>1.5741317365269463</v>
      </c>
      <c r="E982" s="1209">
        <f t="shared" si="795"/>
        <v>1.6921926222986095</v>
      </c>
      <c r="F982" s="1210">
        <f t="shared" si="795"/>
        <v>0.54700986436498145</v>
      </c>
      <c r="G982" s="1266">
        <f t="shared" si="795"/>
        <v>0</v>
      </c>
      <c r="H982" s="1177">
        <f t="shared" si="795"/>
        <v>1.2776997273631379</v>
      </c>
      <c r="I982" s="1198">
        <f t="shared" si="747"/>
        <v>1.0564665625506604</v>
      </c>
      <c r="J982" s="3167"/>
      <c r="K982" s="1723"/>
      <c r="L982" s="1723"/>
      <c r="M982" s="1723"/>
      <c r="N982" s="1723"/>
      <c r="O982" s="1723"/>
      <c r="P982" s="3364"/>
      <c r="Q982" t="s">
        <v>4337</v>
      </c>
    </row>
    <row r="983" spans="1:17" s="325" customFormat="1" ht="15.75" hidden="1" thickBot="1" x14ac:dyDescent="0.3">
      <c r="A983" s="3472"/>
      <c r="B983" s="1203" t="s">
        <v>4338</v>
      </c>
      <c r="C983" s="1206">
        <f>C941/C954</f>
        <v>3.1</v>
      </c>
      <c r="D983" s="1206">
        <f t="shared" ref="D983:H983" si="796">D941/D954</f>
        <v>5</v>
      </c>
      <c r="E983" s="1206">
        <f t="shared" si="796"/>
        <v>28.5</v>
      </c>
      <c r="F983" s="1206">
        <f t="shared" si="796"/>
        <v>4.2222222222222223</v>
      </c>
      <c r="G983" s="1265"/>
      <c r="H983" s="1206">
        <f t="shared" si="796"/>
        <v>11.783783783783784</v>
      </c>
      <c r="I983" s="1206">
        <f t="shared" si="747"/>
        <v>10.205555555555556</v>
      </c>
      <c r="J983" s="3162"/>
      <c r="K983" s="1718"/>
      <c r="L983" s="1718"/>
      <c r="M983" s="1718"/>
      <c r="N983" s="1718"/>
      <c r="O983" s="1718"/>
      <c r="P983" s="3368"/>
      <c r="Q983" s="1220" t="s">
        <v>4339</v>
      </c>
    </row>
    <row r="984" spans="1:17" s="325" customFormat="1" ht="15.75" hidden="1" thickBot="1" x14ac:dyDescent="0.3">
      <c r="A984" s="3472"/>
      <c r="B984" s="1182" t="s">
        <v>4223</v>
      </c>
      <c r="C984" s="1207">
        <f t="shared" ref="C984:H984" si="797">C983/C321</f>
        <v>0.29365061205811693</v>
      </c>
      <c r="D984" s="1208">
        <f t="shared" si="797"/>
        <v>0.60168776371308019</v>
      </c>
      <c r="E984" s="1209">
        <f t="shared" si="797"/>
        <v>4.9757769652650827</v>
      </c>
      <c r="F984" s="1210">
        <f t="shared" si="797"/>
        <v>1.5397739390061849</v>
      </c>
      <c r="G984" s="1266">
        <f t="shared" si="797"/>
        <v>0</v>
      </c>
      <c r="H984" s="1199">
        <f t="shared" si="797"/>
        <v>1.5381478534571627</v>
      </c>
      <c r="I984" s="1198">
        <f t="shared" si="747"/>
        <v>1.4821778560084931</v>
      </c>
      <c r="J984" s="3167"/>
      <c r="K984" s="1723"/>
      <c r="L984" s="1723"/>
      <c r="M984" s="1723"/>
      <c r="N984" s="1723"/>
      <c r="O984" s="1723"/>
      <c r="P984" s="3364"/>
      <c r="Q984" s="325" t="s">
        <v>4340</v>
      </c>
    </row>
    <row r="985" spans="1:17" ht="15.75" hidden="1" thickBot="1" x14ac:dyDescent="0.3">
      <c r="A985" s="3472"/>
      <c r="B985" s="1182" t="s">
        <v>4224</v>
      </c>
      <c r="C985" s="1207">
        <f t="shared" ref="C985:H985" si="798">C983/C338</f>
        <v>0.30136390017411496</v>
      </c>
      <c r="D985" s="1208">
        <f t="shared" si="798"/>
        <v>1.0900297619047619</v>
      </c>
      <c r="E985" s="1209">
        <f t="shared" si="798"/>
        <v>3.212468827930175</v>
      </c>
      <c r="F985" s="1210">
        <f t="shared" si="798"/>
        <v>0.56503014642549532</v>
      </c>
      <c r="G985" s="1266">
        <f t="shared" si="798"/>
        <v>0</v>
      </c>
      <c r="H985" s="1200">
        <f t="shared" si="798"/>
        <v>1.4233588595436273</v>
      </c>
      <c r="I985" s="1198">
        <f t="shared" si="747"/>
        <v>1.0337785272869093</v>
      </c>
      <c r="J985" s="3167"/>
      <c r="K985" s="1723"/>
      <c r="L985" s="1723"/>
      <c r="M985" s="1723"/>
      <c r="N985" s="1723"/>
      <c r="O985" s="1723"/>
      <c r="P985" s="3364"/>
      <c r="Q985" s="325" t="s">
        <v>4341</v>
      </c>
    </row>
    <row r="986" spans="1:17" ht="15.75" hidden="1" thickBot="1" x14ac:dyDescent="0.3">
      <c r="A986" s="3472"/>
      <c r="B986" s="1182" t="s">
        <v>5102</v>
      </c>
      <c r="C986" s="1207">
        <f t="shared" ref="C986:H986" si="799">C983/C341</f>
        <v>0.32668161434977577</v>
      </c>
      <c r="D986" s="1208">
        <f t="shared" si="799"/>
        <v>0.89527027027027029</v>
      </c>
      <c r="E986" s="1209">
        <f t="shared" si="799"/>
        <v>3.356690272083489</v>
      </c>
      <c r="F986" s="1210">
        <f t="shared" si="799"/>
        <v>0.4077460317460318</v>
      </c>
      <c r="G986" s="1266">
        <f t="shared" si="799"/>
        <v>0</v>
      </c>
      <c r="H986" s="1199">
        <f t="shared" si="799"/>
        <v>1.3688689647318262</v>
      </c>
      <c r="I986" s="1198">
        <f t="shared" si="747"/>
        <v>0.9972776376899134</v>
      </c>
      <c r="J986" s="3167"/>
      <c r="K986" s="1723"/>
      <c r="L986" s="1723"/>
      <c r="M986" s="1723"/>
      <c r="N986" s="1723"/>
      <c r="O986" s="1723"/>
      <c r="P986" s="3364"/>
      <c r="Q986" s="325" t="s">
        <v>4342</v>
      </c>
    </row>
    <row r="987" spans="1:17" ht="15.75" hidden="1" thickBot="1" x14ac:dyDescent="0.3">
      <c r="A987" s="3472"/>
      <c r="B987" s="1203" t="s">
        <v>4343</v>
      </c>
      <c r="C987" s="1206">
        <f>C946/C951</f>
        <v>7.3937153419593345E-3</v>
      </c>
      <c r="D987" s="1206">
        <f t="shared" ref="D987:H987" si="800">D946/D951</f>
        <v>-3.3557046979865771E-3</v>
      </c>
      <c r="E987" s="1206">
        <f t="shared" si="800"/>
        <v>-2.6974951830443159E-2</v>
      </c>
      <c r="F987" s="1206">
        <f t="shared" si="800"/>
        <v>-1.0084033613445379E-2</v>
      </c>
      <c r="G987" s="1265"/>
      <c r="H987" s="1206">
        <f t="shared" si="800"/>
        <v>-4.6398046398046398E-3</v>
      </c>
      <c r="I987" s="1206">
        <f t="shared" si="747"/>
        <v>-8.2552436999789452E-3</v>
      </c>
      <c r="J987" s="3162"/>
      <c r="K987" s="1718"/>
      <c r="L987" s="1718"/>
      <c r="M987" s="1718"/>
      <c r="N987" s="1718"/>
      <c r="O987" s="1718"/>
      <c r="P987" s="3368"/>
      <c r="Q987" s="1220" t="s">
        <v>4344</v>
      </c>
    </row>
    <row r="988" spans="1:17" ht="15.75" hidden="1" thickBot="1" x14ac:dyDescent="0.3">
      <c r="A988" s="3472"/>
      <c r="B988" s="1182" t="s">
        <v>4223</v>
      </c>
      <c r="C988" s="1207">
        <f t="shared" ref="C988:H988" si="801">C987/C347</f>
        <v>-0.50262432118165112</v>
      </c>
      <c r="D988" s="1208">
        <f t="shared" si="801"/>
        <v>0.18102737539336997</v>
      </c>
      <c r="E988" s="1209">
        <f t="shared" si="801"/>
        <v>2.6608514396453939</v>
      </c>
      <c r="F988" s="1210">
        <f t="shared" si="801"/>
        <v>1.5602730644496607</v>
      </c>
      <c r="G988" s="1266">
        <f t="shared" si="801"/>
        <v>0</v>
      </c>
      <c r="H988" s="1199">
        <f t="shared" si="801"/>
        <v>0.33377891168574164</v>
      </c>
      <c r="I988" s="1198">
        <f t="shared" si="747"/>
        <v>0.77990551166135469</v>
      </c>
      <c r="J988" s="3167"/>
      <c r="K988" s="1723"/>
      <c r="L988" s="1723"/>
      <c r="M988" s="1723"/>
      <c r="N988" s="1723"/>
      <c r="O988" s="1723"/>
      <c r="P988" s="3364"/>
      <c r="Q988" s="325" t="s">
        <v>4345</v>
      </c>
    </row>
    <row r="989" spans="1:17" ht="15.75" hidden="1" thickBot="1" x14ac:dyDescent="0.3">
      <c r="A989" s="3472"/>
      <c r="B989" s="1182" t="s">
        <v>4224</v>
      </c>
      <c r="C989" s="1207">
        <f t="shared" ref="C989:H989" si="802">C987/C364</f>
        <v>-0.51583571484147461</v>
      </c>
      <c r="D989" s="1208">
        <f t="shared" si="802"/>
        <v>7.9141844506447484E-2</v>
      </c>
      <c r="E989" s="1209">
        <f t="shared" si="802"/>
        <v>2.1558103781746447</v>
      </c>
      <c r="F989" s="1210">
        <f t="shared" si="802"/>
        <v>0.51946318826037885</v>
      </c>
      <c r="G989" s="1266">
        <f t="shared" si="802"/>
        <v>0</v>
      </c>
      <c r="H989" s="1199">
        <f t="shared" si="802"/>
        <v>0.30284738209546519</v>
      </c>
      <c r="I989" s="1198">
        <f t="shared" si="747"/>
        <v>0.4477159392199993</v>
      </c>
      <c r="J989" s="3167"/>
      <c r="K989" s="1723"/>
      <c r="L989" s="1723"/>
      <c r="M989" s="1723"/>
      <c r="N989" s="1723"/>
      <c r="O989" s="1723"/>
      <c r="P989" s="3364"/>
      <c r="Q989" s="325" t="s">
        <v>4346</v>
      </c>
    </row>
    <row r="990" spans="1:17" ht="15.75" hidden="1" thickBot="1" x14ac:dyDescent="0.3">
      <c r="A990" s="3473"/>
      <c r="B990" s="1183" t="s">
        <v>5102</v>
      </c>
      <c r="C990" s="1215">
        <f t="shared" ref="C990:H990" si="803">C987/C367</f>
        <v>-0.54119243018918795</v>
      </c>
      <c r="D990" s="1216">
        <f t="shared" si="803"/>
        <v>7.0175578103629246E-2</v>
      </c>
      <c r="E990" s="1217">
        <f t="shared" si="803"/>
        <v>2.4518958517641476</v>
      </c>
      <c r="F990" s="1218">
        <f t="shared" si="803"/>
        <v>0.53848014025754187</v>
      </c>
      <c r="G990" s="1269">
        <f t="shared" si="803"/>
        <v>0</v>
      </c>
      <c r="H990" s="1201">
        <f t="shared" si="803"/>
        <v>0.31853599752916095</v>
      </c>
      <c r="I990" s="1202">
        <f t="shared" si="747"/>
        <v>0.50387182798722618</v>
      </c>
      <c r="J990" s="3167"/>
      <c r="K990" s="1723"/>
      <c r="L990" s="1723"/>
      <c r="M990" s="1723"/>
      <c r="N990" s="1723"/>
      <c r="O990" s="1723"/>
      <c r="P990" s="3364"/>
      <c r="Q990" s="325" t="s">
        <v>4347</v>
      </c>
    </row>
    <row r="991" spans="1:17" customFormat="1" x14ac:dyDescent="0.25">
      <c r="A991" s="3471" t="s">
        <v>548</v>
      </c>
      <c r="B991" s="844" t="s">
        <v>5094</v>
      </c>
      <c r="C991" s="826">
        <f>BNP!B476</f>
        <v>80</v>
      </c>
      <c r="D991" s="826">
        <f>BPCE!B599</f>
        <v>2</v>
      </c>
      <c r="E991" s="1262"/>
      <c r="F991" s="1235"/>
      <c r="G991" s="826">
        <f>CM!B413</f>
        <v>17</v>
      </c>
      <c r="H991" s="826">
        <f>SUM(C991:G991)</f>
        <v>99</v>
      </c>
      <c r="I991" s="1222">
        <f t="shared" si="747"/>
        <v>33</v>
      </c>
      <c r="J991" s="3159"/>
      <c r="K991" s="1715"/>
      <c r="L991" s="1715"/>
      <c r="M991" s="1715"/>
      <c r="N991" s="1715"/>
      <c r="O991" s="1715"/>
      <c r="P991" s="3384"/>
      <c r="Q991" s="27" t="s">
        <v>4264</v>
      </c>
    </row>
    <row r="992" spans="1:17" customFormat="1" x14ac:dyDescent="0.25">
      <c r="A992" s="3472"/>
      <c r="B992" s="845" t="s">
        <v>4265</v>
      </c>
      <c r="C992" s="1184">
        <f t="shared" ref="C992:H992" si="804">C991/C4</f>
        <v>2.0424836601307191E-3</v>
      </c>
      <c r="D992" s="1185">
        <f t="shared" si="804"/>
        <v>8.5995614223674586E-5</v>
      </c>
      <c r="E992" s="1263"/>
      <c r="F992" s="1236"/>
      <c r="G992" s="1188">
        <f t="shared" si="804"/>
        <v>1.1031081694893258E-3</v>
      </c>
      <c r="H992" s="1194">
        <f t="shared" si="804"/>
        <v>8.4433527786306414E-4</v>
      </c>
      <c r="I992" s="1189">
        <f t="shared" si="747"/>
        <v>1.0771958146145733E-3</v>
      </c>
      <c r="J992" s="3160"/>
      <c r="K992" s="1716"/>
      <c r="L992" s="1716"/>
      <c r="M992" s="1716"/>
      <c r="N992" s="1716"/>
      <c r="O992" s="1716"/>
      <c r="P992" s="3385"/>
      <c r="Q992" t="s">
        <v>4266</v>
      </c>
    </row>
    <row r="993" spans="1:17" customFormat="1" x14ac:dyDescent="0.25">
      <c r="A993" s="3472"/>
      <c r="B993" s="845" t="s">
        <v>4267</v>
      </c>
      <c r="C993" s="1184">
        <f t="shared" ref="C993:H993" si="805">C991/C21</f>
        <v>3.116356978691909E-3</v>
      </c>
      <c r="D993" s="1185">
        <f t="shared" si="805"/>
        <v>5.1453563159248783E-4</v>
      </c>
      <c r="E993" s="1263"/>
      <c r="F993" s="1239"/>
      <c r="G993" s="1188">
        <f t="shared" si="805"/>
        <v>7.1609098567818026E-3</v>
      </c>
      <c r="H993" s="1194">
        <f t="shared" si="805"/>
        <v>1.8660232970181324E-3</v>
      </c>
      <c r="I993" s="1189">
        <f t="shared" si="747"/>
        <v>3.5972674890220667E-3</v>
      </c>
      <c r="J993" s="3160"/>
      <c r="K993" s="1716"/>
      <c r="L993" s="1716"/>
      <c r="M993" s="1716"/>
      <c r="N993" s="1716"/>
      <c r="O993" s="1716"/>
      <c r="P993" s="3385"/>
      <c r="Q993" t="s">
        <v>4268</v>
      </c>
    </row>
    <row r="994" spans="1:17" customFormat="1" x14ac:dyDescent="0.25">
      <c r="A994" s="3472"/>
      <c r="B994" s="845" t="s">
        <v>5096</v>
      </c>
      <c r="C994" s="1184">
        <f t="shared" ref="C994:H994" si="806">C991/C9</f>
        <v>1.0067958721369242E-2</v>
      </c>
      <c r="D994" s="1185">
        <f t="shared" si="806"/>
        <v>3.6563071297989031E-3</v>
      </c>
      <c r="E994" s="1263"/>
      <c r="F994" s="1239"/>
      <c r="G994" s="1188">
        <f t="shared" si="806"/>
        <v>1.9187358916478554E-2</v>
      </c>
      <c r="H994" s="1194">
        <f t="shared" si="806"/>
        <v>7.3116691285081241E-3</v>
      </c>
      <c r="I994" s="1189">
        <f t="shared" si="747"/>
        <v>1.0970541589215566E-2</v>
      </c>
      <c r="J994" s="3160"/>
      <c r="K994" s="1716"/>
      <c r="L994" s="1716"/>
      <c r="M994" s="1716"/>
      <c r="N994" s="1716"/>
      <c r="O994" s="1716"/>
      <c r="P994" s="3385"/>
      <c r="Q994" t="s">
        <v>4270</v>
      </c>
    </row>
    <row r="995" spans="1:17" customFormat="1" hidden="1" x14ac:dyDescent="0.25">
      <c r="A995" s="3472"/>
      <c r="B995" s="845" t="s">
        <v>4271</v>
      </c>
      <c r="C995" s="1184">
        <f t="shared" ref="C995:H995" si="807">C991/C15</f>
        <v>3.1771247021445591E-2</v>
      </c>
      <c r="D995" s="1185">
        <f t="shared" si="807"/>
        <v>5.1282051282051282E-3</v>
      </c>
      <c r="E995" s="1186">
        <f t="shared" si="807"/>
        <v>0</v>
      </c>
      <c r="F995" s="1239"/>
      <c r="G995" s="1188">
        <f t="shared" si="807"/>
        <v>3.7861915367483297E-2</v>
      </c>
      <c r="H995" s="1205">
        <f t="shared" si="807"/>
        <v>1.4010755731672798E-2</v>
      </c>
      <c r="I995" s="1193">
        <f t="shared" ref="I995:I1058" si="808">AVERAGE(C995:G995)</f>
        <v>1.8690341879283506E-2</v>
      </c>
      <c r="J995" s="3161"/>
      <c r="K995" s="1717"/>
      <c r="L995" s="1717"/>
      <c r="M995" s="1717"/>
      <c r="N995" s="1717"/>
      <c r="O995" s="1717"/>
      <c r="P995" s="3386"/>
      <c r="Q995" t="s">
        <v>4272</v>
      </c>
    </row>
    <row r="996" spans="1:17" customFormat="1" x14ac:dyDescent="0.25">
      <c r="A996" s="3472"/>
      <c r="B996" s="1203" t="s">
        <v>5095</v>
      </c>
      <c r="C996" s="1204">
        <f>BNP!C476</f>
        <v>23</v>
      </c>
      <c r="D996" s="1204">
        <f>BPCE!C599</f>
        <v>1</v>
      </c>
      <c r="E996" s="1204">
        <f>SG!C500</f>
        <v>3</v>
      </c>
      <c r="F996" s="1239"/>
      <c r="G996" s="1204">
        <f>CM!C413</f>
        <v>2</v>
      </c>
      <c r="H996" s="1204">
        <f>SUM(C996:G996)</f>
        <v>29</v>
      </c>
      <c r="I996" s="1206">
        <f t="shared" si="808"/>
        <v>7.25</v>
      </c>
      <c r="J996" s="3162"/>
      <c r="K996" s="1718"/>
      <c r="L996" s="1718"/>
      <c r="M996" s="1718"/>
      <c r="N996" s="1718"/>
      <c r="O996" s="1718"/>
      <c r="P996" s="3368"/>
      <c r="Q996" s="27" t="s">
        <v>4274</v>
      </c>
    </row>
    <row r="997" spans="1:17" customFormat="1" x14ac:dyDescent="0.25">
      <c r="A997" s="3472"/>
      <c r="B997" s="845" t="s">
        <v>4275</v>
      </c>
      <c r="C997" s="1184">
        <f t="shared" ref="C997:H997" si="809">C996/C30</f>
        <v>2.6312778858254204E-3</v>
      </c>
      <c r="D997" s="1185">
        <f t="shared" si="809"/>
        <v>1.6877637130801687E-4</v>
      </c>
      <c r="E997" s="1186">
        <f t="shared" si="809"/>
        <v>6.855575868372943E-4</v>
      </c>
      <c r="F997" s="1239"/>
      <c r="G997" s="1188">
        <f t="shared" si="809"/>
        <v>2.918855808523059E-4</v>
      </c>
      <c r="H997" s="1192">
        <f t="shared" si="809"/>
        <v>1.017579564195235E-3</v>
      </c>
      <c r="I997" s="1193">
        <f t="shared" si="808"/>
        <v>9.4437435620575933E-4</v>
      </c>
      <c r="J997" s="3161"/>
      <c r="K997" s="1717"/>
      <c r="L997" s="1717"/>
      <c r="M997" s="1717"/>
      <c r="N997" s="1717"/>
      <c r="O997" s="1717"/>
      <c r="P997" s="3386"/>
      <c r="Q997" t="s">
        <v>4276</v>
      </c>
    </row>
    <row r="998" spans="1:17" customFormat="1" x14ac:dyDescent="0.25">
      <c r="A998" s="3472"/>
      <c r="B998" s="845" t="s">
        <v>4277</v>
      </c>
      <c r="C998" s="1184">
        <f t="shared" ref="C998:H998" si="810">C996/C47</f>
        <v>3.3372025536854322E-3</v>
      </c>
      <c r="D998" s="1185">
        <f t="shared" si="810"/>
        <v>7.4404761904761901E-4</v>
      </c>
      <c r="E998" s="1186">
        <f t="shared" si="810"/>
        <v>7.4812967581047382E-4</v>
      </c>
      <c r="F998" s="1239"/>
      <c r="G998" s="1188">
        <f t="shared" si="810"/>
        <v>3.0674846625766872E-3</v>
      </c>
      <c r="H998" s="1192">
        <f t="shared" si="810"/>
        <v>1.8893739005798424E-3</v>
      </c>
      <c r="I998" s="1193">
        <f t="shared" si="808"/>
        <v>1.974216127780053E-3</v>
      </c>
      <c r="J998" s="3161"/>
      <c r="K998" s="1717"/>
      <c r="L998" s="1717"/>
      <c r="M998" s="1717"/>
      <c r="N998" s="1717"/>
      <c r="O998" s="1717"/>
      <c r="P998" s="3386"/>
      <c r="Q998" t="s">
        <v>4278</v>
      </c>
    </row>
    <row r="999" spans="1:17" customFormat="1" x14ac:dyDescent="0.25">
      <c r="A999" s="3472"/>
      <c r="B999" s="845" t="s">
        <v>5097</v>
      </c>
      <c r="C999" s="1184">
        <f t="shared" ref="C999:H999" si="811">C996/C35</f>
        <v>9.4572368421052631E-3</v>
      </c>
      <c r="D999" s="1185">
        <f t="shared" si="811"/>
        <v>6.2500000000000003E-3</v>
      </c>
      <c r="E999" s="1186">
        <f t="shared" si="811"/>
        <v>2.2607385079125848E-3</v>
      </c>
      <c r="F999" s="1239"/>
      <c r="G999" s="1188">
        <f t="shared" si="811"/>
        <v>6.9686411149825784E-3</v>
      </c>
      <c r="H999" s="1192">
        <f t="shared" si="811"/>
        <v>5.9099245975137559E-3</v>
      </c>
      <c r="I999" s="1193">
        <f t="shared" si="808"/>
        <v>6.2341541162501072E-3</v>
      </c>
      <c r="J999" s="3161"/>
      <c r="K999" s="1717"/>
      <c r="L999" s="1717"/>
      <c r="M999" s="1717"/>
      <c r="N999" s="1717"/>
      <c r="O999" s="1717"/>
      <c r="P999" s="3386"/>
      <c r="Q999" t="s">
        <v>4280</v>
      </c>
    </row>
    <row r="1000" spans="1:17" customFormat="1" hidden="1" x14ac:dyDescent="0.25">
      <c r="A1000" s="3472"/>
      <c r="B1000" s="845" t="s">
        <v>4281</v>
      </c>
      <c r="C1000" s="1184">
        <f t="shared" ref="C1000:H1000" si="812">C996/C41</f>
        <v>3.1335149863760216E-2</v>
      </c>
      <c r="D1000" s="1185">
        <f t="shared" si="812"/>
        <v>6.0975609756097563E-3</v>
      </c>
      <c r="E1000" s="1186">
        <f t="shared" si="812"/>
        <v>2.4855012427506215E-3</v>
      </c>
      <c r="F1000" s="1239"/>
      <c r="G1000" s="1188">
        <f t="shared" si="812"/>
        <v>1.3071895424836602E-2</v>
      </c>
      <c r="H1000" s="1192">
        <f t="shared" si="812"/>
        <v>1.0020732550103663E-2</v>
      </c>
      <c r="I1000" s="1193">
        <f t="shared" si="808"/>
        <v>1.3247526876739298E-2</v>
      </c>
      <c r="J1000" s="3161"/>
      <c r="K1000" s="1717"/>
      <c r="L1000" s="1717"/>
      <c r="M1000" s="1717"/>
      <c r="N1000" s="1717"/>
      <c r="O1000" s="1717"/>
      <c r="P1000" s="3386"/>
      <c r="Q1000" t="s">
        <v>4282</v>
      </c>
    </row>
    <row r="1001" spans="1:17" customFormat="1" x14ac:dyDescent="0.25">
      <c r="A1001" s="3472"/>
      <c r="B1001" s="1203" t="s">
        <v>5098</v>
      </c>
      <c r="C1001" s="1204">
        <f>BNP!F476</f>
        <v>-3</v>
      </c>
      <c r="D1001" s="1204">
        <v>0</v>
      </c>
      <c r="E1001" s="1264"/>
      <c r="F1001" s="1239"/>
      <c r="G1001" s="1204">
        <f>CM!G413</f>
        <v>0</v>
      </c>
      <c r="H1001" s="1204">
        <f>SUM(C1001:G1001)</f>
        <v>-3</v>
      </c>
      <c r="I1001" s="1206">
        <f t="shared" si="808"/>
        <v>-1</v>
      </c>
      <c r="J1001" s="3163"/>
      <c r="K1001" s="1719"/>
      <c r="L1001" s="1719"/>
      <c r="M1001" s="1719"/>
      <c r="N1001" s="1719"/>
      <c r="O1001" s="1719"/>
      <c r="P1001" s="3387"/>
      <c r="Q1001" s="1178" t="s">
        <v>4284</v>
      </c>
    </row>
    <row r="1002" spans="1:17" customFormat="1" hidden="1" x14ac:dyDescent="0.25">
      <c r="A1002" s="3472"/>
      <c r="B1002" s="845" t="s">
        <v>4285</v>
      </c>
      <c r="C1002" s="1184">
        <f t="shared" ref="C1002:H1002" si="813">C1001/C56</f>
        <v>1.1355034065102195E-3</v>
      </c>
      <c r="D1002" s="1185">
        <f t="shared" si="813"/>
        <v>0</v>
      </c>
      <c r="E1002" s="1263"/>
      <c r="F1002" s="1239"/>
      <c r="G1002" s="1188">
        <f t="shared" si="813"/>
        <v>0</v>
      </c>
      <c r="H1002" s="1194">
        <f t="shared" si="813"/>
        <v>3.7874005807347558E-4</v>
      </c>
      <c r="I1002" s="1193">
        <f t="shared" si="808"/>
        <v>3.7850113550340651E-4</v>
      </c>
      <c r="J1002" s="3161"/>
      <c r="K1002" s="1717"/>
      <c r="L1002" s="1717"/>
      <c r="M1002" s="1717"/>
      <c r="N1002" s="1717"/>
      <c r="O1002" s="1717"/>
      <c r="P1002" s="3386"/>
      <c r="Q1002" t="s">
        <v>4286</v>
      </c>
    </row>
    <row r="1003" spans="1:17" customFormat="1" hidden="1" x14ac:dyDescent="0.25">
      <c r="A1003" s="3472"/>
      <c r="B1003" s="845" t="s">
        <v>4287</v>
      </c>
      <c r="C1003" s="1184">
        <f t="shared" ref="C1003:H1003" si="814">C1001/C73</f>
        <v>1.7064846416382253E-3</v>
      </c>
      <c r="D1003" s="1185">
        <f t="shared" si="814"/>
        <v>0</v>
      </c>
      <c r="E1003" s="1263"/>
      <c r="F1003" s="1239"/>
      <c r="G1003" s="1188">
        <f t="shared" si="814"/>
        <v>0</v>
      </c>
      <c r="H1003" s="1194">
        <f t="shared" si="814"/>
        <v>7.4202325006183525E-4</v>
      </c>
      <c r="I1003" s="1193">
        <f t="shared" si="808"/>
        <v>5.6882821387940839E-4</v>
      </c>
      <c r="J1003" s="3161"/>
      <c r="K1003" s="1717"/>
      <c r="L1003" s="1717"/>
      <c r="M1003" s="1717"/>
      <c r="N1003" s="1717"/>
      <c r="O1003" s="1717"/>
      <c r="P1003" s="3386"/>
      <c r="Q1003" t="s">
        <v>4288</v>
      </c>
    </row>
    <row r="1004" spans="1:17" customFormat="1" x14ac:dyDescent="0.25">
      <c r="A1004" s="3472"/>
      <c r="B1004" s="845" t="s">
        <v>4289</v>
      </c>
      <c r="C1004" s="1195">
        <v>0.1</v>
      </c>
      <c r="D1004" s="1196">
        <v>0.1</v>
      </c>
      <c r="E1004" s="1263"/>
      <c r="F1004" s="1239"/>
      <c r="G1004" s="1188">
        <v>0.1</v>
      </c>
      <c r="H1004" s="1190">
        <f>E1004</f>
        <v>0</v>
      </c>
      <c r="I1004" s="1191">
        <f t="shared" si="808"/>
        <v>0.10000000000000002</v>
      </c>
      <c r="J1004" s="3164"/>
      <c r="K1004" s="1720"/>
      <c r="L1004" s="1720"/>
      <c r="M1004" s="1720"/>
      <c r="N1004" s="1720"/>
      <c r="O1004" s="1720"/>
      <c r="P1004" s="3352"/>
      <c r="Q1004" t="s">
        <v>4290</v>
      </c>
    </row>
    <row r="1005" spans="1:17" customFormat="1" x14ac:dyDescent="0.25">
      <c r="A1005" s="3472"/>
      <c r="B1005" s="845" t="s">
        <v>4291</v>
      </c>
      <c r="C1005" s="1184">
        <f>C1001/C996</f>
        <v>-0.13043478260869565</v>
      </c>
      <c r="D1005" s="1185">
        <f t="shared" ref="D1005:H1005" si="815">D1001/D996</f>
        <v>0</v>
      </c>
      <c r="E1005" s="1263"/>
      <c r="F1005" s="1239"/>
      <c r="G1005" s="1188">
        <f t="shared" si="815"/>
        <v>0</v>
      </c>
      <c r="H1005" s="1205">
        <f t="shared" si="815"/>
        <v>-0.10344827586206896</v>
      </c>
      <c r="I1005" s="1191">
        <f t="shared" si="808"/>
        <v>-4.3478260869565216E-2</v>
      </c>
      <c r="J1005" s="3164"/>
      <c r="K1005" s="1720"/>
      <c r="L1005" s="1720"/>
      <c r="M1005" s="1720"/>
      <c r="N1005" s="1720"/>
      <c r="O1005" s="1720"/>
      <c r="P1005" s="3352"/>
      <c r="Q1005" t="s">
        <v>4292</v>
      </c>
    </row>
    <row r="1006" spans="1:17" customFormat="1" x14ac:dyDescent="0.25">
      <c r="A1006" s="3472"/>
      <c r="B1006" s="1203" t="s">
        <v>5100</v>
      </c>
      <c r="C1006" s="1204">
        <f>BNP!G476</f>
        <v>503</v>
      </c>
      <c r="D1006" s="1204">
        <f>BPCE!G599</f>
        <v>37</v>
      </c>
      <c r="E1006" s="1263"/>
      <c r="F1006" s="1239"/>
      <c r="G1006" s="1204">
        <f>CM!H413</f>
        <v>153</v>
      </c>
      <c r="H1006" s="1204">
        <f>SUM(C1006:G1006)</f>
        <v>693</v>
      </c>
      <c r="I1006" s="1204">
        <f t="shared" si="808"/>
        <v>231</v>
      </c>
      <c r="J1006" s="3165"/>
      <c r="K1006" s="1721"/>
      <c r="L1006" s="1721"/>
      <c r="M1006" s="1721"/>
      <c r="N1006" s="1721"/>
      <c r="O1006" s="1721"/>
      <c r="P1006" s="3347"/>
      <c r="Q1006" s="27" t="s">
        <v>4293</v>
      </c>
    </row>
    <row r="1007" spans="1:17" customFormat="1" x14ac:dyDescent="0.25">
      <c r="A1007" s="3472"/>
      <c r="B1007" s="845" t="s">
        <v>4294</v>
      </c>
      <c r="C1007" s="1184">
        <f t="shared" ref="C1007:H1007" si="816">C1006/C82</f>
        <v>2.8006213704670859E-3</v>
      </c>
      <c r="D1007" s="1185">
        <f t="shared" si="816"/>
        <v>3.5853060591672399E-4</v>
      </c>
      <c r="E1007" s="1263"/>
      <c r="F1007" s="1239"/>
      <c r="G1007" s="1188">
        <f t="shared" si="816"/>
        <v>1.955796443774048E-3</v>
      </c>
      <c r="H1007" s="1194">
        <f t="shared" si="816"/>
        <v>1.2161692598741361E-3</v>
      </c>
      <c r="I1007" s="1189">
        <f t="shared" si="808"/>
        <v>1.7049828067192858E-3</v>
      </c>
      <c r="J1007" s="3160"/>
      <c r="K1007" s="1716"/>
      <c r="L1007" s="1716"/>
      <c r="M1007" s="1716"/>
      <c r="N1007" s="1716"/>
      <c r="O1007" s="1716"/>
      <c r="P1007" s="3385"/>
      <c r="Q1007" t="s">
        <v>4295</v>
      </c>
    </row>
    <row r="1008" spans="1:17" customFormat="1" x14ac:dyDescent="0.25">
      <c r="A1008" s="3472"/>
      <c r="B1008" s="845" t="s">
        <v>4296</v>
      </c>
      <c r="C1008" s="1184">
        <f t="shared" ref="C1008:H1008" si="817">C1006/C99</f>
        <v>4.101100693028944E-3</v>
      </c>
      <c r="D1008" s="1185">
        <f t="shared" si="817"/>
        <v>3.5254883277751311E-3</v>
      </c>
      <c r="E1008" s="1263"/>
      <c r="F1008" s="1239"/>
      <c r="G1008" s="1188">
        <f t="shared" si="817"/>
        <v>1.2339704814904429E-2</v>
      </c>
      <c r="H1008" s="1194">
        <f t="shared" si="817"/>
        <v>2.6260643518395714E-3</v>
      </c>
      <c r="I1008" s="1189">
        <f t="shared" si="808"/>
        <v>6.6554312785695015E-3</v>
      </c>
      <c r="J1008" s="3160"/>
      <c r="K1008" s="1716"/>
      <c r="L1008" s="1716"/>
      <c r="M1008" s="1716"/>
      <c r="N1008" s="1716"/>
      <c r="O1008" s="1716"/>
      <c r="P1008" s="3385"/>
      <c r="Q1008" t="s">
        <v>4297</v>
      </c>
    </row>
    <row r="1009" spans="1:17" customFormat="1" x14ac:dyDescent="0.25">
      <c r="A1009" s="3472"/>
      <c r="B1009" s="1203" t="s">
        <v>14</v>
      </c>
      <c r="C1009" s="1204">
        <f>BNP!J476</f>
        <v>11</v>
      </c>
      <c r="D1009" s="1204">
        <f>BPCE!J599</f>
        <v>2</v>
      </c>
      <c r="E1009" s="1204">
        <f>SG!J500</f>
        <v>3</v>
      </c>
      <c r="F1009" s="1239"/>
      <c r="G1009" s="1204">
        <f>CM!K413</f>
        <v>1</v>
      </c>
      <c r="H1009" s="1204">
        <f>SUM(C1009:G1009)</f>
        <v>17</v>
      </c>
      <c r="I1009" s="1221">
        <f t="shared" si="808"/>
        <v>4.25</v>
      </c>
      <c r="J1009" s="3166"/>
      <c r="K1009" s="1722"/>
      <c r="L1009" s="1722"/>
      <c r="M1009" s="1722"/>
      <c r="N1009" s="1722"/>
      <c r="O1009" s="1722"/>
      <c r="P1009" s="3369"/>
      <c r="Q1009" s="27" t="s">
        <v>4298</v>
      </c>
    </row>
    <row r="1010" spans="1:17" customFormat="1" x14ac:dyDescent="0.25">
      <c r="A1010" s="3472"/>
      <c r="B1010" s="845" t="s">
        <v>4299</v>
      </c>
      <c r="C1010" s="1184">
        <f t="shared" ref="C1010:H1010" si="818">C1009/C108</f>
        <v>1.3285024154589372E-2</v>
      </c>
      <c r="D1010" s="1185">
        <f t="shared" si="818"/>
        <v>2.8050490883590462E-3</v>
      </c>
      <c r="E1010" s="1186">
        <f t="shared" si="818"/>
        <v>3.9267015706806281E-3</v>
      </c>
      <c r="F1010" s="1239"/>
      <c r="G1010" s="1188">
        <f t="shared" si="818"/>
        <v>2.1505376344086021E-3</v>
      </c>
      <c r="H1010" s="1194">
        <f t="shared" si="818"/>
        <v>4.5698924731182797E-3</v>
      </c>
      <c r="I1010" s="1189">
        <f t="shared" si="808"/>
        <v>5.5418281120094125E-3</v>
      </c>
      <c r="J1010" s="3160"/>
      <c r="K1010" s="1716"/>
      <c r="L1010" s="1716"/>
      <c r="M1010" s="1716"/>
      <c r="N1010" s="1716"/>
      <c r="O1010" s="1716"/>
      <c r="P1010" s="3385"/>
      <c r="Q1010" t="s">
        <v>4300</v>
      </c>
    </row>
    <row r="1011" spans="1:17" customFormat="1" x14ac:dyDescent="0.25">
      <c r="A1011" s="3472"/>
      <c r="B1011" s="845" t="s">
        <v>4301</v>
      </c>
      <c r="C1011" s="1184">
        <f t="shared" ref="C1011:H1011" si="819">C1009/C125</f>
        <v>1.6417910447761194E-2</v>
      </c>
      <c r="D1011" s="1185">
        <f t="shared" si="819"/>
        <v>6.8259385665529011E-3</v>
      </c>
      <c r="E1011" s="1186">
        <f t="shared" si="819"/>
        <v>6.6371681415929203E-3</v>
      </c>
      <c r="F1011" s="1239"/>
      <c r="G1011" s="1188">
        <f t="shared" si="819"/>
        <v>9.0090090090090089E-3</v>
      </c>
      <c r="H1011" s="1194">
        <f t="shared" si="819"/>
        <v>9.1693635382955763E-3</v>
      </c>
      <c r="I1011" s="1189">
        <f t="shared" si="808"/>
        <v>9.7225065412290066E-3</v>
      </c>
      <c r="J1011" s="3160"/>
      <c r="K1011" s="1716"/>
      <c r="L1011" s="1716"/>
      <c r="M1011" s="1716"/>
      <c r="N1011" s="1716"/>
      <c r="O1011" s="1716"/>
      <c r="P1011" s="3385"/>
      <c r="Q1011" t="s">
        <v>4302</v>
      </c>
    </row>
    <row r="1012" spans="1:17" customFormat="1" x14ac:dyDescent="0.25">
      <c r="A1012" s="3472"/>
      <c r="B1012" s="845" t="s">
        <v>5101</v>
      </c>
      <c r="C1012" s="1184">
        <f t="shared" ref="C1012:H1012" si="820">C1009/C113</f>
        <v>5.5E-2</v>
      </c>
      <c r="D1012" s="1185">
        <f t="shared" si="820"/>
        <v>2.4691358024691357E-2</v>
      </c>
      <c r="E1012" s="1186">
        <f t="shared" si="820"/>
        <v>2.2058823529411766E-2</v>
      </c>
      <c r="F1012" s="1239"/>
      <c r="G1012" s="1188">
        <f t="shared" si="820"/>
        <v>1.5384615384615385E-2</v>
      </c>
      <c r="H1012" s="1194">
        <f t="shared" si="820"/>
        <v>2.6521060842433698E-2</v>
      </c>
      <c r="I1012" s="1189">
        <f t="shared" si="808"/>
        <v>2.9283699234679626E-2</v>
      </c>
      <c r="J1012" s="3160"/>
      <c r="K1012" s="1716"/>
      <c r="L1012" s="1716"/>
      <c r="M1012" s="1716"/>
      <c r="N1012" s="1716"/>
      <c r="O1012" s="1716"/>
      <c r="P1012" s="3385"/>
      <c r="Q1012" t="s">
        <v>4304</v>
      </c>
    </row>
    <row r="1013" spans="1:17" customFormat="1" hidden="1" x14ac:dyDescent="0.25">
      <c r="A1013" s="3472"/>
      <c r="B1013" s="845" t="s">
        <v>4305</v>
      </c>
      <c r="C1013" s="1184">
        <f t="shared" ref="C1013:H1013" si="821">C1009/C119</f>
        <v>0.11827956989247312</v>
      </c>
      <c r="D1013" s="1185">
        <f t="shared" si="821"/>
        <v>4.2553191489361701E-2</v>
      </c>
      <c r="E1013" s="1186">
        <f t="shared" si="821"/>
        <v>2.8571428571428571E-2</v>
      </c>
      <c r="F1013" s="1239"/>
      <c r="G1013" s="1188">
        <f t="shared" si="821"/>
        <v>2.1276595744680851E-2</v>
      </c>
      <c r="H1013" s="1205">
        <f t="shared" si="821"/>
        <v>4.3478260869565216E-2</v>
      </c>
      <c r="I1013" s="1193">
        <f t="shared" si="808"/>
        <v>5.2670196424486067E-2</v>
      </c>
      <c r="J1013" s="3161"/>
      <c r="K1013" s="1717"/>
      <c r="L1013" s="1717"/>
      <c r="M1013" s="1717"/>
      <c r="N1013" s="1717"/>
      <c r="O1013" s="1717"/>
      <c r="P1013" s="3386"/>
      <c r="Q1013" t="s">
        <v>4306</v>
      </c>
    </row>
    <row r="1014" spans="1:17" customFormat="1" x14ac:dyDescent="0.25">
      <c r="A1014" s="3472"/>
      <c r="B1014" s="1203" t="s">
        <v>5087</v>
      </c>
      <c r="C1014" s="1206">
        <f>C991/C1006</f>
        <v>0.15904572564612326</v>
      </c>
      <c r="D1014" s="1206">
        <f t="shared" ref="D1014" si="822">D991/D1006</f>
        <v>5.4054054054054057E-2</v>
      </c>
      <c r="E1014" s="1265"/>
      <c r="F1014" s="1239"/>
      <c r="G1014" s="1206">
        <f t="shared" ref="G1014" si="823">G991/G1006</f>
        <v>0.1111111111111111</v>
      </c>
      <c r="H1014" s="1206">
        <f>H991/H1006</f>
        <v>0.14285714285714285</v>
      </c>
      <c r="I1014" s="1206">
        <f t="shared" si="808"/>
        <v>0.10807029693709613</v>
      </c>
      <c r="J1014" s="3162"/>
      <c r="K1014" s="1718"/>
      <c r="L1014" s="1718"/>
      <c r="M1014" s="1718"/>
      <c r="N1014" s="1718"/>
      <c r="O1014" s="1718"/>
      <c r="P1014" s="3368"/>
      <c r="Q1014" s="27" t="s">
        <v>4308</v>
      </c>
    </row>
    <row r="1015" spans="1:17" customFormat="1" x14ac:dyDescent="0.25">
      <c r="A1015" s="3472"/>
      <c r="B1015" s="845" t="s">
        <v>4223</v>
      </c>
      <c r="C1015" s="1207">
        <f t="shared" ref="C1015:H1015" si="824">C1014/C139</f>
        <v>0.72929660598500501</v>
      </c>
      <c r="D1015" s="1208">
        <f t="shared" si="824"/>
        <v>0.23985571330456743</v>
      </c>
      <c r="E1015" s="1263"/>
      <c r="F1015" s="1239"/>
      <c r="G1015" s="1211">
        <f t="shared" si="824"/>
        <v>0.56401992804562395</v>
      </c>
      <c r="H1015" s="1177">
        <f t="shared" si="824"/>
        <v>0.69425803275972131</v>
      </c>
      <c r="I1015" s="1198">
        <f t="shared" si="808"/>
        <v>0.5110574157783988</v>
      </c>
      <c r="J1015" s="3167"/>
      <c r="K1015" s="1723"/>
      <c r="L1015" s="1723"/>
      <c r="M1015" s="1723"/>
      <c r="N1015" s="1723"/>
      <c r="O1015" s="1723"/>
      <c r="P1015" s="3364"/>
      <c r="Q1015" t="s">
        <v>4309</v>
      </c>
    </row>
    <row r="1016" spans="1:17" customFormat="1" x14ac:dyDescent="0.25">
      <c r="A1016" s="3472"/>
      <c r="B1016" s="845" t="s">
        <v>4224</v>
      </c>
      <c r="C1016" s="1207">
        <f t="shared" ref="C1016:H1016" si="825">C1014/C142</f>
        <v>0.75988306846235121</v>
      </c>
      <c r="D1016" s="1208">
        <f t="shared" si="825"/>
        <v>0.14594733658278811</v>
      </c>
      <c r="E1016" s="1263"/>
      <c r="F1016" s="1239"/>
      <c r="G1016" s="1211">
        <f t="shared" si="825"/>
        <v>0.58031451839370962</v>
      </c>
      <c r="H1016" s="1177">
        <f t="shared" si="825"/>
        <v>0.71057790176047042</v>
      </c>
      <c r="I1016" s="1198">
        <f t="shared" si="808"/>
        <v>0.49538164114628297</v>
      </c>
      <c r="J1016" s="3167"/>
      <c r="K1016" s="1723"/>
      <c r="L1016" s="1723"/>
      <c r="M1016" s="1723"/>
      <c r="N1016" s="1723"/>
      <c r="O1016" s="1723"/>
      <c r="P1016" s="3364"/>
      <c r="Q1016" t="s">
        <v>4310</v>
      </c>
    </row>
    <row r="1017" spans="1:17" customFormat="1" x14ac:dyDescent="0.25">
      <c r="A1017" s="3472"/>
      <c r="B1017" s="845" t="s">
        <v>5102</v>
      </c>
      <c r="C1017" s="1207">
        <f t="shared" ref="C1017:H1017" si="826">C1014/C159</f>
        <v>0.84659882734621883</v>
      </c>
      <c r="D1017" s="1208">
        <f t="shared" si="826"/>
        <v>0.14282246318174463</v>
      </c>
      <c r="E1017" s="1263"/>
      <c r="F1017" s="1239"/>
      <c r="G1017" s="1211">
        <f t="shared" si="826"/>
        <v>0.67741935483870963</v>
      </c>
      <c r="H1017" s="1177">
        <f t="shared" si="826"/>
        <v>0.79872233349481925</v>
      </c>
      <c r="I1017" s="1198">
        <f t="shared" si="808"/>
        <v>0.55561354845555766</v>
      </c>
      <c r="J1017" s="3167"/>
      <c r="K1017" s="1723"/>
      <c r="L1017" s="1723"/>
      <c r="M1017" s="1723"/>
      <c r="N1017" s="1723"/>
      <c r="O1017" s="1723"/>
      <c r="P1017" s="3364"/>
      <c r="Q1017" t="s">
        <v>4312</v>
      </c>
    </row>
    <row r="1018" spans="1:17" customFormat="1" x14ac:dyDescent="0.25">
      <c r="A1018" s="3472"/>
      <c r="B1018" s="1203" t="s">
        <v>5099</v>
      </c>
      <c r="C1018" s="1206">
        <f>C996/C1006</f>
        <v>4.5725646123260438E-2</v>
      </c>
      <c r="D1018" s="1206">
        <f t="shared" ref="D1018" si="827">D996/D1006</f>
        <v>2.7027027027027029E-2</v>
      </c>
      <c r="E1018" s="1263"/>
      <c r="F1018" s="1239"/>
      <c r="G1018" s="1206">
        <f t="shared" ref="G1018" si="828">G996/G1006</f>
        <v>1.3071895424836602E-2</v>
      </c>
      <c r="H1018" s="1206">
        <f>H996/H1006</f>
        <v>4.1847041847041848E-2</v>
      </c>
      <c r="I1018" s="1206">
        <f t="shared" si="808"/>
        <v>2.8608189525041353E-2</v>
      </c>
      <c r="J1018" s="3162"/>
      <c r="K1018" s="1718"/>
      <c r="L1018" s="1718"/>
      <c r="M1018" s="1718"/>
      <c r="N1018" s="1718"/>
      <c r="O1018" s="1718"/>
      <c r="P1018" s="3368"/>
      <c r="Q1018" s="27" t="s">
        <v>4314</v>
      </c>
    </row>
    <row r="1019" spans="1:17" s="1" customFormat="1" x14ac:dyDescent="0.25">
      <c r="A1019" s="3472"/>
      <c r="B1019" s="845" t="s">
        <v>4223</v>
      </c>
      <c r="C1019" s="1207">
        <f t="shared" ref="C1019:H1019" si="829">C1018/C165</f>
        <v>0.93953360263996621</v>
      </c>
      <c r="D1019" s="1208">
        <f t="shared" si="829"/>
        <v>0.47074466871935228</v>
      </c>
      <c r="E1019" s="1263"/>
      <c r="F1019" s="1239"/>
      <c r="G1019" s="1211">
        <f t="shared" si="829"/>
        <v>0.14924128826467348</v>
      </c>
      <c r="H1019" s="1177">
        <f t="shared" si="829"/>
        <v>0.83670883467367552</v>
      </c>
      <c r="I1019" s="1198">
        <f t="shared" si="808"/>
        <v>0.5198398532079973</v>
      </c>
      <c r="J1019" s="3167"/>
      <c r="K1019" s="1723"/>
      <c r="L1019" s="1723"/>
      <c r="M1019" s="1723"/>
      <c r="N1019" s="1723"/>
      <c r="O1019" s="1723"/>
      <c r="P1019" s="3364"/>
      <c r="Q1019" t="s">
        <v>4315</v>
      </c>
    </row>
    <row r="1020" spans="1:17" s="1" customFormat="1" x14ac:dyDescent="0.25">
      <c r="A1020" s="3472"/>
      <c r="B1020" s="845" t="s">
        <v>4224</v>
      </c>
      <c r="C1020" s="1207">
        <f t="shared" ref="C1020:H1020" si="830">C1018/C182</f>
        <v>0.81373338610242207</v>
      </c>
      <c r="D1020" s="1208">
        <f t="shared" si="830"/>
        <v>0.21104810167310167</v>
      </c>
      <c r="E1020" s="1263"/>
      <c r="F1020" s="1239"/>
      <c r="G1020" s="1211">
        <f t="shared" si="830"/>
        <v>0.24858655118489112</v>
      </c>
      <c r="H1020" s="1177">
        <f t="shared" si="830"/>
        <v>0.71946976442383304</v>
      </c>
      <c r="I1020" s="1198">
        <f t="shared" si="808"/>
        <v>0.42445601298680491</v>
      </c>
      <c r="J1020" s="3167"/>
      <c r="K1020" s="1723"/>
      <c r="L1020" s="1723"/>
      <c r="M1020" s="1723"/>
      <c r="N1020" s="1723"/>
      <c r="O1020" s="1723"/>
      <c r="P1020" s="3364"/>
      <c r="Q1020" t="s">
        <v>4316</v>
      </c>
    </row>
    <row r="1021" spans="1:17" s="1" customFormat="1" x14ac:dyDescent="0.25">
      <c r="A1021" s="3472"/>
      <c r="B1021" s="845" t="s">
        <v>5102</v>
      </c>
      <c r="C1021" s="1207">
        <f t="shared" ref="C1021:H1021" si="831">C1018/C185</f>
        <v>0.96731271563444454</v>
      </c>
      <c r="D1021" s="1208">
        <f t="shared" si="831"/>
        <v>0.20144722425127831</v>
      </c>
      <c r="E1021" s="1263"/>
      <c r="F1021" s="1239"/>
      <c r="G1021" s="1211">
        <f t="shared" si="831"/>
        <v>0.32489927477840452</v>
      </c>
      <c r="H1021" s="1177">
        <f t="shared" si="831"/>
        <v>0.88537231565387087</v>
      </c>
      <c r="I1021" s="1198">
        <f t="shared" si="808"/>
        <v>0.49788640488804248</v>
      </c>
      <c r="J1021" s="3167"/>
      <c r="K1021" s="1723"/>
      <c r="L1021" s="1723"/>
      <c r="M1021" s="1723"/>
      <c r="N1021" s="1723"/>
      <c r="O1021" s="1723"/>
      <c r="P1021" s="3364"/>
      <c r="Q1021" t="s">
        <v>4317</v>
      </c>
    </row>
    <row r="1022" spans="1:17" customFormat="1" x14ac:dyDescent="0.25">
      <c r="A1022" s="3472"/>
      <c r="B1022" s="1203" t="s">
        <v>4848</v>
      </c>
      <c r="C1022" s="1206">
        <f>C996/C991</f>
        <v>0.28749999999999998</v>
      </c>
      <c r="D1022" s="1206">
        <f t="shared" ref="D1022" si="832">D996/D991</f>
        <v>0.5</v>
      </c>
      <c r="E1022" s="1263"/>
      <c r="F1022" s="1239"/>
      <c r="G1022" s="1206">
        <f t="shared" ref="G1022" si="833">G996/G991</f>
        <v>0.11764705882352941</v>
      </c>
      <c r="H1022" s="1206">
        <f>H996/H991</f>
        <v>0.29292929292929293</v>
      </c>
      <c r="I1022" s="1206">
        <f t="shared" si="808"/>
        <v>0.30171568627450979</v>
      </c>
      <c r="J1022" s="3162"/>
      <c r="K1022" s="1718"/>
      <c r="L1022" s="1718"/>
      <c r="M1022" s="1718"/>
      <c r="N1022" s="1718"/>
      <c r="O1022" s="1718"/>
      <c r="P1022" s="3368"/>
      <c r="Q1022" s="27" t="s">
        <v>4319</v>
      </c>
    </row>
    <row r="1023" spans="1:17" customFormat="1" x14ac:dyDescent="0.25">
      <c r="A1023" s="3472"/>
      <c r="B1023" s="1181" t="s">
        <v>4223</v>
      </c>
      <c r="C1023" s="1207">
        <f t="shared" ref="C1023:H1023" si="834">C1022/C217</f>
        <v>1.2882736529001257</v>
      </c>
      <c r="D1023" s="1208">
        <f t="shared" si="834"/>
        <v>1.9626160337552743</v>
      </c>
      <c r="E1023" s="1263"/>
      <c r="F1023" s="1239"/>
      <c r="G1023" s="1211">
        <f t="shared" si="834"/>
        <v>0.26460286391264037</v>
      </c>
      <c r="H1023" s="1177">
        <f t="shared" si="834"/>
        <v>1.2051842329395928</v>
      </c>
      <c r="I1023" s="1198">
        <f t="shared" si="808"/>
        <v>1.1718308501893469</v>
      </c>
      <c r="J1023" s="3167"/>
      <c r="K1023" s="1723"/>
      <c r="L1023" s="1723"/>
      <c r="M1023" s="1723"/>
      <c r="N1023" s="1723"/>
      <c r="O1023" s="1723"/>
      <c r="P1023" s="3364"/>
      <c r="Q1023" t="s">
        <v>4320</v>
      </c>
    </row>
    <row r="1024" spans="1:17" customFormat="1" x14ac:dyDescent="0.25">
      <c r="A1024" s="3472"/>
      <c r="B1024" s="1181" t="s">
        <v>4224</v>
      </c>
      <c r="C1024" s="1207">
        <f t="shared" ref="C1024:H1024" si="835">C1022/C234</f>
        <v>1.0708665844457341</v>
      </c>
      <c r="D1024" s="1208">
        <f t="shared" si="835"/>
        <v>1.4460565476190477</v>
      </c>
      <c r="E1024" s="1266"/>
      <c r="F1024" s="1239"/>
      <c r="G1024" s="1211">
        <f t="shared" si="835"/>
        <v>0.42836521111512094</v>
      </c>
      <c r="H1024" s="1177">
        <f t="shared" si="835"/>
        <v>1.0125135648622521</v>
      </c>
      <c r="I1024" s="1198">
        <f t="shared" si="808"/>
        <v>0.9817627810599675</v>
      </c>
      <c r="J1024" s="3167"/>
      <c r="K1024" s="1723"/>
      <c r="L1024" s="1723"/>
      <c r="M1024" s="1723"/>
      <c r="N1024" s="1723"/>
      <c r="O1024" s="1723"/>
      <c r="P1024" s="3364"/>
      <c r="Q1024" t="s">
        <v>4321</v>
      </c>
    </row>
    <row r="1025" spans="1:17" customFormat="1" ht="15.75" thickBot="1" x14ac:dyDescent="0.3">
      <c r="A1025" s="3472"/>
      <c r="B1025" s="1181" t="s">
        <v>5102</v>
      </c>
      <c r="C1025" s="1207">
        <f t="shared" ref="C1025:H1025" si="836">C1022/C237</f>
        <v>1.1425868834080715</v>
      </c>
      <c r="D1025" s="1208">
        <f t="shared" si="836"/>
        <v>1.410472972972973</v>
      </c>
      <c r="E1025" s="1266"/>
      <c r="F1025" s="1239"/>
      <c r="G1025" s="1211">
        <f t="shared" si="836"/>
        <v>0.47961321514907329</v>
      </c>
      <c r="H1025" s="1177">
        <f t="shared" si="836"/>
        <v>1.1084857384416855</v>
      </c>
      <c r="I1025" s="1198">
        <f t="shared" si="808"/>
        <v>1.0108910238433726</v>
      </c>
      <c r="J1025" s="3167"/>
      <c r="K1025" s="1723"/>
      <c r="L1025" s="1723"/>
      <c r="M1025" s="1723"/>
      <c r="N1025" s="1723"/>
      <c r="O1025" s="1723"/>
      <c r="P1025" s="3364"/>
      <c r="Q1025" t="s">
        <v>4322</v>
      </c>
    </row>
    <row r="1026" spans="1:17" customFormat="1" hidden="1" x14ac:dyDescent="0.25">
      <c r="A1026" s="3472"/>
      <c r="B1026" s="1203" t="s">
        <v>4323</v>
      </c>
      <c r="C1026" s="1206">
        <f>C1001/C991</f>
        <v>-3.7499999999999999E-2</v>
      </c>
      <c r="D1026" s="1265"/>
      <c r="E1026" s="1265"/>
      <c r="F1026" s="1238"/>
      <c r="G1026" s="1206">
        <f t="shared" ref="G1026" si="837">G1001/G991</f>
        <v>0</v>
      </c>
      <c r="H1026" s="1206">
        <f>H1001/H991</f>
        <v>-3.0303030303030304E-2</v>
      </c>
      <c r="I1026" s="1206">
        <f t="shared" si="808"/>
        <v>-1.8749999999999999E-2</v>
      </c>
      <c r="J1026" s="3162"/>
      <c r="K1026" s="1718"/>
      <c r="L1026" s="1718"/>
      <c r="M1026" s="1718"/>
      <c r="N1026" s="1718"/>
      <c r="O1026" s="1718"/>
      <c r="P1026" s="3368"/>
      <c r="Q1026" s="27" t="s">
        <v>4324</v>
      </c>
    </row>
    <row r="1027" spans="1:17" customFormat="1" hidden="1" x14ac:dyDescent="0.25">
      <c r="A1027" s="3472"/>
      <c r="B1027" s="1181" t="s">
        <v>4223</v>
      </c>
      <c r="C1027" s="1207">
        <f t="shared" ref="C1027:H1027" si="838">C1026/C243</f>
        <v>0.55594246782740353</v>
      </c>
      <c r="D1027" s="1266">
        <f t="shared" si="838"/>
        <v>0</v>
      </c>
      <c r="E1027" s="1266">
        <f t="shared" si="838"/>
        <v>0</v>
      </c>
      <c r="F1027" s="1239">
        <f t="shared" si="838"/>
        <v>0</v>
      </c>
      <c r="G1027" s="1211">
        <f t="shared" si="838"/>
        <v>0</v>
      </c>
      <c r="H1027" s="1177">
        <f t="shared" si="838"/>
        <v>0.44856595241647634</v>
      </c>
      <c r="I1027" s="1198">
        <f t="shared" si="808"/>
        <v>0.1111884935654807</v>
      </c>
      <c r="J1027" s="3167"/>
      <c r="K1027" s="1723"/>
      <c r="L1027" s="1723"/>
      <c r="M1027" s="1723"/>
      <c r="N1027" s="1723"/>
      <c r="O1027" s="1723"/>
      <c r="P1027" s="3364"/>
      <c r="Q1027" t="s">
        <v>4325</v>
      </c>
    </row>
    <row r="1028" spans="1:17" customFormat="1" hidden="1" x14ac:dyDescent="0.25">
      <c r="A1028" s="3472"/>
      <c r="B1028" s="1181" t="s">
        <v>4224</v>
      </c>
      <c r="C1028" s="1207">
        <f t="shared" ref="C1028:H1028" si="839">C1026/C260</f>
        <v>0.54758959044368594</v>
      </c>
      <c r="D1028" s="1266">
        <f t="shared" si="839"/>
        <v>0</v>
      </c>
      <c r="E1028" s="1266">
        <f t="shared" si="839"/>
        <v>0</v>
      </c>
      <c r="F1028" s="1239">
        <f t="shared" si="839"/>
        <v>0</v>
      </c>
      <c r="G1028" s="1211">
        <f t="shared" si="839"/>
        <v>0</v>
      </c>
      <c r="H1028" s="1177">
        <f t="shared" si="839"/>
        <v>0.39764951018970313</v>
      </c>
      <c r="I1028" s="1198">
        <f t="shared" si="808"/>
        <v>0.10951791808873719</v>
      </c>
      <c r="J1028" s="3167"/>
      <c r="K1028" s="1723"/>
      <c r="L1028" s="1723"/>
      <c r="M1028" s="1723"/>
      <c r="N1028" s="1723"/>
      <c r="O1028" s="1723"/>
      <c r="P1028" s="3364"/>
      <c r="Q1028" t="s">
        <v>4326</v>
      </c>
    </row>
    <row r="1029" spans="1:17" customFormat="1" hidden="1" x14ac:dyDescent="0.25">
      <c r="A1029" s="3472"/>
      <c r="B1029" s="1181" t="s">
        <v>5102</v>
      </c>
      <c r="C1029" s="1207">
        <f t="shared" ref="C1029:H1029" si="840">C1026/C263</f>
        <v>0.51566136539953455</v>
      </c>
      <c r="D1029" s="1266">
        <f t="shared" si="840"/>
        <v>0</v>
      </c>
      <c r="E1029" s="1266">
        <f t="shared" si="840"/>
        <v>0</v>
      </c>
      <c r="F1029" s="1239">
        <f t="shared" si="840"/>
        <v>0</v>
      </c>
      <c r="G1029" s="1211">
        <f t="shared" si="840"/>
        <v>0</v>
      </c>
      <c r="H1029" s="1177">
        <f t="shared" si="840"/>
        <v>0.37209258526847089</v>
      </c>
      <c r="I1029" s="1198">
        <f t="shared" si="808"/>
        <v>0.10313227307990691</v>
      </c>
      <c r="J1029" s="3167"/>
      <c r="K1029" s="1723"/>
      <c r="L1029" s="1723"/>
      <c r="M1029" s="1723"/>
      <c r="N1029" s="1723"/>
      <c r="O1029" s="1723"/>
      <c r="P1029" s="3364"/>
      <c r="Q1029" t="s">
        <v>4327</v>
      </c>
    </row>
    <row r="1030" spans="1:17" customFormat="1" hidden="1" x14ac:dyDescent="0.25">
      <c r="A1030" s="3472"/>
      <c r="B1030" s="1203" t="s">
        <v>4328</v>
      </c>
      <c r="C1030" s="1212">
        <f>C1006/C1009</f>
        <v>45.727272727272727</v>
      </c>
      <c r="D1030" s="1212">
        <f t="shared" ref="D1030" si="841">D1006/D1009</f>
        <v>18.5</v>
      </c>
      <c r="E1030" s="1267"/>
      <c r="F1030" s="1240"/>
      <c r="G1030" s="1212">
        <f t="shared" ref="G1030" si="842">G1006/G1009</f>
        <v>153</v>
      </c>
      <c r="H1030" s="1212">
        <f>H1006/H1009</f>
        <v>40.764705882352942</v>
      </c>
      <c r="I1030" s="1212">
        <f t="shared" si="808"/>
        <v>72.409090909090907</v>
      </c>
      <c r="J1030" s="3168"/>
      <c r="K1030" s="1724"/>
      <c r="L1030" s="1724"/>
      <c r="M1030" s="1724"/>
      <c r="N1030" s="1724"/>
      <c r="O1030" s="1724"/>
      <c r="P1030" s="3366"/>
      <c r="Q1030" s="27" t="s">
        <v>4329</v>
      </c>
    </row>
    <row r="1031" spans="1:17" customFormat="1" hidden="1" x14ac:dyDescent="0.25">
      <c r="A1031" s="3472"/>
      <c r="B1031" s="1181" t="s">
        <v>4223</v>
      </c>
      <c r="C1031" s="1207">
        <f t="shared" ref="C1031:H1031" si="843">C1030/C269</f>
        <v>0.21081040861334063</v>
      </c>
      <c r="D1031" s="1208">
        <f t="shared" si="843"/>
        <v>0.12781616100931212</v>
      </c>
      <c r="E1031" s="1266">
        <f t="shared" si="843"/>
        <v>0</v>
      </c>
      <c r="F1031" s="1239">
        <f t="shared" si="843"/>
        <v>0</v>
      </c>
      <c r="G1031" s="1211">
        <f t="shared" si="843"/>
        <v>0.90944534635493224</v>
      </c>
      <c r="H1031" s="1177">
        <f t="shared" si="843"/>
        <v>0.26612644980775213</v>
      </c>
      <c r="I1031" s="1198">
        <f t="shared" si="808"/>
        <v>0.24961438319551701</v>
      </c>
      <c r="J1031" s="3167"/>
      <c r="K1031" s="1723"/>
      <c r="L1031" s="1723"/>
      <c r="M1031" s="1723"/>
      <c r="N1031" s="1723"/>
      <c r="O1031" s="1723"/>
      <c r="P1031" s="3364"/>
      <c r="Q1031" t="s">
        <v>4330</v>
      </c>
    </row>
    <row r="1032" spans="1:17" customFormat="1" hidden="1" x14ac:dyDescent="0.25">
      <c r="A1032" s="3472"/>
      <c r="B1032" s="1181" t="s">
        <v>4224</v>
      </c>
      <c r="C1032" s="1207">
        <f t="shared" ref="C1032:H1032" si="844">C1030/C286</f>
        <v>0.2497943149390357</v>
      </c>
      <c r="D1032" s="1208">
        <f t="shared" si="844"/>
        <v>0.51648404001905668</v>
      </c>
      <c r="E1032" s="1266">
        <f t="shared" si="844"/>
        <v>0</v>
      </c>
      <c r="F1032" s="1239">
        <f t="shared" si="844"/>
        <v>0</v>
      </c>
      <c r="G1032" s="1211">
        <f t="shared" si="844"/>
        <v>1.3697072344543915</v>
      </c>
      <c r="H1032" s="1177">
        <f t="shared" si="844"/>
        <v>0.28639548872415088</v>
      </c>
      <c r="I1032" s="1198">
        <f t="shared" si="808"/>
        <v>0.42719711788249681</v>
      </c>
      <c r="J1032" s="3167"/>
      <c r="K1032" s="1723"/>
      <c r="L1032" s="1723"/>
      <c r="M1032" s="1723"/>
      <c r="N1032" s="1723"/>
      <c r="O1032" s="1723"/>
      <c r="P1032" s="3364"/>
      <c r="Q1032" t="s">
        <v>4331</v>
      </c>
    </row>
    <row r="1033" spans="1:17" customFormat="1" ht="15.75" hidden="1" thickBot="1" x14ac:dyDescent="0.3">
      <c r="A1033" s="3472"/>
      <c r="B1033" s="1181" t="s">
        <v>5102</v>
      </c>
      <c r="C1033" s="1207">
        <f t="shared" ref="C1033:H1033" si="845">C1030/C289</f>
        <v>0.22778821602351013</v>
      </c>
      <c r="D1033" s="1208">
        <f t="shared" si="845"/>
        <v>0.44441926345609062</v>
      </c>
      <c r="E1033" s="1266">
        <f t="shared" si="845"/>
        <v>0</v>
      </c>
      <c r="F1033" s="1239">
        <f t="shared" si="845"/>
        <v>0</v>
      </c>
      <c r="G1033" s="1211">
        <f t="shared" si="845"/>
        <v>0.77579365079365081</v>
      </c>
      <c r="H1033" s="1177">
        <f t="shared" si="845"/>
        <v>0.22382070039739332</v>
      </c>
      <c r="I1033" s="1198">
        <f t="shared" si="808"/>
        <v>0.2896002260546503</v>
      </c>
      <c r="J1033" s="3167"/>
      <c r="K1033" s="1723"/>
      <c r="L1033" s="1723"/>
      <c r="M1033" s="1723"/>
      <c r="N1033" s="1723"/>
      <c r="O1033" s="1723"/>
      <c r="P1033" s="3364"/>
      <c r="Q1033" t="s">
        <v>4332</v>
      </c>
    </row>
    <row r="1034" spans="1:17" customFormat="1" ht="15.75" hidden="1" thickBot="1" x14ac:dyDescent="0.3">
      <c r="A1034" s="3472"/>
      <c r="B1034" s="1203" t="s">
        <v>4333</v>
      </c>
      <c r="C1034" s="1213">
        <f>C991/C1009</f>
        <v>7.2727272727272725</v>
      </c>
      <c r="D1034" s="1213">
        <f t="shared" ref="D1034" si="846">D991/D1009</f>
        <v>1</v>
      </c>
      <c r="E1034" s="1268"/>
      <c r="F1034" s="1241"/>
      <c r="G1034" s="1213">
        <f t="shared" ref="G1034" si="847">G991/G1009</f>
        <v>17</v>
      </c>
      <c r="H1034" s="1213">
        <f>H991/H1009</f>
        <v>5.8235294117647056</v>
      </c>
      <c r="I1034" s="1213">
        <f t="shared" si="808"/>
        <v>8.4242424242424239</v>
      </c>
      <c r="J1034" s="3169"/>
      <c r="K1034" s="1725"/>
      <c r="L1034" s="1725"/>
      <c r="M1034" s="1725"/>
      <c r="N1034" s="1725"/>
      <c r="O1034" s="1725"/>
      <c r="P1034" s="3365"/>
      <c r="Q1034" s="27" t="s">
        <v>4334</v>
      </c>
    </row>
    <row r="1035" spans="1:17" customFormat="1" ht="15.75" hidden="1" thickBot="1" x14ac:dyDescent="0.3">
      <c r="A1035" s="3472"/>
      <c r="B1035" s="1181" t="s">
        <v>4223</v>
      </c>
      <c r="C1035" s="1207">
        <f t="shared" ref="C1035:H1035" si="848">C1034/C295</f>
        <v>0.15374331550802139</v>
      </c>
      <c r="D1035" s="1208">
        <f t="shared" si="848"/>
        <v>3.0657436470739988E-2</v>
      </c>
      <c r="E1035" s="1266">
        <f t="shared" si="848"/>
        <v>0</v>
      </c>
      <c r="F1035" s="1239">
        <f t="shared" si="848"/>
        <v>0</v>
      </c>
      <c r="G1035" s="1211">
        <f t="shared" si="848"/>
        <v>0.51294529881253648</v>
      </c>
      <c r="H1035" s="1177">
        <f t="shared" si="848"/>
        <v>0.18476042550885874</v>
      </c>
      <c r="I1035" s="1198">
        <f t="shared" si="808"/>
        <v>0.13946921015825958</v>
      </c>
      <c r="J1035" s="3167"/>
      <c r="K1035" s="1723"/>
      <c r="L1035" s="1723"/>
      <c r="M1035" s="1723"/>
      <c r="N1035" s="1723"/>
      <c r="O1035" s="1723"/>
      <c r="P1035" s="3364"/>
      <c r="Q1035" t="s">
        <v>4335</v>
      </c>
    </row>
    <row r="1036" spans="1:17" customFormat="1" ht="15.75" hidden="1" thickBot="1" x14ac:dyDescent="0.3">
      <c r="A1036" s="3472"/>
      <c r="B1036" s="1181" t="s">
        <v>4224</v>
      </c>
      <c r="C1036" s="1207">
        <f t="shared" ref="C1036:H1036" si="849">C1034/C312</f>
        <v>0.18981447052032535</v>
      </c>
      <c r="D1036" s="1208">
        <f t="shared" si="849"/>
        <v>7.5379470028299464E-2</v>
      </c>
      <c r="E1036" s="1266">
        <f t="shared" si="849"/>
        <v>0</v>
      </c>
      <c r="F1036" s="1239">
        <f t="shared" si="849"/>
        <v>0</v>
      </c>
      <c r="G1036" s="1211">
        <f t="shared" si="849"/>
        <v>0.79486099410278011</v>
      </c>
      <c r="H1036" s="1177">
        <f t="shared" si="849"/>
        <v>0.2035063054512716</v>
      </c>
      <c r="I1036" s="1198">
        <f t="shared" si="808"/>
        <v>0.212010986930281</v>
      </c>
      <c r="J1036" s="3167"/>
      <c r="K1036" s="1723"/>
      <c r="L1036" s="1723"/>
      <c r="M1036" s="1723"/>
      <c r="N1036" s="1723"/>
      <c r="O1036" s="1723"/>
      <c r="P1036" s="3364"/>
      <c r="Q1036" t="s">
        <v>4336</v>
      </c>
    </row>
    <row r="1037" spans="1:17" customFormat="1" ht="15.75" hidden="1" thickBot="1" x14ac:dyDescent="0.3">
      <c r="A1037" s="3472"/>
      <c r="B1037" s="1181" t="s">
        <v>5102</v>
      </c>
      <c r="C1037" s="1207">
        <f t="shared" ref="C1037:H1037" si="850">C1034/C315</f>
        <v>0.19284523656879088</v>
      </c>
      <c r="D1037" s="1208">
        <f t="shared" si="850"/>
        <v>6.3473053892215567E-2</v>
      </c>
      <c r="E1037" s="1266">
        <f t="shared" si="850"/>
        <v>0</v>
      </c>
      <c r="F1037" s="1239">
        <f t="shared" si="850"/>
        <v>0</v>
      </c>
      <c r="G1037" s="1211">
        <f t="shared" si="850"/>
        <v>0.52553763440860213</v>
      </c>
      <c r="H1037" s="1177">
        <f t="shared" si="850"/>
        <v>0.17877059210585081</v>
      </c>
      <c r="I1037" s="1198">
        <f t="shared" si="808"/>
        <v>0.15637118497392172</v>
      </c>
      <c r="J1037" s="3167"/>
      <c r="K1037" s="1723"/>
      <c r="L1037" s="1723"/>
      <c r="M1037" s="1723"/>
      <c r="N1037" s="1723"/>
      <c r="O1037" s="1723"/>
      <c r="P1037" s="3364"/>
      <c r="Q1037" t="s">
        <v>4337</v>
      </c>
    </row>
    <row r="1038" spans="1:17" s="325" customFormat="1" ht="15.75" hidden="1" thickBot="1" x14ac:dyDescent="0.3">
      <c r="A1038" s="3472"/>
      <c r="B1038" s="1203" t="s">
        <v>4338</v>
      </c>
      <c r="C1038" s="1206">
        <f>C996/C1009</f>
        <v>2.0909090909090908</v>
      </c>
      <c r="D1038" s="1206">
        <f t="shared" ref="D1038:H1038" si="851">D996/D1009</f>
        <v>0.5</v>
      </c>
      <c r="E1038" s="1206">
        <f t="shared" si="851"/>
        <v>1</v>
      </c>
      <c r="F1038" s="1238"/>
      <c r="G1038" s="1206">
        <f t="shared" si="851"/>
        <v>2</v>
      </c>
      <c r="H1038" s="1206">
        <f t="shared" si="851"/>
        <v>1.7058823529411764</v>
      </c>
      <c r="I1038" s="1206">
        <f t="shared" si="808"/>
        <v>1.3977272727272727</v>
      </c>
      <c r="J1038" s="3162"/>
      <c r="K1038" s="1718"/>
      <c r="L1038" s="1718"/>
      <c r="M1038" s="1718"/>
      <c r="N1038" s="1718"/>
      <c r="O1038" s="1718"/>
      <c r="P1038" s="3368"/>
      <c r="Q1038" s="1220" t="s">
        <v>4339</v>
      </c>
    </row>
    <row r="1039" spans="1:17" s="325" customFormat="1" ht="15.75" hidden="1" thickBot="1" x14ac:dyDescent="0.3">
      <c r="A1039" s="3472"/>
      <c r="B1039" s="1182" t="s">
        <v>4223</v>
      </c>
      <c r="C1039" s="1207">
        <f t="shared" ref="C1039:H1039" si="852">C1038/C321</f>
        <v>0.19806346267849528</v>
      </c>
      <c r="D1039" s="1208">
        <f t="shared" si="852"/>
        <v>6.0168776371308019E-2</v>
      </c>
      <c r="E1039" s="1209">
        <f t="shared" si="852"/>
        <v>0.17458866544789761</v>
      </c>
      <c r="F1039" s="1239">
        <f t="shared" si="852"/>
        <v>0</v>
      </c>
      <c r="G1039" s="1214">
        <f t="shared" si="852"/>
        <v>0.13572679509632224</v>
      </c>
      <c r="H1039" s="1199">
        <f t="shared" si="852"/>
        <v>0.22267035169448668</v>
      </c>
      <c r="I1039" s="1198">
        <f t="shared" si="808"/>
        <v>0.11370953991880464</v>
      </c>
      <c r="J1039" s="3167"/>
      <c r="K1039" s="1723"/>
      <c r="L1039" s="1723"/>
      <c r="M1039" s="1723"/>
      <c r="N1039" s="1723"/>
      <c r="O1039" s="1723"/>
      <c r="P1039" s="3364"/>
      <c r="Q1039" s="325" t="s">
        <v>4340</v>
      </c>
    </row>
    <row r="1040" spans="1:17" ht="15.75" hidden="1" thickBot="1" x14ac:dyDescent="0.3">
      <c r="A1040" s="3472"/>
      <c r="B1040" s="1182" t="s">
        <v>4224</v>
      </c>
      <c r="C1040" s="1207">
        <f t="shared" ref="C1040:H1040" si="853">C1038/C338</f>
        <v>0.20326597372447633</v>
      </c>
      <c r="D1040" s="1208">
        <f t="shared" si="853"/>
        <v>0.10900297619047619</v>
      </c>
      <c r="E1040" s="1209">
        <f t="shared" si="853"/>
        <v>0.11271820448877806</v>
      </c>
      <c r="F1040" s="1239">
        <f t="shared" si="853"/>
        <v>0</v>
      </c>
      <c r="G1040" s="1214">
        <f t="shared" si="853"/>
        <v>0.34049079754601225</v>
      </c>
      <c r="H1040" s="1200">
        <f t="shared" si="853"/>
        <v>0.20605289480441338</v>
      </c>
      <c r="I1040" s="1198">
        <f t="shared" si="808"/>
        <v>0.15309559038994855</v>
      </c>
      <c r="J1040" s="3167"/>
      <c r="K1040" s="1723"/>
      <c r="L1040" s="1723"/>
      <c r="M1040" s="1723"/>
      <c r="N1040" s="1723"/>
      <c r="O1040" s="1723"/>
      <c r="P1040" s="3364"/>
      <c r="Q1040" s="325" t="s">
        <v>4341</v>
      </c>
    </row>
    <row r="1041" spans="1:17" ht="15.75" hidden="1" thickBot="1" x14ac:dyDescent="0.3">
      <c r="A1041" s="3472"/>
      <c r="B1041" s="1182" t="s">
        <v>5102</v>
      </c>
      <c r="C1041" s="1207">
        <f t="shared" ref="C1041:H1041" si="854">C1038/C341</f>
        <v>0.22034243783122706</v>
      </c>
      <c r="D1041" s="1208">
        <f t="shared" si="854"/>
        <v>8.9527027027027029E-2</v>
      </c>
      <c r="E1041" s="1209">
        <f t="shared" si="854"/>
        <v>0.11777860603801715</v>
      </c>
      <c r="F1041" s="1239">
        <f t="shared" si="854"/>
        <v>0</v>
      </c>
      <c r="G1041" s="1214">
        <f t="shared" si="854"/>
        <v>0.25205479452054796</v>
      </c>
      <c r="H1041" s="1199">
        <f t="shared" si="854"/>
        <v>0.19816465180211137</v>
      </c>
      <c r="I1041" s="1198">
        <f t="shared" si="808"/>
        <v>0.13594057308336382</v>
      </c>
      <c r="J1041" s="3167"/>
      <c r="K1041" s="1723"/>
      <c r="L1041" s="1723"/>
      <c r="M1041" s="1723"/>
      <c r="N1041" s="1723"/>
      <c r="O1041" s="1723"/>
      <c r="P1041" s="3364"/>
      <c r="Q1041" s="325" t="s">
        <v>4342</v>
      </c>
    </row>
    <row r="1042" spans="1:17" ht="15.75" hidden="1" thickBot="1" x14ac:dyDescent="0.3">
      <c r="A1042" s="3472"/>
      <c r="B1042" s="1203" t="s">
        <v>4343</v>
      </c>
      <c r="C1042" s="1206">
        <f>C1001/C1006</f>
        <v>-5.9642147117296221E-3</v>
      </c>
      <c r="D1042" s="1265"/>
      <c r="E1042" s="1265"/>
      <c r="F1042" s="1238"/>
      <c r="G1042" s="1206">
        <f t="shared" ref="G1042:H1042" si="855">G1001/G1006</f>
        <v>0</v>
      </c>
      <c r="H1042" s="1206">
        <f t="shared" si="855"/>
        <v>-4.329004329004329E-3</v>
      </c>
      <c r="I1042" s="1206">
        <f t="shared" si="808"/>
        <v>-2.982107355864811E-3</v>
      </c>
      <c r="J1042" s="3162"/>
      <c r="K1042" s="1718"/>
      <c r="L1042" s="1718"/>
      <c r="M1042" s="1718"/>
      <c r="N1042" s="1718"/>
      <c r="O1042" s="1718"/>
      <c r="P1042" s="3368"/>
      <c r="Q1042" s="1220" t="s">
        <v>4344</v>
      </c>
    </row>
    <row r="1043" spans="1:17" ht="15.75" hidden="1" thickBot="1" x14ac:dyDescent="0.3">
      <c r="A1043" s="3472"/>
      <c r="B1043" s="1182" t="s">
        <v>4223</v>
      </c>
      <c r="C1043" s="1207">
        <f t="shared" ref="C1043:H1043" si="856">C1042/C347</f>
        <v>0.40544695490945321</v>
      </c>
      <c r="D1043" s="1266">
        <f t="shared" si="856"/>
        <v>0</v>
      </c>
      <c r="E1043" s="1266">
        <f t="shared" si="856"/>
        <v>0</v>
      </c>
      <c r="F1043" s="1239">
        <f t="shared" si="856"/>
        <v>0</v>
      </c>
      <c r="G1043" s="1214">
        <f t="shared" si="856"/>
        <v>0</v>
      </c>
      <c r="H1043" s="1199">
        <f t="shared" si="856"/>
        <v>0.31142051568765367</v>
      </c>
      <c r="I1043" s="1198">
        <f t="shared" si="808"/>
        <v>8.1089390981890636E-2</v>
      </c>
      <c r="J1043" s="3167"/>
      <c r="K1043" s="1723"/>
      <c r="L1043" s="1723"/>
      <c r="M1043" s="1723"/>
      <c r="N1043" s="1723"/>
      <c r="O1043" s="1723"/>
      <c r="P1043" s="3364"/>
      <c r="Q1043" s="325" t="s">
        <v>4345</v>
      </c>
    </row>
    <row r="1044" spans="1:17" ht="15.75" hidden="1" thickBot="1" x14ac:dyDescent="0.3">
      <c r="A1044" s="3472"/>
      <c r="B1044" s="1182" t="s">
        <v>4224</v>
      </c>
      <c r="C1044" s="1207">
        <f t="shared" ref="C1044:H1044" si="857">C1042/C364</f>
        <v>0.41610405824439034</v>
      </c>
      <c r="D1044" s="1266">
        <f t="shared" si="857"/>
        <v>0</v>
      </c>
      <c r="E1044" s="1266">
        <f t="shared" si="857"/>
        <v>0</v>
      </c>
      <c r="F1044" s="1239">
        <f t="shared" si="857"/>
        <v>0</v>
      </c>
      <c r="G1044" s="1214">
        <f t="shared" si="857"/>
        <v>0</v>
      </c>
      <c r="H1044" s="1199">
        <f t="shared" si="857"/>
        <v>0.28256095458667807</v>
      </c>
      <c r="I1044" s="1198">
        <f t="shared" si="808"/>
        <v>8.3220811648878068E-2</v>
      </c>
      <c r="J1044" s="3167"/>
      <c r="K1044" s="1723"/>
      <c r="L1044" s="1723"/>
      <c r="M1044" s="1723"/>
      <c r="N1044" s="1723"/>
      <c r="O1044" s="1723"/>
      <c r="P1044" s="3364"/>
      <c r="Q1044" s="325" t="s">
        <v>4346</v>
      </c>
    </row>
    <row r="1045" spans="1:17" ht="15.75" hidden="1" thickBot="1" x14ac:dyDescent="0.3">
      <c r="A1045" s="3473"/>
      <c r="B1045" s="1183" t="s">
        <v>5102</v>
      </c>
      <c r="C1045" s="1215">
        <f t="shared" ref="C1045:H1045" si="858">C1042/C367</f>
        <v>0.436558307254996</v>
      </c>
      <c r="D1045" s="1269">
        <f t="shared" si="858"/>
        <v>0</v>
      </c>
      <c r="E1045" s="1269">
        <f t="shared" si="858"/>
        <v>0</v>
      </c>
      <c r="F1045" s="1242">
        <f t="shared" si="858"/>
        <v>0</v>
      </c>
      <c r="G1045" s="1219">
        <f t="shared" si="858"/>
        <v>0</v>
      </c>
      <c r="H1045" s="1201">
        <f t="shared" si="858"/>
        <v>0.29719865798175304</v>
      </c>
      <c r="I1045" s="1202">
        <f t="shared" si="808"/>
        <v>8.7311661450999195E-2</v>
      </c>
      <c r="J1045" s="3167"/>
      <c r="K1045" s="1723"/>
      <c r="L1045" s="1723"/>
      <c r="M1045" s="1723"/>
      <c r="N1045" s="1723"/>
      <c r="O1045" s="1723"/>
      <c r="P1045" s="3364"/>
      <c r="Q1045" s="325" t="s">
        <v>4347</v>
      </c>
    </row>
    <row r="1046" spans="1:17" customFormat="1" x14ac:dyDescent="0.25">
      <c r="A1046" s="3471" t="s">
        <v>1673</v>
      </c>
      <c r="B1046" s="844" t="s">
        <v>5094</v>
      </c>
      <c r="C1046" s="826">
        <f>BNP!B488</f>
        <v>3</v>
      </c>
      <c r="D1046" s="826">
        <f>BPCE!B601</f>
        <v>5</v>
      </c>
      <c r="E1046" s="1245">
        <f>SG!B503</f>
        <v>0</v>
      </c>
      <c r="F1046" s="826">
        <f>CA!B746</f>
        <v>35</v>
      </c>
      <c r="G1046" s="826">
        <f>CM!B414</f>
        <v>1</v>
      </c>
      <c r="H1046" s="826">
        <f>SUM(C1046:G1046)</f>
        <v>44</v>
      </c>
      <c r="I1046" s="1222">
        <f t="shared" si="808"/>
        <v>8.8000000000000007</v>
      </c>
      <c r="J1046" s="3159"/>
      <c r="K1046" s="1715"/>
      <c r="L1046" s="1715"/>
      <c r="M1046" s="1715"/>
      <c r="N1046" s="1715"/>
      <c r="O1046" s="1715"/>
      <c r="P1046" s="3384"/>
      <c r="Q1046" s="27" t="s">
        <v>4264</v>
      </c>
    </row>
    <row r="1047" spans="1:17" customFormat="1" x14ac:dyDescent="0.25">
      <c r="A1047" s="3472"/>
      <c r="B1047" s="845" t="s">
        <v>4265</v>
      </c>
      <c r="C1047" s="1184">
        <f t="shared" ref="C1047:H1047" si="859">C1046/C4</f>
        <v>7.659313725490196E-5</v>
      </c>
      <c r="D1047" s="1185">
        <f t="shared" si="859"/>
        <v>2.1498903555918649E-4</v>
      </c>
      <c r="E1047" s="1186">
        <f t="shared" si="859"/>
        <v>0</v>
      </c>
      <c r="F1047" s="1187">
        <f t="shared" si="859"/>
        <v>2.2077840156437267E-3</v>
      </c>
      <c r="G1047" s="1188">
        <f t="shared" si="859"/>
        <v>6.4888715852313278E-5</v>
      </c>
      <c r="H1047" s="1194">
        <f t="shared" si="859"/>
        <v>3.7526012349469519E-4</v>
      </c>
      <c r="I1047" s="1189">
        <f t="shared" si="808"/>
        <v>5.1285098086202563E-4</v>
      </c>
      <c r="J1047" s="3160"/>
      <c r="K1047" s="1716"/>
      <c r="L1047" s="1716"/>
      <c r="M1047" s="1716"/>
      <c r="N1047" s="1716"/>
      <c r="O1047" s="1716"/>
      <c r="P1047" s="3385"/>
      <c r="Q1047" t="s">
        <v>4266</v>
      </c>
    </row>
    <row r="1048" spans="1:17" customFormat="1" x14ac:dyDescent="0.25">
      <c r="A1048" s="3472"/>
      <c r="B1048" s="845" t="s">
        <v>4267</v>
      </c>
      <c r="C1048" s="1184">
        <f t="shared" ref="C1048:H1048" si="860">C1046/C21</f>
        <v>1.168633867009466E-4</v>
      </c>
      <c r="D1048" s="1185">
        <f t="shared" si="860"/>
        <v>1.2863390789812194E-3</v>
      </c>
      <c r="E1048" s="1186">
        <f t="shared" si="860"/>
        <v>0</v>
      </c>
      <c r="F1048" s="1187">
        <f t="shared" si="860"/>
        <v>4.2342124364868131E-3</v>
      </c>
      <c r="G1048" s="1188">
        <f t="shared" si="860"/>
        <v>4.2122999157540015E-4</v>
      </c>
      <c r="H1048" s="1194">
        <f t="shared" si="860"/>
        <v>8.2934368756361441E-4</v>
      </c>
      <c r="I1048" s="1189">
        <f t="shared" si="808"/>
        <v>1.2117289787488758E-3</v>
      </c>
      <c r="J1048" s="3160"/>
      <c r="K1048" s="1716"/>
      <c r="L1048" s="1716"/>
      <c r="M1048" s="1716"/>
      <c r="N1048" s="1716"/>
      <c r="O1048" s="1716"/>
      <c r="P1048" s="3385"/>
      <c r="Q1048" t="s">
        <v>4268</v>
      </c>
    </row>
    <row r="1049" spans="1:17" customFormat="1" x14ac:dyDescent="0.25">
      <c r="A1049" s="3472"/>
      <c r="B1049" s="845" t="s">
        <v>5096</v>
      </c>
      <c r="C1049" s="1184">
        <f t="shared" ref="C1049:H1049" si="861">C1046/C9</f>
        <v>3.7754845205134662E-4</v>
      </c>
      <c r="D1049" s="1185">
        <f t="shared" si="861"/>
        <v>9.140767824497258E-3</v>
      </c>
      <c r="E1049" s="1186">
        <f t="shared" si="861"/>
        <v>0</v>
      </c>
      <c r="F1049" s="1187">
        <f t="shared" si="861"/>
        <v>1.968503937007874E-2</v>
      </c>
      <c r="G1049" s="1188">
        <f t="shared" si="861"/>
        <v>1.128668171557562E-3</v>
      </c>
      <c r="H1049" s="1194">
        <f t="shared" si="861"/>
        <v>3.2496307237813884E-3</v>
      </c>
      <c r="I1049" s="1189">
        <f t="shared" si="808"/>
        <v>6.066404763636981E-3</v>
      </c>
      <c r="J1049" s="3160"/>
      <c r="K1049" s="1716"/>
      <c r="L1049" s="1716"/>
      <c r="M1049" s="1716"/>
      <c r="N1049" s="1716"/>
      <c r="O1049" s="1716"/>
      <c r="P1049" s="3385"/>
      <c r="Q1049" t="s">
        <v>4270</v>
      </c>
    </row>
    <row r="1050" spans="1:17" customFormat="1" hidden="1" x14ac:dyDescent="0.25">
      <c r="A1050" s="3472"/>
      <c r="B1050" s="845" t="s">
        <v>4859</v>
      </c>
      <c r="C1050" s="1184">
        <f t="shared" ref="C1050:H1050" si="862">C1046/C15</f>
        <v>1.1914217633042098E-3</v>
      </c>
      <c r="D1050" s="1185">
        <f t="shared" si="862"/>
        <v>1.282051282051282E-2</v>
      </c>
      <c r="E1050" s="1186">
        <f t="shared" si="862"/>
        <v>0</v>
      </c>
      <c r="F1050" s="1187">
        <f t="shared" si="862"/>
        <v>2.2165927802406588E-2</v>
      </c>
      <c r="G1050" s="1188">
        <f t="shared" si="862"/>
        <v>2.2271714922048997E-3</v>
      </c>
      <c r="H1050" s="1205">
        <f t="shared" si="862"/>
        <v>6.2270025474101334E-3</v>
      </c>
      <c r="I1050" s="1193">
        <f t="shared" si="808"/>
        <v>7.6810067756857029E-3</v>
      </c>
      <c r="J1050" s="3161"/>
      <c r="K1050" s="1717"/>
      <c r="L1050" s="1717"/>
      <c r="M1050" s="1717"/>
      <c r="N1050" s="1717"/>
      <c r="O1050" s="1717"/>
      <c r="P1050" s="3386"/>
      <c r="Q1050" t="s">
        <v>4272</v>
      </c>
    </row>
    <row r="1051" spans="1:17" customFormat="1" x14ac:dyDescent="0.25">
      <c r="A1051" s="3472"/>
      <c r="B1051" s="1203" t="s">
        <v>5095</v>
      </c>
      <c r="C1051" s="1204">
        <f>BNP!C488</f>
        <v>4</v>
      </c>
      <c r="D1051" s="1204">
        <f>BPCE!C601</f>
        <v>5</v>
      </c>
      <c r="E1051" s="1246">
        <f>SG!C503</f>
        <v>0</v>
      </c>
      <c r="F1051" s="1204">
        <f>CA!C746</f>
        <v>35</v>
      </c>
      <c r="G1051" s="1204">
        <f>CM!C414</f>
        <v>1</v>
      </c>
      <c r="H1051" s="1204">
        <f>SUM(C1051:G1051)</f>
        <v>45</v>
      </c>
      <c r="I1051" s="1206">
        <f t="shared" si="808"/>
        <v>9</v>
      </c>
      <c r="J1051" s="3162"/>
      <c r="K1051" s="1718"/>
      <c r="L1051" s="1718"/>
      <c r="M1051" s="1718"/>
      <c r="N1051" s="1718"/>
      <c r="O1051" s="1718"/>
      <c r="P1051" s="3368"/>
      <c r="Q1051" s="27" t="s">
        <v>4274</v>
      </c>
    </row>
    <row r="1052" spans="1:17" customFormat="1" x14ac:dyDescent="0.25">
      <c r="A1052" s="3472"/>
      <c r="B1052" s="845" t="s">
        <v>4275</v>
      </c>
      <c r="C1052" s="1184">
        <f t="shared" ref="C1052:H1052" si="863">C1051/C30</f>
        <v>4.5761354536094271E-4</v>
      </c>
      <c r="D1052" s="1185">
        <f t="shared" si="863"/>
        <v>8.438818565400844E-4</v>
      </c>
      <c r="E1052" s="1186">
        <f t="shared" si="863"/>
        <v>0</v>
      </c>
      <c r="F1052" s="1187">
        <f t="shared" si="863"/>
        <v>1.3435700575815739E-2</v>
      </c>
      <c r="G1052" s="1188">
        <f t="shared" si="863"/>
        <v>1.4594279042615295E-4</v>
      </c>
      <c r="H1052" s="1192">
        <f t="shared" si="863"/>
        <v>1.5790027720270887E-3</v>
      </c>
      <c r="I1052" s="1193">
        <f t="shared" si="808"/>
        <v>2.9766277536285839E-3</v>
      </c>
      <c r="J1052" s="3161"/>
      <c r="K1052" s="1717"/>
      <c r="L1052" s="1717"/>
      <c r="M1052" s="1717"/>
      <c r="N1052" s="1717"/>
      <c r="O1052" s="1717"/>
      <c r="P1052" s="3386"/>
      <c r="Q1052" t="s">
        <v>4276</v>
      </c>
    </row>
    <row r="1053" spans="1:17" customFormat="1" x14ac:dyDescent="0.25">
      <c r="A1053" s="3472"/>
      <c r="B1053" s="845" t="s">
        <v>4277</v>
      </c>
      <c r="C1053" s="1184">
        <f t="shared" ref="C1053:H1053" si="864">C1051/C47</f>
        <v>5.8038305281485781E-4</v>
      </c>
      <c r="D1053" s="1185">
        <f t="shared" si="864"/>
        <v>3.720238095238095E-3</v>
      </c>
      <c r="E1053" s="1186">
        <f t="shared" si="864"/>
        <v>0</v>
      </c>
      <c r="F1053" s="1187">
        <f t="shared" si="864"/>
        <v>1.4279885760913913E-2</v>
      </c>
      <c r="G1053" s="1188">
        <f t="shared" si="864"/>
        <v>1.5337423312883436E-3</v>
      </c>
      <c r="H1053" s="1192">
        <f t="shared" si="864"/>
        <v>2.9317870871066517E-3</v>
      </c>
      <c r="I1053" s="1193">
        <f t="shared" si="808"/>
        <v>4.0228498480510419E-3</v>
      </c>
      <c r="J1053" s="3161"/>
      <c r="K1053" s="1717"/>
      <c r="L1053" s="1717"/>
      <c r="M1053" s="1717"/>
      <c r="N1053" s="1717"/>
      <c r="O1053" s="1717"/>
      <c r="P1053" s="3386"/>
      <c r="Q1053" t="s">
        <v>4278</v>
      </c>
    </row>
    <row r="1054" spans="1:17" customFormat="1" x14ac:dyDescent="0.25">
      <c r="A1054" s="3472"/>
      <c r="B1054" s="845" t="s">
        <v>5097</v>
      </c>
      <c r="C1054" s="1184">
        <f t="shared" ref="C1054:H1054" si="865">C1051/C35</f>
        <v>1.6447368421052631E-3</v>
      </c>
      <c r="D1054" s="1185">
        <f t="shared" si="865"/>
        <v>3.125E-2</v>
      </c>
      <c r="E1054" s="1186">
        <f t="shared" si="865"/>
        <v>0</v>
      </c>
      <c r="F1054" s="1187">
        <f t="shared" si="865"/>
        <v>4.9928673323823107E-2</v>
      </c>
      <c r="G1054" s="1188">
        <f t="shared" si="865"/>
        <v>3.4843205574912892E-3</v>
      </c>
      <c r="H1054" s="1192">
        <f t="shared" si="865"/>
        <v>9.1705726513144487E-3</v>
      </c>
      <c r="I1054" s="1193">
        <f t="shared" si="808"/>
        <v>1.7261546144683931E-2</v>
      </c>
      <c r="J1054" s="3161"/>
      <c r="K1054" s="1717"/>
      <c r="L1054" s="1717"/>
      <c r="M1054" s="1717"/>
      <c r="N1054" s="1717"/>
      <c r="O1054" s="1717"/>
      <c r="P1054" s="3386"/>
      <c r="Q1054" t="s">
        <v>4280</v>
      </c>
    </row>
    <row r="1055" spans="1:17" customFormat="1" hidden="1" x14ac:dyDescent="0.25">
      <c r="A1055" s="3472"/>
      <c r="B1055" s="845" t="s">
        <v>4860</v>
      </c>
      <c r="C1055" s="1184">
        <f t="shared" ref="C1055:H1055" si="866">C1051/C41</f>
        <v>5.4495912806539508E-3</v>
      </c>
      <c r="D1055" s="1185">
        <f t="shared" si="866"/>
        <v>3.048780487804878E-2</v>
      </c>
      <c r="E1055" s="1186">
        <f t="shared" si="866"/>
        <v>0</v>
      </c>
      <c r="F1055" s="1187">
        <f t="shared" si="866"/>
        <v>5.5031446540880505E-2</v>
      </c>
      <c r="G1055" s="1188">
        <f t="shared" si="866"/>
        <v>6.5359477124183009E-3</v>
      </c>
      <c r="H1055" s="1192">
        <f t="shared" si="866"/>
        <v>1.5549412577747062E-2</v>
      </c>
      <c r="I1055" s="1193">
        <f t="shared" si="808"/>
        <v>1.9500958082400308E-2</v>
      </c>
      <c r="J1055" s="3161"/>
      <c r="K1055" s="1717"/>
      <c r="L1055" s="1717"/>
      <c r="M1055" s="1717"/>
      <c r="N1055" s="1717"/>
      <c r="O1055" s="1717"/>
      <c r="P1055" s="3386"/>
      <c r="Q1055" t="s">
        <v>4282</v>
      </c>
    </row>
    <row r="1056" spans="1:17" customFormat="1" x14ac:dyDescent="0.25">
      <c r="A1056" s="3472"/>
      <c r="B1056" s="1203" t="s">
        <v>5098</v>
      </c>
      <c r="C1056" s="1204">
        <f>BNP!F488</f>
        <v>0</v>
      </c>
      <c r="D1056" s="1246">
        <v>0</v>
      </c>
      <c r="E1056" s="1246">
        <f>SG!F503</f>
        <v>0</v>
      </c>
      <c r="F1056" s="1204">
        <f>CA!F746</f>
        <v>0</v>
      </c>
      <c r="G1056" s="1204">
        <f>CM!G414</f>
        <v>0</v>
      </c>
      <c r="H1056" s="1204">
        <f>SUM(C1056:G1056)</f>
        <v>0</v>
      </c>
      <c r="I1056" s="1206">
        <f t="shared" si="808"/>
        <v>0</v>
      </c>
      <c r="J1056" s="3163"/>
      <c r="K1056" s="1719"/>
      <c r="L1056" s="1719"/>
      <c r="M1056" s="1719"/>
      <c r="N1056" s="1719"/>
      <c r="O1056" s="1719"/>
      <c r="P1056" s="3387"/>
      <c r="Q1056" s="1178" t="s">
        <v>4284</v>
      </c>
    </row>
    <row r="1057" spans="1:17" customFormat="1" hidden="1" x14ac:dyDescent="0.25">
      <c r="A1057" s="3472"/>
      <c r="B1057" s="845" t="s">
        <v>4285</v>
      </c>
      <c r="C1057" s="1184">
        <f t="shared" ref="C1057:H1057" si="867">C1056/C56</f>
        <v>0</v>
      </c>
      <c r="D1057" s="1185">
        <f t="shared" si="867"/>
        <v>0</v>
      </c>
      <c r="E1057" s="1186">
        <f t="shared" si="867"/>
        <v>0</v>
      </c>
      <c r="F1057" s="1187">
        <f t="shared" si="867"/>
        <v>0</v>
      </c>
      <c r="G1057" s="1188">
        <f t="shared" si="867"/>
        <v>0</v>
      </c>
      <c r="H1057" s="1194">
        <f t="shared" si="867"/>
        <v>0</v>
      </c>
      <c r="I1057" s="1193">
        <f t="shared" si="808"/>
        <v>0</v>
      </c>
      <c r="J1057" s="3161"/>
      <c r="K1057" s="1717"/>
      <c r="L1057" s="1717"/>
      <c r="M1057" s="1717"/>
      <c r="N1057" s="1717"/>
      <c r="O1057" s="1717"/>
      <c r="P1057" s="3386"/>
      <c r="Q1057" t="s">
        <v>4286</v>
      </c>
    </row>
    <row r="1058" spans="1:17" customFormat="1" hidden="1" x14ac:dyDescent="0.25">
      <c r="A1058" s="3472"/>
      <c r="B1058" s="845" t="s">
        <v>4287</v>
      </c>
      <c r="C1058" s="1184">
        <f t="shared" ref="C1058:H1058" si="868">C1056/C73</f>
        <v>0</v>
      </c>
      <c r="D1058" s="1185">
        <f t="shared" si="868"/>
        <v>0</v>
      </c>
      <c r="E1058" s="1186">
        <f t="shared" si="868"/>
        <v>0</v>
      </c>
      <c r="F1058" s="1187">
        <f t="shared" si="868"/>
        <v>0</v>
      </c>
      <c r="G1058" s="1188">
        <f t="shared" si="868"/>
        <v>0</v>
      </c>
      <c r="H1058" s="1194">
        <f t="shared" si="868"/>
        <v>0</v>
      </c>
      <c r="I1058" s="1193">
        <f t="shared" si="808"/>
        <v>0</v>
      </c>
      <c r="J1058" s="3161"/>
      <c r="K1058" s="1717"/>
      <c r="L1058" s="1717"/>
      <c r="M1058" s="1717"/>
      <c r="N1058" s="1717"/>
      <c r="O1058" s="1717"/>
      <c r="P1058" s="3386"/>
      <c r="Q1058" t="s">
        <v>4288</v>
      </c>
    </row>
    <row r="1059" spans="1:17" customFormat="1" x14ac:dyDescent="0.25">
      <c r="A1059" s="3472"/>
      <c r="B1059" s="845" t="s">
        <v>4289</v>
      </c>
      <c r="C1059" s="1195">
        <v>0</v>
      </c>
      <c r="D1059" s="1185">
        <v>0</v>
      </c>
      <c r="E1059" s="1197">
        <v>0</v>
      </c>
      <c r="F1059" s="1187">
        <v>0</v>
      </c>
      <c r="G1059" s="1188">
        <v>0</v>
      </c>
      <c r="H1059" s="1190">
        <f>E1059</f>
        <v>0</v>
      </c>
      <c r="I1059" s="1191">
        <f t="shared" ref="I1059:I1068" si="869">AVERAGE(C1059:G1059)</f>
        <v>0</v>
      </c>
      <c r="J1059" s="3164"/>
      <c r="K1059" s="1720"/>
      <c r="L1059" s="1720"/>
      <c r="M1059" s="1720"/>
      <c r="N1059" s="1720"/>
      <c r="O1059" s="1720"/>
      <c r="P1059" s="3352"/>
      <c r="Q1059" t="s">
        <v>4290</v>
      </c>
    </row>
    <row r="1060" spans="1:17" customFormat="1" x14ac:dyDescent="0.25">
      <c r="A1060" s="3472"/>
      <c r="B1060" s="845" t="s">
        <v>4291</v>
      </c>
      <c r="C1060" s="1184">
        <f>C1056/C1051</f>
        <v>0</v>
      </c>
      <c r="D1060" s="1185">
        <f t="shared" ref="D1060:H1060" si="870">D1056/D1051</f>
        <v>0</v>
      </c>
      <c r="E1060" s="1186" t="e">
        <f t="shared" si="870"/>
        <v>#DIV/0!</v>
      </c>
      <c r="F1060" s="1187">
        <f t="shared" si="870"/>
        <v>0</v>
      </c>
      <c r="G1060" s="1188">
        <f t="shared" si="870"/>
        <v>0</v>
      </c>
      <c r="H1060" s="1205">
        <f t="shared" si="870"/>
        <v>0</v>
      </c>
      <c r="I1060" s="1191" t="e">
        <f t="shared" si="869"/>
        <v>#DIV/0!</v>
      </c>
      <c r="J1060" s="3164"/>
      <c r="K1060" s="1720"/>
      <c r="L1060" s="1720"/>
      <c r="M1060" s="1720"/>
      <c r="N1060" s="1720"/>
      <c r="O1060" s="1720"/>
      <c r="P1060" s="3352"/>
      <c r="Q1060" t="s">
        <v>4292</v>
      </c>
    </row>
    <row r="1061" spans="1:17" customFormat="1" x14ac:dyDescent="0.25">
      <c r="A1061" s="3472"/>
      <c r="B1061" s="1203" t="s">
        <v>5100</v>
      </c>
      <c r="C1061" s="1204">
        <f>BNP!G488</f>
        <v>0</v>
      </c>
      <c r="D1061" s="1246">
        <v>0</v>
      </c>
      <c r="E1061" s="1246">
        <f>SG!G503</f>
        <v>0</v>
      </c>
      <c r="F1061" s="1204">
        <f>CA!G746</f>
        <v>0</v>
      </c>
      <c r="G1061" s="1204">
        <f>CM!H414</f>
        <v>0</v>
      </c>
      <c r="H1061" s="1204">
        <f>SUM(C1061:G1061)</f>
        <v>0</v>
      </c>
      <c r="I1061" s="1204">
        <f t="shared" si="869"/>
        <v>0</v>
      </c>
      <c r="J1061" s="3165"/>
      <c r="K1061" s="1721"/>
      <c r="L1061" s="1721"/>
      <c r="M1061" s="1721"/>
      <c r="N1061" s="1721"/>
      <c r="O1061" s="1721"/>
      <c r="P1061" s="3347"/>
      <c r="Q1061" s="27" t="s">
        <v>4293</v>
      </c>
    </row>
    <row r="1062" spans="1:17" customFormat="1" x14ac:dyDescent="0.25">
      <c r="A1062" s="3472"/>
      <c r="B1062" s="845" t="s">
        <v>4294</v>
      </c>
      <c r="C1062" s="1184">
        <f t="shared" ref="C1062:H1062" si="871">C1061/C82</f>
        <v>0</v>
      </c>
      <c r="D1062" s="1185">
        <f t="shared" si="871"/>
        <v>0</v>
      </c>
      <c r="E1062" s="1186">
        <f t="shared" si="871"/>
        <v>0</v>
      </c>
      <c r="F1062" s="1187">
        <f t="shared" si="871"/>
        <v>0</v>
      </c>
      <c r="G1062" s="1188">
        <f t="shared" si="871"/>
        <v>0</v>
      </c>
      <c r="H1062" s="1194">
        <f t="shared" si="871"/>
        <v>0</v>
      </c>
      <c r="I1062" s="1189">
        <f t="shared" si="869"/>
        <v>0</v>
      </c>
      <c r="J1062" s="3160"/>
      <c r="K1062" s="1716"/>
      <c r="L1062" s="1716"/>
      <c r="M1062" s="1716"/>
      <c r="N1062" s="1716"/>
      <c r="O1062" s="1716"/>
      <c r="P1062" s="3385"/>
      <c r="Q1062" t="s">
        <v>4295</v>
      </c>
    </row>
    <row r="1063" spans="1:17" customFormat="1" x14ac:dyDescent="0.25">
      <c r="A1063" s="3472"/>
      <c r="B1063" s="845" t="s">
        <v>4296</v>
      </c>
      <c r="C1063" s="1184">
        <f t="shared" ref="C1063:H1063" si="872">C1061/C99</f>
        <v>0</v>
      </c>
      <c r="D1063" s="1185">
        <f t="shared" si="872"/>
        <v>0</v>
      </c>
      <c r="E1063" s="1186">
        <f t="shared" si="872"/>
        <v>0</v>
      </c>
      <c r="F1063" s="1187">
        <f t="shared" si="872"/>
        <v>0</v>
      </c>
      <c r="G1063" s="1188">
        <f t="shared" si="872"/>
        <v>0</v>
      </c>
      <c r="H1063" s="1194">
        <f t="shared" si="872"/>
        <v>0</v>
      </c>
      <c r="I1063" s="1189">
        <f t="shared" si="869"/>
        <v>0</v>
      </c>
      <c r="J1063" s="3160"/>
      <c r="K1063" s="1716"/>
      <c r="L1063" s="1716"/>
      <c r="M1063" s="1716"/>
      <c r="N1063" s="1716"/>
      <c r="O1063" s="1716"/>
      <c r="P1063" s="3385"/>
      <c r="Q1063" t="s">
        <v>4297</v>
      </c>
    </row>
    <row r="1064" spans="1:17" customFormat="1" x14ac:dyDescent="0.25">
      <c r="A1064" s="3472"/>
      <c r="B1064" s="1203" t="s">
        <v>14</v>
      </c>
      <c r="C1064" s="1204">
        <f>BNP!J488</f>
        <v>7</v>
      </c>
      <c r="D1064" s="1204">
        <f>BPCE!J601</f>
        <v>2</v>
      </c>
      <c r="E1064" s="1246">
        <f>SG!J503</f>
        <v>3</v>
      </c>
      <c r="F1064" s="1204">
        <f>CA!J746</f>
        <v>2</v>
      </c>
      <c r="G1064" s="1204">
        <f>CM!K414</f>
        <v>2</v>
      </c>
      <c r="H1064" s="1204">
        <f>SUM(C1064:G1064)</f>
        <v>16</v>
      </c>
      <c r="I1064" s="1221">
        <f t="shared" si="869"/>
        <v>3.2</v>
      </c>
      <c r="J1064" s="3166"/>
      <c r="K1064" s="1722"/>
      <c r="L1064" s="1722"/>
      <c r="M1064" s="1722"/>
      <c r="N1064" s="1722"/>
      <c r="O1064" s="1722"/>
      <c r="P1064" s="3369"/>
      <c r="Q1064" s="27" t="s">
        <v>4298</v>
      </c>
    </row>
    <row r="1065" spans="1:17" customFormat="1" x14ac:dyDescent="0.25">
      <c r="A1065" s="3472"/>
      <c r="B1065" s="845" t="s">
        <v>4299</v>
      </c>
      <c r="C1065" s="1184">
        <f t="shared" ref="C1065:H1065" si="873">C1064/C108</f>
        <v>8.4541062801932361E-3</v>
      </c>
      <c r="D1065" s="1185">
        <f t="shared" si="873"/>
        <v>2.8050490883590462E-3</v>
      </c>
      <c r="E1065" s="1186">
        <f t="shared" si="873"/>
        <v>3.9267015706806281E-3</v>
      </c>
      <c r="F1065" s="1187">
        <f t="shared" si="873"/>
        <v>2.1052631578947368E-3</v>
      </c>
      <c r="G1065" s="1188">
        <f t="shared" si="873"/>
        <v>4.3010752688172043E-3</v>
      </c>
      <c r="H1065" s="1194">
        <f t="shared" si="873"/>
        <v>4.3010752688172043E-3</v>
      </c>
      <c r="I1065" s="1189">
        <f t="shared" si="869"/>
        <v>4.3184390731889708E-3</v>
      </c>
      <c r="J1065" s="3160"/>
      <c r="K1065" s="1716"/>
      <c r="L1065" s="1716"/>
      <c r="M1065" s="1716"/>
      <c r="N1065" s="1716"/>
      <c r="O1065" s="1716"/>
      <c r="P1065" s="3385"/>
      <c r="Q1065" t="s">
        <v>4300</v>
      </c>
    </row>
    <row r="1066" spans="1:17" customFormat="1" x14ac:dyDescent="0.25">
      <c r="A1066" s="3472"/>
      <c r="B1066" s="845" t="s">
        <v>4301</v>
      </c>
      <c r="C1066" s="1184">
        <f t="shared" ref="C1066:H1066" si="874">C1064/C125</f>
        <v>1.0447761194029851E-2</v>
      </c>
      <c r="D1066" s="1185">
        <f t="shared" si="874"/>
        <v>6.8259385665529011E-3</v>
      </c>
      <c r="E1066" s="1186">
        <f t="shared" si="874"/>
        <v>6.6371681415929203E-3</v>
      </c>
      <c r="F1066" s="1187">
        <f t="shared" si="874"/>
        <v>6.0975609756097563E-3</v>
      </c>
      <c r="G1066" s="1188">
        <f t="shared" si="874"/>
        <v>1.8018018018018018E-2</v>
      </c>
      <c r="H1066" s="1194">
        <f t="shared" si="874"/>
        <v>8.6299892125134836E-3</v>
      </c>
      <c r="I1066" s="1189">
        <f t="shared" si="869"/>
        <v>9.6052893791606885E-3</v>
      </c>
      <c r="J1066" s="3160"/>
      <c r="K1066" s="1716"/>
      <c r="L1066" s="1716"/>
      <c r="M1066" s="1716"/>
      <c r="N1066" s="1716"/>
      <c r="O1066" s="1716"/>
      <c r="P1066" s="3385"/>
      <c r="Q1066" t="s">
        <v>4302</v>
      </c>
    </row>
    <row r="1067" spans="1:17" customFormat="1" x14ac:dyDescent="0.25">
      <c r="A1067" s="3472"/>
      <c r="B1067" s="845" t="s">
        <v>5101</v>
      </c>
      <c r="C1067" s="1184">
        <f t="shared" ref="C1067:H1067" si="875">C1064/C113</f>
        <v>3.5000000000000003E-2</v>
      </c>
      <c r="D1067" s="1185">
        <f t="shared" si="875"/>
        <v>2.4691358024691357E-2</v>
      </c>
      <c r="E1067" s="1186">
        <f t="shared" si="875"/>
        <v>2.2058823529411766E-2</v>
      </c>
      <c r="F1067" s="1187">
        <f t="shared" si="875"/>
        <v>1.2578616352201259E-2</v>
      </c>
      <c r="G1067" s="1188">
        <f t="shared" si="875"/>
        <v>3.0769230769230771E-2</v>
      </c>
      <c r="H1067" s="1194">
        <f t="shared" si="875"/>
        <v>2.4960998439937598E-2</v>
      </c>
      <c r="I1067" s="1189">
        <f t="shared" si="869"/>
        <v>2.5019605735107031E-2</v>
      </c>
      <c r="J1067" s="3160"/>
      <c r="K1067" s="1716"/>
      <c r="L1067" s="1716"/>
      <c r="M1067" s="1716"/>
      <c r="N1067" s="1716"/>
      <c r="O1067" s="1716"/>
      <c r="P1067" s="3385"/>
      <c r="Q1067" t="s">
        <v>4304</v>
      </c>
    </row>
    <row r="1068" spans="1:17" customFormat="1" hidden="1" x14ac:dyDescent="0.25">
      <c r="A1068" s="3472"/>
      <c r="B1068" s="845" t="s">
        <v>4861</v>
      </c>
      <c r="C1068" s="1184">
        <f t="shared" ref="C1068:H1068" si="876">C1064/C119</f>
        <v>7.5268817204301078E-2</v>
      </c>
      <c r="D1068" s="1185">
        <f t="shared" si="876"/>
        <v>4.2553191489361701E-2</v>
      </c>
      <c r="E1068" s="1186">
        <f t="shared" si="876"/>
        <v>2.8571428571428571E-2</v>
      </c>
      <c r="F1068" s="1187">
        <f t="shared" si="876"/>
        <v>2.0202020202020204E-2</v>
      </c>
      <c r="G1068" s="1188">
        <f t="shared" si="876"/>
        <v>4.2553191489361701E-2</v>
      </c>
      <c r="H1068" s="1205">
        <f t="shared" si="876"/>
        <v>4.0920716112531973E-2</v>
      </c>
      <c r="I1068" s="1193">
        <f t="shared" si="869"/>
        <v>4.1829729791294651E-2</v>
      </c>
      <c r="J1068" s="3161"/>
      <c r="K1068" s="1717"/>
      <c r="L1068" s="1717"/>
      <c r="M1068" s="1717"/>
      <c r="N1068" s="1717"/>
      <c r="O1068" s="1717"/>
      <c r="P1068" s="3386"/>
      <c r="Q1068" t="s">
        <v>4306</v>
      </c>
    </row>
    <row r="1069" spans="1:17" customFormat="1" x14ac:dyDescent="0.25">
      <c r="A1069" s="3472"/>
      <c r="B1069" s="1203" t="s">
        <v>5087</v>
      </c>
      <c r="C1069" s="1206"/>
      <c r="D1069" s="1206"/>
      <c r="E1069" s="1206"/>
      <c r="F1069" s="1206"/>
      <c r="G1069" s="1206"/>
      <c r="H1069" s="1206"/>
      <c r="I1069" s="1206"/>
      <c r="J1069" s="3162"/>
      <c r="K1069" s="1718"/>
      <c r="L1069" s="1718"/>
      <c r="M1069" s="1718"/>
      <c r="N1069" s="1718"/>
      <c r="O1069" s="1718"/>
      <c r="P1069" s="3368"/>
      <c r="Q1069" s="27" t="s">
        <v>4308</v>
      </c>
    </row>
    <row r="1070" spans="1:17" customFormat="1" x14ac:dyDescent="0.25">
      <c r="A1070" s="3472"/>
      <c r="B1070" s="845" t="s">
        <v>4223</v>
      </c>
      <c r="C1070" s="1207"/>
      <c r="D1070" s="1185"/>
      <c r="E1070" s="1209"/>
      <c r="F1070" s="1210"/>
      <c r="G1070" s="1211"/>
      <c r="H1070" s="1177"/>
      <c r="I1070" s="1198"/>
      <c r="J1070" s="3167"/>
      <c r="K1070" s="1723"/>
      <c r="L1070" s="1723"/>
      <c r="M1070" s="1723"/>
      <c r="N1070" s="1723"/>
      <c r="O1070" s="1723"/>
      <c r="P1070" s="3364"/>
      <c r="Q1070" t="s">
        <v>4309</v>
      </c>
    </row>
    <row r="1071" spans="1:17" customFormat="1" x14ac:dyDescent="0.25">
      <c r="A1071" s="3472"/>
      <c r="B1071" s="845" t="s">
        <v>4224</v>
      </c>
      <c r="C1071" s="1207"/>
      <c r="D1071" s="1185"/>
      <c r="E1071" s="1209"/>
      <c r="F1071" s="1210"/>
      <c r="G1071" s="1211"/>
      <c r="H1071" s="1177"/>
      <c r="I1071" s="1198"/>
      <c r="J1071" s="3167"/>
      <c r="K1071" s="1723"/>
      <c r="L1071" s="1723"/>
      <c r="M1071" s="1723"/>
      <c r="N1071" s="1723"/>
      <c r="O1071" s="1723"/>
      <c r="P1071" s="3364"/>
      <c r="Q1071" t="s">
        <v>4310</v>
      </c>
    </row>
    <row r="1072" spans="1:17" customFormat="1" x14ac:dyDescent="0.25">
      <c r="A1072" s="3472"/>
      <c r="B1072" s="845" t="s">
        <v>5102</v>
      </c>
      <c r="C1072" s="1207"/>
      <c r="D1072" s="1185"/>
      <c r="E1072" s="1209"/>
      <c r="F1072" s="1210"/>
      <c r="G1072" s="1211"/>
      <c r="H1072" s="1177"/>
      <c r="I1072" s="1198"/>
      <c r="J1072" s="3167"/>
      <c r="K1072" s="1723"/>
      <c r="L1072" s="1723"/>
      <c r="M1072" s="1723"/>
      <c r="N1072" s="1723"/>
      <c r="O1072" s="1723"/>
      <c r="P1072" s="3364"/>
      <c r="Q1072" t="s">
        <v>4312</v>
      </c>
    </row>
    <row r="1073" spans="1:17" customFormat="1" x14ac:dyDescent="0.25">
      <c r="A1073" s="3472"/>
      <c r="B1073" s="1203" t="s">
        <v>5099</v>
      </c>
      <c r="C1073" s="1206"/>
      <c r="D1073" s="1206"/>
      <c r="E1073" s="1206"/>
      <c r="F1073" s="1206"/>
      <c r="G1073" s="1206"/>
      <c r="H1073" s="1206"/>
      <c r="I1073" s="1206"/>
      <c r="J1073" s="3162"/>
      <c r="K1073" s="1718"/>
      <c r="L1073" s="1718"/>
      <c r="M1073" s="1718"/>
      <c r="N1073" s="1718"/>
      <c r="O1073" s="1718"/>
      <c r="P1073" s="3368"/>
      <c r="Q1073" s="27" t="s">
        <v>4314</v>
      </c>
    </row>
    <row r="1074" spans="1:17" s="1" customFormat="1" x14ac:dyDescent="0.25">
      <c r="A1074" s="3472"/>
      <c r="B1074" s="845" t="s">
        <v>4223</v>
      </c>
      <c r="C1074" s="1207"/>
      <c r="D1074" s="1185"/>
      <c r="E1074" s="1209"/>
      <c r="F1074" s="1210"/>
      <c r="G1074" s="1211"/>
      <c r="H1074" s="1177"/>
      <c r="I1074" s="1198"/>
      <c r="J1074" s="3167"/>
      <c r="K1074" s="1723"/>
      <c r="L1074" s="1723"/>
      <c r="M1074" s="1723"/>
      <c r="N1074" s="1723"/>
      <c r="O1074" s="1723"/>
      <c r="P1074" s="3364"/>
      <c r="Q1074" t="s">
        <v>4315</v>
      </c>
    </row>
    <row r="1075" spans="1:17" s="1" customFormat="1" x14ac:dyDescent="0.25">
      <c r="A1075" s="3472"/>
      <c r="B1075" s="845" t="s">
        <v>4224</v>
      </c>
      <c r="C1075" s="1207"/>
      <c r="D1075" s="1185"/>
      <c r="E1075" s="1209"/>
      <c r="F1075" s="1210"/>
      <c r="G1075" s="1211"/>
      <c r="H1075" s="1177"/>
      <c r="I1075" s="1198"/>
      <c r="J1075" s="3167"/>
      <c r="K1075" s="1723"/>
      <c r="L1075" s="1723"/>
      <c r="M1075" s="1723"/>
      <c r="N1075" s="1723"/>
      <c r="O1075" s="1723"/>
      <c r="P1075" s="3364"/>
      <c r="Q1075" t="s">
        <v>4316</v>
      </c>
    </row>
    <row r="1076" spans="1:17" s="1" customFormat="1" x14ac:dyDescent="0.25">
      <c r="A1076" s="3472"/>
      <c r="B1076" s="845" t="s">
        <v>5102</v>
      </c>
      <c r="C1076" s="1207"/>
      <c r="D1076" s="1185"/>
      <c r="E1076" s="1209"/>
      <c r="F1076" s="1210"/>
      <c r="G1076" s="1211"/>
      <c r="H1076" s="1177"/>
      <c r="I1076" s="1198"/>
      <c r="J1076" s="3167"/>
      <c r="K1076" s="1723"/>
      <c r="L1076" s="1723"/>
      <c r="M1076" s="1723"/>
      <c r="N1076" s="1723"/>
      <c r="O1076" s="1723"/>
      <c r="P1076" s="3364"/>
      <c r="Q1076" t="s">
        <v>4317</v>
      </c>
    </row>
    <row r="1077" spans="1:17" customFormat="1" x14ac:dyDescent="0.25">
      <c r="A1077" s="3472"/>
      <c r="B1077" s="1203" t="s">
        <v>4848</v>
      </c>
      <c r="C1077" s="1206">
        <f>C1051/C1046</f>
        <v>1.3333333333333333</v>
      </c>
      <c r="D1077" s="1206">
        <f t="shared" ref="D1077" si="877">D1051/D1046</f>
        <v>1</v>
      </c>
      <c r="E1077" s="1206"/>
      <c r="F1077" s="1206">
        <f>F1051/F1046</f>
        <v>1</v>
      </c>
      <c r="G1077" s="1206">
        <f t="shared" ref="G1077" si="878">G1051/G1046</f>
        <v>1</v>
      </c>
      <c r="H1077" s="1206">
        <f>H1051/H1046</f>
        <v>1.0227272727272727</v>
      </c>
      <c r="I1077" s="1206">
        <f t="shared" ref="I1077:I1123" si="879">AVERAGE(C1077:G1077)</f>
        <v>1.0833333333333333</v>
      </c>
      <c r="J1077" s="3162"/>
      <c r="K1077" s="1718"/>
      <c r="L1077" s="1718"/>
      <c r="M1077" s="1718"/>
      <c r="N1077" s="1718"/>
      <c r="O1077" s="1718"/>
      <c r="P1077" s="3368"/>
      <c r="Q1077" s="27" t="s">
        <v>4319</v>
      </c>
    </row>
    <row r="1078" spans="1:17" customFormat="1" x14ac:dyDescent="0.25">
      <c r="A1078" s="3472"/>
      <c r="B1078" s="1181" t="s">
        <v>4223</v>
      </c>
      <c r="C1078" s="1207">
        <f>C1077/C217</f>
        <v>5.9746024482324671</v>
      </c>
      <c r="D1078" s="1208">
        <f>D1077/D217</f>
        <v>3.9252320675105485</v>
      </c>
      <c r="E1078" s="1209"/>
      <c r="F1078" s="1210">
        <f>F1077/F217</f>
        <v>6.0856046065259122</v>
      </c>
      <c r="G1078" s="1211">
        <f>G1077/G217</f>
        <v>2.249124343257443</v>
      </c>
      <c r="H1078" s="1177">
        <f>H1077/H217</f>
        <v>4.2077552960390951</v>
      </c>
      <c r="I1078" s="1198">
        <f t="shared" si="879"/>
        <v>4.5586408663815927</v>
      </c>
      <c r="J1078" s="3167"/>
      <c r="K1078" s="1723"/>
      <c r="L1078" s="1723"/>
      <c r="M1078" s="1723"/>
      <c r="N1078" s="1723"/>
      <c r="O1078" s="1723"/>
      <c r="P1078" s="3364"/>
      <c r="Q1078" t="s">
        <v>4320</v>
      </c>
    </row>
    <row r="1079" spans="1:17" customFormat="1" x14ac:dyDescent="0.25">
      <c r="A1079" s="3472"/>
      <c r="B1079" s="1181" t="s">
        <v>4224</v>
      </c>
      <c r="C1079" s="1207">
        <f>C1077/C234</f>
        <v>4.9663377829367379</v>
      </c>
      <c r="D1079" s="1208">
        <f>D1077/D234</f>
        <v>2.8921130952380953</v>
      </c>
      <c r="E1079" s="1209"/>
      <c r="F1079" s="1210">
        <f>F1077/F234</f>
        <v>3.3725010199918399</v>
      </c>
      <c r="G1079" s="1211">
        <f>G1077/G234</f>
        <v>3.6411042944785277</v>
      </c>
      <c r="H1079" s="1177">
        <f>H1077/H234</f>
        <v>3.5350689118035525</v>
      </c>
      <c r="I1079" s="1198">
        <f t="shared" si="879"/>
        <v>3.7180140481613</v>
      </c>
      <c r="J1079" s="3167"/>
      <c r="K1079" s="1723"/>
      <c r="L1079" s="1723"/>
      <c r="M1079" s="1723"/>
      <c r="N1079" s="1723"/>
      <c r="O1079" s="1723"/>
      <c r="P1079" s="3364"/>
      <c r="Q1079" t="s">
        <v>4321</v>
      </c>
    </row>
    <row r="1080" spans="1:17" customFormat="1" ht="15.75" thickBot="1" x14ac:dyDescent="0.3">
      <c r="A1080" s="3472"/>
      <c r="B1080" s="1181" t="s">
        <v>5102</v>
      </c>
      <c r="C1080" s="1207">
        <f>C1077/C237</f>
        <v>5.2989536621823614</v>
      </c>
      <c r="D1080" s="1208">
        <f>D1077/D237</f>
        <v>2.8209459459459461</v>
      </c>
      <c r="E1080" s="1209"/>
      <c r="F1080" s="1210">
        <f>F1077/F237</f>
        <v>3.7074285714285717</v>
      </c>
      <c r="G1080" s="1211">
        <f>G1077/G237</f>
        <v>4.0767123287671234</v>
      </c>
      <c r="H1080" s="1177">
        <f>H1077/H237</f>
        <v>3.8701441730076094</v>
      </c>
      <c r="I1080" s="1198">
        <f t="shared" si="879"/>
        <v>3.9760101270810004</v>
      </c>
      <c r="J1080" s="3167"/>
      <c r="K1080" s="1723"/>
      <c r="L1080" s="1723"/>
      <c r="M1080" s="1723"/>
      <c r="N1080" s="1723"/>
      <c r="O1080" s="1723"/>
      <c r="P1080" s="3364"/>
      <c r="Q1080" t="s">
        <v>4322</v>
      </c>
    </row>
    <row r="1081" spans="1:17" customFormat="1" hidden="1" x14ac:dyDescent="0.25">
      <c r="A1081" s="3472"/>
      <c r="B1081" s="1203" t="s">
        <v>4323</v>
      </c>
      <c r="C1081" s="1206">
        <f>C1056/C1046</f>
        <v>0</v>
      </c>
      <c r="D1081" s="1265"/>
      <c r="E1081" s="1206"/>
      <c r="F1081" s="1206">
        <f>F1056/F1046</f>
        <v>0</v>
      </c>
      <c r="G1081" s="1206">
        <f t="shared" ref="G1081" si="880">G1056/G1046</f>
        <v>0</v>
      </c>
      <c r="H1081" s="1206">
        <f>H1056/H1046</f>
        <v>0</v>
      </c>
      <c r="I1081" s="1206">
        <f t="shared" si="879"/>
        <v>0</v>
      </c>
      <c r="J1081" s="3162"/>
      <c r="K1081" s="1718"/>
      <c r="L1081" s="1718"/>
      <c r="M1081" s="1718"/>
      <c r="N1081" s="1718"/>
      <c r="O1081" s="1718"/>
      <c r="P1081" s="3368"/>
      <c r="Q1081" s="27" t="s">
        <v>4324</v>
      </c>
    </row>
    <row r="1082" spans="1:17" customFormat="1" hidden="1" x14ac:dyDescent="0.25">
      <c r="A1082" s="3472"/>
      <c r="B1082" s="1181" t="s">
        <v>4223</v>
      </c>
      <c r="C1082" s="1207">
        <f>C1081/C243</f>
        <v>0</v>
      </c>
      <c r="D1082" s="1266">
        <f>D1081/D243</f>
        <v>0</v>
      </c>
      <c r="E1082" s="1209"/>
      <c r="F1082" s="1210">
        <f>F1081/F243</f>
        <v>0</v>
      </c>
      <c r="G1082" s="1211">
        <f>G1081/G243</f>
        <v>0</v>
      </c>
      <c r="H1082" s="1177">
        <f>H1081/H243</f>
        <v>0</v>
      </c>
      <c r="I1082" s="1198">
        <f t="shared" si="879"/>
        <v>0</v>
      </c>
      <c r="J1082" s="3167"/>
      <c r="K1082" s="1723"/>
      <c r="L1082" s="1723"/>
      <c r="M1082" s="1723"/>
      <c r="N1082" s="1723"/>
      <c r="O1082" s="1723"/>
      <c r="P1082" s="3364"/>
      <c r="Q1082" t="s">
        <v>4325</v>
      </c>
    </row>
    <row r="1083" spans="1:17" customFormat="1" hidden="1" x14ac:dyDescent="0.25">
      <c r="A1083" s="3472"/>
      <c r="B1083" s="1181" t="s">
        <v>4224</v>
      </c>
      <c r="C1083" s="1207">
        <f>C1081/C260</f>
        <v>0</v>
      </c>
      <c r="D1083" s="1266">
        <f>D1081/D260</f>
        <v>0</v>
      </c>
      <c r="E1083" s="1209"/>
      <c r="F1083" s="1210">
        <f>F1081/F260</f>
        <v>0</v>
      </c>
      <c r="G1083" s="1211">
        <f>G1081/G260</f>
        <v>0</v>
      </c>
      <c r="H1083" s="1177">
        <f>H1081/H260</f>
        <v>0</v>
      </c>
      <c r="I1083" s="1198">
        <f t="shared" si="879"/>
        <v>0</v>
      </c>
      <c r="J1083" s="3167"/>
      <c r="K1083" s="1723"/>
      <c r="L1083" s="1723"/>
      <c r="M1083" s="1723"/>
      <c r="N1083" s="1723"/>
      <c r="O1083" s="1723"/>
      <c r="P1083" s="3364"/>
      <c r="Q1083" t="s">
        <v>4326</v>
      </c>
    </row>
    <row r="1084" spans="1:17" customFormat="1" hidden="1" x14ac:dyDescent="0.25">
      <c r="A1084" s="3472"/>
      <c r="B1084" s="1181" t="s">
        <v>5102</v>
      </c>
      <c r="C1084" s="1207">
        <f>C1081/C263</f>
        <v>0</v>
      </c>
      <c r="D1084" s="1266">
        <f>D1081/D263</f>
        <v>0</v>
      </c>
      <c r="E1084" s="1209"/>
      <c r="F1084" s="1210">
        <f>F1081/F263</f>
        <v>0</v>
      </c>
      <c r="G1084" s="1211">
        <f>G1081/G263</f>
        <v>0</v>
      </c>
      <c r="H1084" s="1177">
        <f>H1081/H263</f>
        <v>0</v>
      </c>
      <c r="I1084" s="1198">
        <f t="shared" si="879"/>
        <v>0</v>
      </c>
      <c r="J1084" s="3167"/>
      <c r="K1084" s="1723"/>
      <c r="L1084" s="1723"/>
      <c r="M1084" s="1723"/>
      <c r="N1084" s="1723"/>
      <c r="O1084" s="1723"/>
      <c r="P1084" s="3364"/>
      <c r="Q1084" t="s">
        <v>4327</v>
      </c>
    </row>
    <row r="1085" spans="1:17" customFormat="1" hidden="1" x14ac:dyDescent="0.25">
      <c r="A1085" s="3472"/>
      <c r="B1085" s="1203" t="s">
        <v>4328</v>
      </c>
      <c r="C1085" s="1212">
        <f>C1061/C1064</f>
        <v>0</v>
      </c>
      <c r="D1085" s="1267"/>
      <c r="E1085" s="1212">
        <f t="shared" ref="E1085" si="881">E1061/E1064</f>
        <v>0</v>
      </c>
      <c r="F1085" s="1212">
        <f>F1061/F1064</f>
        <v>0</v>
      </c>
      <c r="G1085" s="1212">
        <f t="shared" ref="G1085" si="882">G1061/G1064</f>
        <v>0</v>
      </c>
      <c r="H1085" s="1212">
        <f>H1061/H1064</f>
        <v>0</v>
      </c>
      <c r="I1085" s="1212">
        <f t="shared" si="879"/>
        <v>0</v>
      </c>
      <c r="J1085" s="3168"/>
      <c r="K1085" s="1724"/>
      <c r="L1085" s="1724"/>
      <c r="M1085" s="1724"/>
      <c r="N1085" s="1724"/>
      <c r="O1085" s="1724"/>
      <c r="P1085" s="3366"/>
      <c r="Q1085" s="27" t="s">
        <v>4329</v>
      </c>
    </row>
    <row r="1086" spans="1:17" customFormat="1" hidden="1" x14ac:dyDescent="0.25">
      <c r="A1086" s="3472"/>
      <c r="B1086" s="1181" t="s">
        <v>4223</v>
      </c>
      <c r="C1086" s="1207">
        <f t="shared" ref="C1086:H1086" si="883">C1085/C269</f>
        <v>0</v>
      </c>
      <c r="D1086" s="1266">
        <f t="shared" si="883"/>
        <v>0</v>
      </c>
      <c r="E1086" s="1209">
        <f t="shared" si="883"/>
        <v>0</v>
      </c>
      <c r="F1086" s="1210">
        <f t="shared" si="883"/>
        <v>0</v>
      </c>
      <c r="G1086" s="1211">
        <f t="shared" si="883"/>
        <v>0</v>
      </c>
      <c r="H1086" s="1177">
        <f t="shared" si="883"/>
        <v>0</v>
      </c>
      <c r="I1086" s="1198">
        <f t="shared" si="879"/>
        <v>0</v>
      </c>
      <c r="J1086" s="3167"/>
      <c r="K1086" s="1723"/>
      <c r="L1086" s="1723"/>
      <c r="M1086" s="1723"/>
      <c r="N1086" s="1723"/>
      <c r="O1086" s="1723"/>
      <c r="P1086" s="3364"/>
      <c r="Q1086" t="s">
        <v>4330</v>
      </c>
    </row>
    <row r="1087" spans="1:17" customFormat="1" hidden="1" x14ac:dyDescent="0.25">
      <c r="A1087" s="3472"/>
      <c r="B1087" s="1181" t="s">
        <v>4224</v>
      </c>
      <c r="C1087" s="1207">
        <f t="shared" ref="C1087:H1087" si="884">C1085/C286</f>
        <v>0</v>
      </c>
      <c r="D1087" s="1266">
        <f t="shared" si="884"/>
        <v>0</v>
      </c>
      <c r="E1087" s="1209">
        <f t="shared" si="884"/>
        <v>0</v>
      </c>
      <c r="F1087" s="1210">
        <f t="shared" si="884"/>
        <v>0</v>
      </c>
      <c r="G1087" s="1211">
        <f t="shared" si="884"/>
        <v>0</v>
      </c>
      <c r="H1087" s="1177">
        <f t="shared" si="884"/>
        <v>0</v>
      </c>
      <c r="I1087" s="1198">
        <f t="shared" si="879"/>
        <v>0</v>
      </c>
      <c r="J1087" s="3167"/>
      <c r="K1087" s="1723"/>
      <c r="L1087" s="1723"/>
      <c r="M1087" s="1723"/>
      <c r="N1087" s="1723"/>
      <c r="O1087" s="1723"/>
      <c r="P1087" s="3364"/>
      <c r="Q1087" t="s">
        <v>4331</v>
      </c>
    </row>
    <row r="1088" spans="1:17" customFormat="1" ht="15.75" hidden="1" thickBot="1" x14ac:dyDescent="0.3">
      <c r="A1088" s="3472"/>
      <c r="B1088" s="1181" t="s">
        <v>5102</v>
      </c>
      <c r="C1088" s="1207">
        <f t="shared" ref="C1088:H1088" si="885">C1085/C289</f>
        <v>0</v>
      </c>
      <c r="D1088" s="1266">
        <f t="shared" si="885"/>
        <v>0</v>
      </c>
      <c r="E1088" s="1209">
        <f t="shared" si="885"/>
        <v>0</v>
      </c>
      <c r="F1088" s="1210">
        <f t="shared" si="885"/>
        <v>0</v>
      </c>
      <c r="G1088" s="1211">
        <f t="shared" si="885"/>
        <v>0</v>
      </c>
      <c r="H1088" s="1177">
        <f t="shared" si="885"/>
        <v>0</v>
      </c>
      <c r="I1088" s="1198">
        <f t="shared" si="879"/>
        <v>0</v>
      </c>
      <c r="J1088" s="3167"/>
      <c r="K1088" s="1723"/>
      <c r="L1088" s="1723"/>
      <c r="M1088" s="1723"/>
      <c r="N1088" s="1723"/>
      <c r="O1088" s="1723"/>
      <c r="P1088" s="3364"/>
      <c r="Q1088" t="s">
        <v>4332</v>
      </c>
    </row>
    <row r="1089" spans="1:17" customFormat="1" ht="15.75" hidden="1" thickBot="1" x14ac:dyDescent="0.3">
      <c r="A1089" s="3472"/>
      <c r="B1089" s="1203" t="s">
        <v>4333</v>
      </c>
      <c r="C1089" s="1213">
        <f>C1046/C1064</f>
        <v>0.42857142857142855</v>
      </c>
      <c r="D1089" s="1213">
        <f t="shared" ref="D1089:E1089" si="886">D1046/D1064</f>
        <v>2.5</v>
      </c>
      <c r="E1089" s="1213">
        <f t="shared" si="886"/>
        <v>0</v>
      </c>
      <c r="F1089" s="1213">
        <f>F1046/F1064</f>
        <v>17.5</v>
      </c>
      <c r="G1089" s="1213">
        <f t="shared" ref="G1089" si="887">G1046/G1064</f>
        <v>0.5</v>
      </c>
      <c r="H1089" s="1213">
        <f>H1046/H1064</f>
        <v>2.75</v>
      </c>
      <c r="I1089" s="1213">
        <f t="shared" si="879"/>
        <v>4.1857142857142851</v>
      </c>
      <c r="J1089" s="3169"/>
      <c r="K1089" s="1725"/>
      <c r="L1089" s="1725"/>
      <c r="M1089" s="1725"/>
      <c r="N1089" s="1725"/>
      <c r="O1089" s="1725"/>
      <c r="P1089" s="3365"/>
      <c r="Q1089" s="27" t="s">
        <v>4334</v>
      </c>
    </row>
    <row r="1090" spans="1:17" customFormat="1" ht="15.75" hidden="1" thickBot="1" x14ac:dyDescent="0.3">
      <c r="A1090" s="3472"/>
      <c r="B1090" s="1181" t="s">
        <v>4223</v>
      </c>
      <c r="C1090" s="1207">
        <f t="shared" ref="C1090:H1090" si="888">C1089/C295</f>
        <v>9.0598739495798327E-3</v>
      </c>
      <c r="D1090" s="1208">
        <f t="shared" si="888"/>
        <v>7.6643591176849976E-2</v>
      </c>
      <c r="E1090" s="1209">
        <f t="shared" si="888"/>
        <v>0</v>
      </c>
      <c r="F1090" s="1210">
        <f t="shared" si="888"/>
        <v>1.0486974074307702</v>
      </c>
      <c r="G1090" s="1211">
        <f t="shared" si="888"/>
        <v>1.5086626435662838E-2</v>
      </c>
      <c r="H1090" s="1177">
        <f t="shared" si="888"/>
        <v>8.7247978712516633E-2</v>
      </c>
      <c r="I1090" s="1198">
        <f t="shared" si="879"/>
        <v>0.2298974997985726</v>
      </c>
      <c r="J1090" s="3167"/>
      <c r="K1090" s="1723"/>
      <c r="L1090" s="1723"/>
      <c r="M1090" s="1723"/>
      <c r="N1090" s="1723"/>
      <c r="O1090" s="1723"/>
      <c r="P1090" s="3364"/>
      <c r="Q1090" t="s">
        <v>4335</v>
      </c>
    </row>
    <row r="1091" spans="1:17" customFormat="1" ht="15.75" hidden="1" thickBot="1" x14ac:dyDescent="0.3">
      <c r="A1091" s="3472"/>
      <c r="B1091" s="1181" t="s">
        <v>4224</v>
      </c>
      <c r="C1091" s="1207">
        <f t="shared" ref="C1091:H1091" si="889">C1089/C312</f>
        <v>1.1185495584233459E-2</v>
      </c>
      <c r="D1091" s="1208">
        <f t="shared" si="889"/>
        <v>0.18844867507074864</v>
      </c>
      <c r="E1091" s="1209">
        <f t="shared" si="889"/>
        <v>0</v>
      </c>
      <c r="F1091" s="1210">
        <f t="shared" si="889"/>
        <v>0.69441083958383731</v>
      </c>
      <c r="G1091" s="1211">
        <f t="shared" si="889"/>
        <v>2.3378264532434707E-2</v>
      </c>
      <c r="H1091" s="1177">
        <f t="shared" si="889"/>
        <v>9.6100199796433819E-2</v>
      </c>
      <c r="I1091" s="1198">
        <f t="shared" si="879"/>
        <v>0.18348465495425084</v>
      </c>
      <c r="J1091" s="3167"/>
      <c r="K1091" s="1723"/>
      <c r="L1091" s="1723"/>
      <c r="M1091" s="1723"/>
      <c r="N1091" s="1723"/>
      <c r="O1091" s="1723"/>
      <c r="P1091" s="3364"/>
      <c r="Q1091" t="s">
        <v>4336</v>
      </c>
    </row>
    <row r="1092" spans="1:17" customFormat="1" ht="15.75" hidden="1" thickBot="1" x14ac:dyDescent="0.3">
      <c r="A1092" s="3472"/>
      <c r="B1092" s="1181" t="s">
        <v>5102</v>
      </c>
      <c r="C1092" s="1207">
        <f t="shared" ref="C1092:H1092" si="890">C1089/C315</f>
        <v>1.1364094297803749E-2</v>
      </c>
      <c r="D1092" s="1208">
        <f t="shared" si="890"/>
        <v>0.15868263473053892</v>
      </c>
      <c r="E1092" s="1209">
        <f t="shared" si="890"/>
        <v>0</v>
      </c>
      <c r="F1092" s="1210">
        <f t="shared" si="890"/>
        <v>0.45584155363748458</v>
      </c>
      <c r="G1092" s="1211">
        <f t="shared" si="890"/>
        <v>1.5456989247311826E-2</v>
      </c>
      <c r="H1092" s="1177">
        <f t="shared" si="890"/>
        <v>8.4419446272207321E-2</v>
      </c>
      <c r="I1092" s="1198">
        <f t="shared" si="879"/>
        <v>0.12826905438262781</v>
      </c>
      <c r="J1092" s="3167"/>
      <c r="K1092" s="1723"/>
      <c r="L1092" s="1723"/>
      <c r="M1092" s="1723"/>
      <c r="N1092" s="1723"/>
      <c r="O1092" s="1723"/>
      <c r="P1092" s="3364"/>
      <c r="Q1092" t="s">
        <v>4337</v>
      </c>
    </row>
    <row r="1093" spans="1:17" s="325" customFormat="1" ht="15.75" hidden="1" thickBot="1" x14ac:dyDescent="0.3">
      <c r="A1093" s="3472"/>
      <c r="B1093" s="1203" t="s">
        <v>4338</v>
      </c>
      <c r="C1093" s="1206">
        <f>C1051/C1064</f>
        <v>0.5714285714285714</v>
      </c>
      <c r="D1093" s="1206">
        <f t="shared" ref="D1093:H1093" si="891">D1051/D1064</f>
        <v>2.5</v>
      </c>
      <c r="E1093" s="1206">
        <f t="shared" si="891"/>
        <v>0</v>
      </c>
      <c r="F1093" s="1206">
        <f t="shared" si="891"/>
        <v>17.5</v>
      </c>
      <c r="G1093" s="1206">
        <f t="shared" si="891"/>
        <v>0.5</v>
      </c>
      <c r="H1093" s="1206">
        <f t="shared" si="891"/>
        <v>2.8125</v>
      </c>
      <c r="I1093" s="1206">
        <f t="shared" si="879"/>
        <v>4.2142857142857135</v>
      </c>
      <c r="J1093" s="3162"/>
      <c r="K1093" s="1718"/>
      <c r="L1093" s="1718"/>
      <c r="M1093" s="1718"/>
      <c r="N1093" s="1718"/>
      <c r="O1093" s="1718"/>
      <c r="P1093" s="3368"/>
      <c r="Q1093" s="1220" t="s">
        <v>4339</v>
      </c>
    </row>
    <row r="1094" spans="1:17" s="325" customFormat="1" ht="15.75" hidden="1" thickBot="1" x14ac:dyDescent="0.3">
      <c r="A1094" s="3472"/>
      <c r="B1094" s="1182" t="s">
        <v>4223</v>
      </c>
      <c r="C1094" s="1207">
        <f t="shared" ref="C1094:H1094" si="892">C1093/C321</f>
        <v>5.4129145079837224E-2</v>
      </c>
      <c r="D1094" s="1208">
        <f t="shared" si="892"/>
        <v>0.3008438818565401</v>
      </c>
      <c r="E1094" s="1209">
        <f t="shared" si="892"/>
        <v>0</v>
      </c>
      <c r="F1094" s="1210">
        <f t="shared" si="892"/>
        <v>6.3819577735124762</v>
      </c>
      <c r="G1094" s="1214">
        <f t="shared" si="892"/>
        <v>3.393169877408056E-2</v>
      </c>
      <c r="H1094" s="1199">
        <f t="shared" si="892"/>
        <v>0.36711814449629809</v>
      </c>
      <c r="I1094" s="1198">
        <f t="shared" si="879"/>
        <v>1.3541724998445868</v>
      </c>
      <c r="J1094" s="3167"/>
      <c r="K1094" s="1723"/>
      <c r="L1094" s="1723"/>
      <c r="M1094" s="1723"/>
      <c r="N1094" s="1723"/>
      <c r="O1094" s="1723"/>
      <c r="P1094" s="3364"/>
      <c r="Q1094" s="325" t="s">
        <v>4340</v>
      </c>
    </row>
    <row r="1095" spans="1:17" ht="15.75" hidden="1" thickBot="1" x14ac:dyDescent="0.3">
      <c r="A1095" s="3472"/>
      <c r="B1095" s="1182" t="s">
        <v>4224</v>
      </c>
      <c r="C1095" s="1207">
        <f t="shared" ref="C1095:H1095" si="893">C1093/C338</f>
        <v>5.5550949340850676E-2</v>
      </c>
      <c r="D1095" s="1208">
        <f t="shared" si="893"/>
        <v>0.54501488095238093</v>
      </c>
      <c r="E1095" s="1209">
        <f t="shared" si="893"/>
        <v>0</v>
      </c>
      <c r="F1095" s="1210">
        <f t="shared" si="893"/>
        <v>2.3419012647898816</v>
      </c>
      <c r="G1095" s="1214">
        <f t="shared" si="893"/>
        <v>8.5122699386503062E-2</v>
      </c>
      <c r="H1095" s="1200">
        <f t="shared" si="893"/>
        <v>0.3397208287184833</v>
      </c>
      <c r="I1095" s="1198">
        <f t="shared" si="879"/>
        <v>0.60551795889392324</v>
      </c>
      <c r="J1095" s="3167"/>
      <c r="K1095" s="1723"/>
      <c r="L1095" s="1723"/>
      <c r="M1095" s="1723"/>
      <c r="N1095" s="1723"/>
      <c r="O1095" s="1723"/>
      <c r="P1095" s="3364"/>
      <c r="Q1095" s="325" t="s">
        <v>4341</v>
      </c>
    </row>
    <row r="1096" spans="1:17" ht="15.75" hidden="1" thickBot="1" x14ac:dyDescent="0.3">
      <c r="A1096" s="3472"/>
      <c r="B1096" s="1182" t="s">
        <v>5102</v>
      </c>
      <c r="C1096" s="1207">
        <f t="shared" ref="C1096:H1096" si="894">C1093/C341</f>
        <v>6.0217809096732862E-2</v>
      </c>
      <c r="D1096" s="1208">
        <f t="shared" si="894"/>
        <v>0.44763513513513514</v>
      </c>
      <c r="E1096" s="1209">
        <f t="shared" si="894"/>
        <v>0</v>
      </c>
      <c r="F1096" s="1210">
        <f t="shared" si="894"/>
        <v>1.6900000000000002</v>
      </c>
      <c r="G1096" s="1214">
        <f t="shared" si="894"/>
        <v>6.3013698630136991E-2</v>
      </c>
      <c r="H1096" s="1199">
        <f t="shared" si="894"/>
        <v>0.32671542807891207</v>
      </c>
      <c r="I1096" s="1198">
        <f t="shared" si="879"/>
        <v>0.452173328572401</v>
      </c>
      <c r="J1096" s="3167"/>
      <c r="K1096" s="1723"/>
      <c r="L1096" s="1723"/>
      <c r="M1096" s="1723"/>
      <c r="N1096" s="1723"/>
      <c r="O1096" s="1723"/>
      <c r="P1096" s="3364"/>
      <c r="Q1096" s="325" t="s">
        <v>4342</v>
      </c>
    </row>
    <row r="1097" spans="1:17" ht="15.75" hidden="1" thickBot="1" x14ac:dyDescent="0.3">
      <c r="A1097" s="3472"/>
      <c r="B1097" s="1203" t="s">
        <v>4343</v>
      </c>
      <c r="C1097" s="1206" t="e">
        <f>C1056/C1061</f>
        <v>#DIV/0!</v>
      </c>
      <c r="D1097" s="1265"/>
      <c r="E1097" s="1206" t="e">
        <f t="shared" ref="E1097:H1097" si="895">E1056/E1061</f>
        <v>#DIV/0!</v>
      </c>
      <c r="F1097" s="1206" t="e">
        <f t="shared" si="895"/>
        <v>#DIV/0!</v>
      </c>
      <c r="G1097" s="1206" t="e">
        <f t="shared" si="895"/>
        <v>#DIV/0!</v>
      </c>
      <c r="H1097" s="1206" t="e">
        <f t="shared" si="895"/>
        <v>#DIV/0!</v>
      </c>
      <c r="I1097" s="1206" t="e">
        <f t="shared" si="879"/>
        <v>#DIV/0!</v>
      </c>
      <c r="J1097" s="3162"/>
      <c r="K1097" s="1718"/>
      <c r="L1097" s="1718"/>
      <c r="M1097" s="1718"/>
      <c r="N1097" s="1718"/>
      <c r="O1097" s="1718"/>
      <c r="P1097" s="3368"/>
      <c r="Q1097" s="1220" t="s">
        <v>4344</v>
      </c>
    </row>
    <row r="1098" spans="1:17" ht="15.75" hidden="1" thickBot="1" x14ac:dyDescent="0.3">
      <c r="A1098" s="3472"/>
      <c r="B1098" s="1182" t="s">
        <v>4223</v>
      </c>
      <c r="C1098" s="1207" t="e">
        <f t="shared" ref="C1098:H1098" si="896">C1097/C347</f>
        <v>#DIV/0!</v>
      </c>
      <c r="D1098" s="1266">
        <f t="shared" si="896"/>
        <v>0</v>
      </c>
      <c r="E1098" s="1209" t="e">
        <f t="shared" si="896"/>
        <v>#DIV/0!</v>
      </c>
      <c r="F1098" s="1210" t="e">
        <f t="shared" si="896"/>
        <v>#DIV/0!</v>
      </c>
      <c r="G1098" s="1214" t="e">
        <f t="shared" si="896"/>
        <v>#DIV/0!</v>
      </c>
      <c r="H1098" s="1199" t="e">
        <f t="shared" si="896"/>
        <v>#DIV/0!</v>
      </c>
      <c r="I1098" s="1198" t="e">
        <f t="shared" si="879"/>
        <v>#DIV/0!</v>
      </c>
      <c r="J1098" s="3167"/>
      <c r="K1098" s="1723"/>
      <c r="L1098" s="1723"/>
      <c r="M1098" s="1723"/>
      <c r="N1098" s="1723"/>
      <c r="O1098" s="1723"/>
      <c r="P1098" s="3364"/>
      <c r="Q1098" s="325" t="s">
        <v>4345</v>
      </c>
    </row>
    <row r="1099" spans="1:17" ht="15.75" hidden="1" thickBot="1" x14ac:dyDescent="0.3">
      <c r="A1099" s="3472"/>
      <c r="B1099" s="1182" t="s">
        <v>4224</v>
      </c>
      <c r="C1099" s="1207" t="e">
        <f t="shared" ref="C1099:H1099" si="897">C1097/C364</f>
        <v>#DIV/0!</v>
      </c>
      <c r="D1099" s="1266">
        <f t="shared" si="897"/>
        <v>0</v>
      </c>
      <c r="E1099" s="1209" t="e">
        <f t="shared" si="897"/>
        <v>#DIV/0!</v>
      </c>
      <c r="F1099" s="1210" t="e">
        <f t="shared" si="897"/>
        <v>#DIV/0!</v>
      </c>
      <c r="G1099" s="1214" t="e">
        <f t="shared" si="897"/>
        <v>#DIV/0!</v>
      </c>
      <c r="H1099" s="1199" t="e">
        <f t="shared" si="897"/>
        <v>#DIV/0!</v>
      </c>
      <c r="I1099" s="1198" t="e">
        <f t="shared" si="879"/>
        <v>#DIV/0!</v>
      </c>
      <c r="J1099" s="3167"/>
      <c r="K1099" s="1723"/>
      <c r="L1099" s="1723"/>
      <c r="M1099" s="1723"/>
      <c r="N1099" s="1723"/>
      <c r="O1099" s="1723"/>
      <c r="P1099" s="3364"/>
      <c r="Q1099" s="325" t="s">
        <v>4346</v>
      </c>
    </row>
    <row r="1100" spans="1:17" ht="15.75" hidden="1" thickBot="1" x14ac:dyDescent="0.3">
      <c r="A1100" s="3473"/>
      <c r="B1100" s="1183" t="s">
        <v>5102</v>
      </c>
      <c r="C1100" s="1215" t="e">
        <f t="shared" ref="C1100:H1100" si="898">C1097/C367</f>
        <v>#DIV/0!</v>
      </c>
      <c r="D1100" s="1269">
        <f t="shared" si="898"/>
        <v>0</v>
      </c>
      <c r="E1100" s="1217" t="e">
        <f t="shared" si="898"/>
        <v>#DIV/0!</v>
      </c>
      <c r="F1100" s="1218" t="e">
        <f t="shared" si="898"/>
        <v>#DIV/0!</v>
      </c>
      <c r="G1100" s="1219" t="e">
        <f t="shared" si="898"/>
        <v>#DIV/0!</v>
      </c>
      <c r="H1100" s="1201" t="e">
        <f t="shared" si="898"/>
        <v>#DIV/0!</v>
      </c>
      <c r="I1100" s="1202" t="e">
        <f t="shared" si="879"/>
        <v>#DIV/0!</v>
      </c>
      <c r="J1100" s="3167"/>
      <c r="K1100" s="1723"/>
      <c r="L1100" s="1723"/>
      <c r="M1100" s="1723"/>
      <c r="N1100" s="1723"/>
      <c r="O1100" s="1723"/>
      <c r="P1100" s="3364"/>
      <c r="Q1100" s="325" t="s">
        <v>4347</v>
      </c>
    </row>
    <row r="1101" spans="1:17" customFormat="1" x14ac:dyDescent="0.25">
      <c r="A1101" s="3471" t="s">
        <v>560</v>
      </c>
      <c r="B1101" s="844" t="s">
        <v>5094</v>
      </c>
      <c r="C1101" s="826">
        <f>BNP!B487</f>
        <v>1</v>
      </c>
      <c r="D1101" s="1235"/>
      <c r="E1101" s="1235"/>
      <c r="F1101" s="1235"/>
      <c r="G1101" s="1235"/>
      <c r="H1101" s="826">
        <f>SUM(C1101:G1101)</f>
        <v>1</v>
      </c>
      <c r="I1101" s="1222">
        <f t="shared" si="879"/>
        <v>1</v>
      </c>
      <c r="J1101" s="3159"/>
      <c r="K1101" s="1715"/>
      <c r="L1101" s="1715"/>
      <c r="M1101" s="1715"/>
      <c r="N1101" s="1715"/>
      <c r="O1101" s="1715"/>
      <c r="P1101" s="3384"/>
      <c r="Q1101" s="27" t="s">
        <v>4264</v>
      </c>
    </row>
    <row r="1102" spans="1:17" customFormat="1" x14ac:dyDescent="0.25">
      <c r="A1102" s="3472"/>
      <c r="B1102" s="845" t="s">
        <v>4265</v>
      </c>
      <c r="C1102" s="1184">
        <f t="shared" ref="C1102:H1102" si="899">C1101/C4</f>
        <v>2.5531045751633988E-5</v>
      </c>
      <c r="D1102" s="1236"/>
      <c r="E1102" s="1236"/>
      <c r="F1102" s="1236"/>
      <c r="G1102" s="1236"/>
      <c r="H1102" s="1194">
        <f t="shared" si="899"/>
        <v>8.5286391703339821E-6</v>
      </c>
      <c r="I1102" s="1189">
        <f t="shared" si="879"/>
        <v>2.5531045751633988E-5</v>
      </c>
      <c r="J1102" s="3160"/>
      <c r="K1102" s="1716"/>
      <c r="L1102" s="1716"/>
      <c r="M1102" s="1716"/>
      <c r="N1102" s="1716"/>
      <c r="O1102" s="1716"/>
      <c r="P1102" s="3385"/>
      <c r="Q1102" t="s">
        <v>4266</v>
      </c>
    </row>
    <row r="1103" spans="1:17" customFormat="1" x14ac:dyDescent="0.25">
      <c r="A1103" s="3472"/>
      <c r="B1103" s="845" t="s">
        <v>4267</v>
      </c>
      <c r="C1103" s="1184">
        <f t="shared" ref="C1103:H1103" si="900">C1101/C21</f>
        <v>3.8954462233648865E-5</v>
      </c>
      <c r="D1103" s="1239"/>
      <c r="E1103" s="1236"/>
      <c r="F1103" s="1239"/>
      <c r="G1103" s="1239"/>
      <c r="H1103" s="1194">
        <f t="shared" si="900"/>
        <v>1.8848720171900328E-5</v>
      </c>
      <c r="I1103" s="1189">
        <f t="shared" si="879"/>
        <v>3.8954462233648865E-5</v>
      </c>
      <c r="J1103" s="3160"/>
      <c r="K1103" s="1716"/>
      <c r="L1103" s="1716"/>
      <c r="M1103" s="1716"/>
      <c r="N1103" s="1716"/>
      <c r="O1103" s="1716"/>
      <c r="P1103" s="3385"/>
      <c r="Q1103" t="s">
        <v>4268</v>
      </c>
    </row>
    <row r="1104" spans="1:17" customFormat="1" x14ac:dyDescent="0.25">
      <c r="A1104" s="3472"/>
      <c r="B1104" s="845" t="s">
        <v>5096</v>
      </c>
      <c r="C1104" s="1184">
        <f t="shared" ref="C1104:H1104" si="901">C1101/C9</f>
        <v>1.2584948401711554E-4</v>
      </c>
      <c r="D1104" s="1239"/>
      <c r="E1104" s="1239"/>
      <c r="F1104" s="1239"/>
      <c r="G1104" s="1239"/>
      <c r="H1104" s="1194">
        <f t="shared" si="901"/>
        <v>7.3855243722304278E-5</v>
      </c>
      <c r="I1104" s="1189">
        <f t="shared" si="879"/>
        <v>1.2584948401711554E-4</v>
      </c>
      <c r="J1104" s="3160"/>
      <c r="K1104" s="1716"/>
      <c r="L1104" s="1716"/>
      <c r="M1104" s="1716"/>
      <c r="N1104" s="1716"/>
      <c r="O1104" s="1716"/>
      <c r="P1104" s="3385"/>
      <c r="Q1104" t="s">
        <v>4270</v>
      </c>
    </row>
    <row r="1105" spans="1:17" customFormat="1" hidden="1" x14ac:dyDescent="0.25">
      <c r="A1105" s="3472"/>
      <c r="B1105" s="845" t="s">
        <v>4859</v>
      </c>
      <c r="C1105" s="1184">
        <f t="shared" ref="C1105:H1105" si="902">C1101/C15</f>
        <v>3.9714058776806987E-4</v>
      </c>
      <c r="D1105" s="1239"/>
      <c r="E1105" s="1239"/>
      <c r="F1105" s="1239"/>
      <c r="G1105" s="1239"/>
      <c r="H1105" s="1205">
        <f t="shared" si="902"/>
        <v>1.415227851684121E-4</v>
      </c>
      <c r="I1105" s="1193">
        <f t="shared" si="879"/>
        <v>3.9714058776806987E-4</v>
      </c>
      <c r="J1105" s="3161"/>
      <c r="K1105" s="1717"/>
      <c r="L1105" s="1717"/>
      <c r="M1105" s="1717"/>
      <c r="N1105" s="1717"/>
      <c r="O1105" s="1717"/>
      <c r="P1105" s="3386"/>
      <c r="Q1105" t="s">
        <v>4272</v>
      </c>
    </row>
    <row r="1106" spans="1:17" customFormat="1" x14ac:dyDescent="0.25">
      <c r="A1106" s="3472"/>
      <c r="B1106" s="1203" t="s">
        <v>5095</v>
      </c>
      <c r="C1106" s="1204">
        <f>BNP!C487</f>
        <v>0</v>
      </c>
      <c r="D1106" s="1239"/>
      <c r="E1106" s="1239"/>
      <c r="F1106" s="1239"/>
      <c r="G1106" s="1239"/>
      <c r="H1106" s="1204">
        <f>SUM(C1106:G1106)</f>
        <v>0</v>
      </c>
      <c r="I1106" s="1206">
        <f t="shared" si="879"/>
        <v>0</v>
      </c>
      <c r="J1106" s="3162"/>
      <c r="K1106" s="1718"/>
      <c r="L1106" s="1718"/>
      <c r="M1106" s="1718"/>
      <c r="N1106" s="1718"/>
      <c r="O1106" s="1718"/>
      <c r="P1106" s="3368"/>
      <c r="Q1106" s="27" t="s">
        <v>4274</v>
      </c>
    </row>
    <row r="1107" spans="1:17" customFormat="1" x14ac:dyDescent="0.25">
      <c r="A1107" s="3472"/>
      <c r="B1107" s="845" t="s">
        <v>4275</v>
      </c>
      <c r="C1107" s="1184">
        <f t="shared" ref="C1107:H1107" si="903">C1106/C30</f>
        <v>0</v>
      </c>
      <c r="D1107" s="1239"/>
      <c r="E1107" s="1239"/>
      <c r="F1107" s="1239"/>
      <c r="G1107" s="1239"/>
      <c r="H1107" s="1192">
        <f t="shared" si="903"/>
        <v>0</v>
      </c>
      <c r="I1107" s="1193">
        <f t="shared" si="879"/>
        <v>0</v>
      </c>
      <c r="J1107" s="3161"/>
      <c r="K1107" s="1717"/>
      <c r="L1107" s="1717"/>
      <c r="M1107" s="1717"/>
      <c r="N1107" s="1717"/>
      <c r="O1107" s="1717"/>
      <c r="P1107" s="3386"/>
      <c r="Q1107" t="s">
        <v>4276</v>
      </c>
    </row>
    <row r="1108" spans="1:17" customFormat="1" x14ac:dyDescent="0.25">
      <c r="A1108" s="3472"/>
      <c r="B1108" s="845" t="s">
        <v>4277</v>
      </c>
      <c r="C1108" s="1184">
        <f t="shared" ref="C1108:H1108" si="904">C1106/C47</f>
        <v>0</v>
      </c>
      <c r="D1108" s="1239"/>
      <c r="E1108" s="1239"/>
      <c r="F1108" s="1239"/>
      <c r="G1108" s="1239"/>
      <c r="H1108" s="1192">
        <f t="shared" si="904"/>
        <v>0</v>
      </c>
      <c r="I1108" s="1193">
        <f t="shared" si="879"/>
        <v>0</v>
      </c>
      <c r="J1108" s="3161"/>
      <c r="K1108" s="1717"/>
      <c r="L1108" s="1717"/>
      <c r="M1108" s="1717"/>
      <c r="N1108" s="1717"/>
      <c r="O1108" s="1717"/>
      <c r="P1108" s="3386"/>
      <c r="Q1108" t="s">
        <v>4278</v>
      </c>
    </row>
    <row r="1109" spans="1:17" customFormat="1" x14ac:dyDescent="0.25">
      <c r="A1109" s="3472"/>
      <c r="B1109" s="845" t="s">
        <v>5097</v>
      </c>
      <c r="C1109" s="1184">
        <f t="shared" ref="C1109:H1109" si="905">C1106/C35</f>
        <v>0</v>
      </c>
      <c r="D1109" s="1239"/>
      <c r="E1109" s="1239"/>
      <c r="F1109" s="1239"/>
      <c r="G1109" s="1239"/>
      <c r="H1109" s="1192">
        <f t="shared" si="905"/>
        <v>0</v>
      </c>
      <c r="I1109" s="1193">
        <f t="shared" si="879"/>
        <v>0</v>
      </c>
      <c r="J1109" s="3161"/>
      <c r="K1109" s="1717"/>
      <c r="L1109" s="1717"/>
      <c r="M1109" s="1717"/>
      <c r="N1109" s="1717"/>
      <c r="O1109" s="1717"/>
      <c r="P1109" s="3386"/>
      <c r="Q1109" t="s">
        <v>4280</v>
      </c>
    </row>
    <row r="1110" spans="1:17" customFormat="1" hidden="1" x14ac:dyDescent="0.25">
      <c r="A1110" s="3472"/>
      <c r="B1110" s="845" t="s">
        <v>4860</v>
      </c>
      <c r="C1110" s="1184">
        <f t="shared" ref="C1110:H1110" si="906">C1106/C41</f>
        <v>0</v>
      </c>
      <c r="D1110" s="1239"/>
      <c r="E1110" s="1239"/>
      <c r="F1110" s="1239"/>
      <c r="G1110" s="1239"/>
      <c r="H1110" s="1192">
        <f t="shared" si="906"/>
        <v>0</v>
      </c>
      <c r="I1110" s="1193">
        <f t="shared" si="879"/>
        <v>0</v>
      </c>
      <c r="J1110" s="3161"/>
      <c r="K1110" s="1717"/>
      <c r="L1110" s="1717"/>
      <c r="M1110" s="1717"/>
      <c r="N1110" s="1717"/>
      <c r="O1110" s="1717"/>
      <c r="P1110" s="3386"/>
      <c r="Q1110" t="s">
        <v>4282</v>
      </c>
    </row>
    <row r="1111" spans="1:17" customFormat="1" ht="12.75" customHeight="1" x14ac:dyDescent="0.25">
      <c r="A1111" s="3472"/>
      <c r="B1111" s="1203" t="s">
        <v>5098</v>
      </c>
      <c r="C1111" s="1204">
        <f>BNP!F487</f>
        <v>0</v>
      </c>
      <c r="D1111" s="1239"/>
      <c r="E1111" s="1239"/>
      <c r="F1111" s="1239"/>
      <c r="G1111" s="1239"/>
      <c r="H1111" s="1204">
        <f>SUM(C1111:G1111)</f>
        <v>0</v>
      </c>
      <c r="I1111" s="1206">
        <f t="shared" si="879"/>
        <v>0</v>
      </c>
      <c r="J1111" s="3163"/>
      <c r="K1111" s="1719"/>
      <c r="L1111" s="1719"/>
      <c r="M1111" s="1719"/>
      <c r="N1111" s="1719"/>
      <c r="O1111" s="1719"/>
      <c r="P1111" s="3387"/>
      <c r="Q1111" s="1178" t="s">
        <v>4284</v>
      </c>
    </row>
    <row r="1112" spans="1:17" customFormat="1" hidden="1" x14ac:dyDescent="0.25">
      <c r="A1112" s="3472"/>
      <c r="B1112" s="845" t="s">
        <v>4285</v>
      </c>
      <c r="C1112" s="1184">
        <f t="shared" ref="C1112:H1112" si="907">C1111/C56</f>
        <v>0</v>
      </c>
      <c r="D1112" s="1239"/>
      <c r="E1112" s="1239"/>
      <c r="F1112" s="1239"/>
      <c r="G1112" s="1239"/>
      <c r="H1112" s="1194">
        <f t="shared" si="907"/>
        <v>0</v>
      </c>
      <c r="I1112" s="1193">
        <f t="shared" si="879"/>
        <v>0</v>
      </c>
      <c r="J1112" s="3161"/>
      <c r="K1112" s="1717"/>
      <c r="L1112" s="1717"/>
      <c r="M1112" s="1717"/>
      <c r="N1112" s="1717"/>
      <c r="O1112" s="1717"/>
      <c r="P1112" s="3386"/>
      <c r="Q1112" t="s">
        <v>4286</v>
      </c>
    </row>
    <row r="1113" spans="1:17" customFormat="1" hidden="1" x14ac:dyDescent="0.25">
      <c r="A1113" s="3472"/>
      <c r="B1113" s="845" t="s">
        <v>4287</v>
      </c>
      <c r="C1113" s="1184">
        <f t="shared" ref="C1113:H1113" si="908">C1111/C73</f>
        <v>0</v>
      </c>
      <c r="D1113" s="1239"/>
      <c r="E1113" s="1239"/>
      <c r="F1113" s="1239"/>
      <c r="G1113" s="1239"/>
      <c r="H1113" s="1194">
        <f t="shared" si="908"/>
        <v>0</v>
      </c>
      <c r="I1113" s="1193">
        <f t="shared" si="879"/>
        <v>0</v>
      </c>
      <c r="J1113" s="3161"/>
      <c r="K1113" s="1717"/>
      <c r="L1113" s="1717"/>
      <c r="M1113" s="1717"/>
      <c r="N1113" s="1717"/>
      <c r="O1113" s="1717"/>
      <c r="P1113" s="3386"/>
      <c r="Q1113" t="s">
        <v>4288</v>
      </c>
    </row>
    <row r="1114" spans="1:17" customFormat="1" x14ac:dyDescent="0.25">
      <c r="A1114" s="3472"/>
      <c r="B1114" s="845" t="s">
        <v>4289</v>
      </c>
      <c r="C1114" s="1195">
        <v>0</v>
      </c>
      <c r="D1114" s="1239"/>
      <c r="E1114" s="1239"/>
      <c r="F1114" s="1239"/>
      <c r="G1114" s="1239"/>
      <c r="H1114" s="1190">
        <f>E1114</f>
        <v>0</v>
      </c>
      <c r="I1114" s="1191">
        <f t="shared" si="879"/>
        <v>0</v>
      </c>
      <c r="J1114" s="3164"/>
      <c r="K1114" s="1720"/>
      <c r="L1114" s="1720"/>
      <c r="M1114" s="1720"/>
      <c r="N1114" s="1720"/>
      <c r="O1114" s="1720"/>
      <c r="P1114" s="3352"/>
      <c r="Q1114" t="s">
        <v>4290</v>
      </c>
    </row>
    <row r="1115" spans="1:17" customFormat="1" x14ac:dyDescent="0.25">
      <c r="A1115" s="3472"/>
      <c r="B1115" s="845" t="s">
        <v>4291</v>
      </c>
      <c r="C1115" s="1184" t="e">
        <f>C1111/C1106</f>
        <v>#DIV/0!</v>
      </c>
      <c r="D1115" s="1239"/>
      <c r="E1115" s="1239"/>
      <c r="F1115" s="1239"/>
      <c r="G1115" s="1239"/>
      <c r="H1115" s="1205" t="e">
        <f t="shared" ref="H1115" si="909">H1111/H1106</f>
        <v>#DIV/0!</v>
      </c>
      <c r="I1115" s="1191" t="e">
        <f t="shared" si="879"/>
        <v>#DIV/0!</v>
      </c>
      <c r="J1115" s="3164"/>
      <c r="K1115" s="1720"/>
      <c r="L1115" s="1720"/>
      <c r="M1115" s="1720"/>
      <c r="N1115" s="1720"/>
      <c r="O1115" s="1720"/>
      <c r="P1115" s="3352"/>
      <c r="Q1115" t="s">
        <v>4292</v>
      </c>
    </row>
    <row r="1116" spans="1:17" customFormat="1" x14ac:dyDescent="0.25">
      <c r="A1116" s="3472"/>
      <c r="B1116" s="1203" t="s">
        <v>5100</v>
      </c>
      <c r="C1116" s="1204">
        <f>BNP!G487</f>
        <v>0</v>
      </c>
      <c r="D1116" s="1239"/>
      <c r="E1116" s="1239"/>
      <c r="F1116" s="1239"/>
      <c r="G1116" s="1239"/>
      <c r="H1116" s="1204">
        <f>SUM(C1116:G1116)</f>
        <v>0</v>
      </c>
      <c r="I1116" s="1204">
        <f t="shared" si="879"/>
        <v>0</v>
      </c>
      <c r="J1116" s="3165"/>
      <c r="K1116" s="1721"/>
      <c r="L1116" s="1721"/>
      <c r="M1116" s="1721"/>
      <c r="N1116" s="1721"/>
      <c r="O1116" s="1721"/>
      <c r="P1116" s="3347"/>
      <c r="Q1116" s="27" t="s">
        <v>4293</v>
      </c>
    </row>
    <row r="1117" spans="1:17" customFormat="1" x14ac:dyDescent="0.25">
      <c r="A1117" s="3472"/>
      <c r="B1117" s="845" t="s">
        <v>4294</v>
      </c>
      <c r="C1117" s="1184">
        <f t="shared" ref="C1117:H1117" si="910">C1116/C82</f>
        <v>0</v>
      </c>
      <c r="D1117" s="1239"/>
      <c r="E1117" s="1239"/>
      <c r="F1117" s="1239"/>
      <c r="G1117" s="1239"/>
      <c r="H1117" s="1194">
        <f t="shared" si="910"/>
        <v>0</v>
      </c>
      <c r="I1117" s="1189">
        <f t="shared" si="879"/>
        <v>0</v>
      </c>
      <c r="J1117" s="3160"/>
      <c r="K1117" s="1716"/>
      <c r="L1117" s="1716"/>
      <c r="M1117" s="1716"/>
      <c r="N1117" s="1716"/>
      <c r="O1117" s="1716"/>
      <c r="P1117" s="3385"/>
      <c r="Q1117" t="s">
        <v>4295</v>
      </c>
    </row>
    <row r="1118" spans="1:17" customFormat="1" x14ac:dyDescent="0.25">
      <c r="A1118" s="3472"/>
      <c r="B1118" s="845" t="s">
        <v>4296</v>
      </c>
      <c r="C1118" s="1184">
        <f t="shared" ref="C1118:H1118" si="911">C1116/C99</f>
        <v>0</v>
      </c>
      <c r="D1118" s="1239"/>
      <c r="E1118" s="1239"/>
      <c r="F1118" s="1239"/>
      <c r="G1118" s="1239"/>
      <c r="H1118" s="1194">
        <f t="shared" si="911"/>
        <v>0</v>
      </c>
      <c r="I1118" s="1189">
        <f t="shared" si="879"/>
        <v>0</v>
      </c>
      <c r="J1118" s="3160"/>
      <c r="K1118" s="1716"/>
      <c r="L1118" s="1716"/>
      <c r="M1118" s="1716"/>
      <c r="N1118" s="1716"/>
      <c r="O1118" s="1716"/>
      <c r="P1118" s="3385"/>
      <c r="Q1118" t="s">
        <v>4297</v>
      </c>
    </row>
    <row r="1119" spans="1:17" customFormat="1" x14ac:dyDescent="0.25">
      <c r="A1119" s="3472"/>
      <c r="B1119" s="1203" t="s">
        <v>14</v>
      </c>
      <c r="C1119" s="1204">
        <f>BNP!J487</f>
        <v>1</v>
      </c>
      <c r="D1119" s="1239"/>
      <c r="E1119" s="1239"/>
      <c r="F1119" s="1239"/>
      <c r="G1119" s="1239"/>
      <c r="H1119" s="1204">
        <f>SUM(C1119:G1119)</f>
        <v>1</v>
      </c>
      <c r="I1119" s="1221">
        <f t="shared" si="879"/>
        <v>1</v>
      </c>
      <c r="J1119" s="3166"/>
      <c r="K1119" s="1722"/>
      <c r="L1119" s="1722"/>
      <c r="M1119" s="1722"/>
      <c r="N1119" s="1722"/>
      <c r="O1119" s="1722"/>
      <c r="P1119" s="3369"/>
      <c r="Q1119" s="27" t="s">
        <v>4298</v>
      </c>
    </row>
    <row r="1120" spans="1:17" customFormat="1" x14ac:dyDescent="0.25">
      <c r="A1120" s="3472"/>
      <c r="B1120" s="845" t="s">
        <v>4299</v>
      </c>
      <c r="C1120" s="1184">
        <f t="shared" ref="C1120:H1120" si="912">C1119/C108</f>
        <v>1.2077294685990338E-3</v>
      </c>
      <c r="D1120" s="1239"/>
      <c r="E1120" s="1239"/>
      <c r="F1120" s="1239"/>
      <c r="G1120" s="1239"/>
      <c r="H1120" s="1194">
        <f t="shared" si="912"/>
        <v>2.6881720430107527E-4</v>
      </c>
      <c r="I1120" s="1189">
        <f t="shared" si="879"/>
        <v>1.2077294685990338E-3</v>
      </c>
      <c r="J1120" s="3160"/>
      <c r="K1120" s="1716"/>
      <c r="L1120" s="1716"/>
      <c r="M1120" s="1716"/>
      <c r="N1120" s="1716"/>
      <c r="O1120" s="1716"/>
      <c r="P1120" s="3385"/>
      <c r="Q1120" t="s">
        <v>4300</v>
      </c>
    </row>
    <row r="1121" spans="1:17" customFormat="1" x14ac:dyDescent="0.25">
      <c r="A1121" s="3472"/>
      <c r="B1121" s="845" t="s">
        <v>4301</v>
      </c>
      <c r="C1121" s="1184">
        <f t="shared" ref="C1121:H1121" si="913">C1119/C125</f>
        <v>1.4925373134328358E-3</v>
      </c>
      <c r="D1121" s="1239"/>
      <c r="E1121" s="1239"/>
      <c r="F1121" s="1239"/>
      <c r="G1121" s="1239"/>
      <c r="H1121" s="1194">
        <f t="shared" si="913"/>
        <v>5.3937432578209273E-4</v>
      </c>
      <c r="I1121" s="1189">
        <f t="shared" si="879"/>
        <v>1.4925373134328358E-3</v>
      </c>
      <c r="J1121" s="3160"/>
      <c r="K1121" s="1716"/>
      <c r="L1121" s="1716"/>
      <c r="M1121" s="1716"/>
      <c r="N1121" s="1716"/>
      <c r="O1121" s="1716"/>
      <c r="P1121" s="3385"/>
      <c r="Q1121" t="s">
        <v>4302</v>
      </c>
    </row>
    <row r="1122" spans="1:17" customFormat="1" x14ac:dyDescent="0.25">
      <c r="A1122" s="3472"/>
      <c r="B1122" s="845" t="s">
        <v>5101</v>
      </c>
      <c r="C1122" s="1184">
        <f t="shared" ref="C1122:H1122" si="914">C1119/C113</f>
        <v>5.0000000000000001E-3</v>
      </c>
      <c r="D1122" s="1239"/>
      <c r="E1122" s="1239"/>
      <c r="F1122" s="1239"/>
      <c r="G1122" s="1239"/>
      <c r="H1122" s="1194">
        <f t="shared" si="914"/>
        <v>1.5600624024960999E-3</v>
      </c>
      <c r="I1122" s="1189">
        <f t="shared" si="879"/>
        <v>5.0000000000000001E-3</v>
      </c>
      <c r="J1122" s="3160"/>
      <c r="K1122" s="1716"/>
      <c r="L1122" s="1716"/>
      <c r="M1122" s="1716"/>
      <c r="N1122" s="1716"/>
      <c r="O1122" s="1716"/>
      <c r="P1122" s="3385"/>
      <c r="Q1122" t="s">
        <v>4304</v>
      </c>
    </row>
    <row r="1123" spans="1:17" customFormat="1" hidden="1" x14ac:dyDescent="0.25">
      <c r="A1123" s="3472"/>
      <c r="B1123" s="845" t="s">
        <v>4861</v>
      </c>
      <c r="C1123" s="1184">
        <f t="shared" ref="C1123:H1123" si="915">C1119/C119</f>
        <v>1.0752688172043012E-2</v>
      </c>
      <c r="D1123" s="1239"/>
      <c r="E1123" s="1239"/>
      <c r="F1123" s="1239"/>
      <c r="G1123" s="1239"/>
      <c r="H1123" s="1205">
        <f t="shared" si="915"/>
        <v>2.5575447570332483E-3</v>
      </c>
      <c r="I1123" s="1193">
        <f t="shared" si="879"/>
        <v>1.0752688172043012E-2</v>
      </c>
      <c r="J1123" s="3161"/>
      <c r="K1123" s="1717"/>
      <c r="L1123" s="1717"/>
      <c r="M1123" s="1717"/>
      <c r="N1123" s="1717"/>
      <c r="O1123" s="1717"/>
      <c r="P1123" s="3386"/>
      <c r="Q1123" t="s">
        <v>4306</v>
      </c>
    </row>
    <row r="1124" spans="1:17" customFormat="1" x14ac:dyDescent="0.25">
      <c r="A1124" s="3472"/>
      <c r="B1124" s="1203" t="s">
        <v>5087</v>
      </c>
      <c r="C1124" s="1206"/>
      <c r="D1124" s="1239"/>
      <c r="E1124" s="1239"/>
      <c r="F1124" s="1239"/>
      <c r="G1124" s="1239"/>
      <c r="H1124" s="1206"/>
      <c r="I1124" s="1206"/>
      <c r="J1124" s="3162"/>
      <c r="K1124" s="1718"/>
      <c r="L1124" s="1718"/>
      <c r="M1124" s="1718"/>
      <c r="N1124" s="1718"/>
      <c r="O1124" s="1718"/>
      <c r="P1124" s="3368"/>
      <c r="Q1124" s="27" t="s">
        <v>4308</v>
      </c>
    </row>
    <row r="1125" spans="1:17" customFormat="1" x14ac:dyDescent="0.25">
      <c r="A1125" s="3472"/>
      <c r="B1125" s="845" t="s">
        <v>4223</v>
      </c>
      <c r="C1125" s="1207"/>
      <c r="D1125" s="1239"/>
      <c r="E1125" s="1239"/>
      <c r="F1125" s="1239"/>
      <c r="G1125" s="1239"/>
      <c r="H1125" s="1177"/>
      <c r="I1125" s="1198"/>
      <c r="J1125" s="3167"/>
      <c r="K1125" s="1723"/>
      <c r="L1125" s="1723"/>
      <c r="M1125" s="1723"/>
      <c r="N1125" s="1723"/>
      <c r="O1125" s="1723"/>
      <c r="P1125" s="3364"/>
      <c r="Q1125" t="s">
        <v>4309</v>
      </c>
    </row>
    <row r="1126" spans="1:17" customFormat="1" x14ac:dyDescent="0.25">
      <c r="A1126" s="3472"/>
      <c r="B1126" s="845" t="s">
        <v>4224</v>
      </c>
      <c r="C1126" s="1207"/>
      <c r="D1126" s="1239"/>
      <c r="E1126" s="1239"/>
      <c r="F1126" s="1239"/>
      <c r="G1126" s="1239"/>
      <c r="H1126" s="1177"/>
      <c r="I1126" s="1198"/>
      <c r="J1126" s="3167"/>
      <c r="K1126" s="1723"/>
      <c r="L1126" s="1723"/>
      <c r="M1126" s="1723"/>
      <c r="N1126" s="1723"/>
      <c r="O1126" s="1723"/>
      <c r="P1126" s="3364"/>
      <c r="Q1126" t="s">
        <v>4310</v>
      </c>
    </row>
    <row r="1127" spans="1:17" customFormat="1" x14ac:dyDescent="0.25">
      <c r="A1127" s="3472"/>
      <c r="B1127" s="845" t="s">
        <v>5102</v>
      </c>
      <c r="C1127" s="1207"/>
      <c r="D1127" s="1239"/>
      <c r="E1127" s="1239"/>
      <c r="F1127" s="1239"/>
      <c r="G1127" s="1239"/>
      <c r="H1127" s="1177"/>
      <c r="I1127" s="1198"/>
      <c r="J1127" s="3167"/>
      <c r="K1127" s="1723"/>
      <c r="L1127" s="1723"/>
      <c r="M1127" s="1723"/>
      <c r="N1127" s="1723"/>
      <c r="O1127" s="1723"/>
      <c r="P1127" s="3364"/>
      <c r="Q1127" t="s">
        <v>4312</v>
      </c>
    </row>
    <row r="1128" spans="1:17" customFormat="1" x14ac:dyDescent="0.25">
      <c r="A1128" s="3472"/>
      <c r="B1128" s="1203" t="s">
        <v>5099</v>
      </c>
      <c r="C1128" s="1206"/>
      <c r="D1128" s="1239"/>
      <c r="E1128" s="1239"/>
      <c r="F1128" s="1239"/>
      <c r="G1128" s="1239"/>
      <c r="H1128" s="1206"/>
      <c r="I1128" s="1206"/>
      <c r="J1128" s="3162"/>
      <c r="K1128" s="1718"/>
      <c r="L1128" s="1718"/>
      <c r="M1128" s="1718"/>
      <c r="N1128" s="1718"/>
      <c r="O1128" s="1718"/>
      <c r="P1128" s="3368"/>
      <c r="Q1128" s="27" t="s">
        <v>4314</v>
      </c>
    </row>
    <row r="1129" spans="1:17" s="1" customFormat="1" x14ac:dyDescent="0.25">
      <c r="A1129" s="3472"/>
      <c r="B1129" s="845" t="s">
        <v>4223</v>
      </c>
      <c r="C1129" s="1207"/>
      <c r="D1129" s="1239"/>
      <c r="E1129" s="1239"/>
      <c r="F1129" s="1239"/>
      <c r="G1129" s="1239"/>
      <c r="H1129" s="1177"/>
      <c r="I1129" s="1198"/>
      <c r="J1129" s="3167"/>
      <c r="K1129" s="1723"/>
      <c r="L1129" s="1723"/>
      <c r="M1129" s="1723"/>
      <c r="N1129" s="1723"/>
      <c r="O1129" s="1723"/>
      <c r="P1129" s="3364"/>
      <c r="Q1129" t="s">
        <v>4315</v>
      </c>
    </row>
    <row r="1130" spans="1:17" s="1" customFormat="1" x14ac:dyDescent="0.25">
      <c r="A1130" s="3472"/>
      <c r="B1130" s="845" t="s">
        <v>4224</v>
      </c>
      <c r="C1130" s="1207"/>
      <c r="D1130" s="1239"/>
      <c r="E1130" s="1239"/>
      <c r="F1130" s="1239"/>
      <c r="G1130" s="1239"/>
      <c r="H1130" s="1177"/>
      <c r="I1130" s="1198"/>
      <c r="J1130" s="3167"/>
      <c r="K1130" s="1723"/>
      <c r="L1130" s="1723"/>
      <c r="M1130" s="1723"/>
      <c r="N1130" s="1723"/>
      <c r="O1130" s="1723"/>
      <c r="P1130" s="3364"/>
      <c r="Q1130" t="s">
        <v>4316</v>
      </c>
    </row>
    <row r="1131" spans="1:17" s="1" customFormat="1" x14ac:dyDescent="0.25">
      <c r="A1131" s="3472"/>
      <c r="B1131" s="845" t="s">
        <v>5102</v>
      </c>
      <c r="C1131" s="1207"/>
      <c r="D1131" s="1239"/>
      <c r="E1131" s="1239"/>
      <c r="F1131" s="1239"/>
      <c r="G1131" s="1239"/>
      <c r="H1131" s="1177"/>
      <c r="I1131" s="1198"/>
      <c r="J1131" s="3167"/>
      <c r="K1131" s="1723"/>
      <c r="L1131" s="1723"/>
      <c r="M1131" s="1723"/>
      <c r="N1131" s="1723"/>
      <c r="O1131" s="1723"/>
      <c r="P1131" s="3364"/>
      <c r="Q1131" t="s">
        <v>4317</v>
      </c>
    </row>
    <row r="1132" spans="1:17" customFormat="1" x14ac:dyDescent="0.25">
      <c r="A1132" s="3472"/>
      <c r="B1132" s="1203" t="s">
        <v>4848</v>
      </c>
      <c r="C1132" s="1206">
        <f>C1106/C1101</f>
        <v>0</v>
      </c>
      <c r="D1132" s="1239"/>
      <c r="E1132" s="1239"/>
      <c r="F1132" s="1239"/>
      <c r="G1132" s="1239"/>
      <c r="H1132" s="1206">
        <f>H1106/H1101</f>
        <v>0</v>
      </c>
      <c r="I1132" s="1206">
        <f t="shared" ref="I1132:I1178" si="916">AVERAGE(C1132:G1132)</f>
        <v>0</v>
      </c>
      <c r="J1132" s="3162"/>
      <c r="K1132" s="1718"/>
      <c r="L1132" s="1718"/>
      <c r="M1132" s="1718"/>
      <c r="N1132" s="1718"/>
      <c r="O1132" s="1718"/>
      <c r="P1132" s="3368"/>
      <c r="Q1132" s="27" t="s">
        <v>4319</v>
      </c>
    </row>
    <row r="1133" spans="1:17" customFormat="1" x14ac:dyDescent="0.25">
      <c r="A1133" s="3472"/>
      <c r="B1133" s="1181" t="s">
        <v>4223</v>
      </c>
      <c r="C1133" s="1207">
        <f t="shared" ref="C1133:H1133" si="917">C1132/C217</f>
        <v>0</v>
      </c>
      <c r="D1133" s="1239"/>
      <c r="E1133" s="1239"/>
      <c r="F1133" s="1239"/>
      <c r="G1133" s="1239"/>
      <c r="H1133" s="1177">
        <f t="shared" si="917"/>
        <v>0</v>
      </c>
      <c r="I1133" s="1198">
        <f t="shared" si="916"/>
        <v>0</v>
      </c>
      <c r="J1133" s="3167"/>
      <c r="K1133" s="1723"/>
      <c r="L1133" s="1723"/>
      <c r="M1133" s="1723"/>
      <c r="N1133" s="1723"/>
      <c r="O1133" s="1723"/>
      <c r="P1133" s="3364"/>
      <c r="Q1133" t="s">
        <v>4320</v>
      </c>
    </row>
    <row r="1134" spans="1:17" customFormat="1" x14ac:dyDescent="0.25">
      <c r="A1134" s="3472"/>
      <c r="B1134" s="1181" t="s">
        <v>4224</v>
      </c>
      <c r="C1134" s="1207">
        <f t="shared" ref="C1134:H1134" si="918">C1132/C234</f>
        <v>0</v>
      </c>
      <c r="D1134" s="1239"/>
      <c r="E1134" s="1239"/>
      <c r="F1134" s="1239"/>
      <c r="G1134" s="1239"/>
      <c r="H1134" s="1177">
        <f t="shared" si="918"/>
        <v>0</v>
      </c>
      <c r="I1134" s="1198">
        <f t="shared" si="916"/>
        <v>0</v>
      </c>
      <c r="J1134" s="3167"/>
      <c r="K1134" s="1723"/>
      <c r="L1134" s="1723"/>
      <c r="M1134" s="1723"/>
      <c r="N1134" s="1723"/>
      <c r="O1134" s="1723"/>
      <c r="P1134" s="3364"/>
      <c r="Q1134" t="s">
        <v>4321</v>
      </c>
    </row>
    <row r="1135" spans="1:17" customFormat="1" ht="15.75" thickBot="1" x14ac:dyDescent="0.3">
      <c r="A1135" s="3472"/>
      <c r="B1135" s="1181" t="s">
        <v>5102</v>
      </c>
      <c r="C1135" s="1207">
        <f t="shared" ref="C1135:H1135" si="919">C1132/C237</f>
        <v>0</v>
      </c>
      <c r="D1135" s="1239"/>
      <c r="E1135" s="1239"/>
      <c r="F1135" s="1239"/>
      <c r="G1135" s="1239"/>
      <c r="H1135" s="1177">
        <f t="shared" si="919"/>
        <v>0</v>
      </c>
      <c r="I1135" s="1198">
        <f t="shared" si="916"/>
        <v>0</v>
      </c>
      <c r="J1135" s="3167"/>
      <c r="K1135" s="1723"/>
      <c r="L1135" s="1723"/>
      <c r="M1135" s="1723"/>
      <c r="N1135" s="1723"/>
      <c r="O1135" s="1723"/>
      <c r="P1135" s="3364"/>
      <c r="Q1135" t="s">
        <v>4322</v>
      </c>
    </row>
    <row r="1136" spans="1:17" customFormat="1" hidden="1" x14ac:dyDescent="0.25">
      <c r="A1136" s="3472"/>
      <c r="B1136" s="1203" t="s">
        <v>4323</v>
      </c>
      <c r="C1136" s="1206">
        <f>C1111/C1101</f>
        <v>0</v>
      </c>
      <c r="D1136" s="1238"/>
      <c r="E1136" s="1238"/>
      <c r="F1136" s="1238"/>
      <c r="G1136" s="1238"/>
      <c r="H1136" s="1206">
        <f>H1111/H1101</f>
        <v>0</v>
      </c>
      <c r="I1136" s="1206">
        <f t="shared" si="916"/>
        <v>0</v>
      </c>
      <c r="J1136" s="3162"/>
      <c r="K1136" s="1718"/>
      <c r="L1136" s="1718"/>
      <c r="M1136" s="1718"/>
      <c r="N1136" s="1718"/>
      <c r="O1136" s="1718"/>
      <c r="P1136" s="3368"/>
      <c r="Q1136" s="27" t="s">
        <v>4324</v>
      </c>
    </row>
    <row r="1137" spans="1:17" customFormat="1" hidden="1" x14ac:dyDescent="0.25">
      <c r="A1137" s="3472"/>
      <c r="B1137" s="1181" t="s">
        <v>4223</v>
      </c>
      <c r="C1137" s="1207">
        <f t="shared" ref="C1137:H1137" si="920">C1136/C243</f>
        <v>0</v>
      </c>
      <c r="D1137" s="1239">
        <f t="shared" si="920"/>
        <v>0</v>
      </c>
      <c r="E1137" s="1239">
        <f t="shared" si="920"/>
        <v>0</v>
      </c>
      <c r="F1137" s="1239">
        <f t="shared" si="920"/>
        <v>0</v>
      </c>
      <c r="G1137" s="1239">
        <f t="shared" si="920"/>
        <v>0</v>
      </c>
      <c r="H1137" s="1177">
        <f t="shared" si="920"/>
        <v>0</v>
      </c>
      <c r="I1137" s="1198">
        <f t="shared" si="916"/>
        <v>0</v>
      </c>
      <c r="J1137" s="3167"/>
      <c r="K1137" s="1723"/>
      <c r="L1137" s="1723"/>
      <c r="M1137" s="1723"/>
      <c r="N1137" s="1723"/>
      <c r="O1137" s="1723"/>
      <c r="P1137" s="3364"/>
      <c r="Q1137" t="s">
        <v>4325</v>
      </c>
    </row>
    <row r="1138" spans="1:17" customFormat="1" hidden="1" x14ac:dyDescent="0.25">
      <c r="A1138" s="3472"/>
      <c r="B1138" s="1181" t="s">
        <v>4224</v>
      </c>
      <c r="C1138" s="1207">
        <f t="shared" ref="C1138:H1138" si="921">C1136/C260</f>
        <v>0</v>
      </c>
      <c r="D1138" s="1239">
        <f t="shared" si="921"/>
        <v>0</v>
      </c>
      <c r="E1138" s="1239">
        <f t="shared" si="921"/>
        <v>0</v>
      </c>
      <c r="F1138" s="1239">
        <f t="shared" si="921"/>
        <v>0</v>
      </c>
      <c r="G1138" s="1239">
        <f t="shared" si="921"/>
        <v>0</v>
      </c>
      <c r="H1138" s="1177">
        <f t="shared" si="921"/>
        <v>0</v>
      </c>
      <c r="I1138" s="1198">
        <f t="shared" si="916"/>
        <v>0</v>
      </c>
      <c r="J1138" s="3167"/>
      <c r="K1138" s="1723"/>
      <c r="L1138" s="1723"/>
      <c r="M1138" s="1723"/>
      <c r="N1138" s="1723"/>
      <c r="O1138" s="1723"/>
      <c r="P1138" s="3364"/>
      <c r="Q1138" t="s">
        <v>4326</v>
      </c>
    </row>
    <row r="1139" spans="1:17" customFormat="1" hidden="1" x14ac:dyDescent="0.25">
      <c r="A1139" s="3472"/>
      <c r="B1139" s="1181" t="s">
        <v>5102</v>
      </c>
      <c r="C1139" s="1207">
        <f t="shared" ref="C1139:H1139" si="922">C1136/C263</f>
        <v>0</v>
      </c>
      <c r="D1139" s="1239">
        <f t="shared" si="922"/>
        <v>0</v>
      </c>
      <c r="E1139" s="1239">
        <f t="shared" si="922"/>
        <v>0</v>
      </c>
      <c r="F1139" s="1239">
        <f t="shared" si="922"/>
        <v>0</v>
      </c>
      <c r="G1139" s="1239">
        <f t="shared" si="922"/>
        <v>0</v>
      </c>
      <c r="H1139" s="1177">
        <f t="shared" si="922"/>
        <v>0</v>
      </c>
      <c r="I1139" s="1198">
        <f t="shared" si="916"/>
        <v>0</v>
      </c>
      <c r="J1139" s="3167"/>
      <c r="K1139" s="1723"/>
      <c r="L1139" s="1723"/>
      <c r="M1139" s="1723"/>
      <c r="N1139" s="1723"/>
      <c r="O1139" s="1723"/>
      <c r="P1139" s="3364"/>
      <c r="Q1139" t="s">
        <v>4327</v>
      </c>
    </row>
    <row r="1140" spans="1:17" customFormat="1" hidden="1" x14ac:dyDescent="0.25">
      <c r="A1140" s="3472"/>
      <c r="B1140" s="1203" t="s">
        <v>4328</v>
      </c>
      <c r="C1140" s="1212">
        <f>C1116/C1119</f>
        <v>0</v>
      </c>
      <c r="D1140" s="1240"/>
      <c r="E1140" s="1240"/>
      <c r="F1140" s="1240"/>
      <c r="G1140" s="1240"/>
      <c r="H1140" s="1212">
        <f>H1116/H1119</f>
        <v>0</v>
      </c>
      <c r="I1140" s="1212">
        <f t="shared" si="916"/>
        <v>0</v>
      </c>
      <c r="J1140" s="3168"/>
      <c r="K1140" s="1724"/>
      <c r="L1140" s="1724"/>
      <c r="M1140" s="1724"/>
      <c r="N1140" s="1724"/>
      <c r="O1140" s="1724"/>
      <c r="P1140" s="3366"/>
      <c r="Q1140" s="27" t="s">
        <v>4329</v>
      </c>
    </row>
    <row r="1141" spans="1:17" customFormat="1" hidden="1" x14ac:dyDescent="0.25">
      <c r="A1141" s="3472"/>
      <c r="B1141" s="1181" t="s">
        <v>4223</v>
      </c>
      <c r="C1141" s="1207">
        <f t="shared" ref="C1141:H1141" si="923">C1140/C269</f>
        <v>0</v>
      </c>
      <c r="D1141" s="1239">
        <f t="shared" si="923"/>
        <v>0</v>
      </c>
      <c r="E1141" s="1239">
        <f t="shared" si="923"/>
        <v>0</v>
      </c>
      <c r="F1141" s="1239">
        <f t="shared" si="923"/>
        <v>0</v>
      </c>
      <c r="G1141" s="1239">
        <f t="shared" si="923"/>
        <v>0</v>
      </c>
      <c r="H1141" s="1177">
        <f t="shared" si="923"/>
        <v>0</v>
      </c>
      <c r="I1141" s="1198">
        <f t="shared" si="916"/>
        <v>0</v>
      </c>
      <c r="J1141" s="3167"/>
      <c r="K1141" s="1723"/>
      <c r="L1141" s="1723"/>
      <c r="M1141" s="1723"/>
      <c r="N1141" s="1723"/>
      <c r="O1141" s="1723"/>
      <c r="P1141" s="3364"/>
      <c r="Q1141" t="s">
        <v>4330</v>
      </c>
    </row>
    <row r="1142" spans="1:17" customFormat="1" hidden="1" x14ac:dyDescent="0.25">
      <c r="A1142" s="3472"/>
      <c r="B1142" s="1181" t="s">
        <v>4224</v>
      </c>
      <c r="C1142" s="1207">
        <f t="shared" ref="C1142:H1142" si="924">C1140/C286</f>
        <v>0</v>
      </c>
      <c r="D1142" s="1239">
        <f t="shared" si="924"/>
        <v>0</v>
      </c>
      <c r="E1142" s="1239">
        <f t="shared" si="924"/>
        <v>0</v>
      </c>
      <c r="F1142" s="1239">
        <f t="shared" si="924"/>
        <v>0</v>
      </c>
      <c r="G1142" s="1239">
        <f t="shared" si="924"/>
        <v>0</v>
      </c>
      <c r="H1142" s="1177">
        <f t="shared" si="924"/>
        <v>0</v>
      </c>
      <c r="I1142" s="1198">
        <f t="shared" si="916"/>
        <v>0</v>
      </c>
      <c r="J1142" s="3167"/>
      <c r="K1142" s="1723"/>
      <c r="L1142" s="1723"/>
      <c r="M1142" s="1723"/>
      <c r="N1142" s="1723"/>
      <c r="O1142" s="1723"/>
      <c r="P1142" s="3364"/>
      <c r="Q1142" t="s">
        <v>4331</v>
      </c>
    </row>
    <row r="1143" spans="1:17" customFormat="1" ht="15.75" hidden="1" thickBot="1" x14ac:dyDescent="0.3">
      <c r="A1143" s="3472"/>
      <c r="B1143" s="1181" t="s">
        <v>5102</v>
      </c>
      <c r="C1143" s="1207">
        <f t="shared" ref="C1143:H1143" si="925">C1140/C289</f>
        <v>0</v>
      </c>
      <c r="D1143" s="1239">
        <f t="shared" si="925"/>
        <v>0</v>
      </c>
      <c r="E1143" s="1239">
        <f t="shared" si="925"/>
        <v>0</v>
      </c>
      <c r="F1143" s="1239">
        <f t="shared" si="925"/>
        <v>0</v>
      </c>
      <c r="G1143" s="1239">
        <f t="shared" si="925"/>
        <v>0</v>
      </c>
      <c r="H1143" s="1177">
        <f t="shared" si="925"/>
        <v>0</v>
      </c>
      <c r="I1143" s="1198">
        <f t="shared" si="916"/>
        <v>0</v>
      </c>
      <c r="J1143" s="3167"/>
      <c r="K1143" s="1723"/>
      <c r="L1143" s="1723"/>
      <c r="M1143" s="1723"/>
      <c r="N1143" s="1723"/>
      <c r="O1143" s="1723"/>
      <c r="P1143" s="3364"/>
      <c r="Q1143" t="s">
        <v>4332</v>
      </c>
    </row>
    <row r="1144" spans="1:17" customFormat="1" ht="15.75" hidden="1" thickBot="1" x14ac:dyDescent="0.3">
      <c r="A1144" s="3472"/>
      <c r="B1144" s="1203" t="s">
        <v>4333</v>
      </c>
      <c r="C1144" s="1213">
        <f>C1101/C1119</f>
        <v>1</v>
      </c>
      <c r="D1144" s="1241"/>
      <c r="E1144" s="1241"/>
      <c r="F1144" s="1241"/>
      <c r="G1144" s="1241"/>
      <c r="H1144" s="1213">
        <f>H1101/H1119</f>
        <v>1</v>
      </c>
      <c r="I1144" s="1213">
        <f t="shared" si="916"/>
        <v>1</v>
      </c>
      <c r="J1144" s="3169"/>
      <c r="K1144" s="1725"/>
      <c r="L1144" s="1725"/>
      <c r="M1144" s="1725"/>
      <c r="N1144" s="1725"/>
      <c r="O1144" s="1725"/>
      <c r="P1144" s="3365"/>
      <c r="Q1144" s="27" t="s">
        <v>4334</v>
      </c>
    </row>
    <row r="1145" spans="1:17" customFormat="1" ht="15.75" hidden="1" thickBot="1" x14ac:dyDescent="0.3">
      <c r="A1145" s="3472"/>
      <c r="B1145" s="1181" t="s">
        <v>4223</v>
      </c>
      <c r="C1145" s="1207">
        <f t="shared" ref="C1145:H1145" si="926">C1144/C295</f>
        <v>2.1139705882352942E-2</v>
      </c>
      <c r="D1145" s="1239">
        <f t="shared" si="926"/>
        <v>0</v>
      </c>
      <c r="E1145" s="1239">
        <f t="shared" si="926"/>
        <v>0</v>
      </c>
      <c r="F1145" s="1239">
        <f t="shared" si="926"/>
        <v>0</v>
      </c>
      <c r="G1145" s="1239">
        <f t="shared" si="926"/>
        <v>0</v>
      </c>
      <c r="H1145" s="1177">
        <f t="shared" si="926"/>
        <v>3.1726537713642408E-2</v>
      </c>
      <c r="I1145" s="1198">
        <f t="shared" si="916"/>
        <v>4.2279411764705888E-3</v>
      </c>
      <c r="J1145" s="3167"/>
      <c r="K1145" s="1723"/>
      <c r="L1145" s="1723"/>
      <c r="M1145" s="1723"/>
      <c r="N1145" s="1723"/>
      <c r="O1145" s="1723"/>
      <c r="P1145" s="3364"/>
      <c r="Q1145" t="s">
        <v>4335</v>
      </c>
    </row>
    <row r="1146" spans="1:17" customFormat="1" ht="15.75" hidden="1" thickBot="1" x14ac:dyDescent="0.3">
      <c r="A1146" s="3472"/>
      <c r="B1146" s="1181" t="s">
        <v>4224</v>
      </c>
      <c r="C1146" s="1207">
        <f t="shared" ref="C1146:H1146" si="927">C1144/C312</f>
        <v>2.6099489696544739E-2</v>
      </c>
      <c r="D1146" s="1239">
        <f t="shared" si="927"/>
        <v>0</v>
      </c>
      <c r="E1146" s="1239">
        <f t="shared" si="927"/>
        <v>0</v>
      </c>
      <c r="F1146" s="1239">
        <f t="shared" si="927"/>
        <v>0</v>
      </c>
      <c r="G1146" s="1239">
        <f t="shared" si="927"/>
        <v>0</v>
      </c>
      <c r="H1146" s="1177">
        <f t="shared" si="927"/>
        <v>3.4945527198703204E-2</v>
      </c>
      <c r="I1146" s="1198">
        <f t="shared" si="916"/>
        <v>5.2198979393089477E-3</v>
      </c>
      <c r="J1146" s="3167"/>
      <c r="K1146" s="1723"/>
      <c r="L1146" s="1723"/>
      <c r="M1146" s="1723"/>
      <c r="N1146" s="1723"/>
      <c r="O1146" s="1723"/>
      <c r="P1146" s="3364"/>
      <c r="Q1146" t="s">
        <v>4336</v>
      </c>
    </row>
    <row r="1147" spans="1:17" customFormat="1" ht="15.75" hidden="1" thickBot="1" x14ac:dyDescent="0.3">
      <c r="A1147" s="3472"/>
      <c r="B1147" s="1181" t="s">
        <v>5102</v>
      </c>
      <c r="C1147" s="1207">
        <f t="shared" ref="C1147:H1147" si="928">C1144/C315</f>
        <v>2.6516220028208748E-2</v>
      </c>
      <c r="D1147" s="1239">
        <f t="shared" si="928"/>
        <v>0</v>
      </c>
      <c r="E1147" s="1239">
        <f t="shared" si="928"/>
        <v>0</v>
      </c>
      <c r="F1147" s="1239">
        <f t="shared" si="928"/>
        <v>0</v>
      </c>
      <c r="G1147" s="1239">
        <f t="shared" si="928"/>
        <v>0</v>
      </c>
      <c r="H1147" s="1177">
        <f t="shared" si="928"/>
        <v>3.0697980462620848E-2</v>
      </c>
      <c r="I1147" s="1198">
        <f t="shared" si="916"/>
        <v>5.3032440056417496E-3</v>
      </c>
      <c r="J1147" s="3167"/>
      <c r="K1147" s="1723"/>
      <c r="L1147" s="1723"/>
      <c r="M1147" s="1723"/>
      <c r="N1147" s="1723"/>
      <c r="O1147" s="1723"/>
      <c r="P1147" s="3364"/>
      <c r="Q1147" t="s">
        <v>4337</v>
      </c>
    </row>
    <row r="1148" spans="1:17" s="325" customFormat="1" ht="15.75" hidden="1" thickBot="1" x14ac:dyDescent="0.3">
      <c r="A1148" s="3472"/>
      <c r="B1148" s="1203" t="s">
        <v>4338</v>
      </c>
      <c r="C1148" s="1206">
        <f>C1106/C1119</f>
        <v>0</v>
      </c>
      <c r="D1148" s="1238"/>
      <c r="E1148" s="1238"/>
      <c r="F1148" s="1238"/>
      <c r="G1148" s="1238"/>
      <c r="H1148" s="1206">
        <f t="shared" ref="H1148" si="929">H1106/H1119</f>
        <v>0</v>
      </c>
      <c r="I1148" s="1206">
        <f t="shared" si="916"/>
        <v>0</v>
      </c>
      <c r="J1148" s="3162"/>
      <c r="K1148" s="1718"/>
      <c r="L1148" s="1718"/>
      <c r="M1148" s="1718"/>
      <c r="N1148" s="1718"/>
      <c r="O1148" s="1718"/>
      <c r="P1148" s="3368"/>
      <c r="Q1148" s="1220" t="s">
        <v>4339</v>
      </c>
    </row>
    <row r="1149" spans="1:17" s="325" customFormat="1" ht="15.75" hidden="1" thickBot="1" x14ac:dyDescent="0.3">
      <c r="A1149" s="3472"/>
      <c r="B1149" s="1182" t="s">
        <v>4223</v>
      </c>
      <c r="C1149" s="1207">
        <f t="shared" ref="C1149:H1149" si="930">C1148/C321</f>
        <v>0</v>
      </c>
      <c r="D1149" s="1239">
        <f t="shared" si="930"/>
        <v>0</v>
      </c>
      <c r="E1149" s="1239">
        <f t="shared" si="930"/>
        <v>0</v>
      </c>
      <c r="F1149" s="1239">
        <f t="shared" si="930"/>
        <v>0</v>
      </c>
      <c r="G1149" s="1239">
        <f t="shared" si="930"/>
        <v>0</v>
      </c>
      <c r="H1149" s="1199">
        <f t="shared" si="930"/>
        <v>0</v>
      </c>
      <c r="I1149" s="1198">
        <f t="shared" si="916"/>
        <v>0</v>
      </c>
      <c r="J1149" s="3167"/>
      <c r="K1149" s="1723"/>
      <c r="L1149" s="1723"/>
      <c r="M1149" s="1723"/>
      <c r="N1149" s="1723"/>
      <c r="O1149" s="1723"/>
      <c r="P1149" s="3364"/>
      <c r="Q1149" s="325" t="s">
        <v>4340</v>
      </c>
    </row>
    <row r="1150" spans="1:17" ht="15.75" hidden="1" thickBot="1" x14ac:dyDescent="0.3">
      <c r="A1150" s="3472"/>
      <c r="B1150" s="1182" t="s">
        <v>4224</v>
      </c>
      <c r="C1150" s="1207">
        <f t="shared" ref="C1150:H1150" si="931">C1148/C338</f>
        <v>0</v>
      </c>
      <c r="D1150" s="1239">
        <f t="shared" si="931"/>
        <v>0</v>
      </c>
      <c r="E1150" s="1239">
        <f t="shared" si="931"/>
        <v>0</v>
      </c>
      <c r="F1150" s="1239">
        <f t="shared" si="931"/>
        <v>0</v>
      </c>
      <c r="G1150" s="1239">
        <f t="shared" si="931"/>
        <v>0</v>
      </c>
      <c r="H1150" s="1200">
        <f t="shared" si="931"/>
        <v>0</v>
      </c>
      <c r="I1150" s="1198">
        <f t="shared" si="916"/>
        <v>0</v>
      </c>
      <c r="J1150" s="3167"/>
      <c r="K1150" s="1723"/>
      <c r="L1150" s="1723"/>
      <c r="M1150" s="1723"/>
      <c r="N1150" s="1723"/>
      <c r="O1150" s="1723"/>
      <c r="P1150" s="3364"/>
      <c r="Q1150" s="325" t="s">
        <v>4341</v>
      </c>
    </row>
    <row r="1151" spans="1:17" ht="15.75" hidden="1" thickBot="1" x14ac:dyDescent="0.3">
      <c r="A1151" s="3472"/>
      <c r="B1151" s="1182" t="s">
        <v>5102</v>
      </c>
      <c r="C1151" s="1207">
        <f t="shared" ref="C1151:H1151" si="932">C1148/C341</f>
        <v>0</v>
      </c>
      <c r="D1151" s="1239">
        <f t="shared" si="932"/>
        <v>0</v>
      </c>
      <c r="E1151" s="1239">
        <f t="shared" si="932"/>
        <v>0</v>
      </c>
      <c r="F1151" s="1239">
        <f t="shared" si="932"/>
        <v>0</v>
      </c>
      <c r="G1151" s="1239">
        <f t="shared" si="932"/>
        <v>0</v>
      </c>
      <c r="H1151" s="1199">
        <f t="shared" si="932"/>
        <v>0</v>
      </c>
      <c r="I1151" s="1198">
        <f t="shared" si="916"/>
        <v>0</v>
      </c>
      <c r="J1151" s="3167"/>
      <c r="K1151" s="1723"/>
      <c r="L1151" s="1723"/>
      <c r="M1151" s="1723"/>
      <c r="N1151" s="1723"/>
      <c r="O1151" s="1723"/>
      <c r="P1151" s="3364"/>
      <c r="Q1151" s="325" t="s">
        <v>4342</v>
      </c>
    </row>
    <row r="1152" spans="1:17" ht="15.75" hidden="1" thickBot="1" x14ac:dyDescent="0.3">
      <c r="A1152" s="3472"/>
      <c r="B1152" s="1203" t="s">
        <v>4343</v>
      </c>
      <c r="C1152" s="1206" t="e">
        <f>C1111/C1116</f>
        <v>#DIV/0!</v>
      </c>
      <c r="D1152" s="1238"/>
      <c r="E1152" s="1238"/>
      <c r="F1152" s="1238"/>
      <c r="G1152" s="1238"/>
      <c r="H1152" s="1206" t="e">
        <f t="shared" ref="H1152" si="933">H1111/H1116</f>
        <v>#DIV/0!</v>
      </c>
      <c r="I1152" s="1206" t="e">
        <f t="shared" si="916"/>
        <v>#DIV/0!</v>
      </c>
      <c r="J1152" s="3162"/>
      <c r="K1152" s="1718"/>
      <c r="L1152" s="1718"/>
      <c r="M1152" s="1718"/>
      <c r="N1152" s="1718"/>
      <c r="O1152" s="1718"/>
      <c r="P1152" s="3368"/>
      <c r="Q1152" s="1220" t="s">
        <v>4344</v>
      </c>
    </row>
    <row r="1153" spans="1:17" ht="15.75" hidden="1" thickBot="1" x14ac:dyDescent="0.3">
      <c r="A1153" s="3472"/>
      <c r="B1153" s="1182" t="s">
        <v>4223</v>
      </c>
      <c r="C1153" s="1207" t="e">
        <f t="shared" ref="C1153:H1153" si="934">C1152/C347</f>
        <v>#DIV/0!</v>
      </c>
      <c r="D1153" s="1239">
        <f t="shared" si="934"/>
        <v>0</v>
      </c>
      <c r="E1153" s="1239">
        <f t="shared" si="934"/>
        <v>0</v>
      </c>
      <c r="F1153" s="1239">
        <f t="shared" si="934"/>
        <v>0</v>
      </c>
      <c r="G1153" s="1239">
        <f t="shared" si="934"/>
        <v>0</v>
      </c>
      <c r="H1153" s="1199" t="e">
        <f t="shared" si="934"/>
        <v>#DIV/0!</v>
      </c>
      <c r="I1153" s="1198" t="e">
        <f t="shared" si="916"/>
        <v>#DIV/0!</v>
      </c>
      <c r="J1153" s="3167"/>
      <c r="K1153" s="1723"/>
      <c r="L1153" s="1723"/>
      <c r="M1153" s="1723"/>
      <c r="N1153" s="1723"/>
      <c r="O1153" s="1723"/>
      <c r="P1153" s="3364"/>
      <c r="Q1153" s="325" t="s">
        <v>4345</v>
      </c>
    </row>
    <row r="1154" spans="1:17" ht="15.75" hidden="1" thickBot="1" x14ac:dyDescent="0.3">
      <c r="A1154" s="3472"/>
      <c r="B1154" s="1182" t="s">
        <v>4224</v>
      </c>
      <c r="C1154" s="1207" t="e">
        <f t="shared" ref="C1154:H1154" si="935">C1152/C364</f>
        <v>#DIV/0!</v>
      </c>
      <c r="D1154" s="1239">
        <f t="shared" si="935"/>
        <v>0</v>
      </c>
      <c r="E1154" s="1239">
        <f t="shared" si="935"/>
        <v>0</v>
      </c>
      <c r="F1154" s="1239">
        <f t="shared" si="935"/>
        <v>0</v>
      </c>
      <c r="G1154" s="1239">
        <f t="shared" si="935"/>
        <v>0</v>
      </c>
      <c r="H1154" s="1199" t="e">
        <f t="shared" si="935"/>
        <v>#DIV/0!</v>
      </c>
      <c r="I1154" s="1198" t="e">
        <f t="shared" si="916"/>
        <v>#DIV/0!</v>
      </c>
      <c r="J1154" s="3167"/>
      <c r="K1154" s="1723"/>
      <c r="L1154" s="1723"/>
      <c r="M1154" s="1723"/>
      <c r="N1154" s="1723"/>
      <c r="O1154" s="1723"/>
      <c r="P1154" s="3364"/>
      <c r="Q1154" s="325" t="s">
        <v>4346</v>
      </c>
    </row>
    <row r="1155" spans="1:17" ht="15.75" hidden="1" thickBot="1" x14ac:dyDescent="0.3">
      <c r="A1155" s="3473"/>
      <c r="B1155" s="1183" t="s">
        <v>5102</v>
      </c>
      <c r="C1155" s="1215" t="e">
        <f t="shared" ref="C1155:H1155" si="936">C1152/C367</f>
        <v>#DIV/0!</v>
      </c>
      <c r="D1155" s="1242">
        <f t="shared" si="936"/>
        <v>0</v>
      </c>
      <c r="E1155" s="1242">
        <f t="shared" si="936"/>
        <v>0</v>
      </c>
      <c r="F1155" s="1242">
        <f t="shared" si="936"/>
        <v>0</v>
      </c>
      <c r="G1155" s="1242">
        <f t="shared" si="936"/>
        <v>0</v>
      </c>
      <c r="H1155" s="1201" t="e">
        <f t="shared" si="936"/>
        <v>#DIV/0!</v>
      </c>
      <c r="I1155" s="1202" t="e">
        <f t="shared" si="916"/>
        <v>#DIV/0!</v>
      </c>
      <c r="J1155" s="3167"/>
      <c r="K1155" s="1723"/>
      <c r="L1155" s="1723"/>
      <c r="M1155" s="1723"/>
      <c r="N1155" s="1723"/>
      <c r="O1155" s="1723"/>
      <c r="P1155" s="3364"/>
      <c r="Q1155" s="325" t="s">
        <v>4347</v>
      </c>
    </row>
    <row r="1156" spans="1:17" customFormat="1" x14ac:dyDescent="0.25">
      <c r="A1156" s="3471" t="s">
        <v>4349</v>
      </c>
      <c r="B1156" s="844" t="s">
        <v>5094</v>
      </c>
      <c r="C1156" s="1235"/>
      <c r="D1156" s="1235"/>
      <c r="E1156" s="1262"/>
      <c r="F1156" s="1235"/>
      <c r="G1156" s="1235"/>
      <c r="H1156" s="826">
        <f>SUM(C1156:G1156)</f>
        <v>0</v>
      </c>
      <c r="I1156" s="1222" t="e">
        <f t="shared" si="916"/>
        <v>#DIV/0!</v>
      </c>
      <c r="J1156" s="3159"/>
      <c r="K1156" s="1715"/>
      <c r="L1156" s="1715"/>
      <c r="M1156" s="1715"/>
      <c r="N1156" s="1715"/>
      <c r="O1156" s="1715"/>
      <c r="P1156" s="3384"/>
      <c r="Q1156" s="27" t="s">
        <v>4264</v>
      </c>
    </row>
    <row r="1157" spans="1:17" customFormat="1" x14ac:dyDescent="0.25">
      <c r="A1157" s="3472"/>
      <c r="B1157" s="845" t="s">
        <v>4265</v>
      </c>
      <c r="C1157" s="1236"/>
      <c r="D1157" s="1236"/>
      <c r="E1157" s="1263"/>
      <c r="F1157" s="1239"/>
      <c r="G1157" s="1236"/>
      <c r="H1157" s="1194">
        <f t="shared" ref="H1157" si="937">H1156/H4</f>
        <v>0</v>
      </c>
      <c r="I1157" s="1189" t="e">
        <f t="shared" si="916"/>
        <v>#DIV/0!</v>
      </c>
      <c r="J1157" s="3160"/>
      <c r="K1157" s="1716"/>
      <c r="L1157" s="1716"/>
      <c r="M1157" s="1716"/>
      <c r="N1157" s="1716"/>
      <c r="O1157" s="1716"/>
      <c r="P1157" s="3385"/>
      <c r="Q1157" t="s">
        <v>4266</v>
      </c>
    </row>
    <row r="1158" spans="1:17" customFormat="1" x14ac:dyDescent="0.25">
      <c r="A1158" s="3472"/>
      <c r="B1158" s="845" t="s">
        <v>4267</v>
      </c>
      <c r="C1158" s="1236"/>
      <c r="D1158" s="1239"/>
      <c r="E1158" s="1263"/>
      <c r="F1158" s="1239"/>
      <c r="G1158" s="1239"/>
      <c r="H1158" s="1194">
        <f t="shared" ref="H1158" si="938">H1156/H21</f>
        <v>0</v>
      </c>
      <c r="I1158" s="1189" t="e">
        <f t="shared" si="916"/>
        <v>#DIV/0!</v>
      </c>
      <c r="J1158" s="3160"/>
      <c r="K1158" s="1716"/>
      <c r="L1158" s="1716"/>
      <c r="M1158" s="1716"/>
      <c r="N1158" s="1716"/>
      <c r="O1158" s="1716"/>
      <c r="P1158" s="3385"/>
      <c r="Q1158" t="s">
        <v>4268</v>
      </c>
    </row>
    <row r="1159" spans="1:17" customFormat="1" x14ac:dyDescent="0.25">
      <c r="A1159" s="3472"/>
      <c r="B1159" s="845" t="s">
        <v>5096</v>
      </c>
      <c r="C1159" s="1239"/>
      <c r="D1159" s="1239"/>
      <c r="E1159" s="1263"/>
      <c r="F1159" s="1239"/>
      <c r="G1159" s="1239"/>
      <c r="H1159" s="1194">
        <f t="shared" ref="H1159" si="939">H1156/H9</f>
        <v>0</v>
      </c>
      <c r="I1159" s="1189" t="e">
        <f t="shared" si="916"/>
        <v>#DIV/0!</v>
      </c>
      <c r="J1159" s="3160"/>
      <c r="K1159" s="1716"/>
      <c r="L1159" s="1716"/>
      <c r="M1159" s="1716"/>
      <c r="N1159" s="1716"/>
      <c r="O1159" s="1716"/>
      <c r="P1159" s="3385"/>
      <c r="Q1159" t="s">
        <v>4270</v>
      </c>
    </row>
    <row r="1160" spans="1:17" customFormat="1" hidden="1" x14ac:dyDescent="0.25">
      <c r="A1160" s="3472"/>
      <c r="B1160" s="845" t="s">
        <v>4862</v>
      </c>
      <c r="C1160" s="1239"/>
      <c r="D1160" s="1239"/>
      <c r="E1160" s="1263"/>
      <c r="F1160" s="1239"/>
      <c r="G1160" s="1239"/>
      <c r="H1160" s="1205">
        <f t="shared" ref="H1160" si="940">H1156/H15</f>
        <v>0</v>
      </c>
      <c r="I1160" s="1193" t="e">
        <f t="shared" si="916"/>
        <v>#DIV/0!</v>
      </c>
      <c r="J1160" s="3161"/>
      <c r="K1160" s="1717"/>
      <c r="L1160" s="1717"/>
      <c r="M1160" s="1717"/>
      <c r="N1160" s="1717"/>
      <c r="O1160" s="1717"/>
      <c r="P1160" s="3386"/>
      <c r="Q1160" t="s">
        <v>4272</v>
      </c>
    </row>
    <row r="1161" spans="1:17" customFormat="1" x14ac:dyDescent="0.25">
      <c r="A1161" s="3472"/>
      <c r="B1161" s="1203" t="s">
        <v>5095</v>
      </c>
      <c r="C1161" s="1239"/>
      <c r="D1161" s="1239"/>
      <c r="E1161" s="1263"/>
      <c r="F1161" s="1239"/>
      <c r="G1161" s="1239"/>
      <c r="H1161" s="1204">
        <f>SUM(C1161:G1161)</f>
        <v>0</v>
      </c>
      <c r="I1161" s="1206" t="e">
        <f t="shared" si="916"/>
        <v>#DIV/0!</v>
      </c>
      <c r="J1161" s="3162"/>
      <c r="K1161" s="1718"/>
      <c r="L1161" s="1718"/>
      <c r="M1161" s="1718"/>
      <c r="N1161" s="1718"/>
      <c r="O1161" s="1718"/>
      <c r="P1161" s="3368"/>
      <c r="Q1161" s="27" t="s">
        <v>4274</v>
      </c>
    </row>
    <row r="1162" spans="1:17" customFormat="1" x14ac:dyDescent="0.25">
      <c r="A1162" s="3472"/>
      <c r="B1162" s="845" t="s">
        <v>4275</v>
      </c>
      <c r="C1162" s="1239"/>
      <c r="D1162" s="1239"/>
      <c r="E1162" s="1263"/>
      <c r="F1162" s="1239"/>
      <c r="G1162" s="1239"/>
      <c r="H1162" s="1192">
        <f t="shared" ref="H1162" si="941">H1161/H30</f>
        <v>0</v>
      </c>
      <c r="I1162" s="1193" t="e">
        <f t="shared" si="916"/>
        <v>#DIV/0!</v>
      </c>
      <c r="J1162" s="3161"/>
      <c r="K1162" s="1717"/>
      <c r="L1162" s="1717"/>
      <c r="M1162" s="1717"/>
      <c r="N1162" s="1717"/>
      <c r="O1162" s="1717"/>
      <c r="P1162" s="3386"/>
      <c r="Q1162" t="s">
        <v>4276</v>
      </c>
    </row>
    <row r="1163" spans="1:17" customFormat="1" x14ac:dyDescent="0.25">
      <c r="A1163" s="3472"/>
      <c r="B1163" s="845" t="s">
        <v>4277</v>
      </c>
      <c r="C1163" s="1239"/>
      <c r="D1163" s="1239"/>
      <c r="E1163" s="1263"/>
      <c r="F1163" s="1239"/>
      <c r="G1163" s="1239"/>
      <c r="H1163" s="1192">
        <f t="shared" ref="H1163" si="942">H1161/H47</f>
        <v>0</v>
      </c>
      <c r="I1163" s="1193" t="e">
        <f t="shared" si="916"/>
        <v>#DIV/0!</v>
      </c>
      <c r="J1163" s="3161"/>
      <c r="K1163" s="1717"/>
      <c r="L1163" s="1717"/>
      <c r="M1163" s="1717"/>
      <c r="N1163" s="1717"/>
      <c r="O1163" s="1717"/>
      <c r="P1163" s="3386"/>
      <c r="Q1163" t="s">
        <v>4278</v>
      </c>
    </row>
    <row r="1164" spans="1:17" customFormat="1" x14ac:dyDescent="0.25">
      <c r="A1164" s="3472"/>
      <c r="B1164" s="845" t="s">
        <v>5097</v>
      </c>
      <c r="C1164" s="1239"/>
      <c r="D1164" s="1239"/>
      <c r="E1164" s="1263"/>
      <c r="F1164" s="1239"/>
      <c r="G1164" s="1239"/>
      <c r="H1164" s="1192">
        <f t="shared" ref="H1164" si="943">H1161/H35</f>
        <v>0</v>
      </c>
      <c r="I1164" s="1193" t="e">
        <f t="shared" si="916"/>
        <v>#DIV/0!</v>
      </c>
      <c r="J1164" s="3161"/>
      <c r="K1164" s="1717"/>
      <c r="L1164" s="1717"/>
      <c r="M1164" s="1717"/>
      <c r="N1164" s="1717"/>
      <c r="O1164" s="1717"/>
      <c r="P1164" s="3386"/>
      <c r="Q1164" t="s">
        <v>4280</v>
      </c>
    </row>
    <row r="1165" spans="1:17" customFormat="1" hidden="1" x14ac:dyDescent="0.25">
      <c r="A1165" s="3472"/>
      <c r="B1165" s="845" t="s">
        <v>4860</v>
      </c>
      <c r="C1165" s="1239"/>
      <c r="D1165" s="1239"/>
      <c r="E1165" s="1263"/>
      <c r="F1165" s="1239"/>
      <c r="G1165" s="1239"/>
      <c r="H1165" s="1192">
        <f t="shared" ref="H1165" si="944">H1161/H41</f>
        <v>0</v>
      </c>
      <c r="I1165" s="1193" t="e">
        <f t="shared" si="916"/>
        <v>#DIV/0!</v>
      </c>
      <c r="J1165" s="3161"/>
      <c r="K1165" s="1717"/>
      <c r="L1165" s="1717"/>
      <c r="M1165" s="1717"/>
      <c r="N1165" s="1717"/>
      <c r="O1165" s="1717"/>
      <c r="P1165" s="3386"/>
      <c r="Q1165" t="s">
        <v>4282</v>
      </c>
    </row>
    <row r="1166" spans="1:17" customFormat="1" x14ac:dyDescent="0.25">
      <c r="A1166" s="3472"/>
      <c r="B1166" s="1203" t="s">
        <v>5098</v>
      </c>
      <c r="C1166" s="1239"/>
      <c r="D1166" s="1239"/>
      <c r="E1166" s="1263"/>
      <c r="F1166" s="1239"/>
      <c r="G1166" s="1239"/>
      <c r="H1166" s="1204">
        <f>SUM(C1166:G1166)</f>
        <v>0</v>
      </c>
      <c r="I1166" s="1206" t="e">
        <f t="shared" si="916"/>
        <v>#DIV/0!</v>
      </c>
      <c r="J1166" s="3163"/>
      <c r="K1166" s="1719"/>
      <c r="L1166" s="1719"/>
      <c r="M1166" s="1719"/>
      <c r="N1166" s="1719"/>
      <c r="O1166" s="1719"/>
      <c r="P1166" s="3387"/>
      <c r="Q1166" s="1178" t="s">
        <v>4284</v>
      </c>
    </row>
    <row r="1167" spans="1:17" customFormat="1" hidden="1" x14ac:dyDescent="0.25">
      <c r="A1167" s="3472"/>
      <c r="B1167" s="845" t="s">
        <v>4285</v>
      </c>
      <c r="C1167" s="1239"/>
      <c r="D1167" s="1239"/>
      <c r="E1167" s="1263"/>
      <c r="F1167" s="1239"/>
      <c r="G1167" s="1239"/>
      <c r="H1167" s="1194">
        <f t="shared" ref="H1167" si="945">H1166/H56</f>
        <v>0</v>
      </c>
      <c r="I1167" s="1193" t="e">
        <f t="shared" si="916"/>
        <v>#DIV/0!</v>
      </c>
      <c r="J1167" s="3161"/>
      <c r="K1167" s="1717"/>
      <c r="L1167" s="1717"/>
      <c r="M1167" s="1717"/>
      <c r="N1167" s="1717"/>
      <c r="O1167" s="1717"/>
      <c r="P1167" s="3386"/>
      <c r="Q1167" t="s">
        <v>4286</v>
      </c>
    </row>
    <row r="1168" spans="1:17" customFormat="1" hidden="1" x14ac:dyDescent="0.25">
      <c r="A1168" s="3472"/>
      <c r="B1168" s="845" t="s">
        <v>4287</v>
      </c>
      <c r="C1168" s="1239"/>
      <c r="D1168" s="1239"/>
      <c r="E1168" s="1263"/>
      <c r="F1168" s="1239"/>
      <c r="G1168" s="1239"/>
      <c r="H1168" s="1194">
        <f t="shared" ref="H1168" si="946">H1166/H73</f>
        <v>0</v>
      </c>
      <c r="I1168" s="1193" t="e">
        <f t="shared" si="916"/>
        <v>#DIV/0!</v>
      </c>
      <c r="J1168" s="3161"/>
      <c r="K1168" s="1717"/>
      <c r="L1168" s="1717"/>
      <c r="M1168" s="1717"/>
      <c r="N1168" s="1717"/>
      <c r="O1168" s="1717"/>
      <c r="P1168" s="3386"/>
      <c r="Q1168" t="s">
        <v>4288</v>
      </c>
    </row>
    <row r="1169" spans="1:17" customFormat="1" x14ac:dyDescent="0.25">
      <c r="A1169" s="3472"/>
      <c r="B1169" s="845" t="s">
        <v>4289</v>
      </c>
      <c r="C1169" s="1239"/>
      <c r="D1169" s="1239"/>
      <c r="E1169" s="1263"/>
      <c r="F1169" s="1239"/>
      <c r="G1169" s="1239"/>
      <c r="H1169" s="1190">
        <f>E1169</f>
        <v>0</v>
      </c>
      <c r="I1169" s="1191" t="e">
        <f t="shared" si="916"/>
        <v>#DIV/0!</v>
      </c>
      <c r="J1169" s="3164"/>
      <c r="K1169" s="1720"/>
      <c r="L1169" s="1720"/>
      <c r="M1169" s="1720"/>
      <c r="N1169" s="1720"/>
      <c r="O1169" s="1720"/>
      <c r="P1169" s="3352"/>
      <c r="Q1169" t="s">
        <v>4290</v>
      </c>
    </row>
    <row r="1170" spans="1:17" customFormat="1" x14ac:dyDescent="0.25">
      <c r="A1170" s="3472"/>
      <c r="B1170" s="845" t="s">
        <v>4291</v>
      </c>
      <c r="C1170" s="1239"/>
      <c r="D1170" s="1239"/>
      <c r="E1170" s="1263"/>
      <c r="F1170" s="1239"/>
      <c r="G1170" s="1239"/>
      <c r="H1170" s="1205" t="e">
        <f t="shared" ref="H1170" si="947">H1166/H1161</f>
        <v>#DIV/0!</v>
      </c>
      <c r="I1170" s="1191" t="e">
        <f t="shared" si="916"/>
        <v>#DIV/0!</v>
      </c>
      <c r="J1170" s="3164"/>
      <c r="K1170" s="1720"/>
      <c r="L1170" s="1720"/>
      <c r="M1170" s="1720"/>
      <c r="N1170" s="1720"/>
      <c r="O1170" s="1720"/>
      <c r="P1170" s="3352"/>
      <c r="Q1170" t="s">
        <v>4292</v>
      </c>
    </row>
    <row r="1171" spans="1:17" customFormat="1" x14ac:dyDescent="0.25">
      <c r="A1171" s="3472"/>
      <c r="B1171" s="1203" t="s">
        <v>5100</v>
      </c>
      <c r="C1171" s="1239"/>
      <c r="D1171" s="1239"/>
      <c r="E1171" s="1263"/>
      <c r="F1171" s="1239"/>
      <c r="G1171" s="1239"/>
      <c r="H1171" s="1204">
        <f>SUM(C1171:G1171)</f>
        <v>0</v>
      </c>
      <c r="I1171" s="1204" t="e">
        <f t="shared" si="916"/>
        <v>#DIV/0!</v>
      </c>
      <c r="J1171" s="3165"/>
      <c r="K1171" s="1721"/>
      <c r="L1171" s="1721"/>
      <c r="M1171" s="1721"/>
      <c r="N1171" s="1721"/>
      <c r="O1171" s="1721"/>
      <c r="P1171" s="3347"/>
      <c r="Q1171" s="27" t="s">
        <v>4293</v>
      </c>
    </row>
    <row r="1172" spans="1:17" customFormat="1" x14ac:dyDescent="0.25">
      <c r="A1172" s="3472"/>
      <c r="B1172" s="845" t="s">
        <v>4294</v>
      </c>
      <c r="C1172" s="1239"/>
      <c r="D1172" s="1239"/>
      <c r="E1172" s="1263"/>
      <c r="F1172" s="1239"/>
      <c r="G1172" s="1239"/>
      <c r="H1172" s="1194">
        <f t="shared" ref="H1172" si="948">H1171/H82</f>
        <v>0</v>
      </c>
      <c r="I1172" s="1189" t="e">
        <f t="shared" si="916"/>
        <v>#DIV/0!</v>
      </c>
      <c r="J1172" s="3160"/>
      <c r="K1172" s="1716"/>
      <c r="L1172" s="1716"/>
      <c r="M1172" s="1716"/>
      <c r="N1172" s="1716"/>
      <c r="O1172" s="1716"/>
      <c r="P1172" s="3385"/>
      <c r="Q1172" t="s">
        <v>4295</v>
      </c>
    </row>
    <row r="1173" spans="1:17" customFormat="1" x14ac:dyDescent="0.25">
      <c r="A1173" s="3472"/>
      <c r="B1173" s="845" t="s">
        <v>4296</v>
      </c>
      <c r="C1173" s="1239"/>
      <c r="D1173" s="1239"/>
      <c r="E1173" s="1263"/>
      <c r="F1173" s="1239"/>
      <c r="G1173" s="1239"/>
      <c r="H1173" s="1194">
        <f t="shared" ref="H1173" si="949">H1171/H99</f>
        <v>0</v>
      </c>
      <c r="I1173" s="1189" t="e">
        <f t="shared" si="916"/>
        <v>#DIV/0!</v>
      </c>
      <c r="J1173" s="3160"/>
      <c r="K1173" s="1716"/>
      <c r="L1173" s="1716"/>
      <c r="M1173" s="1716"/>
      <c r="N1173" s="1716"/>
      <c r="O1173" s="1716"/>
      <c r="P1173" s="3385"/>
      <c r="Q1173" t="s">
        <v>4297</v>
      </c>
    </row>
    <row r="1174" spans="1:17" customFormat="1" x14ac:dyDescent="0.25">
      <c r="A1174" s="3472"/>
      <c r="B1174" s="1203" t="s">
        <v>14</v>
      </c>
      <c r="C1174" s="1239"/>
      <c r="D1174" s="1239"/>
      <c r="E1174" s="1246">
        <f>SG!J506</f>
        <v>1</v>
      </c>
      <c r="F1174" s="1239"/>
      <c r="G1174" s="1239"/>
      <c r="H1174" s="1204">
        <f>SUM(C1174:G1174)</f>
        <v>1</v>
      </c>
      <c r="I1174" s="1221">
        <f t="shared" si="916"/>
        <v>1</v>
      </c>
      <c r="J1174" s="3166"/>
      <c r="K1174" s="1722"/>
      <c r="L1174" s="1722"/>
      <c r="M1174" s="1722"/>
      <c r="N1174" s="1722"/>
      <c r="O1174" s="1722"/>
      <c r="P1174" s="3369"/>
      <c r="Q1174" s="27" t="s">
        <v>4298</v>
      </c>
    </row>
    <row r="1175" spans="1:17" customFormat="1" x14ac:dyDescent="0.25">
      <c r="A1175" s="3472"/>
      <c r="B1175" s="845" t="s">
        <v>4299</v>
      </c>
      <c r="C1175" s="1239"/>
      <c r="D1175" s="1239"/>
      <c r="E1175" s="1186">
        <f t="shared" ref="E1175:H1175" si="950">E1174/E108</f>
        <v>1.3089005235602095E-3</v>
      </c>
      <c r="F1175" s="1239"/>
      <c r="G1175" s="1239"/>
      <c r="H1175" s="1194">
        <f t="shared" si="950"/>
        <v>2.6881720430107527E-4</v>
      </c>
      <c r="I1175" s="1189">
        <f t="shared" si="916"/>
        <v>1.3089005235602095E-3</v>
      </c>
      <c r="J1175" s="3160"/>
      <c r="K1175" s="1716"/>
      <c r="L1175" s="1716"/>
      <c r="M1175" s="1716"/>
      <c r="N1175" s="1716"/>
      <c r="O1175" s="1716"/>
      <c r="P1175" s="3385"/>
      <c r="Q1175" t="s">
        <v>4300</v>
      </c>
    </row>
    <row r="1176" spans="1:17" customFormat="1" x14ac:dyDescent="0.25">
      <c r="A1176" s="3472"/>
      <c r="B1176" s="845" t="s">
        <v>4301</v>
      </c>
      <c r="C1176" s="1239"/>
      <c r="D1176" s="1239"/>
      <c r="E1176" s="1186">
        <f t="shared" ref="E1176:H1176" si="951">E1174/E125</f>
        <v>2.2123893805309734E-3</v>
      </c>
      <c r="F1176" s="1239"/>
      <c r="G1176" s="1239"/>
      <c r="H1176" s="1194">
        <f t="shared" si="951"/>
        <v>5.3937432578209273E-4</v>
      </c>
      <c r="I1176" s="1189">
        <f t="shared" si="916"/>
        <v>2.2123893805309734E-3</v>
      </c>
      <c r="J1176" s="3160"/>
      <c r="K1176" s="1716"/>
      <c r="L1176" s="1716"/>
      <c r="M1176" s="1716"/>
      <c r="N1176" s="1716"/>
      <c r="O1176" s="1716"/>
      <c r="P1176" s="3385"/>
      <c r="Q1176" t="s">
        <v>4302</v>
      </c>
    </row>
    <row r="1177" spans="1:17" customFormat="1" x14ac:dyDescent="0.25">
      <c r="A1177" s="3472"/>
      <c r="B1177" s="845" t="s">
        <v>5101</v>
      </c>
      <c r="C1177" s="1239"/>
      <c r="D1177" s="1239"/>
      <c r="E1177" s="1186">
        <f t="shared" ref="E1177:H1177" si="952">E1174/E113</f>
        <v>7.3529411764705881E-3</v>
      </c>
      <c r="F1177" s="1239"/>
      <c r="G1177" s="1239"/>
      <c r="H1177" s="1194">
        <f t="shared" si="952"/>
        <v>1.5600624024960999E-3</v>
      </c>
      <c r="I1177" s="1189">
        <f t="shared" si="916"/>
        <v>7.3529411764705881E-3</v>
      </c>
      <c r="J1177" s="3160"/>
      <c r="K1177" s="1716"/>
      <c r="L1177" s="1716"/>
      <c r="M1177" s="1716"/>
      <c r="N1177" s="1716"/>
      <c r="O1177" s="1716"/>
      <c r="P1177" s="3385"/>
      <c r="Q1177" t="s">
        <v>4304</v>
      </c>
    </row>
    <row r="1178" spans="1:17" customFormat="1" hidden="1" x14ac:dyDescent="0.25">
      <c r="A1178" s="3472"/>
      <c r="B1178" s="845" t="s">
        <v>4861</v>
      </c>
      <c r="C1178" s="1239"/>
      <c r="D1178" s="1239"/>
      <c r="E1178" s="1186">
        <f t="shared" ref="E1178:H1178" si="953">E1174/E119</f>
        <v>9.5238095238095247E-3</v>
      </c>
      <c r="F1178" s="1239"/>
      <c r="G1178" s="1239"/>
      <c r="H1178" s="1205">
        <f t="shared" si="953"/>
        <v>2.5575447570332483E-3</v>
      </c>
      <c r="I1178" s="1193">
        <f t="shared" si="916"/>
        <v>9.5238095238095247E-3</v>
      </c>
      <c r="J1178" s="3161"/>
      <c r="K1178" s="1717"/>
      <c r="L1178" s="1717"/>
      <c r="M1178" s="1717"/>
      <c r="N1178" s="1717"/>
      <c r="O1178" s="1717"/>
      <c r="P1178" s="3386"/>
      <c r="Q1178" t="s">
        <v>4306</v>
      </c>
    </row>
    <row r="1179" spans="1:17" customFormat="1" x14ac:dyDescent="0.25">
      <c r="A1179" s="3472"/>
      <c r="B1179" s="1203" t="s">
        <v>5087</v>
      </c>
      <c r="C1179" s="1239"/>
      <c r="D1179" s="1239"/>
      <c r="E1179" s="1265"/>
      <c r="F1179" s="1239"/>
      <c r="G1179" s="1239"/>
      <c r="H1179" s="1206"/>
      <c r="I1179" s="1206"/>
      <c r="J1179" s="3162"/>
      <c r="K1179" s="1718"/>
      <c r="L1179" s="1718"/>
      <c r="M1179" s="1718"/>
      <c r="N1179" s="1718"/>
      <c r="O1179" s="1718"/>
      <c r="P1179" s="3368"/>
      <c r="Q1179" s="27" t="s">
        <v>4308</v>
      </c>
    </row>
    <row r="1180" spans="1:17" customFormat="1" x14ac:dyDescent="0.25">
      <c r="A1180" s="3472"/>
      <c r="B1180" s="845" t="s">
        <v>4223</v>
      </c>
      <c r="C1180" s="1239"/>
      <c r="D1180" s="1239"/>
      <c r="E1180" s="1266"/>
      <c r="F1180" s="1239"/>
      <c r="G1180" s="1239"/>
      <c r="H1180" s="1177"/>
      <c r="I1180" s="1198"/>
      <c r="J1180" s="3167"/>
      <c r="K1180" s="1723"/>
      <c r="L1180" s="1723"/>
      <c r="M1180" s="1723"/>
      <c r="N1180" s="1723"/>
      <c r="O1180" s="1723"/>
      <c r="P1180" s="3364"/>
      <c r="Q1180" t="s">
        <v>4309</v>
      </c>
    </row>
    <row r="1181" spans="1:17" customFormat="1" x14ac:dyDescent="0.25">
      <c r="A1181" s="3472"/>
      <c r="B1181" s="845" t="s">
        <v>4224</v>
      </c>
      <c r="C1181" s="1239"/>
      <c r="D1181" s="1239"/>
      <c r="E1181" s="1263"/>
      <c r="F1181" s="1239"/>
      <c r="G1181" s="1239"/>
      <c r="H1181" s="1177"/>
      <c r="I1181" s="1198"/>
      <c r="J1181" s="3167"/>
      <c r="K1181" s="1723"/>
      <c r="L1181" s="1723"/>
      <c r="M1181" s="1723"/>
      <c r="N1181" s="1723"/>
      <c r="O1181" s="1723"/>
      <c r="P1181" s="3364"/>
      <c r="Q1181" t="s">
        <v>4310</v>
      </c>
    </row>
    <row r="1182" spans="1:17" customFormat="1" x14ac:dyDescent="0.25">
      <c r="A1182" s="3472"/>
      <c r="B1182" s="845" t="s">
        <v>5102</v>
      </c>
      <c r="C1182" s="1239"/>
      <c r="D1182" s="1239"/>
      <c r="E1182" s="1263"/>
      <c r="F1182" s="1239"/>
      <c r="G1182" s="1239"/>
      <c r="H1182" s="1177"/>
      <c r="I1182" s="1198"/>
      <c r="J1182" s="3167"/>
      <c r="K1182" s="1723"/>
      <c r="L1182" s="1723"/>
      <c r="M1182" s="1723"/>
      <c r="N1182" s="1723"/>
      <c r="O1182" s="1723"/>
      <c r="P1182" s="3364"/>
      <c r="Q1182" t="s">
        <v>4312</v>
      </c>
    </row>
    <row r="1183" spans="1:17" customFormat="1" x14ac:dyDescent="0.25">
      <c r="A1183" s="3472"/>
      <c r="B1183" s="1203" t="s">
        <v>5099</v>
      </c>
      <c r="C1183" s="1239"/>
      <c r="D1183" s="1239"/>
      <c r="E1183" s="1263"/>
      <c r="F1183" s="1239"/>
      <c r="G1183" s="1239"/>
      <c r="H1183" s="1206"/>
      <c r="I1183" s="1206"/>
      <c r="J1183" s="3162"/>
      <c r="K1183" s="1718"/>
      <c r="L1183" s="1718"/>
      <c r="M1183" s="1718"/>
      <c r="N1183" s="1718"/>
      <c r="O1183" s="1718"/>
      <c r="P1183" s="3368"/>
      <c r="Q1183" s="27" t="s">
        <v>4314</v>
      </c>
    </row>
    <row r="1184" spans="1:17" s="1" customFormat="1" x14ac:dyDescent="0.25">
      <c r="A1184" s="3472"/>
      <c r="B1184" s="845" t="s">
        <v>4223</v>
      </c>
      <c r="C1184" s="1239"/>
      <c r="D1184" s="1239"/>
      <c r="E1184" s="1263"/>
      <c r="F1184" s="1239"/>
      <c r="G1184" s="1239"/>
      <c r="H1184" s="1177"/>
      <c r="I1184" s="1198"/>
      <c r="J1184" s="3167"/>
      <c r="K1184" s="1723"/>
      <c r="L1184" s="1723"/>
      <c r="M1184" s="1723"/>
      <c r="N1184" s="1723"/>
      <c r="O1184" s="1723"/>
      <c r="P1184" s="3364"/>
      <c r="Q1184" t="s">
        <v>4315</v>
      </c>
    </row>
    <row r="1185" spans="1:17" s="1" customFormat="1" x14ac:dyDescent="0.25">
      <c r="A1185" s="3472"/>
      <c r="B1185" s="845" t="s">
        <v>4224</v>
      </c>
      <c r="C1185" s="1239"/>
      <c r="D1185" s="1239"/>
      <c r="E1185" s="1263"/>
      <c r="F1185" s="1239"/>
      <c r="G1185" s="1239"/>
      <c r="H1185" s="1177"/>
      <c r="I1185" s="1198"/>
      <c r="J1185" s="3167"/>
      <c r="K1185" s="1723"/>
      <c r="L1185" s="1723"/>
      <c r="M1185" s="1723"/>
      <c r="N1185" s="1723"/>
      <c r="O1185" s="1723"/>
      <c r="P1185" s="3364"/>
      <c r="Q1185" t="s">
        <v>4316</v>
      </c>
    </row>
    <row r="1186" spans="1:17" s="1" customFormat="1" x14ac:dyDescent="0.25">
      <c r="A1186" s="3472"/>
      <c r="B1186" s="845" t="s">
        <v>5102</v>
      </c>
      <c r="C1186" s="1239"/>
      <c r="D1186" s="1239"/>
      <c r="E1186" s="1263"/>
      <c r="F1186" s="1239"/>
      <c r="G1186" s="1239"/>
      <c r="H1186" s="1177"/>
      <c r="I1186" s="1198"/>
      <c r="J1186" s="3167"/>
      <c r="K1186" s="1723"/>
      <c r="L1186" s="1723"/>
      <c r="M1186" s="1723"/>
      <c r="N1186" s="1723"/>
      <c r="O1186" s="1723"/>
      <c r="P1186" s="3364"/>
      <c r="Q1186" t="s">
        <v>4317</v>
      </c>
    </row>
    <row r="1187" spans="1:17" customFormat="1" x14ac:dyDescent="0.25">
      <c r="A1187" s="3472"/>
      <c r="B1187" s="1203" t="s">
        <v>4848</v>
      </c>
      <c r="C1187" s="1239"/>
      <c r="D1187" s="1239"/>
      <c r="E1187" s="1263"/>
      <c r="F1187" s="1239"/>
      <c r="G1187" s="1239"/>
      <c r="H1187" s="1206"/>
      <c r="I1187" s="1206"/>
      <c r="J1187" s="3162"/>
      <c r="K1187" s="1718"/>
      <c r="L1187" s="1718"/>
      <c r="M1187" s="1718"/>
      <c r="N1187" s="1718"/>
      <c r="O1187" s="1718"/>
      <c r="P1187" s="3368"/>
      <c r="Q1187" s="27" t="s">
        <v>4319</v>
      </c>
    </row>
    <row r="1188" spans="1:17" customFormat="1" x14ac:dyDescent="0.25">
      <c r="A1188" s="3472"/>
      <c r="B1188" s="1181" t="s">
        <v>4223</v>
      </c>
      <c r="C1188" s="1239"/>
      <c r="D1188" s="1239"/>
      <c r="E1188" s="1263"/>
      <c r="F1188" s="1239"/>
      <c r="G1188" s="1239"/>
      <c r="H1188" s="1177"/>
      <c r="I1188" s="1198"/>
      <c r="J1188" s="3167"/>
      <c r="K1188" s="1723"/>
      <c r="L1188" s="1723"/>
      <c r="M1188" s="1723"/>
      <c r="N1188" s="1723"/>
      <c r="O1188" s="1723"/>
      <c r="P1188" s="3364"/>
      <c r="Q1188" t="s">
        <v>4320</v>
      </c>
    </row>
    <row r="1189" spans="1:17" customFormat="1" x14ac:dyDescent="0.25">
      <c r="A1189" s="3472"/>
      <c r="B1189" s="1181" t="s">
        <v>4224</v>
      </c>
      <c r="C1189" s="1239"/>
      <c r="D1189" s="1239"/>
      <c r="E1189" s="1263"/>
      <c r="F1189" s="1239"/>
      <c r="G1189" s="1239"/>
      <c r="H1189" s="1177"/>
      <c r="I1189" s="1198"/>
      <c r="J1189" s="3167"/>
      <c r="K1189" s="1723"/>
      <c r="L1189" s="1723"/>
      <c r="M1189" s="1723"/>
      <c r="N1189" s="1723"/>
      <c r="O1189" s="1723"/>
      <c r="P1189" s="3364"/>
      <c r="Q1189" t="s">
        <v>4321</v>
      </c>
    </row>
    <row r="1190" spans="1:17" customFormat="1" ht="15.75" thickBot="1" x14ac:dyDescent="0.3">
      <c r="A1190" s="3472"/>
      <c r="B1190" s="1181" t="s">
        <v>5102</v>
      </c>
      <c r="C1190" s="1239"/>
      <c r="D1190" s="1239"/>
      <c r="E1190" s="1266"/>
      <c r="F1190" s="1239"/>
      <c r="G1190" s="1239"/>
      <c r="H1190" s="1177"/>
      <c r="I1190" s="1198"/>
      <c r="J1190" s="3167"/>
      <c r="K1190" s="1723"/>
      <c r="L1190" s="1723"/>
      <c r="M1190" s="1723"/>
      <c r="N1190" s="1723"/>
      <c r="O1190" s="1723"/>
      <c r="P1190" s="3364"/>
      <c r="Q1190" t="s">
        <v>4322</v>
      </c>
    </row>
    <row r="1191" spans="1:17" customFormat="1" hidden="1" x14ac:dyDescent="0.25">
      <c r="A1191" s="3472"/>
      <c r="B1191" s="1203" t="s">
        <v>4323</v>
      </c>
      <c r="C1191" s="1238"/>
      <c r="D1191" s="1238"/>
      <c r="E1191" s="1265"/>
      <c r="F1191" s="1238"/>
      <c r="G1191" s="1238"/>
      <c r="H1191" s="1206"/>
      <c r="I1191" s="1206"/>
      <c r="J1191" s="3162"/>
      <c r="K1191" s="1718"/>
      <c r="L1191" s="1718"/>
      <c r="M1191" s="1718"/>
      <c r="N1191" s="1718"/>
      <c r="O1191" s="1718"/>
      <c r="P1191" s="3368"/>
      <c r="Q1191" s="27" t="s">
        <v>4324</v>
      </c>
    </row>
    <row r="1192" spans="1:17" customFormat="1" hidden="1" x14ac:dyDescent="0.25">
      <c r="A1192" s="3472"/>
      <c r="B1192" s="1181" t="s">
        <v>4223</v>
      </c>
      <c r="C1192" s="1239">
        <f>C1191/C243</f>
        <v>0</v>
      </c>
      <c r="D1192" s="1239">
        <f>D1191/D243</f>
        <v>0</v>
      </c>
      <c r="E1192" s="1266">
        <f>E1191/E243</f>
        <v>0</v>
      </c>
      <c r="F1192" s="1239">
        <f>F1191/F243</f>
        <v>0</v>
      </c>
      <c r="G1192" s="1239">
        <f>G1191/G243</f>
        <v>0</v>
      </c>
      <c r="H1192" s="1177"/>
      <c r="I1192" s="1198"/>
      <c r="J1192" s="3167"/>
      <c r="K1192" s="1723"/>
      <c r="L1192" s="1723"/>
      <c r="M1192" s="1723"/>
      <c r="N1192" s="1723"/>
      <c r="O1192" s="1723"/>
      <c r="P1192" s="3364"/>
      <c r="Q1192" t="s">
        <v>4325</v>
      </c>
    </row>
    <row r="1193" spans="1:17" customFormat="1" hidden="1" x14ac:dyDescent="0.25">
      <c r="A1193" s="3472"/>
      <c r="B1193" s="1181" t="s">
        <v>4224</v>
      </c>
      <c r="C1193" s="1239">
        <f>C1191/C260</f>
        <v>0</v>
      </c>
      <c r="D1193" s="1239">
        <f>D1191/D260</f>
        <v>0</v>
      </c>
      <c r="E1193" s="1266">
        <f>E1191/E260</f>
        <v>0</v>
      </c>
      <c r="F1193" s="1239">
        <f>F1191/F260</f>
        <v>0</v>
      </c>
      <c r="G1193" s="1239">
        <f>G1191/G260</f>
        <v>0</v>
      </c>
      <c r="H1193" s="1177"/>
      <c r="I1193" s="1198"/>
      <c r="J1193" s="3167"/>
      <c r="K1193" s="1723"/>
      <c r="L1193" s="1723"/>
      <c r="M1193" s="1723"/>
      <c r="N1193" s="1723"/>
      <c r="O1193" s="1723"/>
      <c r="P1193" s="3364"/>
      <c r="Q1193" t="s">
        <v>4326</v>
      </c>
    </row>
    <row r="1194" spans="1:17" customFormat="1" hidden="1" x14ac:dyDescent="0.25">
      <c r="A1194" s="3472"/>
      <c r="B1194" s="1181" t="s">
        <v>5102</v>
      </c>
      <c r="C1194" s="1239">
        <f>C1191/C263</f>
        <v>0</v>
      </c>
      <c r="D1194" s="1239">
        <f>D1191/D263</f>
        <v>0</v>
      </c>
      <c r="E1194" s="1266">
        <f>E1191/E263</f>
        <v>0</v>
      </c>
      <c r="F1194" s="1239">
        <f>F1191/F263</f>
        <v>0</v>
      </c>
      <c r="G1194" s="1239">
        <f>G1191/G263</f>
        <v>0</v>
      </c>
      <c r="H1194" s="1177"/>
      <c r="I1194" s="1198"/>
      <c r="J1194" s="3167"/>
      <c r="K1194" s="1723"/>
      <c r="L1194" s="1723"/>
      <c r="M1194" s="1723"/>
      <c r="N1194" s="1723"/>
      <c r="O1194" s="1723"/>
      <c r="P1194" s="3364"/>
      <c r="Q1194" t="s">
        <v>4327</v>
      </c>
    </row>
    <row r="1195" spans="1:17" customFormat="1" hidden="1" x14ac:dyDescent="0.25">
      <c r="A1195" s="3472"/>
      <c r="B1195" s="1203" t="s">
        <v>4328</v>
      </c>
      <c r="C1195" s="1240"/>
      <c r="D1195" s="1240"/>
      <c r="E1195" s="1267"/>
      <c r="F1195" s="1240"/>
      <c r="G1195" s="1240"/>
      <c r="H1195" s="1212">
        <f>H1171/H1174</f>
        <v>0</v>
      </c>
      <c r="I1195" s="1212" t="e">
        <f t="shared" ref="I1195:I1258" si="954">AVERAGE(C1195:G1195)</f>
        <v>#DIV/0!</v>
      </c>
      <c r="J1195" s="3168"/>
      <c r="K1195" s="1724"/>
      <c r="L1195" s="1724"/>
      <c r="M1195" s="1724"/>
      <c r="N1195" s="1724"/>
      <c r="O1195" s="1724"/>
      <c r="P1195" s="3366"/>
      <c r="Q1195" s="27" t="s">
        <v>4329</v>
      </c>
    </row>
    <row r="1196" spans="1:17" customFormat="1" hidden="1" x14ac:dyDescent="0.25">
      <c r="A1196" s="3472"/>
      <c r="B1196" s="1181" t="s">
        <v>4223</v>
      </c>
      <c r="C1196" s="1239">
        <f t="shared" ref="C1196:H1196" si="955">C1195/C269</f>
        <v>0</v>
      </c>
      <c r="D1196" s="1239">
        <f t="shared" si="955"/>
        <v>0</v>
      </c>
      <c r="E1196" s="1266">
        <f t="shared" si="955"/>
        <v>0</v>
      </c>
      <c r="F1196" s="1239">
        <f t="shared" si="955"/>
        <v>0</v>
      </c>
      <c r="G1196" s="1239">
        <f t="shared" si="955"/>
        <v>0</v>
      </c>
      <c r="H1196" s="1177">
        <f t="shared" si="955"/>
        <v>0</v>
      </c>
      <c r="I1196" s="1198">
        <f t="shared" si="954"/>
        <v>0</v>
      </c>
      <c r="J1196" s="3167"/>
      <c r="K1196" s="1723"/>
      <c r="L1196" s="1723"/>
      <c r="M1196" s="1723"/>
      <c r="N1196" s="1723"/>
      <c r="O1196" s="1723"/>
      <c r="P1196" s="3364"/>
      <c r="Q1196" t="s">
        <v>4330</v>
      </c>
    </row>
    <row r="1197" spans="1:17" customFormat="1" hidden="1" x14ac:dyDescent="0.25">
      <c r="A1197" s="3472"/>
      <c r="B1197" s="1181" t="s">
        <v>4224</v>
      </c>
      <c r="C1197" s="1239">
        <f t="shared" ref="C1197:H1197" si="956">C1195/C286</f>
        <v>0</v>
      </c>
      <c r="D1197" s="1239">
        <f t="shared" si="956"/>
        <v>0</v>
      </c>
      <c r="E1197" s="1266">
        <f t="shared" si="956"/>
        <v>0</v>
      </c>
      <c r="F1197" s="1239">
        <f t="shared" si="956"/>
        <v>0</v>
      </c>
      <c r="G1197" s="1239">
        <f t="shared" si="956"/>
        <v>0</v>
      </c>
      <c r="H1197" s="1177">
        <f t="shared" si="956"/>
        <v>0</v>
      </c>
      <c r="I1197" s="1198">
        <f t="shared" si="954"/>
        <v>0</v>
      </c>
      <c r="J1197" s="3167"/>
      <c r="K1197" s="1723"/>
      <c r="L1197" s="1723"/>
      <c r="M1197" s="1723"/>
      <c r="N1197" s="1723"/>
      <c r="O1197" s="1723"/>
      <c r="P1197" s="3364"/>
      <c r="Q1197" t="s">
        <v>4331</v>
      </c>
    </row>
    <row r="1198" spans="1:17" customFormat="1" ht="15.75" hidden="1" thickBot="1" x14ac:dyDescent="0.3">
      <c r="A1198" s="3472"/>
      <c r="B1198" s="1181" t="s">
        <v>5102</v>
      </c>
      <c r="C1198" s="1239">
        <f t="shared" ref="C1198:H1198" si="957">C1195/C289</f>
        <v>0</v>
      </c>
      <c r="D1198" s="1239">
        <f t="shared" si="957"/>
        <v>0</v>
      </c>
      <c r="E1198" s="1266">
        <f t="shared" si="957"/>
        <v>0</v>
      </c>
      <c r="F1198" s="1239">
        <f t="shared" si="957"/>
        <v>0</v>
      </c>
      <c r="G1198" s="1239">
        <f t="shared" si="957"/>
        <v>0</v>
      </c>
      <c r="H1198" s="1177">
        <f t="shared" si="957"/>
        <v>0</v>
      </c>
      <c r="I1198" s="1198">
        <f t="shared" si="954"/>
        <v>0</v>
      </c>
      <c r="J1198" s="3167"/>
      <c r="K1198" s="1723"/>
      <c r="L1198" s="1723"/>
      <c r="M1198" s="1723"/>
      <c r="N1198" s="1723"/>
      <c r="O1198" s="1723"/>
      <c r="P1198" s="3364"/>
      <c r="Q1198" t="s">
        <v>4332</v>
      </c>
    </row>
    <row r="1199" spans="1:17" customFormat="1" ht="15.75" hidden="1" thickBot="1" x14ac:dyDescent="0.3">
      <c r="A1199" s="3472"/>
      <c r="B1199" s="1203" t="s">
        <v>4333</v>
      </c>
      <c r="C1199" s="1241"/>
      <c r="D1199" s="1241"/>
      <c r="E1199" s="1268"/>
      <c r="F1199" s="1241"/>
      <c r="G1199" s="1241"/>
      <c r="H1199" s="1213">
        <f>H1156/H1174</f>
        <v>0</v>
      </c>
      <c r="I1199" s="1213" t="e">
        <f t="shared" si="954"/>
        <v>#DIV/0!</v>
      </c>
      <c r="J1199" s="3169"/>
      <c r="K1199" s="1725"/>
      <c r="L1199" s="1725"/>
      <c r="M1199" s="1725"/>
      <c r="N1199" s="1725"/>
      <c r="O1199" s="1725"/>
      <c r="P1199" s="3365"/>
      <c r="Q1199" s="27" t="s">
        <v>4334</v>
      </c>
    </row>
    <row r="1200" spans="1:17" customFormat="1" ht="15.75" hidden="1" thickBot="1" x14ac:dyDescent="0.3">
      <c r="A1200" s="3472"/>
      <c r="B1200" s="1181" t="s">
        <v>4223</v>
      </c>
      <c r="C1200" s="1239">
        <f t="shared" ref="C1200:H1200" si="958">C1199/C295</f>
        <v>0</v>
      </c>
      <c r="D1200" s="1239">
        <f t="shared" si="958"/>
        <v>0</v>
      </c>
      <c r="E1200" s="1266">
        <f t="shared" si="958"/>
        <v>0</v>
      </c>
      <c r="F1200" s="1239">
        <f t="shared" si="958"/>
        <v>0</v>
      </c>
      <c r="G1200" s="1239">
        <f t="shared" si="958"/>
        <v>0</v>
      </c>
      <c r="H1200" s="1177">
        <f t="shared" si="958"/>
        <v>0</v>
      </c>
      <c r="I1200" s="1198">
        <f t="shared" si="954"/>
        <v>0</v>
      </c>
      <c r="J1200" s="3167"/>
      <c r="K1200" s="1723"/>
      <c r="L1200" s="1723"/>
      <c r="M1200" s="1723"/>
      <c r="N1200" s="1723"/>
      <c r="O1200" s="1723"/>
      <c r="P1200" s="3364"/>
      <c r="Q1200" t="s">
        <v>4335</v>
      </c>
    </row>
    <row r="1201" spans="1:17" customFormat="1" ht="15.75" hidden="1" thickBot="1" x14ac:dyDescent="0.3">
      <c r="A1201" s="3472"/>
      <c r="B1201" s="1181" t="s">
        <v>4224</v>
      </c>
      <c r="C1201" s="1239">
        <f t="shared" ref="C1201:H1201" si="959">C1199/C312</f>
        <v>0</v>
      </c>
      <c r="D1201" s="1239">
        <f t="shared" si="959"/>
        <v>0</v>
      </c>
      <c r="E1201" s="1266">
        <f t="shared" si="959"/>
        <v>0</v>
      </c>
      <c r="F1201" s="1239">
        <f t="shared" si="959"/>
        <v>0</v>
      </c>
      <c r="G1201" s="1239">
        <f t="shared" si="959"/>
        <v>0</v>
      </c>
      <c r="H1201" s="1177">
        <f t="shared" si="959"/>
        <v>0</v>
      </c>
      <c r="I1201" s="1198">
        <f t="shared" si="954"/>
        <v>0</v>
      </c>
      <c r="J1201" s="3167"/>
      <c r="K1201" s="1723"/>
      <c r="L1201" s="1723"/>
      <c r="M1201" s="1723"/>
      <c r="N1201" s="1723"/>
      <c r="O1201" s="1723"/>
      <c r="P1201" s="3364"/>
      <c r="Q1201" t="s">
        <v>4336</v>
      </c>
    </row>
    <row r="1202" spans="1:17" customFormat="1" ht="15.75" hidden="1" thickBot="1" x14ac:dyDescent="0.3">
      <c r="A1202" s="3472"/>
      <c r="B1202" s="1181" t="s">
        <v>5102</v>
      </c>
      <c r="C1202" s="1239">
        <f t="shared" ref="C1202:H1202" si="960">C1199/C315</f>
        <v>0</v>
      </c>
      <c r="D1202" s="1239">
        <f t="shared" si="960"/>
        <v>0</v>
      </c>
      <c r="E1202" s="1266">
        <f t="shared" si="960"/>
        <v>0</v>
      </c>
      <c r="F1202" s="1239">
        <f t="shared" si="960"/>
        <v>0</v>
      </c>
      <c r="G1202" s="1239">
        <f t="shared" si="960"/>
        <v>0</v>
      </c>
      <c r="H1202" s="1177">
        <f t="shared" si="960"/>
        <v>0</v>
      </c>
      <c r="I1202" s="1198">
        <f t="shared" si="954"/>
        <v>0</v>
      </c>
      <c r="J1202" s="3167"/>
      <c r="K1202" s="1723"/>
      <c r="L1202" s="1723"/>
      <c r="M1202" s="1723"/>
      <c r="N1202" s="1723"/>
      <c r="O1202" s="1723"/>
      <c r="P1202" s="3364"/>
      <c r="Q1202" t="s">
        <v>4337</v>
      </c>
    </row>
    <row r="1203" spans="1:17" s="325" customFormat="1" ht="15.75" hidden="1" thickBot="1" x14ac:dyDescent="0.3">
      <c r="A1203" s="3472"/>
      <c r="B1203" s="1203" t="s">
        <v>4338</v>
      </c>
      <c r="C1203" s="1238"/>
      <c r="D1203" s="1238"/>
      <c r="E1203" s="1265"/>
      <c r="F1203" s="1238"/>
      <c r="G1203" s="1238"/>
      <c r="H1203" s="1206">
        <f t="shared" ref="H1203" si="961">H1161/H1174</f>
        <v>0</v>
      </c>
      <c r="I1203" s="1206" t="e">
        <f t="shared" si="954"/>
        <v>#DIV/0!</v>
      </c>
      <c r="J1203" s="3162"/>
      <c r="K1203" s="1718"/>
      <c r="L1203" s="1718"/>
      <c r="M1203" s="1718"/>
      <c r="N1203" s="1718"/>
      <c r="O1203" s="1718"/>
      <c r="P1203" s="3368"/>
      <c r="Q1203" s="1220" t="s">
        <v>4339</v>
      </c>
    </row>
    <row r="1204" spans="1:17" s="325" customFormat="1" ht="15.75" hidden="1" thickBot="1" x14ac:dyDescent="0.3">
      <c r="A1204" s="3472"/>
      <c r="B1204" s="1182" t="s">
        <v>4223</v>
      </c>
      <c r="C1204" s="1239">
        <f t="shared" ref="C1204:H1204" si="962">C1203/C321</f>
        <v>0</v>
      </c>
      <c r="D1204" s="1239">
        <f t="shared" si="962"/>
        <v>0</v>
      </c>
      <c r="E1204" s="1266">
        <f t="shared" si="962"/>
        <v>0</v>
      </c>
      <c r="F1204" s="1239">
        <f t="shared" si="962"/>
        <v>0</v>
      </c>
      <c r="G1204" s="1239">
        <f t="shared" si="962"/>
        <v>0</v>
      </c>
      <c r="H1204" s="1199">
        <f t="shared" si="962"/>
        <v>0</v>
      </c>
      <c r="I1204" s="1198">
        <f t="shared" si="954"/>
        <v>0</v>
      </c>
      <c r="J1204" s="3167"/>
      <c r="K1204" s="1723"/>
      <c r="L1204" s="1723"/>
      <c r="M1204" s="1723"/>
      <c r="N1204" s="1723"/>
      <c r="O1204" s="1723"/>
      <c r="P1204" s="3364"/>
      <c r="Q1204" s="325" t="s">
        <v>4340</v>
      </c>
    </row>
    <row r="1205" spans="1:17" ht="15.75" hidden="1" thickBot="1" x14ac:dyDescent="0.3">
      <c r="A1205" s="3472"/>
      <c r="B1205" s="1182" t="s">
        <v>4224</v>
      </c>
      <c r="C1205" s="1239">
        <f t="shared" ref="C1205:H1205" si="963">C1203/C338</f>
        <v>0</v>
      </c>
      <c r="D1205" s="1239">
        <f t="shared" si="963"/>
        <v>0</v>
      </c>
      <c r="E1205" s="1266">
        <f t="shared" si="963"/>
        <v>0</v>
      </c>
      <c r="F1205" s="1239">
        <f t="shared" si="963"/>
        <v>0</v>
      </c>
      <c r="G1205" s="1239">
        <f t="shared" si="963"/>
        <v>0</v>
      </c>
      <c r="H1205" s="1200">
        <f t="shared" si="963"/>
        <v>0</v>
      </c>
      <c r="I1205" s="1198">
        <f t="shared" si="954"/>
        <v>0</v>
      </c>
      <c r="J1205" s="3167"/>
      <c r="K1205" s="1723"/>
      <c r="L1205" s="1723"/>
      <c r="M1205" s="1723"/>
      <c r="N1205" s="1723"/>
      <c r="O1205" s="1723"/>
      <c r="P1205" s="3364"/>
      <c r="Q1205" s="325" t="s">
        <v>4341</v>
      </c>
    </row>
    <row r="1206" spans="1:17" ht="15.75" hidden="1" thickBot="1" x14ac:dyDescent="0.3">
      <c r="A1206" s="3472"/>
      <c r="B1206" s="1182" t="s">
        <v>5102</v>
      </c>
      <c r="C1206" s="1239">
        <f t="shared" ref="C1206:H1206" si="964">C1203/C341</f>
        <v>0</v>
      </c>
      <c r="D1206" s="1239">
        <f t="shared" si="964"/>
        <v>0</v>
      </c>
      <c r="E1206" s="1266">
        <f t="shared" si="964"/>
        <v>0</v>
      </c>
      <c r="F1206" s="1239">
        <f t="shared" si="964"/>
        <v>0</v>
      </c>
      <c r="G1206" s="1239">
        <f t="shared" si="964"/>
        <v>0</v>
      </c>
      <c r="H1206" s="1199">
        <f t="shared" si="964"/>
        <v>0</v>
      </c>
      <c r="I1206" s="1198">
        <f t="shared" si="954"/>
        <v>0</v>
      </c>
      <c r="J1206" s="3167"/>
      <c r="K1206" s="1723"/>
      <c r="L1206" s="1723"/>
      <c r="M1206" s="1723"/>
      <c r="N1206" s="1723"/>
      <c r="O1206" s="1723"/>
      <c r="P1206" s="3364"/>
      <c r="Q1206" s="325" t="s">
        <v>4342</v>
      </c>
    </row>
    <row r="1207" spans="1:17" ht="15.75" hidden="1" thickBot="1" x14ac:dyDescent="0.3">
      <c r="A1207" s="3472"/>
      <c r="B1207" s="1203" t="s">
        <v>4343</v>
      </c>
      <c r="C1207" s="1238"/>
      <c r="D1207" s="1238"/>
      <c r="E1207" s="1265"/>
      <c r="F1207" s="1238"/>
      <c r="G1207" s="1238"/>
      <c r="H1207" s="1206" t="e">
        <f t="shared" ref="H1207" si="965">H1166/H1171</f>
        <v>#DIV/0!</v>
      </c>
      <c r="I1207" s="1206" t="e">
        <f t="shared" si="954"/>
        <v>#DIV/0!</v>
      </c>
      <c r="J1207" s="3162"/>
      <c r="K1207" s="1718"/>
      <c r="L1207" s="1718"/>
      <c r="M1207" s="1718"/>
      <c r="N1207" s="1718"/>
      <c r="O1207" s="1718"/>
      <c r="P1207" s="3368"/>
      <c r="Q1207" s="1220" t="s">
        <v>4344</v>
      </c>
    </row>
    <row r="1208" spans="1:17" ht="15.75" hidden="1" thickBot="1" x14ac:dyDescent="0.3">
      <c r="A1208" s="3472"/>
      <c r="B1208" s="1182" t="s">
        <v>4223</v>
      </c>
      <c r="C1208" s="1239">
        <f t="shared" ref="C1208:H1208" si="966">C1207/C347</f>
        <v>0</v>
      </c>
      <c r="D1208" s="1239">
        <f t="shared" si="966"/>
        <v>0</v>
      </c>
      <c r="E1208" s="1266">
        <f t="shared" si="966"/>
        <v>0</v>
      </c>
      <c r="F1208" s="1239">
        <f t="shared" si="966"/>
        <v>0</v>
      </c>
      <c r="G1208" s="1239">
        <f t="shared" si="966"/>
        <v>0</v>
      </c>
      <c r="H1208" s="1199" t="e">
        <f t="shared" si="966"/>
        <v>#DIV/0!</v>
      </c>
      <c r="I1208" s="1198">
        <f t="shared" si="954"/>
        <v>0</v>
      </c>
      <c r="J1208" s="3167"/>
      <c r="K1208" s="1723"/>
      <c r="L1208" s="1723"/>
      <c r="M1208" s="1723"/>
      <c r="N1208" s="1723"/>
      <c r="O1208" s="1723"/>
      <c r="P1208" s="3364"/>
      <c r="Q1208" s="325" t="s">
        <v>4345</v>
      </c>
    </row>
    <row r="1209" spans="1:17" ht="15.75" hidden="1" thickBot="1" x14ac:dyDescent="0.3">
      <c r="A1209" s="3472"/>
      <c r="B1209" s="1182" t="s">
        <v>4224</v>
      </c>
      <c r="C1209" s="1239">
        <f t="shared" ref="C1209:H1209" si="967">C1207/C364</f>
        <v>0</v>
      </c>
      <c r="D1209" s="1239">
        <f t="shared" si="967"/>
        <v>0</v>
      </c>
      <c r="E1209" s="1266">
        <f t="shared" si="967"/>
        <v>0</v>
      </c>
      <c r="F1209" s="1239">
        <f t="shared" si="967"/>
        <v>0</v>
      </c>
      <c r="G1209" s="1239">
        <f t="shared" si="967"/>
        <v>0</v>
      </c>
      <c r="H1209" s="1199" t="e">
        <f t="shared" si="967"/>
        <v>#DIV/0!</v>
      </c>
      <c r="I1209" s="1198">
        <f t="shared" si="954"/>
        <v>0</v>
      </c>
      <c r="J1209" s="3167"/>
      <c r="K1209" s="1723"/>
      <c r="L1209" s="1723"/>
      <c r="M1209" s="1723"/>
      <c r="N1209" s="1723"/>
      <c r="O1209" s="1723"/>
      <c r="P1209" s="3364"/>
      <c r="Q1209" s="325" t="s">
        <v>4346</v>
      </c>
    </row>
    <row r="1210" spans="1:17" ht="15.75" hidden="1" thickBot="1" x14ac:dyDescent="0.3">
      <c r="A1210" s="3473"/>
      <c r="B1210" s="1183" t="s">
        <v>5102</v>
      </c>
      <c r="C1210" s="1242">
        <f t="shared" ref="C1210:H1210" si="968">C1207/C367</f>
        <v>0</v>
      </c>
      <c r="D1210" s="1242">
        <f t="shared" si="968"/>
        <v>0</v>
      </c>
      <c r="E1210" s="1269">
        <f t="shared" si="968"/>
        <v>0</v>
      </c>
      <c r="F1210" s="1242">
        <f t="shared" si="968"/>
        <v>0</v>
      </c>
      <c r="G1210" s="1242">
        <f t="shared" si="968"/>
        <v>0</v>
      </c>
      <c r="H1210" s="1201" t="e">
        <f t="shared" si="968"/>
        <v>#DIV/0!</v>
      </c>
      <c r="I1210" s="1202">
        <f t="shared" si="954"/>
        <v>0</v>
      </c>
      <c r="J1210" s="3167"/>
      <c r="K1210" s="1723"/>
      <c r="L1210" s="1723"/>
      <c r="M1210" s="1723"/>
      <c r="N1210" s="1723"/>
      <c r="O1210" s="1723"/>
      <c r="P1210" s="3364"/>
      <c r="Q1210" s="325" t="s">
        <v>4347</v>
      </c>
    </row>
    <row r="1211" spans="1:17" customFormat="1" x14ac:dyDescent="0.25">
      <c r="A1211" s="3471" t="s">
        <v>584</v>
      </c>
      <c r="B1211" s="844" t="s">
        <v>5094</v>
      </c>
      <c r="C1211" s="826">
        <f>BNP!B510</f>
        <v>179</v>
      </c>
      <c r="D1211" s="826">
        <f>BPCE!B605</f>
        <v>20</v>
      </c>
      <c r="E1211" s="1245">
        <f>SG!B512</f>
        <v>5</v>
      </c>
      <c r="F1211" s="826">
        <f>CA!B752</f>
        <v>132</v>
      </c>
      <c r="G1211" s="1235"/>
      <c r="H1211" s="826">
        <f>SUM(C1211:G1211)</f>
        <v>336</v>
      </c>
      <c r="I1211" s="1222">
        <f t="shared" si="954"/>
        <v>84</v>
      </c>
      <c r="J1211" s="3159"/>
      <c r="K1211" s="1715"/>
      <c r="L1211" s="1715"/>
      <c r="M1211" s="1715"/>
      <c r="N1211" s="1715"/>
      <c r="O1211" s="1715"/>
      <c r="P1211" s="3384"/>
      <c r="Q1211" s="27" t="s">
        <v>4264</v>
      </c>
    </row>
    <row r="1212" spans="1:17" customFormat="1" x14ac:dyDescent="0.25">
      <c r="A1212" s="3472"/>
      <c r="B1212" s="845" t="s">
        <v>4265</v>
      </c>
      <c r="C1212" s="1184">
        <f t="shared" ref="C1212:H1212" si="969">C1211/C4</f>
        <v>4.5700571895424839E-3</v>
      </c>
      <c r="D1212" s="1185">
        <f t="shared" si="969"/>
        <v>8.5995614223674597E-4</v>
      </c>
      <c r="E1212" s="1186">
        <f t="shared" si="969"/>
        <v>2.1219708865594363E-4</v>
      </c>
      <c r="F1212" s="1187">
        <f t="shared" si="969"/>
        <v>8.3264997161420547E-3</v>
      </c>
      <c r="G1212" s="1236"/>
      <c r="H1212" s="1194">
        <f t="shared" si="969"/>
        <v>2.8656227612322178E-3</v>
      </c>
      <c r="I1212" s="1189">
        <f t="shared" si="954"/>
        <v>3.4921775341443069E-3</v>
      </c>
      <c r="J1212" s="3160"/>
      <c r="K1212" s="1716"/>
      <c r="L1212" s="1716"/>
      <c r="M1212" s="1716"/>
      <c r="N1212" s="1716"/>
      <c r="O1212" s="1716"/>
      <c r="P1212" s="3385"/>
      <c r="Q1212" t="s">
        <v>4266</v>
      </c>
    </row>
    <row r="1213" spans="1:17" customFormat="1" x14ac:dyDescent="0.25">
      <c r="A1213" s="3472"/>
      <c r="B1213" s="845" t="s">
        <v>4267</v>
      </c>
      <c r="C1213" s="1184">
        <f t="shared" ref="C1213:H1213" si="970">C1211/C21</f>
        <v>6.9728487398231466E-3</v>
      </c>
      <c r="D1213" s="1185">
        <f t="shared" si="970"/>
        <v>5.1453563159248776E-3</v>
      </c>
      <c r="E1213" s="1186">
        <f t="shared" si="970"/>
        <v>3.8892345986309894E-4</v>
      </c>
      <c r="F1213" s="1187">
        <f t="shared" si="970"/>
        <v>1.5969029760464555E-2</v>
      </c>
      <c r="G1213" s="1236"/>
      <c r="H1213" s="1194">
        <f t="shared" si="970"/>
        <v>6.33316997775851E-3</v>
      </c>
      <c r="I1213" s="1189">
        <f t="shared" si="954"/>
        <v>7.1190395690189194E-3</v>
      </c>
      <c r="J1213" s="3160"/>
      <c r="K1213" s="1716"/>
      <c r="L1213" s="1716"/>
      <c r="M1213" s="1716"/>
      <c r="N1213" s="1716"/>
      <c r="O1213" s="1716"/>
      <c r="P1213" s="3385"/>
      <c r="Q1213" t="s">
        <v>4268</v>
      </c>
    </row>
    <row r="1214" spans="1:17" customFormat="1" x14ac:dyDescent="0.25">
      <c r="A1214" s="3472"/>
      <c r="B1214" s="845" t="s">
        <v>5096</v>
      </c>
      <c r="C1214" s="1184">
        <f t="shared" ref="C1214:H1214" si="971">C1211/C9</f>
        <v>2.252705763906368E-2</v>
      </c>
      <c r="D1214" s="1185">
        <f t="shared" si="971"/>
        <v>3.6563071297989032E-2</v>
      </c>
      <c r="E1214" s="1186">
        <f t="shared" si="971"/>
        <v>2.0981955518254302E-3</v>
      </c>
      <c r="F1214" s="1187">
        <f t="shared" si="971"/>
        <v>7.4240719910011244E-2</v>
      </c>
      <c r="G1214" s="1239"/>
      <c r="H1214" s="1194">
        <f t="shared" si="971"/>
        <v>2.4815361890694238E-2</v>
      </c>
      <c r="I1214" s="1189">
        <f t="shared" si="954"/>
        <v>3.3857261099722348E-2</v>
      </c>
      <c r="J1214" s="3160"/>
      <c r="K1214" s="1716"/>
      <c r="L1214" s="1716"/>
      <c r="M1214" s="1716"/>
      <c r="N1214" s="1716"/>
      <c r="O1214" s="1716"/>
      <c r="P1214" s="3385"/>
      <c r="Q1214" t="s">
        <v>4270</v>
      </c>
    </row>
    <row r="1215" spans="1:17" customFormat="1" hidden="1" x14ac:dyDescent="0.25">
      <c r="A1215" s="3472"/>
      <c r="B1215" s="845" t="s">
        <v>4859</v>
      </c>
      <c r="C1215" s="1184">
        <f t="shared" ref="C1215:H1215" si="972">C1211/C15</f>
        <v>7.1088165210484514E-2</v>
      </c>
      <c r="D1215" s="1185">
        <f t="shared" si="972"/>
        <v>5.128205128205128E-2</v>
      </c>
      <c r="E1215" s="1186">
        <f t="shared" si="972"/>
        <v>2.3474178403755869E-3</v>
      </c>
      <c r="F1215" s="1187">
        <f t="shared" si="972"/>
        <v>8.3597213426219119E-2</v>
      </c>
      <c r="G1215" s="1239"/>
      <c r="H1215" s="1205">
        <f t="shared" si="972"/>
        <v>4.755165581658647E-2</v>
      </c>
      <c r="I1215" s="1193">
        <f t="shared" si="954"/>
        <v>5.2078711939782626E-2</v>
      </c>
      <c r="J1215" s="3161"/>
      <c r="K1215" s="1717"/>
      <c r="L1215" s="1717"/>
      <c r="M1215" s="1717"/>
      <c r="N1215" s="1717"/>
      <c r="O1215" s="1717"/>
      <c r="P1215" s="3386"/>
      <c r="Q1215" t="s">
        <v>4272</v>
      </c>
    </row>
    <row r="1216" spans="1:17" customFormat="1" x14ac:dyDescent="0.25">
      <c r="A1216" s="3472"/>
      <c r="B1216" s="1203" t="s">
        <v>5095</v>
      </c>
      <c r="C1216" s="1204">
        <f>BNP!C510</f>
        <v>147</v>
      </c>
      <c r="D1216" s="1204">
        <f>BPCE!C605</f>
        <v>16</v>
      </c>
      <c r="E1216" s="1246">
        <f>SG!C512</f>
        <v>13</v>
      </c>
      <c r="F1216" s="1204">
        <f>CA!C752</f>
        <v>96</v>
      </c>
      <c r="G1216" s="1239"/>
      <c r="H1216" s="1204">
        <f>SUM(C1216:G1216)</f>
        <v>272</v>
      </c>
      <c r="I1216" s="1206">
        <f t="shared" si="954"/>
        <v>68</v>
      </c>
      <c r="J1216" s="3162"/>
      <c r="K1216" s="1718"/>
      <c r="L1216" s="1718"/>
      <c r="M1216" s="1718"/>
      <c r="N1216" s="1718"/>
      <c r="O1216" s="1718"/>
      <c r="P1216" s="3368"/>
      <c r="Q1216" s="27" t="s">
        <v>4274</v>
      </c>
    </row>
    <row r="1217" spans="1:17" customFormat="1" x14ac:dyDescent="0.25">
      <c r="A1217" s="3472"/>
      <c r="B1217" s="845" t="s">
        <v>4275</v>
      </c>
      <c r="C1217" s="1184">
        <f t="shared" ref="C1217:H1217" si="973">C1216/C30</f>
        <v>1.6817297792014643E-2</v>
      </c>
      <c r="D1217" s="1185">
        <f t="shared" si="973"/>
        <v>2.7004219409282699E-3</v>
      </c>
      <c r="E1217" s="1186">
        <f t="shared" si="973"/>
        <v>2.9707495429616088E-3</v>
      </c>
      <c r="F1217" s="1187">
        <f t="shared" si="973"/>
        <v>3.6852207293666027E-2</v>
      </c>
      <c r="G1217" s="1239"/>
      <c r="H1217" s="1192">
        <f t="shared" si="973"/>
        <v>9.5441945331415142E-3</v>
      </c>
      <c r="I1217" s="1193">
        <f t="shared" si="954"/>
        <v>1.4835169142392638E-2</v>
      </c>
      <c r="J1217" s="3161"/>
      <c r="K1217" s="1717"/>
      <c r="L1217" s="1717"/>
      <c r="M1217" s="1717"/>
      <c r="N1217" s="1717"/>
      <c r="O1217" s="1717"/>
      <c r="P1217" s="3386"/>
      <c r="Q1217" t="s">
        <v>4276</v>
      </c>
    </row>
    <row r="1218" spans="1:17" customFormat="1" x14ac:dyDescent="0.25">
      <c r="A1218" s="3472"/>
      <c r="B1218" s="845" t="s">
        <v>4277</v>
      </c>
      <c r="C1218" s="1184">
        <f t="shared" ref="C1218:H1218" si="974">C1216/C47</f>
        <v>2.1329077190946025E-2</v>
      </c>
      <c r="D1218" s="1185">
        <f t="shared" si="974"/>
        <v>1.1904761904761904E-2</v>
      </c>
      <c r="E1218" s="1186">
        <f t="shared" si="974"/>
        <v>3.2418952618453864E-3</v>
      </c>
      <c r="F1218" s="1187">
        <f t="shared" si="974"/>
        <v>3.9167686658506728E-2</v>
      </c>
      <c r="G1218" s="1239"/>
      <c r="H1218" s="1192">
        <f t="shared" si="974"/>
        <v>1.7721024170955762E-2</v>
      </c>
      <c r="I1218" s="1193">
        <f t="shared" si="954"/>
        <v>1.8910855254015011E-2</v>
      </c>
      <c r="J1218" s="3161"/>
      <c r="K1218" s="1717"/>
      <c r="L1218" s="1717"/>
      <c r="M1218" s="1717"/>
      <c r="N1218" s="1717"/>
      <c r="O1218" s="1717"/>
      <c r="P1218" s="3386"/>
      <c r="Q1218" t="s">
        <v>4278</v>
      </c>
    </row>
    <row r="1219" spans="1:17" customFormat="1" x14ac:dyDescent="0.25">
      <c r="A1219" s="3472"/>
      <c r="B1219" s="845" t="s">
        <v>5097</v>
      </c>
      <c r="C1219" s="1184">
        <f t="shared" ref="C1219:H1219" si="975">C1216/C35</f>
        <v>6.0444078947368418E-2</v>
      </c>
      <c r="D1219" s="1185">
        <f t="shared" si="975"/>
        <v>0.1</v>
      </c>
      <c r="E1219" s="1186">
        <f t="shared" si="975"/>
        <v>9.7965335342878671E-3</v>
      </c>
      <c r="F1219" s="1187">
        <f t="shared" si="975"/>
        <v>0.13694721825962911</v>
      </c>
      <c r="G1219" s="1239"/>
      <c r="H1219" s="1192">
        <f t="shared" si="975"/>
        <v>5.5431016914611782E-2</v>
      </c>
      <c r="I1219" s="1193">
        <f t="shared" si="954"/>
        <v>7.6796957685321354E-2</v>
      </c>
      <c r="J1219" s="3161"/>
      <c r="K1219" s="1717"/>
      <c r="L1219" s="1717"/>
      <c r="M1219" s="1717"/>
      <c r="N1219" s="1717"/>
      <c r="O1219" s="1717"/>
      <c r="P1219" s="3386"/>
      <c r="Q1219" t="s">
        <v>4280</v>
      </c>
    </row>
    <row r="1220" spans="1:17" customFormat="1" hidden="1" x14ac:dyDescent="0.25">
      <c r="A1220" s="3472"/>
      <c r="B1220" s="845" t="s">
        <v>4863</v>
      </c>
      <c r="C1220" s="1184">
        <f t="shared" ref="C1220:H1220" si="976">C1216/C41</f>
        <v>0.20027247956403268</v>
      </c>
      <c r="D1220" s="1185">
        <f t="shared" si="976"/>
        <v>9.7560975609756101E-2</v>
      </c>
      <c r="E1220" s="1186">
        <f t="shared" si="976"/>
        <v>1.0770505385252692E-2</v>
      </c>
      <c r="F1220" s="1187">
        <f t="shared" si="976"/>
        <v>0.15094339622641509</v>
      </c>
      <c r="G1220" s="1239"/>
      <c r="H1220" s="1192">
        <f t="shared" si="976"/>
        <v>9.3987560469937809E-2</v>
      </c>
      <c r="I1220" s="1193">
        <f t="shared" si="954"/>
        <v>0.11488683919636414</v>
      </c>
      <c r="J1220" s="3161"/>
      <c r="K1220" s="1717"/>
      <c r="L1220" s="1717"/>
      <c r="M1220" s="1717"/>
      <c r="N1220" s="1717"/>
      <c r="O1220" s="1717"/>
      <c r="P1220" s="3386"/>
      <c r="Q1220" t="s">
        <v>4282</v>
      </c>
    </row>
    <row r="1221" spans="1:17" customFormat="1" x14ac:dyDescent="0.25">
      <c r="A1221" s="3472"/>
      <c r="B1221" s="1203" t="s">
        <v>5098</v>
      </c>
      <c r="C1221" s="1204">
        <f>BNP!F510</f>
        <v>-18</v>
      </c>
      <c r="D1221" s="1204">
        <f>BPCE!F605</f>
        <v>-1</v>
      </c>
      <c r="E1221" s="1246">
        <f>SG!F512</f>
        <v>0</v>
      </c>
      <c r="F1221" s="1204">
        <f>CA!F752</f>
        <v>-4</v>
      </c>
      <c r="G1221" s="1239"/>
      <c r="H1221" s="1204">
        <f>SUM(C1221:G1221)</f>
        <v>-23</v>
      </c>
      <c r="I1221" s="1206">
        <f t="shared" si="954"/>
        <v>-5.75</v>
      </c>
      <c r="J1221" s="3163"/>
      <c r="K1221" s="1719"/>
      <c r="L1221" s="1719"/>
      <c r="M1221" s="1719"/>
      <c r="N1221" s="1719"/>
      <c r="O1221" s="1719"/>
      <c r="P1221" s="3387"/>
      <c r="Q1221" s="1178" t="s">
        <v>4284</v>
      </c>
    </row>
    <row r="1222" spans="1:17" customFormat="1" hidden="1" x14ac:dyDescent="0.25">
      <c r="A1222" s="3472"/>
      <c r="B1222" s="845" t="s">
        <v>4285</v>
      </c>
      <c r="C1222" s="1184">
        <f t="shared" ref="C1222:H1222" si="977">C1221/C56</f>
        <v>6.8130204390613172E-3</v>
      </c>
      <c r="D1222" s="1185">
        <f t="shared" si="977"/>
        <v>5.2273915316257186E-4</v>
      </c>
      <c r="E1222" s="1186">
        <f t="shared" si="977"/>
        <v>0</v>
      </c>
      <c r="F1222" s="1187">
        <f t="shared" si="977"/>
        <v>8.5287846481876331E-3</v>
      </c>
      <c r="G1222" s="1239"/>
      <c r="H1222" s="1194">
        <f t="shared" si="977"/>
        <v>2.9036737785633126E-3</v>
      </c>
      <c r="I1222" s="1193">
        <f t="shared" si="954"/>
        <v>3.9661360601028805E-3</v>
      </c>
      <c r="J1222" s="3161"/>
      <c r="K1222" s="1717"/>
      <c r="L1222" s="1717"/>
      <c r="M1222" s="1717"/>
      <c r="N1222" s="1717"/>
      <c r="O1222" s="1717"/>
      <c r="P1222" s="3386"/>
      <c r="Q1222" t="s">
        <v>4286</v>
      </c>
    </row>
    <row r="1223" spans="1:17" customFormat="1" hidden="1" x14ac:dyDescent="0.25">
      <c r="A1223" s="3472"/>
      <c r="B1223" s="845" t="s">
        <v>4287</v>
      </c>
      <c r="C1223" s="1184">
        <f t="shared" ref="C1223:H1223" si="978">C1221/C73</f>
        <v>1.0238907849829351E-2</v>
      </c>
      <c r="D1223" s="1185">
        <f t="shared" si="978"/>
        <v>2.2471910112359553E-3</v>
      </c>
      <c r="E1223" s="1186">
        <f t="shared" si="978"/>
        <v>0</v>
      </c>
      <c r="F1223" s="1187">
        <f t="shared" si="978"/>
        <v>5.9701492537313433E-3</v>
      </c>
      <c r="G1223" s="1239"/>
      <c r="H1223" s="1194">
        <f t="shared" si="978"/>
        <v>5.6888449171407368E-3</v>
      </c>
      <c r="I1223" s="1193">
        <f t="shared" si="954"/>
        <v>4.6140620286991623E-3</v>
      </c>
      <c r="J1223" s="3161"/>
      <c r="K1223" s="1717"/>
      <c r="L1223" s="1717"/>
      <c r="M1223" s="1717"/>
      <c r="N1223" s="1717"/>
      <c r="O1223" s="1717"/>
      <c r="P1223" s="3386"/>
      <c r="Q1223" t="s">
        <v>4288</v>
      </c>
    </row>
    <row r="1224" spans="1:17" customFormat="1" x14ac:dyDescent="0.25">
      <c r="A1224" s="3472"/>
      <c r="B1224" s="845" t="s">
        <v>4289</v>
      </c>
      <c r="C1224" s="1247">
        <v>0.125</v>
      </c>
      <c r="D1224" s="1248">
        <v>0.125</v>
      </c>
      <c r="E1224" s="1249">
        <v>0.125</v>
      </c>
      <c r="F1224" s="1250">
        <v>0.125</v>
      </c>
      <c r="G1224" s="1239"/>
      <c r="H1224" s="1252">
        <f>E1224</f>
        <v>0.125</v>
      </c>
      <c r="I1224" s="1253">
        <f t="shared" si="954"/>
        <v>0.125</v>
      </c>
      <c r="J1224" s="3170"/>
      <c r="K1224" s="1726"/>
      <c r="L1224" s="1726"/>
      <c r="M1224" s="1726"/>
      <c r="N1224" s="1726"/>
      <c r="O1224" s="1726"/>
      <c r="P1224" s="3388"/>
      <c r="Q1224" t="s">
        <v>4290</v>
      </c>
    </row>
    <row r="1225" spans="1:17" customFormat="1" x14ac:dyDescent="0.25">
      <c r="A1225" s="3472"/>
      <c r="B1225" s="845" t="s">
        <v>4291</v>
      </c>
      <c r="C1225" s="1184">
        <f>C1221/C1216</f>
        <v>-0.12244897959183673</v>
      </c>
      <c r="D1225" s="1185">
        <f t="shared" ref="D1225:H1225" si="979">D1221/D1216</f>
        <v>-6.25E-2</v>
      </c>
      <c r="E1225" s="1186">
        <f t="shared" si="979"/>
        <v>0</v>
      </c>
      <c r="F1225" s="1187">
        <f t="shared" si="979"/>
        <v>-4.1666666666666664E-2</v>
      </c>
      <c r="G1225" s="1239"/>
      <c r="H1225" s="1205">
        <f t="shared" si="979"/>
        <v>-8.455882352941177E-2</v>
      </c>
      <c r="I1225" s="1191">
        <f t="shared" si="954"/>
        <v>-5.6653911564625847E-2</v>
      </c>
      <c r="J1225" s="3164"/>
      <c r="K1225" s="1717"/>
      <c r="L1225" s="1720"/>
      <c r="M1225" s="1720"/>
      <c r="N1225" s="1720"/>
      <c r="O1225" s="1720"/>
      <c r="P1225" s="3352"/>
      <c r="Q1225" t="s">
        <v>4292</v>
      </c>
    </row>
    <row r="1226" spans="1:17" customFormat="1" x14ac:dyDescent="0.25">
      <c r="A1226" s="3472"/>
      <c r="B1226" s="1203" t="s">
        <v>5100</v>
      </c>
      <c r="C1226" s="1204">
        <f>BNP!G510</f>
        <v>174</v>
      </c>
      <c r="D1226" s="1204">
        <f>BPCE!G605</f>
        <v>9</v>
      </c>
      <c r="E1226" s="1246">
        <f>SG!G512</f>
        <v>53</v>
      </c>
      <c r="F1226" s="1204">
        <f>CA!G752</f>
        <v>161</v>
      </c>
      <c r="G1226" s="1239"/>
      <c r="H1226" s="1204">
        <f>SUM(C1226:G1226)</f>
        <v>397</v>
      </c>
      <c r="I1226" s="1204">
        <f t="shared" si="954"/>
        <v>99.25</v>
      </c>
      <c r="J1226" s="3165"/>
      <c r="K1226" s="1721"/>
      <c r="L1226" s="1721"/>
      <c r="M1226" s="1721"/>
      <c r="N1226" s="1721"/>
      <c r="O1226" s="1721"/>
      <c r="P1226" s="3347"/>
      <c r="Q1226" s="27" t="s">
        <v>4293</v>
      </c>
    </row>
    <row r="1227" spans="1:17" customFormat="1" x14ac:dyDescent="0.25">
      <c r="A1227" s="3472"/>
      <c r="B1227" s="845" t="s">
        <v>4294</v>
      </c>
      <c r="C1227" s="1184">
        <f t="shared" ref="C1227:H1227" si="980">C1226/C82</f>
        <v>9.688034164240018E-4</v>
      </c>
      <c r="D1227" s="1185">
        <f t="shared" si="980"/>
        <v>8.7210147385149075E-5</v>
      </c>
      <c r="E1227" s="1186">
        <f t="shared" si="980"/>
        <v>3.8906506929762744E-4</v>
      </c>
      <c r="F1227" s="1187">
        <f t="shared" si="980"/>
        <v>2.2186393264155882E-3</v>
      </c>
      <c r="G1227" s="1239"/>
      <c r="H1227" s="1194">
        <f t="shared" si="980"/>
        <v>6.9670879678215304E-4</v>
      </c>
      <c r="I1227" s="1189">
        <f t="shared" si="954"/>
        <v>9.1592948988059161E-4</v>
      </c>
      <c r="J1227" s="3160"/>
      <c r="K1227" s="1716"/>
      <c r="L1227" s="1716"/>
      <c r="M1227" s="1716"/>
      <c r="N1227" s="1716"/>
      <c r="O1227" s="1716"/>
      <c r="P1227" s="3385"/>
      <c r="Q1227" t="s">
        <v>4295</v>
      </c>
    </row>
    <row r="1228" spans="1:17" customFormat="1" x14ac:dyDescent="0.25">
      <c r="A1228" s="3472"/>
      <c r="B1228" s="845" t="s">
        <v>4296</v>
      </c>
      <c r="C1228" s="1184">
        <f t="shared" ref="C1228:H1228" si="981">C1226/C99</f>
        <v>1.4186710150835711E-3</v>
      </c>
      <c r="D1228" s="1185">
        <f t="shared" si="981"/>
        <v>8.5755121486422105E-4</v>
      </c>
      <c r="E1228" s="1186">
        <f t="shared" si="981"/>
        <v>6.3219419097035844E-4</v>
      </c>
      <c r="F1228" s="1187">
        <f t="shared" si="981"/>
        <v>4.6647737150141968E-3</v>
      </c>
      <c r="G1228" s="1239"/>
      <c r="H1228" s="1194">
        <f t="shared" si="981"/>
        <v>1.5043976157003028E-3</v>
      </c>
      <c r="I1228" s="1189">
        <f t="shared" si="954"/>
        <v>1.8932975339830869E-3</v>
      </c>
      <c r="J1228" s="3160"/>
      <c r="K1228" s="1716"/>
      <c r="L1228" s="1716"/>
      <c r="M1228" s="1716"/>
      <c r="N1228" s="1716"/>
      <c r="O1228" s="1716"/>
      <c r="P1228" s="3385"/>
      <c r="Q1228" t="s">
        <v>4297</v>
      </c>
    </row>
    <row r="1229" spans="1:17" customFormat="1" x14ac:dyDescent="0.25">
      <c r="A1229" s="3472"/>
      <c r="B1229" s="1203" t="s">
        <v>14</v>
      </c>
      <c r="C1229" s="1204">
        <f>BNP!J510</f>
        <v>20</v>
      </c>
      <c r="D1229" s="1204">
        <f>BPCE!J605</f>
        <v>6</v>
      </c>
      <c r="E1229" s="1246">
        <f>SG!J512</f>
        <v>13</v>
      </c>
      <c r="F1229" s="1204">
        <f>CA!J752</f>
        <v>30</v>
      </c>
      <c r="G1229" s="1239"/>
      <c r="H1229" s="1204">
        <f>SUM(C1229:G1229)</f>
        <v>69</v>
      </c>
      <c r="I1229" s="1221">
        <f t="shared" si="954"/>
        <v>17.25</v>
      </c>
      <c r="J1229" s="3166"/>
      <c r="K1229" s="1722"/>
      <c r="L1229" s="1722"/>
      <c r="M1229" s="1722"/>
      <c r="N1229" s="1722"/>
      <c r="O1229" s="1722"/>
      <c r="P1229" s="3369"/>
      <c r="Q1229" s="27" t="s">
        <v>4298</v>
      </c>
    </row>
    <row r="1230" spans="1:17" customFormat="1" x14ac:dyDescent="0.25">
      <c r="A1230" s="3472"/>
      <c r="B1230" s="845" t="s">
        <v>4299</v>
      </c>
      <c r="C1230" s="1184">
        <f t="shared" ref="C1230:H1230" si="982">C1229/C108</f>
        <v>2.4154589371980676E-2</v>
      </c>
      <c r="D1230" s="1185">
        <f t="shared" si="982"/>
        <v>8.4151472650771386E-3</v>
      </c>
      <c r="E1230" s="1186">
        <f t="shared" si="982"/>
        <v>1.7015706806282723E-2</v>
      </c>
      <c r="F1230" s="1187">
        <f t="shared" si="982"/>
        <v>3.1578947368421054E-2</v>
      </c>
      <c r="G1230" s="1239"/>
      <c r="H1230" s="1194">
        <f t="shared" si="982"/>
        <v>1.8548387096774192E-2</v>
      </c>
      <c r="I1230" s="1189">
        <f t="shared" si="954"/>
        <v>2.0291097702940398E-2</v>
      </c>
      <c r="J1230" s="3160"/>
      <c r="K1230" s="1716"/>
      <c r="L1230" s="1716"/>
      <c r="M1230" s="1716"/>
      <c r="N1230" s="1716"/>
      <c r="O1230" s="1716"/>
      <c r="P1230" s="3385"/>
      <c r="Q1230" t="s">
        <v>4300</v>
      </c>
    </row>
    <row r="1231" spans="1:17" customFormat="1" x14ac:dyDescent="0.25">
      <c r="A1231" s="3472"/>
      <c r="B1231" s="845" t="s">
        <v>4301</v>
      </c>
      <c r="C1231" s="1184">
        <f t="shared" ref="C1231:H1231" si="983">C1229/C125</f>
        <v>2.9850746268656716E-2</v>
      </c>
      <c r="D1231" s="1185">
        <f t="shared" si="983"/>
        <v>2.0477815699658702E-2</v>
      </c>
      <c r="E1231" s="1186">
        <f t="shared" si="983"/>
        <v>2.8761061946902654E-2</v>
      </c>
      <c r="F1231" s="1187">
        <f t="shared" si="983"/>
        <v>9.1463414634146339E-2</v>
      </c>
      <c r="G1231" s="1239"/>
      <c r="H1231" s="1194">
        <f t="shared" si="983"/>
        <v>3.7216828478964403E-2</v>
      </c>
      <c r="I1231" s="1189">
        <f t="shared" si="954"/>
        <v>4.2638259637341108E-2</v>
      </c>
      <c r="J1231" s="3160"/>
      <c r="K1231" s="1716"/>
      <c r="L1231" s="1716"/>
      <c r="M1231" s="1716"/>
      <c r="N1231" s="1716"/>
      <c r="O1231" s="1716"/>
      <c r="P1231" s="3385"/>
      <c r="Q1231" t="s">
        <v>4302</v>
      </c>
    </row>
    <row r="1232" spans="1:17" customFormat="1" x14ac:dyDescent="0.25">
      <c r="A1232" s="3472"/>
      <c r="B1232" s="845" t="s">
        <v>5101</v>
      </c>
      <c r="C1232" s="1184">
        <f t="shared" ref="C1232:H1232" si="984">C1229/C113</f>
        <v>0.1</v>
      </c>
      <c r="D1232" s="1185">
        <f t="shared" si="984"/>
        <v>7.407407407407407E-2</v>
      </c>
      <c r="E1232" s="1186">
        <f t="shared" si="984"/>
        <v>9.5588235294117641E-2</v>
      </c>
      <c r="F1232" s="1187">
        <f t="shared" si="984"/>
        <v>0.18867924528301888</v>
      </c>
      <c r="G1232" s="1239"/>
      <c r="H1232" s="1194">
        <f t="shared" si="984"/>
        <v>0.10764430577223089</v>
      </c>
      <c r="I1232" s="1189">
        <f t="shared" si="954"/>
        <v>0.11458538866280264</v>
      </c>
      <c r="J1232" s="3160"/>
      <c r="K1232" s="1716"/>
      <c r="L1232" s="1716"/>
      <c r="M1232" s="1716"/>
      <c r="N1232" s="1716"/>
      <c r="O1232" s="1716"/>
      <c r="P1232" s="3385"/>
      <c r="Q1232" t="s">
        <v>4304</v>
      </c>
    </row>
    <row r="1233" spans="1:17" customFormat="1" hidden="1" x14ac:dyDescent="0.25">
      <c r="A1233" s="3472"/>
      <c r="B1233" s="845" t="s">
        <v>4864</v>
      </c>
      <c r="C1233" s="1184">
        <f t="shared" ref="C1233:H1233" si="985">C1229/C119</f>
        <v>0.21505376344086022</v>
      </c>
      <c r="D1233" s="1185">
        <f t="shared" si="985"/>
        <v>0.1276595744680851</v>
      </c>
      <c r="E1233" s="1186">
        <f t="shared" si="985"/>
        <v>0.12380952380952381</v>
      </c>
      <c r="F1233" s="1187">
        <f t="shared" si="985"/>
        <v>0.30303030303030304</v>
      </c>
      <c r="G1233" s="1239"/>
      <c r="H1233" s="1205">
        <f t="shared" si="985"/>
        <v>0.17647058823529413</v>
      </c>
      <c r="I1233" s="1193">
        <f t="shared" si="954"/>
        <v>0.19238829118719303</v>
      </c>
      <c r="J1233" s="3161"/>
      <c r="K1233" s="1717"/>
      <c r="L1233" s="1717"/>
      <c r="M1233" s="1717"/>
      <c r="N1233" s="1717"/>
      <c r="O1233" s="1717"/>
      <c r="P1233" s="3386"/>
      <c r="Q1233" t="s">
        <v>4306</v>
      </c>
    </row>
    <row r="1234" spans="1:17" customFormat="1" x14ac:dyDescent="0.25">
      <c r="A1234" s="3472"/>
      <c r="B1234" s="1203" t="s">
        <v>5087</v>
      </c>
      <c r="C1234" s="1206">
        <f>C1211/C1226</f>
        <v>1.0287356321839081</v>
      </c>
      <c r="D1234" s="1206">
        <f t="shared" ref="D1234:E1234" si="986">D1211/D1226</f>
        <v>2.2222222222222223</v>
      </c>
      <c r="E1234" s="1206">
        <f t="shared" si="986"/>
        <v>9.4339622641509441E-2</v>
      </c>
      <c r="F1234" s="1206">
        <f>F1211/F1226</f>
        <v>0.81987577639751552</v>
      </c>
      <c r="G1234" s="1239"/>
      <c r="H1234" s="1206">
        <f>H1211/H1226</f>
        <v>0.84634760705289669</v>
      </c>
      <c r="I1234" s="1206">
        <f t="shared" si="954"/>
        <v>1.0412933133612889</v>
      </c>
      <c r="J1234" s="3162"/>
      <c r="K1234" s="1718"/>
      <c r="L1234" s="1718"/>
      <c r="M1234" s="1718"/>
      <c r="N1234" s="1718"/>
      <c r="O1234" s="1718"/>
      <c r="P1234" s="3368"/>
      <c r="Q1234" s="27" t="s">
        <v>4308</v>
      </c>
    </row>
    <row r="1235" spans="1:17" customFormat="1" x14ac:dyDescent="0.25">
      <c r="A1235" s="3472"/>
      <c r="B1235" s="845" t="s">
        <v>4223</v>
      </c>
      <c r="C1235" s="1207">
        <f t="shared" ref="C1235:H1235" si="987">C1234/C139</f>
        <v>4.7172182839850505</v>
      </c>
      <c r="D1235" s="1208">
        <f t="shared" si="987"/>
        <v>9.8607348802988835</v>
      </c>
      <c r="E1235" s="1209">
        <f t="shared" si="987"/>
        <v>0.54540256990692959</v>
      </c>
      <c r="F1235" s="1210">
        <f t="shared" si="987"/>
        <v>3.7529758068402517</v>
      </c>
      <c r="G1235" s="1239"/>
      <c r="H1235" s="1177">
        <f t="shared" si="987"/>
        <v>4.1130853729240924</v>
      </c>
      <c r="I1235" s="1198">
        <f t="shared" si="954"/>
        <v>4.7190828852577784</v>
      </c>
      <c r="J1235" s="3167"/>
      <c r="K1235" s="1723"/>
      <c r="L1235" s="1723"/>
      <c r="M1235" s="1723"/>
      <c r="N1235" s="1723"/>
      <c r="O1235" s="1723"/>
      <c r="P1235" s="3364"/>
      <c r="Q1235" t="s">
        <v>4309</v>
      </c>
    </row>
    <row r="1236" spans="1:17" customFormat="1" x14ac:dyDescent="0.25">
      <c r="A1236" s="3472"/>
      <c r="B1236" s="845" t="s">
        <v>4224</v>
      </c>
      <c r="C1236" s="1207">
        <f t="shared" ref="C1236:H1236" si="988">C1234/C142</f>
        <v>4.9150568847086715</v>
      </c>
      <c r="D1236" s="1208">
        <f t="shared" si="988"/>
        <v>6.0000571706257331</v>
      </c>
      <c r="E1236" s="1209">
        <f t="shared" si="988"/>
        <v>0.61519619354005473</v>
      </c>
      <c r="F1236" s="1210">
        <f t="shared" si="988"/>
        <v>3.4233235599544942</v>
      </c>
      <c r="G1236" s="1239"/>
      <c r="H1236" s="1177">
        <f t="shared" si="988"/>
        <v>4.2097713474574974</v>
      </c>
      <c r="I1236" s="1198">
        <f t="shared" si="954"/>
        <v>3.7384084522072385</v>
      </c>
      <c r="J1236" s="3167"/>
      <c r="K1236" s="1723"/>
      <c r="L1236" s="1723"/>
      <c r="M1236" s="1723"/>
      <c r="N1236" s="1723"/>
      <c r="O1236" s="1723"/>
      <c r="P1236" s="3364"/>
      <c r="Q1236" t="s">
        <v>4310</v>
      </c>
    </row>
    <row r="1237" spans="1:17" customFormat="1" x14ac:dyDescent="0.25">
      <c r="A1237" s="3472"/>
      <c r="B1237" s="845" t="s">
        <v>5102</v>
      </c>
      <c r="C1237" s="1207">
        <f t="shared" ref="C1237:H1237" si="989">C1234/C159</f>
        <v>5.4759496133456542</v>
      </c>
      <c r="D1237" s="1208">
        <f t="shared" si="989"/>
        <v>5.8715901530272792</v>
      </c>
      <c r="E1237" s="1209">
        <f t="shared" si="989"/>
        <v>0.71151514496395951</v>
      </c>
      <c r="F1237" s="1210">
        <f t="shared" si="989"/>
        <v>3.751866800438076</v>
      </c>
      <c r="G1237" s="1239"/>
      <c r="H1237" s="1177">
        <f t="shared" si="989"/>
        <v>4.7319771495713221</v>
      </c>
      <c r="I1237" s="1198">
        <f t="shared" si="954"/>
        <v>3.9527304279437421</v>
      </c>
      <c r="J1237" s="3167"/>
      <c r="K1237" s="1723"/>
      <c r="L1237" s="1723"/>
      <c r="M1237" s="1723"/>
      <c r="N1237" s="1723"/>
      <c r="O1237" s="1723"/>
      <c r="P1237" s="3364"/>
      <c r="Q1237" t="s">
        <v>4312</v>
      </c>
    </row>
    <row r="1238" spans="1:17" customFormat="1" x14ac:dyDescent="0.25">
      <c r="A1238" s="3472"/>
      <c r="B1238" s="1203" t="s">
        <v>5099</v>
      </c>
      <c r="C1238" s="1206">
        <f>C1216/C1226</f>
        <v>0.84482758620689657</v>
      </c>
      <c r="D1238" s="1206">
        <f t="shared" ref="D1238:E1238" si="990">D1216/D1226</f>
        <v>1.7777777777777777</v>
      </c>
      <c r="E1238" s="1206">
        <f t="shared" si="990"/>
        <v>0.24528301886792453</v>
      </c>
      <c r="F1238" s="3402">
        <f>F1216/F1226</f>
        <v>0.59627329192546585</v>
      </c>
      <c r="G1238" s="1239"/>
      <c r="H1238" s="1206">
        <f>H1216/H1226</f>
        <v>0.68513853904282118</v>
      </c>
      <c r="I1238" s="1206">
        <f t="shared" si="954"/>
        <v>0.86604041869451631</v>
      </c>
      <c r="J1238" s="3162">
        <f>H1238/H2185</f>
        <v>15.939448525538497</v>
      </c>
      <c r="K1238" s="1718"/>
      <c r="L1238" s="1718"/>
      <c r="M1238" s="1718"/>
      <c r="N1238" s="1718"/>
      <c r="O1238" s="1718"/>
      <c r="P1238" s="3368"/>
      <c r="Q1238" s="27" t="s">
        <v>4314</v>
      </c>
    </row>
    <row r="1239" spans="1:17" s="1" customFormat="1" x14ac:dyDescent="0.25">
      <c r="A1239" s="3472"/>
      <c r="B1239" s="845" t="s">
        <v>4223</v>
      </c>
      <c r="C1239" s="1207">
        <f t="shared" ref="C1239:H1239" si="991">C1238/C165</f>
        <v>17.358834111144862</v>
      </c>
      <c r="D1239" s="1208">
        <f t="shared" si="991"/>
        <v>30.964538209095167</v>
      </c>
      <c r="E1239" s="1209">
        <f t="shared" si="991"/>
        <v>7.6356110517057028</v>
      </c>
      <c r="F1239" s="1210">
        <f t="shared" si="991"/>
        <v>16.610274078754426</v>
      </c>
      <c r="G1239" s="1239"/>
      <c r="H1239" s="1177">
        <f t="shared" si="991"/>
        <v>13.698972335676986</v>
      </c>
      <c r="I1239" s="1198">
        <f t="shared" si="954"/>
        <v>18.142314362675037</v>
      </c>
      <c r="J1239" s="3167"/>
      <c r="K1239" s="1723"/>
      <c r="L1239" s="1723"/>
      <c r="M1239" s="1723"/>
      <c r="N1239" s="1723"/>
      <c r="O1239" s="1723"/>
      <c r="P1239" s="3364"/>
      <c r="Q1239" t="s">
        <v>4315</v>
      </c>
    </row>
    <row r="1240" spans="1:17" s="1" customFormat="1" x14ac:dyDescent="0.25">
      <c r="A1240" s="3472"/>
      <c r="B1240" s="845" t="s">
        <v>4224</v>
      </c>
      <c r="C1240" s="1207">
        <f t="shared" ref="C1240:H1240" si="992">C1238/C182</f>
        <v>15.034547801549023</v>
      </c>
      <c r="D1240" s="1208">
        <f t="shared" si="992"/>
        <v>13.882275132275129</v>
      </c>
      <c r="E1240" s="1209">
        <f t="shared" si="992"/>
        <v>5.1280054580529804</v>
      </c>
      <c r="F1240" s="1210">
        <f t="shared" si="992"/>
        <v>8.3964815983335495</v>
      </c>
      <c r="G1240" s="1239"/>
      <c r="H1240" s="1177">
        <f t="shared" si="992"/>
        <v>11.779481691551711</v>
      </c>
      <c r="I1240" s="1198">
        <f t="shared" si="954"/>
        <v>10.610327497552671</v>
      </c>
      <c r="J1240" s="3167"/>
      <c r="K1240" s="1723"/>
      <c r="L1240" s="1723"/>
      <c r="M1240" s="1723"/>
      <c r="N1240" s="1723"/>
      <c r="O1240" s="1723"/>
      <c r="P1240" s="3364"/>
      <c r="Q1240" t="s">
        <v>4316</v>
      </c>
    </row>
    <row r="1241" spans="1:17" s="1" customFormat="1" x14ac:dyDescent="0.25">
      <c r="A1241" s="3472"/>
      <c r="B1241" s="845" t="s">
        <v>5102</v>
      </c>
      <c r="C1241" s="1207">
        <f t="shared" ref="C1241:H1241" si="993">C1238/C185</f>
        <v>17.872081336013608</v>
      </c>
      <c r="D1241" s="1208">
        <f t="shared" si="993"/>
        <v>13.25075075075075</v>
      </c>
      <c r="E1241" s="1209">
        <f t="shared" si="993"/>
        <v>7.2211759576368326</v>
      </c>
      <c r="F1241" s="1210">
        <f t="shared" si="993"/>
        <v>10.116202307009761</v>
      </c>
      <c r="G1241" s="1239"/>
      <c r="H1241" s="1177">
        <f t="shared" si="993"/>
        <v>14.49571267362912</v>
      </c>
      <c r="I1241" s="1198">
        <f t="shared" si="954"/>
        <v>12.115052587852738</v>
      </c>
      <c r="J1241" s="3167"/>
      <c r="K1241" s="1723"/>
      <c r="L1241" s="1723"/>
      <c r="M1241" s="1723"/>
      <c r="N1241" s="1723"/>
      <c r="O1241" s="1723"/>
      <c r="P1241" s="3364"/>
      <c r="Q1241" t="s">
        <v>4317</v>
      </c>
    </row>
    <row r="1242" spans="1:17" customFormat="1" x14ac:dyDescent="0.25">
      <c r="A1242" s="3472"/>
      <c r="B1242" s="1203" t="s">
        <v>4848</v>
      </c>
      <c r="C1242" s="1206">
        <f>C1216/C1211</f>
        <v>0.82122905027932958</v>
      </c>
      <c r="D1242" s="1206">
        <f t="shared" ref="D1242:E1242" si="994">D1216/D1211</f>
        <v>0.8</v>
      </c>
      <c r="E1242" s="1206">
        <f t="shared" si="994"/>
        <v>2.6</v>
      </c>
      <c r="F1242" s="1206">
        <f>F1216/F1211</f>
        <v>0.72727272727272729</v>
      </c>
      <c r="G1242" s="1239"/>
      <c r="H1242" s="1206">
        <f>H1216/H1211</f>
        <v>0.80952380952380953</v>
      </c>
      <c r="I1242" s="1206">
        <f t="shared" si="954"/>
        <v>1.2371254443880144</v>
      </c>
      <c r="J1242" s="3162"/>
      <c r="K1242" s="1718"/>
      <c r="L1242" s="1718"/>
      <c r="M1242" s="1718"/>
      <c r="N1242" s="1718"/>
      <c r="O1242" s="1718"/>
      <c r="P1242" s="3368"/>
      <c r="Q1242" s="27" t="s">
        <v>4319</v>
      </c>
    </row>
    <row r="1243" spans="1:17" customFormat="1" x14ac:dyDescent="0.25">
      <c r="A1243" s="3472"/>
      <c r="B1243" s="1181" t="s">
        <v>4223</v>
      </c>
      <c r="C1243" s="1207">
        <f t="shared" ref="C1243:H1243" si="995">C1242/C217</f>
        <v>3.6798878207688803</v>
      </c>
      <c r="D1243" s="1208">
        <f t="shared" si="995"/>
        <v>3.1401856540084392</v>
      </c>
      <c r="E1243" s="1209">
        <f t="shared" si="995"/>
        <v>13.999954296160878</v>
      </c>
      <c r="F1243" s="1210">
        <f t="shared" si="995"/>
        <v>4.4258942592915727</v>
      </c>
      <c r="G1243" s="1239"/>
      <c r="H1243" s="1177">
        <f t="shared" si="995"/>
        <v>3.3305830279759192</v>
      </c>
      <c r="I1243" s="1198">
        <f t="shared" si="954"/>
        <v>6.3114805075574427</v>
      </c>
      <c r="J1243" s="3167"/>
      <c r="K1243" s="1723"/>
      <c r="L1243" s="1723"/>
      <c r="M1243" s="1723"/>
      <c r="N1243" s="1723"/>
      <c r="O1243" s="1723"/>
      <c r="P1243" s="3364"/>
      <c r="Q1243" t="s">
        <v>4320</v>
      </c>
    </row>
    <row r="1244" spans="1:17" customFormat="1" x14ac:dyDescent="0.25">
      <c r="A1244" s="3472"/>
      <c r="B1244" s="1181" t="s">
        <v>4224</v>
      </c>
      <c r="C1244" s="1207">
        <f t="shared" ref="C1244:H1244" si="996">C1242/C234</f>
        <v>3.0588756456356165</v>
      </c>
      <c r="D1244" s="1208">
        <f t="shared" si="996"/>
        <v>2.3136904761904762</v>
      </c>
      <c r="E1244" s="1209">
        <f t="shared" si="996"/>
        <v>8.3355610972568588</v>
      </c>
      <c r="F1244" s="1210">
        <f t="shared" si="996"/>
        <v>2.4527280145395203</v>
      </c>
      <c r="G1244" s="1239"/>
      <c r="H1244" s="1177">
        <f t="shared" si="996"/>
        <v>2.7981286201365689</v>
      </c>
      <c r="I1244" s="1198">
        <f t="shared" si="954"/>
        <v>4.0402138084056176</v>
      </c>
      <c r="J1244" s="3167"/>
      <c r="K1244" s="1723"/>
      <c r="L1244" s="1723"/>
      <c r="M1244" s="1723"/>
      <c r="N1244" s="1723"/>
      <c r="O1244" s="1723"/>
      <c r="P1244" s="3364"/>
      <c r="Q1244" t="s">
        <v>4321</v>
      </c>
    </row>
    <row r="1245" spans="1:17" customFormat="1" ht="15.75" thickBot="1" x14ac:dyDescent="0.3">
      <c r="A1245" s="3472"/>
      <c r="B1245" s="1181" t="s">
        <v>5102</v>
      </c>
      <c r="C1245" s="1207">
        <f t="shared" ref="C1245:H1245" si="997">C1242/C237</f>
        <v>3.2637410126011468</v>
      </c>
      <c r="D1245" s="1208">
        <f t="shared" si="997"/>
        <v>2.256756756756757</v>
      </c>
      <c r="E1245" s="1209">
        <f t="shared" si="997"/>
        <v>10.149012299664554</v>
      </c>
      <c r="F1245" s="1210">
        <f t="shared" si="997"/>
        <v>2.6963116883116887</v>
      </c>
      <c r="G1245" s="1239"/>
      <c r="H1245" s="1177">
        <f t="shared" si="997"/>
        <v>3.0633522131319491</v>
      </c>
      <c r="I1245" s="1198">
        <f t="shared" si="954"/>
        <v>4.5914554393335365</v>
      </c>
      <c r="J1245" s="3167"/>
      <c r="K1245" s="1723"/>
      <c r="L1245" s="1723"/>
      <c r="M1245" s="1723"/>
      <c r="N1245" s="1723"/>
      <c r="O1245" s="1723"/>
      <c r="P1245" s="3364"/>
      <c r="Q1245" t="s">
        <v>4322</v>
      </c>
    </row>
    <row r="1246" spans="1:17" customFormat="1" hidden="1" x14ac:dyDescent="0.25">
      <c r="A1246" s="3472"/>
      <c r="B1246" s="1203" t="s">
        <v>4323</v>
      </c>
      <c r="C1246" s="1206">
        <f>C1221/C1211</f>
        <v>-0.1005586592178771</v>
      </c>
      <c r="D1246" s="1206">
        <f t="shared" ref="D1246:E1246" si="998">D1221/D1211</f>
        <v>-0.05</v>
      </c>
      <c r="E1246" s="1206">
        <f t="shared" si="998"/>
        <v>0</v>
      </c>
      <c r="F1246" s="1206">
        <f>F1221/F1211</f>
        <v>-3.0303030303030304E-2</v>
      </c>
      <c r="G1246" s="1238"/>
      <c r="H1246" s="1206">
        <f>H1221/H1211</f>
        <v>-6.8452380952380959E-2</v>
      </c>
      <c r="I1246" s="1206">
        <f t="shared" si="954"/>
        <v>-4.5215422380226848E-2</v>
      </c>
      <c r="J1246" s="3162"/>
      <c r="K1246" s="1718"/>
      <c r="L1246" s="1718"/>
      <c r="M1246" s="1718"/>
      <c r="N1246" s="1718"/>
      <c r="O1246" s="1718"/>
      <c r="P1246" s="3368"/>
      <c r="Q1246" s="27" t="s">
        <v>4324</v>
      </c>
    </row>
    <row r="1247" spans="1:17" customFormat="1" hidden="1" x14ac:dyDescent="0.25">
      <c r="A1247" s="3472"/>
      <c r="B1247" s="1181" t="s">
        <v>4223</v>
      </c>
      <c r="C1247" s="1207">
        <f t="shared" ref="C1247:H1247" si="999">C1246/C243</f>
        <v>1.4907954444533726</v>
      </c>
      <c r="D1247" s="1208">
        <f t="shared" si="999"/>
        <v>0.60786722425509665</v>
      </c>
      <c r="E1247" s="1209">
        <f t="shared" si="999"/>
        <v>0</v>
      </c>
      <c r="F1247" s="1210">
        <f t="shared" si="999"/>
        <v>1.0242941138463526</v>
      </c>
      <c r="G1247" s="1239">
        <f t="shared" si="999"/>
        <v>0</v>
      </c>
      <c r="H1247" s="1177">
        <f t="shared" si="999"/>
        <v>1.0132784460836475</v>
      </c>
      <c r="I1247" s="1198">
        <f t="shared" si="954"/>
        <v>0.62459135651096431</v>
      </c>
      <c r="J1247" s="3167"/>
      <c r="K1247" s="1723"/>
      <c r="L1247" s="1723"/>
      <c r="M1247" s="1723"/>
      <c r="N1247" s="1723"/>
      <c r="O1247" s="1723"/>
      <c r="P1247" s="3364"/>
      <c r="Q1247" t="s">
        <v>4325</v>
      </c>
    </row>
    <row r="1248" spans="1:17" customFormat="1" hidden="1" x14ac:dyDescent="0.25">
      <c r="A1248" s="3472"/>
      <c r="B1248" s="1181" t="s">
        <v>4224</v>
      </c>
      <c r="C1248" s="1207">
        <f t="shared" ref="C1248:H1248" si="1000">C1246/C260</f>
        <v>1.4683966671115602</v>
      </c>
      <c r="D1248" s="1208">
        <f t="shared" si="1000"/>
        <v>0.43674157303370786</v>
      </c>
      <c r="E1248" s="1209">
        <f t="shared" si="1000"/>
        <v>0</v>
      </c>
      <c r="F1248" s="1210">
        <f t="shared" si="1000"/>
        <v>0.3738579828132067</v>
      </c>
      <c r="G1248" s="1239">
        <f t="shared" si="1000"/>
        <v>0</v>
      </c>
      <c r="H1248" s="1177">
        <f t="shared" si="1000"/>
        <v>0.8982618399820973</v>
      </c>
      <c r="I1248" s="1198">
        <f t="shared" si="954"/>
        <v>0.45579924459169502</v>
      </c>
      <c r="J1248" s="3167"/>
      <c r="K1248" s="1723"/>
      <c r="L1248" s="1723"/>
      <c r="M1248" s="1723"/>
      <c r="N1248" s="1723"/>
      <c r="O1248" s="1723"/>
      <c r="P1248" s="3364"/>
      <c r="Q1248" t="s">
        <v>4326</v>
      </c>
    </row>
    <row r="1249" spans="1:17" customFormat="1" hidden="1" x14ac:dyDescent="0.25">
      <c r="A1249" s="3472"/>
      <c r="B1249" s="1181" t="s">
        <v>5102</v>
      </c>
      <c r="C1249" s="1207">
        <f t="shared" ref="C1249:H1249" si="1001">C1246/C263</f>
        <v>1.3827790804009865</v>
      </c>
      <c r="D1249" s="1208">
        <f t="shared" si="1001"/>
        <v>0.39573459715639808</v>
      </c>
      <c r="E1249" s="1209">
        <f t="shared" si="1001"/>
        <v>0</v>
      </c>
      <c r="F1249" s="1210">
        <f t="shared" si="1001"/>
        <v>0.35360802267277092</v>
      </c>
      <c r="G1249" s="1239">
        <f t="shared" si="1001"/>
        <v>0</v>
      </c>
      <c r="H1249" s="1177">
        <f t="shared" si="1001"/>
        <v>0.84053057207967097</v>
      </c>
      <c r="I1249" s="1198">
        <f t="shared" si="954"/>
        <v>0.42642434004603108</v>
      </c>
      <c r="J1249" s="3167"/>
      <c r="K1249" s="1723"/>
      <c r="L1249" s="1723"/>
      <c r="M1249" s="1723"/>
      <c r="N1249" s="1723"/>
      <c r="O1249" s="1723"/>
      <c r="P1249" s="3364"/>
      <c r="Q1249" t="s">
        <v>4327</v>
      </c>
    </row>
    <row r="1250" spans="1:17" customFormat="1" hidden="1" x14ac:dyDescent="0.25">
      <c r="A1250" s="3472"/>
      <c r="B1250" s="1203" t="s">
        <v>4328</v>
      </c>
      <c r="C1250" s="1212">
        <f>C1226/C1229</f>
        <v>8.6999999999999993</v>
      </c>
      <c r="D1250" s="1212">
        <f t="shared" ref="D1250:E1250" si="1002">D1226/D1229</f>
        <v>1.5</v>
      </c>
      <c r="E1250" s="1212">
        <f t="shared" si="1002"/>
        <v>4.0769230769230766</v>
      </c>
      <c r="F1250" s="1212">
        <f>F1226/F1229</f>
        <v>5.3666666666666663</v>
      </c>
      <c r="G1250" s="1240"/>
      <c r="H1250" s="1212">
        <f>H1226/H1229</f>
        <v>5.7536231884057969</v>
      </c>
      <c r="I1250" s="1212">
        <f t="shared" si="954"/>
        <v>4.9108974358974358</v>
      </c>
      <c r="J1250" s="3168"/>
      <c r="K1250" s="1724"/>
      <c r="L1250" s="1724"/>
      <c r="M1250" s="1724"/>
      <c r="N1250" s="1724"/>
      <c r="O1250" s="1724"/>
      <c r="P1250" s="3366"/>
      <c r="Q1250" s="27" t="s">
        <v>4329</v>
      </c>
    </row>
    <row r="1251" spans="1:17" customFormat="1" hidden="1" x14ac:dyDescent="0.25">
      <c r="A1251" s="3472"/>
      <c r="B1251" s="1181" t="s">
        <v>4223</v>
      </c>
      <c r="C1251" s="1207">
        <f t="shared" ref="C1251:H1251" si="1003">C1250/C269</f>
        <v>4.0108461439953676E-2</v>
      </c>
      <c r="D1251" s="1208">
        <f t="shared" si="1003"/>
        <v>1.036347251426855E-2</v>
      </c>
      <c r="E1251" s="1209">
        <f t="shared" si="1003"/>
        <v>2.2865054841799026E-2</v>
      </c>
      <c r="F1251" s="1210">
        <f t="shared" si="1003"/>
        <v>7.0256912003160296E-2</v>
      </c>
      <c r="G1251" s="1239">
        <f t="shared" si="1003"/>
        <v>0</v>
      </c>
      <c r="H1251" s="1177">
        <f t="shared" si="1003"/>
        <v>3.7561691652603028E-2</v>
      </c>
      <c r="I1251" s="1198">
        <f t="shared" si="954"/>
        <v>2.871878015983631E-2</v>
      </c>
      <c r="J1251" s="3167"/>
      <c r="K1251" s="1723"/>
      <c r="L1251" s="1723"/>
      <c r="M1251" s="1723"/>
      <c r="N1251" s="1723"/>
      <c r="O1251" s="1723"/>
      <c r="P1251" s="3364"/>
      <c r="Q1251" t="s">
        <v>4330</v>
      </c>
    </row>
    <row r="1252" spans="1:17" customFormat="1" hidden="1" x14ac:dyDescent="0.25">
      <c r="A1252" s="3472"/>
      <c r="B1252" s="1181" t="s">
        <v>4224</v>
      </c>
      <c r="C1252" s="1207">
        <f t="shared" ref="C1252:H1252" si="1004">C1250/C282</f>
        <v>8.3583959899749372E-2</v>
      </c>
      <c r="D1252" s="1208">
        <f t="shared" si="1004"/>
        <v>2.2980501392757664E-2</v>
      </c>
      <c r="E1252" s="1209">
        <f t="shared" si="1004"/>
        <v>8.7550245030559984E-2</v>
      </c>
      <c r="F1252" s="1210">
        <f t="shared" si="1004"/>
        <v>8.5185185185185183E-2</v>
      </c>
      <c r="G1252" s="1239">
        <f t="shared" si="1004"/>
        <v>0</v>
      </c>
      <c r="H1252" s="1177">
        <f t="shared" si="1004"/>
        <v>9.2266573702864438E-2</v>
      </c>
      <c r="I1252" s="1198">
        <f t="shared" si="954"/>
        <v>5.5859978301650438E-2</v>
      </c>
      <c r="J1252" s="3167"/>
      <c r="K1252" s="1723"/>
      <c r="L1252" s="1723"/>
      <c r="M1252" s="1723"/>
      <c r="N1252" s="1723"/>
      <c r="O1252" s="1723"/>
      <c r="P1252" s="3364"/>
      <c r="Q1252" t="s">
        <v>4331</v>
      </c>
    </row>
    <row r="1253" spans="1:17" customFormat="1" ht="15.75" hidden="1" thickBot="1" x14ac:dyDescent="0.3">
      <c r="A1253" s="3472"/>
      <c r="B1253" s="1181" t="s">
        <v>5102</v>
      </c>
      <c r="C1253" s="1207">
        <f t="shared" ref="C1253:H1253" si="1005">C1250/C285</f>
        <v>14.566206465806548</v>
      </c>
      <c r="D1253" s="1208">
        <f t="shared" si="1005"/>
        <v>8.2068579112505606</v>
      </c>
      <c r="E1253" s="1209">
        <f t="shared" si="1005"/>
        <v>1.1692666003585916</v>
      </c>
      <c r="F1253" s="1210">
        <f t="shared" si="1005"/>
        <v>10.055129493545184</v>
      </c>
      <c r="G1253" s="1239">
        <f t="shared" si="1005"/>
        <v>0</v>
      </c>
      <c r="H1253" s="1177">
        <f t="shared" si="1005"/>
        <v>3.0093877662073729</v>
      </c>
      <c r="I1253" s="1198">
        <f t="shared" si="954"/>
        <v>6.7994920941921775</v>
      </c>
      <c r="J1253" s="3167"/>
      <c r="K1253" s="1723"/>
      <c r="L1253" s="1723"/>
      <c r="M1253" s="1723"/>
      <c r="N1253" s="1723"/>
      <c r="O1253" s="1723"/>
      <c r="P1253" s="3364"/>
      <c r="Q1253" t="s">
        <v>4332</v>
      </c>
    </row>
    <row r="1254" spans="1:17" customFormat="1" ht="15.75" hidden="1" thickBot="1" x14ac:dyDescent="0.3">
      <c r="A1254" s="3472"/>
      <c r="B1254" s="1203" t="s">
        <v>4333</v>
      </c>
      <c r="C1254" s="1213">
        <f>C1211/C1229</f>
        <v>8.9499999999999993</v>
      </c>
      <c r="D1254" s="1213">
        <f t="shared" ref="D1254:E1254" si="1006">D1211/D1229</f>
        <v>3.3333333333333335</v>
      </c>
      <c r="E1254" s="1213">
        <f t="shared" si="1006"/>
        <v>0.38461538461538464</v>
      </c>
      <c r="F1254" s="1213">
        <f>F1211/F1229</f>
        <v>4.4000000000000004</v>
      </c>
      <c r="G1254" s="1241"/>
      <c r="H1254" s="1213">
        <f>H1211/H1229</f>
        <v>4.8695652173913047</v>
      </c>
      <c r="I1254" s="1213">
        <f t="shared" si="954"/>
        <v>4.2669871794871792</v>
      </c>
      <c r="J1254" s="3169"/>
      <c r="K1254" s="1725"/>
      <c r="L1254" s="1725"/>
      <c r="M1254" s="1725"/>
      <c r="N1254" s="1725"/>
      <c r="O1254" s="1725"/>
      <c r="P1254" s="3365"/>
      <c r="Q1254" s="27" t="s">
        <v>4334</v>
      </c>
    </row>
    <row r="1255" spans="1:17" customFormat="1" ht="15.75" hidden="1" thickBot="1" x14ac:dyDescent="0.3">
      <c r="A1255" s="3472"/>
      <c r="B1255" s="1181" t="s">
        <v>4223</v>
      </c>
      <c r="C1255" s="1207">
        <f t="shared" ref="C1255:H1255" si="1007">C1254/C295</f>
        <v>0.18920036764705883</v>
      </c>
      <c r="D1255" s="1208">
        <f t="shared" si="1007"/>
        <v>0.10219145490246663</v>
      </c>
      <c r="E1255" s="1209">
        <f t="shared" si="1007"/>
        <v>1.2470659671780073E-2</v>
      </c>
      <c r="F1255" s="1210">
        <f t="shared" si="1007"/>
        <v>0.26367249101116508</v>
      </c>
      <c r="G1255" s="1239">
        <f t="shared" si="1007"/>
        <v>0</v>
      </c>
      <c r="H1255" s="1177">
        <f t="shared" si="1007"/>
        <v>0.15449444451860653</v>
      </c>
      <c r="I1255" s="1198">
        <f t="shared" si="954"/>
        <v>0.11350699464649412</v>
      </c>
      <c r="J1255" s="3167"/>
      <c r="K1255" s="1723"/>
      <c r="L1255" s="1723"/>
      <c r="M1255" s="1723"/>
      <c r="N1255" s="1723"/>
      <c r="O1255" s="1723"/>
      <c r="P1255" s="3364"/>
      <c r="Q1255" t="s">
        <v>4335</v>
      </c>
    </row>
    <row r="1256" spans="1:17" customFormat="1" ht="15.75" hidden="1" thickBot="1" x14ac:dyDescent="0.3">
      <c r="A1256" s="3472"/>
      <c r="B1256" s="1181" t="s">
        <v>4224</v>
      </c>
      <c r="C1256" s="1207">
        <f t="shared" ref="C1256:H1256" si="1008">C1254/C312</f>
        <v>0.2335904327840754</v>
      </c>
      <c r="D1256" s="1208">
        <f t="shared" si="1008"/>
        <v>0.25126490009433156</v>
      </c>
      <c r="E1256" s="1209">
        <f t="shared" si="1008"/>
        <v>1.3522569527547748E-2</v>
      </c>
      <c r="F1256" s="1210">
        <f t="shared" si="1008"/>
        <v>0.17459472538107912</v>
      </c>
      <c r="G1256" s="1239">
        <f t="shared" si="1008"/>
        <v>0</v>
      </c>
      <c r="H1256" s="1177">
        <f t="shared" si="1008"/>
        <v>0.17016952375020694</v>
      </c>
      <c r="I1256" s="1198">
        <f t="shared" si="954"/>
        <v>0.13459452555740675</v>
      </c>
      <c r="J1256" s="3167"/>
      <c r="K1256" s="1723"/>
      <c r="L1256" s="1723"/>
      <c r="M1256" s="1723"/>
      <c r="N1256" s="1723"/>
      <c r="O1256" s="1723"/>
      <c r="P1256" s="3364"/>
      <c r="Q1256" t="s">
        <v>4336</v>
      </c>
    </row>
    <row r="1257" spans="1:17" customFormat="1" ht="15.75" hidden="1" thickBot="1" x14ac:dyDescent="0.3">
      <c r="A1257" s="3472"/>
      <c r="B1257" s="1181" t="s">
        <v>5102</v>
      </c>
      <c r="C1257" s="1207">
        <f t="shared" ref="C1257:H1257" si="1009">C1254/C315</f>
        <v>0.23732016925246827</v>
      </c>
      <c r="D1257" s="1208">
        <f t="shared" si="1009"/>
        <v>0.21157684630738524</v>
      </c>
      <c r="E1257" s="1209">
        <f t="shared" si="1009"/>
        <v>1.1604932830942572E-2</v>
      </c>
      <c r="F1257" s="1210">
        <f t="shared" si="1009"/>
        <v>0.11461159062885327</v>
      </c>
      <c r="G1257" s="1239">
        <f t="shared" si="1009"/>
        <v>0</v>
      </c>
      <c r="H1257" s="1177">
        <f t="shared" si="1009"/>
        <v>0.14948581790493631</v>
      </c>
      <c r="I1257" s="1198">
        <f t="shared" si="954"/>
        <v>0.11502270780392987</v>
      </c>
      <c r="J1257" s="3167"/>
      <c r="K1257" s="1723"/>
      <c r="L1257" s="1723"/>
      <c r="M1257" s="1723"/>
      <c r="N1257" s="1723"/>
      <c r="O1257" s="1723"/>
      <c r="P1257" s="3364"/>
      <c r="Q1257" t="s">
        <v>4337</v>
      </c>
    </row>
    <row r="1258" spans="1:17" s="325" customFormat="1" ht="15.75" hidden="1" thickBot="1" x14ac:dyDescent="0.3">
      <c r="A1258" s="3472"/>
      <c r="B1258" s="1203" t="s">
        <v>4338</v>
      </c>
      <c r="C1258" s="1206">
        <f>C1216/C1229</f>
        <v>7.35</v>
      </c>
      <c r="D1258" s="1206">
        <f t="shared" ref="D1258:H1258" si="1010">D1216/D1229</f>
        <v>2.6666666666666665</v>
      </c>
      <c r="E1258" s="1206">
        <f t="shared" si="1010"/>
        <v>1</v>
      </c>
      <c r="F1258" s="1206">
        <f t="shared" si="1010"/>
        <v>3.2</v>
      </c>
      <c r="G1258" s="1238"/>
      <c r="H1258" s="1206">
        <f t="shared" si="1010"/>
        <v>3.9420289855072466</v>
      </c>
      <c r="I1258" s="1206">
        <f t="shared" si="954"/>
        <v>3.5541666666666663</v>
      </c>
      <c r="J1258" s="3162"/>
      <c r="K1258" s="1718"/>
      <c r="L1258" s="1718"/>
      <c r="M1258" s="1718"/>
      <c r="N1258" s="1718"/>
      <c r="O1258" s="1718"/>
      <c r="P1258" s="3368"/>
      <c r="Q1258" s="1220" t="s">
        <v>4339</v>
      </c>
    </row>
    <row r="1259" spans="1:17" s="325" customFormat="1" ht="15.75" hidden="1" thickBot="1" x14ac:dyDescent="0.3">
      <c r="A1259" s="3472"/>
      <c r="B1259" s="1182" t="s">
        <v>4223</v>
      </c>
      <c r="C1259" s="1207">
        <f t="shared" ref="C1259:H1259" si="1011">C1258/C321</f>
        <v>0.69623612858940631</v>
      </c>
      <c r="D1259" s="1208">
        <f t="shared" si="1011"/>
        <v>0.32090014064697608</v>
      </c>
      <c r="E1259" s="1209">
        <f t="shared" si="1011"/>
        <v>0.17458866544789761</v>
      </c>
      <c r="F1259" s="1210">
        <f t="shared" si="1011"/>
        <v>1.1669865642994244</v>
      </c>
      <c r="G1259" s="1239">
        <f t="shared" si="1011"/>
        <v>0</v>
      </c>
      <c r="H1259" s="1199">
        <f t="shared" si="1011"/>
        <v>0.5145565748302382</v>
      </c>
      <c r="I1259" s="1198">
        <f t="shared" ref="I1259:I1322" si="1012">AVERAGE(C1259:G1259)</f>
        <v>0.47174229979674093</v>
      </c>
      <c r="J1259" s="3167"/>
      <c r="K1259" s="1723"/>
      <c r="L1259" s="1723"/>
      <c r="M1259" s="1723"/>
      <c r="N1259" s="1723"/>
      <c r="O1259" s="1723"/>
      <c r="P1259" s="3364"/>
      <c r="Q1259" s="325" t="s">
        <v>4340</v>
      </c>
    </row>
    <row r="1260" spans="1:17" ht="15.75" hidden="1" thickBot="1" x14ac:dyDescent="0.3">
      <c r="A1260" s="3472"/>
      <c r="B1260" s="1182" t="s">
        <v>4224</v>
      </c>
      <c r="C1260" s="1207">
        <f t="shared" ref="C1260:H1260" si="1013">C1258/C338</f>
        <v>0.71452408589669181</v>
      </c>
      <c r="D1260" s="1208">
        <f t="shared" si="1013"/>
        <v>0.58134920634920628</v>
      </c>
      <c r="E1260" s="1209">
        <f t="shared" si="1013"/>
        <v>0.11271820448877806</v>
      </c>
      <c r="F1260" s="1210">
        <f t="shared" si="1013"/>
        <v>0.42823337413300694</v>
      </c>
      <c r="G1260" s="1239">
        <f t="shared" si="1013"/>
        <v>0</v>
      </c>
      <c r="H1260" s="1200">
        <f t="shared" si="1013"/>
        <v>0.47615621468046354</v>
      </c>
      <c r="I1260" s="1198">
        <f t="shared" si="1012"/>
        <v>0.36736497417353658</v>
      </c>
      <c r="J1260" s="3167"/>
      <c r="K1260" s="1723"/>
      <c r="L1260" s="1723"/>
      <c r="M1260" s="1723"/>
      <c r="N1260" s="1723"/>
      <c r="O1260" s="1723"/>
      <c r="P1260" s="3364"/>
      <c r="Q1260" s="325" t="s">
        <v>4341</v>
      </c>
    </row>
    <row r="1261" spans="1:17" ht="15.75" hidden="1" thickBot="1" x14ac:dyDescent="0.3">
      <c r="A1261" s="3472"/>
      <c r="B1261" s="1182" t="s">
        <v>5102</v>
      </c>
      <c r="C1261" s="1207">
        <f t="shared" ref="C1261:H1261" si="1014">C1258/C341</f>
        <v>0.77455156950672643</v>
      </c>
      <c r="D1261" s="1208">
        <f t="shared" si="1014"/>
        <v>0.47747747747747749</v>
      </c>
      <c r="E1261" s="1209">
        <f t="shared" si="1014"/>
        <v>0.11777860603801715</v>
      </c>
      <c r="F1261" s="1210">
        <f t="shared" si="1014"/>
        <v>0.30902857142857149</v>
      </c>
      <c r="G1261" s="1239">
        <f t="shared" si="1014"/>
        <v>0</v>
      </c>
      <c r="H1261" s="1199">
        <f t="shared" si="1014"/>
        <v>0.45792771111092606</v>
      </c>
      <c r="I1261" s="1198">
        <f t="shared" si="1012"/>
        <v>0.33576724489015847</v>
      </c>
      <c r="J1261" s="3167"/>
      <c r="K1261" s="1723"/>
      <c r="L1261" s="1723"/>
      <c r="M1261" s="1723"/>
      <c r="N1261" s="1723"/>
      <c r="O1261" s="1723"/>
      <c r="P1261" s="3364"/>
      <c r="Q1261" s="325" t="s">
        <v>4342</v>
      </c>
    </row>
    <row r="1262" spans="1:17" ht="15.75" hidden="1" thickBot="1" x14ac:dyDescent="0.3">
      <c r="A1262" s="3472"/>
      <c r="B1262" s="1203" t="s">
        <v>4343</v>
      </c>
      <c r="C1262" s="1206">
        <f>C1221/C1226</f>
        <v>-0.10344827586206896</v>
      </c>
      <c r="D1262" s="1206">
        <f t="shared" ref="D1262:H1262" si="1015">D1221/D1226</f>
        <v>-0.1111111111111111</v>
      </c>
      <c r="E1262" s="1206">
        <f t="shared" si="1015"/>
        <v>0</v>
      </c>
      <c r="F1262" s="1206">
        <f t="shared" si="1015"/>
        <v>-2.4844720496894408E-2</v>
      </c>
      <c r="G1262" s="1238"/>
      <c r="H1262" s="1206">
        <f t="shared" si="1015"/>
        <v>-5.793450881612091E-2</v>
      </c>
      <c r="I1262" s="1206">
        <f t="shared" si="1012"/>
        <v>-5.9851026867518614E-2</v>
      </c>
      <c r="J1262" s="3162"/>
      <c r="K1262" s="1718"/>
      <c r="L1262" s="1718"/>
      <c r="M1262" s="1718"/>
      <c r="N1262" s="1718"/>
      <c r="O1262" s="1718"/>
      <c r="P1262" s="3368"/>
      <c r="Q1262" s="1220" t="s">
        <v>4344</v>
      </c>
    </row>
    <row r="1263" spans="1:17" ht="15.75" hidden="1" thickBot="1" x14ac:dyDescent="0.3">
      <c r="A1263" s="3472"/>
      <c r="B1263" s="834" t="s">
        <v>4223</v>
      </c>
      <c r="C1263" s="1207">
        <f t="shared" ref="C1263:H1263" si="1016">C1262/C347</f>
        <v>7.0324075282570675</v>
      </c>
      <c r="D1263" s="1208">
        <f t="shared" si="1016"/>
        <v>5.9940175408026946</v>
      </c>
      <c r="E1263" s="1209">
        <f t="shared" si="1016"/>
        <v>0</v>
      </c>
      <c r="F1263" s="1210">
        <f t="shared" si="1016"/>
        <v>3.8441510283542359</v>
      </c>
      <c r="G1263" s="1239">
        <f t="shared" si="1016"/>
        <v>0</v>
      </c>
      <c r="H1263" s="1199">
        <f t="shared" si="1016"/>
        <v>4.1677007552859049</v>
      </c>
      <c r="I1263" s="1198">
        <f t="shared" si="1012"/>
        <v>3.3741152194827997</v>
      </c>
      <c r="J1263" s="3167"/>
      <c r="K1263" s="1723"/>
      <c r="L1263" s="1723"/>
      <c r="M1263" s="1723"/>
      <c r="N1263" s="1723"/>
      <c r="O1263" s="1723"/>
      <c r="P1263" s="3364"/>
      <c r="Q1263" s="325" t="s">
        <v>4345</v>
      </c>
    </row>
    <row r="1264" spans="1:17" ht="15.75" hidden="1" thickBot="1" x14ac:dyDescent="0.3">
      <c r="A1264" s="3472"/>
      <c r="B1264" s="1182" t="s">
        <v>4224</v>
      </c>
      <c r="C1264" s="1207">
        <f t="shared" ref="C1264:H1264" si="1017">C1262/C364</f>
        <v>7.2172531481699425</v>
      </c>
      <c r="D1264" s="1208">
        <f t="shared" si="1017"/>
        <v>2.6204744069912609</v>
      </c>
      <c r="E1264" s="1209">
        <f t="shared" si="1017"/>
        <v>0</v>
      </c>
      <c r="F1264" s="1210">
        <f t="shared" si="1017"/>
        <v>1.2798368406415128</v>
      </c>
      <c r="G1264" s="1239">
        <f t="shared" si="1017"/>
        <v>0</v>
      </c>
      <c r="H1264" s="1199">
        <f t="shared" si="1017"/>
        <v>3.7814769564710846</v>
      </c>
      <c r="I1264" s="1198">
        <f t="shared" si="1012"/>
        <v>2.2235128791605434</v>
      </c>
      <c r="J1264" s="3167"/>
      <c r="K1264" s="1723"/>
      <c r="L1264" s="1723"/>
      <c r="M1264" s="1723"/>
      <c r="N1264" s="1723"/>
      <c r="O1264" s="1723"/>
      <c r="P1264" s="3364"/>
      <c r="Q1264" s="325" t="s">
        <v>4346</v>
      </c>
    </row>
    <row r="1265" spans="1:17" ht="15.75" hidden="1" thickBot="1" x14ac:dyDescent="0.3">
      <c r="A1265" s="3473"/>
      <c r="B1265" s="1183" t="s">
        <v>5102</v>
      </c>
      <c r="C1265" s="1215">
        <f t="shared" ref="C1265:H1265" si="1018">C1262/C367</f>
        <v>7.5720285706642416</v>
      </c>
      <c r="D1265" s="1216">
        <f t="shared" si="1018"/>
        <v>2.3235913638757237</v>
      </c>
      <c r="E1265" s="1217">
        <f t="shared" si="1018"/>
        <v>0</v>
      </c>
      <c r="F1265" s="1218">
        <f t="shared" si="1018"/>
        <v>1.3266902006345234</v>
      </c>
      <c r="G1265" s="1242">
        <f t="shared" si="1018"/>
        <v>0</v>
      </c>
      <c r="H1265" s="1201">
        <f t="shared" si="1018"/>
        <v>3.9773714605971136</v>
      </c>
      <c r="I1265" s="1202">
        <f t="shared" si="1012"/>
        <v>2.2444620270348978</v>
      </c>
      <c r="J1265" s="3167"/>
      <c r="K1265" s="1723"/>
      <c r="L1265" s="1723"/>
      <c r="M1265" s="1723"/>
      <c r="N1265" s="1723"/>
      <c r="O1265" s="1723"/>
      <c r="P1265" s="3364"/>
      <c r="Q1265" s="325" t="s">
        <v>4347</v>
      </c>
    </row>
    <row r="1266" spans="1:17" customFormat="1" x14ac:dyDescent="0.25">
      <c r="A1266" s="3471" t="s">
        <v>1685</v>
      </c>
      <c r="B1266" s="844" t="s">
        <v>5094</v>
      </c>
      <c r="C1266" s="1235"/>
      <c r="D1266" s="826">
        <f>BPCE!B611</f>
        <v>8</v>
      </c>
      <c r="E1266" s="1235"/>
      <c r="F1266" s="1235"/>
      <c r="G1266" s="1235"/>
      <c r="H1266" s="826">
        <f>SUM(C1266:G1266)</f>
        <v>8</v>
      </c>
      <c r="I1266" s="1222">
        <f t="shared" si="1012"/>
        <v>8</v>
      </c>
      <c r="J1266" s="3159"/>
      <c r="K1266" s="1715"/>
      <c r="L1266" s="1715"/>
      <c r="M1266" s="1715"/>
      <c r="N1266" s="1715"/>
      <c r="O1266" s="1715"/>
      <c r="P1266" s="3384"/>
      <c r="Q1266" s="27" t="s">
        <v>4264</v>
      </c>
    </row>
    <row r="1267" spans="1:17" customFormat="1" x14ac:dyDescent="0.25">
      <c r="A1267" s="3472"/>
      <c r="B1267" s="845" t="s">
        <v>4265</v>
      </c>
      <c r="C1267" s="1239"/>
      <c r="D1267" s="1185">
        <f t="shared" ref="D1267:H1267" si="1019">D1266/D4</f>
        <v>3.4398245689469835E-4</v>
      </c>
      <c r="E1267" s="1236"/>
      <c r="F1267" s="1236"/>
      <c r="G1267" s="1236"/>
      <c r="H1267" s="1194">
        <f t="shared" si="1019"/>
        <v>6.8229113362671857E-5</v>
      </c>
      <c r="I1267" s="1189">
        <f t="shared" si="1012"/>
        <v>3.4398245689469835E-4</v>
      </c>
      <c r="J1267" s="3160"/>
      <c r="K1267" s="1716"/>
      <c r="L1267" s="1716"/>
      <c r="M1267" s="1716"/>
      <c r="N1267" s="1716"/>
      <c r="O1267" s="1716"/>
      <c r="P1267" s="3385"/>
      <c r="Q1267" t="s">
        <v>4266</v>
      </c>
    </row>
    <row r="1268" spans="1:17" customFormat="1" x14ac:dyDescent="0.25">
      <c r="A1268" s="3472"/>
      <c r="B1268" s="845" t="s">
        <v>4267</v>
      </c>
      <c r="C1268" s="1239"/>
      <c r="D1268" s="1185">
        <f t="shared" ref="D1268:H1268" si="1020">D1266/D21</f>
        <v>2.0581425263699513E-3</v>
      </c>
      <c r="E1268" s="1236"/>
      <c r="F1268" s="1239"/>
      <c r="G1268" s="1236"/>
      <c r="H1268" s="1194">
        <f t="shared" si="1020"/>
        <v>1.5078976137520263E-4</v>
      </c>
      <c r="I1268" s="1189">
        <f t="shared" si="1012"/>
        <v>2.0581425263699513E-3</v>
      </c>
      <c r="J1268" s="3160"/>
      <c r="K1268" s="1716"/>
      <c r="L1268" s="1716"/>
      <c r="M1268" s="1716"/>
      <c r="N1268" s="1716"/>
      <c r="O1268" s="1716"/>
      <c r="P1268" s="3385"/>
      <c r="Q1268" t="s">
        <v>4268</v>
      </c>
    </row>
    <row r="1269" spans="1:17" customFormat="1" x14ac:dyDescent="0.25">
      <c r="A1269" s="3472"/>
      <c r="B1269" s="845" t="s">
        <v>5096</v>
      </c>
      <c r="C1269" s="1239"/>
      <c r="D1269" s="1185">
        <f t="shared" ref="D1269:H1269" si="1021">D1266/D9</f>
        <v>1.4625228519195612E-2</v>
      </c>
      <c r="E1269" s="1239"/>
      <c r="F1269" s="1239"/>
      <c r="G1269" s="1239"/>
      <c r="H1269" s="1194">
        <f t="shared" si="1021"/>
        <v>5.9084194977843422E-4</v>
      </c>
      <c r="I1269" s="1189">
        <f t="shared" si="1012"/>
        <v>1.4625228519195612E-2</v>
      </c>
      <c r="J1269" s="3160"/>
      <c r="K1269" s="1716"/>
      <c r="L1269" s="1716"/>
      <c r="M1269" s="1716"/>
      <c r="N1269" s="1716"/>
      <c r="O1269" s="1716"/>
      <c r="P1269" s="3385"/>
      <c r="Q1269" t="s">
        <v>4270</v>
      </c>
    </row>
    <row r="1270" spans="1:17" customFormat="1" hidden="1" x14ac:dyDescent="0.25">
      <c r="A1270" s="3472"/>
      <c r="B1270" s="845" t="s">
        <v>4271</v>
      </c>
      <c r="C1270" s="1239"/>
      <c r="D1270" s="1185">
        <f t="shared" ref="D1270:H1270" si="1022">D1266/D15</f>
        <v>2.0512820512820513E-2</v>
      </c>
      <c r="E1270" s="1239"/>
      <c r="F1270" s="1239"/>
      <c r="G1270" s="1239"/>
      <c r="H1270" s="1205">
        <f t="shared" si="1022"/>
        <v>1.1321822813472968E-3</v>
      </c>
      <c r="I1270" s="1193">
        <f t="shared" si="1012"/>
        <v>2.0512820512820513E-2</v>
      </c>
      <c r="J1270" s="3161"/>
      <c r="K1270" s="1717"/>
      <c r="L1270" s="1717"/>
      <c r="M1270" s="1717"/>
      <c r="N1270" s="1717"/>
      <c r="O1270" s="1717"/>
      <c r="P1270" s="3386"/>
      <c r="Q1270" t="s">
        <v>4272</v>
      </c>
    </row>
    <row r="1271" spans="1:17" customFormat="1" x14ac:dyDescent="0.25">
      <c r="A1271" s="3472"/>
      <c r="B1271" s="1203" t="s">
        <v>5095</v>
      </c>
      <c r="C1271" s="1239"/>
      <c r="D1271" s="1204">
        <v>0</v>
      </c>
      <c r="E1271" s="1239"/>
      <c r="F1271" s="1239"/>
      <c r="G1271" s="1239"/>
      <c r="H1271" s="1204">
        <f>SUM(C1271:G1271)</f>
        <v>0</v>
      </c>
      <c r="I1271" s="1206">
        <f t="shared" si="1012"/>
        <v>0</v>
      </c>
      <c r="J1271" s="3162"/>
      <c r="K1271" s="1718"/>
      <c r="L1271" s="1718"/>
      <c r="M1271" s="1718"/>
      <c r="N1271" s="1718"/>
      <c r="O1271" s="1718"/>
      <c r="P1271" s="3368"/>
      <c r="Q1271" s="27" t="s">
        <v>4274</v>
      </c>
    </row>
    <row r="1272" spans="1:17" customFormat="1" x14ac:dyDescent="0.25">
      <c r="A1272" s="3472"/>
      <c r="B1272" s="845" t="s">
        <v>4275</v>
      </c>
      <c r="C1272" s="1239"/>
      <c r="D1272" s="1185">
        <f t="shared" ref="D1272:H1272" si="1023">D1271/D30</f>
        <v>0</v>
      </c>
      <c r="E1272" s="1239"/>
      <c r="F1272" s="1239"/>
      <c r="G1272" s="1239"/>
      <c r="H1272" s="1192">
        <f t="shared" si="1023"/>
        <v>0</v>
      </c>
      <c r="I1272" s="1193">
        <f t="shared" si="1012"/>
        <v>0</v>
      </c>
      <c r="J1272" s="3161"/>
      <c r="K1272" s="1717"/>
      <c r="L1272" s="1717"/>
      <c r="M1272" s="1717"/>
      <c r="N1272" s="1717"/>
      <c r="O1272" s="1717"/>
      <c r="P1272" s="3386"/>
      <c r="Q1272" t="s">
        <v>4276</v>
      </c>
    </row>
    <row r="1273" spans="1:17" customFormat="1" x14ac:dyDescent="0.25">
      <c r="A1273" s="3472"/>
      <c r="B1273" s="845" t="s">
        <v>4277</v>
      </c>
      <c r="C1273" s="1239"/>
      <c r="D1273" s="1185">
        <f t="shared" ref="D1273:H1273" si="1024">D1271/D47</f>
        <v>0</v>
      </c>
      <c r="E1273" s="1239"/>
      <c r="F1273" s="1239"/>
      <c r="G1273" s="1239"/>
      <c r="H1273" s="1192">
        <f t="shared" si="1024"/>
        <v>0</v>
      </c>
      <c r="I1273" s="1193">
        <f t="shared" si="1012"/>
        <v>0</v>
      </c>
      <c r="J1273" s="3161"/>
      <c r="K1273" s="1717"/>
      <c r="L1273" s="1717"/>
      <c r="M1273" s="1717"/>
      <c r="N1273" s="1717"/>
      <c r="O1273" s="1717"/>
      <c r="P1273" s="3386"/>
      <c r="Q1273" t="s">
        <v>4278</v>
      </c>
    </row>
    <row r="1274" spans="1:17" customFormat="1" x14ac:dyDescent="0.25">
      <c r="A1274" s="3472"/>
      <c r="B1274" s="845" t="s">
        <v>5097</v>
      </c>
      <c r="C1274" s="1239"/>
      <c r="D1274" s="1185">
        <f t="shared" ref="D1274:H1274" si="1025">D1271/D35</f>
        <v>0</v>
      </c>
      <c r="E1274" s="1239"/>
      <c r="F1274" s="1239"/>
      <c r="G1274" s="1239"/>
      <c r="H1274" s="1192">
        <f t="shared" si="1025"/>
        <v>0</v>
      </c>
      <c r="I1274" s="1193">
        <f t="shared" si="1012"/>
        <v>0</v>
      </c>
      <c r="J1274" s="3161"/>
      <c r="K1274" s="1717"/>
      <c r="L1274" s="1717"/>
      <c r="M1274" s="1717"/>
      <c r="N1274" s="1717"/>
      <c r="O1274" s="1717"/>
      <c r="P1274" s="3386"/>
      <c r="Q1274" t="s">
        <v>4280</v>
      </c>
    </row>
    <row r="1275" spans="1:17" customFormat="1" hidden="1" x14ac:dyDescent="0.25">
      <c r="A1275" s="3472"/>
      <c r="B1275" s="845" t="s">
        <v>4281</v>
      </c>
      <c r="C1275" s="1239"/>
      <c r="D1275" s="1263">
        <f t="shared" ref="D1275:H1275" si="1026">D1271/D41</f>
        <v>0</v>
      </c>
      <c r="E1275" s="1239"/>
      <c r="F1275" s="1239"/>
      <c r="G1275" s="1239"/>
      <c r="H1275" s="1192">
        <f t="shared" si="1026"/>
        <v>0</v>
      </c>
      <c r="I1275" s="1193">
        <f t="shared" si="1012"/>
        <v>0</v>
      </c>
      <c r="J1275" s="3161"/>
      <c r="K1275" s="1717"/>
      <c r="L1275" s="1717"/>
      <c r="M1275" s="1717"/>
      <c r="N1275" s="1717"/>
      <c r="O1275" s="1717"/>
      <c r="P1275" s="3386"/>
      <c r="Q1275" t="s">
        <v>4282</v>
      </c>
    </row>
    <row r="1276" spans="1:17" customFormat="1" x14ac:dyDescent="0.25">
      <c r="A1276" s="3472"/>
      <c r="B1276" s="1203" t="s">
        <v>5098</v>
      </c>
      <c r="C1276" s="1239"/>
      <c r="D1276" s="1204">
        <v>0</v>
      </c>
      <c r="E1276" s="1239"/>
      <c r="F1276" s="1239"/>
      <c r="G1276" s="1239"/>
      <c r="H1276" s="1204">
        <f>SUM(C1276:G1276)</f>
        <v>0</v>
      </c>
      <c r="I1276" s="1206">
        <f t="shared" si="1012"/>
        <v>0</v>
      </c>
      <c r="J1276" s="3163"/>
      <c r="K1276" s="1719"/>
      <c r="L1276" s="1719"/>
      <c r="M1276" s="1719"/>
      <c r="N1276" s="1719"/>
      <c r="O1276" s="1719"/>
      <c r="P1276" s="3387"/>
      <c r="Q1276" s="1178" t="s">
        <v>4284</v>
      </c>
    </row>
    <row r="1277" spans="1:17" customFormat="1" hidden="1" x14ac:dyDescent="0.25">
      <c r="A1277" s="3472"/>
      <c r="B1277" s="845" t="s">
        <v>4285</v>
      </c>
      <c r="C1277" s="1239"/>
      <c r="D1277" s="1185">
        <f t="shared" ref="D1277:H1277" si="1027">D1276/D56</f>
        <v>0</v>
      </c>
      <c r="E1277" s="1239"/>
      <c r="F1277" s="1239"/>
      <c r="G1277" s="1239"/>
      <c r="H1277" s="1194">
        <f t="shared" si="1027"/>
        <v>0</v>
      </c>
      <c r="I1277" s="1193">
        <f t="shared" si="1012"/>
        <v>0</v>
      </c>
      <c r="J1277" s="3161"/>
      <c r="K1277" s="1717"/>
      <c r="L1277" s="1717"/>
      <c r="M1277" s="1717"/>
      <c r="N1277" s="1717"/>
      <c r="O1277" s="1717"/>
      <c r="P1277" s="3386"/>
      <c r="Q1277" t="s">
        <v>4286</v>
      </c>
    </row>
    <row r="1278" spans="1:17" customFormat="1" hidden="1" x14ac:dyDescent="0.25">
      <c r="A1278" s="3472"/>
      <c r="B1278" s="845" t="s">
        <v>4287</v>
      </c>
      <c r="C1278" s="1239"/>
      <c r="D1278" s="1185">
        <f t="shared" ref="D1278:H1278" si="1028">D1276/D73</f>
        <v>0</v>
      </c>
      <c r="E1278" s="1239"/>
      <c r="F1278" s="1239"/>
      <c r="G1278" s="1239"/>
      <c r="H1278" s="1194">
        <f t="shared" si="1028"/>
        <v>0</v>
      </c>
      <c r="I1278" s="1193">
        <f t="shared" si="1012"/>
        <v>0</v>
      </c>
      <c r="J1278" s="3161"/>
      <c r="K1278" s="1717"/>
      <c r="L1278" s="1717"/>
      <c r="M1278" s="1717"/>
      <c r="N1278" s="1717"/>
      <c r="O1278" s="1717"/>
      <c r="P1278" s="3386"/>
      <c r="Q1278" t="s">
        <v>4288</v>
      </c>
    </row>
    <row r="1279" spans="1:17" customFormat="1" x14ac:dyDescent="0.25">
      <c r="A1279" s="3472"/>
      <c r="B1279" s="845" t="s">
        <v>4289</v>
      </c>
      <c r="C1279" s="1239"/>
      <c r="D1279" s="1185">
        <v>0.26500000000000001</v>
      </c>
      <c r="E1279" s="1239"/>
      <c r="F1279" s="1239"/>
      <c r="G1279" s="1239"/>
      <c r="H1279" s="1252">
        <f>E1279</f>
        <v>0</v>
      </c>
      <c r="I1279" s="1253">
        <f t="shared" si="1012"/>
        <v>0.26500000000000001</v>
      </c>
      <c r="J1279" s="3170"/>
      <c r="K1279" s="1726"/>
      <c r="L1279" s="1726"/>
      <c r="M1279" s="1726"/>
      <c r="N1279" s="1726"/>
      <c r="O1279" s="1726"/>
      <c r="P1279" s="3388"/>
      <c r="Q1279" t="s">
        <v>4290</v>
      </c>
    </row>
    <row r="1280" spans="1:17" customFormat="1" x14ac:dyDescent="0.25">
      <c r="A1280" s="3472"/>
      <c r="B1280" s="845" t="s">
        <v>4291</v>
      </c>
      <c r="C1280" s="1239"/>
      <c r="D1280" s="1185" t="e">
        <f t="shared" ref="D1280:H1280" si="1029">D1276/D1271</f>
        <v>#DIV/0!</v>
      </c>
      <c r="E1280" s="1239"/>
      <c r="F1280" s="1239"/>
      <c r="G1280" s="1239"/>
      <c r="H1280" s="1205" t="e">
        <f t="shared" si="1029"/>
        <v>#DIV/0!</v>
      </c>
      <c r="I1280" s="1191" t="e">
        <f t="shared" si="1012"/>
        <v>#DIV/0!</v>
      </c>
      <c r="J1280" s="3164"/>
      <c r="K1280" s="1720"/>
      <c r="L1280" s="1720"/>
      <c r="M1280" s="1720"/>
      <c r="N1280" s="1720"/>
      <c r="O1280" s="1720"/>
      <c r="P1280" s="3352"/>
      <c r="Q1280" t="s">
        <v>4292</v>
      </c>
    </row>
    <row r="1281" spans="1:17" customFormat="1" x14ac:dyDescent="0.25">
      <c r="A1281" s="3472"/>
      <c r="B1281" s="1203" t="s">
        <v>5100</v>
      </c>
      <c r="C1281" s="1239"/>
      <c r="D1281" s="1204">
        <f>BPCE!G611</f>
        <v>101</v>
      </c>
      <c r="E1281" s="1239"/>
      <c r="F1281" s="1239"/>
      <c r="G1281" s="1239"/>
      <c r="H1281" s="1204">
        <f>SUM(C1281:G1281)</f>
        <v>101</v>
      </c>
      <c r="I1281" s="1204">
        <f t="shared" si="1012"/>
        <v>101</v>
      </c>
      <c r="J1281" s="3165"/>
      <c r="K1281" s="1721"/>
      <c r="L1281" s="1721"/>
      <c r="M1281" s="1721"/>
      <c r="N1281" s="1721"/>
      <c r="O1281" s="1721"/>
      <c r="P1281" s="3347"/>
      <c r="Q1281" s="27" t="s">
        <v>4293</v>
      </c>
    </row>
    <row r="1282" spans="1:17" customFormat="1" x14ac:dyDescent="0.25">
      <c r="A1282" s="3472"/>
      <c r="B1282" s="845" t="s">
        <v>4294</v>
      </c>
      <c r="C1282" s="1239"/>
      <c r="D1282" s="1185">
        <f t="shared" ref="D1282:H1282" si="1030">D1281/D82</f>
        <v>9.7869165398889522E-4</v>
      </c>
      <c r="E1282" s="1239"/>
      <c r="F1282" s="1239"/>
      <c r="G1282" s="1239"/>
      <c r="H1282" s="1194">
        <f t="shared" si="1030"/>
        <v>1.7724833369016992E-4</v>
      </c>
      <c r="I1282" s="1189">
        <f t="shared" si="1012"/>
        <v>9.7869165398889522E-4</v>
      </c>
      <c r="J1282" s="3160"/>
      <c r="K1282" s="1716"/>
      <c r="L1282" s="1716"/>
      <c r="M1282" s="1716"/>
      <c r="N1282" s="1716"/>
      <c r="O1282" s="1716"/>
      <c r="P1282" s="3385"/>
      <c r="Q1282" t="s">
        <v>4295</v>
      </c>
    </row>
    <row r="1283" spans="1:17" customFormat="1" x14ac:dyDescent="0.25">
      <c r="A1283" s="3472"/>
      <c r="B1283" s="845" t="s">
        <v>4296</v>
      </c>
      <c r="C1283" s="1239"/>
      <c r="D1283" s="1185">
        <f t="shared" ref="D1283:H1283" si="1031">D1281/D99</f>
        <v>9.6236303001429255E-3</v>
      </c>
      <c r="E1283" s="1239"/>
      <c r="F1283" s="1239"/>
      <c r="G1283" s="1239"/>
      <c r="H1283" s="1194">
        <f t="shared" si="1031"/>
        <v>3.8273087956103421E-4</v>
      </c>
      <c r="I1283" s="1189">
        <f t="shared" si="1012"/>
        <v>9.6236303001429255E-3</v>
      </c>
      <c r="J1283" s="3160"/>
      <c r="K1283" s="1716"/>
      <c r="L1283" s="1716"/>
      <c r="M1283" s="1716"/>
      <c r="N1283" s="1716"/>
      <c r="O1283" s="1716"/>
      <c r="P1283" s="3385"/>
      <c r="Q1283" t="s">
        <v>4297</v>
      </c>
    </row>
    <row r="1284" spans="1:17" customFormat="1" x14ac:dyDescent="0.25">
      <c r="A1284" s="3472"/>
      <c r="B1284" s="1203" t="s">
        <v>14</v>
      </c>
      <c r="C1284" s="1239"/>
      <c r="D1284" s="1204">
        <f>BPCE!J611</f>
        <v>3</v>
      </c>
      <c r="E1284" s="1239"/>
      <c r="F1284" s="1239"/>
      <c r="G1284" s="1239"/>
      <c r="H1284" s="1204">
        <f>SUM(C1284:G1284)</f>
        <v>3</v>
      </c>
      <c r="I1284" s="1221">
        <f t="shared" si="1012"/>
        <v>3</v>
      </c>
      <c r="J1284" s="3166"/>
      <c r="K1284" s="1722"/>
      <c r="L1284" s="1722"/>
      <c r="M1284" s="1722"/>
      <c r="N1284" s="1722"/>
      <c r="O1284" s="1722"/>
      <c r="P1284" s="3369"/>
      <c r="Q1284" s="27" t="s">
        <v>4298</v>
      </c>
    </row>
    <row r="1285" spans="1:17" customFormat="1" x14ac:dyDescent="0.25">
      <c r="A1285" s="3472"/>
      <c r="B1285" s="845" t="s">
        <v>4299</v>
      </c>
      <c r="C1285" s="1239"/>
      <c r="D1285" s="1185">
        <f t="shared" ref="D1285:H1285" si="1032">D1284/D108</f>
        <v>4.2075736325385693E-3</v>
      </c>
      <c r="E1285" s="1239"/>
      <c r="F1285" s="1239"/>
      <c r="G1285" s="1239"/>
      <c r="H1285" s="1194">
        <f t="shared" si="1032"/>
        <v>8.0645161290322581E-4</v>
      </c>
      <c r="I1285" s="1189">
        <f t="shared" si="1012"/>
        <v>4.2075736325385693E-3</v>
      </c>
      <c r="J1285" s="3160"/>
      <c r="K1285" s="1716"/>
      <c r="L1285" s="1716"/>
      <c r="M1285" s="1716"/>
      <c r="N1285" s="1716"/>
      <c r="O1285" s="1716"/>
      <c r="P1285" s="3385"/>
      <c r="Q1285" t="s">
        <v>4300</v>
      </c>
    </row>
    <row r="1286" spans="1:17" customFormat="1" x14ac:dyDescent="0.25">
      <c r="A1286" s="3472"/>
      <c r="B1286" s="845" t="s">
        <v>4301</v>
      </c>
      <c r="C1286" s="1239"/>
      <c r="D1286" s="1185">
        <f t="shared" ref="D1286:H1286" si="1033">D1284/D125</f>
        <v>1.0238907849829351E-2</v>
      </c>
      <c r="E1286" s="1239"/>
      <c r="F1286" s="1239"/>
      <c r="G1286" s="1239"/>
      <c r="H1286" s="1194">
        <f t="shared" si="1033"/>
        <v>1.6181229773462784E-3</v>
      </c>
      <c r="I1286" s="1189">
        <f t="shared" si="1012"/>
        <v>1.0238907849829351E-2</v>
      </c>
      <c r="J1286" s="3160"/>
      <c r="K1286" s="1716"/>
      <c r="L1286" s="1716"/>
      <c r="M1286" s="1716"/>
      <c r="N1286" s="1716"/>
      <c r="O1286" s="1716"/>
      <c r="P1286" s="3385"/>
      <c r="Q1286" t="s">
        <v>4302</v>
      </c>
    </row>
    <row r="1287" spans="1:17" customFormat="1" x14ac:dyDescent="0.25">
      <c r="A1287" s="3472"/>
      <c r="B1287" s="845" t="s">
        <v>5101</v>
      </c>
      <c r="C1287" s="1239"/>
      <c r="D1287" s="1185">
        <f t="shared" ref="D1287:H1287" si="1034">D1284/D113</f>
        <v>3.7037037037037035E-2</v>
      </c>
      <c r="E1287" s="1239"/>
      <c r="F1287" s="1239"/>
      <c r="G1287" s="1239"/>
      <c r="H1287" s="1194">
        <f t="shared" si="1034"/>
        <v>4.6801872074882997E-3</v>
      </c>
      <c r="I1287" s="1189">
        <f t="shared" si="1012"/>
        <v>3.7037037037037035E-2</v>
      </c>
      <c r="J1287" s="3160"/>
      <c r="K1287" s="1716"/>
      <c r="L1287" s="1716"/>
      <c r="M1287" s="1716"/>
      <c r="N1287" s="1716"/>
      <c r="O1287" s="1716"/>
      <c r="P1287" s="3385"/>
      <c r="Q1287" t="s">
        <v>4304</v>
      </c>
    </row>
    <row r="1288" spans="1:17" customFormat="1" hidden="1" x14ac:dyDescent="0.25">
      <c r="A1288" s="3472"/>
      <c r="B1288" s="845" t="s">
        <v>4305</v>
      </c>
      <c r="C1288" s="1239"/>
      <c r="D1288" s="1185">
        <f t="shared" ref="D1288:H1288" si="1035">D1284/D119</f>
        <v>6.3829787234042548E-2</v>
      </c>
      <c r="E1288" s="1239"/>
      <c r="F1288" s="1239"/>
      <c r="G1288" s="1239"/>
      <c r="H1288" s="1205">
        <f t="shared" si="1035"/>
        <v>7.6726342710997444E-3</v>
      </c>
      <c r="I1288" s="1193">
        <f t="shared" si="1012"/>
        <v>6.3829787234042548E-2</v>
      </c>
      <c r="J1288" s="3161"/>
      <c r="K1288" s="1717"/>
      <c r="L1288" s="1717"/>
      <c r="M1288" s="1717"/>
      <c r="N1288" s="1717"/>
      <c r="O1288" s="1717"/>
      <c r="P1288" s="3386"/>
      <c r="Q1288" t="s">
        <v>4306</v>
      </c>
    </row>
    <row r="1289" spans="1:17" customFormat="1" x14ac:dyDescent="0.25">
      <c r="A1289" s="3472"/>
      <c r="B1289" s="1203" t="s">
        <v>5087</v>
      </c>
      <c r="C1289" s="1239"/>
      <c r="D1289" s="1206">
        <f t="shared" ref="D1289" si="1036">D1266/D1281</f>
        <v>7.9207920792079209E-2</v>
      </c>
      <c r="E1289" s="1239"/>
      <c r="F1289" s="1239"/>
      <c r="G1289" s="1239"/>
      <c r="H1289" s="1206">
        <f>H1266/H1281</f>
        <v>7.9207920792079209E-2</v>
      </c>
      <c r="I1289" s="1206">
        <f t="shared" si="1012"/>
        <v>7.9207920792079209E-2</v>
      </c>
      <c r="J1289" s="3162"/>
      <c r="K1289" s="1718"/>
      <c r="L1289" s="1718"/>
      <c r="M1289" s="1718"/>
      <c r="N1289" s="1718"/>
      <c r="O1289" s="1718"/>
      <c r="P1289" s="3368"/>
      <c r="Q1289" s="27" t="s">
        <v>4308</v>
      </c>
    </row>
    <row r="1290" spans="1:17" customFormat="1" x14ac:dyDescent="0.25">
      <c r="A1290" s="3472"/>
      <c r="B1290" s="845" t="s">
        <v>4223</v>
      </c>
      <c r="C1290" s="1239"/>
      <c r="D1290" s="1208">
        <f t="shared" ref="D1290:H1290" si="1037">D1289/D139</f>
        <v>0.35147173830768297</v>
      </c>
      <c r="E1290" s="1239"/>
      <c r="F1290" s="1239"/>
      <c r="G1290" s="1239"/>
      <c r="H1290" s="1177">
        <f t="shared" si="1037"/>
        <v>0.38493514687667724</v>
      </c>
      <c r="I1290" s="1198">
        <f t="shared" si="1012"/>
        <v>0.35147173830768297</v>
      </c>
      <c r="J1290" s="3167"/>
      <c r="K1290" s="1723"/>
      <c r="L1290" s="1723"/>
      <c r="M1290" s="1723"/>
      <c r="N1290" s="1723"/>
      <c r="O1290" s="1723"/>
      <c r="P1290" s="3364"/>
      <c r="Q1290" t="s">
        <v>4309</v>
      </c>
    </row>
    <row r="1291" spans="1:17" customFormat="1" x14ac:dyDescent="0.25">
      <c r="A1291" s="3472"/>
      <c r="B1291" s="845" t="s">
        <v>4224</v>
      </c>
      <c r="C1291" s="1239"/>
      <c r="D1291" s="1208">
        <f t="shared" ref="D1291:H1291" si="1038">D1289/D142</f>
        <v>0.21386342390349147</v>
      </c>
      <c r="E1291" s="1239"/>
      <c r="F1291" s="1239"/>
      <c r="G1291" s="1239"/>
      <c r="H1291" s="1177">
        <f t="shared" si="1038"/>
        <v>0.39398378711471627</v>
      </c>
      <c r="I1291" s="1198">
        <f t="shared" si="1012"/>
        <v>0.21386342390349147</v>
      </c>
      <c r="J1291" s="3167"/>
      <c r="K1291" s="1723"/>
      <c r="L1291" s="1723"/>
      <c r="M1291" s="1723"/>
      <c r="N1291" s="1723"/>
      <c r="O1291" s="1723"/>
      <c r="P1291" s="3364"/>
      <c r="Q1291" t="s">
        <v>4310</v>
      </c>
    </row>
    <row r="1292" spans="1:17" customFormat="1" x14ac:dyDescent="0.25">
      <c r="A1292" s="3472"/>
      <c r="B1292" s="845" t="s">
        <v>5102</v>
      </c>
      <c r="C1292" s="1239"/>
      <c r="D1292" s="1208">
        <f t="shared" ref="D1292:H1292" si="1039">D1289/D159</f>
        <v>0.20928440149404162</v>
      </c>
      <c r="E1292" s="1239"/>
      <c r="F1292" s="1239"/>
      <c r="G1292" s="1239"/>
      <c r="H1292" s="1177">
        <f t="shared" si="1039"/>
        <v>0.4428559472842562</v>
      </c>
      <c r="I1292" s="1198">
        <f t="shared" si="1012"/>
        <v>0.20928440149404162</v>
      </c>
      <c r="J1292" s="3167"/>
      <c r="K1292" s="1723"/>
      <c r="L1292" s="1723"/>
      <c r="M1292" s="1723"/>
      <c r="N1292" s="1723"/>
      <c r="O1292" s="1723"/>
      <c r="P1292" s="3364"/>
      <c r="Q1292" t="s">
        <v>4312</v>
      </c>
    </row>
    <row r="1293" spans="1:17" customFormat="1" x14ac:dyDescent="0.25">
      <c r="A1293" s="3472"/>
      <c r="B1293" s="1203" t="s">
        <v>5099</v>
      </c>
      <c r="C1293" s="1239"/>
      <c r="D1293" s="1206"/>
      <c r="E1293" s="1239"/>
      <c r="F1293" s="1239"/>
      <c r="G1293" s="1239"/>
      <c r="H1293" s="1206">
        <f>H1271/H1281</f>
        <v>0</v>
      </c>
      <c r="I1293" s="1206" t="e">
        <f t="shared" si="1012"/>
        <v>#DIV/0!</v>
      </c>
      <c r="J1293" s="3162"/>
      <c r="K1293" s="1718"/>
      <c r="L1293" s="1718"/>
      <c r="M1293" s="1718"/>
      <c r="N1293" s="1718"/>
      <c r="O1293" s="1718"/>
      <c r="P1293" s="3368"/>
      <c r="Q1293" s="27" t="s">
        <v>4314</v>
      </c>
    </row>
    <row r="1294" spans="1:17" s="1" customFormat="1" x14ac:dyDescent="0.25">
      <c r="A1294" s="3472"/>
      <c r="B1294" s="845" t="s">
        <v>4223</v>
      </c>
      <c r="C1294" s="1239"/>
      <c r="D1294" s="1208">
        <f t="shared" ref="D1294:H1294" si="1040">D1293/D165</f>
        <v>0</v>
      </c>
      <c r="E1294" s="1239"/>
      <c r="F1294" s="1239"/>
      <c r="G1294" s="1239"/>
      <c r="H1294" s="1177">
        <f t="shared" si="1040"/>
        <v>0</v>
      </c>
      <c r="I1294" s="1198">
        <f t="shared" si="1012"/>
        <v>0</v>
      </c>
      <c r="J1294" s="3167"/>
      <c r="K1294" s="1723"/>
      <c r="L1294" s="1723"/>
      <c r="M1294" s="1723"/>
      <c r="N1294" s="1723"/>
      <c r="O1294" s="1723"/>
      <c r="P1294" s="3364"/>
      <c r="Q1294" t="s">
        <v>4315</v>
      </c>
    </row>
    <row r="1295" spans="1:17" s="1" customFormat="1" x14ac:dyDescent="0.25">
      <c r="A1295" s="3472"/>
      <c r="B1295" s="845" t="s">
        <v>4224</v>
      </c>
      <c r="C1295" s="1239"/>
      <c r="D1295" s="1208">
        <f t="shared" ref="D1295:H1295" si="1041">D1293/D182</f>
        <v>0</v>
      </c>
      <c r="E1295" s="1239"/>
      <c r="F1295" s="1239"/>
      <c r="G1295" s="1239"/>
      <c r="H1295" s="1177">
        <f t="shared" si="1041"/>
        <v>0</v>
      </c>
      <c r="I1295" s="1198">
        <f t="shared" si="1012"/>
        <v>0</v>
      </c>
      <c r="J1295" s="3167"/>
      <c r="K1295" s="1723"/>
      <c r="L1295" s="1723"/>
      <c r="M1295" s="1723"/>
      <c r="N1295" s="1723"/>
      <c r="O1295" s="1723"/>
      <c r="P1295" s="3364"/>
      <c r="Q1295" t="s">
        <v>4316</v>
      </c>
    </row>
    <row r="1296" spans="1:17" s="1" customFormat="1" x14ac:dyDescent="0.25">
      <c r="A1296" s="3472"/>
      <c r="B1296" s="845" t="s">
        <v>5102</v>
      </c>
      <c r="C1296" s="1239"/>
      <c r="D1296" s="1208">
        <f t="shared" ref="D1296:H1296" si="1042">D1293/D185</f>
        <v>0</v>
      </c>
      <c r="E1296" s="1239"/>
      <c r="F1296" s="1239"/>
      <c r="G1296" s="1239"/>
      <c r="H1296" s="1177">
        <f t="shared" si="1042"/>
        <v>0</v>
      </c>
      <c r="I1296" s="1198">
        <f t="shared" si="1012"/>
        <v>0</v>
      </c>
      <c r="J1296" s="3167"/>
      <c r="K1296" s="1723"/>
      <c r="L1296" s="1723"/>
      <c r="M1296" s="1723"/>
      <c r="N1296" s="1723"/>
      <c r="O1296" s="1723"/>
      <c r="P1296" s="3364"/>
      <c r="Q1296" t="s">
        <v>4317</v>
      </c>
    </row>
    <row r="1297" spans="1:17" customFormat="1" x14ac:dyDescent="0.25">
      <c r="A1297" s="3472"/>
      <c r="B1297" s="1203" t="s">
        <v>4848</v>
      </c>
      <c r="C1297" s="1239"/>
      <c r="D1297" s="1206"/>
      <c r="E1297" s="1239"/>
      <c r="F1297" s="1239"/>
      <c r="G1297" s="1239"/>
      <c r="H1297" s="1206">
        <f>H1271/H1266</f>
        <v>0</v>
      </c>
      <c r="I1297" s="1206" t="e">
        <f t="shared" si="1012"/>
        <v>#DIV/0!</v>
      </c>
      <c r="J1297" s="3162"/>
      <c r="K1297" s="1718"/>
      <c r="L1297" s="1718"/>
      <c r="M1297" s="1718"/>
      <c r="N1297" s="1718"/>
      <c r="O1297" s="1718"/>
      <c r="P1297" s="3368"/>
      <c r="Q1297" s="27" t="s">
        <v>4319</v>
      </c>
    </row>
    <row r="1298" spans="1:17" customFormat="1" x14ac:dyDescent="0.25">
      <c r="A1298" s="3472"/>
      <c r="B1298" s="1181" t="s">
        <v>4223</v>
      </c>
      <c r="C1298" s="1239"/>
      <c r="D1298" s="1208">
        <f t="shared" ref="D1298:H1298" si="1043">D1297/D217</f>
        <v>0</v>
      </c>
      <c r="E1298" s="1239"/>
      <c r="F1298" s="1239"/>
      <c r="G1298" s="1239"/>
      <c r="H1298" s="1177">
        <f t="shared" si="1043"/>
        <v>0</v>
      </c>
      <c r="I1298" s="1198">
        <f t="shared" si="1012"/>
        <v>0</v>
      </c>
      <c r="J1298" s="3167"/>
      <c r="K1298" s="1723"/>
      <c r="L1298" s="1723"/>
      <c r="M1298" s="1723"/>
      <c r="N1298" s="1723"/>
      <c r="O1298" s="1723"/>
      <c r="P1298" s="3364"/>
      <c r="Q1298" t="s">
        <v>4320</v>
      </c>
    </row>
    <row r="1299" spans="1:17" customFormat="1" x14ac:dyDescent="0.25">
      <c r="A1299" s="3472"/>
      <c r="B1299" s="1181" t="s">
        <v>4224</v>
      </c>
      <c r="C1299" s="1239"/>
      <c r="D1299" s="1208">
        <f t="shared" ref="D1299:H1299" si="1044">D1297/D234</f>
        <v>0</v>
      </c>
      <c r="E1299" s="1239"/>
      <c r="F1299" s="1239"/>
      <c r="G1299" s="1239"/>
      <c r="H1299" s="1177">
        <f t="shared" si="1044"/>
        <v>0</v>
      </c>
      <c r="I1299" s="1198">
        <f t="shared" si="1012"/>
        <v>0</v>
      </c>
      <c r="J1299" s="3167"/>
      <c r="K1299" s="1723"/>
      <c r="L1299" s="1723"/>
      <c r="M1299" s="1723"/>
      <c r="N1299" s="1723"/>
      <c r="O1299" s="1723"/>
      <c r="P1299" s="3364"/>
      <c r="Q1299" t="s">
        <v>4321</v>
      </c>
    </row>
    <row r="1300" spans="1:17" customFormat="1" ht="15.75" thickBot="1" x14ac:dyDescent="0.3">
      <c r="A1300" s="3472"/>
      <c r="B1300" s="1181" t="s">
        <v>5102</v>
      </c>
      <c r="C1300" s="1239"/>
      <c r="D1300" s="1208">
        <f t="shared" ref="D1300:H1300" si="1045">D1297/D237</f>
        <v>0</v>
      </c>
      <c r="E1300" s="1239"/>
      <c r="F1300" s="1239"/>
      <c r="G1300" s="1239"/>
      <c r="H1300" s="1177">
        <f t="shared" si="1045"/>
        <v>0</v>
      </c>
      <c r="I1300" s="1198">
        <f t="shared" si="1012"/>
        <v>0</v>
      </c>
      <c r="J1300" s="3167"/>
      <c r="K1300" s="1723"/>
      <c r="L1300" s="1723"/>
      <c r="M1300" s="1723"/>
      <c r="N1300" s="1723"/>
      <c r="O1300" s="1723"/>
      <c r="P1300" s="3364"/>
      <c r="Q1300" t="s">
        <v>4322</v>
      </c>
    </row>
    <row r="1301" spans="1:17" customFormat="1" hidden="1" x14ac:dyDescent="0.25">
      <c r="A1301" s="3472"/>
      <c r="B1301" s="1203" t="s">
        <v>4323</v>
      </c>
      <c r="C1301" s="1238"/>
      <c r="D1301" s="1265"/>
      <c r="E1301" s="1238"/>
      <c r="F1301" s="1238"/>
      <c r="G1301" s="1238"/>
      <c r="H1301" s="1206">
        <f>H1276/H1266</f>
        <v>0</v>
      </c>
      <c r="I1301" s="1206" t="e">
        <f t="shared" si="1012"/>
        <v>#DIV/0!</v>
      </c>
      <c r="J1301" s="3162"/>
      <c r="K1301" s="1718"/>
      <c r="L1301" s="1718"/>
      <c r="M1301" s="1718"/>
      <c r="N1301" s="1718"/>
      <c r="O1301" s="1718"/>
      <c r="P1301" s="3368"/>
      <c r="Q1301" s="27" t="s">
        <v>4324</v>
      </c>
    </row>
    <row r="1302" spans="1:17" customFormat="1" hidden="1" x14ac:dyDescent="0.25">
      <c r="A1302" s="3472"/>
      <c r="B1302" s="1181" t="s">
        <v>4223</v>
      </c>
      <c r="C1302" s="1239">
        <f t="shared" ref="C1302:H1302" si="1046">C1301/C243</f>
        <v>0</v>
      </c>
      <c r="D1302" s="1266">
        <f t="shared" si="1046"/>
        <v>0</v>
      </c>
      <c r="E1302" s="1239">
        <f t="shared" si="1046"/>
        <v>0</v>
      </c>
      <c r="F1302" s="1239">
        <f t="shared" si="1046"/>
        <v>0</v>
      </c>
      <c r="G1302" s="1239">
        <f t="shared" si="1046"/>
        <v>0</v>
      </c>
      <c r="H1302" s="1177">
        <f t="shared" si="1046"/>
        <v>0</v>
      </c>
      <c r="I1302" s="1198">
        <f t="shared" si="1012"/>
        <v>0</v>
      </c>
      <c r="J1302" s="3167"/>
      <c r="K1302" s="1723"/>
      <c r="L1302" s="1723"/>
      <c r="M1302" s="1723"/>
      <c r="N1302" s="1723"/>
      <c r="O1302" s="1723"/>
      <c r="P1302" s="3364"/>
      <c r="Q1302" t="s">
        <v>4325</v>
      </c>
    </row>
    <row r="1303" spans="1:17" customFormat="1" hidden="1" x14ac:dyDescent="0.25">
      <c r="A1303" s="3472"/>
      <c r="B1303" s="1181" t="s">
        <v>4224</v>
      </c>
      <c r="C1303" s="1239">
        <f t="shared" ref="C1303:H1303" si="1047">C1301/C260</f>
        <v>0</v>
      </c>
      <c r="D1303" s="1266">
        <f t="shared" si="1047"/>
        <v>0</v>
      </c>
      <c r="E1303" s="1239">
        <f t="shared" si="1047"/>
        <v>0</v>
      </c>
      <c r="F1303" s="1239">
        <f t="shared" si="1047"/>
        <v>0</v>
      </c>
      <c r="G1303" s="1239">
        <f t="shared" si="1047"/>
        <v>0</v>
      </c>
      <c r="H1303" s="1177">
        <f t="shared" si="1047"/>
        <v>0</v>
      </c>
      <c r="I1303" s="1198">
        <f t="shared" si="1012"/>
        <v>0</v>
      </c>
      <c r="J1303" s="3167"/>
      <c r="K1303" s="1723"/>
      <c r="L1303" s="1723"/>
      <c r="M1303" s="1723"/>
      <c r="N1303" s="1723"/>
      <c r="O1303" s="1723"/>
      <c r="P1303" s="3364"/>
      <c r="Q1303" t="s">
        <v>4326</v>
      </c>
    </row>
    <row r="1304" spans="1:17" customFormat="1" hidden="1" x14ac:dyDescent="0.25">
      <c r="A1304" s="3472"/>
      <c r="B1304" s="1181" t="s">
        <v>5102</v>
      </c>
      <c r="C1304" s="1239">
        <f t="shared" ref="C1304:H1304" si="1048">C1301/C263</f>
        <v>0</v>
      </c>
      <c r="D1304" s="1266">
        <f t="shared" si="1048"/>
        <v>0</v>
      </c>
      <c r="E1304" s="1239">
        <f t="shared" si="1048"/>
        <v>0</v>
      </c>
      <c r="F1304" s="1239">
        <f t="shared" si="1048"/>
        <v>0</v>
      </c>
      <c r="G1304" s="1239">
        <f t="shared" si="1048"/>
        <v>0</v>
      </c>
      <c r="H1304" s="1177">
        <f t="shared" si="1048"/>
        <v>0</v>
      </c>
      <c r="I1304" s="1198">
        <f t="shared" si="1012"/>
        <v>0</v>
      </c>
      <c r="J1304" s="3167"/>
      <c r="K1304" s="1723"/>
      <c r="L1304" s="1723"/>
      <c r="M1304" s="1723"/>
      <c r="N1304" s="1723"/>
      <c r="O1304" s="1723"/>
      <c r="P1304" s="3364"/>
      <c r="Q1304" t="s">
        <v>4327</v>
      </c>
    </row>
    <row r="1305" spans="1:17" customFormat="1" hidden="1" x14ac:dyDescent="0.25">
      <c r="A1305" s="3472"/>
      <c r="B1305" s="1203" t="s">
        <v>4328</v>
      </c>
      <c r="C1305" s="1240"/>
      <c r="D1305" s="1212">
        <f t="shared" ref="D1305" si="1049">D1281/D1284</f>
        <v>33.666666666666664</v>
      </c>
      <c r="E1305" s="1240"/>
      <c r="F1305" s="1240"/>
      <c r="G1305" s="1240"/>
      <c r="H1305" s="1212">
        <f>H1281/H1284</f>
        <v>33.666666666666664</v>
      </c>
      <c r="I1305" s="1212">
        <f t="shared" si="1012"/>
        <v>33.666666666666664</v>
      </c>
      <c r="J1305" s="3168"/>
      <c r="K1305" s="1724"/>
      <c r="L1305" s="1724"/>
      <c r="M1305" s="1724"/>
      <c r="N1305" s="1724"/>
      <c r="O1305" s="1724"/>
      <c r="P1305" s="3366"/>
      <c r="Q1305" s="27" t="s">
        <v>4329</v>
      </c>
    </row>
    <row r="1306" spans="1:17" customFormat="1" hidden="1" x14ac:dyDescent="0.25">
      <c r="A1306" s="3472"/>
      <c r="B1306" s="1181" t="s">
        <v>4223</v>
      </c>
      <c r="C1306" s="1239">
        <f t="shared" ref="C1306:H1306" si="1050">C1305/C269</f>
        <v>0</v>
      </c>
      <c r="D1306" s="1208">
        <f t="shared" si="1050"/>
        <v>0.23260238309802744</v>
      </c>
      <c r="E1306" s="1239">
        <f t="shared" si="1050"/>
        <v>0</v>
      </c>
      <c r="F1306" s="1239">
        <f t="shared" si="1050"/>
        <v>0</v>
      </c>
      <c r="G1306" s="1239">
        <f t="shared" si="1050"/>
        <v>0</v>
      </c>
      <c r="H1306" s="1177">
        <f t="shared" si="1050"/>
        <v>0.21978793377581066</v>
      </c>
      <c r="I1306" s="1198">
        <f t="shared" si="1012"/>
        <v>4.652047661960549E-2</v>
      </c>
      <c r="J1306" s="3167"/>
      <c r="K1306" s="1723"/>
      <c r="L1306" s="1723"/>
      <c r="M1306" s="1723"/>
      <c r="N1306" s="1723"/>
      <c r="O1306" s="1723"/>
      <c r="P1306" s="3364"/>
      <c r="Q1306" t="s">
        <v>4330</v>
      </c>
    </row>
    <row r="1307" spans="1:17" customFormat="1" hidden="1" x14ac:dyDescent="0.25">
      <c r="A1307" s="3472"/>
      <c r="B1307" s="1181" t="s">
        <v>4224</v>
      </c>
      <c r="C1307" s="1239">
        <f t="shared" ref="C1307:H1307" si="1051">C1305/C286</f>
        <v>0</v>
      </c>
      <c r="D1307" s="1208">
        <f t="shared" si="1051"/>
        <v>0.93990789264729224</v>
      </c>
      <c r="E1307" s="1239">
        <f t="shared" si="1051"/>
        <v>0</v>
      </c>
      <c r="F1307" s="1239">
        <f t="shared" si="1051"/>
        <v>0</v>
      </c>
      <c r="G1307" s="1239">
        <f t="shared" si="1051"/>
        <v>0</v>
      </c>
      <c r="H1307" s="1177">
        <f t="shared" si="1051"/>
        <v>0.23652768356871912</v>
      </c>
      <c r="I1307" s="1198">
        <f t="shared" si="1012"/>
        <v>0.18798157852945846</v>
      </c>
      <c r="J1307" s="3167"/>
      <c r="K1307" s="1723"/>
      <c r="L1307" s="1723"/>
      <c r="M1307" s="1723"/>
      <c r="N1307" s="1723"/>
      <c r="O1307" s="1723"/>
      <c r="P1307" s="3364"/>
      <c r="Q1307" t="s">
        <v>4331</v>
      </c>
    </row>
    <row r="1308" spans="1:17" customFormat="1" ht="15.75" hidden="1" thickBot="1" x14ac:dyDescent="0.3">
      <c r="A1308" s="3472"/>
      <c r="B1308" s="1181" t="s">
        <v>5102</v>
      </c>
      <c r="C1308" s="1239">
        <f t="shared" ref="C1308:H1308" si="1052">C1305/C289</f>
        <v>0</v>
      </c>
      <c r="D1308" s="1208">
        <f t="shared" si="1052"/>
        <v>0.80876298394711987</v>
      </c>
      <c r="E1308" s="1239">
        <f t="shared" si="1052"/>
        <v>0</v>
      </c>
      <c r="F1308" s="1239">
        <f t="shared" si="1052"/>
        <v>0</v>
      </c>
      <c r="G1308" s="1239">
        <f t="shared" si="1052"/>
        <v>0</v>
      </c>
      <c r="H1308" s="1177">
        <f t="shared" si="1052"/>
        <v>0.1848485534306514</v>
      </c>
      <c r="I1308" s="1198">
        <f t="shared" si="1012"/>
        <v>0.16175259678942397</v>
      </c>
      <c r="J1308" s="3167"/>
      <c r="K1308" s="1723"/>
      <c r="L1308" s="1723"/>
      <c r="M1308" s="1723"/>
      <c r="N1308" s="1723"/>
      <c r="O1308" s="1723"/>
      <c r="P1308" s="3364"/>
      <c r="Q1308" t="s">
        <v>4332</v>
      </c>
    </row>
    <row r="1309" spans="1:17" customFormat="1" ht="15.75" hidden="1" thickBot="1" x14ac:dyDescent="0.3">
      <c r="A1309" s="3472"/>
      <c r="B1309" s="1203" t="s">
        <v>4333</v>
      </c>
      <c r="C1309" s="1241"/>
      <c r="D1309" s="1213">
        <f t="shared" ref="D1309" si="1053">D1266/D1284</f>
        <v>2.6666666666666665</v>
      </c>
      <c r="E1309" s="1241"/>
      <c r="F1309" s="1241"/>
      <c r="G1309" s="1241"/>
      <c r="H1309" s="1213">
        <f>H1266/H1284</f>
        <v>2.6666666666666665</v>
      </c>
      <c r="I1309" s="1213">
        <f t="shared" si="1012"/>
        <v>2.6666666666666665</v>
      </c>
      <c r="J1309" s="3169"/>
      <c r="K1309" s="1725"/>
      <c r="L1309" s="1725"/>
      <c r="M1309" s="1725"/>
      <c r="N1309" s="1725"/>
      <c r="O1309" s="1725"/>
      <c r="P1309" s="3365"/>
      <c r="Q1309" s="27" t="s">
        <v>4334</v>
      </c>
    </row>
    <row r="1310" spans="1:17" customFormat="1" ht="15.75" hidden="1" thickBot="1" x14ac:dyDescent="0.3">
      <c r="A1310" s="3472"/>
      <c r="B1310" s="1181" t="s">
        <v>4223</v>
      </c>
      <c r="C1310" s="1239">
        <f t="shared" ref="C1310:H1310" si="1054">C1309/C295</f>
        <v>0</v>
      </c>
      <c r="D1310" s="1208">
        <f t="shared" si="1054"/>
        <v>8.1753163921973307E-2</v>
      </c>
      <c r="E1310" s="1239">
        <f t="shared" si="1054"/>
        <v>0</v>
      </c>
      <c r="F1310" s="1239">
        <f t="shared" si="1054"/>
        <v>0</v>
      </c>
      <c r="G1310" s="1239">
        <f t="shared" si="1054"/>
        <v>0</v>
      </c>
      <c r="H1310" s="1177">
        <f t="shared" si="1054"/>
        <v>8.4604100569713098E-2</v>
      </c>
      <c r="I1310" s="1198">
        <f t="shared" si="1012"/>
        <v>1.6350632784394661E-2</v>
      </c>
      <c r="J1310" s="3167"/>
      <c r="K1310" s="1723"/>
      <c r="L1310" s="1723"/>
      <c r="M1310" s="1723"/>
      <c r="N1310" s="1723"/>
      <c r="O1310" s="1723"/>
      <c r="P1310" s="3364"/>
      <c r="Q1310" t="s">
        <v>4335</v>
      </c>
    </row>
    <row r="1311" spans="1:17" customFormat="1" ht="15.75" hidden="1" thickBot="1" x14ac:dyDescent="0.3">
      <c r="A1311" s="3472"/>
      <c r="B1311" s="1181" t="s">
        <v>4224</v>
      </c>
      <c r="C1311" s="1239">
        <f t="shared" ref="C1311:H1311" si="1055">C1309/C312</f>
        <v>0</v>
      </c>
      <c r="D1311" s="1208">
        <f t="shared" si="1055"/>
        <v>0.20101192007546523</v>
      </c>
      <c r="E1311" s="1239">
        <f t="shared" si="1055"/>
        <v>0</v>
      </c>
      <c r="F1311" s="1239">
        <f t="shared" si="1055"/>
        <v>0</v>
      </c>
      <c r="G1311" s="1239">
        <f t="shared" si="1055"/>
        <v>0</v>
      </c>
      <c r="H1311" s="1177">
        <f t="shared" si="1055"/>
        <v>9.318807252987521E-2</v>
      </c>
      <c r="I1311" s="1198">
        <f t="shared" si="1012"/>
        <v>4.0202384015093046E-2</v>
      </c>
      <c r="J1311" s="3167"/>
      <c r="K1311" s="1723"/>
      <c r="L1311" s="1723"/>
      <c r="M1311" s="1723"/>
      <c r="N1311" s="1723"/>
      <c r="O1311" s="1723"/>
      <c r="P1311" s="3364"/>
      <c r="Q1311" t="s">
        <v>4336</v>
      </c>
    </row>
    <row r="1312" spans="1:17" customFormat="1" ht="15.75" hidden="1" thickBot="1" x14ac:dyDescent="0.3">
      <c r="A1312" s="3472"/>
      <c r="B1312" s="1181" t="s">
        <v>5102</v>
      </c>
      <c r="C1312" s="1239">
        <f t="shared" ref="C1312:H1312" si="1056">C1309/C315</f>
        <v>0</v>
      </c>
      <c r="D1312" s="1208">
        <f t="shared" si="1056"/>
        <v>0.16926147704590819</v>
      </c>
      <c r="E1312" s="1239">
        <f t="shared" si="1056"/>
        <v>0</v>
      </c>
      <c r="F1312" s="1239">
        <f t="shared" si="1056"/>
        <v>0</v>
      </c>
      <c r="G1312" s="1239">
        <f t="shared" si="1056"/>
        <v>0</v>
      </c>
      <c r="H1312" s="1177">
        <f t="shared" si="1056"/>
        <v>8.1861281233655589E-2</v>
      </c>
      <c r="I1312" s="1198">
        <f t="shared" si="1012"/>
        <v>3.3852295409181637E-2</v>
      </c>
      <c r="J1312" s="3167"/>
      <c r="K1312" s="1723"/>
      <c r="L1312" s="1723"/>
      <c r="M1312" s="1723"/>
      <c r="N1312" s="1723"/>
      <c r="O1312" s="1723"/>
      <c r="P1312" s="3364"/>
      <c r="Q1312" t="s">
        <v>4337</v>
      </c>
    </row>
    <row r="1313" spans="1:17" s="325" customFormat="1" ht="15.75" hidden="1" thickBot="1" x14ac:dyDescent="0.3">
      <c r="A1313" s="3472"/>
      <c r="B1313" s="1203" t="s">
        <v>4338</v>
      </c>
      <c r="C1313" s="1238"/>
      <c r="D1313" s="1265"/>
      <c r="E1313" s="1238"/>
      <c r="F1313" s="1238"/>
      <c r="G1313" s="1238"/>
      <c r="H1313" s="1206">
        <f t="shared" ref="H1313" si="1057">H1271/H1284</f>
        <v>0</v>
      </c>
      <c r="I1313" s="1206" t="e">
        <f t="shared" si="1012"/>
        <v>#DIV/0!</v>
      </c>
      <c r="J1313" s="3162"/>
      <c r="K1313" s="1718"/>
      <c r="L1313" s="1718"/>
      <c r="M1313" s="1718"/>
      <c r="N1313" s="1718"/>
      <c r="O1313" s="1718"/>
      <c r="P1313" s="3368"/>
      <c r="Q1313" s="1220" t="s">
        <v>4339</v>
      </c>
    </row>
    <row r="1314" spans="1:17" s="325" customFormat="1" ht="15.75" hidden="1" thickBot="1" x14ac:dyDescent="0.3">
      <c r="A1314" s="3472"/>
      <c r="B1314" s="1182" t="s">
        <v>4223</v>
      </c>
      <c r="C1314" s="1239">
        <f t="shared" ref="C1314:H1314" si="1058">C1313/C321</f>
        <v>0</v>
      </c>
      <c r="D1314" s="1266">
        <f t="shared" si="1058"/>
        <v>0</v>
      </c>
      <c r="E1314" s="1239">
        <f t="shared" si="1058"/>
        <v>0</v>
      </c>
      <c r="F1314" s="1239">
        <f t="shared" si="1058"/>
        <v>0</v>
      </c>
      <c r="G1314" s="1239">
        <f t="shared" si="1058"/>
        <v>0</v>
      </c>
      <c r="H1314" s="1199">
        <f t="shared" si="1058"/>
        <v>0</v>
      </c>
      <c r="I1314" s="1198">
        <f t="shared" si="1012"/>
        <v>0</v>
      </c>
      <c r="J1314" s="3167"/>
      <c r="K1314" s="1723"/>
      <c r="L1314" s="1723"/>
      <c r="M1314" s="1723"/>
      <c r="N1314" s="1723"/>
      <c r="O1314" s="1723"/>
      <c r="P1314" s="3364"/>
      <c r="Q1314" s="325" t="s">
        <v>4340</v>
      </c>
    </row>
    <row r="1315" spans="1:17" ht="15.75" hidden="1" thickBot="1" x14ac:dyDescent="0.3">
      <c r="A1315" s="3472"/>
      <c r="B1315" s="1182" t="s">
        <v>4224</v>
      </c>
      <c r="C1315" s="1239">
        <f t="shared" ref="C1315:H1315" si="1059">C1313/C338</f>
        <v>0</v>
      </c>
      <c r="D1315" s="1266">
        <f t="shared" si="1059"/>
        <v>0</v>
      </c>
      <c r="E1315" s="1239">
        <f t="shared" si="1059"/>
        <v>0</v>
      </c>
      <c r="F1315" s="1239">
        <f t="shared" si="1059"/>
        <v>0</v>
      </c>
      <c r="G1315" s="1239">
        <f t="shared" si="1059"/>
        <v>0</v>
      </c>
      <c r="H1315" s="1200">
        <f t="shared" si="1059"/>
        <v>0</v>
      </c>
      <c r="I1315" s="1198">
        <f t="shared" si="1012"/>
        <v>0</v>
      </c>
      <c r="J1315" s="3167"/>
      <c r="K1315" s="1723"/>
      <c r="L1315" s="1723"/>
      <c r="M1315" s="1723"/>
      <c r="N1315" s="1723"/>
      <c r="O1315" s="1723"/>
      <c r="P1315" s="3364"/>
      <c r="Q1315" s="325" t="s">
        <v>4341</v>
      </c>
    </row>
    <row r="1316" spans="1:17" ht="15.75" hidden="1" thickBot="1" x14ac:dyDescent="0.3">
      <c r="A1316" s="3472"/>
      <c r="B1316" s="1182" t="s">
        <v>5102</v>
      </c>
      <c r="C1316" s="1239">
        <f t="shared" ref="C1316:H1316" si="1060">C1313/C341</f>
        <v>0</v>
      </c>
      <c r="D1316" s="1266">
        <f t="shared" si="1060"/>
        <v>0</v>
      </c>
      <c r="E1316" s="1239">
        <f t="shared" si="1060"/>
        <v>0</v>
      </c>
      <c r="F1316" s="1239">
        <f t="shared" si="1060"/>
        <v>0</v>
      </c>
      <c r="G1316" s="1239">
        <f t="shared" si="1060"/>
        <v>0</v>
      </c>
      <c r="H1316" s="1199">
        <f t="shared" si="1060"/>
        <v>0</v>
      </c>
      <c r="I1316" s="1198">
        <f t="shared" si="1012"/>
        <v>0</v>
      </c>
      <c r="J1316" s="3167"/>
      <c r="K1316" s="1723"/>
      <c r="L1316" s="1723"/>
      <c r="M1316" s="1723"/>
      <c r="N1316" s="1723"/>
      <c r="O1316" s="1723"/>
      <c r="P1316" s="3364"/>
      <c r="Q1316" s="325" t="s">
        <v>4342</v>
      </c>
    </row>
    <row r="1317" spans="1:17" ht="15.75" hidden="1" thickBot="1" x14ac:dyDescent="0.3">
      <c r="A1317" s="3472"/>
      <c r="B1317" s="1203" t="s">
        <v>4343</v>
      </c>
      <c r="C1317" s="1238"/>
      <c r="D1317" s="1265"/>
      <c r="E1317" s="1238"/>
      <c r="F1317" s="1238"/>
      <c r="G1317" s="1238"/>
      <c r="H1317" s="1206">
        <f t="shared" ref="H1317" si="1061">H1276/H1281</f>
        <v>0</v>
      </c>
      <c r="I1317" s="1206" t="e">
        <f t="shared" si="1012"/>
        <v>#DIV/0!</v>
      </c>
      <c r="J1317" s="3162"/>
      <c r="K1317" s="1718"/>
      <c r="L1317" s="1718"/>
      <c r="M1317" s="1718"/>
      <c r="N1317" s="1718"/>
      <c r="O1317" s="1718"/>
      <c r="P1317" s="3368"/>
      <c r="Q1317" s="1220" t="s">
        <v>4344</v>
      </c>
    </row>
    <row r="1318" spans="1:17" ht="15.75" hidden="1" thickBot="1" x14ac:dyDescent="0.3">
      <c r="A1318" s="3472"/>
      <c r="B1318" s="1182" t="s">
        <v>4223</v>
      </c>
      <c r="C1318" s="1239">
        <f t="shared" ref="C1318:H1318" si="1062">C1317/C347</f>
        <v>0</v>
      </c>
      <c r="D1318" s="1266">
        <f t="shared" si="1062"/>
        <v>0</v>
      </c>
      <c r="E1318" s="1239">
        <f t="shared" si="1062"/>
        <v>0</v>
      </c>
      <c r="F1318" s="1239">
        <f t="shared" si="1062"/>
        <v>0</v>
      </c>
      <c r="G1318" s="1239">
        <f t="shared" si="1062"/>
        <v>0</v>
      </c>
      <c r="H1318" s="1199">
        <f t="shared" si="1062"/>
        <v>0</v>
      </c>
      <c r="I1318" s="1198">
        <f t="shared" si="1012"/>
        <v>0</v>
      </c>
      <c r="J1318" s="3167"/>
      <c r="K1318" s="1723"/>
      <c r="L1318" s="1723"/>
      <c r="M1318" s="1723"/>
      <c r="N1318" s="1723"/>
      <c r="O1318" s="1723"/>
      <c r="P1318" s="3364"/>
      <c r="Q1318" s="325" t="s">
        <v>4345</v>
      </c>
    </row>
    <row r="1319" spans="1:17" ht="15.75" hidden="1" thickBot="1" x14ac:dyDescent="0.3">
      <c r="A1319" s="3472"/>
      <c r="B1319" s="1182" t="s">
        <v>4224</v>
      </c>
      <c r="C1319" s="1239">
        <f t="shared" ref="C1319:H1319" si="1063">C1317/C364</f>
        <v>0</v>
      </c>
      <c r="D1319" s="1266">
        <f t="shared" si="1063"/>
        <v>0</v>
      </c>
      <c r="E1319" s="1239">
        <f t="shared" si="1063"/>
        <v>0</v>
      </c>
      <c r="F1319" s="1239">
        <f t="shared" si="1063"/>
        <v>0</v>
      </c>
      <c r="G1319" s="1239">
        <f t="shared" si="1063"/>
        <v>0</v>
      </c>
      <c r="H1319" s="1199">
        <f t="shared" si="1063"/>
        <v>0</v>
      </c>
      <c r="I1319" s="1198">
        <f t="shared" si="1012"/>
        <v>0</v>
      </c>
      <c r="J1319" s="3167"/>
      <c r="K1319" s="1723"/>
      <c r="L1319" s="1723"/>
      <c r="M1319" s="1723"/>
      <c r="N1319" s="1723"/>
      <c r="O1319" s="1723"/>
      <c r="P1319" s="3364"/>
      <c r="Q1319" s="325" t="s">
        <v>4346</v>
      </c>
    </row>
    <row r="1320" spans="1:17" ht="15.75" hidden="1" thickBot="1" x14ac:dyDescent="0.3">
      <c r="A1320" s="3473"/>
      <c r="B1320" s="1183" t="s">
        <v>5102</v>
      </c>
      <c r="C1320" s="1242">
        <f t="shared" ref="C1320:H1320" si="1064">C1317/C367</f>
        <v>0</v>
      </c>
      <c r="D1320" s="1269">
        <f t="shared" si="1064"/>
        <v>0</v>
      </c>
      <c r="E1320" s="1242">
        <f t="shared" si="1064"/>
        <v>0</v>
      </c>
      <c r="F1320" s="1242">
        <f t="shared" si="1064"/>
        <v>0</v>
      </c>
      <c r="G1320" s="1242">
        <f t="shared" si="1064"/>
        <v>0</v>
      </c>
      <c r="H1320" s="1201">
        <f t="shared" si="1064"/>
        <v>0</v>
      </c>
      <c r="I1320" s="1202">
        <f t="shared" si="1012"/>
        <v>0</v>
      </c>
      <c r="J1320" s="3167"/>
      <c r="K1320" s="1723"/>
      <c r="L1320" s="1723"/>
      <c r="M1320" s="1723"/>
      <c r="N1320" s="1723"/>
      <c r="O1320" s="1723"/>
      <c r="P1320" s="3364"/>
      <c r="Q1320" s="325" t="s">
        <v>4347</v>
      </c>
    </row>
    <row r="1321" spans="1:17" customFormat="1" x14ac:dyDescent="0.25">
      <c r="A1321" s="3471" t="s">
        <v>653</v>
      </c>
      <c r="B1321" s="844" t="s">
        <v>5094</v>
      </c>
      <c r="C1321" s="826">
        <f>BNP!B579</f>
        <v>61</v>
      </c>
      <c r="D1321" s="826">
        <f>BPCE!B625</f>
        <v>1</v>
      </c>
      <c r="E1321" s="1245">
        <f>SG!B542</f>
        <v>60</v>
      </c>
      <c r="F1321" s="1235"/>
      <c r="G1321" s="1235"/>
      <c r="H1321" s="826">
        <f>SUM(C1321:G1321)</f>
        <v>122</v>
      </c>
      <c r="I1321" s="1222">
        <f t="shared" si="1012"/>
        <v>40.666666666666664</v>
      </c>
      <c r="J1321" s="3159"/>
      <c r="K1321" s="1715"/>
      <c r="L1321" s="1715"/>
      <c r="M1321" s="1715"/>
      <c r="N1321" s="1715"/>
      <c r="O1321" s="1715"/>
      <c r="P1321" s="3384"/>
      <c r="Q1321" s="27" t="s">
        <v>4264</v>
      </c>
    </row>
    <row r="1322" spans="1:17" customFormat="1" x14ac:dyDescent="0.25">
      <c r="A1322" s="3472"/>
      <c r="B1322" s="845" t="s">
        <v>4265</v>
      </c>
      <c r="C1322" s="1184">
        <f t="shared" ref="C1322:H1322" si="1065">C1321/C4</f>
        <v>1.5573937908496733E-3</v>
      </c>
      <c r="D1322" s="1185">
        <f t="shared" si="1065"/>
        <v>4.2997807111837293E-5</v>
      </c>
      <c r="E1322" s="1186">
        <f t="shared" si="1065"/>
        <v>2.5463650638713237E-3</v>
      </c>
      <c r="F1322" s="1236"/>
      <c r="G1322" s="1236"/>
      <c r="H1322" s="1194">
        <f t="shared" si="1065"/>
        <v>1.0404939787807457E-3</v>
      </c>
      <c r="I1322" s="1189">
        <f t="shared" si="1012"/>
        <v>1.3822522206109449E-3</v>
      </c>
      <c r="J1322" s="3160"/>
      <c r="K1322" s="1716"/>
      <c r="L1322" s="1716"/>
      <c r="M1322" s="1716"/>
      <c r="N1322" s="1716"/>
      <c r="O1322" s="1716"/>
      <c r="P1322" s="3385"/>
      <c r="Q1322" t="s">
        <v>4266</v>
      </c>
    </row>
    <row r="1323" spans="1:17" customFormat="1" x14ac:dyDescent="0.25">
      <c r="A1323" s="3472"/>
      <c r="B1323" s="845" t="s">
        <v>4267</v>
      </c>
      <c r="C1323" s="1184">
        <f t="shared" ref="C1323:H1323" si="1066">C1321/C21</f>
        <v>2.3762221962525809E-3</v>
      </c>
      <c r="D1323" s="1185">
        <f t="shared" si="1066"/>
        <v>2.5726781579624391E-4</v>
      </c>
      <c r="E1323" s="1186">
        <f t="shared" si="1066"/>
        <v>4.667081518357187E-3</v>
      </c>
      <c r="F1323" s="1239"/>
      <c r="G1323" s="1236"/>
      <c r="H1323" s="1194">
        <f t="shared" si="1066"/>
        <v>2.2995438609718401E-3</v>
      </c>
      <c r="I1323" s="1189">
        <f t="shared" ref="I1323:I1386" si="1067">AVERAGE(C1323:G1323)</f>
        <v>2.4335238434686703E-3</v>
      </c>
      <c r="J1323" s="3160"/>
      <c r="K1323" s="1716"/>
      <c r="L1323" s="1716"/>
      <c r="M1323" s="1716"/>
      <c r="N1323" s="1716"/>
      <c r="O1323" s="1716"/>
      <c r="P1323" s="3385"/>
      <c r="Q1323" t="s">
        <v>4268</v>
      </c>
    </row>
    <row r="1324" spans="1:17" customFormat="1" x14ac:dyDescent="0.25">
      <c r="A1324" s="3472"/>
      <c r="B1324" s="845" t="s">
        <v>5096</v>
      </c>
      <c r="C1324" s="1184">
        <f t="shared" ref="C1324:H1324" si="1068">C1321/C9</f>
        <v>7.6768185250440475E-3</v>
      </c>
      <c r="D1324" s="1185">
        <f t="shared" si="1068"/>
        <v>1.8281535648994515E-3</v>
      </c>
      <c r="E1324" s="1186">
        <f t="shared" si="1068"/>
        <v>2.517834662190516E-2</v>
      </c>
      <c r="F1324" s="1239"/>
      <c r="G1324" s="1239"/>
      <c r="H1324" s="1194">
        <f t="shared" si="1068"/>
        <v>9.0103397341211224E-3</v>
      </c>
      <c r="I1324" s="1189">
        <f t="shared" si="1067"/>
        <v>1.1561106237282888E-2</v>
      </c>
      <c r="J1324" s="3160"/>
      <c r="K1324" s="1716"/>
      <c r="L1324" s="1716"/>
      <c r="M1324" s="1716"/>
      <c r="N1324" s="1716"/>
      <c r="O1324" s="1716"/>
      <c r="P1324" s="3385"/>
      <c r="Q1324" t="s">
        <v>4270</v>
      </c>
    </row>
    <row r="1325" spans="1:17" customFormat="1" hidden="1" x14ac:dyDescent="0.25">
      <c r="A1325" s="3472"/>
      <c r="B1325" s="845" t="s">
        <v>4859</v>
      </c>
      <c r="C1325" s="1184">
        <f t="shared" ref="C1325:H1325" si="1069">C1321/C15</f>
        <v>2.4225575853852262E-2</v>
      </c>
      <c r="D1325" s="1185">
        <f t="shared" si="1069"/>
        <v>2.5641025641025641E-3</v>
      </c>
      <c r="E1325" s="1186">
        <f t="shared" si="1069"/>
        <v>2.8169014084507043E-2</v>
      </c>
      <c r="F1325" s="1239"/>
      <c r="G1325" s="1239"/>
      <c r="H1325" s="1205">
        <f t="shared" si="1069"/>
        <v>1.726577979054628E-2</v>
      </c>
      <c r="I1325" s="1193">
        <f t="shared" si="1067"/>
        <v>1.8319564167487288E-2</v>
      </c>
      <c r="J1325" s="3161"/>
      <c r="K1325" s="1717"/>
      <c r="L1325" s="1717"/>
      <c r="M1325" s="1717"/>
      <c r="N1325" s="1717"/>
      <c r="O1325" s="1717"/>
      <c r="P1325" s="3386"/>
      <c r="Q1325" t="s">
        <v>4272</v>
      </c>
    </row>
    <row r="1326" spans="1:17" customFormat="1" x14ac:dyDescent="0.25">
      <c r="A1326" s="3472"/>
      <c r="B1326" s="1203" t="s">
        <v>5095</v>
      </c>
      <c r="C1326" s="1204">
        <f>BNP!C579</f>
        <v>39</v>
      </c>
      <c r="D1326" s="1246">
        <v>0</v>
      </c>
      <c r="E1326" s="1246">
        <f>SG!C542</f>
        <v>20</v>
      </c>
      <c r="F1326" s="1239"/>
      <c r="G1326" s="1239"/>
      <c r="H1326" s="1204">
        <f>SUM(C1326:G1326)</f>
        <v>59</v>
      </c>
      <c r="I1326" s="1206">
        <f t="shared" si="1067"/>
        <v>19.666666666666668</v>
      </c>
      <c r="J1326" s="3162"/>
      <c r="K1326" s="1718"/>
      <c r="L1326" s="1718"/>
      <c r="M1326" s="1718"/>
      <c r="N1326" s="1718"/>
      <c r="O1326" s="1718"/>
      <c r="P1326" s="3368"/>
      <c r="Q1326" s="27" t="s">
        <v>4274</v>
      </c>
    </row>
    <row r="1327" spans="1:17" customFormat="1" x14ac:dyDescent="0.25">
      <c r="A1327" s="3472"/>
      <c r="B1327" s="845" t="s">
        <v>4275</v>
      </c>
      <c r="C1327" s="1184">
        <f t="shared" ref="C1327:H1327" si="1070">C1326/C30</f>
        <v>4.4617320672691915E-3</v>
      </c>
      <c r="D1327" s="1185">
        <f t="shared" si="1070"/>
        <v>0</v>
      </c>
      <c r="E1327" s="1186">
        <f t="shared" si="1070"/>
        <v>4.570383912248629E-3</v>
      </c>
      <c r="F1327" s="1239"/>
      <c r="G1327" s="1239"/>
      <c r="H1327" s="1192">
        <f t="shared" si="1070"/>
        <v>2.0702480788799605E-3</v>
      </c>
      <c r="I1327" s="1193">
        <f t="shared" si="1067"/>
        <v>3.0107053265059406E-3</v>
      </c>
      <c r="J1327" s="3161"/>
      <c r="K1327" s="1717"/>
      <c r="L1327" s="1717"/>
      <c r="M1327" s="1717"/>
      <c r="N1327" s="1717"/>
      <c r="O1327" s="1717"/>
      <c r="P1327" s="3386"/>
      <c r="Q1327" t="s">
        <v>4276</v>
      </c>
    </row>
    <row r="1328" spans="1:17" customFormat="1" x14ac:dyDescent="0.25">
      <c r="A1328" s="3472"/>
      <c r="B1328" s="845" t="s">
        <v>4277</v>
      </c>
      <c r="C1328" s="1184">
        <f t="shared" ref="C1328:H1328" si="1071">C1326/C47</f>
        <v>5.6587347649448639E-3</v>
      </c>
      <c r="D1328" s="1185">
        <f t="shared" si="1071"/>
        <v>0</v>
      </c>
      <c r="E1328" s="1186">
        <f t="shared" si="1071"/>
        <v>4.9875311720698253E-3</v>
      </c>
      <c r="F1328" s="1239"/>
      <c r="G1328" s="1239"/>
      <c r="H1328" s="1192">
        <f t="shared" si="1071"/>
        <v>3.8438986253176103E-3</v>
      </c>
      <c r="I1328" s="1193">
        <f t="shared" si="1067"/>
        <v>3.5487553123382302E-3</v>
      </c>
      <c r="J1328" s="3161"/>
      <c r="K1328" s="1717"/>
      <c r="L1328" s="1717"/>
      <c r="M1328" s="1717"/>
      <c r="N1328" s="1717"/>
      <c r="O1328" s="1717"/>
      <c r="P1328" s="3386"/>
      <c r="Q1328" t="s">
        <v>4278</v>
      </c>
    </row>
    <row r="1329" spans="1:17" customFormat="1" x14ac:dyDescent="0.25">
      <c r="A1329" s="3472"/>
      <c r="B1329" s="845" t="s">
        <v>5097</v>
      </c>
      <c r="C1329" s="1184">
        <f t="shared" ref="C1329:H1329" si="1072">C1326/C35</f>
        <v>1.6036184210526317E-2</v>
      </c>
      <c r="D1329" s="1185">
        <f t="shared" si="1072"/>
        <v>0</v>
      </c>
      <c r="E1329" s="1186">
        <f t="shared" si="1072"/>
        <v>1.5071590052750565E-2</v>
      </c>
      <c r="F1329" s="1239"/>
      <c r="G1329" s="1239"/>
      <c r="H1329" s="1192">
        <f t="shared" si="1072"/>
        <v>1.2023639698390055E-2</v>
      </c>
      <c r="I1329" s="1193">
        <f t="shared" si="1067"/>
        <v>1.0369258087758961E-2</v>
      </c>
      <c r="J1329" s="3161"/>
      <c r="K1329" s="1717"/>
      <c r="L1329" s="1717"/>
      <c r="M1329" s="1717"/>
      <c r="N1329" s="1717"/>
      <c r="O1329" s="1717"/>
      <c r="P1329" s="3386"/>
      <c r="Q1329" t="s">
        <v>4280</v>
      </c>
    </row>
    <row r="1330" spans="1:17" customFormat="1" hidden="1" x14ac:dyDescent="0.25">
      <c r="A1330" s="3472"/>
      <c r="B1330" s="845" t="s">
        <v>4860</v>
      </c>
      <c r="C1330" s="1184">
        <f t="shared" ref="C1330:H1330" si="1073">C1326/C41</f>
        <v>5.3133514986376022E-2</v>
      </c>
      <c r="D1330" s="1263">
        <f t="shared" si="1073"/>
        <v>0</v>
      </c>
      <c r="E1330" s="1186">
        <f t="shared" si="1073"/>
        <v>1.6570008285004142E-2</v>
      </c>
      <c r="F1330" s="1239"/>
      <c r="G1330" s="1239"/>
      <c r="H1330" s="1192">
        <f t="shared" si="1073"/>
        <v>2.0387007601935039E-2</v>
      </c>
      <c r="I1330" s="1193">
        <f t="shared" si="1067"/>
        <v>2.323450775712672E-2</v>
      </c>
      <c r="J1330" s="3161"/>
      <c r="K1330" s="1717"/>
      <c r="L1330" s="1717"/>
      <c r="M1330" s="1717"/>
      <c r="N1330" s="1717"/>
      <c r="O1330" s="1717"/>
      <c r="P1330" s="3386"/>
      <c r="Q1330" t="s">
        <v>4282</v>
      </c>
    </row>
    <row r="1331" spans="1:17" customFormat="1" x14ac:dyDescent="0.25">
      <c r="A1331" s="3472"/>
      <c r="B1331" s="1203" t="s">
        <v>5098</v>
      </c>
      <c r="C1331" s="1204">
        <f>BNP!F579</f>
        <v>0</v>
      </c>
      <c r="D1331" s="1246">
        <v>0</v>
      </c>
      <c r="E1331" s="1246">
        <f>SG!F542</f>
        <v>-2</v>
      </c>
      <c r="F1331" s="1239"/>
      <c r="G1331" s="1239"/>
      <c r="H1331" s="1204">
        <f>SUM(C1331:G1331)</f>
        <v>-2</v>
      </c>
      <c r="I1331" s="1206">
        <f t="shared" si="1067"/>
        <v>-0.66666666666666663</v>
      </c>
      <c r="J1331" s="3163"/>
      <c r="K1331" s="1719"/>
      <c r="L1331" s="1719"/>
      <c r="M1331" s="1719"/>
      <c r="N1331" s="1719"/>
      <c r="O1331" s="1719"/>
      <c r="P1331" s="3387"/>
      <c r="Q1331" s="1178" t="s">
        <v>4284</v>
      </c>
    </row>
    <row r="1332" spans="1:17" customFormat="1" hidden="1" x14ac:dyDescent="0.25">
      <c r="A1332" s="3472"/>
      <c r="B1332" s="845" t="s">
        <v>4285</v>
      </c>
      <c r="C1332" s="1184">
        <f t="shared" ref="C1332:H1332" si="1074">C1331/C56</f>
        <v>0</v>
      </c>
      <c r="D1332" s="1185">
        <f t="shared" si="1074"/>
        <v>0</v>
      </c>
      <c r="E1332" s="1186">
        <f t="shared" si="1074"/>
        <v>1.448225923244026E-3</v>
      </c>
      <c r="F1332" s="1239"/>
      <c r="G1332" s="1239"/>
      <c r="H1332" s="1194">
        <f t="shared" si="1074"/>
        <v>2.524933720489837E-4</v>
      </c>
      <c r="I1332" s="1193">
        <f t="shared" si="1067"/>
        <v>4.8274197441467532E-4</v>
      </c>
      <c r="J1332" s="3161"/>
      <c r="K1332" s="1717"/>
      <c r="L1332" s="1717"/>
      <c r="M1332" s="1717"/>
      <c r="N1332" s="1717"/>
      <c r="O1332" s="1717"/>
      <c r="P1332" s="3386"/>
      <c r="Q1332" t="s">
        <v>4286</v>
      </c>
    </row>
    <row r="1333" spans="1:17" customFormat="1" hidden="1" x14ac:dyDescent="0.25">
      <c r="A1333" s="3472"/>
      <c r="B1333" s="845" t="s">
        <v>4287</v>
      </c>
      <c r="C1333" s="1184">
        <f t="shared" ref="C1333:H1333" si="1075">C1331/C73</f>
        <v>0</v>
      </c>
      <c r="D1333" s="1185">
        <f t="shared" si="1075"/>
        <v>0</v>
      </c>
      <c r="E1333" s="1186">
        <f t="shared" si="1075"/>
        <v>1.9065776930409914E-3</v>
      </c>
      <c r="F1333" s="1239"/>
      <c r="G1333" s="1239"/>
      <c r="H1333" s="1194">
        <f t="shared" si="1075"/>
        <v>4.946821667078902E-4</v>
      </c>
      <c r="I1333" s="1193">
        <f t="shared" si="1067"/>
        <v>6.3552589768033042E-4</v>
      </c>
      <c r="J1333" s="3161"/>
      <c r="K1333" s="1717"/>
      <c r="L1333" s="1717"/>
      <c r="M1333" s="1717"/>
      <c r="N1333" s="1717"/>
      <c r="O1333" s="1717"/>
      <c r="P1333" s="3386"/>
      <c r="Q1333" t="s">
        <v>4288</v>
      </c>
    </row>
    <row r="1334" spans="1:17" customFormat="1" x14ac:dyDescent="0.25">
      <c r="A1334" s="3472"/>
      <c r="B1334" s="845" t="s">
        <v>4289</v>
      </c>
      <c r="C1334" s="1195">
        <v>0</v>
      </c>
      <c r="D1334" s="1185">
        <v>0</v>
      </c>
      <c r="E1334" s="1197">
        <v>0</v>
      </c>
      <c r="F1334" s="1239"/>
      <c r="G1334" s="1239"/>
      <c r="H1334" s="1190">
        <f>E1334</f>
        <v>0</v>
      </c>
      <c r="I1334" s="1191">
        <f t="shared" si="1067"/>
        <v>0</v>
      </c>
      <c r="J1334" s="3164"/>
      <c r="K1334" s="1720"/>
      <c r="L1334" s="1720"/>
      <c r="M1334" s="1720"/>
      <c r="N1334" s="1720"/>
      <c r="O1334" s="1720"/>
      <c r="P1334" s="3352"/>
      <c r="Q1334" t="s">
        <v>4290</v>
      </c>
    </row>
    <row r="1335" spans="1:17" customFormat="1" x14ac:dyDescent="0.25">
      <c r="A1335" s="3472"/>
      <c r="B1335" s="845" t="s">
        <v>4291</v>
      </c>
      <c r="C1335" s="1184">
        <f>C1331/C1326</f>
        <v>0</v>
      </c>
      <c r="D1335" s="1185" t="e">
        <f t="shared" ref="D1335:H1335" si="1076">D1331/D1326</f>
        <v>#DIV/0!</v>
      </c>
      <c r="E1335" s="1186">
        <f t="shared" si="1076"/>
        <v>-0.1</v>
      </c>
      <c r="F1335" s="1239"/>
      <c r="G1335" s="1239"/>
      <c r="H1335" s="1205">
        <f t="shared" si="1076"/>
        <v>-3.3898305084745763E-2</v>
      </c>
      <c r="I1335" s="1191" t="e">
        <f t="shared" si="1067"/>
        <v>#DIV/0!</v>
      </c>
      <c r="J1335" s="3164"/>
      <c r="K1335" s="1720"/>
      <c r="L1335" s="1720"/>
      <c r="M1335" s="1720"/>
      <c r="N1335" s="1720"/>
      <c r="O1335" s="1720"/>
      <c r="P1335" s="3352"/>
      <c r="Q1335" t="s">
        <v>4292</v>
      </c>
    </row>
    <row r="1336" spans="1:17" customFormat="1" x14ac:dyDescent="0.25">
      <c r="A1336" s="3472"/>
      <c r="B1336" s="1203" t="s">
        <v>5100</v>
      </c>
      <c r="C1336" s="1204">
        <f>BNP!G579</f>
        <v>212</v>
      </c>
      <c r="D1336" s="1246">
        <v>0</v>
      </c>
      <c r="E1336" s="1246">
        <f>SG!G542</f>
        <v>219</v>
      </c>
      <c r="F1336" s="1239"/>
      <c r="G1336" s="1239"/>
      <c r="H1336" s="1204">
        <f>SUM(C1336:G1336)</f>
        <v>431</v>
      </c>
      <c r="I1336" s="1204">
        <f t="shared" si="1067"/>
        <v>143.66666666666666</v>
      </c>
      <c r="J1336" s="3165"/>
      <c r="K1336" s="1721"/>
      <c r="L1336" s="1721"/>
      <c r="M1336" s="1721"/>
      <c r="N1336" s="1721"/>
      <c r="O1336" s="1721"/>
      <c r="P1336" s="3347"/>
      <c r="Q1336" s="27" t="s">
        <v>4293</v>
      </c>
    </row>
    <row r="1337" spans="1:17" customFormat="1" x14ac:dyDescent="0.25">
      <c r="A1337" s="3472"/>
      <c r="B1337" s="845" t="s">
        <v>4294</v>
      </c>
      <c r="C1337" s="1184">
        <f t="shared" ref="C1337:H1337" si="1077">C1336/C82</f>
        <v>1.1803811740338413E-3</v>
      </c>
      <c r="D1337" s="1185">
        <f t="shared" si="1077"/>
        <v>0</v>
      </c>
      <c r="E1337" s="1186">
        <f t="shared" si="1077"/>
        <v>1.6076462297392529E-3</v>
      </c>
      <c r="F1337" s="1239"/>
      <c r="G1337" s="1239"/>
      <c r="H1337" s="1194">
        <f t="shared" si="1077"/>
        <v>7.563765526778538E-4</v>
      </c>
      <c r="I1337" s="1189">
        <f t="shared" si="1067"/>
        <v>9.2934246792436472E-4</v>
      </c>
      <c r="J1337" s="3160"/>
      <c r="K1337" s="1716"/>
      <c r="L1337" s="1716"/>
      <c r="M1337" s="1716"/>
      <c r="N1337" s="1716"/>
      <c r="O1337" s="1716"/>
      <c r="P1337" s="3385"/>
      <c r="Q1337" t="s">
        <v>4295</v>
      </c>
    </row>
    <row r="1338" spans="1:17" customFormat="1" x14ac:dyDescent="0.25">
      <c r="A1338" s="3472"/>
      <c r="B1338" s="845" t="s">
        <v>4296</v>
      </c>
      <c r="C1338" s="1184">
        <f t="shared" ref="C1338:H1338" si="1078">C1336/C99</f>
        <v>1.7284957195271096E-3</v>
      </c>
      <c r="D1338" s="1185">
        <f t="shared" si="1078"/>
        <v>0</v>
      </c>
      <c r="E1338" s="1186">
        <f t="shared" si="1078"/>
        <v>2.6122741098586508E-3</v>
      </c>
      <c r="F1338" s="1239"/>
      <c r="G1338" s="1239"/>
      <c r="H1338" s="1194">
        <f t="shared" si="1078"/>
        <v>1.6332377137703539E-3</v>
      </c>
      <c r="I1338" s="1189">
        <f t="shared" si="1067"/>
        <v>1.4469232764619201E-3</v>
      </c>
      <c r="J1338" s="3160"/>
      <c r="K1338" s="1716"/>
      <c r="L1338" s="1716"/>
      <c r="M1338" s="1716"/>
      <c r="N1338" s="1716"/>
      <c r="O1338" s="1716"/>
      <c r="P1338" s="3385"/>
      <c r="Q1338" t="s">
        <v>4297</v>
      </c>
    </row>
    <row r="1339" spans="1:17" customFormat="1" x14ac:dyDescent="0.25">
      <c r="A1339" s="3472"/>
      <c r="B1339" s="1203" t="s">
        <v>14</v>
      </c>
      <c r="C1339" s="1204">
        <f>BNP!J579</f>
        <v>5</v>
      </c>
      <c r="D1339" s="1204">
        <f>BPCE!J625</f>
        <v>1</v>
      </c>
      <c r="E1339" s="1246">
        <f>SG!J542</f>
        <v>16</v>
      </c>
      <c r="F1339" s="1239"/>
      <c r="G1339" s="1239"/>
      <c r="H1339" s="1204">
        <f>SUM(C1339:G1339)</f>
        <v>22</v>
      </c>
      <c r="I1339" s="1221">
        <f t="shared" si="1067"/>
        <v>7.333333333333333</v>
      </c>
      <c r="J1339" s="3166"/>
      <c r="K1339" s="1722"/>
      <c r="L1339" s="1722"/>
      <c r="M1339" s="1722"/>
      <c r="N1339" s="1722"/>
      <c r="O1339" s="1722"/>
      <c r="P1339" s="3369"/>
      <c r="Q1339" s="27" t="s">
        <v>4298</v>
      </c>
    </row>
    <row r="1340" spans="1:17" customFormat="1" x14ac:dyDescent="0.25">
      <c r="A1340" s="3472"/>
      <c r="B1340" s="845" t="s">
        <v>4299</v>
      </c>
      <c r="C1340" s="1184">
        <f t="shared" ref="C1340:H1340" si="1079">C1339/C108</f>
        <v>6.038647342995169E-3</v>
      </c>
      <c r="D1340" s="1185">
        <f t="shared" si="1079"/>
        <v>1.4025245441795231E-3</v>
      </c>
      <c r="E1340" s="1186">
        <f t="shared" si="1079"/>
        <v>2.0942408376963352E-2</v>
      </c>
      <c r="F1340" s="1239"/>
      <c r="G1340" s="1239"/>
      <c r="H1340" s="1194">
        <f t="shared" si="1079"/>
        <v>5.9139784946236557E-3</v>
      </c>
      <c r="I1340" s="1189">
        <f t="shared" si="1067"/>
        <v>9.4611934213793478E-3</v>
      </c>
      <c r="J1340" s="3160"/>
      <c r="K1340" s="1716"/>
      <c r="L1340" s="1716"/>
      <c r="M1340" s="1716"/>
      <c r="N1340" s="1716"/>
      <c r="O1340" s="1716"/>
      <c r="P1340" s="3385"/>
      <c r="Q1340" t="s">
        <v>4300</v>
      </c>
    </row>
    <row r="1341" spans="1:17" customFormat="1" x14ac:dyDescent="0.25">
      <c r="A1341" s="3472"/>
      <c r="B1341" s="845" t="s">
        <v>4301</v>
      </c>
      <c r="C1341" s="1184">
        <f t="shared" ref="C1341:H1341" si="1080">C1339/C125</f>
        <v>7.462686567164179E-3</v>
      </c>
      <c r="D1341" s="1185">
        <f t="shared" si="1080"/>
        <v>3.4129692832764505E-3</v>
      </c>
      <c r="E1341" s="1186">
        <f t="shared" si="1080"/>
        <v>3.5398230088495575E-2</v>
      </c>
      <c r="F1341" s="1239"/>
      <c r="G1341" s="1239"/>
      <c r="H1341" s="1194">
        <f t="shared" si="1080"/>
        <v>1.1866235167206042E-2</v>
      </c>
      <c r="I1341" s="1189">
        <f t="shared" si="1067"/>
        <v>1.5424628646312069E-2</v>
      </c>
      <c r="J1341" s="3160"/>
      <c r="K1341" s="1716"/>
      <c r="L1341" s="1716"/>
      <c r="M1341" s="1716"/>
      <c r="N1341" s="1716"/>
      <c r="O1341" s="1716"/>
      <c r="P1341" s="3385"/>
      <c r="Q1341" t="s">
        <v>4302</v>
      </c>
    </row>
    <row r="1342" spans="1:17" customFormat="1" x14ac:dyDescent="0.25">
      <c r="A1342" s="3472"/>
      <c r="B1342" s="845" t="s">
        <v>5101</v>
      </c>
      <c r="C1342" s="1184">
        <f t="shared" ref="C1342:H1342" si="1081">C1339/C113</f>
        <v>2.5000000000000001E-2</v>
      </c>
      <c r="D1342" s="1185">
        <f t="shared" si="1081"/>
        <v>1.2345679012345678E-2</v>
      </c>
      <c r="E1342" s="1186">
        <f t="shared" si="1081"/>
        <v>0.11764705882352941</v>
      </c>
      <c r="F1342" s="1239"/>
      <c r="G1342" s="1239"/>
      <c r="H1342" s="1194">
        <f t="shared" si="1081"/>
        <v>3.4321372854914198E-2</v>
      </c>
      <c r="I1342" s="1189">
        <f t="shared" si="1067"/>
        <v>5.1664245945291697E-2</v>
      </c>
      <c r="J1342" s="3160"/>
      <c r="K1342" s="1716"/>
      <c r="L1342" s="1716"/>
      <c r="M1342" s="1716"/>
      <c r="N1342" s="1716"/>
      <c r="O1342" s="1716"/>
      <c r="P1342" s="3385"/>
      <c r="Q1342" t="s">
        <v>4304</v>
      </c>
    </row>
    <row r="1343" spans="1:17" customFormat="1" hidden="1" x14ac:dyDescent="0.25">
      <c r="A1343" s="3472"/>
      <c r="B1343" s="845" t="s">
        <v>4864</v>
      </c>
      <c r="C1343" s="1184">
        <f t="shared" ref="C1343:H1343" si="1082">C1339/C119</f>
        <v>5.3763440860215055E-2</v>
      </c>
      <c r="D1343" s="1185">
        <f t="shared" si="1082"/>
        <v>2.1276595744680851E-2</v>
      </c>
      <c r="E1343" s="1186">
        <f t="shared" si="1082"/>
        <v>0.15238095238095239</v>
      </c>
      <c r="F1343" s="1239"/>
      <c r="G1343" s="1239"/>
      <c r="H1343" s="1205">
        <f t="shared" si="1082"/>
        <v>5.6265984654731455E-2</v>
      </c>
      <c r="I1343" s="1193">
        <f t="shared" si="1067"/>
        <v>7.5806996328616094E-2</v>
      </c>
      <c r="J1343" s="3161"/>
      <c r="K1343" s="1717"/>
      <c r="L1343" s="1717"/>
      <c r="M1343" s="1717"/>
      <c r="N1343" s="1717"/>
      <c r="O1343" s="1717"/>
      <c r="P1343" s="3386"/>
      <c r="Q1343" t="s">
        <v>4306</v>
      </c>
    </row>
    <row r="1344" spans="1:17" customFormat="1" x14ac:dyDescent="0.25">
      <c r="A1344" s="3472"/>
      <c r="B1344" s="1203" t="s">
        <v>5087</v>
      </c>
      <c r="C1344" s="1206">
        <f>C1321/C1336</f>
        <v>0.28773584905660377</v>
      </c>
      <c r="D1344" s="1246"/>
      <c r="E1344" s="1206">
        <f t="shared" ref="E1344" si="1083">E1321/E1336</f>
        <v>0.27397260273972601</v>
      </c>
      <c r="F1344" s="1239"/>
      <c r="G1344" s="1239"/>
      <c r="H1344" s="1206">
        <f>H1321/H1336</f>
        <v>0.28306264501160094</v>
      </c>
      <c r="I1344" s="1206">
        <f t="shared" si="1067"/>
        <v>0.28085422589816489</v>
      </c>
      <c r="J1344" s="3162"/>
      <c r="K1344" s="1718"/>
      <c r="L1344" s="1718"/>
      <c r="M1344" s="1718"/>
      <c r="N1344" s="1718"/>
      <c r="O1344" s="1718"/>
      <c r="P1344" s="3368"/>
      <c r="Q1344" s="27" t="s">
        <v>4308</v>
      </c>
    </row>
    <row r="1345" spans="1:17" customFormat="1" x14ac:dyDescent="0.25">
      <c r="A1345" s="3472"/>
      <c r="B1345" s="845" t="s">
        <v>4223</v>
      </c>
      <c r="C1345" s="1207">
        <f t="shared" ref="C1345:H1345" si="1084">C1344/C139</f>
        <v>1.3193990425376125</v>
      </c>
      <c r="D1345" s="1185">
        <f t="shared" si="1084"/>
        <v>0</v>
      </c>
      <c r="E1345" s="1209">
        <f t="shared" si="1084"/>
        <v>1.5839088331543707</v>
      </c>
      <c r="F1345" s="1239"/>
      <c r="G1345" s="1239"/>
      <c r="H1345" s="1177">
        <f t="shared" si="1084"/>
        <v>1.375629605514622</v>
      </c>
      <c r="I1345" s="1198">
        <f t="shared" si="1067"/>
        <v>0.96776929189732774</v>
      </c>
      <c r="J1345" s="3167"/>
      <c r="K1345" s="1723"/>
      <c r="L1345" s="1723"/>
      <c r="M1345" s="1723"/>
      <c r="N1345" s="1723"/>
      <c r="O1345" s="1723"/>
      <c r="P1345" s="3364"/>
      <c r="Q1345" t="s">
        <v>4309</v>
      </c>
    </row>
    <row r="1346" spans="1:17" customFormat="1" x14ac:dyDescent="0.25">
      <c r="A1346" s="3472"/>
      <c r="B1346" s="845" t="s">
        <v>4224</v>
      </c>
      <c r="C1346" s="1207">
        <f t="shared" ref="C1346:H1346" si="1085">C1344/C142</f>
        <v>1.3747342092942405</v>
      </c>
      <c r="D1346" s="1185">
        <f t="shared" si="1085"/>
        <v>0</v>
      </c>
      <c r="E1346" s="1209">
        <f t="shared" si="1085"/>
        <v>1.7865971648012546</v>
      </c>
      <c r="F1346" s="1239"/>
      <c r="G1346" s="1239"/>
      <c r="H1346" s="1177">
        <f t="shared" si="1085"/>
        <v>1.407966422513786</v>
      </c>
      <c r="I1346" s="1198">
        <f t="shared" si="1067"/>
        <v>1.0537771246984984</v>
      </c>
      <c r="J1346" s="3167"/>
      <c r="K1346" s="1723"/>
      <c r="L1346" s="1723"/>
      <c r="M1346" s="1723"/>
      <c r="N1346" s="1723"/>
      <c r="O1346" s="1723"/>
      <c r="P1346" s="3364"/>
      <c r="Q1346" t="s">
        <v>4310</v>
      </c>
    </row>
    <row r="1347" spans="1:17" customFormat="1" x14ac:dyDescent="0.25">
      <c r="A1347" s="3472"/>
      <c r="B1347" s="845" t="s">
        <v>5102</v>
      </c>
      <c r="C1347" s="1207">
        <f t="shared" ref="C1347:H1347" si="1086">C1344/C159</f>
        <v>1.5316150836948133</v>
      </c>
      <c r="D1347" s="1185">
        <f t="shared" si="1086"/>
        <v>0</v>
      </c>
      <c r="E1347" s="1209">
        <f t="shared" si="1086"/>
        <v>2.0663179552377997</v>
      </c>
      <c r="F1347" s="1239"/>
      <c r="G1347" s="1239"/>
      <c r="H1347" s="1177">
        <f t="shared" si="1086"/>
        <v>1.582619194442171</v>
      </c>
      <c r="I1347" s="1198">
        <f t="shared" si="1067"/>
        <v>1.1993110129775377</v>
      </c>
      <c r="J1347" s="3167"/>
      <c r="K1347" s="1723"/>
      <c r="L1347" s="1723"/>
      <c r="M1347" s="1723"/>
      <c r="N1347" s="1723"/>
      <c r="O1347" s="1723"/>
      <c r="P1347" s="3364"/>
      <c r="Q1347" t="s">
        <v>4312</v>
      </c>
    </row>
    <row r="1348" spans="1:17" customFormat="1" x14ac:dyDescent="0.25">
      <c r="A1348" s="3472"/>
      <c r="B1348" s="1203" t="s">
        <v>5099</v>
      </c>
      <c r="C1348" s="1206">
        <f>C1326/C1336</f>
        <v>0.18396226415094338</v>
      </c>
      <c r="D1348" s="1206"/>
      <c r="E1348" s="1206">
        <f t="shared" ref="E1348" si="1087">E1326/E1336</f>
        <v>9.1324200913242004E-2</v>
      </c>
      <c r="F1348" s="1239"/>
      <c r="G1348" s="1239"/>
      <c r="H1348" s="1206">
        <f>H1326/H1336</f>
        <v>0.1368909512761021</v>
      </c>
      <c r="I1348" s="1206">
        <f t="shared" si="1067"/>
        <v>0.13764323253209271</v>
      </c>
      <c r="J1348" s="3162"/>
      <c r="K1348" s="1718"/>
      <c r="L1348" s="1718"/>
      <c r="M1348" s="1718"/>
      <c r="N1348" s="1718"/>
      <c r="O1348" s="1718"/>
      <c r="P1348" s="3368"/>
      <c r="Q1348" s="27" t="s">
        <v>4314</v>
      </c>
    </row>
    <row r="1349" spans="1:17" s="1" customFormat="1" x14ac:dyDescent="0.25">
      <c r="A1349" s="3472"/>
      <c r="B1349" s="845" t="s">
        <v>4223</v>
      </c>
      <c r="C1349" s="1207">
        <f t="shared" ref="C1349:H1349" si="1088">C1348/C165</f>
        <v>3.7799078513101345</v>
      </c>
      <c r="D1349" s="1185">
        <f t="shared" si="1088"/>
        <v>0</v>
      </c>
      <c r="E1349" s="1209">
        <f t="shared" si="1088"/>
        <v>2.8429040094162432</v>
      </c>
      <c r="F1349" s="1239"/>
      <c r="G1349" s="1239"/>
      <c r="H1349" s="1177">
        <f t="shared" si="1088"/>
        <v>2.7370600946717794</v>
      </c>
      <c r="I1349" s="1198">
        <f t="shared" si="1067"/>
        <v>2.2076039535754592</v>
      </c>
      <c r="J1349" s="3167"/>
      <c r="K1349" s="1723"/>
      <c r="L1349" s="1723"/>
      <c r="M1349" s="1723"/>
      <c r="N1349" s="1723"/>
      <c r="O1349" s="1723"/>
      <c r="P1349" s="3364"/>
      <c r="Q1349" t="s">
        <v>4315</v>
      </c>
    </row>
    <row r="1350" spans="1:17" s="1" customFormat="1" x14ac:dyDescent="0.25">
      <c r="A1350" s="3472"/>
      <c r="B1350" s="845" t="s">
        <v>4224</v>
      </c>
      <c r="C1350" s="1207">
        <f t="shared" ref="C1350:H1350" si="1089">C1348/C182</f>
        <v>3.2737915986815449</v>
      </c>
      <c r="D1350" s="1185">
        <f t="shared" si="1089"/>
        <v>0</v>
      </c>
      <c r="E1350" s="1209">
        <f t="shared" si="1089"/>
        <v>1.9092679260752228</v>
      </c>
      <c r="F1350" s="1239"/>
      <c r="G1350" s="1239"/>
      <c r="H1350" s="1177">
        <f t="shared" si="1089"/>
        <v>2.3535451042481208</v>
      </c>
      <c r="I1350" s="1198">
        <f t="shared" si="1067"/>
        <v>1.7276865082522559</v>
      </c>
      <c r="J1350" s="3167"/>
      <c r="K1350" s="1723"/>
      <c r="L1350" s="1723"/>
      <c r="M1350" s="1723"/>
      <c r="N1350" s="1723"/>
      <c r="O1350" s="1723"/>
      <c r="P1350" s="3364"/>
      <c r="Q1350" t="s">
        <v>4316</v>
      </c>
    </row>
    <row r="1351" spans="1:17" s="1" customFormat="1" x14ac:dyDescent="0.25">
      <c r="A1351" s="3472"/>
      <c r="B1351" s="845" t="s">
        <v>5102</v>
      </c>
      <c r="C1351" s="1207">
        <f t="shared" ref="C1351:H1351" si="1090">C1348/C185</f>
        <v>3.8916680768254506</v>
      </c>
      <c r="D1351" s="1185">
        <f t="shared" si="1090"/>
        <v>0</v>
      </c>
      <c r="E1351" s="1209">
        <f t="shared" si="1090"/>
        <v>2.6886008131700181</v>
      </c>
      <c r="F1351" s="1239"/>
      <c r="G1351" s="1239"/>
      <c r="H1351" s="1177">
        <f t="shared" si="1090"/>
        <v>2.8962491295415491</v>
      </c>
      <c r="I1351" s="1198">
        <f t="shared" si="1067"/>
        <v>2.1934229633318227</v>
      </c>
      <c r="J1351" s="3167"/>
      <c r="K1351" s="1723"/>
      <c r="L1351" s="1723"/>
      <c r="M1351" s="1723"/>
      <c r="N1351" s="1723"/>
      <c r="O1351" s="1723"/>
      <c r="P1351" s="3364"/>
      <c r="Q1351" t="s">
        <v>4317</v>
      </c>
    </row>
    <row r="1352" spans="1:17" customFormat="1" x14ac:dyDescent="0.25">
      <c r="A1352" s="3472"/>
      <c r="B1352" s="1203" t="s">
        <v>4848</v>
      </c>
      <c r="C1352" s="1206">
        <f>C1326/C1321</f>
        <v>0.63934426229508201</v>
      </c>
      <c r="D1352" s="1265"/>
      <c r="E1352" s="1206">
        <f t="shared" ref="E1352" si="1091">E1326/E1321</f>
        <v>0.33333333333333331</v>
      </c>
      <c r="F1352" s="1238"/>
      <c r="G1352" s="1238"/>
      <c r="H1352" s="1206">
        <f>H1326/H1321</f>
        <v>0.48360655737704916</v>
      </c>
      <c r="I1352" s="1206">
        <f t="shared" si="1067"/>
        <v>0.48633879781420764</v>
      </c>
      <c r="J1352" s="3162"/>
      <c r="K1352" s="1718"/>
      <c r="L1352" s="1718"/>
      <c r="M1352" s="1718"/>
      <c r="N1352" s="1718"/>
      <c r="O1352" s="1718"/>
      <c r="P1352" s="3368"/>
      <c r="Q1352" s="27" t="s">
        <v>4319</v>
      </c>
    </row>
    <row r="1353" spans="1:17" customFormat="1" x14ac:dyDescent="0.25">
      <c r="A1353" s="3472"/>
      <c r="B1353" s="1181" t="s">
        <v>4223</v>
      </c>
      <c r="C1353" s="1207">
        <f t="shared" ref="C1353:H1353" si="1092">C1352/C217</f>
        <v>2.8648708460786834</v>
      </c>
      <c r="D1353" s="1266">
        <f t="shared" si="1092"/>
        <v>0</v>
      </c>
      <c r="E1353" s="1209">
        <f t="shared" si="1092"/>
        <v>1.7948659354052408</v>
      </c>
      <c r="F1353" s="1239">
        <f t="shared" si="1092"/>
        <v>0</v>
      </c>
      <c r="G1353" s="1239">
        <f t="shared" si="1092"/>
        <v>0</v>
      </c>
      <c r="H1353" s="1177">
        <f t="shared" si="1092"/>
        <v>1.9896780962691241</v>
      </c>
      <c r="I1353" s="1198">
        <f t="shared" si="1067"/>
        <v>0.93194735629678482</v>
      </c>
      <c r="J1353" s="3167"/>
      <c r="K1353" s="1723"/>
      <c r="L1353" s="1723"/>
      <c r="M1353" s="1723"/>
      <c r="N1353" s="1723"/>
      <c r="O1353" s="1723"/>
      <c r="P1353" s="3364"/>
      <c r="Q1353" t="s">
        <v>4320</v>
      </c>
    </row>
    <row r="1354" spans="1:17" customFormat="1" x14ac:dyDescent="0.25">
      <c r="A1354" s="3472"/>
      <c r="B1354" s="1181" t="s">
        <v>4224</v>
      </c>
      <c r="C1354" s="1207">
        <f t="shared" ref="C1354:H1354" si="1093">C1352/C234</f>
        <v>2.3813996746049115</v>
      </c>
      <c r="D1354" s="1266">
        <f t="shared" si="1093"/>
        <v>0</v>
      </c>
      <c r="E1354" s="1209">
        <f t="shared" si="1093"/>
        <v>1.0686616791354946</v>
      </c>
      <c r="F1354" s="1239">
        <f t="shared" si="1093"/>
        <v>0</v>
      </c>
      <c r="G1354" s="1239">
        <f t="shared" si="1093"/>
        <v>0</v>
      </c>
      <c r="H1354" s="1177">
        <f t="shared" si="1093"/>
        <v>1.6715917841606598</v>
      </c>
      <c r="I1354" s="1198">
        <f t="shared" si="1067"/>
        <v>0.69001227074808125</v>
      </c>
      <c r="J1354" s="3167"/>
      <c r="K1354" s="1723"/>
      <c r="L1354" s="1723"/>
      <c r="M1354" s="1723"/>
      <c r="N1354" s="1723"/>
      <c r="O1354" s="1723"/>
      <c r="P1354" s="3364"/>
      <c r="Q1354" t="s">
        <v>4321</v>
      </c>
    </row>
    <row r="1355" spans="1:17" customFormat="1" ht="15.75" thickBot="1" x14ac:dyDescent="0.3">
      <c r="A1355" s="3472"/>
      <c r="B1355" s="1181" t="s">
        <v>5102</v>
      </c>
      <c r="C1355" s="1207">
        <f t="shared" ref="C1355:H1355" si="1094">C1352/C237</f>
        <v>2.5408917150628536</v>
      </c>
      <c r="D1355" s="1266">
        <f t="shared" si="1094"/>
        <v>0</v>
      </c>
      <c r="E1355" s="1209">
        <f t="shared" si="1094"/>
        <v>1.3011554230339171</v>
      </c>
      <c r="F1355" s="1239">
        <f t="shared" si="1094"/>
        <v>0</v>
      </c>
      <c r="G1355" s="1239">
        <f t="shared" si="1094"/>
        <v>0</v>
      </c>
      <c r="H1355" s="1177">
        <f t="shared" si="1094"/>
        <v>1.8300353867263668</v>
      </c>
      <c r="I1355" s="1198">
        <f t="shared" si="1067"/>
        <v>0.76840942761935405</v>
      </c>
      <c r="J1355" s="3167"/>
      <c r="K1355" s="1723"/>
      <c r="L1355" s="1723"/>
      <c r="M1355" s="1723"/>
      <c r="N1355" s="1723"/>
      <c r="O1355" s="1723"/>
      <c r="P1355" s="3364"/>
      <c r="Q1355" t="s">
        <v>4322</v>
      </c>
    </row>
    <row r="1356" spans="1:17" customFormat="1" hidden="1" x14ac:dyDescent="0.25">
      <c r="A1356" s="3472"/>
      <c r="B1356" s="1203" t="s">
        <v>4323</v>
      </c>
      <c r="C1356" s="1206">
        <f>C1331/C1321</f>
        <v>0</v>
      </c>
      <c r="D1356" s="1265"/>
      <c r="E1356" s="1206">
        <f t="shared" ref="E1356" si="1095">E1331/E1321</f>
        <v>-3.3333333333333333E-2</v>
      </c>
      <c r="F1356" s="1238"/>
      <c r="G1356" s="1238"/>
      <c r="H1356" s="1206">
        <f>H1331/H1321</f>
        <v>-1.6393442622950821E-2</v>
      </c>
      <c r="I1356" s="1206">
        <f t="shared" si="1067"/>
        <v>-1.6666666666666666E-2</v>
      </c>
      <c r="J1356" s="3162"/>
      <c r="K1356" s="1718"/>
      <c r="L1356" s="1718"/>
      <c r="M1356" s="1718"/>
      <c r="N1356" s="1718"/>
      <c r="O1356" s="1718"/>
      <c r="P1356" s="3368"/>
      <c r="Q1356" s="27" t="s">
        <v>4324</v>
      </c>
    </row>
    <row r="1357" spans="1:17" customFormat="1" hidden="1" x14ac:dyDescent="0.25">
      <c r="A1357" s="3472"/>
      <c r="B1357" s="1181" t="s">
        <v>4223</v>
      </c>
      <c r="C1357" s="1207">
        <f t="shared" ref="C1357:H1357" si="1096">C1356/C243</f>
        <v>0</v>
      </c>
      <c r="D1357" s="1266">
        <f t="shared" si="1096"/>
        <v>0</v>
      </c>
      <c r="E1357" s="1209">
        <f t="shared" si="1096"/>
        <v>0.56874245715664973</v>
      </c>
      <c r="F1357" s="1239">
        <f t="shared" si="1096"/>
        <v>0</v>
      </c>
      <c r="G1357" s="1239">
        <f t="shared" si="1096"/>
        <v>0</v>
      </c>
      <c r="H1357" s="1177">
        <f t="shared" si="1096"/>
        <v>0.24266682671711015</v>
      </c>
      <c r="I1357" s="1198">
        <f t="shared" si="1067"/>
        <v>0.11374849143132995</v>
      </c>
      <c r="J1357" s="3167"/>
      <c r="K1357" s="1723"/>
      <c r="L1357" s="1723"/>
      <c r="M1357" s="1723"/>
      <c r="N1357" s="1723"/>
      <c r="O1357" s="1723"/>
      <c r="P1357" s="3364"/>
      <c r="Q1357" t="s">
        <v>4325</v>
      </c>
    </row>
    <row r="1358" spans="1:17" customFormat="1" hidden="1" x14ac:dyDescent="0.25">
      <c r="A1358" s="3472"/>
      <c r="B1358" s="1181" t="s">
        <v>4224</v>
      </c>
      <c r="C1358" s="1207">
        <f t="shared" ref="C1358:H1358" si="1097">C1356/C260</f>
        <v>0</v>
      </c>
      <c r="D1358" s="1266">
        <f t="shared" si="1097"/>
        <v>0</v>
      </c>
      <c r="E1358" s="1209">
        <f t="shared" si="1097"/>
        <v>0.40851604702891642</v>
      </c>
      <c r="F1358" s="1239">
        <f t="shared" si="1097"/>
        <v>0</v>
      </c>
      <c r="G1358" s="1239">
        <f t="shared" si="1097"/>
        <v>0</v>
      </c>
      <c r="H1358" s="1177">
        <f t="shared" si="1097"/>
        <v>0.21512186616820006</v>
      </c>
      <c r="I1358" s="1198">
        <f t="shared" si="1067"/>
        <v>8.1703209405783281E-2</v>
      </c>
      <c r="J1358" s="3167"/>
      <c r="K1358" s="1723"/>
      <c r="L1358" s="1723"/>
      <c r="M1358" s="1723"/>
      <c r="N1358" s="1723"/>
      <c r="O1358" s="1723"/>
      <c r="P1358" s="3364"/>
      <c r="Q1358" t="s">
        <v>4326</v>
      </c>
    </row>
    <row r="1359" spans="1:17" customFormat="1" hidden="1" x14ac:dyDescent="0.25">
      <c r="A1359" s="3472"/>
      <c r="B1359" s="1181" t="s">
        <v>5102</v>
      </c>
      <c r="C1359" s="1207">
        <f t="shared" ref="C1359:H1359" si="1098">C1356/C263</f>
        <v>0</v>
      </c>
      <c r="D1359" s="1266">
        <f t="shared" si="1098"/>
        <v>0</v>
      </c>
      <c r="E1359" s="1209">
        <f t="shared" si="1098"/>
        <v>0.40172612197928653</v>
      </c>
      <c r="F1359" s="1239">
        <f t="shared" si="1098"/>
        <v>0</v>
      </c>
      <c r="G1359" s="1239">
        <f t="shared" si="1098"/>
        <v>0</v>
      </c>
      <c r="H1359" s="1177">
        <f t="shared" si="1098"/>
        <v>0.20129598875179575</v>
      </c>
      <c r="I1359" s="1198">
        <f t="shared" si="1067"/>
        <v>8.0345224395857312E-2</v>
      </c>
      <c r="J1359" s="3167"/>
      <c r="K1359" s="1723"/>
      <c r="L1359" s="1723"/>
      <c r="M1359" s="1723"/>
      <c r="N1359" s="1723"/>
      <c r="O1359" s="1723"/>
      <c r="P1359" s="3364"/>
      <c r="Q1359" t="s">
        <v>4327</v>
      </c>
    </row>
    <row r="1360" spans="1:17" customFormat="1" hidden="1" x14ac:dyDescent="0.25">
      <c r="A1360" s="3472"/>
      <c r="B1360" s="1203" t="s">
        <v>4328</v>
      </c>
      <c r="C1360" s="1212">
        <f>C1336/C1339</f>
        <v>42.4</v>
      </c>
      <c r="D1360" s="1267"/>
      <c r="E1360" s="1212">
        <f t="shared" ref="E1360" si="1099">E1336/E1339</f>
        <v>13.6875</v>
      </c>
      <c r="F1360" s="1240"/>
      <c r="G1360" s="1240"/>
      <c r="H1360" s="1212">
        <f>H1336/H1339</f>
        <v>19.59090909090909</v>
      </c>
      <c r="I1360" s="1212">
        <f t="shared" si="1067"/>
        <v>28.043749999999999</v>
      </c>
      <c r="J1360" s="3168"/>
      <c r="K1360" s="1724"/>
      <c r="L1360" s="1724"/>
      <c r="M1360" s="1724"/>
      <c r="N1360" s="1724"/>
      <c r="O1360" s="1724"/>
      <c r="P1360" s="3366"/>
      <c r="Q1360" s="27" t="s">
        <v>4329</v>
      </c>
    </row>
    <row r="1361" spans="1:17" customFormat="1" hidden="1" x14ac:dyDescent="0.25">
      <c r="A1361" s="3472"/>
      <c r="B1361" s="1181" t="s">
        <v>4223</v>
      </c>
      <c r="C1361" s="1207">
        <f t="shared" ref="C1361:H1361" si="1100">C1360/C269</f>
        <v>0.19547112242000411</v>
      </c>
      <c r="D1361" s="1266">
        <f t="shared" si="1100"/>
        <v>0</v>
      </c>
      <c r="E1361" s="1209">
        <f t="shared" si="1100"/>
        <v>7.6765107470049332E-2</v>
      </c>
      <c r="F1361" s="1239">
        <f t="shared" si="1100"/>
        <v>0</v>
      </c>
      <c r="G1361" s="1239">
        <f t="shared" si="1100"/>
        <v>0</v>
      </c>
      <c r="H1361" s="1177">
        <f t="shared" si="1100"/>
        <v>0.12789639890734616</v>
      </c>
      <c r="I1361" s="1198">
        <f t="shared" si="1067"/>
        <v>5.4447245978010692E-2</v>
      </c>
      <c r="J1361" s="3167"/>
      <c r="K1361" s="1723"/>
      <c r="L1361" s="1723"/>
      <c r="M1361" s="1723"/>
      <c r="N1361" s="1723"/>
      <c r="O1361" s="1723"/>
      <c r="P1361" s="3364"/>
      <c r="Q1361" t="s">
        <v>4330</v>
      </c>
    </row>
    <row r="1362" spans="1:17" customFormat="1" hidden="1" x14ac:dyDescent="0.25">
      <c r="A1362" s="3472"/>
      <c r="B1362" s="1181" t="s">
        <v>4224</v>
      </c>
      <c r="C1362" s="1207">
        <f t="shared" ref="C1362:H1362" si="1101">C1360/C286</f>
        <v>0.23161842641663272</v>
      </c>
      <c r="D1362" s="1266">
        <f t="shared" si="1101"/>
        <v>0</v>
      </c>
      <c r="E1362" s="1209">
        <f t="shared" si="1101"/>
        <v>7.3796743603506895E-2</v>
      </c>
      <c r="F1362" s="1239">
        <f t="shared" si="1101"/>
        <v>0</v>
      </c>
      <c r="G1362" s="1239">
        <f t="shared" si="1101"/>
        <v>0</v>
      </c>
      <c r="H1362" s="1177">
        <f t="shared" si="1101"/>
        <v>0.13763739642410164</v>
      </c>
      <c r="I1362" s="1198">
        <f t="shared" si="1067"/>
        <v>6.1083034004027925E-2</v>
      </c>
      <c r="J1362" s="3167"/>
      <c r="K1362" s="1723"/>
      <c r="L1362" s="1723"/>
      <c r="M1362" s="1723"/>
      <c r="N1362" s="1723"/>
      <c r="O1362" s="1723"/>
      <c r="P1362" s="3364"/>
      <c r="Q1362" t="s">
        <v>4331</v>
      </c>
    </row>
    <row r="1363" spans="1:17" customFormat="1" hidden="1" x14ac:dyDescent="0.25">
      <c r="A1363" s="3472"/>
      <c r="B1363" s="1181" t="s">
        <v>5102</v>
      </c>
      <c r="C1363" s="1207">
        <f t="shared" ref="C1363:H1363" si="1102">C1360/C289</f>
        <v>0.21121356650768414</v>
      </c>
      <c r="D1363" s="1266">
        <f t="shared" si="1102"/>
        <v>0</v>
      </c>
      <c r="E1363" s="1209">
        <f t="shared" si="1102"/>
        <v>5.4758317719147208E-2</v>
      </c>
      <c r="F1363" s="1239">
        <f t="shared" si="1102"/>
        <v>0</v>
      </c>
      <c r="G1363" s="1239">
        <f t="shared" si="1102"/>
        <v>0</v>
      </c>
      <c r="H1363" s="1177">
        <f t="shared" si="1102"/>
        <v>0.10756488730235476</v>
      </c>
      <c r="I1363" s="1198">
        <f t="shared" si="1067"/>
        <v>5.3194376845366265E-2</v>
      </c>
      <c r="J1363" s="3167"/>
      <c r="K1363" s="1723"/>
      <c r="L1363" s="1723"/>
      <c r="M1363" s="1723"/>
      <c r="N1363" s="1723"/>
      <c r="O1363" s="1723"/>
      <c r="P1363" s="3364"/>
      <c r="Q1363" t="s">
        <v>4332</v>
      </c>
    </row>
    <row r="1364" spans="1:17" customFormat="1" hidden="1" x14ac:dyDescent="0.25">
      <c r="A1364" s="3472"/>
      <c r="B1364" s="1203" t="s">
        <v>4333</v>
      </c>
      <c r="C1364" s="1213">
        <f>C1321/C1339</f>
        <v>12.2</v>
      </c>
      <c r="D1364" s="1213">
        <f t="shared" ref="D1364:E1364" si="1103">D1321/D1339</f>
        <v>1</v>
      </c>
      <c r="E1364" s="1213">
        <f t="shared" si="1103"/>
        <v>3.75</v>
      </c>
      <c r="F1364" s="1241"/>
      <c r="G1364" s="1241"/>
      <c r="H1364" s="1213">
        <f>H1321/H1339</f>
        <v>5.5454545454545459</v>
      </c>
      <c r="I1364" s="1213">
        <f t="shared" si="1067"/>
        <v>5.6499999999999995</v>
      </c>
      <c r="J1364" s="3169"/>
      <c r="K1364" s="1725"/>
      <c r="L1364" s="1725"/>
      <c r="M1364" s="1725"/>
      <c r="N1364" s="1725"/>
      <c r="O1364" s="1725"/>
      <c r="P1364" s="3365"/>
      <c r="Q1364" s="27" t="s">
        <v>4334</v>
      </c>
    </row>
    <row r="1365" spans="1:17" customFormat="1" hidden="1" x14ac:dyDescent="0.25">
      <c r="A1365" s="3472"/>
      <c r="B1365" s="1181" t="s">
        <v>4223</v>
      </c>
      <c r="C1365" s="1207">
        <f t="shared" ref="C1365:H1365" si="1104">C1364/C295</f>
        <v>0.25790441176470591</v>
      </c>
      <c r="D1365" s="1276">
        <f t="shared" si="1104"/>
        <v>3.0657436470739988E-2</v>
      </c>
      <c r="E1365" s="1209">
        <f t="shared" si="1104"/>
        <v>0.12158893179985571</v>
      </c>
      <c r="F1365" s="1239">
        <f t="shared" si="1104"/>
        <v>0</v>
      </c>
      <c r="G1365" s="1239">
        <f t="shared" si="1104"/>
        <v>0</v>
      </c>
      <c r="H1365" s="1177">
        <f t="shared" si="1104"/>
        <v>0.17593807277565338</v>
      </c>
      <c r="I1365" s="1198">
        <f t="shared" si="1067"/>
        <v>8.2030156007060318E-2</v>
      </c>
      <c r="J1365" s="3167"/>
      <c r="K1365" s="1723"/>
      <c r="L1365" s="1723"/>
      <c r="M1365" s="1723"/>
      <c r="N1365" s="1723"/>
      <c r="O1365" s="1723"/>
      <c r="P1365" s="3364"/>
      <c r="Q1365" t="s">
        <v>4335</v>
      </c>
    </row>
    <row r="1366" spans="1:17" customFormat="1" hidden="1" x14ac:dyDescent="0.25">
      <c r="A1366" s="3472"/>
      <c r="B1366" s="1181" t="s">
        <v>4224</v>
      </c>
      <c r="C1366" s="1207">
        <f t="shared" ref="C1366:H1366" si="1105">C1364/C312</f>
        <v>0.31841377429784579</v>
      </c>
      <c r="D1366" s="1276">
        <f t="shared" si="1105"/>
        <v>7.5379470028299464E-2</v>
      </c>
      <c r="E1366" s="1209">
        <f t="shared" si="1105"/>
        <v>0.13184505289359053</v>
      </c>
      <c r="F1366" s="1239">
        <f t="shared" si="1105"/>
        <v>0</v>
      </c>
      <c r="G1366" s="1239">
        <f t="shared" si="1105"/>
        <v>0</v>
      </c>
      <c r="H1366" s="1177">
        <f t="shared" si="1105"/>
        <v>0.19378883264735416</v>
      </c>
      <c r="I1366" s="1198">
        <f t="shared" si="1067"/>
        <v>0.10512765944394716</v>
      </c>
      <c r="J1366" s="3167"/>
      <c r="K1366" s="1723"/>
      <c r="L1366" s="1723"/>
      <c r="M1366" s="1723"/>
      <c r="N1366" s="1723"/>
      <c r="O1366" s="1723"/>
      <c r="P1366" s="3364"/>
      <c r="Q1366" t="s">
        <v>4336</v>
      </c>
    </row>
    <row r="1367" spans="1:17" customFormat="1" hidden="1" x14ac:dyDescent="0.25">
      <c r="A1367" s="3472"/>
      <c r="B1367" s="1181" t="s">
        <v>5102</v>
      </c>
      <c r="C1367" s="1207">
        <f t="shared" ref="C1367:H1367" si="1106">C1364/C315</f>
        <v>0.32349788434414667</v>
      </c>
      <c r="D1367" s="1276">
        <f t="shared" si="1106"/>
        <v>6.3473053892215567E-2</v>
      </c>
      <c r="E1367" s="1209">
        <f t="shared" si="1106"/>
        <v>0.11314809510169008</v>
      </c>
      <c r="F1367" s="1239">
        <f t="shared" si="1106"/>
        <v>0</v>
      </c>
      <c r="G1367" s="1239">
        <f t="shared" si="1106"/>
        <v>0</v>
      </c>
      <c r="H1367" s="1177">
        <f t="shared" si="1106"/>
        <v>0.1702342552927156</v>
      </c>
      <c r="I1367" s="1198">
        <f t="shared" si="1067"/>
        <v>0.10002380666761046</v>
      </c>
      <c r="J1367" s="3167"/>
      <c r="K1367" s="1723"/>
      <c r="L1367" s="1723"/>
      <c r="M1367" s="1723"/>
      <c r="N1367" s="1723"/>
      <c r="O1367" s="1723"/>
      <c r="P1367" s="3364"/>
      <c r="Q1367" t="s">
        <v>4337</v>
      </c>
    </row>
    <row r="1368" spans="1:17" s="325" customFormat="1" hidden="1" x14ac:dyDescent="0.25">
      <c r="A1368" s="3472"/>
      <c r="B1368" s="1203" t="s">
        <v>4338</v>
      </c>
      <c r="C1368" s="1206">
        <f>C1326/C1339</f>
        <v>7.8</v>
      </c>
      <c r="D1368" s="1265"/>
      <c r="E1368" s="1206">
        <f t="shared" ref="E1368:H1368" si="1107">E1326/E1339</f>
        <v>1.25</v>
      </c>
      <c r="F1368" s="1238"/>
      <c r="G1368" s="1238"/>
      <c r="H1368" s="1206">
        <f t="shared" si="1107"/>
        <v>2.6818181818181817</v>
      </c>
      <c r="I1368" s="1206">
        <f t="shared" si="1067"/>
        <v>4.5250000000000004</v>
      </c>
      <c r="J1368" s="3162"/>
      <c r="K1368" s="1718"/>
      <c r="L1368" s="1718"/>
      <c r="M1368" s="1718"/>
      <c r="N1368" s="1718"/>
      <c r="O1368" s="1718"/>
      <c r="P1368" s="3368"/>
      <c r="Q1368" s="1220" t="s">
        <v>4339</v>
      </c>
    </row>
    <row r="1369" spans="1:17" s="325" customFormat="1" hidden="1" x14ac:dyDescent="0.25">
      <c r="A1369" s="3472"/>
      <c r="B1369" s="1182" t="s">
        <v>4223</v>
      </c>
      <c r="C1369" s="1207">
        <f t="shared" ref="C1369:H1369" si="1108">C1368/C321</f>
        <v>0.73886283033977807</v>
      </c>
      <c r="D1369" s="1266">
        <f t="shared" si="1108"/>
        <v>0</v>
      </c>
      <c r="E1369" s="1209">
        <f t="shared" si="1108"/>
        <v>0.21823583180987202</v>
      </c>
      <c r="F1369" s="1239">
        <f t="shared" si="1108"/>
        <v>0</v>
      </c>
      <c r="G1369" s="1239">
        <f t="shared" si="1108"/>
        <v>0</v>
      </c>
      <c r="H1369" s="1199">
        <f t="shared" si="1108"/>
        <v>0.35006012970152062</v>
      </c>
      <c r="I1369" s="1198">
        <f t="shared" si="1067"/>
        <v>0.19141973242993002</v>
      </c>
      <c r="J1369" s="3167"/>
      <c r="K1369" s="1723"/>
      <c r="L1369" s="1723"/>
      <c r="M1369" s="1723"/>
      <c r="N1369" s="1723"/>
      <c r="O1369" s="1723"/>
      <c r="P1369" s="3364"/>
      <c r="Q1369" s="325" t="s">
        <v>4340</v>
      </c>
    </row>
    <row r="1370" spans="1:17" hidden="1" x14ac:dyDescent="0.25">
      <c r="A1370" s="3472"/>
      <c r="B1370" s="1182" t="s">
        <v>4224</v>
      </c>
      <c r="C1370" s="1207">
        <f t="shared" ref="C1370:H1370" si="1109">C1368/C338</f>
        <v>0.75827045850261177</v>
      </c>
      <c r="D1370" s="1266">
        <f t="shared" si="1109"/>
        <v>0</v>
      </c>
      <c r="E1370" s="1209">
        <f t="shared" si="1109"/>
        <v>0.14089775561097259</v>
      </c>
      <c r="F1370" s="1239">
        <f t="shared" si="1109"/>
        <v>0</v>
      </c>
      <c r="G1370" s="1239">
        <f t="shared" si="1109"/>
        <v>0</v>
      </c>
      <c r="H1370" s="1200">
        <f t="shared" si="1109"/>
        <v>0.32393582051540221</v>
      </c>
      <c r="I1370" s="1198">
        <f t="shared" si="1067"/>
        <v>0.17983364282271688</v>
      </c>
      <c r="J1370" s="3167"/>
      <c r="K1370" s="1723"/>
      <c r="L1370" s="1723"/>
      <c r="M1370" s="1723"/>
      <c r="N1370" s="1723"/>
      <c r="O1370" s="1723"/>
      <c r="P1370" s="3364"/>
      <c r="Q1370" s="325" t="s">
        <v>4341</v>
      </c>
    </row>
    <row r="1371" spans="1:17" hidden="1" x14ac:dyDescent="0.25">
      <c r="A1371" s="3472"/>
      <c r="B1371" s="1182" t="s">
        <v>5102</v>
      </c>
      <c r="C1371" s="1207">
        <f t="shared" ref="C1371:H1371" si="1110">C1368/C341</f>
        <v>0.82197309417040354</v>
      </c>
      <c r="D1371" s="1266">
        <f t="shared" si="1110"/>
        <v>0</v>
      </c>
      <c r="E1371" s="1209">
        <f t="shared" si="1110"/>
        <v>0.14722325754752144</v>
      </c>
      <c r="F1371" s="1239">
        <f t="shared" si="1110"/>
        <v>0</v>
      </c>
      <c r="G1371" s="1239">
        <f t="shared" si="1110"/>
        <v>0</v>
      </c>
      <c r="H1371" s="1199">
        <f t="shared" si="1110"/>
        <v>0.31153471121867976</v>
      </c>
      <c r="I1371" s="1198">
        <f t="shared" si="1067"/>
        <v>0.193839270343585</v>
      </c>
      <c r="J1371" s="3167"/>
      <c r="K1371" s="1723"/>
      <c r="L1371" s="1723"/>
      <c r="M1371" s="1723"/>
      <c r="N1371" s="1723"/>
      <c r="O1371" s="1723"/>
      <c r="P1371" s="3364"/>
      <c r="Q1371" s="325" t="s">
        <v>4342</v>
      </c>
    </row>
    <row r="1372" spans="1:17" hidden="1" x14ac:dyDescent="0.25">
      <c r="A1372" s="3472"/>
      <c r="B1372" s="1203" t="s">
        <v>4343</v>
      </c>
      <c r="C1372" s="1206">
        <f>C1331/C1336</f>
        <v>0</v>
      </c>
      <c r="D1372" s="1265"/>
      <c r="E1372" s="1206">
        <f t="shared" ref="E1372:H1372" si="1111">E1331/E1336</f>
        <v>-9.1324200913242004E-3</v>
      </c>
      <c r="F1372" s="1238"/>
      <c r="G1372" s="1238"/>
      <c r="H1372" s="1206">
        <f t="shared" si="1111"/>
        <v>-4.6403712296983757E-3</v>
      </c>
      <c r="I1372" s="1206">
        <f t="shared" si="1067"/>
        <v>-4.5662100456621002E-3</v>
      </c>
      <c r="J1372" s="3162"/>
      <c r="K1372" s="1718"/>
      <c r="L1372" s="1718"/>
      <c r="M1372" s="1718"/>
      <c r="N1372" s="1718"/>
      <c r="O1372" s="1718"/>
      <c r="P1372" s="3368"/>
      <c r="Q1372" s="1220" t="s">
        <v>4344</v>
      </c>
    </row>
    <row r="1373" spans="1:17" hidden="1" x14ac:dyDescent="0.25">
      <c r="A1373" s="3472"/>
      <c r="B1373" s="1182" t="s">
        <v>4223</v>
      </c>
      <c r="C1373" s="1207">
        <f t="shared" ref="C1373:H1373" si="1112">C1372/C347</f>
        <v>0</v>
      </c>
      <c r="D1373" s="1266">
        <f t="shared" si="1112"/>
        <v>0</v>
      </c>
      <c r="E1373" s="1209">
        <f t="shared" si="1112"/>
        <v>0.90083620168033884</v>
      </c>
      <c r="F1373" s="1239">
        <f t="shared" si="1112"/>
        <v>0</v>
      </c>
      <c r="G1373" s="1239">
        <f t="shared" si="1112"/>
        <v>0</v>
      </c>
      <c r="H1373" s="1199">
        <f t="shared" si="1112"/>
        <v>0.33381967110834337</v>
      </c>
      <c r="I1373" s="1198">
        <f t="shared" si="1067"/>
        <v>0.18016724033606776</v>
      </c>
      <c r="J1373" s="3167"/>
      <c r="K1373" s="1723"/>
      <c r="L1373" s="1723"/>
      <c r="M1373" s="1723"/>
      <c r="N1373" s="1723"/>
      <c r="O1373" s="1723"/>
      <c r="P1373" s="3364"/>
      <c r="Q1373" s="325" t="s">
        <v>4345</v>
      </c>
    </row>
    <row r="1374" spans="1:17" hidden="1" x14ac:dyDescent="0.25">
      <c r="A1374" s="3472"/>
      <c r="B1374" s="1182" t="s">
        <v>4224</v>
      </c>
      <c r="C1374" s="1207">
        <f t="shared" ref="C1374:H1374" si="1113">C1372/C364</f>
        <v>0</v>
      </c>
      <c r="D1374" s="1266">
        <f t="shared" si="1113"/>
        <v>0</v>
      </c>
      <c r="E1374" s="1209">
        <f t="shared" si="1113"/>
        <v>0.72985361139767813</v>
      </c>
      <c r="F1374" s="1239">
        <f t="shared" si="1113"/>
        <v>0</v>
      </c>
      <c r="G1374" s="1239">
        <f t="shared" si="1113"/>
        <v>0</v>
      </c>
      <c r="H1374" s="1199">
        <f t="shared" si="1113"/>
        <v>0.3028843643133301</v>
      </c>
      <c r="I1374" s="1198">
        <f t="shared" si="1067"/>
        <v>0.14597072227953561</v>
      </c>
      <c r="J1374" s="3167"/>
      <c r="K1374" s="1723"/>
      <c r="L1374" s="1723"/>
      <c r="M1374" s="1723"/>
      <c r="N1374" s="1723"/>
      <c r="O1374" s="1723"/>
      <c r="P1374" s="3364"/>
      <c r="Q1374" s="325" t="s">
        <v>4346</v>
      </c>
    </row>
    <row r="1375" spans="1:17" ht="15.75" hidden="1" thickBot="1" x14ac:dyDescent="0.3">
      <c r="A1375" s="3473"/>
      <c r="B1375" s="1183" t="s">
        <v>5102</v>
      </c>
      <c r="C1375" s="1215">
        <f t="shared" ref="C1375:H1375" si="1114">C1372/C367</f>
        <v>0</v>
      </c>
      <c r="D1375" s="1269">
        <f t="shared" si="1114"/>
        <v>0</v>
      </c>
      <c r="E1375" s="1217">
        <f t="shared" si="1114"/>
        <v>0.83009389893385033</v>
      </c>
      <c r="F1375" s="1242">
        <f t="shared" si="1114"/>
        <v>0</v>
      </c>
      <c r="G1375" s="1242">
        <f t="shared" si="1114"/>
        <v>0</v>
      </c>
      <c r="H1375" s="1201">
        <f t="shared" si="1114"/>
        <v>0.31857489556280721</v>
      </c>
      <c r="I1375" s="1202">
        <f t="shared" si="1067"/>
        <v>0.16601877978677007</v>
      </c>
      <c r="J1375" s="3167"/>
      <c r="K1375" s="1723"/>
      <c r="L1375" s="1723"/>
      <c r="M1375" s="1723"/>
      <c r="N1375" s="1723"/>
      <c r="O1375" s="1723"/>
      <c r="P1375" s="3364"/>
      <c r="Q1375" s="325" t="s">
        <v>4347</v>
      </c>
    </row>
    <row r="1376" spans="1:17" customFormat="1" x14ac:dyDescent="0.25">
      <c r="A1376" s="3471" t="s">
        <v>1705</v>
      </c>
      <c r="B1376" s="844" t="s">
        <v>5094</v>
      </c>
      <c r="C1376" s="1235"/>
      <c r="D1376" s="826">
        <f>BPCE!B628</f>
        <v>1</v>
      </c>
      <c r="E1376" s="1262"/>
      <c r="F1376" s="1235"/>
      <c r="G1376" s="1235"/>
      <c r="H1376" s="826">
        <f>SUM(C1376:G1376)</f>
        <v>1</v>
      </c>
      <c r="I1376" s="1222">
        <f t="shared" si="1067"/>
        <v>1</v>
      </c>
      <c r="J1376" s="3159"/>
      <c r="K1376" s="1715"/>
      <c r="L1376" s="1715"/>
      <c r="M1376" s="1715"/>
      <c r="N1376" s="1715"/>
      <c r="O1376" s="1715"/>
      <c r="P1376" s="3384"/>
      <c r="Q1376" s="27" t="s">
        <v>4264</v>
      </c>
    </row>
    <row r="1377" spans="1:17" customFormat="1" x14ac:dyDescent="0.25">
      <c r="A1377" s="3472"/>
      <c r="B1377" s="845" t="s">
        <v>4265</v>
      </c>
      <c r="C1377" s="1239"/>
      <c r="D1377" s="1185">
        <f t="shared" ref="D1377:H1377" si="1115">D1376/D4</f>
        <v>4.2997807111837293E-5</v>
      </c>
      <c r="E1377" s="1263"/>
      <c r="F1377" s="1239"/>
      <c r="G1377" s="1236"/>
      <c r="H1377" s="1194">
        <f t="shared" si="1115"/>
        <v>8.5286391703339821E-6</v>
      </c>
      <c r="I1377" s="1189">
        <f t="shared" si="1067"/>
        <v>4.2997807111837293E-5</v>
      </c>
      <c r="J1377" s="3160"/>
      <c r="K1377" s="1716"/>
      <c r="L1377" s="1716"/>
      <c r="M1377" s="1716"/>
      <c r="N1377" s="1716"/>
      <c r="O1377" s="1716"/>
      <c r="P1377" s="3385"/>
      <c r="Q1377" t="s">
        <v>4266</v>
      </c>
    </row>
    <row r="1378" spans="1:17" customFormat="1" x14ac:dyDescent="0.25">
      <c r="A1378" s="3472"/>
      <c r="B1378" s="845" t="s">
        <v>4267</v>
      </c>
      <c r="C1378" s="1239"/>
      <c r="D1378" s="1185">
        <f t="shared" ref="D1378:H1378" si="1116">D1376/D21</f>
        <v>2.5726781579624391E-4</v>
      </c>
      <c r="E1378" s="1263"/>
      <c r="F1378" s="1239"/>
      <c r="G1378" s="1239"/>
      <c r="H1378" s="1194">
        <f t="shared" si="1116"/>
        <v>1.8848720171900328E-5</v>
      </c>
      <c r="I1378" s="1189">
        <f t="shared" si="1067"/>
        <v>2.5726781579624391E-4</v>
      </c>
      <c r="J1378" s="3160"/>
      <c r="K1378" s="1716"/>
      <c r="L1378" s="1716"/>
      <c r="M1378" s="1716"/>
      <c r="N1378" s="1716"/>
      <c r="O1378" s="1716"/>
      <c r="P1378" s="3385"/>
      <c r="Q1378" t="s">
        <v>4268</v>
      </c>
    </row>
    <row r="1379" spans="1:17" customFormat="1" x14ac:dyDescent="0.25">
      <c r="A1379" s="3472"/>
      <c r="B1379" s="845" t="s">
        <v>5096</v>
      </c>
      <c r="C1379" s="1239"/>
      <c r="D1379" s="1185">
        <f t="shared" ref="D1379:H1379" si="1117">D1376/D9</f>
        <v>1.8281535648994515E-3</v>
      </c>
      <c r="E1379" s="1263"/>
      <c r="F1379" s="1239"/>
      <c r="G1379" s="1239"/>
      <c r="H1379" s="1194">
        <f t="shared" si="1117"/>
        <v>7.3855243722304278E-5</v>
      </c>
      <c r="I1379" s="1189">
        <f t="shared" si="1067"/>
        <v>1.8281535648994515E-3</v>
      </c>
      <c r="J1379" s="3160"/>
      <c r="K1379" s="1716"/>
      <c r="L1379" s="1716"/>
      <c r="M1379" s="1716"/>
      <c r="N1379" s="1716"/>
      <c r="O1379" s="1716"/>
      <c r="P1379" s="3385"/>
      <c r="Q1379" t="s">
        <v>4270</v>
      </c>
    </row>
    <row r="1380" spans="1:17" customFormat="1" hidden="1" x14ac:dyDescent="0.25">
      <c r="A1380" s="3472"/>
      <c r="B1380" s="845" t="s">
        <v>4859</v>
      </c>
      <c r="C1380" s="1239"/>
      <c r="D1380" s="1185">
        <f t="shared" ref="D1380:H1380" si="1118">D1376/D15</f>
        <v>2.5641025641025641E-3</v>
      </c>
      <c r="E1380" s="1263">
        <f t="shared" si="1118"/>
        <v>0</v>
      </c>
      <c r="F1380" s="1239"/>
      <c r="G1380" s="1239"/>
      <c r="H1380" s="1205">
        <f t="shared" si="1118"/>
        <v>1.415227851684121E-4</v>
      </c>
      <c r="I1380" s="1193">
        <f t="shared" si="1067"/>
        <v>1.2820512820512821E-3</v>
      </c>
      <c r="J1380" s="3161"/>
      <c r="K1380" s="1717"/>
      <c r="L1380" s="1717"/>
      <c r="M1380" s="1717"/>
      <c r="N1380" s="1717"/>
      <c r="O1380" s="1717"/>
      <c r="P1380" s="3386"/>
      <c r="Q1380" t="s">
        <v>4272</v>
      </c>
    </row>
    <row r="1381" spans="1:17" customFormat="1" x14ac:dyDescent="0.25">
      <c r="A1381" s="3472"/>
      <c r="B1381" s="1203" t="s">
        <v>5095</v>
      </c>
      <c r="C1381" s="1239"/>
      <c r="D1381" s="1204">
        <v>0</v>
      </c>
      <c r="E1381" s="1246">
        <f>SG!C558</f>
        <v>1</v>
      </c>
      <c r="F1381" s="1239"/>
      <c r="G1381" s="1239"/>
      <c r="H1381" s="1204">
        <f>SUM(C1381:G1381)</f>
        <v>1</v>
      </c>
      <c r="I1381" s="1206">
        <f t="shared" si="1067"/>
        <v>0.5</v>
      </c>
      <c r="J1381" s="3162"/>
      <c r="K1381" s="1718"/>
      <c r="L1381" s="1718"/>
      <c r="M1381" s="1718"/>
      <c r="N1381" s="1718"/>
      <c r="O1381" s="1718"/>
      <c r="P1381" s="3368"/>
      <c r="Q1381" s="27" t="s">
        <v>4274</v>
      </c>
    </row>
    <row r="1382" spans="1:17" customFormat="1" x14ac:dyDescent="0.25">
      <c r="A1382" s="3472"/>
      <c r="B1382" s="845" t="s">
        <v>4275</v>
      </c>
      <c r="C1382" s="1239"/>
      <c r="D1382" s="1185">
        <f t="shared" ref="D1382:H1382" si="1119">D1381/D30</f>
        <v>0</v>
      </c>
      <c r="E1382" s="1186">
        <f t="shared" si="1119"/>
        <v>2.2851919561243144E-4</v>
      </c>
      <c r="F1382" s="1239"/>
      <c r="G1382" s="1239"/>
      <c r="H1382" s="1192">
        <f t="shared" si="1119"/>
        <v>3.5088950489490859E-5</v>
      </c>
      <c r="I1382" s="1193">
        <f t="shared" si="1067"/>
        <v>1.1425959780621572E-4</v>
      </c>
      <c r="J1382" s="3161"/>
      <c r="K1382" s="1717"/>
      <c r="L1382" s="1717"/>
      <c r="M1382" s="1717"/>
      <c r="N1382" s="1717"/>
      <c r="O1382" s="1717"/>
      <c r="P1382" s="3386"/>
      <c r="Q1382" t="s">
        <v>4276</v>
      </c>
    </row>
    <row r="1383" spans="1:17" customFormat="1" x14ac:dyDescent="0.25">
      <c r="A1383" s="3472"/>
      <c r="B1383" s="845" t="s">
        <v>4277</v>
      </c>
      <c r="C1383" s="1239"/>
      <c r="D1383" s="1185">
        <f t="shared" ref="D1383:H1383" si="1120">D1381/D47</f>
        <v>0</v>
      </c>
      <c r="E1383" s="1186">
        <f t="shared" si="1120"/>
        <v>2.4937655860349125E-4</v>
      </c>
      <c r="F1383" s="1239"/>
      <c r="G1383" s="1239"/>
      <c r="H1383" s="1192">
        <f t="shared" si="1120"/>
        <v>6.5150824157925592E-5</v>
      </c>
      <c r="I1383" s="1193">
        <f t="shared" si="1067"/>
        <v>1.2468827930174563E-4</v>
      </c>
      <c r="J1383" s="3161"/>
      <c r="K1383" s="1717"/>
      <c r="L1383" s="1717"/>
      <c r="M1383" s="1717"/>
      <c r="N1383" s="1717"/>
      <c r="O1383" s="1717"/>
      <c r="P1383" s="3386"/>
      <c r="Q1383" t="s">
        <v>4278</v>
      </c>
    </row>
    <row r="1384" spans="1:17" customFormat="1" x14ac:dyDescent="0.25">
      <c r="A1384" s="3472"/>
      <c r="B1384" s="845" t="s">
        <v>5097</v>
      </c>
      <c r="C1384" s="1239"/>
      <c r="D1384" s="1185">
        <f t="shared" ref="D1384:H1384" si="1121">D1381/D35</f>
        <v>0</v>
      </c>
      <c r="E1384" s="1186">
        <f t="shared" si="1121"/>
        <v>7.5357950263752827E-4</v>
      </c>
      <c r="F1384" s="1239"/>
      <c r="G1384" s="1239"/>
      <c r="H1384" s="1192">
        <f t="shared" si="1121"/>
        <v>2.037905033625433E-4</v>
      </c>
      <c r="I1384" s="1193">
        <f t="shared" si="1067"/>
        <v>3.7678975131876413E-4</v>
      </c>
      <c r="J1384" s="3161"/>
      <c r="K1384" s="1717"/>
      <c r="L1384" s="1717"/>
      <c r="M1384" s="1717"/>
      <c r="N1384" s="1717"/>
      <c r="O1384" s="1717"/>
      <c r="P1384" s="3386"/>
      <c r="Q1384" t="s">
        <v>4280</v>
      </c>
    </row>
    <row r="1385" spans="1:17" customFormat="1" hidden="1" x14ac:dyDescent="0.25">
      <c r="A1385" s="3472"/>
      <c r="B1385" s="845" t="s">
        <v>4863</v>
      </c>
      <c r="C1385" s="1239"/>
      <c r="D1385" s="1263">
        <f t="shared" ref="D1385:H1385" si="1122">D1381/D41</f>
        <v>0</v>
      </c>
      <c r="E1385" s="1186">
        <f t="shared" si="1122"/>
        <v>8.2850041425020708E-4</v>
      </c>
      <c r="F1385" s="1239"/>
      <c r="G1385" s="1239"/>
      <c r="H1385" s="1192">
        <f t="shared" si="1122"/>
        <v>3.455425017277125E-4</v>
      </c>
      <c r="I1385" s="1193">
        <f t="shared" si="1067"/>
        <v>4.1425020712510354E-4</v>
      </c>
      <c r="J1385" s="3161"/>
      <c r="K1385" s="1717"/>
      <c r="L1385" s="1717"/>
      <c r="M1385" s="1717"/>
      <c r="N1385" s="1717"/>
      <c r="O1385" s="1717"/>
      <c r="P1385" s="3386"/>
      <c r="Q1385" t="s">
        <v>4282</v>
      </c>
    </row>
    <row r="1386" spans="1:17" customFormat="1" x14ac:dyDescent="0.25">
      <c r="A1386" s="3472"/>
      <c r="B1386" s="1203" t="s">
        <v>5098</v>
      </c>
      <c r="C1386" s="1239"/>
      <c r="D1386" s="1204">
        <v>0</v>
      </c>
      <c r="E1386" s="1264"/>
      <c r="F1386" s="1239"/>
      <c r="G1386" s="1239"/>
      <c r="H1386" s="1204">
        <f>SUM(C1386:G1386)</f>
        <v>0</v>
      </c>
      <c r="I1386" s="1206">
        <f t="shared" si="1067"/>
        <v>0</v>
      </c>
      <c r="J1386" s="3163"/>
      <c r="K1386" s="1719"/>
      <c r="L1386" s="1719"/>
      <c r="M1386" s="1719"/>
      <c r="N1386" s="1719"/>
      <c r="O1386" s="1719"/>
      <c r="P1386" s="3387"/>
      <c r="Q1386" s="1178" t="s">
        <v>4284</v>
      </c>
    </row>
    <row r="1387" spans="1:17" customFormat="1" hidden="1" x14ac:dyDescent="0.25">
      <c r="A1387" s="3472"/>
      <c r="B1387" s="845" t="s">
        <v>4285</v>
      </c>
      <c r="C1387" s="1239"/>
      <c r="D1387" s="1185">
        <f t="shared" ref="D1387:H1387" si="1123">D1386/D56</f>
        <v>0</v>
      </c>
      <c r="E1387" s="1263"/>
      <c r="F1387" s="1239"/>
      <c r="G1387" s="1239"/>
      <c r="H1387" s="1194">
        <f t="shared" si="1123"/>
        <v>0</v>
      </c>
      <c r="I1387" s="1193">
        <f t="shared" ref="I1387:I1450" si="1124">AVERAGE(C1387:G1387)</f>
        <v>0</v>
      </c>
      <c r="J1387" s="3161"/>
      <c r="K1387" s="1717"/>
      <c r="L1387" s="1717"/>
      <c r="M1387" s="1717"/>
      <c r="N1387" s="1717"/>
      <c r="O1387" s="1717"/>
      <c r="P1387" s="3386"/>
      <c r="Q1387" t="s">
        <v>4286</v>
      </c>
    </row>
    <row r="1388" spans="1:17" customFormat="1" hidden="1" x14ac:dyDescent="0.25">
      <c r="A1388" s="3472"/>
      <c r="B1388" s="845" t="s">
        <v>4287</v>
      </c>
      <c r="C1388" s="1239"/>
      <c r="D1388" s="1185">
        <f t="shared" ref="D1388:H1388" si="1125">D1386/D73</f>
        <v>0</v>
      </c>
      <c r="E1388" s="1263"/>
      <c r="F1388" s="1239"/>
      <c r="G1388" s="1239"/>
      <c r="H1388" s="1194">
        <f t="shared" si="1125"/>
        <v>0</v>
      </c>
      <c r="I1388" s="1193">
        <f t="shared" si="1124"/>
        <v>0</v>
      </c>
      <c r="J1388" s="3161"/>
      <c r="K1388" s="1717"/>
      <c r="L1388" s="1717"/>
      <c r="M1388" s="1717"/>
      <c r="N1388" s="1717"/>
      <c r="O1388" s="1717"/>
      <c r="P1388" s="3386"/>
      <c r="Q1388" t="s">
        <v>4288</v>
      </c>
    </row>
    <row r="1389" spans="1:17" customFormat="1" x14ac:dyDescent="0.25">
      <c r="A1389" s="3472"/>
      <c r="B1389" s="845" t="s">
        <v>4289</v>
      </c>
      <c r="C1389" s="1239"/>
      <c r="D1389" s="1185">
        <v>0.15</v>
      </c>
      <c r="E1389" s="1263"/>
      <c r="F1389" s="1239"/>
      <c r="G1389" s="1239"/>
      <c r="H1389" s="1190">
        <f>E1389</f>
        <v>0</v>
      </c>
      <c r="I1389" s="1191">
        <f t="shared" si="1124"/>
        <v>0.15</v>
      </c>
      <c r="J1389" s="3164"/>
      <c r="K1389" s="1720"/>
      <c r="L1389" s="1720"/>
      <c r="M1389" s="1720"/>
      <c r="N1389" s="1720"/>
      <c r="O1389" s="1720"/>
      <c r="P1389" s="3352"/>
      <c r="Q1389" t="s">
        <v>4290</v>
      </c>
    </row>
    <row r="1390" spans="1:17" customFormat="1" x14ac:dyDescent="0.25">
      <c r="A1390" s="3472"/>
      <c r="B1390" s="845" t="s">
        <v>4291</v>
      </c>
      <c r="C1390" s="1239"/>
      <c r="D1390" s="1185" t="e">
        <f t="shared" ref="D1390:H1390" si="1126">D1386/D1381</f>
        <v>#DIV/0!</v>
      </c>
      <c r="E1390" s="1263"/>
      <c r="F1390" s="1239"/>
      <c r="G1390" s="1239"/>
      <c r="H1390" s="1205">
        <f t="shared" si="1126"/>
        <v>0</v>
      </c>
      <c r="I1390" s="1191" t="e">
        <f t="shared" si="1124"/>
        <v>#DIV/0!</v>
      </c>
      <c r="J1390" s="3164"/>
      <c r="K1390" s="1720"/>
      <c r="L1390" s="1720"/>
      <c r="M1390" s="1720"/>
      <c r="N1390" s="1720"/>
      <c r="O1390" s="1720"/>
      <c r="P1390" s="3352"/>
      <c r="Q1390" t="s">
        <v>4292</v>
      </c>
    </row>
    <row r="1391" spans="1:17" customFormat="1" x14ac:dyDescent="0.25">
      <c r="A1391" s="3472"/>
      <c r="B1391" s="1203" t="s">
        <v>5100</v>
      </c>
      <c r="C1391" s="1239"/>
      <c r="D1391" s="1204">
        <f>BPCE!G628</f>
        <v>7</v>
      </c>
      <c r="E1391" s="1263"/>
      <c r="F1391" s="1239"/>
      <c r="G1391" s="1239"/>
      <c r="H1391" s="1204">
        <f>SUM(C1391:G1391)</f>
        <v>7</v>
      </c>
      <c r="I1391" s="1204">
        <f t="shared" si="1124"/>
        <v>7</v>
      </c>
      <c r="J1391" s="3165"/>
      <c r="K1391" s="1721"/>
      <c r="L1391" s="1721"/>
      <c r="M1391" s="1721"/>
      <c r="N1391" s="1721"/>
      <c r="O1391" s="1721"/>
      <c r="P1391" s="3347"/>
      <c r="Q1391" s="27" t="s">
        <v>4293</v>
      </c>
    </row>
    <row r="1392" spans="1:17" customFormat="1" x14ac:dyDescent="0.25">
      <c r="A1392" s="3472"/>
      <c r="B1392" s="845" t="s">
        <v>4294</v>
      </c>
      <c r="C1392" s="1239"/>
      <c r="D1392" s="1185">
        <f t="shared" ref="D1392:H1392" si="1127">D1391/D82</f>
        <v>6.7830114632893733E-5</v>
      </c>
      <c r="E1392" s="1263"/>
      <c r="F1392" s="1239"/>
      <c r="G1392" s="1239"/>
      <c r="H1392" s="1194">
        <f t="shared" si="1127"/>
        <v>1.2284537978526627E-5</v>
      </c>
      <c r="I1392" s="1189">
        <f t="shared" si="1124"/>
        <v>6.7830114632893733E-5</v>
      </c>
      <c r="J1392" s="3160"/>
      <c r="K1392" s="1716"/>
      <c r="L1392" s="1716"/>
      <c r="M1392" s="1716"/>
      <c r="N1392" s="1716"/>
      <c r="O1392" s="1716"/>
      <c r="P1392" s="3385"/>
      <c r="Q1392" t="s">
        <v>4295</v>
      </c>
    </row>
    <row r="1393" spans="1:17" customFormat="1" x14ac:dyDescent="0.25">
      <c r="A1393" s="3472"/>
      <c r="B1393" s="845" t="s">
        <v>4296</v>
      </c>
      <c r="C1393" s="1239"/>
      <c r="D1393" s="1185">
        <f t="shared" ref="D1393:H1393" si="1128">D1391/D99</f>
        <v>6.6698427822772745E-4</v>
      </c>
      <c r="E1393" s="3343"/>
      <c r="F1393" s="1239"/>
      <c r="G1393" s="1239"/>
      <c r="H1393" s="1194">
        <f t="shared" si="1128"/>
        <v>2.6525902543834053E-5</v>
      </c>
      <c r="I1393" s="1189">
        <f t="shared" si="1124"/>
        <v>6.6698427822772745E-4</v>
      </c>
      <c r="J1393" s="3160"/>
      <c r="K1393" s="1716"/>
      <c r="L1393" s="1716"/>
      <c r="M1393" s="1716"/>
      <c r="N1393" s="1716"/>
      <c r="O1393" s="1716"/>
      <c r="P1393" s="3385"/>
      <c r="Q1393" t="s">
        <v>4297</v>
      </c>
    </row>
    <row r="1394" spans="1:17" customFormat="1" x14ac:dyDescent="0.25">
      <c r="A1394" s="3472"/>
      <c r="B1394" s="1203" t="s">
        <v>14</v>
      </c>
      <c r="C1394" s="1239"/>
      <c r="D1394" s="1204">
        <f>BPCE!J628</f>
        <v>1</v>
      </c>
      <c r="E1394" s="1246">
        <f>SG!J558</f>
        <v>1</v>
      </c>
      <c r="F1394" s="1239"/>
      <c r="G1394" s="1239"/>
      <c r="H1394" s="1204">
        <f>SUM(C1394:G1394)</f>
        <v>2</v>
      </c>
      <c r="I1394" s="1221">
        <f t="shared" si="1124"/>
        <v>1</v>
      </c>
      <c r="J1394" s="3166"/>
      <c r="K1394" s="1722"/>
      <c r="L1394" s="1722"/>
      <c r="M1394" s="1722"/>
      <c r="N1394" s="1722"/>
      <c r="O1394" s="1722"/>
      <c r="P1394" s="3369"/>
      <c r="Q1394" s="27" t="s">
        <v>4298</v>
      </c>
    </row>
    <row r="1395" spans="1:17" customFormat="1" x14ac:dyDescent="0.25">
      <c r="A1395" s="3472"/>
      <c r="B1395" s="845" t="s">
        <v>4299</v>
      </c>
      <c r="C1395" s="1239"/>
      <c r="D1395" s="1185">
        <f t="shared" ref="D1395:H1395" si="1129">D1394/D108</f>
        <v>1.4025245441795231E-3</v>
      </c>
      <c r="E1395" s="1186">
        <f t="shared" si="1129"/>
        <v>1.3089005235602095E-3</v>
      </c>
      <c r="F1395" s="1239"/>
      <c r="G1395" s="1239"/>
      <c r="H1395" s="1194">
        <f t="shared" si="1129"/>
        <v>5.3763440860215054E-4</v>
      </c>
      <c r="I1395" s="1189">
        <f t="shared" si="1124"/>
        <v>1.3557125338698663E-3</v>
      </c>
      <c r="J1395" s="3160"/>
      <c r="K1395" s="1716"/>
      <c r="L1395" s="1716"/>
      <c r="M1395" s="1716"/>
      <c r="N1395" s="1716"/>
      <c r="O1395" s="1716"/>
      <c r="P1395" s="3385"/>
      <c r="Q1395" t="s">
        <v>4300</v>
      </c>
    </row>
    <row r="1396" spans="1:17" customFormat="1" x14ac:dyDescent="0.25">
      <c r="A1396" s="3472"/>
      <c r="B1396" s="845" t="s">
        <v>4301</v>
      </c>
      <c r="C1396" s="1239"/>
      <c r="D1396" s="1185">
        <f t="shared" ref="D1396:H1396" si="1130">D1394/D125</f>
        <v>3.4129692832764505E-3</v>
      </c>
      <c r="E1396" s="1186">
        <f t="shared" si="1130"/>
        <v>2.2123893805309734E-3</v>
      </c>
      <c r="F1396" s="1239"/>
      <c r="G1396" s="1239"/>
      <c r="H1396" s="1194">
        <f t="shared" si="1130"/>
        <v>1.0787486515641855E-3</v>
      </c>
      <c r="I1396" s="1189">
        <f t="shared" si="1124"/>
        <v>2.8126793319037122E-3</v>
      </c>
      <c r="J1396" s="3160"/>
      <c r="K1396" s="1716"/>
      <c r="L1396" s="1716"/>
      <c r="M1396" s="1716"/>
      <c r="N1396" s="1716"/>
      <c r="O1396" s="1716"/>
      <c r="P1396" s="3385"/>
      <c r="Q1396" t="s">
        <v>4302</v>
      </c>
    </row>
    <row r="1397" spans="1:17" customFormat="1" x14ac:dyDescent="0.25">
      <c r="A1397" s="3472"/>
      <c r="B1397" s="845" t="s">
        <v>5101</v>
      </c>
      <c r="C1397" s="1239"/>
      <c r="D1397" s="1185">
        <f t="shared" ref="D1397:H1397" si="1131">D1394/D113</f>
        <v>1.2345679012345678E-2</v>
      </c>
      <c r="E1397" s="1186">
        <f t="shared" si="1131"/>
        <v>7.3529411764705881E-3</v>
      </c>
      <c r="F1397" s="1239"/>
      <c r="G1397" s="1239"/>
      <c r="H1397" s="1194">
        <f t="shared" si="1131"/>
        <v>3.1201248049921998E-3</v>
      </c>
      <c r="I1397" s="1189">
        <f t="shared" si="1124"/>
        <v>9.8493100944081341E-3</v>
      </c>
      <c r="J1397" s="3160"/>
      <c r="K1397" s="1716"/>
      <c r="L1397" s="1716"/>
      <c r="M1397" s="1716"/>
      <c r="N1397" s="1716"/>
      <c r="O1397" s="1716"/>
      <c r="P1397" s="3385"/>
      <c r="Q1397" t="s">
        <v>4304</v>
      </c>
    </row>
    <row r="1398" spans="1:17" customFormat="1" hidden="1" x14ac:dyDescent="0.25">
      <c r="A1398" s="3472"/>
      <c r="B1398" s="845" t="s">
        <v>4864</v>
      </c>
      <c r="C1398" s="1239"/>
      <c r="D1398" s="1185">
        <f t="shared" ref="D1398:H1398" si="1132">D1394/D119</f>
        <v>2.1276595744680851E-2</v>
      </c>
      <c r="E1398" s="1186">
        <f t="shared" si="1132"/>
        <v>9.5238095238095247E-3</v>
      </c>
      <c r="F1398" s="1239"/>
      <c r="G1398" s="1239"/>
      <c r="H1398" s="1205">
        <f t="shared" si="1132"/>
        <v>5.1150895140664966E-3</v>
      </c>
      <c r="I1398" s="1193">
        <f t="shared" si="1124"/>
        <v>1.5400202634245188E-2</v>
      </c>
      <c r="J1398" s="3161"/>
      <c r="K1398" s="1717"/>
      <c r="L1398" s="1717"/>
      <c r="M1398" s="1717"/>
      <c r="N1398" s="1717"/>
      <c r="O1398" s="1717"/>
      <c r="P1398" s="3386"/>
      <c r="Q1398" t="s">
        <v>4306</v>
      </c>
    </row>
    <row r="1399" spans="1:17" customFormat="1" x14ac:dyDescent="0.25">
      <c r="A1399" s="3472"/>
      <c r="B1399" s="1203" t="s">
        <v>5087</v>
      </c>
      <c r="C1399" s="1239"/>
      <c r="D1399" s="1206">
        <f>D1376/D1391</f>
        <v>0.14285714285714285</v>
      </c>
      <c r="E1399" s="1265"/>
      <c r="F1399" s="1239"/>
      <c r="G1399" s="1239"/>
      <c r="H1399" s="1206">
        <f>SUM(C1399:G1399)</f>
        <v>0.14285714285714285</v>
      </c>
      <c r="I1399" s="1206">
        <f t="shared" si="1124"/>
        <v>0.14285714285714285</v>
      </c>
      <c r="J1399" s="3162"/>
      <c r="K1399" s="1718"/>
      <c r="L1399" s="1718"/>
      <c r="M1399" s="1718"/>
      <c r="N1399" s="1718"/>
      <c r="O1399" s="1718"/>
      <c r="P1399" s="3368"/>
      <c r="Q1399" s="27" t="s">
        <v>4308</v>
      </c>
    </row>
    <row r="1400" spans="1:17" customFormat="1" x14ac:dyDescent="0.25">
      <c r="A1400" s="3472"/>
      <c r="B1400" s="845" t="s">
        <v>4223</v>
      </c>
      <c r="C1400" s="1239"/>
      <c r="D1400" s="2344">
        <f>D1399/D139</f>
        <v>0.63390438516207093</v>
      </c>
      <c r="E1400" s="1263"/>
      <c r="F1400" s="1239"/>
      <c r="G1400" s="1239"/>
      <c r="H1400" s="1177"/>
      <c r="I1400" s="1198">
        <f t="shared" si="1124"/>
        <v>0.63390438516207093</v>
      </c>
      <c r="J1400" s="3167"/>
      <c r="K1400" s="1723"/>
      <c r="L1400" s="1723"/>
      <c r="M1400" s="1723"/>
      <c r="N1400" s="1723"/>
      <c r="O1400" s="1723"/>
      <c r="P1400" s="3364"/>
      <c r="Q1400" t="s">
        <v>4309</v>
      </c>
    </row>
    <row r="1401" spans="1:17" customFormat="1" x14ac:dyDescent="0.25">
      <c r="A1401" s="3472"/>
      <c r="B1401" s="845" t="s">
        <v>4224</v>
      </c>
      <c r="C1401" s="1239"/>
      <c r="D1401" s="2344">
        <f>D1399/D142</f>
        <v>0.38571796096879707</v>
      </c>
      <c r="E1401" s="1263"/>
      <c r="F1401" s="1239"/>
      <c r="G1401" s="1239"/>
      <c r="H1401" s="1177"/>
      <c r="I1401" s="1198">
        <f t="shared" si="1124"/>
        <v>0.38571796096879707</v>
      </c>
      <c r="J1401" s="3167"/>
      <c r="K1401" s="1723"/>
      <c r="L1401" s="1723"/>
      <c r="M1401" s="1723"/>
      <c r="N1401" s="1723"/>
      <c r="O1401" s="1723"/>
      <c r="P1401" s="3364"/>
      <c r="Q1401" t="s">
        <v>4310</v>
      </c>
    </row>
    <row r="1402" spans="1:17" customFormat="1" x14ac:dyDescent="0.25">
      <c r="A1402" s="3472"/>
      <c r="B1402" s="845" t="s">
        <v>5102</v>
      </c>
      <c r="C1402" s="1239"/>
      <c r="D1402" s="2344">
        <f>D1399/D159</f>
        <v>0.37745936698032506</v>
      </c>
      <c r="E1402" s="1263"/>
      <c r="F1402" s="1239"/>
      <c r="G1402" s="1239"/>
      <c r="H1402" s="1177"/>
      <c r="I1402" s="1198">
        <f t="shared" si="1124"/>
        <v>0.37745936698032506</v>
      </c>
      <c r="J1402" s="3167"/>
      <c r="K1402" s="1723"/>
      <c r="L1402" s="1723"/>
      <c r="M1402" s="1723"/>
      <c r="N1402" s="1723"/>
      <c r="O1402" s="1723"/>
      <c r="P1402" s="3364"/>
      <c r="Q1402" t="s">
        <v>4312</v>
      </c>
    </row>
    <row r="1403" spans="1:17" customFormat="1" x14ac:dyDescent="0.25">
      <c r="A1403" s="3472"/>
      <c r="B1403" s="1203" t="s">
        <v>5099</v>
      </c>
      <c r="C1403" s="1239"/>
      <c r="D1403" s="1206"/>
      <c r="E1403" s="1263"/>
      <c r="F1403" s="1239"/>
      <c r="G1403" s="1239"/>
      <c r="H1403" s="1206"/>
      <c r="I1403" s="1206" t="e">
        <f t="shared" si="1124"/>
        <v>#DIV/0!</v>
      </c>
      <c r="J1403" s="3162"/>
      <c r="K1403" s="1718"/>
      <c r="L1403" s="1718"/>
      <c r="M1403" s="1718"/>
      <c r="N1403" s="1718"/>
      <c r="O1403" s="1718"/>
      <c r="P1403" s="3368"/>
      <c r="Q1403" s="27" t="s">
        <v>4314</v>
      </c>
    </row>
    <row r="1404" spans="1:17" s="1" customFormat="1" x14ac:dyDescent="0.25">
      <c r="A1404" s="3472"/>
      <c r="B1404" s="845" t="s">
        <v>4223</v>
      </c>
      <c r="C1404" s="1239"/>
      <c r="D1404" s="1185">
        <f>D1403/D165</f>
        <v>0</v>
      </c>
      <c r="E1404" s="1263"/>
      <c r="F1404" s="1239"/>
      <c r="G1404" s="1239"/>
      <c r="H1404" s="1177"/>
      <c r="I1404" s="1198">
        <f t="shared" si="1124"/>
        <v>0</v>
      </c>
      <c r="J1404" s="3167"/>
      <c r="K1404" s="1723"/>
      <c r="L1404" s="1723"/>
      <c r="M1404" s="1723"/>
      <c r="N1404" s="1723"/>
      <c r="O1404" s="1723"/>
      <c r="P1404" s="3364"/>
      <c r="Q1404" t="s">
        <v>4315</v>
      </c>
    </row>
    <row r="1405" spans="1:17" s="1" customFormat="1" x14ac:dyDescent="0.25">
      <c r="A1405" s="3472"/>
      <c r="B1405" s="845" t="s">
        <v>4224</v>
      </c>
      <c r="C1405" s="1239"/>
      <c r="D1405" s="1185">
        <f>D1403/D182</f>
        <v>0</v>
      </c>
      <c r="E1405" s="1263"/>
      <c r="F1405" s="1239"/>
      <c r="G1405" s="1239"/>
      <c r="H1405" s="1177"/>
      <c r="I1405" s="1198">
        <f t="shared" si="1124"/>
        <v>0</v>
      </c>
      <c r="J1405" s="3167"/>
      <c r="K1405" s="1723"/>
      <c r="L1405" s="1723"/>
      <c r="M1405" s="1723"/>
      <c r="N1405" s="1723"/>
      <c r="O1405" s="1723"/>
      <c r="P1405" s="3364"/>
      <c r="Q1405" t="s">
        <v>4316</v>
      </c>
    </row>
    <row r="1406" spans="1:17" s="1" customFormat="1" x14ac:dyDescent="0.25">
      <c r="A1406" s="3472"/>
      <c r="B1406" s="845" t="s">
        <v>5102</v>
      </c>
      <c r="C1406" s="1239"/>
      <c r="D1406" s="1185">
        <f>D1403/D185</f>
        <v>0</v>
      </c>
      <c r="E1406" s="1263"/>
      <c r="F1406" s="1239"/>
      <c r="G1406" s="1239"/>
      <c r="H1406" s="1177"/>
      <c r="I1406" s="1198">
        <f t="shared" si="1124"/>
        <v>0</v>
      </c>
      <c r="J1406" s="3167"/>
      <c r="K1406" s="1723"/>
      <c r="L1406" s="1723"/>
      <c r="M1406" s="1723"/>
      <c r="N1406" s="1723"/>
      <c r="O1406" s="1723"/>
      <c r="P1406" s="3364"/>
      <c r="Q1406" t="s">
        <v>4317</v>
      </c>
    </row>
    <row r="1407" spans="1:17" customFormat="1" x14ac:dyDescent="0.25">
      <c r="A1407" s="3472"/>
      <c r="B1407" s="1203" t="s">
        <v>4848</v>
      </c>
      <c r="C1407" s="1239"/>
      <c r="D1407" s="1206"/>
      <c r="E1407" s="1263"/>
      <c r="F1407" s="1239"/>
      <c r="G1407" s="1239"/>
      <c r="H1407" s="1206">
        <f>H1381/H1376</f>
        <v>1</v>
      </c>
      <c r="I1407" s="1206" t="e">
        <f t="shared" si="1124"/>
        <v>#DIV/0!</v>
      </c>
      <c r="J1407" s="3162"/>
      <c r="K1407" s="1718"/>
      <c r="L1407" s="1718"/>
      <c r="M1407" s="1718"/>
      <c r="N1407" s="1718"/>
      <c r="O1407" s="1718"/>
      <c r="P1407" s="3368"/>
      <c r="Q1407" s="27" t="s">
        <v>4319</v>
      </c>
    </row>
    <row r="1408" spans="1:17" customFormat="1" x14ac:dyDescent="0.25">
      <c r="A1408" s="3472"/>
      <c r="B1408" s="1181" t="s">
        <v>4223</v>
      </c>
      <c r="C1408" s="1239"/>
      <c r="D1408" s="1185">
        <f t="shared" ref="D1408:H1408" si="1133">D1407/D217</f>
        <v>0</v>
      </c>
      <c r="E1408" s="1263"/>
      <c r="F1408" s="1239"/>
      <c r="G1408" s="1239"/>
      <c r="H1408" s="1177">
        <f t="shared" si="1133"/>
        <v>4.1142496227937819</v>
      </c>
      <c r="I1408" s="1198">
        <f t="shared" si="1124"/>
        <v>0</v>
      </c>
      <c r="J1408" s="3167"/>
      <c r="K1408" s="1723"/>
      <c r="L1408" s="1723"/>
      <c r="M1408" s="1723"/>
      <c r="N1408" s="1723"/>
      <c r="O1408" s="1723"/>
      <c r="P1408" s="3364"/>
      <c r="Q1408" t="s">
        <v>4320</v>
      </c>
    </row>
    <row r="1409" spans="1:17" customFormat="1" x14ac:dyDescent="0.25">
      <c r="A1409" s="3472"/>
      <c r="B1409" s="1181" t="s">
        <v>4224</v>
      </c>
      <c r="C1409" s="1239"/>
      <c r="D1409" s="1185">
        <f t="shared" ref="D1409:H1409" si="1134">D1407/D234</f>
        <v>0</v>
      </c>
      <c r="E1409" s="1263"/>
      <c r="F1409" s="1239"/>
      <c r="G1409" s="1239"/>
      <c r="H1409" s="1177">
        <f t="shared" si="1134"/>
        <v>3.456511824874585</v>
      </c>
      <c r="I1409" s="1198">
        <f t="shared" si="1124"/>
        <v>0</v>
      </c>
      <c r="J1409" s="3167"/>
      <c r="K1409" s="1723"/>
      <c r="L1409" s="1723"/>
      <c r="M1409" s="1723"/>
      <c r="N1409" s="1723"/>
      <c r="O1409" s="1723"/>
      <c r="P1409" s="3364"/>
      <c r="Q1409" t="s">
        <v>4321</v>
      </c>
    </row>
    <row r="1410" spans="1:17" customFormat="1" ht="15.75" thickBot="1" x14ac:dyDescent="0.3">
      <c r="A1410" s="3472"/>
      <c r="B1410" s="1181" t="s">
        <v>5102</v>
      </c>
      <c r="C1410" s="1239"/>
      <c r="D1410" s="1185">
        <f t="shared" ref="D1410:H1410" si="1135">D1407/D237</f>
        <v>0</v>
      </c>
      <c r="E1410" s="1266"/>
      <c r="F1410" s="1239"/>
      <c r="G1410" s="1239"/>
      <c r="H1410" s="1177">
        <f t="shared" si="1135"/>
        <v>3.7841409691629959</v>
      </c>
      <c r="I1410" s="1198">
        <f t="shared" si="1124"/>
        <v>0</v>
      </c>
      <c r="J1410" s="3167"/>
      <c r="K1410" s="1723"/>
      <c r="L1410" s="1723"/>
      <c r="M1410" s="1723"/>
      <c r="N1410" s="1723"/>
      <c r="O1410" s="1723"/>
      <c r="P1410" s="3364"/>
      <c r="Q1410" t="s">
        <v>4322</v>
      </c>
    </row>
    <row r="1411" spans="1:17" customFormat="1" hidden="1" x14ac:dyDescent="0.25">
      <c r="A1411" s="3472"/>
      <c r="B1411" s="1203" t="s">
        <v>4323</v>
      </c>
      <c r="C1411" s="1238"/>
      <c r="D1411" s="1265"/>
      <c r="E1411" s="1265"/>
      <c r="F1411" s="1238"/>
      <c r="G1411" s="1238"/>
      <c r="H1411" s="1206">
        <f>H1386/H1376</f>
        <v>0</v>
      </c>
      <c r="I1411" s="1206" t="e">
        <f t="shared" si="1124"/>
        <v>#DIV/0!</v>
      </c>
      <c r="J1411" s="3162"/>
      <c r="K1411" s="1718"/>
      <c r="L1411" s="1718"/>
      <c r="M1411" s="1718"/>
      <c r="N1411" s="1718"/>
      <c r="O1411" s="1718"/>
      <c r="P1411" s="3368"/>
      <c r="Q1411" s="27" t="s">
        <v>4324</v>
      </c>
    </row>
    <row r="1412" spans="1:17" customFormat="1" hidden="1" x14ac:dyDescent="0.25">
      <c r="A1412" s="3472"/>
      <c r="B1412" s="1181" t="s">
        <v>4223</v>
      </c>
      <c r="C1412" s="1239">
        <f t="shared" ref="C1412:H1412" si="1136">C1411/C243</f>
        <v>0</v>
      </c>
      <c r="D1412" s="1266">
        <f t="shared" si="1136"/>
        <v>0</v>
      </c>
      <c r="E1412" s="1266">
        <f t="shared" si="1136"/>
        <v>0</v>
      </c>
      <c r="F1412" s="1239">
        <f t="shared" si="1136"/>
        <v>0</v>
      </c>
      <c r="G1412" s="1239">
        <f t="shared" si="1136"/>
        <v>0</v>
      </c>
      <c r="H1412" s="1177">
        <f t="shared" si="1136"/>
        <v>0</v>
      </c>
      <c r="I1412" s="1198">
        <f t="shared" si="1124"/>
        <v>0</v>
      </c>
      <c r="J1412" s="3167"/>
      <c r="K1412" s="1723"/>
      <c r="L1412" s="1723"/>
      <c r="M1412" s="1723"/>
      <c r="N1412" s="1723"/>
      <c r="O1412" s="1723"/>
      <c r="P1412" s="3364"/>
      <c r="Q1412" t="s">
        <v>4325</v>
      </c>
    </row>
    <row r="1413" spans="1:17" customFormat="1" hidden="1" x14ac:dyDescent="0.25">
      <c r="A1413" s="3472"/>
      <c r="B1413" s="1181" t="s">
        <v>4224</v>
      </c>
      <c r="C1413" s="1239">
        <f t="shared" ref="C1413:H1413" si="1137">C1411/C260</f>
        <v>0</v>
      </c>
      <c r="D1413" s="1266">
        <f t="shared" si="1137"/>
        <v>0</v>
      </c>
      <c r="E1413" s="1266">
        <f t="shared" si="1137"/>
        <v>0</v>
      </c>
      <c r="F1413" s="1239">
        <f t="shared" si="1137"/>
        <v>0</v>
      </c>
      <c r="G1413" s="1239">
        <f t="shared" si="1137"/>
        <v>0</v>
      </c>
      <c r="H1413" s="1177">
        <f t="shared" si="1137"/>
        <v>0</v>
      </c>
      <c r="I1413" s="1198">
        <f t="shared" si="1124"/>
        <v>0</v>
      </c>
      <c r="J1413" s="3167"/>
      <c r="K1413" s="1723"/>
      <c r="L1413" s="1723"/>
      <c r="M1413" s="1723"/>
      <c r="N1413" s="1723"/>
      <c r="O1413" s="1723"/>
      <c r="P1413" s="3364"/>
      <c r="Q1413" t="s">
        <v>4326</v>
      </c>
    </row>
    <row r="1414" spans="1:17" customFormat="1" hidden="1" x14ac:dyDescent="0.25">
      <c r="A1414" s="3472"/>
      <c r="B1414" s="1181" t="s">
        <v>5102</v>
      </c>
      <c r="C1414" s="1239">
        <f t="shared" ref="C1414:H1414" si="1138">C1411/C263</f>
        <v>0</v>
      </c>
      <c r="D1414" s="1266">
        <f t="shared" si="1138"/>
        <v>0</v>
      </c>
      <c r="E1414" s="1266">
        <f t="shared" si="1138"/>
        <v>0</v>
      </c>
      <c r="F1414" s="1239">
        <f t="shared" si="1138"/>
        <v>0</v>
      </c>
      <c r="G1414" s="1239">
        <f t="shared" si="1138"/>
        <v>0</v>
      </c>
      <c r="H1414" s="1177">
        <f t="shared" si="1138"/>
        <v>0</v>
      </c>
      <c r="I1414" s="1198">
        <f t="shared" si="1124"/>
        <v>0</v>
      </c>
      <c r="J1414" s="3167"/>
      <c r="K1414" s="1723"/>
      <c r="L1414" s="1723"/>
      <c r="M1414" s="1723"/>
      <c r="N1414" s="1723"/>
      <c r="O1414" s="1723"/>
      <c r="P1414" s="3364"/>
      <c r="Q1414" t="s">
        <v>4327</v>
      </c>
    </row>
    <row r="1415" spans="1:17" customFormat="1" hidden="1" x14ac:dyDescent="0.25">
      <c r="A1415" s="3472"/>
      <c r="B1415" s="1203" t="s">
        <v>4328</v>
      </c>
      <c r="C1415" s="1240"/>
      <c r="D1415" s="1267"/>
      <c r="E1415" s="1267"/>
      <c r="F1415" s="1240"/>
      <c r="G1415" s="1240"/>
      <c r="H1415" s="1212">
        <f>H1391/H1394</f>
        <v>3.5</v>
      </c>
      <c r="I1415" s="1212" t="e">
        <f t="shared" si="1124"/>
        <v>#DIV/0!</v>
      </c>
      <c r="J1415" s="3168"/>
      <c r="K1415" s="1724"/>
      <c r="L1415" s="1724"/>
      <c r="M1415" s="1724"/>
      <c r="N1415" s="1724"/>
      <c r="O1415" s="1724"/>
      <c r="P1415" s="3366"/>
      <c r="Q1415" s="27" t="s">
        <v>4329</v>
      </c>
    </row>
    <row r="1416" spans="1:17" customFormat="1" hidden="1" x14ac:dyDescent="0.25">
      <c r="A1416" s="3472"/>
      <c r="B1416" s="1181" t="s">
        <v>4223</v>
      </c>
      <c r="C1416" s="1239">
        <f t="shared" ref="C1416:H1416" si="1139">C1415/C269</f>
        <v>0</v>
      </c>
      <c r="D1416" s="1266">
        <f t="shared" si="1139"/>
        <v>0</v>
      </c>
      <c r="E1416" s="1266">
        <f t="shared" si="1139"/>
        <v>0</v>
      </c>
      <c r="F1416" s="1239">
        <f t="shared" si="1139"/>
        <v>0</v>
      </c>
      <c r="G1416" s="1239">
        <f t="shared" si="1139"/>
        <v>0</v>
      </c>
      <c r="H1416" s="1177">
        <f t="shared" si="1139"/>
        <v>2.2849240640059526E-2</v>
      </c>
      <c r="I1416" s="1198">
        <f t="shared" si="1124"/>
        <v>0</v>
      </c>
      <c r="J1416" s="3167"/>
      <c r="K1416" s="1723"/>
      <c r="L1416" s="1723"/>
      <c r="M1416" s="1723"/>
      <c r="N1416" s="1723"/>
      <c r="O1416" s="1723"/>
      <c r="P1416" s="3364"/>
      <c r="Q1416" t="s">
        <v>4330</v>
      </c>
    </row>
    <row r="1417" spans="1:17" customFormat="1" hidden="1" x14ac:dyDescent="0.25">
      <c r="A1417" s="3472"/>
      <c r="B1417" s="1181" t="s">
        <v>4224</v>
      </c>
      <c r="C1417" s="1239">
        <f t="shared" ref="C1417:H1417" si="1140">C1415/C286</f>
        <v>0</v>
      </c>
      <c r="D1417" s="1266">
        <f t="shared" si="1140"/>
        <v>0</v>
      </c>
      <c r="E1417" s="1266">
        <f t="shared" si="1140"/>
        <v>0</v>
      </c>
      <c r="F1417" s="1239">
        <f t="shared" si="1140"/>
        <v>0</v>
      </c>
      <c r="G1417" s="1239">
        <f t="shared" si="1140"/>
        <v>0</v>
      </c>
      <c r="H1417" s="1177">
        <f t="shared" si="1140"/>
        <v>2.4589511658134167E-2</v>
      </c>
      <c r="I1417" s="1198">
        <f t="shared" si="1124"/>
        <v>0</v>
      </c>
      <c r="J1417" s="3167"/>
      <c r="K1417" s="1723"/>
      <c r="L1417" s="1723"/>
      <c r="M1417" s="1723"/>
      <c r="N1417" s="1723"/>
      <c r="O1417" s="1723"/>
      <c r="P1417" s="3364"/>
      <c r="Q1417" t="s">
        <v>4331</v>
      </c>
    </row>
    <row r="1418" spans="1:17" customFormat="1" ht="15.75" hidden="1" thickBot="1" x14ac:dyDescent="0.3">
      <c r="A1418" s="3472"/>
      <c r="B1418" s="1181" t="s">
        <v>5102</v>
      </c>
      <c r="C1418" s="1239">
        <f t="shared" ref="C1418:H1418" si="1141">C1415/C289</f>
        <v>0</v>
      </c>
      <c r="D1418" s="1266">
        <f t="shared" si="1141"/>
        <v>0</v>
      </c>
      <c r="E1418" s="1266">
        <f t="shared" si="1141"/>
        <v>0</v>
      </c>
      <c r="F1418" s="1239">
        <f t="shared" si="1141"/>
        <v>0</v>
      </c>
      <c r="G1418" s="1239">
        <f t="shared" si="1141"/>
        <v>0</v>
      </c>
      <c r="H1418" s="1177">
        <f t="shared" si="1141"/>
        <v>1.9216928821998415E-2</v>
      </c>
      <c r="I1418" s="1198">
        <f t="shared" si="1124"/>
        <v>0</v>
      </c>
      <c r="J1418" s="3167"/>
      <c r="K1418" s="1723"/>
      <c r="L1418" s="1723"/>
      <c r="M1418" s="1723"/>
      <c r="N1418" s="1723"/>
      <c r="O1418" s="1723"/>
      <c r="P1418" s="3364"/>
      <c r="Q1418" t="s">
        <v>4332</v>
      </c>
    </row>
    <row r="1419" spans="1:17" customFormat="1" ht="15.75" hidden="1" thickBot="1" x14ac:dyDescent="0.3">
      <c r="A1419" s="3472"/>
      <c r="B1419" s="1203" t="s">
        <v>4333</v>
      </c>
      <c r="C1419" s="1241"/>
      <c r="D1419" s="1213">
        <f t="shared" ref="D1419" si="1142">D1376/D1394</f>
        <v>1</v>
      </c>
      <c r="E1419" s="1268"/>
      <c r="F1419" s="1241"/>
      <c r="G1419" s="1241"/>
      <c r="H1419" s="1213">
        <f>H1376/H1394</f>
        <v>0.5</v>
      </c>
      <c r="I1419" s="1213">
        <f t="shared" si="1124"/>
        <v>1</v>
      </c>
      <c r="J1419" s="3169"/>
      <c r="K1419" s="1725"/>
      <c r="L1419" s="1725"/>
      <c r="M1419" s="1725"/>
      <c r="N1419" s="1725"/>
      <c r="O1419" s="1725"/>
      <c r="P1419" s="3365"/>
      <c r="Q1419" s="27" t="s">
        <v>4334</v>
      </c>
    </row>
    <row r="1420" spans="1:17" customFormat="1" ht="15.75" hidden="1" thickBot="1" x14ac:dyDescent="0.3">
      <c r="A1420" s="3472"/>
      <c r="B1420" s="1181" t="s">
        <v>4223</v>
      </c>
      <c r="C1420" s="1239">
        <f t="shared" ref="C1420:H1420" si="1143">C1419/C295</f>
        <v>0</v>
      </c>
      <c r="D1420" s="1208">
        <f t="shared" si="1143"/>
        <v>3.0657436470739988E-2</v>
      </c>
      <c r="E1420" s="1266">
        <f t="shared" si="1143"/>
        <v>0</v>
      </c>
      <c r="F1420" s="1239">
        <f t="shared" si="1143"/>
        <v>0</v>
      </c>
      <c r="G1420" s="1239">
        <f t="shared" si="1143"/>
        <v>0</v>
      </c>
      <c r="H1420" s="1177">
        <f t="shared" si="1143"/>
        <v>1.5863268856821204E-2</v>
      </c>
      <c r="I1420" s="1198">
        <f t="shared" si="1124"/>
        <v>6.1314872941479973E-3</v>
      </c>
      <c r="J1420" s="3167"/>
      <c r="K1420" s="1723"/>
      <c r="L1420" s="1723"/>
      <c r="M1420" s="1723"/>
      <c r="N1420" s="1723"/>
      <c r="O1420" s="1723"/>
      <c r="P1420" s="3364"/>
      <c r="Q1420" t="s">
        <v>4335</v>
      </c>
    </row>
    <row r="1421" spans="1:17" customFormat="1" ht="15.75" hidden="1" thickBot="1" x14ac:dyDescent="0.3">
      <c r="A1421" s="3472"/>
      <c r="B1421" s="1181" t="s">
        <v>4224</v>
      </c>
      <c r="C1421" s="1239">
        <f t="shared" ref="C1421:H1421" si="1144">C1419/C312</f>
        <v>0</v>
      </c>
      <c r="D1421" s="1208">
        <f t="shared" si="1144"/>
        <v>7.5379470028299464E-2</v>
      </c>
      <c r="E1421" s="1266">
        <f t="shared" si="1144"/>
        <v>0</v>
      </c>
      <c r="F1421" s="1239">
        <f t="shared" si="1144"/>
        <v>0</v>
      </c>
      <c r="G1421" s="1239">
        <f t="shared" si="1144"/>
        <v>0</v>
      </c>
      <c r="H1421" s="1177">
        <f t="shared" si="1144"/>
        <v>1.7472763599351602E-2</v>
      </c>
      <c r="I1421" s="1198">
        <f t="shared" si="1124"/>
        <v>1.5075894005659892E-2</v>
      </c>
      <c r="J1421" s="3167"/>
      <c r="K1421" s="1723"/>
      <c r="L1421" s="1723"/>
      <c r="M1421" s="1723"/>
      <c r="N1421" s="1723"/>
      <c r="O1421" s="1723"/>
      <c r="P1421" s="3364"/>
      <c r="Q1421" t="s">
        <v>4336</v>
      </c>
    </row>
    <row r="1422" spans="1:17" customFormat="1" ht="15.75" hidden="1" thickBot="1" x14ac:dyDescent="0.3">
      <c r="A1422" s="3472"/>
      <c r="B1422" s="1181" t="s">
        <v>5102</v>
      </c>
      <c r="C1422" s="1239">
        <f t="shared" ref="C1422:H1422" si="1145">C1419/C315</f>
        <v>0</v>
      </c>
      <c r="D1422" s="1208">
        <f t="shared" si="1145"/>
        <v>6.3473053892215567E-2</v>
      </c>
      <c r="E1422" s="1266">
        <f t="shared" si="1145"/>
        <v>0</v>
      </c>
      <c r="F1422" s="1239">
        <f t="shared" si="1145"/>
        <v>0</v>
      </c>
      <c r="G1422" s="1239">
        <f t="shared" si="1145"/>
        <v>0</v>
      </c>
      <c r="H1422" s="1177">
        <f t="shared" si="1145"/>
        <v>1.5348990231310424E-2</v>
      </c>
      <c r="I1422" s="1198">
        <f t="shared" si="1124"/>
        <v>1.2694610778443114E-2</v>
      </c>
      <c r="J1422" s="3167"/>
      <c r="K1422" s="1723"/>
      <c r="L1422" s="1723"/>
      <c r="M1422" s="1723"/>
      <c r="N1422" s="1723"/>
      <c r="O1422" s="1723"/>
      <c r="P1422" s="3364"/>
      <c r="Q1422" t="s">
        <v>4337</v>
      </c>
    </row>
    <row r="1423" spans="1:17" s="325" customFormat="1" ht="15.75" hidden="1" thickBot="1" x14ac:dyDescent="0.3">
      <c r="A1423" s="3472"/>
      <c r="B1423" s="1203" t="s">
        <v>4338</v>
      </c>
      <c r="C1423" s="1238"/>
      <c r="D1423" s="1265"/>
      <c r="E1423" s="1206">
        <f t="shared" ref="E1423:H1423" si="1146">E1381/E1394</f>
        <v>1</v>
      </c>
      <c r="F1423" s="1238"/>
      <c r="G1423" s="1238"/>
      <c r="H1423" s="1206">
        <f t="shared" si="1146"/>
        <v>0.5</v>
      </c>
      <c r="I1423" s="1206">
        <f t="shared" si="1124"/>
        <v>1</v>
      </c>
      <c r="J1423" s="3162"/>
      <c r="K1423" s="1718"/>
      <c r="L1423" s="1718"/>
      <c r="M1423" s="1718"/>
      <c r="N1423" s="1718"/>
      <c r="O1423" s="1718"/>
      <c r="P1423" s="3368"/>
      <c r="Q1423" s="1220" t="s">
        <v>4339</v>
      </c>
    </row>
    <row r="1424" spans="1:17" s="325" customFormat="1" ht="15.75" hidden="1" thickBot="1" x14ac:dyDescent="0.3">
      <c r="A1424" s="3472"/>
      <c r="B1424" s="1182" t="s">
        <v>4223</v>
      </c>
      <c r="C1424" s="1239">
        <f t="shared" ref="C1424:H1424" si="1147">C1423/C321</f>
        <v>0</v>
      </c>
      <c r="D1424" s="1266">
        <f t="shared" si="1147"/>
        <v>0</v>
      </c>
      <c r="E1424" s="1209">
        <f t="shared" si="1147"/>
        <v>0.17458866544789761</v>
      </c>
      <c r="F1424" s="1239">
        <f t="shared" si="1147"/>
        <v>0</v>
      </c>
      <c r="G1424" s="1239">
        <f t="shared" si="1147"/>
        <v>0</v>
      </c>
      <c r="H1424" s="1199">
        <f t="shared" si="1147"/>
        <v>6.5265447910452995E-2</v>
      </c>
      <c r="I1424" s="1198">
        <f t="shared" si="1124"/>
        <v>3.4917733089579524E-2</v>
      </c>
      <c r="J1424" s="3167"/>
      <c r="K1424" s="1723"/>
      <c r="L1424" s="1723"/>
      <c r="M1424" s="1723"/>
      <c r="N1424" s="1723"/>
      <c r="O1424" s="1723"/>
      <c r="P1424" s="3364"/>
      <c r="Q1424" s="325" t="s">
        <v>4340</v>
      </c>
    </row>
    <row r="1425" spans="1:17" ht="15.75" hidden="1" thickBot="1" x14ac:dyDescent="0.3">
      <c r="A1425" s="3472"/>
      <c r="B1425" s="1182" t="s">
        <v>4224</v>
      </c>
      <c r="C1425" s="1239">
        <f t="shared" ref="C1425:H1425" si="1148">C1423/C338</f>
        <v>0</v>
      </c>
      <c r="D1425" s="1266">
        <f t="shared" si="1148"/>
        <v>0</v>
      </c>
      <c r="E1425" s="1209">
        <f t="shared" si="1148"/>
        <v>0.11271820448877806</v>
      </c>
      <c r="F1425" s="1239">
        <f t="shared" si="1148"/>
        <v>0</v>
      </c>
      <c r="G1425" s="1239">
        <f t="shared" si="1148"/>
        <v>0</v>
      </c>
      <c r="H1425" s="1200">
        <f t="shared" si="1148"/>
        <v>6.0394813994397029E-2</v>
      </c>
      <c r="I1425" s="1198">
        <f t="shared" si="1124"/>
        <v>2.2543640897755613E-2</v>
      </c>
      <c r="J1425" s="3167"/>
      <c r="K1425" s="1723"/>
      <c r="L1425" s="1723"/>
      <c r="M1425" s="1723"/>
      <c r="N1425" s="1723"/>
      <c r="O1425" s="1723"/>
      <c r="P1425" s="3364"/>
      <c r="Q1425" s="325" t="s">
        <v>4341</v>
      </c>
    </row>
    <row r="1426" spans="1:17" ht="15.75" hidden="1" thickBot="1" x14ac:dyDescent="0.3">
      <c r="A1426" s="3472"/>
      <c r="B1426" s="1182" t="s">
        <v>5102</v>
      </c>
      <c r="C1426" s="1239">
        <f t="shared" ref="C1426:H1426" si="1149">C1423/C341</f>
        <v>0</v>
      </c>
      <c r="D1426" s="1266">
        <f t="shared" si="1149"/>
        <v>0</v>
      </c>
      <c r="E1426" s="1209">
        <f t="shared" si="1149"/>
        <v>0.11777860603801715</v>
      </c>
      <c r="F1426" s="1239">
        <f t="shared" si="1149"/>
        <v>0</v>
      </c>
      <c r="G1426" s="1239">
        <f t="shared" si="1149"/>
        <v>0</v>
      </c>
      <c r="H1426" s="1199">
        <f t="shared" si="1149"/>
        <v>5.8082742769584368E-2</v>
      </c>
      <c r="I1426" s="1198">
        <f t="shared" si="1124"/>
        <v>2.3555721207603429E-2</v>
      </c>
      <c r="J1426" s="3167"/>
      <c r="K1426" s="1723"/>
      <c r="L1426" s="1723"/>
      <c r="M1426" s="1723"/>
      <c r="N1426" s="1723"/>
      <c r="O1426" s="1723"/>
      <c r="P1426" s="3364"/>
      <c r="Q1426" s="325" t="s">
        <v>4342</v>
      </c>
    </row>
    <row r="1427" spans="1:17" ht="15.75" hidden="1" thickBot="1" x14ac:dyDescent="0.3">
      <c r="A1427" s="3472"/>
      <c r="B1427" s="1203" t="s">
        <v>4343</v>
      </c>
      <c r="C1427" s="1238"/>
      <c r="D1427" s="1265"/>
      <c r="E1427" s="1265"/>
      <c r="F1427" s="1238"/>
      <c r="G1427" s="1238"/>
      <c r="H1427" s="1206">
        <f t="shared" ref="H1427" si="1150">H1386/H1391</f>
        <v>0</v>
      </c>
      <c r="I1427" s="1206" t="e">
        <f t="shared" si="1124"/>
        <v>#DIV/0!</v>
      </c>
      <c r="J1427" s="3162"/>
      <c r="K1427" s="1718"/>
      <c r="L1427" s="1718"/>
      <c r="M1427" s="1718"/>
      <c r="N1427" s="1718"/>
      <c r="O1427" s="1718"/>
      <c r="P1427" s="3368"/>
      <c r="Q1427" s="1220" t="s">
        <v>4344</v>
      </c>
    </row>
    <row r="1428" spans="1:17" ht="15.75" hidden="1" thickBot="1" x14ac:dyDescent="0.3">
      <c r="A1428" s="3472"/>
      <c r="B1428" s="1182" t="s">
        <v>4223</v>
      </c>
      <c r="C1428" s="1239">
        <f t="shared" ref="C1428:H1428" si="1151">C1427/C347</f>
        <v>0</v>
      </c>
      <c r="D1428" s="1266">
        <f t="shared" si="1151"/>
        <v>0</v>
      </c>
      <c r="E1428" s="1266">
        <f t="shared" si="1151"/>
        <v>0</v>
      </c>
      <c r="F1428" s="1239">
        <f t="shared" si="1151"/>
        <v>0</v>
      </c>
      <c r="G1428" s="1239">
        <f t="shared" si="1151"/>
        <v>0</v>
      </c>
      <c r="H1428" s="1199">
        <f t="shared" si="1151"/>
        <v>0</v>
      </c>
      <c r="I1428" s="1198">
        <f t="shared" si="1124"/>
        <v>0</v>
      </c>
      <c r="J1428" s="3167"/>
      <c r="K1428" s="1723"/>
      <c r="L1428" s="1723"/>
      <c r="M1428" s="1723"/>
      <c r="N1428" s="1723"/>
      <c r="O1428" s="1723"/>
      <c r="P1428" s="3364"/>
      <c r="Q1428" s="325" t="s">
        <v>4345</v>
      </c>
    </row>
    <row r="1429" spans="1:17" ht="15.75" hidden="1" thickBot="1" x14ac:dyDescent="0.3">
      <c r="A1429" s="3472"/>
      <c r="B1429" s="1182" t="s">
        <v>4224</v>
      </c>
      <c r="C1429" s="1239">
        <f t="shared" ref="C1429:H1429" si="1152">C1427/C364</f>
        <v>0</v>
      </c>
      <c r="D1429" s="1266">
        <f t="shared" si="1152"/>
        <v>0</v>
      </c>
      <c r="E1429" s="1266">
        <f t="shared" si="1152"/>
        <v>0</v>
      </c>
      <c r="F1429" s="1239">
        <f t="shared" si="1152"/>
        <v>0</v>
      </c>
      <c r="G1429" s="1239">
        <f t="shared" si="1152"/>
        <v>0</v>
      </c>
      <c r="H1429" s="1199">
        <f t="shared" si="1152"/>
        <v>0</v>
      </c>
      <c r="I1429" s="1198">
        <f t="shared" si="1124"/>
        <v>0</v>
      </c>
      <c r="J1429" s="3167"/>
      <c r="K1429" s="1723"/>
      <c r="L1429" s="1723"/>
      <c r="M1429" s="1723"/>
      <c r="N1429" s="1723"/>
      <c r="O1429" s="1723"/>
      <c r="P1429" s="3364"/>
      <c r="Q1429" s="325" t="s">
        <v>4346</v>
      </c>
    </row>
    <row r="1430" spans="1:17" ht="15.75" hidden="1" thickBot="1" x14ac:dyDescent="0.3">
      <c r="A1430" s="3473"/>
      <c r="B1430" s="1183" t="s">
        <v>5102</v>
      </c>
      <c r="C1430" s="1242">
        <f t="shared" ref="C1430:H1430" si="1153">C1427/C367</f>
        <v>0</v>
      </c>
      <c r="D1430" s="1269">
        <f t="shared" si="1153"/>
        <v>0</v>
      </c>
      <c r="E1430" s="1269">
        <f t="shared" si="1153"/>
        <v>0</v>
      </c>
      <c r="F1430" s="1242">
        <f t="shared" si="1153"/>
        <v>0</v>
      </c>
      <c r="G1430" s="1242">
        <f t="shared" si="1153"/>
        <v>0</v>
      </c>
      <c r="H1430" s="1201">
        <f t="shared" si="1153"/>
        <v>0</v>
      </c>
      <c r="I1430" s="1202">
        <f t="shared" si="1124"/>
        <v>0</v>
      </c>
      <c r="J1430" s="3167"/>
      <c r="K1430" s="1723"/>
      <c r="L1430" s="1723"/>
      <c r="M1430" s="1723"/>
      <c r="N1430" s="1723"/>
      <c r="O1430" s="1723"/>
      <c r="P1430" s="3364"/>
      <c r="Q1430" s="325" t="s">
        <v>4347</v>
      </c>
    </row>
    <row r="1431" spans="1:17" customFormat="1" x14ac:dyDescent="0.25">
      <c r="A1431" s="3471" t="s">
        <v>2354</v>
      </c>
      <c r="B1431" s="844" t="s">
        <v>5094</v>
      </c>
      <c r="C1431" s="1235"/>
      <c r="D1431" s="1262"/>
      <c r="E1431" s="1262"/>
      <c r="F1431" s="1235"/>
      <c r="G1431" s="1235"/>
      <c r="H1431" s="826">
        <f>SUM(C1431:G1431)</f>
        <v>0</v>
      </c>
      <c r="I1431" s="1222" t="e">
        <f t="shared" si="1124"/>
        <v>#DIV/0!</v>
      </c>
      <c r="J1431" s="3159"/>
      <c r="K1431" s="1715"/>
      <c r="L1431" s="1715"/>
      <c r="M1431" s="1715"/>
      <c r="N1431" s="1715"/>
      <c r="O1431" s="1715"/>
      <c r="P1431" s="3384"/>
      <c r="Q1431" s="27" t="s">
        <v>4264</v>
      </c>
    </row>
    <row r="1432" spans="1:17" customFormat="1" x14ac:dyDescent="0.25">
      <c r="A1432" s="3472"/>
      <c r="B1432" s="845" t="s">
        <v>4265</v>
      </c>
      <c r="C1432" s="1236"/>
      <c r="D1432" s="1263"/>
      <c r="E1432" s="1263"/>
      <c r="F1432" s="1236"/>
      <c r="G1432" s="1236"/>
      <c r="H1432" s="1194">
        <f t="shared" ref="H1432" si="1154">H1431/H4</f>
        <v>0</v>
      </c>
      <c r="I1432" s="1189" t="e">
        <f t="shared" si="1124"/>
        <v>#DIV/0!</v>
      </c>
      <c r="J1432" s="3160"/>
      <c r="K1432" s="1716"/>
      <c r="L1432" s="1716"/>
      <c r="M1432" s="1716"/>
      <c r="N1432" s="1716"/>
      <c r="O1432" s="1716"/>
      <c r="P1432" s="3385"/>
      <c r="Q1432" t="s">
        <v>4266</v>
      </c>
    </row>
    <row r="1433" spans="1:17" customFormat="1" x14ac:dyDescent="0.25">
      <c r="A1433" s="3472"/>
      <c r="B1433" s="845" t="s">
        <v>4267</v>
      </c>
      <c r="C1433" s="1236"/>
      <c r="D1433" s="1263"/>
      <c r="E1433" s="1263"/>
      <c r="F1433" s="1239"/>
      <c r="G1433" s="1236"/>
      <c r="H1433" s="1194">
        <f t="shared" ref="H1433" si="1155">H1431/H21</f>
        <v>0</v>
      </c>
      <c r="I1433" s="1189" t="e">
        <f t="shared" si="1124"/>
        <v>#DIV/0!</v>
      </c>
      <c r="J1433" s="3160"/>
      <c r="K1433" s="1716"/>
      <c r="L1433" s="1716"/>
      <c r="M1433" s="1716"/>
      <c r="N1433" s="1716"/>
      <c r="O1433" s="1716"/>
      <c r="P1433" s="3385"/>
      <c r="Q1433" t="s">
        <v>4268</v>
      </c>
    </row>
    <row r="1434" spans="1:17" customFormat="1" x14ac:dyDescent="0.25">
      <c r="A1434" s="3472"/>
      <c r="B1434" s="845" t="s">
        <v>5096</v>
      </c>
      <c r="C1434" s="1239"/>
      <c r="D1434" s="1263"/>
      <c r="E1434" s="1263"/>
      <c r="F1434" s="1239"/>
      <c r="G1434" s="1239"/>
      <c r="H1434" s="1194">
        <f t="shared" ref="H1434" si="1156">H1431/H9</f>
        <v>0</v>
      </c>
      <c r="I1434" s="1189" t="e">
        <f t="shared" si="1124"/>
        <v>#DIV/0!</v>
      </c>
      <c r="J1434" s="3160"/>
      <c r="K1434" s="1716"/>
      <c r="L1434" s="1716"/>
      <c r="M1434" s="1716"/>
      <c r="N1434" s="1716"/>
      <c r="O1434" s="1716"/>
      <c r="P1434" s="3385"/>
      <c r="Q1434" t="s">
        <v>4270</v>
      </c>
    </row>
    <row r="1435" spans="1:17" customFormat="1" hidden="1" x14ac:dyDescent="0.25">
      <c r="A1435" s="3472"/>
      <c r="B1435" s="845" t="s">
        <v>4859</v>
      </c>
      <c r="C1435" s="1239"/>
      <c r="D1435" s="1263"/>
      <c r="E1435" s="1263">
        <f t="shared" ref="E1435:H1435" si="1157">E1431/E15</f>
        <v>0</v>
      </c>
      <c r="F1435" s="1239"/>
      <c r="G1435" s="1239"/>
      <c r="H1435" s="1205">
        <f t="shared" si="1157"/>
        <v>0</v>
      </c>
      <c r="I1435" s="1193">
        <f t="shared" si="1124"/>
        <v>0</v>
      </c>
      <c r="J1435" s="3161"/>
      <c r="K1435" s="1717"/>
      <c r="L1435" s="1717"/>
      <c r="M1435" s="1717"/>
      <c r="N1435" s="1717"/>
      <c r="O1435" s="1717"/>
      <c r="P1435" s="3386"/>
      <c r="Q1435" t="s">
        <v>4272</v>
      </c>
    </row>
    <row r="1436" spans="1:17" customFormat="1" x14ac:dyDescent="0.25">
      <c r="A1436" s="3472"/>
      <c r="B1436" s="1203" t="s">
        <v>5095</v>
      </c>
      <c r="C1436" s="1239"/>
      <c r="D1436" s="1263"/>
      <c r="E1436" s="1246">
        <f>SG!C559</f>
        <v>15</v>
      </c>
      <c r="F1436" s="1239"/>
      <c r="G1436" s="1239"/>
      <c r="H1436" s="1204">
        <f>SUM(C1436:G1436)</f>
        <v>15</v>
      </c>
      <c r="I1436" s="1206">
        <f t="shared" si="1124"/>
        <v>15</v>
      </c>
      <c r="J1436" s="3162"/>
      <c r="K1436" s="1718"/>
      <c r="L1436" s="1718"/>
      <c r="M1436" s="1718"/>
      <c r="N1436" s="1718"/>
      <c r="O1436" s="1718"/>
      <c r="P1436" s="3368"/>
      <c r="Q1436" s="27" t="s">
        <v>4274</v>
      </c>
    </row>
    <row r="1437" spans="1:17" customFormat="1" x14ac:dyDescent="0.25">
      <c r="A1437" s="3472"/>
      <c r="B1437" s="845" t="s">
        <v>4275</v>
      </c>
      <c r="C1437" s="1239"/>
      <c r="D1437" s="1263"/>
      <c r="E1437" s="1186">
        <f t="shared" ref="E1437:H1437" si="1158">E1436/E30</f>
        <v>3.4277879341864715E-3</v>
      </c>
      <c r="F1437" s="1239"/>
      <c r="G1437" s="1239"/>
      <c r="H1437" s="1192">
        <f t="shared" si="1158"/>
        <v>5.2633425734236285E-4</v>
      </c>
      <c r="I1437" s="1193">
        <f t="shared" si="1124"/>
        <v>3.4277879341864715E-3</v>
      </c>
      <c r="J1437" s="3161"/>
      <c r="K1437" s="1717"/>
      <c r="L1437" s="1717"/>
      <c r="M1437" s="1717"/>
      <c r="N1437" s="1717"/>
      <c r="O1437" s="1717"/>
      <c r="P1437" s="3386"/>
      <c r="Q1437" t="s">
        <v>4276</v>
      </c>
    </row>
    <row r="1438" spans="1:17" customFormat="1" x14ac:dyDescent="0.25">
      <c r="A1438" s="3472"/>
      <c r="B1438" s="845" t="s">
        <v>4277</v>
      </c>
      <c r="C1438" s="1239"/>
      <c r="D1438" s="1263"/>
      <c r="E1438" s="1186">
        <f t="shared" ref="E1438:H1438" si="1159">E1436/E47</f>
        <v>3.740648379052369E-3</v>
      </c>
      <c r="F1438" s="1239"/>
      <c r="G1438" s="1239"/>
      <c r="H1438" s="1192">
        <f t="shared" si="1159"/>
        <v>9.7726236236888404E-4</v>
      </c>
      <c r="I1438" s="1193">
        <f t="shared" si="1124"/>
        <v>3.740648379052369E-3</v>
      </c>
      <c r="J1438" s="3161"/>
      <c r="K1438" s="1717"/>
      <c r="L1438" s="1717"/>
      <c r="M1438" s="1717"/>
      <c r="N1438" s="1717"/>
      <c r="O1438" s="1717"/>
      <c r="P1438" s="3386"/>
      <c r="Q1438" t="s">
        <v>4278</v>
      </c>
    </row>
    <row r="1439" spans="1:17" customFormat="1" x14ac:dyDescent="0.25">
      <c r="A1439" s="3472"/>
      <c r="B1439" s="845" t="s">
        <v>5097</v>
      </c>
      <c r="C1439" s="1239"/>
      <c r="D1439" s="1263"/>
      <c r="E1439" s="1186">
        <f t="shared" ref="E1439:H1439" si="1160">E1436/E35</f>
        <v>1.1303692539562924E-2</v>
      </c>
      <c r="F1439" s="1239"/>
      <c r="G1439" s="1239"/>
      <c r="H1439" s="1192">
        <f t="shared" si="1160"/>
        <v>3.0568575504381496E-3</v>
      </c>
      <c r="I1439" s="1193">
        <f t="shared" si="1124"/>
        <v>1.1303692539562924E-2</v>
      </c>
      <c r="J1439" s="3161"/>
      <c r="K1439" s="1717"/>
      <c r="L1439" s="1717"/>
      <c r="M1439" s="1717"/>
      <c r="N1439" s="1717"/>
      <c r="O1439" s="1717"/>
      <c r="P1439" s="3386"/>
      <c r="Q1439" t="s">
        <v>4280</v>
      </c>
    </row>
    <row r="1440" spans="1:17" customFormat="1" hidden="1" x14ac:dyDescent="0.25">
      <c r="A1440" s="3472"/>
      <c r="B1440" s="845" t="s">
        <v>4860</v>
      </c>
      <c r="C1440" s="1239"/>
      <c r="D1440" s="1263"/>
      <c r="E1440" s="1186">
        <f t="shared" ref="E1440:H1440" si="1161">E1436/E41</f>
        <v>1.2427506213753107E-2</v>
      </c>
      <c r="F1440" s="1239"/>
      <c r="G1440" s="1239"/>
      <c r="H1440" s="1192">
        <f t="shared" si="1161"/>
        <v>5.1831375259156877E-3</v>
      </c>
      <c r="I1440" s="1193">
        <f t="shared" si="1124"/>
        <v>1.2427506213753107E-2</v>
      </c>
      <c r="J1440" s="3161"/>
      <c r="K1440" s="1717"/>
      <c r="L1440" s="1717"/>
      <c r="M1440" s="1717"/>
      <c r="N1440" s="1717"/>
      <c r="O1440" s="1717"/>
      <c r="P1440" s="3386"/>
      <c r="Q1440" t="s">
        <v>4282</v>
      </c>
    </row>
    <row r="1441" spans="1:17" customFormat="1" x14ac:dyDescent="0.25">
      <c r="A1441" s="3472"/>
      <c r="B1441" s="1203" t="s">
        <v>5098</v>
      </c>
      <c r="C1441" s="1239"/>
      <c r="D1441" s="1263"/>
      <c r="E1441" s="1264"/>
      <c r="F1441" s="1239"/>
      <c r="G1441" s="1239"/>
      <c r="H1441" s="1204">
        <f>SUM(C1441:G1441)</f>
        <v>0</v>
      </c>
      <c r="I1441" s="1206" t="e">
        <f t="shared" si="1124"/>
        <v>#DIV/0!</v>
      </c>
      <c r="J1441" s="3163"/>
      <c r="K1441" s="1719"/>
      <c r="L1441" s="1719"/>
      <c r="M1441" s="1719"/>
      <c r="N1441" s="1719"/>
      <c r="O1441" s="1719"/>
      <c r="P1441" s="3387"/>
      <c r="Q1441" s="1178" t="s">
        <v>4284</v>
      </c>
    </row>
    <row r="1442" spans="1:17" customFormat="1" hidden="1" x14ac:dyDescent="0.25">
      <c r="A1442" s="3472"/>
      <c r="B1442" s="845" t="s">
        <v>4285</v>
      </c>
      <c r="C1442" s="1239"/>
      <c r="D1442" s="1263"/>
      <c r="E1442" s="1263"/>
      <c r="F1442" s="1239"/>
      <c r="G1442" s="1239"/>
      <c r="H1442" s="1194">
        <f t="shared" ref="H1442" si="1162">H1441/H56</f>
        <v>0</v>
      </c>
      <c r="I1442" s="1193" t="e">
        <f t="shared" si="1124"/>
        <v>#DIV/0!</v>
      </c>
      <c r="J1442" s="3161"/>
      <c r="K1442" s="1717"/>
      <c r="L1442" s="1717"/>
      <c r="M1442" s="1717"/>
      <c r="N1442" s="1717"/>
      <c r="O1442" s="1717"/>
      <c r="P1442" s="3386"/>
      <c r="Q1442" t="s">
        <v>4286</v>
      </c>
    </row>
    <row r="1443" spans="1:17" customFormat="1" hidden="1" x14ac:dyDescent="0.25">
      <c r="A1443" s="3472"/>
      <c r="B1443" s="845" t="s">
        <v>4287</v>
      </c>
      <c r="C1443" s="1239"/>
      <c r="D1443" s="1263"/>
      <c r="E1443" s="1263"/>
      <c r="F1443" s="1239"/>
      <c r="G1443" s="1239"/>
      <c r="H1443" s="1194">
        <f t="shared" ref="H1443" si="1163">H1441/H73</f>
        <v>0</v>
      </c>
      <c r="I1443" s="1193" t="e">
        <f t="shared" si="1124"/>
        <v>#DIV/0!</v>
      </c>
      <c r="J1443" s="3161"/>
      <c r="K1443" s="1717"/>
      <c r="L1443" s="1717"/>
      <c r="M1443" s="1717"/>
      <c r="N1443" s="1717"/>
      <c r="O1443" s="1717"/>
      <c r="P1443" s="3386"/>
      <c r="Q1443" t="s">
        <v>4288</v>
      </c>
    </row>
    <row r="1444" spans="1:17" customFormat="1" x14ac:dyDescent="0.25">
      <c r="A1444" s="3472"/>
      <c r="B1444" s="845" t="s">
        <v>4289</v>
      </c>
      <c r="C1444" s="1239"/>
      <c r="D1444" s="1263"/>
      <c r="E1444" s="1263"/>
      <c r="F1444" s="1239"/>
      <c r="G1444" s="1239"/>
      <c r="H1444" s="1190">
        <f>E1444</f>
        <v>0</v>
      </c>
      <c r="I1444" s="1191" t="e">
        <f t="shared" si="1124"/>
        <v>#DIV/0!</v>
      </c>
      <c r="J1444" s="3164"/>
      <c r="K1444" s="1720"/>
      <c r="L1444" s="1720"/>
      <c r="M1444" s="1720"/>
      <c r="N1444" s="1720"/>
      <c r="O1444" s="1720"/>
      <c r="P1444" s="3352"/>
      <c r="Q1444" t="s">
        <v>4290</v>
      </c>
    </row>
    <row r="1445" spans="1:17" customFormat="1" x14ac:dyDescent="0.25">
      <c r="A1445" s="3472"/>
      <c r="B1445" s="845" t="s">
        <v>4291</v>
      </c>
      <c r="C1445" s="1239"/>
      <c r="D1445" s="1263"/>
      <c r="E1445" s="1263"/>
      <c r="F1445" s="1239"/>
      <c r="G1445" s="1239"/>
      <c r="H1445" s="1205">
        <f t="shared" ref="H1445" si="1164">H1441/H1436</f>
        <v>0</v>
      </c>
      <c r="I1445" s="1191" t="e">
        <f t="shared" si="1124"/>
        <v>#DIV/0!</v>
      </c>
      <c r="J1445" s="3164"/>
      <c r="K1445" s="1720"/>
      <c r="L1445" s="1720"/>
      <c r="M1445" s="1720"/>
      <c r="N1445" s="1720"/>
      <c r="O1445" s="1720"/>
      <c r="P1445" s="3352"/>
      <c r="Q1445" t="s">
        <v>4292</v>
      </c>
    </row>
    <row r="1446" spans="1:17" customFormat="1" x14ac:dyDescent="0.25">
      <c r="A1446" s="3472"/>
      <c r="B1446" s="1203" t="s">
        <v>5100</v>
      </c>
      <c r="C1446" s="1239"/>
      <c r="D1446" s="1263"/>
      <c r="E1446" s="1263"/>
      <c r="F1446" s="1239"/>
      <c r="G1446" s="1239"/>
      <c r="H1446" s="1204">
        <f>SUM(C1446:G1446)</f>
        <v>0</v>
      </c>
      <c r="I1446" s="1204" t="e">
        <f t="shared" si="1124"/>
        <v>#DIV/0!</v>
      </c>
      <c r="J1446" s="3165"/>
      <c r="K1446" s="1721"/>
      <c r="L1446" s="1721"/>
      <c r="M1446" s="1721"/>
      <c r="N1446" s="1721"/>
      <c r="O1446" s="1721"/>
      <c r="P1446" s="3347"/>
      <c r="Q1446" s="27" t="s">
        <v>4293</v>
      </c>
    </row>
    <row r="1447" spans="1:17" customFormat="1" x14ac:dyDescent="0.25">
      <c r="A1447" s="3472"/>
      <c r="B1447" s="845" t="s">
        <v>4294</v>
      </c>
      <c r="C1447" s="1239"/>
      <c r="D1447" s="1263"/>
      <c r="E1447" s="1263"/>
      <c r="F1447" s="1239"/>
      <c r="G1447" s="1239"/>
      <c r="H1447" s="1194">
        <f t="shared" ref="H1447" si="1165">H1446/H82</f>
        <v>0</v>
      </c>
      <c r="I1447" s="1189" t="e">
        <f t="shared" si="1124"/>
        <v>#DIV/0!</v>
      </c>
      <c r="J1447" s="3160"/>
      <c r="K1447" s="1716"/>
      <c r="L1447" s="1716"/>
      <c r="M1447" s="1716"/>
      <c r="N1447" s="1716"/>
      <c r="O1447" s="1716"/>
      <c r="P1447" s="3385"/>
      <c r="Q1447" t="s">
        <v>4295</v>
      </c>
    </row>
    <row r="1448" spans="1:17" customFormat="1" x14ac:dyDescent="0.25">
      <c r="A1448" s="3472"/>
      <c r="B1448" s="845" t="s">
        <v>4296</v>
      </c>
      <c r="C1448" s="1239"/>
      <c r="D1448" s="1263"/>
      <c r="E1448" s="1263"/>
      <c r="F1448" s="1239"/>
      <c r="G1448" s="1239"/>
      <c r="H1448" s="1194">
        <f t="shared" ref="H1448" si="1166">H1446/H99</f>
        <v>0</v>
      </c>
      <c r="I1448" s="1189" t="e">
        <f t="shared" si="1124"/>
        <v>#DIV/0!</v>
      </c>
      <c r="J1448" s="3160"/>
      <c r="K1448" s="1716"/>
      <c r="L1448" s="1716"/>
      <c r="M1448" s="1716"/>
      <c r="N1448" s="1716"/>
      <c r="O1448" s="1716"/>
      <c r="P1448" s="3385"/>
      <c r="Q1448" t="s">
        <v>4297</v>
      </c>
    </row>
    <row r="1449" spans="1:17" customFormat="1" x14ac:dyDescent="0.25">
      <c r="A1449" s="3472"/>
      <c r="B1449" s="1203" t="s">
        <v>14</v>
      </c>
      <c r="C1449" s="1239"/>
      <c r="D1449" s="1204">
        <f>BPCE!J629</f>
        <v>1</v>
      </c>
      <c r="E1449" s="1246">
        <f>SG!J559</f>
        <v>1</v>
      </c>
      <c r="F1449" s="1239"/>
      <c r="G1449" s="1239"/>
      <c r="H1449" s="1204">
        <f>SUM(C1449:G1449)</f>
        <v>2</v>
      </c>
      <c r="I1449" s="1221">
        <f t="shared" si="1124"/>
        <v>1</v>
      </c>
      <c r="J1449" s="3166"/>
      <c r="K1449" s="1722"/>
      <c r="L1449" s="1722"/>
      <c r="M1449" s="1722"/>
      <c r="N1449" s="1722"/>
      <c r="O1449" s="1722"/>
      <c r="P1449" s="3369"/>
      <c r="Q1449" s="27" t="s">
        <v>4298</v>
      </c>
    </row>
    <row r="1450" spans="1:17" customFormat="1" x14ac:dyDescent="0.25">
      <c r="A1450" s="3472"/>
      <c r="B1450" s="845" t="s">
        <v>4299</v>
      </c>
      <c r="C1450" s="1239"/>
      <c r="D1450" s="1185">
        <f t="shared" ref="D1450:H1450" si="1167">D1449/D108</f>
        <v>1.4025245441795231E-3</v>
      </c>
      <c r="E1450" s="1186">
        <f t="shared" si="1167"/>
        <v>1.3089005235602095E-3</v>
      </c>
      <c r="F1450" s="1239"/>
      <c r="G1450" s="1239"/>
      <c r="H1450" s="1194">
        <f t="shared" si="1167"/>
        <v>5.3763440860215054E-4</v>
      </c>
      <c r="I1450" s="1189">
        <f t="shared" si="1124"/>
        <v>1.3557125338698663E-3</v>
      </c>
      <c r="J1450" s="3160"/>
      <c r="K1450" s="1716"/>
      <c r="L1450" s="1716"/>
      <c r="M1450" s="1716"/>
      <c r="N1450" s="1716"/>
      <c r="O1450" s="1716"/>
      <c r="P1450" s="3385"/>
      <c r="Q1450" t="s">
        <v>4300</v>
      </c>
    </row>
    <row r="1451" spans="1:17" customFormat="1" x14ac:dyDescent="0.25">
      <c r="A1451" s="3472"/>
      <c r="B1451" s="845" t="s">
        <v>4301</v>
      </c>
      <c r="C1451" s="1239"/>
      <c r="D1451" s="1185">
        <f t="shared" ref="D1451:H1451" si="1168">D1449/D125</f>
        <v>3.4129692832764505E-3</v>
      </c>
      <c r="E1451" s="1186">
        <f t="shared" si="1168"/>
        <v>2.2123893805309734E-3</v>
      </c>
      <c r="F1451" s="1239"/>
      <c r="G1451" s="1239"/>
      <c r="H1451" s="1194">
        <f t="shared" si="1168"/>
        <v>1.0787486515641855E-3</v>
      </c>
      <c r="I1451" s="1189">
        <f t="shared" ref="I1451:I1516" si="1169">AVERAGE(C1451:G1451)</f>
        <v>2.8126793319037122E-3</v>
      </c>
      <c r="J1451" s="3160"/>
      <c r="K1451" s="1716"/>
      <c r="L1451" s="1716"/>
      <c r="M1451" s="1716"/>
      <c r="N1451" s="1716"/>
      <c r="O1451" s="1716"/>
      <c r="P1451" s="3385"/>
      <c r="Q1451" t="s">
        <v>4302</v>
      </c>
    </row>
    <row r="1452" spans="1:17" customFormat="1" x14ac:dyDescent="0.25">
      <c r="A1452" s="3472"/>
      <c r="B1452" s="845" t="s">
        <v>5101</v>
      </c>
      <c r="C1452" s="1239"/>
      <c r="D1452" s="1185">
        <f t="shared" ref="D1452:H1452" si="1170">D1449/D113</f>
        <v>1.2345679012345678E-2</v>
      </c>
      <c r="E1452" s="1186">
        <f t="shared" si="1170"/>
        <v>7.3529411764705881E-3</v>
      </c>
      <c r="F1452" s="1239"/>
      <c r="G1452" s="1239"/>
      <c r="H1452" s="1194">
        <f t="shared" si="1170"/>
        <v>3.1201248049921998E-3</v>
      </c>
      <c r="I1452" s="1189">
        <f t="shared" si="1169"/>
        <v>9.8493100944081341E-3</v>
      </c>
      <c r="J1452" s="3160"/>
      <c r="K1452" s="1716"/>
      <c r="L1452" s="1716"/>
      <c r="M1452" s="1716"/>
      <c r="N1452" s="1716"/>
      <c r="O1452" s="1716"/>
      <c r="P1452" s="3385"/>
      <c r="Q1452" t="s">
        <v>4304</v>
      </c>
    </row>
    <row r="1453" spans="1:17" customFormat="1" hidden="1" x14ac:dyDescent="0.25">
      <c r="A1453" s="3472"/>
      <c r="B1453" s="845" t="s">
        <v>4864</v>
      </c>
      <c r="C1453" s="1239"/>
      <c r="D1453" s="1185">
        <f t="shared" ref="D1453:H1453" si="1171">D1449/D119</f>
        <v>2.1276595744680851E-2</v>
      </c>
      <c r="E1453" s="1186">
        <f t="shared" si="1171"/>
        <v>9.5238095238095247E-3</v>
      </c>
      <c r="F1453" s="1239"/>
      <c r="G1453" s="1239"/>
      <c r="H1453" s="1205">
        <f t="shared" si="1171"/>
        <v>5.1150895140664966E-3</v>
      </c>
      <c r="I1453" s="1193">
        <f t="shared" si="1169"/>
        <v>1.5400202634245188E-2</v>
      </c>
      <c r="J1453" s="3161"/>
      <c r="K1453" s="1717"/>
      <c r="L1453" s="1717"/>
      <c r="M1453" s="1717"/>
      <c r="N1453" s="1717"/>
      <c r="O1453" s="1717"/>
      <c r="P1453" s="3386"/>
      <c r="Q1453" t="s">
        <v>4306</v>
      </c>
    </row>
    <row r="1454" spans="1:17" customFormat="1" x14ac:dyDescent="0.25">
      <c r="A1454" s="3472"/>
      <c r="B1454" s="1203" t="s">
        <v>5087</v>
      </c>
      <c r="C1454" s="1239"/>
      <c r="D1454" s="1265"/>
      <c r="E1454" s="1265"/>
      <c r="F1454" s="1239"/>
      <c r="G1454" s="1239"/>
      <c r="H1454" s="1206"/>
      <c r="I1454" s="1206" t="e">
        <f t="shared" si="1169"/>
        <v>#DIV/0!</v>
      </c>
      <c r="J1454" s="3162"/>
      <c r="K1454" s="1718"/>
      <c r="L1454" s="1718"/>
      <c r="M1454" s="1718"/>
      <c r="N1454" s="1718"/>
      <c r="O1454" s="1718"/>
      <c r="P1454" s="3368"/>
      <c r="Q1454" s="27" t="s">
        <v>4308</v>
      </c>
    </row>
    <row r="1455" spans="1:17" customFormat="1" x14ac:dyDescent="0.25">
      <c r="A1455" s="3472"/>
      <c r="B1455" s="845" t="s">
        <v>4223</v>
      </c>
      <c r="C1455" s="1239"/>
      <c r="D1455" s="1266"/>
      <c r="E1455" s="1266"/>
      <c r="F1455" s="1239"/>
      <c r="G1455" s="1239"/>
      <c r="H1455" s="1177"/>
      <c r="I1455" s="1198" t="e">
        <f t="shared" si="1169"/>
        <v>#DIV/0!</v>
      </c>
      <c r="J1455" s="3167"/>
      <c r="K1455" s="1723"/>
      <c r="L1455" s="1723"/>
      <c r="M1455" s="1723"/>
      <c r="N1455" s="1723"/>
      <c r="O1455" s="1723"/>
      <c r="P1455" s="3364"/>
      <c r="Q1455" t="s">
        <v>4309</v>
      </c>
    </row>
    <row r="1456" spans="1:17" customFormat="1" x14ac:dyDescent="0.25">
      <c r="A1456" s="3472"/>
      <c r="B1456" s="845" t="s">
        <v>4224</v>
      </c>
      <c r="C1456" s="1239"/>
      <c r="D1456" s="1263"/>
      <c r="E1456" s="1263"/>
      <c r="F1456" s="1239"/>
      <c r="G1456" s="1239"/>
      <c r="H1456" s="1177"/>
      <c r="I1456" s="1198" t="e">
        <f t="shared" si="1169"/>
        <v>#DIV/0!</v>
      </c>
      <c r="J1456" s="3167"/>
      <c r="K1456" s="1723"/>
      <c r="L1456" s="1723"/>
      <c r="M1456" s="1723"/>
      <c r="N1456" s="1723"/>
      <c r="O1456" s="1723"/>
      <c r="P1456" s="3364"/>
      <c r="Q1456" t="s">
        <v>4310</v>
      </c>
    </row>
    <row r="1457" spans="1:17" customFormat="1" x14ac:dyDescent="0.25">
      <c r="A1457" s="3472"/>
      <c r="B1457" s="845" t="s">
        <v>5102</v>
      </c>
      <c r="C1457" s="1239"/>
      <c r="D1457" s="1263"/>
      <c r="E1457" s="1263"/>
      <c r="F1457" s="1239"/>
      <c r="G1457" s="1239"/>
      <c r="H1457" s="1177"/>
      <c r="I1457" s="1198" t="e">
        <f t="shared" si="1169"/>
        <v>#DIV/0!</v>
      </c>
      <c r="J1457" s="3167"/>
      <c r="K1457" s="1723"/>
      <c r="L1457" s="1723"/>
      <c r="M1457" s="1723"/>
      <c r="N1457" s="1723"/>
      <c r="O1457" s="1723"/>
      <c r="P1457" s="3364"/>
      <c r="Q1457" t="s">
        <v>4312</v>
      </c>
    </row>
    <row r="1458" spans="1:17" customFormat="1" x14ac:dyDescent="0.25">
      <c r="A1458" s="3472"/>
      <c r="B1458" s="1203" t="s">
        <v>5099</v>
      </c>
      <c r="C1458" s="1239"/>
      <c r="D1458" s="1263"/>
      <c r="E1458" s="1263"/>
      <c r="F1458" s="1239"/>
      <c r="G1458" s="1239"/>
      <c r="H1458" s="1206"/>
      <c r="I1458" s="1206" t="e">
        <f t="shared" si="1169"/>
        <v>#DIV/0!</v>
      </c>
      <c r="J1458" s="3162"/>
      <c r="K1458" s="1718"/>
      <c r="L1458" s="1718"/>
      <c r="M1458" s="1718"/>
      <c r="N1458" s="1718"/>
      <c r="O1458" s="1718"/>
      <c r="P1458" s="3368"/>
      <c r="Q1458" s="27" t="s">
        <v>4314</v>
      </c>
    </row>
    <row r="1459" spans="1:17" s="1" customFormat="1" x14ac:dyDescent="0.25">
      <c r="A1459" s="3472"/>
      <c r="B1459" s="845" t="s">
        <v>4223</v>
      </c>
      <c r="C1459" s="1239"/>
      <c r="D1459" s="1263"/>
      <c r="E1459" s="1263"/>
      <c r="F1459" s="1239"/>
      <c r="G1459" s="1239"/>
      <c r="H1459" s="1177"/>
      <c r="I1459" s="1198" t="e">
        <f t="shared" si="1169"/>
        <v>#DIV/0!</v>
      </c>
      <c r="J1459" s="3167"/>
      <c r="K1459" s="1723"/>
      <c r="L1459" s="1723"/>
      <c r="M1459" s="1723"/>
      <c r="N1459" s="1723"/>
      <c r="O1459" s="1723"/>
      <c r="P1459" s="3364"/>
      <c r="Q1459" t="s">
        <v>4315</v>
      </c>
    </row>
    <row r="1460" spans="1:17" s="1" customFormat="1" x14ac:dyDescent="0.25">
      <c r="A1460" s="3472"/>
      <c r="B1460" s="845" t="s">
        <v>4224</v>
      </c>
      <c r="C1460" s="1239"/>
      <c r="D1460" s="1263"/>
      <c r="E1460" s="1263"/>
      <c r="F1460" s="1239"/>
      <c r="G1460" s="1239"/>
      <c r="H1460" s="1177"/>
      <c r="I1460" s="1198" t="e">
        <f t="shared" si="1169"/>
        <v>#DIV/0!</v>
      </c>
      <c r="J1460" s="3167"/>
      <c r="K1460" s="1723"/>
      <c r="L1460" s="1723"/>
      <c r="M1460" s="1723"/>
      <c r="N1460" s="1723"/>
      <c r="O1460" s="1723"/>
      <c r="P1460" s="3364"/>
      <c r="Q1460" t="s">
        <v>4316</v>
      </c>
    </row>
    <row r="1461" spans="1:17" s="1" customFormat="1" x14ac:dyDescent="0.25">
      <c r="A1461" s="3472"/>
      <c r="B1461" s="845" t="s">
        <v>5102</v>
      </c>
      <c r="C1461" s="1239"/>
      <c r="D1461" s="1263"/>
      <c r="E1461" s="1263"/>
      <c r="F1461" s="1239"/>
      <c r="G1461" s="1239"/>
      <c r="H1461" s="1177"/>
      <c r="I1461" s="1198" t="e">
        <f t="shared" si="1169"/>
        <v>#DIV/0!</v>
      </c>
      <c r="J1461" s="3167"/>
      <c r="K1461" s="1723"/>
      <c r="L1461" s="1723"/>
      <c r="M1461" s="1723"/>
      <c r="N1461" s="1723"/>
      <c r="O1461" s="1723"/>
      <c r="P1461" s="3364"/>
      <c r="Q1461" t="s">
        <v>4317</v>
      </c>
    </row>
    <row r="1462" spans="1:17" customFormat="1" x14ac:dyDescent="0.25">
      <c r="A1462" s="3472"/>
      <c r="B1462" s="1203" t="s">
        <v>4848</v>
      </c>
      <c r="C1462" s="1239"/>
      <c r="D1462" s="1263"/>
      <c r="E1462" s="1263"/>
      <c r="F1462" s="1239"/>
      <c r="G1462" s="1239"/>
      <c r="H1462" s="1206"/>
      <c r="I1462" s="1206" t="e">
        <f t="shared" si="1169"/>
        <v>#DIV/0!</v>
      </c>
      <c r="J1462" s="3162"/>
      <c r="K1462" s="1718"/>
      <c r="L1462" s="1718"/>
      <c r="M1462" s="1718"/>
      <c r="N1462" s="1718"/>
      <c r="O1462" s="1718"/>
      <c r="P1462" s="3368"/>
      <c r="Q1462" s="27" t="s">
        <v>4319</v>
      </c>
    </row>
    <row r="1463" spans="1:17" customFormat="1" x14ac:dyDescent="0.25">
      <c r="A1463" s="3472"/>
      <c r="B1463" s="1181" t="s">
        <v>4223</v>
      </c>
      <c r="C1463" s="1239"/>
      <c r="D1463" s="1263"/>
      <c r="E1463" s="1263"/>
      <c r="F1463" s="1239"/>
      <c r="G1463" s="1239"/>
      <c r="H1463" s="1177"/>
      <c r="I1463" s="1198" t="e">
        <f t="shared" si="1169"/>
        <v>#DIV/0!</v>
      </c>
      <c r="J1463" s="3167"/>
      <c r="K1463" s="1723"/>
      <c r="L1463" s="1723"/>
      <c r="M1463" s="1723"/>
      <c r="N1463" s="1723"/>
      <c r="O1463" s="1723"/>
      <c r="P1463" s="3364"/>
      <c r="Q1463" t="s">
        <v>4320</v>
      </c>
    </row>
    <row r="1464" spans="1:17" customFormat="1" x14ac:dyDescent="0.25">
      <c r="A1464" s="3472"/>
      <c r="B1464" s="1181" t="s">
        <v>4224</v>
      </c>
      <c r="C1464" s="1239"/>
      <c r="D1464" s="1266"/>
      <c r="E1464" s="1263"/>
      <c r="F1464" s="1239"/>
      <c r="G1464" s="1239"/>
      <c r="H1464" s="1177"/>
      <c r="I1464" s="1198" t="e">
        <f t="shared" si="1169"/>
        <v>#DIV/0!</v>
      </c>
      <c r="J1464" s="3167"/>
      <c r="K1464" s="1723"/>
      <c r="L1464" s="1723"/>
      <c r="M1464" s="1723"/>
      <c r="N1464" s="1723"/>
      <c r="O1464" s="1723"/>
      <c r="P1464" s="3364"/>
      <c r="Q1464" t="s">
        <v>4321</v>
      </c>
    </row>
    <row r="1465" spans="1:17" customFormat="1" ht="15.75" thickBot="1" x14ac:dyDescent="0.3">
      <c r="A1465" s="3472"/>
      <c r="B1465" s="1181" t="s">
        <v>5102</v>
      </c>
      <c r="C1465" s="1239"/>
      <c r="D1465" s="1266"/>
      <c r="E1465" s="1266"/>
      <c r="F1465" s="1239"/>
      <c r="G1465" s="1239"/>
      <c r="H1465" s="1177"/>
      <c r="I1465" s="1198" t="e">
        <f t="shared" si="1169"/>
        <v>#DIV/0!</v>
      </c>
      <c r="J1465" s="3167"/>
      <c r="K1465" s="1723"/>
      <c r="L1465" s="1723"/>
      <c r="M1465" s="1723"/>
      <c r="N1465" s="1723"/>
      <c r="O1465" s="1723"/>
      <c r="P1465" s="3364"/>
      <c r="Q1465" t="s">
        <v>4322</v>
      </c>
    </row>
    <row r="1466" spans="1:17" customFormat="1" hidden="1" x14ac:dyDescent="0.25">
      <c r="A1466" s="3472"/>
      <c r="B1466" s="1203" t="s">
        <v>4323</v>
      </c>
      <c r="C1466" s="1238"/>
      <c r="D1466" s="1265"/>
      <c r="E1466" s="1265"/>
      <c r="F1466" s="1238"/>
      <c r="G1466" s="1238"/>
      <c r="H1466" s="1206" t="e">
        <f>H1441/H1431</f>
        <v>#DIV/0!</v>
      </c>
      <c r="I1466" s="1206" t="e">
        <f t="shared" si="1169"/>
        <v>#DIV/0!</v>
      </c>
      <c r="J1466" s="3162"/>
      <c r="K1466" s="1718"/>
      <c r="L1466" s="1718"/>
      <c r="M1466" s="1718"/>
      <c r="N1466" s="1718"/>
      <c r="O1466" s="1718"/>
      <c r="P1466" s="3368"/>
      <c r="Q1466" s="27" t="s">
        <v>4324</v>
      </c>
    </row>
    <row r="1467" spans="1:17" customFormat="1" hidden="1" x14ac:dyDescent="0.25">
      <c r="A1467" s="3472"/>
      <c r="B1467" s="1181" t="s">
        <v>4223</v>
      </c>
      <c r="C1467" s="1239">
        <f t="shared" ref="C1467:H1467" si="1172">C1466/C243</f>
        <v>0</v>
      </c>
      <c r="D1467" s="1266">
        <f t="shared" si="1172"/>
        <v>0</v>
      </c>
      <c r="E1467" s="1266">
        <f t="shared" si="1172"/>
        <v>0</v>
      </c>
      <c r="F1467" s="1239">
        <f t="shared" si="1172"/>
        <v>0</v>
      </c>
      <c r="G1467" s="1239">
        <f t="shared" si="1172"/>
        <v>0</v>
      </c>
      <c r="H1467" s="1177" t="e">
        <f t="shared" si="1172"/>
        <v>#DIV/0!</v>
      </c>
      <c r="I1467" s="1198">
        <f t="shared" si="1169"/>
        <v>0</v>
      </c>
      <c r="J1467" s="3167"/>
      <c r="K1467" s="1723"/>
      <c r="L1467" s="1723"/>
      <c r="M1467" s="1723"/>
      <c r="N1467" s="1723"/>
      <c r="O1467" s="1723"/>
      <c r="P1467" s="3364"/>
      <c r="Q1467" t="s">
        <v>4325</v>
      </c>
    </row>
    <row r="1468" spans="1:17" customFormat="1" hidden="1" x14ac:dyDescent="0.25">
      <c r="A1468" s="3472"/>
      <c r="B1468" s="1181" t="s">
        <v>4224</v>
      </c>
      <c r="C1468" s="1239">
        <f t="shared" ref="C1468:H1468" si="1173">C1466/C260</f>
        <v>0</v>
      </c>
      <c r="D1468" s="1266">
        <f t="shared" si="1173"/>
        <v>0</v>
      </c>
      <c r="E1468" s="1266">
        <f t="shared" si="1173"/>
        <v>0</v>
      </c>
      <c r="F1468" s="1239">
        <f t="shared" si="1173"/>
        <v>0</v>
      </c>
      <c r="G1468" s="1239">
        <f t="shared" si="1173"/>
        <v>0</v>
      </c>
      <c r="H1468" s="1177" t="e">
        <f t="shared" si="1173"/>
        <v>#DIV/0!</v>
      </c>
      <c r="I1468" s="1198">
        <f t="shared" si="1169"/>
        <v>0</v>
      </c>
      <c r="J1468" s="3167"/>
      <c r="K1468" s="1723"/>
      <c r="L1468" s="1723"/>
      <c r="M1468" s="1723"/>
      <c r="N1468" s="1723"/>
      <c r="O1468" s="1723"/>
      <c r="P1468" s="3364"/>
      <c r="Q1468" t="s">
        <v>4326</v>
      </c>
    </row>
    <row r="1469" spans="1:17" customFormat="1" hidden="1" x14ac:dyDescent="0.25">
      <c r="A1469" s="3472"/>
      <c r="B1469" s="1181" t="s">
        <v>5102</v>
      </c>
      <c r="C1469" s="1239">
        <f t="shared" ref="C1469:H1469" si="1174">C1466/C263</f>
        <v>0</v>
      </c>
      <c r="D1469" s="1266">
        <f t="shared" si="1174"/>
        <v>0</v>
      </c>
      <c r="E1469" s="1266">
        <f t="shared" si="1174"/>
        <v>0</v>
      </c>
      <c r="F1469" s="1239">
        <f t="shared" si="1174"/>
        <v>0</v>
      </c>
      <c r="G1469" s="1239">
        <f t="shared" si="1174"/>
        <v>0</v>
      </c>
      <c r="H1469" s="1177" t="e">
        <f t="shared" si="1174"/>
        <v>#DIV/0!</v>
      </c>
      <c r="I1469" s="1198">
        <f t="shared" si="1169"/>
        <v>0</v>
      </c>
      <c r="J1469" s="3167"/>
      <c r="K1469" s="1723"/>
      <c r="L1469" s="1723"/>
      <c r="M1469" s="1723"/>
      <c r="N1469" s="1723"/>
      <c r="O1469" s="1723"/>
      <c r="P1469" s="3364"/>
      <c r="Q1469" t="s">
        <v>4327</v>
      </c>
    </row>
    <row r="1470" spans="1:17" customFormat="1" hidden="1" x14ac:dyDescent="0.25">
      <c r="A1470" s="3472"/>
      <c r="B1470" s="1203" t="s">
        <v>4328</v>
      </c>
      <c r="C1470" s="1240"/>
      <c r="D1470" s="1267"/>
      <c r="E1470" s="1267"/>
      <c r="F1470" s="1240"/>
      <c r="G1470" s="1240"/>
      <c r="H1470" s="1212">
        <f>H1446/H1449</f>
        <v>0</v>
      </c>
      <c r="I1470" s="1212" t="e">
        <f t="shared" si="1169"/>
        <v>#DIV/0!</v>
      </c>
      <c r="J1470" s="3168"/>
      <c r="K1470" s="1724"/>
      <c r="L1470" s="1724"/>
      <c r="M1470" s="1724"/>
      <c r="N1470" s="1724"/>
      <c r="O1470" s="1724"/>
      <c r="P1470" s="3366"/>
      <c r="Q1470" s="27" t="s">
        <v>4329</v>
      </c>
    </row>
    <row r="1471" spans="1:17" customFormat="1" hidden="1" x14ac:dyDescent="0.25">
      <c r="A1471" s="3472"/>
      <c r="B1471" s="1181" t="s">
        <v>4223</v>
      </c>
      <c r="C1471" s="1239">
        <f t="shared" ref="C1471:H1471" si="1175">C1470/C269</f>
        <v>0</v>
      </c>
      <c r="D1471" s="1266">
        <f t="shared" si="1175"/>
        <v>0</v>
      </c>
      <c r="E1471" s="1266">
        <f t="shared" si="1175"/>
        <v>0</v>
      </c>
      <c r="F1471" s="1239">
        <f t="shared" si="1175"/>
        <v>0</v>
      </c>
      <c r="G1471" s="1239">
        <f t="shared" si="1175"/>
        <v>0</v>
      </c>
      <c r="H1471" s="1177">
        <f t="shared" si="1175"/>
        <v>0</v>
      </c>
      <c r="I1471" s="1198">
        <f t="shared" si="1169"/>
        <v>0</v>
      </c>
      <c r="J1471" s="3167"/>
      <c r="K1471" s="1723"/>
      <c r="L1471" s="1723"/>
      <c r="M1471" s="1723"/>
      <c r="N1471" s="1723"/>
      <c r="O1471" s="1723"/>
      <c r="P1471" s="3364"/>
      <c r="Q1471" t="s">
        <v>4330</v>
      </c>
    </row>
    <row r="1472" spans="1:17" customFormat="1" hidden="1" x14ac:dyDescent="0.25">
      <c r="A1472" s="3472"/>
      <c r="B1472" s="1181" t="s">
        <v>4224</v>
      </c>
      <c r="C1472" s="1239">
        <f t="shared" ref="C1472:H1472" si="1176">C1470/C286</f>
        <v>0</v>
      </c>
      <c r="D1472" s="1266">
        <f t="shared" si="1176"/>
        <v>0</v>
      </c>
      <c r="E1472" s="1266">
        <f t="shared" si="1176"/>
        <v>0</v>
      </c>
      <c r="F1472" s="1239">
        <f t="shared" si="1176"/>
        <v>0</v>
      </c>
      <c r="G1472" s="1239">
        <f t="shared" si="1176"/>
        <v>0</v>
      </c>
      <c r="H1472" s="1177">
        <f t="shared" si="1176"/>
        <v>0</v>
      </c>
      <c r="I1472" s="1198">
        <f t="shared" si="1169"/>
        <v>0</v>
      </c>
      <c r="J1472" s="3167"/>
      <c r="K1472" s="1723"/>
      <c r="L1472" s="1723"/>
      <c r="M1472" s="1723"/>
      <c r="N1472" s="1723"/>
      <c r="O1472" s="1723"/>
      <c r="P1472" s="3364"/>
      <c r="Q1472" t="s">
        <v>4331</v>
      </c>
    </row>
    <row r="1473" spans="1:17" customFormat="1" ht="15.75" hidden="1" thickBot="1" x14ac:dyDescent="0.3">
      <c r="A1473" s="3472"/>
      <c r="B1473" s="1181" t="s">
        <v>5102</v>
      </c>
      <c r="C1473" s="1239">
        <f t="shared" ref="C1473:H1473" si="1177">C1470/C289</f>
        <v>0</v>
      </c>
      <c r="D1473" s="1266">
        <f t="shared" si="1177"/>
        <v>0</v>
      </c>
      <c r="E1473" s="1266">
        <f t="shared" si="1177"/>
        <v>0</v>
      </c>
      <c r="F1473" s="1239">
        <f t="shared" si="1177"/>
        <v>0</v>
      </c>
      <c r="G1473" s="1239">
        <f t="shared" si="1177"/>
        <v>0</v>
      </c>
      <c r="H1473" s="1177">
        <f t="shared" si="1177"/>
        <v>0</v>
      </c>
      <c r="I1473" s="1198">
        <f t="shared" si="1169"/>
        <v>0</v>
      </c>
      <c r="J1473" s="3167"/>
      <c r="K1473" s="1723"/>
      <c r="L1473" s="1723"/>
      <c r="M1473" s="1723"/>
      <c r="N1473" s="1723"/>
      <c r="O1473" s="1723"/>
      <c r="P1473" s="3364"/>
      <c r="Q1473" t="s">
        <v>4332</v>
      </c>
    </row>
    <row r="1474" spans="1:17" customFormat="1" ht="15.75" hidden="1" thickBot="1" x14ac:dyDescent="0.3">
      <c r="A1474" s="3472"/>
      <c r="B1474" s="1203" t="s">
        <v>4333</v>
      </c>
      <c r="C1474" s="1241"/>
      <c r="D1474" s="1268"/>
      <c r="E1474" s="1268"/>
      <c r="F1474" s="1241"/>
      <c r="G1474" s="1241"/>
      <c r="H1474" s="1213">
        <f>H1431/H1449</f>
        <v>0</v>
      </c>
      <c r="I1474" s="1213" t="e">
        <f t="shared" si="1169"/>
        <v>#DIV/0!</v>
      </c>
      <c r="J1474" s="3169"/>
      <c r="K1474" s="1725"/>
      <c r="L1474" s="1725"/>
      <c r="M1474" s="1725"/>
      <c r="N1474" s="1725"/>
      <c r="O1474" s="1725"/>
      <c r="P1474" s="3365"/>
      <c r="Q1474" s="27" t="s">
        <v>4334</v>
      </c>
    </row>
    <row r="1475" spans="1:17" customFormat="1" ht="15.75" hidden="1" thickBot="1" x14ac:dyDescent="0.3">
      <c r="A1475" s="3472"/>
      <c r="B1475" s="1181" t="s">
        <v>4223</v>
      </c>
      <c r="C1475" s="1239">
        <f t="shared" ref="C1475:H1475" si="1178">C1474/C295</f>
        <v>0</v>
      </c>
      <c r="D1475" s="1266">
        <f t="shared" si="1178"/>
        <v>0</v>
      </c>
      <c r="E1475" s="1266">
        <f t="shared" si="1178"/>
        <v>0</v>
      </c>
      <c r="F1475" s="1239">
        <f t="shared" si="1178"/>
        <v>0</v>
      </c>
      <c r="G1475" s="1239">
        <f t="shared" si="1178"/>
        <v>0</v>
      </c>
      <c r="H1475" s="1177">
        <f t="shared" si="1178"/>
        <v>0</v>
      </c>
      <c r="I1475" s="1198">
        <f t="shared" si="1169"/>
        <v>0</v>
      </c>
      <c r="J1475" s="3167"/>
      <c r="K1475" s="1723"/>
      <c r="L1475" s="1723"/>
      <c r="M1475" s="1723"/>
      <c r="N1475" s="1723"/>
      <c r="O1475" s="1723"/>
      <c r="P1475" s="3364"/>
      <c r="Q1475" t="s">
        <v>4335</v>
      </c>
    </row>
    <row r="1476" spans="1:17" customFormat="1" ht="15.75" hidden="1" thickBot="1" x14ac:dyDescent="0.3">
      <c r="A1476" s="3472"/>
      <c r="B1476" s="1181" t="s">
        <v>4224</v>
      </c>
      <c r="C1476" s="1239">
        <f t="shared" ref="C1476:H1476" si="1179">C1474/C312</f>
        <v>0</v>
      </c>
      <c r="D1476" s="1266">
        <f t="shared" si="1179"/>
        <v>0</v>
      </c>
      <c r="E1476" s="1266">
        <f t="shared" si="1179"/>
        <v>0</v>
      </c>
      <c r="F1476" s="1239">
        <f t="shared" si="1179"/>
        <v>0</v>
      </c>
      <c r="G1476" s="1239">
        <f t="shared" si="1179"/>
        <v>0</v>
      </c>
      <c r="H1476" s="1177">
        <f t="shared" si="1179"/>
        <v>0</v>
      </c>
      <c r="I1476" s="1198">
        <f t="shared" si="1169"/>
        <v>0</v>
      </c>
      <c r="J1476" s="3167"/>
      <c r="K1476" s="1723"/>
      <c r="L1476" s="1723"/>
      <c r="M1476" s="1723"/>
      <c r="N1476" s="1723"/>
      <c r="O1476" s="1723"/>
      <c r="P1476" s="3364"/>
      <c r="Q1476" t="s">
        <v>4336</v>
      </c>
    </row>
    <row r="1477" spans="1:17" customFormat="1" ht="15.75" hidden="1" thickBot="1" x14ac:dyDescent="0.3">
      <c r="A1477" s="3472"/>
      <c r="B1477" s="1181" t="s">
        <v>5102</v>
      </c>
      <c r="C1477" s="1239">
        <f t="shared" ref="C1477:H1477" si="1180">C1474/C315</f>
        <v>0</v>
      </c>
      <c r="D1477" s="1266">
        <f t="shared" si="1180"/>
        <v>0</v>
      </c>
      <c r="E1477" s="1266">
        <f t="shared" si="1180"/>
        <v>0</v>
      </c>
      <c r="F1477" s="1239">
        <f t="shared" si="1180"/>
        <v>0</v>
      </c>
      <c r="G1477" s="1239">
        <f t="shared" si="1180"/>
        <v>0</v>
      </c>
      <c r="H1477" s="1177">
        <f t="shared" si="1180"/>
        <v>0</v>
      </c>
      <c r="I1477" s="1198">
        <f t="shared" si="1169"/>
        <v>0</v>
      </c>
      <c r="J1477" s="3167"/>
      <c r="K1477" s="1723"/>
      <c r="L1477" s="1723"/>
      <c r="M1477" s="1723"/>
      <c r="N1477" s="1723"/>
      <c r="O1477" s="1723"/>
      <c r="P1477" s="3364"/>
      <c r="Q1477" t="s">
        <v>4337</v>
      </c>
    </row>
    <row r="1478" spans="1:17" s="325" customFormat="1" ht="15.75" hidden="1" thickBot="1" x14ac:dyDescent="0.3">
      <c r="A1478" s="3472"/>
      <c r="B1478" s="1203" t="s">
        <v>4338</v>
      </c>
      <c r="C1478" s="1238"/>
      <c r="D1478" s="1265"/>
      <c r="E1478" s="1206">
        <f t="shared" ref="E1478:H1478" si="1181">E1436/E1449</f>
        <v>15</v>
      </c>
      <c r="F1478" s="1238"/>
      <c r="G1478" s="1238"/>
      <c r="H1478" s="1206">
        <f t="shared" si="1181"/>
        <v>7.5</v>
      </c>
      <c r="I1478" s="1206">
        <f t="shared" si="1169"/>
        <v>15</v>
      </c>
      <c r="J1478" s="3162"/>
      <c r="K1478" s="1718"/>
      <c r="L1478" s="1718"/>
      <c r="M1478" s="1718"/>
      <c r="N1478" s="1718"/>
      <c r="O1478" s="1718"/>
      <c r="P1478" s="3368"/>
      <c r="Q1478" s="1220" t="s">
        <v>4339</v>
      </c>
    </row>
    <row r="1479" spans="1:17" s="325" customFormat="1" ht="15.75" hidden="1" thickBot="1" x14ac:dyDescent="0.3">
      <c r="A1479" s="3472"/>
      <c r="B1479" s="1182" t="s">
        <v>4223</v>
      </c>
      <c r="C1479" s="1239">
        <f t="shared" ref="C1479:H1479" si="1182">C1478/C321</f>
        <v>0</v>
      </c>
      <c r="D1479" s="1266">
        <f t="shared" si="1182"/>
        <v>0</v>
      </c>
      <c r="E1479" s="1209">
        <f t="shared" si="1182"/>
        <v>2.6188299817184646</v>
      </c>
      <c r="F1479" s="1239">
        <f t="shared" si="1182"/>
        <v>0</v>
      </c>
      <c r="G1479" s="1239">
        <f t="shared" si="1182"/>
        <v>0</v>
      </c>
      <c r="H1479" s="1199">
        <f t="shared" si="1182"/>
        <v>0.97898171865679495</v>
      </c>
      <c r="I1479" s="1198">
        <f t="shared" si="1169"/>
        <v>0.52376599634369292</v>
      </c>
      <c r="J1479" s="3167"/>
      <c r="K1479" s="1723"/>
      <c r="L1479" s="1723"/>
      <c r="M1479" s="1723"/>
      <c r="N1479" s="1723"/>
      <c r="O1479" s="1723"/>
      <c r="P1479" s="3364"/>
      <c r="Q1479" s="325" t="s">
        <v>4340</v>
      </c>
    </row>
    <row r="1480" spans="1:17" ht="15.75" hidden="1" thickBot="1" x14ac:dyDescent="0.3">
      <c r="A1480" s="3472"/>
      <c r="B1480" s="1182" t="s">
        <v>4224</v>
      </c>
      <c r="C1480" s="1239">
        <f t="shared" ref="C1480:H1480" si="1183">C1478/C338</f>
        <v>0</v>
      </c>
      <c r="D1480" s="1266">
        <f t="shared" si="1183"/>
        <v>0</v>
      </c>
      <c r="E1480" s="1209">
        <f t="shared" si="1183"/>
        <v>1.690773067331671</v>
      </c>
      <c r="F1480" s="1239">
        <f t="shared" si="1183"/>
        <v>0</v>
      </c>
      <c r="G1480" s="1239">
        <f t="shared" si="1183"/>
        <v>0</v>
      </c>
      <c r="H1480" s="1200">
        <f t="shared" si="1183"/>
        <v>0.9059222099159554</v>
      </c>
      <c r="I1480" s="1198">
        <f t="shared" si="1169"/>
        <v>0.33815461346633419</v>
      </c>
      <c r="J1480" s="3167"/>
      <c r="K1480" s="1723"/>
      <c r="L1480" s="1723"/>
      <c r="M1480" s="1723"/>
      <c r="N1480" s="1723"/>
      <c r="O1480" s="1723"/>
      <c r="P1480" s="3364"/>
      <c r="Q1480" s="325" t="s">
        <v>4341</v>
      </c>
    </row>
    <row r="1481" spans="1:17" ht="15.75" hidden="1" thickBot="1" x14ac:dyDescent="0.3">
      <c r="A1481" s="3472"/>
      <c r="B1481" s="1182" t="s">
        <v>5102</v>
      </c>
      <c r="C1481" s="1239">
        <f t="shared" ref="C1481:H1481" si="1184">C1478/C341</f>
        <v>0</v>
      </c>
      <c r="D1481" s="1266">
        <f t="shared" si="1184"/>
        <v>0</v>
      </c>
      <c r="E1481" s="1209">
        <f t="shared" si="1184"/>
        <v>1.7666790905702572</v>
      </c>
      <c r="F1481" s="1239">
        <f t="shared" si="1184"/>
        <v>0</v>
      </c>
      <c r="G1481" s="1239">
        <f t="shared" si="1184"/>
        <v>0</v>
      </c>
      <c r="H1481" s="1199">
        <f t="shared" si="1184"/>
        <v>0.87124114154376553</v>
      </c>
      <c r="I1481" s="1198">
        <f t="shared" si="1169"/>
        <v>0.35333581811405146</v>
      </c>
      <c r="J1481" s="3167"/>
      <c r="K1481" s="1723"/>
      <c r="L1481" s="1723"/>
      <c r="M1481" s="1723"/>
      <c r="N1481" s="1723"/>
      <c r="O1481" s="1723"/>
      <c r="P1481" s="3364"/>
      <c r="Q1481" s="325" t="s">
        <v>4342</v>
      </c>
    </row>
    <row r="1482" spans="1:17" ht="15.75" hidden="1" thickBot="1" x14ac:dyDescent="0.3">
      <c r="A1482" s="3472"/>
      <c r="B1482" s="1203" t="s">
        <v>4343</v>
      </c>
      <c r="C1482" s="1238"/>
      <c r="D1482" s="1265"/>
      <c r="E1482" s="1265"/>
      <c r="F1482" s="1238"/>
      <c r="G1482" s="1238"/>
      <c r="H1482" s="1206" t="e">
        <f t="shared" ref="H1482" si="1185">H1441/H1446</f>
        <v>#DIV/0!</v>
      </c>
      <c r="I1482" s="1206" t="e">
        <f t="shared" si="1169"/>
        <v>#DIV/0!</v>
      </c>
      <c r="J1482" s="3162"/>
      <c r="K1482" s="1718"/>
      <c r="L1482" s="1718"/>
      <c r="M1482" s="1718"/>
      <c r="N1482" s="1718"/>
      <c r="O1482" s="1718"/>
      <c r="P1482" s="3368"/>
      <c r="Q1482" s="1220" t="s">
        <v>4344</v>
      </c>
    </row>
    <row r="1483" spans="1:17" ht="15.75" hidden="1" thickBot="1" x14ac:dyDescent="0.3">
      <c r="A1483" s="3472"/>
      <c r="B1483" s="1182" t="s">
        <v>4223</v>
      </c>
      <c r="C1483" s="1239">
        <f t="shared" ref="C1483:H1483" si="1186">C1482/C347</f>
        <v>0</v>
      </c>
      <c r="D1483" s="1266">
        <f t="shared" si="1186"/>
        <v>0</v>
      </c>
      <c r="E1483" s="1266">
        <f t="shared" si="1186"/>
        <v>0</v>
      </c>
      <c r="F1483" s="1239">
        <f t="shared" si="1186"/>
        <v>0</v>
      </c>
      <c r="G1483" s="1239">
        <f t="shared" si="1186"/>
        <v>0</v>
      </c>
      <c r="H1483" s="1199" t="e">
        <f t="shared" si="1186"/>
        <v>#DIV/0!</v>
      </c>
      <c r="I1483" s="1198">
        <f t="shared" si="1169"/>
        <v>0</v>
      </c>
      <c r="J1483" s="3167"/>
      <c r="K1483" s="1723"/>
      <c r="L1483" s="1723"/>
      <c r="M1483" s="1723"/>
      <c r="N1483" s="1723"/>
      <c r="O1483" s="1723"/>
      <c r="P1483" s="3364"/>
      <c r="Q1483" s="325" t="s">
        <v>4345</v>
      </c>
    </row>
    <row r="1484" spans="1:17" ht="15.75" hidden="1" thickBot="1" x14ac:dyDescent="0.3">
      <c r="A1484" s="3472"/>
      <c r="B1484" s="1182" t="s">
        <v>4224</v>
      </c>
      <c r="C1484" s="1239">
        <f t="shared" ref="C1484:H1484" si="1187">C1482/C364</f>
        <v>0</v>
      </c>
      <c r="D1484" s="1266">
        <f t="shared" si="1187"/>
        <v>0</v>
      </c>
      <c r="E1484" s="1266">
        <f t="shared" si="1187"/>
        <v>0</v>
      </c>
      <c r="F1484" s="1239">
        <f t="shared" si="1187"/>
        <v>0</v>
      </c>
      <c r="G1484" s="1239">
        <f t="shared" si="1187"/>
        <v>0</v>
      </c>
      <c r="H1484" s="1199" t="e">
        <f t="shared" si="1187"/>
        <v>#DIV/0!</v>
      </c>
      <c r="I1484" s="1198">
        <f t="shared" si="1169"/>
        <v>0</v>
      </c>
      <c r="J1484" s="3167"/>
      <c r="K1484" s="1723"/>
      <c r="L1484" s="1723"/>
      <c r="M1484" s="1723"/>
      <c r="N1484" s="1723"/>
      <c r="O1484" s="1723"/>
      <c r="P1484" s="3364"/>
      <c r="Q1484" s="325" t="s">
        <v>4346</v>
      </c>
    </row>
    <row r="1485" spans="1:17" ht="15.75" hidden="1" thickBot="1" x14ac:dyDescent="0.3">
      <c r="A1485" s="3473"/>
      <c r="B1485" s="1183" t="s">
        <v>5102</v>
      </c>
      <c r="C1485" s="1242">
        <f t="shared" ref="C1485:H1485" si="1188">C1482/C367</f>
        <v>0</v>
      </c>
      <c r="D1485" s="1269">
        <f t="shared" si="1188"/>
        <v>0</v>
      </c>
      <c r="E1485" s="1269">
        <f t="shared" si="1188"/>
        <v>0</v>
      </c>
      <c r="F1485" s="1242">
        <f t="shared" si="1188"/>
        <v>0</v>
      </c>
      <c r="G1485" s="1242">
        <f t="shared" si="1188"/>
        <v>0</v>
      </c>
      <c r="H1485" s="1201" t="e">
        <f t="shared" si="1188"/>
        <v>#DIV/0!</v>
      </c>
      <c r="I1485" s="1202">
        <f t="shared" si="1169"/>
        <v>0</v>
      </c>
      <c r="J1485" s="3167"/>
      <c r="K1485" s="1723"/>
      <c r="L1485" s="1723"/>
      <c r="M1485" s="1723"/>
      <c r="N1485" s="1723"/>
      <c r="O1485" s="1723"/>
      <c r="P1485" s="3364"/>
      <c r="Q1485" s="325" t="s">
        <v>4347</v>
      </c>
    </row>
    <row r="1486" spans="1:17" customFormat="1" x14ac:dyDescent="0.25">
      <c r="A1486" s="3471" t="s">
        <v>4350</v>
      </c>
      <c r="B1486" s="844" t="s">
        <v>5094</v>
      </c>
      <c r="C1486" s="1235"/>
      <c r="D1486" s="1235"/>
      <c r="E1486" s="1235"/>
      <c r="F1486" s="1235"/>
      <c r="G1486" s="826">
        <f>CM!B418</f>
        <v>0</v>
      </c>
      <c r="H1486" s="826">
        <f>SUM(C1486:G1486)</f>
        <v>0</v>
      </c>
      <c r="I1486" s="1222">
        <f t="shared" si="1169"/>
        <v>0</v>
      </c>
      <c r="J1486" s="3159"/>
      <c r="K1486" s="1715"/>
      <c r="L1486" s="1715"/>
      <c r="M1486" s="1715"/>
      <c r="N1486" s="1715"/>
      <c r="O1486" s="1715"/>
      <c r="P1486" s="3384"/>
      <c r="Q1486" s="27" t="s">
        <v>4264</v>
      </c>
    </row>
    <row r="1487" spans="1:17" customFormat="1" x14ac:dyDescent="0.25">
      <c r="A1487" s="3472"/>
      <c r="B1487" s="845" t="s">
        <v>4265</v>
      </c>
      <c r="C1487" s="1236"/>
      <c r="D1487" s="1236"/>
      <c r="E1487" s="1239"/>
      <c r="F1487" s="1236"/>
      <c r="G1487" s="1188">
        <f t="shared" ref="G1487:H1487" si="1189">G1486/G4</f>
        <v>0</v>
      </c>
      <c r="H1487" s="1194">
        <f t="shared" si="1189"/>
        <v>0</v>
      </c>
      <c r="I1487" s="1189">
        <f t="shared" si="1169"/>
        <v>0</v>
      </c>
      <c r="J1487" s="3160"/>
      <c r="K1487" s="1716"/>
      <c r="L1487" s="1716"/>
      <c r="M1487" s="1716"/>
      <c r="N1487" s="1716"/>
      <c r="O1487" s="1716"/>
      <c r="P1487" s="3385"/>
      <c r="Q1487" t="s">
        <v>4266</v>
      </c>
    </row>
    <row r="1488" spans="1:17" customFormat="1" x14ac:dyDescent="0.25">
      <c r="A1488" s="3472"/>
      <c r="B1488" s="845" t="s">
        <v>4267</v>
      </c>
      <c r="C1488" s="1236"/>
      <c r="D1488" s="1236"/>
      <c r="E1488" s="1239"/>
      <c r="F1488" s="1239"/>
      <c r="G1488" s="1188">
        <f t="shared" ref="G1488:H1488" si="1190">G1486/G21</f>
        <v>0</v>
      </c>
      <c r="H1488" s="1194">
        <f t="shared" si="1190"/>
        <v>0</v>
      </c>
      <c r="I1488" s="1189">
        <f t="shared" si="1169"/>
        <v>0</v>
      </c>
      <c r="J1488" s="3160"/>
      <c r="K1488" s="1716"/>
      <c r="L1488" s="1716"/>
      <c r="M1488" s="1716"/>
      <c r="N1488" s="1716"/>
      <c r="O1488" s="1716"/>
      <c r="P1488" s="3385"/>
      <c r="Q1488" t="s">
        <v>4268</v>
      </c>
    </row>
    <row r="1489" spans="1:17" customFormat="1" x14ac:dyDescent="0.25">
      <c r="A1489" s="3472"/>
      <c r="B1489" s="845" t="s">
        <v>5096</v>
      </c>
      <c r="C1489" s="1239"/>
      <c r="D1489" s="1239"/>
      <c r="E1489" s="1239"/>
      <c r="F1489" s="1239"/>
      <c r="G1489" s="1188">
        <f t="shared" ref="G1489:H1489" si="1191">G1486/G9</f>
        <v>0</v>
      </c>
      <c r="H1489" s="1194">
        <f t="shared" si="1191"/>
        <v>0</v>
      </c>
      <c r="I1489" s="1189">
        <f t="shared" si="1169"/>
        <v>0</v>
      </c>
      <c r="J1489" s="3160"/>
      <c r="K1489" s="1716"/>
      <c r="L1489" s="1716"/>
      <c r="M1489" s="1716"/>
      <c r="N1489" s="1716"/>
      <c r="O1489" s="1716"/>
      <c r="P1489" s="3385"/>
      <c r="Q1489" t="s">
        <v>4270</v>
      </c>
    </row>
    <row r="1490" spans="1:17" customFormat="1" hidden="1" x14ac:dyDescent="0.25">
      <c r="A1490" s="3472"/>
      <c r="B1490" s="845" t="s">
        <v>4862</v>
      </c>
      <c r="C1490" s="1239"/>
      <c r="D1490" s="1239"/>
      <c r="E1490" s="1239"/>
      <c r="F1490" s="1239"/>
      <c r="G1490" s="1188">
        <f t="shared" ref="G1490:H1490" si="1192">G1486/G15</f>
        <v>0</v>
      </c>
      <c r="H1490" s="1205">
        <f t="shared" si="1192"/>
        <v>0</v>
      </c>
      <c r="I1490" s="1193">
        <f t="shared" si="1169"/>
        <v>0</v>
      </c>
      <c r="J1490" s="3161"/>
      <c r="K1490" s="1717"/>
      <c r="L1490" s="1717"/>
      <c r="M1490" s="1717"/>
      <c r="N1490" s="1717"/>
      <c r="O1490" s="1717"/>
      <c r="P1490" s="3386"/>
      <c r="Q1490" t="s">
        <v>4272</v>
      </c>
    </row>
    <row r="1491" spans="1:17" customFormat="1" x14ac:dyDescent="0.25">
      <c r="A1491" s="3472"/>
      <c r="B1491" s="1203" t="s">
        <v>5095</v>
      </c>
      <c r="C1491" s="1239"/>
      <c r="D1491" s="1239"/>
      <c r="E1491" s="1239"/>
      <c r="F1491" s="1239"/>
      <c r="G1491" s="1204">
        <f>CM!C418</f>
        <v>0</v>
      </c>
      <c r="H1491" s="1204">
        <f>SUM(C1491:G1491)</f>
        <v>0</v>
      </c>
      <c r="I1491" s="1206">
        <f t="shared" si="1169"/>
        <v>0</v>
      </c>
      <c r="J1491" s="3162"/>
      <c r="K1491" s="1718"/>
      <c r="L1491" s="1718"/>
      <c r="M1491" s="1718"/>
      <c r="N1491" s="1718"/>
      <c r="O1491" s="1718"/>
      <c r="P1491" s="3368"/>
      <c r="Q1491" s="27" t="s">
        <v>4274</v>
      </c>
    </row>
    <row r="1492" spans="1:17" customFormat="1" x14ac:dyDescent="0.25">
      <c r="A1492" s="3472"/>
      <c r="B1492" s="845" t="s">
        <v>4275</v>
      </c>
      <c r="C1492" s="1239"/>
      <c r="D1492" s="1239"/>
      <c r="E1492" s="1239"/>
      <c r="F1492" s="1239"/>
      <c r="G1492" s="1188">
        <f t="shared" ref="G1492:H1492" si="1193">G1491/G30</f>
        <v>0</v>
      </c>
      <c r="H1492" s="1192">
        <f t="shared" si="1193"/>
        <v>0</v>
      </c>
      <c r="I1492" s="1193">
        <f t="shared" si="1169"/>
        <v>0</v>
      </c>
      <c r="J1492" s="3161"/>
      <c r="K1492" s="1717"/>
      <c r="L1492" s="1717"/>
      <c r="M1492" s="1717"/>
      <c r="N1492" s="1717"/>
      <c r="O1492" s="1717"/>
      <c r="P1492" s="3386"/>
      <c r="Q1492" t="s">
        <v>4276</v>
      </c>
    </row>
    <row r="1493" spans="1:17" customFormat="1" x14ac:dyDescent="0.25">
      <c r="A1493" s="3472"/>
      <c r="B1493" s="845" t="s">
        <v>4277</v>
      </c>
      <c r="C1493" s="1239"/>
      <c r="D1493" s="1239"/>
      <c r="E1493" s="1239"/>
      <c r="F1493" s="1239"/>
      <c r="G1493" s="1188">
        <f t="shared" ref="G1493:H1493" si="1194">G1491/G47</f>
        <v>0</v>
      </c>
      <c r="H1493" s="1192">
        <f t="shared" si="1194"/>
        <v>0</v>
      </c>
      <c r="I1493" s="1193">
        <f t="shared" si="1169"/>
        <v>0</v>
      </c>
      <c r="J1493" s="3161"/>
      <c r="K1493" s="1717"/>
      <c r="L1493" s="1717"/>
      <c r="M1493" s="1717"/>
      <c r="N1493" s="1717"/>
      <c r="O1493" s="1717"/>
      <c r="P1493" s="3386"/>
      <c r="Q1493" t="s">
        <v>4278</v>
      </c>
    </row>
    <row r="1494" spans="1:17" customFormat="1" x14ac:dyDescent="0.25">
      <c r="A1494" s="3472"/>
      <c r="B1494" s="845" t="s">
        <v>5097</v>
      </c>
      <c r="C1494" s="1239"/>
      <c r="D1494" s="1239"/>
      <c r="E1494" s="1239"/>
      <c r="F1494" s="1239"/>
      <c r="G1494" s="1188">
        <f t="shared" ref="G1494:H1494" si="1195">G1491/G35</f>
        <v>0</v>
      </c>
      <c r="H1494" s="1192">
        <f t="shared" si="1195"/>
        <v>0</v>
      </c>
      <c r="I1494" s="1193">
        <f t="shared" si="1169"/>
        <v>0</v>
      </c>
      <c r="J1494" s="3161"/>
      <c r="K1494" s="1717"/>
      <c r="L1494" s="1717"/>
      <c r="M1494" s="1717"/>
      <c r="N1494" s="1717"/>
      <c r="O1494" s="1717"/>
      <c r="P1494" s="3386"/>
      <c r="Q1494" t="s">
        <v>4280</v>
      </c>
    </row>
    <row r="1495" spans="1:17" customFormat="1" hidden="1" x14ac:dyDescent="0.25">
      <c r="A1495" s="3472"/>
      <c r="B1495" s="845" t="s">
        <v>4863</v>
      </c>
      <c r="C1495" s="1239"/>
      <c r="D1495" s="1239"/>
      <c r="E1495" s="1239"/>
      <c r="F1495" s="1239"/>
      <c r="G1495" s="1188">
        <f t="shared" ref="G1495:H1495" si="1196">G1491/G41</f>
        <v>0</v>
      </c>
      <c r="H1495" s="1192">
        <f t="shared" si="1196"/>
        <v>0</v>
      </c>
      <c r="I1495" s="1193">
        <f t="shared" si="1169"/>
        <v>0</v>
      </c>
      <c r="J1495" s="3161"/>
      <c r="K1495" s="1717"/>
      <c r="L1495" s="1717"/>
      <c r="M1495" s="1717"/>
      <c r="N1495" s="1717"/>
      <c r="O1495" s="1717"/>
      <c r="P1495" s="3386"/>
      <c r="Q1495" t="s">
        <v>4282</v>
      </c>
    </row>
    <row r="1496" spans="1:17" customFormat="1" x14ac:dyDescent="0.25">
      <c r="A1496" s="3472"/>
      <c r="B1496" s="1203" t="s">
        <v>5098</v>
      </c>
      <c r="C1496" s="1239"/>
      <c r="D1496" s="1239"/>
      <c r="E1496" s="1239"/>
      <c r="F1496" s="1239"/>
      <c r="G1496" s="1204">
        <f>CM!G418</f>
        <v>0</v>
      </c>
      <c r="H1496" s="1204">
        <f>SUM(C1496:G1496)</f>
        <v>0</v>
      </c>
      <c r="I1496" s="1206">
        <f t="shared" si="1169"/>
        <v>0</v>
      </c>
      <c r="J1496" s="3163"/>
      <c r="K1496" s="1719"/>
      <c r="L1496" s="1719"/>
      <c r="M1496" s="1719"/>
      <c r="N1496" s="1719"/>
      <c r="O1496" s="1719"/>
      <c r="P1496" s="3387"/>
      <c r="Q1496" s="1178" t="s">
        <v>4284</v>
      </c>
    </row>
    <row r="1497" spans="1:17" customFormat="1" hidden="1" x14ac:dyDescent="0.25">
      <c r="A1497" s="3472"/>
      <c r="B1497" s="845" t="s">
        <v>4285</v>
      </c>
      <c r="C1497" s="1239"/>
      <c r="D1497" s="1239"/>
      <c r="E1497" s="1239"/>
      <c r="F1497" s="1239"/>
      <c r="G1497" s="1188">
        <f t="shared" ref="G1497:H1497" si="1197">G1496/G56</f>
        <v>0</v>
      </c>
      <c r="H1497" s="1194">
        <f t="shared" si="1197"/>
        <v>0</v>
      </c>
      <c r="I1497" s="1193">
        <f t="shared" si="1169"/>
        <v>0</v>
      </c>
      <c r="J1497" s="3161"/>
      <c r="K1497" s="1717"/>
      <c r="L1497" s="1717"/>
      <c r="M1497" s="1717"/>
      <c r="N1497" s="1717"/>
      <c r="O1497" s="1717"/>
      <c r="P1497" s="3386"/>
      <c r="Q1497" t="s">
        <v>4286</v>
      </c>
    </row>
    <row r="1498" spans="1:17" customFormat="1" hidden="1" x14ac:dyDescent="0.25">
      <c r="A1498" s="3472"/>
      <c r="B1498" s="845" t="s">
        <v>4287</v>
      </c>
      <c r="C1498" s="1239"/>
      <c r="D1498" s="1239"/>
      <c r="E1498" s="1239"/>
      <c r="F1498" s="1239"/>
      <c r="G1498" s="1188">
        <f t="shared" ref="G1498:H1498" si="1198">G1496/G73</f>
        <v>0</v>
      </c>
      <c r="H1498" s="1194">
        <f t="shared" si="1198"/>
        <v>0</v>
      </c>
      <c r="I1498" s="1193">
        <f t="shared" si="1169"/>
        <v>0</v>
      </c>
      <c r="J1498" s="3161"/>
      <c r="K1498" s="1717"/>
      <c r="L1498" s="1717"/>
      <c r="M1498" s="1717"/>
      <c r="N1498" s="1717"/>
      <c r="O1498" s="1717"/>
      <c r="P1498" s="3386"/>
      <c r="Q1498" t="s">
        <v>4288</v>
      </c>
    </row>
    <row r="1499" spans="1:17" customFormat="1" x14ac:dyDescent="0.25">
      <c r="A1499" s="3472"/>
      <c r="B1499" s="845" t="s">
        <v>4289</v>
      </c>
      <c r="C1499" s="1239"/>
      <c r="D1499" s="1239"/>
      <c r="E1499" s="1239"/>
      <c r="F1499" s="1239"/>
      <c r="G1499" s="1251">
        <v>0.125</v>
      </c>
      <c r="H1499" s="1252">
        <f>E1499</f>
        <v>0</v>
      </c>
      <c r="I1499" s="1253">
        <f t="shared" si="1169"/>
        <v>0.125</v>
      </c>
      <c r="J1499" s="3170"/>
      <c r="K1499" s="1726"/>
      <c r="L1499" s="1726"/>
      <c r="M1499" s="1726"/>
      <c r="N1499" s="1726"/>
      <c r="O1499" s="1726"/>
      <c r="P1499" s="3388"/>
      <c r="Q1499" t="s">
        <v>4290</v>
      </c>
    </row>
    <row r="1500" spans="1:17" customFormat="1" x14ac:dyDescent="0.25">
      <c r="A1500" s="3472"/>
      <c r="B1500" s="845" t="s">
        <v>4291</v>
      </c>
      <c r="C1500" s="1239"/>
      <c r="D1500" s="1239"/>
      <c r="E1500" s="1239"/>
      <c r="F1500" s="1239"/>
      <c r="G1500" s="1188" t="e">
        <f t="shared" ref="G1500:H1500" si="1199">G1496/G1491</f>
        <v>#DIV/0!</v>
      </c>
      <c r="H1500" s="1205" t="e">
        <f t="shared" si="1199"/>
        <v>#DIV/0!</v>
      </c>
      <c r="I1500" s="1191" t="e">
        <f t="shared" si="1169"/>
        <v>#DIV/0!</v>
      </c>
      <c r="J1500" s="3164"/>
      <c r="K1500" s="1720"/>
      <c r="L1500" s="1720"/>
      <c r="M1500" s="1720"/>
      <c r="N1500" s="1720"/>
      <c r="O1500" s="1720"/>
      <c r="P1500" s="3352"/>
      <c r="Q1500" t="s">
        <v>4292</v>
      </c>
    </row>
    <row r="1501" spans="1:17" customFormat="1" x14ac:dyDescent="0.25">
      <c r="A1501" s="3472"/>
      <c r="B1501" s="1203" t="s">
        <v>5100</v>
      </c>
      <c r="C1501" s="1239"/>
      <c r="D1501" s="1239"/>
      <c r="E1501" s="1239"/>
      <c r="F1501" s="1239"/>
      <c r="G1501" s="1204">
        <f>CM!H418</f>
        <v>13</v>
      </c>
      <c r="H1501" s="1204">
        <f>SUM(C1501:G1501)</f>
        <v>13</v>
      </c>
      <c r="I1501" s="1204">
        <f t="shared" si="1169"/>
        <v>13</v>
      </c>
      <c r="J1501" s="3165"/>
      <c r="K1501" s="1721"/>
      <c r="L1501" s="1721"/>
      <c r="M1501" s="1721"/>
      <c r="N1501" s="1721"/>
      <c r="O1501" s="1721"/>
      <c r="P1501" s="3347"/>
      <c r="Q1501" s="27" t="s">
        <v>4293</v>
      </c>
    </row>
    <row r="1502" spans="1:17" customFormat="1" x14ac:dyDescent="0.25">
      <c r="A1502" s="3472"/>
      <c r="B1502" s="845" t="s">
        <v>4294</v>
      </c>
      <c r="C1502" s="1239"/>
      <c r="D1502" s="1239"/>
      <c r="E1502" s="1239"/>
      <c r="F1502" s="1239"/>
      <c r="G1502" s="1188">
        <f t="shared" ref="G1502:H1502" si="1200">G1501/G82</f>
        <v>1.6617878280433089E-4</v>
      </c>
      <c r="H1502" s="1194">
        <f t="shared" si="1200"/>
        <v>2.281414196012088E-5</v>
      </c>
      <c r="I1502" s="1189">
        <f t="shared" si="1169"/>
        <v>1.6617878280433089E-4</v>
      </c>
      <c r="J1502" s="3160"/>
      <c r="K1502" s="1716"/>
      <c r="L1502" s="1716"/>
      <c r="M1502" s="1716"/>
      <c r="N1502" s="1716"/>
      <c r="O1502" s="1716"/>
      <c r="P1502" s="3385"/>
      <c r="Q1502" t="s">
        <v>4295</v>
      </c>
    </row>
    <row r="1503" spans="1:17" customFormat="1" x14ac:dyDescent="0.25">
      <c r="A1503" s="3472"/>
      <c r="B1503" s="845" t="s">
        <v>4296</v>
      </c>
      <c r="C1503" s="1239"/>
      <c r="D1503" s="1239"/>
      <c r="E1503" s="1239"/>
      <c r="F1503" s="1239"/>
      <c r="G1503" s="1188">
        <f t="shared" ref="G1503:H1503" si="1201">G1501/G99</f>
        <v>1.048471650939592E-3</v>
      </c>
      <c r="H1503" s="1194">
        <f t="shared" si="1201"/>
        <v>4.9262390438548954E-5</v>
      </c>
      <c r="I1503" s="1189">
        <f t="shared" si="1169"/>
        <v>1.048471650939592E-3</v>
      </c>
      <c r="J1503" s="3160"/>
      <c r="K1503" s="1716"/>
      <c r="L1503" s="1716"/>
      <c r="M1503" s="1716"/>
      <c r="N1503" s="1716"/>
      <c r="O1503" s="1716"/>
      <c r="P1503" s="3385"/>
      <c r="Q1503" t="s">
        <v>4297</v>
      </c>
    </row>
    <row r="1504" spans="1:17" customFormat="1" x14ac:dyDescent="0.25">
      <c r="A1504" s="3472"/>
      <c r="B1504" s="1203" t="s">
        <v>14</v>
      </c>
      <c r="C1504" s="1239"/>
      <c r="D1504" s="1239"/>
      <c r="E1504" s="1239"/>
      <c r="F1504" s="1239"/>
      <c r="G1504" s="1246">
        <f>CM!J418</f>
        <v>1</v>
      </c>
      <c r="H1504" s="1204">
        <f>SUM(C1504:G1504)</f>
        <v>1</v>
      </c>
      <c r="I1504" s="1221">
        <f t="shared" si="1169"/>
        <v>1</v>
      </c>
      <c r="J1504" s="3166"/>
      <c r="K1504" s="1722"/>
      <c r="L1504" s="1722"/>
      <c r="M1504" s="1722"/>
      <c r="N1504" s="1722"/>
      <c r="O1504" s="1722"/>
      <c r="P1504" s="3369"/>
      <c r="Q1504" s="27" t="s">
        <v>4298</v>
      </c>
    </row>
    <row r="1505" spans="1:17" customFormat="1" x14ac:dyDescent="0.25">
      <c r="A1505" s="3472"/>
      <c r="B1505" s="845" t="s">
        <v>4299</v>
      </c>
      <c r="C1505" s="1239"/>
      <c r="D1505" s="1239"/>
      <c r="E1505" s="1239"/>
      <c r="F1505" s="1239"/>
      <c r="G1505" s="1188">
        <f t="shared" ref="G1505:H1505" si="1202">G1504/G108</f>
        <v>2.1505376344086021E-3</v>
      </c>
      <c r="H1505" s="1194">
        <f t="shared" si="1202"/>
        <v>2.6881720430107527E-4</v>
      </c>
      <c r="I1505" s="1189">
        <f t="shared" si="1169"/>
        <v>2.1505376344086021E-3</v>
      </c>
      <c r="J1505" s="3160"/>
      <c r="K1505" s="1716"/>
      <c r="L1505" s="1716"/>
      <c r="M1505" s="1716"/>
      <c r="N1505" s="1716"/>
      <c r="O1505" s="1716"/>
      <c r="P1505" s="3385"/>
      <c r="Q1505" t="s">
        <v>4300</v>
      </c>
    </row>
    <row r="1506" spans="1:17" customFormat="1" x14ac:dyDescent="0.25">
      <c r="A1506" s="3472"/>
      <c r="B1506" s="845" t="s">
        <v>4301</v>
      </c>
      <c r="C1506" s="1239"/>
      <c r="D1506" s="1239"/>
      <c r="E1506" s="1239"/>
      <c r="F1506" s="1239"/>
      <c r="G1506" s="1188">
        <f t="shared" ref="G1506:H1506" si="1203">G1504/G125</f>
        <v>9.0090090090090089E-3</v>
      </c>
      <c r="H1506" s="1194">
        <f t="shared" si="1203"/>
        <v>5.3937432578209273E-4</v>
      </c>
      <c r="I1506" s="1189">
        <f t="shared" si="1169"/>
        <v>9.0090090090090089E-3</v>
      </c>
      <c r="J1506" s="3160"/>
      <c r="K1506" s="1716"/>
      <c r="L1506" s="1716"/>
      <c r="M1506" s="1716"/>
      <c r="N1506" s="1716"/>
      <c r="O1506" s="1716"/>
      <c r="P1506" s="3385"/>
      <c r="Q1506" t="s">
        <v>4302</v>
      </c>
    </row>
    <row r="1507" spans="1:17" customFormat="1" x14ac:dyDescent="0.25">
      <c r="A1507" s="3472"/>
      <c r="B1507" s="845" t="s">
        <v>5101</v>
      </c>
      <c r="C1507" s="1239"/>
      <c r="D1507" s="1239"/>
      <c r="E1507" s="1239"/>
      <c r="F1507" s="1239"/>
      <c r="G1507" s="1188">
        <f t="shared" ref="G1507:H1507" si="1204">G1504/G113</f>
        <v>1.5384615384615385E-2</v>
      </c>
      <c r="H1507" s="1194">
        <f t="shared" si="1204"/>
        <v>1.5600624024960999E-3</v>
      </c>
      <c r="I1507" s="1189">
        <f t="shared" si="1169"/>
        <v>1.5384615384615385E-2</v>
      </c>
      <c r="J1507" s="3160"/>
      <c r="K1507" s="1716"/>
      <c r="L1507" s="1716"/>
      <c r="M1507" s="1716"/>
      <c r="N1507" s="1716"/>
      <c r="O1507" s="1716"/>
      <c r="P1507" s="3385"/>
      <c r="Q1507" t="s">
        <v>4304</v>
      </c>
    </row>
    <row r="1508" spans="1:17" customFormat="1" hidden="1" x14ac:dyDescent="0.25">
      <c r="A1508" s="3472"/>
      <c r="B1508" s="845" t="s">
        <v>4861</v>
      </c>
      <c r="C1508" s="1239"/>
      <c r="D1508" s="1239"/>
      <c r="E1508" s="1239"/>
      <c r="F1508" s="1239"/>
      <c r="G1508" s="1188">
        <f t="shared" ref="G1508:H1508" si="1205">G1504/G119</f>
        <v>2.1276595744680851E-2</v>
      </c>
      <c r="H1508" s="1205">
        <f t="shared" si="1205"/>
        <v>2.5575447570332483E-3</v>
      </c>
      <c r="I1508" s="1193">
        <f t="shared" si="1169"/>
        <v>2.1276595744680851E-2</v>
      </c>
      <c r="J1508" s="3161"/>
      <c r="K1508" s="1717"/>
      <c r="L1508" s="1717"/>
      <c r="M1508" s="1717"/>
      <c r="N1508" s="1717"/>
      <c r="O1508" s="1717"/>
      <c r="P1508" s="3386"/>
      <c r="Q1508" t="s">
        <v>4306</v>
      </c>
    </row>
    <row r="1509" spans="1:17" customFormat="1" x14ac:dyDescent="0.25">
      <c r="A1509" s="3472"/>
      <c r="B1509" s="1203" t="s">
        <v>5087</v>
      </c>
      <c r="C1509" s="1239"/>
      <c r="D1509" s="1239"/>
      <c r="E1509" s="1239"/>
      <c r="F1509" s="1239"/>
      <c r="G1509" s="1206">
        <f t="shared" ref="G1509" si="1206">G1486/G1501</f>
        <v>0</v>
      </c>
      <c r="H1509" s="1206">
        <f>H1486/H1501</f>
        <v>0</v>
      </c>
      <c r="I1509" s="1206">
        <f t="shared" si="1169"/>
        <v>0</v>
      </c>
      <c r="J1509" s="3162"/>
      <c r="K1509" s="1718"/>
      <c r="L1509" s="1718"/>
      <c r="M1509" s="1718"/>
      <c r="N1509" s="1718"/>
      <c r="O1509" s="1718"/>
      <c r="P1509" s="3368"/>
      <c r="Q1509" s="27" t="s">
        <v>4308</v>
      </c>
    </row>
    <row r="1510" spans="1:17" customFormat="1" x14ac:dyDescent="0.25">
      <c r="A1510" s="3472"/>
      <c r="B1510" s="845" t="s">
        <v>4223</v>
      </c>
      <c r="C1510" s="1239"/>
      <c r="D1510" s="1239"/>
      <c r="E1510" s="1239"/>
      <c r="F1510" s="1239"/>
      <c r="G1510" s="1211">
        <f t="shared" ref="G1510:H1510" si="1207">G1509/G139</f>
        <v>0</v>
      </c>
      <c r="H1510" s="1177">
        <f t="shared" si="1207"/>
        <v>0</v>
      </c>
      <c r="I1510" s="1198">
        <f t="shared" si="1169"/>
        <v>0</v>
      </c>
      <c r="J1510" s="3167"/>
      <c r="K1510" s="1723"/>
      <c r="L1510" s="1723"/>
      <c r="M1510" s="1723"/>
      <c r="N1510" s="1723"/>
      <c r="O1510" s="1723"/>
      <c r="P1510" s="3364"/>
      <c r="Q1510" t="s">
        <v>4309</v>
      </c>
    </row>
    <row r="1511" spans="1:17" customFormat="1" x14ac:dyDescent="0.25">
      <c r="A1511" s="3472"/>
      <c r="B1511" s="845" t="s">
        <v>4224</v>
      </c>
      <c r="C1511" s="1239"/>
      <c r="D1511" s="1239"/>
      <c r="E1511" s="1239"/>
      <c r="F1511" s="1239"/>
      <c r="G1511" s="1211">
        <f t="shared" ref="G1511:H1511" si="1208">G1509/G142</f>
        <v>0</v>
      </c>
      <c r="H1511" s="1177">
        <f t="shared" si="1208"/>
        <v>0</v>
      </c>
      <c r="I1511" s="1198">
        <f t="shared" si="1169"/>
        <v>0</v>
      </c>
      <c r="J1511" s="3167"/>
      <c r="K1511" s="1723"/>
      <c r="L1511" s="1723"/>
      <c r="M1511" s="1723"/>
      <c r="N1511" s="1723"/>
      <c r="O1511" s="1723"/>
      <c r="P1511" s="3364"/>
      <c r="Q1511" t="s">
        <v>4310</v>
      </c>
    </row>
    <row r="1512" spans="1:17" customFormat="1" x14ac:dyDescent="0.25">
      <c r="A1512" s="3472"/>
      <c r="B1512" s="845" t="s">
        <v>5102</v>
      </c>
      <c r="C1512" s="1239"/>
      <c r="D1512" s="1239"/>
      <c r="E1512" s="1239"/>
      <c r="F1512" s="1239"/>
      <c r="G1512" s="1211">
        <f t="shared" ref="G1512:H1512" si="1209">G1509/G159</f>
        <v>0</v>
      </c>
      <c r="H1512" s="1177">
        <f t="shared" si="1209"/>
        <v>0</v>
      </c>
      <c r="I1512" s="1198">
        <f t="shared" si="1169"/>
        <v>0</v>
      </c>
      <c r="J1512" s="3167"/>
      <c r="K1512" s="1723"/>
      <c r="L1512" s="1723"/>
      <c r="M1512" s="1723"/>
      <c r="N1512" s="1723"/>
      <c r="O1512" s="1723"/>
      <c r="P1512" s="3364"/>
      <c r="Q1512" t="s">
        <v>4312</v>
      </c>
    </row>
    <row r="1513" spans="1:17" customFormat="1" x14ac:dyDescent="0.25">
      <c r="A1513" s="3472"/>
      <c r="B1513" s="1203" t="s">
        <v>5099</v>
      </c>
      <c r="C1513" s="1239"/>
      <c r="D1513" s="1239"/>
      <c r="E1513" s="1239"/>
      <c r="F1513" s="1239"/>
      <c r="G1513" s="1206">
        <f t="shared" ref="G1513" si="1210">G1491/G1501</f>
        <v>0</v>
      </c>
      <c r="H1513" s="1206">
        <f>H1491/H1501</f>
        <v>0</v>
      </c>
      <c r="I1513" s="1206">
        <f t="shared" si="1169"/>
        <v>0</v>
      </c>
      <c r="J1513" s="3162"/>
      <c r="K1513" s="1718"/>
      <c r="L1513" s="1718"/>
      <c r="M1513" s="1718"/>
      <c r="N1513" s="1718"/>
      <c r="O1513" s="1718"/>
      <c r="P1513" s="3368"/>
      <c r="Q1513" s="27" t="s">
        <v>4314</v>
      </c>
    </row>
    <row r="1514" spans="1:17" s="1" customFormat="1" x14ac:dyDescent="0.25">
      <c r="A1514" s="3472"/>
      <c r="B1514" s="845" t="s">
        <v>4223</v>
      </c>
      <c r="C1514" s="1239"/>
      <c r="D1514" s="1239"/>
      <c r="E1514" s="1239"/>
      <c r="F1514" s="1239"/>
      <c r="G1514" s="1211">
        <f t="shared" ref="G1514:H1514" si="1211">G1513/G165</f>
        <v>0</v>
      </c>
      <c r="H1514" s="1177">
        <f t="shared" si="1211"/>
        <v>0</v>
      </c>
      <c r="I1514" s="1198">
        <f t="shared" si="1169"/>
        <v>0</v>
      </c>
      <c r="J1514" s="3167"/>
      <c r="K1514" s="1723"/>
      <c r="L1514" s="1723"/>
      <c r="M1514" s="1723"/>
      <c r="N1514" s="1723"/>
      <c r="O1514" s="1723"/>
      <c r="P1514" s="3364"/>
      <c r="Q1514" t="s">
        <v>4315</v>
      </c>
    </row>
    <row r="1515" spans="1:17" s="1" customFormat="1" x14ac:dyDescent="0.25">
      <c r="A1515" s="3472"/>
      <c r="B1515" s="845" t="s">
        <v>4224</v>
      </c>
      <c r="C1515" s="1239"/>
      <c r="D1515" s="1239"/>
      <c r="E1515" s="1239"/>
      <c r="F1515" s="1239"/>
      <c r="G1515" s="1211">
        <f t="shared" ref="G1515:H1515" si="1212">G1513/G182</f>
        <v>0</v>
      </c>
      <c r="H1515" s="1177">
        <f t="shared" si="1212"/>
        <v>0</v>
      </c>
      <c r="I1515" s="1198">
        <f t="shared" si="1169"/>
        <v>0</v>
      </c>
      <c r="J1515" s="3167"/>
      <c r="K1515" s="1723"/>
      <c r="L1515" s="1723"/>
      <c r="M1515" s="1723"/>
      <c r="N1515" s="1723"/>
      <c r="O1515" s="1723"/>
      <c r="P1515" s="3364"/>
      <c r="Q1515" t="s">
        <v>4316</v>
      </c>
    </row>
    <row r="1516" spans="1:17" s="1" customFormat="1" x14ac:dyDescent="0.25">
      <c r="A1516" s="3472"/>
      <c r="B1516" s="845" t="s">
        <v>5102</v>
      </c>
      <c r="C1516" s="1239"/>
      <c r="D1516" s="1239"/>
      <c r="E1516" s="1239"/>
      <c r="F1516" s="1239"/>
      <c r="G1516" s="1211">
        <f t="shared" ref="G1516:H1516" si="1213">G1513/G185</f>
        <v>0</v>
      </c>
      <c r="H1516" s="1177">
        <f t="shared" si="1213"/>
        <v>0</v>
      </c>
      <c r="I1516" s="1198">
        <f t="shared" si="1169"/>
        <v>0</v>
      </c>
      <c r="J1516" s="3167"/>
      <c r="K1516" s="1723"/>
      <c r="L1516" s="1723"/>
      <c r="M1516" s="1723"/>
      <c r="N1516" s="1723"/>
      <c r="O1516" s="1723"/>
      <c r="P1516" s="3364"/>
      <c r="Q1516" t="s">
        <v>4317</v>
      </c>
    </row>
    <row r="1517" spans="1:17" customFormat="1" x14ac:dyDescent="0.25">
      <c r="A1517" s="3472"/>
      <c r="B1517" s="1203" t="s">
        <v>4848</v>
      </c>
      <c r="C1517" s="1239"/>
      <c r="D1517" s="1239"/>
      <c r="E1517" s="1239"/>
      <c r="F1517" s="1239"/>
      <c r="G1517" s="1206"/>
      <c r="H1517" s="1206"/>
      <c r="I1517" s="1206"/>
      <c r="J1517" s="3162"/>
      <c r="K1517" s="1718"/>
      <c r="L1517" s="1718"/>
      <c r="M1517" s="1718"/>
      <c r="N1517" s="1718"/>
      <c r="O1517" s="1718"/>
      <c r="P1517" s="3368"/>
      <c r="Q1517" s="27" t="s">
        <v>4319</v>
      </c>
    </row>
    <row r="1518" spans="1:17" customFormat="1" x14ac:dyDescent="0.25">
      <c r="A1518" s="3472"/>
      <c r="B1518" s="1181" t="s">
        <v>4223</v>
      </c>
      <c r="C1518" s="1239"/>
      <c r="D1518" s="1239"/>
      <c r="E1518" s="1239"/>
      <c r="F1518" s="1239"/>
      <c r="G1518" s="1211"/>
      <c r="H1518" s="1177"/>
      <c r="I1518" s="1198"/>
      <c r="J1518" s="3167"/>
      <c r="K1518" s="1723"/>
      <c r="L1518" s="1723"/>
      <c r="M1518" s="1723"/>
      <c r="N1518" s="1723"/>
      <c r="O1518" s="1723"/>
      <c r="P1518" s="3364"/>
      <c r="Q1518" t="s">
        <v>4320</v>
      </c>
    </row>
    <row r="1519" spans="1:17" customFormat="1" x14ac:dyDescent="0.25">
      <c r="A1519" s="3472"/>
      <c r="B1519" s="1181" t="s">
        <v>4224</v>
      </c>
      <c r="C1519" s="1239"/>
      <c r="D1519" s="1239"/>
      <c r="E1519" s="1239"/>
      <c r="F1519" s="1239"/>
      <c r="G1519" s="1211"/>
      <c r="H1519" s="1177"/>
      <c r="I1519" s="1198"/>
      <c r="J1519" s="3167"/>
      <c r="K1519" s="1723"/>
      <c r="L1519" s="1723"/>
      <c r="M1519" s="1723"/>
      <c r="N1519" s="1723"/>
      <c r="O1519" s="1723"/>
      <c r="P1519" s="3364"/>
      <c r="Q1519" t="s">
        <v>4321</v>
      </c>
    </row>
    <row r="1520" spans="1:17" customFormat="1" ht="15.75" thickBot="1" x14ac:dyDescent="0.3">
      <c r="A1520" s="3472"/>
      <c r="B1520" s="1181" t="s">
        <v>5102</v>
      </c>
      <c r="C1520" s="1239"/>
      <c r="D1520" s="1239"/>
      <c r="E1520" s="1239"/>
      <c r="F1520" s="1239"/>
      <c r="G1520" s="1211"/>
      <c r="H1520" s="1177"/>
      <c r="I1520" s="1198"/>
      <c r="J1520" s="3167"/>
      <c r="K1520" s="1723"/>
      <c r="L1520" s="1723"/>
      <c r="M1520" s="1723"/>
      <c r="N1520" s="1723"/>
      <c r="O1520" s="1723"/>
      <c r="P1520" s="3364"/>
      <c r="Q1520" t="s">
        <v>4322</v>
      </c>
    </row>
    <row r="1521" spans="1:17" customFormat="1" hidden="1" x14ac:dyDescent="0.25">
      <c r="A1521" s="3472"/>
      <c r="B1521" s="1203" t="s">
        <v>4323</v>
      </c>
      <c r="C1521" s="1238"/>
      <c r="D1521" s="1238"/>
      <c r="E1521" s="1238"/>
      <c r="F1521" s="1238"/>
      <c r="G1521" s="1206"/>
      <c r="H1521" s="1206"/>
      <c r="I1521" s="1206"/>
      <c r="J1521" s="3162"/>
      <c r="K1521" s="1718"/>
      <c r="L1521" s="1718"/>
      <c r="M1521" s="1718"/>
      <c r="N1521" s="1718"/>
      <c r="O1521" s="1718"/>
      <c r="P1521" s="3368"/>
      <c r="Q1521" s="27" t="s">
        <v>4324</v>
      </c>
    </row>
    <row r="1522" spans="1:17" customFormat="1" hidden="1" x14ac:dyDescent="0.25">
      <c r="A1522" s="3472"/>
      <c r="B1522" s="1181" t="s">
        <v>4223</v>
      </c>
      <c r="C1522" s="1239">
        <f>C1521/C243</f>
        <v>0</v>
      </c>
      <c r="D1522" s="1239">
        <f>D1521/D243</f>
        <v>0</v>
      </c>
      <c r="E1522" s="1239">
        <f>E1521/E243</f>
        <v>0</v>
      </c>
      <c r="F1522" s="1239">
        <f>F1521/F243</f>
        <v>0</v>
      </c>
      <c r="G1522" s="1211"/>
      <c r="H1522" s="1177"/>
      <c r="I1522" s="1198"/>
      <c r="J1522" s="3167"/>
      <c r="K1522" s="1723"/>
      <c r="L1522" s="1723"/>
      <c r="M1522" s="1723"/>
      <c r="N1522" s="1723"/>
      <c r="O1522" s="1723"/>
      <c r="P1522" s="3364"/>
      <c r="Q1522" t="s">
        <v>4325</v>
      </c>
    </row>
    <row r="1523" spans="1:17" customFormat="1" hidden="1" x14ac:dyDescent="0.25">
      <c r="A1523" s="3472"/>
      <c r="B1523" s="1181" t="s">
        <v>4224</v>
      </c>
      <c r="C1523" s="1239">
        <f>C1521/C260</f>
        <v>0</v>
      </c>
      <c r="D1523" s="1239">
        <f>D1521/D260</f>
        <v>0</v>
      </c>
      <c r="E1523" s="1239">
        <f>E1521/E260</f>
        <v>0</v>
      </c>
      <c r="F1523" s="1239">
        <f>F1521/F260</f>
        <v>0</v>
      </c>
      <c r="G1523" s="1211"/>
      <c r="H1523" s="1177"/>
      <c r="I1523" s="1198"/>
      <c r="J1523" s="3167"/>
      <c r="K1523" s="1723"/>
      <c r="L1523" s="1723"/>
      <c r="M1523" s="1723"/>
      <c r="N1523" s="1723"/>
      <c r="O1523" s="1723"/>
      <c r="P1523" s="3364"/>
      <c r="Q1523" t="s">
        <v>4326</v>
      </c>
    </row>
    <row r="1524" spans="1:17" customFormat="1" hidden="1" x14ac:dyDescent="0.25">
      <c r="A1524" s="3472"/>
      <c r="B1524" s="1181" t="s">
        <v>5102</v>
      </c>
      <c r="C1524" s="1239">
        <f>C1521/C263</f>
        <v>0</v>
      </c>
      <c r="D1524" s="1239">
        <f>D1521/D263</f>
        <v>0</v>
      </c>
      <c r="E1524" s="1239">
        <f>E1521/E263</f>
        <v>0</v>
      </c>
      <c r="F1524" s="1239">
        <f>F1521/F263</f>
        <v>0</v>
      </c>
      <c r="G1524" s="1211"/>
      <c r="H1524" s="1177"/>
      <c r="I1524" s="1198"/>
      <c r="J1524" s="3167"/>
      <c r="K1524" s="1723"/>
      <c r="L1524" s="1723"/>
      <c r="M1524" s="1723"/>
      <c r="N1524" s="1723"/>
      <c r="O1524" s="1723"/>
      <c r="P1524" s="3364"/>
      <c r="Q1524" t="s">
        <v>4327</v>
      </c>
    </row>
    <row r="1525" spans="1:17" customFormat="1" hidden="1" x14ac:dyDescent="0.25">
      <c r="A1525" s="3472"/>
      <c r="B1525" s="1203" t="s">
        <v>4328</v>
      </c>
      <c r="C1525" s="1240"/>
      <c r="D1525" s="1240"/>
      <c r="E1525" s="1240"/>
      <c r="F1525" s="1240"/>
      <c r="G1525" s="1212">
        <f t="shared" ref="G1525" si="1214">G1501/G1504</f>
        <v>13</v>
      </c>
      <c r="H1525" s="1212">
        <f>H1501/H1504</f>
        <v>13</v>
      </c>
      <c r="I1525" s="1212">
        <f t="shared" ref="I1525:I1556" si="1215">AVERAGE(C1525:G1525)</f>
        <v>13</v>
      </c>
      <c r="J1525" s="3168"/>
      <c r="K1525" s="1724"/>
      <c r="L1525" s="1724"/>
      <c r="M1525" s="1724"/>
      <c r="N1525" s="1724"/>
      <c r="O1525" s="1724"/>
      <c r="P1525" s="3366"/>
      <c r="Q1525" s="27" t="s">
        <v>4329</v>
      </c>
    </row>
    <row r="1526" spans="1:17" customFormat="1" hidden="1" x14ac:dyDescent="0.25">
      <c r="A1526" s="3472"/>
      <c r="B1526" s="1181" t="s">
        <v>4223</v>
      </c>
      <c r="C1526" s="1239">
        <f t="shared" ref="C1526:H1526" si="1216">C1525/C269</f>
        <v>0</v>
      </c>
      <c r="D1526" s="1239">
        <f t="shared" si="1216"/>
        <v>0</v>
      </c>
      <c r="E1526" s="1239">
        <f t="shared" si="1216"/>
        <v>0</v>
      </c>
      <c r="F1526" s="1239">
        <f t="shared" si="1216"/>
        <v>0</v>
      </c>
      <c r="G1526" s="1211">
        <f t="shared" si="1216"/>
        <v>7.7273134004013852E-2</v>
      </c>
      <c r="H1526" s="1177">
        <f t="shared" si="1216"/>
        <v>8.4868608091649672E-2</v>
      </c>
      <c r="I1526" s="1198">
        <f t="shared" si="1215"/>
        <v>1.545462680080277E-2</v>
      </c>
      <c r="J1526" s="3167"/>
      <c r="K1526" s="1723"/>
      <c r="L1526" s="1723"/>
      <c r="M1526" s="1723"/>
      <c r="N1526" s="1723"/>
      <c r="O1526" s="1723"/>
      <c r="P1526" s="3364"/>
      <c r="Q1526" t="s">
        <v>4330</v>
      </c>
    </row>
    <row r="1527" spans="1:17" customFormat="1" hidden="1" x14ac:dyDescent="0.25">
      <c r="A1527" s="3472"/>
      <c r="B1527" s="1181" t="s">
        <v>4224</v>
      </c>
      <c r="C1527" s="1239">
        <f t="shared" ref="C1527:H1527" si="1217">C1525/C286</f>
        <v>0</v>
      </c>
      <c r="D1527" s="1239">
        <f t="shared" si="1217"/>
        <v>0</v>
      </c>
      <c r="E1527" s="1239">
        <f t="shared" si="1217"/>
        <v>0</v>
      </c>
      <c r="F1527" s="1239">
        <f t="shared" si="1217"/>
        <v>0</v>
      </c>
      <c r="G1527" s="1211">
        <f t="shared" si="1217"/>
        <v>0.11638035325429469</v>
      </c>
      <c r="H1527" s="1177">
        <f t="shared" si="1217"/>
        <v>9.1332471873069768E-2</v>
      </c>
      <c r="I1527" s="1198">
        <f t="shared" si="1215"/>
        <v>2.3276070650858939E-2</v>
      </c>
      <c r="J1527" s="3167"/>
      <c r="K1527" s="1723"/>
      <c r="L1527" s="1723"/>
      <c r="M1527" s="1723"/>
      <c r="N1527" s="1723"/>
      <c r="O1527" s="1723"/>
      <c r="P1527" s="3364"/>
      <c r="Q1527" t="s">
        <v>4331</v>
      </c>
    </row>
    <row r="1528" spans="1:17" customFormat="1" ht="15.75" hidden="1" thickBot="1" x14ac:dyDescent="0.3">
      <c r="A1528" s="3472"/>
      <c r="B1528" s="1181" t="s">
        <v>5102</v>
      </c>
      <c r="C1528" s="1239">
        <f t="shared" ref="C1528:H1528" si="1218">C1525/C289</f>
        <v>0</v>
      </c>
      <c r="D1528" s="1239">
        <f t="shared" si="1218"/>
        <v>0</v>
      </c>
      <c r="E1528" s="1239">
        <f t="shared" si="1218"/>
        <v>0</v>
      </c>
      <c r="F1528" s="1239">
        <f t="shared" si="1218"/>
        <v>0</v>
      </c>
      <c r="G1528" s="1211">
        <f t="shared" si="1218"/>
        <v>6.5917107583774254E-2</v>
      </c>
      <c r="H1528" s="1177">
        <f t="shared" si="1218"/>
        <v>7.1377164195994117E-2</v>
      </c>
      <c r="I1528" s="1198">
        <f t="shared" si="1215"/>
        <v>1.3183421516754851E-2</v>
      </c>
      <c r="J1528" s="3167"/>
      <c r="K1528" s="1723"/>
      <c r="L1528" s="1723"/>
      <c r="M1528" s="1723"/>
      <c r="N1528" s="1723"/>
      <c r="O1528" s="1723"/>
      <c r="P1528" s="3364"/>
      <c r="Q1528" t="s">
        <v>4332</v>
      </c>
    </row>
    <row r="1529" spans="1:17" customFormat="1" ht="15.75" hidden="1" thickBot="1" x14ac:dyDescent="0.3">
      <c r="A1529" s="3472"/>
      <c r="B1529" s="1203" t="s">
        <v>4333</v>
      </c>
      <c r="C1529" s="1241"/>
      <c r="D1529" s="1241"/>
      <c r="E1529" s="1241"/>
      <c r="F1529" s="1241"/>
      <c r="G1529" s="1213">
        <f t="shared" ref="G1529" si="1219">G1486/G1504</f>
        <v>0</v>
      </c>
      <c r="H1529" s="1213">
        <f>H1486/H1504</f>
        <v>0</v>
      </c>
      <c r="I1529" s="1213">
        <f t="shared" si="1215"/>
        <v>0</v>
      </c>
      <c r="J1529" s="3169"/>
      <c r="K1529" s="1725"/>
      <c r="L1529" s="1725"/>
      <c r="M1529" s="1725"/>
      <c r="N1529" s="1725"/>
      <c r="O1529" s="1725"/>
      <c r="P1529" s="3365"/>
      <c r="Q1529" s="27" t="s">
        <v>4334</v>
      </c>
    </row>
    <row r="1530" spans="1:17" customFormat="1" ht="15.75" hidden="1" thickBot="1" x14ac:dyDescent="0.3">
      <c r="A1530" s="3472"/>
      <c r="B1530" s="1181" t="s">
        <v>4223</v>
      </c>
      <c r="C1530" s="1239">
        <f t="shared" ref="C1530:H1530" si="1220">C1529/C295</f>
        <v>0</v>
      </c>
      <c r="D1530" s="1239">
        <f t="shared" si="1220"/>
        <v>0</v>
      </c>
      <c r="E1530" s="1239">
        <f t="shared" si="1220"/>
        <v>0</v>
      </c>
      <c r="F1530" s="1239">
        <f t="shared" si="1220"/>
        <v>0</v>
      </c>
      <c r="G1530" s="1211">
        <f t="shared" si="1220"/>
        <v>0</v>
      </c>
      <c r="H1530" s="1177">
        <f t="shared" si="1220"/>
        <v>0</v>
      </c>
      <c r="I1530" s="1198">
        <f t="shared" si="1215"/>
        <v>0</v>
      </c>
      <c r="J1530" s="3167"/>
      <c r="K1530" s="1723"/>
      <c r="L1530" s="1723"/>
      <c r="M1530" s="1723"/>
      <c r="N1530" s="1723"/>
      <c r="O1530" s="1723"/>
      <c r="P1530" s="3364"/>
      <c r="Q1530" t="s">
        <v>4335</v>
      </c>
    </row>
    <row r="1531" spans="1:17" customFormat="1" ht="15.75" hidden="1" thickBot="1" x14ac:dyDescent="0.3">
      <c r="A1531" s="3472"/>
      <c r="B1531" s="1181" t="s">
        <v>4224</v>
      </c>
      <c r="C1531" s="1239">
        <f t="shared" ref="C1531:H1531" si="1221">C1529/C312</f>
        <v>0</v>
      </c>
      <c r="D1531" s="1239">
        <f t="shared" si="1221"/>
        <v>0</v>
      </c>
      <c r="E1531" s="1239">
        <f t="shared" si="1221"/>
        <v>0</v>
      </c>
      <c r="F1531" s="1239">
        <f t="shared" si="1221"/>
        <v>0</v>
      </c>
      <c r="G1531" s="1211">
        <f t="shared" si="1221"/>
        <v>0</v>
      </c>
      <c r="H1531" s="1177">
        <f t="shared" si="1221"/>
        <v>0</v>
      </c>
      <c r="I1531" s="1198">
        <f t="shared" si="1215"/>
        <v>0</v>
      </c>
      <c r="J1531" s="3167"/>
      <c r="K1531" s="1723"/>
      <c r="L1531" s="1723"/>
      <c r="M1531" s="1723"/>
      <c r="N1531" s="1723"/>
      <c r="O1531" s="1723"/>
      <c r="P1531" s="3364"/>
      <c r="Q1531" t="s">
        <v>4336</v>
      </c>
    </row>
    <row r="1532" spans="1:17" customFormat="1" ht="15.75" hidden="1" thickBot="1" x14ac:dyDescent="0.3">
      <c r="A1532" s="3472"/>
      <c r="B1532" s="1181" t="s">
        <v>5102</v>
      </c>
      <c r="C1532" s="1239">
        <f t="shared" ref="C1532:H1532" si="1222">C1529/C315</f>
        <v>0</v>
      </c>
      <c r="D1532" s="1239">
        <f t="shared" si="1222"/>
        <v>0</v>
      </c>
      <c r="E1532" s="1239">
        <f t="shared" si="1222"/>
        <v>0</v>
      </c>
      <c r="F1532" s="1239">
        <f t="shared" si="1222"/>
        <v>0</v>
      </c>
      <c r="G1532" s="1211">
        <f t="shared" si="1222"/>
        <v>0</v>
      </c>
      <c r="H1532" s="1177">
        <f t="shared" si="1222"/>
        <v>0</v>
      </c>
      <c r="I1532" s="1198">
        <f t="shared" si="1215"/>
        <v>0</v>
      </c>
      <c r="J1532" s="3167"/>
      <c r="K1532" s="1723"/>
      <c r="L1532" s="1723"/>
      <c r="M1532" s="1723"/>
      <c r="N1532" s="1723"/>
      <c r="O1532" s="1723"/>
      <c r="P1532" s="3364"/>
      <c r="Q1532" t="s">
        <v>4337</v>
      </c>
    </row>
    <row r="1533" spans="1:17" s="325" customFormat="1" ht="15.75" hidden="1" thickBot="1" x14ac:dyDescent="0.3">
      <c r="A1533" s="3472"/>
      <c r="B1533" s="1203" t="s">
        <v>4338</v>
      </c>
      <c r="C1533" s="1238"/>
      <c r="D1533" s="1238"/>
      <c r="E1533" s="1238"/>
      <c r="F1533" s="1238"/>
      <c r="G1533" s="1206">
        <f t="shared" ref="G1533:H1533" si="1223">G1491/G1504</f>
        <v>0</v>
      </c>
      <c r="H1533" s="1206">
        <f t="shared" si="1223"/>
        <v>0</v>
      </c>
      <c r="I1533" s="1206">
        <f t="shared" si="1215"/>
        <v>0</v>
      </c>
      <c r="J1533" s="3162"/>
      <c r="K1533" s="1718"/>
      <c r="L1533" s="1718"/>
      <c r="M1533" s="1718"/>
      <c r="N1533" s="1718"/>
      <c r="O1533" s="1718"/>
      <c r="P1533" s="3368"/>
      <c r="Q1533" s="1220" t="s">
        <v>4339</v>
      </c>
    </row>
    <row r="1534" spans="1:17" s="325" customFormat="1" ht="15.75" hidden="1" thickBot="1" x14ac:dyDescent="0.3">
      <c r="A1534" s="3472"/>
      <c r="B1534" s="1182" t="s">
        <v>4223</v>
      </c>
      <c r="C1534" s="1239">
        <f t="shared" ref="C1534:H1534" si="1224">C1533/C321</f>
        <v>0</v>
      </c>
      <c r="D1534" s="1239">
        <f t="shared" si="1224"/>
        <v>0</v>
      </c>
      <c r="E1534" s="1239">
        <f t="shared" si="1224"/>
        <v>0</v>
      </c>
      <c r="F1534" s="1239">
        <f t="shared" si="1224"/>
        <v>0</v>
      </c>
      <c r="G1534" s="1214">
        <f t="shared" si="1224"/>
        <v>0</v>
      </c>
      <c r="H1534" s="1199">
        <f t="shared" si="1224"/>
        <v>0</v>
      </c>
      <c r="I1534" s="1198">
        <f t="shared" si="1215"/>
        <v>0</v>
      </c>
      <c r="J1534" s="3167"/>
      <c r="K1534" s="1723"/>
      <c r="L1534" s="1723"/>
      <c r="M1534" s="1723"/>
      <c r="N1534" s="1723"/>
      <c r="O1534" s="1723"/>
      <c r="P1534" s="3364"/>
      <c r="Q1534" s="325" t="s">
        <v>4340</v>
      </c>
    </row>
    <row r="1535" spans="1:17" ht="15.75" hidden="1" thickBot="1" x14ac:dyDescent="0.3">
      <c r="A1535" s="3472"/>
      <c r="B1535" s="1182" t="s">
        <v>4224</v>
      </c>
      <c r="C1535" s="1239">
        <f t="shared" ref="C1535:H1535" si="1225">C1533/C338</f>
        <v>0</v>
      </c>
      <c r="D1535" s="1239">
        <f t="shared" si="1225"/>
        <v>0</v>
      </c>
      <c r="E1535" s="1239">
        <f t="shared" si="1225"/>
        <v>0</v>
      </c>
      <c r="F1535" s="1239">
        <f t="shared" si="1225"/>
        <v>0</v>
      </c>
      <c r="G1535" s="1214">
        <f t="shared" si="1225"/>
        <v>0</v>
      </c>
      <c r="H1535" s="1200">
        <f t="shared" si="1225"/>
        <v>0</v>
      </c>
      <c r="I1535" s="1198">
        <f t="shared" si="1215"/>
        <v>0</v>
      </c>
      <c r="J1535" s="3167"/>
      <c r="K1535" s="1723"/>
      <c r="L1535" s="1723"/>
      <c r="M1535" s="1723"/>
      <c r="N1535" s="1723"/>
      <c r="O1535" s="1723"/>
      <c r="P1535" s="3364"/>
      <c r="Q1535" s="325" t="s">
        <v>4341</v>
      </c>
    </row>
    <row r="1536" spans="1:17" ht="15.75" hidden="1" thickBot="1" x14ac:dyDescent="0.3">
      <c r="A1536" s="3472"/>
      <c r="B1536" s="1182" t="s">
        <v>5102</v>
      </c>
      <c r="C1536" s="1239">
        <f t="shared" ref="C1536:H1536" si="1226">C1533/C341</f>
        <v>0</v>
      </c>
      <c r="D1536" s="1239">
        <f t="shared" si="1226"/>
        <v>0</v>
      </c>
      <c r="E1536" s="1239">
        <f t="shared" si="1226"/>
        <v>0</v>
      </c>
      <c r="F1536" s="1239">
        <f t="shared" si="1226"/>
        <v>0</v>
      </c>
      <c r="G1536" s="1214">
        <f t="shared" si="1226"/>
        <v>0</v>
      </c>
      <c r="H1536" s="1199">
        <f t="shared" si="1226"/>
        <v>0</v>
      </c>
      <c r="I1536" s="1198">
        <f t="shared" si="1215"/>
        <v>0</v>
      </c>
      <c r="J1536" s="3167"/>
      <c r="K1536" s="1723"/>
      <c r="L1536" s="1723"/>
      <c r="M1536" s="1723"/>
      <c r="N1536" s="1723"/>
      <c r="O1536" s="1723"/>
      <c r="P1536" s="3364"/>
      <c r="Q1536" s="325" t="s">
        <v>4342</v>
      </c>
    </row>
    <row r="1537" spans="1:17" ht="15.75" hidden="1" thickBot="1" x14ac:dyDescent="0.3">
      <c r="A1537" s="3472"/>
      <c r="B1537" s="1203" t="s">
        <v>4343</v>
      </c>
      <c r="C1537" s="1238"/>
      <c r="D1537" s="1238"/>
      <c r="E1537" s="1238"/>
      <c r="F1537" s="1238"/>
      <c r="G1537" s="1206">
        <f t="shared" ref="G1537:H1537" si="1227">G1496/G1501</f>
        <v>0</v>
      </c>
      <c r="H1537" s="1206">
        <f t="shared" si="1227"/>
        <v>0</v>
      </c>
      <c r="I1537" s="1206">
        <f t="shared" si="1215"/>
        <v>0</v>
      </c>
      <c r="J1537" s="3162"/>
      <c r="K1537" s="1718"/>
      <c r="L1537" s="1718"/>
      <c r="M1537" s="1718"/>
      <c r="N1537" s="1718"/>
      <c r="O1537" s="1718"/>
      <c r="P1537" s="3368"/>
      <c r="Q1537" s="1220" t="s">
        <v>4344</v>
      </c>
    </row>
    <row r="1538" spans="1:17" ht="15.75" hidden="1" thickBot="1" x14ac:dyDescent="0.3">
      <c r="A1538" s="3472"/>
      <c r="B1538" s="1182" t="s">
        <v>4223</v>
      </c>
      <c r="C1538" s="1239">
        <f t="shared" ref="C1538:H1538" si="1228">C1537/C347</f>
        <v>0</v>
      </c>
      <c r="D1538" s="1239">
        <f t="shared" si="1228"/>
        <v>0</v>
      </c>
      <c r="E1538" s="1239">
        <f t="shared" si="1228"/>
        <v>0</v>
      </c>
      <c r="F1538" s="1239">
        <f t="shared" si="1228"/>
        <v>0</v>
      </c>
      <c r="G1538" s="1214">
        <f t="shared" si="1228"/>
        <v>0</v>
      </c>
      <c r="H1538" s="1199">
        <f t="shared" si="1228"/>
        <v>0</v>
      </c>
      <c r="I1538" s="1198">
        <f t="shared" si="1215"/>
        <v>0</v>
      </c>
      <c r="J1538" s="3167"/>
      <c r="K1538" s="1723"/>
      <c r="L1538" s="1723"/>
      <c r="M1538" s="1723"/>
      <c r="N1538" s="1723"/>
      <c r="O1538" s="1723"/>
      <c r="P1538" s="3364"/>
      <c r="Q1538" s="325" t="s">
        <v>4345</v>
      </c>
    </row>
    <row r="1539" spans="1:17" ht="15.75" hidden="1" thickBot="1" x14ac:dyDescent="0.3">
      <c r="A1539" s="3472"/>
      <c r="B1539" s="1182" t="s">
        <v>4224</v>
      </c>
      <c r="C1539" s="1239">
        <f t="shared" ref="C1539:H1539" si="1229">C1537/C364</f>
        <v>0</v>
      </c>
      <c r="D1539" s="1239">
        <f t="shared" si="1229"/>
        <v>0</v>
      </c>
      <c r="E1539" s="1239">
        <f t="shared" si="1229"/>
        <v>0</v>
      </c>
      <c r="F1539" s="1239">
        <f t="shared" si="1229"/>
        <v>0</v>
      </c>
      <c r="G1539" s="1214">
        <f t="shared" si="1229"/>
        <v>0</v>
      </c>
      <c r="H1539" s="1199">
        <f t="shared" si="1229"/>
        <v>0</v>
      </c>
      <c r="I1539" s="1198">
        <f t="shared" si="1215"/>
        <v>0</v>
      </c>
      <c r="J1539" s="3167"/>
      <c r="K1539" s="1723"/>
      <c r="L1539" s="1723"/>
      <c r="M1539" s="1723"/>
      <c r="N1539" s="1723"/>
      <c r="O1539" s="1723"/>
      <c r="P1539" s="3364"/>
      <c r="Q1539" s="325" t="s">
        <v>4346</v>
      </c>
    </row>
    <row r="1540" spans="1:17" ht="15.75" hidden="1" thickBot="1" x14ac:dyDescent="0.3">
      <c r="A1540" s="3473"/>
      <c r="B1540" s="1183" t="s">
        <v>5102</v>
      </c>
      <c r="C1540" s="1242">
        <f t="shared" ref="C1540:H1540" si="1230">C1537/C367</f>
        <v>0</v>
      </c>
      <c r="D1540" s="1242">
        <f t="shared" si="1230"/>
        <v>0</v>
      </c>
      <c r="E1540" s="1242">
        <f t="shared" si="1230"/>
        <v>0</v>
      </c>
      <c r="F1540" s="1242">
        <f t="shared" si="1230"/>
        <v>0</v>
      </c>
      <c r="G1540" s="1219">
        <f t="shared" si="1230"/>
        <v>0</v>
      </c>
      <c r="H1540" s="1201">
        <f t="shared" si="1230"/>
        <v>0</v>
      </c>
      <c r="I1540" s="1202">
        <f t="shared" si="1215"/>
        <v>0</v>
      </c>
      <c r="J1540" s="3167"/>
      <c r="K1540" s="1723"/>
      <c r="L1540" s="1723"/>
      <c r="M1540" s="1723"/>
      <c r="N1540" s="1723"/>
      <c r="O1540" s="1723"/>
      <c r="P1540" s="3364"/>
      <c r="Q1540" s="325" t="s">
        <v>4347</v>
      </c>
    </row>
    <row r="1541" spans="1:17" customFormat="1" x14ac:dyDescent="0.25">
      <c r="A1541" s="3471" t="s">
        <v>661</v>
      </c>
      <c r="B1541" s="844" t="s">
        <v>5094</v>
      </c>
      <c r="C1541" s="826">
        <f>BNP!B585</f>
        <v>1186</v>
      </c>
      <c r="D1541" s="826">
        <f>BPCE!B631</f>
        <v>196</v>
      </c>
      <c r="E1541" s="1245">
        <f>SG!B561</f>
        <v>834</v>
      </c>
      <c r="F1541" s="826">
        <f>CA!B813</f>
        <v>569</v>
      </c>
      <c r="G1541" s="826">
        <f>CM!B419</f>
        <v>292</v>
      </c>
      <c r="H1541" s="826">
        <f>SUM(C1541:G1541)</f>
        <v>3077</v>
      </c>
      <c r="I1541" s="1222">
        <f t="shared" si="1215"/>
        <v>615.4</v>
      </c>
      <c r="J1541" s="3159"/>
      <c r="K1541" s="1715"/>
      <c r="L1541" s="1715"/>
      <c r="M1541" s="1715"/>
      <c r="N1541" s="1715"/>
      <c r="O1541" s="1715"/>
      <c r="P1541" s="3384"/>
      <c r="Q1541" s="27" t="s">
        <v>4264</v>
      </c>
    </row>
    <row r="1542" spans="1:17" customFormat="1" x14ac:dyDescent="0.25">
      <c r="A1542" s="3472"/>
      <c r="B1542" s="845" t="s">
        <v>4265</v>
      </c>
      <c r="C1542" s="1184">
        <f t="shared" ref="C1542:H1542" si="1231">C1541/C4</f>
        <v>3.0279820261437908E-2</v>
      </c>
      <c r="D1542" s="1185">
        <f t="shared" si="1231"/>
        <v>8.4275701939201097E-3</v>
      </c>
      <c r="E1542" s="1186">
        <f t="shared" si="1231"/>
        <v>3.5394474387811396E-2</v>
      </c>
      <c r="F1542" s="1187">
        <f t="shared" si="1231"/>
        <v>3.5892260140036589E-2</v>
      </c>
      <c r="G1542" s="1188">
        <f t="shared" si="1231"/>
        <v>1.8947505028875478E-2</v>
      </c>
      <c r="H1542" s="1194">
        <f t="shared" si="1231"/>
        <v>2.6242622727117661E-2</v>
      </c>
      <c r="I1542" s="1189">
        <f t="shared" si="1215"/>
        <v>2.5788326002416297E-2</v>
      </c>
      <c r="J1542" s="3160"/>
      <c r="K1542" s="1716"/>
      <c r="L1542" s="1716"/>
      <c r="M1542" s="1716"/>
      <c r="N1542" s="1716"/>
      <c r="O1542" s="1716"/>
      <c r="P1542" s="3385"/>
      <c r="Q1542" t="s">
        <v>4266</v>
      </c>
    </row>
    <row r="1543" spans="1:17" customFormat="1" x14ac:dyDescent="0.25">
      <c r="A1543" s="3472"/>
      <c r="B1543" s="845" t="s">
        <v>4267</v>
      </c>
      <c r="C1543" s="1184">
        <f t="shared" ref="C1543:H1543" si="1232">C1541/C21</f>
        <v>4.6199992209107553E-2</v>
      </c>
      <c r="D1543" s="1185">
        <f t="shared" si="1232"/>
        <v>5.0424491896063801E-2</v>
      </c>
      <c r="E1543" s="1186">
        <f t="shared" si="1232"/>
        <v>6.4872433105164898E-2</v>
      </c>
      <c r="F1543" s="1187">
        <f t="shared" si="1232"/>
        <v>6.8836196467457048E-2</v>
      </c>
      <c r="G1543" s="1188">
        <f t="shared" si="1232"/>
        <v>0.12299915754001685</v>
      </c>
      <c r="H1543" s="1194">
        <f t="shared" si="1232"/>
        <v>5.7997511968937307E-2</v>
      </c>
      <c r="I1543" s="1189">
        <f t="shared" si="1215"/>
        <v>7.0666454243562021E-2</v>
      </c>
      <c r="J1543" s="3160"/>
      <c r="K1543" s="1716"/>
      <c r="L1543" s="1716"/>
      <c r="M1543" s="1716"/>
      <c r="N1543" s="1716"/>
      <c r="O1543" s="1716"/>
      <c r="P1543" s="3385"/>
      <c r="Q1543" t="s">
        <v>4268</v>
      </c>
    </row>
    <row r="1544" spans="1:17" customFormat="1" x14ac:dyDescent="0.25">
      <c r="A1544" s="3472"/>
      <c r="B1544" s="845" t="s">
        <v>5096</v>
      </c>
      <c r="C1544" s="1184">
        <f t="shared" ref="C1544:H1544" si="1233">C1541/C9</f>
        <v>0.14925748804429903</v>
      </c>
      <c r="D1544" s="1185">
        <f t="shared" si="1233"/>
        <v>0.35831809872029252</v>
      </c>
      <c r="E1544" s="1186">
        <f t="shared" si="1233"/>
        <v>0.34997901804448173</v>
      </c>
      <c r="F1544" s="1187">
        <f t="shared" si="1233"/>
        <v>0.32002249718785153</v>
      </c>
      <c r="G1544" s="1188">
        <f t="shared" si="1233"/>
        <v>0.32957110609480811</v>
      </c>
      <c r="H1544" s="1194">
        <f t="shared" si="1233"/>
        <v>0.22725258493353029</v>
      </c>
      <c r="I1544" s="1189">
        <f t="shared" si="1215"/>
        <v>0.30142964161834657</v>
      </c>
      <c r="J1544" s="3160"/>
      <c r="K1544" s="1716"/>
      <c r="L1544" s="1716"/>
      <c r="M1544" s="1716"/>
      <c r="N1544" s="1716"/>
      <c r="O1544" s="1716"/>
      <c r="P1544" s="3385"/>
      <c r="Q1544" t="s">
        <v>4270</v>
      </c>
    </row>
    <row r="1545" spans="1:17" customFormat="1" hidden="1" x14ac:dyDescent="0.25">
      <c r="A1545" s="3472"/>
      <c r="B1545" s="845" t="s">
        <v>4859</v>
      </c>
      <c r="C1545" s="1184">
        <f t="shared" ref="C1545:H1545" si="1234">C1541/C15</f>
        <v>0.4710087370929309</v>
      </c>
      <c r="D1545" s="1185">
        <f t="shared" si="1234"/>
        <v>0.50256410256410255</v>
      </c>
      <c r="E1545" s="1186">
        <f t="shared" si="1234"/>
        <v>0.39154929577464787</v>
      </c>
      <c r="F1545" s="1187">
        <f t="shared" si="1234"/>
        <v>0.36035465484483853</v>
      </c>
      <c r="G1545" s="1188">
        <f t="shared" si="1234"/>
        <v>0.65033407572383073</v>
      </c>
      <c r="H1545" s="1205">
        <f t="shared" si="1234"/>
        <v>0.4354656099632041</v>
      </c>
      <c r="I1545" s="1193">
        <f t="shared" si="1215"/>
        <v>0.47516217320007009</v>
      </c>
      <c r="J1545" s="3161"/>
      <c r="K1545" s="1717"/>
      <c r="L1545" s="1717"/>
      <c r="M1545" s="1717"/>
      <c r="N1545" s="1717"/>
      <c r="O1545" s="1717"/>
      <c r="P1545" s="3386"/>
      <c r="Q1545" t="s">
        <v>4272</v>
      </c>
    </row>
    <row r="1546" spans="1:17" customFormat="1" x14ac:dyDescent="0.25">
      <c r="A1546" s="3472"/>
      <c r="B1546" s="1203" t="s">
        <v>5095</v>
      </c>
      <c r="C1546" s="1204">
        <f>BNP!C585</f>
        <v>566</v>
      </c>
      <c r="D1546" s="1204">
        <f>BPCE!C631</f>
        <v>115</v>
      </c>
      <c r="E1546" s="1246">
        <f>SG!C561</f>
        <v>590</v>
      </c>
      <c r="F1546" s="1204">
        <f>CA!C813</f>
        <v>311</v>
      </c>
      <c r="G1546" s="1204">
        <f>CM!C419</f>
        <v>129</v>
      </c>
      <c r="H1546" s="1204">
        <f>SUM(C1546:G1546)</f>
        <v>1711</v>
      </c>
      <c r="I1546" s="1206">
        <f t="shared" si="1215"/>
        <v>342.2</v>
      </c>
      <c r="J1546" s="3162"/>
      <c r="K1546" s="1718"/>
      <c r="L1546" s="1718"/>
      <c r="M1546" s="1718"/>
      <c r="N1546" s="1718"/>
      <c r="O1546" s="1718"/>
      <c r="P1546" s="3368"/>
      <c r="Q1546" s="27" t="s">
        <v>4274</v>
      </c>
    </row>
    <row r="1547" spans="1:17" customFormat="1" x14ac:dyDescent="0.25">
      <c r="A1547" s="3472"/>
      <c r="B1547" s="845" t="s">
        <v>4275</v>
      </c>
      <c r="C1547" s="1184">
        <f t="shared" ref="C1547:H1547" si="1235">C1546/C30</f>
        <v>6.4752316668573395E-2</v>
      </c>
      <c r="D1547" s="1185">
        <f t="shared" si="1235"/>
        <v>1.9409282700421943E-2</v>
      </c>
      <c r="E1547" s="1186">
        <f t="shared" si="1235"/>
        <v>0.13482632541133455</v>
      </c>
      <c r="F1547" s="1187">
        <f t="shared" si="1235"/>
        <v>0.11938579654510556</v>
      </c>
      <c r="G1547" s="1188">
        <f t="shared" si="1235"/>
        <v>1.8826619964973729E-2</v>
      </c>
      <c r="H1547" s="1192">
        <f t="shared" si="1235"/>
        <v>6.0037194287518858E-2</v>
      </c>
      <c r="I1547" s="1193">
        <f t="shared" si="1215"/>
        <v>7.1440068258081829E-2</v>
      </c>
      <c r="J1547" s="3161"/>
      <c r="K1547" s="1717"/>
      <c r="L1547" s="1717"/>
      <c r="M1547" s="1717"/>
      <c r="N1547" s="1717"/>
      <c r="O1547" s="1717"/>
      <c r="P1547" s="3386"/>
      <c r="Q1547" t="s">
        <v>4276</v>
      </c>
    </row>
    <row r="1548" spans="1:17" customFormat="1" x14ac:dyDescent="0.25">
      <c r="A1548" s="3472"/>
      <c r="B1548" s="845" t="s">
        <v>4277</v>
      </c>
      <c r="C1548" s="1184">
        <f t="shared" ref="C1548:H1548" si="1236">C1546/C47</f>
        <v>8.2124201973302377E-2</v>
      </c>
      <c r="D1548" s="1185">
        <f t="shared" si="1236"/>
        <v>8.5565476190476192E-2</v>
      </c>
      <c r="E1548" s="1186">
        <f t="shared" si="1236"/>
        <v>0.14713216957605985</v>
      </c>
      <c r="F1548" s="1187">
        <f t="shared" si="1236"/>
        <v>0.12688698490412076</v>
      </c>
      <c r="G1548" s="1188">
        <f t="shared" si="1236"/>
        <v>0.19785276073619631</v>
      </c>
      <c r="H1548" s="1192">
        <f t="shared" si="1236"/>
        <v>0.1114730601342107</v>
      </c>
      <c r="I1548" s="1193">
        <f t="shared" si="1215"/>
        <v>0.12791231867603109</v>
      </c>
      <c r="J1548" s="3161"/>
      <c r="K1548" s="1717"/>
      <c r="L1548" s="1717"/>
      <c r="M1548" s="1717"/>
      <c r="N1548" s="1717"/>
      <c r="O1548" s="1717"/>
      <c r="P1548" s="3386"/>
      <c r="Q1548" t="s">
        <v>4278</v>
      </c>
    </row>
    <row r="1549" spans="1:17" customFormat="1" x14ac:dyDescent="0.25">
      <c r="A1549" s="3472"/>
      <c r="B1549" s="845" t="s">
        <v>5097</v>
      </c>
      <c r="C1549" s="1184">
        <f t="shared" ref="C1549:H1549" si="1237">C1546/C35</f>
        <v>0.23273026315789475</v>
      </c>
      <c r="D1549" s="1185">
        <f t="shared" si="1237"/>
        <v>0.71875</v>
      </c>
      <c r="E1549" s="1186">
        <f t="shared" si="1237"/>
        <v>0.44461190655614169</v>
      </c>
      <c r="F1549" s="1187">
        <f t="shared" si="1237"/>
        <v>0.44365192582025675</v>
      </c>
      <c r="G1549" s="1188">
        <f t="shared" si="1237"/>
        <v>0.44947735191637633</v>
      </c>
      <c r="H1549" s="1192">
        <f t="shared" si="1237"/>
        <v>0.34868555125331158</v>
      </c>
      <c r="I1549" s="1193">
        <f t="shared" si="1215"/>
        <v>0.45784428949013389</v>
      </c>
      <c r="J1549" s="3161"/>
      <c r="K1549" s="1717"/>
      <c r="L1549" s="1717"/>
      <c r="M1549" s="1717"/>
      <c r="N1549" s="1717"/>
      <c r="O1549" s="1717"/>
      <c r="P1549" s="3386"/>
      <c r="Q1549" t="s">
        <v>4280</v>
      </c>
    </row>
    <row r="1550" spans="1:17" customFormat="1" hidden="1" x14ac:dyDescent="0.25">
      <c r="A1550" s="3472"/>
      <c r="B1550" s="845" t="s">
        <v>4860</v>
      </c>
      <c r="C1550" s="1184">
        <f t="shared" ref="C1550:H1550" si="1238">C1546/C41</f>
        <v>0.77111716621253401</v>
      </c>
      <c r="D1550" s="1185">
        <f t="shared" si="1238"/>
        <v>0.70121951219512191</v>
      </c>
      <c r="E1550" s="1186">
        <f t="shared" si="1238"/>
        <v>0.4888152444076222</v>
      </c>
      <c r="F1550" s="1187">
        <f t="shared" si="1238"/>
        <v>0.4889937106918239</v>
      </c>
      <c r="G1550" s="1188">
        <f t="shared" si="1238"/>
        <v>0.84313725490196079</v>
      </c>
      <c r="H1550" s="1192">
        <f t="shared" si="1238"/>
        <v>0.59122322045611608</v>
      </c>
      <c r="I1550" s="1193">
        <f t="shared" si="1215"/>
        <v>0.65865657768181252</v>
      </c>
      <c r="J1550" s="3161"/>
      <c r="K1550" s="1717"/>
      <c r="L1550" s="1717"/>
      <c r="M1550" s="1717"/>
      <c r="N1550" s="1717"/>
      <c r="O1550" s="1717"/>
      <c r="P1550" s="3386"/>
      <c r="Q1550" t="s">
        <v>4282</v>
      </c>
    </row>
    <row r="1551" spans="1:17" customFormat="1" x14ac:dyDescent="0.25">
      <c r="A1551" s="3472"/>
      <c r="B1551" s="1203" t="s">
        <v>5098</v>
      </c>
      <c r="C1551" s="1204">
        <f>BNP!F585</f>
        <v>-130</v>
      </c>
      <c r="D1551" s="1204">
        <f>BPCE!F631</f>
        <v>-7</v>
      </c>
      <c r="E1551" s="1246">
        <f>SG!F561</f>
        <v>-122</v>
      </c>
      <c r="F1551" s="1204">
        <f>CA!F813</f>
        <v>-53</v>
      </c>
      <c r="G1551" s="1204">
        <f>CM!G419</f>
        <v>-21</v>
      </c>
      <c r="H1551" s="1204">
        <f>SUM(C1551:G1551)</f>
        <v>-333</v>
      </c>
      <c r="I1551" s="1206">
        <f t="shared" si="1215"/>
        <v>-66.599999999999994</v>
      </c>
      <c r="J1551" s="3163"/>
      <c r="K1551" s="1719"/>
      <c r="L1551" s="1719"/>
      <c r="M1551" s="1719"/>
      <c r="N1551" s="1719"/>
      <c r="O1551" s="1719"/>
      <c r="P1551" s="3387"/>
      <c r="Q1551" s="1178" t="s">
        <v>4284</v>
      </c>
    </row>
    <row r="1552" spans="1:17" customFormat="1" hidden="1" x14ac:dyDescent="0.25">
      <c r="A1552" s="3472"/>
      <c r="B1552" s="845" t="s">
        <v>4285</v>
      </c>
      <c r="C1552" s="1184">
        <f t="shared" ref="C1552:H1552" si="1239">C1551/C56</f>
        <v>4.9205147615442847E-2</v>
      </c>
      <c r="D1552" s="1185">
        <f t="shared" si="1239"/>
        <v>3.6591740721380033E-3</v>
      </c>
      <c r="E1552" s="1186">
        <f t="shared" si="1239"/>
        <v>8.8341781317885587E-2</v>
      </c>
      <c r="F1552" s="1187">
        <f t="shared" si="1239"/>
        <v>0.11300639658848614</v>
      </c>
      <c r="G1552" s="1188">
        <f t="shared" si="1239"/>
        <v>1.3852242744063324E-2</v>
      </c>
      <c r="H1552" s="1194">
        <f t="shared" si="1239"/>
        <v>4.2040146446155786E-2</v>
      </c>
      <c r="I1552" s="1193">
        <f t="shared" si="1215"/>
        <v>5.3612948467603186E-2</v>
      </c>
      <c r="J1552" s="3161"/>
      <c r="K1552" s="1717"/>
      <c r="L1552" s="1717"/>
      <c r="M1552" s="1717"/>
      <c r="N1552" s="1717"/>
      <c r="O1552" s="1717"/>
      <c r="P1552" s="3386"/>
      <c r="Q1552" t="s">
        <v>4286</v>
      </c>
    </row>
    <row r="1553" spans="1:17" customFormat="1" hidden="1" x14ac:dyDescent="0.25">
      <c r="A1553" s="3472"/>
      <c r="B1553" s="845" t="s">
        <v>4287</v>
      </c>
      <c r="C1553" s="1184">
        <f t="shared" ref="C1553:H1553" si="1240">C1551/C73</f>
        <v>7.3947667804323089E-2</v>
      </c>
      <c r="D1553" s="1185">
        <f t="shared" si="1240"/>
        <v>1.5730337078651686E-2</v>
      </c>
      <c r="E1553" s="1186">
        <f t="shared" si="1240"/>
        <v>0.11630123927550047</v>
      </c>
      <c r="F1553" s="1187">
        <f t="shared" si="1240"/>
        <v>7.9104477611940296E-2</v>
      </c>
      <c r="G1553" s="1188">
        <f t="shared" si="1240"/>
        <v>0.17355371900826447</v>
      </c>
      <c r="H1553" s="1194">
        <f t="shared" si="1240"/>
        <v>8.2364580756863717E-2</v>
      </c>
      <c r="I1553" s="1193">
        <f t="shared" si="1215"/>
        <v>9.1727488155735989E-2</v>
      </c>
      <c r="J1553" s="3161"/>
      <c r="K1553" s="1717"/>
      <c r="L1553" s="1717"/>
      <c r="M1553" s="1717"/>
      <c r="N1553" s="1717"/>
      <c r="O1553" s="1717"/>
      <c r="P1553" s="3386"/>
      <c r="Q1553" t="s">
        <v>4288</v>
      </c>
    </row>
    <row r="1554" spans="1:17" customFormat="1" x14ac:dyDescent="0.25">
      <c r="A1554" s="3472"/>
      <c r="B1554" s="845" t="s">
        <v>4289</v>
      </c>
      <c r="C1554" s="1195">
        <v>0.21</v>
      </c>
      <c r="D1554" s="2494">
        <v>0.21</v>
      </c>
      <c r="E1554" s="1197">
        <v>0.21</v>
      </c>
      <c r="F1554" s="1187">
        <v>0.21</v>
      </c>
      <c r="G1554" s="1188">
        <v>0.21</v>
      </c>
      <c r="H1554" s="1190">
        <f>E1554</f>
        <v>0.21</v>
      </c>
      <c r="I1554" s="1191">
        <f t="shared" si="1215"/>
        <v>0.21000000000000002</v>
      </c>
      <c r="J1554" s="3164"/>
      <c r="K1554" s="1720"/>
      <c r="L1554" s="1720"/>
      <c r="M1554" s="1720"/>
      <c r="N1554" s="1720"/>
      <c r="O1554" s="1720"/>
      <c r="P1554" s="3352"/>
      <c r="Q1554" t="s">
        <v>4290</v>
      </c>
    </row>
    <row r="1555" spans="1:17" customFormat="1" x14ac:dyDescent="0.25">
      <c r="A1555" s="3472"/>
      <c r="B1555" s="845" t="s">
        <v>4291</v>
      </c>
      <c r="C1555" s="1184">
        <f>C1551/C1546</f>
        <v>-0.22968197879858657</v>
      </c>
      <c r="D1555" s="1185">
        <f t="shared" ref="D1555:H1555" si="1241">D1551/D1546</f>
        <v>-6.0869565217391307E-2</v>
      </c>
      <c r="E1555" s="1186">
        <f t="shared" si="1241"/>
        <v>-0.20677966101694914</v>
      </c>
      <c r="F1555" s="1187">
        <f t="shared" si="1241"/>
        <v>-0.17041800643086816</v>
      </c>
      <c r="G1555" s="1188">
        <f t="shared" si="1241"/>
        <v>-0.16279069767441862</v>
      </c>
      <c r="H1555" s="1205">
        <f t="shared" si="1241"/>
        <v>-0.1946230274693162</v>
      </c>
      <c r="I1555" s="1191">
        <f t="shared" si="1215"/>
        <v>-0.16610798182764275</v>
      </c>
      <c r="J1555" s="3164"/>
      <c r="K1555" s="1720"/>
      <c r="L1555" s="1720"/>
      <c r="M1555" s="1720"/>
      <c r="N1555" s="1720"/>
      <c r="O1555" s="1720"/>
      <c r="P1555" s="3352"/>
      <c r="Q1555" t="s">
        <v>4292</v>
      </c>
    </row>
    <row r="1556" spans="1:17" customFormat="1" x14ac:dyDescent="0.25">
      <c r="A1556" s="3472"/>
      <c r="B1556" s="1203" t="s">
        <v>5100</v>
      </c>
      <c r="C1556" s="1204">
        <f>BNP!G585</f>
        <v>3664</v>
      </c>
      <c r="D1556" s="1204">
        <f>BPCE!G631</f>
        <v>272</v>
      </c>
      <c r="E1556" s="1246">
        <f>SG!G561</f>
        <v>1275</v>
      </c>
      <c r="F1556" s="1204">
        <f>CA!G813</f>
        <v>1315</v>
      </c>
      <c r="G1556" s="1204">
        <f>CM!H419</f>
        <v>831</v>
      </c>
      <c r="H1556" s="1204">
        <f>SUM(C1556:G1556)</f>
        <v>7357</v>
      </c>
      <c r="I1556" s="1204">
        <f t="shared" si="1215"/>
        <v>1471.4</v>
      </c>
      <c r="J1556" s="3165"/>
      <c r="K1556" s="1721"/>
      <c r="L1556" s="1721"/>
      <c r="M1556" s="1721"/>
      <c r="N1556" s="1721"/>
      <c r="O1556" s="1721"/>
      <c r="P1556" s="3347"/>
      <c r="Q1556" s="27" t="s">
        <v>4293</v>
      </c>
    </row>
    <row r="1557" spans="1:17" customFormat="1" x14ac:dyDescent="0.25">
      <c r="A1557" s="3472"/>
      <c r="B1557" s="845" t="s">
        <v>4294</v>
      </c>
      <c r="C1557" s="1184">
        <f t="shared" ref="C1557:H1557" si="1242">C1556/C82</f>
        <v>2.0400550102169786E-2</v>
      </c>
      <c r="D1557" s="1185">
        <f t="shared" si="1242"/>
        <v>2.6356844543067278E-3</v>
      </c>
      <c r="E1557" s="1186">
        <f t="shared" si="1242"/>
        <v>9.3595842142353766E-3</v>
      </c>
      <c r="F1557" s="1187">
        <f t="shared" si="1242"/>
        <v>1.8121184560475147E-2</v>
      </c>
      <c r="G1557" s="1188">
        <f t="shared" si="1242"/>
        <v>1.0622659116184536E-2</v>
      </c>
      <c r="H1557" s="1194">
        <f t="shared" si="1242"/>
        <v>1.2911049415431485E-2</v>
      </c>
      <c r="I1557" s="1189">
        <f t="shared" ref="I1557:I1588" si="1243">AVERAGE(C1557:G1557)</f>
        <v>1.2227932489474316E-2</v>
      </c>
      <c r="J1557" s="3160"/>
      <c r="K1557" s="1716"/>
      <c r="L1557" s="1716"/>
      <c r="M1557" s="1716"/>
      <c r="N1557" s="1716"/>
      <c r="O1557" s="1716"/>
      <c r="P1557" s="3385"/>
      <c r="Q1557" t="s">
        <v>4295</v>
      </c>
    </row>
    <row r="1558" spans="1:17" customFormat="1" x14ac:dyDescent="0.25">
      <c r="A1558" s="3472"/>
      <c r="B1558" s="845" t="s">
        <v>4296</v>
      </c>
      <c r="C1558" s="1184">
        <f t="shared" ref="C1558:H1558" si="1244">C1556/C99</f>
        <v>2.9873624133713819E-2</v>
      </c>
      <c r="D1558" s="1185">
        <f t="shared" si="1244"/>
        <v>2.5917103382563124E-2</v>
      </c>
      <c r="E1558" s="1186">
        <f t="shared" si="1244"/>
        <v>1.5208445160135982E-2</v>
      </c>
      <c r="F1558" s="1187">
        <f t="shared" si="1244"/>
        <v>3.810048096424639E-2</v>
      </c>
      <c r="G1558" s="1188">
        <f t="shared" si="1244"/>
        <v>6.7021533994676988E-2</v>
      </c>
      <c r="H1558" s="1194">
        <f t="shared" si="1244"/>
        <v>2.7878723573569592E-2</v>
      </c>
      <c r="I1558" s="1189">
        <f t="shared" si="1243"/>
        <v>3.5224237527067256E-2</v>
      </c>
      <c r="J1558" s="3160"/>
      <c r="K1558" s="1716"/>
      <c r="L1558" s="1716"/>
      <c r="M1558" s="1716"/>
      <c r="N1558" s="1716"/>
      <c r="O1558" s="1716"/>
      <c r="P1558" s="3385"/>
      <c r="Q1558" t="s">
        <v>4297</v>
      </c>
    </row>
    <row r="1559" spans="1:17" customFormat="1" x14ac:dyDescent="0.25">
      <c r="A1559" s="3472"/>
      <c r="B1559" s="1203" t="s">
        <v>14</v>
      </c>
      <c r="C1559" s="1204">
        <f>BNP!J585</f>
        <v>35</v>
      </c>
      <c r="D1559" s="1204">
        <f>BPCE!J631</f>
        <v>21</v>
      </c>
      <c r="E1559" s="1246">
        <f>SG!J561</f>
        <v>27</v>
      </c>
      <c r="F1559" s="1204">
        <f>CA!J813</f>
        <v>37</v>
      </c>
      <c r="G1559" s="1204">
        <f>CM!K419</f>
        <v>29</v>
      </c>
      <c r="H1559" s="1204">
        <f>SUM(C1559:G1559)</f>
        <v>149</v>
      </c>
      <c r="I1559" s="1221">
        <f t="shared" si="1243"/>
        <v>29.8</v>
      </c>
      <c r="J1559" s="3166"/>
      <c r="K1559" s="1722"/>
      <c r="L1559" s="1722"/>
      <c r="M1559" s="1722"/>
      <c r="N1559" s="1722"/>
      <c r="O1559" s="1722"/>
      <c r="P1559" s="3369"/>
      <c r="Q1559" s="27" t="s">
        <v>4298</v>
      </c>
    </row>
    <row r="1560" spans="1:17" customFormat="1" x14ac:dyDescent="0.25">
      <c r="A1560" s="3472"/>
      <c r="B1560" s="845" t="s">
        <v>4299</v>
      </c>
      <c r="C1560" s="1184">
        <f t="shared" ref="C1560:H1560" si="1245">C1559/C108</f>
        <v>4.2270531400966184E-2</v>
      </c>
      <c r="D1560" s="1185">
        <f t="shared" si="1245"/>
        <v>2.9453015427769985E-2</v>
      </c>
      <c r="E1560" s="1186">
        <f t="shared" si="1245"/>
        <v>3.5340314136125657E-2</v>
      </c>
      <c r="F1560" s="1187">
        <f t="shared" si="1245"/>
        <v>3.8947368421052633E-2</v>
      </c>
      <c r="G1560" s="1188">
        <f t="shared" si="1245"/>
        <v>6.236559139784946E-2</v>
      </c>
      <c r="H1560" s="1194">
        <f t="shared" si="1245"/>
        <v>4.0053763440860216E-2</v>
      </c>
      <c r="I1560" s="1189">
        <f t="shared" si="1243"/>
        <v>4.1675364156752784E-2</v>
      </c>
      <c r="J1560" s="3160"/>
      <c r="K1560" s="1716"/>
      <c r="L1560" s="1716"/>
      <c r="M1560" s="1716"/>
      <c r="N1560" s="1716"/>
      <c r="O1560" s="1716"/>
      <c r="P1560" s="3385"/>
      <c r="Q1560" t="s">
        <v>4300</v>
      </c>
    </row>
    <row r="1561" spans="1:17" customFormat="1" x14ac:dyDescent="0.25">
      <c r="A1561" s="3472"/>
      <c r="B1561" s="845" t="s">
        <v>4301</v>
      </c>
      <c r="C1561" s="1184">
        <f t="shared" ref="C1561:H1561" si="1246">C1559/C125</f>
        <v>5.2238805970149252E-2</v>
      </c>
      <c r="D1561" s="1185">
        <f t="shared" si="1246"/>
        <v>7.1672354948805458E-2</v>
      </c>
      <c r="E1561" s="1186">
        <f t="shared" si="1246"/>
        <v>5.9734513274336286E-2</v>
      </c>
      <c r="F1561" s="1187">
        <f t="shared" si="1246"/>
        <v>0.11280487804878049</v>
      </c>
      <c r="G1561" s="1188">
        <f t="shared" si="1246"/>
        <v>0.26126126126126126</v>
      </c>
      <c r="H1561" s="1194">
        <f t="shared" si="1246"/>
        <v>8.0366774541531821E-2</v>
      </c>
      <c r="I1561" s="1189">
        <f t="shared" si="1243"/>
        <v>0.11154236270066656</v>
      </c>
      <c r="J1561" s="3160"/>
      <c r="K1561" s="1716"/>
      <c r="L1561" s="1716"/>
      <c r="M1561" s="1716"/>
      <c r="N1561" s="1716"/>
      <c r="O1561" s="1716"/>
      <c r="P1561" s="3385"/>
      <c r="Q1561" t="s">
        <v>4302</v>
      </c>
    </row>
    <row r="1562" spans="1:17" customFormat="1" x14ac:dyDescent="0.25">
      <c r="A1562" s="3472"/>
      <c r="B1562" s="845" t="s">
        <v>5101</v>
      </c>
      <c r="C1562" s="1184">
        <f t="shared" ref="C1562:H1562" si="1247">C1559/C113</f>
        <v>0.17499999999999999</v>
      </c>
      <c r="D1562" s="1185">
        <f t="shared" si="1247"/>
        <v>0.25925925925925924</v>
      </c>
      <c r="E1562" s="1186">
        <f t="shared" si="1247"/>
        <v>0.19852941176470587</v>
      </c>
      <c r="F1562" s="1187">
        <f t="shared" si="1247"/>
        <v>0.23270440251572327</v>
      </c>
      <c r="G1562" s="1188">
        <f t="shared" si="1247"/>
        <v>0.44615384615384618</v>
      </c>
      <c r="H1562" s="1194">
        <f t="shared" si="1247"/>
        <v>0.23244929797191888</v>
      </c>
      <c r="I1562" s="1189">
        <f t="shared" si="1243"/>
        <v>0.26232938393870692</v>
      </c>
      <c r="J1562" s="3160"/>
      <c r="K1562" s="1716"/>
      <c r="L1562" s="1716"/>
      <c r="M1562" s="1716"/>
      <c r="N1562" s="1716"/>
      <c r="O1562" s="1716"/>
      <c r="P1562" s="3385"/>
      <c r="Q1562" t="s">
        <v>4304</v>
      </c>
    </row>
    <row r="1563" spans="1:17" customFormat="1" hidden="1" x14ac:dyDescent="0.25">
      <c r="A1563" s="3472"/>
      <c r="B1563" s="845" t="s">
        <v>4864</v>
      </c>
      <c r="C1563" s="1184">
        <f t="shared" ref="C1563:H1563" si="1248">C1559/C119</f>
        <v>0.37634408602150538</v>
      </c>
      <c r="D1563" s="1185">
        <f t="shared" si="1248"/>
        <v>0.44680851063829785</v>
      </c>
      <c r="E1563" s="1186">
        <f t="shared" si="1248"/>
        <v>0.25714285714285712</v>
      </c>
      <c r="F1563" s="1187">
        <f t="shared" si="1248"/>
        <v>0.37373737373737376</v>
      </c>
      <c r="G1563" s="1188">
        <f t="shared" si="1248"/>
        <v>0.61702127659574468</v>
      </c>
      <c r="H1563" s="1205">
        <f t="shared" si="1248"/>
        <v>0.38107416879795397</v>
      </c>
      <c r="I1563" s="1193">
        <f t="shared" si="1243"/>
        <v>0.41421082082715577</v>
      </c>
      <c r="J1563" s="3161"/>
      <c r="K1563" s="1717"/>
      <c r="L1563" s="1717"/>
      <c r="M1563" s="1717"/>
      <c r="N1563" s="1717"/>
      <c r="O1563" s="1717"/>
      <c r="P1563" s="3386"/>
      <c r="Q1563" t="s">
        <v>4306</v>
      </c>
    </row>
    <row r="1564" spans="1:17" customFormat="1" x14ac:dyDescent="0.25">
      <c r="A1564" s="3472"/>
      <c r="B1564" s="1203" t="s">
        <v>5087</v>
      </c>
      <c r="C1564" s="1206">
        <f>C1541/C1556</f>
        <v>0.32368995633187775</v>
      </c>
      <c r="D1564" s="1206">
        <f t="shared" ref="D1564:E1564" si="1249">D1541/D1556</f>
        <v>0.72058823529411764</v>
      </c>
      <c r="E1564" s="1206">
        <f t="shared" si="1249"/>
        <v>0.65411764705882358</v>
      </c>
      <c r="F1564" s="1206">
        <f>F1541/F1556</f>
        <v>0.43269961977186311</v>
      </c>
      <c r="G1564" s="1206">
        <f t="shared" ref="G1564" si="1250">G1541/G1556</f>
        <v>0.35138387484957884</v>
      </c>
      <c r="H1564" s="1206">
        <f>H1541/H1556</f>
        <v>0.41824113089574555</v>
      </c>
      <c r="I1564" s="1206">
        <f t="shared" si="1243"/>
        <v>0.49649586666125217</v>
      </c>
      <c r="J1564" s="3162"/>
      <c r="K1564" s="1718"/>
      <c r="L1564" s="1718"/>
      <c r="M1564" s="1718"/>
      <c r="N1564" s="1718"/>
      <c r="O1564" s="1718"/>
      <c r="P1564" s="3368"/>
      <c r="Q1564" s="27" t="s">
        <v>4308</v>
      </c>
    </row>
    <row r="1565" spans="1:17" customFormat="1" x14ac:dyDescent="0.25">
      <c r="A1565" s="3472"/>
      <c r="B1565" s="845" t="s">
        <v>4223</v>
      </c>
      <c r="C1565" s="1207">
        <f t="shared" ref="C1565:H1565" si="1251">C1564/C139</f>
        <v>1.4842648903971161</v>
      </c>
      <c r="D1565" s="1208">
        <f t="shared" si="1251"/>
        <v>3.1974882957439759</v>
      </c>
      <c r="E1565" s="1209">
        <f t="shared" si="1251"/>
        <v>3.7816289247099766</v>
      </c>
      <c r="F1565" s="1210">
        <f t="shared" si="1251"/>
        <v>1.980679575347555</v>
      </c>
      <c r="G1565" s="1211">
        <f t="shared" si="1251"/>
        <v>1.7836875702814681</v>
      </c>
      <c r="H1565" s="1177">
        <f t="shared" si="1251"/>
        <v>2.0325708532841702</v>
      </c>
      <c r="I1565" s="1198">
        <f t="shared" si="1243"/>
        <v>2.4455498512960183</v>
      </c>
      <c r="J1565" s="3167"/>
      <c r="K1565" s="1723"/>
      <c r="L1565" s="1723"/>
      <c r="M1565" s="1723"/>
      <c r="N1565" s="1723"/>
      <c r="O1565" s="1723"/>
      <c r="P1565" s="3364"/>
      <c r="Q1565" t="s">
        <v>4309</v>
      </c>
    </row>
    <row r="1566" spans="1:17" customFormat="1" x14ac:dyDescent="0.25">
      <c r="A1566" s="3472"/>
      <c r="B1566" s="845" t="s">
        <v>4224</v>
      </c>
      <c r="C1566" s="1207">
        <f t="shared" ref="C1566:H1566" si="1252">C1564/C142</f>
        <v>1.5465144771962449</v>
      </c>
      <c r="D1566" s="1208">
        <f t="shared" si="1252"/>
        <v>1.945606773710256</v>
      </c>
      <c r="E1566" s="1209">
        <f t="shared" si="1252"/>
        <v>4.2655532779384311</v>
      </c>
      <c r="F1566" s="1210">
        <f t="shared" si="1252"/>
        <v>1.8067015094127854</v>
      </c>
      <c r="G1566" s="1211">
        <f t="shared" si="1252"/>
        <v>1.8352184769418398</v>
      </c>
      <c r="H1566" s="1177">
        <f t="shared" si="1252"/>
        <v>2.080350336552776</v>
      </c>
      <c r="I1566" s="1198">
        <f t="shared" si="1243"/>
        <v>2.2799189030399116</v>
      </c>
      <c r="J1566" s="3167"/>
      <c r="K1566" s="1723"/>
      <c r="L1566" s="1723"/>
      <c r="M1566" s="1723"/>
      <c r="N1566" s="1723"/>
      <c r="O1566" s="1723"/>
      <c r="P1566" s="3364"/>
      <c r="Q1566" t="s">
        <v>4310</v>
      </c>
    </row>
    <row r="1567" spans="1:17" customFormat="1" x14ac:dyDescent="0.25">
      <c r="A1567" s="3472"/>
      <c r="B1567" s="845" t="s">
        <v>5102</v>
      </c>
      <c r="C1567" s="1207">
        <f t="shared" ref="C1567:H1567" si="1253">C1564/C159</f>
        <v>1.722998441744015</v>
      </c>
      <c r="D1567" s="1208">
        <f t="shared" si="1253"/>
        <v>1.9039494540331103</v>
      </c>
      <c r="E1567" s="1209">
        <f t="shared" si="1253"/>
        <v>4.9333948921877546</v>
      </c>
      <c r="F1567" s="1210">
        <f t="shared" si="1253"/>
        <v>1.9800942834504647</v>
      </c>
      <c r="G1567" s="1211">
        <f t="shared" si="1253"/>
        <v>2.1423081402119486</v>
      </c>
      <c r="H1567" s="1177">
        <f t="shared" si="1253"/>
        <v>2.338409724227934</v>
      </c>
      <c r="I1567" s="1198">
        <f t="shared" si="1243"/>
        <v>2.5365490423254586</v>
      </c>
      <c r="J1567" s="3167"/>
      <c r="K1567" s="1723"/>
      <c r="L1567" s="1723"/>
      <c r="M1567" s="1723"/>
      <c r="N1567" s="1723"/>
      <c r="O1567" s="1723"/>
      <c r="P1567" s="3364"/>
      <c r="Q1567" t="s">
        <v>4312</v>
      </c>
    </row>
    <row r="1568" spans="1:17" customFormat="1" x14ac:dyDescent="0.25">
      <c r="A1568" s="3472"/>
      <c r="B1568" s="1203" t="s">
        <v>5099</v>
      </c>
      <c r="C1568" s="1206">
        <f>C1546/C1556</f>
        <v>0.1544759825327511</v>
      </c>
      <c r="D1568" s="1206">
        <f t="shared" ref="D1568:E1568" si="1254">D1546/D1556</f>
        <v>0.42279411764705882</v>
      </c>
      <c r="E1568" s="1206">
        <f t="shared" si="1254"/>
        <v>0.46274509803921571</v>
      </c>
      <c r="F1568" s="1206">
        <f>F1546/F1556</f>
        <v>0.23650190114068442</v>
      </c>
      <c r="G1568" s="1206">
        <f t="shared" ref="G1568" si="1255">G1546/G1556</f>
        <v>0.1552346570397112</v>
      </c>
      <c r="H1568" s="1206">
        <f>H1546/H1556</f>
        <v>0.2325676226722849</v>
      </c>
      <c r="I1568" s="1206">
        <f t="shared" si="1243"/>
        <v>0.28635035127988423</v>
      </c>
      <c r="J1568" s="3162"/>
      <c r="K1568" s="1718"/>
      <c r="L1568" s="1718"/>
      <c r="M1568" s="1718"/>
      <c r="N1568" s="1718"/>
      <c r="O1568" s="1718"/>
      <c r="P1568" s="3368"/>
      <c r="Q1568" s="27" t="s">
        <v>4314</v>
      </c>
    </row>
    <row r="1569" spans="1:17" s="1" customFormat="1" x14ac:dyDescent="0.25">
      <c r="A1569" s="3472"/>
      <c r="B1569" s="845" t="s">
        <v>4223</v>
      </c>
      <c r="C1569" s="1207">
        <f t="shared" ref="C1569:H1569" si="1256">C1568/C165</f>
        <v>3.1740475793192653</v>
      </c>
      <c r="D1569" s="1208">
        <f t="shared" si="1256"/>
        <v>7.3640388433854556</v>
      </c>
      <c r="E1569" s="1209">
        <f t="shared" si="1256"/>
        <v>14.405161845359718</v>
      </c>
      <c r="F1569" s="1210">
        <f t="shared" si="1256"/>
        <v>6.5881894280522246</v>
      </c>
      <c r="G1569" s="1211">
        <f t="shared" si="1256"/>
        <v>1.7723076452947415</v>
      </c>
      <c r="H1569" s="1177">
        <f t="shared" si="1256"/>
        <v>4.6500630859457077</v>
      </c>
      <c r="I1569" s="1198">
        <f t="shared" si="1243"/>
        <v>6.6607490682822803</v>
      </c>
      <c r="J1569" s="3167"/>
      <c r="K1569" s="1723"/>
      <c r="L1569" s="1723"/>
      <c r="M1569" s="1723"/>
      <c r="N1569" s="1723"/>
      <c r="O1569" s="1723"/>
      <c r="P1569" s="3364"/>
      <c r="Q1569" t="s">
        <v>4315</v>
      </c>
    </row>
    <row r="1570" spans="1:17" s="1" customFormat="1" x14ac:dyDescent="0.25">
      <c r="A1570" s="3472"/>
      <c r="B1570" s="845" t="s">
        <v>4224</v>
      </c>
      <c r="C1570" s="1207">
        <f t="shared" ref="C1570:H1570" si="1257">C1568/C182</f>
        <v>2.7490538679109</v>
      </c>
      <c r="D1570" s="1208">
        <f t="shared" si="1257"/>
        <v>3.3015061493347337</v>
      </c>
      <c r="E1570" s="1209">
        <f t="shared" si="1257"/>
        <v>9.6743728913011591</v>
      </c>
      <c r="F1570" s="1210">
        <f t="shared" si="1257"/>
        <v>3.3303250167154559</v>
      </c>
      <c r="G1570" s="1211">
        <f t="shared" si="1257"/>
        <v>2.952077473367146</v>
      </c>
      <c r="H1570" s="1177">
        <f t="shared" si="1257"/>
        <v>3.9984994234059075</v>
      </c>
      <c r="I1570" s="1198">
        <f t="shared" si="1243"/>
        <v>4.4014670797258786</v>
      </c>
      <c r="J1570" s="3167"/>
      <c r="K1570" s="1723"/>
      <c r="L1570" s="1723"/>
      <c r="M1570" s="1723"/>
      <c r="N1570" s="1723"/>
      <c r="O1570" s="1723"/>
      <c r="P1570" s="3364"/>
      <c r="Q1570" t="s">
        <v>4316</v>
      </c>
    </row>
    <row r="1571" spans="1:17" s="1" customFormat="1" x14ac:dyDescent="0.25">
      <c r="A1571" s="3472"/>
      <c r="B1571" s="845" t="s">
        <v>5102</v>
      </c>
      <c r="C1571" s="1207">
        <f t="shared" ref="C1571:H1571" si="1258">C1568/C185</f>
        <v>3.2678943838486698</v>
      </c>
      <c r="D1571" s="1208">
        <f t="shared" si="1258"/>
        <v>3.151315952901431</v>
      </c>
      <c r="E1571" s="1209">
        <f t="shared" si="1258"/>
        <v>13.623298473321494</v>
      </c>
      <c r="F1571" s="1210">
        <f t="shared" si="1258"/>
        <v>4.0124236827810975</v>
      </c>
      <c r="G1571" s="1211">
        <f t="shared" si="1258"/>
        <v>3.8583255031897536</v>
      </c>
      <c r="H1571" s="1177">
        <f t="shared" si="1258"/>
        <v>4.920513506883216</v>
      </c>
      <c r="I1571" s="1198">
        <f t="shared" si="1243"/>
        <v>5.5826515992084893</v>
      </c>
      <c r="J1571" s="3167"/>
      <c r="K1571" s="1723"/>
      <c r="L1571" s="1723"/>
      <c r="M1571" s="1723"/>
      <c r="N1571" s="1723"/>
      <c r="O1571" s="1723"/>
      <c r="P1571" s="3364"/>
      <c r="Q1571" t="s">
        <v>4317</v>
      </c>
    </row>
    <row r="1572" spans="1:17" customFormat="1" x14ac:dyDescent="0.25">
      <c r="A1572" s="3472"/>
      <c r="B1572" s="1203" t="s">
        <v>4848</v>
      </c>
      <c r="C1572" s="1206">
        <f>C1546/C1541</f>
        <v>0.47723440134907252</v>
      </c>
      <c r="D1572" s="1206">
        <f t="shared" ref="D1572:E1572" si="1259">D1546/D1541</f>
        <v>0.58673469387755106</v>
      </c>
      <c r="E1572" s="1206">
        <f t="shared" si="1259"/>
        <v>0.70743405275779381</v>
      </c>
      <c r="F1572" s="1206">
        <f>F1546/F1541</f>
        <v>0.54657293497363801</v>
      </c>
      <c r="G1572" s="1206">
        <f t="shared" ref="G1572" si="1260">G1546/G1541</f>
        <v>0.44178082191780821</v>
      </c>
      <c r="H1572" s="1206">
        <f>H1546/H1541</f>
        <v>0.55606109847253815</v>
      </c>
      <c r="I1572" s="1206">
        <f t="shared" si="1243"/>
        <v>0.55195138097517271</v>
      </c>
      <c r="J1572" s="3162"/>
      <c r="K1572" s="1718"/>
      <c r="L1572" s="1718"/>
      <c r="M1572" s="1718"/>
      <c r="N1572" s="1718"/>
      <c r="O1572" s="1718"/>
      <c r="P1572" s="3368"/>
      <c r="Q1572" s="27" t="s">
        <v>4319</v>
      </c>
    </row>
    <row r="1573" spans="1:17" customFormat="1" x14ac:dyDescent="0.25">
      <c r="A1573" s="3472"/>
      <c r="B1573" s="1181" t="s">
        <v>4223</v>
      </c>
      <c r="C1573" s="1207">
        <f t="shared" ref="C1573:H1573" si="1261">C1572/C217</f>
        <v>2.1384643670106938</v>
      </c>
      <c r="D1573" s="1208">
        <f t="shared" si="1261"/>
        <v>2.3030698355291488</v>
      </c>
      <c r="E1573" s="1209">
        <f t="shared" si="1261"/>
        <v>3.8092478485219141</v>
      </c>
      <c r="F1573" s="1210">
        <f t="shared" si="1261"/>
        <v>3.3262267708779589</v>
      </c>
      <c r="G1573" s="1211">
        <f t="shared" si="1261"/>
        <v>0.99362000095962377</v>
      </c>
      <c r="H1573" s="1177">
        <f t="shared" si="1261"/>
        <v>2.2877741646409362</v>
      </c>
      <c r="I1573" s="1198">
        <f t="shared" si="1243"/>
        <v>2.5141257645798678</v>
      </c>
      <c r="J1573" s="3167"/>
      <c r="K1573" s="1723"/>
      <c r="L1573" s="1723"/>
      <c r="M1573" s="1723"/>
      <c r="N1573" s="1723"/>
      <c r="O1573" s="1723"/>
      <c r="P1573" s="3364"/>
      <c r="Q1573" t="s">
        <v>4320</v>
      </c>
    </row>
    <row r="1574" spans="1:17" customFormat="1" x14ac:dyDescent="0.25">
      <c r="A1574" s="3472"/>
      <c r="B1574" s="1181" t="s">
        <v>4224</v>
      </c>
      <c r="C1574" s="1207">
        <f t="shared" ref="C1574:H1574" si="1262">C1572/C234</f>
        <v>1.7775804290528205</v>
      </c>
      <c r="D1574" s="1208">
        <f t="shared" si="1262"/>
        <v>1.6969030915937804</v>
      </c>
      <c r="E1574" s="1209">
        <f t="shared" si="1262"/>
        <v>2.2680229880933163</v>
      </c>
      <c r="F1574" s="1210">
        <f t="shared" si="1262"/>
        <v>1.8433177806985279</v>
      </c>
      <c r="G1574" s="1211">
        <f t="shared" si="1262"/>
        <v>1.6085700479031853</v>
      </c>
      <c r="H1574" s="1177">
        <f t="shared" si="1262"/>
        <v>1.9220317622230791</v>
      </c>
      <c r="I1574" s="1198">
        <f t="shared" si="1243"/>
        <v>1.8388788674683259</v>
      </c>
      <c r="J1574" s="3167"/>
      <c r="K1574" s="1723"/>
      <c r="L1574" s="1723"/>
      <c r="M1574" s="1723"/>
      <c r="N1574" s="1723"/>
      <c r="O1574" s="1723"/>
      <c r="P1574" s="3364"/>
      <c r="Q1574" t="s">
        <v>4321</v>
      </c>
    </row>
    <row r="1575" spans="1:17" customFormat="1" ht="15.75" thickBot="1" x14ac:dyDescent="0.3">
      <c r="A1575" s="3472"/>
      <c r="B1575" s="1181" t="s">
        <v>5102</v>
      </c>
      <c r="C1575" s="1207">
        <f t="shared" ref="C1575:H1575" si="1263">C1572/C237</f>
        <v>1.896632234061056</v>
      </c>
      <c r="D1575" s="1208">
        <f t="shared" si="1263"/>
        <v>1.6551468560397133</v>
      </c>
      <c r="E1575" s="1209">
        <f t="shared" si="1263"/>
        <v>2.761444962553997</v>
      </c>
      <c r="F1575" s="1210">
        <f t="shared" si="1263"/>
        <v>2.0263801154908365</v>
      </c>
      <c r="G1575" s="1211">
        <f t="shared" si="1263"/>
        <v>1.8010133233252017</v>
      </c>
      <c r="H1575" s="1177">
        <f t="shared" si="1263"/>
        <v>2.1042135840877103</v>
      </c>
      <c r="I1575" s="1198">
        <f t="shared" si="1243"/>
        <v>2.0281234982941609</v>
      </c>
      <c r="J1575" s="3167"/>
      <c r="K1575" s="1723"/>
      <c r="L1575" s="1723"/>
      <c r="M1575" s="1723"/>
      <c r="N1575" s="1723"/>
      <c r="O1575" s="1723"/>
      <c r="P1575" s="3364"/>
      <c r="Q1575" t="s">
        <v>4322</v>
      </c>
    </row>
    <row r="1576" spans="1:17" customFormat="1" hidden="1" x14ac:dyDescent="0.25">
      <c r="A1576" s="3472"/>
      <c r="B1576" s="1203" t="s">
        <v>4323</v>
      </c>
      <c r="C1576" s="1206">
        <f>C1551/C1541</f>
        <v>-0.10961214165261383</v>
      </c>
      <c r="D1576" s="1206">
        <f>D1551/D1541</f>
        <v>-3.5714285714285712E-2</v>
      </c>
      <c r="E1576" s="1206">
        <f t="shared" ref="E1576" si="1264">E1551/E1541</f>
        <v>-0.14628297362110312</v>
      </c>
      <c r="F1576" s="1206">
        <f>F1551/F1541</f>
        <v>-9.3145869947275917E-2</v>
      </c>
      <c r="G1576" s="1206">
        <f t="shared" ref="G1576" si="1265">G1551/G1541</f>
        <v>-7.1917808219178078E-2</v>
      </c>
      <c r="H1576" s="1206">
        <f>H1551/H1541</f>
        <v>-0.10822229444263894</v>
      </c>
      <c r="I1576" s="1206">
        <f t="shared" si="1243"/>
        <v>-9.1334615830891336E-2</v>
      </c>
      <c r="J1576" s="3162"/>
      <c r="K1576" s="1718"/>
      <c r="L1576" s="1718"/>
      <c r="M1576" s="1718"/>
      <c r="N1576" s="1718"/>
      <c r="O1576" s="1718"/>
      <c r="P1576" s="3368"/>
      <c r="Q1576" s="27" t="s">
        <v>4324</v>
      </c>
    </row>
    <row r="1577" spans="1:17" customFormat="1" hidden="1" x14ac:dyDescent="0.25">
      <c r="A1577" s="3472"/>
      <c r="B1577" s="1181" t="s">
        <v>4223</v>
      </c>
      <c r="C1577" s="1207">
        <f t="shared" ref="C1577:H1577" si="1266">C1576/C243</f>
        <v>1.6250145209120284</v>
      </c>
      <c r="D1577" s="1208">
        <f t="shared" si="1266"/>
        <v>0.43419087446792615</v>
      </c>
      <c r="E1577" s="1209">
        <f t="shared" si="1266"/>
        <v>2.4959201357234271</v>
      </c>
      <c r="F1577" s="1210">
        <f t="shared" si="1266"/>
        <v>3.1484892884310556</v>
      </c>
      <c r="G1577" s="1211">
        <f t="shared" si="1266"/>
        <v>0.73108531824917766</v>
      </c>
      <c r="H1577" s="1177">
        <f t="shared" si="1266"/>
        <v>1.6019796071188359</v>
      </c>
      <c r="I1577" s="1198">
        <f t="shared" si="1243"/>
        <v>1.686940027556723</v>
      </c>
      <c r="J1577" s="3167"/>
      <c r="K1577" s="1723"/>
      <c r="L1577" s="1723"/>
      <c r="M1577" s="1723"/>
      <c r="N1577" s="1723"/>
      <c r="O1577" s="1723"/>
      <c r="P1577" s="3364"/>
      <c r="Q1577" t="s">
        <v>4325</v>
      </c>
    </row>
    <row r="1578" spans="1:17" customFormat="1" hidden="1" x14ac:dyDescent="0.25">
      <c r="A1578" s="3472"/>
      <c r="B1578" s="1181" t="s">
        <v>4224</v>
      </c>
      <c r="C1578" s="1207">
        <f t="shared" ref="C1578:H1578" si="1267">C1576/C260</f>
        <v>1.6005991401389361</v>
      </c>
      <c r="D1578" s="1208">
        <f t="shared" si="1267"/>
        <v>0.31195826645264846</v>
      </c>
      <c r="E1578" s="1209">
        <f t="shared" si="1267"/>
        <v>1.792768263939849</v>
      </c>
      <c r="F1578" s="1210">
        <f t="shared" si="1267"/>
        <v>1.1491697925137057</v>
      </c>
      <c r="G1578" s="1211">
        <f t="shared" si="1267"/>
        <v>1.4110155100192459</v>
      </c>
      <c r="H1578" s="1177">
        <f t="shared" si="1267"/>
        <v>1.4201398984317997</v>
      </c>
      <c r="I1578" s="1198">
        <f t="shared" si="1243"/>
        <v>1.2531021946128771</v>
      </c>
      <c r="J1578" s="3167"/>
      <c r="K1578" s="1723"/>
      <c r="L1578" s="1723"/>
      <c r="M1578" s="1723"/>
      <c r="N1578" s="1723"/>
      <c r="O1578" s="1723"/>
      <c r="P1578" s="3364"/>
      <c r="Q1578" t="s">
        <v>4326</v>
      </c>
    </row>
    <row r="1579" spans="1:17" customFormat="1" hidden="1" x14ac:dyDescent="0.25">
      <c r="A1579" s="3472"/>
      <c r="B1579" s="1181" t="s">
        <v>5102</v>
      </c>
      <c r="C1579" s="1207">
        <f t="shared" ref="C1579:H1579" si="1268">C1576/C263</f>
        <v>1.5072732434387746</v>
      </c>
      <c r="D1579" s="1208">
        <f t="shared" si="1268"/>
        <v>0.28266756939742721</v>
      </c>
      <c r="E1579" s="1209">
        <f t="shared" si="1268"/>
        <v>1.7629707511321209</v>
      </c>
      <c r="F1579" s="1210">
        <f t="shared" si="1268"/>
        <v>1.0869251874423134</v>
      </c>
      <c r="G1579" s="1211">
        <f t="shared" si="1268"/>
        <v>1.3050451052455729</v>
      </c>
      <c r="H1579" s="1177">
        <f t="shared" si="1268"/>
        <v>1.3288675396539573</v>
      </c>
      <c r="I1579" s="1198">
        <f t="shared" si="1243"/>
        <v>1.1889763713312418</v>
      </c>
      <c r="J1579" s="3167"/>
      <c r="K1579" s="1723"/>
      <c r="L1579" s="1723"/>
      <c r="M1579" s="1723"/>
      <c r="N1579" s="1723"/>
      <c r="O1579" s="1723"/>
      <c r="P1579" s="3364"/>
      <c r="Q1579" t="s">
        <v>4327</v>
      </c>
    </row>
    <row r="1580" spans="1:17" customFormat="1" hidden="1" x14ac:dyDescent="0.25">
      <c r="A1580" s="3472"/>
      <c r="B1580" s="1203" t="s">
        <v>4328</v>
      </c>
      <c r="C1580" s="1212">
        <f>C1556/C1559</f>
        <v>104.68571428571428</v>
      </c>
      <c r="D1580" s="1212">
        <f t="shared" ref="D1580:E1580" si="1269">D1556/D1559</f>
        <v>12.952380952380953</v>
      </c>
      <c r="E1580" s="1212">
        <f t="shared" si="1269"/>
        <v>47.222222222222221</v>
      </c>
      <c r="F1580" s="1212">
        <f>F1556/F1559</f>
        <v>35.54054054054054</v>
      </c>
      <c r="G1580" s="1212">
        <f t="shared" ref="G1580" si="1270">G1556/G1559</f>
        <v>28.655172413793103</v>
      </c>
      <c r="H1580" s="1212">
        <f>H1556/H1559</f>
        <v>49.375838926174495</v>
      </c>
      <c r="I1580" s="1212">
        <f t="shared" si="1243"/>
        <v>45.811206082930219</v>
      </c>
      <c r="J1580" s="3168"/>
      <c r="K1580" s="1724"/>
      <c r="L1580" s="1724"/>
      <c r="M1580" s="1724"/>
      <c r="N1580" s="1724"/>
      <c r="O1580" s="1724"/>
      <c r="P1580" s="3366"/>
      <c r="Q1580" s="27" t="s">
        <v>4329</v>
      </c>
    </row>
    <row r="1581" spans="1:17" customFormat="1" hidden="1" x14ac:dyDescent="0.25">
      <c r="A1581" s="3472"/>
      <c r="B1581" s="1181" t="s">
        <v>4223</v>
      </c>
      <c r="C1581" s="1207">
        <f t="shared" ref="C1581:H1581" si="1271">C1580/C269</f>
        <v>0.48261872813133094</v>
      </c>
      <c r="D1581" s="1208">
        <f t="shared" si="1271"/>
        <v>8.9487762662890338E-2</v>
      </c>
      <c r="E1581" s="1209">
        <f t="shared" si="1271"/>
        <v>0.26484156813614174</v>
      </c>
      <c r="F1581" s="1210">
        <f t="shared" si="1271"/>
        <v>0.46527365763382134</v>
      </c>
      <c r="G1581" s="1211">
        <f t="shared" si="1271"/>
        <v>0.17032884444916579</v>
      </c>
      <c r="H1581" s="1177">
        <f t="shared" si="1271"/>
        <v>0.32234297869399409</v>
      </c>
      <c r="I1581" s="1198">
        <f t="shared" si="1243"/>
        <v>0.29451011220266998</v>
      </c>
      <c r="J1581" s="3167"/>
      <c r="K1581" s="1723"/>
      <c r="L1581" s="1723"/>
      <c r="M1581" s="1723"/>
      <c r="N1581" s="1723"/>
      <c r="O1581" s="1723"/>
      <c r="P1581" s="3364"/>
      <c r="Q1581" t="s">
        <v>4330</v>
      </c>
    </row>
    <row r="1582" spans="1:17" customFormat="1" hidden="1" x14ac:dyDescent="0.25">
      <c r="A1582" s="3472"/>
      <c r="B1582" s="1181" t="s">
        <v>4224</v>
      </c>
      <c r="C1582" s="1207">
        <f t="shared" ref="C1582:H1582" si="1272">C1580/C286</f>
        <v>0.5718665191310931</v>
      </c>
      <c r="D1582" s="1208">
        <f t="shared" si="1272"/>
        <v>0.36160529957576171</v>
      </c>
      <c r="E1582" s="1209">
        <f t="shared" si="1272"/>
        <v>0.25460063749560974</v>
      </c>
      <c r="F1582" s="1210">
        <f t="shared" si="1272"/>
        <v>0.33775561503440049</v>
      </c>
      <c r="G1582" s="1211">
        <f t="shared" si="1272"/>
        <v>0.25653069908307397</v>
      </c>
      <c r="H1582" s="1177">
        <f t="shared" si="1272"/>
        <v>0.34689364768723502</v>
      </c>
      <c r="I1582" s="1198">
        <f t="shared" si="1243"/>
        <v>0.35647175406398779</v>
      </c>
      <c r="J1582" s="3167"/>
      <c r="K1582" s="1723"/>
      <c r="L1582" s="1723"/>
      <c r="M1582" s="1723"/>
      <c r="N1582" s="1723"/>
      <c r="O1582" s="1723"/>
      <c r="P1582" s="3364"/>
      <c r="Q1582" t="s">
        <v>4331</v>
      </c>
    </row>
    <row r="1583" spans="1:17" customFormat="1" ht="15.75" hidden="1" thickBot="1" x14ac:dyDescent="0.3">
      <c r="A1583" s="3472"/>
      <c r="B1583" s="1181" t="s">
        <v>5102</v>
      </c>
      <c r="C1583" s="1207">
        <f t="shared" ref="C1583:H1583" si="1273">C1580/C289</f>
        <v>0.52148686501627672</v>
      </c>
      <c r="D1583" s="1208">
        <f t="shared" si="1273"/>
        <v>0.31115068123566708</v>
      </c>
      <c r="E1583" s="1209">
        <f t="shared" si="1273"/>
        <v>0.18891758523094929</v>
      </c>
      <c r="F1583" s="1210">
        <f t="shared" si="1273"/>
        <v>0.20230216744194515</v>
      </c>
      <c r="G1583" s="1211">
        <f t="shared" si="1273"/>
        <v>0.14529739098704617</v>
      </c>
      <c r="H1583" s="1177">
        <f t="shared" si="1273"/>
        <v>0.27110056633450114</v>
      </c>
      <c r="I1583" s="1198">
        <f t="shared" si="1243"/>
        <v>0.27383093798237684</v>
      </c>
      <c r="J1583" s="3167"/>
      <c r="K1583" s="1723"/>
      <c r="L1583" s="1723"/>
      <c r="M1583" s="1723"/>
      <c r="N1583" s="1723"/>
      <c r="O1583" s="1723"/>
      <c r="P1583" s="3364"/>
      <c r="Q1583" t="s">
        <v>4332</v>
      </c>
    </row>
    <row r="1584" spans="1:17" customFormat="1" ht="15.75" hidden="1" thickBot="1" x14ac:dyDescent="0.3">
      <c r="A1584" s="3472"/>
      <c r="B1584" s="1203" t="s">
        <v>4333</v>
      </c>
      <c r="C1584" s="1213">
        <f>C1541/C1559</f>
        <v>33.885714285714286</v>
      </c>
      <c r="D1584" s="1213">
        <f t="shared" ref="D1584:E1584" si="1274">D1541/D1559</f>
        <v>9.3333333333333339</v>
      </c>
      <c r="E1584" s="1213">
        <f t="shared" si="1274"/>
        <v>30.888888888888889</v>
      </c>
      <c r="F1584" s="1213">
        <f>F1541/F1559</f>
        <v>15.378378378378379</v>
      </c>
      <c r="G1584" s="1213">
        <f t="shared" ref="G1584" si="1275">G1541/G1559</f>
        <v>10.068965517241379</v>
      </c>
      <c r="H1584" s="1213">
        <f>H1541/H1559</f>
        <v>20.651006711409394</v>
      </c>
      <c r="I1584" s="1213">
        <f t="shared" si="1243"/>
        <v>19.911056080711255</v>
      </c>
      <c r="J1584" s="3169"/>
      <c r="K1584" s="1725"/>
      <c r="L1584" s="1725"/>
      <c r="M1584" s="1725"/>
      <c r="N1584" s="1725"/>
      <c r="O1584" s="1725"/>
      <c r="P1584" s="3365"/>
      <c r="Q1584" s="27" t="s">
        <v>4334</v>
      </c>
    </row>
    <row r="1585" spans="1:17" customFormat="1" ht="15.75" hidden="1" thickBot="1" x14ac:dyDescent="0.3">
      <c r="A1585" s="3472"/>
      <c r="B1585" s="1181" t="s">
        <v>4223</v>
      </c>
      <c r="C1585" s="1207">
        <f t="shared" ref="C1585:H1585" si="1276">C1584/C295</f>
        <v>0.71633403361344539</v>
      </c>
      <c r="D1585" s="1208">
        <f t="shared" si="1276"/>
        <v>0.28613607372690658</v>
      </c>
      <c r="E1585" s="1209">
        <f t="shared" si="1276"/>
        <v>1.0015325345291819</v>
      </c>
      <c r="F1585" s="1210">
        <f t="shared" si="1276"/>
        <v>0.92155803062256103</v>
      </c>
      <c r="G1585" s="1211">
        <f t="shared" si="1276"/>
        <v>0.30381344270438265</v>
      </c>
      <c r="H1585" s="1177">
        <f t="shared" si="1276"/>
        <v>0.65518494325421273</v>
      </c>
      <c r="I1585" s="1198">
        <f t="shared" si="1243"/>
        <v>0.64587482303929555</v>
      </c>
      <c r="J1585" s="3167"/>
      <c r="K1585" s="1723"/>
      <c r="L1585" s="1723"/>
      <c r="M1585" s="1723"/>
      <c r="N1585" s="1723"/>
      <c r="O1585" s="1723"/>
      <c r="P1585" s="3364"/>
      <c r="Q1585" t="s">
        <v>4335</v>
      </c>
    </row>
    <row r="1586" spans="1:17" customFormat="1" ht="15.75" hidden="1" thickBot="1" x14ac:dyDescent="0.3">
      <c r="A1586" s="3472"/>
      <c r="B1586" s="1181" t="s">
        <v>4224</v>
      </c>
      <c r="C1586" s="1207">
        <f t="shared" ref="C1586:H1586" si="1277">C1584/C312</f>
        <v>0.8843998508600589</v>
      </c>
      <c r="D1586" s="1208">
        <f t="shared" si="1277"/>
        <v>0.70354172026412831</v>
      </c>
      <c r="E1586" s="1209">
        <f t="shared" si="1277"/>
        <v>1.0860125838346124</v>
      </c>
      <c r="F1586" s="1210">
        <f t="shared" si="1277"/>
        <v>0.61022357949529493</v>
      </c>
      <c r="G1586" s="1211">
        <f t="shared" si="1277"/>
        <v>0.47078987886006446</v>
      </c>
      <c r="H1586" s="1177">
        <f t="shared" si="1277"/>
        <v>0.72166031671415942</v>
      </c>
      <c r="I1586" s="1198">
        <f t="shared" si="1243"/>
        <v>0.75099352266283181</v>
      </c>
      <c r="J1586" s="3167"/>
      <c r="K1586" s="1723"/>
      <c r="L1586" s="1723"/>
      <c r="M1586" s="1723"/>
      <c r="N1586" s="1723"/>
      <c r="O1586" s="1723"/>
      <c r="P1586" s="3364"/>
      <c r="Q1586" t="s">
        <v>4336</v>
      </c>
    </row>
    <row r="1587" spans="1:17" customFormat="1" ht="15.75" hidden="1" thickBot="1" x14ac:dyDescent="0.3">
      <c r="A1587" s="3472"/>
      <c r="B1587" s="1181" t="s">
        <v>5102</v>
      </c>
      <c r="C1587" s="1207">
        <f t="shared" ref="C1587:H1587" si="1278">C1584/C315</f>
        <v>0.89852105581301644</v>
      </c>
      <c r="D1587" s="1208">
        <f t="shared" si="1278"/>
        <v>0.59241516966067864</v>
      </c>
      <c r="E1587" s="1209">
        <f t="shared" si="1278"/>
        <v>0.93200505002281009</v>
      </c>
      <c r="F1587" s="1210">
        <f t="shared" si="1278"/>
        <v>0.40057736528143434</v>
      </c>
      <c r="G1587" s="1211">
        <f t="shared" si="1278"/>
        <v>0.31127178346310713</v>
      </c>
      <c r="H1587" s="1177">
        <f t="shared" si="1278"/>
        <v>0.63394420056029754</v>
      </c>
      <c r="I1587" s="1198">
        <f t="shared" si="1243"/>
        <v>0.62695808484820925</v>
      </c>
      <c r="J1587" s="3167"/>
      <c r="K1587" s="1723"/>
      <c r="L1587" s="1723"/>
      <c r="M1587" s="1723"/>
      <c r="N1587" s="1723"/>
      <c r="O1587" s="1723"/>
      <c r="P1587" s="3364"/>
      <c r="Q1587" t="s">
        <v>4337</v>
      </c>
    </row>
    <row r="1588" spans="1:17" s="325" customFormat="1" ht="15.75" hidden="1" thickBot="1" x14ac:dyDescent="0.3">
      <c r="A1588" s="3472"/>
      <c r="B1588" s="1203" t="s">
        <v>4338</v>
      </c>
      <c r="C1588" s="1206">
        <f>C1546/C1559</f>
        <v>16.171428571428571</v>
      </c>
      <c r="D1588" s="1206">
        <f t="shared" ref="D1588:H1588" si="1279">D1546/D1559</f>
        <v>5.4761904761904763</v>
      </c>
      <c r="E1588" s="1206">
        <f t="shared" si="1279"/>
        <v>21.851851851851851</v>
      </c>
      <c r="F1588" s="1206">
        <f t="shared" si="1279"/>
        <v>8.4054054054054053</v>
      </c>
      <c r="G1588" s="1206">
        <f t="shared" si="1279"/>
        <v>4.4482758620689653</v>
      </c>
      <c r="H1588" s="1206">
        <f t="shared" si="1279"/>
        <v>11.483221476510067</v>
      </c>
      <c r="I1588" s="1206">
        <f t="shared" si="1243"/>
        <v>11.270630433389053</v>
      </c>
      <c r="J1588" s="3162"/>
      <c r="K1588" s="1718"/>
      <c r="L1588" s="1718"/>
      <c r="M1588" s="1718"/>
      <c r="N1588" s="1718"/>
      <c r="O1588" s="1718"/>
      <c r="P1588" s="3368"/>
      <c r="Q1588" s="1220" t="s">
        <v>4339</v>
      </c>
    </row>
    <row r="1589" spans="1:17" s="325" customFormat="1" ht="15.75" hidden="1" thickBot="1" x14ac:dyDescent="0.3">
      <c r="A1589" s="3472"/>
      <c r="B1589" s="1182" t="s">
        <v>4223</v>
      </c>
      <c r="C1589" s="1207">
        <f t="shared" ref="C1589:H1589" si="1280">C1588/C321</f>
        <v>1.5318548057593935</v>
      </c>
      <c r="D1589" s="1208">
        <f t="shared" si="1280"/>
        <v>0.65899136025718308</v>
      </c>
      <c r="E1589" s="1209">
        <f t="shared" si="1280"/>
        <v>3.815085652379985</v>
      </c>
      <c r="F1589" s="1210">
        <f t="shared" si="1280"/>
        <v>3.0653109923743322</v>
      </c>
      <c r="G1589" s="1214">
        <f t="shared" si="1280"/>
        <v>0.30187511323147531</v>
      </c>
      <c r="H1589" s="1199">
        <f t="shared" si="1280"/>
        <v>1.498915186238726</v>
      </c>
      <c r="I1589" s="1198">
        <f t="shared" ref="I1589:I1618" si="1281">AVERAGE(C1589:G1589)</f>
        <v>1.8746235848004738</v>
      </c>
      <c r="J1589" s="3167"/>
      <c r="K1589" s="1723"/>
      <c r="L1589" s="1723"/>
      <c r="M1589" s="1723"/>
      <c r="N1589" s="1723"/>
      <c r="O1589" s="1723"/>
      <c r="P1589" s="3364"/>
      <c r="Q1589" s="325" t="s">
        <v>4340</v>
      </c>
    </row>
    <row r="1590" spans="1:17" ht="15.75" hidden="1" thickBot="1" x14ac:dyDescent="0.3">
      <c r="A1590" s="3472"/>
      <c r="B1590" s="1182" t="s">
        <v>4224</v>
      </c>
      <c r="C1590" s="1207">
        <f t="shared" ref="C1590:H1590" si="1282">C1588/C338</f>
        <v>1.5720918663460741</v>
      </c>
      <c r="D1590" s="1208">
        <f t="shared" si="1282"/>
        <v>1.193842120181406</v>
      </c>
      <c r="E1590" s="1209">
        <f t="shared" si="1282"/>
        <v>2.4631015054955205</v>
      </c>
      <c r="F1590" s="1210">
        <f t="shared" si="1282"/>
        <v>1.1248359742851786</v>
      </c>
      <c r="G1590" s="1214">
        <f t="shared" si="1282"/>
        <v>0.7572984979902686</v>
      </c>
      <c r="H1590" s="1200">
        <f t="shared" si="1282"/>
        <v>1.3870540502605815</v>
      </c>
      <c r="I1590" s="1198">
        <f t="shared" si="1281"/>
        <v>1.4222339928596894</v>
      </c>
      <c r="J1590" s="3167"/>
      <c r="K1590" s="1723"/>
      <c r="L1590" s="1723"/>
      <c r="M1590" s="1723"/>
      <c r="N1590" s="1723"/>
      <c r="O1590" s="1723"/>
      <c r="P1590" s="3364"/>
      <c r="Q1590" s="325" t="s">
        <v>4341</v>
      </c>
    </row>
    <row r="1591" spans="1:17" ht="15.75" hidden="1" thickBot="1" x14ac:dyDescent="0.3">
      <c r="A1591" s="3472"/>
      <c r="B1591" s="1182" t="s">
        <v>5102</v>
      </c>
      <c r="C1591" s="1207">
        <f t="shared" ref="C1591:H1591" si="1283">C1588/C341</f>
        <v>1.70416399743754</v>
      </c>
      <c r="D1591" s="1208">
        <f t="shared" si="1283"/>
        <v>0.98053410553410558</v>
      </c>
      <c r="E1591" s="1209">
        <f t="shared" si="1283"/>
        <v>2.5736806504603749</v>
      </c>
      <c r="F1591" s="1210">
        <f t="shared" si="1283"/>
        <v>0.81172200772200775</v>
      </c>
      <c r="G1591" s="1214">
        <f t="shared" si="1283"/>
        <v>0.56060462919225318</v>
      </c>
      <c r="H1591" s="1199">
        <f t="shared" si="1283"/>
        <v>1.3339539983726021</v>
      </c>
      <c r="I1591" s="1198">
        <f t="shared" si="1281"/>
        <v>1.3261410780692562</v>
      </c>
      <c r="J1591" s="3167"/>
      <c r="K1591" s="1723"/>
      <c r="L1591" s="1723"/>
      <c r="M1591" s="1723"/>
      <c r="N1591" s="1723"/>
      <c r="O1591" s="1723"/>
      <c r="P1591" s="3364"/>
      <c r="Q1591" s="325" t="s">
        <v>4342</v>
      </c>
    </row>
    <row r="1592" spans="1:17" ht="15.75" hidden="1" thickBot="1" x14ac:dyDescent="0.3">
      <c r="A1592" s="3472"/>
      <c r="B1592" s="1203" t="s">
        <v>4343</v>
      </c>
      <c r="C1592" s="1206">
        <f>C1551/C1556</f>
        <v>-3.5480349344978165E-2</v>
      </c>
      <c r="D1592" s="1265"/>
      <c r="E1592" s="1206">
        <f t="shared" ref="E1592:H1592" si="1284">E1551/E1556</f>
        <v>-9.5686274509803923E-2</v>
      </c>
      <c r="F1592" s="1206">
        <f t="shared" si="1284"/>
        <v>-4.0304182509505702E-2</v>
      </c>
      <c r="G1592" s="1206">
        <f t="shared" si="1284"/>
        <v>-2.5270758122743681E-2</v>
      </c>
      <c r="H1592" s="1206">
        <f t="shared" si="1284"/>
        <v>-4.5263014815821664E-2</v>
      </c>
      <c r="I1592" s="1206">
        <f t="shared" si="1281"/>
        <v>-4.918539112175787E-2</v>
      </c>
      <c r="J1592" s="3162"/>
      <c r="K1592" s="1718"/>
      <c r="L1592" s="1718"/>
      <c r="M1592" s="1718"/>
      <c r="N1592" s="1718"/>
      <c r="O1592" s="1718"/>
      <c r="P1592" s="3368"/>
      <c r="Q1592" s="1220" t="s">
        <v>4344</v>
      </c>
    </row>
    <row r="1593" spans="1:17" ht="15.75" hidden="1" thickBot="1" x14ac:dyDescent="0.3">
      <c r="A1593" s="3472"/>
      <c r="B1593" s="1182" t="s">
        <v>4223</v>
      </c>
      <c r="C1593" s="1207">
        <f t="shared" ref="C1593:H1593" si="1285">C1592/C347</f>
        <v>2.411951999775213</v>
      </c>
      <c r="D1593" s="1266">
        <f t="shared" si="1285"/>
        <v>0</v>
      </c>
      <c r="E1593" s="1209">
        <f t="shared" si="1285"/>
        <v>9.4386437790177631</v>
      </c>
      <c r="F1593" s="1210">
        <f t="shared" si="1285"/>
        <v>6.2361484267959497</v>
      </c>
      <c r="G1593" s="1214">
        <f t="shared" si="1285"/>
        <v>1.3040277949763295</v>
      </c>
      <c r="H1593" s="1199">
        <f t="shared" si="1285"/>
        <v>3.2561370569853723</v>
      </c>
      <c r="I1593" s="1198">
        <f t="shared" si="1281"/>
        <v>3.8781544001130506</v>
      </c>
      <c r="J1593" s="3167"/>
      <c r="K1593" s="1723"/>
      <c r="L1593" s="1723"/>
      <c r="M1593" s="1723"/>
      <c r="N1593" s="1723"/>
      <c r="O1593" s="1723"/>
      <c r="P1593" s="3364"/>
      <c r="Q1593" s="325" t="s">
        <v>4345</v>
      </c>
    </row>
    <row r="1594" spans="1:17" ht="15.75" hidden="1" thickBot="1" x14ac:dyDescent="0.3">
      <c r="A1594" s="3472"/>
      <c r="B1594" s="1182" t="s">
        <v>4224</v>
      </c>
      <c r="C1594" s="1207">
        <f t="shared" ref="C1594:H1594" si="1286">C1592/C364</f>
        <v>2.475349742412726</v>
      </c>
      <c r="D1594" s="1266">
        <f t="shared" si="1286"/>
        <v>0</v>
      </c>
      <c r="E1594" s="1209">
        <f t="shared" si="1286"/>
        <v>7.6471485448326142</v>
      </c>
      <c r="F1594" s="1210">
        <f t="shared" si="1286"/>
        <v>2.0762067987060893</v>
      </c>
      <c r="G1594" s="1214">
        <f t="shared" si="1286"/>
        <v>2.5895217352388342</v>
      </c>
      <c r="H1594" s="1199">
        <f t="shared" si="1286"/>
        <v>2.9543885156546197</v>
      </c>
      <c r="I1594" s="1198">
        <f t="shared" si="1281"/>
        <v>2.9576453642380529</v>
      </c>
      <c r="J1594" s="3167"/>
      <c r="K1594" s="1723"/>
      <c r="L1594" s="1723"/>
      <c r="M1594" s="1723"/>
      <c r="N1594" s="1723"/>
      <c r="O1594" s="1723"/>
      <c r="P1594" s="3364"/>
      <c r="Q1594" s="325" t="s">
        <v>4346</v>
      </c>
    </row>
    <row r="1595" spans="1:17" ht="15.75" hidden="1" thickBot="1" x14ac:dyDescent="0.3">
      <c r="A1595" s="3473"/>
      <c r="B1595" s="1183" t="s">
        <v>5102</v>
      </c>
      <c r="C1595" s="1215">
        <f t="shared" ref="C1595:H1595" si="1287">C1592/C367</f>
        <v>2.5970294497274553</v>
      </c>
      <c r="D1595" s="1269">
        <f t="shared" si="1287"/>
        <v>0</v>
      </c>
      <c r="E1595" s="1217">
        <f t="shared" si="1287"/>
        <v>8.6974308987116142</v>
      </c>
      <c r="F1595" s="1218">
        <f t="shared" si="1287"/>
        <v>2.1522143501928497</v>
      </c>
      <c r="G1595" s="1219">
        <f t="shared" si="1287"/>
        <v>2.7958087523113497</v>
      </c>
      <c r="H1595" s="1201">
        <f t="shared" si="1287"/>
        <v>3.1074367769376634</v>
      </c>
      <c r="I1595" s="1202">
        <f t="shared" si="1281"/>
        <v>3.2484966901886536</v>
      </c>
      <c r="J1595" s="3167"/>
      <c r="K1595" s="1723"/>
      <c r="L1595" s="1723"/>
      <c r="M1595" s="1723"/>
      <c r="N1595" s="1723"/>
      <c r="O1595" s="1723"/>
      <c r="P1595" s="3364"/>
      <c r="Q1595" s="325" t="s">
        <v>4347</v>
      </c>
    </row>
    <row r="1596" spans="1:17" customFormat="1" x14ac:dyDescent="0.25">
      <c r="A1596" s="3471" t="s">
        <v>1736</v>
      </c>
      <c r="B1596" s="844" t="s">
        <v>5094</v>
      </c>
      <c r="C1596" s="1235"/>
      <c r="D1596" s="826">
        <f>BPCE!B655</f>
        <v>1</v>
      </c>
      <c r="E1596" s="1245">
        <f>SG!B590</f>
        <v>0</v>
      </c>
      <c r="F1596" s="1235"/>
      <c r="G1596" s="1235"/>
      <c r="H1596" s="826">
        <f>SUM(C1596:G1596)</f>
        <v>1</v>
      </c>
      <c r="I1596" s="1222">
        <f t="shared" si="1281"/>
        <v>0.5</v>
      </c>
      <c r="J1596" s="3159"/>
      <c r="K1596" s="1715"/>
      <c r="L1596" s="1715"/>
      <c r="M1596" s="1715"/>
      <c r="N1596" s="1715"/>
      <c r="O1596" s="1715"/>
      <c r="P1596" s="3384"/>
      <c r="Q1596" s="27" t="s">
        <v>4264</v>
      </c>
    </row>
    <row r="1597" spans="1:17" customFormat="1" x14ac:dyDescent="0.25">
      <c r="A1597" s="3472"/>
      <c r="B1597" s="845" t="s">
        <v>4265</v>
      </c>
      <c r="C1597" s="1236"/>
      <c r="D1597" s="1185">
        <f t="shared" ref="D1597:H1597" si="1288">D1596/D4</f>
        <v>4.2997807111837293E-5</v>
      </c>
      <c r="E1597" s="1186">
        <f t="shared" si="1288"/>
        <v>0</v>
      </c>
      <c r="F1597" s="1236"/>
      <c r="G1597" s="1236"/>
      <c r="H1597" s="1194">
        <f t="shared" si="1288"/>
        <v>8.5286391703339821E-6</v>
      </c>
      <c r="I1597" s="1189">
        <f t="shared" si="1281"/>
        <v>2.1498903555918647E-5</v>
      </c>
      <c r="J1597" s="3160"/>
      <c r="K1597" s="1716"/>
      <c r="L1597" s="1716"/>
      <c r="M1597" s="1716"/>
      <c r="N1597" s="1716"/>
      <c r="O1597" s="1716"/>
      <c r="P1597" s="3385"/>
      <c r="Q1597" t="s">
        <v>4266</v>
      </c>
    </row>
    <row r="1598" spans="1:17" customFormat="1" x14ac:dyDescent="0.25">
      <c r="A1598" s="3472"/>
      <c r="B1598" s="845" t="s">
        <v>4267</v>
      </c>
      <c r="C1598" s="1236"/>
      <c r="D1598" s="1185">
        <f t="shared" ref="D1598:H1598" si="1289">D1596/D21</f>
        <v>2.5726781579624391E-4</v>
      </c>
      <c r="E1598" s="1186">
        <f t="shared" si="1289"/>
        <v>0</v>
      </c>
      <c r="F1598" s="1239"/>
      <c r="G1598" s="1236"/>
      <c r="H1598" s="1194">
        <f t="shared" si="1289"/>
        <v>1.8848720171900328E-5</v>
      </c>
      <c r="I1598" s="1189">
        <f t="shared" si="1281"/>
        <v>1.2863390789812196E-4</v>
      </c>
      <c r="J1598" s="3160"/>
      <c r="K1598" s="1716"/>
      <c r="L1598" s="1716"/>
      <c r="M1598" s="1716"/>
      <c r="N1598" s="1716"/>
      <c r="O1598" s="1716"/>
      <c r="P1598" s="3385"/>
      <c r="Q1598" t="s">
        <v>4268</v>
      </c>
    </row>
    <row r="1599" spans="1:17" customFormat="1" x14ac:dyDescent="0.25">
      <c r="A1599" s="3472"/>
      <c r="B1599" s="845" t="s">
        <v>5096</v>
      </c>
      <c r="C1599" s="1239"/>
      <c r="D1599" s="1185">
        <f t="shared" ref="D1599:H1599" si="1290">D1596/D9</f>
        <v>1.8281535648994515E-3</v>
      </c>
      <c r="E1599" s="1186">
        <f t="shared" si="1290"/>
        <v>0</v>
      </c>
      <c r="F1599" s="1239"/>
      <c r="G1599" s="1239"/>
      <c r="H1599" s="1194">
        <f t="shared" si="1290"/>
        <v>7.3855243722304278E-5</v>
      </c>
      <c r="I1599" s="1189">
        <f t="shared" si="1281"/>
        <v>9.1407678244972577E-4</v>
      </c>
      <c r="J1599" s="3160"/>
      <c r="K1599" s="1716"/>
      <c r="L1599" s="1716"/>
      <c r="M1599" s="1716"/>
      <c r="N1599" s="1716"/>
      <c r="O1599" s="1716"/>
      <c r="P1599" s="3385"/>
      <c r="Q1599" t="s">
        <v>4270</v>
      </c>
    </row>
    <row r="1600" spans="1:17" customFormat="1" hidden="1" x14ac:dyDescent="0.25">
      <c r="A1600" s="3472"/>
      <c r="B1600" s="845" t="s">
        <v>4859</v>
      </c>
      <c r="C1600" s="1239"/>
      <c r="D1600" s="1185">
        <f t="shared" ref="D1600:H1600" si="1291">D1596/D15</f>
        <v>2.5641025641025641E-3</v>
      </c>
      <c r="E1600" s="1186">
        <f t="shared" si="1291"/>
        <v>0</v>
      </c>
      <c r="F1600" s="1239"/>
      <c r="G1600" s="1239"/>
      <c r="H1600" s="1205">
        <f t="shared" si="1291"/>
        <v>1.415227851684121E-4</v>
      </c>
      <c r="I1600" s="1193">
        <f t="shared" si="1281"/>
        <v>1.2820512820512821E-3</v>
      </c>
      <c r="J1600" s="3161"/>
      <c r="K1600" s="1717"/>
      <c r="L1600" s="1717"/>
      <c r="M1600" s="1717"/>
      <c r="N1600" s="1717"/>
      <c r="O1600" s="1717"/>
      <c r="P1600" s="3386"/>
      <c r="Q1600" t="s">
        <v>4272</v>
      </c>
    </row>
    <row r="1601" spans="1:17" customFormat="1" x14ac:dyDescent="0.25">
      <c r="A1601" s="3472"/>
      <c r="B1601" s="1203" t="s">
        <v>5095</v>
      </c>
      <c r="C1601" s="1239"/>
      <c r="D1601" s="1204">
        <f>BPCE!C655</f>
        <v>1</v>
      </c>
      <c r="E1601" s="1246">
        <f>SG!C590</f>
        <v>0</v>
      </c>
      <c r="F1601" s="1239"/>
      <c r="G1601" s="1239"/>
      <c r="H1601" s="1204">
        <f>SUM(C1601:G1601)</f>
        <v>1</v>
      </c>
      <c r="I1601" s="1206">
        <f t="shared" si="1281"/>
        <v>0.5</v>
      </c>
      <c r="J1601" s="3162"/>
      <c r="K1601" s="1718"/>
      <c r="L1601" s="1718"/>
      <c r="M1601" s="1718"/>
      <c r="N1601" s="1718"/>
      <c r="O1601" s="1718"/>
      <c r="P1601" s="3368"/>
      <c r="Q1601" s="27" t="s">
        <v>4274</v>
      </c>
    </row>
    <row r="1602" spans="1:17" customFormat="1" x14ac:dyDescent="0.25">
      <c r="A1602" s="3472"/>
      <c r="B1602" s="845" t="s">
        <v>4275</v>
      </c>
      <c r="C1602" s="1239"/>
      <c r="D1602" s="1185">
        <f t="shared" ref="D1602:H1602" si="1292">D1601/D30</f>
        <v>1.6877637130801687E-4</v>
      </c>
      <c r="E1602" s="1186">
        <f t="shared" si="1292"/>
        <v>0</v>
      </c>
      <c r="F1602" s="1239"/>
      <c r="G1602" s="1239"/>
      <c r="H1602" s="1192">
        <f t="shared" si="1292"/>
        <v>3.5088950489490859E-5</v>
      </c>
      <c r="I1602" s="1193">
        <f t="shared" si="1281"/>
        <v>8.4388185654008435E-5</v>
      </c>
      <c r="J1602" s="3161"/>
      <c r="K1602" s="1717"/>
      <c r="L1602" s="1717"/>
      <c r="M1602" s="1717"/>
      <c r="N1602" s="1717"/>
      <c r="O1602" s="1717"/>
      <c r="P1602" s="3386"/>
      <c r="Q1602" t="s">
        <v>4276</v>
      </c>
    </row>
    <row r="1603" spans="1:17" customFormat="1" x14ac:dyDescent="0.25">
      <c r="A1603" s="3472"/>
      <c r="B1603" s="845" t="s">
        <v>4277</v>
      </c>
      <c r="C1603" s="1239"/>
      <c r="D1603" s="1185">
        <f t="shared" ref="D1603:H1603" si="1293">D1601/D47</f>
        <v>7.4404761904761901E-4</v>
      </c>
      <c r="E1603" s="1186">
        <f t="shared" si="1293"/>
        <v>0</v>
      </c>
      <c r="F1603" s="1239"/>
      <c r="G1603" s="1239"/>
      <c r="H1603" s="1192">
        <f t="shared" si="1293"/>
        <v>6.5150824157925592E-5</v>
      </c>
      <c r="I1603" s="1193">
        <f t="shared" si="1281"/>
        <v>3.720238095238095E-4</v>
      </c>
      <c r="J1603" s="3161"/>
      <c r="K1603" s="1717"/>
      <c r="L1603" s="1717"/>
      <c r="M1603" s="1717"/>
      <c r="N1603" s="1717"/>
      <c r="O1603" s="1717"/>
      <c r="P1603" s="3386"/>
      <c r="Q1603" t="s">
        <v>4278</v>
      </c>
    </row>
    <row r="1604" spans="1:17" customFormat="1" x14ac:dyDescent="0.25">
      <c r="A1604" s="3472"/>
      <c r="B1604" s="845" t="s">
        <v>5097</v>
      </c>
      <c r="C1604" s="1239"/>
      <c r="D1604" s="1185">
        <f t="shared" ref="D1604:H1604" si="1294">D1601/D35</f>
        <v>6.2500000000000003E-3</v>
      </c>
      <c r="E1604" s="1186">
        <f t="shared" si="1294"/>
        <v>0</v>
      </c>
      <c r="F1604" s="1239"/>
      <c r="G1604" s="1239"/>
      <c r="H1604" s="1192">
        <f t="shared" si="1294"/>
        <v>2.037905033625433E-4</v>
      </c>
      <c r="I1604" s="1193">
        <f t="shared" si="1281"/>
        <v>3.1250000000000002E-3</v>
      </c>
      <c r="J1604" s="3161"/>
      <c r="K1604" s="1717"/>
      <c r="L1604" s="1717"/>
      <c r="M1604" s="1717"/>
      <c r="N1604" s="1717"/>
      <c r="O1604" s="1717"/>
      <c r="P1604" s="3386"/>
      <c r="Q1604" t="s">
        <v>4280</v>
      </c>
    </row>
    <row r="1605" spans="1:17" customFormat="1" hidden="1" x14ac:dyDescent="0.25">
      <c r="A1605" s="3472"/>
      <c r="B1605" s="845" t="s">
        <v>4860</v>
      </c>
      <c r="C1605" s="1239"/>
      <c r="D1605" s="1185">
        <f t="shared" ref="D1605:H1605" si="1295">D1601/D41</f>
        <v>6.0975609756097563E-3</v>
      </c>
      <c r="E1605" s="1186">
        <f t="shared" si="1295"/>
        <v>0</v>
      </c>
      <c r="F1605" s="1239"/>
      <c r="G1605" s="1239"/>
      <c r="H1605" s="1192">
        <f t="shared" si="1295"/>
        <v>3.455425017277125E-4</v>
      </c>
      <c r="I1605" s="1193">
        <f t="shared" si="1281"/>
        <v>3.0487804878048782E-3</v>
      </c>
      <c r="J1605" s="3161"/>
      <c r="K1605" s="1717"/>
      <c r="L1605" s="1717"/>
      <c r="M1605" s="1717"/>
      <c r="N1605" s="1717"/>
      <c r="O1605" s="1717"/>
      <c r="P1605" s="3386"/>
      <c r="Q1605" t="s">
        <v>4282</v>
      </c>
    </row>
    <row r="1606" spans="1:17" customFormat="1" x14ac:dyDescent="0.25">
      <c r="A1606" s="3472"/>
      <c r="B1606" s="1203" t="s">
        <v>5098</v>
      </c>
      <c r="C1606" s="1239"/>
      <c r="D1606" s="1204">
        <v>0</v>
      </c>
      <c r="E1606" s="1246">
        <f>SG!F590</f>
        <v>0</v>
      </c>
      <c r="F1606" s="1239"/>
      <c r="G1606" s="1239"/>
      <c r="H1606" s="1204">
        <f>SUM(C1606:G1606)</f>
        <v>0</v>
      </c>
      <c r="I1606" s="1206">
        <f t="shared" si="1281"/>
        <v>0</v>
      </c>
      <c r="J1606" s="3163"/>
      <c r="K1606" s="1719"/>
      <c r="L1606" s="1719"/>
      <c r="M1606" s="1719"/>
      <c r="N1606" s="1719"/>
      <c r="O1606" s="1719"/>
      <c r="P1606" s="3387"/>
      <c r="Q1606" s="1178" t="s">
        <v>4284</v>
      </c>
    </row>
    <row r="1607" spans="1:17" customFormat="1" hidden="1" x14ac:dyDescent="0.25">
      <c r="A1607" s="3472"/>
      <c r="B1607" s="845" t="s">
        <v>4285</v>
      </c>
      <c r="C1607" s="1239"/>
      <c r="D1607" s="1185">
        <f t="shared" ref="D1607:H1607" si="1296">D1606/D56</f>
        <v>0</v>
      </c>
      <c r="E1607" s="1186">
        <f t="shared" si="1296"/>
        <v>0</v>
      </c>
      <c r="F1607" s="1239"/>
      <c r="G1607" s="1239"/>
      <c r="H1607" s="1194">
        <f t="shared" si="1296"/>
        <v>0</v>
      </c>
      <c r="I1607" s="1193">
        <f t="shared" si="1281"/>
        <v>0</v>
      </c>
      <c r="J1607" s="3161"/>
      <c r="K1607" s="1717"/>
      <c r="L1607" s="1717"/>
      <c r="M1607" s="1717"/>
      <c r="N1607" s="1717"/>
      <c r="O1607" s="1717"/>
      <c r="P1607" s="3386"/>
      <c r="Q1607" t="s">
        <v>4286</v>
      </c>
    </row>
    <row r="1608" spans="1:17" customFormat="1" hidden="1" x14ac:dyDescent="0.25">
      <c r="A1608" s="3472"/>
      <c r="B1608" s="845" t="s">
        <v>4287</v>
      </c>
      <c r="C1608" s="1239"/>
      <c r="D1608" s="1185">
        <f t="shared" ref="D1608:H1608" si="1297">D1606/D73</f>
        <v>0</v>
      </c>
      <c r="E1608" s="1186">
        <f t="shared" si="1297"/>
        <v>0</v>
      </c>
      <c r="F1608" s="1239"/>
      <c r="G1608" s="1239"/>
      <c r="H1608" s="1194">
        <f t="shared" si="1297"/>
        <v>0</v>
      </c>
      <c r="I1608" s="1193">
        <f t="shared" si="1281"/>
        <v>0</v>
      </c>
      <c r="J1608" s="3161"/>
      <c r="K1608" s="1717"/>
      <c r="L1608" s="1717"/>
      <c r="M1608" s="1717"/>
      <c r="N1608" s="1717"/>
      <c r="O1608" s="1717"/>
      <c r="P1608" s="3386"/>
      <c r="Q1608" t="s">
        <v>4288</v>
      </c>
    </row>
    <row r="1609" spans="1:17" customFormat="1" x14ac:dyDescent="0.25">
      <c r="A1609" s="3472"/>
      <c r="B1609" s="845" t="s">
        <v>4289</v>
      </c>
      <c r="C1609" s="1239"/>
      <c r="D1609" s="1185">
        <v>0.35</v>
      </c>
      <c r="E1609" s="1197">
        <v>0.35</v>
      </c>
      <c r="F1609" s="1239"/>
      <c r="G1609" s="1239"/>
      <c r="H1609" s="1190">
        <f>E1609</f>
        <v>0.35</v>
      </c>
      <c r="I1609" s="1191">
        <f t="shared" si="1281"/>
        <v>0.35</v>
      </c>
      <c r="J1609" s="3164"/>
      <c r="K1609" s="1720"/>
      <c r="L1609" s="1720"/>
      <c r="M1609" s="1720"/>
      <c r="N1609" s="1720"/>
      <c r="O1609" s="1720"/>
      <c r="P1609" s="3352"/>
      <c r="Q1609" t="s">
        <v>4290</v>
      </c>
    </row>
    <row r="1610" spans="1:17" customFormat="1" x14ac:dyDescent="0.25">
      <c r="A1610" s="3472"/>
      <c r="B1610" s="845" t="s">
        <v>4291</v>
      </c>
      <c r="C1610" s="1239"/>
      <c r="D1610" s="1185">
        <f t="shared" ref="D1610:H1610" si="1298">D1606/D1601</f>
        <v>0</v>
      </c>
      <c r="E1610" s="1186" t="e">
        <f t="shared" si="1298"/>
        <v>#DIV/0!</v>
      </c>
      <c r="F1610" s="1239"/>
      <c r="G1610" s="1239"/>
      <c r="H1610" s="1205">
        <f t="shared" si="1298"/>
        <v>0</v>
      </c>
      <c r="I1610" s="1191" t="e">
        <f t="shared" si="1281"/>
        <v>#DIV/0!</v>
      </c>
      <c r="J1610" s="3164"/>
      <c r="K1610" s="1720"/>
      <c r="L1610" s="1720"/>
      <c r="M1610" s="1720"/>
      <c r="N1610" s="1720"/>
      <c r="O1610" s="1720"/>
      <c r="P1610" s="3352"/>
      <c r="Q1610" t="s">
        <v>4292</v>
      </c>
    </row>
    <row r="1611" spans="1:17" customFormat="1" x14ac:dyDescent="0.25">
      <c r="A1611" s="3472"/>
      <c r="B1611" s="1203" t="s">
        <v>5100</v>
      </c>
      <c r="C1611" s="1239"/>
      <c r="D1611" s="1204">
        <v>0</v>
      </c>
      <c r="E1611" s="1246">
        <f>SG!G590</f>
        <v>0</v>
      </c>
      <c r="F1611" s="1239"/>
      <c r="G1611" s="1239"/>
      <c r="H1611" s="1204">
        <f>SUM(C1611:G1611)</f>
        <v>0</v>
      </c>
      <c r="I1611" s="1204">
        <f t="shared" si="1281"/>
        <v>0</v>
      </c>
      <c r="J1611" s="3165"/>
      <c r="K1611" s="1721"/>
      <c r="L1611" s="1721"/>
      <c r="M1611" s="1721"/>
      <c r="N1611" s="1721"/>
      <c r="O1611" s="1721"/>
      <c r="P1611" s="3347"/>
      <c r="Q1611" s="27" t="s">
        <v>4293</v>
      </c>
    </row>
    <row r="1612" spans="1:17" customFormat="1" x14ac:dyDescent="0.25">
      <c r="A1612" s="3472"/>
      <c r="B1612" s="845" t="s">
        <v>4294</v>
      </c>
      <c r="C1612" s="1239"/>
      <c r="D1612" s="1185">
        <f t="shared" ref="D1612:H1612" si="1299">D1611/D82</f>
        <v>0</v>
      </c>
      <c r="E1612" s="1186">
        <f t="shared" si="1299"/>
        <v>0</v>
      </c>
      <c r="F1612" s="1239"/>
      <c r="G1612" s="1239"/>
      <c r="H1612" s="1194">
        <f t="shared" si="1299"/>
        <v>0</v>
      </c>
      <c r="I1612" s="1189">
        <f t="shared" si="1281"/>
        <v>0</v>
      </c>
      <c r="J1612" s="3160"/>
      <c r="K1612" s="1716"/>
      <c r="L1612" s="1716"/>
      <c r="M1612" s="1716"/>
      <c r="N1612" s="1716"/>
      <c r="O1612" s="1716"/>
      <c r="P1612" s="3385"/>
      <c r="Q1612" t="s">
        <v>4295</v>
      </c>
    </row>
    <row r="1613" spans="1:17" customFormat="1" x14ac:dyDescent="0.25">
      <c r="A1613" s="3472"/>
      <c r="B1613" s="845" t="s">
        <v>4296</v>
      </c>
      <c r="C1613" s="1239"/>
      <c r="D1613" s="1185">
        <f t="shared" ref="D1613:H1613" si="1300">D1611/D99</f>
        <v>0</v>
      </c>
      <c r="E1613" s="1186">
        <f t="shared" si="1300"/>
        <v>0</v>
      </c>
      <c r="F1613" s="1239"/>
      <c r="G1613" s="1239"/>
      <c r="H1613" s="1194">
        <f t="shared" si="1300"/>
        <v>0</v>
      </c>
      <c r="I1613" s="1189">
        <f t="shared" si="1281"/>
        <v>0</v>
      </c>
      <c r="J1613" s="3160"/>
      <c r="K1613" s="1716"/>
      <c r="L1613" s="1716"/>
      <c r="M1613" s="1716"/>
      <c r="N1613" s="1716"/>
      <c r="O1613" s="1716"/>
      <c r="P1613" s="3385"/>
      <c r="Q1613" t="s">
        <v>4297</v>
      </c>
    </row>
    <row r="1614" spans="1:17" customFormat="1" x14ac:dyDescent="0.25">
      <c r="A1614" s="3472"/>
      <c r="B1614" s="1203" t="s">
        <v>14</v>
      </c>
      <c r="C1614" s="1239"/>
      <c r="D1614" s="1204">
        <f>BPCE!J655</f>
        <v>1</v>
      </c>
      <c r="E1614" s="1246">
        <f>SG!J590</f>
        <v>2</v>
      </c>
      <c r="F1614" s="1239"/>
      <c r="G1614" s="1239"/>
      <c r="H1614" s="1204">
        <f>SUM(C1614:G1614)</f>
        <v>3</v>
      </c>
      <c r="I1614" s="1221">
        <f t="shared" si="1281"/>
        <v>1.5</v>
      </c>
      <c r="J1614" s="3166"/>
      <c r="K1614" s="1722"/>
      <c r="L1614" s="1722"/>
      <c r="M1614" s="1722"/>
      <c r="N1614" s="1722"/>
      <c r="O1614" s="1722"/>
      <c r="P1614" s="3369"/>
      <c r="Q1614" s="27" t="s">
        <v>4298</v>
      </c>
    </row>
    <row r="1615" spans="1:17" customFormat="1" x14ac:dyDescent="0.25">
      <c r="A1615" s="3472"/>
      <c r="B1615" s="845" t="s">
        <v>4299</v>
      </c>
      <c r="C1615" s="1239"/>
      <c r="D1615" s="1185">
        <f t="shared" ref="D1615:H1615" si="1301">D1614/D108</f>
        <v>1.4025245441795231E-3</v>
      </c>
      <c r="E1615" s="1186">
        <f t="shared" si="1301"/>
        <v>2.617801047120419E-3</v>
      </c>
      <c r="F1615" s="1239"/>
      <c r="G1615" s="1239"/>
      <c r="H1615" s="1194">
        <f t="shared" si="1301"/>
        <v>8.0645161290322581E-4</v>
      </c>
      <c r="I1615" s="1189">
        <f t="shared" si="1281"/>
        <v>2.0101627956499711E-3</v>
      </c>
      <c r="J1615" s="3160"/>
      <c r="K1615" s="1716"/>
      <c r="L1615" s="1716"/>
      <c r="M1615" s="1716"/>
      <c r="N1615" s="1716"/>
      <c r="O1615" s="1716"/>
      <c r="P1615" s="3385"/>
      <c r="Q1615" t="s">
        <v>4300</v>
      </c>
    </row>
    <row r="1616" spans="1:17" customFormat="1" x14ac:dyDescent="0.25">
      <c r="A1616" s="3472"/>
      <c r="B1616" s="845" t="s">
        <v>4301</v>
      </c>
      <c r="C1616" s="1239"/>
      <c r="D1616" s="1185">
        <f t="shared" ref="D1616:H1616" si="1302">D1614/D125</f>
        <v>3.4129692832764505E-3</v>
      </c>
      <c r="E1616" s="1186">
        <f t="shared" si="1302"/>
        <v>4.4247787610619468E-3</v>
      </c>
      <c r="F1616" s="1239"/>
      <c r="G1616" s="1239"/>
      <c r="H1616" s="1194">
        <f t="shared" si="1302"/>
        <v>1.6181229773462784E-3</v>
      </c>
      <c r="I1616" s="1189">
        <f t="shared" si="1281"/>
        <v>3.9188740221691989E-3</v>
      </c>
      <c r="J1616" s="3160"/>
      <c r="K1616" s="1716"/>
      <c r="L1616" s="1716"/>
      <c r="M1616" s="1716"/>
      <c r="N1616" s="1716"/>
      <c r="O1616" s="1716"/>
      <c r="P1616" s="3385"/>
      <c r="Q1616" t="s">
        <v>4302</v>
      </c>
    </row>
    <row r="1617" spans="1:17" customFormat="1" x14ac:dyDescent="0.25">
      <c r="A1617" s="3472"/>
      <c r="B1617" s="845" t="s">
        <v>5101</v>
      </c>
      <c r="C1617" s="1239"/>
      <c r="D1617" s="1185">
        <f t="shared" ref="D1617:H1617" si="1303">D1614/D113</f>
        <v>1.2345679012345678E-2</v>
      </c>
      <c r="E1617" s="1186">
        <f t="shared" si="1303"/>
        <v>1.4705882352941176E-2</v>
      </c>
      <c r="F1617" s="1239"/>
      <c r="G1617" s="1239"/>
      <c r="H1617" s="1194">
        <f t="shared" si="1303"/>
        <v>4.6801872074882997E-3</v>
      </c>
      <c r="I1617" s="1189">
        <f t="shared" si="1281"/>
        <v>1.3525780682643427E-2</v>
      </c>
      <c r="J1617" s="3160"/>
      <c r="K1617" s="1716"/>
      <c r="L1617" s="1716"/>
      <c r="M1617" s="1716"/>
      <c r="N1617" s="1716"/>
      <c r="O1617" s="1716"/>
      <c r="P1617" s="3385"/>
      <c r="Q1617" t="s">
        <v>4304</v>
      </c>
    </row>
    <row r="1618" spans="1:17" customFormat="1" hidden="1" x14ac:dyDescent="0.25">
      <c r="A1618" s="3472"/>
      <c r="B1618" s="845" t="s">
        <v>4861</v>
      </c>
      <c r="C1618" s="1239"/>
      <c r="D1618" s="1185">
        <f t="shared" ref="D1618:H1618" si="1304">D1614/D119</f>
        <v>2.1276595744680851E-2</v>
      </c>
      <c r="E1618" s="1186">
        <f t="shared" si="1304"/>
        <v>1.9047619047619049E-2</v>
      </c>
      <c r="F1618" s="1239"/>
      <c r="G1618" s="1239"/>
      <c r="H1618" s="1205">
        <f t="shared" si="1304"/>
        <v>7.6726342710997444E-3</v>
      </c>
      <c r="I1618" s="1193">
        <f t="shared" si="1281"/>
        <v>2.0162107396149952E-2</v>
      </c>
      <c r="J1618" s="3161"/>
      <c r="K1618" s="1717"/>
      <c r="L1618" s="1717"/>
      <c r="M1618" s="1717"/>
      <c r="N1618" s="1717"/>
      <c r="O1618" s="1717"/>
      <c r="P1618" s="3386"/>
      <c r="Q1618" t="s">
        <v>4306</v>
      </c>
    </row>
    <row r="1619" spans="1:17" customFormat="1" x14ac:dyDescent="0.25">
      <c r="A1619" s="3472"/>
      <c r="B1619" s="1203" t="s">
        <v>5087</v>
      </c>
      <c r="C1619" s="1239"/>
      <c r="D1619" s="1204"/>
      <c r="E1619" s="1206"/>
      <c r="F1619" s="1239"/>
      <c r="G1619" s="1239"/>
      <c r="H1619" s="1206"/>
      <c r="I1619" s="1206"/>
      <c r="J1619" s="3162"/>
      <c r="K1619" s="1718"/>
      <c r="L1619" s="1718"/>
      <c r="M1619" s="1718"/>
      <c r="N1619" s="1718"/>
      <c r="O1619" s="1718"/>
      <c r="P1619" s="3368"/>
      <c r="Q1619" s="27" t="s">
        <v>4308</v>
      </c>
    </row>
    <row r="1620" spans="1:17" customFormat="1" x14ac:dyDescent="0.25">
      <c r="A1620" s="3472"/>
      <c r="B1620" s="845" t="s">
        <v>4223</v>
      </c>
      <c r="C1620" s="1239"/>
      <c r="D1620" s="1185">
        <f>D1619/D139</f>
        <v>0</v>
      </c>
      <c r="E1620" s="1209"/>
      <c r="F1620" s="1239"/>
      <c r="G1620" s="1239"/>
      <c r="H1620" s="1177"/>
      <c r="I1620" s="1198"/>
      <c r="J1620" s="3167"/>
      <c r="K1620" s="1723"/>
      <c r="L1620" s="1723"/>
      <c r="M1620" s="1723"/>
      <c r="N1620" s="1723"/>
      <c r="O1620" s="1723"/>
      <c r="P1620" s="3364"/>
      <c r="Q1620" t="s">
        <v>4309</v>
      </c>
    </row>
    <row r="1621" spans="1:17" customFormat="1" x14ac:dyDescent="0.25">
      <c r="A1621" s="3472"/>
      <c r="B1621" s="845" t="s">
        <v>4224</v>
      </c>
      <c r="C1621" s="1239"/>
      <c r="D1621" s="1185">
        <f>D1619/D142</f>
        <v>0</v>
      </c>
      <c r="E1621" s="1209"/>
      <c r="F1621" s="1239"/>
      <c r="G1621" s="1239"/>
      <c r="H1621" s="1177"/>
      <c r="I1621" s="1198"/>
      <c r="J1621" s="3167"/>
      <c r="K1621" s="1723"/>
      <c r="L1621" s="1723"/>
      <c r="M1621" s="1723"/>
      <c r="N1621" s="1723"/>
      <c r="O1621" s="1723"/>
      <c r="P1621" s="3364"/>
      <c r="Q1621" t="s">
        <v>4310</v>
      </c>
    </row>
    <row r="1622" spans="1:17" customFormat="1" x14ac:dyDescent="0.25">
      <c r="A1622" s="3472"/>
      <c r="B1622" s="845" t="s">
        <v>5102</v>
      </c>
      <c r="C1622" s="1239"/>
      <c r="D1622" s="1185">
        <f>D1619/D159</f>
        <v>0</v>
      </c>
      <c r="E1622" s="1209"/>
      <c r="F1622" s="1239"/>
      <c r="G1622" s="1239"/>
      <c r="H1622" s="1177"/>
      <c r="I1622" s="1198"/>
      <c r="J1622" s="3167"/>
      <c r="K1622" s="1723"/>
      <c r="L1622" s="1723"/>
      <c r="M1622" s="1723"/>
      <c r="N1622" s="1723"/>
      <c r="O1622" s="1723"/>
      <c r="P1622" s="3364"/>
      <c r="Q1622" t="s">
        <v>4312</v>
      </c>
    </row>
    <row r="1623" spans="1:17" customFormat="1" x14ac:dyDescent="0.25">
      <c r="A1623" s="3472"/>
      <c r="B1623" s="1203" t="s">
        <v>5099</v>
      </c>
      <c r="C1623" s="1239"/>
      <c r="D1623" s="1204"/>
      <c r="E1623" s="1206"/>
      <c r="F1623" s="1239"/>
      <c r="G1623" s="1239"/>
      <c r="H1623" s="1206"/>
      <c r="I1623" s="1206"/>
      <c r="J1623" s="3162"/>
      <c r="K1623" s="1718"/>
      <c r="L1623" s="1718"/>
      <c r="M1623" s="1718"/>
      <c r="N1623" s="1718"/>
      <c r="O1623" s="1718"/>
      <c r="P1623" s="3368"/>
      <c r="Q1623" s="27" t="s">
        <v>4314</v>
      </c>
    </row>
    <row r="1624" spans="1:17" s="1" customFormat="1" x14ac:dyDescent="0.25">
      <c r="A1624" s="3472"/>
      <c r="B1624" s="845" t="s">
        <v>4223</v>
      </c>
      <c r="C1624" s="1239"/>
      <c r="D1624" s="1185">
        <f>D1623/D165</f>
        <v>0</v>
      </c>
      <c r="E1624" s="1209"/>
      <c r="F1624" s="1239"/>
      <c r="G1624" s="1239"/>
      <c r="H1624" s="1177"/>
      <c r="I1624" s="1198"/>
      <c r="J1624" s="3167"/>
      <c r="K1624" s="1723"/>
      <c r="L1624" s="1723"/>
      <c r="M1624" s="1723"/>
      <c r="N1624" s="1723"/>
      <c r="O1624" s="1723"/>
      <c r="P1624" s="3364"/>
      <c r="Q1624" t="s">
        <v>4315</v>
      </c>
    </row>
    <row r="1625" spans="1:17" s="1" customFormat="1" x14ac:dyDescent="0.25">
      <c r="A1625" s="3472"/>
      <c r="B1625" s="845" t="s">
        <v>4224</v>
      </c>
      <c r="C1625" s="1239"/>
      <c r="D1625" s="1185">
        <f>D1623/D182</f>
        <v>0</v>
      </c>
      <c r="E1625" s="1209"/>
      <c r="F1625" s="1239"/>
      <c r="G1625" s="1239"/>
      <c r="H1625" s="1177"/>
      <c r="I1625" s="1198"/>
      <c r="J1625" s="3167"/>
      <c r="K1625" s="1723"/>
      <c r="L1625" s="1723"/>
      <c r="M1625" s="1723"/>
      <c r="N1625" s="1723"/>
      <c r="O1625" s="1723"/>
      <c r="P1625" s="3364"/>
      <c r="Q1625" t="s">
        <v>4316</v>
      </c>
    </row>
    <row r="1626" spans="1:17" s="1" customFormat="1" x14ac:dyDescent="0.25">
      <c r="A1626" s="3472"/>
      <c r="B1626" s="845" t="s">
        <v>5102</v>
      </c>
      <c r="C1626" s="1239"/>
      <c r="D1626" s="1185">
        <f>D1623/D185</f>
        <v>0</v>
      </c>
      <c r="E1626" s="1209"/>
      <c r="F1626" s="1239"/>
      <c r="G1626" s="1239"/>
      <c r="H1626" s="1177"/>
      <c r="I1626" s="1198"/>
      <c r="J1626" s="3167"/>
      <c r="K1626" s="1723"/>
      <c r="L1626" s="1723"/>
      <c r="M1626" s="1723"/>
      <c r="N1626" s="1723"/>
      <c r="O1626" s="1723"/>
      <c r="P1626" s="3364"/>
      <c r="Q1626" t="s">
        <v>4317</v>
      </c>
    </row>
    <row r="1627" spans="1:17" customFormat="1" x14ac:dyDescent="0.25">
      <c r="A1627" s="3472"/>
      <c r="B1627" s="1203" t="s">
        <v>4848</v>
      </c>
      <c r="C1627" s="1239"/>
      <c r="D1627" s="1206">
        <f t="shared" ref="D1627" si="1305">D1601/D1596</f>
        <v>1</v>
      </c>
      <c r="E1627" s="1206"/>
      <c r="F1627" s="1239"/>
      <c r="G1627" s="1239"/>
      <c r="H1627" s="1206">
        <f>H1601/H1596</f>
        <v>1</v>
      </c>
      <c r="I1627" s="1206">
        <f t="shared" ref="I1627:I1690" si="1306">AVERAGE(C1627:G1627)</f>
        <v>1</v>
      </c>
      <c r="J1627" s="3162"/>
      <c r="K1627" s="1718"/>
      <c r="L1627" s="1718"/>
      <c r="M1627" s="1718"/>
      <c r="N1627" s="1718"/>
      <c r="O1627" s="1718"/>
      <c r="P1627" s="3368"/>
      <c r="Q1627" s="27" t="s">
        <v>4319</v>
      </c>
    </row>
    <row r="1628" spans="1:17" customFormat="1" x14ac:dyDescent="0.25">
      <c r="A1628" s="3472"/>
      <c r="B1628" s="1181" t="s">
        <v>4223</v>
      </c>
      <c r="C1628" s="1239"/>
      <c r="D1628" s="1208">
        <f>D1627/D217</f>
        <v>3.9252320675105485</v>
      </c>
      <c r="E1628" s="1209"/>
      <c r="F1628" s="1239"/>
      <c r="G1628" s="1239"/>
      <c r="H1628" s="1177">
        <f>H1627/H217</f>
        <v>4.1142496227937819</v>
      </c>
      <c r="I1628" s="1198">
        <f t="shared" si="1306"/>
        <v>3.9252320675105485</v>
      </c>
      <c r="J1628" s="3167"/>
      <c r="K1628" s="1723"/>
      <c r="L1628" s="1723"/>
      <c r="M1628" s="1723"/>
      <c r="N1628" s="1723"/>
      <c r="O1628" s="1723"/>
      <c r="P1628" s="3364"/>
      <c r="Q1628" t="s">
        <v>4320</v>
      </c>
    </row>
    <row r="1629" spans="1:17" customFormat="1" x14ac:dyDescent="0.25">
      <c r="A1629" s="3472"/>
      <c r="B1629" s="1181" t="s">
        <v>4224</v>
      </c>
      <c r="C1629" s="1239"/>
      <c r="D1629" s="1208">
        <f>D1627/D234</f>
        <v>2.8921130952380953</v>
      </c>
      <c r="E1629" s="1209"/>
      <c r="F1629" s="1239"/>
      <c r="G1629" s="1239"/>
      <c r="H1629" s="1177">
        <f>H1627/H234</f>
        <v>3.456511824874585</v>
      </c>
      <c r="I1629" s="1198">
        <f t="shared" si="1306"/>
        <v>2.8921130952380953</v>
      </c>
      <c r="J1629" s="3167"/>
      <c r="K1629" s="1723"/>
      <c r="L1629" s="1723"/>
      <c r="M1629" s="1723"/>
      <c r="N1629" s="1723"/>
      <c r="O1629" s="1723"/>
      <c r="P1629" s="3364"/>
      <c r="Q1629" t="s">
        <v>4321</v>
      </c>
    </row>
    <row r="1630" spans="1:17" customFormat="1" ht="15.75" thickBot="1" x14ac:dyDescent="0.3">
      <c r="A1630" s="3472"/>
      <c r="B1630" s="1181" t="s">
        <v>5102</v>
      </c>
      <c r="C1630" s="1239"/>
      <c r="D1630" s="1208">
        <f>D1627/D237</f>
        <v>2.8209459459459461</v>
      </c>
      <c r="E1630" s="1209"/>
      <c r="F1630" s="1239"/>
      <c r="G1630" s="1239"/>
      <c r="H1630" s="1177">
        <f>H1627/H237</f>
        <v>3.7841409691629959</v>
      </c>
      <c r="I1630" s="1198">
        <f t="shared" si="1306"/>
        <v>2.8209459459459461</v>
      </c>
      <c r="J1630" s="3167"/>
      <c r="K1630" s="1723"/>
      <c r="L1630" s="1723"/>
      <c r="M1630" s="1723"/>
      <c r="N1630" s="1723"/>
      <c r="O1630" s="1723"/>
      <c r="P1630" s="3364"/>
      <c r="Q1630" t="s">
        <v>4322</v>
      </c>
    </row>
    <row r="1631" spans="1:17" customFormat="1" hidden="1" x14ac:dyDescent="0.25">
      <c r="A1631" s="3472"/>
      <c r="B1631" s="1203" t="s">
        <v>4323</v>
      </c>
      <c r="C1631" s="1238"/>
      <c r="D1631" s="1265"/>
      <c r="E1631" s="1206" t="e">
        <f t="shared" ref="E1631" si="1307">E1606/E1596</f>
        <v>#DIV/0!</v>
      </c>
      <c r="F1631" s="1238"/>
      <c r="G1631" s="1238"/>
      <c r="H1631" s="1206">
        <f>H1606/H1596</f>
        <v>0</v>
      </c>
      <c r="I1631" s="1206" t="e">
        <f t="shared" si="1306"/>
        <v>#DIV/0!</v>
      </c>
      <c r="J1631" s="3162"/>
      <c r="K1631" s="1718"/>
      <c r="L1631" s="1718"/>
      <c r="M1631" s="1718"/>
      <c r="N1631" s="1718"/>
      <c r="O1631" s="1718"/>
      <c r="P1631" s="3368"/>
      <c r="Q1631" s="27" t="s">
        <v>4324</v>
      </c>
    </row>
    <row r="1632" spans="1:17" customFormat="1" hidden="1" x14ac:dyDescent="0.25">
      <c r="A1632" s="3472"/>
      <c r="B1632" s="1181" t="s">
        <v>4223</v>
      </c>
      <c r="C1632" s="1239">
        <f t="shared" ref="C1632:H1632" si="1308">C1631/C243</f>
        <v>0</v>
      </c>
      <c r="D1632" s="1266">
        <f t="shared" si="1308"/>
        <v>0</v>
      </c>
      <c r="E1632" s="1209" t="e">
        <f t="shared" si="1308"/>
        <v>#DIV/0!</v>
      </c>
      <c r="F1632" s="1239">
        <f t="shared" si="1308"/>
        <v>0</v>
      </c>
      <c r="G1632" s="1239">
        <f t="shared" si="1308"/>
        <v>0</v>
      </c>
      <c r="H1632" s="1177">
        <f t="shared" si="1308"/>
        <v>0</v>
      </c>
      <c r="I1632" s="1198" t="e">
        <f t="shared" si="1306"/>
        <v>#DIV/0!</v>
      </c>
      <c r="J1632" s="3167"/>
      <c r="K1632" s="1723"/>
      <c r="L1632" s="1723"/>
      <c r="M1632" s="1723"/>
      <c r="N1632" s="1723"/>
      <c r="O1632" s="1723"/>
      <c r="P1632" s="3364"/>
      <c r="Q1632" t="s">
        <v>4325</v>
      </c>
    </row>
    <row r="1633" spans="1:17" customFormat="1" hidden="1" x14ac:dyDescent="0.25">
      <c r="A1633" s="3472"/>
      <c r="B1633" s="1181" t="s">
        <v>4224</v>
      </c>
      <c r="C1633" s="1239">
        <f t="shared" ref="C1633:H1633" si="1309">C1631/C260</f>
        <v>0</v>
      </c>
      <c r="D1633" s="1266">
        <f t="shared" si="1309"/>
        <v>0</v>
      </c>
      <c r="E1633" s="1209" t="e">
        <f t="shared" si="1309"/>
        <v>#DIV/0!</v>
      </c>
      <c r="F1633" s="1239">
        <f t="shared" si="1309"/>
        <v>0</v>
      </c>
      <c r="G1633" s="1239">
        <f t="shared" si="1309"/>
        <v>0</v>
      </c>
      <c r="H1633" s="1177">
        <f t="shared" si="1309"/>
        <v>0</v>
      </c>
      <c r="I1633" s="1198" t="e">
        <f t="shared" si="1306"/>
        <v>#DIV/0!</v>
      </c>
      <c r="J1633" s="3167"/>
      <c r="K1633" s="1723"/>
      <c r="L1633" s="1723"/>
      <c r="M1633" s="1723"/>
      <c r="N1633" s="1723"/>
      <c r="O1633" s="1723"/>
      <c r="P1633" s="3364"/>
      <c r="Q1633" t="s">
        <v>4326</v>
      </c>
    </row>
    <row r="1634" spans="1:17" customFormat="1" hidden="1" x14ac:dyDescent="0.25">
      <c r="A1634" s="3472"/>
      <c r="B1634" s="1181" t="s">
        <v>5102</v>
      </c>
      <c r="C1634" s="1239">
        <f t="shared" ref="C1634:H1634" si="1310">C1631/C263</f>
        <v>0</v>
      </c>
      <c r="D1634" s="1266">
        <f t="shared" si="1310"/>
        <v>0</v>
      </c>
      <c r="E1634" s="1209" t="e">
        <f t="shared" si="1310"/>
        <v>#DIV/0!</v>
      </c>
      <c r="F1634" s="1239">
        <f t="shared" si="1310"/>
        <v>0</v>
      </c>
      <c r="G1634" s="1239">
        <f t="shared" si="1310"/>
        <v>0</v>
      </c>
      <c r="H1634" s="1177">
        <f t="shared" si="1310"/>
        <v>0</v>
      </c>
      <c r="I1634" s="1198" t="e">
        <f t="shared" si="1306"/>
        <v>#DIV/0!</v>
      </c>
      <c r="J1634" s="3167"/>
      <c r="K1634" s="1723"/>
      <c r="L1634" s="1723"/>
      <c r="M1634" s="1723"/>
      <c r="N1634" s="1723"/>
      <c r="O1634" s="1723"/>
      <c r="P1634" s="3364"/>
      <c r="Q1634" t="s">
        <v>4327</v>
      </c>
    </row>
    <row r="1635" spans="1:17" customFormat="1" hidden="1" x14ac:dyDescent="0.25">
      <c r="A1635" s="3472"/>
      <c r="B1635" s="1203" t="s">
        <v>4328</v>
      </c>
      <c r="C1635" s="1240"/>
      <c r="D1635" s="1267"/>
      <c r="E1635" s="1212">
        <f t="shared" ref="E1635" si="1311">E1611/E1614</f>
        <v>0</v>
      </c>
      <c r="F1635" s="1240"/>
      <c r="G1635" s="1240"/>
      <c r="H1635" s="1212">
        <f>H1611/H1614</f>
        <v>0</v>
      </c>
      <c r="I1635" s="1212">
        <f t="shared" si="1306"/>
        <v>0</v>
      </c>
      <c r="J1635" s="3168"/>
      <c r="K1635" s="1724"/>
      <c r="L1635" s="1724"/>
      <c r="M1635" s="1724"/>
      <c r="N1635" s="1724"/>
      <c r="O1635" s="1724"/>
      <c r="P1635" s="3366"/>
      <c r="Q1635" s="27" t="s">
        <v>4329</v>
      </c>
    </row>
    <row r="1636" spans="1:17" customFormat="1" hidden="1" x14ac:dyDescent="0.25">
      <c r="A1636" s="3472"/>
      <c r="B1636" s="1181" t="s">
        <v>4223</v>
      </c>
      <c r="C1636" s="1239">
        <f t="shared" ref="C1636:H1636" si="1312">C1635/C269</f>
        <v>0</v>
      </c>
      <c r="D1636" s="1266">
        <f t="shared" si="1312"/>
        <v>0</v>
      </c>
      <c r="E1636" s="1209">
        <f t="shared" si="1312"/>
        <v>0</v>
      </c>
      <c r="F1636" s="1239">
        <f t="shared" si="1312"/>
        <v>0</v>
      </c>
      <c r="G1636" s="1239">
        <f t="shared" si="1312"/>
        <v>0</v>
      </c>
      <c r="H1636" s="1177">
        <f t="shared" si="1312"/>
        <v>0</v>
      </c>
      <c r="I1636" s="1198">
        <f t="shared" si="1306"/>
        <v>0</v>
      </c>
      <c r="J1636" s="3167"/>
      <c r="K1636" s="1723"/>
      <c r="L1636" s="1723"/>
      <c r="M1636" s="1723"/>
      <c r="N1636" s="1723"/>
      <c r="O1636" s="1723"/>
      <c r="P1636" s="3364"/>
      <c r="Q1636" t="s">
        <v>4330</v>
      </c>
    </row>
    <row r="1637" spans="1:17" customFormat="1" hidden="1" x14ac:dyDescent="0.25">
      <c r="A1637" s="3472"/>
      <c r="B1637" s="1181" t="s">
        <v>4224</v>
      </c>
      <c r="C1637" s="1239">
        <f t="shared" ref="C1637:H1637" si="1313">C1635/C286</f>
        <v>0</v>
      </c>
      <c r="D1637" s="1266">
        <f t="shared" si="1313"/>
        <v>0</v>
      </c>
      <c r="E1637" s="1209">
        <f t="shared" si="1313"/>
        <v>0</v>
      </c>
      <c r="F1637" s="1239">
        <f t="shared" si="1313"/>
        <v>0</v>
      </c>
      <c r="G1637" s="1239">
        <f t="shared" si="1313"/>
        <v>0</v>
      </c>
      <c r="H1637" s="1177">
        <f t="shared" si="1313"/>
        <v>0</v>
      </c>
      <c r="I1637" s="1198">
        <f t="shared" si="1306"/>
        <v>0</v>
      </c>
      <c r="J1637" s="3167"/>
      <c r="K1637" s="1723"/>
      <c r="L1637" s="1723"/>
      <c r="M1637" s="1723"/>
      <c r="N1637" s="1723"/>
      <c r="O1637" s="1723"/>
      <c r="P1637" s="3364"/>
      <c r="Q1637" t="s">
        <v>4331</v>
      </c>
    </row>
    <row r="1638" spans="1:17" customFormat="1" ht="15.75" hidden="1" thickBot="1" x14ac:dyDescent="0.3">
      <c r="A1638" s="3472"/>
      <c r="B1638" s="1181" t="s">
        <v>5102</v>
      </c>
      <c r="C1638" s="1239">
        <f t="shared" ref="C1638:H1638" si="1314">C1635/C289</f>
        <v>0</v>
      </c>
      <c r="D1638" s="1266">
        <f t="shared" si="1314"/>
        <v>0</v>
      </c>
      <c r="E1638" s="1209">
        <f t="shared" si="1314"/>
        <v>0</v>
      </c>
      <c r="F1638" s="1239">
        <f t="shared" si="1314"/>
        <v>0</v>
      </c>
      <c r="G1638" s="1239">
        <f t="shared" si="1314"/>
        <v>0</v>
      </c>
      <c r="H1638" s="1177">
        <f t="shared" si="1314"/>
        <v>0</v>
      </c>
      <c r="I1638" s="1198">
        <f t="shared" si="1306"/>
        <v>0</v>
      </c>
      <c r="J1638" s="3167"/>
      <c r="K1638" s="1723"/>
      <c r="L1638" s="1723"/>
      <c r="M1638" s="1723"/>
      <c r="N1638" s="1723"/>
      <c r="O1638" s="1723"/>
      <c r="P1638" s="3364"/>
      <c r="Q1638" t="s">
        <v>4332</v>
      </c>
    </row>
    <row r="1639" spans="1:17" customFormat="1" ht="15.75" hidden="1" thickBot="1" x14ac:dyDescent="0.3">
      <c r="A1639" s="3472"/>
      <c r="B1639" s="1203" t="s">
        <v>4333</v>
      </c>
      <c r="C1639" s="1241"/>
      <c r="D1639" s="1213">
        <f t="shared" ref="D1639:E1639" si="1315">D1596/D1614</f>
        <v>1</v>
      </c>
      <c r="E1639" s="1213">
        <f t="shared" si="1315"/>
        <v>0</v>
      </c>
      <c r="F1639" s="1241"/>
      <c r="G1639" s="1241"/>
      <c r="H1639" s="1213">
        <f>H1596/H1614</f>
        <v>0.33333333333333331</v>
      </c>
      <c r="I1639" s="1213">
        <f t="shared" si="1306"/>
        <v>0.5</v>
      </c>
      <c r="J1639" s="3169"/>
      <c r="K1639" s="1725"/>
      <c r="L1639" s="1725"/>
      <c r="M1639" s="1725"/>
      <c r="N1639" s="1725"/>
      <c r="O1639" s="1725"/>
      <c r="P1639" s="3365"/>
      <c r="Q1639" s="27" t="s">
        <v>4334</v>
      </c>
    </row>
    <row r="1640" spans="1:17" customFormat="1" ht="15.75" hidden="1" thickBot="1" x14ac:dyDescent="0.3">
      <c r="A1640" s="3472"/>
      <c r="B1640" s="1181" t="s">
        <v>4223</v>
      </c>
      <c r="C1640" s="1239">
        <f t="shared" ref="C1640:H1640" si="1316">C1639/C295</f>
        <v>0</v>
      </c>
      <c r="D1640" s="1208">
        <f t="shared" si="1316"/>
        <v>3.0657436470739988E-2</v>
      </c>
      <c r="E1640" s="1209">
        <f t="shared" si="1316"/>
        <v>0</v>
      </c>
      <c r="F1640" s="1239">
        <f t="shared" si="1316"/>
        <v>0</v>
      </c>
      <c r="G1640" s="1239">
        <f t="shared" si="1316"/>
        <v>0</v>
      </c>
      <c r="H1640" s="1177">
        <f t="shared" si="1316"/>
        <v>1.0575512571214137E-2</v>
      </c>
      <c r="I1640" s="1198">
        <f t="shared" si="1306"/>
        <v>6.1314872941479973E-3</v>
      </c>
      <c r="J1640" s="3167"/>
      <c r="K1640" s="1723"/>
      <c r="L1640" s="1723"/>
      <c r="M1640" s="1723"/>
      <c r="N1640" s="1723"/>
      <c r="O1640" s="1723"/>
      <c r="P1640" s="3364"/>
      <c r="Q1640" t="s">
        <v>4335</v>
      </c>
    </row>
    <row r="1641" spans="1:17" customFormat="1" ht="15.75" hidden="1" thickBot="1" x14ac:dyDescent="0.3">
      <c r="A1641" s="3472"/>
      <c r="B1641" s="1181" t="s">
        <v>4224</v>
      </c>
      <c r="C1641" s="1239">
        <f t="shared" ref="C1641:H1641" si="1317">C1639/C312</f>
        <v>0</v>
      </c>
      <c r="D1641" s="1208">
        <f t="shared" si="1317"/>
        <v>7.5379470028299464E-2</v>
      </c>
      <c r="E1641" s="1209">
        <f t="shared" si="1317"/>
        <v>0</v>
      </c>
      <c r="F1641" s="1239">
        <f t="shared" si="1317"/>
        <v>0</v>
      </c>
      <c r="G1641" s="1239">
        <f t="shared" si="1317"/>
        <v>0</v>
      </c>
      <c r="H1641" s="1177">
        <f t="shared" si="1317"/>
        <v>1.1648509066234401E-2</v>
      </c>
      <c r="I1641" s="1198">
        <f t="shared" si="1306"/>
        <v>1.5075894005659892E-2</v>
      </c>
      <c r="J1641" s="3167"/>
      <c r="K1641" s="1723"/>
      <c r="L1641" s="1723"/>
      <c r="M1641" s="1723"/>
      <c r="N1641" s="1723"/>
      <c r="O1641" s="1723"/>
      <c r="P1641" s="3364"/>
      <c r="Q1641" t="s">
        <v>4336</v>
      </c>
    </row>
    <row r="1642" spans="1:17" customFormat="1" ht="15.75" hidden="1" thickBot="1" x14ac:dyDescent="0.3">
      <c r="A1642" s="3472"/>
      <c r="B1642" s="1181" t="s">
        <v>5102</v>
      </c>
      <c r="C1642" s="1239">
        <f t="shared" ref="C1642:H1642" si="1318">C1639/C315</f>
        <v>0</v>
      </c>
      <c r="D1642" s="1208">
        <f t="shared" si="1318"/>
        <v>6.3473053892215567E-2</v>
      </c>
      <c r="E1642" s="1209">
        <f t="shared" si="1318"/>
        <v>0</v>
      </c>
      <c r="F1642" s="1239">
        <f t="shared" si="1318"/>
        <v>0</v>
      </c>
      <c r="G1642" s="1239">
        <f t="shared" si="1318"/>
        <v>0</v>
      </c>
      <c r="H1642" s="1177">
        <f t="shared" si="1318"/>
        <v>1.0232660154206949E-2</v>
      </c>
      <c r="I1642" s="1198">
        <f t="shared" si="1306"/>
        <v>1.2694610778443114E-2</v>
      </c>
      <c r="J1642" s="3167"/>
      <c r="K1642" s="1723"/>
      <c r="L1642" s="1723"/>
      <c r="M1642" s="1723"/>
      <c r="N1642" s="1723"/>
      <c r="O1642" s="1723"/>
      <c r="P1642" s="3364"/>
      <c r="Q1642" t="s">
        <v>4337</v>
      </c>
    </row>
    <row r="1643" spans="1:17" s="325" customFormat="1" ht="15.75" hidden="1" thickBot="1" x14ac:dyDescent="0.3">
      <c r="A1643" s="3472"/>
      <c r="B1643" s="1203" t="s">
        <v>4338</v>
      </c>
      <c r="C1643" s="1238"/>
      <c r="D1643" s="1206">
        <f t="shared" ref="D1643:H1643" si="1319">D1601/D1614</f>
        <v>1</v>
      </c>
      <c r="E1643" s="1206">
        <f t="shared" si="1319"/>
        <v>0</v>
      </c>
      <c r="F1643" s="1238"/>
      <c r="G1643" s="1238"/>
      <c r="H1643" s="1206">
        <f t="shared" si="1319"/>
        <v>0.33333333333333331</v>
      </c>
      <c r="I1643" s="1206">
        <f t="shared" si="1306"/>
        <v>0.5</v>
      </c>
      <c r="J1643" s="3162"/>
      <c r="K1643" s="1718"/>
      <c r="L1643" s="1718"/>
      <c r="M1643" s="1718"/>
      <c r="N1643" s="1718"/>
      <c r="O1643" s="1718"/>
      <c r="P1643" s="3368"/>
      <c r="Q1643" s="1220" t="s">
        <v>4339</v>
      </c>
    </row>
    <row r="1644" spans="1:17" s="325" customFormat="1" ht="15.75" hidden="1" thickBot="1" x14ac:dyDescent="0.3">
      <c r="A1644" s="3472"/>
      <c r="B1644" s="1182" t="s">
        <v>4223</v>
      </c>
      <c r="C1644" s="1239">
        <f t="shared" ref="C1644:H1644" si="1320">C1643/C321</f>
        <v>0</v>
      </c>
      <c r="D1644" s="1208">
        <f t="shared" si="1320"/>
        <v>0.12033755274261604</v>
      </c>
      <c r="E1644" s="1209">
        <f t="shared" si="1320"/>
        <v>0</v>
      </c>
      <c r="F1644" s="1239">
        <f t="shared" si="1320"/>
        <v>0</v>
      </c>
      <c r="G1644" s="1239">
        <f t="shared" si="1320"/>
        <v>0</v>
      </c>
      <c r="H1644" s="1199">
        <f t="shared" si="1320"/>
        <v>4.3510298606968666E-2</v>
      </c>
      <c r="I1644" s="1198">
        <f t="shared" si="1306"/>
        <v>2.4067510548523206E-2</v>
      </c>
      <c r="J1644" s="3167"/>
      <c r="K1644" s="1723"/>
      <c r="L1644" s="1723"/>
      <c r="M1644" s="1723"/>
      <c r="N1644" s="1723"/>
      <c r="O1644" s="1723"/>
      <c r="P1644" s="3364"/>
      <c r="Q1644" s="325" t="s">
        <v>4340</v>
      </c>
    </row>
    <row r="1645" spans="1:17" ht="15.75" hidden="1" thickBot="1" x14ac:dyDescent="0.3">
      <c r="A1645" s="3472"/>
      <c r="B1645" s="1182" t="s">
        <v>4224</v>
      </c>
      <c r="C1645" s="1239">
        <f t="shared" ref="C1645:H1645" si="1321">C1643/C338</f>
        <v>0</v>
      </c>
      <c r="D1645" s="1208">
        <f t="shared" si="1321"/>
        <v>0.21800595238095238</v>
      </c>
      <c r="E1645" s="1209">
        <f t="shared" si="1321"/>
        <v>0</v>
      </c>
      <c r="F1645" s="1239">
        <f t="shared" si="1321"/>
        <v>0</v>
      </c>
      <c r="G1645" s="1239">
        <f t="shared" si="1321"/>
        <v>0</v>
      </c>
      <c r="H1645" s="1200">
        <f t="shared" si="1321"/>
        <v>4.0263209329598017E-2</v>
      </c>
      <c r="I1645" s="1198">
        <f t="shared" si="1306"/>
        <v>4.3601190476190474E-2</v>
      </c>
      <c r="J1645" s="3167"/>
      <c r="K1645" s="1723"/>
      <c r="L1645" s="1723"/>
      <c r="M1645" s="1723"/>
      <c r="N1645" s="1723"/>
      <c r="O1645" s="1723"/>
      <c r="P1645" s="3364"/>
      <c r="Q1645" s="325" t="s">
        <v>4341</v>
      </c>
    </row>
    <row r="1646" spans="1:17" ht="15.75" hidden="1" thickBot="1" x14ac:dyDescent="0.3">
      <c r="A1646" s="3472"/>
      <c r="B1646" s="1182" t="s">
        <v>5102</v>
      </c>
      <c r="C1646" s="1239">
        <f t="shared" ref="C1646:H1646" si="1322">C1643/C341</f>
        <v>0</v>
      </c>
      <c r="D1646" s="1208">
        <f t="shared" si="1322"/>
        <v>0.17905405405405406</v>
      </c>
      <c r="E1646" s="1209">
        <f t="shared" si="1322"/>
        <v>0</v>
      </c>
      <c r="F1646" s="1239">
        <f t="shared" si="1322"/>
        <v>0</v>
      </c>
      <c r="G1646" s="1239">
        <f t="shared" si="1322"/>
        <v>0</v>
      </c>
      <c r="H1646" s="1199">
        <f t="shared" si="1322"/>
        <v>3.8721828513056243E-2</v>
      </c>
      <c r="I1646" s="1198">
        <f t="shared" si="1306"/>
        <v>3.5810810810810813E-2</v>
      </c>
      <c r="J1646" s="3167"/>
      <c r="K1646" s="1723"/>
      <c r="L1646" s="1723"/>
      <c r="M1646" s="1723"/>
      <c r="N1646" s="1723"/>
      <c r="O1646" s="1723"/>
      <c r="P1646" s="3364"/>
      <c r="Q1646" s="325" t="s">
        <v>4342</v>
      </c>
    </row>
    <row r="1647" spans="1:17" ht="15.75" hidden="1" thickBot="1" x14ac:dyDescent="0.3">
      <c r="A1647" s="3472"/>
      <c r="B1647" s="1203" t="s">
        <v>4343</v>
      </c>
      <c r="C1647" s="1238"/>
      <c r="D1647" s="1265"/>
      <c r="E1647" s="1206" t="e">
        <f t="shared" ref="E1647:H1647" si="1323">E1606/E1611</f>
        <v>#DIV/0!</v>
      </c>
      <c r="F1647" s="1238"/>
      <c r="G1647" s="1238"/>
      <c r="H1647" s="1206" t="e">
        <f t="shared" si="1323"/>
        <v>#DIV/0!</v>
      </c>
      <c r="I1647" s="1206" t="e">
        <f t="shared" si="1306"/>
        <v>#DIV/0!</v>
      </c>
      <c r="J1647" s="3162"/>
      <c r="K1647" s="1718"/>
      <c r="L1647" s="1718"/>
      <c r="M1647" s="1718"/>
      <c r="N1647" s="1718"/>
      <c r="O1647" s="1718"/>
      <c r="P1647" s="3368"/>
      <c r="Q1647" s="1220" t="s">
        <v>4344</v>
      </c>
    </row>
    <row r="1648" spans="1:17" ht="15.75" hidden="1" thickBot="1" x14ac:dyDescent="0.3">
      <c r="A1648" s="3472"/>
      <c r="B1648" s="1182" t="s">
        <v>4223</v>
      </c>
      <c r="C1648" s="1239">
        <f t="shared" ref="C1648:H1648" si="1324">C1647/C347</f>
        <v>0</v>
      </c>
      <c r="D1648" s="1266">
        <f t="shared" si="1324"/>
        <v>0</v>
      </c>
      <c r="E1648" s="1209" t="e">
        <f t="shared" si="1324"/>
        <v>#DIV/0!</v>
      </c>
      <c r="F1648" s="1239">
        <f t="shared" si="1324"/>
        <v>0</v>
      </c>
      <c r="G1648" s="1239">
        <f t="shared" si="1324"/>
        <v>0</v>
      </c>
      <c r="H1648" s="1199" t="e">
        <f t="shared" si="1324"/>
        <v>#DIV/0!</v>
      </c>
      <c r="I1648" s="1198" t="e">
        <f t="shared" si="1306"/>
        <v>#DIV/0!</v>
      </c>
      <c r="J1648" s="3167"/>
      <c r="K1648" s="1723"/>
      <c r="L1648" s="1723"/>
      <c r="M1648" s="1723"/>
      <c r="N1648" s="1723"/>
      <c r="O1648" s="1723"/>
      <c r="P1648" s="3364"/>
      <c r="Q1648" s="325" t="s">
        <v>4345</v>
      </c>
    </row>
    <row r="1649" spans="1:17" ht="15.75" hidden="1" thickBot="1" x14ac:dyDescent="0.3">
      <c r="A1649" s="3472"/>
      <c r="B1649" s="1182" t="s">
        <v>4224</v>
      </c>
      <c r="C1649" s="1239">
        <f t="shared" ref="C1649:H1649" si="1325">C1647/C364</f>
        <v>0</v>
      </c>
      <c r="D1649" s="1266">
        <f t="shared" si="1325"/>
        <v>0</v>
      </c>
      <c r="E1649" s="1209" t="e">
        <f t="shared" si="1325"/>
        <v>#DIV/0!</v>
      </c>
      <c r="F1649" s="1239">
        <f t="shared" si="1325"/>
        <v>0</v>
      </c>
      <c r="G1649" s="1239">
        <f t="shared" si="1325"/>
        <v>0</v>
      </c>
      <c r="H1649" s="1199" t="e">
        <f t="shared" si="1325"/>
        <v>#DIV/0!</v>
      </c>
      <c r="I1649" s="1198" t="e">
        <f t="shared" si="1306"/>
        <v>#DIV/0!</v>
      </c>
      <c r="J1649" s="3167"/>
      <c r="K1649" s="1723"/>
      <c r="L1649" s="1723"/>
      <c r="M1649" s="1723"/>
      <c r="N1649" s="1723"/>
      <c r="O1649" s="1723"/>
      <c r="P1649" s="3364"/>
      <c r="Q1649" s="325" t="s">
        <v>4346</v>
      </c>
    </row>
    <row r="1650" spans="1:17" ht="15.75" hidden="1" thickBot="1" x14ac:dyDescent="0.3">
      <c r="A1650" s="3473"/>
      <c r="B1650" s="1183" t="s">
        <v>5102</v>
      </c>
      <c r="C1650" s="1242">
        <f t="shared" ref="C1650:H1650" si="1326">C1647/C367</f>
        <v>0</v>
      </c>
      <c r="D1650" s="1269">
        <f t="shared" si="1326"/>
        <v>0</v>
      </c>
      <c r="E1650" s="1217" t="e">
        <f t="shared" si="1326"/>
        <v>#DIV/0!</v>
      </c>
      <c r="F1650" s="1242">
        <f t="shared" si="1326"/>
        <v>0</v>
      </c>
      <c r="G1650" s="1242">
        <f t="shared" si="1326"/>
        <v>0</v>
      </c>
      <c r="H1650" s="1201" t="e">
        <f t="shared" si="1326"/>
        <v>#DIV/0!</v>
      </c>
      <c r="I1650" s="1202" t="e">
        <f t="shared" si="1306"/>
        <v>#DIV/0!</v>
      </c>
      <c r="J1650" s="3167"/>
      <c r="K1650" s="1723"/>
      <c r="L1650" s="1723"/>
      <c r="M1650" s="1723"/>
      <c r="N1650" s="1723"/>
      <c r="O1650" s="1723"/>
      <c r="P1650" s="3364"/>
      <c r="Q1650" s="325" t="s">
        <v>4347</v>
      </c>
    </row>
    <row r="1651" spans="1:17" customFormat="1" x14ac:dyDescent="0.25">
      <c r="A1651" s="3471" t="s">
        <v>1741</v>
      </c>
      <c r="B1651" s="844" t="s">
        <v>5094</v>
      </c>
      <c r="C1651" s="1235"/>
      <c r="D1651" s="826">
        <f>BPCE!B660</f>
        <v>16</v>
      </c>
      <c r="E1651" s="1262"/>
      <c r="F1651" s="826">
        <f>CA!B856</f>
        <v>3</v>
      </c>
      <c r="G1651" s="1235"/>
      <c r="H1651" s="826">
        <f>SUM(C1651:G1651)</f>
        <v>19</v>
      </c>
      <c r="I1651" s="1222">
        <f t="shared" si="1306"/>
        <v>9.5</v>
      </c>
      <c r="J1651" s="3159"/>
      <c r="K1651" s="1715"/>
      <c r="L1651" s="1715"/>
      <c r="M1651" s="1715"/>
      <c r="N1651" s="1715"/>
      <c r="O1651" s="1715"/>
      <c r="P1651" s="3384"/>
      <c r="Q1651" s="27" t="s">
        <v>4264</v>
      </c>
    </row>
    <row r="1652" spans="1:17" customFormat="1" x14ac:dyDescent="0.25">
      <c r="A1652" s="3472"/>
      <c r="B1652" s="845" t="s">
        <v>4265</v>
      </c>
      <c r="C1652" s="1236"/>
      <c r="D1652" s="1185">
        <f t="shared" ref="D1652:H1652" si="1327">D1651/D4</f>
        <v>6.8796491378939669E-4</v>
      </c>
      <c r="E1652" s="1263"/>
      <c r="F1652" s="1187">
        <f t="shared" si="1327"/>
        <v>1.8923862991231943E-4</v>
      </c>
      <c r="G1652" s="1239"/>
      <c r="H1652" s="1194">
        <f t="shared" si="1327"/>
        <v>1.6204414423634565E-4</v>
      </c>
      <c r="I1652" s="1189">
        <f t="shared" si="1306"/>
        <v>4.3860177185085807E-4</v>
      </c>
      <c r="J1652" s="3160"/>
      <c r="K1652" s="1716"/>
      <c r="L1652" s="1716"/>
      <c r="M1652" s="1716"/>
      <c r="N1652" s="1716"/>
      <c r="O1652" s="1716"/>
      <c r="P1652" s="3385"/>
      <c r="Q1652" t="s">
        <v>4266</v>
      </c>
    </row>
    <row r="1653" spans="1:17" customFormat="1" x14ac:dyDescent="0.25">
      <c r="A1653" s="3472"/>
      <c r="B1653" s="845" t="s">
        <v>4267</v>
      </c>
      <c r="C1653" s="1239"/>
      <c r="D1653" s="1185">
        <f t="shared" ref="D1653:H1653" si="1328">D1651/D21</f>
        <v>4.1162850527399026E-3</v>
      </c>
      <c r="E1653" s="1263"/>
      <c r="F1653" s="1187">
        <f t="shared" si="1328"/>
        <v>3.6293249455601257E-4</v>
      </c>
      <c r="G1653" s="1239"/>
      <c r="H1653" s="1194">
        <f t="shared" si="1328"/>
        <v>3.5812568326610623E-4</v>
      </c>
      <c r="I1653" s="1189">
        <f t="shared" si="1306"/>
        <v>2.2396087736479575E-3</v>
      </c>
      <c r="J1653" s="3160"/>
      <c r="K1653" s="1716"/>
      <c r="L1653" s="1716"/>
      <c r="M1653" s="1716"/>
      <c r="N1653" s="1716"/>
      <c r="O1653" s="1716"/>
      <c r="P1653" s="3385"/>
      <c r="Q1653" t="s">
        <v>4268</v>
      </c>
    </row>
    <row r="1654" spans="1:17" customFormat="1" x14ac:dyDescent="0.25">
      <c r="A1654" s="3472"/>
      <c r="B1654" s="845" t="s">
        <v>5096</v>
      </c>
      <c r="C1654" s="1239"/>
      <c r="D1654" s="1185">
        <f t="shared" ref="D1654:H1654" si="1329">D1651/D9</f>
        <v>2.9250457038391225E-2</v>
      </c>
      <c r="E1654" s="1263"/>
      <c r="F1654" s="1187">
        <f t="shared" si="1329"/>
        <v>1.687289088863892E-3</v>
      </c>
      <c r="G1654" s="1239"/>
      <c r="H1654" s="1194">
        <f t="shared" si="1329"/>
        <v>1.4032496307237814E-3</v>
      </c>
      <c r="I1654" s="1189">
        <f t="shared" si="1306"/>
        <v>1.5468873063627559E-2</v>
      </c>
      <c r="J1654" s="3160"/>
      <c r="K1654" s="1716"/>
      <c r="L1654" s="1716"/>
      <c r="M1654" s="1716"/>
      <c r="N1654" s="1716"/>
      <c r="O1654" s="1716"/>
      <c r="P1654" s="3385"/>
      <c r="Q1654" t="s">
        <v>4270</v>
      </c>
    </row>
    <row r="1655" spans="1:17" customFormat="1" hidden="1" x14ac:dyDescent="0.25">
      <c r="A1655" s="3472"/>
      <c r="B1655" s="845" t="s">
        <v>4859</v>
      </c>
      <c r="C1655" s="1239"/>
      <c r="D1655" s="1185">
        <f t="shared" ref="D1655:H1655" si="1330">D1651/D15</f>
        <v>4.1025641025641026E-2</v>
      </c>
      <c r="E1655" s="1263">
        <f t="shared" si="1330"/>
        <v>0</v>
      </c>
      <c r="F1655" s="1187">
        <f t="shared" si="1330"/>
        <v>1.8999366687777073E-3</v>
      </c>
      <c r="G1655" s="1239"/>
      <c r="H1655" s="1205">
        <f t="shared" si="1330"/>
        <v>2.6889329181998302E-3</v>
      </c>
      <c r="I1655" s="1193">
        <f t="shared" si="1306"/>
        <v>1.4308525898139577E-2</v>
      </c>
      <c r="J1655" s="3161"/>
      <c r="K1655" s="1717"/>
      <c r="L1655" s="1717"/>
      <c r="M1655" s="1717"/>
      <c r="N1655" s="1717"/>
      <c r="O1655" s="1717"/>
      <c r="P1655" s="3386"/>
      <c r="Q1655" t="s">
        <v>4272</v>
      </c>
    </row>
    <row r="1656" spans="1:17" customFormat="1" x14ac:dyDescent="0.25">
      <c r="A1656" s="3472"/>
      <c r="B1656" s="1203" t="s">
        <v>5095</v>
      </c>
      <c r="C1656" s="1239"/>
      <c r="D1656" s="1204">
        <f>BPCE!C660</f>
        <v>2</v>
      </c>
      <c r="E1656" s="1246">
        <f>SG!C602</f>
        <v>0</v>
      </c>
      <c r="F1656" s="1204">
        <f>CA!C856</f>
        <v>0</v>
      </c>
      <c r="G1656" s="1239"/>
      <c r="H1656" s="1204">
        <f>SUM(C1656:G1656)</f>
        <v>2</v>
      </c>
      <c r="I1656" s="1206">
        <f t="shared" si="1306"/>
        <v>0.66666666666666663</v>
      </c>
      <c r="J1656" s="3162"/>
      <c r="K1656" s="1718"/>
      <c r="L1656" s="1718"/>
      <c r="M1656" s="1718"/>
      <c r="N1656" s="1718"/>
      <c r="O1656" s="1718"/>
      <c r="P1656" s="3368"/>
      <c r="Q1656" s="27" t="s">
        <v>4274</v>
      </c>
    </row>
    <row r="1657" spans="1:17" customFormat="1" x14ac:dyDescent="0.25">
      <c r="A1657" s="3472"/>
      <c r="B1657" s="845" t="s">
        <v>4275</v>
      </c>
      <c r="C1657" s="1239"/>
      <c r="D1657" s="1185">
        <f t="shared" ref="D1657:H1657" si="1331">D1656/D30</f>
        <v>3.3755274261603374E-4</v>
      </c>
      <c r="E1657" s="1186">
        <f t="shared" si="1331"/>
        <v>0</v>
      </c>
      <c r="F1657" s="1187">
        <f t="shared" si="1331"/>
        <v>0</v>
      </c>
      <c r="G1657" s="1239"/>
      <c r="H1657" s="1192">
        <f t="shared" si="1331"/>
        <v>7.0177900978981718E-5</v>
      </c>
      <c r="I1657" s="1193">
        <f t="shared" si="1306"/>
        <v>1.1251758087201125E-4</v>
      </c>
      <c r="J1657" s="3161"/>
      <c r="K1657" s="1717"/>
      <c r="L1657" s="1717"/>
      <c r="M1657" s="1717"/>
      <c r="N1657" s="1717"/>
      <c r="O1657" s="1717"/>
      <c r="P1657" s="3386"/>
      <c r="Q1657" t="s">
        <v>4276</v>
      </c>
    </row>
    <row r="1658" spans="1:17" customFormat="1" x14ac:dyDescent="0.25">
      <c r="A1658" s="3472"/>
      <c r="B1658" s="845" t="s">
        <v>4277</v>
      </c>
      <c r="C1658" s="1239"/>
      <c r="D1658" s="1185">
        <f t="shared" ref="D1658:H1658" si="1332">D1656/D47</f>
        <v>1.488095238095238E-3</v>
      </c>
      <c r="E1658" s="1186">
        <f t="shared" si="1332"/>
        <v>0</v>
      </c>
      <c r="F1658" s="1187">
        <f t="shared" si="1332"/>
        <v>0</v>
      </c>
      <c r="G1658" s="1239"/>
      <c r="H1658" s="1192">
        <f t="shared" si="1332"/>
        <v>1.3030164831585118E-4</v>
      </c>
      <c r="I1658" s="1193">
        <f t="shared" si="1306"/>
        <v>4.96031746031746E-4</v>
      </c>
      <c r="J1658" s="3161"/>
      <c r="K1658" s="1717"/>
      <c r="L1658" s="1717"/>
      <c r="M1658" s="1717"/>
      <c r="N1658" s="1717"/>
      <c r="O1658" s="1717"/>
      <c r="P1658" s="3386"/>
      <c r="Q1658" t="s">
        <v>4278</v>
      </c>
    </row>
    <row r="1659" spans="1:17" customFormat="1" x14ac:dyDescent="0.25">
      <c r="A1659" s="3472"/>
      <c r="B1659" s="845" t="s">
        <v>5097</v>
      </c>
      <c r="C1659" s="1239"/>
      <c r="D1659" s="1185">
        <f t="shared" ref="D1659:H1659" si="1333">D1656/D35</f>
        <v>1.2500000000000001E-2</v>
      </c>
      <c r="E1659" s="1186">
        <f t="shared" si="1333"/>
        <v>0</v>
      </c>
      <c r="F1659" s="1187">
        <f t="shared" si="1333"/>
        <v>0</v>
      </c>
      <c r="G1659" s="1239"/>
      <c r="H1659" s="1192">
        <f t="shared" si="1333"/>
        <v>4.0758100672508659E-4</v>
      </c>
      <c r="I1659" s="1193">
        <f t="shared" si="1306"/>
        <v>4.1666666666666666E-3</v>
      </c>
      <c r="J1659" s="3161"/>
      <c r="K1659" s="1717"/>
      <c r="L1659" s="1717"/>
      <c r="M1659" s="1717"/>
      <c r="N1659" s="1717"/>
      <c r="O1659" s="1717"/>
      <c r="P1659" s="3386"/>
      <c r="Q1659" t="s">
        <v>4280</v>
      </c>
    </row>
    <row r="1660" spans="1:17" customFormat="1" hidden="1" x14ac:dyDescent="0.25">
      <c r="A1660" s="3472"/>
      <c r="B1660" s="845" t="s">
        <v>4860</v>
      </c>
      <c r="C1660" s="1239"/>
      <c r="D1660" s="1185">
        <f t="shared" ref="D1660:H1660" si="1334">D1656/D41</f>
        <v>1.2195121951219513E-2</v>
      </c>
      <c r="E1660" s="1186">
        <f t="shared" si="1334"/>
        <v>0</v>
      </c>
      <c r="F1660" s="1187">
        <f t="shared" si="1334"/>
        <v>0</v>
      </c>
      <c r="G1660" s="1239"/>
      <c r="H1660" s="1192">
        <f t="shared" si="1334"/>
        <v>6.9108500345542499E-4</v>
      </c>
      <c r="I1660" s="1193">
        <f t="shared" si="1306"/>
        <v>4.0650406504065045E-3</v>
      </c>
      <c r="J1660" s="3161"/>
      <c r="K1660" s="1717"/>
      <c r="L1660" s="1717"/>
      <c r="M1660" s="1717"/>
      <c r="N1660" s="1717"/>
      <c r="O1660" s="1717"/>
      <c r="P1660" s="3386"/>
      <c r="Q1660" t="s">
        <v>4282</v>
      </c>
    </row>
    <row r="1661" spans="1:17" customFormat="1" x14ac:dyDescent="0.25">
      <c r="A1661" s="3472"/>
      <c r="B1661" s="1203" t="s">
        <v>5098</v>
      </c>
      <c r="C1661" s="1239"/>
      <c r="D1661" s="1204">
        <v>0</v>
      </c>
      <c r="E1661" s="1264"/>
      <c r="F1661" s="1204">
        <f>CA!F856</f>
        <v>0</v>
      </c>
      <c r="G1661" s="1239"/>
      <c r="H1661" s="1204">
        <f>SUM(C1661:G1661)</f>
        <v>0</v>
      </c>
      <c r="I1661" s="1206">
        <f t="shared" si="1306"/>
        <v>0</v>
      </c>
      <c r="J1661" s="3163"/>
      <c r="K1661" s="1719"/>
      <c r="L1661" s="1719"/>
      <c r="M1661" s="1719"/>
      <c r="N1661" s="1719"/>
      <c r="O1661" s="1719"/>
      <c r="P1661" s="3387"/>
      <c r="Q1661" s="1178" t="s">
        <v>4284</v>
      </c>
    </row>
    <row r="1662" spans="1:17" customFormat="1" hidden="1" x14ac:dyDescent="0.25">
      <c r="A1662" s="3472"/>
      <c r="B1662" s="845" t="s">
        <v>4285</v>
      </c>
      <c r="C1662" s="1239"/>
      <c r="D1662" s="1185">
        <f t="shared" ref="D1662:H1662" si="1335">D1661/D56</f>
        <v>0</v>
      </c>
      <c r="E1662" s="1263"/>
      <c r="F1662" s="1187">
        <f t="shared" si="1335"/>
        <v>0</v>
      </c>
      <c r="G1662" s="1239"/>
      <c r="H1662" s="1194">
        <f t="shared" si="1335"/>
        <v>0</v>
      </c>
      <c r="I1662" s="1193">
        <f t="shared" si="1306"/>
        <v>0</v>
      </c>
      <c r="J1662" s="3161"/>
      <c r="K1662" s="1717"/>
      <c r="L1662" s="1717"/>
      <c r="M1662" s="1717"/>
      <c r="N1662" s="1717"/>
      <c r="O1662" s="1717"/>
      <c r="P1662" s="3386"/>
      <c r="Q1662" t="s">
        <v>4286</v>
      </c>
    </row>
    <row r="1663" spans="1:17" customFormat="1" hidden="1" x14ac:dyDescent="0.25">
      <c r="A1663" s="3472"/>
      <c r="B1663" s="845" t="s">
        <v>4287</v>
      </c>
      <c r="C1663" s="1239"/>
      <c r="D1663" s="1185">
        <f t="shared" ref="D1663:H1663" si="1336">D1661/D73</f>
        <v>0</v>
      </c>
      <c r="E1663" s="1263"/>
      <c r="F1663" s="1187">
        <f t="shared" si="1336"/>
        <v>0</v>
      </c>
      <c r="G1663" s="1239"/>
      <c r="H1663" s="1194">
        <f t="shared" si="1336"/>
        <v>0</v>
      </c>
      <c r="I1663" s="1193">
        <f t="shared" si="1306"/>
        <v>0</v>
      </c>
      <c r="J1663" s="3161"/>
      <c r="K1663" s="1717"/>
      <c r="L1663" s="1717"/>
      <c r="M1663" s="1717"/>
      <c r="N1663" s="1717"/>
      <c r="O1663" s="1717"/>
      <c r="P1663" s="3386"/>
      <c r="Q1663" t="s">
        <v>4288</v>
      </c>
    </row>
    <row r="1664" spans="1:17" customFormat="1" x14ac:dyDescent="0.25">
      <c r="A1664" s="3472"/>
      <c r="B1664" s="845" t="s">
        <v>4289</v>
      </c>
      <c r="C1664" s="1239"/>
      <c r="D1664" s="1185">
        <v>0.15</v>
      </c>
      <c r="E1664" s="1263"/>
      <c r="F1664" s="1187">
        <v>0.15</v>
      </c>
      <c r="G1664" s="1239"/>
      <c r="H1664" s="1190">
        <f>E1664</f>
        <v>0</v>
      </c>
      <c r="I1664" s="1191">
        <f t="shared" si="1306"/>
        <v>0.15</v>
      </c>
      <c r="J1664" s="3164"/>
      <c r="K1664" s="1720"/>
      <c r="L1664" s="1720"/>
      <c r="M1664" s="1720"/>
      <c r="N1664" s="1720"/>
      <c r="O1664" s="1720"/>
      <c r="P1664" s="3352"/>
      <c r="Q1664" t="s">
        <v>4290</v>
      </c>
    </row>
    <row r="1665" spans="1:17" customFormat="1" x14ac:dyDescent="0.25">
      <c r="A1665" s="3472"/>
      <c r="B1665" s="845" t="s">
        <v>4291</v>
      </c>
      <c r="C1665" s="1239"/>
      <c r="D1665" s="1185">
        <f t="shared" ref="D1665:H1665" si="1337">D1661/D1656</f>
        <v>0</v>
      </c>
      <c r="E1665" s="1263"/>
      <c r="F1665" s="1187" t="e">
        <f t="shared" si="1337"/>
        <v>#DIV/0!</v>
      </c>
      <c r="G1665" s="1239"/>
      <c r="H1665" s="1205">
        <f t="shared" si="1337"/>
        <v>0</v>
      </c>
      <c r="I1665" s="1191" t="e">
        <f t="shared" si="1306"/>
        <v>#DIV/0!</v>
      </c>
      <c r="J1665" s="3164"/>
      <c r="K1665" s="1720"/>
      <c r="L1665" s="1720"/>
      <c r="M1665" s="1720"/>
      <c r="N1665" s="1720"/>
      <c r="O1665" s="1720"/>
      <c r="P1665" s="3352"/>
      <c r="Q1665" t="s">
        <v>4292</v>
      </c>
    </row>
    <row r="1666" spans="1:17" customFormat="1" x14ac:dyDescent="0.25">
      <c r="A1666" s="3472"/>
      <c r="B1666" s="1203" t="s">
        <v>5100</v>
      </c>
      <c r="C1666" s="1239"/>
      <c r="D1666" s="1204">
        <f>BPCE!G660</f>
        <v>277</v>
      </c>
      <c r="E1666" s="1263"/>
      <c r="F1666" s="1204">
        <f>CA!G856</f>
        <v>181</v>
      </c>
      <c r="G1666" s="1239"/>
      <c r="H1666" s="1204">
        <f>SUM(C1666:G1666)</f>
        <v>458</v>
      </c>
      <c r="I1666" s="1204">
        <f t="shared" si="1306"/>
        <v>229</v>
      </c>
      <c r="J1666" s="3165"/>
      <c r="K1666" s="1721"/>
      <c r="L1666" s="1721"/>
      <c r="M1666" s="1721"/>
      <c r="N1666" s="1721"/>
      <c r="O1666" s="1721"/>
      <c r="P1666" s="3347"/>
      <c r="Q1666" s="27" t="s">
        <v>4293</v>
      </c>
    </row>
    <row r="1667" spans="1:17" customFormat="1" x14ac:dyDescent="0.25">
      <c r="A1667" s="3472"/>
      <c r="B1667" s="845" t="s">
        <v>4294</v>
      </c>
      <c r="C1667" s="1239"/>
      <c r="D1667" s="1185">
        <f t="shared" ref="D1667:H1667" si="1338">D1666/D82</f>
        <v>2.6841345361873661E-3</v>
      </c>
      <c r="E1667" s="1263"/>
      <c r="F1667" s="1187">
        <f t="shared" si="1338"/>
        <v>2.4942466961566552E-3</v>
      </c>
      <c r="G1667" s="1239"/>
      <c r="H1667" s="1194">
        <f t="shared" si="1338"/>
        <v>8.0375977059502792E-4</v>
      </c>
      <c r="I1667" s="1189">
        <f t="shared" si="1306"/>
        <v>2.5891906161720109E-3</v>
      </c>
      <c r="J1667" s="3160"/>
      <c r="K1667" s="1716"/>
      <c r="L1667" s="1716"/>
      <c r="M1667" s="1716"/>
      <c r="N1667" s="1716"/>
      <c r="O1667" s="1716"/>
      <c r="P1667" s="3385"/>
      <c r="Q1667" t="s">
        <v>4295</v>
      </c>
    </row>
    <row r="1668" spans="1:17" customFormat="1" x14ac:dyDescent="0.25">
      <c r="A1668" s="3472"/>
      <c r="B1668" s="845" t="s">
        <v>4296</v>
      </c>
      <c r="C1668" s="1239"/>
      <c r="D1668" s="1185">
        <f t="shared" ref="D1668:H1668" si="1339">D1666/D99</f>
        <v>2.6393520724154358E-2</v>
      </c>
      <c r="E1668" s="1263"/>
      <c r="F1668" s="1187">
        <f t="shared" si="1339"/>
        <v>5.2442487106681345E-3</v>
      </c>
      <c r="G1668" s="1239"/>
      <c r="H1668" s="1194">
        <f t="shared" si="1339"/>
        <v>1.7355519092965709E-3</v>
      </c>
      <c r="I1668" s="1189">
        <f t="shared" si="1306"/>
        <v>1.5818884717411247E-2</v>
      </c>
      <c r="J1668" s="3160"/>
      <c r="K1668" s="1716"/>
      <c r="L1668" s="1716"/>
      <c r="M1668" s="1716"/>
      <c r="N1668" s="1716"/>
      <c r="O1668" s="1716"/>
      <c r="P1668" s="3385"/>
      <c r="Q1668" t="s">
        <v>4297</v>
      </c>
    </row>
    <row r="1669" spans="1:17" customFormat="1" x14ac:dyDescent="0.25">
      <c r="A1669" s="3472"/>
      <c r="B1669" s="1203" t="s">
        <v>14</v>
      </c>
      <c r="C1669" s="1239"/>
      <c r="D1669" s="1204">
        <f>BPCE!J660</f>
        <v>2</v>
      </c>
      <c r="E1669" s="1246">
        <f>SG!J602</f>
        <v>1</v>
      </c>
      <c r="F1669" s="1204">
        <f>CA!J856</f>
        <v>1</v>
      </c>
      <c r="G1669" s="1239"/>
      <c r="H1669" s="1204">
        <f>SUM(C1669:G1669)</f>
        <v>4</v>
      </c>
      <c r="I1669" s="1221">
        <f t="shared" si="1306"/>
        <v>1.3333333333333333</v>
      </c>
      <c r="J1669" s="3166"/>
      <c r="K1669" s="1722"/>
      <c r="L1669" s="1722"/>
      <c r="M1669" s="1722"/>
      <c r="N1669" s="1722"/>
      <c r="O1669" s="1722"/>
      <c r="P1669" s="3369"/>
      <c r="Q1669" s="27" t="s">
        <v>4298</v>
      </c>
    </row>
    <row r="1670" spans="1:17" customFormat="1" x14ac:dyDescent="0.25">
      <c r="A1670" s="3472"/>
      <c r="B1670" s="845" t="s">
        <v>4299</v>
      </c>
      <c r="C1670" s="1239"/>
      <c r="D1670" s="1185">
        <f t="shared" ref="D1670:H1670" si="1340">D1669/D108</f>
        <v>2.8050490883590462E-3</v>
      </c>
      <c r="E1670" s="1186">
        <f t="shared" si="1340"/>
        <v>1.3089005235602095E-3</v>
      </c>
      <c r="F1670" s="1187">
        <f t="shared" si="1340"/>
        <v>1.0526315789473684E-3</v>
      </c>
      <c r="G1670" s="1239"/>
      <c r="H1670" s="1194">
        <f t="shared" si="1340"/>
        <v>1.0752688172043011E-3</v>
      </c>
      <c r="I1670" s="1189">
        <f t="shared" si="1306"/>
        <v>1.7221937302888746E-3</v>
      </c>
      <c r="J1670" s="3160"/>
      <c r="K1670" s="1716"/>
      <c r="L1670" s="1716"/>
      <c r="M1670" s="1716"/>
      <c r="N1670" s="1716"/>
      <c r="O1670" s="1716"/>
      <c r="P1670" s="3385"/>
      <c r="Q1670" t="s">
        <v>4300</v>
      </c>
    </row>
    <row r="1671" spans="1:17" customFormat="1" x14ac:dyDescent="0.25">
      <c r="A1671" s="3472"/>
      <c r="B1671" s="845" t="s">
        <v>4301</v>
      </c>
      <c r="C1671" s="1239"/>
      <c r="D1671" s="1185">
        <f t="shared" ref="D1671:H1671" si="1341">D1669/D125</f>
        <v>6.8259385665529011E-3</v>
      </c>
      <c r="E1671" s="1186">
        <f t="shared" si="1341"/>
        <v>2.2123893805309734E-3</v>
      </c>
      <c r="F1671" s="1187">
        <f t="shared" si="1341"/>
        <v>3.0487804878048782E-3</v>
      </c>
      <c r="G1671" s="1239"/>
      <c r="H1671" s="1194">
        <f t="shared" si="1341"/>
        <v>2.1574973031283709E-3</v>
      </c>
      <c r="I1671" s="1189">
        <f t="shared" si="1306"/>
        <v>4.0290361449629173E-3</v>
      </c>
      <c r="J1671" s="3160"/>
      <c r="K1671" s="1716"/>
      <c r="L1671" s="1716"/>
      <c r="M1671" s="1716"/>
      <c r="N1671" s="1716"/>
      <c r="O1671" s="1716"/>
      <c r="P1671" s="3385"/>
      <c r="Q1671" t="s">
        <v>4302</v>
      </c>
    </row>
    <row r="1672" spans="1:17" customFormat="1" x14ac:dyDescent="0.25">
      <c r="A1672" s="3472"/>
      <c r="B1672" s="845" t="s">
        <v>5101</v>
      </c>
      <c r="C1672" s="1239"/>
      <c r="D1672" s="1185">
        <f t="shared" ref="D1672:H1672" si="1342">D1669/D113</f>
        <v>2.4691358024691357E-2</v>
      </c>
      <c r="E1672" s="1186">
        <f t="shared" si="1342"/>
        <v>7.3529411764705881E-3</v>
      </c>
      <c r="F1672" s="1187">
        <f t="shared" si="1342"/>
        <v>6.2893081761006293E-3</v>
      </c>
      <c r="G1672" s="1239"/>
      <c r="H1672" s="1194">
        <f t="shared" si="1342"/>
        <v>6.2402496099843996E-3</v>
      </c>
      <c r="I1672" s="1189">
        <f t="shared" si="1306"/>
        <v>1.2777869125754191E-2</v>
      </c>
      <c r="J1672" s="3160"/>
      <c r="K1672" s="1716"/>
      <c r="L1672" s="1716"/>
      <c r="M1672" s="1716"/>
      <c r="N1672" s="1716"/>
      <c r="O1672" s="1716"/>
      <c r="P1672" s="3385"/>
      <c r="Q1672" t="s">
        <v>4304</v>
      </c>
    </row>
    <row r="1673" spans="1:17" customFormat="1" hidden="1" x14ac:dyDescent="0.25">
      <c r="A1673" s="3472"/>
      <c r="B1673" s="845" t="s">
        <v>4864</v>
      </c>
      <c r="C1673" s="1239"/>
      <c r="D1673" s="1185">
        <f t="shared" ref="D1673:H1673" si="1343">D1669/D119</f>
        <v>4.2553191489361701E-2</v>
      </c>
      <c r="E1673" s="1186">
        <f t="shared" si="1343"/>
        <v>9.5238095238095247E-3</v>
      </c>
      <c r="F1673" s="1187">
        <f t="shared" si="1343"/>
        <v>1.0101010101010102E-2</v>
      </c>
      <c r="G1673" s="1239"/>
      <c r="H1673" s="1205">
        <f t="shared" si="1343"/>
        <v>1.0230179028132993E-2</v>
      </c>
      <c r="I1673" s="1193">
        <f t="shared" si="1306"/>
        <v>2.072600370472711E-2</v>
      </c>
      <c r="J1673" s="3161"/>
      <c r="K1673" s="1717"/>
      <c r="L1673" s="1717"/>
      <c r="M1673" s="1717"/>
      <c r="N1673" s="1717"/>
      <c r="O1673" s="1717"/>
      <c r="P1673" s="3386"/>
      <c r="Q1673" t="s">
        <v>4306</v>
      </c>
    </row>
    <row r="1674" spans="1:17" customFormat="1" x14ac:dyDescent="0.25">
      <c r="A1674" s="3472"/>
      <c r="B1674" s="1203" t="s">
        <v>5087</v>
      </c>
      <c r="C1674" s="1239"/>
      <c r="D1674" s="1206">
        <f t="shared" ref="D1674" si="1344">D1651/D1666</f>
        <v>5.7761732851985562E-2</v>
      </c>
      <c r="E1674" s="1265"/>
      <c r="F1674" s="1206">
        <f>F1651/F1666</f>
        <v>1.6574585635359115E-2</v>
      </c>
      <c r="G1674" s="1239"/>
      <c r="H1674" s="1206">
        <f>H1651/H1666</f>
        <v>4.148471615720524E-2</v>
      </c>
      <c r="I1674" s="1206">
        <f t="shared" si="1306"/>
        <v>3.7168159243672338E-2</v>
      </c>
      <c r="J1674" s="3162"/>
      <c r="K1674" s="1718"/>
      <c r="L1674" s="1718"/>
      <c r="M1674" s="1718"/>
      <c r="N1674" s="1718"/>
      <c r="O1674" s="1718"/>
      <c r="P1674" s="3368"/>
      <c r="Q1674" s="27" t="s">
        <v>4308</v>
      </c>
    </row>
    <row r="1675" spans="1:17" customFormat="1" x14ac:dyDescent="0.25">
      <c r="A1675" s="3472"/>
      <c r="B1675" s="845" t="s">
        <v>4223</v>
      </c>
      <c r="C1675" s="1239"/>
      <c r="D1675" s="1208">
        <f t="shared" ref="D1675:H1675" si="1345">D1674/D139</f>
        <v>0.25630791024603594</v>
      </c>
      <c r="E1675" s="1266"/>
      <c r="F1675" s="1210">
        <f t="shared" si="1345"/>
        <v>7.5870053352747421E-2</v>
      </c>
      <c r="G1675" s="1239"/>
      <c r="H1675" s="1177">
        <f t="shared" si="1345"/>
        <v>0.20160768200227716</v>
      </c>
      <c r="I1675" s="1198">
        <f t="shared" si="1306"/>
        <v>0.16608898179939169</v>
      </c>
      <c r="J1675" s="3167"/>
      <c r="K1675" s="1723"/>
      <c r="L1675" s="1723"/>
      <c r="M1675" s="1723"/>
      <c r="N1675" s="1723"/>
      <c r="O1675" s="1723"/>
      <c r="P1675" s="3364"/>
      <c r="Q1675" t="s">
        <v>4309</v>
      </c>
    </row>
    <row r="1676" spans="1:17" customFormat="1" x14ac:dyDescent="0.25">
      <c r="A1676" s="3472"/>
      <c r="B1676" s="845" t="s">
        <v>4224</v>
      </c>
      <c r="C1676" s="1239"/>
      <c r="D1676" s="1208">
        <f t="shared" ref="D1676:H1676" si="1346">D1674/D142</f>
        <v>0.15595816472384577</v>
      </c>
      <c r="E1676" s="1263"/>
      <c r="F1676" s="1210">
        <f t="shared" si="1346"/>
        <v>6.9205812801691816E-2</v>
      </c>
      <c r="G1676" s="1239"/>
      <c r="H1676" s="1177">
        <f t="shared" si="1346"/>
        <v>0.20634685793480911</v>
      </c>
      <c r="I1676" s="1198">
        <f t="shared" si="1306"/>
        <v>0.11258198876276879</v>
      </c>
      <c r="J1676" s="3167"/>
      <c r="K1676" s="1723"/>
      <c r="L1676" s="1723"/>
      <c r="M1676" s="1723"/>
      <c r="N1676" s="1723"/>
      <c r="O1676" s="1723"/>
      <c r="P1676" s="3364"/>
      <c r="Q1676" t="s">
        <v>4310</v>
      </c>
    </row>
    <row r="1677" spans="1:17" customFormat="1" x14ac:dyDescent="0.25">
      <c r="A1677" s="3472"/>
      <c r="B1677" s="845" t="s">
        <v>5102</v>
      </c>
      <c r="C1677" s="1239"/>
      <c r="D1677" s="1208">
        <f t="shared" ref="D1677:H1677" si="1347">D1674/D159</f>
        <v>0.15261894982597982</v>
      </c>
      <c r="E1677" s="1263"/>
      <c r="F1677" s="1210">
        <f t="shared" si="1347"/>
        <v>7.584763371051359E-2</v>
      </c>
      <c r="G1677" s="1239"/>
      <c r="H1677" s="1177">
        <f t="shared" si="1347"/>
        <v>0.23194338505417239</v>
      </c>
      <c r="I1677" s="1198">
        <f t="shared" si="1306"/>
        <v>0.1142332917682467</v>
      </c>
      <c r="J1677" s="3167"/>
      <c r="K1677" s="1723"/>
      <c r="L1677" s="1723"/>
      <c r="M1677" s="1723"/>
      <c r="N1677" s="1723"/>
      <c r="O1677" s="1723"/>
      <c r="P1677" s="3364"/>
      <c r="Q1677" t="s">
        <v>4312</v>
      </c>
    </row>
    <row r="1678" spans="1:17" customFormat="1" x14ac:dyDescent="0.25">
      <c r="A1678" s="3472"/>
      <c r="B1678" s="1203" t="s">
        <v>5099</v>
      </c>
      <c r="C1678" s="1239"/>
      <c r="D1678" s="1206">
        <f t="shared" ref="D1678" si="1348">D1656/D1666</f>
        <v>7.2202166064981952E-3</v>
      </c>
      <c r="E1678" s="1263"/>
      <c r="F1678" s="1206">
        <f>F1656/F1666</f>
        <v>0</v>
      </c>
      <c r="G1678" s="1239"/>
      <c r="H1678" s="1206">
        <f>H1656/H1666</f>
        <v>4.3668122270742356E-3</v>
      </c>
      <c r="I1678" s="1206">
        <f t="shared" si="1306"/>
        <v>3.6101083032490976E-3</v>
      </c>
      <c r="J1678" s="3162"/>
      <c r="K1678" s="1718"/>
      <c r="L1678" s="1718"/>
      <c r="M1678" s="1718"/>
      <c r="N1678" s="1718"/>
      <c r="O1678" s="1718"/>
      <c r="P1678" s="3368"/>
      <c r="Q1678" s="27" t="s">
        <v>4314</v>
      </c>
    </row>
    <row r="1679" spans="1:17" s="1" customFormat="1" x14ac:dyDescent="0.25">
      <c r="A1679" s="3472"/>
      <c r="B1679" s="845" t="s">
        <v>4223</v>
      </c>
      <c r="C1679" s="1239"/>
      <c r="D1679" s="1208">
        <f t="shared" ref="D1679:H1679" si="1349">D1678/D165</f>
        <v>0.12575850355679447</v>
      </c>
      <c r="E1679" s="1263"/>
      <c r="F1679" s="1210">
        <f t="shared" si="1349"/>
        <v>0</v>
      </c>
      <c r="G1679" s="1239"/>
      <c r="H1679" s="1177">
        <f t="shared" si="1349"/>
        <v>8.7312034697915542E-2</v>
      </c>
      <c r="I1679" s="1198">
        <f t="shared" si="1306"/>
        <v>6.2879251778397233E-2</v>
      </c>
      <c r="J1679" s="3167"/>
      <c r="K1679" s="1723"/>
      <c r="L1679" s="1723"/>
      <c r="M1679" s="1723"/>
      <c r="N1679" s="1723"/>
      <c r="O1679" s="1723"/>
      <c r="P1679" s="3364"/>
      <c r="Q1679" t="s">
        <v>4315</v>
      </c>
    </row>
    <row r="1680" spans="1:17" s="1" customFormat="1" x14ac:dyDescent="0.25">
      <c r="A1680" s="3472"/>
      <c r="B1680" s="845" t="s">
        <v>4224</v>
      </c>
      <c r="C1680" s="1239"/>
      <c r="D1680" s="1208">
        <f t="shared" ref="D1680:H1680" si="1350">D1678/D182</f>
        <v>5.6381081313391777E-2</v>
      </c>
      <c r="E1680" s="1263"/>
      <c r="F1680" s="1210">
        <f t="shared" si="1350"/>
        <v>0</v>
      </c>
      <c r="G1680" s="1239"/>
      <c r="H1680" s="1177">
        <f t="shared" si="1350"/>
        <v>7.5077932050250915E-2</v>
      </c>
      <c r="I1680" s="1198">
        <f t="shared" si="1306"/>
        <v>2.8190540656695889E-2</v>
      </c>
      <c r="J1680" s="3167"/>
      <c r="K1680" s="1723"/>
      <c r="L1680" s="1723"/>
      <c r="M1680" s="1723"/>
      <c r="N1680" s="1723"/>
      <c r="O1680" s="1723"/>
      <c r="P1680" s="3364"/>
      <c r="Q1680" t="s">
        <v>4316</v>
      </c>
    </row>
    <row r="1681" spans="1:17" s="1" customFormat="1" x14ac:dyDescent="0.25">
      <c r="A1681" s="3472"/>
      <c r="B1681" s="845" t="s">
        <v>5102</v>
      </c>
      <c r="C1681" s="1239"/>
      <c r="D1681" s="1208">
        <f t="shared" ref="D1681:H1681" si="1351">D1678/D185</f>
        <v>5.3816225973265686E-2</v>
      </c>
      <c r="E1681" s="1263"/>
      <c r="F1681" s="1210">
        <f t="shared" si="1351"/>
        <v>0</v>
      </c>
      <c r="G1681" s="1239"/>
      <c r="H1681" s="1177">
        <f t="shared" si="1351"/>
        <v>9.2390154306299127E-2</v>
      </c>
      <c r="I1681" s="1198">
        <f t="shared" si="1306"/>
        <v>2.6908112986632843E-2</v>
      </c>
      <c r="J1681" s="3167"/>
      <c r="K1681" s="1723"/>
      <c r="L1681" s="1723"/>
      <c r="M1681" s="1723"/>
      <c r="N1681" s="1723"/>
      <c r="O1681" s="1723"/>
      <c r="P1681" s="3364"/>
      <c r="Q1681" t="s">
        <v>4317</v>
      </c>
    </row>
    <row r="1682" spans="1:17" customFormat="1" x14ac:dyDescent="0.25">
      <c r="A1682" s="3472"/>
      <c r="B1682" s="1203" t="s">
        <v>4848</v>
      </c>
      <c r="C1682" s="1239"/>
      <c r="D1682" s="1206">
        <f t="shared" ref="D1682" si="1352">D1656/D1651</f>
        <v>0.125</v>
      </c>
      <c r="E1682" s="1263"/>
      <c r="F1682" s="1206">
        <f>F1656/F1651</f>
        <v>0</v>
      </c>
      <c r="G1682" s="1239"/>
      <c r="H1682" s="1206">
        <f>H1656/H1651</f>
        <v>0.10526315789473684</v>
      </c>
      <c r="I1682" s="1206">
        <f t="shared" si="1306"/>
        <v>6.25E-2</v>
      </c>
      <c r="J1682" s="3162"/>
      <c r="K1682" s="1718"/>
      <c r="L1682" s="1718"/>
      <c r="M1682" s="1718"/>
      <c r="N1682" s="1718"/>
      <c r="O1682" s="1718"/>
      <c r="P1682" s="3368"/>
      <c r="Q1682" s="27" t="s">
        <v>4319</v>
      </c>
    </row>
    <row r="1683" spans="1:17" customFormat="1" x14ac:dyDescent="0.25">
      <c r="A1683" s="3472"/>
      <c r="B1683" s="1181" t="s">
        <v>4223</v>
      </c>
      <c r="C1683" s="1239"/>
      <c r="D1683" s="1208">
        <f t="shared" ref="D1683:H1683" si="1353">D1682/D217</f>
        <v>0.49065400843881857</v>
      </c>
      <c r="E1683" s="1263"/>
      <c r="F1683" s="1210">
        <f t="shared" si="1353"/>
        <v>0</v>
      </c>
      <c r="G1683" s="1239"/>
      <c r="H1683" s="1177">
        <f t="shared" si="1353"/>
        <v>0.4330789076625034</v>
      </c>
      <c r="I1683" s="1198">
        <f t="shared" si="1306"/>
        <v>0.24532700421940928</v>
      </c>
      <c r="J1683" s="3167"/>
      <c r="K1683" s="1723"/>
      <c r="L1683" s="1723"/>
      <c r="M1683" s="1723"/>
      <c r="N1683" s="1723"/>
      <c r="O1683" s="1723"/>
      <c r="P1683" s="3364"/>
      <c r="Q1683" t="s">
        <v>4320</v>
      </c>
    </row>
    <row r="1684" spans="1:17" customFormat="1" x14ac:dyDescent="0.25">
      <c r="A1684" s="3472"/>
      <c r="B1684" s="1181" t="s">
        <v>4224</v>
      </c>
      <c r="C1684" s="1239"/>
      <c r="D1684" s="1208">
        <f t="shared" ref="D1684:H1684" si="1354">D1682/D234</f>
        <v>0.36151413690476192</v>
      </c>
      <c r="E1684" s="1266"/>
      <c r="F1684" s="1210">
        <f t="shared" si="1354"/>
        <v>0</v>
      </c>
      <c r="G1684" s="1239"/>
      <c r="H1684" s="1177">
        <f t="shared" si="1354"/>
        <v>0.3638433499867984</v>
      </c>
      <c r="I1684" s="1198">
        <f t="shared" si="1306"/>
        <v>0.18075706845238096</v>
      </c>
      <c r="J1684" s="3167"/>
      <c r="K1684" s="1723"/>
      <c r="L1684" s="1723"/>
      <c r="M1684" s="1723"/>
      <c r="N1684" s="1723"/>
      <c r="O1684" s="1723"/>
      <c r="P1684" s="3364"/>
      <c r="Q1684" t="s">
        <v>4321</v>
      </c>
    </row>
    <row r="1685" spans="1:17" customFormat="1" ht="15.75" thickBot="1" x14ac:dyDescent="0.3">
      <c r="A1685" s="3472"/>
      <c r="B1685" s="1181" t="s">
        <v>5102</v>
      </c>
      <c r="C1685" s="1239"/>
      <c r="D1685" s="1208">
        <f t="shared" ref="D1685:H1685" si="1355">D1682/D237</f>
        <v>0.35261824324324326</v>
      </c>
      <c r="E1685" s="1266"/>
      <c r="F1685" s="1210">
        <f t="shared" si="1355"/>
        <v>0</v>
      </c>
      <c r="G1685" s="1239"/>
      <c r="H1685" s="1177">
        <f t="shared" si="1355"/>
        <v>0.39833062833294691</v>
      </c>
      <c r="I1685" s="1198">
        <f t="shared" si="1306"/>
        <v>0.17630912162162163</v>
      </c>
      <c r="J1685" s="3167"/>
      <c r="K1685" s="1723"/>
      <c r="L1685" s="1723"/>
      <c r="M1685" s="1723"/>
      <c r="N1685" s="1723"/>
      <c r="O1685" s="1723"/>
      <c r="P1685" s="3364"/>
      <c r="Q1685" t="s">
        <v>4322</v>
      </c>
    </row>
    <row r="1686" spans="1:17" customFormat="1" hidden="1" x14ac:dyDescent="0.25">
      <c r="A1686" s="3472"/>
      <c r="B1686" s="1203" t="s">
        <v>4323</v>
      </c>
      <c r="C1686" s="1238"/>
      <c r="D1686" s="1265"/>
      <c r="E1686" s="1265"/>
      <c r="F1686" s="1206">
        <f>F1661/F1651</f>
        <v>0</v>
      </c>
      <c r="G1686" s="1238"/>
      <c r="H1686" s="1206">
        <f>H1661/H1651</f>
        <v>0</v>
      </c>
      <c r="I1686" s="1206">
        <f t="shared" si="1306"/>
        <v>0</v>
      </c>
      <c r="J1686" s="3162"/>
      <c r="K1686" s="1718"/>
      <c r="L1686" s="1718"/>
      <c r="M1686" s="1718"/>
      <c r="N1686" s="1718"/>
      <c r="O1686" s="1718"/>
      <c r="P1686" s="3368"/>
      <c r="Q1686" s="27" t="s">
        <v>4324</v>
      </c>
    </row>
    <row r="1687" spans="1:17" customFormat="1" hidden="1" x14ac:dyDescent="0.25">
      <c r="A1687" s="3472"/>
      <c r="B1687" s="1181" t="s">
        <v>4223</v>
      </c>
      <c r="C1687" s="1239">
        <f t="shared" ref="C1687:H1687" si="1356">C1686/C243</f>
        <v>0</v>
      </c>
      <c r="D1687" s="1266">
        <f t="shared" si="1356"/>
        <v>0</v>
      </c>
      <c r="E1687" s="1266">
        <f t="shared" si="1356"/>
        <v>0</v>
      </c>
      <c r="F1687" s="1210">
        <f t="shared" si="1356"/>
        <v>0</v>
      </c>
      <c r="G1687" s="1239">
        <f t="shared" si="1356"/>
        <v>0</v>
      </c>
      <c r="H1687" s="1177">
        <f t="shared" si="1356"/>
        <v>0</v>
      </c>
      <c r="I1687" s="1198">
        <f t="shared" si="1306"/>
        <v>0</v>
      </c>
      <c r="J1687" s="3167"/>
      <c r="K1687" s="1723"/>
      <c r="L1687" s="1723"/>
      <c r="M1687" s="1723"/>
      <c r="N1687" s="1723"/>
      <c r="O1687" s="1723"/>
      <c r="P1687" s="3364"/>
      <c r="Q1687" t="s">
        <v>4325</v>
      </c>
    </row>
    <row r="1688" spans="1:17" customFormat="1" hidden="1" x14ac:dyDescent="0.25">
      <c r="A1688" s="3472"/>
      <c r="B1688" s="1181" t="s">
        <v>4224</v>
      </c>
      <c r="C1688" s="1239">
        <f t="shared" ref="C1688:H1688" si="1357">C1686/C260</f>
        <v>0</v>
      </c>
      <c r="D1688" s="1266">
        <f t="shared" si="1357"/>
        <v>0</v>
      </c>
      <c r="E1688" s="1266">
        <f t="shared" si="1357"/>
        <v>0</v>
      </c>
      <c r="F1688" s="1210">
        <f t="shared" si="1357"/>
        <v>0</v>
      </c>
      <c r="G1688" s="1239">
        <f t="shared" si="1357"/>
        <v>0</v>
      </c>
      <c r="H1688" s="1177">
        <f t="shared" si="1357"/>
        <v>0</v>
      </c>
      <c r="I1688" s="1198">
        <f t="shared" si="1306"/>
        <v>0</v>
      </c>
      <c r="J1688" s="3167"/>
      <c r="K1688" s="1723"/>
      <c r="L1688" s="1723"/>
      <c r="M1688" s="1723"/>
      <c r="N1688" s="1723"/>
      <c r="O1688" s="1723"/>
      <c r="P1688" s="3364"/>
      <c r="Q1688" t="s">
        <v>4326</v>
      </c>
    </row>
    <row r="1689" spans="1:17" customFormat="1" hidden="1" x14ac:dyDescent="0.25">
      <c r="A1689" s="3472"/>
      <c r="B1689" s="1181" t="s">
        <v>5102</v>
      </c>
      <c r="C1689" s="1239">
        <f t="shared" ref="C1689:H1689" si="1358">C1686/C263</f>
        <v>0</v>
      </c>
      <c r="D1689" s="1266">
        <f t="shared" si="1358"/>
        <v>0</v>
      </c>
      <c r="E1689" s="1266">
        <f t="shared" si="1358"/>
        <v>0</v>
      </c>
      <c r="F1689" s="1210">
        <f t="shared" si="1358"/>
        <v>0</v>
      </c>
      <c r="G1689" s="1239">
        <f t="shared" si="1358"/>
        <v>0</v>
      </c>
      <c r="H1689" s="1177">
        <f t="shared" si="1358"/>
        <v>0</v>
      </c>
      <c r="I1689" s="1198">
        <f t="shared" si="1306"/>
        <v>0</v>
      </c>
      <c r="J1689" s="3167"/>
      <c r="K1689" s="1723"/>
      <c r="L1689" s="1723"/>
      <c r="M1689" s="1723"/>
      <c r="N1689" s="1723"/>
      <c r="O1689" s="1723"/>
      <c r="P1689" s="3364"/>
      <c r="Q1689" t="s">
        <v>4327</v>
      </c>
    </row>
    <row r="1690" spans="1:17" customFormat="1" hidden="1" x14ac:dyDescent="0.25">
      <c r="A1690" s="3472"/>
      <c r="B1690" s="1203" t="s">
        <v>4328</v>
      </c>
      <c r="C1690" s="1240"/>
      <c r="D1690" s="1212">
        <f t="shared" ref="D1690" si="1359">D1666/D1669</f>
        <v>138.5</v>
      </c>
      <c r="E1690" s="1267"/>
      <c r="F1690" s="1212">
        <f>F1666/F1669</f>
        <v>181</v>
      </c>
      <c r="G1690" s="1240"/>
      <c r="H1690" s="1212">
        <f>H1666/H1669</f>
        <v>114.5</v>
      </c>
      <c r="I1690" s="1212">
        <f t="shared" si="1306"/>
        <v>159.75</v>
      </c>
      <c r="J1690" s="3168"/>
      <c r="K1690" s="1724"/>
      <c r="L1690" s="1724"/>
      <c r="M1690" s="1724"/>
      <c r="N1690" s="1724"/>
      <c r="O1690" s="1724"/>
      <c r="P1690" s="3366"/>
      <c r="Q1690" s="27" t="s">
        <v>4329</v>
      </c>
    </row>
    <row r="1691" spans="1:17" customFormat="1" hidden="1" x14ac:dyDescent="0.25">
      <c r="A1691" s="3472"/>
      <c r="B1691" s="1181" t="s">
        <v>4223</v>
      </c>
      <c r="C1691" s="1239">
        <f t="shared" ref="C1691:H1691" si="1360">C1690/C269</f>
        <v>0</v>
      </c>
      <c r="D1691" s="1208">
        <f t="shared" si="1360"/>
        <v>0.95689396215079614</v>
      </c>
      <c r="E1691" s="1266">
        <f t="shared" si="1360"/>
        <v>0</v>
      </c>
      <c r="F1691" s="1210">
        <f t="shared" si="1360"/>
        <v>2.3695343613488227</v>
      </c>
      <c r="G1691" s="1239">
        <f t="shared" si="1360"/>
        <v>0</v>
      </c>
      <c r="H1691" s="1177">
        <f t="shared" si="1360"/>
        <v>0.74749658665337593</v>
      </c>
      <c r="I1691" s="1198">
        <f t="shared" ref="I1691:I1754" si="1361">AVERAGE(C1691:G1691)</f>
        <v>0.66528566469992378</v>
      </c>
      <c r="J1691" s="3167"/>
      <c r="K1691" s="1723"/>
      <c r="L1691" s="1723"/>
      <c r="M1691" s="1723"/>
      <c r="N1691" s="1723"/>
      <c r="O1691" s="1723"/>
      <c r="P1691" s="3364"/>
      <c r="Q1691" t="s">
        <v>4330</v>
      </c>
    </row>
    <row r="1692" spans="1:17" customFormat="1" hidden="1" x14ac:dyDescent="0.25">
      <c r="A1692" s="3472"/>
      <c r="B1692" s="1181" t="s">
        <v>4224</v>
      </c>
      <c r="C1692" s="1239">
        <f t="shared" ref="C1692:H1692" si="1362">C1690/C286</f>
        <v>0</v>
      </c>
      <c r="D1692" s="1208">
        <f t="shared" si="1362"/>
        <v>3.8666507860886137</v>
      </c>
      <c r="E1692" s="1266">
        <f t="shared" si="1362"/>
        <v>0</v>
      </c>
      <c r="F1692" s="1210">
        <f t="shared" si="1362"/>
        <v>1.7201135770991482</v>
      </c>
      <c r="G1692" s="1239">
        <f t="shared" si="1362"/>
        <v>0</v>
      </c>
      <c r="H1692" s="1177">
        <f t="shared" si="1362"/>
        <v>0.80442830995896064</v>
      </c>
      <c r="I1692" s="1198">
        <f t="shared" si="1361"/>
        <v>1.1173528726375523</v>
      </c>
      <c r="J1692" s="3167"/>
      <c r="K1692" s="1723"/>
      <c r="L1692" s="1723"/>
      <c r="M1692" s="1723"/>
      <c r="N1692" s="1723"/>
      <c r="O1692" s="1723"/>
      <c r="P1692" s="3364"/>
      <c r="Q1692" t="s">
        <v>4331</v>
      </c>
    </row>
    <row r="1693" spans="1:17" customFormat="1" ht="15.75" hidden="1" thickBot="1" x14ac:dyDescent="0.3">
      <c r="A1693" s="3472"/>
      <c r="B1693" s="1181" t="s">
        <v>5102</v>
      </c>
      <c r="C1693" s="1239">
        <f t="shared" ref="C1693:H1693" si="1363">C1690/C289</f>
        <v>0</v>
      </c>
      <c r="D1693" s="1208">
        <f t="shared" si="1363"/>
        <v>3.3271388101983002</v>
      </c>
      <c r="E1693" s="1266">
        <f t="shared" si="1363"/>
        <v>0</v>
      </c>
      <c r="F1693" s="1210">
        <f t="shared" si="1363"/>
        <v>1.0302795554058606</v>
      </c>
      <c r="G1693" s="1239">
        <f t="shared" si="1363"/>
        <v>0</v>
      </c>
      <c r="H1693" s="1177">
        <f t="shared" si="1363"/>
        <v>0.62866810003394813</v>
      </c>
      <c r="I1693" s="1198">
        <f t="shared" si="1361"/>
        <v>0.87148367312083219</v>
      </c>
      <c r="J1693" s="3167"/>
      <c r="K1693" s="1723"/>
      <c r="L1693" s="1723"/>
      <c r="M1693" s="1723"/>
      <c r="N1693" s="1723"/>
      <c r="O1693" s="1723"/>
      <c r="P1693" s="3364"/>
      <c r="Q1693" t="s">
        <v>4332</v>
      </c>
    </row>
    <row r="1694" spans="1:17" customFormat="1" ht="15.75" hidden="1" thickBot="1" x14ac:dyDescent="0.3">
      <c r="A1694" s="3472"/>
      <c r="B1694" s="1203" t="s">
        <v>4333</v>
      </c>
      <c r="C1694" s="1241"/>
      <c r="D1694" s="1213">
        <f t="shared" ref="D1694" si="1364">D1651/D1669</f>
        <v>8</v>
      </c>
      <c r="E1694" s="1268"/>
      <c r="F1694" s="1213">
        <f>F1651/F1669</f>
        <v>3</v>
      </c>
      <c r="G1694" s="1241"/>
      <c r="H1694" s="1213">
        <f>H1651/H1669</f>
        <v>4.75</v>
      </c>
      <c r="I1694" s="1213">
        <f t="shared" si="1361"/>
        <v>5.5</v>
      </c>
      <c r="J1694" s="3169"/>
      <c r="K1694" s="1725"/>
      <c r="L1694" s="1725"/>
      <c r="M1694" s="1725"/>
      <c r="N1694" s="1725"/>
      <c r="O1694" s="1725"/>
      <c r="P1694" s="3365"/>
      <c r="Q1694" s="27" t="s">
        <v>4334</v>
      </c>
    </row>
    <row r="1695" spans="1:17" customFormat="1" ht="15.75" hidden="1" thickBot="1" x14ac:dyDescent="0.3">
      <c r="A1695" s="3472"/>
      <c r="B1695" s="1181" t="s">
        <v>4223</v>
      </c>
      <c r="C1695" s="1239">
        <f t="shared" ref="C1695:H1695" si="1365">C1694/C295</f>
        <v>0</v>
      </c>
      <c r="D1695" s="1208">
        <f t="shared" si="1365"/>
        <v>0.24525949176591991</v>
      </c>
      <c r="E1695" s="1266">
        <f t="shared" si="1365"/>
        <v>0</v>
      </c>
      <c r="F1695" s="1210">
        <f t="shared" si="1365"/>
        <v>0.17977669841670346</v>
      </c>
      <c r="G1695" s="1239">
        <f t="shared" si="1365"/>
        <v>0</v>
      </c>
      <c r="H1695" s="1177">
        <f t="shared" si="1365"/>
        <v>0.15070105413980145</v>
      </c>
      <c r="I1695" s="1198">
        <f t="shared" si="1361"/>
        <v>8.5007238036524685E-2</v>
      </c>
      <c r="J1695" s="3167"/>
      <c r="K1695" s="1723"/>
      <c r="L1695" s="1723"/>
      <c r="M1695" s="1723"/>
      <c r="N1695" s="1723"/>
      <c r="O1695" s="1723"/>
      <c r="P1695" s="3364"/>
      <c r="Q1695" t="s">
        <v>4335</v>
      </c>
    </row>
    <row r="1696" spans="1:17" customFormat="1" ht="15.75" hidden="1" thickBot="1" x14ac:dyDescent="0.3">
      <c r="A1696" s="3472"/>
      <c r="B1696" s="1181" t="s">
        <v>4224</v>
      </c>
      <c r="C1696" s="1239">
        <f t="shared" ref="C1696:H1696" si="1366">C1694/C312</f>
        <v>0</v>
      </c>
      <c r="D1696" s="1208">
        <f t="shared" si="1366"/>
        <v>0.60303576022639571</v>
      </c>
      <c r="E1696" s="1266">
        <f t="shared" si="1366"/>
        <v>0</v>
      </c>
      <c r="F1696" s="1210">
        <f t="shared" si="1366"/>
        <v>0.11904185821437212</v>
      </c>
      <c r="G1696" s="1239">
        <f t="shared" si="1366"/>
        <v>0</v>
      </c>
      <c r="H1696" s="1177">
        <f t="shared" si="1366"/>
        <v>0.16599125419384023</v>
      </c>
      <c r="I1696" s="1198">
        <f t="shared" si="1361"/>
        <v>0.14441552368815355</v>
      </c>
      <c r="J1696" s="3167"/>
      <c r="K1696" s="1723"/>
      <c r="L1696" s="1723"/>
      <c r="M1696" s="1723"/>
      <c r="N1696" s="1723"/>
      <c r="O1696" s="1723"/>
      <c r="P1696" s="3364"/>
      <c r="Q1696" t="s">
        <v>4336</v>
      </c>
    </row>
    <row r="1697" spans="1:17" customFormat="1" ht="15.75" hidden="1" thickBot="1" x14ac:dyDescent="0.3">
      <c r="A1697" s="3472"/>
      <c r="B1697" s="1181" t="s">
        <v>5102</v>
      </c>
      <c r="C1697" s="1239">
        <f t="shared" ref="C1697:H1697" si="1367">C1694/C315</f>
        <v>0</v>
      </c>
      <c r="D1697" s="1208">
        <f t="shared" si="1367"/>
        <v>0.50778443113772453</v>
      </c>
      <c r="E1697" s="1266">
        <f t="shared" si="1367"/>
        <v>0</v>
      </c>
      <c r="F1697" s="1210">
        <f t="shared" si="1367"/>
        <v>7.8144266337854498E-2</v>
      </c>
      <c r="G1697" s="1239">
        <f t="shared" si="1367"/>
        <v>0</v>
      </c>
      <c r="H1697" s="1177">
        <f t="shared" si="1367"/>
        <v>0.14581540719744901</v>
      </c>
      <c r="I1697" s="1198">
        <f t="shared" si="1361"/>
        <v>0.11718573949511582</v>
      </c>
      <c r="J1697" s="3167"/>
      <c r="K1697" s="1723"/>
      <c r="L1697" s="1723"/>
      <c r="M1697" s="1723"/>
      <c r="N1697" s="1723"/>
      <c r="O1697" s="1723"/>
      <c r="P1697" s="3364"/>
      <c r="Q1697" t="s">
        <v>4337</v>
      </c>
    </row>
    <row r="1698" spans="1:17" s="325" customFormat="1" ht="15.75" hidden="1" thickBot="1" x14ac:dyDescent="0.3">
      <c r="A1698" s="3472"/>
      <c r="B1698" s="1203" t="s">
        <v>4338</v>
      </c>
      <c r="C1698" s="1238"/>
      <c r="D1698" s="1206">
        <f t="shared" ref="D1698:H1698" si="1368">D1656/D1669</f>
        <v>1</v>
      </c>
      <c r="E1698" s="1206">
        <f>E1656/E1669</f>
        <v>0</v>
      </c>
      <c r="F1698" s="1206">
        <f t="shared" si="1368"/>
        <v>0</v>
      </c>
      <c r="G1698" s="1238"/>
      <c r="H1698" s="1206">
        <f t="shared" si="1368"/>
        <v>0.5</v>
      </c>
      <c r="I1698" s="1206">
        <f t="shared" si="1361"/>
        <v>0.33333333333333331</v>
      </c>
      <c r="J1698" s="3162"/>
      <c r="K1698" s="1718"/>
      <c r="L1698" s="1718"/>
      <c r="M1698" s="1718"/>
      <c r="N1698" s="1718"/>
      <c r="O1698" s="1718"/>
      <c r="P1698" s="3368"/>
      <c r="Q1698" s="1220" t="s">
        <v>4339</v>
      </c>
    </row>
    <row r="1699" spans="1:17" s="325" customFormat="1" ht="15.75" hidden="1" thickBot="1" x14ac:dyDescent="0.3">
      <c r="A1699" s="3472"/>
      <c r="B1699" s="1182" t="s">
        <v>4223</v>
      </c>
      <c r="C1699" s="1239">
        <f t="shared" ref="C1699:H1699" si="1369">C1698/C321</f>
        <v>0</v>
      </c>
      <c r="D1699" s="1208">
        <f t="shared" si="1369"/>
        <v>0.12033755274261604</v>
      </c>
      <c r="E1699" s="1209">
        <f t="shared" si="1369"/>
        <v>0</v>
      </c>
      <c r="F1699" s="1210">
        <f t="shared" si="1369"/>
        <v>0</v>
      </c>
      <c r="G1699" s="1239">
        <f t="shared" si="1369"/>
        <v>0</v>
      </c>
      <c r="H1699" s="1199">
        <f t="shared" si="1369"/>
        <v>6.5265447910452995E-2</v>
      </c>
      <c r="I1699" s="1198">
        <f t="shared" si="1361"/>
        <v>2.4067510548523206E-2</v>
      </c>
      <c r="J1699" s="3167"/>
      <c r="K1699" s="1723"/>
      <c r="L1699" s="1723"/>
      <c r="M1699" s="1723"/>
      <c r="N1699" s="1723"/>
      <c r="O1699" s="1723"/>
      <c r="P1699" s="3364"/>
      <c r="Q1699" s="325" t="s">
        <v>4340</v>
      </c>
    </row>
    <row r="1700" spans="1:17" ht="15.75" hidden="1" thickBot="1" x14ac:dyDescent="0.3">
      <c r="A1700" s="3472"/>
      <c r="B1700" s="1182" t="s">
        <v>4224</v>
      </c>
      <c r="C1700" s="1239">
        <f t="shared" ref="C1700:H1700" si="1370">C1698/C338</f>
        <v>0</v>
      </c>
      <c r="D1700" s="1208">
        <f t="shared" si="1370"/>
        <v>0.21800595238095238</v>
      </c>
      <c r="E1700" s="1209">
        <f t="shared" si="1370"/>
        <v>0</v>
      </c>
      <c r="F1700" s="1210">
        <f t="shared" si="1370"/>
        <v>0</v>
      </c>
      <c r="G1700" s="1239">
        <f t="shared" si="1370"/>
        <v>0</v>
      </c>
      <c r="H1700" s="1200">
        <f t="shared" si="1370"/>
        <v>6.0394813994397029E-2</v>
      </c>
      <c r="I1700" s="1198">
        <f t="shared" si="1361"/>
        <v>4.3601190476190474E-2</v>
      </c>
      <c r="J1700" s="3167"/>
      <c r="K1700" s="1723"/>
      <c r="L1700" s="1723"/>
      <c r="M1700" s="1723"/>
      <c r="N1700" s="1723"/>
      <c r="O1700" s="1723"/>
      <c r="P1700" s="3364"/>
      <c r="Q1700" s="325" t="s">
        <v>4341</v>
      </c>
    </row>
    <row r="1701" spans="1:17" ht="15.75" hidden="1" thickBot="1" x14ac:dyDescent="0.3">
      <c r="A1701" s="3472"/>
      <c r="B1701" s="1182" t="s">
        <v>5102</v>
      </c>
      <c r="C1701" s="1239">
        <f t="shared" ref="C1701:H1701" si="1371">C1698/C341</f>
        <v>0</v>
      </c>
      <c r="D1701" s="1208">
        <f t="shared" si="1371"/>
        <v>0.17905405405405406</v>
      </c>
      <c r="E1701" s="1209">
        <f t="shared" si="1371"/>
        <v>0</v>
      </c>
      <c r="F1701" s="1210">
        <f t="shared" si="1371"/>
        <v>0</v>
      </c>
      <c r="G1701" s="1239">
        <f t="shared" si="1371"/>
        <v>0</v>
      </c>
      <c r="H1701" s="1199">
        <f t="shared" si="1371"/>
        <v>5.8082742769584368E-2</v>
      </c>
      <c r="I1701" s="1198">
        <f t="shared" si="1361"/>
        <v>3.5810810810810813E-2</v>
      </c>
      <c r="J1701" s="3167"/>
      <c r="K1701" s="1723"/>
      <c r="L1701" s="1723"/>
      <c r="M1701" s="1723"/>
      <c r="N1701" s="1723"/>
      <c r="O1701" s="1723"/>
      <c r="P1701" s="3364"/>
      <c r="Q1701" s="325" t="s">
        <v>4342</v>
      </c>
    </row>
    <row r="1702" spans="1:17" ht="15.75" hidden="1" thickBot="1" x14ac:dyDescent="0.3">
      <c r="A1702" s="3472"/>
      <c r="B1702" s="1203" t="s">
        <v>4343</v>
      </c>
      <c r="C1702" s="1238"/>
      <c r="D1702" s="1265"/>
      <c r="E1702" s="1265"/>
      <c r="F1702" s="1206">
        <f t="shared" ref="F1702:H1702" si="1372">F1661/F1666</f>
        <v>0</v>
      </c>
      <c r="G1702" s="1238"/>
      <c r="H1702" s="1206">
        <f t="shared" si="1372"/>
        <v>0</v>
      </c>
      <c r="I1702" s="1206">
        <f t="shared" si="1361"/>
        <v>0</v>
      </c>
      <c r="J1702" s="3162"/>
      <c r="K1702" s="1718"/>
      <c r="L1702" s="1718"/>
      <c r="M1702" s="1718"/>
      <c r="N1702" s="1718"/>
      <c r="O1702" s="1718"/>
      <c r="P1702" s="3368"/>
      <c r="Q1702" s="1220" t="s">
        <v>4344</v>
      </c>
    </row>
    <row r="1703" spans="1:17" ht="15.75" hidden="1" thickBot="1" x14ac:dyDescent="0.3">
      <c r="A1703" s="3472"/>
      <c r="B1703" s="1182" t="s">
        <v>4223</v>
      </c>
      <c r="C1703" s="1239">
        <f t="shared" ref="C1703:H1703" si="1373">C1702/C347</f>
        <v>0</v>
      </c>
      <c r="D1703" s="1266">
        <f t="shared" si="1373"/>
        <v>0</v>
      </c>
      <c r="E1703" s="1266">
        <f t="shared" si="1373"/>
        <v>0</v>
      </c>
      <c r="F1703" s="1210">
        <f t="shared" si="1373"/>
        <v>0</v>
      </c>
      <c r="G1703" s="1239">
        <f t="shared" si="1373"/>
        <v>0</v>
      </c>
      <c r="H1703" s="1199">
        <f t="shared" si="1373"/>
        <v>0</v>
      </c>
      <c r="I1703" s="1198">
        <f t="shared" si="1361"/>
        <v>0</v>
      </c>
      <c r="J1703" s="3167"/>
      <c r="K1703" s="1723"/>
      <c r="L1703" s="1723"/>
      <c r="M1703" s="1723"/>
      <c r="N1703" s="1723"/>
      <c r="O1703" s="1723"/>
      <c r="P1703" s="3364"/>
      <c r="Q1703" s="325" t="s">
        <v>4345</v>
      </c>
    </row>
    <row r="1704" spans="1:17" ht="15.75" hidden="1" thickBot="1" x14ac:dyDescent="0.3">
      <c r="A1704" s="3472"/>
      <c r="B1704" s="1182" t="s">
        <v>4224</v>
      </c>
      <c r="C1704" s="1239">
        <f t="shared" ref="C1704:H1704" si="1374">C1702/C364</f>
        <v>0</v>
      </c>
      <c r="D1704" s="1266">
        <f t="shared" si="1374"/>
        <v>0</v>
      </c>
      <c r="E1704" s="1266">
        <f t="shared" si="1374"/>
        <v>0</v>
      </c>
      <c r="F1704" s="1210">
        <f t="shared" si="1374"/>
        <v>0</v>
      </c>
      <c r="G1704" s="1239">
        <f t="shared" si="1374"/>
        <v>0</v>
      </c>
      <c r="H1704" s="1199">
        <f t="shared" si="1374"/>
        <v>0</v>
      </c>
      <c r="I1704" s="1198">
        <f t="shared" si="1361"/>
        <v>0</v>
      </c>
      <c r="J1704" s="3167"/>
      <c r="K1704" s="1723"/>
      <c r="L1704" s="1723"/>
      <c r="M1704" s="1723"/>
      <c r="N1704" s="1723"/>
      <c r="O1704" s="1723"/>
      <c r="P1704" s="3364"/>
      <c r="Q1704" s="325" t="s">
        <v>4346</v>
      </c>
    </row>
    <row r="1705" spans="1:17" ht="15.75" hidden="1" thickBot="1" x14ac:dyDescent="0.3">
      <c r="A1705" s="3473"/>
      <c r="B1705" s="1183" t="s">
        <v>5102</v>
      </c>
      <c r="C1705" s="1242">
        <f t="shared" ref="C1705:H1705" si="1375">C1702/C367</f>
        <v>0</v>
      </c>
      <c r="D1705" s="1269">
        <f t="shared" si="1375"/>
        <v>0</v>
      </c>
      <c r="E1705" s="1269">
        <f t="shared" si="1375"/>
        <v>0</v>
      </c>
      <c r="F1705" s="1218">
        <f t="shared" si="1375"/>
        <v>0</v>
      </c>
      <c r="G1705" s="1242">
        <f t="shared" si="1375"/>
        <v>0</v>
      </c>
      <c r="H1705" s="1201">
        <f t="shared" si="1375"/>
        <v>0</v>
      </c>
      <c r="I1705" s="1202">
        <f t="shared" si="1361"/>
        <v>0</v>
      </c>
      <c r="J1705" s="3167"/>
      <c r="K1705" s="1723"/>
      <c r="L1705" s="1723"/>
      <c r="M1705" s="1723"/>
      <c r="N1705" s="1723"/>
      <c r="O1705" s="1723"/>
      <c r="P1705" s="3364"/>
      <c r="Q1705" s="325" t="s">
        <v>4347</v>
      </c>
    </row>
    <row r="1706" spans="1:17" customFormat="1" x14ac:dyDescent="0.25">
      <c r="A1706" s="3471" t="s">
        <v>716</v>
      </c>
      <c r="B1706" s="844" t="s">
        <v>5094</v>
      </c>
      <c r="C1706" s="826">
        <f>BNP!B635</f>
        <v>62</v>
      </c>
      <c r="D1706" s="1245">
        <f>BPCE!B665</f>
        <v>11</v>
      </c>
      <c r="E1706" s="1245">
        <f>SG!B607</f>
        <v>140</v>
      </c>
      <c r="F1706" s="826">
        <f>CA!B857</f>
        <v>128</v>
      </c>
      <c r="G1706" s="826">
        <f>CM!B450</f>
        <v>2</v>
      </c>
      <c r="H1706" s="826">
        <f>SUM(C1706:G1706)</f>
        <v>343</v>
      </c>
      <c r="I1706" s="1222">
        <f t="shared" si="1361"/>
        <v>68.599999999999994</v>
      </c>
      <c r="J1706" s="3159"/>
      <c r="K1706" s="1715"/>
      <c r="L1706" s="1715"/>
      <c r="M1706" s="1715"/>
      <c r="N1706" s="1715"/>
      <c r="O1706" s="1715"/>
      <c r="P1706" s="3384"/>
      <c r="Q1706" s="27" t="s">
        <v>4264</v>
      </c>
    </row>
    <row r="1707" spans="1:17" customFormat="1" x14ac:dyDescent="0.25">
      <c r="A1707" s="3472"/>
      <c r="B1707" s="845" t="s">
        <v>4265</v>
      </c>
      <c r="C1707" s="1184">
        <f t="shared" ref="C1707:H1707" si="1376">C1706/C4</f>
        <v>1.5829248366013072E-3</v>
      </c>
      <c r="D1707" s="2341">
        <f t="shared" si="1376"/>
        <v>4.7297587823021028E-4</v>
      </c>
      <c r="E1707" s="1186">
        <f t="shared" si="1376"/>
        <v>5.9415184823664218E-3</v>
      </c>
      <c r="F1707" s="1187">
        <f t="shared" si="1376"/>
        <v>8.0741815429256295E-3</v>
      </c>
      <c r="G1707" s="1188">
        <f t="shared" si="1376"/>
        <v>1.2977743170462656E-4</v>
      </c>
      <c r="H1707" s="1194">
        <f t="shared" si="1376"/>
        <v>2.9253232354245558E-3</v>
      </c>
      <c r="I1707" s="1189">
        <f t="shared" si="1361"/>
        <v>3.2402756343656394E-3</v>
      </c>
      <c r="J1707" s="3160"/>
      <c r="K1707" s="1716"/>
      <c r="L1707" s="1716"/>
      <c r="M1707" s="1716"/>
      <c r="N1707" s="1716"/>
      <c r="O1707" s="1716"/>
      <c r="P1707" s="3385"/>
      <c r="Q1707" t="s">
        <v>4266</v>
      </c>
    </row>
    <row r="1708" spans="1:17" customFormat="1" x14ac:dyDescent="0.25">
      <c r="A1708" s="3472"/>
      <c r="B1708" s="845" t="s">
        <v>4267</v>
      </c>
      <c r="C1708" s="1184">
        <f t="shared" ref="C1708:H1708" si="1377">C1706/C21</f>
        <v>2.4151766584862297E-3</v>
      </c>
      <c r="D1708" s="2341">
        <f t="shared" si="1377"/>
        <v>2.829945973758683E-3</v>
      </c>
      <c r="E1708" s="1186">
        <f t="shared" si="1377"/>
        <v>1.0889856876166771E-2</v>
      </c>
      <c r="F1708" s="1187">
        <f t="shared" si="1377"/>
        <v>1.5485119767723203E-2</v>
      </c>
      <c r="G1708" s="1188">
        <f t="shared" si="1377"/>
        <v>8.4245998315080029E-4</v>
      </c>
      <c r="H1708" s="1194">
        <f t="shared" si="1377"/>
        <v>6.4651110189618121E-3</v>
      </c>
      <c r="I1708" s="1189">
        <f t="shared" si="1361"/>
        <v>6.4925118518571372E-3</v>
      </c>
      <c r="J1708" s="3160"/>
      <c r="K1708" s="1716"/>
      <c r="L1708" s="1716"/>
      <c r="M1708" s="1716"/>
      <c r="N1708" s="1716"/>
      <c r="O1708" s="1716"/>
      <c r="P1708" s="3385"/>
      <c r="Q1708" t="s">
        <v>4268</v>
      </c>
    </row>
    <row r="1709" spans="1:17" customFormat="1" x14ac:dyDescent="0.25">
      <c r="A1709" s="3472"/>
      <c r="B1709" s="845" t="s">
        <v>5096</v>
      </c>
      <c r="C1709" s="1184">
        <f t="shared" ref="C1709:H1709" si="1378">C1706/C9</f>
        <v>7.8026680090611629E-3</v>
      </c>
      <c r="D1709" s="2341">
        <f t="shared" si="1378"/>
        <v>2.0109689213893969E-2</v>
      </c>
      <c r="E1709" s="1186">
        <f t="shared" si="1378"/>
        <v>5.8749475451112046E-2</v>
      </c>
      <c r="F1709" s="1187">
        <f t="shared" si="1378"/>
        <v>7.19910011248594E-2</v>
      </c>
      <c r="G1709" s="1188">
        <f t="shared" si="1378"/>
        <v>2.257336343115124E-3</v>
      </c>
      <c r="H1709" s="1194">
        <f t="shared" si="1378"/>
        <v>2.5332348596750369E-2</v>
      </c>
      <c r="I1709" s="1189">
        <f t="shared" si="1361"/>
        <v>3.2182034028408343E-2</v>
      </c>
      <c r="J1709" s="3160"/>
      <c r="K1709" s="1716"/>
      <c r="L1709" s="1716"/>
      <c r="M1709" s="1716"/>
      <c r="N1709" s="1716"/>
      <c r="O1709" s="1716"/>
      <c r="P1709" s="3385"/>
      <c r="Q1709" t="s">
        <v>4270</v>
      </c>
    </row>
    <row r="1710" spans="1:17" customFormat="1" ht="15.75" hidden="1" thickBot="1" x14ac:dyDescent="0.3">
      <c r="A1710" s="3472"/>
      <c r="B1710" s="845" t="s">
        <v>4862</v>
      </c>
      <c r="C1710" s="1184">
        <f t="shared" ref="C1710:H1710" si="1379">C1706/C15</f>
        <v>2.4622716441620333E-2</v>
      </c>
      <c r="D1710" s="2341">
        <f t="shared" si="1379"/>
        <v>2.8205128205128206E-2</v>
      </c>
      <c r="E1710" s="1186">
        <f t="shared" si="1379"/>
        <v>6.5727699530516437E-2</v>
      </c>
      <c r="F1710" s="1187">
        <f t="shared" si="1379"/>
        <v>8.1063964534515517E-2</v>
      </c>
      <c r="G1710" s="1188">
        <f t="shared" si="1379"/>
        <v>4.4543429844097994E-3</v>
      </c>
      <c r="H1710" s="1205">
        <f t="shared" si="1379"/>
        <v>4.8542315312765358E-2</v>
      </c>
      <c r="I1710" s="1193">
        <f t="shared" si="1361"/>
        <v>4.0814770339238061E-2</v>
      </c>
      <c r="J1710" s="3161"/>
      <c r="K1710" s="1717"/>
      <c r="L1710" s="1717"/>
      <c r="M1710" s="1717"/>
      <c r="N1710" s="1717"/>
      <c r="O1710" s="1717"/>
      <c r="P1710" s="3386"/>
      <c r="Q1710" t="s">
        <v>4272</v>
      </c>
    </row>
    <row r="1711" spans="1:17" customFormat="1" x14ac:dyDescent="0.25">
      <c r="A1711" s="3472"/>
      <c r="B1711" s="1203" t="s">
        <v>5095</v>
      </c>
      <c r="C1711" s="1204">
        <f>BNP!C635</f>
        <v>22</v>
      </c>
      <c r="D1711" s="1204">
        <f>BPCE!C665</f>
        <v>10</v>
      </c>
      <c r="E1711" s="1246">
        <f>SG!C607</f>
        <v>63</v>
      </c>
      <c r="F1711" s="1204">
        <f>CA!C857</f>
        <v>48</v>
      </c>
      <c r="G1711" s="1204">
        <f>CM!C450</f>
        <v>1</v>
      </c>
      <c r="H1711" s="1204">
        <f>SUM(C1711:G1711)</f>
        <v>144</v>
      </c>
      <c r="I1711" s="1206">
        <f t="shared" si="1361"/>
        <v>28.8</v>
      </c>
      <c r="J1711" s="3162"/>
      <c r="K1711" s="1718"/>
      <c r="L1711" s="1718"/>
      <c r="M1711" s="1718"/>
      <c r="N1711" s="1718"/>
      <c r="O1711" s="1718"/>
      <c r="P1711" s="3368"/>
      <c r="Q1711" s="27" t="s">
        <v>4274</v>
      </c>
    </row>
    <row r="1712" spans="1:17" customFormat="1" x14ac:dyDescent="0.25">
      <c r="A1712" s="3472"/>
      <c r="B1712" s="845" t="s">
        <v>4275</v>
      </c>
      <c r="C1712" s="1184">
        <f t="shared" ref="C1712:H1712" si="1380">C1711/C30</f>
        <v>2.5168744994851847E-3</v>
      </c>
      <c r="D1712" s="2341">
        <f t="shared" si="1380"/>
        <v>1.6877637130801688E-3</v>
      </c>
      <c r="E1712" s="1186">
        <f t="shared" si="1380"/>
        <v>1.4396709323583182E-2</v>
      </c>
      <c r="F1712" s="1187">
        <f t="shared" si="1380"/>
        <v>1.8426103646833013E-2</v>
      </c>
      <c r="G1712" s="1188">
        <f t="shared" si="1380"/>
        <v>1.4594279042615295E-4</v>
      </c>
      <c r="H1712" s="1192">
        <f t="shared" si="1380"/>
        <v>5.0528088704866834E-3</v>
      </c>
      <c r="I1712" s="1193">
        <f t="shared" si="1361"/>
        <v>7.4346787946815403E-3</v>
      </c>
      <c r="J1712" s="3161"/>
      <c r="K1712" s="1717"/>
      <c r="L1712" s="1717"/>
      <c r="M1712" s="1717"/>
      <c r="N1712" s="1717"/>
      <c r="O1712" s="1717"/>
      <c r="P1712" s="3386"/>
      <c r="Q1712" t="s">
        <v>4276</v>
      </c>
    </row>
    <row r="1713" spans="1:17" customFormat="1" x14ac:dyDescent="0.25">
      <c r="A1713" s="3472"/>
      <c r="B1713" s="845" t="s">
        <v>4277</v>
      </c>
      <c r="C1713" s="1184">
        <f t="shared" ref="C1713:H1713" si="1381">C1711/C47</f>
        <v>3.192106790481718E-3</v>
      </c>
      <c r="D1713" s="2341">
        <f t="shared" si="1381"/>
        <v>7.4404761904761901E-3</v>
      </c>
      <c r="E1713" s="1186">
        <f t="shared" si="1381"/>
        <v>1.5710723192019951E-2</v>
      </c>
      <c r="F1713" s="1187">
        <f t="shared" si="1381"/>
        <v>1.9583843329253364E-2</v>
      </c>
      <c r="G1713" s="1188">
        <f t="shared" si="1381"/>
        <v>1.5337423312883436E-3</v>
      </c>
      <c r="H1713" s="1192">
        <f t="shared" si="1381"/>
        <v>9.3817186787412861E-3</v>
      </c>
      <c r="I1713" s="1193">
        <f t="shared" si="1361"/>
        <v>9.4921783667039124E-3</v>
      </c>
      <c r="J1713" s="3161"/>
      <c r="K1713" s="1717"/>
      <c r="L1713" s="1717"/>
      <c r="M1713" s="1717"/>
      <c r="N1713" s="1717"/>
      <c r="O1713" s="1717"/>
      <c r="P1713" s="3386"/>
      <c r="Q1713" t="s">
        <v>4278</v>
      </c>
    </row>
    <row r="1714" spans="1:17" customFormat="1" x14ac:dyDescent="0.25">
      <c r="A1714" s="3472"/>
      <c r="B1714" s="845" t="s">
        <v>5097</v>
      </c>
      <c r="C1714" s="1184">
        <f t="shared" ref="C1714:H1714" si="1382">C1711/C35</f>
        <v>9.0460526315789477E-3</v>
      </c>
      <c r="D1714" s="2341">
        <f t="shared" si="1382"/>
        <v>6.25E-2</v>
      </c>
      <c r="E1714" s="1186">
        <f t="shared" si="1382"/>
        <v>4.7475508666164283E-2</v>
      </c>
      <c r="F1714" s="1187">
        <f t="shared" si="1382"/>
        <v>6.8473609129814553E-2</v>
      </c>
      <c r="G1714" s="1188">
        <f t="shared" si="1382"/>
        <v>3.4843205574912892E-3</v>
      </c>
      <c r="H1714" s="1192">
        <f t="shared" si="1382"/>
        <v>2.9345832484206236E-2</v>
      </c>
      <c r="I1714" s="1193">
        <f t="shared" si="1361"/>
        <v>3.8195898197009817E-2</v>
      </c>
      <c r="J1714" s="3161"/>
      <c r="K1714" s="1717"/>
      <c r="L1714" s="1717"/>
      <c r="M1714" s="1717"/>
      <c r="N1714" s="1717"/>
      <c r="O1714" s="1717"/>
      <c r="P1714" s="3386"/>
      <c r="Q1714" t="s">
        <v>4280</v>
      </c>
    </row>
    <row r="1715" spans="1:17" customFormat="1" ht="15.75" hidden="1" thickBot="1" x14ac:dyDescent="0.3">
      <c r="A1715" s="3472"/>
      <c r="B1715" s="845" t="s">
        <v>4863</v>
      </c>
      <c r="C1715" s="1184">
        <f t="shared" ref="C1715:H1715" si="1383">C1711/C41</f>
        <v>2.9972752043596729E-2</v>
      </c>
      <c r="D1715" s="2341">
        <f t="shared" si="1383"/>
        <v>6.097560975609756E-2</v>
      </c>
      <c r="E1715" s="1186">
        <f t="shared" si="1383"/>
        <v>5.2195526097763047E-2</v>
      </c>
      <c r="F1715" s="1187">
        <f t="shared" si="1383"/>
        <v>7.5471698113207544E-2</v>
      </c>
      <c r="G1715" s="1188">
        <f t="shared" si="1383"/>
        <v>6.5359477124183009E-3</v>
      </c>
      <c r="H1715" s="1192">
        <f t="shared" si="1383"/>
        <v>4.9758120248790602E-2</v>
      </c>
      <c r="I1715" s="1193">
        <f t="shared" si="1361"/>
        <v>4.5030306744616638E-2</v>
      </c>
      <c r="J1715" s="3161"/>
      <c r="K1715" s="1717"/>
      <c r="L1715" s="1717"/>
      <c r="M1715" s="1717"/>
      <c r="N1715" s="1717"/>
      <c r="O1715" s="1717"/>
      <c r="P1715" s="3386"/>
      <c r="Q1715" t="s">
        <v>4282</v>
      </c>
    </row>
    <row r="1716" spans="1:17" customFormat="1" x14ac:dyDescent="0.25">
      <c r="A1716" s="3472"/>
      <c r="B1716" s="1203" t="s">
        <v>5098</v>
      </c>
      <c r="C1716" s="1204">
        <f>BNP!F635</f>
        <v>0</v>
      </c>
      <c r="D1716" s="1204">
        <f>BPCE!F665</f>
        <v>-3</v>
      </c>
      <c r="E1716" s="1246">
        <f>SG!F607</f>
        <v>-21</v>
      </c>
      <c r="F1716" s="1204">
        <f>CA!F857</f>
        <v>-2</v>
      </c>
      <c r="G1716" s="1204">
        <f>CM!G450</f>
        <v>0</v>
      </c>
      <c r="H1716" s="1204">
        <f>SUM(C1716:G1716)</f>
        <v>-26</v>
      </c>
      <c r="I1716" s="1206">
        <f t="shared" si="1361"/>
        <v>-5.2</v>
      </c>
      <c r="J1716" s="3163"/>
      <c r="K1716" s="1719"/>
      <c r="L1716" s="1719"/>
      <c r="M1716" s="1719"/>
      <c r="N1716" s="1719"/>
      <c r="O1716" s="1719"/>
      <c r="P1716" s="3387"/>
      <c r="Q1716" s="1178" t="s">
        <v>4284</v>
      </c>
    </row>
    <row r="1717" spans="1:17" customFormat="1" hidden="1" x14ac:dyDescent="0.25">
      <c r="A1717" s="3472"/>
      <c r="B1717" s="845" t="s">
        <v>4285</v>
      </c>
      <c r="C1717" s="1184">
        <f t="shared" ref="C1717:H1717" si="1384">C1716/C56</f>
        <v>0</v>
      </c>
      <c r="D1717" s="2341">
        <f t="shared" si="1384"/>
        <v>1.5682174594877157E-3</v>
      </c>
      <c r="E1717" s="1186">
        <f t="shared" si="1384"/>
        <v>1.5206372194062274E-2</v>
      </c>
      <c r="F1717" s="1187">
        <f t="shared" si="1384"/>
        <v>4.2643923240938165E-3</v>
      </c>
      <c r="G1717" s="1188">
        <f t="shared" si="1384"/>
        <v>0</v>
      </c>
      <c r="H1717" s="1194">
        <f t="shared" si="1384"/>
        <v>3.2824138366367881E-3</v>
      </c>
      <c r="I1717" s="1193">
        <f t="shared" si="1361"/>
        <v>4.2077963955287614E-3</v>
      </c>
      <c r="J1717" s="3161"/>
      <c r="K1717" s="1717"/>
      <c r="L1717" s="1717"/>
      <c r="M1717" s="1717"/>
      <c r="N1717" s="1717"/>
      <c r="O1717" s="1717"/>
      <c r="P1717" s="3386"/>
      <c r="Q1717" t="s">
        <v>4286</v>
      </c>
    </row>
    <row r="1718" spans="1:17" customFormat="1" hidden="1" x14ac:dyDescent="0.25">
      <c r="A1718" s="3472"/>
      <c r="B1718" s="845" t="s">
        <v>4287</v>
      </c>
      <c r="C1718" s="1184">
        <f t="shared" ref="C1718:H1718" si="1385">C1716/C73</f>
        <v>0</v>
      </c>
      <c r="D1718" s="2341">
        <f t="shared" si="1385"/>
        <v>6.7415730337078653E-3</v>
      </c>
      <c r="E1718" s="1186">
        <f t="shared" si="1385"/>
        <v>2.0019065776930411E-2</v>
      </c>
      <c r="F1718" s="1187">
        <f t="shared" si="1385"/>
        <v>2.9850746268656717E-3</v>
      </c>
      <c r="G1718" s="1188">
        <f t="shared" si="1385"/>
        <v>0</v>
      </c>
      <c r="H1718" s="1194">
        <f t="shared" si="1385"/>
        <v>6.4308681672025723E-3</v>
      </c>
      <c r="I1718" s="1193">
        <f t="shared" si="1361"/>
        <v>5.9491426875007891E-3</v>
      </c>
      <c r="J1718" s="3161"/>
      <c r="K1718" s="1717"/>
      <c r="L1718" s="1717"/>
      <c r="M1718" s="1717"/>
      <c r="N1718" s="1717"/>
      <c r="O1718" s="1717"/>
      <c r="P1718" s="3386"/>
      <c r="Q1718" t="s">
        <v>4288</v>
      </c>
    </row>
    <row r="1719" spans="1:17" customFormat="1" x14ac:dyDescent="0.25">
      <c r="A1719" s="3472"/>
      <c r="B1719" s="845" t="s">
        <v>4289</v>
      </c>
      <c r="C1719" s="1195">
        <v>0</v>
      </c>
      <c r="D1719" s="2342">
        <v>0</v>
      </c>
      <c r="E1719" s="1197">
        <v>0</v>
      </c>
      <c r="F1719" s="1187">
        <v>0</v>
      </c>
      <c r="G1719" s="1188">
        <v>0</v>
      </c>
      <c r="H1719" s="1190">
        <f>E1719</f>
        <v>0</v>
      </c>
      <c r="I1719" s="1191">
        <f t="shared" si="1361"/>
        <v>0</v>
      </c>
      <c r="J1719" s="3164"/>
      <c r="K1719" s="1720"/>
      <c r="L1719" s="1720"/>
      <c r="M1719" s="1720"/>
      <c r="N1719" s="1720"/>
      <c r="O1719" s="1720"/>
      <c r="P1719" s="3352"/>
      <c r="Q1719" t="s">
        <v>4290</v>
      </c>
    </row>
    <row r="1720" spans="1:17" customFormat="1" x14ac:dyDescent="0.25">
      <c r="A1720" s="3472"/>
      <c r="B1720" s="845" t="s">
        <v>4291</v>
      </c>
      <c r="C1720" s="1184">
        <f>C1716/C1711</f>
        <v>0</v>
      </c>
      <c r="D1720" s="2341">
        <f t="shared" ref="D1720:H1720" si="1386">D1716/D1711</f>
        <v>-0.3</v>
      </c>
      <c r="E1720" s="1186">
        <f t="shared" si="1386"/>
        <v>-0.33333333333333331</v>
      </c>
      <c r="F1720" s="1187">
        <f t="shared" si="1386"/>
        <v>-4.1666666666666664E-2</v>
      </c>
      <c r="G1720" s="1188">
        <f t="shared" si="1386"/>
        <v>0</v>
      </c>
      <c r="H1720" s="1205">
        <f t="shared" si="1386"/>
        <v>-0.18055555555555555</v>
      </c>
      <c r="I1720" s="1191">
        <f t="shared" si="1361"/>
        <v>-0.13499999999999998</v>
      </c>
      <c r="J1720" s="3164"/>
      <c r="K1720" s="1720"/>
      <c r="L1720" s="1720"/>
      <c r="M1720" s="1720"/>
      <c r="N1720" s="1720"/>
      <c r="O1720" s="1720"/>
      <c r="P1720" s="3352"/>
      <c r="Q1720" t="s">
        <v>4292</v>
      </c>
    </row>
    <row r="1721" spans="1:17" customFormat="1" x14ac:dyDescent="0.25">
      <c r="A1721" s="3472"/>
      <c r="B1721" s="1203" t="s">
        <v>5100</v>
      </c>
      <c r="C1721" s="1204">
        <f>BNP!G635</f>
        <v>212</v>
      </c>
      <c r="D1721" s="1204">
        <f>BPCE!G665</f>
        <v>32</v>
      </c>
      <c r="E1721" s="1246">
        <f>SG!G607</f>
        <v>315</v>
      </c>
      <c r="F1721" s="1204">
        <f>CA!G857</f>
        <v>421</v>
      </c>
      <c r="G1721" s="1204">
        <f>CM!H450</f>
        <v>9</v>
      </c>
      <c r="H1721" s="1204">
        <f>SUM(C1721:G1721)</f>
        <v>989</v>
      </c>
      <c r="I1721" s="1204">
        <f t="shared" si="1361"/>
        <v>197.8</v>
      </c>
      <c r="J1721" s="3165"/>
      <c r="K1721" s="1721"/>
      <c r="L1721" s="1721"/>
      <c r="M1721" s="1721"/>
      <c r="N1721" s="1721"/>
      <c r="O1721" s="1721"/>
      <c r="P1721" s="3347"/>
      <c r="Q1721" s="27" t="s">
        <v>4293</v>
      </c>
    </row>
    <row r="1722" spans="1:17" customFormat="1" x14ac:dyDescent="0.25">
      <c r="A1722" s="3472"/>
      <c r="B1722" s="845" t="s">
        <v>4294</v>
      </c>
      <c r="C1722" s="1184">
        <f t="shared" ref="C1722:H1722" si="1387">C1721/C82</f>
        <v>1.1803811740338413E-3</v>
      </c>
      <c r="D1722" s="2341">
        <f t="shared" si="1387"/>
        <v>3.1008052403608564E-4</v>
      </c>
      <c r="E1722" s="1186">
        <f t="shared" si="1387"/>
        <v>2.3123678646934463E-3</v>
      </c>
      <c r="F1722" s="1187">
        <f t="shared" si="1387"/>
        <v>5.8015351330494578E-3</v>
      </c>
      <c r="G1722" s="1188">
        <f t="shared" si="1387"/>
        <v>1.1504684963376753E-4</v>
      </c>
      <c r="H1722" s="1194">
        <f t="shared" si="1387"/>
        <v>1.7356297229661193E-3</v>
      </c>
      <c r="I1722" s="1189">
        <f t="shared" si="1361"/>
        <v>1.9438823090893198E-3</v>
      </c>
      <c r="J1722" s="3160"/>
      <c r="K1722" s="1716"/>
      <c r="L1722" s="1716"/>
      <c r="M1722" s="1716"/>
      <c r="N1722" s="1716"/>
      <c r="O1722" s="1716"/>
      <c r="P1722" s="3385"/>
      <c r="Q1722" t="s">
        <v>4295</v>
      </c>
    </row>
    <row r="1723" spans="1:17" customFormat="1" x14ac:dyDescent="0.25">
      <c r="A1723" s="3472"/>
      <c r="B1723" s="845" t="s">
        <v>4296</v>
      </c>
      <c r="C1723" s="1184">
        <f t="shared" ref="C1723:H1723" si="1388">C1721/C99</f>
        <v>1.7284957195271096E-3</v>
      </c>
      <c r="D1723" s="2341">
        <f t="shared" si="1388"/>
        <v>3.0490709861838972E-3</v>
      </c>
      <c r="E1723" s="1186">
        <f t="shared" si="1388"/>
        <v>3.7573805689747721E-3</v>
      </c>
      <c r="F1723" s="1187">
        <f t="shared" si="1388"/>
        <v>1.2197948658515385E-2</v>
      </c>
      <c r="G1723" s="1188">
        <f t="shared" si="1388"/>
        <v>7.2586498911202514E-4</v>
      </c>
      <c r="H1723" s="1194">
        <f t="shared" si="1388"/>
        <v>3.7477310879788397E-3</v>
      </c>
      <c r="I1723" s="1189">
        <f t="shared" si="1361"/>
        <v>4.2917521844626372E-3</v>
      </c>
      <c r="J1723" s="3160"/>
      <c r="K1723" s="1716"/>
      <c r="L1723" s="1716"/>
      <c r="M1723" s="1716"/>
      <c r="N1723" s="1716"/>
      <c r="O1723" s="1716"/>
      <c r="P1723" s="3385"/>
      <c r="Q1723" t="s">
        <v>4297</v>
      </c>
    </row>
    <row r="1724" spans="1:17" customFormat="1" x14ac:dyDescent="0.25">
      <c r="A1724" s="3472"/>
      <c r="B1724" s="1203" t="s">
        <v>14</v>
      </c>
      <c r="C1724" s="1204">
        <f>BNP!J635</f>
        <v>2</v>
      </c>
      <c r="D1724" s="1266"/>
      <c r="E1724" s="1246">
        <f>SG!J607</f>
        <v>4</v>
      </c>
      <c r="F1724" s="1204">
        <f>CA!J857</f>
        <v>2</v>
      </c>
      <c r="G1724" s="1204">
        <f>CM!K450</f>
        <v>2</v>
      </c>
      <c r="H1724" s="1204">
        <f>SUM(C1724:G1724)</f>
        <v>10</v>
      </c>
      <c r="I1724" s="1221">
        <f t="shared" si="1361"/>
        <v>2.5</v>
      </c>
      <c r="J1724" s="3166"/>
      <c r="K1724" s="1722"/>
      <c r="L1724" s="1722"/>
      <c r="M1724" s="1722"/>
      <c r="N1724" s="1722"/>
      <c r="O1724" s="1722"/>
      <c r="P1724" s="3369"/>
      <c r="Q1724" s="27" t="s">
        <v>4298</v>
      </c>
    </row>
    <row r="1725" spans="1:17" customFormat="1" x14ac:dyDescent="0.25">
      <c r="A1725" s="3472"/>
      <c r="B1725" s="845" t="s">
        <v>4299</v>
      </c>
      <c r="C1725" s="1184">
        <f t="shared" ref="C1725:H1725" si="1389">C1724/C108</f>
        <v>2.4154589371980675E-3</v>
      </c>
      <c r="D1725" s="1266"/>
      <c r="E1725" s="1186">
        <f t="shared" si="1389"/>
        <v>5.235602094240838E-3</v>
      </c>
      <c r="F1725" s="1187">
        <f t="shared" si="1389"/>
        <v>2.1052631578947368E-3</v>
      </c>
      <c r="G1725" s="1188">
        <f t="shared" si="1389"/>
        <v>4.3010752688172043E-3</v>
      </c>
      <c r="H1725" s="1194">
        <f t="shared" si="1389"/>
        <v>2.6881720430107529E-3</v>
      </c>
      <c r="I1725" s="1189">
        <f t="shared" si="1361"/>
        <v>3.5143498645377118E-3</v>
      </c>
      <c r="J1725" s="3160"/>
      <c r="K1725" s="1716"/>
      <c r="L1725" s="1716"/>
      <c r="M1725" s="1716"/>
      <c r="N1725" s="1716"/>
      <c r="O1725" s="1716"/>
      <c r="P1725" s="3385"/>
      <c r="Q1725" t="s">
        <v>4300</v>
      </c>
    </row>
    <row r="1726" spans="1:17" customFormat="1" x14ac:dyDescent="0.25">
      <c r="A1726" s="3472"/>
      <c r="B1726" s="845" t="s">
        <v>4301</v>
      </c>
      <c r="C1726" s="1184">
        <f t="shared" ref="C1726:H1726" si="1390">C1724/C125</f>
        <v>2.9850746268656717E-3</v>
      </c>
      <c r="D1726" s="1266"/>
      <c r="E1726" s="1186">
        <f t="shared" si="1390"/>
        <v>8.8495575221238937E-3</v>
      </c>
      <c r="F1726" s="1187">
        <f t="shared" si="1390"/>
        <v>6.0975609756097563E-3</v>
      </c>
      <c r="G1726" s="1188">
        <f t="shared" si="1390"/>
        <v>1.8018018018018018E-2</v>
      </c>
      <c r="H1726" s="1194">
        <f t="shared" si="1390"/>
        <v>5.3937432578209281E-3</v>
      </c>
      <c r="I1726" s="1189">
        <f t="shared" si="1361"/>
        <v>8.9875527856543361E-3</v>
      </c>
      <c r="J1726" s="3160"/>
      <c r="K1726" s="1716"/>
      <c r="L1726" s="1716"/>
      <c r="M1726" s="1716"/>
      <c r="N1726" s="1716"/>
      <c r="O1726" s="1716"/>
      <c r="P1726" s="3385"/>
      <c r="Q1726" t="s">
        <v>4302</v>
      </c>
    </row>
    <row r="1727" spans="1:17" customFormat="1" x14ac:dyDescent="0.25">
      <c r="A1727" s="3472"/>
      <c r="B1727" s="845" t="s">
        <v>5101</v>
      </c>
      <c r="C1727" s="1184">
        <f t="shared" ref="C1727:H1727" si="1391">C1724/C113</f>
        <v>0.01</v>
      </c>
      <c r="D1727" s="1266"/>
      <c r="E1727" s="1186">
        <f t="shared" si="1391"/>
        <v>2.9411764705882353E-2</v>
      </c>
      <c r="F1727" s="1187">
        <f t="shared" si="1391"/>
        <v>1.2578616352201259E-2</v>
      </c>
      <c r="G1727" s="1188">
        <f t="shared" si="1391"/>
        <v>3.0769230769230771E-2</v>
      </c>
      <c r="H1727" s="1194">
        <f t="shared" si="1391"/>
        <v>1.5600624024960999E-2</v>
      </c>
      <c r="I1727" s="1189">
        <f t="shared" si="1361"/>
        <v>2.0689902956828595E-2</v>
      </c>
      <c r="J1727" s="3160"/>
      <c r="K1727" s="1716"/>
      <c r="L1727" s="1716"/>
      <c r="M1727" s="1716"/>
      <c r="N1727" s="1716"/>
      <c r="O1727" s="1716"/>
      <c r="P1727" s="3385"/>
      <c r="Q1727" t="s">
        <v>4304</v>
      </c>
    </row>
    <row r="1728" spans="1:17" customFormat="1" hidden="1" x14ac:dyDescent="0.25">
      <c r="A1728" s="3472"/>
      <c r="B1728" s="845" t="s">
        <v>4861</v>
      </c>
      <c r="C1728" s="1184">
        <f t="shared" ref="C1728:H1728" si="1392">C1724/C119</f>
        <v>2.1505376344086023E-2</v>
      </c>
      <c r="D1728" s="2343">
        <f t="shared" si="1392"/>
        <v>0</v>
      </c>
      <c r="E1728" s="1186">
        <f t="shared" si="1392"/>
        <v>3.8095238095238099E-2</v>
      </c>
      <c r="F1728" s="1187">
        <f t="shared" si="1392"/>
        <v>2.0202020202020204E-2</v>
      </c>
      <c r="G1728" s="1188">
        <f t="shared" si="1392"/>
        <v>4.2553191489361701E-2</v>
      </c>
      <c r="H1728" s="1205">
        <f t="shared" si="1392"/>
        <v>2.557544757033248E-2</v>
      </c>
      <c r="I1728" s="1193">
        <f t="shared" si="1361"/>
        <v>2.4471165226141206E-2</v>
      </c>
      <c r="J1728" s="3161"/>
      <c r="K1728" s="1717"/>
      <c r="L1728" s="1717"/>
      <c r="M1728" s="1717"/>
      <c r="N1728" s="1717"/>
      <c r="O1728" s="1717"/>
      <c r="P1728" s="3386"/>
      <c r="Q1728" t="s">
        <v>4306</v>
      </c>
    </row>
    <row r="1729" spans="1:17" customFormat="1" x14ac:dyDescent="0.25">
      <c r="A1729" s="3472"/>
      <c r="B1729" s="1203" t="s">
        <v>5087</v>
      </c>
      <c r="C1729" s="1206">
        <f>C1706/C1721</f>
        <v>0.29245283018867924</v>
      </c>
      <c r="D1729" s="1206">
        <f>D1706/D1721</f>
        <v>0.34375</v>
      </c>
      <c r="E1729" s="1206">
        <f t="shared" ref="E1729" si="1393">E1706/E1721</f>
        <v>0.44444444444444442</v>
      </c>
      <c r="F1729" s="1206">
        <f>F1706/F1721</f>
        <v>0.30403800475059384</v>
      </c>
      <c r="G1729" s="1206">
        <f t="shared" ref="G1729" si="1394">G1706/G1721</f>
        <v>0.22222222222222221</v>
      </c>
      <c r="H1729" s="1206">
        <f>H1706/H1721</f>
        <v>0.34681496461071792</v>
      </c>
      <c r="I1729" s="1206">
        <f t="shared" si="1361"/>
        <v>0.32138150032118801</v>
      </c>
      <c r="J1729" s="3162"/>
      <c r="K1729" s="1718"/>
      <c r="L1729" s="1718"/>
      <c r="M1729" s="1718"/>
      <c r="N1729" s="1718"/>
      <c r="O1729" s="1718"/>
      <c r="P1729" s="3368"/>
      <c r="Q1729" s="27" t="s">
        <v>4308</v>
      </c>
    </row>
    <row r="1730" spans="1:17" customFormat="1" x14ac:dyDescent="0.25">
      <c r="A1730" s="3472"/>
      <c r="B1730" s="845" t="s">
        <v>4223</v>
      </c>
      <c r="C1730" s="1207">
        <f t="shared" ref="C1730:H1730" si="1395">C1729/C139</f>
        <v>1.3410285350382292</v>
      </c>
      <c r="D1730" s="2344">
        <f t="shared" si="1395"/>
        <v>1.5253324267962334</v>
      </c>
      <c r="E1730" s="1209">
        <f t="shared" si="1395"/>
        <v>2.5694521071170904</v>
      </c>
      <c r="F1730" s="1210">
        <f t="shared" si="1395"/>
        <v>1.3917319050486561</v>
      </c>
      <c r="G1730" s="1211">
        <f t="shared" si="1395"/>
        <v>1.1280398560912479</v>
      </c>
      <c r="H1730" s="1177">
        <f t="shared" si="1395"/>
        <v>1.685453525435886</v>
      </c>
      <c r="I1730" s="1198">
        <f t="shared" si="1361"/>
        <v>1.5911169660182916</v>
      </c>
      <c r="J1730" s="3167"/>
      <c r="K1730" s="1723"/>
      <c r="L1730" s="1723"/>
      <c r="M1730" s="1723"/>
      <c r="N1730" s="1723"/>
      <c r="O1730" s="1723"/>
      <c r="P1730" s="3364"/>
      <c r="Q1730" t="s">
        <v>4309</v>
      </c>
    </row>
    <row r="1731" spans="1:17" customFormat="1" x14ac:dyDescent="0.25">
      <c r="A1731" s="3472"/>
      <c r="B1731" s="845" t="s">
        <v>4224</v>
      </c>
      <c r="C1731" s="1207">
        <f t="shared" ref="C1731:H1731" si="1396">C1729/C142</f>
        <v>1.3972708356761134</v>
      </c>
      <c r="D1731" s="2344">
        <f t="shared" si="1396"/>
        <v>0.92813384358116802</v>
      </c>
      <c r="E1731" s="1209">
        <f t="shared" si="1396"/>
        <v>2.8982576228998131</v>
      </c>
      <c r="F1731" s="1210">
        <f t="shared" si="1396"/>
        <v>1.2694855668959588</v>
      </c>
      <c r="G1731" s="1211">
        <f t="shared" si="1396"/>
        <v>1.1606290367874192</v>
      </c>
      <c r="H1731" s="1177">
        <f t="shared" si="1396"/>
        <v>1.7250733489655103</v>
      </c>
      <c r="I1731" s="1198">
        <f t="shared" si="1361"/>
        <v>1.5307553811680947</v>
      </c>
      <c r="J1731" s="3167"/>
      <c r="K1731" s="1723"/>
      <c r="L1731" s="1723"/>
      <c r="M1731" s="1723"/>
      <c r="N1731" s="1723"/>
      <c r="O1731" s="1723"/>
      <c r="P1731" s="3364"/>
      <c r="Q1731" t="s">
        <v>4310</v>
      </c>
    </row>
    <row r="1732" spans="1:17" customFormat="1" x14ac:dyDescent="0.25">
      <c r="A1732" s="3472"/>
      <c r="B1732" s="845" t="s">
        <v>5102</v>
      </c>
      <c r="C1732" s="1207">
        <f t="shared" ref="C1732:H1732" si="1397">C1729/C159</f>
        <v>1.5567235276898101</v>
      </c>
      <c r="D1732" s="2344">
        <f t="shared" si="1397"/>
        <v>0.90826160179640714</v>
      </c>
      <c r="E1732" s="1209">
        <f t="shared" si="1397"/>
        <v>3.3520269051635418</v>
      </c>
      <c r="F1732" s="1210">
        <f t="shared" si="1397"/>
        <v>1.3913206475100386</v>
      </c>
      <c r="G1732" s="1211">
        <f t="shared" si="1397"/>
        <v>1.3548387096774193</v>
      </c>
      <c r="H1732" s="1177">
        <f t="shared" si="1397"/>
        <v>1.9390620047735705</v>
      </c>
      <c r="I1732" s="1198">
        <f t="shared" si="1361"/>
        <v>1.7126342783674435</v>
      </c>
      <c r="J1732" s="3167"/>
      <c r="K1732" s="1723"/>
      <c r="L1732" s="1723"/>
      <c r="M1732" s="1723"/>
      <c r="N1732" s="1723"/>
      <c r="O1732" s="1723"/>
      <c r="P1732" s="3364"/>
      <c r="Q1732" t="s">
        <v>4312</v>
      </c>
    </row>
    <row r="1733" spans="1:17" customFormat="1" x14ac:dyDescent="0.25">
      <c r="A1733" s="3472"/>
      <c r="B1733" s="1203" t="s">
        <v>5099</v>
      </c>
      <c r="C1733" s="1206">
        <f>C1711/C1721</f>
        <v>0.10377358490566038</v>
      </c>
      <c r="D1733" s="1206">
        <f>D1711/D1721</f>
        <v>0.3125</v>
      </c>
      <c r="E1733" s="1206">
        <f t="shared" ref="E1733" si="1398">E1711/E1721</f>
        <v>0.2</v>
      </c>
      <c r="F1733" s="1206">
        <f>F1711/F1721</f>
        <v>0.11401425178147269</v>
      </c>
      <c r="G1733" s="1206">
        <f t="shared" ref="G1733" si="1399">G1711/G1721</f>
        <v>0.1111111111111111</v>
      </c>
      <c r="H1733" s="1206">
        <f>H1711/H1721</f>
        <v>0.14560161779575329</v>
      </c>
      <c r="I1733" s="1206">
        <f t="shared" si="1361"/>
        <v>0.16827978955964884</v>
      </c>
      <c r="J1733" s="3162"/>
      <c r="K1733" s="1718"/>
      <c r="L1733" s="1718"/>
      <c r="M1733" s="1718"/>
      <c r="N1733" s="1718"/>
      <c r="O1733" s="1718"/>
      <c r="P1733" s="3368"/>
      <c r="Q1733" s="27" t="s">
        <v>4314</v>
      </c>
    </row>
    <row r="1734" spans="1:17" s="1" customFormat="1" x14ac:dyDescent="0.25">
      <c r="A1734" s="3472"/>
      <c r="B1734" s="845" t="s">
        <v>4223</v>
      </c>
      <c r="C1734" s="1207">
        <f t="shared" ref="C1734:H1734" si="1400">C1733/C165</f>
        <v>2.1322557109954605</v>
      </c>
      <c r="D1734" s="2344">
        <f t="shared" si="1400"/>
        <v>5.4429852320675103</v>
      </c>
      <c r="E1734" s="1209">
        <f t="shared" si="1400"/>
        <v>6.2259597806215732</v>
      </c>
      <c r="F1734" s="1210">
        <f t="shared" si="1400"/>
        <v>3.1760737846549434</v>
      </c>
      <c r="G1734" s="1211">
        <f t="shared" si="1400"/>
        <v>1.2685509502497243</v>
      </c>
      <c r="H1734" s="1177">
        <f t="shared" si="1400"/>
        <v>2.9112251326576977</v>
      </c>
      <c r="I1734" s="1198">
        <f t="shared" si="1361"/>
        <v>3.6491650917178426</v>
      </c>
      <c r="J1734" s="3167"/>
      <c r="K1734" s="1723"/>
      <c r="L1734" s="1723"/>
      <c r="M1734" s="1723"/>
      <c r="N1734" s="1723"/>
      <c r="O1734" s="1723"/>
      <c r="P1734" s="3364"/>
      <c r="Q1734" t="s">
        <v>4315</v>
      </c>
    </row>
    <row r="1735" spans="1:17" s="1" customFormat="1" x14ac:dyDescent="0.25">
      <c r="A1735" s="3472"/>
      <c r="B1735" s="845" t="s">
        <v>4224</v>
      </c>
      <c r="C1735" s="1207">
        <f t="shared" ref="C1735:H1735" si="1401">C1733/C182</f>
        <v>1.8467542351536921</v>
      </c>
      <c r="D1735" s="2344">
        <f t="shared" si="1401"/>
        <v>2.4402436755952377</v>
      </c>
      <c r="E1735" s="1209">
        <f t="shared" si="1401"/>
        <v>4.1812967581047378</v>
      </c>
      <c r="F1735" s="1210">
        <f t="shared" si="1401"/>
        <v>1.6055030134580777</v>
      </c>
      <c r="G1735" s="1211">
        <f t="shared" si="1401"/>
        <v>2.1129856850715742</v>
      </c>
      <c r="H1735" s="1177">
        <f t="shared" si="1401"/>
        <v>2.5033062561062427</v>
      </c>
      <c r="I1735" s="1198">
        <f t="shared" si="1361"/>
        <v>2.4373566734766641</v>
      </c>
      <c r="J1735" s="3167"/>
      <c r="K1735" s="1723"/>
      <c r="L1735" s="1723"/>
      <c r="M1735" s="1723"/>
      <c r="N1735" s="1723"/>
      <c r="O1735" s="1723"/>
      <c r="P1735" s="3364"/>
      <c r="Q1735" t="s">
        <v>4316</v>
      </c>
    </row>
    <row r="1736" spans="1:17" s="1" customFormat="1" x14ac:dyDescent="0.25">
      <c r="A1736" s="3472"/>
      <c r="B1736" s="845" t="s">
        <v>5102</v>
      </c>
      <c r="C1736" s="1207">
        <f t="shared" ref="C1736:H1736" si="1402">C1733/C185</f>
        <v>2.1952999407733311</v>
      </c>
      <c r="D1736" s="2344">
        <f t="shared" si="1402"/>
        <v>2.3292335304054053</v>
      </c>
      <c r="E1736" s="1209">
        <f t="shared" si="1402"/>
        <v>5.8880357808423405</v>
      </c>
      <c r="F1736" s="1210">
        <f t="shared" si="1402"/>
        <v>1.9343332202239567</v>
      </c>
      <c r="G1736" s="1211">
        <f t="shared" si="1402"/>
        <v>2.7616438356164381</v>
      </c>
      <c r="H1736" s="1177">
        <f t="shared" si="1402"/>
        <v>3.0805437092057835</v>
      </c>
      <c r="I1736" s="1198">
        <f t="shared" si="1361"/>
        <v>3.0217092615722945</v>
      </c>
      <c r="J1736" s="3167"/>
      <c r="K1736" s="1723"/>
      <c r="L1736" s="1723"/>
      <c r="M1736" s="1723"/>
      <c r="N1736" s="1723"/>
      <c r="O1736" s="1723"/>
      <c r="P1736" s="3364"/>
      <c r="Q1736" t="s">
        <v>4317</v>
      </c>
    </row>
    <row r="1737" spans="1:17" customFormat="1" x14ac:dyDescent="0.25">
      <c r="A1737" s="3472"/>
      <c r="B1737" s="1203" t="s">
        <v>4848</v>
      </c>
      <c r="C1737" s="1206">
        <f>C1711/C1706</f>
        <v>0.35483870967741937</v>
      </c>
      <c r="D1737" s="1206">
        <f>D1711/D1706</f>
        <v>0.90909090909090906</v>
      </c>
      <c r="E1737" s="1206">
        <f t="shared" ref="E1737" si="1403">E1711/E1706</f>
        <v>0.45</v>
      </c>
      <c r="F1737" s="1206">
        <f>F1711/F1706</f>
        <v>0.375</v>
      </c>
      <c r="G1737" s="1206">
        <f t="shared" ref="G1737" si="1404">G1711/G1706</f>
        <v>0.5</v>
      </c>
      <c r="H1737" s="1206">
        <f>H1711/H1706</f>
        <v>0.41982507288629739</v>
      </c>
      <c r="I1737" s="1206">
        <f t="shared" si="1361"/>
        <v>0.51778592375366572</v>
      </c>
      <c r="J1737" s="3162"/>
      <c r="K1737" s="1718"/>
      <c r="L1737" s="1718"/>
      <c r="M1737" s="1718"/>
      <c r="N1737" s="1718"/>
      <c r="O1737" s="1718"/>
      <c r="P1737" s="3368"/>
      <c r="Q1737" s="27" t="s">
        <v>4319</v>
      </c>
    </row>
    <row r="1738" spans="1:17" customFormat="1" x14ac:dyDescent="0.25">
      <c r="A1738" s="3472"/>
      <c r="B1738" s="1181" t="s">
        <v>4223</v>
      </c>
      <c r="C1738" s="1207">
        <f t="shared" ref="C1738:H1738" si="1405">C1737/C217</f>
        <v>1.5900151676747698</v>
      </c>
      <c r="D1738" s="2344">
        <f t="shared" si="1405"/>
        <v>3.5683927886459532</v>
      </c>
      <c r="E1738" s="1209">
        <f t="shared" si="1405"/>
        <v>2.4230690127970749</v>
      </c>
      <c r="F1738" s="1210">
        <f t="shared" si="1405"/>
        <v>2.2821017274472171</v>
      </c>
      <c r="G1738" s="1211">
        <f t="shared" si="1405"/>
        <v>1.1245621716287215</v>
      </c>
      <c r="H1738" s="1177">
        <f t="shared" si="1405"/>
        <v>1.7272651477618213</v>
      </c>
      <c r="I1738" s="1198">
        <f t="shared" si="1361"/>
        <v>2.1976281736387469</v>
      </c>
      <c r="J1738" s="3167"/>
      <c r="K1738" s="1723"/>
      <c r="L1738" s="1723"/>
      <c r="M1738" s="1723"/>
      <c r="N1738" s="1723"/>
      <c r="O1738" s="1723"/>
      <c r="P1738" s="3364"/>
      <c r="Q1738" t="s">
        <v>4320</v>
      </c>
    </row>
    <row r="1739" spans="1:17" customFormat="1" x14ac:dyDescent="0.25">
      <c r="A1739" s="3472"/>
      <c r="B1739" s="1181" t="s">
        <v>4224</v>
      </c>
      <c r="C1739" s="1207">
        <f t="shared" ref="C1739:H1739" si="1406">C1737/C234</f>
        <v>1.3216866680396158</v>
      </c>
      <c r="D1739" s="2344">
        <f t="shared" si="1406"/>
        <v>2.629193722943723</v>
      </c>
      <c r="E1739" s="1209">
        <f t="shared" si="1406"/>
        <v>1.4426932668329178</v>
      </c>
      <c r="F1739" s="1210">
        <f t="shared" si="1406"/>
        <v>1.2646878824969401</v>
      </c>
      <c r="G1739" s="1211">
        <f t="shared" si="1406"/>
        <v>1.8205521472392638</v>
      </c>
      <c r="H1739" s="1177">
        <f t="shared" si="1406"/>
        <v>1.4511303288103214</v>
      </c>
      <c r="I1739" s="1198">
        <f t="shared" si="1361"/>
        <v>1.695762737510492</v>
      </c>
      <c r="J1739" s="3167"/>
      <c r="K1739" s="1723"/>
      <c r="L1739" s="1723"/>
      <c r="M1739" s="1723"/>
      <c r="N1739" s="1723"/>
      <c r="O1739" s="1723"/>
      <c r="P1739" s="3364"/>
      <c r="Q1739" t="s">
        <v>4321</v>
      </c>
    </row>
    <row r="1740" spans="1:17" customFormat="1" ht="15.75" thickBot="1" x14ac:dyDescent="0.3">
      <c r="A1740" s="3472"/>
      <c r="B1740" s="1181" t="s">
        <v>5102</v>
      </c>
      <c r="C1740" s="1207">
        <f t="shared" ref="C1740:H1740" si="1407">C1737/C237</f>
        <v>1.4102054100969188</v>
      </c>
      <c r="D1740" s="2344">
        <f t="shared" si="1407"/>
        <v>2.5644963144963144</v>
      </c>
      <c r="E1740" s="1209">
        <f t="shared" si="1407"/>
        <v>1.7565598210957882</v>
      </c>
      <c r="F1740" s="1210">
        <f t="shared" si="1407"/>
        <v>1.3902857142857143</v>
      </c>
      <c r="G1740" s="1211">
        <f t="shared" si="1407"/>
        <v>2.0383561643835617</v>
      </c>
      <c r="H1740" s="1177">
        <f t="shared" si="1407"/>
        <v>1.5886772581908788</v>
      </c>
      <c r="I1740" s="1198">
        <f t="shared" si="1361"/>
        <v>1.8319806848716595</v>
      </c>
      <c r="J1740" s="3167"/>
      <c r="K1740" s="1723"/>
      <c r="L1740" s="1723"/>
      <c r="M1740" s="1723"/>
      <c r="N1740" s="1723"/>
      <c r="O1740" s="1723"/>
      <c r="P1740" s="3364"/>
      <c r="Q1740" t="s">
        <v>4322</v>
      </c>
    </row>
    <row r="1741" spans="1:17" customFormat="1" hidden="1" x14ac:dyDescent="0.25">
      <c r="A1741" s="3472"/>
      <c r="B1741" s="1203" t="s">
        <v>4323</v>
      </c>
      <c r="C1741" s="1206">
        <f>C1716/C1706</f>
        <v>0</v>
      </c>
      <c r="D1741" s="1206">
        <f>D1716/D1706</f>
        <v>-0.27272727272727271</v>
      </c>
      <c r="E1741" s="1206">
        <f t="shared" ref="E1741" si="1408">E1716/E1706</f>
        <v>-0.15</v>
      </c>
      <c r="F1741" s="1206">
        <f>F1716/F1706</f>
        <v>-1.5625E-2</v>
      </c>
      <c r="G1741" s="1206">
        <f t="shared" ref="G1741" si="1409">G1716/G1706</f>
        <v>0</v>
      </c>
      <c r="H1741" s="1206">
        <f>H1716/H1706</f>
        <v>-7.5801749271137031E-2</v>
      </c>
      <c r="I1741" s="1206">
        <f t="shared" si="1361"/>
        <v>-8.7670454545454551E-2</v>
      </c>
      <c r="J1741" s="3162"/>
      <c r="K1741" s="1718"/>
      <c r="L1741" s="1718"/>
      <c r="M1741" s="1718"/>
      <c r="N1741" s="1718"/>
      <c r="O1741" s="1718"/>
      <c r="P1741" s="3368"/>
      <c r="Q1741" s="27" t="s">
        <v>4324</v>
      </c>
    </row>
    <row r="1742" spans="1:17" customFormat="1" hidden="1" x14ac:dyDescent="0.25">
      <c r="A1742" s="3472"/>
      <c r="B1742" s="1181" t="s">
        <v>4223</v>
      </c>
      <c r="C1742" s="1207">
        <f t="shared" ref="C1742:H1742" si="1410">C1741/C243</f>
        <v>0</v>
      </c>
      <c r="D1742" s="2344">
        <f t="shared" si="1410"/>
        <v>3.3156394050277997</v>
      </c>
      <c r="E1742" s="1209">
        <f t="shared" si="1410"/>
        <v>2.5593410572049238</v>
      </c>
      <c r="F1742" s="1210">
        <f t="shared" si="1410"/>
        <v>0.52815165245202556</v>
      </c>
      <c r="G1742" s="1211">
        <f t="shared" si="1410"/>
        <v>0</v>
      </c>
      <c r="H1742" s="1177">
        <f t="shared" si="1410"/>
        <v>1.1220687672692031</v>
      </c>
      <c r="I1742" s="1198">
        <f t="shared" si="1361"/>
        <v>1.2806264229369499</v>
      </c>
      <c r="J1742" s="3167"/>
      <c r="K1742" s="1723"/>
      <c r="L1742" s="1723"/>
      <c r="M1742" s="1723"/>
      <c r="N1742" s="1723"/>
      <c r="O1742" s="1723"/>
      <c r="P1742" s="3364"/>
      <c r="Q1742" t="s">
        <v>4325</v>
      </c>
    </row>
    <row r="1743" spans="1:17" customFormat="1" hidden="1" x14ac:dyDescent="0.25">
      <c r="A1743" s="3472"/>
      <c r="B1743" s="1181" t="s">
        <v>4224</v>
      </c>
      <c r="C1743" s="1207">
        <f t="shared" ref="C1743:H1743" si="1411">C1741/C260</f>
        <v>0</v>
      </c>
      <c r="D1743" s="2344">
        <f t="shared" si="1411"/>
        <v>2.3822267620020425</v>
      </c>
      <c r="E1743" s="1209">
        <f t="shared" si="1411"/>
        <v>1.8383222116301239</v>
      </c>
      <c r="F1743" s="1210">
        <f t="shared" si="1411"/>
        <v>0.1927705223880597</v>
      </c>
      <c r="G1743" s="1211">
        <f t="shared" si="1411"/>
        <v>0</v>
      </c>
      <c r="H1743" s="1177">
        <f t="shared" si="1411"/>
        <v>0.99470343948328077</v>
      </c>
      <c r="I1743" s="1198">
        <f t="shared" si="1361"/>
        <v>0.88266389920404509</v>
      </c>
      <c r="J1743" s="3167"/>
      <c r="K1743" s="1723"/>
      <c r="L1743" s="1723"/>
      <c r="M1743" s="1723"/>
      <c r="N1743" s="1723"/>
      <c r="O1743" s="1723"/>
      <c r="P1743" s="3364"/>
      <c r="Q1743" t="s">
        <v>4326</v>
      </c>
    </row>
    <row r="1744" spans="1:17" customFormat="1" hidden="1" x14ac:dyDescent="0.25">
      <c r="A1744" s="3472"/>
      <c r="B1744" s="1181" t="s">
        <v>5102</v>
      </c>
      <c r="C1744" s="1207">
        <f t="shared" ref="C1744:H1744" si="1412">C1741/C263</f>
        <v>0</v>
      </c>
      <c r="D1744" s="2344">
        <f t="shared" si="1412"/>
        <v>2.1585523481258075</v>
      </c>
      <c r="E1744" s="1209">
        <f t="shared" si="1412"/>
        <v>1.8077675489067893</v>
      </c>
      <c r="F1744" s="1210">
        <f t="shared" si="1412"/>
        <v>0.18232913669064749</v>
      </c>
      <c r="G1744" s="1211">
        <f t="shared" si="1412"/>
        <v>0</v>
      </c>
      <c r="H1744" s="1177">
        <f t="shared" si="1412"/>
        <v>0.93077387218760366</v>
      </c>
      <c r="I1744" s="1198">
        <f t="shared" si="1361"/>
        <v>0.82972980674464891</v>
      </c>
      <c r="J1744" s="3167"/>
      <c r="K1744" s="1723"/>
      <c r="L1744" s="1723"/>
      <c r="M1744" s="1723"/>
      <c r="N1744" s="1723"/>
      <c r="O1744" s="1723"/>
      <c r="P1744" s="3364"/>
      <c r="Q1744" t="s">
        <v>4327</v>
      </c>
    </row>
    <row r="1745" spans="1:17" customFormat="1" ht="14.25" hidden="1" customHeight="1" x14ac:dyDescent="0.25">
      <c r="A1745" s="3472"/>
      <c r="B1745" s="1203" t="s">
        <v>4328</v>
      </c>
      <c r="C1745" s="1212">
        <f>C1721/C1724</f>
        <v>106</v>
      </c>
      <c r="D1745" s="2343"/>
      <c r="E1745" s="1212">
        <f t="shared" ref="E1745" si="1413">E1721/E1724</f>
        <v>78.75</v>
      </c>
      <c r="F1745" s="1212">
        <f>F1721/F1724</f>
        <v>210.5</v>
      </c>
      <c r="G1745" s="1212">
        <f t="shared" ref="G1745" si="1414">G1721/G1724</f>
        <v>4.5</v>
      </c>
      <c r="H1745" s="1212">
        <f>H1721/H1724</f>
        <v>98.9</v>
      </c>
      <c r="I1745" s="1212">
        <f t="shared" si="1361"/>
        <v>99.9375</v>
      </c>
      <c r="J1745" s="3168"/>
      <c r="K1745" s="1724"/>
      <c r="L1745" s="1724"/>
      <c r="M1745" s="1724"/>
      <c r="N1745" s="1724"/>
      <c r="O1745" s="1724"/>
      <c r="P1745" s="3366"/>
      <c r="Q1745" s="27" t="s">
        <v>4329</v>
      </c>
    </row>
    <row r="1746" spans="1:17" customFormat="1" hidden="1" x14ac:dyDescent="0.25">
      <c r="A1746" s="3472"/>
      <c r="B1746" s="1181" t="s">
        <v>4223</v>
      </c>
      <c r="C1746" s="1207">
        <f t="shared" ref="C1746:H1746" si="1415">C1745/C269</f>
        <v>0.48867780605001032</v>
      </c>
      <c r="D1746" s="2343">
        <f t="shared" si="1415"/>
        <v>0</v>
      </c>
      <c r="E1746" s="1209">
        <f t="shared" si="1415"/>
        <v>0.44166226215644816</v>
      </c>
      <c r="F1746" s="1210">
        <f t="shared" si="1415"/>
        <v>2.7557291881984924</v>
      </c>
      <c r="G1746" s="1211">
        <f t="shared" si="1415"/>
        <v>2.6748392539850948E-2</v>
      </c>
      <c r="H1746" s="1177">
        <f t="shared" si="1415"/>
        <v>0.6456542569433964</v>
      </c>
      <c r="I1746" s="1198">
        <f t="shared" si="1361"/>
        <v>0.74256352978896034</v>
      </c>
      <c r="J1746" s="3167"/>
      <c r="K1746" s="1723"/>
      <c r="L1746" s="1723"/>
      <c r="M1746" s="1723"/>
      <c r="N1746" s="1723"/>
      <c r="O1746" s="1723"/>
      <c r="P1746" s="3364"/>
      <c r="Q1746" t="s">
        <v>4330</v>
      </c>
    </row>
    <row r="1747" spans="1:17" customFormat="1" hidden="1" x14ac:dyDescent="0.25">
      <c r="A1747" s="3472"/>
      <c r="B1747" s="1181" t="s">
        <v>4224</v>
      </c>
      <c r="C1747" s="1207">
        <f t="shared" ref="C1747:H1747" si="1416">C1745/C286</f>
        <v>0.57904606604158182</v>
      </c>
      <c r="D1747" s="2343">
        <f t="shared" si="1416"/>
        <v>0</v>
      </c>
      <c r="E1747" s="1209">
        <f t="shared" si="1416"/>
        <v>0.42458400429414922</v>
      </c>
      <c r="F1747" s="1210">
        <f t="shared" si="1416"/>
        <v>2.0004635799965231</v>
      </c>
      <c r="G1747" s="1211">
        <f t="shared" si="1416"/>
        <v>4.0285506895717395E-2</v>
      </c>
      <c r="H1747" s="1177">
        <f t="shared" si="1416"/>
        <v>0.69482934371127691</v>
      </c>
      <c r="I1747" s="1198">
        <f t="shared" si="1361"/>
        <v>0.60887583144559421</v>
      </c>
      <c r="J1747" s="3167"/>
      <c r="K1747" s="1723"/>
      <c r="L1747" s="1723"/>
      <c r="M1747" s="1723"/>
      <c r="N1747" s="1723"/>
      <c r="O1747" s="1723"/>
      <c r="P1747" s="3364"/>
      <c r="Q1747" t="s">
        <v>4331</v>
      </c>
    </row>
    <row r="1748" spans="1:17" customFormat="1" ht="15.75" hidden="1" thickBot="1" x14ac:dyDescent="0.3">
      <c r="A1748" s="3472"/>
      <c r="B1748" s="1181" t="s">
        <v>5102</v>
      </c>
      <c r="C1748" s="1207">
        <f t="shared" ref="C1748:H1748" si="1417">C1745/C289</f>
        <v>0.52803391626921037</v>
      </c>
      <c r="D1748" s="2343">
        <f t="shared" si="1417"/>
        <v>0</v>
      </c>
      <c r="E1748" s="1209">
        <f t="shared" si="1417"/>
        <v>0.315047855370436</v>
      </c>
      <c r="F1748" s="1210">
        <f t="shared" si="1417"/>
        <v>1.1981980464802966</v>
      </c>
      <c r="G1748" s="1211">
        <f t="shared" si="1417"/>
        <v>2.281746031746032E-2</v>
      </c>
      <c r="H1748" s="1177">
        <f t="shared" si="1417"/>
        <v>0.54301550299875523</v>
      </c>
      <c r="I1748" s="1198">
        <f t="shared" si="1361"/>
        <v>0.41281945568748063</v>
      </c>
      <c r="J1748" s="3167"/>
      <c r="K1748" s="1723"/>
      <c r="L1748" s="1723"/>
      <c r="M1748" s="1723"/>
      <c r="N1748" s="1723"/>
      <c r="O1748" s="1723"/>
      <c r="P1748" s="3364"/>
      <c r="Q1748" t="s">
        <v>4332</v>
      </c>
    </row>
    <row r="1749" spans="1:17" customFormat="1" ht="15.75" hidden="1" thickBot="1" x14ac:dyDescent="0.3">
      <c r="A1749" s="3472"/>
      <c r="B1749" s="1203" t="s">
        <v>4333</v>
      </c>
      <c r="C1749" s="1213">
        <f>C1706/C1724</f>
        <v>31</v>
      </c>
      <c r="D1749" s="2343"/>
      <c r="E1749" s="1213">
        <f t="shared" ref="E1749" si="1418">E1706/E1724</f>
        <v>35</v>
      </c>
      <c r="F1749" s="1213">
        <f>F1706/F1724</f>
        <v>64</v>
      </c>
      <c r="G1749" s="1213">
        <f t="shared" ref="G1749" si="1419">G1706/G1724</f>
        <v>1</v>
      </c>
      <c r="H1749" s="1213">
        <f>H1706/H1724</f>
        <v>34.299999999999997</v>
      </c>
      <c r="I1749" s="1213">
        <f t="shared" si="1361"/>
        <v>32.75</v>
      </c>
      <c r="J1749" s="3169"/>
      <c r="K1749" s="1725"/>
      <c r="L1749" s="1725"/>
      <c r="M1749" s="1725"/>
      <c r="N1749" s="1725"/>
      <c r="O1749" s="1725"/>
      <c r="P1749" s="3365"/>
      <c r="Q1749" s="27" t="s">
        <v>4334</v>
      </c>
    </row>
    <row r="1750" spans="1:17" customFormat="1" ht="15.75" hidden="1" thickBot="1" x14ac:dyDescent="0.3">
      <c r="A1750" s="3472"/>
      <c r="B1750" s="1181" t="s">
        <v>4223</v>
      </c>
      <c r="C1750" s="1207">
        <f t="shared" ref="C1750:H1750" si="1420">C1749/C295</f>
        <v>0.65533088235294124</v>
      </c>
      <c r="D1750" s="2343">
        <f t="shared" si="1420"/>
        <v>0</v>
      </c>
      <c r="E1750" s="1209">
        <f t="shared" si="1420"/>
        <v>1.1348300301319867</v>
      </c>
      <c r="F1750" s="1210">
        <f t="shared" si="1420"/>
        <v>3.8352362328896739</v>
      </c>
      <c r="G1750" s="1211">
        <f t="shared" si="1420"/>
        <v>3.0173252871325676E-2</v>
      </c>
      <c r="H1750" s="1177">
        <f t="shared" si="1420"/>
        <v>1.0882202435779347</v>
      </c>
      <c r="I1750" s="1198">
        <f t="shared" si="1361"/>
        <v>1.1311140796491856</v>
      </c>
      <c r="J1750" s="3167"/>
      <c r="K1750" s="1723"/>
      <c r="L1750" s="1723"/>
      <c r="M1750" s="1723"/>
      <c r="N1750" s="1723"/>
      <c r="O1750" s="1723"/>
      <c r="P1750" s="3364"/>
      <c r="Q1750" t="s">
        <v>4335</v>
      </c>
    </row>
    <row r="1751" spans="1:17" customFormat="1" ht="15.75" hidden="1" thickBot="1" x14ac:dyDescent="0.3">
      <c r="A1751" s="3472"/>
      <c r="B1751" s="1181" t="s">
        <v>4224</v>
      </c>
      <c r="C1751" s="1207">
        <f t="shared" ref="C1751:H1751" si="1421">C1749/C312</f>
        <v>0.80908418059288689</v>
      </c>
      <c r="D1751" s="2343">
        <f t="shared" si="1421"/>
        <v>0</v>
      </c>
      <c r="E1751" s="1209">
        <f t="shared" si="1421"/>
        <v>1.230553827006845</v>
      </c>
      <c r="F1751" s="1210">
        <f t="shared" si="1421"/>
        <v>2.5395596419066053</v>
      </c>
      <c r="G1751" s="1211">
        <f t="shared" si="1421"/>
        <v>4.6756529064869413E-2</v>
      </c>
      <c r="H1751" s="1177">
        <f t="shared" si="1421"/>
        <v>1.1986315829155199</v>
      </c>
      <c r="I1751" s="1198">
        <f t="shared" si="1361"/>
        <v>0.92519083571424132</v>
      </c>
      <c r="J1751" s="3167"/>
      <c r="K1751" s="1723"/>
      <c r="L1751" s="1723"/>
      <c r="M1751" s="1723"/>
      <c r="N1751" s="1723"/>
      <c r="O1751" s="1723"/>
      <c r="P1751" s="3364"/>
      <c r="Q1751" t="s">
        <v>4336</v>
      </c>
    </row>
    <row r="1752" spans="1:17" customFormat="1" ht="15.75" hidden="1" thickBot="1" x14ac:dyDescent="0.3">
      <c r="A1752" s="3472"/>
      <c r="B1752" s="1181" t="s">
        <v>5102</v>
      </c>
      <c r="C1752" s="1207">
        <f t="shared" ref="C1752:H1752" si="1422">C1749/C315</f>
        <v>0.82200282087447119</v>
      </c>
      <c r="D1752" s="2343">
        <f t="shared" si="1422"/>
        <v>0</v>
      </c>
      <c r="E1752" s="1209">
        <f t="shared" si="1422"/>
        <v>1.0560488876157741</v>
      </c>
      <c r="F1752" s="1210">
        <f t="shared" si="1422"/>
        <v>1.6670776818742292</v>
      </c>
      <c r="G1752" s="1211">
        <f t="shared" si="1422"/>
        <v>3.0913978494623653E-2</v>
      </c>
      <c r="H1752" s="1177">
        <f t="shared" si="1422"/>
        <v>1.052940729867895</v>
      </c>
      <c r="I1752" s="1198">
        <f t="shared" si="1361"/>
        <v>0.71520867377181951</v>
      </c>
      <c r="J1752" s="3167"/>
      <c r="K1752" s="1723"/>
      <c r="L1752" s="1723"/>
      <c r="M1752" s="1723"/>
      <c r="N1752" s="1723"/>
      <c r="O1752" s="1723"/>
      <c r="P1752" s="3364"/>
      <c r="Q1752" t="s">
        <v>4337</v>
      </c>
    </row>
    <row r="1753" spans="1:17" s="325" customFormat="1" ht="15.75" hidden="1" thickBot="1" x14ac:dyDescent="0.3">
      <c r="A1753" s="3472"/>
      <c r="B1753" s="1203" t="s">
        <v>4338</v>
      </c>
      <c r="C1753" s="1206">
        <f>C1711/C1724</f>
        <v>11</v>
      </c>
      <c r="D1753" s="2343"/>
      <c r="E1753" s="1206">
        <f t="shared" ref="E1753:H1753" si="1423">E1711/E1724</f>
        <v>15.75</v>
      </c>
      <c r="F1753" s="1206">
        <f t="shared" si="1423"/>
        <v>24</v>
      </c>
      <c r="G1753" s="1206">
        <f t="shared" si="1423"/>
        <v>0.5</v>
      </c>
      <c r="H1753" s="1206">
        <f t="shared" si="1423"/>
        <v>14.4</v>
      </c>
      <c r="I1753" s="1206">
        <f t="shared" si="1361"/>
        <v>12.8125</v>
      </c>
      <c r="J1753" s="3162"/>
      <c r="K1753" s="1718"/>
      <c r="L1753" s="1718"/>
      <c r="M1753" s="1718"/>
      <c r="N1753" s="1718"/>
      <c r="O1753" s="1718"/>
      <c r="P1753" s="3368"/>
      <c r="Q1753" s="1220" t="s">
        <v>4339</v>
      </c>
    </row>
    <row r="1754" spans="1:17" s="325" customFormat="1" ht="15.75" hidden="1" thickBot="1" x14ac:dyDescent="0.3">
      <c r="A1754" s="3472"/>
      <c r="B1754" s="1182" t="s">
        <v>4223</v>
      </c>
      <c r="C1754" s="1207">
        <f t="shared" ref="C1754:H1754" si="1424">C1753/C321</f>
        <v>1.0419860427868666</v>
      </c>
      <c r="D1754" s="2343">
        <f t="shared" si="1424"/>
        <v>0</v>
      </c>
      <c r="E1754" s="1209">
        <f t="shared" si="1424"/>
        <v>2.7497714808043874</v>
      </c>
      <c r="F1754" s="1210">
        <f t="shared" si="1424"/>
        <v>8.7523992322456809</v>
      </c>
      <c r="G1754" s="1214">
        <f t="shared" si="1424"/>
        <v>3.393169877408056E-2</v>
      </c>
      <c r="H1754" s="1199">
        <f t="shared" si="1424"/>
        <v>1.8796448998210464</v>
      </c>
      <c r="I1754" s="1198">
        <f t="shared" si="1361"/>
        <v>2.5156176909222032</v>
      </c>
      <c r="J1754" s="3167"/>
      <c r="K1754" s="1723"/>
      <c r="L1754" s="1723"/>
      <c r="M1754" s="1723"/>
      <c r="N1754" s="1723"/>
      <c r="O1754" s="1723"/>
      <c r="P1754" s="3364"/>
      <c r="Q1754" s="325" t="s">
        <v>4340</v>
      </c>
    </row>
    <row r="1755" spans="1:17" ht="15.75" hidden="1" thickBot="1" x14ac:dyDescent="0.3">
      <c r="A1755" s="3472"/>
      <c r="B1755" s="1182" t="s">
        <v>4224</v>
      </c>
      <c r="C1755" s="1207">
        <f t="shared" ref="C1755:H1755" si="1425">C1753/C338</f>
        <v>1.0693557748113756</v>
      </c>
      <c r="D1755" s="2343">
        <f t="shared" si="1425"/>
        <v>0</v>
      </c>
      <c r="E1755" s="1209">
        <f t="shared" si="1425"/>
        <v>1.7753117206982545</v>
      </c>
      <c r="F1755" s="1210">
        <f t="shared" si="1425"/>
        <v>3.2117503059975521</v>
      </c>
      <c r="G1755" s="1214">
        <f t="shared" si="1425"/>
        <v>8.5122699386503062E-2</v>
      </c>
      <c r="H1755" s="1200">
        <f t="shared" si="1425"/>
        <v>1.7393706430386344</v>
      </c>
      <c r="I1755" s="1198">
        <f t="shared" ref="I1755:I1818" si="1426">AVERAGE(C1755:G1755)</f>
        <v>1.228308100178737</v>
      </c>
      <c r="J1755" s="3167"/>
      <c r="K1755" s="1723"/>
      <c r="L1755" s="1723"/>
      <c r="M1755" s="1723"/>
      <c r="N1755" s="1723"/>
      <c r="O1755" s="1723"/>
      <c r="P1755" s="3364"/>
      <c r="Q1755" s="325" t="s">
        <v>4341</v>
      </c>
    </row>
    <row r="1756" spans="1:17" ht="15.75" hidden="1" thickBot="1" x14ac:dyDescent="0.3">
      <c r="A1756" s="3472"/>
      <c r="B1756" s="1182" t="s">
        <v>5102</v>
      </c>
      <c r="C1756" s="1207">
        <f t="shared" ref="C1756:H1756" si="1427">C1753/C341</f>
        <v>1.1591928251121075</v>
      </c>
      <c r="D1756" s="2343">
        <f t="shared" si="1427"/>
        <v>0</v>
      </c>
      <c r="E1756" s="1209">
        <f t="shared" si="1427"/>
        <v>1.8550130450987701</v>
      </c>
      <c r="F1756" s="1210">
        <f t="shared" si="1427"/>
        <v>2.3177142857142861</v>
      </c>
      <c r="G1756" s="1214">
        <f t="shared" si="1427"/>
        <v>6.3013698630136991E-2</v>
      </c>
      <c r="H1756" s="1199">
        <f t="shared" si="1427"/>
        <v>1.6727829917640298</v>
      </c>
      <c r="I1756" s="1198">
        <f t="shared" si="1426"/>
        <v>1.0789867709110601</v>
      </c>
      <c r="J1756" s="3167"/>
      <c r="K1756" s="1723"/>
      <c r="L1756" s="1723"/>
      <c r="M1756" s="1723"/>
      <c r="N1756" s="1723"/>
      <c r="O1756" s="1723"/>
      <c r="P1756" s="3364"/>
      <c r="Q1756" s="325" t="s">
        <v>4342</v>
      </c>
    </row>
    <row r="1757" spans="1:17" ht="15.75" hidden="1" thickBot="1" x14ac:dyDescent="0.3">
      <c r="A1757" s="3472"/>
      <c r="B1757" s="1203" t="s">
        <v>4343</v>
      </c>
      <c r="C1757" s="1206">
        <f>C1716/C1721</f>
        <v>0</v>
      </c>
      <c r="D1757" s="1206">
        <f>D1716/D1721</f>
        <v>-9.375E-2</v>
      </c>
      <c r="E1757" s="1206">
        <f t="shared" ref="E1757:H1757" si="1428">E1716/E1721</f>
        <v>-6.6666666666666666E-2</v>
      </c>
      <c r="F1757" s="1206">
        <f t="shared" si="1428"/>
        <v>-4.7505938242280287E-3</v>
      </c>
      <c r="G1757" s="1206">
        <f t="shared" si="1428"/>
        <v>0</v>
      </c>
      <c r="H1757" s="1206">
        <f t="shared" si="1428"/>
        <v>-2.6289180990899899E-2</v>
      </c>
      <c r="I1757" s="1206">
        <f t="shared" si="1426"/>
        <v>-3.3033452098178935E-2</v>
      </c>
      <c r="J1757" s="3162"/>
      <c r="K1757" s="1718"/>
      <c r="L1757" s="1718"/>
      <c r="M1757" s="1718"/>
      <c r="N1757" s="1718"/>
      <c r="O1757" s="1718"/>
      <c r="P1757" s="3368"/>
      <c r="Q1757" s="1220" t="s">
        <v>4344</v>
      </c>
    </row>
    <row r="1758" spans="1:17" ht="15.75" hidden="1" thickBot="1" x14ac:dyDescent="0.3">
      <c r="A1758" s="3472"/>
      <c r="B1758" s="1182" t="s">
        <v>4223</v>
      </c>
      <c r="C1758" s="1207">
        <f t="shared" ref="C1758:H1758" si="1429">C1757/C347</f>
        <v>0</v>
      </c>
      <c r="D1758" s="2344">
        <f t="shared" si="1429"/>
        <v>5.0574523000522733</v>
      </c>
      <c r="E1758" s="1209">
        <f t="shared" si="1429"/>
        <v>6.5761042722664733</v>
      </c>
      <c r="F1758" s="1210">
        <f t="shared" si="1429"/>
        <v>0.73504550542165326</v>
      </c>
      <c r="G1758" s="1214">
        <f t="shared" si="1429"/>
        <v>0</v>
      </c>
      <c r="H1758" s="1199">
        <f t="shared" si="1429"/>
        <v>1.8911947595753771</v>
      </c>
      <c r="I1758" s="1198">
        <f t="shared" si="1426"/>
        <v>2.4737204155480796</v>
      </c>
      <c r="J1758" s="3171"/>
      <c r="K1758" s="1718"/>
      <c r="L1758" s="1718"/>
      <c r="M1758" s="1718"/>
      <c r="N1758" s="1718"/>
      <c r="O1758" s="1718"/>
      <c r="P1758" s="3368"/>
      <c r="Q1758" s="325" t="s">
        <v>4345</v>
      </c>
    </row>
    <row r="1759" spans="1:17" ht="15.75" hidden="1" thickBot="1" x14ac:dyDescent="0.3">
      <c r="A1759" s="3472"/>
      <c r="B1759" s="1182" t="s">
        <v>4224</v>
      </c>
      <c r="C1759" s="1207">
        <f t="shared" ref="C1759:H1759" si="1430">C1757/C364</f>
        <v>0</v>
      </c>
      <c r="D1759" s="2344">
        <f t="shared" si="1430"/>
        <v>2.2110252808988764</v>
      </c>
      <c r="E1759" s="1209">
        <f t="shared" si="1430"/>
        <v>5.3279313632030503</v>
      </c>
      <c r="F1759" s="1210">
        <f t="shared" si="1430"/>
        <v>0.24471939589463609</v>
      </c>
      <c r="G1759" s="1214">
        <f t="shared" si="1430"/>
        <v>0</v>
      </c>
      <c r="H1759" s="1199">
        <f t="shared" si="1430"/>
        <v>1.7159363935769347</v>
      </c>
      <c r="I1759" s="1198">
        <f t="shared" si="1426"/>
        <v>1.5567352079993124</v>
      </c>
      <c r="J1759" s="3167"/>
      <c r="K1759" s="1723"/>
      <c r="L1759" s="1723"/>
      <c r="M1759" s="1723"/>
      <c r="N1759" s="1723"/>
      <c r="O1759" s="1723"/>
      <c r="P1759" s="3364"/>
      <c r="Q1759" s="325" t="s">
        <v>4346</v>
      </c>
    </row>
    <row r="1760" spans="1:17" ht="15.75" hidden="1" thickBot="1" x14ac:dyDescent="0.3">
      <c r="A1760" s="3473"/>
      <c r="B1760" s="1183" t="s">
        <v>5102</v>
      </c>
      <c r="C1760" s="1215">
        <f t="shared" ref="C1760:H1760" si="1431">C1757/C367</f>
        <v>0</v>
      </c>
      <c r="D1760" s="2345">
        <f t="shared" si="1431"/>
        <v>1.9605302132701421</v>
      </c>
      <c r="E1760" s="1217">
        <f t="shared" si="1431"/>
        <v>6.0596854622171072</v>
      </c>
      <c r="F1760" s="1218">
        <f t="shared" si="1431"/>
        <v>0.25367829252037805</v>
      </c>
      <c r="G1760" s="1219">
        <f t="shared" si="1431"/>
        <v>0</v>
      </c>
      <c r="H1760" s="1201">
        <f t="shared" si="1431"/>
        <v>1.8048282505949533</v>
      </c>
      <c r="I1760" s="1202">
        <f t="shared" si="1426"/>
        <v>1.6547787936015255</v>
      </c>
      <c r="J1760" s="3167"/>
      <c r="K1760" s="1723"/>
      <c r="L1760" s="1723"/>
      <c r="M1760" s="1723"/>
      <c r="N1760" s="1723"/>
      <c r="O1760" s="1723"/>
      <c r="P1760" s="3364"/>
      <c r="Q1760" s="325" t="s">
        <v>4347</v>
      </c>
    </row>
    <row r="1761" spans="1:17" customFormat="1" x14ac:dyDescent="0.25">
      <c r="A1761" s="3471" t="s">
        <v>731</v>
      </c>
      <c r="B1761" s="844" t="s">
        <v>5094</v>
      </c>
      <c r="C1761" s="826">
        <f>BNP!B647</f>
        <v>371</v>
      </c>
      <c r="D1761" s="826">
        <f>BPCE!B670</f>
        <v>21</v>
      </c>
      <c r="E1761" s="826">
        <f>SG!B618</f>
        <v>32</v>
      </c>
      <c r="F1761" s="826">
        <f>CA!B861</f>
        <v>119</v>
      </c>
      <c r="G1761" s="1262"/>
      <c r="H1761" s="826">
        <f>SUM(C1761:G1761)</f>
        <v>543</v>
      </c>
      <c r="I1761" s="1222">
        <f t="shared" si="1426"/>
        <v>135.75</v>
      </c>
      <c r="J1761" s="3159"/>
      <c r="K1761" s="1715"/>
      <c r="L1761" s="1715"/>
      <c r="M1761" s="1715"/>
      <c r="N1761" s="1715"/>
      <c r="O1761" s="1715"/>
      <c r="P1761" s="3384"/>
      <c r="Q1761" s="27" t="s">
        <v>4264</v>
      </c>
    </row>
    <row r="1762" spans="1:17" customFormat="1" x14ac:dyDescent="0.25">
      <c r="A1762" s="3472"/>
      <c r="B1762" s="845" t="s">
        <v>4265</v>
      </c>
      <c r="C1762" s="1184">
        <f t="shared" ref="C1762:H1762" si="1432">C1761/C4</f>
        <v>9.4720179738562085E-3</v>
      </c>
      <c r="D1762" s="1185">
        <f t="shared" si="1432"/>
        <v>9.0295394934858321E-4</v>
      </c>
      <c r="E1762" s="1186">
        <f t="shared" si="1432"/>
        <v>1.3580613673980393E-3</v>
      </c>
      <c r="F1762" s="1187">
        <f t="shared" si="1432"/>
        <v>7.506465653188671E-3</v>
      </c>
      <c r="G1762" s="1263"/>
      <c r="H1762" s="1194">
        <f t="shared" si="1432"/>
        <v>4.6310510694913517E-3</v>
      </c>
      <c r="I1762" s="1189">
        <f t="shared" si="1426"/>
        <v>4.809874735947876E-3</v>
      </c>
      <c r="J1762" s="3160"/>
      <c r="K1762" s="1716"/>
      <c r="L1762" s="1716"/>
      <c r="M1762" s="1716"/>
      <c r="N1762" s="1716"/>
      <c r="O1762" s="1716"/>
      <c r="P1762" s="3385"/>
      <c r="Q1762" t="s">
        <v>4266</v>
      </c>
    </row>
    <row r="1763" spans="1:17" customFormat="1" x14ac:dyDescent="0.25">
      <c r="A1763" s="3472"/>
      <c r="B1763" s="845" t="s">
        <v>4267</v>
      </c>
      <c r="C1763" s="1184">
        <f t="shared" ref="C1763:H1763" si="1433">C1761/C21</f>
        <v>1.4452105488683729E-2</v>
      </c>
      <c r="D1763" s="1185">
        <f t="shared" si="1433"/>
        <v>5.4026241317211218E-3</v>
      </c>
      <c r="E1763" s="1186">
        <f t="shared" si="1433"/>
        <v>2.4891101431238332E-3</v>
      </c>
      <c r="F1763" s="1187">
        <f t="shared" si="1433"/>
        <v>1.4396322284055166E-2</v>
      </c>
      <c r="G1763" s="1263"/>
      <c r="H1763" s="1194">
        <f t="shared" si="1433"/>
        <v>1.0234855053341879E-2</v>
      </c>
      <c r="I1763" s="1189">
        <f t="shared" si="1426"/>
        <v>9.1850405118959616E-3</v>
      </c>
      <c r="J1763" s="3160"/>
      <c r="K1763" s="1716"/>
      <c r="L1763" s="1716"/>
      <c r="M1763" s="1716"/>
      <c r="N1763" s="1716"/>
      <c r="O1763" s="1716"/>
      <c r="P1763" s="3385"/>
      <c r="Q1763" t="s">
        <v>4268</v>
      </c>
    </row>
    <row r="1764" spans="1:17" customFormat="1" x14ac:dyDescent="0.25">
      <c r="A1764" s="3472"/>
      <c r="B1764" s="845" t="s">
        <v>5096</v>
      </c>
      <c r="C1764" s="1184">
        <f t="shared" ref="C1764:H1764" si="1434">C1761/C9</f>
        <v>4.669015857034986E-2</v>
      </c>
      <c r="D1764" s="1185">
        <f t="shared" si="1434"/>
        <v>3.8391224862888484E-2</v>
      </c>
      <c r="E1764" s="1186">
        <f t="shared" si="1434"/>
        <v>1.3428451531682753E-2</v>
      </c>
      <c r="F1764" s="1187">
        <f t="shared" si="1434"/>
        <v>6.6929133858267723E-2</v>
      </c>
      <c r="G1764" s="1263"/>
      <c r="H1764" s="1194">
        <f t="shared" si="1434"/>
        <v>4.0103397341211225E-2</v>
      </c>
      <c r="I1764" s="1189">
        <f t="shared" si="1426"/>
        <v>4.1359742205797204E-2</v>
      </c>
      <c r="J1764" s="3160"/>
      <c r="K1764" s="1716"/>
      <c r="L1764" s="1716"/>
      <c r="M1764" s="1716"/>
      <c r="N1764" s="1716"/>
      <c r="O1764" s="1716"/>
      <c r="P1764" s="3385"/>
      <c r="Q1764" t="s">
        <v>4270</v>
      </c>
    </row>
    <row r="1765" spans="1:17" customFormat="1" hidden="1" x14ac:dyDescent="0.25">
      <c r="A1765" s="3472"/>
      <c r="B1765" s="845" t="s">
        <v>4271</v>
      </c>
      <c r="C1765" s="1184">
        <f t="shared" ref="C1765:H1765" si="1435">C1761/C15</f>
        <v>0.14733915806195394</v>
      </c>
      <c r="D1765" s="1185">
        <f t="shared" si="1435"/>
        <v>5.3846153846153849E-2</v>
      </c>
      <c r="E1765" s="1186">
        <f t="shared" si="1435"/>
        <v>1.5023474178403756E-2</v>
      </c>
      <c r="F1765" s="1187">
        <f t="shared" si="1435"/>
        <v>7.5364154528182389E-2</v>
      </c>
      <c r="G1765" s="1263"/>
      <c r="H1765" s="1205">
        <f t="shared" si="1435"/>
        <v>7.6846872346447784E-2</v>
      </c>
      <c r="I1765" s="1193">
        <f t="shared" si="1426"/>
        <v>7.2893235153673477E-2</v>
      </c>
      <c r="J1765" s="3161"/>
      <c r="K1765" s="1717"/>
      <c r="L1765" s="1717"/>
      <c r="M1765" s="1717"/>
      <c r="N1765" s="1717"/>
      <c r="O1765" s="1717"/>
      <c r="P1765" s="3386"/>
      <c r="Q1765" t="s">
        <v>4272</v>
      </c>
    </row>
    <row r="1766" spans="1:17" customFormat="1" x14ac:dyDescent="0.25">
      <c r="A1766" s="3472"/>
      <c r="B1766" s="1203" t="s">
        <v>5095</v>
      </c>
      <c r="C1766" s="1204">
        <f>BNP!C647</f>
        <v>139</v>
      </c>
      <c r="D1766" s="1204">
        <f>BPCE!C670</f>
        <v>10</v>
      </c>
      <c r="E1766" s="1204">
        <f>SG!C618</f>
        <v>7</v>
      </c>
      <c r="F1766" s="1204">
        <f>CA!C861</f>
        <v>33</v>
      </c>
      <c r="G1766" s="1263"/>
      <c r="H1766" s="1204">
        <f>SUM(C1766:G1766)</f>
        <v>189</v>
      </c>
      <c r="I1766" s="1206">
        <f t="shared" si="1426"/>
        <v>47.25</v>
      </c>
      <c r="J1766" s="3162"/>
      <c r="K1766" s="1718"/>
      <c r="L1766" s="1718"/>
      <c r="M1766" s="1718"/>
      <c r="N1766" s="1718"/>
      <c r="O1766" s="1718"/>
      <c r="P1766" s="3368"/>
      <c r="Q1766" s="27" t="s">
        <v>4274</v>
      </c>
    </row>
    <row r="1767" spans="1:17" customFormat="1" x14ac:dyDescent="0.25">
      <c r="A1767" s="3472"/>
      <c r="B1767" s="845" t="s">
        <v>4275</v>
      </c>
      <c r="C1767" s="1184">
        <f t="shared" ref="C1767:H1767" si="1436">C1766/C30</f>
        <v>1.5902070701292757E-2</v>
      </c>
      <c r="D1767" s="1185">
        <f t="shared" si="1436"/>
        <v>1.6877637130801688E-3</v>
      </c>
      <c r="E1767" s="1186">
        <f t="shared" si="1436"/>
        <v>1.5996343692870202E-3</v>
      </c>
      <c r="F1767" s="1187">
        <f t="shared" si="1436"/>
        <v>1.2667946257197697E-2</v>
      </c>
      <c r="G1767" s="1263"/>
      <c r="H1767" s="1192">
        <f t="shared" si="1436"/>
        <v>6.6318116425137727E-3</v>
      </c>
      <c r="I1767" s="1193">
        <f t="shared" si="1426"/>
        <v>7.9643537602144109E-3</v>
      </c>
      <c r="J1767" s="3161"/>
      <c r="K1767" s="1717"/>
      <c r="L1767" s="1717"/>
      <c r="M1767" s="1717"/>
      <c r="N1767" s="1717"/>
      <c r="O1767" s="1717"/>
      <c r="P1767" s="3386"/>
      <c r="Q1767" t="s">
        <v>4276</v>
      </c>
    </row>
    <row r="1768" spans="1:17" customFormat="1" x14ac:dyDescent="0.25">
      <c r="A1768" s="3472"/>
      <c r="B1768" s="845" t="s">
        <v>4277</v>
      </c>
      <c r="C1768" s="1184">
        <f t="shared" ref="C1768:H1768" si="1437">C1766/C47</f>
        <v>2.0168311085316307E-2</v>
      </c>
      <c r="D1768" s="1185">
        <f t="shared" si="1437"/>
        <v>7.4404761904761901E-3</v>
      </c>
      <c r="E1768" s="1186">
        <f t="shared" si="1437"/>
        <v>1.7456359102244389E-3</v>
      </c>
      <c r="F1768" s="1187">
        <f t="shared" si="1437"/>
        <v>1.346389228886169E-2</v>
      </c>
      <c r="G1768" s="1263"/>
      <c r="H1768" s="1192">
        <f t="shared" si="1437"/>
        <v>1.2313505765847938E-2</v>
      </c>
      <c r="I1768" s="1193">
        <f t="shared" si="1426"/>
        <v>1.0704578868719656E-2</v>
      </c>
      <c r="J1768" s="3161"/>
      <c r="K1768" s="1717"/>
      <c r="L1768" s="1717"/>
      <c r="M1768" s="1717"/>
      <c r="N1768" s="1717"/>
      <c r="O1768" s="1717"/>
      <c r="P1768" s="3386"/>
      <c r="Q1768" t="s">
        <v>4278</v>
      </c>
    </row>
    <row r="1769" spans="1:17" customFormat="1" x14ac:dyDescent="0.25">
      <c r="A1769" s="3472"/>
      <c r="B1769" s="845" t="s">
        <v>5097</v>
      </c>
      <c r="C1769" s="1184">
        <f t="shared" ref="C1769:H1769" si="1438">C1766/C35</f>
        <v>5.7154605263157895E-2</v>
      </c>
      <c r="D1769" s="1185">
        <f t="shared" si="1438"/>
        <v>6.25E-2</v>
      </c>
      <c r="E1769" s="1186">
        <f t="shared" si="1438"/>
        <v>5.2750565184626974E-3</v>
      </c>
      <c r="F1769" s="1187">
        <f t="shared" si="1438"/>
        <v>4.7075606276747506E-2</v>
      </c>
      <c r="G1769" s="1263"/>
      <c r="H1769" s="1192">
        <f t="shared" si="1438"/>
        <v>3.8516405135520682E-2</v>
      </c>
      <c r="I1769" s="1193">
        <f t="shared" si="1426"/>
        <v>4.3001317014592026E-2</v>
      </c>
      <c r="J1769" s="3161"/>
      <c r="K1769" s="1717"/>
      <c r="L1769" s="1717"/>
      <c r="M1769" s="1717"/>
      <c r="N1769" s="1717"/>
      <c r="O1769" s="1717"/>
      <c r="P1769" s="3386"/>
      <c r="Q1769" t="s">
        <v>4280</v>
      </c>
    </row>
    <row r="1770" spans="1:17" customFormat="1" hidden="1" x14ac:dyDescent="0.25">
      <c r="A1770" s="3472"/>
      <c r="B1770" s="845" t="s">
        <v>4281</v>
      </c>
      <c r="C1770" s="1184">
        <f t="shared" ref="C1770:H1770" si="1439">C1766/C41</f>
        <v>0.18937329700272479</v>
      </c>
      <c r="D1770" s="1185">
        <f t="shared" si="1439"/>
        <v>6.097560975609756E-2</v>
      </c>
      <c r="E1770" s="1186">
        <f t="shared" si="1439"/>
        <v>5.7995028997514502E-3</v>
      </c>
      <c r="F1770" s="1187">
        <f t="shared" si="1439"/>
        <v>5.1886792452830191E-2</v>
      </c>
      <c r="G1770" s="1263"/>
      <c r="H1770" s="1192">
        <f t="shared" si="1439"/>
        <v>6.5307532826537659E-2</v>
      </c>
      <c r="I1770" s="1193">
        <f t="shared" si="1426"/>
        <v>7.7008800527851001E-2</v>
      </c>
      <c r="J1770" s="3161"/>
      <c r="K1770" s="1717"/>
      <c r="L1770" s="1717"/>
      <c r="M1770" s="1717"/>
      <c r="N1770" s="1717"/>
      <c r="O1770" s="1717"/>
      <c r="P1770" s="3386"/>
      <c r="Q1770" t="s">
        <v>4282</v>
      </c>
    </row>
    <row r="1771" spans="1:17" customFormat="1" x14ac:dyDescent="0.25">
      <c r="A1771" s="3472"/>
      <c r="B1771" s="1203" t="s">
        <v>5098</v>
      </c>
      <c r="C1771" s="1204">
        <f>BNP!F647</f>
        <v>-34</v>
      </c>
      <c r="D1771" s="1204">
        <f>BPCE!F670</f>
        <v>-2</v>
      </c>
      <c r="E1771" s="1204">
        <f>SG!F618</f>
        <v>-3</v>
      </c>
      <c r="F1771" s="1204">
        <f>CA!F861</f>
        <v>-8</v>
      </c>
      <c r="G1771" s="1263"/>
      <c r="H1771" s="1204">
        <f>SUM(C1771:G1771)</f>
        <v>-47</v>
      </c>
      <c r="I1771" s="1206">
        <f t="shared" si="1426"/>
        <v>-11.75</v>
      </c>
      <c r="J1771" s="3163"/>
      <c r="K1771" s="1719"/>
      <c r="L1771" s="1719"/>
      <c r="M1771" s="1719"/>
      <c r="N1771" s="1719"/>
      <c r="O1771" s="1719"/>
      <c r="P1771" s="3387"/>
      <c r="Q1771" s="1178" t="s">
        <v>4284</v>
      </c>
    </row>
    <row r="1772" spans="1:17" customFormat="1" hidden="1" x14ac:dyDescent="0.25">
      <c r="A1772" s="3472"/>
      <c r="B1772" s="845" t="s">
        <v>4285</v>
      </c>
      <c r="C1772" s="1184">
        <f t="shared" ref="C1772:H1772" si="1440">C1771/C56</f>
        <v>1.2869038607115822E-2</v>
      </c>
      <c r="D1772" s="1185">
        <f t="shared" si="1440"/>
        <v>1.0454783063251437E-3</v>
      </c>
      <c r="E1772" s="1186">
        <f t="shared" si="1440"/>
        <v>2.1723388848660392E-3</v>
      </c>
      <c r="F1772" s="1187">
        <f t="shared" si="1440"/>
        <v>1.7057569296375266E-2</v>
      </c>
      <c r="G1772" s="1263"/>
      <c r="H1772" s="1194">
        <f t="shared" si="1440"/>
        <v>5.9335942431511177E-3</v>
      </c>
      <c r="I1772" s="1193">
        <f t="shared" si="1426"/>
        <v>8.2861062736705668E-3</v>
      </c>
      <c r="J1772" s="3161"/>
      <c r="K1772" s="1717"/>
      <c r="L1772" s="1717"/>
      <c r="M1772" s="1717"/>
      <c r="N1772" s="1717"/>
      <c r="O1772" s="1717"/>
      <c r="P1772" s="3386"/>
      <c r="Q1772" t="s">
        <v>4286</v>
      </c>
    </row>
    <row r="1773" spans="1:17" customFormat="1" hidden="1" x14ac:dyDescent="0.25">
      <c r="A1773" s="3472"/>
      <c r="B1773" s="845" t="s">
        <v>4287</v>
      </c>
      <c r="C1773" s="1184">
        <f t="shared" ref="C1773:H1773" si="1441">C1771/C73</f>
        <v>1.9340159271899887E-2</v>
      </c>
      <c r="D1773" s="1185">
        <f t="shared" si="1441"/>
        <v>4.4943820224719105E-3</v>
      </c>
      <c r="E1773" s="1186">
        <f t="shared" si="1441"/>
        <v>2.859866539561487E-3</v>
      </c>
      <c r="F1773" s="1187">
        <f t="shared" si="1441"/>
        <v>1.1940298507462687E-2</v>
      </c>
      <c r="G1773" s="1263"/>
      <c r="H1773" s="1194">
        <f t="shared" si="1441"/>
        <v>1.1625030917635419E-2</v>
      </c>
      <c r="I1773" s="1193">
        <f t="shared" si="1426"/>
        <v>9.658676585348993E-3</v>
      </c>
      <c r="J1773" s="3161"/>
      <c r="K1773" s="1717"/>
      <c r="L1773" s="1717"/>
      <c r="M1773" s="1717"/>
      <c r="N1773" s="1717"/>
      <c r="O1773" s="1717"/>
      <c r="P1773" s="3386"/>
      <c r="Q1773" t="s">
        <v>4288</v>
      </c>
    </row>
    <row r="1774" spans="1:17" customFormat="1" x14ac:dyDescent="0.25">
      <c r="A1774" s="3472"/>
      <c r="B1774" s="845" t="s">
        <v>4289</v>
      </c>
      <c r="C1774" s="1195">
        <v>0.25</v>
      </c>
      <c r="D1774" s="1196">
        <v>0.25</v>
      </c>
      <c r="E1774" s="1197">
        <v>0.25</v>
      </c>
      <c r="F1774" s="1187">
        <v>0.25</v>
      </c>
      <c r="G1774" s="1263"/>
      <c r="H1774" s="1190">
        <f>E1774</f>
        <v>0.25</v>
      </c>
      <c r="I1774" s="1191">
        <f t="shared" si="1426"/>
        <v>0.25</v>
      </c>
      <c r="J1774" s="3164"/>
      <c r="K1774" s="1720"/>
      <c r="L1774" s="1720"/>
      <c r="M1774" s="1720"/>
      <c r="N1774" s="1720"/>
      <c r="O1774" s="1720"/>
      <c r="P1774" s="3352"/>
      <c r="Q1774" t="s">
        <v>4290</v>
      </c>
    </row>
    <row r="1775" spans="1:17" customFormat="1" x14ac:dyDescent="0.25">
      <c r="A1775" s="3472"/>
      <c r="B1775" s="845" t="s">
        <v>4291</v>
      </c>
      <c r="C1775" s="1184">
        <f>C1771/C1766</f>
        <v>-0.2446043165467626</v>
      </c>
      <c r="D1775" s="1185">
        <f t="shared" ref="D1775:H1775" si="1442">D1771/D1766</f>
        <v>-0.2</v>
      </c>
      <c r="E1775" s="1186">
        <f t="shared" si="1442"/>
        <v>-0.42857142857142855</v>
      </c>
      <c r="F1775" s="1187">
        <f t="shared" si="1442"/>
        <v>-0.24242424242424243</v>
      </c>
      <c r="G1775" s="1263"/>
      <c r="H1775" s="1205">
        <f t="shared" si="1442"/>
        <v>-0.24867724867724866</v>
      </c>
      <c r="I1775" s="1191">
        <f t="shared" si="1426"/>
        <v>-0.2788999968856084</v>
      </c>
      <c r="J1775" s="3164"/>
      <c r="K1775" s="1720"/>
      <c r="L1775" s="1720"/>
      <c r="M1775" s="1720"/>
      <c r="N1775" s="1720"/>
      <c r="O1775" s="1720"/>
      <c r="P1775" s="3352"/>
      <c r="Q1775" t="s">
        <v>4292</v>
      </c>
    </row>
    <row r="1776" spans="1:17" customFormat="1" x14ac:dyDescent="0.25">
      <c r="A1776" s="3472"/>
      <c r="B1776" s="1203" t="s">
        <v>5100</v>
      </c>
      <c r="C1776" s="1204">
        <f>BNP!G647</f>
        <v>967</v>
      </c>
      <c r="D1776" s="1204">
        <f>BPCE!G670</f>
        <v>71</v>
      </c>
      <c r="E1776" s="1204">
        <f>SG!G618</f>
        <v>164</v>
      </c>
      <c r="F1776" s="1204">
        <f>CA!G861</f>
        <v>339</v>
      </c>
      <c r="G1776" s="1263"/>
      <c r="H1776" s="1204">
        <f>SUM(C1776:G1776)</f>
        <v>1541</v>
      </c>
      <c r="I1776" s="1204">
        <f t="shared" si="1426"/>
        <v>385.25</v>
      </c>
      <c r="J1776" s="3165"/>
      <c r="K1776" s="1721"/>
      <c r="L1776" s="1721"/>
      <c r="M1776" s="1721"/>
      <c r="N1776" s="1721"/>
      <c r="O1776" s="1721"/>
      <c r="P1776" s="3347"/>
      <c r="Q1776" s="27" t="s">
        <v>4293</v>
      </c>
    </row>
    <row r="1777" spans="1:17" customFormat="1" x14ac:dyDescent="0.25">
      <c r="A1777" s="3472"/>
      <c r="B1777" s="845" t="s">
        <v>4294</v>
      </c>
      <c r="C1777" s="1184">
        <f t="shared" ref="C1777:H1777" si="1443">C1776/C82</f>
        <v>5.3840971475977569E-3</v>
      </c>
      <c r="D1777" s="1185">
        <f t="shared" si="1443"/>
        <v>6.8799116270506502E-4</v>
      </c>
      <c r="E1777" s="1186">
        <f t="shared" si="1443"/>
        <v>1.2038994597134132E-3</v>
      </c>
      <c r="F1777" s="1187">
        <f t="shared" si="1443"/>
        <v>4.6715449171110838E-3</v>
      </c>
      <c r="G1777" s="1263"/>
      <c r="H1777" s="1194">
        <f t="shared" si="1443"/>
        <v>2.7043532892727902E-3</v>
      </c>
      <c r="I1777" s="1189">
        <f t="shared" si="1426"/>
        <v>2.9868831717818302E-3</v>
      </c>
      <c r="J1777" s="3160"/>
      <c r="K1777" s="1716"/>
      <c r="L1777" s="1716"/>
      <c r="M1777" s="1716"/>
      <c r="N1777" s="1716"/>
      <c r="O1777" s="1716"/>
      <c r="P1777" s="3385"/>
      <c r="Q1777" t="s">
        <v>4295</v>
      </c>
    </row>
    <row r="1778" spans="1:17" customFormat="1" x14ac:dyDescent="0.25">
      <c r="A1778" s="3472"/>
      <c r="B1778" s="845" t="s">
        <v>4296</v>
      </c>
      <c r="C1778" s="1184">
        <f t="shared" ref="C1778:H1778" si="1444">C1776/C99</f>
        <v>7.8842233999184674E-3</v>
      </c>
      <c r="D1778" s="1185">
        <f t="shared" si="1444"/>
        <v>6.7651262505955215E-3</v>
      </c>
      <c r="E1778" s="1186">
        <f t="shared" si="1444"/>
        <v>1.9562235343233733E-3</v>
      </c>
      <c r="F1778" s="1187">
        <f t="shared" si="1444"/>
        <v>9.8221011763342404E-3</v>
      </c>
      <c r="G1778" s="1263"/>
      <c r="H1778" s="1194">
        <f t="shared" si="1444"/>
        <v>5.839487974292611E-3</v>
      </c>
      <c r="I1778" s="1189">
        <f t="shared" si="1426"/>
        <v>6.6069185902929012E-3</v>
      </c>
      <c r="J1778" s="3160"/>
      <c r="K1778" s="1716"/>
      <c r="L1778" s="1716"/>
      <c r="M1778" s="1716"/>
      <c r="N1778" s="1716"/>
      <c r="O1778" s="1716"/>
      <c r="P1778" s="3385"/>
      <c r="Q1778" t="s">
        <v>4297</v>
      </c>
    </row>
    <row r="1779" spans="1:17" customFormat="1" x14ac:dyDescent="0.25">
      <c r="A1779" s="3472"/>
      <c r="B1779" s="1203" t="s">
        <v>14</v>
      </c>
      <c r="C1779" s="1204">
        <f>BNP!J647</f>
        <v>37</v>
      </c>
      <c r="D1779" s="1204">
        <f>BPCE!J670</f>
        <v>6</v>
      </c>
      <c r="E1779" s="1204">
        <f>SG!J618</f>
        <v>13</v>
      </c>
      <c r="F1779" s="1204">
        <f>CA!J861</f>
        <v>34</v>
      </c>
      <c r="G1779" s="1204">
        <f>CM!K452</f>
        <v>1</v>
      </c>
      <c r="H1779" s="1204">
        <f>SUM(C1779:G1779)</f>
        <v>91</v>
      </c>
      <c r="I1779" s="1221">
        <f t="shared" si="1426"/>
        <v>18.2</v>
      </c>
      <c r="J1779" s="3166"/>
      <c r="K1779" s="1722"/>
      <c r="L1779" s="1722"/>
      <c r="M1779" s="1722"/>
      <c r="N1779" s="1722"/>
      <c r="O1779" s="1722"/>
      <c r="P1779" s="3369"/>
      <c r="Q1779" s="27" t="s">
        <v>4298</v>
      </c>
    </row>
    <row r="1780" spans="1:17" customFormat="1" x14ac:dyDescent="0.25">
      <c r="A1780" s="3472"/>
      <c r="B1780" s="845" t="s">
        <v>4299</v>
      </c>
      <c r="C1780" s="1184">
        <f t="shared" ref="C1780:H1780" si="1445">C1779/C108</f>
        <v>4.4685990338164248E-2</v>
      </c>
      <c r="D1780" s="1185">
        <f t="shared" si="1445"/>
        <v>8.4151472650771386E-3</v>
      </c>
      <c r="E1780" s="1186">
        <f t="shared" si="1445"/>
        <v>1.7015706806282723E-2</v>
      </c>
      <c r="F1780" s="1187">
        <f t="shared" si="1445"/>
        <v>3.5789473684210524E-2</v>
      </c>
      <c r="G1780" s="1188">
        <f t="shared" si="1445"/>
        <v>2.1505376344086021E-3</v>
      </c>
      <c r="H1780" s="1194">
        <f t="shared" si="1445"/>
        <v>2.4462365591397851E-2</v>
      </c>
      <c r="I1780" s="1189">
        <f t="shared" si="1426"/>
        <v>2.1611371145628645E-2</v>
      </c>
      <c r="J1780" s="3160"/>
      <c r="K1780" s="1716"/>
      <c r="L1780" s="1716"/>
      <c r="M1780" s="1716"/>
      <c r="N1780" s="1716"/>
      <c r="O1780" s="1716"/>
      <c r="P1780" s="3385"/>
      <c r="Q1780" t="s">
        <v>4300</v>
      </c>
    </row>
    <row r="1781" spans="1:17" customFormat="1" x14ac:dyDescent="0.25">
      <c r="A1781" s="3472"/>
      <c r="B1781" s="845" t="s">
        <v>4301</v>
      </c>
      <c r="C1781" s="1184">
        <f t="shared" ref="C1781:H1781" si="1446">C1779/C125</f>
        <v>5.5223880597014927E-2</v>
      </c>
      <c r="D1781" s="1185">
        <f t="shared" si="1446"/>
        <v>2.0477815699658702E-2</v>
      </c>
      <c r="E1781" s="1186">
        <f t="shared" si="1446"/>
        <v>2.8761061946902654E-2</v>
      </c>
      <c r="F1781" s="1187">
        <f t="shared" si="1446"/>
        <v>0.10365853658536585</v>
      </c>
      <c r="G1781" s="1188">
        <f t="shared" si="1446"/>
        <v>9.0090090090090089E-3</v>
      </c>
      <c r="H1781" s="1194">
        <f t="shared" si="1446"/>
        <v>4.908306364617044E-2</v>
      </c>
      <c r="I1781" s="1189">
        <f t="shared" si="1426"/>
        <v>4.342606076759023E-2</v>
      </c>
      <c r="J1781" s="3160"/>
      <c r="K1781" s="1716"/>
      <c r="L1781" s="1716"/>
      <c r="M1781" s="1716"/>
      <c r="N1781" s="1716"/>
      <c r="O1781" s="1716"/>
      <c r="P1781" s="3385"/>
      <c r="Q1781" t="s">
        <v>4302</v>
      </c>
    </row>
    <row r="1782" spans="1:17" customFormat="1" x14ac:dyDescent="0.25">
      <c r="A1782" s="3472"/>
      <c r="B1782" s="845" t="s">
        <v>5101</v>
      </c>
      <c r="C1782" s="1184">
        <f t="shared" ref="C1782:H1782" si="1447">C1779/C113</f>
        <v>0.185</v>
      </c>
      <c r="D1782" s="1185">
        <f t="shared" si="1447"/>
        <v>7.407407407407407E-2</v>
      </c>
      <c r="E1782" s="1186">
        <f t="shared" si="1447"/>
        <v>9.5588235294117641E-2</v>
      </c>
      <c r="F1782" s="1187">
        <f t="shared" si="1447"/>
        <v>0.21383647798742139</v>
      </c>
      <c r="G1782" s="1188">
        <f t="shared" si="1447"/>
        <v>1.5384615384615385E-2</v>
      </c>
      <c r="H1782" s="1194">
        <f t="shared" si="1447"/>
        <v>0.1419656786271451</v>
      </c>
      <c r="I1782" s="1189">
        <f t="shared" si="1426"/>
        <v>0.11677668054804569</v>
      </c>
      <c r="J1782" s="3160"/>
      <c r="K1782" s="1716"/>
      <c r="L1782" s="1716"/>
      <c r="M1782" s="1716"/>
      <c r="N1782" s="1716"/>
      <c r="O1782" s="1716"/>
      <c r="P1782" s="3385"/>
      <c r="Q1782" t="s">
        <v>4304</v>
      </c>
    </row>
    <row r="1783" spans="1:17" customFormat="1" hidden="1" x14ac:dyDescent="0.25">
      <c r="A1783" s="3472"/>
      <c r="B1783" s="845" t="s">
        <v>4305</v>
      </c>
      <c r="C1783" s="1184">
        <f t="shared" ref="C1783:H1783" si="1448">C1779/C119</f>
        <v>0.39784946236559138</v>
      </c>
      <c r="D1783" s="1185">
        <f t="shared" si="1448"/>
        <v>0.1276595744680851</v>
      </c>
      <c r="E1783" s="1186">
        <f t="shared" si="1448"/>
        <v>0.12380952380952381</v>
      </c>
      <c r="F1783" s="1187">
        <f t="shared" si="1448"/>
        <v>0.34343434343434343</v>
      </c>
      <c r="G1783" s="1188">
        <f t="shared" si="1448"/>
        <v>2.1276595744680851E-2</v>
      </c>
      <c r="H1783" s="1205">
        <f t="shared" si="1448"/>
        <v>0.23273657289002558</v>
      </c>
      <c r="I1783" s="1193">
        <f t="shared" si="1426"/>
        <v>0.20280589996444492</v>
      </c>
      <c r="J1783" s="3161"/>
      <c r="K1783" s="1717"/>
      <c r="L1783" s="1717"/>
      <c r="M1783" s="1717"/>
      <c r="N1783" s="1717"/>
      <c r="O1783" s="1717"/>
      <c r="P1783" s="3386"/>
      <c r="Q1783" t="s">
        <v>4306</v>
      </c>
    </row>
    <row r="1784" spans="1:17" customFormat="1" x14ac:dyDescent="0.25">
      <c r="A1784" s="3472"/>
      <c r="B1784" s="1203" t="s">
        <v>5087</v>
      </c>
      <c r="C1784" s="1206">
        <f>C1761/C1776</f>
        <v>0.38366080661840746</v>
      </c>
      <c r="D1784" s="1206">
        <f t="shared" ref="D1784:E1784" si="1449">D1761/D1776</f>
        <v>0.29577464788732394</v>
      </c>
      <c r="E1784" s="1206">
        <f t="shared" si="1449"/>
        <v>0.1951219512195122</v>
      </c>
      <c r="F1784" s="1206">
        <f>F1761/F1776</f>
        <v>0.35103244837758113</v>
      </c>
      <c r="G1784" s="1265"/>
      <c r="H1784" s="1206">
        <f>H1761/H1776</f>
        <v>0.35236859182349123</v>
      </c>
      <c r="I1784" s="1206">
        <f t="shared" si="1426"/>
        <v>0.30639746352570618</v>
      </c>
      <c r="J1784" s="3162"/>
      <c r="K1784" s="1718"/>
      <c r="L1784" s="1718"/>
      <c r="M1784" s="1718"/>
      <c r="N1784" s="1718"/>
      <c r="O1784" s="1718"/>
      <c r="P1784" s="3368"/>
      <c r="Q1784" s="27" t="s">
        <v>4308</v>
      </c>
    </row>
    <row r="1785" spans="1:17" customFormat="1" x14ac:dyDescent="0.25">
      <c r="A1785" s="3472"/>
      <c r="B1785" s="845" t="s">
        <v>4223</v>
      </c>
      <c r="C1785" s="1207">
        <f t="shared" ref="C1785:H1785" si="1450">C1784/C139</f>
        <v>1.7592583703810722</v>
      </c>
      <c r="D1785" s="1208">
        <f t="shared" si="1450"/>
        <v>1.3124499242087948</v>
      </c>
      <c r="E1785" s="1209">
        <f t="shared" si="1450"/>
        <v>1.128052144587991</v>
      </c>
      <c r="F1785" s="1210">
        <f t="shared" si="1450"/>
        <v>1.6068486520794758</v>
      </c>
      <c r="G1785" s="1263"/>
      <c r="H1785" s="1177">
        <f t="shared" si="1450"/>
        <v>1.7124430775598318</v>
      </c>
      <c r="I1785" s="1198">
        <f t="shared" si="1426"/>
        <v>1.4516522728143335</v>
      </c>
      <c r="J1785" s="3167"/>
      <c r="K1785" s="1723"/>
      <c r="L1785" s="1723"/>
      <c r="M1785" s="1723"/>
      <c r="N1785" s="1723"/>
      <c r="O1785" s="1723"/>
      <c r="P1785" s="3364"/>
      <c r="Q1785" t="s">
        <v>4309</v>
      </c>
    </row>
    <row r="1786" spans="1:17" customFormat="1" x14ac:dyDescent="0.25">
      <c r="A1786" s="3472"/>
      <c r="B1786" s="845" t="s">
        <v>4224</v>
      </c>
      <c r="C1786" s="1207">
        <f t="shared" ref="C1786:H1786" si="1451">C1784/C142</f>
        <v>1.8330410942989237</v>
      </c>
      <c r="D1786" s="1208">
        <f t="shared" si="1451"/>
        <v>0.79859915862553765</v>
      </c>
      <c r="E1786" s="1209">
        <f t="shared" si="1451"/>
        <v>1.2724057856633326</v>
      </c>
      <c r="F1786" s="1210">
        <f t="shared" si="1451"/>
        <v>1.4657069832208849</v>
      </c>
      <c r="G1786" s="1263"/>
      <c r="H1786" s="1177">
        <f t="shared" si="1451"/>
        <v>1.7526973423695964</v>
      </c>
      <c r="I1786" s="1198">
        <f t="shared" si="1426"/>
        <v>1.3424382554521697</v>
      </c>
      <c r="J1786" s="3167"/>
      <c r="K1786" s="1723"/>
      <c r="L1786" s="1723"/>
      <c r="M1786" s="1723"/>
      <c r="N1786" s="1723"/>
      <c r="O1786" s="1723"/>
      <c r="P1786" s="3364"/>
      <c r="Q1786" t="s">
        <v>4310</v>
      </c>
    </row>
    <row r="1787" spans="1:17" customFormat="1" x14ac:dyDescent="0.25">
      <c r="A1787" s="3472"/>
      <c r="B1787" s="845" t="s">
        <v>5102</v>
      </c>
      <c r="C1787" s="1207">
        <f t="shared" ref="C1787:H1787" si="1452">C1784/C159</f>
        <v>2.0422226857233703</v>
      </c>
      <c r="D1787" s="1208">
        <f t="shared" si="1452"/>
        <v>0.78150037952264484</v>
      </c>
      <c r="E1787" s="1209">
        <f t="shared" si="1452"/>
        <v>1.4716215681205795</v>
      </c>
      <c r="F1787" s="1210">
        <f t="shared" si="1452"/>
        <v>1.6063738274245352</v>
      </c>
      <c r="G1787" s="1263"/>
      <c r="H1787" s="1177">
        <f t="shared" si="1452"/>
        <v>1.9701126473807968</v>
      </c>
      <c r="I1787" s="1198">
        <f t="shared" si="1426"/>
        <v>1.4754296151977826</v>
      </c>
      <c r="J1787" s="3167"/>
      <c r="K1787" s="1723"/>
      <c r="L1787" s="1723"/>
      <c r="M1787" s="1723"/>
      <c r="N1787" s="1723"/>
      <c r="O1787" s="1723"/>
      <c r="P1787" s="3364"/>
      <c r="Q1787" t="s">
        <v>4312</v>
      </c>
    </row>
    <row r="1788" spans="1:17" customFormat="1" x14ac:dyDescent="0.25">
      <c r="A1788" s="3472"/>
      <c r="B1788" s="1203" t="s">
        <v>5099</v>
      </c>
      <c r="C1788" s="1206">
        <f>C1766/C1776</f>
        <v>0.1437435367114788</v>
      </c>
      <c r="D1788" s="1206">
        <f t="shared" ref="D1788:E1788" si="1453">D1766/D1776</f>
        <v>0.14084507042253522</v>
      </c>
      <c r="E1788" s="1206">
        <f t="shared" si="1453"/>
        <v>4.2682926829268296E-2</v>
      </c>
      <c r="F1788" s="1206">
        <f>F1766/F1776</f>
        <v>9.7345132743362831E-2</v>
      </c>
      <c r="G1788" s="1263"/>
      <c r="H1788" s="1206">
        <f>H1766/H1776</f>
        <v>0.12264763140817651</v>
      </c>
      <c r="I1788" s="1206">
        <f t="shared" si="1426"/>
        <v>0.10615416667666128</v>
      </c>
      <c r="J1788" s="3162"/>
      <c r="K1788" s="1718"/>
      <c r="L1788" s="1718"/>
      <c r="M1788" s="1718"/>
      <c r="N1788" s="1718"/>
      <c r="O1788" s="1718"/>
      <c r="P1788" s="3368"/>
      <c r="Q1788" s="27" t="s">
        <v>4314</v>
      </c>
    </row>
    <row r="1789" spans="1:17" s="1" customFormat="1" x14ac:dyDescent="0.25">
      <c r="A1789" s="3472"/>
      <c r="B1789" s="845" t="s">
        <v>4223</v>
      </c>
      <c r="C1789" s="1207">
        <f t="shared" ref="C1789:H1789" si="1454">C1788/C165</f>
        <v>2.9535259608730953</v>
      </c>
      <c r="D1789" s="1208">
        <f t="shared" si="1454"/>
        <v>2.4531764426219764</v>
      </c>
      <c r="E1789" s="1209">
        <f t="shared" si="1454"/>
        <v>1.3287109287911893</v>
      </c>
      <c r="F1789" s="1210">
        <f t="shared" si="1454"/>
        <v>2.7117252390739388</v>
      </c>
      <c r="G1789" s="1263"/>
      <c r="H1789" s="1177">
        <f t="shared" si="1454"/>
        <v>2.4522726630502807</v>
      </c>
      <c r="I1789" s="1198">
        <f t="shared" si="1426"/>
        <v>2.3617846428400497</v>
      </c>
      <c r="J1789" s="3167"/>
      <c r="K1789" s="1723"/>
      <c r="L1789" s="1723"/>
      <c r="M1789" s="1723"/>
      <c r="N1789" s="1723"/>
      <c r="O1789" s="1723"/>
      <c r="P1789" s="3364"/>
      <c r="Q1789" t="s">
        <v>4315</v>
      </c>
    </row>
    <row r="1790" spans="1:17" s="1" customFormat="1" x14ac:dyDescent="0.25">
      <c r="A1790" s="3472"/>
      <c r="B1790" s="845" t="s">
        <v>4224</v>
      </c>
      <c r="C1790" s="1207">
        <f t="shared" ref="C1790:H1790" si="1455">C1788/C182</f>
        <v>2.5580593119069754</v>
      </c>
      <c r="D1790" s="1208">
        <f t="shared" si="1455"/>
        <v>1.0998281354795438</v>
      </c>
      <c r="E1790" s="1209">
        <f t="shared" si="1455"/>
        <v>0.89234991788820628</v>
      </c>
      <c r="F1790" s="1210">
        <f t="shared" si="1455"/>
        <v>1.3707751576925438</v>
      </c>
      <c r="G1790" s="1263"/>
      <c r="H1790" s="1177">
        <f t="shared" si="1455"/>
        <v>2.1086618929700909</v>
      </c>
      <c r="I1790" s="1198">
        <f t="shared" si="1426"/>
        <v>1.4802531307418174</v>
      </c>
      <c r="J1790" s="3167"/>
      <c r="K1790" s="1723"/>
      <c r="L1790" s="1723"/>
      <c r="M1790" s="1723"/>
      <c r="N1790" s="1723"/>
      <c r="O1790" s="1723"/>
      <c r="P1790" s="3364"/>
      <c r="Q1790" t="s">
        <v>4316</v>
      </c>
    </row>
    <row r="1791" spans="1:17" s="1" customFormat="1" x14ac:dyDescent="0.25">
      <c r="A1791" s="3472"/>
      <c r="B1791" s="845" t="s">
        <v>5102</v>
      </c>
      <c r="C1791" s="1207">
        <f t="shared" ref="C1791:H1791" si="1456">C1788/C185</f>
        <v>3.0408526207910369</v>
      </c>
      <c r="D1791" s="1208">
        <f t="shared" si="1456"/>
        <v>1.0497953939855349</v>
      </c>
      <c r="E1791" s="1209">
        <f t="shared" si="1456"/>
        <v>1.2565930020090361</v>
      </c>
      <c r="F1791" s="1210">
        <f t="shared" si="1456"/>
        <v>1.6515297092288244</v>
      </c>
      <c r="G1791" s="1263"/>
      <c r="H1791" s="1177">
        <f t="shared" si="1456"/>
        <v>2.594898292362708</v>
      </c>
      <c r="I1791" s="1198">
        <f t="shared" si="1426"/>
        <v>1.749692681503608</v>
      </c>
      <c r="J1791" s="3167"/>
      <c r="K1791" s="1723"/>
      <c r="L1791" s="1723"/>
      <c r="M1791" s="1723"/>
      <c r="N1791" s="1723"/>
      <c r="O1791" s="1723"/>
      <c r="P1791" s="3364"/>
      <c r="Q1791" t="s">
        <v>4317</v>
      </c>
    </row>
    <row r="1792" spans="1:17" customFormat="1" x14ac:dyDescent="0.25">
      <c r="A1792" s="3472"/>
      <c r="B1792" s="1203" t="s">
        <v>4848</v>
      </c>
      <c r="C1792" s="1206">
        <f>C1766/C1761</f>
        <v>0.3746630727762803</v>
      </c>
      <c r="D1792" s="1206">
        <f t="shared" ref="D1792:E1792" si="1457">D1766/D1761</f>
        <v>0.47619047619047616</v>
      </c>
      <c r="E1792" s="1206">
        <f t="shared" si="1457"/>
        <v>0.21875</v>
      </c>
      <c r="F1792" s="1206">
        <f>F1766/F1761</f>
        <v>0.27731092436974791</v>
      </c>
      <c r="G1792" s="1263"/>
      <c r="H1792" s="1206">
        <f>H1766/H1761</f>
        <v>0.34806629834254144</v>
      </c>
      <c r="I1792" s="1206">
        <f t="shared" si="1426"/>
        <v>0.33672861833412604</v>
      </c>
      <c r="J1792" s="3162"/>
      <c r="K1792" s="1718"/>
      <c r="L1792" s="1718"/>
      <c r="M1792" s="1718"/>
      <c r="N1792" s="1718"/>
      <c r="O1792" s="1718"/>
      <c r="P1792" s="3368"/>
      <c r="Q1792" s="27" t="s">
        <v>4319</v>
      </c>
    </row>
    <row r="1793" spans="1:17" customFormat="1" x14ac:dyDescent="0.25">
      <c r="A1793" s="3472"/>
      <c r="B1793" s="1181" t="s">
        <v>4223</v>
      </c>
      <c r="C1793" s="1207">
        <f t="shared" ref="C1793:H1793" si="1458">C1792/C217</f>
        <v>1.6788471839035977</v>
      </c>
      <c r="D1793" s="1208">
        <f t="shared" si="1458"/>
        <v>1.8691581273859754</v>
      </c>
      <c r="E1793" s="1209">
        <f t="shared" si="1458"/>
        <v>1.1778807701096892</v>
      </c>
      <c r="F1793" s="1210">
        <f t="shared" si="1458"/>
        <v>1.6876046387844965</v>
      </c>
      <c r="G1793" s="1266"/>
      <c r="H1793" s="1177">
        <f t="shared" si="1458"/>
        <v>1.4320316366630292</v>
      </c>
      <c r="I1793" s="1198">
        <f t="shared" si="1426"/>
        <v>1.6033726800459398</v>
      </c>
      <c r="J1793" s="3167"/>
      <c r="K1793" s="1723"/>
      <c r="L1793" s="1723"/>
      <c r="M1793" s="1723"/>
      <c r="N1793" s="1723"/>
      <c r="O1793" s="1723"/>
      <c r="P1793" s="3364"/>
      <c r="Q1793" t="s">
        <v>4320</v>
      </c>
    </row>
    <row r="1794" spans="1:17" customFormat="1" x14ac:dyDescent="0.25">
      <c r="A1794" s="3472"/>
      <c r="B1794" s="1181" t="s">
        <v>4224</v>
      </c>
      <c r="C1794" s="1207">
        <f t="shared" ref="C1794:H1794" si="1459">C1792/C234</f>
        <v>1.3955275306500132</v>
      </c>
      <c r="D1794" s="1208">
        <f t="shared" si="1459"/>
        <v>1.3771967120181405</v>
      </c>
      <c r="E1794" s="1209">
        <f t="shared" si="1459"/>
        <v>0.70130922693266839</v>
      </c>
      <c r="F1794" s="1210">
        <f t="shared" si="1459"/>
        <v>0.93523137529185485</v>
      </c>
      <c r="G1794" s="1266"/>
      <c r="H1794" s="1177">
        <f t="shared" si="1459"/>
        <v>1.2030952760613196</v>
      </c>
      <c r="I1794" s="1198">
        <f t="shared" si="1426"/>
        <v>1.1023162112231693</v>
      </c>
      <c r="J1794" s="3167"/>
      <c r="K1794" s="1723"/>
      <c r="L1794" s="1723"/>
      <c r="M1794" s="1723"/>
      <c r="N1794" s="1723"/>
      <c r="O1794" s="1723"/>
      <c r="P1794" s="3364"/>
      <c r="Q1794" t="s">
        <v>4321</v>
      </c>
    </row>
    <row r="1795" spans="1:17" customFormat="1" ht="15.75" thickBot="1" x14ac:dyDescent="0.3">
      <c r="A1795" s="3472"/>
      <c r="B1795" s="1181" t="s">
        <v>5102</v>
      </c>
      <c r="C1795" s="1207">
        <f t="shared" ref="C1795:H1795" si="1460">C1792/C237</f>
        <v>1.4889916961792753</v>
      </c>
      <c r="D1795" s="1208">
        <f t="shared" si="1460"/>
        <v>1.3433075933075933</v>
      </c>
      <c r="E1795" s="1209">
        <f t="shared" si="1460"/>
        <v>0.8538832463660081</v>
      </c>
      <c r="F1795" s="1210">
        <f t="shared" si="1460"/>
        <v>1.0281104441776712</v>
      </c>
      <c r="G1795" s="1266"/>
      <c r="H1795" s="1177">
        <f t="shared" si="1460"/>
        <v>1.3171319395429211</v>
      </c>
      <c r="I1795" s="1198">
        <f t="shared" si="1426"/>
        <v>1.1785732450076369</v>
      </c>
      <c r="J1795" s="3167"/>
      <c r="K1795" s="1723"/>
      <c r="L1795" s="1723"/>
      <c r="M1795" s="1723"/>
      <c r="N1795" s="1723"/>
      <c r="O1795" s="1723"/>
      <c r="P1795" s="3364"/>
      <c r="Q1795" t="s">
        <v>4322</v>
      </c>
    </row>
    <row r="1796" spans="1:17" customFormat="1" hidden="1" x14ac:dyDescent="0.25">
      <c r="A1796" s="3472"/>
      <c r="B1796" s="1203" t="s">
        <v>4323</v>
      </c>
      <c r="C1796" s="1206">
        <f>C1771/C1761</f>
        <v>-9.1644204851752023E-2</v>
      </c>
      <c r="D1796" s="1206">
        <f t="shared" ref="D1796:E1796" si="1461">D1771/D1761</f>
        <v>-9.5238095238095233E-2</v>
      </c>
      <c r="E1796" s="1206">
        <f t="shared" si="1461"/>
        <v>-9.375E-2</v>
      </c>
      <c r="F1796" s="1206">
        <f>F1771/F1761</f>
        <v>-6.7226890756302518E-2</v>
      </c>
      <c r="G1796" s="1265"/>
      <c r="H1796" s="1206">
        <f>H1771/H1761</f>
        <v>-8.6556169429097607E-2</v>
      </c>
      <c r="I1796" s="1206">
        <f t="shared" si="1426"/>
        <v>-8.6964797711537437E-2</v>
      </c>
      <c r="J1796" s="3162"/>
      <c r="K1796" s="1718"/>
      <c r="L1796" s="1718"/>
      <c r="M1796" s="1718"/>
      <c r="N1796" s="1718"/>
      <c r="O1796" s="1718"/>
      <c r="P1796" s="3368"/>
      <c r="Q1796" s="27" t="s">
        <v>4324</v>
      </c>
    </row>
    <row r="1797" spans="1:17" customFormat="1" hidden="1" x14ac:dyDescent="0.25">
      <c r="A1797" s="3472"/>
      <c r="B1797" s="1181" t="s">
        <v>4223</v>
      </c>
      <c r="C1797" s="1207">
        <f t="shared" ref="C1797:H1797" si="1462">C1796/C243</f>
        <v>1.3586374775296834</v>
      </c>
      <c r="D1797" s="1208">
        <f t="shared" si="1462"/>
        <v>1.1578423319144697</v>
      </c>
      <c r="E1797" s="1209">
        <f t="shared" si="1462"/>
        <v>1.5995881607530775</v>
      </c>
      <c r="F1797" s="1210">
        <f t="shared" si="1462"/>
        <v>2.2723835802977908</v>
      </c>
      <c r="G1797" s="1266">
        <f t="shared" si="1462"/>
        <v>0</v>
      </c>
      <c r="H1797" s="1177">
        <f t="shared" si="1462"/>
        <v>1.281262969057007</v>
      </c>
      <c r="I1797" s="1198">
        <f t="shared" si="1426"/>
        <v>1.2776903100990042</v>
      </c>
      <c r="J1797" s="3167"/>
      <c r="K1797" s="1723"/>
      <c r="L1797" s="1723"/>
      <c r="M1797" s="1723"/>
      <c r="N1797" s="1723"/>
      <c r="O1797" s="1723"/>
      <c r="P1797" s="3364"/>
      <c r="Q1797" t="s">
        <v>4325</v>
      </c>
    </row>
    <row r="1798" spans="1:17" customFormat="1" hidden="1" x14ac:dyDescent="0.25">
      <c r="A1798" s="3472"/>
      <c r="B1798" s="1181" t="s">
        <v>4224</v>
      </c>
      <c r="C1798" s="1207">
        <f t="shared" ref="C1798:H1798" si="1463">C1796/C260</f>
        <v>1.338224336034884</v>
      </c>
      <c r="D1798" s="1208">
        <f t="shared" si="1463"/>
        <v>0.83188871054039593</v>
      </c>
      <c r="E1798" s="1209">
        <f t="shared" si="1463"/>
        <v>1.1489513822688273</v>
      </c>
      <c r="F1798" s="1210">
        <f t="shared" si="1463"/>
        <v>0.82939922237551733</v>
      </c>
      <c r="G1798" s="1266">
        <f t="shared" si="1463"/>
        <v>0</v>
      </c>
      <c r="H1798" s="1177">
        <f t="shared" si="1463"/>
        <v>1.1358276064534614</v>
      </c>
      <c r="I1798" s="1198">
        <f t="shared" si="1426"/>
        <v>0.82969273024392487</v>
      </c>
      <c r="J1798" s="3167"/>
      <c r="K1798" s="1723"/>
      <c r="L1798" s="1723"/>
      <c r="M1798" s="1723"/>
      <c r="N1798" s="1723"/>
      <c r="O1798" s="1723"/>
      <c r="P1798" s="3364"/>
      <c r="Q1798" t="s">
        <v>4326</v>
      </c>
    </row>
    <row r="1799" spans="1:17" customFormat="1" hidden="1" x14ac:dyDescent="0.25">
      <c r="A1799" s="3472"/>
      <c r="B1799" s="1181" t="s">
        <v>5102</v>
      </c>
      <c r="C1799" s="1207">
        <f t="shared" ref="C1799:H1799" si="1464">C1796/C263</f>
        <v>1.2601966881282427</v>
      </c>
      <c r="D1799" s="1208">
        <f t="shared" si="1464"/>
        <v>0.75378018505980582</v>
      </c>
      <c r="E1799" s="1209">
        <f t="shared" si="1464"/>
        <v>1.1298547180667433</v>
      </c>
      <c r="F1799" s="1210">
        <f t="shared" si="1464"/>
        <v>0.78447494105555893</v>
      </c>
      <c r="G1799" s="1266">
        <f t="shared" si="1464"/>
        <v>0</v>
      </c>
      <c r="H1799" s="1177">
        <f t="shared" si="1464"/>
        <v>1.0628279921756876</v>
      </c>
      <c r="I1799" s="1198">
        <f t="shared" si="1426"/>
        <v>0.78566130646207011</v>
      </c>
      <c r="J1799" s="3167"/>
      <c r="K1799" s="1723"/>
      <c r="L1799" s="1723"/>
      <c r="M1799" s="1723"/>
      <c r="N1799" s="1723"/>
      <c r="O1799" s="1723"/>
      <c r="P1799" s="3364"/>
      <c r="Q1799" t="s">
        <v>4327</v>
      </c>
    </row>
    <row r="1800" spans="1:17" customFormat="1" hidden="1" x14ac:dyDescent="0.25">
      <c r="A1800" s="3472"/>
      <c r="B1800" s="1203" t="s">
        <v>4328</v>
      </c>
      <c r="C1800" s="1212">
        <f>C1776/C1779</f>
        <v>26.135135135135137</v>
      </c>
      <c r="D1800" s="1212">
        <f t="shared" ref="D1800:E1800" si="1465">D1776/D1779</f>
        <v>11.833333333333334</v>
      </c>
      <c r="E1800" s="1212">
        <f t="shared" si="1465"/>
        <v>12.615384615384615</v>
      </c>
      <c r="F1800" s="1212">
        <f>F1776/F1779</f>
        <v>9.9705882352941178</v>
      </c>
      <c r="G1800" s="1267"/>
      <c r="H1800" s="1212">
        <f>H1776/H1779</f>
        <v>16.934065934065934</v>
      </c>
      <c r="I1800" s="1212">
        <f t="shared" si="1426"/>
        <v>15.1386103297868</v>
      </c>
      <c r="J1800" s="3168"/>
      <c r="K1800" s="1724"/>
      <c r="L1800" s="1724"/>
      <c r="M1800" s="1724"/>
      <c r="N1800" s="1724"/>
      <c r="O1800" s="1724"/>
      <c r="P1800" s="3366"/>
      <c r="Q1800" s="27" t="s">
        <v>4329</v>
      </c>
    </row>
    <row r="1801" spans="1:17" customFormat="1" hidden="1" x14ac:dyDescent="0.25">
      <c r="A1801" s="3472"/>
      <c r="B1801" s="1181" t="s">
        <v>4223</v>
      </c>
      <c r="C1801" s="1207">
        <f t="shared" ref="C1801:H1801" si="1466">C1800/C269</f>
        <v>0.12048736319489035</v>
      </c>
      <c r="D1801" s="1208">
        <f t="shared" si="1466"/>
        <v>8.175628316811856E-2</v>
      </c>
      <c r="E1801" s="1209">
        <f t="shared" si="1466"/>
        <v>7.0752245170849812E-2</v>
      </c>
      <c r="F1801" s="1210">
        <f t="shared" si="1466"/>
        <v>0.13052846091928028</v>
      </c>
      <c r="G1801" s="1266">
        <f t="shared" si="1466"/>
        <v>0</v>
      </c>
      <c r="H1801" s="1177">
        <f t="shared" si="1466"/>
        <v>0.11055158501203055</v>
      </c>
      <c r="I1801" s="1198">
        <f t="shared" si="1426"/>
        <v>8.07048704906278E-2</v>
      </c>
      <c r="J1801" s="3167"/>
      <c r="K1801" s="1723"/>
      <c r="L1801" s="1723"/>
      <c r="M1801" s="1723"/>
      <c r="N1801" s="1723"/>
      <c r="O1801" s="1723"/>
      <c r="P1801" s="3364"/>
      <c r="Q1801" t="s">
        <v>4330</v>
      </c>
    </row>
    <row r="1802" spans="1:17" customFormat="1" hidden="1" x14ac:dyDescent="0.25">
      <c r="A1802" s="3472"/>
      <c r="B1802" s="1181" t="s">
        <v>4224</v>
      </c>
      <c r="C1802" s="1207">
        <f t="shared" ref="C1802:H1802" si="1467">C1800/C286</f>
        <v>0.14276836967419929</v>
      </c>
      <c r="D1802" s="1208">
        <f t="shared" si="1467"/>
        <v>0.33036366523741467</v>
      </c>
      <c r="E1802" s="1209">
        <f t="shared" si="1467"/>
        <v>6.8016387501089598E-2</v>
      </c>
      <c r="F1802" s="1210">
        <f t="shared" si="1467"/>
        <v>9.4754387818753866E-2</v>
      </c>
      <c r="G1802" s="1266">
        <f t="shared" si="1467"/>
        <v>0</v>
      </c>
      <c r="H1802" s="1177">
        <f t="shared" si="1467"/>
        <v>0.11897154620152199</v>
      </c>
      <c r="I1802" s="1198">
        <f t="shared" si="1426"/>
        <v>0.1271805620462915</v>
      </c>
      <c r="J1802" s="3167"/>
      <c r="K1802" s="1723"/>
      <c r="L1802" s="1723"/>
      <c r="M1802" s="1723"/>
      <c r="N1802" s="1723"/>
      <c r="O1802" s="1723"/>
      <c r="P1802" s="3364"/>
      <c r="Q1802" t="s">
        <v>4331</v>
      </c>
    </row>
    <row r="1803" spans="1:17" customFormat="1" ht="15.75" hidden="1" thickBot="1" x14ac:dyDescent="0.3">
      <c r="A1803" s="3472"/>
      <c r="B1803" s="1181" t="s">
        <v>5102</v>
      </c>
      <c r="C1803" s="1207">
        <f t="shared" ref="C1803:H1803" si="1468">C1800/C289</f>
        <v>0.13019092224179665</v>
      </c>
      <c r="D1803" s="1208">
        <f t="shared" si="1468"/>
        <v>0.28426817752596789</v>
      </c>
      <c r="E1803" s="1209">
        <f t="shared" si="1468"/>
        <v>5.046920466984274E-2</v>
      </c>
      <c r="F1803" s="1210">
        <f t="shared" si="1468"/>
        <v>5.6754106155766454E-2</v>
      </c>
      <c r="G1803" s="1266">
        <f t="shared" si="1468"/>
        <v>0</v>
      </c>
      <c r="H1803" s="1177">
        <f t="shared" si="1468"/>
        <v>9.2977354206278048E-2</v>
      </c>
      <c r="I1803" s="1198">
        <f t="shared" si="1426"/>
        <v>0.10433648211867474</v>
      </c>
      <c r="J1803" s="3167"/>
      <c r="K1803" s="1723"/>
      <c r="L1803" s="1723"/>
      <c r="M1803" s="1723"/>
      <c r="N1803" s="1723"/>
      <c r="O1803" s="1723"/>
      <c r="P1803" s="3364"/>
      <c r="Q1803" t="s">
        <v>4332</v>
      </c>
    </row>
    <row r="1804" spans="1:17" customFormat="1" ht="15.75" hidden="1" thickBot="1" x14ac:dyDescent="0.3">
      <c r="A1804" s="3472"/>
      <c r="B1804" s="1203" t="s">
        <v>4333</v>
      </c>
      <c r="C1804" s="1213">
        <f>C1761/C1779</f>
        <v>10.027027027027026</v>
      </c>
      <c r="D1804" s="1213">
        <f t="shared" ref="D1804:E1804" si="1469">D1761/D1779</f>
        <v>3.5</v>
      </c>
      <c r="E1804" s="1213">
        <f t="shared" si="1469"/>
        <v>2.4615384615384617</v>
      </c>
      <c r="F1804" s="1213">
        <f>F1761/F1779</f>
        <v>3.5</v>
      </c>
      <c r="G1804" s="1268"/>
      <c r="H1804" s="1213">
        <f>H1761/H1779</f>
        <v>5.9670329670329672</v>
      </c>
      <c r="I1804" s="1213">
        <f t="shared" si="1426"/>
        <v>4.872141372141372</v>
      </c>
      <c r="J1804" s="3169"/>
      <c r="K1804" s="1725"/>
      <c r="L1804" s="1725"/>
      <c r="M1804" s="1725"/>
      <c r="N1804" s="1725"/>
      <c r="O1804" s="1725"/>
      <c r="P1804" s="3365"/>
      <c r="Q1804" s="27" t="s">
        <v>4334</v>
      </c>
    </row>
    <row r="1805" spans="1:17" customFormat="1" ht="15.75" hidden="1" thickBot="1" x14ac:dyDescent="0.3">
      <c r="A1805" s="3472"/>
      <c r="B1805" s="1181" t="s">
        <v>4223</v>
      </c>
      <c r="C1805" s="1207">
        <f t="shared" ref="C1805:H1805" si="1470">C1804/C295</f>
        <v>0.21196840222575516</v>
      </c>
      <c r="D1805" s="1208">
        <f t="shared" si="1470"/>
        <v>0.10730102764758996</v>
      </c>
      <c r="E1805" s="1209">
        <f t="shared" si="1470"/>
        <v>7.9812221899392466E-2</v>
      </c>
      <c r="F1805" s="1210">
        <f t="shared" si="1470"/>
        <v>0.20973948148615404</v>
      </c>
      <c r="G1805" s="1266">
        <f t="shared" si="1470"/>
        <v>0</v>
      </c>
      <c r="H1805" s="1177">
        <f t="shared" si="1470"/>
        <v>0.189313296467119</v>
      </c>
      <c r="I1805" s="1198">
        <f t="shared" si="1426"/>
        <v>0.12176422665177833</v>
      </c>
      <c r="J1805" s="3167"/>
      <c r="K1805" s="1723"/>
      <c r="L1805" s="1723"/>
      <c r="M1805" s="1723"/>
      <c r="N1805" s="1723"/>
      <c r="O1805" s="1723"/>
      <c r="P1805" s="3364"/>
      <c r="Q1805" t="s">
        <v>4335</v>
      </c>
    </row>
    <row r="1806" spans="1:17" customFormat="1" ht="15.75" hidden="1" thickBot="1" x14ac:dyDescent="0.3">
      <c r="A1806" s="3472"/>
      <c r="B1806" s="1181" t="s">
        <v>4224</v>
      </c>
      <c r="C1806" s="1207">
        <f t="shared" ref="C1806:H1806" si="1471">C1804/C312</f>
        <v>0.26170028857886751</v>
      </c>
      <c r="D1806" s="1208">
        <f t="shared" si="1471"/>
        <v>0.26382814509904812</v>
      </c>
      <c r="E1806" s="1209">
        <f t="shared" si="1471"/>
        <v>8.654444497630559E-2</v>
      </c>
      <c r="F1806" s="1210">
        <f t="shared" si="1471"/>
        <v>0.13888216791676747</v>
      </c>
      <c r="G1806" s="1266">
        <f t="shared" si="1471"/>
        <v>0</v>
      </c>
      <c r="H1806" s="1177">
        <f t="shared" si="1471"/>
        <v>0.20852111284500924</v>
      </c>
      <c r="I1806" s="1198">
        <f t="shared" si="1426"/>
        <v>0.15019100931419771</v>
      </c>
      <c r="J1806" s="3167"/>
      <c r="K1806" s="1723"/>
      <c r="L1806" s="1723"/>
      <c r="M1806" s="1723"/>
      <c r="N1806" s="1723"/>
      <c r="O1806" s="1723"/>
      <c r="P1806" s="3364"/>
      <c r="Q1806" t="s">
        <v>4336</v>
      </c>
    </row>
    <row r="1807" spans="1:17" customFormat="1" ht="15.75" hidden="1" thickBot="1" x14ac:dyDescent="0.3">
      <c r="A1807" s="3472"/>
      <c r="B1807" s="1181" t="s">
        <v>5102</v>
      </c>
      <c r="C1807" s="1207">
        <f t="shared" ref="C1807:H1807" si="1472">C1804/C315</f>
        <v>0.26587885487744445</v>
      </c>
      <c r="D1807" s="1208">
        <f t="shared" si="1472"/>
        <v>0.2221556886227545</v>
      </c>
      <c r="E1807" s="1209">
        <f t="shared" si="1472"/>
        <v>7.4271570118032468E-2</v>
      </c>
      <c r="F1807" s="1210">
        <f t="shared" si="1472"/>
        <v>9.1168310727496912E-2</v>
      </c>
      <c r="G1807" s="1266">
        <f t="shared" si="1472"/>
        <v>0</v>
      </c>
      <c r="H1807" s="1177">
        <f t="shared" si="1472"/>
        <v>0.18317586144179251</v>
      </c>
      <c r="I1807" s="1198">
        <f t="shared" si="1426"/>
        <v>0.13069488486914566</v>
      </c>
      <c r="J1807" s="3167"/>
      <c r="K1807" s="1723"/>
      <c r="L1807" s="1723"/>
      <c r="M1807" s="1723"/>
      <c r="N1807" s="1723"/>
      <c r="O1807" s="1723"/>
      <c r="P1807" s="3364"/>
      <c r="Q1807" t="s">
        <v>4337</v>
      </c>
    </row>
    <row r="1808" spans="1:17" s="325" customFormat="1" ht="15.75" hidden="1" thickBot="1" x14ac:dyDescent="0.3">
      <c r="A1808" s="3472"/>
      <c r="B1808" s="1203" t="s">
        <v>4338</v>
      </c>
      <c r="C1808" s="1206">
        <f>C1766/C1779</f>
        <v>3.7567567567567566</v>
      </c>
      <c r="D1808" s="1206">
        <f t="shared" ref="D1808:H1808" si="1473">D1766/D1779</f>
        <v>1.6666666666666667</v>
      </c>
      <c r="E1808" s="1206">
        <f t="shared" si="1473"/>
        <v>0.53846153846153844</v>
      </c>
      <c r="F1808" s="1206">
        <f t="shared" si="1473"/>
        <v>0.97058823529411764</v>
      </c>
      <c r="G1808" s="1265"/>
      <c r="H1808" s="1206">
        <f t="shared" si="1473"/>
        <v>2.0769230769230771</v>
      </c>
      <c r="I1808" s="1206">
        <f t="shared" si="1426"/>
        <v>1.7331182992947698</v>
      </c>
      <c r="J1808" s="3162"/>
      <c r="K1808" s="1718"/>
      <c r="L1808" s="1718"/>
      <c r="M1808" s="1718"/>
      <c r="N1808" s="1718"/>
      <c r="O1808" s="1718"/>
      <c r="P1808" s="3368"/>
      <c r="Q1808" s="1220" t="s">
        <v>4339</v>
      </c>
    </row>
    <row r="1809" spans="1:17" s="325" customFormat="1" ht="15.75" hidden="1" thickBot="1" x14ac:dyDescent="0.3">
      <c r="A1809" s="3472"/>
      <c r="B1809" s="1182" t="s">
        <v>4223</v>
      </c>
      <c r="C1809" s="1207">
        <f t="shared" ref="C1809:H1809" si="1474">C1808/C321</f>
        <v>0.35586255515325416</v>
      </c>
      <c r="D1809" s="1208">
        <f t="shared" si="1474"/>
        <v>0.20056258790436007</v>
      </c>
      <c r="E1809" s="1209">
        <f t="shared" si="1474"/>
        <v>9.4009281395021793E-2</v>
      </c>
      <c r="F1809" s="1210">
        <f t="shared" si="1474"/>
        <v>0.35395732189228862</v>
      </c>
      <c r="G1809" s="1266">
        <f t="shared" si="1474"/>
        <v>0</v>
      </c>
      <c r="H1809" s="1199">
        <f t="shared" si="1474"/>
        <v>0.27110262978188171</v>
      </c>
      <c r="I1809" s="1198">
        <f t="shared" si="1426"/>
        <v>0.20087834926898496</v>
      </c>
      <c r="J1809" s="3167"/>
      <c r="K1809" s="1723"/>
      <c r="L1809" s="1723"/>
      <c r="M1809" s="1723"/>
      <c r="N1809" s="1723"/>
      <c r="O1809" s="1723"/>
      <c r="P1809" s="3364"/>
      <c r="Q1809" s="325" t="s">
        <v>4340</v>
      </c>
    </row>
    <row r="1810" spans="1:17" ht="15.75" hidden="1" thickBot="1" x14ac:dyDescent="0.3">
      <c r="A1810" s="3472"/>
      <c r="B1810" s="1182" t="s">
        <v>4224</v>
      </c>
      <c r="C1810" s="1207">
        <f t="shared" ref="C1810:H1810" si="1475">C1808/C338</f>
        <v>0.36520995749086288</v>
      </c>
      <c r="D1810" s="1208">
        <f t="shared" si="1475"/>
        <v>0.36334325396825401</v>
      </c>
      <c r="E1810" s="1209">
        <f t="shared" si="1475"/>
        <v>6.0694417801649726E-2</v>
      </c>
      <c r="F1810" s="1210">
        <f t="shared" si="1475"/>
        <v>0.12988696090431276</v>
      </c>
      <c r="G1810" s="1266">
        <f t="shared" si="1475"/>
        <v>0</v>
      </c>
      <c r="H1810" s="1200">
        <f t="shared" si="1475"/>
        <v>0.25087076582287998</v>
      </c>
      <c r="I1810" s="1198">
        <f t="shared" si="1426"/>
        <v>0.18382691803301587</v>
      </c>
      <c r="J1810" s="3167"/>
      <c r="K1810" s="1723"/>
      <c r="L1810" s="1723"/>
      <c r="M1810" s="1723"/>
      <c r="N1810" s="1723"/>
      <c r="O1810" s="1723"/>
      <c r="P1810" s="3364"/>
      <c r="Q1810" s="325" t="s">
        <v>4341</v>
      </c>
    </row>
    <row r="1811" spans="1:17" ht="15.75" hidden="1" thickBot="1" x14ac:dyDescent="0.3">
      <c r="A1811" s="3472"/>
      <c r="B1811" s="1182" t="s">
        <v>5102</v>
      </c>
      <c r="C1811" s="1207">
        <f t="shared" ref="C1811:H1811" si="1476">C1808/C341</f>
        <v>0.39589140710216941</v>
      </c>
      <c r="D1811" s="1208">
        <f t="shared" si="1476"/>
        <v>0.29842342342342343</v>
      </c>
      <c r="E1811" s="1209">
        <f t="shared" si="1476"/>
        <v>6.3419249405086156E-2</v>
      </c>
      <c r="F1811" s="1210">
        <f t="shared" si="1476"/>
        <v>9.3731092436974792E-2</v>
      </c>
      <c r="G1811" s="1266">
        <f t="shared" si="1476"/>
        <v>0</v>
      </c>
      <c r="H1811" s="1199">
        <f t="shared" si="1476"/>
        <v>0.24126677765827356</v>
      </c>
      <c r="I1811" s="1198">
        <f t="shared" si="1426"/>
        <v>0.17029303447353075</v>
      </c>
      <c r="J1811" s="3167"/>
      <c r="K1811" s="1723"/>
      <c r="L1811" s="1723"/>
      <c r="M1811" s="1723"/>
      <c r="N1811" s="1723"/>
      <c r="O1811" s="1723"/>
      <c r="P1811" s="3364"/>
      <c r="Q1811" s="325" t="s">
        <v>4342</v>
      </c>
    </row>
    <row r="1812" spans="1:17" ht="15.75" hidden="1" thickBot="1" x14ac:dyDescent="0.3">
      <c r="A1812" s="3472"/>
      <c r="B1812" s="1203" t="s">
        <v>4343</v>
      </c>
      <c r="C1812" s="1206">
        <f>C1771/C1776</f>
        <v>-3.5160289555325748E-2</v>
      </c>
      <c r="D1812" s="1206">
        <f t="shared" ref="D1812:H1812" si="1477">D1771/D1776</f>
        <v>-2.8169014084507043E-2</v>
      </c>
      <c r="E1812" s="1206">
        <f t="shared" si="1477"/>
        <v>-1.8292682926829267E-2</v>
      </c>
      <c r="F1812" s="1206">
        <f t="shared" si="1477"/>
        <v>-2.359882005899705E-2</v>
      </c>
      <c r="G1812" s="1265"/>
      <c r="H1812" s="1206">
        <f t="shared" si="1477"/>
        <v>-3.0499675535366644E-2</v>
      </c>
      <c r="I1812" s="1206">
        <f t="shared" si="1426"/>
        <v>-2.6305201656414777E-2</v>
      </c>
      <c r="J1812" s="3162"/>
      <c r="K1812" s="1718"/>
      <c r="L1812" s="1718"/>
      <c r="M1812" s="1718"/>
      <c r="N1812" s="1718"/>
      <c r="O1812" s="1718"/>
      <c r="P1812" s="3368"/>
      <c r="Q1812" s="1220" t="s">
        <v>4344</v>
      </c>
    </row>
    <row r="1813" spans="1:17" ht="15.75" hidden="1" thickBot="1" x14ac:dyDescent="0.3">
      <c r="A1813" s="3472"/>
      <c r="B1813" s="1182" t="s">
        <v>4223</v>
      </c>
      <c r="C1813" s="1207">
        <f t="shared" ref="C1813:H1813" si="1478">C1812/C347</f>
        <v>2.3901943546575208</v>
      </c>
      <c r="D1813" s="1208">
        <f t="shared" si="1478"/>
        <v>1.5196100807668804</v>
      </c>
      <c r="E1813" s="1209">
        <f t="shared" si="1478"/>
        <v>1.8044188551950688</v>
      </c>
      <c r="F1813" s="1210">
        <f t="shared" si="1478"/>
        <v>3.6513764930090384</v>
      </c>
      <c r="G1813" s="1266">
        <f t="shared" si="1478"/>
        <v>0</v>
      </c>
      <c r="H1813" s="1199">
        <f t="shared" si="1478"/>
        <v>2.194089901895429</v>
      </c>
      <c r="I1813" s="1198">
        <f t="shared" si="1426"/>
        <v>1.8731199567257018</v>
      </c>
      <c r="J1813" s="3167"/>
      <c r="K1813" s="1723"/>
      <c r="L1813" s="1723"/>
      <c r="M1813" s="1723"/>
      <c r="N1813" s="1723"/>
      <c r="O1813" s="1723"/>
      <c r="P1813" s="3364"/>
      <c r="Q1813" s="325" t="s">
        <v>4345</v>
      </c>
    </row>
    <row r="1814" spans="1:17" ht="15.75" hidden="1" thickBot="1" x14ac:dyDescent="0.3">
      <c r="A1814" s="3472"/>
      <c r="B1814" s="1182" t="s">
        <v>4224</v>
      </c>
      <c r="C1814" s="1207">
        <f t="shared" ref="C1814:H1814" si="1479">C1812/C364</f>
        <v>2.4530202013428348</v>
      </c>
      <c r="D1814" s="1208">
        <f t="shared" si="1479"/>
        <v>0.66434562430764366</v>
      </c>
      <c r="E1814" s="1209">
        <f t="shared" si="1479"/>
        <v>1.4619323862447393</v>
      </c>
      <c r="F1814" s="1210">
        <f t="shared" si="1479"/>
        <v>1.2156562321137674</v>
      </c>
      <c r="G1814" s="1266">
        <f t="shared" si="1479"/>
        <v>0</v>
      </c>
      <c r="H1814" s="1199">
        <f t="shared" si="1479"/>
        <v>1.9907620272210018</v>
      </c>
      <c r="I1814" s="1198">
        <f t="shared" si="1426"/>
        <v>1.158990888801797</v>
      </c>
      <c r="J1814" s="3167"/>
      <c r="K1814" s="1723"/>
      <c r="L1814" s="1723"/>
      <c r="M1814" s="1723"/>
      <c r="N1814" s="1723"/>
      <c r="O1814" s="1723"/>
      <c r="P1814" s="3364"/>
      <c r="Q1814" s="325" t="s">
        <v>4346</v>
      </c>
    </row>
    <row r="1815" spans="1:17" ht="15.75" hidden="1" thickBot="1" x14ac:dyDescent="0.3">
      <c r="A1815" s="3473"/>
      <c r="B1815" s="1183" t="s">
        <v>5102</v>
      </c>
      <c r="C1815" s="1215">
        <f t="shared" ref="C1815:H1815" si="1480">C1812/C367</f>
        <v>2.5736022649689563</v>
      </c>
      <c r="D1815" s="1216">
        <f t="shared" si="1480"/>
        <v>0.58907950070088777</v>
      </c>
      <c r="E1815" s="1217">
        <f t="shared" si="1480"/>
        <v>1.6627185719498161</v>
      </c>
      <c r="F1815" s="1218">
        <f t="shared" si="1480"/>
        <v>1.2601600135820548</v>
      </c>
      <c r="G1815" s="1269">
        <f t="shared" si="1480"/>
        <v>0</v>
      </c>
      <c r="H1815" s="1201">
        <f t="shared" si="1480"/>
        <v>2.0938908693756604</v>
      </c>
      <c r="I1815" s="1202">
        <f t="shared" si="1426"/>
        <v>1.2171120702403431</v>
      </c>
      <c r="J1815" s="3167"/>
      <c r="K1815" s="1723"/>
      <c r="L1815" s="1723"/>
      <c r="M1815" s="1723"/>
      <c r="N1815" s="1723"/>
      <c r="O1815" s="1723"/>
      <c r="P1815" s="3364"/>
      <c r="Q1815" s="325" t="s">
        <v>4347</v>
      </c>
    </row>
    <row r="1816" spans="1:17" customFormat="1" x14ac:dyDescent="0.25">
      <c r="A1816" s="3471" t="s">
        <v>770</v>
      </c>
      <c r="B1816" s="844" t="s">
        <v>5094</v>
      </c>
      <c r="C1816" s="826">
        <f>BNP!B685</f>
        <v>1</v>
      </c>
      <c r="D1816" s="1235"/>
      <c r="E1816" s="1262"/>
      <c r="F1816" s="1235"/>
      <c r="G1816" s="1235"/>
      <c r="H1816" s="826">
        <f>SUM(C1816:G1816)</f>
        <v>1</v>
      </c>
      <c r="I1816" s="1222">
        <f t="shared" si="1426"/>
        <v>1</v>
      </c>
      <c r="J1816" s="3159"/>
      <c r="K1816" s="1715"/>
      <c r="L1816" s="1715"/>
      <c r="M1816" s="1715"/>
      <c r="N1816" s="1715"/>
      <c r="O1816" s="1715"/>
      <c r="P1816" s="3384"/>
      <c r="Q1816" s="27" t="s">
        <v>4264</v>
      </c>
    </row>
    <row r="1817" spans="1:17" customFormat="1" x14ac:dyDescent="0.25">
      <c r="A1817" s="3472"/>
      <c r="B1817" s="845" t="s">
        <v>4265</v>
      </c>
      <c r="C1817" s="1184">
        <f t="shared" ref="C1817:H1817" si="1481">C1816/C4</f>
        <v>2.5531045751633988E-5</v>
      </c>
      <c r="D1817" s="1239"/>
      <c r="E1817" s="1263"/>
      <c r="F1817" s="3340"/>
      <c r="G1817" s="3340"/>
      <c r="H1817" s="1194">
        <f t="shared" si="1481"/>
        <v>8.5286391703339821E-6</v>
      </c>
      <c r="I1817" s="1189">
        <f t="shared" si="1426"/>
        <v>2.5531045751633988E-5</v>
      </c>
      <c r="J1817" s="3160"/>
      <c r="K1817" s="1716"/>
      <c r="L1817" s="1716"/>
      <c r="M1817" s="1716"/>
      <c r="N1817" s="1716"/>
      <c r="O1817" s="1716"/>
      <c r="P1817" s="3385"/>
      <c r="Q1817" t="s">
        <v>4266</v>
      </c>
    </row>
    <row r="1818" spans="1:17" customFormat="1" x14ac:dyDescent="0.25">
      <c r="A1818" s="3472"/>
      <c r="B1818" s="845" t="s">
        <v>4267</v>
      </c>
      <c r="C1818" s="1184">
        <f t="shared" ref="C1818:H1818" si="1482">C1816/C21</f>
        <v>3.8954462233648865E-5</v>
      </c>
      <c r="D1818" s="1239"/>
      <c r="E1818" s="1263"/>
      <c r="F1818" s="1239"/>
      <c r="G1818" s="3340"/>
      <c r="H1818" s="1194">
        <f t="shared" si="1482"/>
        <v>1.8848720171900328E-5</v>
      </c>
      <c r="I1818" s="1189">
        <f t="shared" si="1426"/>
        <v>3.8954462233648865E-5</v>
      </c>
      <c r="J1818" s="3160"/>
      <c r="K1818" s="1716"/>
      <c r="L1818" s="1716"/>
      <c r="M1818" s="1716"/>
      <c r="N1818" s="1716"/>
      <c r="O1818" s="1716"/>
      <c r="P1818" s="3385"/>
      <c r="Q1818" t="s">
        <v>4268</v>
      </c>
    </row>
    <row r="1819" spans="1:17" customFormat="1" x14ac:dyDescent="0.25">
      <c r="A1819" s="3472"/>
      <c r="B1819" s="845" t="s">
        <v>5096</v>
      </c>
      <c r="C1819" s="1184">
        <f t="shared" ref="C1819:H1819" si="1483">C1816/C9</f>
        <v>1.2584948401711554E-4</v>
      </c>
      <c r="D1819" s="1239"/>
      <c r="E1819" s="1263"/>
      <c r="F1819" s="1239"/>
      <c r="G1819" s="1239"/>
      <c r="H1819" s="1194">
        <f t="shared" si="1483"/>
        <v>7.3855243722304278E-5</v>
      </c>
      <c r="I1819" s="1189">
        <f t="shared" ref="I1819:I1870" si="1484">AVERAGE(C1819:G1819)</f>
        <v>1.2584948401711554E-4</v>
      </c>
      <c r="J1819" s="3160"/>
      <c r="K1819" s="1716"/>
      <c r="L1819" s="1716"/>
      <c r="M1819" s="1716"/>
      <c r="N1819" s="1716"/>
      <c r="O1819" s="1716"/>
      <c r="P1819" s="3385"/>
      <c r="Q1819" t="s">
        <v>4270</v>
      </c>
    </row>
    <row r="1820" spans="1:17" customFormat="1" hidden="1" x14ac:dyDescent="0.25">
      <c r="A1820" s="3472"/>
      <c r="B1820" s="845" t="s">
        <v>4271</v>
      </c>
      <c r="C1820" s="1184">
        <f t="shared" ref="C1820:H1820" si="1485">C1816/C15</f>
        <v>3.9714058776806987E-4</v>
      </c>
      <c r="D1820" s="1239"/>
      <c r="E1820" s="1263"/>
      <c r="F1820" s="1239"/>
      <c r="G1820" s="1239"/>
      <c r="H1820" s="1205">
        <f t="shared" si="1485"/>
        <v>1.415227851684121E-4</v>
      </c>
      <c r="I1820" s="1193">
        <f t="shared" si="1484"/>
        <v>3.9714058776806987E-4</v>
      </c>
      <c r="J1820" s="3161"/>
      <c r="K1820" s="1717"/>
      <c r="L1820" s="1717"/>
      <c r="M1820" s="1717"/>
      <c r="N1820" s="1717"/>
      <c r="O1820" s="1717"/>
      <c r="P1820" s="3386"/>
      <c r="Q1820" t="s">
        <v>4272</v>
      </c>
    </row>
    <row r="1821" spans="1:17" customFormat="1" x14ac:dyDescent="0.25">
      <c r="A1821" s="3472"/>
      <c r="B1821" s="1203" t="s">
        <v>5095</v>
      </c>
      <c r="C1821" s="1204">
        <f>BNP!C685</f>
        <v>0</v>
      </c>
      <c r="D1821" s="1239"/>
      <c r="E1821" s="1263"/>
      <c r="F1821" s="1239"/>
      <c r="G1821" s="1239"/>
      <c r="H1821" s="1204">
        <f>SUM(C1821:G1821)</f>
        <v>0</v>
      </c>
      <c r="I1821" s="1206">
        <f t="shared" si="1484"/>
        <v>0</v>
      </c>
      <c r="J1821" s="3162"/>
      <c r="K1821" s="1718"/>
      <c r="L1821" s="1718"/>
      <c r="M1821" s="1718"/>
      <c r="N1821" s="1718"/>
      <c r="O1821" s="1718"/>
      <c r="P1821" s="3368"/>
      <c r="Q1821" s="27" t="s">
        <v>4274</v>
      </c>
    </row>
    <row r="1822" spans="1:17" customFormat="1" x14ac:dyDescent="0.25">
      <c r="A1822" s="3472"/>
      <c r="B1822" s="845" t="s">
        <v>4275</v>
      </c>
      <c r="C1822" s="1184">
        <f t="shared" ref="C1822:H1822" si="1486">C1821/C30</f>
        <v>0</v>
      </c>
      <c r="D1822" s="1239"/>
      <c r="E1822" s="1263"/>
      <c r="F1822" s="1239"/>
      <c r="G1822" s="1239"/>
      <c r="H1822" s="1192">
        <f t="shared" si="1486"/>
        <v>0</v>
      </c>
      <c r="I1822" s="1193">
        <f t="shared" si="1484"/>
        <v>0</v>
      </c>
      <c r="J1822" s="3161"/>
      <c r="K1822" s="1717"/>
      <c r="L1822" s="1717"/>
      <c r="M1822" s="1717"/>
      <c r="N1822" s="1717"/>
      <c r="O1822" s="1717"/>
      <c r="P1822" s="3386"/>
      <c r="Q1822" t="s">
        <v>4276</v>
      </c>
    </row>
    <row r="1823" spans="1:17" customFormat="1" x14ac:dyDescent="0.25">
      <c r="A1823" s="3472"/>
      <c r="B1823" s="845" t="s">
        <v>4277</v>
      </c>
      <c r="C1823" s="1184">
        <f t="shared" ref="C1823:H1823" si="1487">C1821/C47</f>
        <v>0</v>
      </c>
      <c r="D1823" s="1239"/>
      <c r="E1823" s="1263"/>
      <c r="F1823" s="1239"/>
      <c r="G1823" s="1239"/>
      <c r="H1823" s="1192">
        <f t="shared" si="1487"/>
        <v>0</v>
      </c>
      <c r="I1823" s="1193">
        <f t="shared" si="1484"/>
        <v>0</v>
      </c>
      <c r="J1823" s="3161"/>
      <c r="K1823" s="1717"/>
      <c r="L1823" s="1717"/>
      <c r="M1823" s="1717"/>
      <c r="N1823" s="1717"/>
      <c r="O1823" s="1717"/>
      <c r="P1823" s="3386"/>
      <c r="Q1823" t="s">
        <v>4278</v>
      </c>
    </row>
    <row r="1824" spans="1:17" customFormat="1" x14ac:dyDescent="0.25">
      <c r="A1824" s="3472"/>
      <c r="B1824" s="845" t="s">
        <v>5097</v>
      </c>
      <c r="C1824" s="1184">
        <f t="shared" ref="C1824:H1824" si="1488">C1821/C35</f>
        <v>0</v>
      </c>
      <c r="D1824" s="1239"/>
      <c r="E1824" s="1263"/>
      <c r="F1824" s="1239"/>
      <c r="G1824" s="1239"/>
      <c r="H1824" s="1192">
        <f t="shared" si="1488"/>
        <v>0</v>
      </c>
      <c r="I1824" s="1193">
        <f t="shared" si="1484"/>
        <v>0</v>
      </c>
      <c r="J1824" s="3161"/>
      <c r="K1824" s="1717"/>
      <c r="L1824" s="1717"/>
      <c r="M1824" s="1717"/>
      <c r="N1824" s="1717"/>
      <c r="O1824" s="1717"/>
      <c r="P1824" s="3386"/>
      <c r="Q1824" t="s">
        <v>4280</v>
      </c>
    </row>
    <row r="1825" spans="1:17" customFormat="1" hidden="1" x14ac:dyDescent="0.25">
      <c r="A1825" s="3472"/>
      <c r="B1825" s="845" t="s">
        <v>4281</v>
      </c>
      <c r="C1825" s="1184">
        <f t="shared" ref="C1825:H1825" si="1489">C1821/C41</f>
        <v>0</v>
      </c>
      <c r="D1825" s="1239"/>
      <c r="E1825" s="1263"/>
      <c r="F1825" s="1239"/>
      <c r="G1825" s="1239"/>
      <c r="H1825" s="1192">
        <f t="shared" si="1489"/>
        <v>0</v>
      </c>
      <c r="I1825" s="1193">
        <f t="shared" si="1484"/>
        <v>0</v>
      </c>
      <c r="J1825" s="3161"/>
      <c r="K1825" s="1717"/>
      <c r="L1825" s="1717"/>
      <c r="M1825" s="1717"/>
      <c r="N1825" s="1717"/>
      <c r="O1825" s="1717"/>
      <c r="P1825" s="3386"/>
      <c r="Q1825" t="s">
        <v>4282</v>
      </c>
    </row>
    <row r="1826" spans="1:17" customFormat="1" x14ac:dyDescent="0.25">
      <c r="A1826" s="3472"/>
      <c r="B1826" s="1203" t="s">
        <v>5098</v>
      </c>
      <c r="C1826" s="1204">
        <f>BNP!F685</f>
        <v>0</v>
      </c>
      <c r="D1826" s="1239"/>
      <c r="E1826" s="1263"/>
      <c r="F1826" s="1239"/>
      <c r="G1826" s="1239"/>
      <c r="H1826" s="1204">
        <f>SUM(C1826:G1826)</f>
        <v>0</v>
      </c>
      <c r="I1826" s="1206">
        <f t="shared" si="1484"/>
        <v>0</v>
      </c>
      <c r="J1826" s="3163"/>
      <c r="K1826" s="1719"/>
      <c r="L1826" s="1719"/>
      <c r="M1826" s="1719"/>
      <c r="N1826" s="1719"/>
      <c r="O1826" s="1719"/>
      <c r="P1826" s="3387"/>
      <c r="Q1826" s="1178" t="s">
        <v>4284</v>
      </c>
    </row>
    <row r="1827" spans="1:17" customFormat="1" hidden="1" x14ac:dyDescent="0.25">
      <c r="A1827" s="3472"/>
      <c r="B1827" s="845" t="s">
        <v>4285</v>
      </c>
      <c r="C1827" s="1184">
        <f t="shared" ref="C1827:H1827" si="1490">C1826/C56</f>
        <v>0</v>
      </c>
      <c r="D1827" s="1239"/>
      <c r="E1827" s="1263"/>
      <c r="F1827" s="1239"/>
      <c r="G1827" s="1239"/>
      <c r="H1827" s="1194">
        <f t="shared" si="1490"/>
        <v>0</v>
      </c>
      <c r="I1827" s="1193">
        <f t="shared" si="1484"/>
        <v>0</v>
      </c>
      <c r="J1827" s="3161"/>
      <c r="K1827" s="1717"/>
      <c r="L1827" s="1717"/>
      <c r="M1827" s="1717"/>
      <c r="N1827" s="1717"/>
      <c r="O1827" s="1717"/>
      <c r="P1827" s="3386"/>
      <c r="Q1827" t="s">
        <v>4286</v>
      </c>
    </row>
    <row r="1828" spans="1:17" customFormat="1" hidden="1" x14ac:dyDescent="0.25">
      <c r="A1828" s="3472"/>
      <c r="B1828" s="845" t="s">
        <v>4287</v>
      </c>
      <c r="C1828" s="1184">
        <f t="shared" ref="C1828:H1828" si="1491">C1826/C73</f>
        <v>0</v>
      </c>
      <c r="D1828" s="1239"/>
      <c r="E1828" s="1263"/>
      <c r="F1828" s="1239"/>
      <c r="G1828" s="1239"/>
      <c r="H1828" s="1194">
        <f t="shared" si="1491"/>
        <v>0</v>
      </c>
      <c r="I1828" s="1193">
        <f t="shared" si="1484"/>
        <v>0</v>
      </c>
      <c r="J1828" s="3161"/>
      <c r="K1828" s="1717"/>
      <c r="L1828" s="1717"/>
      <c r="M1828" s="1717"/>
      <c r="N1828" s="1717"/>
      <c r="O1828" s="1717"/>
      <c r="P1828" s="3386"/>
      <c r="Q1828" t="s">
        <v>4288</v>
      </c>
    </row>
    <row r="1829" spans="1:17" customFormat="1" x14ac:dyDescent="0.25">
      <c r="A1829" s="3472"/>
      <c r="B1829" s="845" t="s">
        <v>4289</v>
      </c>
      <c r="C1829" s="1195">
        <v>0.3</v>
      </c>
      <c r="D1829" s="1239"/>
      <c r="E1829" s="1263"/>
      <c r="F1829" s="1239"/>
      <c r="G1829" s="1239"/>
      <c r="H1829" s="1190">
        <f>E1829</f>
        <v>0</v>
      </c>
      <c r="I1829" s="1191">
        <f t="shared" si="1484"/>
        <v>0.3</v>
      </c>
      <c r="J1829" s="3164"/>
      <c r="K1829" s="1720"/>
      <c r="L1829" s="1720"/>
      <c r="M1829" s="1720"/>
      <c r="N1829" s="1720"/>
      <c r="O1829" s="1720"/>
      <c r="P1829" s="3352"/>
      <c r="Q1829" t="s">
        <v>4290</v>
      </c>
    </row>
    <row r="1830" spans="1:17" customFormat="1" x14ac:dyDescent="0.25">
      <c r="A1830" s="3472"/>
      <c r="B1830" s="845" t="s">
        <v>4291</v>
      </c>
      <c r="C1830" s="1184" t="e">
        <f>C1826/C1821</f>
        <v>#DIV/0!</v>
      </c>
      <c r="D1830" s="1239"/>
      <c r="E1830" s="1263"/>
      <c r="F1830" s="1239"/>
      <c r="G1830" s="1239"/>
      <c r="H1830" s="1205" t="e">
        <f t="shared" ref="H1830" si="1492">H1826/H1821</f>
        <v>#DIV/0!</v>
      </c>
      <c r="I1830" s="1191" t="e">
        <f t="shared" si="1484"/>
        <v>#DIV/0!</v>
      </c>
      <c r="J1830" s="3164"/>
      <c r="K1830" s="1720"/>
      <c r="L1830" s="1720"/>
      <c r="M1830" s="1720"/>
      <c r="N1830" s="1720"/>
      <c r="O1830" s="1720"/>
      <c r="P1830" s="3352"/>
      <c r="Q1830" t="s">
        <v>4292</v>
      </c>
    </row>
    <row r="1831" spans="1:17" customFormat="1" x14ac:dyDescent="0.25">
      <c r="A1831" s="3472"/>
      <c r="B1831" s="1203" t="s">
        <v>5100</v>
      </c>
      <c r="C1831" s="1204">
        <f>BNP!G685</f>
        <v>12</v>
      </c>
      <c r="D1831" s="1239"/>
      <c r="E1831" s="1263"/>
      <c r="F1831" s="1239"/>
      <c r="G1831" s="1239"/>
      <c r="H1831" s="1204">
        <f>SUM(C1831:G1831)</f>
        <v>12</v>
      </c>
      <c r="I1831" s="1204">
        <f t="shared" si="1484"/>
        <v>12</v>
      </c>
      <c r="J1831" s="3165"/>
      <c r="K1831" s="1721"/>
      <c r="L1831" s="1721"/>
      <c r="M1831" s="1721"/>
      <c r="N1831" s="1721"/>
      <c r="O1831" s="1721"/>
      <c r="P1831" s="3347"/>
      <c r="Q1831" s="27" t="s">
        <v>4293</v>
      </c>
    </row>
    <row r="1832" spans="1:17" customFormat="1" x14ac:dyDescent="0.25">
      <c r="A1832" s="3472"/>
      <c r="B1832" s="845" t="s">
        <v>4294</v>
      </c>
      <c r="C1832" s="1184">
        <f t="shared" ref="C1832:H1832" si="1493">C1831/C82</f>
        <v>6.6814028718896674E-5</v>
      </c>
      <c r="D1832" s="1239"/>
      <c r="E1832" s="1263"/>
      <c r="F1832" s="1239"/>
      <c r="G1832" s="1239"/>
      <c r="H1832" s="1194">
        <f t="shared" si="1493"/>
        <v>2.1059207963188506E-5</v>
      </c>
      <c r="I1832" s="1189">
        <f t="shared" si="1484"/>
        <v>6.6814028718896674E-5</v>
      </c>
      <c r="J1832" s="3160"/>
      <c r="K1832" s="1716"/>
      <c r="L1832" s="1716"/>
      <c r="M1832" s="1716"/>
      <c r="N1832" s="1716"/>
      <c r="O1832" s="1716"/>
      <c r="P1832" s="3385"/>
      <c r="Q1832" t="s">
        <v>4295</v>
      </c>
    </row>
    <row r="1833" spans="1:17" customFormat="1" x14ac:dyDescent="0.25">
      <c r="A1833" s="3472"/>
      <c r="B1833" s="845" t="s">
        <v>4296</v>
      </c>
      <c r="C1833" s="1184">
        <f t="shared" ref="C1833:H1833" si="1494">C1831/C99</f>
        <v>9.7839380350591107E-5</v>
      </c>
      <c r="D1833" s="1239"/>
      <c r="E1833" s="1263"/>
      <c r="F1833" s="1239"/>
      <c r="G1833" s="1239"/>
      <c r="H1833" s="1194">
        <f t="shared" si="1494"/>
        <v>4.5472975789429809E-5</v>
      </c>
      <c r="I1833" s="1189">
        <f t="shared" si="1484"/>
        <v>9.7839380350591107E-5</v>
      </c>
      <c r="J1833" s="3160"/>
      <c r="K1833" s="1716"/>
      <c r="L1833" s="1716"/>
      <c r="M1833" s="1716"/>
      <c r="N1833" s="1716"/>
      <c r="O1833" s="1716"/>
      <c r="P1833" s="3385"/>
      <c r="Q1833" t="s">
        <v>4297</v>
      </c>
    </row>
    <row r="1834" spans="1:17" customFormat="1" x14ac:dyDescent="0.25">
      <c r="A1834" s="3472"/>
      <c r="B1834" s="1203" t="s">
        <v>14</v>
      </c>
      <c r="C1834" s="1204">
        <f>BNP!J685</f>
        <v>1</v>
      </c>
      <c r="D1834" s="1239"/>
      <c r="E1834" s="1204">
        <f>SG!J631</f>
        <v>1</v>
      </c>
      <c r="F1834" s="1239"/>
      <c r="G1834" s="1239"/>
      <c r="H1834" s="1204">
        <f>SUM(C1834:G1834)</f>
        <v>2</v>
      </c>
      <c r="I1834" s="1221">
        <f t="shared" si="1484"/>
        <v>1</v>
      </c>
      <c r="J1834" s="3166"/>
      <c r="K1834" s="1722"/>
      <c r="L1834" s="1722"/>
      <c r="M1834" s="1722"/>
      <c r="N1834" s="1722"/>
      <c r="O1834" s="1722"/>
      <c r="P1834" s="3369"/>
      <c r="Q1834" s="27" t="s">
        <v>4298</v>
      </c>
    </row>
    <row r="1835" spans="1:17" customFormat="1" x14ac:dyDescent="0.25">
      <c r="A1835" s="3472"/>
      <c r="B1835" s="845" t="s">
        <v>4299</v>
      </c>
      <c r="C1835" s="1184">
        <f t="shared" ref="C1835:H1835" si="1495">C1834/C108</f>
        <v>1.2077294685990338E-3</v>
      </c>
      <c r="D1835" s="1239"/>
      <c r="E1835" s="1186">
        <f t="shared" si="1495"/>
        <v>1.3089005235602095E-3</v>
      </c>
      <c r="F1835" s="1239"/>
      <c r="G1835" s="1239"/>
      <c r="H1835" s="1194">
        <f t="shared" si="1495"/>
        <v>5.3763440860215054E-4</v>
      </c>
      <c r="I1835" s="1189">
        <f t="shared" si="1484"/>
        <v>1.2583149960796215E-3</v>
      </c>
      <c r="J1835" s="3160"/>
      <c r="K1835" s="1716"/>
      <c r="L1835" s="1716"/>
      <c r="M1835" s="1716"/>
      <c r="N1835" s="1716"/>
      <c r="O1835" s="1716"/>
      <c r="P1835" s="3385"/>
      <c r="Q1835" t="s">
        <v>4300</v>
      </c>
    </row>
    <row r="1836" spans="1:17" customFormat="1" x14ac:dyDescent="0.25">
      <c r="A1836" s="3472"/>
      <c r="B1836" s="845" t="s">
        <v>4301</v>
      </c>
      <c r="C1836" s="1184">
        <f t="shared" ref="C1836:H1836" si="1496">C1834/C125</f>
        <v>1.4925373134328358E-3</v>
      </c>
      <c r="D1836" s="1239"/>
      <c r="E1836" s="1186">
        <f t="shared" si="1496"/>
        <v>2.2123893805309734E-3</v>
      </c>
      <c r="F1836" s="1239"/>
      <c r="G1836" s="1239"/>
      <c r="H1836" s="1194">
        <f t="shared" si="1496"/>
        <v>1.0787486515641855E-3</v>
      </c>
      <c r="I1836" s="1189">
        <f t="shared" si="1484"/>
        <v>1.8524633469819045E-3</v>
      </c>
      <c r="J1836" s="3160"/>
      <c r="K1836" s="1716"/>
      <c r="L1836" s="1716"/>
      <c r="M1836" s="1716"/>
      <c r="N1836" s="1716"/>
      <c r="O1836" s="1716"/>
      <c r="P1836" s="3385"/>
      <c r="Q1836" t="s">
        <v>4302</v>
      </c>
    </row>
    <row r="1837" spans="1:17" customFormat="1" x14ac:dyDescent="0.25">
      <c r="A1837" s="3472"/>
      <c r="B1837" s="845" t="s">
        <v>5101</v>
      </c>
      <c r="C1837" s="1184">
        <f t="shared" ref="C1837:H1837" si="1497">C1834/C113</f>
        <v>5.0000000000000001E-3</v>
      </c>
      <c r="D1837" s="1239"/>
      <c r="E1837" s="1186">
        <f t="shared" si="1497"/>
        <v>7.3529411764705881E-3</v>
      </c>
      <c r="F1837" s="1239"/>
      <c r="G1837" s="1239"/>
      <c r="H1837" s="1194">
        <f t="shared" si="1497"/>
        <v>3.1201248049921998E-3</v>
      </c>
      <c r="I1837" s="1189">
        <f t="shared" si="1484"/>
        <v>6.1764705882352937E-3</v>
      </c>
      <c r="J1837" s="3160"/>
      <c r="K1837" s="1716"/>
      <c r="L1837" s="1716"/>
      <c r="M1837" s="1716"/>
      <c r="N1837" s="1716"/>
      <c r="O1837" s="1716"/>
      <c r="P1837" s="3385"/>
      <c r="Q1837" t="s">
        <v>4304</v>
      </c>
    </row>
    <row r="1838" spans="1:17" customFormat="1" hidden="1" x14ac:dyDescent="0.25">
      <c r="A1838" s="3472"/>
      <c r="B1838" s="845" t="s">
        <v>4305</v>
      </c>
      <c r="C1838" s="1184">
        <f t="shared" ref="C1838:H1838" si="1498">C1834/C119</f>
        <v>1.0752688172043012E-2</v>
      </c>
      <c r="D1838" s="1239"/>
      <c r="E1838" s="1186">
        <f t="shared" si="1498"/>
        <v>9.5238095238095247E-3</v>
      </c>
      <c r="F1838" s="1239"/>
      <c r="G1838" s="1239"/>
      <c r="H1838" s="1205">
        <f t="shared" si="1498"/>
        <v>5.1150895140664966E-3</v>
      </c>
      <c r="I1838" s="1193">
        <f t="shared" si="1484"/>
        <v>1.0138248847926268E-2</v>
      </c>
      <c r="J1838" s="3161"/>
      <c r="K1838" s="1717"/>
      <c r="L1838" s="1717"/>
      <c r="M1838" s="1717"/>
      <c r="N1838" s="1717"/>
      <c r="O1838" s="1717"/>
      <c r="P1838" s="3386"/>
      <c r="Q1838" t="s">
        <v>4306</v>
      </c>
    </row>
    <row r="1839" spans="1:17" customFormat="1" x14ac:dyDescent="0.25">
      <c r="A1839" s="3472"/>
      <c r="B1839" s="1203" t="s">
        <v>5087</v>
      </c>
      <c r="C1839" s="1206">
        <f>C1816/C1831</f>
        <v>8.3333333333333329E-2</v>
      </c>
      <c r="D1839" s="1239"/>
      <c r="E1839" s="1265"/>
      <c r="F1839" s="1239"/>
      <c r="G1839" s="1239"/>
      <c r="H1839" s="1206">
        <f>H1816/H1831</f>
        <v>8.3333333333333329E-2</v>
      </c>
      <c r="I1839" s="1206">
        <f t="shared" si="1484"/>
        <v>8.3333333333333329E-2</v>
      </c>
      <c r="J1839" s="3162"/>
      <c r="K1839" s="1718"/>
      <c r="L1839" s="1718"/>
      <c r="M1839" s="1718"/>
      <c r="N1839" s="1718"/>
      <c r="O1839" s="1718"/>
      <c r="P1839" s="3368"/>
      <c r="Q1839" s="27" t="s">
        <v>4308</v>
      </c>
    </row>
    <row r="1840" spans="1:17" customFormat="1" x14ac:dyDescent="0.25">
      <c r="A1840" s="3472"/>
      <c r="B1840" s="845" t="s">
        <v>4223</v>
      </c>
      <c r="C1840" s="1207">
        <f t="shared" ref="C1840:H1840" si="1499">C1839/C139</f>
        <v>0.38212103417755988</v>
      </c>
      <c r="D1840" s="1239"/>
      <c r="E1840" s="1266"/>
      <c r="F1840" s="1239"/>
      <c r="G1840" s="1239"/>
      <c r="H1840" s="1177">
        <f t="shared" si="1499"/>
        <v>0.40498385244317081</v>
      </c>
      <c r="I1840" s="1198">
        <f t="shared" si="1484"/>
        <v>0.38212103417755988</v>
      </c>
      <c r="J1840" s="3167"/>
      <c r="K1840" s="1723"/>
      <c r="L1840" s="1723"/>
      <c r="M1840" s="1723"/>
      <c r="N1840" s="1723"/>
      <c r="O1840" s="1723"/>
      <c r="P1840" s="3364"/>
      <c r="Q1840" t="s">
        <v>4309</v>
      </c>
    </row>
    <row r="1841" spans="1:17" customFormat="1" x14ac:dyDescent="0.25">
      <c r="A1841" s="3472"/>
      <c r="B1841" s="845" t="s">
        <v>4224</v>
      </c>
      <c r="C1841" s="1207">
        <f t="shared" ref="C1841:H1841" si="1500">C1839/C142</f>
        <v>0.3981470660797527</v>
      </c>
      <c r="D1841" s="1239"/>
      <c r="E1841" s="1263"/>
      <c r="F1841" s="1239"/>
      <c r="G1841" s="1239"/>
      <c r="H1841" s="1177">
        <f t="shared" si="1500"/>
        <v>0.41450377602694105</v>
      </c>
      <c r="I1841" s="1198">
        <f t="shared" si="1484"/>
        <v>0.3981470660797527</v>
      </c>
      <c r="J1841" s="3167"/>
      <c r="K1841" s="1723"/>
      <c r="L1841" s="1723"/>
      <c r="M1841" s="1723"/>
      <c r="N1841" s="1723"/>
      <c r="O1841" s="1723"/>
      <c r="P1841" s="3364"/>
      <c r="Q1841" t="s">
        <v>4310</v>
      </c>
    </row>
    <row r="1842" spans="1:17" customFormat="1" x14ac:dyDescent="0.25">
      <c r="A1842" s="3472"/>
      <c r="B1842" s="845" t="s">
        <v>5102</v>
      </c>
      <c r="C1842" s="1207">
        <f t="shared" ref="C1842:H1842" si="1501">C1839/C159</f>
        <v>0.44358251057827924</v>
      </c>
      <c r="D1842" s="1239"/>
      <c r="E1842" s="1263"/>
      <c r="F1842" s="1239"/>
      <c r="G1842" s="1239"/>
      <c r="H1842" s="1177">
        <f t="shared" si="1501"/>
        <v>0.46592136120531119</v>
      </c>
      <c r="I1842" s="1198">
        <f t="shared" si="1484"/>
        <v>0.44358251057827924</v>
      </c>
      <c r="J1842" s="3167"/>
      <c r="K1842" s="1723"/>
      <c r="L1842" s="1723"/>
      <c r="M1842" s="1723"/>
      <c r="N1842" s="1723"/>
      <c r="O1842" s="1723"/>
      <c r="P1842" s="3364"/>
      <c r="Q1842" t="s">
        <v>4312</v>
      </c>
    </row>
    <row r="1843" spans="1:17" customFormat="1" x14ac:dyDescent="0.25">
      <c r="A1843" s="3472"/>
      <c r="B1843" s="1203" t="s">
        <v>5099</v>
      </c>
      <c r="C1843" s="1206">
        <f>C1821/C1831</f>
        <v>0</v>
      </c>
      <c r="D1843" s="1239"/>
      <c r="E1843" s="1263"/>
      <c r="F1843" s="1239"/>
      <c r="G1843" s="1239"/>
      <c r="H1843" s="1206">
        <f>H1821/H1831</f>
        <v>0</v>
      </c>
      <c r="I1843" s="1206">
        <f t="shared" si="1484"/>
        <v>0</v>
      </c>
      <c r="J1843" s="3162"/>
      <c r="K1843" s="1718"/>
      <c r="L1843" s="1718"/>
      <c r="M1843" s="1718"/>
      <c r="N1843" s="1718"/>
      <c r="O1843" s="1718"/>
      <c r="P1843" s="3368"/>
      <c r="Q1843" s="27" t="s">
        <v>4314</v>
      </c>
    </row>
    <row r="1844" spans="1:17" s="1" customFormat="1" x14ac:dyDescent="0.25">
      <c r="A1844" s="3472"/>
      <c r="B1844" s="845" t="s">
        <v>4223</v>
      </c>
      <c r="C1844" s="1207">
        <f t="shared" ref="C1844:H1844" si="1502">C1843/C165</f>
        <v>0</v>
      </c>
      <c r="D1844" s="1239"/>
      <c r="E1844" s="1263"/>
      <c r="F1844" s="1239"/>
      <c r="G1844" s="1239"/>
      <c r="H1844" s="1177">
        <f t="shared" si="1502"/>
        <v>0</v>
      </c>
      <c r="I1844" s="1198">
        <f t="shared" si="1484"/>
        <v>0</v>
      </c>
      <c r="J1844" s="3167"/>
      <c r="K1844" s="1723"/>
      <c r="L1844" s="1723"/>
      <c r="M1844" s="1723"/>
      <c r="N1844" s="1723"/>
      <c r="O1844" s="1723"/>
      <c r="P1844" s="3364"/>
      <c r="Q1844" t="s">
        <v>4315</v>
      </c>
    </row>
    <row r="1845" spans="1:17" s="1" customFormat="1" x14ac:dyDescent="0.25">
      <c r="A1845" s="3472"/>
      <c r="B1845" s="845" t="s">
        <v>4224</v>
      </c>
      <c r="C1845" s="1207">
        <f t="shared" ref="C1845:H1845" si="1503">C1843/C182</f>
        <v>0</v>
      </c>
      <c r="D1845" s="1239"/>
      <c r="E1845" s="1263"/>
      <c r="F1845" s="1239"/>
      <c r="G1845" s="1239"/>
      <c r="H1845" s="1177">
        <f t="shared" si="1503"/>
        <v>0</v>
      </c>
      <c r="I1845" s="1198">
        <f t="shared" si="1484"/>
        <v>0</v>
      </c>
      <c r="J1845" s="3167"/>
      <c r="K1845" s="1723"/>
      <c r="L1845" s="1723"/>
      <c r="M1845" s="1723"/>
      <c r="N1845" s="1723"/>
      <c r="O1845" s="1723"/>
      <c r="P1845" s="3364"/>
      <c r="Q1845" t="s">
        <v>4316</v>
      </c>
    </row>
    <row r="1846" spans="1:17" s="1" customFormat="1" x14ac:dyDescent="0.25">
      <c r="A1846" s="3472"/>
      <c r="B1846" s="845" t="s">
        <v>5102</v>
      </c>
      <c r="C1846" s="1207">
        <f t="shared" ref="C1846:H1846" si="1504">C1843/C185</f>
        <v>0</v>
      </c>
      <c r="D1846" s="1239"/>
      <c r="E1846" s="1263"/>
      <c r="F1846" s="1239"/>
      <c r="G1846" s="1239"/>
      <c r="H1846" s="1177">
        <f t="shared" si="1504"/>
        <v>0</v>
      </c>
      <c r="I1846" s="1198">
        <f t="shared" si="1484"/>
        <v>0</v>
      </c>
      <c r="J1846" s="3167"/>
      <c r="K1846" s="1723"/>
      <c r="L1846" s="1723"/>
      <c r="M1846" s="1723"/>
      <c r="N1846" s="1723"/>
      <c r="O1846" s="1723"/>
      <c r="P1846" s="3364"/>
      <c r="Q1846" t="s">
        <v>4317</v>
      </c>
    </row>
    <row r="1847" spans="1:17" customFormat="1" x14ac:dyDescent="0.25">
      <c r="A1847" s="3472"/>
      <c r="B1847" s="1203" t="s">
        <v>4848</v>
      </c>
      <c r="C1847" s="1206">
        <f>C1821/C1816</f>
        <v>0</v>
      </c>
      <c r="D1847" s="1239"/>
      <c r="E1847" s="1263"/>
      <c r="F1847" s="1239"/>
      <c r="G1847" s="1239"/>
      <c r="H1847" s="1206">
        <f>H1821/H1816</f>
        <v>0</v>
      </c>
      <c r="I1847" s="1206">
        <f t="shared" si="1484"/>
        <v>0</v>
      </c>
      <c r="J1847" s="3162"/>
      <c r="K1847" s="1718"/>
      <c r="L1847" s="1718"/>
      <c r="M1847" s="1718"/>
      <c r="N1847" s="1718"/>
      <c r="O1847" s="1718"/>
      <c r="P1847" s="3368"/>
      <c r="Q1847" s="27" t="s">
        <v>4319</v>
      </c>
    </row>
    <row r="1848" spans="1:17" customFormat="1" x14ac:dyDescent="0.25">
      <c r="A1848" s="3472"/>
      <c r="B1848" s="1181" t="s">
        <v>4223</v>
      </c>
      <c r="C1848" s="1207">
        <f t="shared" ref="C1848:H1848" si="1505">C1847/C217</f>
        <v>0</v>
      </c>
      <c r="D1848" s="1239"/>
      <c r="E1848" s="1266"/>
      <c r="F1848" s="1239"/>
      <c r="G1848" s="1239"/>
      <c r="H1848" s="1177">
        <f t="shared" si="1505"/>
        <v>0</v>
      </c>
      <c r="I1848" s="1198">
        <f t="shared" si="1484"/>
        <v>0</v>
      </c>
      <c r="J1848" s="3167"/>
      <c r="K1848" s="1723"/>
      <c r="L1848" s="1723"/>
      <c r="M1848" s="1723"/>
      <c r="N1848" s="1723"/>
      <c r="O1848" s="1723"/>
      <c r="P1848" s="3364"/>
      <c r="Q1848" t="s">
        <v>4320</v>
      </c>
    </row>
    <row r="1849" spans="1:17" customFormat="1" x14ac:dyDescent="0.25">
      <c r="A1849" s="3472"/>
      <c r="B1849" s="1181" t="s">
        <v>4224</v>
      </c>
      <c r="C1849" s="1207">
        <f t="shared" ref="C1849:H1849" si="1506">C1847/C234</f>
        <v>0</v>
      </c>
      <c r="D1849" s="1239"/>
      <c r="E1849" s="1266"/>
      <c r="F1849" s="3341"/>
      <c r="G1849" s="1239"/>
      <c r="H1849" s="1177">
        <f t="shared" si="1506"/>
        <v>0</v>
      </c>
      <c r="I1849" s="1198">
        <f t="shared" si="1484"/>
        <v>0</v>
      </c>
      <c r="J1849" s="3167"/>
      <c r="K1849" s="1723"/>
      <c r="L1849" s="1723"/>
      <c r="M1849" s="1723"/>
      <c r="N1849" s="1723"/>
      <c r="O1849" s="1723"/>
      <c r="P1849" s="3364"/>
      <c r="Q1849" t="s">
        <v>4321</v>
      </c>
    </row>
    <row r="1850" spans="1:17" customFormat="1" ht="15.75" thickBot="1" x14ac:dyDescent="0.3">
      <c r="A1850" s="3472"/>
      <c r="B1850" s="1181" t="s">
        <v>5102</v>
      </c>
      <c r="C1850" s="1207">
        <f t="shared" ref="C1850:H1850" si="1507">C1847/C237</f>
        <v>0</v>
      </c>
      <c r="D1850" s="1239"/>
      <c r="E1850" s="1266"/>
      <c r="F1850" s="3341"/>
      <c r="G1850" s="3341"/>
      <c r="H1850" s="1177">
        <f t="shared" si="1507"/>
        <v>0</v>
      </c>
      <c r="I1850" s="1198">
        <f t="shared" si="1484"/>
        <v>0</v>
      </c>
      <c r="J1850" s="3167"/>
      <c r="K1850" s="1723"/>
      <c r="L1850" s="1723"/>
      <c r="M1850" s="1723"/>
      <c r="N1850" s="1723"/>
      <c r="O1850" s="1723"/>
      <c r="P1850" s="3364"/>
      <c r="Q1850" t="s">
        <v>4322</v>
      </c>
    </row>
    <row r="1851" spans="1:17" customFormat="1" hidden="1" x14ac:dyDescent="0.25">
      <c r="A1851" s="3472"/>
      <c r="B1851" s="1203" t="s">
        <v>4323</v>
      </c>
      <c r="C1851" s="1206">
        <f>C1826/C1816</f>
        <v>0</v>
      </c>
      <c r="D1851" s="1288"/>
      <c r="E1851" s="1265"/>
      <c r="F1851" s="1238"/>
      <c r="G1851" s="1238"/>
      <c r="H1851" s="1206">
        <f>H1826/H1816</f>
        <v>0</v>
      </c>
      <c r="I1851" s="1206">
        <f t="shared" si="1484"/>
        <v>0</v>
      </c>
      <c r="J1851" s="3162"/>
      <c r="K1851" s="1718"/>
      <c r="L1851" s="1718"/>
      <c r="M1851" s="1718"/>
      <c r="N1851" s="1718"/>
      <c r="O1851" s="1718"/>
      <c r="P1851" s="3368"/>
      <c r="Q1851" s="27" t="s">
        <v>4324</v>
      </c>
    </row>
    <row r="1852" spans="1:17" customFormat="1" hidden="1" x14ac:dyDescent="0.25">
      <c r="A1852" s="3472"/>
      <c r="B1852" s="1181" t="s">
        <v>4223</v>
      </c>
      <c r="C1852" s="1207">
        <f t="shared" ref="C1852:H1852" si="1508">C1851/C243</f>
        <v>0</v>
      </c>
      <c r="D1852" s="1289">
        <f t="shared" si="1508"/>
        <v>0</v>
      </c>
      <c r="E1852" s="1266">
        <f t="shared" si="1508"/>
        <v>0</v>
      </c>
      <c r="F1852" s="1279">
        <f t="shared" si="1508"/>
        <v>0</v>
      </c>
      <c r="G1852" s="1280">
        <f t="shared" si="1508"/>
        <v>0</v>
      </c>
      <c r="H1852" s="1177">
        <f t="shared" si="1508"/>
        <v>0</v>
      </c>
      <c r="I1852" s="1198">
        <f t="shared" si="1484"/>
        <v>0</v>
      </c>
      <c r="J1852" s="3167"/>
      <c r="K1852" s="1723"/>
      <c r="L1852" s="1723"/>
      <c r="M1852" s="1723"/>
      <c r="N1852" s="1723"/>
      <c r="O1852" s="1723"/>
      <c r="P1852" s="3364"/>
      <c r="Q1852" t="s">
        <v>4325</v>
      </c>
    </row>
    <row r="1853" spans="1:17" customFormat="1" hidden="1" x14ac:dyDescent="0.25">
      <c r="A1853" s="3472"/>
      <c r="B1853" s="1181" t="s">
        <v>4224</v>
      </c>
      <c r="C1853" s="1207">
        <f t="shared" ref="C1853:H1853" si="1509">C1851/C260</f>
        <v>0</v>
      </c>
      <c r="D1853" s="1289">
        <f t="shared" si="1509"/>
        <v>0</v>
      </c>
      <c r="E1853" s="1266">
        <f t="shared" si="1509"/>
        <v>0</v>
      </c>
      <c r="F1853" s="1279">
        <f t="shared" si="1509"/>
        <v>0</v>
      </c>
      <c r="G1853" s="1280">
        <f t="shared" si="1509"/>
        <v>0</v>
      </c>
      <c r="H1853" s="1177">
        <f t="shared" si="1509"/>
        <v>0</v>
      </c>
      <c r="I1853" s="1198">
        <f t="shared" si="1484"/>
        <v>0</v>
      </c>
      <c r="J1853" s="3167"/>
      <c r="K1853" s="1723"/>
      <c r="L1853" s="1723"/>
      <c r="M1853" s="1723"/>
      <c r="N1853" s="1723"/>
      <c r="O1853" s="1723"/>
      <c r="P1853" s="3364"/>
      <c r="Q1853" t="s">
        <v>4326</v>
      </c>
    </row>
    <row r="1854" spans="1:17" customFormat="1" hidden="1" x14ac:dyDescent="0.25">
      <c r="A1854" s="3472"/>
      <c r="B1854" s="1181" t="s">
        <v>5102</v>
      </c>
      <c r="C1854" s="1207">
        <f t="shared" ref="C1854:H1854" si="1510">C1851/C263</f>
        <v>0</v>
      </c>
      <c r="D1854" s="1289">
        <f t="shared" si="1510"/>
        <v>0</v>
      </c>
      <c r="E1854" s="1266">
        <f t="shared" si="1510"/>
        <v>0</v>
      </c>
      <c r="F1854" s="1279">
        <f t="shared" si="1510"/>
        <v>0</v>
      </c>
      <c r="G1854" s="1280">
        <f t="shared" si="1510"/>
        <v>0</v>
      </c>
      <c r="H1854" s="1177">
        <f t="shared" si="1510"/>
        <v>0</v>
      </c>
      <c r="I1854" s="1198">
        <f t="shared" si="1484"/>
        <v>0</v>
      </c>
      <c r="J1854" s="3167"/>
      <c r="K1854" s="1723"/>
      <c r="L1854" s="1723"/>
      <c r="M1854" s="1723"/>
      <c r="N1854" s="1723"/>
      <c r="O1854" s="1723"/>
      <c r="P1854" s="3364"/>
      <c r="Q1854" t="s">
        <v>4327</v>
      </c>
    </row>
    <row r="1855" spans="1:17" customFormat="1" hidden="1" x14ac:dyDescent="0.25">
      <c r="A1855" s="3472"/>
      <c r="B1855" s="1203" t="s">
        <v>4328</v>
      </c>
      <c r="C1855" s="1212">
        <f>C1831/C1834</f>
        <v>12</v>
      </c>
      <c r="D1855" s="1290"/>
      <c r="E1855" s="1267"/>
      <c r="F1855" s="1240"/>
      <c r="G1855" s="1240"/>
      <c r="H1855" s="1212">
        <f>H1831/H1834</f>
        <v>6</v>
      </c>
      <c r="I1855" s="1212">
        <f t="shared" si="1484"/>
        <v>12</v>
      </c>
      <c r="J1855" s="3168"/>
      <c r="K1855" s="1724"/>
      <c r="L1855" s="1724"/>
      <c r="M1855" s="1724"/>
      <c r="N1855" s="1724"/>
      <c r="O1855" s="1724"/>
      <c r="P1855" s="3366"/>
      <c r="Q1855" s="27" t="s">
        <v>4329</v>
      </c>
    </row>
    <row r="1856" spans="1:17" customFormat="1" hidden="1" x14ac:dyDescent="0.25">
      <c r="A1856" s="3472"/>
      <c r="B1856" s="1181" t="s">
        <v>4223</v>
      </c>
      <c r="C1856" s="1207">
        <f t="shared" ref="C1856:H1856" si="1511">C1855/C269</f>
        <v>5.5322015779246447E-2</v>
      </c>
      <c r="D1856" s="1289">
        <f t="shared" si="1511"/>
        <v>0</v>
      </c>
      <c r="E1856" s="1266">
        <f t="shared" si="1511"/>
        <v>0</v>
      </c>
      <c r="F1856" s="1279">
        <f t="shared" si="1511"/>
        <v>0</v>
      </c>
      <c r="G1856" s="1280">
        <f t="shared" si="1511"/>
        <v>0</v>
      </c>
      <c r="H1856" s="1177">
        <f t="shared" si="1511"/>
        <v>3.9170126811530613E-2</v>
      </c>
      <c r="I1856" s="1198">
        <f t="shared" si="1484"/>
        <v>1.1064403155849289E-2</v>
      </c>
      <c r="J1856" s="3167"/>
      <c r="K1856" s="1723"/>
      <c r="L1856" s="1723"/>
      <c r="M1856" s="1723"/>
      <c r="N1856" s="1723"/>
      <c r="O1856" s="1723"/>
      <c r="P1856" s="3364"/>
      <c r="Q1856" t="s">
        <v>4330</v>
      </c>
    </row>
    <row r="1857" spans="1:17" customFormat="1" hidden="1" x14ac:dyDescent="0.25">
      <c r="A1857" s="3472"/>
      <c r="B1857" s="1181" t="s">
        <v>4224</v>
      </c>
      <c r="C1857" s="1207">
        <f t="shared" ref="C1857:H1857" si="1512">C1855/C286</f>
        <v>6.5552384834896046E-2</v>
      </c>
      <c r="D1857" s="1289">
        <f t="shared" si="1512"/>
        <v>0</v>
      </c>
      <c r="E1857" s="1266">
        <f t="shared" si="1512"/>
        <v>0</v>
      </c>
      <c r="F1857" s="1279">
        <f t="shared" si="1512"/>
        <v>0</v>
      </c>
      <c r="G1857" s="1280">
        <f t="shared" si="1512"/>
        <v>0</v>
      </c>
      <c r="H1857" s="1177">
        <f t="shared" si="1512"/>
        <v>4.2153448556801434E-2</v>
      </c>
      <c r="I1857" s="1198">
        <f t="shared" si="1484"/>
        <v>1.311047696697921E-2</v>
      </c>
      <c r="J1857" s="3167"/>
      <c r="K1857" s="1723"/>
      <c r="L1857" s="1723"/>
      <c r="M1857" s="1723"/>
      <c r="N1857" s="1723"/>
      <c r="O1857" s="1723"/>
      <c r="P1857" s="3364"/>
      <c r="Q1857" t="s">
        <v>4331</v>
      </c>
    </row>
    <row r="1858" spans="1:17" customFormat="1" ht="15.75" hidden="1" thickBot="1" x14ac:dyDescent="0.3">
      <c r="A1858" s="3472"/>
      <c r="B1858" s="1181" t="s">
        <v>5102</v>
      </c>
      <c r="C1858" s="1207">
        <f t="shared" ref="C1858:H1858" si="1513">C1855/C289</f>
        <v>5.9777424483306835E-2</v>
      </c>
      <c r="D1858" s="1289">
        <f t="shared" si="1513"/>
        <v>0</v>
      </c>
      <c r="E1858" s="1266">
        <f t="shared" si="1513"/>
        <v>0</v>
      </c>
      <c r="F1858" s="1279">
        <f t="shared" si="1513"/>
        <v>0</v>
      </c>
      <c r="G1858" s="1280">
        <f t="shared" si="1513"/>
        <v>0</v>
      </c>
      <c r="H1858" s="1177">
        <f t="shared" si="1513"/>
        <v>3.2943306551997287E-2</v>
      </c>
      <c r="I1858" s="1198">
        <f t="shared" si="1484"/>
        <v>1.1955484896661367E-2</v>
      </c>
      <c r="J1858" s="3167"/>
      <c r="K1858" s="1723"/>
      <c r="L1858" s="1723"/>
      <c r="M1858" s="1723"/>
      <c r="N1858" s="1723"/>
      <c r="O1858" s="1723"/>
      <c r="P1858" s="3364"/>
      <c r="Q1858" t="s">
        <v>4332</v>
      </c>
    </row>
    <row r="1859" spans="1:17" customFormat="1" ht="15.75" hidden="1" thickBot="1" x14ac:dyDescent="0.3">
      <c r="A1859" s="3472"/>
      <c r="B1859" s="1203" t="s">
        <v>4333</v>
      </c>
      <c r="C1859" s="1213">
        <f>C1816/C1834</f>
        <v>1</v>
      </c>
      <c r="D1859" s="1291"/>
      <c r="E1859" s="1268"/>
      <c r="F1859" s="1241"/>
      <c r="G1859" s="1241"/>
      <c r="H1859" s="1213">
        <f>H1816/H1834</f>
        <v>0.5</v>
      </c>
      <c r="I1859" s="1213">
        <f t="shared" si="1484"/>
        <v>1</v>
      </c>
      <c r="J1859" s="3169"/>
      <c r="K1859" s="1725"/>
      <c r="L1859" s="1725"/>
      <c r="M1859" s="1725"/>
      <c r="N1859" s="1725"/>
      <c r="O1859" s="1725"/>
      <c r="P1859" s="3365"/>
      <c r="Q1859" s="27" t="s">
        <v>4334</v>
      </c>
    </row>
    <row r="1860" spans="1:17" customFormat="1" ht="15.75" hidden="1" thickBot="1" x14ac:dyDescent="0.3">
      <c r="A1860" s="3472"/>
      <c r="B1860" s="1181" t="s">
        <v>4223</v>
      </c>
      <c r="C1860" s="1207">
        <f t="shared" ref="C1860:H1860" si="1514">C1859/C295</f>
        <v>2.1139705882352942E-2</v>
      </c>
      <c r="D1860" s="1289">
        <f t="shared" si="1514"/>
        <v>0</v>
      </c>
      <c r="E1860" s="1266">
        <f t="shared" si="1514"/>
        <v>0</v>
      </c>
      <c r="F1860" s="1279">
        <f t="shared" si="1514"/>
        <v>0</v>
      </c>
      <c r="G1860" s="1280">
        <f t="shared" si="1514"/>
        <v>0</v>
      </c>
      <c r="H1860" s="1177">
        <f t="shared" si="1514"/>
        <v>1.5863268856821204E-2</v>
      </c>
      <c r="I1860" s="1198">
        <f t="shared" si="1484"/>
        <v>4.2279411764705888E-3</v>
      </c>
      <c r="J1860" s="3167"/>
      <c r="K1860" s="1723"/>
      <c r="L1860" s="1723"/>
      <c r="M1860" s="1723"/>
      <c r="N1860" s="1723"/>
      <c r="O1860" s="1723"/>
      <c r="P1860" s="3364"/>
      <c r="Q1860" t="s">
        <v>4335</v>
      </c>
    </row>
    <row r="1861" spans="1:17" customFormat="1" ht="15.75" hidden="1" thickBot="1" x14ac:dyDescent="0.3">
      <c r="A1861" s="3472"/>
      <c r="B1861" s="1181" t="s">
        <v>4224</v>
      </c>
      <c r="C1861" s="1207">
        <f t="shared" ref="C1861:H1861" si="1515">C1859/C312</f>
        <v>2.6099489696544739E-2</v>
      </c>
      <c r="D1861" s="1289">
        <f t="shared" si="1515"/>
        <v>0</v>
      </c>
      <c r="E1861" s="1266">
        <f t="shared" si="1515"/>
        <v>0</v>
      </c>
      <c r="F1861" s="1279">
        <f t="shared" si="1515"/>
        <v>0</v>
      </c>
      <c r="G1861" s="1280">
        <f t="shared" si="1515"/>
        <v>0</v>
      </c>
      <c r="H1861" s="1177">
        <f t="shared" si="1515"/>
        <v>1.7472763599351602E-2</v>
      </c>
      <c r="I1861" s="1198">
        <f t="shared" si="1484"/>
        <v>5.2198979393089477E-3</v>
      </c>
      <c r="J1861" s="3167"/>
      <c r="K1861" s="1723"/>
      <c r="L1861" s="1723"/>
      <c r="M1861" s="1723"/>
      <c r="N1861" s="1723"/>
      <c r="O1861" s="1723"/>
      <c r="P1861" s="3364"/>
      <c r="Q1861" t="s">
        <v>4336</v>
      </c>
    </row>
    <row r="1862" spans="1:17" customFormat="1" ht="15.75" hidden="1" thickBot="1" x14ac:dyDescent="0.3">
      <c r="A1862" s="3472"/>
      <c r="B1862" s="1181" t="s">
        <v>5102</v>
      </c>
      <c r="C1862" s="1207">
        <f t="shared" ref="C1862:H1862" si="1516">C1859/C315</f>
        <v>2.6516220028208748E-2</v>
      </c>
      <c r="D1862" s="1289">
        <f t="shared" si="1516"/>
        <v>0</v>
      </c>
      <c r="E1862" s="1266">
        <f t="shared" si="1516"/>
        <v>0</v>
      </c>
      <c r="F1862" s="1279">
        <f t="shared" si="1516"/>
        <v>0</v>
      </c>
      <c r="G1862" s="1280">
        <f t="shared" si="1516"/>
        <v>0</v>
      </c>
      <c r="H1862" s="1177">
        <f t="shared" si="1516"/>
        <v>1.5348990231310424E-2</v>
      </c>
      <c r="I1862" s="1198">
        <f t="shared" si="1484"/>
        <v>5.3032440056417496E-3</v>
      </c>
      <c r="J1862" s="3167"/>
      <c r="K1862" s="1723"/>
      <c r="L1862" s="1723"/>
      <c r="M1862" s="1723"/>
      <c r="N1862" s="1723"/>
      <c r="O1862" s="1723"/>
      <c r="P1862" s="3364"/>
      <c r="Q1862" t="s">
        <v>4337</v>
      </c>
    </row>
    <row r="1863" spans="1:17" s="325" customFormat="1" ht="15.75" hidden="1" thickBot="1" x14ac:dyDescent="0.3">
      <c r="A1863" s="3472"/>
      <c r="B1863" s="1203" t="s">
        <v>4338</v>
      </c>
      <c r="C1863" s="1206">
        <f>C1821/C1834</f>
        <v>0</v>
      </c>
      <c r="D1863" s="1288"/>
      <c r="E1863" s="1265"/>
      <c r="F1863" s="1238"/>
      <c r="G1863" s="1238"/>
      <c r="H1863" s="1206">
        <f t="shared" ref="H1863" si="1517">H1821/H1834</f>
        <v>0</v>
      </c>
      <c r="I1863" s="1206">
        <f t="shared" si="1484"/>
        <v>0</v>
      </c>
      <c r="J1863" s="3162"/>
      <c r="K1863" s="1718"/>
      <c r="L1863" s="1718"/>
      <c r="M1863" s="1718"/>
      <c r="N1863" s="1718"/>
      <c r="O1863" s="1718"/>
      <c r="P1863" s="3368"/>
      <c r="Q1863" s="1220" t="s">
        <v>4339</v>
      </c>
    </row>
    <row r="1864" spans="1:17" s="325" customFormat="1" ht="15.75" hidden="1" thickBot="1" x14ac:dyDescent="0.3">
      <c r="A1864" s="3472"/>
      <c r="B1864" s="1182" t="s">
        <v>4223</v>
      </c>
      <c r="C1864" s="1207">
        <f t="shared" ref="C1864:H1864" si="1518">C1863/C321</f>
        <v>0</v>
      </c>
      <c r="D1864" s="1289">
        <f t="shared" si="1518"/>
        <v>0</v>
      </c>
      <c r="E1864" s="1266">
        <f t="shared" si="1518"/>
        <v>0</v>
      </c>
      <c r="F1864" s="1279">
        <f t="shared" si="1518"/>
        <v>0</v>
      </c>
      <c r="G1864" s="1281">
        <f t="shared" si="1518"/>
        <v>0</v>
      </c>
      <c r="H1864" s="1199">
        <f t="shared" si="1518"/>
        <v>0</v>
      </c>
      <c r="I1864" s="1198">
        <f t="shared" si="1484"/>
        <v>0</v>
      </c>
      <c r="J1864" s="3167"/>
      <c r="K1864" s="1723"/>
      <c r="L1864" s="1723"/>
      <c r="M1864" s="1723"/>
      <c r="N1864" s="1723"/>
      <c r="O1864" s="1723"/>
      <c r="P1864" s="3364"/>
      <c r="Q1864" s="325" t="s">
        <v>4340</v>
      </c>
    </row>
    <row r="1865" spans="1:17" ht="15.75" hidden="1" thickBot="1" x14ac:dyDescent="0.3">
      <c r="A1865" s="3472"/>
      <c r="B1865" s="1182" t="s">
        <v>4224</v>
      </c>
      <c r="C1865" s="1207">
        <f t="shared" ref="C1865:H1865" si="1519">C1863/C338</f>
        <v>0</v>
      </c>
      <c r="D1865" s="1289">
        <f t="shared" si="1519"/>
        <v>0</v>
      </c>
      <c r="E1865" s="1266">
        <f t="shared" si="1519"/>
        <v>0</v>
      </c>
      <c r="F1865" s="1279">
        <f t="shared" si="1519"/>
        <v>0</v>
      </c>
      <c r="G1865" s="1281">
        <f t="shared" si="1519"/>
        <v>0</v>
      </c>
      <c r="H1865" s="1200">
        <f t="shared" si="1519"/>
        <v>0</v>
      </c>
      <c r="I1865" s="1198">
        <f t="shared" si="1484"/>
        <v>0</v>
      </c>
      <c r="J1865" s="3167"/>
      <c r="K1865" s="1723"/>
      <c r="L1865" s="1723"/>
      <c r="M1865" s="1723"/>
      <c r="N1865" s="1723"/>
      <c r="O1865" s="1723"/>
      <c r="P1865" s="3364"/>
      <c r="Q1865" s="325" t="s">
        <v>4341</v>
      </c>
    </row>
    <row r="1866" spans="1:17" ht="15.75" hidden="1" thickBot="1" x14ac:dyDescent="0.3">
      <c r="A1866" s="3472"/>
      <c r="B1866" s="1182" t="s">
        <v>5102</v>
      </c>
      <c r="C1866" s="1207">
        <f t="shared" ref="C1866:H1866" si="1520">C1863/C341</f>
        <v>0</v>
      </c>
      <c r="D1866" s="1289">
        <f t="shared" si="1520"/>
        <v>0</v>
      </c>
      <c r="E1866" s="1266">
        <f t="shared" si="1520"/>
        <v>0</v>
      </c>
      <c r="F1866" s="1279">
        <f t="shared" si="1520"/>
        <v>0</v>
      </c>
      <c r="G1866" s="1281">
        <f t="shared" si="1520"/>
        <v>0</v>
      </c>
      <c r="H1866" s="1199">
        <f t="shared" si="1520"/>
        <v>0</v>
      </c>
      <c r="I1866" s="1198">
        <f t="shared" si="1484"/>
        <v>0</v>
      </c>
      <c r="J1866" s="3167"/>
      <c r="K1866" s="1723"/>
      <c r="L1866" s="1723"/>
      <c r="M1866" s="1723"/>
      <c r="N1866" s="1723"/>
      <c r="O1866" s="1723"/>
      <c r="P1866" s="3364"/>
      <c r="Q1866" s="325" t="s">
        <v>4342</v>
      </c>
    </row>
    <row r="1867" spans="1:17" ht="15.75" hidden="1" thickBot="1" x14ac:dyDescent="0.3">
      <c r="A1867" s="3472"/>
      <c r="B1867" s="1203" t="s">
        <v>4343</v>
      </c>
      <c r="C1867" s="1206">
        <f>C1826/C1831</f>
        <v>0</v>
      </c>
      <c r="D1867" s="1288"/>
      <c r="E1867" s="1265"/>
      <c r="F1867" s="1238"/>
      <c r="G1867" s="1238"/>
      <c r="H1867" s="1206">
        <f t="shared" ref="H1867" si="1521">H1826/H1831</f>
        <v>0</v>
      </c>
      <c r="I1867" s="1206">
        <f t="shared" si="1484"/>
        <v>0</v>
      </c>
      <c r="J1867" s="3162"/>
      <c r="K1867" s="1718"/>
      <c r="L1867" s="1718"/>
      <c r="M1867" s="1718"/>
      <c r="N1867" s="1718"/>
      <c r="O1867" s="1718"/>
      <c r="P1867" s="3368"/>
      <c r="Q1867" s="1220" t="s">
        <v>4344</v>
      </c>
    </row>
    <row r="1868" spans="1:17" ht="15.75" hidden="1" thickBot="1" x14ac:dyDescent="0.3">
      <c r="A1868" s="3472"/>
      <c r="B1868" s="1182" t="s">
        <v>4223</v>
      </c>
      <c r="C1868" s="1207">
        <f t="shared" ref="C1868:H1868" si="1522">C1867/C347</f>
        <v>0</v>
      </c>
      <c r="D1868" s="1289">
        <f t="shared" si="1522"/>
        <v>0</v>
      </c>
      <c r="E1868" s="1266">
        <f t="shared" si="1522"/>
        <v>0</v>
      </c>
      <c r="F1868" s="1279">
        <f t="shared" si="1522"/>
        <v>0</v>
      </c>
      <c r="G1868" s="1281">
        <f t="shared" si="1522"/>
        <v>0</v>
      </c>
      <c r="H1868" s="1199">
        <f t="shared" si="1522"/>
        <v>0</v>
      </c>
      <c r="I1868" s="1198">
        <f t="shared" si="1484"/>
        <v>0</v>
      </c>
      <c r="J1868" s="3167"/>
      <c r="K1868" s="1723"/>
      <c r="L1868" s="1723"/>
      <c r="M1868" s="1723"/>
      <c r="N1868" s="1723"/>
      <c r="O1868" s="1723"/>
      <c r="P1868" s="3364"/>
      <c r="Q1868" s="325" t="s">
        <v>4345</v>
      </c>
    </row>
    <row r="1869" spans="1:17" ht="15.75" hidden="1" thickBot="1" x14ac:dyDescent="0.3">
      <c r="A1869" s="3472"/>
      <c r="B1869" s="1182" t="s">
        <v>4224</v>
      </c>
      <c r="C1869" s="1207">
        <f t="shared" ref="C1869:H1869" si="1523">C1867/C364</f>
        <v>0</v>
      </c>
      <c r="D1869" s="1289">
        <f t="shared" si="1523"/>
        <v>0</v>
      </c>
      <c r="E1869" s="1266">
        <f t="shared" si="1523"/>
        <v>0</v>
      </c>
      <c r="F1869" s="1279">
        <f t="shared" si="1523"/>
        <v>0</v>
      </c>
      <c r="G1869" s="1281">
        <f t="shared" si="1523"/>
        <v>0</v>
      </c>
      <c r="H1869" s="1199">
        <f t="shared" si="1523"/>
        <v>0</v>
      </c>
      <c r="I1869" s="1198">
        <f t="shared" si="1484"/>
        <v>0</v>
      </c>
      <c r="J1869" s="3167"/>
      <c r="K1869" s="1723"/>
      <c r="L1869" s="1723"/>
      <c r="M1869" s="1723"/>
      <c r="N1869" s="1723"/>
      <c r="O1869" s="1723"/>
      <c r="P1869" s="3364"/>
      <c r="Q1869" s="325" t="s">
        <v>4346</v>
      </c>
    </row>
    <row r="1870" spans="1:17" ht="15.75" hidden="1" thickBot="1" x14ac:dyDescent="0.3">
      <c r="A1870" s="3473"/>
      <c r="B1870" s="1183" t="s">
        <v>5102</v>
      </c>
      <c r="C1870" s="1215">
        <f t="shared" ref="C1870:H1870" si="1524">C1867/C367</f>
        <v>0</v>
      </c>
      <c r="D1870" s="1292">
        <f t="shared" si="1524"/>
        <v>0</v>
      </c>
      <c r="E1870" s="1269">
        <f t="shared" si="1524"/>
        <v>0</v>
      </c>
      <c r="F1870" s="1282">
        <f t="shared" si="1524"/>
        <v>0</v>
      </c>
      <c r="G1870" s="1283">
        <f t="shared" si="1524"/>
        <v>0</v>
      </c>
      <c r="H1870" s="1201">
        <f t="shared" si="1524"/>
        <v>0</v>
      </c>
      <c r="I1870" s="1202">
        <f t="shared" si="1484"/>
        <v>0</v>
      </c>
      <c r="J1870" s="3167"/>
      <c r="K1870" s="1723"/>
      <c r="L1870" s="1723"/>
      <c r="M1870" s="1723"/>
      <c r="N1870" s="1723"/>
      <c r="O1870" s="1723"/>
      <c r="P1870" s="3364"/>
      <c r="Q1870" s="325" t="s">
        <v>4347</v>
      </c>
    </row>
    <row r="1871" spans="1:17" customFormat="1" ht="15.75" hidden="1" customHeight="1" thickBot="1" x14ac:dyDescent="0.3">
      <c r="A1871" s="3303"/>
      <c r="B1871" s="1203" t="s">
        <v>4323</v>
      </c>
      <c r="C1871" s="1206">
        <f t="shared" ref="C1871:H1871" si="1525">C2370/C2360</f>
        <v>-5.536770921386306E-2</v>
      </c>
      <c r="D1871" s="1206">
        <f t="shared" si="1525"/>
        <v>-0.35</v>
      </c>
      <c r="E1871" s="1206">
        <f t="shared" si="1525"/>
        <v>-6.5426997245179058E-2</v>
      </c>
      <c r="F1871" s="1206">
        <f t="shared" si="1525"/>
        <v>-0.1259600614439324</v>
      </c>
      <c r="G1871" s="1206">
        <f t="shared" si="1525"/>
        <v>-0.18604651162790697</v>
      </c>
      <c r="H1871" s="1206">
        <f t="shared" si="1525"/>
        <v>-8.5289186923721713E-2</v>
      </c>
      <c r="I1871" s="1206">
        <f t="shared" ref="I1871:I1911" si="1526">AVERAGE(C1871:G1871)</f>
        <v>-0.15656025590617631</v>
      </c>
      <c r="J1871" s="3162"/>
      <c r="K1871" s="1718"/>
      <c r="L1871" s="1718"/>
      <c r="M1871" s="1718"/>
      <c r="N1871" s="1718"/>
      <c r="O1871" s="1718"/>
      <c r="P1871" s="3368"/>
      <c r="Q1871" s="27" t="s">
        <v>4324</v>
      </c>
    </row>
    <row r="1872" spans="1:17" customFormat="1" ht="15.75" hidden="1" customHeight="1" thickBot="1" x14ac:dyDescent="0.3">
      <c r="A1872" s="3303"/>
      <c r="B1872" s="1181" t="s">
        <v>4223</v>
      </c>
      <c r="C1872" s="1207">
        <f t="shared" ref="C1872:H1872" si="1527">C1871/C243</f>
        <v>0.82083362395480264</v>
      </c>
      <c r="D1872" s="1208">
        <f t="shared" si="1527"/>
        <v>4.2550705697856763</v>
      </c>
      <c r="E1872" s="1209">
        <f t="shared" si="1527"/>
        <v>1.1163333353281348</v>
      </c>
      <c r="F1872" s="1210">
        <f t="shared" si="1527"/>
        <v>4.2576649340525812</v>
      </c>
      <c r="G1872" s="1211">
        <f t="shared" si="1527"/>
        <v>1.8912683315947718</v>
      </c>
      <c r="H1872" s="1177">
        <f t="shared" si="1527"/>
        <v>1.2625082369877816</v>
      </c>
      <c r="I1872" s="1198">
        <f t="shared" si="1526"/>
        <v>2.4682341589431931</v>
      </c>
      <c r="J1872" s="3167"/>
      <c r="K1872" s="1723"/>
      <c r="L1872" s="1723"/>
      <c r="M1872" s="1723"/>
      <c r="N1872" s="1723"/>
      <c r="O1872" s="1723"/>
      <c r="P1872" s="3364"/>
      <c r="Q1872" t="s">
        <v>4325</v>
      </c>
    </row>
    <row r="1873" spans="1:17" customFormat="1" ht="15.75" hidden="1" customHeight="1" thickBot="1" x14ac:dyDescent="0.3">
      <c r="A1873" s="3303"/>
      <c r="B1873" s="1181" t="s">
        <v>4224</v>
      </c>
      <c r="C1873" s="1207">
        <f t="shared" ref="C1873:H1873" si="1528">C1871/C260</f>
        <v>0.80850083232598324</v>
      </c>
      <c r="D1873" s="1208">
        <f t="shared" si="1528"/>
        <v>3.0571910112359548</v>
      </c>
      <c r="E1873" s="1209">
        <f t="shared" si="1528"/>
        <v>0.80183934850717054</v>
      </c>
      <c r="F1873" s="1210">
        <f t="shared" si="1528"/>
        <v>1.5540087580530526</v>
      </c>
      <c r="G1873" s="1211">
        <f t="shared" si="1528"/>
        <v>3.6502018066500095</v>
      </c>
      <c r="H1873" s="1177">
        <f t="shared" si="1528"/>
        <v>1.1192017123549671</v>
      </c>
      <c r="I1873" s="1198">
        <f t="shared" si="1526"/>
        <v>1.974348351354434</v>
      </c>
      <c r="J1873" s="3167"/>
      <c r="K1873" s="1723"/>
      <c r="L1873" s="1723"/>
      <c r="M1873" s="1723"/>
      <c r="N1873" s="1723"/>
      <c r="O1873" s="1723"/>
      <c r="P1873" s="3364"/>
      <c r="Q1873" t="s">
        <v>4326</v>
      </c>
    </row>
    <row r="1874" spans="1:17" customFormat="1" ht="15.75" hidden="1" customHeight="1" thickBot="1" x14ac:dyDescent="0.3">
      <c r="A1874" s="3303"/>
      <c r="B1874" s="1181" t="s">
        <v>5102</v>
      </c>
      <c r="C1874" s="1207">
        <f t="shared" ref="C1874:H1874" si="1529">C1871/C263</f>
        <v>0.76135969419373373</v>
      </c>
      <c r="D1874" s="1208">
        <f t="shared" si="1529"/>
        <v>2.7701421800947865</v>
      </c>
      <c r="E1874" s="1209">
        <f t="shared" si="1529"/>
        <v>0.78851201628165735</v>
      </c>
      <c r="F1874" s="1210">
        <f t="shared" si="1529"/>
        <v>1.469836112676679</v>
      </c>
      <c r="G1874" s="1211">
        <f t="shared" si="1529"/>
        <v>3.3760635280771414</v>
      </c>
      <c r="H1874" s="1177">
        <f t="shared" si="1529"/>
        <v>1.0472706439104846</v>
      </c>
      <c r="I1874" s="1198">
        <f t="shared" si="1526"/>
        <v>1.8331827062647996</v>
      </c>
      <c r="J1874" s="3167"/>
      <c r="K1874" s="1723"/>
      <c r="L1874" s="1723"/>
      <c r="M1874" s="1723"/>
      <c r="N1874" s="1723"/>
      <c r="O1874" s="1723"/>
      <c r="P1874" s="3364"/>
      <c r="Q1874" t="s">
        <v>4327</v>
      </c>
    </row>
    <row r="1875" spans="1:17" customFormat="1" ht="15.75" hidden="1" customHeight="1" thickBot="1" x14ac:dyDescent="0.3">
      <c r="A1875" s="3303"/>
      <c r="B1875" s="1203" t="s">
        <v>4328</v>
      </c>
      <c r="C1875" s="1212">
        <f t="shared" ref="C1875:H1875" si="1530">C2375/C2378</f>
        <v>112.15517241379311</v>
      </c>
      <c r="D1875" s="1212">
        <f t="shared" si="1530"/>
        <v>26.263157894736842</v>
      </c>
      <c r="E1875" s="1212">
        <f t="shared" si="1530"/>
        <v>56.42307692307692</v>
      </c>
      <c r="F1875" s="1212">
        <f t="shared" si="1530"/>
        <v>54.6</v>
      </c>
      <c r="G1875" s="1212">
        <f t="shared" si="1530"/>
        <v>7.1428571428571432</v>
      </c>
      <c r="H1875" s="1212">
        <f t="shared" si="1530"/>
        <v>71.569536423841058</v>
      </c>
      <c r="I1875" s="1212">
        <f t="shared" si="1526"/>
        <v>51.316852874892803</v>
      </c>
      <c r="J1875" s="3168"/>
      <c r="K1875" s="1724"/>
      <c r="L1875" s="1724"/>
      <c r="M1875" s="1724"/>
      <c r="N1875" s="1724"/>
      <c r="O1875" s="1724"/>
      <c r="P1875" s="3366"/>
      <c r="Q1875" s="27" t="s">
        <v>4329</v>
      </c>
    </row>
    <row r="1876" spans="1:17" customFormat="1" ht="15.75" hidden="1" customHeight="1" thickBot="1" x14ac:dyDescent="0.3">
      <c r="A1876" s="3303"/>
      <c r="B1876" s="1181" t="s">
        <v>4223</v>
      </c>
      <c r="C1876" s="1207">
        <f t="shared" ref="C1876:H1876" si="1531">C1875/C269</f>
        <v>0.51705418483333065</v>
      </c>
      <c r="D1876" s="1208">
        <f t="shared" si="1531"/>
        <v>0.18145167665333356</v>
      </c>
      <c r="E1876" s="1209">
        <f t="shared" si="1531"/>
        <v>0.3164437306879167</v>
      </c>
      <c r="F1876" s="1210">
        <f t="shared" si="1531"/>
        <v>0.71478771342345693</v>
      </c>
      <c r="G1876" s="1211">
        <f t="shared" si="1531"/>
        <v>4.2457765936271347E-2</v>
      </c>
      <c r="H1876" s="1177">
        <f t="shared" si="1531"/>
        <v>0.46723130292738563</v>
      </c>
      <c r="I1876" s="1198">
        <f t="shared" si="1526"/>
        <v>0.35443901430686175</v>
      </c>
      <c r="J1876" s="3167"/>
      <c r="K1876" s="1723"/>
      <c r="L1876" s="1723"/>
      <c r="M1876" s="1723"/>
      <c r="N1876" s="1723"/>
      <c r="O1876" s="1723"/>
      <c r="P1876" s="3364"/>
      <c r="Q1876" t="s">
        <v>4330</v>
      </c>
    </row>
    <row r="1877" spans="1:17" customFormat="1" ht="15.75" hidden="1" customHeight="1" thickBot="1" x14ac:dyDescent="0.3">
      <c r="A1877" s="3303"/>
      <c r="B1877" s="1181" t="s">
        <v>4224</v>
      </c>
      <c r="C1877" s="1207">
        <f t="shared" ref="C1877:H1877" si="1532">C1875/C286</f>
        <v>0.61266991860775699</v>
      </c>
      <c r="D1877" s="1208">
        <f t="shared" si="1532"/>
        <v>0.73321631854767932</v>
      </c>
      <c r="E1877" s="1209">
        <f t="shared" si="1532"/>
        <v>0.30420744043932446</v>
      </c>
      <c r="F1877" s="1210">
        <f t="shared" si="1532"/>
        <v>0.51888509010836192</v>
      </c>
      <c r="G1877" s="1211">
        <f t="shared" si="1532"/>
        <v>6.3945249040821259E-2</v>
      </c>
      <c r="H1877" s="1177">
        <f t="shared" si="1532"/>
        <v>0.50281712864608508</v>
      </c>
      <c r="I1877" s="1198">
        <f t="shared" si="1526"/>
        <v>0.44658480334878875</v>
      </c>
      <c r="J1877" s="3167"/>
      <c r="K1877" s="1723"/>
      <c r="L1877" s="1723"/>
      <c r="M1877" s="1723"/>
      <c r="N1877" s="1723"/>
      <c r="O1877" s="1723"/>
      <c r="P1877" s="3364"/>
      <c r="Q1877" t="s">
        <v>4331</v>
      </c>
    </row>
    <row r="1878" spans="1:17" customFormat="1" ht="15.75" hidden="1" customHeight="1" thickBot="1" x14ac:dyDescent="0.3">
      <c r="A1878" s="3303"/>
      <c r="B1878" s="1181" t="s">
        <v>5102</v>
      </c>
      <c r="C1878" s="1207">
        <f t="shared" ref="C1878:H1878" si="1533">C1875/C289</f>
        <v>0.55869561244814792</v>
      </c>
      <c r="D1878" s="1208">
        <f t="shared" si="1533"/>
        <v>0.63091098851945726</v>
      </c>
      <c r="E1878" s="1209">
        <f t="shared" si="1533"/>
        <v>0.22572659527640029</v>
      </c>
      <c r="F1878" s="1210">
        <f t="shared" si="1533"/>
        <v>0.31079151229370161</v>
      </c>
      <c r="G1878" s="1211">
        <f t="shared" si="1533"/>
        <v>3.6218190980095745E-2</v>
      </c>
      <c r="H1878" s="1177">
        <f t="shared" si="1533"/>
        <v>0.39295619636582191</v>
      </c>
      <c r="I1878" s="1198">
        <f t="shared" si="1526"/>
        <v>0.35246857990356062</v>
      </c>
      <c r="J1878" s="3167"/>
      <c r="K1878" s="1723"/>
      <c r="L1878" s="1723"/>
      <c r="M1878" s="1723"/>
      <c r="N1878" s="1723"/>
      <c r="O1878" s="1723"/>
      <c r="P1878" s="3364"/>
      <c r="Q1878" t="s">
        <v>4332</v>
      </c>
    </row>
    <row r="1879" spans="1:17" customFormat="1" ht="15.75" hidden="1" customHeight="1" thickBot="1" x14ac:dyDescent="0.3">
      <c r="A1879" s="3303"/>
      <c r="B1879" s="1203" t="s">
        <v>4333</v>
      </c>
      <c r="C1879" s="1213">
        <f t="shared" ref="C1879:H1879" si="1534">C2360/C2378</f>
        <v>40.793103448275865</v>
      </c>
      <c r="D1879" s="1213">
        <f t="shared" si="1534"/>
        <v>13.684210526315789</v>
      </c>
      <c r="E1879" s="1213">
        <f t="shared" si="1534"/>
        <v>27.923076923076923</v>
      </c>
      <c r="F1879" s="1213">
        <f t="shared" si="1534"/>
        <v>43.4</v>
      </c>
      <c r="G1879" s="1213">
        <f t="shared" si="1534"/>
        <v>6.1428571428571432</v>
      </c>
      <c r="H1879" s="1213">
        <f t="shared" si="1534"/>
        <v>31.602649006622517</v>
      </c>
      <c r="I1879" s="1213">
        <f t="shared" si="1526"/>
        <v>26.38864960810514</v>
      </c>
      <c r="J1879" s="3169"/>
      <c r="K1879" s="1725"/>
      <c r="L1879" s="1725"/>
      <c r="M1879" s="1725"/>
      <c r="N1879" s="1725"/>
      <c r="O1879" s="1725"/>
      <c r="P1879" s="3365"/>
      <c r="Q1879" s="27" t="s">
        <v>4334</v>
      </c>
    </row>
    <row r="1880" spans="1:17" customFormat="1" ht="15.75" hidden="1" customHeight="1" thickBot="1" x14ac:dyDescent="0.3">
      <c r="A1880" s="3303"/>
      <c r="B1880" s="1181" t="s">
        <v>4223</v>
      </c>
      <c r="C1880" s="1207">
        <f t="shared" ref="C1880:H1880" si="1535">C1879/C295</f>
        <v>0.86235420892494941</v>
      </c>
      <c r="D1880" s="1208">
        <f t="shared" si="1535"/>
        <v>0.41952281486275772</v>
      </c>
      <c r="E1880" s="1209">
        <f t="shared" si="1535"/>
        <v>0.90536989217123331</v>
      </c>
      <c r="F1880" s="1210">
        <f t="shared" si="1535"/>
        <v>2.60076957042831</v>
      </c>
      <c r="G1880" s="1211">
        <f t="shared" si="1535"/>
        <v>0.18534998192385774</v>
      </c>
      <c r="H1880" s="1177">
        <f t="shared" si="1535"/>
        <v>1.0026426355596132</v>
      </c>
      <c r="I1880" s="1198">
        <f t="shared" si="1526"/>
        <v>0.99467329366222157</v>
      </c>
      <c r="J1880" s="3167"/>
      <c r="K1880" s="1723"/>
      <c r="L1880" s="1723"/>
      <c r="M1880" s="1723"/>
      <c r="N1880" s="1723"/>
      <c r="O1880" s="1723"/>
      <c r="P1880" s="3364"/>
      <c r="Q1880" t="s">
        <v>4335</v>
      </c>
    </row>
    <row r="1881" spans="1:17" customFormat="1" ht="15.75" hidden="1" customHeight="1" thickBot="1" x14ac:dyDescent="0.3">
      <c r="A1881" s="3303"/>
      <c r="B1881" s="1181" t="s">
        <v>4224</v>
      </c>
      <c r="C1881" s="1207">
        <f t="shared" ref="C1881:H1881" si="1536">C1879/C312</f>
        <v>1.0646791831383595</v>
      </c>
      <c r="D1881" s="1208">
        <f t="shared" si="1536"/>
        <v>1.0315085372293611</v>
      </c>
      <c r="E1881" s="1209">
        <f t="shared" si="1536"/>
        <v>0.98173854769996649</v>
      </c>
      <c r="F1881" s="1210">
        <f t="shared" si="1536"/>
        <v>1.7221388821679167</v>
      </c>
      <c r="G1881" s="1211">
        <f t="shared" si="1536"/>
        <v>0.2872186785413407</v>
      </c>
      <c r="H1881" s="1177">
        <f t="shared" si="1536"/>
        <v>1.1043712304119981</v>
      </c>
      <c r="I1881" s="1198">
        <f t="shared" si="1526"/>
        <v>1.0174567657553888</v>
      </c>
      <c r="J1881" s="3167"/>
      <c r="K1881" s="1723"/>
      <c r="L1881" s="1723"/>
      <c r="M1881" s="1723"/>
      <c r="N1881" s="1723"/>
      <c r="O1881" s="1723"/>
      <c r="P1881" s="3364"/>
      <c r="Q1881" t="s">
        <v>4336</v>
      </c>
    </row>
    <row r="1882" spans="1:17" customFormat="1" ht="15.75" hidden="1" customHeight="1" thickBot="1" x14ac:dyDescent="0.3">
      <c r="A1882" s="3303"/>
      <c r="B1882" s="1181" t="s">
        <v>5102</v>
      </c>
      <c r="C1882" s="1207">
        <f t="shared" ref="C1882:H1882" si="1537">C1879/C315</f>
        <v>1.0816789066679637</v>
      </c>
      <c r="D1882" s="1208">
        <f t="shared" si="1537"/>
        <v>0.86857863220926568</v>
      </c>
      <c r="E1882" s="1209">
        <f t="shared" si="1537"/>
        <v>0.84251812352643074</v>
      </c>
      <c r="F1882" s="1210">
        <f t="shared" si="1537"/>
        <v>1.1304870530209616</v>
      </c>
      <c r="G1882" s="1211">
        <f t="shared" si="1537"/>
        <v>0.18990015360983103</v>
      </c>
      <c r="H1882" s="1177">
        <f t="shared" si="1537"/>
        <v>0.97013750177236213</v>
      </c>
      <c r="I1882" s="1198">
        <f t="shared" si="1526"/>
        <v>0.8226325738068907</v>
      </c>
      <c r="J1882" s="3167"/>
      <c r="K1882" s="1723"/>
      <c r="L1882" s="1723"/>
      <c r="M1882" s="1723"/>
      <c r="N1882" s="1723"/>
      <c r="O1882" s="1723"/>
      <c r="P1882" s="3364"/>
      <c r="Q1882" t="s">
        <v>4337</v>
      </c>
    </row>
    <row r="1883" spans="1:17" s="325" customFormat="1" ht="15.75" hidden="1" customHeight="1" thickBot="1" x14ac:dyDescent="0.3">
      <c r="A1883" s="3303"/>
      <c r="B1883" s="1203" t="s">
        <v>4338</v>
      </c>
      <c r="C1883" s="1206">
        <f t="shared" ref="C1883:H1883" si="1538">C2365/C2378</f>
        <v>12.362068965517242</v>
      </c>
      <c r="D1883" s="1206">
        <f t="shared" si="1538"/>
        <v>6.6315789473684212</v>
      </c>
      <c r="E1883" s="1206">
        <f t="shared" si="1538"/>
        <v>4.6730769230769234</v>
      </c>
      <c r="F1883" s="1206">
        <f t="shared" si="1538"/>
        <v>19.399999999999999</v>
      </c>
      <c r="G1883" s="1206">
        <f t="shared" si="1538"/>
        <v>5.5714285714285712</v>
      </c>
      <c r="H1883" s="1206">
        <f t="shared" si="1538"/>
        <v>9.3774834437086092</v>
      </c>
      <c r="I1883" s="1206">
        <f t="shared" si="1526"/>
        <v>9.7276306814782316</v>
      </c>
      <c r="J1883" s="3162"/>
      <c r="K1883" s="1718"/>
      <c r="L1883" s="1718"/>
      <c r="M1883" s="1718"/>
      <c r="N1883" s="1718"/>
      <c r="O1883" s="1718"/>
      <c r="P1883" s="3368"/>
      <c r="Q1883" s="1220" t="s">
        <v>4339</v>
      </c>
    </row>
    <row r="1884" spans="1:17" s="325" customFormat="1" ht="15.75" hidden="1" customHeight="1" thickBot="1" x14ac:dyDescent="0.3">
      <c r="A1884" s="3303"/>
      <c r="B1884" s="1182" t="s">
        <v>4223</v>
      </c>
      <c r="C1884" s="1207">
        <f t="shared" ref="C1884:H1884" si="1539">C1883/C321</f>
        <v>1.1710093929125132</v>
      </c>
      <c r="D1884" s="1208">
        <f t="shared" si="1539"/>
        <v>0.79802798134576958</v>
      </c>
      <c r="E1884" s="1209">
        <f t="shared" si="1539"/>
        <v>0.81586626353536784</v>
      </c>
      <c r="F1884" s="1210">
        <f t="shared" si="1539"/>
        <v>7.0748560460652588</v>
      </c>
      <c r="G1884" s="1214">
        <f t="shared" si="1539"/>
        <v>0.3780960720540405</v>
      </c>
      <c r="H1884" s="1199">
        <f t="shared" si="1539"/>
        <v>1.2240513144529992</v>
      </c>
      <c r="I1884" s="1198">
        <f t="shared" si="1526"/>
        <v>2.04757115118259</v>
      </c>
      <c r="J1884" s="3167"/>
      <c r="K1884" s="1723"/>
      <c r="L1884" s="1723"/>
      <c r="M1884" s="1723"/>
      <c r="N1884" s="1723"/>
      <c r="O1884" s="1723"/>
      <c r="P1884" s="3364"/>
      <c r="Q1884" s="325" t="s">
        <v>4340</v>
      </c>
    </row>
    <row r="1885" spans="1:17" ht="15.75" hidden="1" customHeight="1" thickBot="1" x14ac:dyDescent="0.3">
      <c r="A1885" s="3303"/>
      <c r="B1885" s="1182" t="s">
        <v>4224</v>
      </c>
      <c r="C1885" s="1207">
        <f t="shared" ref="C1885:H1885" si="1540">C1883/C338</f>
        <v>1.2017681669902136</v>
      </c>
      <c r="D1885" s="1208">
        <f t="shared" si="1540"/>
        <v>1.4457236842105263</v>
      </c>
      <c r="E1885" s="1209">
        <f t="shared" si="1540"/>
        <v>0.52674084020717449</v>
      </c>
      <c r="F1885" s="1210">
        <f t="shared" si="1540"/>
        <v>2.5961648306813543</v>
      </c>
      <c r="G1885" s="1214">
        <f t="shared" si="1540"/>
        <v>0.94851007887817695</v>
      </c>
      <c r="H1885" s="1200">
        <f t="shared" si="1540"/>
        <v>1.1327027366366382</v>
      </c>
      <c r="I1885" s="1198">
        <f t="shared" si="1526"/>
        <v>1.3437815201934891</v>
      </c>
      <c r="J1885" s="3167"/>
      <c r="K1885" s="1723"/>
      <c r="L1885" s="1723"/>
      <c r="M1885" s="1723"/>
      <c r="N1885" s="1723"/>
      <c r="O1885" s="1723"/>
      <c r="P1885" s="3364"/>
      <c r="Q1885" s="325" t="s">
        <v>4341</v>
      </c>
    </row>
    <row r="1886" spans="1:17" ht="15.75" hidden="1" customHeight="1" thickBot="1" x14ac:dyDescent="0.3">
      <c r="A1886" s="3303"/>
      <c r="B1886" s="1182" t="s">
        <v>5102</v>
      </c>
      <c r="C1886" s="1207">
        <f t="shared" ref="C1886:H1886" si="1541">C1883/C341</f>
        <v>1.3027292407607856</v>
      </c>
      <c r="D1886" s="1208">
        <f t="shared" si="1541"/>
        <v>1.1874110953058323</v>
      </c>
      <c r="E1886" s="1209">
        <f t="shared" si="1541"/>
        <v>0.55038848590842637</v>
      </c>
      <c r="F1886" s="1210">
        <f t="shared" si="1541"/>
        <v>1.8734857142857142</v>
      </c>
      <c r="G1886" s="1214">
        <f t="shared" si="1541"/>
        <v>0.70215264187866921</v>
      </c>
      <c r="H1886" s="1199">
        <f t="shared" si="1541"/>
        <v>1.0893399173739267</v>
      </c>
      <c r="I1886" s="1198">
        <f t="shared" si="1526"/>
        <v>1.1232334356278855</v>
      </c>
      <c r="J1886" s="3167"/>
      <c r="K1886" s="1723"/>
      <c r="L1886" s="1723"/>
      <c r="M1886" s="1723"/>
      <c r="N1886" s="1723"/>
      <c r="O1886" s="1723"/>
      <c r="P1886" s="3364"/>
      <c r="Q1886" s="325" t="s">
        <v>4342</v>
      </c>
    </row>
    <row r="1887" spans="1:17" ht="15.75" hidden="1" customHeight="1" thickBot="1" x14ac:dyDescent="0.3">
      <c r="A1887" s="3303"/>
      <c r="B1887" s="1203" t="s">
        <v>4343</v>
      </c>
      <c r="C1887" s="1206">
        <f t="shared" ref="C1887:H1887" si="1542">C2370/C2375</f>
        <v>-2.0138355111452729E-2</v>
      </c>
      <c r="D1887" s="1206">
        <f t="shared" si="1542"/>
        <v>-0.18236472945891782</v>
      </c>
      <c r="E1887" s="1206">
        <f t="shared" si="1542"/>
        <v>-3.2379004771642808E-2</v>
      </c>
      <c r="F1887" s="1206">
        <f t="shared" si="1542"/>
        <v>-0.10012210012210013</v>
      </c>
      <c r="G1887" s="1206">
        <f t="shared" si="1542"/>
        <v>-0.16</v>
      </c>
      <c r="H1887" s="1206">
        <f t="shared" si="1542"/>
        <v>-3.7660775423336727E-2</v>
      </c>
      <c r="I1887" s="1206">
        <f t="shared" si="1526"/>
        <v>-9.9000837892822699E-2</v>
      </c>
      <c r="J1887" s="3162"/>
      <c r="K1887" s="1718"/>
      <c r="L1887" s="1718"/>
      <c r="M1887" s="1718"/>
      <c r="N1887" s="1718"/>
      <c r="O1887" s="1718"/>
      <c r="P1887" s="3368"/>
      <c r="Q1887" s="1220" t="s">
        <v>4344</v>
      </c>
    </row>
    <row r="1888" spans="1:17" ht="15.75" hidden="1" customHeight="1" thickBot="1" x14ac:dyDescent="0.3">
      <c r="A1888" s="3303"/>
      <c r="B1888" s="1182" t="s">
        <v>4223</v>
      </c>
      <c r="C1888" s="1207">
        <f t="shared" ref="C1888:H1888" si="1543">C1887/C347</f>
        <v>1.3690041608941121</v>
      </c>
      <c r="D1888" s="1208">
        <f t="shared" si="1543"/>
        <v>9.837876484804422</v>
      </c>
      <c r="E1888" s="1209">
        <f t="shared" si="1543"/>
        <v>3.1939156741580521</v>
      </c>
      <c r="F1888" s="1210">
        <f t="shared" si="1543"/>
        <v>15.491600084350619</v>
      </c>
      <c r="G1888" s="1214">
        <f t="shared" si="1543"/>
        <v>8.256358839050133</v>
      </c>
      <c r="H1888" s="1199">
        <f t="shared" si="1543"/>
        <v>2.7092461019159932</v>
      </c>
      <c r="I1888" s="1198">
        <f t="shared" si="1526"/>
        <v>7.6297510486514684</v>
      </c>
      <c r="J1888" s="3167"/>
      <c r="K1888" s="1723"/>
      <c r="L1888" s="1723"/>
      <c r="M1888" s="1723"/>
      <c r="N1888" s="1723"/>
      <c r="O1888" s="1723"/>
      <c r="P1888" s="3364"/>
      <c r="Q1888" s="325" t="s">
        <v>4345</v>
      </c>
    </row>
    <row r="1889" spans="1:17" ht="15.75" hidden="1" customHeight="1" thickBot="1" x14ac:dyDescent="0.3">
      <c r="A1889" s="3303"/>
      <c r="B1889" s="1182" t="s">
        <v>4224</v>
      </c>
      <c r="C1889" s="1207">
        <f t="shared" ref="C1889:H1889" si="1544">C1887/C364</f>
        <v>1.4049881993285991</v>
      </c>
      <c r="D1889" s="1208">
        <f t="shared" si="1544"/>
        <v>4.3009389565648153</v>
      </c>
      <c r="E1889" s="1209">
        <f t="shared" si="1544"/>
        <v>2.5876967254820542</v>
      </c>
      <c r="F1889" s="1210">
        <f t="shared" si="1544"/>
        <v>5.1576330800211405</v>
      </c>
      <c r="G1889" s="1214">
        <f t="shared" si="1544"/>
        <v>16.395371900826447</v>
      </c>
      <c r="H1889" s="1199">
        <f t="shared" si="1544"/>
        <v>2.4581783350953748</v>
      </c>
      <c r="I1889" s="1198">
        <f t="shared" si="1526"/>
        <v>5.9693257724446109</v>
      </c>
      <c r="J1889" s="3167"/>
      <c r="K1889" s="1723"/>
      <c r="L1889" s="1723"/>
      <c r="M1889" s="1723"/>
      <c r="N1889" s="1723"/>
      <c r="O1889" s="1723"/>
      <c r="P1889" s="3364"/>
      <c r="Q1889" s="325" t="s">
        <v>4346</v>
      </c>
    </row>
    <row r="1890" spans="1:17" ht="15.75" hidden="1" customHeight="1" thickBot="1" x14ac:dyDescent="0.3">
      <c r="A1890" s="3304"/>
      <c r="B1890" s="1183" t="s">
        <v>5102</v>
      </c>
      <c r="C1890" s="1215">
        <f t="shared" ref="C1890:H1890" si="1545">C1887/C367</f>
        <v>1.4740526026109892</v>
      </c>
      <c r="D1890" s="1216">
        <f t="shared" si="1545"/>
        <v>3.8136699940164687</v>
      </c>
      <c r="E1890" s="1217">
        <f t="shared" si="1545"/>
        <v>2.9430987674367342</v>
      </c>
      <c r="F1890" s="1218">
        <f t="shared" si="1545"/>
        <v>5.3464481162322892</v>
      </c>
      <c r="G1890" s="1219">
        <f t="shared" si="1545"/>
        <v>17.701463414634148</v>
      </c>
      <c r="H1890" s="1201">
        <f t="shared" si="1545"/>
        <v>2.5855210722189765</v>
      </c>
      <c r="I1890" s="1202">
        <f t="shared" si="1526"/>
        <v>6.255746578986126</v>
      </c>
      <c r="J1890" s="3167"/>
      <c r="K1890" s="1723"/>
      <c r="L1890" s="1723"/>
      <c r="M1890" s="1723"/>
      <c r="N1890" s="1723"/>
      <c r="O1890" s="1723"/>
      <c r="P1890" s="3364"/>
      <c r="Q1890" s="325" t="s">
        <v>4347</v>
      </c>
    </row>
    <row r="1891" spans="1:17" customFormat="1" x14ac:dyDescent="0.25">
      <c r="A1891" s="3471" t="s">
        <v>4351</v>
      </c>
      <c r="B1891" s="844" t="s">
        <v>5094</v>
      </c>
      <c r="C1891" s="1235"/>
      <c r="D1891" s="1235"/>
      <c r="E1891" s="1235"/>
      <c r="F1891" s="1235"/>
      <c r="G1891" s="826">
        <f>CM!B462</f>
        <v>2</v>
      </c>
      <c r="H1891" s="826">
        <f>SUM(C1891:G1891)</f>
        <v>2</v>
      </c>
      <c r="I1891" s="1222">
        <f t="shared" si="1526"/>
        <v>2</v>
      </c>
      <c r="J1891" s="3159"/>
      <c r="K1891" s="1715"/>
      <c r="L1891" s="1715"/>
      <c r="M1891" s="1715"/>
      <c r="N1891" s="1715"/>
      <c r="O1891" s="1715"/>
      <c r="P1891" s="3384"/>
      <c r="Q1891" s="27" t="s">
        <v>4264</v>
      </c>
    </row>
    <row r="1892" spans="1:17" customFormat="1" x14ac:dyDescent="0.25">
      <c r="A1892" s="3472"/>
      <c r="B1892" s="845" t="s">
        <v>4265</v>
      </c>
      <c r="C1892" s="1236"/>
      <c r="D1892" s="1239"/>
      <c r="E1892" s="1236"/>
      <c r="F1892" s="1236"/>
      <c r="G1892" s="1188">
        <f t="shared" ref="G1892:H1892" si="1546">G1891/G4</f>
        <v>1.2977743170462656E-4</v>
      </c>
      <c r="H1892" s="1194">
        <f t="shared" si="1546"/>
        <v>1.7057278340667964E-5</v>
      </c>
      <c r="I1892" s="1189">
        <f t="shared" si="1526"/>
        <v>1.2977743170462656E-4</v>
      </c>
      <c r="J1892" s="3160"/>
      <c r="K1892" s="1716"/>
      <c r="L1892" s="1716"/>
      <c r="M1892" s="1716"/>
      <c r="N1892" s="1716"/>
      <c r="O1892" s="1716"/>
      <c r="P1892" s="3385"/>
      <c r="Q1892" t="s">
        <v>4266</v>
      </c>
    </row>
    <row r="1893" spans="1:17" customFormat="1" x14ac:dyDescent="0.25">
      <c r="A1893" s="3472"/>
      <c r="B1893" s="845" t="s">
        <v>4267</v>
      </c>
      <c r="C1893" s="1239"/>
      <c r="D1893" s="1239"/>
      <c r="E1893" s="1239"/>
      <c r="F1893" s="1239"/>
      <c r="G1893" s="1188">
        <f t="shared" ref="G1893:H1893" si="1547">G1891/G21</f>
        <v>8.4245998315080029E-4</v>
      </c>
      <c r="H1893" s="1194">
        <f t="shared" si="1547"/>
        <v>3.7697440343800657E-5</v>
      </c>
      <c r="I1893" s="1189">
        <f t="shared" si="1526"/>
        <v>8.4245998315080029E-4</v>
      </c>
      <c r="J1893" s="3160"/>
      <c r="K1893" s="1716"/>
      <c r="L1893" s="1716"/>
      <c r="M1893" s="1716"/>
      <c r="N1893" s="1716"/>
      <c r="O1893" s="1716"/>
      <c r="P1893" s="3385"/>
      <c r="Q1893" t="s">
        <v>4268</v>
      </c>
    </row>
    <row r="1894" spans="1:17" customFormat="1" x14ac:dyDescent="0.25">
      <c r="A1894" s="3472"/>
      <c r="B1894" s="845" t="s">
        <v>5096</v>
      </c>
      <c r="C1894" s="1239"/>
      <c r="D1894" s="1239"/>
      <c r="E1894" s="1239"/>
      <c r="F1894" s="1239"/>
      <c r="G1894" s="1188">
        <f t="shared" ref="G1894:H1894" si="1548">G1891/G9</f>
        <v>2.257336343115124E-3</v>
      </c>
      <c r="H1894" s="1194">
        <f t="shared" si="1548"/>
        <v>1.4771048744460856E-4</v>
      </c>
      <c r="I1894" s="1189">
        <f t="shared" si="1526"/>
        <v>2.257336343115124E-3</v>
      </c>
      <c r="J1894" s="3160"/>
      <c r="K1894" s="1716"/>
      <c r="L1894" s="1716"/>
      <c r="M1894" s="1716"/>
      <c r="N1894" s="1716"/>
      <c r="O1894" s="1716"/>
      <c r="P1894" s="3385"/>
      <c r="Q1894" t="s">
        <v>4270</v>
      </c>
    </row>
    <row r="1895" spans="1:17" customFormat="1" hidden="1" x14ac:dyDescent="0.25">
      <c r="A1895" s="3472"/>
      <c r="B1895" s="845" t="s">
        <v>4862</v>
      </c>
      <c r="C1895" s="1239"/>
      <c r="D1895" s="1239"/>
      <c r="E1895" s="1239"/>
      <c r="F1895" s="1239"/>
      <c r="G1895" s="1188">
        <f t="shared" ref="G1895:H1895" si="1549">G1891/G15</f>
        <v>4.4543429844097994E-3</v>
      </c>
      <c r="H1895" s="1205">
        <f t="shared" si="1549"/>
        <v>2.8304557033682421E-4</v>
      </c>
      <c r="I1895" s="1193">
        <f t="shared" si="1526"/>
        <v>4.4543429844097994E-3</v>
      </c>
      <c r="J1895" s="3161"/>
      <c r="K1895" s="1717"/>
      <c r="L1895" s="1717"/>
      <c r="M1895" s="1717"/>
      <c r="N1895" s="1717"/>
      <c r="O1895" s="1717"/>
      <c r="P1895" s="3386"/>
      <c r="Q1895" t="s">
        <v>4272</v>
      </c>
    </row>
    <row r="1896" spans="1:17" customFormat="1" x14ac:dyDescent="0.25">
      <c r="A1896" s="3472"/>
      <c r="B1896" s="1203" t="s">
        <v>5095</v>
      </c>
      <c r="C1896" s="1239"/>
      <c r="D1896" s="1239"/>
      <c r="E1896" s="1239"/>
      <c r="F1896" s="1239"/>
      <c r="G1896" s="1204">
        <f>CM!C462</f>
        <v>0</v>
      </c>
      <c r="H1896" s="1204">
        <f>SUM(C1896:G1896)</f>
        <v>0</v>
      </c>
      <c r="I1896" s="1206">
        <f t="shared" si="1526"/>
        <v>0</v>
      </c>
      <c r="J1896" s="3162"/>
      <c r="K1896" s="1718"/>
      <c r="L1896" s="1718"/>
      <c r="M1896" s="1718"/>
      <c r="N1896" s="1718"/>
      <c r="O1896" s="1718"/>
      <c r="P1896" s="3368"/>
      <c r="Q1896" s="27" t="s">
        <v>4274</v>
      </c>
    </row>
    <row r="1897" spans="1:17" customFormat="1" x14ac:dyDescent="0.25">
      <c r="A1897" s="3472"/>
      <c r="B1897" s="845" t="s">
        <v>4275</v>
      </c>
      <c r="C1897" s="1239"/>
      <c r="D1897" s="1239"/>
      <c r="E1897" s="1239"/>
      <c r="F1897" s="1239"/>
      <c r="G1897" s="1188">
        <f t="shared" ref="G1897:H1897" si="1550">G1896/G30</f>
        <v>0</v>
      </c>
      <c r="H1897" s="1192">
        <f t="shared" si="1550"/>
        <v>0</v>
      </c>
      <c r="I1897" s="1193">
        <f t="shared" si="1526"/>
        <v>0</v>
      </c>
      <c r="J1897" s="3161"/>
      <c r="K1897" s="1717"/>
      <c r="L1897" s="1717"/>
      <c r="M1897" s="1717"/>
      <c r="N1897" s="1717"/>
      <c r="O1897" s="1717"/>
      <c r="P1897" s="3386"/>
      <c r="Q1897" t="s">
        <v>4276</v>
      </c>
    </row>
    <row r="1898" spans="1:17" customFormat="1" x14ac:dyDescent="0.25">
      <c r="A1898" s="3472"/>
      <c r="B1898" s="845" t="s">
        <v>4277</v>
      </c>
      <c r="C1898" s="1239"/>
      <c r="D1898" s="1239"/>
      <c r="E1898" s="1239"/>
      <c r="F1898" s="1239"/>
      <c r="G1898" s="1188">
        <f t="shared" ref="G1898:H1898" si="1551">G1896/G47</f>
        <v>0</v>
      </c>
      <c r="H1898" s="1192">
        <f t="shared" si="1551"/>
        <v>0</v>
      </c>
      <c r="I1898" s="1193">
        <f t="shared" si="1526"/>
        <v>0</v>
      </c>
      <c r="J1898" s="3161"/>
      <c r="K1898" s="1717"/>
      <c r="L1898" s="1717"/>
      <c r="M1898" s="1717"/>
      <c r="N1898" s="1717"/>
      <c r="O1898" s="1717"/>
      <c r="P1898" s="3386"/>
      <c r="Q1898" t="s">
        <v>4278</v>
      </c>
    </row>
    <row r="1899" spans="1:17" customFormat="1" x14ac:dyDescent="0.25">
      <c r="A1899" s="3472"/>
      <c r="B1899" s="845" t="s">
        <v>5097</v>
      </c>
      <c r="C1899" s="1239"/>
      <c r="D1899" s="1239"/>
      <c r="E1899" s="1239"/>
      <c r="F1899" s="1239"/>
      <c r="G1899" s="1188">
        <f t="shared" ref="G1899:H1899" si="1552">G1896/G35</f>
        <v>0</v>
      </c>
      <c r="H1899" s="1192">
        <f t="shared" si="1552"/>
        <v>0</v>
      </c>
      <c r="I1899" s="1193">
        <f t="shared" si="1526"/>
        <v>0</v>
      </c>
      <c r="J1899" s="3161"/>
      <c r="K1899" s="1717"/>
      <c r="L1899" s="1717"/>
      <c r="M1899" s="1717"/>
      <c r="N1899" s="1717"/>
      <c r="O1899" s="1717"/>
      <c r="P1899" s="3386"/>
      <c r="Q1899" t="s">
        <v>4280</v>
      </c>
    </row>
    <row r="1900" spans="1:17" customFormat="1" hidden="1" x14ac:dyDescent="0.25">
      <c r="A1900" s="3472"/>
      <c r="B1900" s="845" t="s">
        <v>4860</v>
      </c>
      <c r="C1900" s="1239"/>
      <c r="D1900" s="1239"/>
      <c r="E1900" s="1239"/>
      <c r="F1900" s="1239"/>
      <c r="G1900" s="1188">
        <f t="shared" ref="G1900:H1900" si="1553">G1896/G41</f>
        <v>0</v>
      </c>
      <c r="H1900" s="1192">
        <f t="shared" si="1553"/>
        <v>0</v>
      </c>
      <c r="I1900" s="1193">
        <f t="shared" si="1526"/>
        <v>0</v>
      </c>
      <c r="J1900" s="3161"/>
      <c r="K1900" s="1717"/>
      <c r="L1900" s="1717"/>
      <c r="M1900" s="1717"/>
      <c r="N1900" s="1717"/>
      <c r="O1900" s="1717"/>
      <c r="P1900" s="3386"/>
      <c r="Q1900" t="s">
        <v>4282</v>
      </c>
    </row>
    <row r="1901" spans="1:17" customFormat="1" x14ac:dyDescent="0.25">
      <c r="A1901" s="3472"/>
      <c r="B1901" s="1203" t="s">
        <v>5098</v>
      </c>
      <c r="C1901" s="1239"/>
      <c r="D1901" s="1239"/>
      <c r="E1901" s="1239"/>
      <c r="F1901" s="1239"/>
      <c r="G1901" s="1204">
        <f>CM!G462</f>
        <v>0</v>
      </c>
      <c r="H1901" s="1204">
        <f>SUM(C1901:G1901)</f>
        <v>0</v>
      </c>
      <c r="I1901" s="1206">
        <f t="shared" si="1526"/>
        <v>0</v>
      </c>
      <c r="J1901" s="3163"/>
      <c r="K1901" s="1719"/>
      <c r="L1901" s="1719"/>
      <c r="M1901" s="1719"/>
      <c r="N1901" s="1719"/>
      <c r="O1901" s="1719"/>
      <c r="P1901" s="3387"/>
      <c r="Q1901" s="1178" t="s">
        <v>4284</v>
      </c>
    </row>
    <row r="1902" spans="1:17" customFormat="1" hidden="1" x14ac:dyDescent="0.25">
      <c r="A1902" s="3472"/>
      <c r="B1902" s="845" t="s">
        <v>4285</v>
      </c>
      <c r="C1902" s="1239"/>
      <c r="D1902" s="1239"/>
      <c r="E1902" s="1239"/>
      <c r="F1902" s="1239"/>
      <c r="G1902" s="1188">
        <f t="shared" ref="G1902:H1902" si="1554">G1901/G56</f>
        <v>0</v>
      </c>
      <c r="H1902" s="1194">
        <f t="shared" si="1554"/>
        <v>0</v>
      </c>
      <c r="I1902" s="1193">
        <f t="shared" si="1526"/>
        <v>0</v>
      </c>
      <c r="J1902" s="3161"/>
      <c r="K1902" s="1717"/>
      <c r="L1902" s="1717"/>
      <c r="M1902" s="1717"/>
      <c r="N1902" s="1717"/>
      <c r="O1902" s="1717"/>
      <c r="P1902" s="3386"/>
      <c r="Q1902" t="s">
        <v>4286</v>
      </c>
    </row>
    <row r="1903" spans="1:17" customFormat="1" hidden="1" x14ac:dyDescent="0.25">
      <c r="A1903" s="3472"/>
      <c r="B1903" s="845" t="s">
        <v>4287</v>
      </c>
      <c r="C1903" s="1239"/>
      <c r="D1903" s="1239"/>
      <c r="E1903" s="1239"/>
      <c r="F1903" s="1239"/>
      <c r="G1903" s="1188">
        <f t="shared" ref="G1903:H1903" si="1555">G1901/G73</f>
        <v>0</v>
      </c>
      <c r="H1903" s="1194">
        <f t="shared" si="1555"/>
        <v>0</v>
      </c>
      <c r="I1903" s="1193">
        <f t="shared" si="1526"/>
        <v>0</v>
      </c>
      <c r="J1903" s="3161"/>
      <c r="K1903" s="1717"/>
      <c r="L1903" s="1717"/>
      <c r="M1903" s="1717"/>
      <c r="N1903" s="1717"/>
      <c r="O1903" s="1717"/>
      <c r="P1903" s="3386"/>
      <c r="Q1903" t="s">
        <v>4288</v>
      </c>
    </row>
    <row r="1904" spans="1:17" customFormat="1" x14ac:dyDescent="0.25">
      <c r="A1904" s="3472"/>
      <c r="B1904" s="845" t="s">
        <v>4289</v>
      </c>
      <c r="C1904" s="1239"/>
      <c r="D1904" s="1239"/>
      <c r="E1904" s="1239"/>
      <c r="F1904" s="1239"/>
      <c r="G1904" s="1251">
        <v>0.34499999999999997</v>
      </c>
      <c r="H1904" s="1252">
        <f>E1904</f>
        <v>0</v>
      </c>
      <c r="I1904" s="1253">
        <f t="shared" si="1526"/>
        <v>0.34499999999999997</v>
      </c>
      <c r="J1904" s="3170"/>
      <c r="K1904" s="1726"/>
      <c r="L1904" s="1726"/>
      <c r="M1904" s="1726"/>
      <c r="N1904" s="1726"/>
      <c r="O1904" s="1726"/>
      <c r="P1904" s="3388"/>
      <c r="Q1904" t="s">
        <v>4290</v>
      </c>
    </row>
    <row r="1905" spans="1:17" customFormat="1" x14ac:dyDescent="0.25">
      <c r="A1905" s="3472"/>
      <c r="B1905" s="845" t="s">
        <v>4291</v>
      </c>
      <c r="C1905" s="1239"/>
      <c r="D1905" s="1239"/>
      <c r="E1905" s="1239"/>
      <c r="F1905" s="1239"/>
      <c r="G1905" s="1188" t="e">
        <f t="shared" ref="G1905:H1905" si="1556">G1901/G1896</f>
        <v>#DIV/0!</v>
      </c>
      <c r="H1905" s="1205" t="e">
        <f t="shared" si="1556"/>
        <v>#DIV/0!</v>
      </c>
      <c r="I1905" s="1191" t="e">
        <f t="shared" si="1526"/>
        <v>#DIV/0!</v>
      </c>
      <c r="J1905" s="3164"/>
      <c r="K1905" s="1720"/>
      <c r="L1905" s="1720"/>
      <c r="M1905" s="1720"/>
      <c r="N1905" s="1720"/>
      <c r="O1905" s="1720"/>
      <c r="P1905" s="3352"/>
      <c r="Q1905" t="s">
        <v>4292</v>
      </c>
    </row>
    <row r="1906" spans="1:17" customFormat="1" x14ac:dyDescent="0.25">
      <c r="A1906" s="3472"/>
      <c r="B1906" s="1203" t="s">
        <v>5100</v>
      </c>
      <c r="C1906" s="1239"/>
      <c r="D1906" s="1239"/>
      <c r="E1906" s="1239"/>
      <c r="F1906" s="1239"/>
      <c r="G1906" s="1204">
        <f>CM!H462</f>
        <v>7</v>
      </c>
      <c r="H1906" s="1204">
        <f>SUM(C1906:G1906)</f>
        <v>7</v>
      </c>
      <c r="I1906" s="1204">
        <f t="shared" si="1526"/>
        <v>7</v>
      </c>
      <c r="J1906" s="3165"/>
      <c r="K1906" s="1721"/>
      <c r="L1906" s="1721"/>
      <c r="M1906" s="1721"/>
      <c r="N1906" s="1721"/>
      <c r="O1906" s="1721"/>
      <c r="P1906" s="3347"/>
      <c r="Q1906" s="27" t="s">
        <v>4293</v>
      </c>
    </row>
    <row r="1907" spans="1:17" customFormat="1" x14ac:dyDescent="0.25">
      <c r="A1907" s="3472"/>
      <c r="B1907" s="845" t="s">
        <v>4294</v>
      </c>
      <c r="C1907" s="1239"/>
      <c r="D1907" s="1239"/>
      <c r="E1907" s="1239"/>
      <c r="F1907" s="1239"/>
      <c r="G1907" s="1188">
        <f t="shared" ref="G1907:H1907" si="1557">G1906/G82</f>
        <v>8.9480883048485859E-5</v>
      </c>
      <c r="H1907" s="1194">
        <f t="shared" si="1557"/>
        <v>1.2284537978526627E-5</v>
      </c>
      <c r="I1907" s="1189">
        <f t="shared" si="1526"/>
        <v>8.9480883048485859E-5</v>
      </c>
      <c r="J1907" s="3160"/>
      <c r="K1907" s="1716"/>
      <c r="L1907" s="1716"/>
      <c r="M1907" s="1716"/>
      <c r="N1907" s="1716"/>
      <c r="O1907" s="1716"/>
      <c r="P1907" s="3385"/>
      <c r="Q1907" t="s">
        <v>4295</v>
      </c>
    </row>
    <row r="1908" spans="1:17" customFormat="1" x14ac:dyDescent="0.25">
      <c r="A1908" s="3472"/>
      <c r="B1908" s="845" t="s">
        <v>4296</v>
      </c>
      <c r="C1908" s="1239"/>
      <c r="D1908" s="1239"/>
      <c r="E1908" s="1239"/>
      <c r="F1908" s="1239"/>
      <c r="G1908" s="1188">
        <f t="shared" ref="G1908:H1908" si="1558">G1906/G99</f>
        <v>5.6456165819824178E-4</v>
      </c>
      <c r="H1908" s="1194">
        <f t="shared" si="1558"/>
        <v>2.6525902543834053E-5</v>
      </c>
      <c r="I1908" s="1189">
        <f t="shared" si="1526"/>
        <v>5.6456165819824178E-4</v>
      </c>
      <c r="J1908" s="3160"/>
      <c r="K1908" s="1716"/>
      <c r="L1908" s="1716"/>
      <c r="M1908" s="1716"/>
      <c r="N1908" s="1716"/>
      <c r="O1908" s="1716"/>
      <c r="P1908" s="3385"/>
      <c r="Q1908" t="s">
        <v>4297</v>
      </c>
    </row>
    <row r="1909" spans="1:17" customFormat="1" x14ac:dyDescent="0.25">
      <c r="A1909" s="3472"/>
      <c r="B1909" s="1203" t="s">
        <v>14</v>
      </c>
      <c r="C1909" s="1239"/>
      <c r="D1909" s="1239"/>
      <c r="E1909" s="1239"/>
      <c r="F1909" s="1239"/>
      <c r="G1909" s="1204">
        <f>CM!K462</f>
        <v>1</v>
      </c>
      <c r="H1909" s="1204">
        <f>SUM(C1909:G1909)</f>
        <v>1</v>
      </c>
      <c r="I1909" s="1221">
        <f t="shared" si="1526"/>
        <v>1</v>
      </c>
      <c r="J1909" s="3166"/>
      <c r="K1909" s="1722"/>
      <c r="L1909" s="1722"/>
      <c r="M1909" s="1722"/>
      <c r="N1909" s="1722"/>
      <c r="O1909" s="1722"/>
      <c r="P1909" s="3369"/>
      <c r="Q1909" s="27" t="s">
        <v>4298</v>
      </c>
    </row>
    <row r="1910" spans="1:17" customFormat="1" x14ac:dyDescent="0.25">
      <c r="A1910" s="3472"/>
      <c r="B1910" s="845" t="s">
        <v>4299</v>
      </c>
      <c r="C1910" s="1239"/>
      <c r="D1910" s="1239"/>
      <c r="E1910" s="1239"/>
      <c r="F1910" s="1239"/>
      <c r="G1910" s="1188">
        <f t="shared" ref="G1910:H1910" si="1559">G1909/G108</f>
        <v>2.1505376344086021E-3</v>
      </c>
      <c r="H1910" s="1194">
        <f t="shared" si="1559"/>
        <v>2.6881720430107527E-4</v>
      </c>
      <c r="I1910" s="1189">
        <f t="shared" si="1526"/>
        <v>2.1505376344086021E-3</v>
      </c>
      <c r="J1910" s="3160"/>
      <c r="K1910" s="1716"/>
      <c r="L1910" s="1716"/>
      <c r="M1910" s="1716"/>
      <c r="N1910" s="1716"/>
      <c r="O1910" s="1716"/>
      <c r="P1910" s="3385"/>
      <c r="Q1910" t="s">
        <v>4300</v>
      </c>
    </row>
    <row r="1911" spans="1:17" customFormat="1" x14ac:dyDescent="0.25">
      <c r="A1911" s="3472"/>
      <c r="B1911" s="845" t="s">
        <v>4301</v>
      </c>
      <c r="C1911" s="1239"/>
      <c r="D1911" s="1239"/>
      <c r="E1911" s="1239"/>
      <c r="F1911" s="1239"/>
      <c r="G1911" s="1188">
        <f t="shared" ref="G1911:H1911" si="1560">G1909/G125</f>
        <v>9.0090090090090089E-3</v>
      </c>
      <c r="H1911" s="1194">
        <f t="shared" si="1560"/>
        <v>5.3937432578209273E-4</v>
      </c>
      <c r="I1911" s="1189">
        <f t="shared" si="1526"/>
        <v>9.0090090090090089E-3</v>
      </c>
      <c r="J1911" s="3160"/>
      <c r="K1911" s="1716"/>
      <c r="L1911" s="1716"/>
      <c r="M1911" s="1716"/>
      <c r="N1911" s="1716"/>
      <c r="O1911" s="1716"/>
      <c r="P1911" s="3385"/>
      <c r="Q1911" t="s">
        <v>4302</v>
      </c>
    </row>
    <row r="1912" spans="1:17" customFormat="1" x14ac:dyDescent="0.25">
      <c r="A1912" s="3472"/>
      <c r="B1912" s="845" t="s">
        <v>5101</v>
      </c>
      <c r="C1912" s="1239"/>
      <c r="D1912" s="1239"/>
      <c r="E1912" s="1239"/>
      <c r="F1912" s="1239"/>
      <c r="G1912" s="1188">
        <f t="shared" ref="G1912:H1912" si="1561">G1909/G113</f>
        <v>1.5384615384615385E-2</v>
      </c>
      <c r="H1912" s="1194">
        <f t="shared" si="1561"/>
        <v>1.5600624024960999E-3</v>
      </c>
      <c r="I1912" s="1189">
        <f t="shared" ref="I1912:I1975" si="1562">AVERAGE(C1912:G1912)</f>
        <v>1.5384615384615385E-2</v>
      </c>
      <c r="J1912" s="3160"/>
      <c r="K1912" s="1716"/>
      <c r="L1912" s="1716"/>
      <c r="M1912" s="1716"/>
      <c r="N1912" s="1716"/>
      <c r="O1912" s="1716"/>
      <c r="P1912" s="3385"/>
      <c r="Q1912" t="s">
        <v>4304</v>
      </c>
    </row>
    <row r="1913" spans="1:17" customFormat="1" hidden="1" x14ac:dyDescent="0.25">
      <c r="A1913" s="3472"/>
      <c r="B1913" s="845" t="s">
        <v>4861</v>
      </c>
      <c r="C1913" s="1239"/>
      <c r="D1913" s="1239"/>
      <c r="E1913" s="1239"/>
      <c r="F1913" s="1239"/>
      <c r="G1913" s="1188">
        <f t="shared" ref="G1913:H1913" si="1563">G1909/G119</f>
        <v>2.1276595744680851E-2</v>
      </c>
      <c r="H1913" s="1205">
        <f t="shared" si="1563"/>
        <v>2.5575447570332483E-3</v>
      </c>
      <c r="I1913" s="1193">
        <f t="shared" si="1562"/>
        <v>2.1276595744680851E-2</v>
      </c>
      <c r="J1913" s="3161"/>
      <c r="K1913" s="1717"/>
      <c r="L1913" s="1717"/>
      <c r="M1913" s="1717"/>
      <c r="N1913" s="1717"/>
      <c r="O1913" s="1717"/>
      <c r="P1913" s="3386"/>
      <c r="Q1913" t="s">
        <v>4306</v>
      </c>
    </row>
    <row r="1914" spans="1:17" customFormat="1" x14ac:dyDescent="0.25">
      <c r="A1914" s="3472"/>
      <c r="B1914" s="1203" t="s">
        <v>5087</v>
      </c>
      <c r="C1914" s="1239"/>
      <c r="D1914" s="1239"/>
      <c r="E1914" s="1239"/>
      <c r="F1914" s="1239"/>
      <c r="G1914" s="1206">
        <f t="shared" ref="G1914" si="1564">G1891/G1906</f>
        <v>0.2857142857142857</v>
      </c>
      <c r="H1914" s="1206">
        <f>H1891/H1906</f>
        <v>0.2857142857142857</v>
      </c>
      <c r="I1914" s="1206">
        <f t="shared" si="1562"/>
        <v>0.2857142857142857</v>
      </c>
      <c r="J1914" s="3162"/>
      <c r="K1914" s="1718"/>
      <c r="L1914" s="1718"/>
      <c r="M1914" s="1718"/>
      <c r="N1914" s="1718"/>
      <c r="O1914" s="1718"/>
      <c r="P1914" s="3368"/>
      <c r="Q1914" s="27" t="s">
        <v>4308</v>
      </c>
    </row>
    <row r="1915" spans="1:17" customFormat="1" x14ac:dyDescent="0.25">
      <c r="A1915" s="3472"/>
      <c r="B1915" s="845" t="s">
        <v>4223</v>
      </c>
      <c r="C1915" s="1239"/>
      <c r="D1915" s="1239"/>
      <c r="E1915" s="1239"/>
      <c r="F1915" s="1239"/>
      <c r="G1915" s="1211">
        <f t="shared" ref="G1915:H1915" si="1565">G1914/G139</f>
        <v>1.4503369578316045</v>
      </c>
      <c r="H1915" s="1177">
        <f t="shared" si="1565"/>
        <v>1.3885160655194426</v>
      </c>
      <c r="I1915" s="1198">
        <f t="shared" si="1562"/>
        <v>1.4503369578316045</v>
      </c>
      <c r="J1915" s="3167"/>
      <c r="K1915" s="1723"/>
      <c r="L1915" s="1723"/>
      <c r="M1915" s="1723"/>
      <c r="N1915" s="1723"/>
      <c r="O1915" s="1723"/>
      <c r="P1915" s="3364"/>
      <c r="Q1915" t="s">
        <v>4309</v>
      </c>
    </row>
    <row r="1916" spans="1:17" customFormat="1" x14ac:dyDescent="0.25">
      <c r="A1916" s="3472"/>
      <c r="B1916" s="845" t="s">
        <v>4224</v>
      </c>
      <c r="C1916" s="1239"/>
      <c r="D1916" s="1239"/>
      <c r="E1916" s="1239"/>
      <c r="F1916" s="1239"/>
      <c r="G1916" s="1211">
        <f t="shared" ref="G1916:H1916" si="1566">G1914/G142</f>
        <v>1.4922373330123961</v>
      </c>
      <c r="H1916" s="1177">
        <f t="shared" si="1566"/>
        <v>1.4211558035209408</v>
      </c>
      <c r="I1916" s="1198">
        <f t="shared" si="1562"/>
        <v>1.4922373330123961</v>
      </c>
      <c r="J1916" s="3167"/>
      <c r="K1916" s="1723"/>
      <c r="L1916" s="1723"/>
      <c r="M1916" s="1723"/>
      <c r="N1916" s="1723"/>
      <c r="O1916" s="1723"/>
      <c r="P1916" s="3364"/>
      <c r="Q1916" t="s">
        <v>4310</v>
      </c>
    </row>
    <row r="1917" spans="1:17" customFormat="1" x14ac:dyDescent="0.25">
      <c r="A1917" s="3472"/>
      <c r="B1917" s="845" t="s">
        <v>5102</v>
      </c>
      <c r="C1917" s="1239"/>
      <c r="D1917" s="1239"/>
      <c r="E1917" s="1239"/>
      <c r="F1917" s="1239"/>
      <c r="G1917" s="1211">
        <f t="shared" ref="G1917:H1917" si="1567">G1914/G159</f>
        <v>1.7419354838709677</v>
      </c>
      <c r="H1917" s="1177">
        <f t="shared" si="1567"/>
        <v>1.5974446669896385</v>
      </c>
      <c r="I1917" s="1198">
        <f t="shared" si="1562"/>
        <v>1.7419354838709677</v>
      </c>
      <c r="J1917" s="3167"/>
      <c r="K1917" s="1723"/>
      <c r="L1917" s="1723"/>
      <c r="M1917" s="1723"/>
      <c r="N1917" s="1723"/>
      <c r="O1917" s="1723"/>
      <c r="P1917" s="3364"/>
      <c r="Q1917" t="s">
        <v>4312</v>
      </c>
    </row>
    <row r="1918" spans="1:17" customFormat="1" x14ac:dyDescent="0.25">
      <c r="A1918" s="3472"/>
      <c r="B1918" s="1203" t="s">
        <v>5099</v>
      </c>
      <c r="C1918" s="1239"/>
      <c r="D1918" s="1239"/>
      <c r="E1918" s="1239"/>
      <c r="F1918" s="1239"/>
      <c r="G1918" s="1206">
        <f t="shared" ref="G1918" si="1568">G1896/G1906</f>
        <v>0</v>
      </c>
      <c r="H1918" s="1206">
        <f>H1896/H1906</f>
        <v>0</v>
      </c>
      <c r="I1918" s="1206">
        <f t="shared" si="1562"/>
        <v>0</v>
      </c>
      <c r="J1918" s="3162"/>
      <c r="K1918" s="1718"/>
      <c r="L1918" s="1718"/>
      <c r="M1918" s="1718"/>
      <c r="N1918" s="1718"/>
      <c r="O1918" s="1718"/>
      <c r="P1918" s="3368"/>
      <c r="Q1918" s="27" t="s">
        <v>4314</v>
      </c>
    </row>
    <row r="1919" spans="1:17" s="1" customFormat="1" x14ac:dyDescent="0.25">
      <c r="A1919" s="3472"/>
      <c r="B1919" s="845" t="s">
        <v>4223</v>
      </c>
      <c r="C1919" s="1239"/>
      <c r="D1919" s="1239"/>
      <c r="E1919" s="1239"/>
      <c r="F1919" s="1239"/>
      <c r="G1919" s="1211">
        <f t="shared" ref="G1919:H1919" si="1569">G1918/G165</f>
        <v>0</v>
      </c>
      <c r="H1919" s="1177">
        <f t="shared" si="1569"/>
        <v>0</v>
      </c>
      <c r="I1919" s="1198">
        <f t="shared" si="1562"/>
        <v>0</v>
      </c>
      <c r="J1919" s="3167"/>
      <c r="K1919" s="1723"/>
      <c r="L1919" s="1723"/>
      <c r="M1919" s="1723"/>
      <c r="N1919" s="1723"/>
      <c r="O1919" s="1723"/>
      <c r="P1919" s="3364"/>
      <c r="Q1919" t="s">
        <v>4315</v>
      </c>
    </row>
    <row r="1920" spans="1:17" s="1" customFormat="1" x14ac:dyDescent="0.25">
      <c r="A1920" s="3472"/>
      <c r="B1920" s="845" t="s">
        <v>4224</v>
      </c>
      <c r="C1920" s="1239"/>
      <c r="D1920" s="1239"/>
      <c r="E1920" s="1239"/>
      <c r="F1920" s="1239"/>
      <c r="G1920" s="1211">
        <f t="shared" ref="G1920:H1920" si="1570">G1918/G182</f>
        <v>0</v>
      </c>
      <c r="H1920" s="1177">
        <f t="shared" si="1570"/>
        <v>0</v>
      </c>
      <c r="I1920" s="1198">
        <f t="shared" si="1562"/>
        <v>0</v>
      </c>
      <c r="J1920" s="3167"/>
      <c r="K1920" s="1723"/>
      <c r="L1920" s="1723"/>
      <c r="M1920" s="1723"/>
      <c r="N1920" s="1723"/>
      <c r="O1920" s="1723"/>
      <c r="P1920" s="3364"/>
      <c r="Q1920" t="s">
        <v>4316</v>
      </c>
    </row>
    <row r="1921" spans="1:17" s="1" customFormat="1" x14ac:dyDescent="0.25">
      <c r="A1921" s="3472"/>
      <c r="B1921" s="845" t="s">
        <v>5102</v>
      </c>
      <c r="C1921" s="1239"/>
      <c r="D1921" s="1239"/>
      <c r="E1921" s="1239"/>
      <c r="F1921" s="1239"/>
      <c r="G1921" s="1211">
        <f t="shared" ref="G1921:H1921" si="1571">G1918/G185</f>
        <v>0</v>
      </c>
      <c r="H1921" s="1177">
        <f t="shared" si="1571"/>
        <v>0</v>
      </c>
      <c r="I1921" s="1198">
        <f t="shared" si="1562"/>
        <v>0</v>
      </c>
      <c r="J1921" s="3167"/>
      <c r="K1921" s="1723"/>
      <c r="L1921" s="1723"/>
      <c r="M1921" s="1723"/>
      <c r="N1921" s="1723"/>
      <c r="O1921" s="1723"/>
      <c r="P1921" s="3364"/>
      <c r="Q1921" t="s">
        <v>4317</v>
      </c>
    </row>
    <row r="1922" spans="1:17" customFormat="1" x14ac:dyDescent="0.25">
      <c r="A1922" s="3472"/>
      <c r="B1922" s="1203" t="s">
        <v>4848</v>
      </c>
      <c r="C1922" s="1239"/>
      <c r="D1922" s="1239"/>
      <c r="E1922" s="1239"/>
      <c r="F1922" s="1239"/>
      <c r="G1922" s="1206">
        <f t="shared" ref="G1922" si="1572">G1896/G1891</f>
        <v>0</v>
      </c>
      <c r="H1922" s="1206">
        <f>H1896/H1891</f>
        <v>0</v>
      </c>
      <c r="I1922" s="1206">
        <f t="shared" si="1562"/>
        <v>0</v>
      </c>
      <c r="J1922" s="3162"/>
      <c r="K1922" s="1718"/>
      <c r="L1922" s="1718"/>
      <c r="M1922" s="1718"/>
      <c r="N1922" s="1718"/>
      <c r="O1922" s="1718"/>
      <c r="P1922" s="3368"/>
      <c r="Q1922" s="27" t="s">
        <v>4319</v>
      </c>
    </row>
    <row r="1923" spans="1:17" customFormat="1" x14ac:dyDescent="0.25">
      <c r="A1923" s="3472"/>
      <c r="B1923" s="1181" t="s">
        <v>4223</v>
      </c>
      <c r="C1923" s="1239"/>
      <c r="D1923" s="1239"/>
      <c r="E1923" s="1239"/>
      <c r="F1923" s="1239"/>
      <c r="G1923" s="1211">
        <f t="shared" ref="G1923:H1923" si="1573">G1922/G217</f>
        <v>0</v>
      </c>
      <c r="H1923" s="1177">
        <f t="shared" si="1573"/>
        <v>0</v>
      </c>
      <c r="I1923" s="1198">
        <f t="shared" si="1562"/>
        <v>0</v>
      </c>
      <c r="J1923" s="3167"/>
      <c r="K1923" s="1723"/>
      <c r="L1923" s="1723"/>
      <c r="M1923" s="1723"/>
      <c r="N1923" s="1723"/>
      <c r="O1923" s="1723"/>
      <c r="P1923" s="3364"/>
      <c r="Q1923" t="s">
        <v>4320</v>
      </c>
    </row>
    <row r="1924" spans="1:17" customFormat="1" x14ac:dyDescent="0.25">
      <c r="A1924" s="3472"/>
      <c r="B1924" s="1181" t="s">
        <v>4224</v>
      </c>
      <c r="C1924" s="1239"/>
      <c r="D1924" s="1239"/>
      <c r="E1924" s="1239"/>
      <c r="F1924" s="1239"/>
      <c r="G1924" s="1211">
        <f t="shared" ref="G1924:H1924" si="1574">G1922/G234</f>
        <v>0</v>
      </c>
      <c r="H1924" s="1177">
        <f t="shared" si="1574"/>
        <v>0</v>
      </c>
      <c r="I1924" s="1198">
        <f t="shared" si="1562"/>
        <v>0</v>
      </c>
      <c r="J1924" s="3167"/>
      <c r="K1924" s="1723"/>
      <c r="L1924" s="1723"/>
      <c r="M1924" s="1723"/>
      <c r="N1924" s="1723"/>
      <c r="O1924" s="1723"/>
      <c r="P1924" s="3364"/>
      <c r="Q1924" t="s">
        <v>4321</v>
      </c>
    </row>
    <row r="1925" spans="1:17" customFormat="1" ht="15.75" thickBot="1" x14ac:dyDescent="0.3">
      <c r="A1925" s="3472"/>
      <c r="B1925" s="1181" t="s">
        <v>5102</v>
      </c>
      <c r="C1925" s="1239"/>
      <c r="D1925" s="1239"/>
      <c r="E1925" s="1239"/>
      <c r="F1925" s="1239"/>
      <c r="G1925" s="1211">
        <f t="shared" ref="G1925:H1925" si="1575">G1922/G237</f>
        <v>0</v>
      </c>
      <c r="H1925" s="1177">
        <f t="shared" si="1575"/>
        <v>0</v>
      </c>
      <c r="I1925" s="1198">
        <f t="shared" si="1562"/>
        <v>0</v>
      </c>
      <c r="J1925" s="3167"/>
      <c r="K1925" s="1723"/>
      <c r="L1925" s="1723"/>
      <c r="M1925" s="1723"/>
      <c r="N1925" s="1723"/>
      <c r="O1925" s="1723"/>
      <c r="P1925" s="3364"/>
      <c r="Q1925" t="s">
        <v>4322</v>
      </c>
    </row>
    <row r="1926" spans="1:17" customFormat="1" hidden="1" x14ac:dyDescent="0.25">
      <c r="A1926" s="3472"/>
      <c r="B1926" s="1203" t="s">
        <v>4323</v>
      </c>
      <c r="C1926" s="1238"/>
      <c r="D1926" s="1238"/>
      <c r="E1926" s="1238"/>
      <c r="F1926" s="1238"/>
      <c r="G1926" s="1206">
        <f t="shared" ref="G1926" si="1576">G1901/G1891</f>
        <v>0</v>
      </c>
      <c r="H1926" s="1206">
        <f>H1901/H1891</f>
        <v>0</v>
      </c>
      <c r="I1926" s="1206">
        <f t="shared" si="1562"/>
        <v>0</v>
      </c>
      <c r="J1926" s="3162"/>
      <c r="K1926" s="1718"/>
      <c r="L1926" s="1718"/>
      <c r="M1926" s="1718"/>
      <c r="N1926" s="1718"/>
      <c r="O1926" s="1718"/>
      <c r="P1926" s="3368"/>
      <c r="Q1926" s="27" t="s">
        <v>4324</v>
      </c>
    </row>
    <row r="1927" spans="1:17" customFormat="1" hidden="1" x14ac:dyDescent="0.25">
      <c r="A1927" s="3472"/>
      <c r="B1927" s="1181" t="s">
        <v>4223</v>
      </c>
      <c r="C1927" s="1239">
        <f t="shared" ref="C1927:H1927" si="1577">C1926/C243</f>
        <v>0</v>
      </c>
      <c r="D1927" s="1239">
        <f t="shared" si="1577"/>
        <v>0</v>
      </c>
      <c r="E1927" s="1239">
        <f t="shared" si="1577"/>
        <v>0</v>
      </c>
      <c r="F1927" s="1239">
        <f t="shared" si="1577"/>
        <v>0</v>
      </c>
      <c r="G1927" s="1211">
        <f t="shared" si="1577"/>
        <v>0</v>
      </c>
      <c r="H1927" s="1177">
        <f t="shared" si="1577"/>
        <v>0</v>
      </c>
      <c r="I1927" s="1198">
        <f t="shared" si="1562"/>
        <v>0</v>
      </c>
      <c r="J1927" s="3167"/>
      <c r="K1927" s="1723"/>
      <c r="L1927" s="1723"/>
      <c r="M1927" s="1723"/>
      <c r="N1927" s="1723"/>
      <c r="O1927" s="1723"/>
      <c r="P1927" s="3364"/>
      <c r="Q1927" t="s">
        <v>4325</v>
      </c>
    </row>
    <row r="1928" spans="1:17" customFormat="1" hidden="1" x14ac:dyDescent="0.25">
      <c r="A1928" s="3472"/>
      <c r="B1928" s="1181" t="s">
        <v>4224</v>
      </c>
      <c r="C1928" s="1239">
        <f t="shared" ref="C1928:H1928" si="1578">C1926/C260</f>
        <v>0</v>
      </c>
      <c r="D1928" s="1239">
        <f t="shared" si="1578"/>
        <v>0</v>
      </c>
      <c r="E1928" s="1239">
        <f t="shared" si="1578"/>
        <v>0</v>
      </c>
      <c r="F1928" s="1239">
        <f t="shared" si="1578"/>
        <v>0</v>
      </c>
      <c r="G1928" s="1211">
        <f t="shared" si="1578"/>
        <v>0</v>
      </c>
      <c r="H1928" s="1177">
        <f t="shared" si="1578"/>
        <v>0</v>
      </c>
      <c r="I1928" s="1198">
        <f t="shared" si="1562"/>
        <v>0</v>
      </c>
      <c r="J1928" s="3167"/>
      <c r="K1928" s="1723"/>
      <c r="L1928" s="1723"/>
      <c r="M1928" s="1723"/>
      <c r="N1928" s="1723"/>
      <c r="O1928" s="1723"/>
      <c r="P1928" s="3364"/>
      <c r="Q1928" t="s">
        <v>4326</v>
      </c>
    </row>
    <row r="1929" spans="1:17" customFormat="1" hidden="1" x14ac:dyDescent="0.25">
      <c r="A1929" s="3472"/>
      <c r="B1929" s="1181" t="s">
        <v>5102</v>
      </c>
      <c r="C1929" s="1239">
        <f t="shared" ref="C1929:H1929" si="1579">C1926/C263</f>
        <v>0</v>
      </c>
      <c r="D1929" s="1239">
        <f t="shared" si="1579"/>
        <v>0</v>
      </c>
      <c r="E1929" s="1239">
        <f t="shared" si="1579"/>
        <v>0</v>
      </c>
      <c r="F1929" s="1239">
        <f t="shared" si="1579"/>
        <v>0</v>
      </c>
      <c r="G1929" s="1211">
        <f t="shared" si="1579"/>
        <v>0</v>
      </c>
      <c r="H1929" s="1177">
        <f t="shared" si="1579"/>
        <v>0</v>
      </c>
      <c r="I1929" s="1198">
        <f t="shared" si="1562"/>
        <v>0</v>
      </c>
      <c r="J1929" s="3167"/>
      <c r="K1929" s="1723"/>
      <c r="L1929" s="1723"/>
      <c r="M1929" s="1723"/>
      <c r="N1929" s="1723"/>
      <c r="O1929" s="1723"/>
      <c r="P1929" s="3364"/>
      <c r="Q1929" t="s">
        <v>4327</v>
      </c>
    </row>
    <row r="1930" spans="1:17" customFormat="1" hidden="1" x14ac:dyDescent="0.25">
      <c r="A1930" s="3472"/>
      <c r="B1930" s="1203" t="s">
        <v>4328</v>
      </c>
      <c r="C1930" s="1240"/>
      <c r="D1930" s="1240"/>
      <c r="E1930" s="1240"/>
      <c r="F1930" s="1240"/>
      <c r="G1930" s="1212">
        <f t="shared" ref="G1930" si="1580">G1906/G1909</f>
        <v>7</v>
      </c>
      <c r="H1930" s="1212">
        <f>H1906/H1909</f>
        <v>7</v>
      </c>
      <c r="I1930" s="1212">
        <f t="shared" si="1562"/>
        <v>7</v>
      </c>
      <c r="J1930" s="3168"/>
      <c r="K1930" s="1724"/>
      <c r="L1930" s="1724"/>
      <c r="M1930" s="1724"/>
      <c r="N1930" s="1724"/>
      <c r="O1930" s="1724"/>
      <c r="P1930" s="3366"/>
      <c r="Q1930" s="27" t="s">
        <v>4329</v>
      </c>
    </row>
    <row r="1931" spans="1:17" customFormat="1" hidden="1" x14ac:dyDescent="0.25">
      <c r="A1931" s="3472"/>
      <c r="B1931" s="1181" t="s">
        <v>4223</v>
      </c>
      <c r="C1931" s="1239">
        <f t="shared" ref="C1931:H1931" si="1581">C1930/C269</f>
        <v>0</v>
      </c>
      <c r="D1931" s="1239">
        <f t="shared" si="1581"/>
        <v>0</v>
      </c>
      <c r="E1931" s="1239">
        <f t="shared" si="1581"/>
        <v>0</v>
      </c>
      <c r="F1931" s="1239">
        <f t="shared" si="1581"/>
        <v>0</v>
      </c>
      <c r="G1931" s="1211">
        <f t="shared" si="1581"/>
        <v>4.1608610617545921E-2</v>
      </c>
      <c r="H1931" s="1177">
        <f t="shared" si="1581"/>
        <v>4.5698481280119052E-2</v>
      </c>
      <c r="I1931" s="1198">
        <f t="shared" si="1562"/>
        <v>8.3217221235091839E-3</v>
      </c>
      <c r="J1931" s="3167"/>
      <c r="K1931" s="1723"/>
      <c r="L1931" s="1723"/>
      <c r="M1931" s="1723"/>
      <c r="N1931" s="1723"/>
      <c r="O1931" s="1723"/>
      <c r="P1931" s="3364"/>
      <c r="Q1931" t="s">
        <v>4330</v>
      </c>
    </row>
    <row r="1932" spans="1:17" customFormat="1" hidden="1" x14ac:dyDescent="0.25">
      <c r="A1932" s="3472"/>
      <c r="B1932" s="1181" t="s">
        <v>4224</v>
      </c>
      <c r="C1932" s="1239">
        <f t="shared" ref="C1932:H1932" si="1582">C1930/C286</f>
        <v>0</v>
      </c>
      <c r="D1932" s="1239">
        <f t="shared" si="1582"/>
        <v>0</v>
      </c>
      <c r="E1932" s="1239">
        <f t="shared" si="1582"/>
        <v>0</v>
      </c>
      <c r="F1932" s="1239">
        <f t="shared" si="1582"/>
        <v>0</v>
      </c>
      <c r="G1932" s="1211">
        <f t="shared" si="1582"/>
        <v>6.2666344060004833E-2</v>
      </c>
      <c r="H1932" s="1177">
        <f t="shared" si="1582"/>
        <v>4.9179023316268333E-2</v>
      </c>
      <c r="I1932" s="1198">
        <f t="shared" si="1562"/>
        <v>1.2533268812000967E-2</v>
      </c>
      <c r="J1932" s="3167"/>
      <c r="K1932" s="1723"/>
      <c r="L1932" s="1723"/>
      <c r="M1932" s="1723"/>
      <c r="N1932" s="1723"/>
      <c r="O1932" s="1723"/>
      <c r="P1932" s="3364"/>
      <c r="Q1932" t="s">
        <v>4331</v>
      </c>
    </row>
    <row r="1933" spans="1:17" customFormat="1" ht="15.75" hidden="1" thickBot="1" x14ac:dyDescent="0.3">
      <c r="A1933" s="3472"/>
      <c r="B1933" s="1181" t="s">
        <v>5102</v>
      </c>
      <c r="C1933" s="1239">
        <f t="shared" ref="C1933:H1933" si="1583">C1930/C289</f>
        <v>0</v>
      </c>
      <c r="D1933" s="1239">
        <f t="shared" si="1583"/>
        <v>0</v>
      </c>
      <c r="E1933" s="1239">
        <f t="shared" si="1583"/>
        <v>0</v>
      </c>
      <c r="F1933" s="1239">
        <f t="shared" si="1583"/>
        <v>0</v>
      </c>
      <c r="G1933" s="1211">
        <f t="shared" si="1583"/>
        <v>3.5493827160493832E-2</v>
      </c>
      <c r="H1933" s="1177">
        <f t="shared" si="1583"/>
        <v>3.843385764399683E-2</v>
      </c>
      <c r="I1933" s="1198">
        <f t="shared" si="1562"/>
        <v>7.0987654320987664E-3</v>
      </c>
      <c r="J1933" s="3167"/>
      <c r="K1933" s="1723"/>
      <c r="L1933" s="1723"/>
      <c r="M1933" s="1723"/>
      <c r="N1933" s="1723"/>
      <c r="O1933" s="1723"/>
      <c r="P1933" s="3364"/>
      <c r="Q1933" t="s">
        <v>4332</v>
      </c>
    </row>
    <row r="1934" spans="1:17" customFormat="1" ht="15.75" hidden="1" thickBot="1" x14ac:dyDescent="0.3">
      <c r="A1934" s="3472"/>
      <c r="B1934" s="1203" t="s">
        <v>4333</v>
      </c>
      <c r="C1934" s="1241"/>
      <c r="D1934" s="1241"/>
      <c r="E1934" s="1241"/>
      <c r="F1934" s="1241"/>
      <c r="G1934" s="1213">
        <f t="shared" ref="G1934" si="1584">G1891/G1909</f>
        <v>2</v>
      </c>
      <c r="H1934" s="1213">
        <f>H1891/H1909</f>
        <v>2</v>
      </c>
      <c r="I1934" s="1213">
        <f t="shared" si="1562"/>
        <v>2</v>
      </c>
      <c r="J1934" s="3169"/>
      <c r="K1934" s="1725"/>
      <c r="L1934" s="1725"/>
      <c r="M1934" s="1725"/>
      <c r="N1934" s="1725"/>
      <c r="O1934" s="1725"/>
      <c r="P1934" s="3365"/>
      <c r="Q1934" s="27" t="s">
        <v>4334</v>
      </c>
    </row>
    <row r="1935" spans="1:17" customFormat="1" ht="15.75" hidden="1" thickBot="1" x14ac:dyDescent="0.3">
      <c r="A1935" s="3472"/>
      <c r="B1935" s="1181" t="s">
        <v>4223</v>
      </c>
      <c r="C1935" s="1239">
        <f t="shared" ref="C1935:H1935" si="1585">C1934/C295</f>
        <v>0</v>
      </c>
      <c r="D1935" s="1239">
        <f t="shared" si="1585"/>
        <v>0</v>
      </c>
      <c r="E1935" s="1239">
        <f t="shared" si="1585"/>
        <v>0</v>
      </c>
      <c r="F1935" s="1239">
        <f t="shared" si="1585"/>
        <v>0</v>
      </c>
      <c r="G1935" s="1211">
        <f t="shared" si="1585"/>
        <v>6.0346505742651352E-2</v>
      </c>
      <c r="H1935" s="1177">
        <f t="shared" si="1585"/>
        <v>6.3453075427284816E-2</v>
      </c>
      <c r="I1935" s="1198">
        <f t="shared" si="1562"/>
        <v>1.2069301148530271E-2</v>
      </c>
      <c r="J1935" s="3167"/>
      <c r="K1935" s="1723"/>
      <c r="L1935" s="1723"/>
      <c r="M1935" s="1723"/>
      <c r="N1935" s="1723"/>
      <c r="O1935" s="1723"/>
      <c r="P1935" s="3364"/>
      <c r="Q1935" t="s">
        <v>4335</v>
      </c>
    </row>
    <row r="1936" spans="1:17" customFormat="1" ht="15.75" hidden="1" thickBot="1" x14ac:dyDescent="0.3">
      <c r="A1936" s="3472"/>
      <c r="B1936" s="1181" t="s">
        <v>4224</v>
      </c>
      <c r="C1936" s="1239">
        <f t="shared" ref="C1936:H1936" si="1586">C1934/C312</f>
        <v>0</v>
      </c>
      <c r="D1936" s="1239">
        <f t="shared" si="1586"/>
        <v>0</v>
      </c>
      <c r="E1936" s="1239">
        <f t="shared" si="1586"/>
        <v>0</v>
      </c>
      <c r="F1936" s="1239">
        <f t="shared" si="1586"/>
        <v>0</v>
      </c>
      <c r="G1936" s="1211">
        <f t="shared" si="1586"/>
        <v>9.3513058129738827E-2</v>
      </c>
      <c r="H1936" s="1177">
        <f t="shared" si="1586"/>
        <v>6.9891054397406407E-2</v>
      </c>
      <c r="I1936" s="1198">
        <f t="shared" si="1562"/>
        <v>1.8702611625947767E-2</v>
      </c>
      <c r="J1936" s="3167"/>
      <c r="K1936" s="1723"/>
      <c r="L1936" s="1723"/>
      <c r="M1936" s="1723"/>
      <c r="N1936" s="1723"/>
      <c r="O1936" s="1723"/>
      <c r="P1936" s="3364"/>
      <c r="Q1936" t="s">
        <v>4336</v>
      </c>
    </row>
    <row r="1937" spans="1:17" customFormat="1" ht="15.75" hidden="1" thickBot="1" x14ac:dyDescent="0.3">
      <c r="A1937" s="3472"/>
      <c r="B1937" s="1181" t="s">
        <v>5102</v>
      </c>
      <c r="C1937" s="1239">
        <f t="shared" ref="C1937:H1937" si="1587">C1934/C315</f>
        <v>0</v>
      </c>
      <c r="D1937" s="1239">
        <f t="shared" si="1587"/>
        <v>0</v>
      </c>
      <c r="E1937" s="1239">
        <f t="shared" si="1587"/>
        <v>0</v>
      </c>
      <c r="F1937" s="1239">
        <f t="shared" si="1587"/>
        <v>0</v>
      </c>
      <c r="G1937" s="1211">
        <f t="shared" si="1587"/>
        <v>6.1827956989247305E-2</v>
      </c>
      <c r="H1937" s="1177">
        <f t="shared" si="1587"/>
        <v>6.1395960925241695E-2</v>
      </c>
      <c r="I1937" s="1198">
        <f t="shared" si="1562"/>
        <v>1.236559139784946E-2</v>
      </c>
      <c r="J1937" s="3167"/>
      <c r="K1937" s="1723"/>
      <c r="L1937" s="1723"/>
      <c r="M1937" s="1723"/>
      <c r="N1937" s="1723"/>
      <c r="O1937" s="1723"/>
      <c r="P1937" s="3364"/>
      <c r="Q1937" t="s">
        <v>4337</v>
      </c>
    </row>
    <row r="1938" spans="1:17" s="325" customFormat="1" ht="15.75" hidden="1" thickBot="1" x14ac:dyDescent="0.3">
      <c r="A1938" s="3472"/>
      <c r="B1938" s="1203" t="s">
        <v>4338</v>
      </c>
      <c r="C1938" s="1238"/>
      <c r="D1938" s="1238"/>
      <c r="E1938" s="1238"/>
      <c r="F1938" s="1238"/>
      <c r="G1938" s="1206">
        <f t="shared" ref="G1938:H1938" si="1588">G1896/G1909</f>
        <v>0</v>
      </c>
      <c r="H1938" s="1206">
        <f t="shared" si="1588"/>
        <v>0</v>
      </c>
      <c r="I1938" s="1206">
        <f t="shared" si="1562"/>
        <v>0</v>
      </c>
      <c r="J1938" s="3162"/>
      <c r="K1938" s="1718"/>
      <c r="L1938" s="1718"/>
      <c r="M1938" s="1718"/>
      <c r="N1938" s="1718"/>
      <c r="O1938" s="1718"/>
      <c r="P1938" s="3368"/>
      <c r="Q1938" s="1220" t="s">
        <v>4339</v>
      </c>
    </row>
    <row r="1939" spans="1:17" s="325" customFormat="1" ht="15.75" hidden="1" thickBot="1" x14ac:dyDescent="0.3">
      <c r="A1939" s="3472"/>
      <c r="B1939" s="1182" t="s">
        <v>4223</v>
      </c>
      <c r="C1939" s="1239">
        <f t="shared" ref="C1939:H1939" si="1589">C1938/C321</f>
        <v>0</v>
      </c>
      <c r="D1939" s="1239">
        <f t="shared" si="1589"/>
        <v>0</v>
      </c>
      <c r="E1939" s="1239">
        <f t="shared" si="1589"/>
        <v>0</v>
      </c>
      <c r="F1939" s="1239">
        <f t="shared" si="1589"/>
        <v>0</v>
      </c>
      <c r="G1939" s="1214">
        <f t="shared" si="1589"/>
        <v>0</v>
      </c>
      <c r="H1939" s="1199">
        <f t="shared" si="1589"/>
        <v>0</v>
      </c>
      <c r="I1939" s="1198">
        <f t="shared" si="1562"/>
        <v>0</v>
      </c>
      <c r="J1939" s="3167"/>
      <c r="K1939" s="1723"/>
      <c r="L1939" s="1723"/>
      <c r="M1939" s="1723"/>
      <c r="N1939" s="1723"/>
      <c r="O1939" s="1723"/>
      <c r="P1939" s="3364"/>
      <c r="Q1939" s="325" t="s">
        <v>4340</v>
      </c>
    </row>
    <row r="1940" spans="1:17" ht="15.75" hidden="1" thickBot="1" x14ac:dyDescent="0.3">
      <c r="A1940" s="3472"/>
      <c r="B1940" s="1182" t="s">
        <v>4224</v>
      </c>
      <c r="C1940" s="1239">
        <f t="shared" ref="C1940:H1940" si="1590">C1938/C338</f>
        <v>0</v>
      </c>
      <c r="D1940" s="1239">
        <f t="shared" si="1590"/>
        <v>0</v>
      </c>
      <c r="E1940" s="1239">
        <f t="shared" si="1590"/>
        <v>0</v>
      </c>
      <c r="F1940" s="1239">
        <f t="shared" si="1590"/>
        <v>0</v>
      </c>
      <c r="G1940" s="1214">
        <f t="shared" si="1590"/>
        <v>0</v>
      </c>
      <c r="H1940" s="1200">
        <f t="shared" si="1590"/>
        <v>0</v>
      </c>
      <c r="I1940" s="1198">
        <f t="shared" si="1562"/>
        <v>0</v>
      </c>
      <c r="J1940" s="3167"/>
      <c r="K1940" s="1723"/>
      <c r="L1940" s="1723"/>
      <c r="M1940" s="1723"/>
      <c r="N1940" s="1723"/>
      <c r="O1940" s="1723"/>
      <c r="P1940" s="3364"/>
      <c r="Q1940" s="325" t="s">
        <v>4341</v>
      </c>
    </row>
    <row r="1941" spans="1:17" ht="15.75" hidden="1" thickBot="1" x14ac:dyDescent="0.3">
      <c r="A1941" s="3472"/>
      <c r="B1941" s="1182" t="s">
        <v>5102</v>
      </c>
      <c r="C1941" s="1239">
        <f t="shared" ref="C1941:H1941" si="1591">C1938/C341</f>
        <v>0</v>
      </c>
      <c r="D1941" s="1239">
        <f t="shared" si="1591"/>
        <v>0</v>
      </c>
      <c r="E1941" s="1239">
        <f t="shared" si="1591"/>
        <v>0</v>
      </c>
      <c r="F1941" s="1239">
        <f t="shared" si="1591"/>
        <v>0</v>
      </c>
      <c r="G1941" s="1214">
        <f t="shared" si="1591"/>
        <v>0</v>
      </c>
      <c r="H1941" s="1199">
        <f t="shared" si="1591"/>
        <v>0</v>
      </c>
      <c r="I1941" s="1198">
        <f t="shared" si="1562"/>
        <v>0</v>
      </c>
      <c r="J1941" s="3167"/>
      <c r="K1941" s="1723"/>
      <c r="L1941" s="1723"/>
      <c r="M1941" s="1723"/>
      <c r="N1941" s="1723"/>
      <c r="O1941" s="1723"/>
      <c r="P1941" s="3364"/>
      <c r="Q1941" s="325" t="s">
        <v>4342</v>
      </c>
    </row>
    <row r="1942" spans="1:17" ht="15.75" hidden="1" thickBot="1" x14ac:dyDescent="0.3">
      <c r="A1942" s="3472"/>
      <c r="B1942" s="1203" t="s">
        <v>4343</v>
      </c>
      <c r="C1942" s="1238"/>
      <c r="D1942" s="1238"/>
      <c r="E1942" s="1238"/>
      <c r="F1942" s="1238"/>
      <c r="G1942" s="1206">
        <f t="shared" ref="G1942:H1942" si="1592">G1901/G1906</f>
        <v>0</v>
      </c>
      <c r="H1942" s="1206">
        <f t="shared" si="1592"/>
        <v>0</v>
      </c>
      <c r="I1942" s="1206">
        <f t="shared" si="1562"/>
        <v>0</v>
      </c>
      <c r="J1942" s="3162"/>
      <c r="K1942" s="1718"/>
      <c r="L1942" s="1718"/>
      <c r="M1942" s="1718"/>
      <c r="N1942" s="1718"/>
      <c r="O1942" s="1718"/>
      <c r="P1942" s="3368"/>
      <c r="Q1942" s="1220" t="s">
        <v>4344</v>
      </c>
    </row>
    <row r="1943" spans="1:17" ht="15.75" hidden="1" thickBot="1" x14ac:dyDescent="0.3">
      <c r="A1943" s="3472"/>
      <c r="B1943" s="1182" t="s">
        <v>4223</v>
      </c>
      <c r="C1943" s="1239">
        <f t="shared" ref="C1943:H1943" si="1593">C1942/C347</f>
        <v>0</v>
      </c>
      <c r="D1943" s="1239">
        <f t="shared" si="1593"/>
        <v>0</v>
      </c>
      <c r="E1943" s="1239">
        <f t="shared" si="1593"/>
        <v>0</v>
      </c>
      <c r="F1943" s="1239">
        <f t="shared" si="1593"/>
        <v>0</v>
      </c>
      <c r="G1943" s="1214">
        <f t="shared" si="1593"/>
        <v>0</v>
      </c>
      <c r="H1943" s="1199">
        <f t="shared" si="1593"/>
        <v>0</v>
      </c>
      <c r="I1943" s="1198">
        <f t="shared" si="1562"/>
        <v>0</v>
      </c>
      <c r="J1943" s="3167"/>
      <c r="K1943" s="1723"/>
      <c r="L1943" s="1723"/>
      <c r="M1943" s="1723"/>
      <c r="N1943" s="1723"/>
      <c r="O1943" s="1723"/>
      <c r="P1943" s="3364"/>
      <c r="Q1943" s="325" t="s">
        <v>4345</v>
      </c>
    </row>
    <row r="1944" spans="1:17" ht="15.75" hidden="1" thickBot="1" x14ac:dyDescent="0.3">
      <c r="A1944" s="3472"/>
      <c r="B1944" s="1182" t="s">
        <v>4224</v>
      </c>
      <c r="C1944" s="1239">
        <f t="shared" ref="C1944:H1944" si="1594">C1942/C364</f>
        <v>0</v>
      </c>
      <c r="D1944" s="1239">
        <f t="shared" si="1594"/>
        <v>0</v>
      </c>
      <c r="E1944" s="1239">
        <f t="shared" si="1594"/>
        <v>0</v>
      </c>
      <c r="F1944" s="1239">
        <f t="shared" si="1594"/>
        <v>0</v>
      </c>
      <c r="G1944" s="1214">
        <f t="shared" si="1594"/>
        <v>0</v>
      </c>
      <c r="H1944" s="1199">
        <f t="shared" si="1594"/>
        <v>0</v>
      </c>
      <c r="I1944" s="1198">
        <f t="shared" si="1562"/>
        <v>0</v>
      </c>
      <c r="J1944" s="3167"/>
      <c r="K1944" s="1723"/>
      <c r="L1944" s="1723"/>
      <c r="M1944" s="1723"/>
      <c r="N1944" s="1723"/>
      <c r="O1944" s="1723"/>
      <c r="P1944" s="3364"/>
      <c r="Q1944" s="325" t="s">
        <v>4346</v>
      </c>
    </row>
    <row r="1945" spans="1:17" ht="15.75" hidden="1" thickBot="1" x14ac:dyDescent="0.3">
      <c r="A1945" s="3473"/>
      <c r="B1945" s="1183" t="s">
        <v>5102</v>
      </c>
      <c r="C1945" s="1242">
        <f t="shared" ref="C1945:H1945" si="1595">C1942/C367</f>
        <v>0</v>
      </c>
      <c r="D1945" s="1242">
        <f t="shared" si="1595"/>
        <v>0</v>
      </c>
      <c r="E1945" s="1242">
        <f t="shared" si="1595"/>
        <v>0</v>
      </c>
      <c r="F1945" s="1242">
        <f t="shared" si="1595"/>
        <v>0</v>
      </c>
      <c r="G1945" s="1219">
        <f t="shared" si="1595"/>
        <v>0</v>
      </c>
      <c r="H1945" s="1201">
        <f t="shared" si="1595"/>
        <v>0</v>
      </c>
      <c r="I1945" s="1202">
        <f t="shared" si="1562"/>
        <v>0</v>
      </c>
      <c r="J1945" s="3167"/>
      <c r="K1945" s="1723"/>
      <c r="L1945" s="1723"/>
      <c r="M1945" s="1723"/>
      <c r="N1945" s="1723"/>
      <c r="O1945" s="1723"/>
      <c r="P1945" s="3364"/>
      <c r="Q1945" s="325" t="s">
        <v>4347</v>
      </c>
    </row>
    <row r="1946" spans="1:17" customFormat="1" x14ac:dyDescent="0.25">
      <c r="A1946" s="3471" t="s">
        <v>878</v>
      </c>
      <c r="B1946" s="844" t="s">
        <v>5094</v>
      </c>
      <c r="C1946" s="826">
        <f>BNP!B790</f>
        <v>417</v>
      </c>
      <c r="D1946" s="826">
        <f>BPCE!B693</f>
        <v>69</v>
      </c>
      <c r="E1946" s="1245">
        <f>SG!B741</f>
        <v>142</v>
      </c>
      <c r="F1946" s="826">
        <f>CA!B935</f>
        <v>151</v>
      </c>
      <c r="G1946" s="826">
        <f>CM!B463</f>
        <v>65</v>
      </c>
      <c r="H1946" s="826">
        <f>SUM(C1946:G1946)</f>
        <v>844</v>
      </c>
      <c r="I1946" s="1222">
        <f t="shared" si="1562"/>
        <v>168.8</v>
      </c>
      <c r="J1946" s="3159"/>
      <c r="K1946" s="1715"/>
      <c r="L1946" s="1715"/>
      <c r="M1946" s="1715"/>
      <c r="N1946" s="1715"/>
      <c r="O1946" s="1715"/>
      <c r="P1946" s="3384"/>
      <c r="Q1946" s="27" t="s">
        <v>4264</v>
      </c>
    </row>
    <row r="1947" spans="1:17" customFormat="1" x14ac:dyDescent="0.25">
      <c r="A1947" s="3472"/>
      <c r="B1947" s="845" t="s">
        <v>4265</v>
      </c>
      <c r="C1947" s="1184">
        <f t="shared" ref="C1947:H1947" si="1596">C1946/C4</f>
        <v>1.0646446078431373E-2</v>
      </c>
      <c r="D1947" s="1185">
        <f t="shared" si="1596"/>
        <v>2.9668486907167735E-3</v>
      </c>
      <c r="E1947" s="1186">
        <f t="shared" si="1596"/>
        <v>6.026397317828799E-3</v>
      </c>
      <c r="F1947" s="1187">
        <f t="shared" si="1596"/>
        <v>9.5250110389200789E-3</v>
      </c>
      <c r="G1947" s="1188">
        <f t="shared" si="1596"/>
        <v>4.2177665304003638E-3</v>
      </c>
      <c r="H1947" s="1194">
        <f t="shared" si="1596"/>
        <v>7.1981714597618802E-3</v>
      </c>
      <c r="I1947" s="1189">
        <f t="shared" si="1562"/>
        <v>6.6764939312594779E-3</v>
      </c>
      <c r="J1947" s="3160"/>
      <c r="K1947" s="1716"/>
      <c r="L1947" s="1716"/>
      <c r="M1947" s="1716"/>
      <c r="N1947" s="1716"/>
      <c r="O1947" s="1716"/>
      <c r="P1947" s="3385"/>
      <c r="Q1947" t="s">
        <v>4266</v>
      </c>
    </row>
    <row r="1948" spans="1:17" customFormat="1" x14ac:dyDescent="0.25">
      <c r="A1948" s="3472"/>
      <c r="B1948" s="845" t="s">
        <v>4267</v>
      </c>
      <c r="C1948" s="1184">
        <f t="shared" ref="C1948:H1948" si="1597">C1946/C21</f>
        <v>1.6244010751431576E-2</v>
      </c>
      <c r="D1948" s="1185">
        <f t="shared" si="1597"/>
        <v>1.7751479289940829E-2</v>
      </c>
      <c r="E1948" s="1186">
        <f t="shared" si="1597"/>
        <v>1.1045426260112011E-2</v>
      </c>
      <c r="F1948" s="1187">
        <f t="shared" si="1597"/>
        <v>1.8267602225985967E-2</v>
      </c>
      <c r="G1948" s="1188">
        <f t="shared" si="1597"/>
        <v>2.737994945240101E-2</v>
      </c>
      <c r="H1948" s="1194">
        <f t="shared" si="1597"/>
        <v>1.5908319825083877E-2</v>
      </c>
      <c r="I1948" s="1189">
        <f t="shared" si="1562"/>
        <v>1.8137693595974277E-2</v>
      </c>
      <c r="J1948" s="3160"/>
      <c r="K1948" s="1716"/>
      <c r="L1948" s="1716"/>
      <c r="M1948" s="1716"/>
      <c r="N1948" s="1716"/>
      <c r="O1948" s="1716"/>
      <c r="P1948" s="3385"/>
      <c r="Q1948" t="s">
        <v>4268</v>
      </c>
    </row>
    <row r="1949" spans="1:17" customFormat="1" x14ac:dyDescent="0.25">
      <c r="A1949" s="3472"/>
      <c r="B1949" s="845" t="s">
        <v>5096</v>
      </c>
      <c r="C1949" s="1184">
        <f t="shared" ref="C1949:H1949" si="1598">C1946/C9</f>
        <v>5.2479234835137174E-2</v>
      </c>
      <c r="D1949" s="1185">
        <f t="shared" si="1598"/>
        <v>0.12614259597806216</v>
      </c>
      <c r="E1949" s="1186">
        <f t="shared" si="1598"/>
        <v>5.9588753671842215E-2</v>
      </c>
      <c r="F1949" s="1187">
        <f t="shared" si="1598"/>
        <v>8.4926884139482559E-2</v>
      </c>
      <c r="G1949" s="1188">
        <f t="shared" si="1598"/>
        <v>7.336343115124154E-2</v>
      </c>
      <c r="H1949" s="1194">
        <f t="shared" si="1598"/>
        <v>6.2333825701624816E-2</v>
      </c>
      <c r="I1949" s="1189">
        <f t="shared" si="1562"/>
        <v>7.9300179955153122E-2</v>
      </c>
      <c r="J1949" s="3160"/>
      <c r="K1949" s="1716"/>
      <c r="L1949" s="1716"/>
      <c r="M1949" s="1716"/>
      <c r="N1949" s="1716"/>
      <c r="O1949" s="1716"/>
      <c r="P1949" s="3385"/>
      <c r="Q1949" t="s">
        <v>4270</v>
      </c>
    </row>
    <row r="1950" spans="1:17" customFormat="1" hidden="1" x14ac:dyDescent="0.25">
      <c r="A1950" s="3472"/>
      <c r="B1950" s="845" t="s">
        <v>4859</v>
      </c>
      <c r="C1950" s="1184">
        <f t="shared" ref="C1950:H1950" si="1599">C1946/C15</f>
        <v>0.16560762509928514</v>
      </c>
      <c r="D1950" s="1185">
        <f t="shared" si="1599"/>
        <v>0.17692307692307693</v>
      </c>
      <c r="E1950" s="1186">
        <f t="shared" si="1599"/>
        <v>6.6666666666666666E-2</v>
      </c>
      <c r="F1950" s="1187">
        <f t="shared" si="1599"/>
        <v>9.5630145661811272E-2</v>
      </c>
      <c r="G1950" s="1188">
        <f t="shared" si="1599"/>
        <v>0.1447661469933185</v>
      </c>
      <c r="H1950" s="1205">
        <f t="shared" si="1599"/>
        <v>0.11944523068213983</v>
      </c>
      <c r="I1950" s="1193">
        <f t="shared" si="1562"/>
        <v>0.12991873226883172</v>
      </c>
      <c r="J1950" s="3161"/>
      <c r="K1950" s="1717"/>
      <c r="L1950" s="1717"/>
      <c r="M1950" s="1717"/>
      <c r="N1950" s="1717"/>
      <c r="O1950" s="1717"/>
      <c r="P1950" s="3386"/>
      <c r="Q1950" t="s">
        <v>4272</v>
      </c>
    </row>
    <row r="1951" spans="1:17" customFormat="1" x14ac:dyDescent="0.25">
      <c r="A1951" s="3472"/>
      <c r="B1951" s="1203" t="s">
        <v>5095</v>
      </c>
      <c r="C1951" s="1204">
        <f>BNP!C790</f>
        <v>122</v>
      </c>
      <c r="D1951" s="1204">
        <f>BPCE!C693</f>
        <v>39</v>
      </c>
      <c r="E1951" s="1246">
        <f>SG!C741</f>
        <v>110</v>
      </c>
      <c r="F1951" s="1204">
        <f>CA!C935</f>
        <v>56</v>
      </c>
      <c r="G1951" s="1204">
        <f>CM!C463</f>
        <v>19</v>
      </c>
      <c r="H1951" s="1204">
        <f>SUM(C1951:G1951)</f>
        <v>346</v>
      </c>
      <c r="I1951" s="1206">
        <f t="shared" si="1562"/>
        <v>69.2</v>
      </c>
      <c r="J1951" s="3162"/>
      <c r="K1951" s="1718"/>
      <c r="L1951" s="1718"/>
      <c r="M1951" s="1718"/>
      <c r="N1951" s="1718"/>
      <c r="O1951" s="1718"/>
      <c r="P1951" s="3368"/>
      <c r="Q1951" s="27" t="s">
        <v>4274</v>
      </c>
    </row>
    <row r="1952" spans="1:17" customFormat="1" x14ac:dyDescent="0.25">
      <c r="A1952" s="3472"/>
      <c r="B1952" s="845" t="s">
        <v>4275</v>
      </c>
      <c r="C1952" s="1184">
        <f t="shared" ref="C1952:H1952" si="1600">C1951/C30</f>
        <v>1.3957213133508752E-2</v>
      </c>
      <c r="D1952" s="1185">
        <f t="shared" si="1600"/>
        <v>6.5822784810126581E-3</v>
      </c>
      <c r="E1952" s="1186">
        <f t="shared" si="1600"/>
        <v>2.5137111517367458E-2</v>
      </c>
      <c r="F1952" s="1187">
        <f t="shared" si="1600"/>
        <v>2.1497120921305183E-2</v>
      </c>
      <c r="G1952" s="1188">
        <f t="shared" si="1600"/>
        <v>2.772913018096906E-3</v>
      </c>
      <c r="H1952" s="1192">
        <f t="shared" si="1600"/>
        <v>1.2140776869363837E-2</v>
      </c>
      <c r="I1952" s="1193">
        <f t="shared" si="1562"/>
        <v>1.398932741425819E-2</v>
      </c>
      <c r="J1952" s="3161"/>
      <c r="K1952" s="1717"/>
      <c r="L1952" s="1717"/>
      <c r="M1952" s="1717"/>
      <c r="N1952" s="1717"/>
      <c r="O1952" s="1717"/>
      <c r="P1952" s="3386"/>
      <c r="Q1952" t="s">
        <v>4276</v>
      </c>
    </row>
    <row r="1953" spans="1:17" customFormat="1" x14ac:dyDescent="0.25">
      <c r="A1953" s="3472"/>
      <c r="B1953" s="845" t="s">
        <v>4277</v>
      </c>
      <c r="C1953" s="1184">
        <f t="shared" ref="C1953:H1953" si="1601">C1951/C47</f>
        <v>1.7701683110853163E-2</v>
      </c>
      <c r="D1953" s="1185">
        <f t="shared" si="1601"/>
        <v>2.9017857142857144E-2</v>
      </c>
      <c r="E1953" s="1186">
        <f t="shared" si="1601"/>
        <v>2.7431421446384038E-2</v>
      </c>
      <c r="F1953" s="1187">
        <f t="shared" si="1601"/>
        <v>2.2847817217462259E-2</v>
      </c>
      <c r="G1953" s="1188">
        <f t="shared" si="1601"/>
        <v>2.9141104294478526E-2</v>
      </c>
      <c r="H1953" s="1192">
        <f t="shared" si="1601"/>
        <v>2.2542185158642258E-2</v>
      </c>
      <c r="I1953" s="1193">
        <f t="shared" si="1562"/>
        <v>2.5227976642407023E-2</v>
      </c>
      <c r="J1953" s="3161"/>
      <c r="K1953" s="1717"/>
      <c r="L1953" s="1717"/>
      <c r="M1953" s="1717"/>
      <c r="N1953" s="1717"/>
      <c r="O1953" s="1717"/>
      <c r="P1953" s="3386"/>
      <c r="Q1953" t="s">
        <v>4278</v>
      </c>
    </row>
    <row r="1954" spans="1:17" customFormat="1" x14ac:dyDescent="0.25">
      <c r="A1954" s="3472"/>
      <c r="B1954" s="845" t="s">
        <v>5097</v>
      </c>
      <c r="C1954" s="1184">
        <f t="shared" ref="C1954:H1954" si="1602">C1951/C35</f>
        <v>5.016447368421053E-2</v>
      </c>
      <c r="D1954" s="1185">
        <f t="shared" si="1602"/>
        <v>0.24374999999999999</v>
      </c>
      <c r="E1954" s="1186">
        <f t="shared" si="1602"/>
        <v>8.2893745290128107E-2</v>
      </c>
      <c r="F1954" s="1187">
        <f t="shared" si="1602"/>
        <v>7.9885877318116971E-2</v>
      </c>
      <c r="G1954" s="1188">
        <f t="shared" si="1602"/>
        <v>6.6202090592334492E-2</v>
      </c>
      <c r="H1954" s="1192">
        <f t="shared" si="1602"/>
        <v>7.0511514163439981E-2</v>
      </c>
      <c r="I1954" s="1193">
        <f t="shared" si="1562"/>
        <v>0.10457923737695803</v>
      </c>
      <c r="J1954" s="3161"/>
      <c r="K1954" s="1717"/>
      <c r="L1954" s="1717"/>
      <c r="M1954" s="1717"/>
      <c r="N1954" s="1717"/>
      <c r="O1954" s="1717"/>
      <c r="P1954" s="3386"/>
      <c r="Q1954" t="s">
        <v>4280</v>
      </c>
    </row>
    <row r="1955" spans="1:17" customFormat="1" hidden="1" x14ac:dyDescent="0.25">
      <c r="A1955" s="3472"/>
      <c r="B1955" s="845" t="s">
        <v>4863</v>
      </c>
      <c r="C1955" s="1184">
        <f t="shared" ref="C1955:H1955" si="1603">C1951/C41</f>
        <v>0.16621253405994552</v>
      </c>
      <c r="D1955" s="1185">
        <f t="shared" si="1603"/>
        <v>0.23780487804878048</v>
      </c>
      <c r="E1955" s="1186">
        <f t="shared" si="1603"/>
        <v>9.1135045567522791E-2</v>
      </c>
      <c r="F1955" s="1187">
        <f t="shared" si="1603"/>
        <v>8.8050314465408799E-2</v>
      </c>
      <c r="G1955" s="1188">
        <f t="shared" si="1603"/>
        <v>0.12418300653594772</v>
      </c>
      <c r="H1955" s="1192">
        <f t="shared" si="1603"/>
        <v>0.11955770559778853</v>
      </c>
      <c r="I1955" s="1193">
        <f t="shared" si="1562"/>
        <v>0.14147715573552105</v>
      </c>
      <c r="J1955" s="3161"/>
      <c r="K1955" s="1717"/>
      <c r="L1955" s="1717"/>
      <c r="M1955" s="1717"/>
      <c r="N1955" s="1717"/>
      <c r="O1955" s="1717"/>
      <c r="P1955" s="3386"/>
      <c r="Q1955" t="s">
        <v>4282</v>
      </c>
    </row>
    <row r="1956" spans="1:17" customFormat="1" x14ac:dyDescent="0.25">
      <c r="A1956" s="3472"/>
      <c r="B1956" s="1203" t="s">
        <v>5098</v>
      </c>
      <c r="C1956" s="1204">
        <f>BNP!F790</f>
        <v>-19</v>
      </c>
      <c r="D1956" s="1204">
        <f>BPCE!F693</f>
        <v>-6</v>
      </c>
      <c r="E1956" s="1246">
        <f>SG!F741</f>
        <v>15</v>
      </c>
      <c r="F1956" s="1204">
        <f>CA!F935</f>
        <v>-8</v>
      </c>
      <c r="G1956" s="1204">
        <f>CM!G463</f>
        <v>-2</v>
      </c>
      <c r="H1956" s="1204">
        <f>SUM(C1956:G1956)</f>
        <v>-20</v>
      </c>
      <c r="I1956" s="1206">
        <f t="shared" si="1562"/>
        <v>-4</v>
      </c>
      <c r="J1956" s="3163"/>
      <c r="K1956" s="1719"/>
      <c r="L1956" s="1719"/>
      <c r="M1956" s="1719"/>
      <c r="N1956" s="1719"/>
      <c r="O1956" s="1719"/>
      <c r="P1956" s="3387"/>
      <c r="Q1956" s="1178" t="s">
        <v>4284</v>
      </c>
    </row>
    <row r="1957" spans="1:17" customFormat="1" hidden="1" x14ac:dyDescent="0.25">
      <c r="A1957" s="3472"/>
      <c r="B1957" s="845" t="s">
        <v>4285</v>
      </c>
      <c r="C1957" s="1184">
        <f t="shared" ref="C1957:H1957" si="1604">C1956/C56</f>
        <v>7.1915215745647241E-3</v>
      </c>
      <c r="D1957" s="1185">
        <f t="shared" si="1604"/>
        <v>3.1364349189754314E-3</v>
      </c>
      <c r="E1957" s="1186">
        <f t="shared" si="1604"/>
        <v>-1.0861694424330196E-2</v>
      </c>
      <c r="F1957" s="1187">
        <f t="shared" si="1604"/>
        <v>1.7057569296375266E-2</v>
      </c>
      <c r="G1957" s="1188">
        <f t="shared" si="1604"/>
        <v>1.3192612137203166E-3</v>
      </c>
      <c r="H1957" s="1194">
        <f t="shared" si="1604"/>
        <v>2.5249337204898371E-3</v>
      </c>
      <c r="I1957" s="1193">
        <f t="shared" si="1562"/>
        <v>3.5686185158611086E-3</v>
      </c>
      <c r="J1957" s="3161"/>
      <c r="K1957" s="1717"/>
      <c r="L1957" s="1717"/>
      <c r="M1957" s="1717"/>
      <c r="N1957" s="1717"/>
      <c r="O1957" s="1717"/>
      <c r="P1957" s="3386"/>
      <c r="Q1957" t="s">
        <v>4286</v>
      </c>
    </row>
    <row r="1958" spans="1:17" customFormat="1" hidden="1" x14ac:dyDescent="0.25">
      <c r="A1958" s="3472"/>
      <c r="B1958" s="845" t="s">
        <v>4287</v>
      </c>
      <c r="C1958" s="1184">
        <f t="shared" ref="C1958:H1958" si="1605">C1956/C73</f>
        <v>1.0807736063708761E-2</v>
      </c>
      <c r="D1958" s="1185">
        <f t="shared" si="1605"/>
        <v>1.3483146067415731E-2</v>
      </c>
      <c r="E1958" s="1186">
        <f t="shared" si="1605"/>
        <v>-1.4299332697807437E-2</v>
      </c>
      <c r="F1958" s="1187">
        <f t="shared" si="1605"/>
        <v>1.1940298507462687E-2</v>
      </c>
      <c r="G1958" s="1188">
        <f t="shared" si="1605"/>
        <v>1.6528925619834711E-2</v>
      </c>
      <c r="H1958" s="1194">
        <f t="shared" si="1605"/>
        <v>4.9468216670789022E-3</v>
      </c>
      <c r="I1958" s="1193">
        <f t="shared" si="1562"/>
        <v>7.6921547121228907E-3</v>
      </c>
      <c r="J1958" s="3161"/>
      <c r="K1958" s="1717"/>
      <c r="L1958" s="1717"/>
      <c r="M1958" s="1717"/>
      <c r="N1958" s="1717"/>
      <c r="O1958" s="1717"/>
      <c r="P1958" s="3386"/>
      <c r="Q1958" t="s">
        <v>4288</v>
      </c>
    </row>
    <row r="1959" spans="1:17" customFormat="1" x14ac:dyDescent="0.25">
      <c r="A1959" s="3472"/>
      <c r="B1959" s="845" t="s">
        <v>4289</v>
      </c>
      <c r="C1959" s="1195">
        <v>0.17</v>
      </c>
      <c r="D1959" s="1196">
        <v>0.17</v>
      </c>
      <c r="E1959" s="1197">
        <v>0.17</v>
      </c>
      <c r="F1959" s="1187">
        <v>0.17</v>
      </c>
      <c r="G1959" s="1188">
        <v>0.17</v>
      </c>
      <c r="H1959" s="1190">
        <f>E1959</f>
        <v>0.17</v>
      </c>
      <c r="I1959" s="1191">
        <f t="shared" si="1562"/>
        <v>0.17</v>
      </c>
      <c r="J1959" s="3164"/>
      <c r="K1959" s="1720"/>
      <c r="L1959" s="1720"/>
      <c r="M1959" s="1720"/>
      <c r="N1959" s="1720"/>
      <c r="O1959" s="1720"/>
      <c r="P1959" s="3352"/>
      <c r="Q1959" t="s">
        <v>4290</v>
      </c>
    </row>
    <row r="1960" spans="1:17" customFormat="1" x14ac:dyDescent="0.25">
      <c r="A1960" s="3472"/>
      <c r="B1960" s="845" t="s">
        <v>4291</v>
      </c>
      <c r="C1960" s="1184">
        <f>C1956/C1951</f>
        <v>-0.15573770491803279</v>
      </c>
      <c r="D1960" s="1185">
        <f t="shared" ref="D1960:H1960" si="1606">D1956/D1951</f>
        <v>-0.15384615384615385</v>
      </c>
      <c r="E1960" s="1186">
        <f t="shared" si="1606"/>
        <v>0.13636363636363635</v>
      </c>
      <c r="F1960" s="1187">
        <f t="shared" si="1606"/>
        <v>-0.14285714285714285</v>
      </c>
      <c r="G1960" s="1188">
        <f t="shared" si="1606"/>
        <v>-0.10526315789473684</v>
      </c>
      <c r="H1960" s="1205">
        <f t="shared" si="1606"/>
        <v>-5.7803468208092484E-2</v>
      </c>
      <c r="I1960" s="1191">
        <f t="shared" si="1562"/>
        <v>-8.4268104630485993E-2</v>
      </c>
      <c r="J1960" s="3164"/>
      <c r="K1960" s="1720"/>
      <c r="L1960" s="1720"/>
      <c r="M1960" s="1720"/>
      <c r="N1960" s="1720"/>
      <c r="O1960" s="1720"/>
      <c r="P1960" s="3352"/>
      <c r="Q1960" t="s">
        <v>4292</v>
      </c>
    </row>
    <row r="1961" spans="1:17" customFormat="1" x14ac:dyDescent="0.25">
      <c r="A1961" s="3472"/>
      <c r="B1961" s="1203" t="s">
        <v>5100</v>
      </c>
      <c r="C1961" s="1204">
        <f>BNP!G790</f>
        <v>1861</v>
      </c>
      <c r="D1961" s="1204">
        <f>BPCE!G693</f>
        <v>166</v>
      </c>
      <c r="E1961" s="1246">
        <f>SG!G741</f>
        <v>376</v>
      </c>
      <c r="F1961" s="1204">
        <f>CA!G935</f>
        <v>417</v>
      </c>
      <c r="G1961" s="1204">
        <f>CM!H463</f>
        <v>214</v>
      </c>
      <c r="H1961" s="1204">
        <f>SUM(C1961:G1961)</f>
        <v>3034</v>
      </c>
      <c r="I1961" s="1204">
        <f t="shared" si="1562"/>
        <v>606.79999999999995</v>
      </c>
      <c r="J1961" s="3165"/>
      <c r="K1961" s="1721"/>
      <c r="L1961" s="1721"/>
      <c r="M1961" s="1721"/>
      <c r="N1961" s="1721"/>
      <c r="O1961" s="1721"/>
      <c r="P1961" s="3347"/>
      <c r="Q1961" s="27" t="s">
        <v>4293</v>
      </c>
    </row>
    <row r="1962" spans="1:17" customFormat="1" x14ac:dyDescent="0.25">
      <c r="A1962" s="3472"/>
      <c r="B1962" s="845" t="s">
        <v>4294</v>
      </c>
      <c r="C1962" s="1184">
        <f t="shared" ref="C1962:H1962" si="1607">C1961/C82</f>
        <v>1.036174228715556E-2</v>
      </c>
      <c r="D1962" s="1185">
        <f t="shared" si="1607"/>
        <v>1.6085427184371942E-3</v>
      </c>
      <c r="E1962" s="1186">
        <f t="shared" si="1607"/>
        <v>2.7601597369039227E-3</v>
      </c>
      <c r="F1962" s="1187">
        <f t="shared" si="1607"/>
        <v>5.7464136591012446E-3</v>
      </c>
      <c r="G1962" s="1188">
        <f t="shared" si="1607"/>
        <v>2.7355584246251392E-3</v>
      </c>
      <c r="H1962" s="1194">
        <f t="shared" si="1607"/>
        <v>5.3244697466928266E-3</v>
      </c>
      <c r="I1962" s="1189">
        <f t="shared" si="1562"/>
        <v>4.6424833652446125E-3</v>
      </c>
      <c r="J1962" s="3160"/>
      <c r="K1962" s="1716"/>
      <c r="L1962" s="1716"/>
      <c r="M1962" s="1716"/>
      <c r="N1962" s="1716"/>
      <c r="O1962" s="1716"/>
      <c r="P1962" s="3385"/>
      <c r="Q1962" t="s">
        <v>4295</v>
      </c>
    </row>
    <row r="1963" spans="1:17" customFormat="1" x14ac:dyDescent="0.25">
      <c r="A1963" s="3472"/>
      <c r="B1963" s="845" t="s">
        <v>4296</v>
      </c>
      <c r="C1963" s="1184">
        <f t="shared" ref="C1963:H1963" si="1608">C1961/C99</f>
        <v>1.5173257236037505E-2</v>
      </c>
      <c r="D1963" s="1185">
        <f t="shared" si="1608"/>
        <v>1.5817055740828968E-2</v>
      </c>
      <c r="E1963" s="1186">
        <f t="shared" si="1608"/>
        <v>4.4850002982048075E-3</v>
      </c>
      <c r="F1963" s="1187">
        <f t="shared" si="1608"/>
        <v>1.2082053659384598E-2</v>
      </c>
      <c r="G1963" s="1188">
        <f t="shared" si="1608"/>
        <v>1.725945640777482E-2</v>
      </c>
      <c r="H1963" s="1194">
        <f t="shared" si="1608"/>
        <v>1.1497084045427503E-2</v>
      </c>
      <c r="I1963" s="1189">
        <f t="shared" si="1562"/>
        <v>1.296336466844614E-2</v>
      </c>
      <c r="J1963" s="3160"/>
      <c r="K1963" s="1716"/>
      <c r="L1963" s="1716"/>
      <c r="M1963" s="1716"/>
      <c r="N1963" s="1716"/>
      <c r="O1963" s="1716"/>
      <c r="P1963" s="3385"/>
      <c r="Q1963" t="s">
        <v>4297</v>
      </c>
    </row>
    <row r="1964" spans="1:17" customFormat="1" x14ac:dyDescent="0.25">
      <c r="A1964" s="3472"/>
      <c r="B1964" s="1203" t="s">
        <v>14</v>
      </c>
      <c r="C1964" s="1204">
        <f>BNP!J790</f>
        <v>7</v>
      </c>
      <c r="D1964" s="1204">
        <f>BPCE!J693</f>
        <v>7</v>
      </c>
      <c r="E1964" s="1246">
        <f>SG!J741</f>
        <v>4</v>
      </c>
      <c r="F1964" s="1204">
        <f>CA!J935</f>
        <v>4</v>
      </c>
      <c r="G1964" s="1204">
        <f>CM!K463</f>
        <v>3</v>
      </c>
      <c r="H1964" s="1204">
        <f>SUM(C1964:G1964)</f>
        <v>25</v>
      </c>
      <c r="I1964" s="1221">
        <f t="shared" si="1562"/>
        <v>5</v>
      </c>
      <c r="J1964" s="3166"/>
      <c r="K1964" s="1722"/>
      <c r="L1964" s="1722"/>
      <c r="M1964" s="1722"/>
      <c r="N1964" s="1722"/>
      <c r="O1964" s="1722"/>
      <c r="P1964" s="3369"/>
      <c r="Q1964" s="27" t="s">
        <v>4298</v>
      </c>
    </row>
    <row r="1965" spans="1:17" customFormat="1" x14ac:dyDescent="0.25">
      <c r="A1965" s="3472"/>
      <c r="B1965" s="845" t="s">
        <v>4299</v>
      </c>
      <c r="C1965" s="1184">
        <f t="shared" ref="C1965:H1965" si="1609">C1964/C108</f>
        <v>8.4541062801932361E-3</v>
      </c>
      <c r="D1965" s="1185">
        <f t="shared" si="1609"/>
        <v>9.8176718092566617E-3</v>
      </c>
      <c r="E1965" s="1186">
        <f t="shared" si="1609"/>
        <v>5.235602094240838E-3</v>
      </c>
      <c r="F1965" s="1187">
        <f t="shared" si="1609"/>
        <v>4.2105263157894736E-3</v>
      </c>
      <c r="G1965" s="1188">
        <f t="shared" si="1609"/>
        <v>6.4516129032258064E-3</v>
      </c>
      <c r="H1965" s="1194">
        <f t="shared" si="1609"/>
        <v>6.7204301075268818E-3</v>
      </c>
      <c r="I1965" s="1189">
        <f t="shared" si="1562"/>
        <v>6.833903880541203E-3</v>
      </c>
      <c r="J1965" s="3160"/>
      <c r="K1965" s="1716"/>
      <c r="L1965" s="1716"/>
      <c r="M1965" s="1716"/>
      <c r="N1965" s="1716"/>
      <c r="O1965" s="1716"/>
      <c r="P1965" s="3385"/>
      <c r="Q1965" t="s">
        <v>4300</v>
      </c>
    </row>
    <row r="1966" spans="1:17" customFormat="1" x14ac:dyDescent="0.25">
      <c r="A1966" s="3472"/>
      <c r="B1966" s="845" t="s">
        <v>4301</v>
      </c>
      <c r="C1966" s="1184">
        <f t="shared" ref="C1966:H1966" si="1610">C1964/C125</f>
        <v>1.0447761194029851E-2</v>
      </c>
      <c r="D1966" s="1185">
        <f t="shared" si="1610"/>
        <v>2.3890784982935155E-2</v>
      </c>
      <c r="E1966" s="1186">
        <f t="shared" si="1610"/>
        <v>8.8495575221238937E-3</v>
      </c>
      <c r="F1966" s="1187">
        <f t="shared" si="1610"/>
        <v>1.2195121951219513E-2</v>
      </c>
      <c r="G1966" s="1188">
        <f t="shared" si="1610"/>
        <v>2.7027027027027029E-2</v>
      </c>
      <c r="H1966" s="1194">
        <f t="shared" si="1610"/>
        <v>1.348435814455232E-2</v>
      </c>
      <c r="I1966" s="1189">
        <f t="shared" si="1562"/>
        <v>1.6482050535467089E-2</v>
      </c>
      <c r="J1966" s="3160"/>
      <c r="K1966" s="1716"/>
      <c r="L1966" s="1716"/>
      <c r="M1966" s="1716"/>
      <c r="N1966" s="1716"/>
      <c r="O1966" s="1716"/>
      <c r="P1966" s="3385"/>
      <c r="Q1966" t="s">
        <v>4302</v>
      </c>
    </row>
    <row r="1967" spans="1:17" customFormat="1" x14ac:dyDescent="0.25">
      <c r="A1967" s="3472"/>
      <c r="B1967" s="845" t="s">
        <v>5101</v>
      </c>
      <c r="C1967" s="1184">
        <f t="shared" ref="C1967:H1967" si="1611">C1964/C113</f>
        <v>3.5000000000000003E-2</v>
      </c>
      <c r="D1967" s="1185">
        <f t="shared" si="1611"/>
        <v>8.6419753086419748E-2</v>
      </c>
      <c r="E1967" s="1186">
        <f t="shared" si="1611"/>
        <v>2.9411764705882353E-2</v>
      </c>
      <c r="F1967" s="1187">
        <f t="shared" si="1611"/>
        <v>2.5157232704402517E-2</v>
      </c>
      <c r="G1967" s="1188">
        <f t="shared" si="1611"/>
        <v>4.6153846153846156E-2</v>
      </c>
      <c r="H1967" s="1194">
        <f t="shared" si="1611"/>
        <v>3.9001560062402497E-2</v>
      </c>
      <c r="I1967" s="1189">
        <f t="shared" si="1562"/>
        <v>4.4428519330110154E-2</v>
      </c>
      <c r="J1967" s="3160"/>
      <c r="K1967" s="1716"/>
      <c r="L1967" s="1716"/>
      <c r="M1967" s="1716"/>
      <c r="N1967" s="1716"/>
      <c r="O1967" s="1716"/>
      <c r="P1967" s="3385"/>
      <c r="Q1967" t="s">
        <v>4304</v>
      </c>
    </row>
    <row r="1968" spans="1:17" customFormat="1" hidden="1" x14ac:dyDescent="0.25">
      <c r="A1968" s="3472"/>
      <c r="B1968" s="845" t="s">
        <v>4864</v>
      </c>
      <c r="C1968" s="1184">
        <f t="shared" ref="C1968:H1968" si="1612">C1964/C119</f>
        <v>7.5268817204301078E-2</v>
      </c>
      <c r="D1968" s="1185">
        <f t="shared" si="1612"/>
        <v>0.14893617021276595</v>
      </c>
      <c r="E1968" s="1186">
        <f t="shared" si="1612"/>
        <v>3.8095238095238099E-2</v>
      </c>
      <c r="F1968" s="1187">
        <f t="shared" si="1612"/>
        <v>4.0404040404040407E-2</v>
      </c>
      <c r="G1968" s="1188">
        <f t="shared" si="1612"/>
        <v>6.3829787234042548E-2</v>
      </c>
      <c r="H1968" s="1205">
        <f t="shared" si="1612"/>
        <v>6.3938618925831206E-2</v>
      </c>
      <c r="I1968" s="1193">
        <f t="shared" si="1562"/>
        <v>7.3306810630077615E-2</v>
      </c>
      <c r="J1968" s="3161"/>
      <c r="K1968" s="1717"/>
      <c r="L1968" s="1717"/>
      <c r="M1968" s="1717"/>
      <c r="N1968" s="1717"/>
      <c r="O1968" s="1717"/>
      <c r="P1968" s="3386"/>
      <c r="Q1968" t="s">
        <v>4306</v>
      </c>
    </row>
    <row r="1969" spans="1:17" customFormat="1" x14ac:dyDescent="0.25">
      <c r="A1969" s="3472"/>
      <c r="B1969" s="1203" t="s">
        <v>5087</v>
      </c>
      <c r="C1969" s="1206">
        <f>C1946/C1961</f>
        <v>0.22407307898979043</v>
      </c>
      <c r="D1969" s="1206">
        <f t="shared" ref="D1969:E1969" si="1613">D1946/D1961</f>
        <v>0.41566265060240964</v>
      </c>
      <c r="E1969" s="1206">
        <f t="shared" si="1613"/>
        <v>0.37765957446808512</v>
      </c>
      <c r="F1969" s="1206">
        <f>F1946/F1961</f>
        <v>0.36211031175059955</v>
      </c>
      <c r="G1969" s="1206">
        <f t="shared" ref="G1969" si="1614">G1946/G1961</f>
        <v>0.30373831775700932</v>
      </c>
      <c r="H1969" s="1206">
        <f>H1946/H1961</f>
        <v>0.27818061964403429</v>
      </c>
      <c r="I1969" s="1206">
        <f t="shared" si="1562"/>
        <v>0.33664878671357884</v>
      </c>
      <c r="J1969" s="3162"/>
      <c r="K1969" s="1718"/>
      <c r="L1969" s="1718"/>
      <c r="M1969" s="1718"/>
      <c r="N1969" s="1718"/>
      <c r="O1969" s="1718"/>
      <c r="P1969" s="3368"/>
      <c r="Q1969" s="27" t="s">
        <v>4308</v>
      </c>
    </row>
    <row r="1970" spans="1:17" customFormat="1" x14ac:dyDescent="0.25">
      <c r="A1970" s="3472"/>
      <c r="B1970" s="845" t="s">
        <v>4223</v>
      </c>
      <c r="C1970" s="1207">
        <f t="shared" ref="C1970:H1970" si="1615">C1969/C139</f>
        <v>1.0274764400991454</v>
      </c>
      <c r="D1970" s="1208">
        <f t="shared" si="1615"/>
        <v>1.8444326387547005</v>
      </c>
      <c r="E1970" s="1209">
        <f t="shared" si="1615"/>
        <v>2.1833509261274213</v>
      </c>
      <c r="F1970" s="1210">
        <f t="shared" si="1615"/>
        <v>1.6575574965499122</v>
      </c>
      <c r="G1970" s="1211">
        <f t="shared" si="1615"/>
        <v>1.5418301771340654</v>
      </c>
      <c r="H1970" s="1177">
        <f t="shared" si="1615"/>
        <v>1.3519039082216329</v>
      </c>
      <c r="I1970" s="1198">
        <f t="shared" si="1562"/>
        <v>1.6509295357330491</v>
      </c>
      <c r="J1970" s="3167"/>
      <c r="K1970" s="1723"/>
      <c r="L1970" s="1723"/>
      <c r="M1970" s="1723"/>
      <c r="N1970" s="1723"/>
      <c r="O1970" s="1723"/>
      <c r="P1970" s="3364"/>
      <c r="Q1970" t="s">
        <v>4309</v>
      </c>
    </row>
    <row r="1971" spans="1:17" customFormat="1" x14ac:dyDescent="0.25">
      <c r="A1971" s="3472"/>
      <c r="B1971" s="845" t="s">
        <v>4224</v>
      </c>
      <c r="C1971" s="1207">
        <f t="shared" ref="C1971:H1971" si="1616">C1969/C142</f>
        <v>1.070568467846901</v>
      </c>
      <c r="D1971" s="1208">
        <f t="shared" si="1616"/>
        <v>1.1222998502887289</v>
      </c>
      <c r="E1971" s="1209">
        <f t="shared" si="1616"/>
        <v>2.4627481662672617</v>
      </c>
      <c r="F1971" s="1210">
        <f t="shared" si="1616"/>
        <v>1.5119616863973133</v>
      </c>
      <c r="G1971" s="1211">
        <f t="shared" si="1616"/>
        <v>1.5863738002818697</v>
      </c>
      <c r="H1971" s="1177">
        <f t="shared" si="1616"/>
        <v>1.3836830071195978</v>
      </c>
      <c r="I1971" s="1198">
        <f t="shared" si="1562"/>
        <v>1.5507903942164147</v>
      </c>
      <c r="J1971" s="3167"/>
      <c r="K1971" s="1723"/>
      <c r="L1971" s="1723"/>
      <c r="M1971" s="1723"/>
      <c r="N1971" s="1723"/>
      <c r="O1971" s="1723"/>
      <c r="P1971" s="3364"/>
      <c r="Q1971" t="s">
        <v>4310</v>
      </c>
    </row>
    <row r="1972" spans="1:17" customFormat="1" x14ac:dyDescent="0.25">
      <c r="A1972" s="3472"/>
      <c r="B1972" s="845" t="s">
        <v>5102</v>
      </c>
      <c r="C1972" s="1207">
        <f t="shared" ref="C1972:H1972" si="1617">C1969/C159</f>
        <v>1.1927387871755557</v>
      </c>
      <c r="D1972" s="1208">
        <f t="shared" si="1617"/>
        <v>1.098270326816247</v>
      </c>
      <c r="E1972" s="1209">
        <f t="shared" si="1617"/>
        <v>2.8483313728716801</v>
      </c>
      <c r="F1972" s="1210">
        <f t="shared" si="1617"/>
        <v>1.6570676874037147</v>
      </c>
      <c r="G1972" s="1211">
        <f t="shared" si="1617"/>
        <v>1.8518239372927343</v>
      </c>
      <c r="H1972" s="1177">
        <f t="shared" si="1617"/>
        <v>1.5553235155858247</v>
      </c>
      <c r="I1972" s="1198">
        <f t="shared" si="1562"/>
        <v>1.7296464223119863</v>
      </c>
      <c r="J1972" s="3167"/>
      <c r="K1972" s="1723"/>
      <c r="L1972" s="1723"/>
      <c r="M1972" s="1723"/>
      <c r="N1972" s="1723"/>
      <c r="O1972" s="1723"/>
      <c r="P1972" s="3364"/>
      <c r="Q1972" t="s">
        <v>4312</v>
      </c>
    </row>
    <row r="1973" spans="1:17" customFormat="1" x14ac:dyDescent="0.25">
      <c r="A1973" s="3472"/>
      <c r="B1973" s="1203" t="s">
        <v>5099</v>
      </c>
      <c r="C1973" s="1206">
        <f>C1951/C1961</f>
        <v>6.5556152606125739E-2</v>
      </c>
      <c r="D1973" s="1206">
        <f t="shared" ref="D1973:E1973" si="1618">D1951/D1961</f>
        <v>0.23493975903614459</v>
      </c>
      <c r="E1973" s="1206">
        <f t="shared" si="1618"/>
        <v>0.29255319148936171</v>
      </c>
      <c r="F1973" s="1206">
        <f>F1951/F1961</f>
        <v>0.1342925659472422</v>
      </c>
      <c r="G1973" s="1206">
        <f t="shared" ref="G1973" si="1619">G1951/G1961</f>
        <v>8.8785046728971959E-2</v>
      </c>
      <c r="H1973" s="1206">
        <f>H1951/H1961</f>
        <v>0.11404087013843112</v>
      </c>
      <c r="I1973" s="1206">
        <f t="shared" si="1562"/>
        <v>0.16322534316156925</v>
      </c>
      <c r="J1973" s="3162"/>
      <c r="K1973" s="1718"/>
      <c r="L1973" s="1718"/>
      <c r="M1973" s="1718"/>
      <c r="N1973" s="1718"/>
      <c r="O1973" s="1718"/>
      <c r="P1973" s="3368"/>
      <c r="Q1973" s="27" t="s">
        <v>4314</v>
      </c>
    </row>
    <row r="1974" spans="1:17" s="1" customFormat="1" x14ac:dyDescent="0.25">
      <c r="A1974" s="3472"/>
      <c r="B1974" s="845" t="s">
        <v>4223</v>
      </c>
      <c r="C1974" s="1207">
        <f t="shared" ref="C1974:H1974" si="1620">C1973/C165</f>
        <v>1.3469948148401787</v>
      </c>
      <c r="D1974" s="1208">
        <f t="shared" si="1620"/>
        <v>4.0920756443495501</v>
      </c>
      <c r="E1974" s="1209">
        <f t="shared" si="1620"/>
        <v>9.107122019526237</v>
      </c>
      <c r="F1974" s="1210">
        <f t="shared" si="1620"/>
        <v>3.7409630069456909</v>
      </c>
      <c r="G1974" s="1211">
        <f t="shared" si="1620"/>
        <v>1.0136551985640321</v>
      </c>
      <c r="H1974" s="1177">
        <f t="shared" si="1620"/>
        <v>2.2801851540061437</v>
      </c>
      <c r="I1974" s="1198">
        <f t="shared" si="1562"/>
        <v>3.8601621368451378</v>
      </c>
      <c r="J1974" s="3167"/>
      <c r="K1974" s="1723"/>
      <c r="L1974" s="1723"/>
      <c r="M1974" s="1723"/>
      <c r="N1974" s="1723"/>
      <c r="O1974" s="1723"/>
      <c r="P1974" s="3364"/>
      <c r="Q1974" t="s">
        <v>4315</v>
      </c>
    </row>
    <row r="1975" spans="1:17" s="1" customFormat="1" x14ac:dyDescent="0.25">
      <c r="A1975" s="3472"/>
      <c r="B1975" s="845" t="s">
        <v>4224</v>
      </c>
      <c r="C1975" s="1207">
        <f t="shared" ref="C1975:H1975" si="1621">C1973/C182</f>
        <v>1.1666369873971738</v>
      </c>
      <c r="D1975" s="1208">
        <f t="shared" si="1621"/>
        <v>1.8345928356282271</v>
      </c>
      <c r="E1975" s="1209">
        <f t="shared" si="1621"/>
        <v>6.1162585557383133</v>
      </c>
      <c r="F1975" s="1210">
        <f t="shared" si="1621"/>
        <v>1.8910541089772002</v>
      </c>
      <c r="G1975" s="1211">
        <f t="shared" si="1621"/>
        <v>1.6884137950805571</v>
      </c>
      <c r="H1975" s="1177">
        <f t="shared" si="1621"/>
        <v>1.9606871681178579</v>
      </c>
      <c r="I1975" s="1198">
        <f t="shared" si="1562"/>
        <v>2.5393912565642944</v>
      </c>
      <c r="J1975" s="3167"/>
      <c r="K1975" s="1723"/>
      <c r="L1975" s="1723"/>
      <c r="M1975" s="1723"/>
      <c r="N1975" s="1723"/>
      <c r="O1975" s="1723"/>
      <c r="P1975" s="3364"/>
      <c r="Q1975" t="s">
        <v>4316</v>
      </c>
    </row>
    <row r="1976" spans="1:17" s="1" customFormat="1" x14ac:dyDescent="0.25">
      <c r="A1976" s="3472"/>
      <c r="B1976" s="845" t="s">
        <v>5102</v>
      </c>
      <c r="C1976" s="1207">
        <f t="shared" ref="C1976:H1976" si="1622">C1973/C185</f>
        <v>1.3868213000869873</v>
      </c>
      <c r="D1976" s="1208">
        <f t="shared" si="1622"/>
        <v>1.7511346059915338</v>
      </c>
      <c r="E1976" s="1209">
        <f t="shared" si="1622"/>
        <v>8.612818296444912</v>
      </c>
      <c r="F1976" s="1210">
        <f t="shared" si="1622"/>
        <v>2.2783693045563549</v>
      </c>
      <c r="G1976" s="1211">
        <f t="shared" si="1622"/>
        <v>2.2067340929458452</v>
      </c>
      <c r="H1976" s="1177">
        <f t="shared" si="1622"/>
        <v>2.4128020719529681</v>
      </c>
      <c r="I1976" s="1198">
        <f t="shared" ref="I1976:I2039" si="1623">AVERAGE(C1976:G1976)</f>
        <v>3.2471755200051269</v>
      </c>
      <c r="J1976" s="3167"/>
      <c r="K1976" s="1723"/>
      <c r="L1976" s="1723"/>
      <c r="M1976" s="1723"/>
      <c r="N1976" s="1723"/>
      <c r="O1976" s="1723"/>
      <c r="P1976" s="3364"/>
      <c r="Q1976" t="s">
        <v>4317</v>
      </c>
    </row>
    <row r="1977" spans="1:17" customFormat="1" x14ac:dyDescent="0.25">
      <c r="A1977" s="3472"/>
      <c r="B1977" s="1203" t="s">
        <v>4848</v>
      </c>
      <c r="C1977" s="1206">
        <f>C1951/C1946</f>
        <v>0.29256594724220625</v>
      </c>
      <c r="D1977" s="1206">
        <f t="shared" ref="D1977:E1977" si="1624">D1951/D1946</f>
        <v>0.56521739130434778</v>
      </c>
      <c r="E1977" s="1206">
        <f t="shared" si="1624"/>
        <v>0.77464788732394363</v>
      </c>
      <c r="F1977" s="1206">
        <f>F1951/F1946</f>
        <v>0.37086092715231789</v>
      </c>
      <c r="G1977" s="1206">
        <f t="shared" ref="G1977" si="1625">G1951/G1946</f>
        <v>0.29230769230769232</v>
      </c>
      <c r="H1977" s="1206">
        <f>H1951/H1946</f>
        <v>0.4099526066350711</v>
      </c>
      <c r="I1977" s="1206">
        <f t="shared" si="1623"/>
        <v>0.45911996906610159</v>
      </c>
      <c r="J1977" s="3162"/>
      <c r="K1977" s="1718"/>
      <c r="L1977" s="1718"/>
      <c r="M1977" s="1718"/>
      <c r="N1977" s="1718"/>
      <c r="O1977" s="1718"/>
      <c r="P1977" s="3368"/>
      <c r="Q1977" s="27" t="s">
        <v>4319</v>
      </c>
    </row>
    <row r="1978" spans="1:17" customFormat="1" x14ac:dyDescent="0.25">
      <c r="A1978" s="3472"/>
      <c r="B1978" s="1181" t="s">
        <v>4223</v>
      </c>
      <c r="C1978" s="1207">
        <f t="shared" ref="C1978:H1978" si="1626">C1977/C217</f>
        <v>1.3109739184970524</v>
      </c>
      <c r="D1978" s="1208">
        <f t="shared" si="1626"/>
        <v>2.2186094294624841</v>
      </c>
      <c r="E1978" s="1209">
        <f t="shared" si="1626"/>
        <v>4.1711673146741512</v>
      </c>
      <c r="F1978" s="1210">
        <f t="shared" si="1626"/>
        <v>2.2569129666586165</v>
      </c>
      <c r="G1978" s="1211">
        <f t="shared" si="1626"/>
        <v>0.6574363464906372</v>
      </c>
      <c r="H1978" s="1177">
        <f t="shared" si="1626"/>
        <v>1.6866473572116691</v>
      </c>
      <c r="I1978" s="1198">
        <f t="shared" si="1623"/>
        <v>2.1230199951565885</v>
      </c>
      <c r="J1978" s="3167"/>
      <c r="K1978" s="1723"/>
      <c r="L1978" s="1723"/>
      <c r="M1978" s="1723"/>
      <c r="N1978" s="1723"/>
      <c r="O1978" s="1723"/>
      <c r="P1978" s="3364"/>
      <c r="Q1978" t="s">
        <v>4320</v>
      </c>
    </row>
    <row r="1979" spans="1:17" customFormat="1" x14ac:dyDescent="0.25">
      <c r="A1979" s="3472"/>
      <c r="B1979" s="1181" t="s">
        <v>4224</v>
      </c>
      <c r="C1979" s="1207">
        <f t="shared" ref="C1979:H1979" si="1627">C1977/C234</f>
        <v>1.089735988342234</v>
      </c>
      <c r="D1979" s="1208">
        <f t="shared" si="1627"/>
        <v>1.6346726190476188</v>
      </c>
      <c r="E1979" s="1209">
        <f t="shared" si="1627"/>
        <v>2.4835095360191071</v>
      </c>
      <c r="F1979" s="1210">
        <f t="shared" si="1627"/>
        <v>1.2507288550963116</v>
      </c>
      <c r="G1979" s="1211">
        <f t="shared" si="1627"/>
        <v>1.0643227937706468</v>
      </c>
      <c r="H1979" s="1177">
        <f t="shared" si="1627"/>
        <v>1.4170060324722824</v>
      </c>
      <c r="I1979" s="1198">
        <f t="shared" si="1623"/>
        <v>1.5045939584551835</v>
      </c>
      <c r="J1979" s="3167"/>
      <c r="K1979" s="1723"/>
      <c r="L1979" s="1723"/>
      <c r="M1979" s="1723"/>
      <c r="N1979" s="1723"/>
      <c r="O1979" s="1723"/>
      <c r="P1979" s="3364"/>
      <c r="Q1979" t="s">
        <v>4321</v>
      </c>
    </row>
    <row r="1980" spans="1:17" customFormat="1" ht="15.75" thickBot="1" x14ac:dyDescent="0.3">
      <c r="A1980" s="3472"/>
      <c r="B1980" s="1181" t="s">
        <v>5102</v>
      </c>
      <c r="C1980" s="1207">
        <f t="shared" ref="C1980:H1980" si="1628">C1977/C237</f>
        <v>1.1627200481767053</v>
      </c>
      <c r="D1980" s="1208">
        <f t="shared" si="1628"/>
        <v>1.5944477085781432</v>
      </c>
      <c r="E1980" s="1209">
        <f t="shared" si="1628"/>
        <v>3.023811898599948</v>
      </c>
      <c r="F1980" s="1210">
        <f t="shared" si="1628"/>
        <v>1.3749403973509935</v>
      </c>
      <c r="G1980" s="1211">
        <f t="shared" si="1628"/>
        <v>1.1916543730242362</v>
      </c>
      <c r="H1980" s="1177">
        <f t="shared" si="1628"/>
        <v>1.5513184541829343</v>
      </c>
      <c r="I1980" s="1198">
        <f t="shared" si="1623"/>
        <v>1.6695148851460053</v>
      </c>
      <c r="J1980" s="3167"/>
      <c r="K1980" s="1723"/>
      <c r="L1980" s="1723"/>
      <c r="M1980" s="1723"/>
      <c r="N1980" s="1723"/>
      <c r="O1980" s="1723"/>
      <c r="P1980" s="3364"/>
      <c r="Q1980" t="s">
        <v>4322</v>
      </c>
    </row>
    <row r="1981" spans="1:17" customFormat="1" hidden="1" x14ac:dyDescent="0.25">
      <c r="A1981" s="3472"/>
      <c r="B1981" s="1203" t="s">
        <v>4323</v>
      </c>
      <c r="C1981" s="1206">
        <f>C1956/C1946</f>
        <v>-4.5563549160671464E-2</v>
      </c>
      <c r="D1981" s="1206">
        <f t="shared" ref="D1981:E1981" si="1629">D1956/D1946</f>
        <v>-8.6956521739130432E-2</v>
      </c>
      <c r="E1981" s="1206">
        <f t="shared" si="1629"/>
        <v>0.10563380281690141</v>
      </c>
      <c r="F1981" s="1206">
        <f>F1956/F1946</f>
        <v>-5.2980132450331126E-2</v>
      </c>
      <c r="G1981" s="1206">
        <f t="shared" ref="G1981" si="1630">G1956/G1946</f>
        <v>-3.0769230769230771E-2</v>
      </c>
      <c r="H1981" s="1206">
        <f>H1956/H1946</f>
        <v>-2.3696682464454975E-2</v>
      </c>
      <c r="I1981" s="1206">
        <f t="shared" si="1623"/>
        <v>-2.2127126260492475E-2</v>
      </c>
      <c r="J1981" s="3162"/>
      <c r="K1981" s="1718"/>
      <c r="L1981" s="1718"/>
      <c r="M1981" s="1718"/>
      <c r="N1981" s="1718"/>
      <c r="O1981" s="1718"/>
      <c r="P1981" s="3368"/>
      <c r="Q1981" s="27" t="s">
        <v>4324</v>
      </c>
    </row>
    <row r="1982" spans="1:17" customFormat="1" hidden="1" x14ac:dyDescent="0.25">
      <c r="A1982" s="3472"/>
      <c r="B1982" s="1181" t="s">
        <v>4223</v>
      </c>
      <c r="C1982" s="1207">
        <f t="shared" ref="C1982:H1982" si="1631">C1981/C243</f>
        <v>0.6754856523562377</v>
      </c>
      <c r="D1982" s="1208">
        <f t="shared" si="1631"/>
        <v>1.0571603900088637</v>
      </c>
      <c r="E1982" s="1209">
        <f t="shared" si="1631"/>
        <v>-1.8023528571865661</v>
      </c>
      <c r="F1982" s="1210">
        <f t="shared" si="1631"/>
        <v>1.7908188480492524</v>
      </c>
      <c r="G1982" s="1211">
        <f t="shared" si="1631"/>
        <v>0.31278668560990458</v>
      </c>
      <c r="H1982" s="1177">
        <f t="shared" si="1631"/>
        <v>0.35077432297970895</v>
      </c>
      <c r="I1982" s="1198">
        <f t="shared" si="1623"/>
        <v>0.40677974376753845</v>
      </c>
      <c r="J1982" s="3167"/>
      <c r="K1982" s="1723"/>
      <c r="L1982" s="1723"/>
      <c r="M1982" s="1723"/>
      <c r="N1982" s="1723"/>
      <c r="O1982" s="1723"/>
      <c r="P1982" s="3364"/>
      <c r="Q1982" t="s">
        <v>4325</v>
      </c>
    </row>
    <row r="1983" spans="1:17" customFormat="1" hidden="1" x14ac:dyDescent="0.25">
      <c r="A1983" s="3472"/>
      <c r="B1983" s="1181" t="s">
        <v>4224</v>
      </c>
      <c r="C1983" s="1207">
        <f t="shared" ref="C1983:H1983" si="1632">C1981/C260</f>
        <v>0.66533667264140905</v>
      </c>
      <c r="D1983" s="1208">
        <f t="shared" si="1632"/>
        <v>0.75955056179775282</v>
      </c>
      <c r="E1983" s="1209">
        <f t="shared" si="1632"/>
        <v>-1.2945931067817773</v>
      </c>
      <c r="F1983" s="1210">
        <f t="shared" si="1632"/>
        <v>0.65363249975289117</v>
      </c>
      <c r="G1983" s="1211">
        <f t="shared" si="1632"/>
        <v>0.60368722186904</v>
      </c>
      <c r="H1983" s="1177">
        <f t="shared" si="1632"/>
        <v>0.31095814777867775</v>
      </c>
      <c r="I1983" s="1198">
        <f t="shared" si="1623"/>
        <v>0.27752276985586316</v>
      </c>
      <c r="J1983" s="3167"/>
      <c r="K1983" s="1723"/>
      <c r="L1983" s="1723"/>
      <c r="M1983" s="1723"/>
      <c r="N1983" s="1723"/>
      <c r="O1983" s="1723"/>
      <c r="P1983" s="3364"/>
      <c r="Q1983" t="s">
        <v>4326</v>
      </c>
    </row>
    <row r="1984" spans="1:17" customFormat="1" hidden="1" x14ac:dyDescent="0.25">
      <c r="A1984" s="3472"/>
      <c r="B1984" s="1181" t="s">
        <v>5102</v>
      </c>
      <c r="C1984" s="1207">
        <f t="shared" ref="C1984:H1984" si="1633">C1981/C263</f>
        <v>0.62654298593708435</v>
      </c>
      <c r="D1984" s="1208">
        <f t="shared" si="1633"/>
        <v>0.68823408201112712</v>
      </c>
      <c r="E1984" s="1209">
        <f t="shared" si="1633"/>
        <v>-1.2730757386667531</v>
      </c>
      <c r="F1984" s="1210">
        <f t="shared" si="1633"/>
        <v>0.61822859593120205</v>
      </c>
      <c r="G1984" s="1211">
        <f t="shared" si="1633"/>
        <v>0.55834896810506573</v>
      </c>
      <c r="H1984" s="1177">
        <f t="shared" si="1633"/>
        <v>0.29097287473600802</v>
      </c>
      <c r="I1984" s="1198">
        <f t="shared" si="1623"/>
        <v>0.24365577866354524</v>
      </c>
      <c r="J1984" s="3167"/>
      <c r="K1984" s="1723"/>
      <c r="L1984" s="1723"/>
      <c r="M1984" s="1723"/>
      <c r="N1984" s="1723"/>
      <c r="O1984" s="1723"/>
      <c r="P1984" s="3364"/>
      <c r="Q1984" t="s">
        <v>4327</v>
      </c>
    </row>
    <row r="1985" spans="1:17" customFormat="1" hidden="1" x14ac:dyDescent="0.25">
      <c r="A1985" s="3472"/>
      <c r="B1985" s="1203" t="s">
        <v>4328</v>
      </c>
      <c r="C1985" s="1212">
        <f>C1961/C1964</f>
        <v>265.85714285714283</v>
      </c>
      <c r="D1985" s="1212">
        <f t="shared" ref="D1985:E1985" si="1634">D1961/D1964</f>
        <v>23.714285714285715</v>
      </c>
      <c r="E1985" s="1212">
        <f t="shared" si="1634"/>
        <v>94</v>
      </c>
      <c r="F1985" s="1212">
        <f>F1961/F1964</f>
        <v>104.25</v>
      </c>
      <c r="G1985" s="1212">
        <f t="shared" ref="G1985" si="1635">G1961/G1964</f>
        <v>71.333333333333329</v>
      </c>
      <c r="H1985" s="1212">
        <f>H1961/H1964</f>
        <v>121.36</v>
      </c>
      <c r="I1985" s="1212">
        <f t="shared" si="1623"/>
        <v>111.83095238095238</v>
      </c>
      <c r="J1985" s="3168"/>
      <c r="K1985" s="1724"/>
      <c r="L1985" s="1724"/>
      <c r="M1985" s="1724"/>
      <c r="N1985" s="1724"/>
      <c r="O1985" s="1724"/>
      <c r="P1985" s="3366"/>
      <c r="Q1985" s="27" t="s">
        <v>4329</v>
      </c>
    </row>
    <row r="1986" spans="1:17" customFormat="1" hidden="1" x14ac:dyDescent="0.25">
      <c r="A1986" s="3472"/>
      <c r="B1986" s="1181" t="s">
        <v>4223</v>
      </c>
      <c r="C1986" s="1207">
        <f t="shared" ref="C1986:H1986" si="1636">C1985/C269</f>
        <v>1.2256460876806861</v>
      </c>
      <c r="D1986" s="1208">
        <f t="shared" si="1636"/>
        <v>0.16384156546367423</v>
      </c>
      <c r="E1986" s="1209">
        <f t="shared" si="1636"/>
        <v>0.52719050974864923</v>
      </c>
      <c r="F1986" s="1210">
        <f t="shared" si="1636"/>
        <v>1.3647732440365454</v>
      </c>
      <c r="G1986" s="1211">
        <f t="shared" si="1636"/>
        <v>0.42401155581689648</v>
      </c>
      <c r="H1986" s="1177">
        <f t="shared" si="1636"/>
        <v>0.79228109830789262</v>
      </c>
      <c r="I1986" s="1198">
        <f t="shared" si="1623"/>
        <v>0.74109259254929027</v>
      </c>
      <c r="J1986" s="3167"/>
      <c r="K1986" s="1723"/>
      <c r="L1986" s="1723"/>
      <c r="M1986" s="1723"/>
      <c r="N1986" s="1723"/>
      <c r="O1986" s="1723"/>
      <c r="P1986" s="3364"/>
      <c r="Q1986" t="s">
        <v>4330</v>
      </c>
    </row>
    <row r="1987" spans="1:17" customFormat="1" hidden="1" x14ac:dyDescent="0.25">
      <c r="A1987" s="3472"/>
      <c r="B1987" s="1181" t="s">
        <v>4224</v>
      </c>
      <c r="C1987" s="1207">
        <f t="shared" ref="C1987:H1987" si="1637">C1985/C286</f>
        <v>1.4522974783064468</v>
      </c>
      <c r="D1987" s="1208">
        <f t="shared" si="1637"/>
        <v>0.66205676172326955</v>
      </c>
      <c r="E1987" s="1209">
        <f t="shared" si="1637"/>
        <v>0.50680503369714325</v>
      </c>
      <c r="F1987" s="1210">
        <f t="shared" si="1637"/>
        <v>0.99072840006953711</v>
      </c>
      <c r="G1987" s="1211">
        <f t="shared" si="1637"/>
        <v>0.63859988708766824</v>
      </c>
      <c r="H1987" s="1177">
        <f t="shared" si="1637"/>
        <v>0.85262375280890357</v>
      </c>
      <c r="I1987" s="1198">
        <f t="shared" si="1623"/>
        <v>0.85009751217681306</v>
      </c>
      <c r="J1987" s="3167"/>
      <c r="K1987" s="1723"/>
      <c r="L1987" s="1723"/>
      <c r="M1987" s="1723"/>
      <c r="N1987" s="1723"/>
      <c r="O1987" s="1723"/>
      <c r="P1987" s="3364"/>
      <c r="Q1987" t="s">
        <v>4331</v>
      </c>
    </row>
    <row r="1988" spans="1:17" customFormat="1" ht="15.75" hidden="1" thickBot="1" x14ac:dyDescent="0.3">
      <c r="A1988" s="3472"/>
      <c r="B1988" s="1181" t="s">
        <v>5102</v>
      </c>
      <c r="C1988" s="1207">
        <f t="shared" ref="C1988:H1988" si="1638">C1985/C289</f>
        <v>1.3243546067075478</v>
      </c>
      <c r="D1988" s="1208">
        <f t="shared" si="1638"/>
        <v>0.56968029138000809</v>
      </c>
      <c r="E1988" s="1209">
        <f t="shared" si="1638"/>
        <v>0.37605712260090141</v>
      </c>
      <c r="F1988" s="1210">
        <f t="shared" si="1638"/>
        <v>0.59340687100033684</v>
      </c>
      <c r="G1988" s="1211">
        <f t="shared" si="1638"/>
        <v>0.36169900058788945</v>
      </c>
      <c r="H1988" s="1177">
        <f t="shared" si="1638"/>
        <v>0.66633328052506502</v>
      </c>
      <c r="I1988" s="1198">
        <f t="shared" si="1623"/>
        <v>0.64503957845533666</v>
      </c>
      <c r="J1988" s="3167"/>
      <c r="K1988" s="1723"/>
      <c r="L1988" s="1723"/>
      <c r="M1988" s="1723"/>
      <c r="N1988" s="1723"/>
      <c r="O1988" s="1723"/>
      <c r="P1988" s="3364"/>
      <c r="Q1988" t="s">
        <v>4332</v>
      </c>
    </row>
    <row r="1989" spans="1:17" customFormat="1" ht="15.75" hidden="1" thickBot="1" x14ac:dyDescent="0.3">
      <c r="A1989" s="3472"/>
      <c r="B1989" s="1203" t="s">
        <v>4333</v>
      </c>
      <c r="C1989" s="1213">
        <f>C1946/C1964</f>
        <v>59.571428571428569</v>
      </c>
      <c r="D1989" s="1213">
        <f t="shared" ref="D1989:E1989" si="1639">D1946/D1964</f>
        <v>9.8571428571428577</v>
      </c>
      <c r="E1989" s="1213">
        <f t="shared" si="1639"/>
        <v>35.5</v>
      </c>
      <c r="F1989" s="1213">
        <f>F1946/F1964</f>
        <v>37.75</v>
      </c>
      <c r="G1989" s="1213">
        <f t="shared" ref="G1989" si="1640">G1946/G1964</f>
        <v>21.666666666666668</v>
      </c>
      <c r="H1989" s="1213">
        <f>H1946/H1964</f>
        <v>33.76</v>
      </c>
      <c r="I1989" s="1213">
        <f t="shared" si="1623"/>
        <v>32.86904761904762</v>
      </c>
      <c r="J1989" s="3169"/>
      <c r="K1989" s="1725"/>
      <c r="L1989" s="1725"/>
      <c r="M1989" s="1725"/>
      <c r="N1989" s="1725"/>
      <c r="O1989" s="1725"/>
      <c r="P1989" s="3365"/>
      <c r="Q1989" s="27" t="s">
        <v>4334</v>
      </c>
    </row>
    <row r="1990" spans="1:17" customFormat="1" ht="15.75" hidden="1" thickBot="1" x14ac:dyDescent="0.3">
      <c r="A1990" s="3472"/>
      <c r="B1990" s="1181" t="s">
        <v>4223</v>
      </c>
      <c r="C1990" s="1207">
        <f t="shared" ref="C1990:H1990" si="1641">C1989/C295</f>
        <v>1.2593224789915967</v>
      </c>
      <c r="D1990" s="1208">
        <f t="shared" si="1641"/>
        <v>0.30219473092586563</v>
      </c>
      <c r="E1990" s="1209">
        <f t="shared" si="1641"/>
        <v>1.1510418877053008</v>
      </c>
      <c r="F1990" s="1210">
        <f t="shared" si="1641"/>
        <v>2.2621901217435183</v>
      </c>
      <c r="G1990" s="1211">
        <f t="shared" si="1641"/>
        <v>0.65375381221205642</v>
      </c>
      <c r="H1990" s="1177">
        <f t="shared" si="1641"/>
        <v>1.0710879132125677</v>
      </c>
      <c r="I1990" s="1198">
        <f t="shared" si="1623"/>
        <v>1.1257006063156676</v>
      </c>
      <c r="J1990" s="3167"/>
      <c r="K1990" s="1723"/>
      <c r="L1990" s="1723"/>
      <c r="M1990" s="1723"/>
      <c r="N1990" s="1723"/>
      <c r="O1990" s="1723"/>
      <c r="P1990" s="3364"/>
      <c r="Q1990" t="s">
        <v>4335</v>
      </c>
    </row>
    <row r="1991" spans="1:17" customFormat="1" ht="15.75" hidden="1" thickBot="1" x14ac:dyDescent="0.3">
      <c r="A1991" s="3472"/>
      <c r="B1991" s="1181" t="s">
        <v>4224</v>
      </c>
      <c r="C1991" s="1207">
        <f t="shared" ref="C1991:H1991" si="1642">C1989/C312</f>
        <v>1.5547838862084509</v>
      </c>
      <c r="D1991" s="1208">
        <f t="shared" si="1642"/>
        <v>0.74302620456466617</v>
      </c>
      <c r="E1991" s="1209">
        <f t="shared" si="1642"/>
        <v>1.248133167392657</v>
      </c>
      <c r="F1991" s="1210">
        <f t="shared" si="1642"/>
        <v>1.4979433825308492</v>
      </c>
      <c r="G1991" s="1211">
        <f t="shared" si="1642"/>
        <v>1.0130581297388375</v>
      </c>
      <c r="H1991" s="1177">
        <f t="shared" si="1642"/>
        <v>1.1797609982282202</v>
      </c>
      <c r="I1991" s="1198">
        <f t="shared" si="1623"/>
        <v>1.2113889540870921</v>
      </c>
      <c r="J1991" s="3167"/>
      <c r="K1991" s="1723"/>
      <c r="L1991" s="1723"/>
      <c r="M1991" s="1723"/>
      <c r="N1991" s="1723"/>
      <c r="O1991" s="1723"/>
      <c r="P1991" s="3364"/>
      <c r="Q1991" t="s">
        <v>4336</v>
      </c>
    </row>
    <row r="1992" spans="1:17" customFormat="1" ht="15.75" hidden="1" thickBot="1" x14ac:dyDescent="0.3">
      <c r="A1992" s="3472"/>
      <c r="B1992" s="1181" t="s">
        <v>5102</v>
      </c>
      <c r="C1992" s="1207">
        <f t="shared" ref="C1992:H1992" si="1643">C1989/C315</f>
        <v>1.5796091073947209</v>
      </c>
      <c r="D1992" s="1208">
        <f t="shared" si="1643"/>
        <v>0.62566295979469633</v>
      </c>
      <c r="E1992" s="1209">
        <f t="shared" si="1643"/>
        <v>1.0711353002959993</v>
      </c>
      <c r="F1992" s="1210">
        <f t="shared" si="1643"/>
        <v>0.98331535141800241</v>
      </c>
      <c r="G1992" s="1211">
        <f t="shared" si="1643"/>
        <v>0.66980286738351258</v>
      </c>
      <c r="H1992" s="1177">
        <f t="shared" si="1643"/>
        <v>1.0363638204180796</v>
      </c>
      <c r="I1992" s="1198">
        <f t="shared" si="1623"/>
        <v>0.98590511725738639</v>
      </c>
      <c r="J1992" s="3167"/>
      <c r="K1992" s="1723"/>
      <c r="L1992" s="1723"/>
      <c r="M1992" s="1723"/>
      <c r="N1992" s="1723"/>
      <c r="O1992" s="1723"/>
      <c r="P1992" s="3364"/>
      <c r="Q1992" t="s">
        <v>4337</v>
      </c>
    </row>
    <row r="1993" spans="1:17" s="325" customFormat="1" ht="15.75" hidden="1" thickBot="1" x14ac:dyDescent="0.3">
      <c r="A1993" s="3472"/>
      <c r="B1993" s="1203" t="s">
        <v>4338</v>
      </c>
      <c r="C1993" s="1206">
        <f>C1951/C1964</f>
        <v>17.428571428571427</v>
      </c>
      <c r="D1993" s="1206">
        <f t="shared" ref="D1993:H1993" si="1644">D1951/D1964</f>
        <v>5.5714285714285712</v>
      </c>
      <c r="E1993" s="1206">
        <f t="shared" si="1644"/>
        <v>27.5</v>
      </c>
      <c r="F1993" s="1206">
        <f t="shared" si="1644"/>
        <v>14</v>
      </c>
      <c r="G1993" s="1206">
        <f t="shared" si="1644"/>
        <v>6.333333333333333</v>
      </c>
      <c r="H1993" s="1206">
        <f t="shared" si="1644"/>
        <v>13.84</v>
      </c>
      <c r="I1993" s="1206">
        <f t="shared" si="1623"/>
        <v>14.166666666666666</v>
      </c>
      <c r="J1993" s="3162"/>
      <c r="K1993" s="1718"/>
      <c r="L1993" s="1718"/>
      <c r="M1993" s="1718"/>
      <c r="N1993" s="1718"/>
      <c r="O1993" s="1718"/>
      <c r="P1993" s="3368"/>
      <c r="Q1993" s="1220" t="s">
        <v>4339</v>
      </c>
    </row>
    <row r="1994" spans="1:17" s="325" customFormat="1" ht="15.75" hidden="1" thickBot="1" x14ac:dyDescent="0.3">
      <c r="A1994" s="3472"/>
      <c r="B1994" s="1182" t="s">
        <v>4223</v>
      </c>
      <c r="C1994" s="1207">
        <f t="shared" ref="C1994:H1994" si="1645">C1993/C321</f>
        <v>1.6509389249350352</v>
      </c>
      <c r="D1994" s="1208">
        <f t="shared" si="1645"/>
        <v>0.67045207956600361</v>
      </c>
      <c r="E1994" s="1209">
        <f t="shared" si="1645"/>
        <v>4.8011882998171851</v>
      </c>
      <c r="F1994" s="1210">
        <f t="shared" si="1645"/>
        <v>5.1055662188099813</v>
      </c>
      <c r="G1994" s="1214">
        <f t="shared" si="1645"/>
        <v>0.42980151780502041</v>
      </c>
      <c r="H1994" s="1199">
        <f t="shared" si="1645"/>
        <v>1.806547598161339</v>
      </c>
      <c r="I1994" s="1198">
        <f t="shared" si="1623"/>
        <v>2.5315894081866448</v>
      </c>
      <c r="J1994" s="3167"/>
      <c r="K1994" s="1723"/>
      <c r="L1994" s="1723"/>
      <c r="M1994" s="1723"/>
      <c r="N1994" s="1723"/>
      <c r="O1994" s="1723"/>
      <c r="P1994" s="3364"/>
      <c r="Q1994" s="325" t="s">
        <v>4340</v>
      </c>
    </row>
    <row r="1995" spans="1:17" ht="15.75" hidden="1" thickBot="1" x14ac:dyDescent="0.3">
      <c r="A1995" s="3472"/>
      <c r="B1995" s="1182" t="s">
        <v>4224</v>
      </c>
      <c r="C1995" s="1207">
        <f t="shared" ref="C1995:H1995" si="1646">C1993/C338</f>
        <v>1.6943039548959455</v>
      </c>
      <c r="D1995" s="1208">
        <f t="shared" si="1646"/>
        <v>1.2146045918367347</v>
      </c>
      <c r="E1995" s="1209">
        <f t="shared" si="1646"/>
        <v>3.099750623441397</v>
      </c>
      <c r="F1995" s="1210">
        <f t="shared" si="1646"/>
        <v>1.8735210118319052</v>
      </c>
      <c r="G1995" s="1214">
        <f t="shared" si="1646"/>
        <v>1.0782208588957054</v>
      </c>
      <c r="H1995" s="1200">
        <f t="shared" si="1646"/>
        <v>1.6717284513649098</v>
      </c>
      <c r="I1995" s="1198">
        <f t="shared" si="1623"/>
        <v>1.7920802081803378</v>
      </c>
      <c r="J1995" s="3167"/>
      <c r="K1995" s="1723"/>
      <c r="L1995" s="1723"/>
      <c r="M1995" s="1723"/>
      <c r="N1995" s="1723"/>
      <c r="O1995" s="1723"/>
      <c r="P1995" s="3364"/>
      <c r="Q1995" s="325" t="s">
        <v>4341</v>
      </c>
    </row>
    <row r="1996" spans="1:17" ht="15.75" hidden="1" thickBot="1" x14ac:dyDescent="0.3">
      <c r="A1996" s="3472"/>
      <c r="B1996" s="1182" t="s">
        <v>5102</v>
      </c>
      <c r="C1996" s="1207">
        <f t="shared" ref="C1996:H1996" si="1647">C1993/C341</f>
        <v>1.8366431774503522</v>
      </c>
      <c r="D1996" s="1208">
        <f t="shared" si="1647"/>
        <v>0.99758687258687262</v>
      </c>
      <c r="E1996" s="1209">
        <f t="shared" si="1647"/>
        <v>3.2389116660454715</v>
      </c>
      <c r="F1996" s="1210">
        <f t="shared" si="1647"/>
        <v>1.3520000000000001</v>
      </c>
      <c r="G1996" s="1214">
        <f t="shared" si="1647"/>
        <v>0.79817351598173514</v>
      </c>
      <c r="H1996" s="1199">
        <f t="shared" si="1647"/>
        <v>1.6077303198620954</v>
      </c>
      <c r="I1996" s="1198">
        <f t="shared" si="1623"/>
        <v>1.6446630464128866</v>
      </c>
      <c r="J1996" s="3167"/>
      <c r="K1996" s="1723"/>
      <c r="L1996" s="1723"/>
      <c r="M1996" s="1723"/>
      <c r="N1996" s="1723"/>
      <c r="O1996" s="1723"/>
      <c r="P1996" s="3364"/>
      <c r="Q1996" s="325" t="s">
        <v>4342</v>
      </c>
    </row>
    <row r="1997" spans="1:17" ht="15.75" hidden="1" thickBot="1" x14ac:dyDescent="0.3">
      <c r="A1997" s="3472"/>
      <c r="B1997" s="1203" t="s">
        <v>4343</v>
      </c>
      <c r="C1997" s="1206">
        <f>C1956/C1961</f>
        <v>-1.0209564750134336E-2</v>
      </c>
      <c r="D1997" s="1206">
        <f t="shared" ref="D1997:H1997" si="1648">D1956/D1961</f>
        <v>-3.614457831325301E-2</v>
      </c>
      <c r="E1997" s="1206">
        <f t="shared" si="1648"/>
        <v>3.9893617021276598E-2</v>
      </c>
      <c r="F1997" s="1206">
        <f t="shared" si="1648"/>
        <v>-1.9184652278177457E-2</v>
      </c>
      <c r="G1997" s="1206">
        <f t="shared" si="1648"/>
        <v>-9.3457943925233638E-3</v>
      </c>
      <c r="H1997" s="1206">
        <f t="shared" si="1648"/>
        <v>-6.5919578114700065E-3</v>
      </c>
      <c r="I1997" s="1206">
        <f t="shared" si="1623"/>
        <v>-6.9981945425623138E-3</v>
      </c>
      <c r="J1997" s="3162"/>
      <c r="K1997" s="1718"/>
      <c r="L1997" s="1718"/>
      <c r="M1997" s="1718"/>
      <c r="N1997" s="1718"/>
      <c r="O1997" s="1718"/>
      <c r="P1997" s="3368"/>
      <c r="Q1997" s="1220" t="s">
        <v>4344</v>
      </c>
    </row>
    <row r="1998" spans="1:17" ht="15.75" hidden="1" thickBot="1" x14ac:dyDescent="0.3">
      <c r="A1998" s="3472"/>
      <c r="B1998" s="1182" t="s">
        <v>4223</v>
      </c>
      <c r="C1998" s="1207">
        <f t="shared" ref="C1998:H1998" si="1649">C1997/C347</f>
        <v>0.694045593421036</v>
      </c>
      <c r="D1998" s="1208">
        <f t="shared" si="1649"/>
        <v>1.949861127730997</v>
      </c>
      <c r="E1998" s="1209">
        <f t="shared" si="1649"/>
        <v>-3.935168779946693</v>
      </c>
      <c r="F1998" s="1210">
        <f t="shared" si="1649"/>
        <v>2.9683852065469161</v>
      </c>
      <c r="G1998" s="1214">
        <f t="shared" si="1649"/>
        <v>0.48226395087909646</v>
      </c>
      <c r="H1998" s="1199">
        <f t="shared" si="1649"/>
        <v>0.47421317814006592</v>
      </c>
      <c r="I1998" s="1198">
        <f t="shared" si="1623"/>
        <v>0.43187741972627053</v>
      </c>
      <c r="J1998" s="3167"/>
      <c r="K1998" s="1723"/>
      <c r="L1998" s="1723"/>
      <c r="M1998" s="1723"/>
      <c r="N1998" s="1723"/>
      <c r="O1998" s="1723"/>
      <c r="P1998" s="3364"/>
      <c r="Q1998" s="325" t="s">
        <v>4345</v>
      </c>
    </row>
    <row r="1999" spans="1:17" ht="15.75" hidden="1" thickBot="1" x14ac:dyDescent="0.3">
      <c r="A1999" s="3472"/>
      <c r="B1999" s="1182" t="s">
        <v>4224</v>
      </c>
      <c r="C1999" s="1207">
        <f t="shared" ref="C1999:H1999" si="1650">C1997/C364</f>
        <v>0.71228846223206843</v>
      </c>
      <c r="D1999" s="1208">
        <f t="shared" si="1650"/>
        <v>0.85244348179233786</v>
      </c>
      <c r="E1999" s="1209">
        <f t="shared" si="1650"/>
        <v>-3.1882567997890598</v>
      </c>
      <c r="F1999" s="1210">
        <f t="shared" si="1650"/>
        <v>0.98826729661047275</v>
      </c>
      <c r="G1999" s="1214">
        <f t="shared" si="1650"/>
        <v>0.95767359233799332</v>
      </c>
      <c r="H1999" s="1199">
        <f t="shared" si="1650"/>
        <v>0.43026750500674116</v>
      </c>
      <c r="I1999" s="1198">
        <f t="shared" si="1623"/>
        <v>6.4483206636762505E-2</v>
      </c>
      <c r="J1999" s="3167"/>
      <c r="K1999" s="1723"/>
      <c r="L1999" s="1723"/>
      <c r="M1999" s="1723"/>
      <c r="N1999" s="1723"/>
      <c r="O1999" s="1723"/>
      <c r="P1999" s="3364"/>
      <c r="Q1999" s="325" t="s">
        <v>4346</v>
      </c>
    </row>
    <row r="2000" spans="1:17" ht="15.75" hidden="1" thickBot="1" x14ac:dyDescent="0.3">
      <c r="A2000" s="3473"/>
      <c r="B2000" s="1183" t="s">
        <v>5102</v>
      </c>
      <c r="C2000" s="1215">
        <f t="shared" ref="C2000:H2000" si="1651">C1997/C367</f>
        <v>0.74730212115994921</v>
      </c>
      <c r="D2000" s="1216">
        <f t="shared" si="1651"/>
        <v>0.75586707017644028</v>
      </c>
      <c r="E2000" s="1217">
        <f t="shared" si="1651"/>
        <v>-3.6261415664863015</v>
      </c>
      <c r="F2000" s="1218">
        <f t="shared" si="1651"/>
        <v>1.0244466297465624</v>
      </c>
      <c r="G2000" s="1219">
        <f t="shared" si="1651"/>
        <v>1.033963984499658</v>
      </c>
      <c r="H2000" s="1201">
        <f t="shared" si="1651"/>
        <v>0.45255695447452177</v>
      </c>
      <c r="I2000" s="1202">
        <f t="shared" si="1623"/>
        <v>-1.2912352180738296E-2</v>
      </c>
      <c r="J2000" s="3167"/>
      <c r="K2000" s="1723"/>
      <c r="L2000" s="1723"/>
      <c r="M2000" s="1723"/>
      <c r="N2000" s="1723"/>
      <c r="O2000" s="1723"/>
      <c r="P2000" s="3364"/>
      <c r="Q2000" s="325" t="s">
        <v>4347</v>
      </c>
    </row>
    <row r="2001" spans="1:17" customFormat="1" x14ac:dyDescent="0.25">
      <c r="A2001" s="3471" t="s">
        <v>898</v>
      </c>
      <c r="B2001" s="844" t="s">
        <v>5094</v>
      </c>
      <c r="C2001" s="826">
        <f>BNP!B807</f>
        <v>411</v>
      </c>
      <c r="D2001" s="826">
        <f>BPCE!B703</f>
        <v>5</v>
      </c>
      <c r="E2001" s="1245">
        <f>SG!B757</f>
        <v>232</v>
      </c>
      <c r="F2001" s="826">
        <f>CA!B943</f>
        <v>370</v>
      </c>
      <c r="G2001" s="826">
        <f>CM!B467</f>
        <v>87</v>
      </c>
      <c r="H2001" s="826">
        <f>SUM(C2001:G2001)</f>
        <v>1105</v>
      </c>
      <c r="I2001" s="1222">
        <f t="shared" si="1623"/>
        <v>221</v>
      </c>
      <c r="J2001" s="3159"/>
      <c r="K2001" s="1715"/>
      <c r="L2001" s="1715"/>
      <c r="M2001" s="1715"/>
      <c r="N2001" s="1715"/>
      <c r="O2001" s="1715"/>
      <c r="P2001" s="3384"/>
      <c r="Q2001" s="27" t="s">
        <v>4264</v>
      </c>
    </row>
    <row r="2002" spans="1:17" customFormat="1" x14ac:dyDescent="0.25">
      <c r="A2002" s="3472"/>
      <c r="B2002" s="845" t="s">
        <v>4265</v>
      </c>
      <c r="C2002" s="1184">
        <f t="shared" ref="C2002:H2002" si="1652">C2001/C4</f>
        <v>1.0493259803921568E-2</v>
      </c>
      <c r="D2002" s="1185">
        <f t="shared" si="1652"/>
        <v>2.1498903555918649E-4</v>
      </c>
      <c r="E2002" s="1186">
        <f t="shared" si="1652"/>
        <v>9.8459449136357857E-3</v>
      </c>
      <c r="F2002" s="1187">
        <f t="shared" si="1652"/>
        <v>2.3339431022519397E-2</v>
      </c>
      <c r="G2002" s="1188">
        <f t="shared" si="1652"/>
        <v>5.6453182791512558E-3</v>
      </c>
      <c r="H2002" s="1194">
        <f t="shared" si="1652"/>
        <v>9.4241462832190502E-3</v>
      </c>
      <c r="I2002" s="1189">
        <f t="shared" si="1623"/>
        <v>9.9077886109574381E-3</v>
      </c>
      <c r="J2002" s="3160"/>
      <c r="K2002" s="1716"/>
      <c r="L2002" s="1716"/>
      <c r="M2002" s="1716"/>
      <c r="N2002" s="1716"/>
      <c r="O2002" s="1716"/>
      <c r="P2002" s="3385"/>
      <c r="Q2002" t="s">
        <v>4266</v>
      </c>
    </row>
    <row r="2003" spans="1:17" customFormat="1" x14ac:dyDescent="0.25">
      <c r="A2003" s="3472"/>
      <c r="B2003" s="845" t="s">
        <v>4267</v>
      </c>
      <c r="C2003" s="1184">
        <f t="shared" ref="C2003:H2003" si="1653">C2001/C21</f>
        <v>1.6010283978029682E-2</v>
      </c>
      <c r="D2003" s="1185">
        <f t="shared" si="1653"/>
        <v>1.2863390789812194E-3</v>
      </c>
      <c r="E2003" s="1186">
        <f t="shared" si="1653"/>
        <v>1.8046048537647789E-2</v>
      </c>
      <c r="F2003" s="1187">
        <f t="shared" si="1653"/>
        <v>4.4761674328574884E-2</v>
      </c>
      <c r="G2003" s="1188">
        <f t="shared" si="1653"/>
        <v>3.6647009267059813E-2</v>
      </c>
      <c r="H2003" s="1194">
        <f t="shared" si="1653"/>
        <v>2.0827835789949862E-2</v>
      </c>
      <c r="I2003" s="1189">
        <f t="shared" si="1623"/>
        <v>2.3350271038058677E-2</v>
      </c>
      <c r="J2003" s="3160"/>
      <c r="K2003" s="1716"/>
      <c r="L2003" s="1716"/>
      <c r="M2003" s="1716"/>
      <c r="N2003" s="1716"/>
      <c r="O2003" s="1716"/>
      <c r="P2003" s="3385"/>
      <c r="Q2003" t="s">
        <v>4268</v>
      </c>
    </row>
    <row r="2004" spans="1:17" customFormat="1" x14ac:dyDescent="0.25">
      <c r="A2004" s="3472"/>
      <c r="B2004" s="845" t="s">
        <v>5096</v>
      </c>
      <c r="C2004" s="1184">
        <f t="shared" ref="C2004:H2004" si="1654">C2001/C9</f>
        <v>5.1724137931034482E-2</v>
      </c>
      <c r="D2004" s="1185">
        <f t="shared" si="1654"/>
        <v>9.140767824497258E-3</v>
      </c>
      <c r="E2004" s="1186">
        <f t="shared" si="1654"/>
        <v>9.7356273604699964E-2</v>
      </c>
      <c r="F2004" s="1187">
        <f t="shared" si="1654"/>
        <v>0.20809898762654669</v>
      </c>
      <c r="G2004" s="1188">
        <f t="shared" si="1654"/>
        <v>9.8194130925507897E-2</v>
      </c>
      <c r="H2004" s="1194">
        <f t="shared" si="1654"/>
        <v>8.1610044313146238E-2</v>
      </c>
      <c r="I2004" s="1189">
        <f t="shared" si="1623"/>
        <v>9.2902859582457253E-2</v>
      </c>
      <c r="J2004" s="3160"/>
      <c r="K2004" s="1716"/>
      <c r="L2004" s="1716"/>
      <c r="M2004" s="1716"/>
      <c r="N2004" s="1716"/>
      <c r="O2004" s="1716"/>
      <c r="P2004" s="3385"/>
      <c r="Q2004" t="s">
        <v>4270</v>
      </c>
    </row>
    <row r="2005" spans="1:17" customFormat="1" hidden="1" x14ac:dyDescent="0.25">
      <c r="A2005" s="3472"/>
      <c r="B2005" s="845" t="s">
        <v>4862</v>
      </c>
      <c r="C2005" s="1184">
        <f t="shared" ref="C2005:H2005" si="1655">C2001/C15</f>
        <v>0.16322478157267672</v>
      </c>
      <c r="D2005" s="1185">
        <f t="shared" si="1655"/>
        <v>1.282051282051282E-2</v>
      </c>
      <c r="E2005" s="1186">
        <f t="shared" si="1655"/>
        <v>0.10892018779342723</v>
      </c>
      <c r="F2005" s="1187">
        <f t="shared" si="1655"/>
        <v>0.23432552248258393</v>
      </c>
      <c r="G2005" s="1188">
        <f t="shared" si="1655"/>
        <v>0.19376391982182628</v>
      </c>
      <c r="H2005" s="1205">
        <f t="shared" si="1655"/>
        <v>0.15638267761109539</v>
      </c>
      <c r="I2005" s="1193">
        <f t="shared" si="1623"/>
        <v>0.1426109848982054</v>
      </c>
      <c r="J2005" s="3161"/>
      <c r="K2005" s="1717"/>
      <c r="L2005" s="1717"/>
      <c r="M2005" s="1717"/>
      <c r="N2005" s="1717"/>
      <c r="O2005" s="1717"/>
      <c r="P2005" s="3386"/>
      <c r="Q2005" t="s">
        <v>4272</v>
      </c>
    </row>
    <row r="2006" spans="1:17" customFormat="1" x14ac:dyDescent="0.25">
      <c r="A2006" s="3472"/>
      <c r="B2006" s="1203" t="s">
        <v>5095</v>
      </c>
      <c r="C2006" s="1204">
        <f>BNP!C807</f>
        <v>-45</v>
      </c>
      <c r="D2006" s="1204">
        <f>BPCE!C703</f>
        <v>-14</v>
      </c>
      <c r="E2006" s="1246">
        <f>SG!C757</f>
        <v>36</v>
      </c>
      <c r="F2006" s="1204">
        <f>CA!C943</f>
        <v>53</v>
      </c>
      <c r="G2006" s="1204">
        <f>CM!C467</f>
        <v>3</v>
      </c>
      <c r="H2006" s="1204">
        <f>SUM(C2006:G2006)</f>
        <v>33</v>
      </c>
      <c r="I2006" s="1206">
        <f t="shared" si="1623"/>
        <v>6.6</v>
      </c>
      <c r="J2006" s="3162"/>
      <c r="K2006" s="1718"/>
      <c r="L2006" s="1718"/>
      <c r="M2006" s="1718"/>
      <c r="N2006" s="1718"/>
      <c r="O2006" s="1718"/>
      <c r="P2006" s="3368"/>
      <c r="Q2006" s="27" t="s">
        <v>4274</v>
      </c>
    </row>
    <row r="2007" spans="1:17" customFormat="1" x14ac:dyDescent="0.25">
      <c r="A2007" s="3472"/>
      <c r="B2007" s="845" t="s">
        <v>4275</v>
      </c>
      <c r="C2007" s="1184">
        <f t="shared" ref="C2007:H2007" si="1656">C2006/C30</f>
        <v>-5.1481523853106051E-3</v>
      </c>
      <c r="D2007" s="1185">
        <f t="shared" si="1656"/>
        <v>-2.3628691983122361E-3</v>
      </c>
      <c r="E2007" s="1186">
        <f t="shared" si="1656"/>
        <v>8.2266910420475316E-3</v>
      </c>
      <c r="F2007" s="1187">
        <f t="shared" si="1656"/>
        <v>2.034548944337812E-2</v>
      </c>
      <c r="G2007" s="1188">
        <f t="shared" si="1656"/>
        <v>4.3782837127845885E-4</v>
      </c>
      <c r="H2007" s="1192">
        <f t="shared" si="1656"/>
        <v>1.1579353661531984E-3</v>
      </c>
      <c r="I2007" s="1193">
        <f t="shared" si="1623"/>
        <v>4.2997974546162537E-3</v>
      </c>
      <c r="J2007" s="3161"/>
      <c r="K2007" s="1717"/>
      <c r="L2007" s="1717"/>
      <c r="M2007" s="1717"/>
      <c r="N2007" s="1717"/>
      <c r="O2007" s="1717"/>
      <c r="P2007" s="3386"/>
      <c r="Q2007" t="s">
        <v>4276</v>
      </c>
    </row>
    <row r="2008" spans="1:17" customFormat="1" x14ac:dyDescent="0.25">
      <c r="A2008" s="3472"/>
      <c r="B2008" s="845" t="s">
        <v>4277</v>
      </c>
      <c r="C2008" s="1184">
        <f t="shared" ref="C2008:H2008" si="1657">C2006/C47</f>
        <v>-6.5293093441671501E-3</v>
      </c>
      <c r="D2008" s="1185">
        <f t="shared" si="1657"/>
        <v>-1.0416666666666666E-2</v>
      </c>
      <c r="E2008" s="1186">
        <f t="shared" si="1657"/>
        <v>8.9775561097256863E-3</v>
      </c>
      <c r="F2008" s="1187">
        <f t="shared" si="1657"/>
        <v>2.1623827009383926E-2</v>
      </c>
      <c r="G2008" s="1188">
        <f t="shared" si="1657"/>
        <v>4.601226993865031E-3</v>
      </c>
      <c r="H2008" s="1192">
        <f t="shared" si="1657"/>
        <v>2.1499771972115448E-3</v>
      </c>
      <c r="I2008" s="1193">
        <f t="shared" si="1623"/>
        <v>3.6513268204281654E-3</v>
      </c>
      <c r="J2008" s="3161"/>
      <c r="K2008" s="1717"/>
      <c r="L2008" s="1717"/>
      <c r="M2008" s="1717"/>
      <c r="N2008" s="1717"/>
      <c r="O2008" s="1717"/>
      <c r="P2008" s="3386"/>
      <c r="Q2008" t="s">
        <v>4278</v>
      </c>
    </row>
    <row r="2009" spans="1:17" customFormat="1" x14ac:dyDescent="0.25">
      <c r="A2009" s="3472"/>
      <c r="B2009" s="845" t="s">
        <v>5097</v>
      </c>
      <c r="C2009" s="1184">
        <f t="shared" ref="C2009:H2009" si="1658">C2006/C35</f>
        <v>-1.8503289473684209E-2</v>
      </c>
      <c r="D2009" s="1185">
        <f t="shared" si="1658"/>
        <v>-8.7499999999999994E-2</v>
      </c>
      <c r="E2009" s="1186">
        <f t="shared" si="1658"/>
        <v>2.7128862094951016E-2</v>
      </c>
      <c r="F2009" s="1187">
        <f t="shared" si="1658"/>
        <v>7.5606276747503573E-2</v>
      </c>
      <c r="G2009" s="1188">
        <f t="shared" si="1658"/>
        <v>1.0452961672473868E-2</v>
      </c>
      <c r="H2009" s="1192">
        <f t="shared" si="1658"/>
        <v>6.7250866109639287E-3</v>
      </c>
      <c r="I2009" s="1193">
        <f t="shared" si="1623"/>
        <v>1.4369622082488522E-3</v>
      </c>
      <c r="J2009" s="3161"/>
      <c r="K2009" s="1717"/>
      <c r="L2009" s="1717"/>
      <c r="M2009" s="1717"/>
      <c r="N2009" s="1717"/>
      <c r="O2009" s="1717"/>
      <c r="P2009" s="3386"/>
      <c r="Q2009" t="s">
        <v>4280</v>
      </c>
    </row>
    <row r="2010" spans="1:17" customFormat="1" hidden="1" x14ac:dyDescent="0.25">
      <c r="A2010" s="3472"/>
      <c r="B2010" s="845" t="s">
        <v>4863</v>
      </c>
      <c r="C2010" s="1184">
        <f t="shared" ref="C2010:H2010" si="1659">C2006/C41</f>
        <v>-6.1307901907356951E-2</v>
      </c>
      <c r="D2010" s="1185">
        <f t="shared" si="1659"/>
        <v>-8.5365853658536592E-2</v>
      </c>
      <c r="E2010" s="1186">
        <f t="shared" si="1659"/>
        <v>2.9826014913007456E-2</v>
      </c>
      <c r="F2010" s="1187">
        <f t="shared" si="1659"/>
        <v>8.3333333333333329E-2</v>
      </c>
      <c r="G2010" s="1188">
        <f t="shared" si="1659"/>
        <v>1.9607843137254902E-2</v>
      </c>
      <c r="H2010" s="1192">
        <f t="shared" si="1659"/>
        <v>1.1402902557014512E-2</v>
      </c>
      <c r="I2010" s="1193">
        <f t="shared" si="1623"/>
        <v>-2.7813128364595706E-3</v>
      </c>
      <c r="J2010" s="3161"/>
      <c r="K2010" s="1717"/>
      <c r="L2010" s="1717"/>
      <c r="M2010" s="1717"/>
      <c r="N2010" s="1717"/>
      <c r="O2010" s="1717"/>
      <c r="P2010" s="3386"/>
      <c r="Q2010" t="s">
        <v>4282</v>
      </c>
    </row>
    <row r="2011" spans="1:17" customFormat="1" x14ac:dyDescent="0.25">
      <c r="A2011" s="3472"/>
      <c r="B2011" s="1203" t="s">
        <v>5098</v>
      </c>
      <c r="C2011" s="1204">
        <f>BNP!F807</f>
        <v>198</v>
      </c>
      <c r="D2011" s="1204">
        <f>BPCE!F703</f>
        <v>0</v>
      </c>
      <c r="E2011" s="1246">
        <f>SG!F757</f>
        <v>-3</v>
      </c>
      <c r="F2011" s="1204">
        <f>CA!F943</f>
        <v>-27</v>
      </c>
      <c r="G2011" s="1204">
        <f>CM!G467</f>
        <v>-1</v>
      </c>
      <c r="H2011" s="1204">
        <f>SUM(C2011:G2011)</f>
        <v>167</v>
      </c>
      <c r="I2011" s="1206">
        <f t="shared" si="1623"/>
        <v>33.4</v>
      </c>
      <c r="J2011" s="3163"/>
      <c r="K2011" s="1719"/>
      <c r="L2011" s="1719"/>
      <c r="M2011" s="1719"/>
      <c r="N2011" s="1719"/>
      <c r="O2011" s="1719"/>
      <c r="P2011" s="3387"/>
      <c r="Q2011" s="1178" t="s">
        <v>4284</v>
      </c>
    </row>
    <row r="2012" spans="1:17" customFormat="1" hidden="1" x14ac:dyDescent="0.25">
      <c r="A2012" s="3472"/>
      <c r="B2012" s="845" t="s">
        <v>4285</v>
      </c>
      <c r="C2012" s="1184">
        <f t="shared" ref="C2012:H2012" si="1660">C2011/C56</f>
        <v>-7.4943224829674485E-2</v>
      </c>
      <c r="D2012" s="1185">
        <f t="shared" si="1660"/>
        <v>0</v>
      </c>
      <c r="E2012" s="1186">
        <f t="shared" si="1660"/>
        <v>2.1723388848660392E-3</v>
      </c>
      <c r="F2012" s="1187">
        <f t="shared" si="1660"/>
        <v>5.7569296375266525E-2</v>
      </c>
      <c r="G2012" s="1188">
        <f t="shared" si="1660"/>
        <v>6.5963060686015829E-4</v>
      </c>
      <c r="H2012" s="1194">
        <f t="shared" si="1660"/>
        <v>-2.1083196566090139E-2</v>
      </c>
      <c r="I2012" s="1193">
        <f t="shared" si="1623"/>
        <v>-2.9083917925363527E-3</v>
      </c>
      <c r="J2012" s="3161"/>
      <c r="K2012" s="1717"/>
      <c r="L2012" s="1717"/>
      <c r="M2012" s="1717"/>
      <c r="N2012" s="1717"/>
      <c r="O2012" s="1717"/>
      <c r="P2012" s="3386"/>
      <c r="Q2012" t="s">
        <v>4286</v>
      </c>
    </row>
    <row r="2013" spans="1:17" customFormat="1" hidden="1" x14ac:dyDescent="0.25">
      <c r="A2013" s="3472"/>
      <c r="B2013" s="845" t="s">
        <v>4287</v>
      </c>
      <c r="C2013" s="1184">
        <f t="shared" ref="C2013:H2013" si="1661">C2011/C73</f>
        <v>-0.11262798634812286</v>
      </c>
      <c r="D2013" s="1185">
        <f t="shared" si="1661"/>
        <v>0</v>
      </c>
      <c r="E2013" s="1186">
        <f t="shared" si="1661"/>
        <v>2.859866539561487E-3</v>
      </c>
      <c r="F2013" s="1187">
        <f t="shared" si="1661"/>
        <v>4.0298507462686567E-2</v>
      </c>
      <c r="G2013" s="1188">
        <f t="shared" si="1661"/>
        <v>8.2644628099173556E-3</v>
      </c>
      <c r="H2013" s="1194">
        <f t="shared" si="1661"/>
        <v>-4.1305960920108832E-2</v>
      </c>
      <c r="I2013" s="1193">
        <f t="shared" si="1623"/>
        <v>-1.2241029907191493E-2</v>
      </c>
      <c r="J2013" s="3161"/>
      <c r="K2013" s="1717"/>
      <c r="L2013" s="1717"/>
      <c r="M2013" s="1717"/>
      <c r="N2013" s="1717"/>
      <c r="O2013" s="1717"/>
      <c r="P2013" s="3386"/>
      <c r="Q2013" t="s">
        <v>4288</v>
      </c>
    </row>
    <row r="2014" spans="1:17" customFormat="1" x14ac:dyDescent="0.25">
      <c r="A2014" s="3472"/>
      <c r="B2014" s="845" t="s">
        <v>4289</v>
      </c>
      <c r="C2014" s="1195">
        <v>0.08</v>
      </c>
      <c r="D2014" s="1196">
        <v>0.08</v>
      </c>
      <c r="E2014" s="1197">
        <v>0.08</v>
      </c>
      <c r="F2014" s="1187">
        <v>0.08</v>
      </c>
      <c r="G2014" s="1188">
        <v>0.08</v>
      </c>
      <c r="H2014" s="1190">
        <v>0.08</v>
      </c>
      <c r="I2014" s="1191">
        <f t="shared" si="1623"/>
        <v>0.08</v>
      </c>
      <c r="J2014" s="3164"/>
      <c r="K2014" s="1720"/>
      <c r="L2014" s="1720"/>
      <c r="M2014" s="1720"/>
      <c r="N2014" s="1720"/>
      <c r="O2014" s="1720"/>
      <c r="P2014" s="3352"/>
      <c r="Q2014" t="s">
        <v>4290</v>
      </c>
    </row>
    <row r="2015" spans="1:17" customFormat="1" x14ac:dyDescent="0.25">
      <c r="A2015" s="3472"/>
      <c r="B2015" s="845" t="s">
        <v>4291</v>
      </c>
      <c r="C2015" s="1184">
        <f>C2011/C2006</f>
        <v>-4.4000000000000004</v>
      </c>
      <c r="D2015" s="1185">
        <f t="shared" ref="D2015:H2015" si="1662">D2011/D2006</f>
        <v>0</v>
      </c>
      <c r="E2015" s="1186">
        <f t="shared" si="1662"/>
        <v>-8.3333333333333329E-2</v>
      </c>
      <c r="F2015" s="1187">
        <f t="shared" si="1662"/>
        <v>-0.50943396226415094</v>
      </c>
      <c r="G2015" s="1188">
        <f t="shared" si="1662"/>
        <v>-0.33333333333333331</v>
      </c>
      <c r="H2015" s="1205">
        <f t="shared" si="1662"/>
        <v>5.0606060606060606</v>
      </c>
      <c r="I2015" s="1191">
        <f t="shared" si="1623"/>
        <v>-1.0652201257861633</v>
      </c>
      <c r="J2015" s="3164"/>
      <c r="K2015" s="1720"/>
      <c r="L2015" s="1720"/>
      <c r="M2015" s="1720"/>
      <c r="N2015" s="1720"/>
      <c r="O2015" s="1720"/>
      <c r="P2015" s="3352"/>
      <c r="Q2015" t="s">
        <v>4292</v>
      </c>
    </row>
    <row r="2016" spans="1:17" customFormat="1" x14ac:dyDescent="0.25">
      <c r="A2016" s="3472"/>
      <c r="B2016" s="1203" t="s">
        <v>5100</v>
      </c>
      <c r="C2016" s="1204">
        <f>BNP!G807</f>
        <v>1500</v>
      </c>
      <c r="D2016" s="1204">
        <f>BPCE!G703</f>
        <v>71</v>
      </c>
      <c r="E2016" s="1246">
        <f>SG!G757</f>
        <v>709</v>
      </c>
      <c r="F2016" s="1204">
        <f>CA!G943</f>
        <v>1180</v>
      </c>
      <c r="G2016" s="1204">
        <f>CM!H467</f>
        <v>350</v>
      </c>
      <c r="H2016" s="1204">
        <f>SUM(C2016:G2016)</f>
        <v>3810</v>
      </c>
      <c r="I2016" s="1204">
        <f t="shared" si="1623"/>
        <v>762</v>
      </c>
      <c r="J2016" s="3165"/>
      <c r="K2016" s="1721"/>
      <c r="L2016" s="1721"/>
      <c r="M2016" s="1721"/>
      <c r="N2016" s="1721"/>
      <c r="O2016" s="1721"/>
      <c r="P2016" s="3347"/>
      <c r="Q2016" s="27" t="s">
        <v>4293</v>
      </c>
    </row>
    <row r="2017" spans="1:17" customFormat="1" x14ac:dyDescent="0.25">
      <c r="A2017" s="3472"/>
      <c r="B2017" s="845" t="s">
        <v>4294</v>
      </c>
      <c r="C2017" s="1184">
        <f t="shared" ref="C2017:H2017" si="1663">C2016/C82</f>
        <v>8.3517535898620845E-3</v>
      </c>
      <c r="D2017" s="1185">
        <f t="shared" si="1663"/>
        <v>6.8799116270506502E-4</v>
      </c>
      <c r="E2017" s="1186">
        <f t="shared" si="1663"/>
        <v>5.2046629081512804E-3</v>
      </c>
      <c r="F2017" s="1187">
        <f t="shared" si="1663"/>
        <v>1.6260834814722947E-2</v>
      </c>
      <c r="G2017" s="1188">
        <f t="shared" si="1663"/>
        <v>4.4740441524242927E-3</v>
      </c>
      <c r="H2017" s="1194">
        <f t="shared" si="1663"/>
        <v>6.6862985283123498E-3</v>
      </c>
      <c r="I2017" s="1189">
        <f t="shared" si="1623"/>
        <v>6.9958573255731338E-3</v>
      </c>
      <c r="J2017" s="3160"/>
      <c r="K2017" s="1716"/>
      <c r="L2017" s="1716"/>
      <c r="M2017" s="1716"/>
      <c r="N2017" s="1716"/>
      <c r="O2017" s="1716"/>
      <c r="P2017" s="3385"/>
      <c r="Q2017" t="s">
        <v>4295</v>
      </c>
    </row>
    <row r="2018" spans="1:17" customFormat="1" x14ac:dyDescent="0.25">
      <c r="A2018" s="3472"/>
      <c r="B2018" s="845" t="s">
        <v>4296</v>
      </c>
      <c r="C2018" s="1184">
        <f t="shared" ref="C2018:H2018" si="1664">C2016/C99</f>
        <v>1.2229922543823889E-2</v>
      </c>
      <c r="D2018" s="1185">
        <f t="shared" si="1664"/>
        <v>6.7651262505955215E-3</v>
      </c>
      <c r="E2018" s="1186">
        <f t="shared" si="1664"/>
        <v>8.4570883282638516E-3</v>
      </c>
      <c r="F2018" s="1187">
        <f t="shared" si="1664"/>
        <v>3.4189024743582312E-2</v>
      </c>
      <c r="G2018" s="1188">
        <f t="shared" si="1664"/>
        <v>2.8228082909912088E-2</v>
      </c>
      <c r="H2018" s="1194">
        <f t="shared" si="1664"/>
        <v>1.4437669813143964E-2</v>
      </c>
      <c r="I2018" s="1189">
        <f t="shared" si="1623"/>
        <v>1.7973848955235534E-2</v>
      </c>
      <c r="J2018" s="3160"/>
      <c r="K2018" s="1716"/>
      <c r="L2018" s="1716"/>
      <c r="M2018" s="1716"/>
      <c r="N2018" s="1716"/>
      <c r="O2018" s="1716"/>
      <c r="P2018" s="3385"/>
      <c r="Q2018" t="s">
        <v>4297</v>
      </c>
    </row>
    <row r="2019" spans="1:17" customFormat="1" x14ac:dyDescent="0.25">
      <c r="A2019" s="3472"/>
      <c r="B2019" s="1203" t="s">
        <v>14</v>
      </c>
      <c r="C2019" s="1204">
        <f>BNP!J807</f>
        <v>7</v>
      </c>
      <c r="D2019" s="1204">
        <f>BPCE!J703</f>
        <v>5</v>
      </c>
      <c r="E2019" s="1246">
        <f>SG!J757</f>
        <v>8</v>
      </c>
      <c r="F2019" s="1204">
        <f>CA!J943</f>
        <v>9</v>
      </c>
      <c r="G2019" s="1204">
        <f>CM!K467</f>
        <v>5</v>
      </c>
      <c r="H2019" s="1204">
        <f>SUM(C2019:G2019)</f>
        <v>34</v>
      </c>
      <c r="I2019" s="1221">
        <f t="shared" si="1623"/>
        <v>6.8</v>
      </c>
      <c r="J2019" s="3166"/>
      <c r="K2019" s="1722"/>
      <c r="L2019" s="1722"/>
      <c r="M2019" s="1722"/>
      <c r="N2019" s="1722"/>
      <c r="O2019" s="1722"/>
      <c r="P2019" s="3369"/>
      <c r="Q2019" s="27" t="s">
        <v>4298</v>
      </c>
    </row>
    <row r="2020" spans="1:17" customFormat="1" x14ac:dyDescent="0.25">
      <c r="A2020" s="3472"/>
      <c r="B2020" s="845" t="s">
        <v>4299</v>
      </c>
      <c r="C2020" s="1184">
        <f t="shared" ref="C2020:H2020" si="1665">C2019/C108</f>
        <v>8.4541062801932361E-3</v>
      </c>
      <c r="D2020" s="1185">
        <f t="shared" si="1665"/>
        <v>7.0126227208976155E-3</v>
      </c>
      <c r="E2020" s="1186">
        <f t="shared" si="1665"/>
        <v>1.0471204188481676E-2</v>
      </c>
      <c r="F2020" s="1187">
        <f t="shared" si="1665"/>
        <v>9.4736842105263164E-3</v>
      </c>
      <c r="G2020" s="1188">
        <f t="shared" si="1665"/>
        <v>1.0752688172043012E-2</v>
      </c>
      <c r="H2020" s="1194">
        <f t="shared" si="1665"/>
        <v>9.1397849462365593E-3</v>
      </c>
      <c r="I2020" s="1189">
        <f t="shared" si="1623"/>
        <v>9.2328611144283698E-3</v>
      </c>
      <c r="J2020" s="3160"/>
      <c r="K2020" s="1716"/>
      <c r="L2020" s="1716"/>
      <c r="M2020" s="1716"/>
      <c r="N2020" s="1716"/>
      <c r="O2020" s="1716"/>
      <c r="P2020" s="3385"/>
      <c r="Q2020" t="s">
        <v>4300</v>
      </c>
    </row>
    <row r="2021" spans="1:17" customFormat="1" x14ac:dyDescent="0.25">
      <c r="A2021" s="3472"/>
      <c r="B2021" s="845" t="s">
        <v>4301</v>
      </c>
      <c r="C2021" s="1184">
        <f t="shared" ref="C2021:H2021" si="1666">C2019/C125</f>
        <v>1.0447761194029851E-2</v>
      </c>
      <c r="D2021" s="1185">
        <f t="shared" si="1666"/>
        <v>1.7064846416382253E-2</v>
      </c>
      <c r="E2021" s="1186">
        <f t="shared" si="1666"/>
        <v>1.7699115044247787E-2</v>
      </c>
      <c r="F2021" s="1187">
        <f t="shared" si="1666"/>
        <v>2.7439024390243903E-2</v>
      </c>
      <c r="G2021" s="1188">
        <f t="shared" si="1666"/>
        <v>4.5045045045045043E-2</v>
      </c>
      <c r="H2021" s="1194">
        <f t="shared" si="1666"/>
        <v>1.8338727076591153E-2</v>
      </c>
      <c r="I2021" s="1189">
        <f t="shared" si="1623"/>
        <v>2.3539158417989765E-2</v>
      </c>
      <c r="J2021" s="3160"/>
      <c r="K2021" s="1716"/>
      <c r="L2021" s="1716"/>
      <c r="M2021" s="1716"/>
      <c r="N2021" s="1716"/>
      <c r="O2021" s="1716"/>
      <c r="P2021" s="3385"/>
      <c r="Q2021" t="s">
        <v>4302</v>
      </c>
    </row>
    <row r="2022" spans="1:17" customFormat="1" x14ac:dyDescent="0.25">
      <c r="A2022" s="3472"/>
      <c r="B2022" s="845" t="s">
        <v>5101</v>
      </c>
      <c r="C2022" s="1184">
        <f t="shared" ref="C2022:H2022" si="1667">C2019/C113</f>
        <v>3.5000000000000003E-2</v>
      </c>
      <c r="D2022" s="1185">
        <f t="shared" si="1667"/>
        <v>6.1728395061728392E-2</v>
      </c>
      <c r="E2022" s="1186">
        <f t="shared" si="1667"/>
        <v>5.8823529411764705E-2</v>
      </c>
      <c r="F2022" s="1187">
        <f t="shared" si="1667"/>
        <v>5.6603773584905662E-2</v>
      </c>
      <c r="G2022" s="1188">
        <f t="shared" si="1667"/>
        <v>7.6923076923076927E-2</v>
      </c>
      <c r="H2022" s="1194">
        <f t="shared" si="1667"/>
        <v>5.3042121684867397E-2</v>
      </c>
      <c r="I2022" s="1189">
        <f t="shared" si="1623"/>
        <v>5.7815754996295134E-2</v>
      </c>
      <c r="J2022" s="3160"/>
      <c r="K2022" s="1716"/>
      <c r="L2022" s="1716"/>
      <c r="M2022" s="1716"/>
      <c r="N2022" s="1716"/>
      <c r="O2022" s="1716"/>
      <c r="P2022" s="3385"/>
      <c r="Q2022" t="s">
        <v>4304</v>
      </c>
    </row>
    <row r="2023" spans="1:17" customFormat="1" hidden="1" x14ac:dyDescent="0.25">
      <c r="A2023" s="3472"/>
      <c r="B2023" s="845" t="s">
        <v>4864</v>
      </c>
      <c r="C2023" s="1184">
        <f t="shared" ref="C2023:H2023" si="1668">C2019/C119</f>
        <v>7.5268817204301078E-2</v>
      </c>
      <c r="D2023" s="1185">
        <f t="shared" si="1668"/>
        <v>0.10638297872340426</v>
      </c>
      <c r="E2023" s="1186">
        <f t="shared" si="1668"/>
        <v>7.6190476190476197E-2</v>
      </c>
      <c r="F2023" s="1187">
        <f t="shared" si="1668"/>
        <v>9.0909090909090912E-2</v>
      </c>
      <c r="G2023" s="1188">
        <f t="shared" si="1668"/>
        <v>0.10638297872340426</v>
      </c>
      <c r="H2023" s="1205">
        <f t="shared" si="1668"/>
        <v>8.6956521739130432E-2</v>
      </c>
      <c r="I2023" s="1193">
        <f t="shared" si="1623"/>
        <v>9.1026868350135348E-2</v>
      </c>
      <c r="J2023" s="3161"/>
      <c r="K2023" s="1717"/>
      <c r="L2023" s="1717"/>
      <c r="M2023" s="1717"/>
      <c r="N2023" s="1717"/>
      <c r="O2023" s="1717"/>
      <c r="P2023" s="3386"/>
      <c r="Q2023" t="s">
        <v>4306</v>
      </c>
    </row>
    <row r="2024" spans="1:17" customFormat="1" x14ac:dyDescent="0.25">
      <c r="A2024" s="3472"/>
      <c r="B2024" s="1203" t="s">
        <v>5087</v>
      </c>
      <c r="C2024" s="1206">
        <f>C2001/C2016</f>
        <v>0.27400000000000002</v>
      </c>
      <c r="D2024" s="1206">
        <f t="shared" ref="D2024:E2024" si="1669">D2001/D2016</f>
        <v>7.0422535211267609E-2</v>
      </c>
      <c r="E2024" s="1206">
        <f t="shared" si="1669"/>
        <v>0.32722143864598024</v>
      </c>
      <c r="F2024" s="1206">
        <f>F2001/F2016</f>
        <v>0.3135593220338983</v>
      </c>
      <c r="G2024" s="1206">
        <f t="shared" ref="G2024" si="1670">G2001/G2016</f>
        <v>0.24857142857142858</v>
      </c>
      <c r="H2024" s="1206">
        <f>H2001/H2016</f>
        <v>0.29002624671916011</v>
      </c>
      <c r="I2024" s="1206">
        <f t="shared" si="1623"/>
        <v>0.24675494489251498</v>
      </c>
      <c r="J2024" s="3162"/>
      <c r="K2024" s="1718"/>
      <c r="L2024" s="1718"/>
      <c r="M2024" s="1718"/>
      <c r="N2024" s="1718"/>
      <c r="O2024" s="1718"/>
      <c r="P2024" s="3368"/>
      <c r="Q2024" s="27" t="s">
        <v>4308</v>
      </c>
    </row>
    <row r="2025" spans="1:17" customFormat="1" x14ac:dyDescent="0.25">
      <c r="A2025" s="3472"/>
      <c r="B2025" s="845" t="s">
        <v>4223</v>
      </c>
      <c r="C2025" s="1207">
        <f t="shared" ref="C2025:H2025" si="1671">C2024/C139</f>
        <v>1.2564139603758171</v>
      </c>
      <c r="D2025" s="1208">
        <f t="shared" si="1671"/>
        <v>0.31248807719257021</v>
      </c>
      <c r="E2025" s="1209">
        <f t="shared" si="1671"/>
        <v>1.8917545838012992</v>
      </c>
      <c r="F2025" s="1210">
        <f t="shared" si="1671"/>
        <v>1.4353156703484451</v>
      </c>
      <c r="G2025" s="1211">
        <f t="shared" si="1671"/>
        <v>1.2617931533134961</v>
      </c>
      <c r="H2025" s="1177">
        <f t="shared" si="1671"/>
        <v>1.4094713604715079</v>
      </c>
      <c r="I2025" s="1198">
        <f t="shared" si="1623"/>
        <v>1.2315530890063255</v>
      </c>
      <c r="J2025" s="3167"/>
      <c r="K2025" s="1723"/>
      <c r="L2025" s="1723"/>
      <c r="M2025" s="1723"/>
      <c r="N2025" s="1723"/>
      <c r="O2025" s="1723"/>
      <c r="P2025" s="3364"/>
      <c r="Q2025" t="s">
        <v>4309</v>
      </c>
    </row>
    <row r="2026" spans="1:17" customFormat="1" x14ac:dyDescent="0.25">
      <c r="A2026" s="3472"/>
      <c r="B2026" s="845" t="s">
        <v>4224</v>
      </c>
      <c r="C2026" s="1207">
        <f t="shared" ref="C2026:H2026" si="1672">C2024/C142</f>
        <v>1.3091075532702272</v>
      </c>
      <c r="D2026" s="1208">
        <f t="shared" si="1672"/>
        <v>0.19014265681560422</v>
      </c>
      <c r="E2026" s="1209">
        <f t="shared" si="1672"/>
        <v>2.1338370650969005</v>
      </c>
      <c r="F2026" s="1210">
        <f t="shared" si="1672"/>
        <v>1.3092410404885031</v>
      </c>
      <c r="G2026" s="1211">
        <f t="shared" si="1672"/>
        <v>1.2982464797207847</v>
      </c>
      <c r="H2026" s="1177">
        <f t="shared" si="1672"/>
        <v>1.4426036929441572</v>
      </c>
      <c r="I2026" s="1198">
        <f t="shared" si="1623"/>
        <v>1.248114959078404</v>
      </c>
      <c r="J2026" s="3167"/>
      <c r="K2026" s="1723"/>
      <c r="L2026" s="1723"/>
      <c r="M2026" s="1723"/>
      <c r="N2026" s="1723"/>
      <c r="O2026" s="1723"/>
      <c r="P2026" s="3364"/>
      <c r="Q2026" t="s">
        <v>4310</v>
      </c>
    </row>
    <row r="2027" spans="1:17" customFormat="1" x14ac:dyDescent="0.25">
      <c r="A2027" s="3472"/>
      <c r="B2027" s="845" t="s">
        <v>5102</v>
      </c>
      <c r="C2027" s="1207">
        <f t="shared" ref="C2027:H2027" si="1673">C2024/C159</f>
        <v>1.4584992947813822</v>
      </c>
      <c r="D2027" s="1208">
        <f t="shared" si="1673"/>
        <v>0.18607151893396306</v>
      </c>
      <c r="E2027" s="1209">
        <f t="shared" si="1673"/>
        <v>2.4679238991472059</v>
      </c>
      <c r="F2027" s="1210">
        <f t="shared" si="1673"/>
        <v>1.4348915337833601</v>
      </c>
      <c r="G2027" s="1211">
        <f t="shared" si="1673"/>
        <v>1.5154838709677421</v>
      </c>
      <c r="H2027" s="1177">
        <f t="shared" si="1673"/>
        <v>1.6215530838799022</v>
      </c>
      <c r="I2027" s="1198">
        <f t="shared" si="1623"/>
        <v>1.4125740235227306</v>
      </c>
      <c r="J2027" s="3167"/>
      <c r="K2027" s="1723"/>
      <c r="L2027" s="1723"/>
      <c r="M2027" s="1723"/>
      <c r="N2027" s="1723"/>
      <c r="O2027" s="1723"/>
      <c r="P2027" s="3364"/>
      <c r="Q2027" t="s">
        <v>4312</v>
      </c>
    </row>
    <row r="2028" spans="1:17" customFormat="1" x14ac:dyDescent="0.25">
      <c r="A2028" s="3472"/>
      <c r="B2028" s="1203" t="s">
        <v>5099</v>
      </c>
      <c r="C2028" s="1206">
        <f>C2006/C2016</f>
        <v>-0.03</v>
      </c>
      <c r="D2028" s="1206">
        <f t="shared" ref="D2028:E2028" si="1674">D2006/D2016</f>
        <v>-0.19718309859154928</v>
      </c>
      <c r="E2028" s="1206">
        <f t="shared" si="1674"/>
        <v>5.0775740479548657E-2</v>
      </c>
      <c r="F2028" s="1206">
        <f>F2006/F2016</f>
        <v>4.4915254237288135E-2</v>
      </c>
      <c r="G2028" s="1206">
        <f t="shared" ref="G2028" si="1675">G2006/G2016</f>
        <v>8.5714285714285719E-3</v>
      </c>
      <c r="H2028" s="1206">
        <f>H2006/H2016</f>
        <v>8.6614173228346455E-3</v>
      </c>
      <c r="I2028" s="1206">
        <f t="shared" si="1623"/>
        <v>-2.4584135060656785E-2</v>
      </c>
      <c r="J2028" s="3162"/>
      <c r="K2028" s="1718"/>
      <c r="L2028" s="1718"/>
      <c r="M2028" s="1718"/>
      <c r="N2028" s="1718"/>
      <c r="O2028" s="1718"/>
      <c r="P2028" s="3368"/>
      <c r="Q2028" s="27" t="s">
        <v>4314</v>
      </c>
    </row>
    <row r="2029" spans="1:17" s="1" customFormat="1" x14ac:dyDescent="0.25">
      <c r="A2029" s="3472"/>
      <c r="B2029" s="845" t="s">
        <v>4223</v>
      </c>
      <c r="C2029" s="1207">
        <f t="shared" ref="C2029:H2029" si="1676">C2028/C165</f>
        <v>-0.61641574190596038</v>
      </c>
      <c r="D2029" s="1208">
        <f t="shared" si="1676"/>
        <v>-3.4344470196707668</v>
      </c>
      <c r="E2029" s="1209">
        <f t="shared" si="1676"/>
        <v>1.5806385902847433</v>
      </c>
      <c r="F2029" s="1210">
        <f t="shared" si="1676"/>
        <v>1.2511958749471355</v>
      </c>
      <c r="G2029" s="1211">
        <f t="shared" si="1676"/>
        <v>9.7859644733550175E-2</v>
      </c>
      <c r="H2029" s="1177">
        <f t="shared" si="1676"/>
        <v>0.17318032708980255</v>
      </c>
      <c r="I2029" s="1198">
        <f t="shared" si="1623"/>
        <v>-0.22423373032225968</v>
      </c>
      <c r="J2029" s="3167"/>
      <c r="K2029" s="1723"/>
      <c r="L2029" s="1723"/>
      <c r="M2029" s="1723"/>
      <c r="N2029" s="1723"/>
      <c r="O2029" s="1723"/>
      <c r="P2029" s="3364"/>
      <c r="Q2029" t="s">
        <v>4315</v>
      </c>
    </row>
    <row r="2030" spans="1:17" s="1" customFormat="1" x14ac:dyDescent="0.25">
      <c r="A2030" s="3472"/>
      <c r="B2030" s="845" t="s">
        <v>4224</v>
      </c>
      <c r="C2030" s="1207">
        <f t="shared" ref="C2030:H2030" si="1677">C2028/C182</f>
        <v>-0.53387986070806726</v>
      </c>
      <c r="D2030" s="1208">
        <f t="shared" si="1677"/>
        <v>-1.5397593896713613</v>
      </c>
      <c r="E2030" s="1209">
        <f t="shared" si="1677"/>
        <v>1.0615421952875215</v>
      </c>
      <c r="F2030" s="1210">
        <f t="shared" si="1677"/>
        <v>0.63247861474735323</v>
      </c>
      <c r="G2030" s="1211">
        <f t="shared" si="1677"/>
        <v>0.16300175284837862</v>
      </c>
      <c r="H2030" s="1177">
        <f t="shared" si="1677"/>
        <v>0.14891441797998586</v>
      </c>
      <c r="I2030" s="1198">
        <f t="shared" si="1623"/>
        <v>-4.3323337499234997E-2</v>
      </c>
      <c r="J2030" s="3167"/>
      <c r="K2030" s="1723"/>
      <c r="L2030" s="1723"/>
      <c r="M2030" s="1723"/>
      <c r="N2030" s="1723"/>
      <c r="O2030" s="1723"/>
      <c r="P2030" s="3364"/>
      <c r="Q2030" t="s">
        <v>4316</v>
      </c>
    </row>
    <row r="2031" spans="1:17" s="1" customFormat="1" x14ac:dyDescent="0.25">
      <c r="A2031" s="3472"/>
      <c r="B2031" s="845" t="s">
        <v>5102</v>
      </c>
      <c r="C2031" s="1207">
        <f t="shared" ref="C2031:H2031" si="1678">C2028/C185</f>
        <v>-0.6346412556053812</v>
      </c>
      <c r="D2031" s="1208">
        <f t="shared" si="1678"/>
        <v>-1.4697135515797488</v>
      </c>
      <c r="E2031" s="1209">
        <f t="shared" si="1678"/>
        <v>1.4948468837117366</v>
      </c>
      <c r="F2031" s="1210">
        <f t="shared" si="1678"/>
        <v>0.76201937046004842</v>
      </c>
      <c r="G2031" s="1211">
        <f t="shared" si="1678"/>
        <v>0.21304109589041095</v>
      </c>
      <c r="H2031" s="1177">
        <f t="shared" si="1678"/>
        <v>0.18325259739965946</v>
      </c>
      <c r="I2031" s="1198">
        <f t="shared" si="1623"/>
        <v>7.3110508575413166E-2</v>
      </c>
      <c r="J2031" s="3167"/>
      <c r="K2031" s="1723"/>
      <c r="L2031" s="1723"/>
      <c r="M2031" s="1723"/>
      <c r="N2031" s="1723"/>
      <c r="O2031" s="1723"/>
      <c r="P2031" s="3364"/>
      <c r="Q2031" t="s">
        <v>4317</v>
      </c>
    </row>
    <row r="2032" spans="1:17" customFormat="1" x14ac:dyDescent="0.25">
      <c r="A2032" s="3472"/>
      <c r="B2032" s="1203" t="s">
        <v>4848</v>
      </c>
      <c r="C2032" s="1206">
        <f>C2006/C2001</f>
        <v>-0.10948905109489052</v>
      </c>
      <c r="D2032" s="1206">
        <f t="shared" ref="D2032:E2032" si="1679">D2006/D2001</f>
        <v>-2.8</v>
      </c>
      <c r="E2032" s="1206">
        <f t="shared" si="1679"/>
        <v>0.15517241379310345</v>
      </c>
      <c r="F2032" s="1206">
        <f>F2006/F2001</f>
        <v>0.14324324324324325</v>
      </c>
      <c r="G2032" s="1206">
        <f t="shared" ref="G2032" si="1680">G2006/G2001</f>
        <v>3.4482758620689655E-2</v>
      </c>
      <c r="H2032" s="1206">
        <f>H2006/H2001</f>
        <v>2.986425339366516E-2</v>
      </c>
      <c r="I2032" s="1206">
        <f t="shared" si="1623"/>
        <v>-0.51531812708757074</v>
      </c>
      <c r="J2032" s="3162"/>
      <c r="K2032" s="1718"/>
      <c r="L2032" s="1718"/>
      <c r="M2032" s="1718"/>
      <c r="N2032" s="1718"/>
      <c r="O2032" s="1718"/>
      <c r="P2032" s="3368"/>
      <c r="Q2032" s="27" t="s">
        <v>4319</v>
      </c>
    </row>
    <row r="2033" spans="1:17" customFormat="1" x14ac:dyDescent="0.25">
      <c r="A2033" s="3472"/>
      <c r="B2033" s="1181" t="s">
        <v>4223</v>
      </c>
      <c r="C2033" s="1207">
        <f t="shared" ref="C2033:H2033" si="1681">C2032/C217</f>
        <v>-0.49061516454463699</v>
      </c>
      <c r="D2033" s="1208">
        <f t="shared" si="1681"/>
        <v>-10.990649789029536</v>
      </c>
      <c r="E2033" s="1209">
        <f t="shared" si="1681"/>
        <v>0.8355410388955431</v>
      </c>
      <c r="F2033" s="1210">
        <f t="shared" si="1681"/>
        <v>0.87172174093479282</v>
      </c>
      <c r="G2033" s="1211">
        <f t="shared" si="1681"/>
        <v>7.7556011836463559E-2</v>
      </c>
      <c r="H2033" s="1177">
        <f t="shared" si="1681"/>
        <v>0.12286899325990482</v>
      </c>
      <c r="I2033" s="1198">
        <f t="shared" si="1623"/>
        <v>-1.9392892323814745</v>
      </c>
      <c r="J2033" s="3167"/>
      <c r="K2033" s="1723"/>
      <c r="L2033" s="1723"/>
      <c r="M2033" s="1723"/>
      <c r="N2033" s="1723"/>
      <c r="O2033" s="1723"/>
      <c r="P2033" s="3364"/>
      <c r="Q2033" t="s">
        <v>4320</v>
      </c>
    </row>
    <row r="2034" spans="1:17" customFormat="1" x14ac:dyDescent="0.25">
      <c r="A2034" s="3472"/>
      <c r="B2034" s="1181" t="s">
        <v>4224</v>
      </c>
      <c r="C2034" s="1207">
        <f t="shared" ref="C2034:H2034" si="1682">C2032/C234</f>
        <v>-0.40781970845283433</v>
      </c>
      <c r="D2034" s="1208">
        <f t="shared" si="1682"/>
        <v>-8.0979166666666664</v>
      </c>
      <c r="E2034" s="1209">
        <f t="shared" si="1682"/>
        <v>0.49748043683893717</v>
      </c>
      <c r="F2034" s="1210">
        <f t="shared" si="1682"/>
        <v>0.48308798394477714</v>
      </c>
      <c r="G2034" s="1211">
        <f t="shared" si="1682"/>
        <v>0.12555532049925958</v>
      </c>
      <c r="H2034" s="1177">
        <f t="shared" si="1682"/>
        <v>0.10322614499625457</v>
      </c>
      <c r="I2034" s="1198">
        <f t="shared" si="1623"/>
        <v>-1.4799225267673051</v>
      </c>
      <c r="J2034" s="3167"/>
      <c r="K2034" s="1723"/>
      <c r="L2034" s="1723"/>
      <c r="M2034" s="1723"/>
      <c r="N2034" s="1723"/>
      <c r="O2034" s="1723"/>
      <c r="P2034" s="3364"/>
      <c r="Q2034" t="s">
        <v>4321</v>
      </c>
    </row>
    <row r="2035" spans="1:17" customFormat="1" ht="15.75" thickBot="1" x14ac:dyDescent="0.3">
      <c r="A2035" s="3472"/>
      <c r="B2035" s="1181" t="s">
        <v>5102</v>
      </c>
      <c r="C2035" s="1207">
        <f t="shared" ref="C2035:H2035" si="1683">C2032/C237</f>
        <v>-0.43513305620110632</v>
      </c>
      <c r="D2035" s="1208">
        <f t="shared" si="1683"/>
        <v>-7.8986486486486482</v>
      </c>
      <c r="E2035" s="1209">
        <f t="shared" si="1683"/>
        <v>0.60571028313647868</v>
      </c>
      <c r="F2035" s="1210">
        <f t="shared" si="1683"/>
        <v>0.53106409266409271</v>
      </c>
      <c r="G2035" s="1211">
        <f t="shared" si="1683"/>
        <v>0.14057628719886631</v>
      </c>
      <c r="H2035" s="1177">
        <f t="shared" si="1683"/>
        <v>0.11301054478043336</v>
      </c>
      <c r="I2035" s="1198">
        <f t="shared" si="1623"/>
        <v>-1.411286208370063</v>
      </c>
      <c r="J2035" s="3167"/>
      <c r="K2035" s="1723"/>
      <c r="L2035" s="1723"/>
      <c r="M2035" s="1723"/>
      <c r="N2035" s="1723"/>
      <c r="O2035" s="1723"/>
      <c r="P2035" s="3364"/>
      <c r="Q2035" t="s">
        <v>4322</v>
      </c>
    </row>
    <row r="2036" spans="1:17" customFormat="1" hidden="1" x14ac:dyDescent="0.25">
      <c r="A2036" s="3472"/>
      <c r="B2036" s="1203" t="s">
        <v>4323</v>
      </c>
      <c r="C2036" s="1206">
        <f>C2011/C2001</f>
        <v>0.48175182481751827</v>
      </c>
      <c r="D2036" s="1206">
        <f t="shared" ref="D2036:E2036" si="1684">D2011/D2001</f>
        <v>0</v>
      </c>
      <c r="E2036" s="1206">
        <f t="shared" si="1684"/>
        <v>-1.2931034482758621E-2</v>
      </c>
      <c r="F2036" s="1206">
        <f>F2011/F2001</f>
        <v>-7.2972972972972977E-2</v>
      </c>
      <c r="G2036" s="1206">
        <f t="shared" ref="G2036" si="1685">G2011/G2001</f>
        <v>-1.1494252873563218E-2</v>
      </c>
      <c r="H2036" s="1206">
        <f>H2011/H2001</f>
        <v>0.151131221719457</v>
      </c>
      <c r="I2036" s="1206">
        <f t="shared" si="1623"/>
        <v>7.6870712897644689E-2</v>
      </c>
      <c r="J2036" s="3162"/>
      <c r="K2036" s="1718"/>
      <c r="L2036" s="1718"/>
      <c r="M2036" s="1718"/>
      <c r="N2036" s="1718"/>
      <c r="O2036" s="1718"/>
      <c r="P2036" s="3368"/>
      <c r="Q2036" s="27" t="s">
        <v>4324</v>
      </c>
    </row>
    <row r="2037" spans="1:17" customFormat="1" hidden="1" x14ac:dyDescent="0.25">
      <c r="A2037" s="3472"/>
      <c r="B2037" s="1181" t="s">
        <v>4223</v>
      </c>
      <c r="C2037" s="1207">
        <f t="shared" ref="C2037:H2037" si="1686">C2036/C243</f>
        <v>-7.1420346231841618</v>
      </c>
      <c r="D2037" s="1208">
        <f t="shared" si="1686"/>
        <v>0</v>
      </c>
      <c r="E2037" s="1209">
        <f t="shared" si="1686"/>
        <v>0.22063284975904518</v>
      </c>
      <c r="F2037" s="1210">
        <f t="shared" si="1686"/>
        <v>2.4666109606408115</v>
      </c>
      <c r="G2037" s="1211">
        <f t="shared" si="1686"/>
        <v>0.11684560094622873</v>
      </c>
      <c r="H2037" s="1177">
        <f t="shared" si="1686"/>
        <v>-2.2371465735449783</v>
      </c>
      <c r="I2037" s="1198">
        <f t="shared" si="1623"/>
        <v>-0.86758904236761525</v>
      </c>
      <c r="J2037" s="3167"/>
      <c r="K2037" s="1723"/>
      <c r="L2037" s="1723"/>
      <c r="M2037" s="1723"/>
      <c r="N2037" s="1723"/>
      <c r="O2037" s="1723"/>
      <c r="P2037" s="3364"/>
      <c r="Q2037" t="s">
        <v>4325</v>
      </c>
    </row>
    <row r="2038" spans="1:17" customFormat="1" hidden="1" x14ac:dyDescent="0.25">
      <c r="A2038" s="3472"/>
      <c r="B2038" s="1181" t="s">
        <v>4224</v>
      </c>
      <c r="C2038" s="1207">
        <f t="shared" ref="C2038:H2038" si="1687">C2036/C260</f>
        <v>-7.034727585261952</v>
      </c>
      <c r="D2038" s="1208">
        <f t="shared" si="1687"/>
        <v>0</v>
      </c>
      <c r="E2038" s="1209">
        <f t="shared" si="1687"/>
        <v>0.15847605272673482</v>
      </c>
      <c r="F2038" s="1210">
        <f t="shared" si="1687"/>
        <v>0.90029043969342482</v>
      </c>
      <c r="G2038" s="1211">
        <f t="shared" si="1687"/>
        <v>0.22551534150280231</v>
      </c>
      <c r="H2038" s="1177">
        <f t="shared" si="1687"/>
        <v>-1.9832094576067456</v>
      </c>
      <c r="I2038" s="1198">
        <f t="shared" si="1623"/>
        <v>-1.1500891502677981</v>
      </c>
      <c r="J2038" s="3167"/>
      <c r="K2038" s="1723"/>
      <c r="L2038" s="1723"/>
      <c r="M2038" s="1723"/>
      <c r="N2038" s="1723"/>
      <c r="O2038" s="1723"/>
      <c r="P2038" s="3364"/>
      <c r="Q2038" t="s">
        <v>4326</v>
      </c>
    </row>
    <row r="2039" spans="1:17" customFormat="1" hidden="1" x14ac:dyDescent="0.25">
      <c r="A2039" s="3472"/>
      <c r="B2039" s="1181" t="s">
        <v>5102</v>
      </c>
      <c r="C2039" s="1207">
        <f t="shared" ref="C2039:H2039" si="1688">C2036/C263</f>
        <v>-6.6245547671765026</v>
      </c>
      <c r="D2039" s="1208">
        <f t="shared" si="1688"/>
        <v>0</v>
      </c>
      <c r="E2039" s="1209">
        <f t="shared" si="1688"/>
        <v>0.15584203007817149</v>
      </c>
      <c r="F2039" s="1210">
        <f t="shared" si="1688"/>
        <v>0.8515263464903754</v>
      </c>
      <c r="G2039" s="1211">
        <f t="shared" si="1688"/>
        <v>0.20857863751051303</v>
      </c>
      <c r="H2039" s="1177">
        <f t="shared" si="1688"/>
        <v>-1.8557486311443829</v>
      </c>
      <c r="I2039" s="1198">
        <f t="shared" si="1623"/>
        <v>-1.0817215506194884</v>
      </c>
      <c r="J2039" s="3167"/>
      <c r="K2039" s="1723"/>
      <c r="L2039" s="1723"/>
      <c r="M2039" s="1723"/>
      <c r="N2039" s="1723"/>
      <c r="O2039" s="1723"/>
      <c r="P2039" s="3364"/>
      <c r="Q2039" t="s">
        <v>4327</v>
      </c>
    </row>
    <row r="2040" spans="1:17" customFormat="1" hidden="1" x14ac:dyDescent="0.25">
      <c r="A2040" s="3472"/>
      <c r="B2040" s="1203" t="s">
        <v>4328</v>
      </c>
      <c r="C2040" s="1212">
        <f>C2016/C2019</f>
        <v>214.28571428571428</v>
      </c>
      <c r="D2040" s="1212">
        <f t="shared" ref="D2040:E2040" si="1689">D2016/D2019</f>
        <v>14.2</v>
      </c>
      <c r="E2040" s="1212">
        <f t="shared" si="1689"/>
        <v>88.625</v>
      </c>
      <c r="F2040" s="1212">
        <f>F2016/F2019</f>
        <v>131.11111111111111</v>
      </c>
      <c r="G2040" s="1212">
        <f t="shared" ref="G2040" si="1690">G2016/G2019</f>
        <v>70</v>
      </c>
      <c r="H2040" s="1212">
        <f>H2016/H2019</f>
        <v>112.05882352941177</v>
      </c>
      <c r="I2040" s="1212">
        <f t="shared" ref="I2040:I2103" si="1691">AVERAGE(C2040:G2040)</f>
        <v>103.64436507936507</v>
      </c>
      <c r="J2040" s="3168"/>
      <c r="K2040" s="1724"/>
      <c r="L2040" s="1724"/>
      <c r="M2040" s="1724"/>
      <c r="N2040" s="1724"/>
      <c r="O2040" s="1724"/>
      <c r="P2040" s="3366"/>
      <c r="Q2040" s="27" t="s">
        <v>4329</v>
      </c>
    </row>
    <row r="2041" spans="1:17" customFormat="1" hidden="1" x14ac:dyDescent="0.25">
      <c r="A2041" s="3472"/>
      <c r="B2041" s="1181" t="s">
        <v>4223</v>
      </c>
      <c r="C2041" s="1207">
        <f t="shared" ref="C2041:H2041" si="1692">C2040/C269</f>
        <v>0.9878931389151151</v>
      </c>
      <c r="D2041" s="1208">
        <f t="shared" si="1692"/>
        <v>9.8107539801742263E-2</v>
      </c>
      <c r="E2041" s="1209">
        <f t="shared" si="1692"/>
        <v>0.49704530772844724</v>
      </c>
      <c r="F2041" s="1210">
        <f t="shared" si="1692"/>
        <v>1.7164214526652</v>
      </c>
      <c r="G2041" s="1211">
        <f t="shared" si="1692"/>
        <v>0.41608610617545921</v>
      </c>
      <c r="H2041" s="1177">
        <f t="shared" si="1692"/>
        <v>0.73155972133299829</v>
      </c>
      <c r="I2041" s="1198">
        <f t="shared" si="1691"/>
        <v>0.74311070905719279</v>
      </c>
      <c r="J2041" s="3167"/>
      <c r="K2041" s="1723"/>
      <c r="L2041" s="1723"/>
      <c r="M2041" s="1723"/>
      <c r="N2041" s="1723"/>
      <c r="O2041" s="1723"/>
      <c r="P2041" s="3364"/>
      <c r="Q2041" t="s">
        <v>4330</v>
      </c>
    </row>
    <row r="2042" spans="1:17" customFormat="1" hidden="1" x14ac:dyDescent="0.25">
      <c r="A2042" s="3472"/>
      <c r="B2042" s="1181" t="s">
        <v>4224</v>
      </c>
      <c r="C2042" s="1207">
        <f t="shared" ref="C2042:H2042" si="1693">C2040/C286</f>
        <v>1.1705783006231436</v>
      </c>
      <c r="D2042" s="1208">
        <f t="shared" si="1693"/>
        <v>0.39643639828489752</v>
      </c>
      <c r="E2042" s="1209">
        <f t="shared" si="1693"/>
        <v>0.47782549054690765</v>
      </c>
      <c r="F2042" s="1210">
        <f t="shared" si="1693"/>
        <v>1.2460000128772222</v>
      </c>
      <c r="G2042" s="1211">
        <f t="shared" si="1693"/>
        <v>0.6266634406000483</v>
      </c>
      <c r="H2042" s="1177">
        <f t="shared" si="1693"/>
        <v>0.78727764216379148</v>
      </c>
      <c r="I2042" s="1198">
        <f t="shared" si="1691"/>
        <v>0.78350072858644382</v>
      </c>
      <c r="J2042" s="3167"/>
      <c r="K2042" s="1723"/>
      <c r="L2042" s="1723"/>
      <c r="M2042" s="1723"/>
      <c r="N2042" s="1723"/>
      <c r="O2042" s="1723"/>
      <c r="P2042" s="3364"/>
      <c r="Q2042" t="s">
        <v>4331</v>
      </c>
    </row>
    <row r="2043" spans="1:17" customFormat="1" ht="15.75" hidden="1" thickBot="1" x14ac:dyDescent="0.3">
      <c r="A2043" s="3472"/>
      <c r="B2043" s="1181" t="s">
        <v>5102</v>
      </c>
      <c r="C2043" s="1207">
        <f t="shared" ref="C2043:H2043" si="1694">C2040/C289</f>
        <v>1.0674540086304791</v>
      </c>
      <c r="D2043" s="1208">
        <f t="shared" si="1694"/>
        <v>0.34112181303116146</v>
      </c>
      <c r="E2043" s="1209">
        <f t="shared" si="1694"/>
        <v>0.35455385628196684</v>
      </c>
      <c r="F2043" s="1210">
        <f t="shared" si="1694"/>
        <v>0.74630440477527049</v>
      </c>
      <c r="G2043" s="1211">
        <f t="shared" si="1694"/>
        <v>0.35493827160493829</v>
      </c>
      <c r="H2043" s="1177">
        <f t="shared" si="1694"/>
        <v>0.61526469589759636</v>
      </c>
      <c r="I2043" s="1198">
        <f t="shared" si="1691"/>
        <v>0.57287447086476317</v>
      </c>
      <c r="J2043" s="3167"/>
      <c r="K2043" s="1723"/>
      <c r="L2043" s="1723"/>
      <c r="M2043" s="1723"/>
      <c r="N2043" s="1723"/>
      <c r="O2043" s="1723"/>
      <c r="P2043" s="3364"/>
      <c r="Q2043" t="s">
        <v>4332</v>
      </c>
    </row>
    <row r="2044" spans="1:17" customFormat="1" ht="15.75" hidden="1" thickBot="1" x14ac:dyDescent="0.3">
      <c r="A2044" s="3472"/>
      <c r="B2044" s="1203" t="s">
        <v>4333</v>
      </c>
      <c r="C2044" s="1213">
        <f>C2001/C2019</f>
        <v>58.714285714285715</v>
      </c>
      <c r="D2044" s="1213">
        <f t="shared" ref="D2044:E2044" si="1695">D2001/D2019</f>
        <v>1</v>
      </c>
      <c r="E2044" s="1213">
        <f t="shared" si="1695"/>
        <v>29</v>
      </c>
      <c r="F2044" s="1213">
        <f>F2001/F2019</f>
        <v>41.111111111111114</v>
      </c>
      <c r="G2044" s="1213">
        <f t="shared" ref="G2044" si="1696">G2001/G2019</f>
        <v>17.399999999999999</v>
      </c>
      <c r="H2044" s="1213">
        <f>H2001/H2019</f>
        <v>32.5</v>
      </c>
      <c r="I2044" s="1213">
        <f t="shared" si="1691"/>
        <v>29.445079365079369</v>
      </c>
      <c r="J2044" s="3169"/>
      <c r="K2044" s="1725"/>
      <c r="L2044" s="1725"/>
      <c r="M2044" s="1725"/>
      <c r="N2044" s="1725"/>
      <c r="O2044" s="1725"/>
      <c r="P2044" s="3365"/>
      <c r="Q2044" s="27" t="s">
        <v>4334</v>
      </c>
    </row>
    <row r="2045" spans="1:17" customFormat="1" ht="15.75" hidden="1" thickBot="1" x14ac:dyDescent="0.3">
      <c r="A2045" s="3472"/>
      <c r="B2045" s="1181" t="s">
        <v>4223</v>
      </c>
      <c r="C2045" s="1207">
        <f t="shared" ref="C2045:H2045" si="1697">C2044/C295</f>
        <v>1.2412027310924372</v>
      </c>
      <c r="D2045" s="1208">
        <f t="shared" si="1697"/>
        <v>3.0657436470739988E-2</v>
      </c>
      <c r="E2045" s="1209">
        <f t="shared" si="1697"/>
        <v>0.94028773925221754</v>
      </c>
      <c r="F2045" s="1210">
        <f t="shared" si="1697"/>
        <v>2.4636066079326033</v>
      </c>
      <c r="G2045" s="1211">
        <f t="shared" si="1697"/>
        <v>0.5250145999610667</v>
      </c>
      <c r="H2045" s="1177">
        <f t="shared" si="1697"/>
        <v>1.0311124756933783</v>
      </c>
      <c r="I2045" s="1198">
        <f t="shared" si="1691"/>
        <v>1.040153822941813</v>
      </c>
      <c r="J2045" s="3167"/>
      <c r="K2045" s="1723"/>
      <c r="L2045" s="1723"/>
      <c r="M2045" s="1723"/>
      <c r="N2045" s="1723"/>
      <c r="O2045" s="1723"/>
      <c r="P2045" s="3364"/>
      <c r="Q2045" t="s">
        <v>4335</v>
      </c>
    </row>
    <row r="2046" spans="1:17" customFormat="1" ht="15.75" hidden="1" thickBot="1" x14ac:dyDescent="0.3">
      <c r="A2046" s="3472"/>
      <c r="B2046" s="1181" t="s">
        <v>4224</v>
      </c>
      <c r="C2046" s="1207">
        <f t="shared" ref="C2046:H2046" si="1698">C2044/C312</f>
        <v>1.532412895039984</v>
      </c>
      <c r="D2046" s="1208">
        <f t="shared" si="1698"/>
        <v>7.5379470028299464E-2</v>
      </c>
      <c r="E2046" s="1209">
        <f t="shared" si="1698"/>
        <v>1.0196017423771002</v>
      </c>
      <c r="F2046" s="1210">
        <f t="shared" si="1698"/>
        <v>1.6313143533080625</v>
      </c>
      <c r="G2046" s="1211">
        <f t="shared" si="1698"/>
        <v>0.81356360572872777</v>
      </c>
      <c r="H2046" s="1177">
        <f t="shared" si="1698"/>
        <v>1.1357296339578542</v>
      </c>
      <c r="I2046" s="1198">
        <f t="shared" si="1691"/>
        <v>1.0144544132964348</v>
      </c>
      <c r="J2046" s="3167"/>
      <c r="K2046" s="1723"/>
      <c r="L2046" s="1723"/>
      <c r="M2046" s="1723"/>
      <c r="N2046" s="1723"/>
      <c r="O2046" s="1723"/>
      <c r="P2046" s="3364"/>
      <c r="Q2046" t="s">
        <v>4336</v>
      </c>
    </row>
    <row r="2047" spans="1:17" customFormat="1" ht="15.75" hidden="1" thickBot="1" x14ac:dyDescent="0.3">
      <c r="A2047" s="3472"/>
      <c r="B2047" s="1181" t="s">
        <v>5102</v>
      </c>
      <c r="C2047" s="1207">
        <f t="shared" ref="C2047:H2047" si="1699">C2044/C315</f>
        <v>1.5568809187991135</v>
      </c>
      <c r="D2047" s="1208">
        <f t="shared" si="1699"/>
        <v>6.3473053892215567E-2</v>
      </c>
      <c r="E2047" s="1209">
        <f t="shared" si="1699"/>
        <v>0.87501193545306988</v>
      </c>
      <c r="F2047" s="1210">
        <f t="shared" si="1699"/>
        <v>1.0708658720372655</v>
      </c>
      <c r="G2047" s="1211">
        <f t="shared" si="1699"/>
        <v>0.53790322580645156</v>
      </c>
      <c r="H2047" s="1177">
        <f t="shared" si="1699"/>
        <v>0.99768436503517754</v>
      </c>
      <c r="I2047" s="1198">
        <f t="shared" si="1691"/>
        <v>0.8208270011976232</v>
      </c>
      <c r="J2047" s="3167"/>
      <c r="K2047" s="1723"/>
      <c r="L2047" s="1723"/>
      <c r="M2047" s="1723"/>
      <c r="N2047" s="1723"/>
      <c r="O2047" s="1723"/>
      <c r="P2047" s="3364"/>
      <c r="Q2047" t="s">
        <v>4337</v>
      </c>
    </row>
    <row r="2048" spans="1:17" s="325" customFormat="1" ht="15.75" hidden="1" thickBot="1" x14ac:dyDescent="0.3">
      <c r="A2048" s="3472"/>
      <c r="B2048" s="1203" t="s">
        <v>4338</v>
      </c>
      <c r="C2048" s="1206">
        <f>C2006/C2019</f>
        <v>-6.4285714285714288</v>
      </c>
      <c r="D2048" s="1206">
        <f t="shared" ref="D2048:H2048" si="1700">D2006/D2019</f>
        <v>-2.8</v>
      </c>
      <c r="E2048" s="1206">
        <f t="shared" si="1700"/>
        <v>4.5</v>
      </c>
      <c r="F2048" s="1206">
        <f t="shared" si="1700"/>
        <v>5.8888888888888893</v>
      </c>
      <c r="G2048" s="1206">
        <f t="shared" si="1700"/>
        <v>0.6</v>
      </c>
      <c r="H2048" s="1206">
        <f t="shared" si="1700"/>
        <v>0.97058823529411764</v>
      </c>
      <c r="I2048" s="1206">
        <f t="shared" si="1691"/>
        <v>0.3520634920634923</v>
      </c>
      <c r="J2048" s="3162"/>
      <c r="K2048" s="1718"/>
      <c r="L2048" s="1718"/>
      <c r="M2048" s="1718"/>
      <c r="N2048" s="1718"/>
      <c r="O2048" s="1718"/>
      <c r="P2048" s="3368"/>
      <c r="Q2048" s="1220" t="s">
        <v>4339</v>
      </c>
    </row>
    <row r="2049" spans="1:17" s="325" customFormat="1" ht="15.75" hidden="1" thickBot="1" x14ac:dyDescent="0.3">
      <c r="A2049" s="3472"/>
      <c r="B2049" s="1182" t="s">
        <v>4223</v>
      </c>
      <c r="C2049" s="1207">
        <f t="shared" ref="C2049:H2049" si="1701">C2048/C321</f>
        <v>-0.60895288214816878</v>
      </c>
      <c r="D2049" s="1208">
        <f t="shared" si="1701"/>
        <v>-0.33694514767932487</v>
      </c>
      <c r="E2049" s="1209">
        <f t="shared" si="1701"/>
        <v>0.78564899451553927</v>
      </c>
      <c r="F2049" s="1210">
        <f t="shared" si="1701"/>
        <v>2.1475794412454685</v>
      </c>
      <c r="G2049" s="1214">
        <f t="shared" si="1701"/>
        <v>4.0718038528896668E-2</v>
      </c>
      <c r="H2049" s="1199">
        <f t="shared" si="1701"/>
        <v>0.12669175182617345</v>
      </c>
      <c r="I2049" s="1198">
        <f t="shared" si="1691"/>
        <v>0.40560968889248211</v>
      </c>
      <c r="J2049" s="3167"/>
      <c r="K2049" s="1723"/>
      <c r="L2049" s="1723"/>
      <c r="M2049" s="1723"/>
      <c r="N2049" s="1723"/>
      <c r="O2049" s="1723"/>
      <c r="P2049" s="3364"/>
      <c r="Q2049" s="325" t="s">
        <v>4340</v>
      </c>
    </row>
    <row r="2050" spans="1:17" ht="15.75" hidden="1" thickBot="1" x14ac:dyDescent="0.3">
      <c r="A2050" s="3472"/>
      <c r="B2050" s="1182" t="s">
        <v>4224</v>
      </c>
      <c r="C2050" s="1207">
        <f t="shared" ref="C2050:H2050" si="1702">C2048/C338</f>
        <v>-0.6249481800845702</v>
      </c>
      <c r="D2050" s="1208">
        <f t="shared" si="1702"/>
        <v>-0.61041666666666661</v>
      </c>
      <c r="E2050" s="1209">
        <f t="shared" si="1702"/>
        <v>0.50723192019950125</v>
      </c>
      <c r="F2050" s="1210">
        <f t="shared" si="1702"/>
        <v>0.78806836211976972</v>
      </c>
      <c r="G2050" s="1214">
        <f t="shared" si="1702"/>
        <v>0.10214723926380367</v>
      </c>
      <c r="H2050" s="1200">
        <f t="shared" si="1702"/>
        <v>0.11723699187147658</v>
      </c>
      <c r="I2050" s="1198">
        <f t="shared" si="1691"/>
        <v>3.2416534966367566E-2</v>
      </c>
      <c r="J2050" s="3167"/>
      <c r="K2050" s="1723"/>
      <c r="L2050" s="1723"/>
      <c r="M2050" s="1723"/>
      <c r="N2050" s="1723"/>
      <c r="O2050" s="1723"/>
      <c r="P2050" s="3364"/>
      <c r="Q2050" s="325" t="s">
        <v>4341</v>
      </c>
    </row>
    <row r="2051" spans="1:17" ht="15.75" hidden="1" thickBot="1" x14ac:dyDescent="0.3">
      <c r="A2051" s="3472"/>
      <c r="B2051" s="1182" t="s">
        <v>5102</v>
      </c>
      <c r="C2051" s="1207">
        <f t="shared" ref="C2051:H2051" si="1703">C2048/C341</f>
        <v>-0.67745035233824469</v>
      </c>
      <c r="D2051" s="1208">
        <f t="shared" si="1703"/>
        <v>-0.50135135135135134</v>
      </c>
      <c r="E2051" s="1209">
        <f t="shared" si="1703"/>
        <v>0.53000372717107713</v>
      </c>
      <c r="F2051" s="1210">
        <f t="shared" si="1703"/>
        <v>0.56869841269841281</v>
      </c>
      <c r="G2051" s="1214">
        <f t="shared" si="1703"/>
        <v>7.5616438356164384E-2</v>
      </c>
      <c r="H2051" s="1199">
        <f t="shared" si="1703"/>
        <v>0.11274885361154613</v>
      </c>
      <c r="I2051" s="1198">
        <f t="shared" si="1691"/>
        <v>-8.9662509278831681E-4</v>
      </c>
      <c r="J2051" s="3167"/>
      <c r="K2051" s="1723"/>
      <c r="L2051" s="1723"/>
      <c r="M2051" s="1723"/>
      <c r="N2051" s="1723"/>
      <c r="O2051" s="1723"/>
      <c r="P2051" s="3364"/>
      <c r="Q2051" s="325" t="s">
        <v>4342</v>
      </c>
    </row>
    <row r="2052" spans="1:17" ht="15.75" hidden="1" thickBot="1" x14ac:dyDescent="0.3">
      <c r="A2052" s="3472"/>
      <c r="B2052" s="1203" t="s">
        <v>4343</v>
      </c>
      <c r="C2052" s="1206">
        <f>C2011/C2016</f>
        <v>0.13200000000000001</v>
      </c>
      <c r="D2052" s="1206">
        <f t="shared" ref="D2052:H2052" si="1704">D2011/D2016</f>
        <v>0</v>
      </c>
      <c r="E2052" s="1206">
        <f t="shared" si="1704"/>
        <v>-4.2313117066290554E-3</v>
      </c>
      <c r="F2052" s="1206">
        <f t="shared" si="1704"/>
        <v>-2.288135593220339E-2</v>
      </c>
      <c r="G2052" s="1206">
        <f t="shared" si="1704"/>
        <v>-2.8571428571428571E-3</v>
      </c>
      <c r="H2052" s="1206">
        <f t="shared" si="1704"/>
        <v>4.3832020997375327E-2</v>
      </c>
      <c r="I2052" s="1206">
        <f t="shared" si="1691"/>
        <v>2.0406037900804939E-2</v>
      </c>
      <c r="J2052" s="3162"/>
      <c r="K2052" s="1718"/>
      <c r="L2052" s="1718"/>
      <c r="M2052" s="1718"/>
      <c r="N2052" s="1718"/>
      <c r="O2052" s="1718"/>
      <c r="P2052" s="3368"/>
      <c r="Q2052" s="1220" t="s">
        <v>4344</v>
      </c>
    </row>
    <row r="2053" spans="1:17" ht="15.75" hidden="1" thickBot="1" x14ac:dyDescent="0.3">
      <c r="A2053" s="3472"/>
      <c r="B2053" s="1182" t="s">
        <v>4223</v>
      </c>
      <c r="C2053" s="1207">
        <f t="shared" ref="C2053:H2053" si="1705">C2052/C347</f>
        <v>-8.9733520060560181</v>
      </c>
      <c r="D2053" s="1208">
        <f t="shared" si="1705"/>
        <v>0</v>
      </c>
      <c r="E2053" s="1209">
        <f t="shared" si="1705"/>
        <v>0.41738320486881714</v>
      </c>
      <c r="F2053" s="1210">
        <f t="shared" si="1705"/>
        <v>3.540365364460988</v>
      </c>
      <c r="G2053" s="1214">
        <f t="shared" si="1705"/>
        <v>0.14743497926875235</v>
      </c>
      <c r="H2053" s="1199">
        <f t="shared" si="1705"/>
        <v>-3.153194024588613</v>
      </c>
      <c r="I2053" s="1198">
        <f t="shared" si="1691"/>
        <v>-0.97363369149149204</v>
      </c>
      <c r="J2053" s="3167"/>
      <c r="K2053" s="1723"/>
      <c r="L2053" s="1723"/>
      <c r="M2053" s="1723"/>
      <c r="N2053" s="1723"/>
      <c r="O2053" s="1723"/>
      <c r="P2053" s="3364"/>
      <c r="Q2053" s="325" t="s">
        <v>4345</v>
      </c>
    </row>
    <row r="2054" spans="1:17" ht="15.75" hidden="1" thickBot="1" x14ac:dyDescent="0.3">
      <c r="A2054" s="3472"/>
      <c r="B2054" s="1182" t="s">
        <v>4224</v>
      </c>
      <c r="C2054" s="1207">
        <f t="shared" ref="C2054:H2054" si="1706">C2052/C364</f>
        <v>-9.2092150170648477</v>
      </c>
      <c r="D2054" s="1208">
        <f t="shared" si="1706"/>
        <v>0</v>
      </c>
      <c r="E2054" s="1209">
        <f t="shared" si="1706"/>
        <v>0.33816207523855751</v>
      </c>
      <c r="F2054" s="1210">
        <f t="shared" si="1706"/>
        <v>1.1786971920060714</v>
      </c>
      <c r="G2054" s="1214">
        <f t="shared" si="1706"/>
        <v>0.29277449822904372</v>
      </c>
      <c r="H2054" s="1199">
        <f t="shared" si="1706"/>
        <v>-2.8609852874252701</v>
      </c>
      <c r="I2054" s="1198">
        <f t="shared" si="1691"/>
        <v>-1.4799162503182353</v>
      </c>
      <c r="J2054" s="3167"/>
      <c r="K2054" s="1723"/>
      <c r="L2054" s="1723"/>
      <c r="M2054" s="1723"/>
      <c r="N2054" s="1723"/>
      <c r="O2054" s="1723"/>
      <c r="P2054" s="3364"/>
      <c r="Q2054" s="325" t="s">
        <v>4346</v>
      </c>
    </row>
    <row r="2055" spans="1:17" ht="15.75" hidden="1" thickBot="1" x14ac:dyDescent="0.3">
      <c r="A2055" s="3473"/>
      <c r="B2055" s="1183" t="s">
        <v>5102</v>
      </c>
      <c r="C2055" s="1215">
        <f t="shared" ref="C2055:H2055" si="1707">C2052/C367</f>
        <v>-9.6619084561675717</v>
      </c>
      <c r="D2055" s="1216">
        <f t="shared" si="1707"/>
        <v>0</v>
      </c>
      <c r="E2055" s="1217">
        <f t="shared" si="1707"/>
        <v>0.38460627052153717</v>
      </c>
      <c r="F2055" s="1218">
        <f t="shared" si="1707"/>
        <v>1.2218479453725155</v>
      </c>
      <c r="G2055" s="1219">
        <f t="shared" si="1707"/>
        <v>0.31609756097560976</v>
      </c>
      <c r="H2055" s="1201">
        <f t="shared" si="1707"/>
        <v>-3.0091949157380808</v>
      </c>
      <c r="I2055" s="1202">
        <f t="shared" si="1691"/>
        <v>-1.5478713358595819</v>
      </c>
      <c r="J2055" s="3167"/>
      <c r="K2055" s="1723"/>
      <c r="L2055" s="1723"/>
      <c r="M2055" s="1723"/>
      <c r="N2055" s="1723"/>
      <c r="O2055" s="1723"/>
      <c r="P2055" s="3364"/>
      <c r="Q2055" s="325" t="s">
        <v>4347</v>
      </c>
    </row>
    <row r="2056" spans="1:17" customFormat="1" x14ac:dyDescent="0.25">
      <c r="A2056" s="3471" t="s">
        <v>3610</v>
      </c>
      <c r="B2056" s="844" t="s">
        <v>5094</v>
      </c>
      <c r="C2056" s="1235"/>
      <c r="D2056" s="1212">
        <v>0</v>
      </c>
      <c r="E2056" s="1235"/>
      <c r="F2056" s="826">
        <f>CA!B956</f>
        <v>1</v>
      </c>
      <c r="G2056" s="1235"/>
      <c r="H2056" s="826">
        <f>SUM(C2056:G2056)</f>
        <v>1</v>
      </c>
      <c r="I2056" s="1222">
        <f t="shared" si="1691"/>
        <v>0.5</v>
      </c>
      <c r="J2056" s="3159"/>
      <c r="K2056" s="1715"/>
      <c r="L2056" s="1715"/>
      <c r="M2056" s="1715"/>
      <c r="N2056" s="1715"/>
      <c r="O2056" s="1715"/>
      <c r="P2056" s="3384"/>
      <c r="Q2056" s="27" t="s">
        <v>4264</v>
      </c>
    </row>
    <row r="2057" spans="1:17" customFormat="1" x14ac:dyDescent="0.25">
      <c r="A2057" s="3472"/>
      <c r="B2057" s="845" t="s">
        <v>4265</v>
      </c>
      <c r="C2057" s="1236"/>
      <c r="D2057" s="1208">
        <f t="shared" ref="D2057:H2057" si="1708">D2056/D4</f>
        <v>0</v>
      </c>
      <c r="E2057" s="1239"/>
      <c r="F2057" s="1187">
        <f t="shared" si="1708"/>
        <v>6.3079543304106481E-5</v>
      </c>
      <c r="G2057" s="1236"/>
      <c r="H2057" s="1194">
        <f t="shared" si="1708"/>
        <v>8.5286391703339821E-6</v>
      </c>
      <c r="I2057" s="1189">
        <f t="shared" si="1691"/>
        <v>3.153977165205324E-5</v>
      </c>
      <c r="J2057" s="3160"/>
      <c r="K2057" s="1716"/>
      <c r="L2057" s="1716"/>
      <c r="M2057" s="1716"/>
      <c r="N2057" s="1716"/>
      <c r="O2057" s="1716"/>
      <c r="P2057" s="3385"/>
      <c r="Q2057" t="s">
        <v>4266</v>
      </c>
    </row>
    <row r="2058" spans="1:17" customFormat="1" x14ac:dyDescent="0.25">
      <c r="A2058" s="3472"/>
      <c r="B2058" s="845" t="s">
        <v>4267</v>
      </c>
      <c r="C2058" s="1236"/>
      <c r="D2058" s="1208">
        <f t="shared" ref="D2058:H2058" si="1709">D2056/D21</f>
        <v>0</v>
      </c>
      <c r="E2058" s="1239"/>
      <c r="F2058" s="1187">
        <f t="shared" si="1709"/>
        <v>1.2097749818533752E-4</v>
      </c>
      <c r="G2058" s="1239"/>
      <c r="H2058" s="1194">
        <f t="shared" si="1709"/>
        <v>1.8848720171900328E-5</v>
      </c>
      <c r="I2058" s="1189">
        <f t="shared" si="1691"/>
        <v>6.0488749092668762E-5</v>
      </c>
      <c r="J2058" s="3160"/>
      <c r="K2058" s="1716"/>
      <c r="L2058" s="1716"/>
      <c r="M2058" s="1716"/>
      <c r="N2058" s="1716"/>
      <c r="O2058" s="1716"/>
      <c r="P2058" s="3385"/>
      <c r="Q2058" t="s">
        <v>4268</v>
      </c>
    </row>
    <row r="2059" spans="1:17" customFormat="1" x14ac:dyDescent="0.25">
      <c r="A2059" s="3472"/>
      <c r="B2059" s="845" t="s">
        <v>5096</v>
      </c>
      <c r="C2059" s="1239"/>
      <c r="D2059" s="1208">
        <f t="shared" ref="D2059:H2059" si="1710">D2056/D9</f>
        <v>0</v>
      </c>
      <c r="E2059" s="1239"/>
      <c r="F2059" s="1187">
        <f t="shared" si="1710"/>
        <v>5.6242969628796406E-4</v>
      </c>
      <c r="G2059" s="1239"/>
      <c r="H2059" s="1194">
        <f t="shared" si="1710"/>
        <v>7.3855243722304278E-5</v>
      </c>
      <c r="I2059" s="1189">
        <f t="shared" si="1691"/>
        <v>2.8121484814398203E-4</v>
      </c>
      <c r="J2059" s="3160"/>
      <c r="K2059" s="1716"/>
      <c r="L2059" s="1716"/>
      <c r="M2059" s="1716"/>
      <c r="N2059" s="1716"/>
      <c r="O2059" s="1716"/>
      <c r="P2059" s="3385"/>
      <c r="Q2059" t="s">
        <v>4270</v>
      </c>
    </row>
    <row r="2060" spans="1:17" customFormat="1" hidden="1" x14ac:dyDescent="0.25">
      <c r="A2060" s="3472"/>
      <c r="B2060" s="845" t="s">
        <v>4859</v>
      </c>
      <c r="C2060" s="1239"/>
      <c r="D2060" s="1263">
        <f t="shared" ref="D2060:H2060" si="1711">D2056/D15</f>
        <v>0</v>
      </c>
      <c r="E2060" s="1239"/>
      <c r="F2060" s="1187">
        <f t="shared" si="1711"/>
        <v>6.3331222292590248E-4</v>
      </c>
      <c r="G2060" s="1239"/>
      <c r="H2060" s="1205">
        <f t="shared" si="1711"/>
        <v>1.415227851684121E-4</v>
      </c>
      <c r="I2060" s="1193">
        <f t="shared" si="1691"/>
        <v>3.1665611146295124E-4</v>
      </c>
      <c r="J2060" s="3161"/>
      <c r="K2060" s="1717"/>
      <c r="L2060" s="1717"/>
      <c r="M2060" s="1717"/>
      <c r="N2060" s="1717"/>
      <c r="O2060" s="1717"/>
      <c r="P2060" s="3386"/>
      <c r="Q2060" t="s">
        <v>4272</v>
      </c>
    </row>
    <row r="2061" spans="1:17" customFormat="1" x14ac:dyDescent="0.25">
      <c r="A2061" s="3472"/>
      <c r="B2061" s="1203" t="s">
        <v>5095</v>
      </c>
      <c r="C2061" s="1239"/>
      <c r="D2061" s="1212">
        <v>0</v>
      </c>
      <c r="E2061" s="1239"/>
      <c r="F2061" s="1204">
        <f>CA!C956</f>
        <v>0</v>
      </c>
      <c r="G2061" s="1239"/>
      <c r="H2061" s="1204">
        <f>SUM(C2061:G2061)</f>
        <v>0</v>
      </c>
      <c r="I2061" s="1206">
        <f t="shared" si="1691"/>
        <v>0</v>
      </c>
      <c r="J2061" s="3162"/>
      <c r="K2061" s="1718"/>
      <c r="L2061" s="1718"/>
      <c r="M2061" s="1718"/>
      <c r="N2061" s="1718"/>
      <c r="O2061" s="1718"/>
      <c r="P2061" s="3368"/>
      <c r="Q2061" s="27" t="s">
        <v>4274</v>
      </c>
    </row>
    <row r="2062" spans="1:17" customFormat="1" x14ac:dyDescent="0.25">
      <c r="A2062" s="3472"/>
      <c r="B2062" s="845" t="s">
        <v>4275</v>
      </c>
      <c r="C2062" s="1239"/>
      <c r="D2062" s="1208">
        <f t="shared" ref="D2062:H2062" si="1712">D2061/D30</f>
        <v>0</v>
      </c>
      <c r="E2062" s="1239"/>
      <c r="F2062" s="1187">
        <f t="shared" si="1712"/>
        <v>0</v>
      </c>
      <c r="G2062" s="1239"/>
      <c r="H2062" s="1192">
        <f t="shared" si="1712"/>
        <v>0</v>
      </c>
      <c r="I2062" s="1193">
        <f t="shared" si="1691"/>
        <v>0</v>
      </c>
      <c r="J2062" s="3161"/>
      <c r="K2062" s="1717"/>
      <c r="L2062" s="1717"/>
      <c r="M2062" s="1717"/>
      <c r="N2062" s="1717"/>
      <c r="O2062" s="1717"/>
      <c r="P2062" s="3386"/>
      <c r="Q2062" t="s">
        <v>4276</v>
      </c>
    </row>
    <row r="2063" spans="1:17" customFormat="1" x14ac:dyDescent="0.25">
      <c r="A2063" s="3472"/>
      <c r="B2063" s="845" t="s">
        <v>4277</v>
      </c>
      <c r="C2063" s="1239"/>
      <c r="D2063" s="1208">
        <f t="shared" ref="D2063:H2063" si="1713">D2061/D47</f>
        <v>0</v>
      </c>
      <c r="E2063" s="1239"/>
      <c r="F2063" s="1187">
        <f t="shared" si="1713"/>
        <v>0</v>
      </c>
      <c r="G2063" s="1239"/>
      <c r="H2063" s="1192">
        <f t="shared" si="1713"/>
        <v>0</v>
      </c>
      <c r="I2063" s="1193">
        <f t="shared" si="1691"/>
        <v>0</v>
      </c>
      <c r="J2063" s="3161"/>
      <c r="K2063" s="1717"/>
      <c r="L2063" s="1717"/>
      <c r="M2063" s="1717"/>
      <c r="N2063" s="1717"/>
      <c r="O2063" s="1717"/>
      <c r="P2063" s="3386"/>
      <c r="Q2063" t="s">
        <v>4278</v>
      </c>
    </row>
    <row r="2064" spans="1:17" customFormat="1" x14ac:dyDescent="0.25">
      <c r="A2064" s="3472"/>
      <c r="B2064" s="845" t="s">
        <v>5097</v>
      </c>
      <c r="C2064" s="1239"/>
      <c r="D2064" s="1208">
        <f t="shared" ref="D2064:H2064" si="1714">D2061/D35</f>
        <v>0</v>
      </c>
      <c r="E2064" s="1239"/>
      <c r="F2064" s="1187">
        <f t="shared" si="1714"/>
        <v>0</v>
      </c>
      <c r="G2064" s="1239"/>
      <c r="H2064" s="1192">
        <f t="shared" si="1714"/>
        <v>0</v>
      </c>
      <c r="I2064" s="1193">
        <f t="shared" si="1691"/>
        <v>0</v>
      </c>
      <c r="J2064" s="3161"/>
      <c r="K2064" s="1717"/>
      <c r="L2064" s="1717"/>
      <c r="M2064" s="1717"/>
      <c r="N2064" s="1717"/>
      <c r="O2064" s="1717"/>
      <c r="P2064" s="3386"/>
      <c r="Q2064" t="s">
        <v>4280</v>
      </c>
    </row>
    <row r="2065" spans="1:17" customFormat="1" hidden="1" x14ac:dyDescent="0.25">
      <c r="A2065" s="3472"/>
      <c r="B2065" s="845" t="s">
        <v>4860</v>
      </c>
      <c r="C2065" s="1239"/>
      <c r="D2065" s="1263">
        <f t="shared" ref="D2065:H2065" si="1715">D2061/D41</f>
        <v>0</v>
      </c>
      <c r="E2065" s="1239"/>
      <c r="F2065" s="1187">
        <f t="shared" si="1715"/>
        <v>0</v>
      </c>
      <c r="G2065" s="1239"/>
      <c r="H2065" s="1192">
        <f t="shared" si="1715"/>
        <v>0</v>
      </c>
      <c r="I2065" s="1193">
        <f t="shared" si="1691"/>
        <v>0</v>
      </c>
      <c r="J2065" s="3161"/>
      <c r="K2065" s="1717"/>
      <c r="L2065" s="1717"/>
      <c r="M2065" s="1717"/>
      <c r="N2065" s="1717"/>
      <c r="O2065" s="1717"/>
      <c r="P2065" s="3386"/>
      <c r="Q2065" t="s">
        <v>4282</v>
      </c>
    </row>
    <row r="2066" spans="1:17" customFormat="1" x14ac:dyDescent="0.25">
      <c r="A2066" s="3472"/>
      <c r="B2066" s="1203" t="s">
        <v>5098</v>
      </c>
      <c r="C2066" s="1239"/>
      <c r="D2066" s="1246">
        <v>0</v>
      </c>
      <c r="E2066" s="1239"/>
      <c r="F2066" s="1204">
        <f>CA!F956</f>
        <v>0</v>
      </c>
      <c r="G2066" s="1239"/>
      <c r="H2066" s="1204">
        <f>SUM(C2066:G2066)</f>
        <v>0</v>
      </c>
      <c r="I2066" s="1206">
        <f t="shared" si="1691"/>
        <v>0</v>
      </c>
      <c r="J2066" s="3163"/>
      <c r="K2066" s="1719"/>
      <c r="L2066" s="1719"/>
      <c r="M2066" s="1719"/>
      <c r="N2066" s="1719"/>
      <c r="O2066" s="1719"/>
      <c r="P2066" s="3387"/>
      <c r="Q2066" s="1178" t="s">
        <v>4284</v>
      </c>
    </row>
    <row r="2067" spans="1:17" customFormat="1" hidden="1" x14ac:dyDescent="0.25">
      <c r="A2067" s="3472"/>
      <c r="B2067" s="845" t="s">
        <v>4285</v>
      </c>
      <c r="C2067" s="1239"/>
      <c r="D2067" s="1208">
        <f t="shared" ref="D2067:H2067" si="1716">D2066/D56</f>
        <v>0</v>
      </c>
      <c r="E2067" s="1239"/>
      <c r="F2067" s="1187">
        <f t="shared" si="1716"/>
        <v>0</v>
      </c>
      <c r="G2067" s="1239"/>
      <c r="H2067" s="1194">
        <f t="shared" si="1716"/>
        <v>0</v>
      </c>
      <c r="I2067" s="1193">
        <f t="shared" si="1691"/>
        <v>0</v>
      </c>
      <c r="J2067" s="3161"/>
      <c r="K2067" s="1717"/>
      <c r="L2067" s="1717"/>
      <c r="M2067" s="1717"/>
      <c r="N2067" s="1717"/>
      <c r="O2067" s="1717"/>
      <c r="P2067" s="3386"/>
      <c r="Q2067" t="s">
        <v>4286</v>
      </c>
    </row>
    <row r="2068" spans="1:17" customFormat="1" hidden="1" x14ac:dyDescent="0.25">
      <c r="A2068" s="3472"/>
      <c r="B2068" s="845" t="s">
        <v>4287</v>
      </c>
      <c r="C2068" s="1239"/>
      <c r="D2068" s="1208">
        <f t="shared" ref="D2068:H2068" si="1717">D2066/D73</f>
        <v>0</v>
      </c>
      <c r="E2068" s="1239"/>
      <c r="F2068" s="1187">
        <f t="shared" si="1717"/>
        <v>0</v>
      </c>
      <c r="G2068" s="1239"/>
      <c r="H2068" s="1194">
        <f t="shared" si="1717"/>
        <v>0</v>
      </c>
      <c r="I2068" s="1193">
        <f t="shared" si="1691"/>
        <v>0</v>
      </c>
      <c r="J2068" s="3161"/>
      <c r="K2068" s="1717"/>
      <c r="L2068" s="1717"/>
      <c r="M2068" s="1717"/>
      <c r="N2068" s="1717"/>
      <c r="O2068" s="1717"/>
      <c r="P2068" s="3386"/>
      <c r="Q2068" t="s">
        <v>4288</v>
      </c>
    </row>
    <row r="2069" spans="1:17" customFormat="1" x14ac:dyDescent="0.25">
      <c r="A2069" s="3472"/>
      <c r="B2069" s="845" t="s">
        <v>4289</v>
      </c>
      <c r="C2069" s="1239"/>
      <c r="D2069" s="1208">
        <v>0.25</v>
      </c>
      <c r="E2069" s="1239"/>
      <c r="F2069" s="1187">
        <v>0.25</v>
      </c>
      <c r="G2069" s="1239"/>
      <c r="H2069" s="1190">
        <f>E2069</f>
        <v>0</v>
      </c>
      <c r="I2069" s="1191">
        <f t="shared" si="1691"/>
        <v>0.25</v>
      </c>
      <c r="J2069" s="3164"/>
      <c r="K2069" s="1720"/>
      <c r="L2069" s="1720"/>
      <c r="M2069" s="1720"/>
      <c r="N2069" s="1720"/>
      <c r="O2069" s="1720"/>
      <c r="P2069" s="3352"/>
      <c r="Q2069" t="s">
        <v>4290</v>
      </c>
    </row>
    <row r="2070" spans="1:17" customFormat="1" x14ac:dyDescent="0.25">
      <c r="A2070" s="3472"/>
      <c r="B2070" s="845" t="s">
        <v>4291</v>
      </c>
      <c r="C2070" s="1239"/>
      <c r="D2070" s="1208" t="e">
        <f t="shared" ref="D2070:H2070" si="1718">D2066/D2061</f>
        <v>#DIV/0!</v>
      </c>
      <c r="E2070" s="1239"/>
      <c r="F2070" s="1187" t="e">
        <f t="shared" si="1718"/>
        <v>#DIV/0!</v>
      </c>
      <c r="G2070" s="1239"/>
      <c r="H2070" s="1205" t="e">
        <f t="shared" si="1718"/>
        <v>#DIV/0!</v>
      </c>
      <c r="I2070" s="1191" t="e">
        <f t="shared" si="1691"/>
        <v>#DIV/0!</v>
      </c>
      <c r="J2070" s="3164"/>
      <c r="K2070" s="1720"/>
      <c r="L2070" s="1720"/>
      <c r="M2070" s="1720"/>
      <c r="N2070" s="1720"/>
      <c r="O2070" s="1720"/>
      <c r="P2070" s="3352"/>
      <c r="Q2070" t="s">
        <v>4292</v>
      </c>
    </row>
    <row r="2071" spans="1:17" customFormat="1" x14ac:dyDescent="0.25">
      <c r="A2071" s="3472"/>
      <c r="B2071" s="1203" t="s">
        <v>5100</v>
      </c>
      <c r="C2071" s="1239"/>
      <c r="D2071" s="1204">
        <f>BPCE!G720</f>
        <v>1</v>
      </c>
      <c r="E2071" s="1239"/>
      <c r="F2071" s="1204">
        <f>CA!G956</f>
        <v>22</v>
      </c>
      <c r="G2071" s="1239"/>
      <c r="H2071" s="1204">
        <f>SUM(C2071:G2071)</f>
        <v>23</v>
      </c>
      <c r="I2071" s="1204">
        <f t="shared" si="1691"/>
        <v>11.5</v>
      </c>
      <c r="J2071" s="3165"/>
      <c r="K2071" s="1721"/>
      <c r="L2071" s="1721"/>
      <c r="M2071" s="1721"/>
      <c r="N2071" s="1721"/>
      <c r="O2071" s="1721"/>
      <c r="P2071" s="3347"/>
      <c r="Q2071" s="27" t="s">
        <v>4293</v>
      </c>
    </row>
    <row r="2072" spans="1:17" customFormat="1" x14ac:dyDescent="0.25">
      <c r="A2072" s="3472"/>
      <c r="B2072" s="845" t="s">
        <v>4294</v>
      </c>
      <c r="C2072" s="1239"/>
      <c r="D2072" s="1185">
        <f t="shared" ref="D2072:H2072" si="1719">D2071/D82</f>
        <v>9.6900163761276763E-6</v>
      </c>
      <c r="E2072" s="1239"/>
      <c r="F2072" s="1187">
        <f t="shared" si="1719"/>
        <v>3.0316810671517357E-4</v>
      </c>
      <c r="G2072" s="1239"/>
      <c r="H2072" s="1194">
        <f t="shared" si="1719"/>
        <v>4.0363481929444634E-5</v>
      </c>
      <c r="I2072" s="1189">
        <f t="shared" si="1691"/>
        <v>1.5642906154565063E-4</v>
      </c>
      <c r="J2072" s="3160"/>
      <c r="K2072" s="1716"/>
      <c r="L2072" s="1716"/>
      <c r="M2072" s="1716"/>
      <c r="N2072" s="1716"/>
      <c r="O2072" s="1716"/>
      <c r="P2072" s="3385"/>
      <c r="Q2072" t="s">
        <v>4295</v>
      </c>
    </row>
    <row r="2073" spans="1:17" customFormat="1" x14ac:dyDescent="0.25">
      <c r="A2073" s="3472"/>
      <c r="B2073" s="845" t="s">
        <v>4296</v>
      </c>
      <c r="C2073" s="1239"/>
      <c r="D2073" s="1185">
        <f t="shared" ref="D2073:H2073" si="1720">D2071/D99</f>
        <v>9.5283468318246788E-5</v>
      </c>
      <c r="E2073" s="1239"/>
      <c r="F2073" s="1187">
        <f t="shared" si="1720"/>
        <v>6.3742249521933126E-4</v>
      </c>
      <c r="G2073" s="1239"/>
      <c r="H2073" s="1194">
        <f t="shared" si="1720"/>
        <v>8.7156536929740459E-5</v>
      </c>
      <c r="I2073" s="1189">
        <f t="shared" si="1691"/>
        <v>3.6635298176878901E-4</v>
      </c>
      <c r="J2073" s="3160"/>
      <c r="K2073" s="1716"/>
      <c r="L2073" s="1716"/>
      <c r="M2073" s="1716"/>
      <c r="N2073" s="1716"/>
      <c r="O2073" s="1716"/>
      <c r="P2073" s="3385"/>
      <c r="Q2073" t="s">
        <v>4297</v>
      </c>
    </row>
    <row r="2074" spans="1:17" customFormat="1" x14ac:dyDescent="0.25">
      <c r="A2074" s="3472"/>
      <c r="B2074" s="1203" t="s">
        <v>14</v>
      </c>
      <c r="C2074" s="1239"/>
      <c r="D2074" s="1263"/>
      <c r="E2074" s="1239"/>
      <c r="F2074" s="1204">
        <f>CA!J956</f>
        <v>1</v>
      </c>
      <c r="G2074" s="1239"/>
      <c r="H2074" s="1204">
        <f>SUM(C2074:G2074)</f>
        <v>1</v>
      </c>
      <c r="I2074" s="1221">
        <f t="shared" si="1691"/>
        <v>1</v>
      </c>
      <c r="J2074" s="3166"/>
      <c r="K2074" s="1722"/>
      <c r="L2074" s="1722"/>
      <c r="M2074" s="1722"/>
      <c r="N2074" s="1722"/>
      <c r="O2074" s="1722"/>
      <c r="P2074" s="3369"/>
      <c r="Q2074" s="27" t="s">
        <v>4298</v>
      </c>
    </row>
    <row r="2075" spans="1:17" customFormat="1" x14ac:dyDescent="0.25">
      <c r="A2075" s="3472"/>
      <c r="B2075" s="845" t="s">
        <v>4299</v>
      </c>
      <c r="C2075" s="1239"/>
      <c r="D2075" s="1263"/>
      <c r="E2075" s="1239"/>
      <c r="F2075" s="1187">
        <f t="shared" ref="F2075:H2075" si="1721">F2074/F108</f>
        <v>1.0526315789473684E-3</v>
      </c>
      <c r="G2075" s="1239"/>
      <c r="H2075" s="1194">
        <f t="shared" si="1721"/>
        <v>2.6881720430107527E-4</v>
      </c>
      <c r="I2075" s="1189">
        <f t="shared" si="1691"/>
        <v>1.0526315789473684E-3</v>
      </c>
      <c r="J2075" s="3160"/>
      <c r="K2075" s="1716"/>
      <c r="L2075" s="1716"/>
      <c r="M2075" s="1716"/>
      <c r="N2075" s="1716"/>
      <c r="O2075" s="1716"/>
      <c r="P2075" s="3385"/>
      <c r="Q2075" t="s">
        <v>4300</v>
      </c>
    </row>
    <row r="2076" spans="1:17" customFormat="1" x14ac:dyDescent="0.25">
      <c r="A2076" s="3472"/>
      <c r="B2076" s="845" t="s">
        <v>4301</v>
      </c>
      <c r="C2076" s="1239"/>
      <c r="D2076" s="1263"/>
      <c r="E2076" s="1239"/>
      <c r="F2076" s="1187">
        <f t="shared" ref="F2076:H2076" si="1722">F2074/F125</f>
        <v>3.0487804878048782E-3</v>
      </c>
      <c r="G2076" s="1239"/>
      <c r="H2076" s="1194">
        <f t="shared" si="1722"/>
        <v>5.3937432578209273E-4</v>
      </c>
      <c r="I2076" s="1189">
        <f t="shared" si="1691"/>
        <v>3.0487804878048782E-3</v>
      </c>
      <c r="J2076" s="3160"/>
      <c r="K2076" s="1716"/>
      <c r="L2076" s="1716"/>
      <c r="M2076" s="1716"/>
      <c r="N2076" s="1716"/>
      <c r="O2076" s="1716"/>
      <c r="P2076" s="3385"/>
      <c r="Q2076" t="s">
        <v>4302</v>
      </c>
    </row>
    <row r="2077" spans="1:17" customFormat="1" x14ac:dyDescent="0.25">
      <c r="A2077" s="3472"/>
      <c r="B2077" s="845" t="s">
        <v>5101</v>
      </c>
      <c r="C2077" s="1239"/>
      <c r="D2077" s="1263"/>
      <c r="E2077" s="1239"/>
      <c r="F2077" s="1187">
        <f t="shared" ref="F2077:H2077" si="1723">F2074/F113</f>
        <v>6.2893081761006293E-3</v>
      </c>
      <c r="G2077" s="1239"/>
      <c r="H2077" s="1194">
        <f t="shared" si="1723"/>
        <v>1.5600624024960999E-3</v>
      </c>
      <c r="I2077" s="1189">
        <f t="shared" si="1691"/>
        <v>6.2893081761006293E-3</v>
      </c>
      <c r="J2077" s="3160"/>
      <c r="K2077" s="1716"/>
      <c r="L2077" s="1716"/>
      <c r="M2077" s="1716"/>
      <c r="N2077" s="1716"/>
      <c r="O2077" s="1716"/>
      <c r="P2077" s="3385"/>
      <c r="Q2077" t="s">
        <v>4304</v>
      </c>
    </row>
    <row r="2078" spans="1:17" customFormat="1" hidden="1" x14ac:dyDescent="0.25">
      <c r="A2078" s="3472"/>
      <c r="B2078" s="845" t="s">
        <v>4864</v>
      </c>
      <c r="C2078" s="1239"/>
      <c r="D2078" s="1263">
        <f t="shared" ref="D2078:H2078" si="1724">D2074/D119</f>
        <v>0</v>
      </c>
      <c r="E2078" s="1239"/>
      <c r="F2078" s="1187">
        <f t="shared" si="1724"/>
        <v>1.0101010101010102E-2</v>
      </c>
      <c r="G2078" s="1239"/>
      <c r="H2078" s="1205">
        <f t="shared" si="1724"/>
        <v>2.5575447570332483E-3</v>
      </c>
      <c r="I2078" s="1193">
        <f t="shared" si="1691"/>
        <v>5.0505050505050509E-3</v>
      </c>
      <c r="J2078" s="3161"/>
      <c r="K2078" s="1717"/>
      <c r="L2078" s="1717"/>
      <c r="M2078" s="1717"/>
      <c r="N2078" s="1717"/>
      <c r="O2078" s="1717"/>
      <c r="P2078" s="3386"/>
      <c r="Q2078" t="s">
        <v>4306</v>
      </c>
    </row>
    <row r="2079" spans="1:17" customFormat="1" x14ac:dyDescent="0.25">
      <c r="A2079" s="3472"/>
      <c r="B2079" s="1203" t="s">
        <v>5087</v>
      </c>
      <c r="C2079" s="1239"/>
      <c r="D2079" s="1212"/>
      <c r="E2079" s="1239"/>
      <c r="F2079" s="1206">
        <f>F2056/F2071</f>
        <v>4.5454545454545456E-2</v>
      </c>
      <c r="G2079" s="1239"/>
      <c r="H2079" s="1206">
        <f>H2056/H2071</f>
        <v>4.3478260869565216E-2</v>
      </c>
      <c r="I2079" s="1206">
        <f t="shared" si="1691"/>
        <v>4.5454545454545456E-2</v>
      </c>
      <c r="J2079" s="3162"/>
      <c r="K2079" s="1718"/>
      <c r="L2079" s="1718"/>
      <c r="M2079" s="1718"/>
      <c r="N2079" s="1718"/>
      <c r="O2079" s="1718"/>
      <c r="P2079" s="3368"/>
      <c r="Q2079" s="27" t="s">
        <v>4308</v>
      </c>
    </row>
    <row r="2080" spans="1:17" customFormat="1" x14ac:dyDescent="0.25">
      <c r="A2080" s="3472"/>
      <c r="B2080" s="845" t="s">
        <v>4223</v>
      </c>
      <c r="C2080" s="1239"/>
      <c r="D2080" s="1208">
        <f t="shared" ref="D2080:H2080" si="1725">D2079/D139</f>
        <v>0</v>
      </c>
      <c r="E2080" s="1239"/>
      <c r="F2080" s="1210">
        <f t="shared" si="1725"/>
        <v>0.20806787358859521</v>
      </c>
      <c r="G2080" s="1239"/>
      <c r="H2080" s="1177">
        <f t="shared" si="1725"/>
        <v>0.21129592301382824</v>
      </c>
      <c r="I2080" s="1198">
        <f t="shared" si="1691"/>
        <v>0.10403393679429761</v>
      </c>
      <c r="J2080" s="3167"/>
      <c r="K2080" s="1723"/>
      <c r="L2080" s="1723"/>
      <c r="M2080" s="1723"/>
      <c r="N2080" s="1723"/>
      <c r="O2080" s="1723"/>
      <c r="P2080" s="3364"/>
      <c r="Q2080" t="s">
        <v>4309</v>
      </c>
    </row>
    <row r="2081" spans="1:17" customFormat="1" x14ac:dyDescent="0.25">
      <c r="A2081" s="3472"/>
      <c r="B2081" s="845" t="s">
        <v>4224</v>
      </c>
      <c r="C2081" s="1239"/>
      <c r="D2081" s="1208">
        <f t="shared" ref="D2081:H2081" si="1726">D2079/D142</f>
        <v>0</v>
      </c>
      <c r="E2081" s="1239"/>
      <c r="F2081" s="1210">
        <f t="shared" si="1726"/>
        <v>0.18979169874403362</v>
      </c>
      <c r="G2081" s="1239"/>
      <c r="H2081" s="1177">
        <f t="shared" si="1726"/>
        <v>0.21626283966623014</v>
      </c>
      <c r="I2081" s="1198">
        <f t="shared" si="1691"/>
        <v>9.4895849372016811E-2</v>
      </c>
      <c r="J2081" s="3167"/>
      <c r="K2081" s="1723"/>
      <c r="L2081" s="1723"/>
      <c r="M2081" s="1723"/>
      <c r="N2081" s="1723"/>
      <c r="O2081" s="1723"/>
      <c r="P2081" s="3364"/>
      <c r="Q2081" t="s">
        <v>4310</v>
      </c>
    </row>
    <row r="2082" spans="1:17" customFormat="1" x14ac:dyDescent="0.25">
      <c r="A2082" s="3472"/>
      <c r="B2082" s="845" t="s">
        <v>5102</v>
      </c>
      <c r="C2082" s="1239"/>
      <c r="D2082" s="1208">
        <f t="shared" ref="D2082:H2082" si="1727">D2079/D159</f>
        <v>0</v>
      </c>
      <c r="E2082" s="1239"/>
      <c r="F2082" s="1210">
        <f t="shared" si="1727"/>
        <v>0.20800638941822666</v>
      </c>
      <c r="G2082" s="1239"/>
      <c r="H2082" s="1177">
        <f t="shared" si="1727"/>
        <v>0.24308940584624933</v>
      </c>
      <c r="I2082" s="1198">
        <f t="shared" si="1691"/>
        <v>0.10400319470911333</v>
      </c>
      <c r="J2082" s="3167"/>
      <c r="K2082" s="1723"/>
      <c r="L2082" s="1723"/>
      <c r="M2082" s="1723"/>
      <c r="N2082" s="1723"/>
      <c r="O2082" s="1723"/>
      <c r="P2082" s="3364"/>
      <c r="Q2082" t="s">
        <v>4312</v>
      </c>
    </row>
    <row r="2083" spans="1:17" customFormat="1" x14ac:dyDescent="0.25">
      <c r="A2083" s="3472"/>
      <c r="B2083" s="1203" t="s">
        <v>5099</v>
      </c>
      <c r="C2083" s="1239"/>
      <c r="D2083" s="1212"/>
      <c r="E2083" s="1239"/>
      <c r="F2083" s="1206">
        <f>F2061/F2071</f>
        <v>0</v>
      </c>
      <c r="G2083" s="1239"/>
      <c r="H2083" s="1206">
        <f>H2061/H2071</f>
        <v>0</v>
      </c>
      <c r="I2083" s="1206">
        <f t="shared" si="1691"/>
        <v>0</v>
      </c>
      <c r="J2083" s="3162"/>
      <c r="K2083" s="1718"/>
      <c r="L2083" s="1718"/>
      <c r="M2083" s="1718"/>
      <c r="N2083" s="1718"/>
      <c r="O2083" s="1718"/>
      <c r="P2083" s="3368"/>
      <c r="Q2083" s="27" t="s">
        <v>4314</v>
      </c>
    </row>
    <row r="2084" spans="1:17" s="1" customFormat="1" x14ac:dyDescent="0.25">
      <c r="A2084" s="3472"/>
      <c r="B2084" s="845" t="s">
        <v>4223</v>
      </c>
      <c r="C2084" s="1239"/>
      <c r="D2084" s="1208">
        <f t="shared" ref="D2084:H2084" si="1728">D2083/D165</f>
        <v>0</v>
      </c>
      <c r="E2084" s="1239"/>
      <c r="F2084" s="1210">
        <f t="shared" si="1728"/>
        <v>0</v>
      </c>
      <c r="G2084" s="1239"/>
      <c r="H2084" s="1177">
        <f t="shared" si="1728"/>
        <v>0</v>
      </c>
      <c r="I2084" s="1198">
        <f t="shared" si="1691"/>
        <v>0</v>
      </c>
      <c r="J2084" s="3167"/>
      <c r="K2084" s="1723"/>
      <c r="L2084" s="1723"/>
      <c r="M2084" s="1723"/>
      <c r="N2084" s="1723"/>
      <c r="O2084" s="1723"/>
      <c r="P2084" s="3364"/>
      <c r="Q2084" t="s">
        <v>4315</v>
      </c>
    </row>
    <row r="2085" spans="1:17" s="1" customFormat="1" x14ac:dyDescent="0.25">
      <c r="A2085" s="3472"/>
      <c r="B2085" s="845" t="s">
        <v>4224</v>
      </c>
      <c r="C2085" s="1239"/>
      <c r="D2085" s="1208">
        <f t="shared" ref="D2085:H2085" si="1729">D2083/D182</f>
        <v>0</v>
      </c>
      <c r="E2085" s="1239"/>
      <c r="F2085" s="1210">
        <f t="shared" si="1729"/>
        <v>0</v>
      </c>
      <c r="G2085" s="1239"/>
      <c r="H2085" s="1177">
        <f t="shared" si="1729"/>
        <v>0</v>
      </c>
      <c r="I2085" s="1198">
        <f t="shared" si="1691"/>
        <v>0</v>
      </c>
      <c r="J2085" s="3167"/>
      <c r="K2085" s="1723"/>
      <c r="L2085" s="1723"/>
      <c r="M2085" s="1723"/>
      <c r="N2085" s="1723"/>
      <c r="O2085" s="1723"/>
      <c r="P2085" s="3364"/>
      <c r="Q2085" t="s">
        <v>4316</v>
      </c>
    </row>
    <row r="2086" spans="1:17" s="1" customFormat="1" x14ac:dyDescent="0.25">
      <c r="A2086" s="3472"/>
      <c r="B2086" s="845" t="s">
        <v>5102</v>
      </c>
      <c r="C2086" s="1239"/>
      <c r="D2086" s="1208">
        <f t="shared" ref="D2086:H2086" si="1730">D2083/D185</f>
        <v>0</v>
      </c>
      <c r="E2086" s="1239"/>
      <c r="F2086" s="1210">
        <f t="shared" si="1730"/>
        <v>0</v>
      </c>
      <c r="G2086" s="1239"/>
      <c r="H2086" s="1177">
        <f t="shared" si="1730"/>
        <v>0</v>
      </c>
      <c r="I2086" s="1198">
        <f t="shared" si="1691"/>
        <v>0</v>
      </c>
      <c r="J2086" s="3167"/>
      <c r="K2086" s="1723"/>
      <c r="L2086" s="1723"/>
      <c r="M2086" s="1723"/>
      <c r="N2086" s="1723"/>
      <c r="O2086" s="1723"/>
      <c r="P2086" s="3364"/>
      <c r="Q2086" t="s">
        <v>4317</v>
      </c>
    </row>
    <row r="2087" spans="1:17" customFormat="1" x14ac:dyDescent="0.25">
      <c r="A2087" s="3472"/>
      <c r="B2087" s="1203" t="s">
        <v>4848</v>
      </c>
      <c r="C2087" s="1239"/>
      <c r="D2087" s="1212"/>
      <c r="E2087" s="1239"/>
      <c r="F2087" s="1206">
        <f>F2061/F2056</f>
        <v>0</v>
      </c>
      <c r="G2087" s="1239"/>
      <c r="H2087" s="1206">
        <f>H2061/H2056</f>
        <v>0</v>
      </c>
      <c r="I2087" s="1206">
        <f t="shared" si="1691"/>
        <v>0</v>
      </c>
      <c r="J2087" s="3162"/>
      <c r="K2087" s="1718"/>
      <c r="L2087" s="1718"/>
      <c r="M2087" s="1718"/>
      <c r="N2087" s="1718"/>
      <c r="O2087" s="1718"/>
      <c r="P2087" s="3368"/>
      <c r="Q2087" s="27" t="s">
        <v>4319</v>
      </c>
    </row>
    <row r="2088" spans="1:17" customFormat="1" x14ac:dyDescent="0.25">
      <c r="A2088" s="3472"/>
      <c r="B2088" s="1181" t="s">
        <v>4223</v>
      </c>
      <c r="C2088" s="1239"/>
      <c r="D2088" s="1208">
        <f t="shared" ref="D2088:H2088" si="1731">D2087/D217</f>
        <v>0</v>
      </c>
      <c r="E2088" s="1239"/>
      <c r="F2088" s="1210">
        <f t="shared" si="1731"/>
        <v>0</v>
      </c>
      <c r="G2088" s="1239"/>
      <c r="H2088" s="1177">
        <f t="shared" si="1731"/>
        <v>0</v>
      </c>
      <c r="I2088" s="1198">
        <f t="shared" si="1691"/>
        <v>0</v>
      </c>
      <c r="J2088" s="3167"/>
      <c r="K2088" s="1723"/>
      <c r="L2088" s="1723"/>
      <c r="M2088" s="1723"/>
      <c r="N2088" s="1723"/>
      <c r="O2088" s="1723"/>
      <c r="P2088" s="3364"/>
      <c r="Q2088" t="s">
        <v>4320</v>
      </c>
    </row>
    <row r="2089" spans="1:17" customFormat="1" x14ac:dyDescent="0.25">
      <c r="A2089" s="3472"/>
      <c r="B2089" s="1181" t="s">
        <v>4224</v>
      </c>
      <c r="C2089" s="1239"/>
      <c r="D2089" s="1208">
        <f t="shared" ref="D2089:H2089" si="1732">D2087/D234</f>
        <v>0</v>
      </c>
      <c r="E2089" s="1239"/>
      <c r="F2089" s="1210">
        <f t="shared" si="1732"/>
        <v>0</v>
      </c>
      <c r="G2089" s="1239"/>
      <c r="H2089" s="1177">
        <f t="shared" si="1732"/>
        <v>0</v>
      </c>
      <c r="I2089" s="1198">
        <f t="shared" si="1691"/>
        <v>0</v>
      </c>
      <c r="J2089" s="3167"/>
      <c r="K2089" s="1723"/>
      <c r="L2089" s="1723"/>
      <c r="M2089" s="1723"/>
      <c r="N2089" s="1723"/>
      <c r="O2089" s="1723"/>
      <c r="P2089" s="3364"/>
      <c r="Q2089" t="s">
        <v>4321</v>
      </c>
    </row>
    <row r="2090" spans="1:17" customFormat="1" ht="15.75" thickBot="1" x14ac:dyDescent="0.3">
      <c r="A2090" s="3472"/>
      <c r="B2090" s="1181" t="s">
        <v>5102</v>
      </c>
      <c r="C2090" s="1239"/>
      <c r="D2090" s="1208">
        <f t="shared" ref="D2090:H2090" si="1733">D2087/D237</f>
        <v>0</v>
      </c>
      <c r="E2090" s="1239"/>
      <c r="F2090" s="1210">
        <f t="shared" si="1733"/>
        <v>0</v>
      </c>
      <c r="G2090" s="1239"/>
      <c r="H2090" s="1177">
        <f t="shared" si="1733"/>
        <v>0</v>
      </c>
      <c r="I2090" s="1198">
        <f t="shared" si="1691"/>
        <v>0</v>
      </c>
      <c r="J2090" s="3167"/>
      <c r="K2090" s="1723"/>
      <c r="L2090" s="1723"/>
      <c r="M2090" s="1723"/>
      <c r="N2090" s="1723"/>
      <c r="O2090" s="1723"/>
      <c r="P2090" s="3364"/>
      <c r="Q2090" t="s">
        <v>4322</v>
      </c>
    </row>
    <row r="2091" spans="1:17" customFormat="1" hidden="1" x14ac:dyDescent="0.25">
      <c r="A2091" s="3472"/>
      <c r="B2091" s="1203" t="s">
        <v>4323</v>
      </c>
      <c r="C2091" s="1239"/>
      <c r="D2091" s="1263"/>
      <c r="E2091" s="1239"/>
      <c r="F2091" s="1206">
        <f>F2066/F2056</f>
        <v>0</v>
      </c>
      <c r="G2091" s="1239"/>
      <c r="H2091" s="1206">
        <f>H2066/H2056</f>
        <v>0</v>
      </c>
      <c r="I2091" s="1206">
        <f t="shared" si="1691"/>
        <v>0</v>
      </c>
      <c r="J2091" s="3162"/>
      <c r="K2091" s="1718"/>
      <c r="L2091" s="1718"/>
      <c r="M2091" s="1718"/>
      <c r="N2091" s="1718"/>
      <c r="O2091" s="1718"/>
      <c r="P2091" s="3368"/>
      <c r="Q2091" s="27" t="s">
        <v>4324</v>
      </c>
    </row>
    <row r="2092" spans="1:17" customFormat="1" hidden="1" x14ac:dyDescent="0.25">
      <c r="A2092" s="3472"/>
      <c r="B2092" s="1181" t="s">
        <v>4223</v>
      </c>
      <c r="C2092" s="1239"/>
      <c r="D2092" s="1263">
        <f t="shared" ref="D2092:H2092" si="1734">D2091/D243</f>
        <v>0</v>
      </c>
      <c r="E2092" s="1239"/>
      <c r="F2092" s="1210">
        <f t="shared" si="1734"/>
        <v>0</v>
      </c>
      <c r="G2092" s="1239"/>
      <c r="H2092" s="1177">
        <f t="shared" si="1734"/>
        <v>0</v>
      </c>
      <c r="I2092" s="1198">
        <f t="shared" si="1691"/>
        <v>0</v>
      </c>
      <c r="J2092" s="3167"/>
      <c r="K2092" s="1723"/>
      <c r="L2092" s="1723"/>
      <c r="M2092" s="1723"/>
      <c r="N2092" s="1723"/>
      <c r="O2092" s="1723"/>
      <c r="P2092" s="3364"/>
      <c r="Q2092" t="s">
        <v>4325</v>
      </c>
    </row>
    <row r="2093" spans="1:17" customFormat="1" hidden="1" x14ac:dyDescent="0.25">
      <c r="A2093" s="3472"/>
      <c r="B2093" s="1181" t="s">
        <v>4224</v>
      </c>
      <c r="C2093" s="1239"/>
      <c r="D2093" s="1263">
        <f t="shared" ref="D2093:H2093" si="1735">D2091/D260</f>
        <v>0</v>
      </c>
      <c r="E2093" s="1239"/>
      <c r="F2093" s="1210">
        <f t="shared" si="1735"/>
        <v>0</v>
      </c>
      <c r="G2093" s="1239"/>
      <c r="H2093" s="1177">
        <f t="shared" si="1735"/>
        <v>0</v>
      </c>
      <c r="I2093" s="1198">
        <f t="shared" si="1691"/>
        <v>0</v>
      </c>
      <c r="J2093" s="3167"/>
      <c r="K2093" s="1723"/>
      <c r="L2093" s="1723"/>
      <c r="M2093" s="1723"/>
      <c r="N2093" s="1723"/>
      <c r="O2093" s="1723"/>
      <c r="P2093" s="3364"/>
      <c r="Q2093" t="s">
        <v>4326</v>
      </c>
    </row>
    <row r="2094" spans="1:17" customFormat="1" hidden="1" x14ac:dyDescent="0.25">
      <c r="A2094" s="3472"/>
      <c r="B2094" s="1181" t="s">
        <v>5102</v>
      </c>
      <c r="C2094" s="1239"/>
      <c r="D2094" s="1263">
        <f t="shared" ref="D2094:H2094" si="1736">D2091/D263</f>
        <v>0</v>
      </c>
      <c r="E2094" s="1239"/>
      <c r="F2094" s="1210">
        <f t="shared" si="1736"/>
        <v>0</v>
      </c>
      <c r="G2094" s="1239"/>
      <c r="H2094" s="1177">
        <f t="shared" si="1736"/>
        <v>0</v>
      </c>
      <c r="I2094" s="1198">
        <f t="shared" si="1691"/>
        <v>0</v>
      </c>
      <c r="J2094" s="3167"/>
      <c r="K2094" s="1723"/>
      <c r="L2094" s="1723"/>
      <c r="M2094" s="1723"/>
      <c r="N2094" s="1723"/>
      <c r="O2094" s="1723"/>
      <c r="P2094" s="3364"/>
      <c r="Q2094" t="s">
        <v>4327</v>
      </c>
    </row>
    <row r="2095" spans="1:17" customFormat="1" hidden="1" x14ac:dyDescent="0.25">
      <c r="A2095" s="3472"/>
      <c r="B2095" s="1203" t="s">
        <v>4328</v>
      </c>
      <c r="C2095" s="1239"/>
      <c r="D2095" s="1212"/>
      <c r="E2095" s="1239"/>
      <c r="F2095" s="1212">
        <f>F2071/F2074</f>
        <v>22</v>
      </c>
      <c r="G2095" s="1239"/>
      <c r="H2095" s="1212">
        <f>H2071/H2074</f>
        <v>23</v>
      </c>
      <c r="I2095" s="1212">
        <f t="shared" si="1691"/>
        <v>22</v>
      </c>
      <c r="J2095" s="3168"/>
      <c r="K2095" s="1724"/>
      <c r="L2095" s="1724"/>
      <c r="M2095" s="1724"/>
      <c r="N2095" s="1724"/>
      <c r="O2095" s="1724"/>
      <c r="P2095" s="3366"/>
      <c r="Q2095" s="27" t="s">
        <v>4329</v>
      </c>
    </row>
    <row r="2096" spans="1:17" customFormat="1" hidden="1" x14ac:dyDescent="0.25">
      <c r="A2096" s="3472"/>
      <c r="B2096" s="1181" t="s">
        <v>4223</v>
      </c>
      <c r="C2096" s="1239"/>
      <c r="D2096" s="1208">
        <f t="shared" ref="D2096:H2096" si="1737">D2095/D269</f>
        <v>0</v>
      </c>
      <c r="E2096" s="1239"/>
      <c r="F2096" s="1210">
        <f t="shared" si="1737"/>
        <v>0.2880097013794149</v>
      </c>
      <c r="G2096" s="1239"/>
      <c r="H2096" s="1177">
        <f t="shared" si="1737"/>
        <v>0.15015215277753402</v>
      </c>
      <c r="I2096" s="1198">
        <f t="shared" si="1691"/>
        <v>0.14400485068970745</v>
      </c>
      <c r="J2096" s="3167"/>
      <c r="K2096" s="1723"/>
      <c r="L2096" s="1723"/>
      <c r="M2096" s="1723"/>
      <c r="N2096" s="1723"/>
      <c r="O2096" s="1723"/>
      <c r="P2096" s="3364"/>
      <c r="Q2096" t="s">
        <v>4330</v>
      </c>
    </row>
    <row r="2097" spans="1:17" customFormat="1" hidden="1" x14ac:dyDescent="0.25">
      <c r="A2097" s="3472"/>
      <c r="B2097" s="1181" t="s">
        <v>4224</v>
      </c>
      <c r="C2097" s="1239"/>
      <c r="D2097" s="1208">
        <f t="shared" ref="D2097:H2097" si="1738">D2095/D286</f>
        <v>0</v>
      </c>
      <c r="E2097" s="1239"/>
      <c r="F2097" s="1210">
        <f t="shared" si="1738"/>
        <v>0.20907457843194066</v>
      </c>
      <c r="G2097" s="1239"/>
      <c r="H2097" s="1177">
        <f t="shared" si="1738"/>
        <v>0.16158821946773883</v>
      </c>
      <c r="I2097" s="1198">
        <f t="shared" si="1691"/>
        <v>0.10453728921597033</v>
      </c>
      <c r="J2097" s="3167"/>
      <c r="K2097" s="1723"/>
      <c r="L2097" s="1723"/>
      <c r="M2097" s="1723"/>
      <c r="N2097" s="1723"/>
      <c r="O2097" s="1723"/>
      <c r="P2097" s="3364"/>
      <c r="Q2097" t="s">
        <v>4331</v>
      </c>
    </row>
    <row r="2098" spans="1:17" customFormat="1" ht="15.75" hidden="1" thickBot="1" x14ac:dyDescent="0.3">
      <c r="A2098" s="3472"/>
      <c r="B2098" s="1181" t="s">
        <v>5102</v>
      </c>
      <c r="C2098" s="1239"/>
      <c r="D2098" s="1208">
        <f t="shared" ref="D2098:H2098" si="1739">D2095/D289</f>
        <v>0</v>
      </c>
      <c r="E2098" s="1239"/>
      <c r="F2098" s="1210">
        <f t="shared" si="1739"/>
        <v>0.12522734927585047</v>
      </c>
      <c r="G2098" s="1239"/>
      <c r="H2098" s="1177">
        <f t="shared" si="1739"/>
        <v>0.12628267511598959</v>
      </c>
      <c r="I2098" s="1198">
        <f t="shared" si="1691"/>
        <v>6.2613674637925235E-2</v>
      </c>
      <c r="J2098" s="3167"/>
      <c r="K2098" s="1723"/>
      <c r="L2098" s="1723"/>
      <c r="M2098" s="1723"/>
      <c r="N2098" s="1723"/>
      <c r="O2098" s="1723"/>
      <c r="P2098" s="3364"/>
      <c r="Q2098" t="s">
        <v>4332</v>
      </c>
    </row>
    <row r="2099" spans="1:17" customFormat="1" ht="15.75" hidden="1" thickBot="1" x14ac:dyDescent="0.3">
      <c r="A2099" s="3472"/>
      <c r="B2099" s="1203" t="s">
        <v>4333</v>
      </c>
      <c r="C2099" s="1241"/>
      <c r="D2099" s="2251"/>
      <c r="E2099" s="1241"/>
      <c r="F2099" s="1213">
        <f>F2056/F2074</f>
        <v>1</v>
      </c>
      <c r="G2099" s="1241"/>
      <c r="H2099" s="1213">
        <f>H2056/H2074</f>
        <v>1</v>
      </c>
      <c r="I2099" s="1213">
        <f t="shared" si="1691"/>
        <v>1</v>
      </c>
      <c r="J2099" s="3169"/>
      <c r="K2099" s="1725"/>
      <c r="L2099" s="1725"/>
      <c r="M2099" s="1725"/>
      <c r="N2099" s="1725"/>
      <c r="O2099" s="1725"/>
      <c r="P2099" s="3365"/>
      <c r="Q2099" s="27" t="s">
        <v>4334</v>
      </c>
    </row>
    <row r="2100" spans="1:17" customFormat="1" ht="15.75" hidden="1" thickBot="1" x14ac:dyDescent="0.3">
      <c r="A2100" s="3472"/>
      <c r="B2100" s="1181" t="s">
        <v>4223</v>
      </c>
      <c r="C2100" s="1239">
        <f t="shared" ref="C2100:H2100" si="1740">C2099/C295</f>
        <v>0</v>
      </c>
      <c r="D2100" s="2249">
        <f t="shared" si="1740"/>
        <v>0</v>
      </c>
      <c r="E2100" s="1239">
        <f t="shared" si="1740"/>
        <v>0</v>
      </c>
      <c r="F2100" s="1210">
        <f t="shared" si="1740"/>
        <v>5.9925566138901154E-2</v>
      </c>
      <c r="G2100" s="1239">
        <f t="shared" si="1740"/>
        <v>0</v>
      </c>
      <c r="H2100" s="1177">
        <f t="shared" si="1740"/>
        <v>3.1726537713642408E-2</v>
      </c>
      <c r="I2100" s="1198">
        <f t="shared" si="1691"/>
        <v>1.1985113227780231E-2</v>
      </c>
      <c r="J2100" s="3167"/>
      <c r="K2100" s="1723"/>
      <c r="L2100" s="1723"/>
      <c r="M2100" s="1723"/>
      <c r="N2100" s="1723"/>
      <c r="O2100" s="1723"/>
      <c r="P2100" s="3364"/>
      <c r="Q2100" t="s">
        <v>4335</v>
      </c>
    </row>
    <row r="2101" spans="1:17" customFormat="1" ht="15.75" hidden="1" thickBot="1" x14ac:dyDescent="0.3">
      <c r="A2101" s="3472"/>
      <c r="B2101" s="1181" t="s">
        <v>4224</v>
      </c>
      <c r="C2101" s="1239">
        <f t="shared" ref="C2101:H2101" si="1741">C2099/C312</f>
        <v>0</v>
      </c>
      <c r="D2101" s="2249">
        <f t="shared" si="1741"/>
        <v>0</v>
      </c>
      <c r="E2101" s="1239">
        <f t="shared" si="1741"/>
        <v>0</v>
      </c>
      <c r="F2101" s="1210">
        <f t="shared" si="1741"/>
        <v>3.9680619404790708E-2</v>
      </c>
      <c r="G2101" s="1239">
        <f t="shared" si="1741"/>
        <v>0</v>
      </c>
      <c r="H2101" s="1177">
        <f t="shared" si="1741"/>
        <v>3.4945527198703204E-2</v>
      </c>
      <c r="I2101" s="1198">
        <f t="shared" si="1691"/>
        <v>7.9361238809581413E-3</v>
      </c>
      <c r="J2101" s="3167"/>
      <c r="K2101" s="1723"/>
      <c r="L2101" s="1723"/>
      <c r="M2101" s="1723"/>
      <c r="N2101" s="1723"/>
      <c r="O2101" s="1723"/>
      <c r="P2101" s="3364"/>
      <c r="Q2101" t="s">
        <v>4336</v>
      </c>
    </row>
    <row r="2102" spans="1:17" customFormat="1" ht="15.75" hidden="1" thickBot="1" x14ac:dyDescent="0.3">
      <c r="A2102" s="3472"/>
      <c r="B2102" s="1181" t="s">
        <v>5102</v>
      </c>
      <c r="C2102" s="1239">
        <f t="shared" ref="C2102:H2102" si="1742">C2099/C315</f>
        <v>0</v>
      </c>
      <c r="D2102" s="2249">
        <f t="shared" si="1742"/>
        <v>0</v>
      </c>
      <c r="E2102" s="1239">
        <f t="shared" si="1742"/>
        <v>0</v>
      </c>
      <c r="F2102" s="1210">
        <f t="shared" si="1742"/>
        <v>2.6048088779284832E-2</v>
      </c>
      <c r="G2102" s="1239">
        <f t="shared" si="1742"/>
        <v>0</v>
      </c>
      <c r="H2102" s="1177">
        <f t="shared" si="1742"/>
        <v>3.0697980462620848E-2</v>
      </c>
      <c r="I2102" s="1198">
        <f t="shared" si="1691"/>
        <v>5.2096177558569661E-3</v>
      </c>
      <c r="J2102" s="3167"/>
      <c r="K2102" s="1723"/>
      <c r="L2102" s="1723"/>
      <c r="M2102" s="1723"/>
      <c r="N2102" s="1723"/>
      <c r="O2102" s="1723"/>
      <c r="P2102" s="3364"/>
      <c r="Q2102" t="s">
        <v>4337</v>
      </c>
    </row>
    <row r="2103" spans="1:17" s="325" customFormat="1" ht="15.75" hidden="1" thickBot="1" x14ac:dyDescent="0.3">
      <c r="A2103" s="3472"/>
      <c r="B2103" s="1203" t="s">
        <v>4338</v>
      </c>
      <c r="C2103" s="1238"/>
      <c r="D2103" s="2248"/>
      <c r="E2103" s="1238"/>
      <c r="F2103" s="1206">
        <f t="shared" ref="F2103:H2103" si="1743">F2061/F2074</f>
        <v>0</v>
      </c>
      <c r="G2103" s="1238"/>
      <c r="H2103" s="1206">
        <f t="shared" si="1743"/>
        <v>0</v>
      </c>
      <c r="I2103" s="1206">
        <f t="shared" si="1691"/>
        <v>0</v>
      </c>
      <c r="J2103" s="3162"/>
      <c r="K2103" s="1718"/>
      <c r="L2103" s="1718"/>
      <c r="M2103" s="1718"/>
      <c r="N2103" s="1718"/>
      <c r="O2103" s="1718"/>
      <c r="P2103" s="3368"/>
      <c r="Q2103" s="1220" t="s">
        <v>4339</v>
      </c>
    </row>
    <row r="2104" spans="1:17" s="325" customFormat="1" ht="15.75" hidden="1" thickBot="1" x14ac:dyDescent="0.3">
      <c r="A2104" s="3472"/>
      <c r="B2104" s="1182" t="s">
        <v>4223</v>
      </c>
      <c r="C2104" s="1239">
        <f t="shared" ref="C2104:H2104" si="1744">C2103/C321</f>
        <v>0</v>
      </c>
      <c r="D2104" s="2249">
        <f t="shared" si="1744"/>
        <v>0</v>
      </c>
      <c r="E2104" s="1239">
        <f t="shared" si="1744"/>
        <v>0</v>
      </c>
      <c r="F2104" s="1210">
        <f t="shared" si="1744"/>
        <v>0</v>
      </c>
      <c r="G2104" s="1239">
        <f t="shared" si="1744"/>
        <v>0</v>
      </c>
      <c r="H2104" s="1199">
        <f t="shared" si="1744"/>
        <v>0</v>
      </c>
      <c r="I2104" s="1198">
        <f t="shared" ref="I2104:I2165" si="1745">AVERAGE(C2104:G2104)</f>
        <v>0</v>
      </c>
      <c r="J2104" s="3167"/>
      <c r="K2104" s="1723"/>
      <c r="L2104" s="1723"/>
      <c r="M2104" s="1723"/>
      <c r="N2104" s="1723"/>
      <c r="O2104" s="1723"/>
      <c r="P2104" s="3364"/>
      <c r="Q2104" s="325" t="s">
        <v>4340</v>
      </c>
    </row>
    <row r="2105" spans="1:17" ht="15.75" hidden="1" thickBot="1" x14ac:dyDescent="0.3">
      <c r="A2105" s="3472"/>
      <c r="B2105" s="1182" t="s">
        <v>4224</v>
      </c>
      <c r="C2105" s="1239">
        <f t="shared" ref="C2105:H2105" si="1746">C2103/C338</f>
        <v>0</v>
      </c>
      <c r="D2105" s="2249">
        <f t="shared" si="1746"/>
        <v>0</v>
      </c>
      <c r="E2105" s="1239">
        <f t="shared" si="1746"/>
        <v>0</v>
      </c>
      <c r="F2105" s="1210">
        <f t="shared" si="1746"/>
        <v>0</v>
      </c>
      <c r="G2105" s="1239">
        <f t="shared" si="1746"/>
        <v>0</v>
      </c>
      <c r="H2105" s="1200">
        <f t="shared" si="1746"/>
        <v>0</v>
      </c>
      <c r="I2105" s="1198">
        <f t="shared" si="1745"/>
        <v>0</v>
      </c>
      <c r="J2105" s="3167"/>
      <c r="K2105" s="1723"/>
      <c r="L2105" s="1723"/>
      <c r="M2105" s="1723"/>
      <c r="N2105" s="1723"/>
      <c r="O2105" s="1723"/>
      <c r="P2105" s="3364"/>
      <c r="Q2105" s="325" t="s">
        <v>4341</v>
      </c>
    </row>
    <row r="2106" spans="1:17" ht="15.75" hidden="1" thickBot="1" x14ac:dyDescent="0.3">
      <c r="A2106" s="3472"/>
      <c r="B2106" s="1182" t="s">
        <v>5102</v>
      </c>
      <c r="C2106" s="1239">
        <f t="shared" ref="C2106:H2106" si="1747">C2103/C341</f>
        <v>0</v>
      </c>
      <c r="D2106" s="2249">
        <f t="shared" si="1747"/>
        <v>0</v>
      </c>
      <c r="E2106" s="1239">
        <f t="shared" si="1747"/>
        <v>0</v>
      </c>
      <c r="F2106" s="1210">
        <f t="shared" si="1747"/>
        <v>0</v>
      </c>
      <c r="G2106" s="1239">
        <f t="shared" si="1747"/>
        <v>0</v>
      </c>
      <c r="H2106" s="1199">
        <f t="shared" si="1747"/>
        <v>0</v>
      </c>
      <c r="I2106" s="1198">
        <f t="shared" si="1745"/>
        <v>0</v>
      </c>
      <c r="J2106" s="3167"/>
      <c r="K2106" s="1723"/>
      <c r="L2106" s="1723"/>
      <c r="M2106" s="1723"/>
      <c r="N2106" s="1723"/>
      <c r="O2106" s="1723"/>
      <c r="P2106" s="3364"/>
      <c r="Q2106" s="325" t="s">
        <v>4342</v>
      </c>
    </row>
    <row r="2107" spans="1:17" ht="15.75" hidden="1" thickBot="1" x14ac:dyDescent="0.3">
      <c r="A2107" s="3472"/>
      <c r="B2107" s="1203" t="s">
        <v>4343</v>
      </c>
      <c r="C2107" s="1238"/>
      <c r="D2107" s="2248"/>
      <c r="E2107" s="1238"/>
      <c r="F2107" s="1206">
        <f t="shared" ref="F2107:H2107" si="1748">F2066/F2071</f>
        <v>0</v>
      </c>
      <c r="G2107" s="1238"/>
      <c r="H2107" s="1206">
        <f t="shared" si="1748"/>
        <v>0</v>
      </c>
      <c r="I2107" s="1206">
        <f t="shared" si="1745"/>
        <v>0</v>
      </c>
      <c r="J2107" s="3162"/>
      <c r="K2107" s="1718"/>
      <c r="L2107" s="1718"/>
      <c r="M2107" s="1718"/>
      <c r="N2107" s="1718"/>
      <c r="O2107" s="1718"/>
      <c r="P2107" s="3368"/>
      <c r="Q2107" s="1220" t="s">
        <v>4344</v>
      </c>
    </row>
    <row r="2108" spans="1:17" ht="15.75" hidden="1" thickBot="1" x14ac:dyDescent="0.3">
      <c r="A2108" s="3472"/>
      <c r="B2108" s="1182" t="s">
        <v>4223</v>
      </c>
      <c r="C2108" s="1239">
        <f t="shared" ref="C2108:H2108" si="1749">C2107/C347</f>
        <v>0</v>
      </c>
      <c r="D2108" s="2249">
        <f t="shared" si="1749"/>
        <v>0</v>
      </c>
      <c r="E2108" s="1239">
        <f t="shared" si="1749"/>
        <v>0</v>
      </c>
      <c r="F2108" s="1210">
        <f t="shared" si="1749"/>
        <v>0</v>
      </c>
      <c r="G2108" s="1239">
        <f t="shared" si="1749"/>
        <v>0</v>
      </c>
      <c r="H2108" s="1199">
        <f t="shared" si="1749"/>
        <v>0</v>
      </c>
      <c r="I2108" s="1198">
        <f t="shared" si="1745"/>
        <v>0</v>
      </c>
      <c r="J2108" s="3167"/>
      <c r="K2108" s="1723"/>
      <c r="L2108" s="1723"/>
      <c r="M2108" s="1723"/>
      <c r="N2108" s="1723"/>
      <c r="O2108" s="1723"/>
      <c r="P2108" s="3364"/>
      <c r="Q2108" s="325" t="s">
        <v>4345</v>
      </c>
    </row>
    <row r="2109" spans="1:17" ht="15.75" hidden="1" thickBot="1" x14ac:dyDescent="0.3">
      <c r="A2109" s="3472"/>
      <c r="B2109" s="1182" t="s">
        <v>4224</v>
      </c>
      <c r="C2109" s="1239">
        <f t="shared" ref="C2109:H2109" si="1750">C2107/C364</f>
        <v>0</v>
      </c>
      <c r="D2109" s="2249">
        <f t="shared" si="1750"/>
        <v>0</v>
      </c>
      <c r="E2109" s="1239">
        <f t="shared" si="1750"/>
        <v>0</v>
      </c>
      <c r="F2109" s="1210">
        <f t="shared" si="1750"/>
        <v>0</v>
      </c>
      <c r="G2109" s="1239">
        <f t="shared" si="1750"/>
        <v>0</v>
      </c>
      <c r="H2109" s="1199">
        <f t="shared" si="1750"/>
        <v>0</v>
      </c>
      <c r="I2109" s="1198">
        <f t="shared" si="1745"/>
        <v>0</v>
      </c>
      <c r="J2109" s="3167"/>
      <c r="K2109" s="1723"/>
      <c r="L2109" s="1723"/>
      <c r="M2109" s="1723"/>
      <c r="N2109" s="1723"/>
      <c r="O2109" s="1723"/>
      <c r="P2109" s="3364"/>
      <c r="Q2109" s="325" t="s">
        <v>4346</v>
      </c>
    </row>
    <row r="2110" spans="1:17" ht="15.75" hidden="1" thickBot="1" x14ac:dyDescent="0.3">
      <c r="A2110" s="3473"/>
      <c r="B2110" s="1183" t="s">
        <v>5102</v>
      </c>
      <c r="C2110" s="1242">
        <f t="shared" ref="C2110:H2110" si="1751">C2107/C367</f>
        <v>0</v>
      </c>
      <c r="D2110" s="2252">
        <f t="shared" si="1751"/>
        <v>0</v>
      </c>
      <c r="E2110" s="1242">
        <f t="shared" si="1751"/>
        <v>0</v>
      </c>
      <c r="F2110" s="1218">
        <f t="shared" si="1751"/>
        <v>0</v>
      </c>
      <c r="G2110" s="1242">
        <f t="shared" si="1751"/>
        <v>0</v>
      </c>
      <c r="H2110" s="1201">
        <f t="shared" si="1751"/>
        <v>0</v>
      </c>
      <c r="I2110" s="1202">
        <f t="shared" si="1745"/>
        <v>0</v>
      </c>
      <c r="J2110" s="3167"/>
      <c r="K2110" s="1723"/>
      <c r="L2110" s="1723"/>
      <c r="M2110" s="1723"/>
      <c r="N2110" s="1723"/>
      <c r="O2110" s="1723"/>
      <c r="P2110" s="3364"/>
      <c r="Q2110" s="325" t="s">
        <v>4347</v>
      </c>
    </row>
    <row r="2111" spans="1:17" customFormat="1" x14ac:dyDescent="0.25">
      <c r="A2111" s="3471" t="s">
        <v>1806</v>
      </c>
      <c r="B2111" s="844" t="s">
        <v>5094</v>
      </c>
      <c r="C2111" s="1235"/>
      <c r="D2111" s="826">
        <f>BPCE!B721</f>
        <v>10</v>
      </c>
      <c r="E2111" s="1235"/>
      <c r="F2111" s="1235"/>
      <c r="G2111" s="1235"/>
      <c r="H2111" s="826">
        <f>SUM(C2111:G2111)</f>
        <v>10</v>
      </c>
      <c r="I2111" s="1222">
        <f t="shared" si="1745"/>
        <v>10</v>
      </c>
      <c r="J2111" s="3159"/>
      <c r="K2111" s="1715"/>
      <c r="L2111" s="1715"/>
      <c r="M2111" s="1715"/>
      <c r="N2111" s="1715"/>
      <c r="O2111" s="1715"/>
      <c r="P2111" s="3384"/>
      <c r="Q2111" s="27" t="s">
        <v>4264</v>
      </c>
    </row>
    <row r="2112" spans="1:17" customFormat="1" x14ac:dyDescent="0.25">
      <c r="A2112" s="3472"/>
      <c r="B2112" s="845" t="s">
        <v>4265</v>
      </c>
      <c r="C2112" s="1236"/>
      <c r="D2112" s="1185">
        <f t="shared" ref="D2112:H2112" si="1752">D2111/D4</f>
        <v>4.2997807111837299E-4</v>
      </c>
      <c r="E2112" s="1236"/>
      <c r="F2112" s="1236"/>
      <c r="G2112" s="1239"/>
      <c r="H2112" s="1194">
        <f t="shared" si="1752"/>
        <v>8.5286391703339818E-5</v>
      </c>
      <c r="I2112" s="1189">
        <f t="shared" si="1745"/>
        <v>4.2997807111837299E-4</v>
      </c>
      <c r="J2112" s="3160"/>
      <c r="K2112" s="1716"/>
      <c r="L2112" s="1716"/>
      <c r="M2112" s="1716"/>
      <c r="N2112" s="1716"/>
      <c r="O2112" s="1716"/>
      <c r="P2112" s="3385"/>
      <c r="Q2112" t="s">
        <v>4266</v>
      </c>
    </row>
    <row r="2113" spans="1:17" customFormat="1" x14ac:dyDescent="0.25">
      <c r="A2113" s="3472"/>
      <c r="B2113" s="845" t="s">
        <v>4267</v>
      </c>
      <c r="C2113" s="1239"/>
      <c r="D2113" s="1185">
        <f t="shared" ref="D2113:H2113" si="1753">D2111/D21</f>
        <v>2.5726781579624388E-3</v>
      </c>
      <c r="E2113" s="1239"/>
      <c r="F2113" s="1236"/>
      <c r="G2113" s="1239"/>
      <c r="H2113" s="1194">
        <f t="shared" si="1753"/>
        <v>1.8848720171900328E-4</v>
      </c>
      <c r="I2113" s="1189">
        <f t="shared" si="1745"/>
        <v>2.5726781579624388E-3</v>
      </c>
      <c r="J2113" s="3160"/>
      <c r="K2113" s="1716"/>
      <c r="L2113" s="1716"/>
      <c r="M2113" s="1716"/>
      <c r="N2113" s="1716"/>
      <c r="O2113" s="1716"/>
      <c r="P2113" s="3385"/>
      <c r="Q2113" t="s">
        <v>4268</v>
      </c>
    </row>
    <row r="2114" spans="1:17" customFormat="1" x14ac:dyDescent="0.25">
      <c r="A2114" s="3472"/>
      <c r="B2114" s="845" t="s">
        <v>5096</v>
      </c>
      <c r="C2114" s="1239"/>
      <c r="D2114" s="1185">
        <f t="shared" ref="D2114:H2114" si="1754">D2111/D9</f>
        <v>1.8281535648994516E-2</v>
      </c>
      <c r="E2114" s="1239"/>
      <c r="F2114" s="1239"/>
      <c r="G2114" s="1239"/>
      <c r="H2114" s="1194">
        <f t="shared" si="1754"/>
        <v>7.3855243722304289E-4</v>
      </c>
      <c r="I2114" s="1189">
        <f t="shared" si="1745"/>
        <v>1.8281535648994516E-2</v>
      </c>
      <c r="J2114" s="3160"/>
      <c r="K2114" s="1716"/>
      <c r="L2114" s="1716"/>
      <c r="M2114" s="1716"/>
      <c r="N2114" s="1716"/>
      <c r="O2114" s="1716"/>
      <c r="P2114" s="3385"/>
      <c r="Q2114" t="s">
        <v>4270</v>
      </c>
    </row>
    <row r="2115" spans="1:17" customFormat="1" hidden="1" x14ac:dyDescent="0.25">
      <c r="A2115" s="3472"/>
      <c r="B2115" s="845" t="s">
        <v>4859</v>
      </c>
      <c r="C2115" s="1239"/>
      <c r="D2115" s="1185">
        <f t="shared" ref="D2115:H2115" si="1755">D2111/D15</f>
        <v>2.564102564102564E-2</v>
      </c>
      <c r="E2115" s="1239"/>
      <c r="F2115" s="1239"/>
      <c r="G2115" s="1239"/>
      <c r="H2115" s="1205">
        <f t="shared" si="1755"/>
        <v>1.415227851684121E-3</v>
      </c>
      <c r="I2115" s="1193">
        <f t="shared" si="1745"/>
        <v>2.564102564102564E-2</v>
      </c>
      <c r="J2115" s="3161"/>
      <c r="K2115" s="1717"/>
      <c r="L2115" s="1717"/>
      <c r="M2115" s="1717"/>
      <c r="N2115" s="1717"/>
      <c r="O2115" s="1717"/>
      <c r="P2115" s="3386"/>
      <c r="Q2115" t="s">
        <v>4272</v>
      </c>
    </row>
    <row r="2116" spans="1:17" customFormat="1" x14ac:dyDescent="0.25">
      <c r="A2116" s="3472"/>
      <c r="B2116" s="1203" t="s">
        <v>5095</v>
      </c>
      <c r="C2116" s="1239"/>
      <c r="D2116" s="1204">
        <f>BPCE!C721</f>
        <v>4</v>
      </c>
      <c r="E2116" s="1239"/>
      <c r="F2116" s="1239"/>
      <c r="G2116" s="1239"/>
      <c r="H2116" s="1204">
        <f>SUM(C2116:G2116)</f>
        <v>4</v>
      </c>
      <c r="I2116" s="1206">
        <f t="shared" si="1745"/>
        <v>4</v>
      </c>
      <c r="J2116" s="3162"/>
      <c r="K2116" s="1718"/>
      <c r="L2116" s="1718"/>
      <c r="M2116" s="1718"/>
      <c r="N2116" s="1718"/>
      <c r="O2116" s="1718"/>
      <c r="P2116" s="3368"/>
      <c r="Q2116" s="27" t="s">
        <v>4274</v>
      </c>
    </row>
    <row r="2117" spans="1:17" customFormat="1" x14ac:dyDescent="0.25">
      <c r="A2117" s="3472"/>
      <c r="B2117" s="845" t="s">
        <v>4275</v>
      </c>
      <c r="C2117" s="1239"/>
      <c r="D2117" s="1185">
        <f t="shared" ref="D2117:H2117" si="1756">D2116/D30</f>
        <v>6.7510548523206748E-4</v>
      </c>
      <c r="E2117" s="1239"/>
      <c r="F2117" s="1239"/>
      <c r="G2117" s="1239"/>
      <c r="H2117" s="1192">
        <f t="shared" si="1756"/>
        <v>1.4035580195796344E-4</v>
      </c>
      <c r="I2117" s="1193">
        <f t="shared" si="1745"/>
        <v>6.7510548523206748E-4</v>
      </c>
      <c r="J2117" s="3161"/>
      <c r="K2117" s="1717"/>
      <c r="L2117" s="1717"/>
      <c r="M2117" s="1717"/>
      <c r="N2117" s="1717"/>
      <c r="O2117" s="1717"/>
      <c r="P2117" s="3386"/>
      <c r="Q2117" t="s">
        <v>4276</v>
      </c>
    </row>
    <row r="2118" spans="1:17" customFormat="1" x14ac:dyDescent="0.25">
      <c r="A2118" s="3472"/>
      <c r="B2118" s="845" t="s">
        <v>4277</v>
      </c>
      <c r="C2118" s="1239"/>
      <c r="D2118" s="1185">
        <f t="shared" ref="D2118:H2118" si="1757">D2116/D47</f>
        <v>2.976190476190476E-3</v>
      </c>
      <c r="E2118" s="1239"/>
      <c r="F2118" s="1239"/>
      <c r="G2118" s="1239"/>
      <c r="H2118" s="1192">
        <f t="shared" si="1757"/>
        <v>2.6060329663170237E-4</v>
      </c>
      <c r="I2118" s="1193">
        <f t="shared" si="1745"/>
        <v>2.976190476190476E-3</v>
      </c>
      <c r="J2118" s="3161"/>
      <c r="K2118" s="1717"/>
      <c r="L2118" s="1717"/>
      <c r="M2118" s="1717"/>
      <c r="N2118" s="1717"/>
      <c r="O2118" s="1717"/>
      <c r="P2118" s="3386"/>
      <c r="Q2118" t="s">
        <v>4278</v>
      </c>
    </row>
    <row r="2119" spans="1:17" customFormat="1" x14ac:dyDescent="0.25">
      <c r="A2119" s="3472"/>
      <c r="B2119" s="845" t="s">
        <v>5097</v>
      </c>
      <c r="C2119" s="1239"/>
      <c r="D2119" s="1185">
        <f t="shared" ref="D2119:H2119" si="1758">D2116/D35</f>
        <v>2.5000000000000001E-2</v>
      </c>
      <c r="E2119" s="1239"/>
      <c r="F2119" s="1239"/>
      <c r="G2119" s="1239"/>
      <c r="H2119" s="1192">
        <f t="shared" si="1758"/>
        <v>8.1516201345017318E-4</v>
      </c>
      <c r="I2119" s="1193">
        <f t="shared" si="1745"/>
        <v>2.5000000000000001E-2</v>
      </c>
      <c r="J2119" s="3161"/>
      <c r="K2119" s="1717"/>
      <c r="L2119" s="1717"/>
      <c r="M2119" s="1717"/>
      <c r="N2119" s="1717"/>
      <c r="O2119" s="1717"/>
      <c r="P2119" s="3386"/>
      <c r="Q2119" t="s">
        <v>4280</v>
      </c>
    </row>
    <row r="2120" spans="1:17" customFormat="1" hidden="1" x14ac:dyDescent="0.25">
      <c r="A2120" s="3472"/>
      <c r="B2120" s="845" t="s">
        <v>4860</v>
      </c>
      <c r="C2120" s="1239"/>
      <c r="D2120" s="1185">
        <f t="shared" ref="D2120:H2120" si="1759">D2116/D41</f>
        <v>2.4390243902439025E-2</v>
      </c>
      <c r="E2120" s="1239"/>
      <c r="F2120" s="1239"/>
      <c r="G2120" s="1239"/>
      <c r="H2120" s="1192">
        <f t="shared" si="1759"/>
        <v>1.38217000691085E-3</v>
      </c>
      <c r="I2120" s="1193">
        <f t="shared" si="1745"/>
        <v>2.4390243902439025E-2</v>
      </c>
      <c r="J2120" s="3161"/>
      <c r="K2120" s="1717"/>
      <c r="L2120" s="1717"/>
      <c r="M2120" s="1717"/>
      <c r="N2120" s="1717"/>
      <c r="O2120" s="1717"/>
      <c r="P2120" s="3386"/>
      <c r="Q2120" t="s">
        <v>4282</v>
      </c>
    </row>
    <row r="2121" spans="1:17" customFormat="1" x14ac:dyDescent="0.25">
      <c r="A2121" s="3472"/>
      <c r="B2121" s="1203" t="s">
        <v>5098</v>
      </c>
      <c r="C2121" s="1239"/>
      <c r="D2121" s="1204">
        <f>BPCE!F721</f>
        <v>0</v>
      </c>
      <c r="E2121" s="1239"/>
      <c r="F2121" s="1239"/>
      <c r="G2121" s="1239"/>
      <c r="H2121" s="1204">
        <f>SUM(C2121:G2121)</f>
        <v>0</v>
      </c>
      <c r="I2121" s="1206">
        <f t="shared" si="1745"/>
        <v>0</v>
      </c>
      <c r="J2121" s="3163"/>
      <c r="K2121" s="1719"/>
      <c r="L2121" s="1719"/>
      <c r="M2121" s="1719"/>
      <c r="N2121" s="1719"/>
      <c r="O2121" s="1719"/>
      <c r="P2121" s="3387"/>
      <c r="Q2121" s="1178" t="s">
        <v>4284</v>
      </c>
    </row>
    <row r="2122" spans="1:17" customFormat="1" hidden="1" x14ac:dyDescent="0.25">
      <c r="A2122" s="3472"/>
      <c r="B2122" s="845" t="s">
        <v>4285</v>
      </c>
      <c r="C2122" s="1239"/>
      <c r="D2122" s="1185">
        <f t="shared" ref="D2122:H2122" si="1760">D2121/D56</f>
        <v>0</v>
      </c>
      <c r="E2122" s="1239"/>
      <c r="F2122" s="1239"/>
      <c r="G2122" s="1239"/>
      <c r="H2122" s="1194">
        <f t="shared" si="1760"/>
        <v>0</v>
      </c>
      <c r="I2122" s="1193">
        <f t="shared" si="1745"/>
        <v>0</v>
      </c>
      <c r="J2122" s="3161"/>
      <c r="K2122" s="1717"/>
      <c r="L2122" s="1717"/>
      <c r="M2122" s="1717"/>
      <c r="N2122" s="1717"/>
      <c r="O2122" s="1717"/>
      <c r="P2122" s="3386"/>
      <c r="Q2122" t="s">
        <v>4286</v>
      </c>
    </row>
    <row r="2123" spans="1:17" customFormat="1" hidden="1" x14ac:dyDescent="0.25">
      <c r="A2123" s="3472"/>
      <c r="B2123" s="845" t="s">
        <v>4287</v>
      </c>
      <c r="C2123" s="1239"/>
      <c r="D2123" s="1185">
        <f t="shared" ref="D2123:H2123" si="1761">D2121/D73</f>
        <v>0</v>
      </c>
      <c r="E2123" s="1239"/>
      <c r="F2123" s="1239"/>
      <c r="G2123" s="1239"/>
      <c r="H2123" s="1194">
        <f t="shared" si="1761"/>
        <v>0</v>
      </c>
      <c r="I2123" s="1193">
        <f t="shared" si="1745"/>
        <v>0</v>
      </c>
      <c r="J2123" s="3161"/>
      <c r="K2123" s="1717"/>
      <c r="L2123" s="1717"/>
      <c r="M2123" s="1717"/>
      <c r="N2123" s="1717"/>
      <c r="O2123" s="1717"/>
      <c r="P2123" s="3386"/>
      <c r="Q2123" t="s">
        <v>4288</v>
      </c>
    </row>
    <row r="2124" spans="1:17" customFormat="1" x14ac:dyDescent="0.25">
      <c r="A2124" s="3472"/>
      <c r="B2124" s="845" t="s">
        <v>4289</v>
      </c>
      <c r="C2124" s="1239"/>
      <c r="D2124" s="1196">
        <v>0</v>
      </c>
      <c r="E2124" s="1239"/>
      <c r="F2124" s="1239"/>
      <c r="G2124" s="1239"/>
      <c r="H2124" s="1190">
        <f>E2124</f>
        <v>0</v>
      </c>
      <c r="I2124" s="1191">
        <f t="shared" si="1745"/>
        <v>0</v>
      </c>
      <c r="J2124" s="3164"/>
      <c r="K2124" s="1720"/>
      <c r="L2124" s="1720"/>
      <c r="M2124" s="1720"/>
      <c r="N2124" s="1720"/>
      <c r="O2124" s="1720"/>
      <c r="P2124" s="3352"/>
      <c r="Q2124" t="s">
        <v>4290</v>
      </c>
    </row>
    <row r="2125" spans="1:17" customFormat="1" x14ac:dyDescent="0.25">
      <c r="A2125" s="3472"/>
      <c r="B2125" s="845" t="s">
        <v>4291</v>
      </c>
      <c r="C2125" s="1239"/>
      <c r="D2125" s="1185">
        <f t="shared" ref="D2125:H2125" si="1762">D2121/D2116</f>
        <v>0</v>
      </c>
      <c r="E2125" s="1239"/>
      <c r="F2125" s="1239"/>
      <c r="G2125" s="1239"/>
      <c r="H2125" s="1205">
        <f t="shared" si="1762"/>
        <v>0</v>
      </c>
      <c r="I2125" s="1191">
        <f t="shared" si="1745"/>
        <v>0</v>
      </c>
      <c r="J2125" s="3164"/>
      <c r="K2125" s="1720"/>
      <c r="L2125" s="1720"/>
      <c r="M2125" s="1720"/>
      <c r="N2125" s="1720"/>
      <c r="O2125" s="1720"/>
      <c r="P2125" s="3352"/>
      <c r="Q2125" t="s">
        <v>4292</v>
      </c>
    </row>
    <row r="2126" spans="1:17" customFormat="1" x14ac:dyDescent="0.25">
      <c r="A2126" s="3472"/>
      <c r="B2126" s="1203" t="s">
        <v>5100</v>
      </c>
      <c r="C2126" s="1239"/>
      <c r="D2126" s="1204">
        <f>BPCE!G721</f>
        <v>110</v>
      </c>
      <c r="E2126" s="1239"/>
      <c r="F2126" s="1239"/>
      <c r="G2126" s="1239"/>
      <c r="H2126" s="1204">
        <f>SUM(C2126:G2126)</f>
        <v>110</v>
      </c>
      <c r="I2126" s="1204">
        <f t="shared" si="1745"/>
        <v>110</v>
      </c>
      <c r="J2126" s="3165"/>
      <c r="K2126" s="1721"/>
      <c r="L2126" s="1721"/>
      <c r="M2126" s="1721"/>
      <c r="N2126" s="1721"/>
      <c r="O2126" s="1721"/>
      <c r="P2126" s="3347"/>
      <c r="Q2126" s="27" t="s">
        <v>4293</v>
      </c>
    </row>
    <row r="2127" spans="1:17" customFormat="1" x14ac:dyDescent="0.25">
      <c r="A2127" s="3472"/>
      <c r="B2127" s="845" t="s">
        <v>4294</v>
      </c>
      <c r="C2127" s="1239"/>
      <c r="D2127" s="1185">
        <f t="shared" ref="D2127:H2127" si="1763">D2126/D82</f>
        <v>1.0659018013740443E-3</v>
      </c>
      <c r="E2127" s="1239"/>
      <c r="F2127" s="1239"/>
      <c r="G2127" s="1239"/>
      <c r="H2127" s="1194">
        <f t="shared" si="1763"/>
        <v>1.930427396625613E-4</v>
      </c>
      <c r="I2127" s="1189">
        <f t="shared" si="1745"/>
        <v>1.0659018013740443E-3</v>
      </c>
      <c r="J2127" s="3160"/>
      <c r="K2127" s="1716"/>
      <c r="L2127" s="1716"/>
      <c r="M2127" s="1716"/>
      <c r="N2127" s="1716"/>
      <c r="O2127" s="1716"/>
      <c r="P2127" s="3385"/>
      <c r="Q2127" t="s">
        <v>4295</v>
      </c>
    </row>
    <row r="2128" spans="1:17" customFormat="1" x14ac:dyDescent="0.25">
      <c r="A2128" s="3472"/>
      <c r="B2128" s="845" t="s">
        <v>4296</v>
      </c>
      <c r="C2128" s="1239"/>
      <c r="D2128" s="1185">
        <f t="shared" ref="D2128:H2128" si="1764">D2126/D99</f>
        <v>1.0481181515007145E-2</v>
      </c>
      <c r="E2128" s="1239"/>
      <c r="F2128" s="1239"/>
      <c r="G2128" s="1239"/>
      <c r="H2128" s="1194">
        <f t="shared" si="1764"/>
        <v>4.1683561140310659E-4</v>
      </c>
      <c r="I2128" s="1189">
        <f t="shared" si="1745"/>
        <v>1.0481181515007145E-2</v>
      </c>
      <c r="J2128" s="3160"/>
      <c r="K2128" s="1716"/>
      <c r="L2128" s="1716"/>
      <c r="M2128" s="1716"/>
      <c r="N2128" s="1716"/>
      <c r="O2128" s="1716"/>
      <c r="P2128" s="3385"/>
      <c r="Q2128" t="s">
        <v>4297</v>
      </c>
    </row>
    <row r="2129" spans="1:17" customFormat="1" x14ac:dyDescent="0.25">
      <c r="A2129" s="3472"/>
      <c r="B2129" s="1203" t="s">
        <v>14</v>
      </c>
      <c r="C2129" s="1239"/>
      <c r="D2129" s="1204">
        <f>BPCE!J721</f>
        <v>2</v>
      </c>
      <c r="E2129" s="1239"/>
      <c r="F2129" s="1239"/>
      <c r="G2129" s="1239"/>
      <c r="H2129" s="1204">
        <f>SUM(C2129:G2129)</f>
        <v>2</v>
      </c>
      <c r="I2129" s="1221">
        <f t="shared" si="1745"/>
        <v>2</v>
      </c>
      <c r="J2129" s="3166"/>
      <c r="K2129" s="1722"/>
      <c r="L2129" s="1722"/>
      <c r="M2129" s="1722"/>
      <c r="N2129" s="1722"/>
      <c r="O2129" s="1722"/>
      <c r="P2129" s="3369"/>
      <c r="Q2129" s="27" t="s">
        <v>4298</v>
      </c>
    </row>
    <row r="2130" spans="1:17" customFormat="1" x14ac:dyDescent="0.25">
      <c r="A2130" s="3472"/>
      <c r="B2130" s="845" t="s">
        <v>4299</v>
      </c>
      <c r="C2130" s="1239"/>
      <c r="D2130" s="1185">
        <f t="shared" ref="D2130:H2130" si="1765">D2129/D108</f>
        <v>2.8050490883590462E-3</v>
      </c>
      <c r="E2130" s="1239"/>
      <c r="F2130" s="1239"/>
      <c r="G2130" s="1239"/>
      <c r="H2130" s="1194">
        <f t="shared" si="1765"/>
        <v>5.3763440860215054E-4</v>
      </c>
      <c r="I2130" s="1189">
        <f t="shared" si="1745"/>
        <v>2.8050490883590462E-3</v>
      </c>
      <c r="J2130" s="3160"/>
      <c r="K2130" s="1716"/>
      <c r="L2130" s="1716"/>
      <c r="M2130" s="1716"/>
      <c r="N2130" s="1716"/>
      <c r="O2130" s="1716"/>
      <c r="P2130" s="3385"/>
      <c r="Q2130" t="s">
        <v>4300</v>
      </c>
    </row>
    <row r="2131" spans="1:17" customFormat="1" x14ac:dyDescent="0.25">
      <c r="A2131" s="3472"/>
      <c r="B2131" s="845" t="s">
        <v>4301</v>
      </c>
      <c r="C2131" s="1239"/>
      <c r="D2131" s="1185">
        <f t="shared" ref="D2131:H2131" si="1766">D2129/D125</f>
        <v>6.8259385665529011E-3</v>
      </c>
      <c r="E2131" s="1239"/>
      <c r="F2131" s="1239"/>
      <c r="G2131" s="1239"/>
      <c r="H2131" s="1194">
        <f t="shared" si="1766"/>
        <v>1.0787486515641855E-3</v>
      </c>
      <c r="I2131" s="1189">
        <f t="shared" si="1745"/>
        <v>6.8259385665529011E-3</v>
      </c>
      <c r="J2131" s="3160"/>
      <c r="K2131" s="1716"/>
      <c r="L2131" s="1716"/>
      <c r="M2131" s="1716"/>
      <c r="N2131" s="1716"/>
      <c r="O2131" s="1716"/>
      <c r="P2131" s="3385"/>
      <c r="Q2131" t="s">
        <v>4302</v>
      </c>
    </row>
    <row r="2132" spans="1:17" customFormat="1" x14ac:dyDescent="0.25">
      <c r="A2132" s="3472"/>
      <c r="B2132" s="845" t="s">
        <v>5101</v>
      </c>
      <c r="C2132" s="1239"/>
      <c r="D2132" s="1185">
        <f t="shared" ref="D2132:H2132" si="1767">D2129/D113</f>
        <v>2.4691358024691357E-2</v>
      </c>
      <c r="E2132" s="1239"/>
      <c r="F2132" s="1239"/>
      <c r="G2132" s="1239"/>
      <c r="H2132" s="1194">
        <f t="shared" si="1767"/>
        <v>3.1201248049921998E-3</v>
      </c>
      <c r="I2132" s="1189">
        <f t="shared" si="1745"/>
        <v>2.4691358024691357E-2</v>
      </c>
      <c r="J2132" s="3160"/>
      <c r="K2132" s="1716"/>
      <c r="L2132" s="1716"/>
      <c r="M2132" s="1716"/>
      <c r="N2132" s="1716"/>
      <c r="O2132" s="1716"/>
      <c r="P2132" s="3385"/>
      <c r="Q2132" t="s">
        <v>4304</v>
      </c>
    </row>
    <row r="2133" spans="1:17" customFormat="1" hidden="1" x14ac:dyDescent="0.25">
      <c r="A2133" s="3472"/>
      <c r="B2133" s="845" t="s">
        <v>4861</v>
      </c>
      <c r="C2133" s="1239"/>
      <c r="D2133" s="1185">
        <f t="shared" ref="D2133:H2133" si="1768">D2129/D119</f>
        <v>4.2553191489361701E-2</v>
      </c>
      <c r="E2133" s="1239"/>
      <c r="F2133" s="1239"/>
      <c r="G2133" s="1239"/>
      <c r="H2133" s="1205">
        <f t="shared" si="1768"/>
        <v>5.1150895140664966E-3</v>
      </c>
      <c r="I2133" s="1193">
        <f t="shared" si="1745"/>
        <v>4.2553191489361701E-2</v>
      </c>
      <c r="J2133" s="3161"/>
      <c r="K2133" s="1717"/>
      <c r="L2133" s="1717"/>
      <c r="M2133" s="1717"/>
      <c r="N2133" s="1717"/>
      <c r="O2133" s="1717"/>
      <c r="P2133" s="3386"/>
      <c r="Q2133" t="s">
        <v>4306</v>
      </c>
    </row>
    <row r="2134" spans="1:17" customFormat="1" x14ac:dyDescent="0.25">
      <c r="A2134" s="3472"/>
      <c r="B2134" s="1203" t="s">
        <v>5087</v>
      </c>
      <c r="C2134" s="1239"/>
      <c r="D2134" s="1206">
        <f t="shared" ref="D2134" si="1769">D2111/D2126</f>
        <v>9.0909090909090912E-2</v>
      </c>
      <c r="E2134" s="1239"/>
      <c r="F2134" s="1239"/>
      <c r="G2134" s="1239"/>
      <c r="H2134" s="1206">
        <f>H2111/H2126</f>
        <v>9.0909090909090912E-2</v>
      </c>
      <c r="I2134" s="1206">
        <f t="shared" si="1745"/>
        <v>9.0909090909090912E-2</v>
      </c>
      <c r="J2134" s="3162"/>
      <c r="K2134" s="1718"/>
      <c r="L2134" s="1718"/>
      <c r="M2134" s="1718"/>
      <c r="N2134" s="1718"/>
      <c r="O2134" s="1718"/>
      <c r="P2134" s="3368"/>
      <c r="Q2134" s="27" t="s">
        <v>4308</v>
      </c>
    </row>
    <row r="2135" spans="1:17" customFormat="1" x14ac:dyDescent="0.25">
      <c r="A2135" s="3472"/>
      <c r="B2135" s="845" t="s">
        <v>4223</v>
      </c>
      <c r="C2135" s="1239"/>
      <c r="D2135" s="1208">
        <f t="shared" ref="D2135:H2135" si="1770">D2134/D139</f>
        <v>0.40339369964859068</v>
      </c>
      <c r="E2135" s="1239"/>
      <c r="F2135" s="1239"/>
      <c r="G2135" s="1239"/>
      <c r="H2135" s="1177">
        <f t="shared" si="1770"/>
        <v>0.44180056630164088</v>
      </c>
      <c r="I2135" s="1198">
        <f t="shared" si="1745"/>
        <v>0.40339369964859068</v>
      </c>
      <c r="J2135" s="3167"/>
      <c r="K2135" s="1723"/>
      <c r="L2135" s="1723"/>
      <c r="M2135" s="1723"/>
      <c r="N2135" s="1723"/>
      <c r="O2135" s="1723"/>
      <c r="P2135" s="3364"/>
      <c r="Q2135" t="s">
        <v>4309</v>
      </c>
    </row>
    <row r="2136" spans="1:17" customFormat="1" x14ac:dyDescent="0.25">
      <c r="A2136" s="3472"/>
      <c r="B2136" s="845" t="s">
        <v>4224</v>
      </c>
      <c r="C2136" s="1239"/>
      <c r="D2136" s="1208">
        <f t="shared" ref="D2136:H2136" si="1771">D2134/D142</f>
        <v>0.2454568842528709</v>
      </c>
      <c r="E2136" s="1239"/>
      <c r="F2136" s="1239"/>
      <c r="G2136" s="1239"/>
      <c r="H2136" s="1177">
        <f t="shared" si="1771"/>
        <v>0.45218593748393576</v>
      </c>
      <c r="I2136" s="1198">
        <f t="shared" si="1745"/>
        <v>0.2454568842528709</v>
      </c>
      <c r="J2136" s="3167"/>
      <c r="K2136" s="1723"/>
      <c r="L2136" s="1723"/>
      <c r="M2136" s="1723"/>
      <c r="N2136" s="1723"/>
      <c r="O2136" s="1723"/>
      <c r="P2136" s="3364"/>
      <c r="Q2136" t="s">
        <v>4310</v>
      </c>
    </row>
    <row r="2137" spans="1:17" customFormat="1" x14ac:dyDescent="0.25">
      <c r="A2137" s="3472"/>
      <c r="B2137" s="845" t="s">
        <v>5102</v>
      </c>
      <c r="C2137" s="1239"/>
      <c r="D2137" s="1208">
        <f t="shared" ref="D2137:H2137" si="1772">D2134/D159</f>
        <v>0.24020141535111597</v>
      </c>
      <c r="E2137" s="1239"/>
      <c r="F2137" s="1239"/>
      <c r="G2137" s="1239"/>
      <c r="H2137" s="1177">
        <f t="shared" si="1772"/>
        <v>0.50827784858761227</v>
      </c>
      <c r="I2137" s="1198">
        <f t="shared" si="1745"/>
        <v>0.24020141535111597</v>
      </c>
      <c r="J2137" s="3167"/>
      <c r="K2137" s="1723"/>
      <c r="L2137" s="1723"/>
      <c r="M2137" s="1723"/>
      <c r="N2137" s="1723"/>
      <c r="O2137" s="1723"/>
      <c r="P2137" s="3364"/>
      <c r="Q2137" t="s">
        <v>4312</v>
      </c>
    </row>
    <row r="2138" spans="1:17" customFormat="1" x14ac:dyDescent="0.25">
      <c r="A2138" s="3472"/>
      <c r="B2138" s="1203" t="s">
        <v>5099</v>
      </c>
      <c r="C2138" s="1239"/>
      <c r="D2138" s="1206">
        <f t="shared" ref="D2138" si="1773">D2116/D2126</f>
        <v>3.6363636363636362E-2</v>
      </c>
      <c r="E2138" s="1239"/>
      <c r="F2138" s="1239"/>
      <c r="G2138" s="1239"/>
      <c r="H2138" s="1206">
        <f>H2116/H2126</f>
        <v>3.6363636363636362E-2</v>
      </c>
      <c r="I2138" s="1206">
        <f t="shared" si="1745"/>
        <v>3.6363636363636362E-2</v>
      </c>
      <c r="J2138" s="3162"/>
      <c r="K2138" s="1718"/>
      <c r="L2138" s="1718"/>
      <c r="M2138" s="1718"/>
      <c r="N2138" s="1718"/>
      <c r="O2138" s="1718"/>
      <c r="P2138" s="3368"/>
      <c r="Q2138" s="27" t="s">
        <v>4314</v>
      </c>
    </row>
    <row r="2139" spans="1:17" s="1" customFormat="1" x14ac:dyDescent="0.25">
      <c r="A2139" s="3472"/>
      <c r="B2139" s="845" t="s">
        <v>4223</v>
      </c>
      <c r="C2139" s="1239"/>
      <c r="D2139" s="1208">
        <f t="shared" ref="D2139:H2139" si="1774">D2138/D165</f>
        <v>0.63336555427694663</v>
      </c>
      <c r="E2139" s="1239"/>
      <c r="F2139" s="1239"/>
      <c r="G2139" s="1239"/>
      <c r="H2139" s="1177">
        <f t="shared" si="1774"/>
        <v>0.72707112530264217</v>
      </c>
      <c r="I2139" s="1198">
        <f t="shared" si="1745"/>
        <v>0.63336555427694663</v>
      </c>
      <c r="J2139" s="3167"/>
      <c r="K2139" s="1723"/>
      <c r="L2139" s="1723"/>
      <c r="M2139" s="1723"/>
      <c r="N2139" s="1723"/>
      <c r="O2139" s="1723"/>
      <c r="P2139" s="3364"/>
      <c r="Q2139" t="s">
        <v>4315</v>
      </c>
    </row>
    <row r="2140" spans="1:17" s="1" customFormat="1" x14ac:dyDescent="0.25">
      <c r="A2140" s="3472"/>
      <c r="B2140" s="845" t="s">
        <v>4224</v>
      </c>
      <c r="C2140" s="1239"/>
      <c r="D2140" s="1208">
        <f t="shared" ref="D2140:H2140" si="1775">D2138/D182</f>
        <v>0.28395562770562766</v>
      </c>
      <c r="E2140" s="1239"/>
      <c r="F2140" s="1239"/>
      <c r="G2140" s="1239"/>
      <c r="H2140" s="1177">
        <f t="shared" si="1775"/>
        <v>0.62519441598208936</v>
      </c>
      <c r="I2140" s="1198">
        <f t="shared" si="1745"/>
        <v>0.28395562770562766</v>
      </c>
      <c r="J2140" s="3167"/>
      <c r="K2140" s="1723"/>
      <c r="L2140" s="1723"/>
      <c r="M2140" s="1723"/>
      <c r="N2140" s="1723"/>
      <c r="O2140" s="1723"/>
      <c r="P2140" s="3364"/>
      <c r="Q2140" t="s">
        <v>4316</v>
      </c>
    </row>
    <row r="2141" spans="1:17" s="1" customFormat="1" x14ac:dyDescent="0.25">
      <c r="A2141" s="3472"/>
      <c r="B2141" s="845" t="s">
        <v>5102</v>
      </c>
      <c r="C2141" s="1239"/>
      <c r="D2141" s="1208">
        <f t="shared" ref="D2141:H2141" si="1776">D2138/D185</f>
        <v>0.27103808353808351</v>
      </c>
      <c r="E2141" s="1239"/>
      <c r="F2141" s="1239"/>
      <c r="G2141" s="1239"/>
      <c r="H2141" s="1177">
        <f t="shared" si="1776"/>
        <v>0.76935801222336364</v>
      </c>
      <c r="I2141" s="1198">
        <f t="shared" si="1745"/>
        <v>0.27103808353808351</v>
      </c>
      <c r="J2141" s="3167"/>
      <c r="K2141" s="1723"/>
      <c r="L2141" s="1723"/>
      <c r="M2141" s="1723"/>
      <c r="N2141" s="1723"/>
      <c r="O2141" s="1723"/>
      <c r="P2141" s="3364"/>
      <c r="Q2141" t="s">
        <v>4317</v>
      </c>
    </row>
    <row r="2142" spans="1:17" customFormat="1" x14ac:dyDescent="0.25">
      <c r="A2142" s="3472"/>
      <c r="B2142" s="1203" t="s">
        <v>4848</v>
      </c>
      <c r="C2142" s="1239"/>
      <c r="D2142" s="1293">
        <f t="shared" ref="D2142" si="1777">D2116/D2111</f>
        <v>0.4</v>
      </c>
      <c r="E2142" s="1239"/>
      <c r="F2142" s="1239"/>
      <c r="G2142" s="1239"/>
      <c r="H2142" s="1206">
        <f>H2116/H2111</f>
        <v>0.4</v>
      </c>
      <c r="I2142" s="1206">
        <f t="shared" si="1745"/>
        <v>0.4</v>
      </c>
      <c r="J2142" s="3162"/>
      <c r="K2142" s="1718"/>
      <c r="L2142" s="1718"/>
      <c r="M2142" s="1718"/>
      <c r="N2142" s="1718"/>
      <c r="O2142" s="1718"/>
      <c r="P2142" s="3368"/>
      <c r="Q2142" s="27" t="s">
        <v>4319</v>
      </c>
    </row>
    <row r="2143" spans="1:17" customFormat="1" x14ac:dyDescent="0.25">
      <c r="A2143" s="3472"/>
      <c r="B2143" s="1181" t="s">
        <v>4223</v>
      </c>
      <c r="C2143" s="1239"/>
      <c r="D2143" s="1208">
        <f t="shared" ref="D2143:H2143" si="1778">D2142/D217</f>
        <v>1.5700928270042196</v>
      </c>
      <c r="E2143" s="1239"/>
      <c r="F2143" s="1239"/>
      <c r="G2143" s="1239"/>
      <c r="H2143" s="1177">
        <f t="shared" si="1778"/>
        <v>1.645699849117513</v>
      </c>
      <c r="I2143" s="1198">
        <f t="shared" si="1745"/>
        <v>1.5700928270042196</v>
      </c>
      <c r="J2143" s="3167"/>
      <c r="K2143" s="1723"/>
      <c r="L2143" s="1723"/>
      <c r="M2143" s="1723"/>
      <c r="N2143" s="1723"/>
      <c r="O2143" s="1723"/>
      <c r="P2143" s="3364"/>
      <c r="Q2143" t="s">
        <v>4320</v>
      </c>
    </row>
    <row r="2144" spans="1:17" customFormat="1" x14ac:dyDescent="0.25">
      <c r="A2144" s="3472"/>
      <c r="B2144" s="1181" t="s">
        <v>4224</v>
      </c>
      <c r="C2144" s="1239"/>
      <c r="D2144" s="1208">
        <f t="shared" ref="D2144:H2144" si="1779">D2142/D234</f>
        <v>1.1568452380952381</v>
      </c>
      <c r="E2144" s="1239"/>
      <c r="F2144" s="1239"/>
      <c r="G2144" s="1239"/>
      <c r="H2144" s="1177">
        <f t="shared" si="1779"/>
        <v>1.3826047299498341</v>
      </c>
      <c r="I2144" s="1198">
        <f t="shared" si="1745"/>
        <v>1.1568452380952381</v>
      </c>
      <c r="J2144" s="3167"/>
      <c r="K2144" s="1723"/>
      <c r="L2144" s="1723"/>
      <c r="M2144" s="1723"/>
      <c r="N2144" s="1723"/>
      <c r="O2144" s="1723"/>
      <c r="P2144" s="3364"/>
      <c r="Q2144" t="s">
        <v>4321</v>
      </c>
    </row>
    <row r="2145" spans="1:17" customFormat="1" x14ac:dyDescent="0.25">
      <c r="A2145" s="3472"/>
      <c r="B2145" s="1181" t="s">
        <v>5102</v>
      </c>
      <c r="C2145" s="1239"/>
      <c r="D2145" s="1208">
        <f t="shared" ref="D2145:H2145" si="1780">D2142/D237</f>
        <v>1.1283783783783785</v>
      </c>
      <c r="E2145" s="1239"/>
      <c r="F2145" s="1239"/>
      <c r="G2145" s="1239"/>
      <c r="H2145" s="1177">
        <f t="shared" si="1780"/>
        <v>1.5136563876651983</v>
      </c>
      <c r="I2145" s="1198">
        <f t="shared" si="1745"/>
        <v>1.1283783783783785</v>
      </c>
      <c r="J2145" s="3167"/>
      <c r="K2145" s="1723"/>
      <c r="L2145" s="1723"/>
      <c r="M2145" s="1723"/>
      <c r="N2145" s="1723"/>
      <c r="O2145" s="1723"/>
      <c r="P2145" s="3364"/>
      <c r="Q2145" t="s">
        <v>4322</v>
      </c>
    </row>
    <row r="2146" spans="1:17" customFormat="1" hidden="1" x14ac:dyDescent="0.25">
      <c r="A2146" s="3472"/>
      <c r="B2146" s="1203" t="s">
        <v>4323</v>
      </c>
      <c r="C2146" s="1239"/>
      <c r="D2146" s="1206">
        <f t="shared" ref="D2146" si="1781">D2121/D2111</f>
        <v>0</v>
      </c>
      <c r="E2146" s="1239"/>
      <c r="F2146" s="1239"/>
      <c r="G2146" s="1239"/>
      <c r="H2146" s="1206">
        <f>H2121/H2111</f>
        <v>0</v>
      </c>
      <c r="I2146" s="1206">
        <f t="shared" si="1745"/>
        <v>0</v>
      </c>
      <c r="J2146" s="3162"/>
      <c r="K2146" s="1718"/>
      <c r="L2146" s="1718"/>
      <c r="M2146" s="1718"/>
      <c r="N2146" s="1718"/>
      <c r="O2146" s="1718"/>
      <c r="P2146" s="3368"/>
      <c r="Q2146" s="27" t="s">
        <v>4324</v>
      </c>
    </row>
    <row r="2147" spans="1:17" customFormat="1" hidden="1" x14ac:dyDescent="0.25">
      <c r="A2147" s="3472"/>
      <c r="B2147" s="1181" t="s">
        <v>4223</v>
      </c>
      <c r="C2147" s="1239"/>
      <c r="D2147" s="1208">
        <f t="shared" ref="D2147:H2147" si="1782">D2146/D243</f>
        <v>0</v>
      </c>
      <c r="E2147" s="1239"/>
      <c r="F2147" s="1239"/>
      <c r="G2147" s="1239"/>
      <c r="H2147" s="1177">
        <f t="shared" si="1782"/>
        <v>0</v>
      </c>
      <c r="I2147" s="1198">
        <f t="shared" si="1745"/>
        <v>0</v>
      </c>
      <c r="J2147" s="3167"/>
      <c r="K2147" s="1723"/>
      <c r="L2147" s="1723"/>
      <c r="M2147" s="1723"/>
      <c r="N2147" s="1723"/>
      <c r="O2147" s="1723"/>
      <c r="P2147" s="3364"/>
      <c r="Q2147" t="s">
        <v>4325</v>
      </c>
    </row>
    <row r="2148" spans="1:17" customFormat="1" hidden="1" x14ac:dyDescent="0.25">
      <c r="A2148" s="3472"/>
      <c r="B2148" s="1181" t="s">
        <v>4224</v>
      </c>
      <c r="C2148" s="1239"/>
      <c r="D2148" s="1208">
        <f t="shared" ref="D2148:H2148" si="1783">D2146/D260</f>
        <v>0</v>
      </c>
      <c r="E2148" s="1239"/>
      <c r="F2148" s="1239"/>
      <c r="G2148" s="1239"/>
      <c r="H2148" s="1177">
        <f t="shared" si="1783"/>
        <v>0</v>
      </c>
      <c r="I2148" s="1198">
        <f t="shared" si="1745"/>
        <v>0</v>
      </c>
      <c r="J2148" s="3167"/>
      <c r="K2148" s="1723"/>
      <c r="L2148" s="1723"/>
      <c r="M2148" s="1723"/>
      <c r="N2148" s="1723"/>
      <c r="O2148" s="1723"/>
      <c r="P2148" s="3364"/>
      <c r="Q2148" t="s">
        <v>4326</v>
      </c>
    </row>
    <row r="2149" spans="1:17" customFormat="1" hidden="1" x14ac:dyDescent="0.25">
      <c r="A2149" s="3472"/>
      <c r="B2149" s="1181" t="s">
        <v>5102</v>
      </c>
      <c r="C2149" s="1239"/>
      <c r="D2149" s="1208">
        <f t="shared" ref="D2149:H2149" si="1784">D2146/D263</f>
        <v>0</v>
      </c>
      <c r="E2149" s="1239"/>
      <c r="F2149" s="1239"/>
      <c r="G2149" s="1239"/>
      <c r="H2149" s="1177">
        <f t="shared" si="1784"/>
        <v>0</v>
      </c>
      <c r="I2149" s="1198">
        <f t="shared" si="1745"/>
        <v>0</v>
      </c>
      <c r="J2149" s="3167"/>
      <c r="K2149" s="1723"/>
      <c r="L2149" s="1723"/>
      <c r="M2149" s="1723"/>
      <c r="N2149" s="1723"/>
      <c r="O2149" s="1723"/>
      <c r="P2149" s="3364"/>
      <c r="Q2149" t="s">
        <v>4327</v>
      </c>
    </row>
    <row r="2150" spans="1:17" customFormat="1" hidden="1" x14ac:dyDescent="0.25">
      <c r="A2150" s="3472"/>
      <c r="B2150" s="1203" t="s">
        <v>4328</v>
      </c>
      <c r="C2150" s="1239"/>
      <c r="D2150" s="1246">
        <f t="shared" ref="D2150" si="1785">D2126/D2129</f>
        <v>55</v>
      </c>
      <c r="E2150" s="1239"/>
      <c r="F2150" s="1239"/>
      <c r="G2150" s="1239"/>
      <c r="H2150" s="1212">
        <f>H2126/H2129</f>
        <v>55</v>
      </c>
      <c r="I2150" s="1212">
        <f t="shared" si="1745"/>
        <v>55</v>
      </c>
      <c r="J2150" s="3168"/>
      <c r="K2150" s="1724"/>
      <c r="L2150" s="1724"/>
      <c r="M2150" s="1724"/>
      <c r="N2150" s="1724"/>
      <c r="O2150" s="1724"/>
      <c r="P2150" s="3366"/>
      <c r="Q2150" s="27" t="s">
        <v>4329</v>
      </c>
    </row>
    <row r="2151" spans="1:17" customFormat="1" hidden="1" x14ac:dyDescent="0.25">
      <c r="A2151" s="3472"/>
      <c r="B2151" s="1181" t="s">
        <v>4223</v>
      </c>
      <c r="C2151" s="1239"/>
      <c r="D2151" s="1208">
        <f t="shared" ref="D2151:H2151" si="1786">D2150/D269</f>
        <v>0.37999399218984686</v>
      </c>
      <c r="E2151" s="1239"/>
      <c r="F2151" s="1239"/>
      <c r="G2151" s="1239"/>
      <c r="H2151" s="1177">
        <f t="shared" si="1786"/>
        <v>0.35905949577236396</v>
      </c>
      <c r="I2151" s="1198">
        <f t="shared" si="1745"/>
        <v>0.37999399218984686</v>
      </c>
      <c r="J2151" s="3167"/>
      <c r="K2151" s="1723"/>
      <c r="L2151" s="1723"/>
      <c r="M2151" s="1723"/>
      <c r="N2151" s="1723"/>
      <c r="O2151" s="1723"/>
      <c r="P2151" s="3364"/>
      <c r="Q2151" t="s">
        <v>4330</v>
      </c>
    </row>
    <row r="2152" spans="1:17" customFormat="1" hidden="1" x14ac:dyDescent="0.25">
      <c r="A2152" s="3472"/>
      <c r="B2152" s="1181" t="s">
        <v>4224</v>
      </c>
      <c r="C2152" s="1239"/>
      <c r="D2152" s="1208">
        <f t="shared" ref="D2152:H2152" si="1787">D2150/D286</f>
        <v>1.5354930919485468</v>
      </c>
      <c r="E2152" s="1239"/>
      <c r="F2152" s="1239"/>
      <c r="G2152" s="1239"/>
      <c r="H2152" s="1177">
        <f t="shared" si="1787"/>
        <v>0.38640661177067981</v>
      </c>
      <c r="I2152" s="1198">
        <f t="shared" si="1745"/>
        <v>1.5354930919485468</v>
      </c>
      <c r="J2152" s="3167"/>
      <c r="K2152" s="1723"/>
      <c r="L2152" s="1723"/>
      <c r="M2152" s="1723"/>
      <c r="N2152" s="1723"/>
      <c r="O2152" s="1723"/>
      <c r="P2152" s="3364"/>
      <c r="Q2152" t="s">
        <v>4331</v>
      </c>
    </row>
    <row r="2153" spans="1:17" customFormat="1" hidden="1" x14ac:dyDescent="0.25">
      <c r="A2153" s="3472"/>
      <c r="B2153" s="1181" t="s">
        <v>5102</v>
      </c>
      <c r="C2153" s="1239"/>
      <c r="D2153" s="1208">
        <f t="shared" ref="D2153:H2153" si="1788">D2150/D289</f>
        <v>1.3212464589235127</v>
      </c>
      <c r="E2153" s="1239"/>
      <c r="F2153" s="1239"/>
      <c r="G2153" s="1239"/>
      <c r="H2153" s="1177">
        <f t="shared" si="1788"/>
        <v>0.30198031005997511</v>
      </c>
      <c r="I2153" s="1198">
        <f t="shared" si="1745"/>
        <v>1.3212464589235127</v>
      </c>
      <c r="J2153" s="3167"/>
      <c r="K2153" s="1723"/>
      <c r="L2153" s="1723"/>
      <c r="M2153" s="1723"/>
      <c r="N2153" s="1723"/>
      <c r="O2153" s="1723"/>
      <c r="P2153" s="3364"/>
      <c r="Q2153" t="s">
        <v>4332</v>
      </c>
    </row>
    <row r="2154" spans="1:17" customFormat="1" hidden="1" x14ac:dyDescent="0.25">
      <c r="A2154" s="3472"/>
      <c r="B2154" s="1203" t="s">
        <v>4333</v>
      </c>
      <c r="C2154" s="1241"/>
      <c r="D2154" s="1212">
        <f t="shared" ref="D2154" si="1789">D2111/D2129</f>
        <v>5</v>
      </c>
      <c r="E2154" s="1241"/>
      <c r="F2154" s="1241"/>
      <c r="G2154" s="1241"/>
      <c r="H2154" s="1213">
        <f>H2111/H2129</f>
        <v>5</v>
      </c>
      <c r="I2154" s="1213">
        <f t="shared" si="1745"/>
        <v>5</v>
      </c>
      <c r="J2154" s="3169"/>
      <c r="K2154" s="1725"/>
      <c r="L2154" s="1725"/>
      <c r="M2154" s="1725"/>
      <c r="N2154" s="1725"/>
      <c r="O2154" s="1725"/>
      <c r="P2154" s="3365"/>
      <c r="Q2154" s="27" t="s">
        <v>4334</v>
      </c>
    </row>
    <row r="2155" spans="1:17" customFormat="1" hidden="1" x14ac:dyDescent="0.25">
      <c r="A2155" s="3472"/>
      <c r="B2155" s="1181" t="s">
        <v>4223</v>
      </c>
      <c r="C2155" s="1239">
        <f t="shared" ref="C2155:H2155" si="1790">C2154/C295</f>
        <v>0</v>
      </c>
      <c r="D2155" s="1208">
        <f t="shared" si="1790"/>
        <v>0.15328718235369995</v>
      </c>
      <c r="E2155" s="1239">
        <f t="shared" si="1790"/>
        <v>0</v>
      </c>
      <c r="F2155" s="1239">
        <f t="shared" si="1790"/>
        <v>0</v>
      </c>
      <c r="G2155" s="1239">
        <f t="shared" si="1790"/>
        <v>0</v>
      </c>
      <c r="H2155" s="1177">
        <f t="shared" si="1790"/>
        <v>0.15863268856821205</v>
      </c>
      <c r="I2155" s="1198">
        <f t="shared" si="1745"/>
        <v>3.0657436470739992E-2</v>
      </c>
      <c r="J2155" s="3167"/>
      <c r="K2155" s="1723"/>
      <c r="L2155" s="1723"/>
      <c r="M2155" s="1723"/>
      <c r="N2155" s="1723"/>
      <c r="O2155" s="1723"/>
      <c r="P2155" s="3364"/>
      <c r="Q2155" t="s">
        <v>4335</v>
      </c>
    </row>
    <row r="2156" spans="1:17" customFormat="1" hidden="1" x14ac:dyDescent="0.25">
      <c r="A2156" s="3472"/>
      <c r="B2156" s="1181" t="s">
        <v>4224</v>
      </c>
      <c r="C2156" s="1239">
        <f t="shared" ref="C2156:H2156" si="1791">C2154/C312</f>
        <v>0</v>
      </c>
      <c r="D2156" s="1208">
        <f t="shared" si="1791"/>
        <v>0.37689735014149728</v>
      </c>
      <c r="E2156" s="1239">
        <f t="shared" si="1791"/>
        <v>0</v>
      </c>
      <c r="F2156" s="1239">
        <f t="shared" si="1791"/>
        <v>0</v>
      </c>
      <c r="G2156" s="1239">
        <f t="shared" si="1791"/>
        <v>0</v>
      </c>
      <c r="H2156" s="1177">
        <f t="shared" si="1791"/>
        <v>0.17472763599351604</v>
      </c>
      <c r="I2156" s="1198">
        <f t="shared" si="1745"/>
        <v>7.537947002829945E-2</v>
      </c>
      <c r="J2156" s="3167"/>
      <c r="K2156" s="1723"/>
      <c r="L2156" s="1723"/>
      <c r="M2156" s="1723"/>
      <c r="N2156" s="1723"/>
      <c r="O2156" s="1723"/>
      <c r="P2156" s="3364"/>
      <c r="Q2156" t="s">
        <v>4336</v>
      </c>
    </row>
    <row r="2157" spans="1:17" customFormat="1" hidden="1" x14ac:dyDescent="0.25">
      <c r="A2157" s="3472"/>
      <c r="B2157" s="1181" t="s">
        <v>5102</v>
      </c>
      <c r="C2157" s="1239">
        <f t="shared" ref="C2157:H2157" si="1792">C2154/C315</f>
        <v>0</v>
      </c>
      <c r="D2157" s="1208">
        <f t="shared" si="1792"/>
        <v>0.31736526946107785</v>
      </c>
      <c r="E2157" s="1239">
        <f t="shared" si="1792"/>
        <v>0</v>
      </c>
      <c r="F2157" s="1239">
        <f t="shared" si="1792"/>
        <v>0</v>
      </c>
      <c r="G2157" s="1239">
        <f t="shared" si="1792"/>
        <v>0</v>
      </c>
      <c r="H2157" s="1177">
        <f t="shared" si="1792"/>
        <v>0.15348990231310422</v>
      </c>
      <c r="I2157" s="1198">
        <f t="shared" si="1745"/>
        <v>6.3473053892215567E-2</v>
      </c>
      <c r="J2157" s="3167"/>
      <c r="K2157" s="1723"/>
      <c r="L2157" s="1723"/>
      <c r="M2157" s="1723"/>
      <c r="N2157" s="1723"/>
      <c r="O2157" s="1723"/>
      <c r="P2157" s="3364"/>
      <c r="Q2157" t="s">
        <v>4337</v>
      </c>
    </row>
    <row r="2158" spans="1:17" s="325" customFormat="1" hidden="1" x14ac:dyDescent="0.25">
      <c r="A2158" s="3472"/>
      <c r="B2158" s="1203" t="s">
        <v>4338</v>
      </c>
      <c r="C2158" s="1238"/>
      <c r="D2158" s="1294">
        <f t="shared" ref="D2158:H2158" si="1793">D2116/D2129</f>
        <v>2</v>
      </c>
      <c r="E2158" s="1238"/>
      <c r="F2158" s="1238"/>
      <c r="G2158" s="1238"/>
      <c r="H2158" s="1206">
        <f t="shared" si="1793"/>
        <v>2</v>
      </c>
      <c r="I2158" s="1206">
        <f t="shared" si="1745"/>
        <v>2</v>
      </c>
      <c r="J2158" s="3162"/>
      <c r="K2158" s="1718"/>
      <c r="L2158" s="1718"/>
      <c r="M2158" s="1718"/>
      <c r="N2158" s="1718"/>
      <c r="O2158" s="1718"/>
      <c r="P2158" s="3368"/>
      <c r="Q2158" s="1220" t="s">
        <v>4339</v>
      </c>
    </row>
    <row r="2159" spans="1:17" s="325" customFormat="1" hidden="1" x14ac:dyDescent="0.25">
      <c r="A2159" s="3472"/>
      <c r="B2159" s="1182" t="s">
        <v>4223</v>
      </c>
      <c r="C2159" s="1239">
        <f t="shared" ref="C2159:H2159" si="1794">C2158/C321</f>
        <v>0</v>
      </c>
      <c r="D2159" s="1208">
        <f t="shared" si="1794"/>
        <v>0.24067510548523208</v>
      </c>
      <c r="E2159" s="1239">
        <f t="shared" si="1794"/>
        <v>0</v>
      </c>
      <c r="F2159" s="1239">
        <f t="shared" si="1794"/>
        <v>0</v>
      </c>
      <c r="G2159" s="1239">
        <f t="shared" si="1794"/>
        <v>0</v>
      </c>
      <c r="H2159" s="1199">
        <f t="shared" si="1794"/>
        <v>0.26106179164181198</v>
      </c>
      <c r="I2159" s="1198">
        <f t="shared" si="1745"/>
        <v>4.8135021097046413E-2</v>
      </c>
      <c r="J2159" s="3167"/>
      <c r="K2159" s="1723"/>
      <c r="L2159" s="1723"/>
      <c r="M2159" s="1723"/>
      <c r="N2159" s="1723"/>
      <c r="O2159" s="1723"/>
      <c r="P2159" s="3364"/>
      <c r="Q2159" s="325" t="s">
        <v>4340</v>
      </c>
    </row>
    <row r="2160" spans="1:17" hidden="1" x14ac:dyDescent="0.25">
      <c r="A2160" s="3472"/>
      <c r="B2160" s="1182" t="s">
        <v>4224</v>
      </c>
      <c r="C2160" s="1239">
        <f t="shared" ref="C2160:H2160" si="1795">C2158/C338</f>
        <v>0</v>
      </c>
      <c r="D2160" s="1208">
        <f t="shared" si="1795"/>
        <v>0.43601190476190477</v>
      </c>
      <c r="E2160" s="1239">
        <f t="shared" si="1795"/>
        <v>0</v>
      </c>
      <c r="F2160" s="1239">
        <f t="shared" si="1795"/>
        <v>0</v>
      </c>
      <c r="G2160" s="1239">
        <f t="shared" si="1795"/>
        <v>0</v>
      </c>
      <c r="H2160" s="1200">
        <f t="shared" si="1795"/>
        <v>0.24157925597758811</v>
      </c>
      <c r="I2160" s="1198">
        <f t="shared" si="1745"/>
        <v>8.7202380952380948E-2</v>
      </c>
      <c r="J2160" s="3167"/>
      <c r="K2160" s="1723"/>
      <c r="L2160" s="1723"/>
      <c r="M2160" s="1723"/>
      <c r="N2160" s="1723"/>
      <c r="O2160" s="1723"/>
      <c r="P2160" s="3364"/>
      <c r="Q2160" s="325" t="s">
        <v>4341</v>
      </c>
    </row>
    <row r="2161" spans="1:17" hidden="1" x14ac:dyDescent="0.25">
      <c r="A2161" s="3472"/>
      <c r="B2161" s="1182" t="s">
        <v>5102</v>
      </c>
      <c r="C2161" s="1239">
        <f t="shared" ref="C2161:H2161" si="1796">C2158/C341</f>
        <v>0</v>
      </c>
      <c r="D2161" s="1208">
        <f t="shared" si="1796"/>
        <v>0.35810810810810811</v>
      </c>
      <c r="E2161" s="1239">
        <f t="shared" si="1796"/>
        <v>0</v>
      </c>
      <c r="F2161" s="1239">
        <f t="shared" si="1796"/>
        <v>0</v>
      </c>
      <c r="G2161" s="1239">
        <f t="shared" si="1796"/>
        <v>0</v>
      </c>
      <c r="H2161" s="1199">
        <f t="shared" si="1796"/>
        <v>0.23233097107833747</v>
      </c>
      <c r="I2161" s="1198">
        <f t="shared" si="1745"/>
        <v>7.1621621621621626E-2</v>
      </c>
      <c r="J2161" s="3167"/>
      <c r="K2161" s="1723"/>
      <c r="L2161" s="1723"/>
      <c r="M2161" s="1723"/>
      <c r="N2161" s="1723"/>
      <c r="O2161" s="1723"/>
      <c r="P2161" s="3364"/>
      <c r="Q2161" s="325" t="s">
        <v>4342</v>
      </c>
    </row>
    <row r="2162" spans="1:17" hidden="1" x14ac:dyDescent="0.25">
      <c r="A2162" s="3472"/>
      <c r="B2162" s="1203" t="s">
        <v>4343</v>
      </c>
      <c r="C2162" s="1238"/>
      <c r="D2162" s="1206">
        <f t="shared" ref="D2162:H2162" si="1797">D2121/D2126</f>
        <v>0</v>
      </c>
      <c r="E2162" s="1238"/>
      <c r="F2162" s="1238"/>
      <c r="G2162" s="1238"/>
      <c r="H2162" s="1206">
        <f t="shared" si="1797"/>
        <v>0</v>
      </c>
      <c r="I2162" s="1206">
        <f t="shared" si="1745"/>
        <v>0</v>
      </c>
      <c r="J2162" s="3162"/>
      <c r="K2162" s="1718"/>
      <c r="L2162" s="1718"/>
      <c r="M2162" s="1718"/>
      <c r="N2162" s="1718"/>
      <c r="O2162" s="1718"/>
      <c r="P2162" s="3368"/>
      <c r="Q2162" s="1220" t="s">
        <v>4344</v>
      </c>
    </row>
    <row r="2163" spans="1:17" hidden="1" x14ac:dyDescent="0.25">
      <c r="A2163" s="3472"/>
      <c r="B2163" s="1182" t="s">
        <v>4223</v>
      </c>
      <c r="C2163" s="1239">
        <f t="shared" ref="C2163:H2163" si="1798">C2162/C347</f>
        <v>0</v>
      </c>
      <c r="D2163" s="1208">
        <f t="shared" si="1798"/>
        <v>0</v>
      </c>
      <c r="E2163" s="1239">
        <f t="shared" si="1798"/>
        <v>0</v>
      </c>
      <c r="F2163" s="1239">
        <f t="shared" si="1798"/>
        <v>0</v>
      </c>
      <c r="G2163" s="1239">
        <f t="shared" si="1798"/>
        <v>0</v>
      </c>
      <c r="H2163" s="1199">
        <f t="shared" si="1798"/>
        <v>0</v>
      </c>
      <c r="I2163" s="1198">
        <f t="shared" si="1745"/>
        <v>0</v>
      </c>
      <c r="J2163" s="3167"/>
      <c r="K2163" s="1723"/>
      <c r="L2163" s="1723"/>
      <c r="M2163" s="1723"/>
      <c r="N2163" s="1723"/>
      <c r="O2163" s="1723"/>
      <c r="P2163" s="3364"/>
      <c r="Q2163" s="325" t="s">
        <v>4345</v>
      </c>
    </row>
    <row r="2164" spans="1:17" hidden="1" x14ac:dyDescent="0.25">
      <c r="A2164" s="3472"/>
      <c r="B2164" s="1182" t="s">
        <v>4224</v>
      </c>
      <c r="C2164" s="1239">
        <f t="shared" ref="C2164:H2164" si="1799">C2162/C364</f>
        <v>0</v>
      </c>
      <c r="D2164" s="1208">
        <f t="shared" si="1799"/>
        <v>0</v>
      </c>
      <c r="E2164" s="1239">
        <f t="shared" si="1799"/>
        <v>0</v>
      </c>
      <c r="F2164" s="1239">
        <f t="shared" si="1799"/>
        <v>0</v>
      </c>
      <c r="G2164" s="1239">
        <f t="shared" si="1799"/>
        <v>0</v>
      </c>
      <c r="H2164" s="1199">
        <f t="shared" si="1799"/>
        <v>0</v>
      </c>
      <c r="I2164" s="1198">
        <f t="shared" si="1745"/>
        <v>0</v>
      </c>
      <c r="J2164" s="3167"/>
      <c r="K2164" s="1723"/>
      <c r="L2164" s="1723"/>
      <c r="M2164" s="1723"/>
      <c r="N2164" s="1723"/>
      <c r="O2164" s="1723"/>
      <c r="P2164" s="3364"/>
      <c r="Q2164" s="325" t="s">
        <v>4346</v>
      </c>
    </row>
    <row r="2165" spans="1:17" ht="15.75" hidden="1" thickBot="1" x14ac:dyDescent="0.3">
      <c r="A2165" s="3473"/>
      <c r="B2165" s="1183" t="s">
        <v>5102</v>
      </c>
      <c r="C2165" s="1242">
        <f t="shared" ref="C2165:H2165" si="1800">C2162/C367</f>
        <v>0</v>
      </c>
      <c r="D2165" s="1216">
        <f t="shared" si="1800"/>
        <v>0</v>
      </c>
      <c r="E2165" s="1242">
        <f t="shared" si="1800"/>
        <v>0</v>
      </c>
      <c r="F2165" s="1242">
        <f t="shared" si="1800"/>
        <v>0</v>
      </c>
      <c r="G2165" s="1242">
        <f t="shared" si="1800"/>
        <v>0</v>
      </c>
      <c r="H2165" s="1201">
        <f t="shared" si="1800"/>
        <v>0</v>
      </c>
      <c r="I2165" s="1202">
        <f t="shared" si="1745"/>
        <v>0</v>
      </c>
      <c r="J2165" s="3167"/>
      <c r="K2165" s="1723"/>
      <c r="L2165" s="1723"/>
      <c r="M2165" s="1723"/>
      <c r="N2165" s="1723"/>
      <c r="O2165" s="1723"/>
      <c r="P2165" s="3364"/>
      <c r="Q2165" s="325" t="s">
        <v>4347</v>
      </c>
    </row>
    <row r="2166" spans="1:17" customFormat="1" x14ac:dyDescent="0.25">
      <c r="A2166" s="1175"/>
      <c r="B2166" s="1169"/>
      <c r="C2166" s="1098"/>
      <c r="D2166" s="1098"/>
      <c r="E2166" s="1098"/>
      <c r="F2166" s="1098"/>
      <c r="G2166" s="1098"/>
      <c r="H2166" s="1096"/>
      <c r="I2166" s="1171"/>
      <c r="J2166" s="3172"/>
      <c r="K2166" s="1171"/>
      <c r="L2166" s="1171"/>
      <c r="M2166" s="1171"/>
      <c r="N2166" s="1171"/>
      <c r="O2166" s="1171"/>
      <c r="P2166" s="3389"/>
    </row>
    <row r="2167" spans="1:17" customFormat="1" ht="21" x14ac:dyDescent="0.35">
      <c r="A2167" s="1175"/>
      <c r="B2167" s="3338" t="s">
        <v>5105</v>
      </c>
      <c r="C2167" s="1098"/>
      <c r="D2167" s="1098"/>
      <c r="E2167" s="1098"/>
      <c r="F2167" s="1098"/>
      <c r="G2167" s="1098"/>
      <c r="H2167" s="1096"/>
      <c r="I2167" s="1171"/>
      <c r="J2167" s="3172"/>
      <c r="K2167" s="1171"/>
      <c r="L2167" s="1171"/>
      <c r="M2167" s="1171"/>
      <c r="N2167" s="1171"/>
      <c r="O2167" s="1171"/>
      <c r="P2167" s="3389"/>
    </row>
    <row r="2168" spans="1:17" customFormat="1" ht="15.75" thickBot="1" x14ac:dyDescent="0.3">
      <c r="A2168" s="1175"/>
      <c r="B2168" s="1167"/>
      <c r="C2168" s="1170"/>
      <c r="D2168" s="1170"/>
      <c r="E2168" s="1170"/>
      <c r="F2168" s="1170"/>
      <c r="G2168" s="1170"/>
      <c r="H2168" s="1168"/>
      <c r="I2168" s="1171"/>
      <c r="J2168" s="3172"/>
      <c r="K2168" s="1171"/>
      <c r="L2168" s="1171"/>
      <c r="M2168" s="1171"/>
      <c r="N2168" s="1171"/>
      <c r="O2168" s="1171"/>
      <c r="P2168" s="3389"/>
    </row>
    <row r="2169" spans="1:17" customFormat="1" x14ac:dyDescent="0.25">
      <c r="A2169" s="3471" t="s">
        <v>363</v>
      </c>
      <c r="B2169" s="844" t="s">
        <v>5094</v>
      </c>
      <c r="C2169" s="826">
        <f>BNP!B302</f>
        <v>13497</v>
      </c>
      <c r="D2169" s="826">
        <f>BPCE!B728</f>
        <v>19370</v>
      </c>
      <c r="E2169" s="1245">
        <f>SG!B785</f>
        <v>10707</v>
      </c>
      <c r="F2169" s="826">
        <f>CA!B106</f>
        <v>7587</v>
      </c>
      <c r="G2169" s="826">
        <f>CM!B58</f>
        <v>13037</v>
      </c>
      <c r="H2169" s="826">
        <f>SUM(C2169:G2169)</f>
        <v>64198</v>
      </c>
      <c r="I2169" s="1222">
        <f t="shared" ref="I2169:I2232" si="1801">AVERAGE(C2169:G2169)</f>
        <v>12839.6</v>
      </c>
      <c r="J2169" s="3159"/>
      <c r="K2169" s="1715"/>
      <c r="L2169" s="1715"/>
      <c r="M2169" s="1715"/>
      <c r="N2169" s="1715"/>
      <c r="O2169" s="1715"/>
      <c r="P2169" s="3384"/>
      <c r="Q2169" s="27" t="s">
        <v>4264</v>
      </c>
    </row>
    <row r="2170" spans="1:17" customFormat="1" x14ac:dyDescent="0.25">
      <c r="A2170" s="3472"/>
      <c r="B2170" s="845" t="s">
        <v>4265</v>
      </c>
      <c r="C2170" s="1184">
        <f t="shared" ref="C2170:H2170" si="1802">C2169/C4</f>
        <v>0.34459252450980393</v>
      </c>
      <c r="D2170" s="1185">
        <f t="shared" si="1802"/>
        <v>0.83286752375628847</v>
      </c>
      <c r="E2170" s="1186">
        <f t="shared" si="1802"/>
        <v>0.45439884564783772</v>
      </c>
      <c r="F2170" s="1187">
        <f t="shared" si="1802"/>
        <v>0.47858449504825584</v>
      </c>
      <c r="G2170" s="1188">
        <f t="shared" si="1802"/>
        <v>0.84595418856660831</v>
      </c>
      <c r="H2170" s="1194">
        <f t="shared" si="1802"/>
        <v>0.54752157745710095</v>
      </c>
      <c r="I2170" s="1189">
        <f t="shared" si="1801"/>
        <v>0.59127951550575886</v>
      </c>
      <c r="J2170" s="3160"/>
      <c r="K2170" s="1716"/>
      <c r="L2170" s="1716"/>
      <c r="M2170" s="1716"/>
      <c r="N2170" s="1716"/>
      <c r="O2170" s="1716"/>
      <c r="P2170" s="3385"/>
      <c r="Q2170" t="s">
        <v>4266</v>
      </c>
    </row>
    <row r="2171" spans="1:17" customFormat="1" x14ac:dyDescent="0.25">
      <c r="A2171" s="3472"/>
      <c r="B2171" s="1203" t="s">
        <v>5095</v>
      </c>
      <c r="C2171" s="1204">
        <f>BNP!C302</f>
        <v>1849</v>
      </c>
      <c r="D2171" s="1204">
        <f>BPCE!C728</f>
        <v>4581</v>
      </c>
      <c r="E2171" s="1246">
        <f>SG!C785</f>
        <v>366</v>
      </c>
      <c r="F2171" s="1204">
        <f>CA!C106</f>
        <v>154</v>
      </c>
      <c r="G2171" s="1204">
        <f>CM!C58</f>
        <v>6200</v>
      </c>
      <c r="H2171" s="1204">
        <f>'BNP avec amende'!H961+SUM(C2171:G2171)</f>
        <v>13150</v>
      </c>
      <c r="I2171" s="1206">
        <f t="shared" si="1801"/>
        <v>2630</v>
      </c>
      <c r="J2171" s="3162"/>
      <c r="K2171" s="1718"/>
      <c r="L2171" s="1718"/>
      <c r="M2171" s="1718"/>
      <c r="N2171" s="1718"/>
      <c r="O2171" s="1718"/>
      <c r="P2171" s="3368"/>
      <c r="Q2171" s="27" t="s">
        <v>4274</v>
      </c>
    </row>
    <row r="2172" spans="1:17" customFormat="1" x14ac:dyDescent="0.25">
      <c r="A2172" s="3472"/>
      <c r="B2172" s="845" t="s">
        <v>4275</v>
      </c>
      <c r="C2172" s="1184">
        <f t="shared" ref="C2172:H2172" si="1803">C2171/C30</f>
        <v>0.21153186134309576</v>
      </c>
      <c r="D2172" s="1185">
        <f t="shared" si="1803"/>
        <v>0.77316455696202535</v>
      </c>
      <c r="E2172" s="1186">
        <f t="shared" si="1803"/>
        <v>8.3638025594149915E-2</v>
      </c>
      <c r="F2172" s="1187">
        <f t="shared" si="1803"/>
        <v>5.9117082533589251E-2</v>
      </c>
      <c r="G2172" s="1188">
        <f t="shared" si="1803"/>
        <v>0.9048453006421483</v>
      </c>
      <c r="H2172" s="1192">
        <f t="shared" si="1803"/>
        <v>0.46141969893680479</v>
      </c>
      <c r="I2172" s="1193">
        <f t="shared" si="1801"/>
        <v>0.40645936541500172</v>
      </c>
      <c r="J2172" s="3161"/>
      <c r="K2172" s="1717"/>
      <c r="L2172" s="1717"/>
      <c r="M2172" s="1717"/>
      <c r="N2172" s="1717"/>
      <c r="O2172" s="1717"/>
      <c r="P2172" s="3386"/>
      <c r="Q2172" t="s">
        <v>4276</v>
      </c>
    </row>
    <row r="2173" spans="1:17" customFormat="1" x14ac:dyDescent="0.25">
      <c r="A2173" s="3472"/>
      <c r="B2173" s="1203" t="s">
        <v>5098</v>
      </c>
      <c r="C2173" s="1204">
        <f>BNP!F302</f>
        <v>-884</v>
      </c>
      <c r="D2173" s="1204">
        <f>BPCE!F728</f>
        <v>-1468</v>
      </c>
      <c r="E2173" s="1246">
        <f>SG!F785</f>
        <v>-332</v>
      </c>
      <c r="F2173" s="1204">
        <f>CA!F106</f>
        <v>201</v>
      </c>
      <c r="G2173" s="1204">
        <f>CM!G58</f>
        <v>-1395</v>
      </c>
      <c r="H2173" s="1204">
        <f>'BNP avec amende'!K961+SUM(C2173:G2173)</f>
        <v>-3878</v>
      </c>
      <c r="I2173" s="1206">
        <f t="shared" si="1801"/>
        <v>-775.6</v>
      </c>
      <c r="J2173" s="3163"/>
      <c r="K2173" s="1719"/>
      <c r="L2173" s="1719"/>
      <c r="M2173" s="1719"/>
      <c r="N2173" s="1719"/>
      <c r="O2173" s="1719"/>
      <c r="P2173" s="3387"/>
      <c r="Q2173" s="1178" t="s">
        <v>4284</v>
      </c>
    </row>
    <row r="2174" spans="1:17" customFormat="1" hidden="1" x14ac:dyDescent="0.25">
      <c r="A2174" s="3472"/>
      <c r="B2174" s="845" t="s">
        <v>4285</v>
      </c>
      <c r="C2174" s="1184">
        <f t="shared" ref="C2174:H2174" si="1804">C2173/C56</f>
        <v>0.33459500378501134</v>
      </c>
      <c r="D2174" s="1185">
        <f t="shared" si="1804"/>
        <v>0.76738107684265555</v>
      </c>
      <c r="E2174" s="1186">
        <f t="shared" si="1804"/>
        <v>0.24040550325850832</v>
      </c>
      <c r="F2174" s="1187">
        <f t="shared" si="1804"/>
        <v>-0.42857142857142855</v>
      </c>
      <c r="G2174" s="1188">
        <f t="shared" si="1804"/>
        <v>0.92018469656992086</v>
      </c>
      <c r="H2174" s="1194">
        <f t="shared" si="1804"/>
        <v>0.48958464840297944</v>
      </c>
      <c r="I2174" s="1193">
        <f t="shared" si="1801"/>
        <v>0.36679897037693349</v>
      </c>
      <c r="J2174" s="3161"/>
      <c r="K2174" s="1717"/>
      <c r="L2174" s="1717"/>
      <c r="M2174" s="1717"/>
      <c r="N2174" s="1717"/>
      <c r="O2174" s="1717"/>
      <c r="P2174" s="3386"/>
      <c r="Q2174" t="s">
        <v>4286</v>
      </c>
    </row>
    <row r="2175" spans="1:17" customFormat="1" x14ac:dyDescent="0.25">
      <c r="A2175" s="3472"/>
      <c r="B2175" s="845" t="s">
        <v>4289</v>
      </c>
      <c r="C2175" s="1195">
        <v>0.38</v>
      </c>
      <c r="D2175" s="1196">
        <v>0.38</v>
      </c>
      <c r="E2175" s="1197">
        <v>0.38</v>
      </c>
      <c r="F2175" s="1187">
        <v>0.38</v>
      </c>
      <c r="G2175" s="1188">
        <v>0.38</v>
      </c>
      <c r="H2175" s="1190">
        <v>5.38</v>
      </c>
      <c r="I2175" s="1191">
        <f t="shared" si="1801"/>
        <v>0.38</v>
      </c>
      <c r="J2175" s="3164"/>
      <c r="K2175" s="1720"/>
      <c r="L2175" s="1720"/>
      <c r="M2175" s="1720"/>
      <c r="N2175" s="1720"/>
      <c r="O2175" s="1720"/>
      <c r="P2175" s="3352"/>
      <c r="Q2175" t="s">
        <v>4290</v>
      </c>
    </row>
    <row r="2176" spans="1:17" customFormat="1" x14ac:dyDescent="0.25">
      <c r="A2176" s="3472"/>
      <c r="B2176" s="845" t="s">
        <v>4291</v>
      </c>
      <c r="C2176" s="1184">
        <f t="shared" ref="C2176:H2176" si="1805">C2173/C2171</f>
        <v>-0.4780962682531098</v>
      </c>
      <c r="D2176" s="1185">
        <f t="shared" si="1805"/>
        <v>-0.32045404933420651</v>
      </c>
      <c r="E2176" s="1186">
        <f t="shared" si="1805"/>
        <v>-0.90710382513661203</v>
      </c>
      <c r="F2176" s="1187">
        <f t="shared" si="1805"/>
        <v>1.3051948051948052</v>
      </c>
      <c r="G2176" s="1188">
        <f t="shared" si="1805"/>
        <v>-0.22500000000000001</v>
      </c>
      <c r="H2176" s="1205">
        <f t="shared" si="1805"/>
        <v>-0.29490494296577946</v>
      </c>
      <c r="I2176" s="1191">
        <f t="shared" si="1801"/>
        <v>-0.1250918675058246</v>
      </c>
      <c r="J2176" s="3164"/>
      <c r="K2176" s="1720"/>
      <c r="L2176" s="1720"/>
      <c r="M2176" s="1720"/>
      <c r="N2176" s="1720"/>
      <c r="O2176" s="1720"/>
      <c r="P2176" s="3352"/>
      <c r="Q2176" t="s">
        <v>4292</v>
      </c>
    </row>
    <row r="2177" spans="1:17" customFormat="1" x14ac:dyDescent="0.25">
      <c r="A2177" s="3472"/>
      <c r="B2177" s="1203" t="s">
        <v>5100</v>
      </c>
      <c r="C2177" s="1204">
        <f>BNP!G302</f>
        <v>56953</v>
      </c>
      <c r="D2177" s="1204">
        <f>BPCE!G728</f>
        <v>92704</v>
      </c>
      <c r="E2177" s="1246">
        <f>SG!G785</f>
        <v>52389</v>
      </c>
      <c r="F2177" s="1204">
        <f>CA!G106</f>
        <v>38053</v>
      </c>
      <c r="G2177" s="1204">
        <f>CM!H58</f>
        <v>65830</v>
      </c>
      <c r="H2177" s="1204">
        <f>SUM(C2177:G2177)</f>
        <v>305929</v>
      </c>
      <c r="I2177" s="1204">
        <f t="shared" si="1801"/>
        <v>61185.8</v>
      </c>
      <c r="J2177" s="3165"/>
      <c r="K2177" s="1721"/>
      <c r="L2177" s="1721"/>
      <c r="M2177" s="1721"/>
      <c r="N2177" s="1721"/>
      <c r="O2177" s="1721"/>
      <c r="P2177" s="3347"/>
      <c r="Q2177" s="27" t="s">
        <v>4293</v>
      </c>
    </row>
    <row r="2178" spans="1:17" customFormat="1" x14ac:dyDescent="0.25">
      <c r="A2178" s="3472"/>
      <c r="B2178" s="845" t="s">
        <v>4294</v>
      </c>
      <c r="C2178" s="1299">
        <f t="shared" ref="C2178:H2178" si="1806">C2177/C82</f>
        <v>0.31710494813561019</v>
      </c>
      <c r="D2178" s="1196">
        <f t="shared" si="1806"/>
        <v>0.89830327813254007</v>
      </c>
      <c r="E2178" s="1197">
        <f t="shared" si="1806"/>
        <v>0.38457980972515854</v>
      </c>
      <c r="F2178" s="1300">
        <f t="shared" si="1806"/>
        <v>0.52438436203784089</v>
      </c>
      <c r="G2178" s="1301">
        <f t="shared" si="1806"/>
        <v>0.84150379015454624</v>
      </c>
      <c r="H2178" s="1302">
        <f t="shared" si="1806"/>
        <v>0.53688520274752471</v>
      </c>
      <c r="I2178" s="1303">
        <f t="shared" si="1801"/>
        <v>0.59317523763713909</v>
      </c>
      <c r="J2178" s="3173"/>
      <c r="K2178" s="1727"/>
      <c r="L2178" s="1727"/>
      <c r="M2178" s="1727"/>
      <c r="N2178" s="1727"/>
      <c r="O2178" s="1727"/>
      <c r="P2178" s="3390"/>
      <c r="Q2178" t="s">
        <v>4295</v>
      </c>
    </row>
    <row r="2179" spans="1:17" customFormat="1" x14ac:dyDescent="0.25">
      <c r="A2179" s="3472"/>
      <c r="B2179" s="1203" t="s">
        <v>14</v>
      </c>
      <c r="C2179" s="1204">
        <f>BNP!J302</f>
        <v>158</v>
      </c>
      <c r="D2179" s="1204">
        <f>BPCE!J728</f>
        <v>420</v>
      </c>
      <c r="E2179" s="1246">
        <f>SG!J785</f>
        <v>312</v>
      </c>
      <c r="F2179" s="1204">
        <f>CA!J106</f>
        <v>622</v>
      </c>
      <c r="G2179" s="1204">
        <f>CM!K58</f>
        <v>354</v>
      </c>
      <c r="H2179" s="1204">
        <f>SUM(C2179:G2179)</f>
        <v>1866</v>
      </c>
      <c r="I2179" s="1221">
        <f t="shared" si="1801"/>
        <v>373.2</v>
      </c>
      <c r="J2179" s="3166"/>
      <c r="K2179" s="1722"/>
      <c r="L2179" s="1722"/>
      <c r="M2179" s="1722"/>
      <c r="N2179" s="1722"/>
      <c r="O2179" s="1722"/>
      <c r="P2179" s="3369"/>
      <c r="Q2179" s="27" t="s">
        <v>4298</v>
      </c>
    </row>
    <row r="2180" spans="1:17" customFormat="1" x14ac:dyDescent="0.25">
      <c r="A2180" s="3472"/>
      <c r="B2180" s="845" t="s">
        <v>4299</v>
      </c>
      <c r="C2180" s="1184">
        <f t="shared" ref="C2180:H2180" si="1807">C2179/C108</f>
        <v>0.19082125603864733</v>
      </c>
      <c r="D2180" s="1185">
        <f t="shared" si="1807"/>
        <v>0.5890603085553997</v>
      </c>
      <c r="E2180" s="1186">
        <f t="shared" si="1807"/>
        <v>0.40837696335078533</v>
      </c>
      <c r="F2180" s="1187">
        <f t="shared" si="1807"/>
        <v>0.65473684210526317</v>
      </c>
      <c r="G2180" s="1188">
        <f t="shared" si="1807"/>
        <v>0.76129032258064511</v>
      </c>
      <c r="H2180" s="1194">
        <f t="shared" si="1807"/>
        <v>0.50161290322580643</v>
      </c>
      <c r="I2180" s="1189">
        <f t="shared" si="1801"/>
        <v>0.52085713852614812</v>
      </c>
      <c r="J2180" s="3160"/>
      <c r="K2180" s="1716"/>
      <c r="L2180" s="1716"/>
      <c r="M2180" s="1716"/>
      <c r="N2180" s="1716"/>
      <c r="O2180" s="1716"/>
      <c r="P2180" s="3385"/>
      <c r="Q2180" t="s">
        <v>4300</v>
      </c>
    </row>
    <row r="2181" spans="1:17" customFormat="1" x14ac:dyDescent="0.25">
      <c r="A2181" s="3472"/>
      <c r="B2181" s="1203" t="s">
        <v>5087</v>
      </c>
      <c r="C2181" s="1206">
        <f t="shared" ref="C2181:H2181" si="1808">C2169/C2177</f>
        <v>0.23698488227134654</v>
      </c>
      <c r="D2181" s="1206">
        <f t="shared" si="1808"/>
        <v>0.20894459785985503</v>
      </c>
      <c r="E2181" s="1206">
        <f t="shared" si="1808"/>
        <v>0.20437496421004409</v>
      </c>
      <c r="F2181" s="1206">
        <f t="shared" si="1808"/>
        <v>0.19937981236696187</v>
      </c>
      <c r="G2181" s="1206">
        <f t="shared" si="1808"/>
        <v>0.19804040710922072</v>
      </c>
      <c r="H2181" s="1206">
        <f t="shared" si="1808"/>
        <v>0.20984607539657896</v>
      </c>
      <c r="I2181" s="1206">
        <f t="shared" si="1801"/>
        <v>0.20954493276348565</v>
      </c>
      <c r="J2181" s="3162"/>
      <c r="K2181" s="1718"/>
      <c r="L2181" s="1718"/>
      <c r="M2181" s="1718"/>
      <c r="N2181" s="1718"/>
      <c r="O2181" s="1718"/>
      <c r="P2181" s="3368"/>
      <c r="Q2181" s="27" t="s">
        <v>4308</v>
      </c>
    </row>
    <row r="2182" spans="1:17" customFormat="1" x14ac:dyDescent="0.25">
      <c r="A2182" s="3472"/>
      <c r="B2182" s="845" t="s">
        <v>4223</v>
      </c>
      <c r="C2182" s="1207">
        <f t="shared" ref="C2182:H2182" si="1809">C2181/C139</f>
        <v>1.0866828995756908</v>
      </c>
      <c r="D2182" s="1208">
        <f t="shared" si="1809"/>
        <v>0.92715627787501309</v>
      </c>
      <c r="E2182" s="1209">
        <f t="shared" si="1809"/>
        <v>1.1815462854708247</v>
      </c>
      <c r="F2182" s="1210">
        <f t="shared" si="1809"/>
        <v>0.91265973910511089</v>
      </c>
      <c r="G2182" s="1211">
        <f t="shared" si="1809"/>
        <v>1.0052886255108189</v>
      </c>
      <c r="H2182" s="1177">
        <f t="shared" si="1809"/>
        <v>1.0198112644102395</v>
      </c>
      <c r="I2182" s="1198">
        <f t="shared" si="1801"/>
        <v>1.0226667655074917</v>
      </c>
      <c r="J2182" s="3167"/>
      <c r="K2182" s="1723"/>
      <c r="L2182" s="1723"/>
      <c r="M2182" s="1723"/>
      <c r="N2182" s="1723"/>
      <c r="O2182" s="1723"/>
      <c r="P2182" s="3364"/>
      <c r="Q2182" t="s">
        <v>4309</v>
      </c>
    </row>
    <row r="2183" spans="1:17" customFormat="1" hidden="1" x14ac:dyDescent="0.25">
      <c r="A2183" s="3472"/>
      <c r="B2183" s="845" t="s">
        <v>4224</v>
      </c>
      <c r="C2183" s="1207">
        <f t="shared" ref="C2183:H2183" si="1810">C2181/C142</f>
        <v>1.1322580269791067</v>
      </c>
      <c r="D2183" s="1208">
        <f t="shared" si="1810"/>
        <v>0.56415578969364</v>
      </c>
      <c r="E2183" s="1209">
        <f t="shared" si="1810"/>
        <v>1.3327454203911828</v>
      </c>
      <c r="F2183" s="1210">
        <f t="shared" si="1810"/>
        <v>0.83249393225663226</v>
      </c>
      <c r="G2183" s="1211">
        <f t="shared" si="1810"/>
        <v>1.0343315112667344</v>
      </c>
      <c r="H2183" s="1177">
        <f t="shared" si="1810"/>
        <v>1.0437838876357939</v>
      </c>
      <c r="I2183" s="1198">
        <f t="shared" si="1801"/>
        <v>0.97919693611745928</v>
      </c>
      <c r="J2183" s="3167"/>
      <c r="K2183" s="1723"/>
      <c r="L2183" s="1723"/>
      <c r="M2183" s="1723"/>
      <c r="N2183" s="1723"/>
      <c r="O2183" s="1723"/>
      <c r="P2183" s="3364"/>
      <c r="Q2183" t="s">
        <v>4310</v>
      </c>
    </row>
    <row r="2184" spans="1:17" customFormat="1" x14ac:dyDescent="0.25">
      <c r="A2184" s="3472"/>
      <c r="B2184" s="845" t="s">
        <v>5108</v>
      </c>
      <c r="C2184" s="1207">
        <f t="shared" ref="C2184:H2184" si="1811">C2181/C157</f>
        <v>0.84403123184987494</v>
      </c>
      <c r="D2184" s="1208">
        <f t="shared" si="1811"/>
        <v>0.6379112951114404</v>
      </c>
      <c r="E2184" s="1209">
        <f t="shared" si="1811"/>
        <v>0.4156967904012101</v>
      </c>
      <c r="F2184" s="1210">
        <f t="shared" si="1811"/>
        <v>0.54094950216997972</v>
      </c>
      <c r="G2184" s="1211">
        <f t="shared" si="1811"/>
        <v>0.74365737522841691</v>
      </c>
      <c r="H2184" s="1177">
        <f t="shared" si="1811"/>
        <v>0.66592807737372262</v>
      </c>
      <c r="I2184" s="1198">
        <f t="shared" si="1801"/>
        <v>0.63644923895218442</v>
      </c>
      <c r="J2184" s="3167"/>
      <c r="K2184" s="1723"/>
      <c r="L2184" s="1723"/>
      <c r="M2184" s="1723"/>
      <c r="N2184" s="1723"/>
      <c r="O2184" s="1723"/>
      <c r="P2184" s="3364"/>
      <c r="Q2184" t="s">
        <v>4766</v>
      </c>
    </row>
    <row r="2185" spans="1:17" customFormat="1" x14ac:dyDescent="0.25">
      <c r="A2185" s="3472"/>
      <c r="B2185" s="1203" t="s">
        <v>5099</v>
      </c>
      <c r="C2185" s="1206">
        <f t="shared" ref="C2185:H2185" si="1812">C2171/C2177</f>
        <v>3.2465366179130158E-2</v>
      </c>
      <c r="D2185" s="1206">
        <f t="shared" si="1812"/>
        <v>4.9415343458750434E-2</v>
      </c>
      <c r="E2185" s="1206">
        <f t="shared" si="1812"/>
        <v>6.9861993930023479E-3</v>
      </c>
      <c r="F2185" s="1206">
        <f t="shared" si="1812"/>
        <v>4.0469870969437362E-3</v>
      </c>
      <c r="G2185" s="1206">
        <f t="shared" si="1812"/>
        <v>9.4181983897918875E-2</v>
      </c>
      <c r="H2185" s="1206">
        <f t="shared" si="1812"/>
        <v>4.2983829581373457E-2</v>
      </c>
      <c r="I2185" s="1206">
        <f t="shared" si="1801"/>
        <v>3.7419176005149116E-2</v>
      </c>
      <c r="J2185" s="3162"/>
      <c r="K2185" s="1718"/>
      <c r="L2185" s="1718"/>
      <c r="M2185" s="1718"/>
      <c r="N2185" s="1718"/>
      <c r="O2185" s="1718"/>
      <c r="P2185" s="3368"/>
      <c r="Q2185" s="27" t="s">
        <v>4314</v>
      </c>
    </row>
    <row r="2186" spans="1:17" s="1" customFormat="1" x14ac:dyDescent="0.25">
      <c r="A2186" s="3472"/>
      <c r="B2186" s="845" t="s">
        <v>4223</v>
      </c>
      <c r="C2186" s="1207">
        <f t="shared" ref="C2186:H2186" si="1813">C2185/C165</f>
        <v>0.66707209265190637</v>
      </c>
      <c r="D2186" s="1208">
        <f t="shared" si="1813"/>
        <v>0.86069435098727187</v>
      </c>
      <c r="E2186" s="1209">
        <f t="shared" si="1813"/>
        <v>0.21747898220117731</v>
      </c>
      <c r="F2186" s="1210">
        <f t="shared" si="1813"/>
        <v>0.11273616608979505</v>
      </c>
      <c r="G2186" s="1211">
        <f t="shared" si="1813"/>
        <v>1.0752718065309832</v>
      </c>
      <c r="H2186" s="1177">
        <f t="shared" si="1813"/>
        <v>0.85943828694752045</v>
      </c>
      <c r="I2186" s="1198">
        <f t="shared" si="1801"/>
        <v>0.58665067969222684</v>
      </c>
      <c r="J2186" s="3167"/>
      <c r="K2186" s="1723"/>
      <c r="L2186" s="1723"/>
      <c r="M2186" s="1723"/>
      <c r="N2186" s="1723"/>
      <c r="O2186" s="1723"/>
      <c r="P2186" s="3364"/>
      <c r="Q2186" t="s">
        <v>4315</v>
      </c>
    </row>
    <row r="2187" spans="1:17" s="1" customFormat="1" hidden="1" x14ac:dyDescent="0.25">
      <c r="A2187" s="3472"/>
      <c r="B2187" s="845" t="s">
        <v>4224</v>
      </c>
      <c r="C2187" s="1207">
        <f t="shared" ref="C2187:H2187" si="1814">C2185/C182</f>
        <v>0.57775350578501361</v>
      </c>
      <c r="D2187" s="1208">
        <f t="shared" si="1814"/>
        <v>0.38587353392826323</v>
      </c>
      <c r="E2187" s="1209">
        <f t="shared" si="1814"/>
        <v>0.14605686436717003</v>
      </c>
      <c r="F2187" s="1210">
        <f t="shared" si="1814"/>
        <v>5.6988050862470871E-2</v>
      </c>
      <c r="G2187" s="1211">
        <f t="shared" si="1814"/>
        <v>1.7910466539114971</v>
      </c>
      <c r="H2187" s="1177">
        <f t="shared" si="1814"/>
        <v>0.73901438137451203</v>
      </c>
      <c r="I2187" s="1198">
        <f t="shared" si="1801"/>
        <v>0.59154372177088299</v>
      </c>
      <c r="J2187" s="3167"/>
      <c r="K2187" s="1723"/>
      <c r="L2187" s="1723"/>
      <c r="M2187" s="1723"/>
      <c r="N2187" s="1723"/>
      <c r="O2187" s="1723"/>
      <c r="P2187" s="3364"/>
      <c r="Q2187" t="s">
        <v>4316</v>
      </c>
    </row>
    <row r="2188" spans="1:17" s="1" customFormat="1" x14ac:dyDescent="0.25">
      <c r="A2188" s="3472"/>
      <c r="B2188" s="845" t="s">
        <v>5108</v>
      </c>
      <c r="C2188" s="1207">
        <f t="shared" ref="C2188:H2188" si="1815">C2185/C183</f>
        <v>0.37778366071931885</v>
      </c>
      <c r="D2188" s="1208">
        <f t="shared" si="1815"/>
        <v>0.5157726473507076</v>
      </c>
      <c r="E2188" s="1209">
        <f t="shared" si="1815"/>
        <v>2.5517790849949044E-2</v>
      </c>
      <c r="F2188" s="1210">
        <f t="shared" si="1815"/>
        <v>2.7849737169267596E-2</v>
      </c>
      <c r="G2188" s="1211">
        <f t="shared" si="1815"/>
        <v>1.0917890607260492</v>
      </c>
      <c r="H2188" s="1177">
        <f t="shared" si="1815"/>
        <v>0.37638662919348986</v>
      </c>
      <c r="I2188" s="1198">
        <f t="shared" si="1801"/>
        <v>0.40774257936305852</v>
      </c>
      <c r="J2188" s="3167"/>
      <c r="K2188" s="1723"/>
      <c r="L2188" s="1723"/>
      <c r="M2188" s="1723"/>
      <c r="N2188" s="1723"/>
      <c r="O2188" s="1723"/>
      <c r="P2188" s="3364"/>
      <c r="Q2188" t="s">
        <v>4765</v>
      </c>
    </row>
    <row r="2189" spans="1:17" customFormat="1" x14ac:dyDescent="0.25">
      <c r="A2189" s="3472"/>
      <c r="B2189" s="1203" t="s">
        <v>4848</v>
      </c>
      <c r="C2189" s="1206">
        <f t="shared" ref="C2189:H2189" si="1816">C2171/C2169</f>
        <v>0.13699340594206119</v>
      </c>
      <c r="D2189" s="1206">
        <f t="shared" si="1816"/>
        <v>0.23649974186886938</v>
      </c>
      <c r="E2189" s="1206">
        <f t="shared" si="1816"/>
        <v>3.4183244606332305E-2</v>
      </c>
      <c r="F2189" s="1206">
        <f t="shared" si="1816"/>
        <v>2.0297877949123501E-2</v>
      </c>
      <c r="G2189" s="1206">
        <f t="shared" si="1816"/>
        <v>0.47556953286799108</v>
      </c>
      <c r="H2189" s="1206">
        <f t="shared" si="1816"/>
        <v>0.20483504159008067</v>
      </c>
      <c r="I2189" s="1206">
        <f t="shared" si="1801"/>
        <v>0.18070876064687549</v>
      </c>
      <c r="J2189" s="3162"/>
      <c r="K2189" s="1718"/>
      <c r="L2189" s="1718"/>
      <c r="M2189" s="1718"/>
      <c r="N2189" s="1718"/>
      <c r="O2189" s="1718"/>
      <c r="P2189" s="3368"/>
      <c r="Q2189" s="27" t="s">
        <v>4319</v>
      </c>
    </row>
    <row r="2190" spans="1:17" customFormat="1" x14ac:dyDescent="0.25">
      <c r="A2190" s="3472"/>
      <c r="B2190" s="1181" t="s">
        <v>4223</v>
      </c>
      <c r="C2190" s="1207">
        <f t="shared" ref="C2190:H2190" si="1817">C2189/C217</f>
        <v>0.61386085389985734</v>
      </c>
      <c r="D2190" s="1208">
        <f t="shared" si="1817"/>
        <v>0.92831637074165319</v>
      </c>
      <c r="E2190" s="1209">
        <f t="shared" si="1817"/>
        <v>0.18406302391659235</v>
      </c>
      <c r="F2190" s="1210">
        <f t="shared" si="1817"/>
        <v>0.12352485954988671</v>
      </c>
      <c r="G2190" s="1211">
        <f t="shared" si="1817"/>
        <v>1.0696150132849696</v>
      </c>
      <c r="H2190" s="1177">
        <f t="shared" si="1817"/>
        <v>0.84274249259693812</v>
      </c>
      <c r="I2190" s="1198">
        <f t="shared" si="1801"/>
        <v>0.58387602427859187</v>
      </c>
      <c r="J2190" s="3167"/>
      <c r="K2190" s="1723"/>
      <c r="L2190" s="1723"/>
      <c r="M2190" s="1723"/>
      <c r="N2190" s="1723"/>
      <c r="O2190" s="1723"/>
      <c r="P2190" s="3364"/>
      <c r="Q2190" t="s">
        <v>4320</v>
      </c>
    </row>
    <row r="2191" spans="1:17" customFormat="1" hidden="1" x14ac:dyDescent="0.25">
      <c r="A2191" s="3472"/>
      <c r="B2191" s="1181" t="s">
        <v>4224</v>
      </c>
      <c r="C2191" s="1207">
        <f t="shared" ref="C2191:H2191" si="1818">C2189/C234</f>
        <v>0.51026664595743654</v>
      </c>
      <c r="D2191" s="1208">
        <f t="shared" si="1818"/>
        <v>0.68398400047938634</v>
      </c>
      <c r="E2191" s="1209">
        <f t="shared" si="1818"/>
        <v>0.10959097073790727</v>
      </c>
      <c r="F2191" s="1210">
        <f t="shared" si="1818"/>
        <v>6.8454614087088889E-2</v>
      </c>
      <c r="G2191" s="1211">
        <f t="shared" si="1818"/>
        <v>1.7315982684487898</v>
      </c>
      <c r="H2191" s="1177">
        <f t="shared" si="1818"/>
        <v>0.7080147434047912</v>
      </c>
      <c r="I2191" s="1198">
        <f t="shared" si="1801"/>
        <v>0.62077889994212188</v>
      </c>
      <c r="J2191" s="3167"/>
      <c r="K2191" s="1723"/>
      <c r="L2191" s="1723"/>
      <c r="M2191" s="1723"/>
      <c r="N2191" s="1723"/>
      <c r="O2191" s="1723"/>
      <c r="P2191" s="3364"/>
      <c r="Q2191" t="s">
        <v>4321</v>
      </c>
    </row>
    <row r="2192" spans="1:17" customFormat="1" ht="15.75" thickBot="1" x14ac:dyDescent="0.3">
      <c r="A2192" s="3472"/>
      <c r="B2192" s="845" t="s">
        <v>5108</v>
      </c>
      <c r="C2192" s="1207">
        <f t="shared" ref="C2192:H2192" si="1819">C2189/C235</f>
        <v>0.44759440938142192</v>
      </c>
      <c r="D2192" s="1208">
        <f t="shared" si="1819"/>
        <v>0.80853349251419715</v>
      </c>
      <c r="E2192" s="1209">
        <f t="shared" si="1819"/>
        <v>6.1385585453571881E-2</v>
      </c>
      <c r="F2192" s="1210">
        <f t="shared" si="1819"/>
        <v>5.1483062758261887E-2</v>
      </c>
      <c r="G2192" s="1211">
        <f t="shared" si="1819"/>
        <v>1.4681345161011849</v>
      </c>
      <c r="H2192" s="1177">
        <f t="shared" si="1819"/>
        <v>0.56520612658033265</v>
      </c>
      <c r="I2192" s="1198">
        <f t="shared" si="1801"/>
        <v>0.5674262132417276</v>
      </c>
      <c r="J2192" s="3167"/>
      <c r="K2192" s="1723"/>
      <c r="L2192" s="1723"/>
      <c r="M2192" s="1723"/>
      <c r="N2192" s="1723"/>
      <c r="O2192" s="1723"/>
      <c r="P2192" s="3364"/>
      <c r="Q2192" t="s">
        <v>4764</v>
      </c>
    </row>
    <row r="2193" spans="1:17" customFormat="1" hidden="1" x14ac:dyDescent="0.25">
      <c r="A2193" s="3472"/>
      <c r="B2193" s="1203" t="s">
        <v>4323</v>
      </c>
      <c r="C2193" s="1206">
        <f t="shared" ref="C2193:H2193" si="1820">C2173/C2169</f>
        <v>-6.5496036156182852E-2</v>
      </c>
      <c r="D2193" s="1206">
        <f t="shared" si="1820"/>
        <v>-7.5787299948373771E-2</v>
      </c>
      <c r="E2193" s="1206">
        <f t="shared" si="1820"/>
        <v>-3.1007751937984496E-2</v>
      </c>
      <c r="F2193" s="1206">
        <f t="shared" si="1820"/>
        <v>2.649268485567418E-2</v>
      </c>
      <c r="G2193" s="1206">
        <f t="shared" si="1820"/>
        <v>-0.107003144895298</v>
      </c>
      <c r="H2193" s="1206">
        <f t="shared" si="1820"/>
        <v>-6.0406866257515811E-2</v>
      </c>
      <c r="I2193" s="1206">
        <f t="shared" si="1801"/>
        <v>-5.0560309616432986E-2</v>
      </c>
      <c r="J2193" s="3162"/>
      <c r="K2193" s="1718"/>
      <c r="L2193" s="1718"/>
      <c r="M2193" s="1718"/>
      <c r="N2193" s="1718"/>
      <c r="O2193" s="1718"/>
      <c r="P2193" s="3368"/>
      <c r="Q2193" s="27" t="s">
        <v>4324</v>
      </c>
    </row>
    <row r="2194" spans="1:17" customFormat="1" hidden="1" x14ac:dyDescent="0.25">
      <c r="A2194" s="3472"/>
      <c r="B2194" s="1181" t="s">
        <v>4223</v>
      </c>
      <c r="C2194" s="1207">
        <f t="shared" ref="C2194:H2194" si="1821">C2193/C243</f>
        <v>0.97098741262883048</v>
      </c>
      <c r="D2194" s="1208">
        <f t="shared" si="1821"/>
        <v>0.92137231306812795</v>
      </c>
      <c r="E2194" s="1209">
        <f t="shared" si="1821"/>
        <v>0.52906275084339516</v>
      </c>
      <c r="F2194" s="1210">
        <f t="shared" si="1821"/>
        <v>-0.89549793820256463</v>
      </c>
      <c r="G2194" s="1211">
        <f t="shared" si="1821"/>
        <v>1.0877476688531909</v>
      </c>
      <c r="H2194" s="1177">
        <f t="shared" si="1821"/>
        <v>0.89418329534481045</v>
      </c>
      <c r="I2194" s="1198">
        <f t="shared" si="1801"/>
        <v>0.52273444143819592</v>
      </c>
      <c r="J2194" s="3167"/>
      <c r="K2194" s="1723"/>
      <c r="L2194" s="1723"/>
      <c r="M2194" s="1723"/>
      <c r="N2194" s="1723"/>
      <c r="O2194" s="1723"/>
      <c r="P2194" s="3364"/>
      <c r="Q2194" t="s">
        <v>4325</v>
      </c>
    </row>
    <row r="2195" spans="1:17" customFormat="1" hidden="1" x14ac:dyDescent="0.25">
      <c r="A2195" s="3472"/>
      <c r="B2195" s="1181" t="s">
        <v>4224</v>
      </c>
      <c r="C2195" s="1207">
        <f t="shared" ref="C2195:H2195" si="1822">C2193/C260</f>
        <v>0.95639860305197377</v>
      </c>
      <c r="D2195" s="1208">
        <f t="shared" si="1822"/>
        <v>0.66198929190860412</v>
      </c>
      <c r="E2195" s="1209">
        <f t="shared" si="1822"/>
        <v>0.38001492746875942</v>
      </c>
      <c r="F2195" s="1210">
        <f t="shared" si="1822"/>
        <v>-0.32684855674179519</v>
      </c>
      <c r="G2195" s="1211">
        <f t="shared" si="1822"/>
        <v>2.0993840163755157</v>
      </c>
      <c r="H2195" s="1177">
        <f t="shared" si="1822"/>
        <v>0.79268510572007023</v>
      </c>
      <c r="I2195" s="1198">
        <f t="shared" si="1801"/>
        <v>0.75418765641261154</v>
      </c>
      <c r="J2195" s="3167"/>
      <c r="K2195" s="1723"/>
      <c r="L2195" s="1723"/>
      <c r="M2195" s="1723"/>
      <c r="N2195" s="1723"/>
      <c r="O2195" s="1723"/>
      <c r="P2195" s="3364"/>
      <c r="Q2195" t="s">
        <v>4326</v>
      </c>
    </row>
    <row r="2196" spans="1:17" customFormat="1" hidden="1" x14ac:dyDescent="0.25">
      <c r="A2196" s="3472"/>
      <c r="B2196" s="845" t="s">
        <v>5108</v>
      </c>
      <c r="C2196" s="1207">
        <f t="shared" ref="C2196:H2196" si="1823">C2193/C261</f>
        <v>1.109662053938228</v>
      </c>
      <c r="D2196" s="1208">
        <f t="shared" si="1823"/>
        <v>1.8024196987721937</v>
      </c>
      <c r="E2196" s="1209">
        <f t="shared" si="1823"/>
        <v>0.41050818260120586</v>
      </c>
      <c r="F2196" s="1210">
        <f t="shared" si="1823"/>
        <v>-0.41319292695954996</v>
      </c>
      <c r="G2196" s="1211">
        <f t="shared" si="1823"/>
        <v>2.4308919583906161</v>
      </c>
      <c r="H2196" s="1177">
        <f t="shared" si="1823"/>
        <v>0.99140481106274436</v>
      </c>
      <c r="I2196" s="1198">
        <f t="shared" si="1801"/>
        <v>1.0680577933485389</v>
      </c>
      <c r="J2196" s="3167"/>
      <c r="K2196" s="1723"/>
      <c r="L2196" s="1723"/>
      <c r="M2196" s="1723"/>
      <c r="N2196" s="1723"/>
      <c r="O2196" s="1723"/>
      <c r="P2196" s="3364"/>
      <c r="Q2196" t="s">
        <v>4763</v>
      </c>
    </row>
    <row r="2197" spans="1:17" customFormat="1" hidden="1" x14ac:dyDescent="0.25">
      <c r="A2197" s="3472"/>
      <c r="B2197" s="1203" t="s">
        <v>4328</v>
      </c>
      <c r="C2197" s="1212">
        <f t="shared" ref="C2197:H2197" si="1824">C2177/C2179</f>
        <v>360.46202531645571</v>
      </c>
      <c r="D2197" s="1212">
        <f t="shared" si="1824"/>
        <v>220.72380952380954</v>
      </c>
      <c r="E2197" s="1212">
        <f t="shared" si="1824"/>
        <v>167.91346153846155</v>
      </c>
      <c r="F2197" s="1212">
        <f t="shared" si="1824"/>
        <v>61.178456591639872</v>
      </c>
      <c r="G2197" s="1212">
        <f t="shared" si="1824"/>
        <v>185.96045197740114</v>
      </c>
      <c r="H2197" s="1212">
        <f t="shared" si="1824"/>
        <v>163.94908896034298</v>
      </c>
      <c r="I2197" s="1212">
        <f t="shared" si="1801"/>
        <v>199.24764098955356</v>
      </c>
      <c r="J2197" s="3168"/>
      <c r="K2197" s="1724"/>
      <c r="L2197" s="1724"/>
      <c r="M2197" s="1724"/>
      <c r="N2197" s="1724"/>
      <c r="O2197" s="1724"/>
      <c r="P2197" s="3366"/>
      <c r="Q2197" s="27" t="s">
        <v>4329</v>
      </c>
    </row>
    <row r="2198" spans="1:17" customFormat="1" hidden="1" x14ac:dyDescent="0.25">
      <c r="A2198" s="3472"/>
      <c r="B2198" s="1181" t="s">
        <v>4223</v>
      </c>
      <c r="C2198" s="1207">
        <f t="shared" ref="C2198:H2198" si="1825">C2197/C269</f>
        <v>1.6617904876980081</v>
      </c>
      <c r="D2198" s="1208">
        <f t="shared" si="1825"/>
        <v>1.5249767554964313</v>
      </c>
      <c r="E2198" s="1209">
        <f t="shared" si="1825"/>
        <v>0.94172748278852925</v>
      </c>
      <c r="F2198" s="1210">
        <f t="shared" si="1825"/>
        <v>0.80090859153689531</v>
      </c>
      <c r="G2198" s="1211">
        <f t="shared" si="1825"/>
        <v>1.1053651480843616</v>
      </c>
      <c r="H2198" s="1177">
        <f t="shared" si="1825"/>
        <v>1.0703177675352582</v>
      </c>
      <c r="I2198" s="1198">
        <f t="shared" si="1801"/>
        <v>1.2069536931208451</v>
      </c>
      <c r="J2198" s="3167"/>
      <c r="K2198" s="1723"/>
      <c r="L2198" s="1723"/>
      <c r="M2198" s="1723"/>
      <c r="N2198" s="1723"/>
      <c r="O2198" s="1723"/>
      <c r="P2198" s="3364"/>
      <c r="Q2198" t="s">
        <v>4330</v>
      </c>
    </row>
    <row r="2199" spans="1:17" customFormat="1" hidden="1" x14ac:dyDescent="0.25">
      <c r="A2199" s="3472"/>
      <c r="B2199" s="1181" t="s">
        <v>4224</v>
      </c>
      <c r="C2199" s="1207">
        <f t="shared" ref="C2199:H2199" si="1826">C2197/C286</f>
        <v>1.9690954501591955</v>
      </c>
      <c r="D2199" s="1208">
        <f t="shared" si="1826"/>
        <v>6.16217972277048</v>
      </c>
      <c r="E2199" s="1209">
        <f t="shared" si="1826"/>
        <v>0.90531263333195711</v>
      </c>
      <c r="F2199" s="1210">
        <f t="shared" si="1826"/>
        <v>0.58140272822790406</v>
      </c>
      <c r="G2199" s="1211">
        <f t="shared" si="1826"/>
        <v>1.6647802378814038</v>
      </c>
      <c r="H2199" s="1177">
        <f t="shared" si="1826"/>
        <v>1.1518365812373799</v>
      </c>
      <c r="I2199" s="1198">
        <f t="shared" si="1801"/>
        <v>2.2565541544741885</v>
      </c>
      <c r="J2199" s="3167"/>
      <c r="K2199" s="1723"/>
      <c r="L2199" s="1723"/>
      <c r="M2199" s="1723"/>
      <c r="N2199" s="1723"/>
      <c r="O2199" s="1723"/>
      <c r="P2199" s="3364"/>
      <c r="Q2199" t="s">
        <v>4331</v>
      </c>
    </row>
    <row r="2200" spans="1:17" customFormat="1" ht="15.75" hidden="1" thickBot="1" x14ac:dyDescent="0.3">
      <c r="A2200" s="3472"/>
      <c r="B2200" s="845" t="s">
        <v>5108</v>
      </c>
      <c r="C2200" s="1207">
        <f t="shared" ref="C2200:H2200" si="1827">C2197/C287</f>
        <v>2.5474348078901463</v>
      </c>
      <c r="D2200" s="1208">
        <f t="shared" si="1827"/>
        <v>10.705765611633876</v>
      </c>
      <c r="E2200" s="1209">
        <f t="shared" si="1827"/>
        <v>4.7114154671406583</v>
      </c>
      <c r="F2200" s="1210">
        <f t="shared" si="1827"/>
        <v>2.0164541040776824</v>
      </c>
      <c r="G2200" s="1211">
        <f t="shared" si="1827"/>
        <v>3.6331317639107525</v>
      </c>
      <c r="H2200" s="1177">
        <f t="shared" si="1827"/>
        <v>2.4458053906064943</v>
      </c>
      <c r="I2200" s="1198">
        <f t="shared" si="1801"/>
        <v>4.7228403509306229</v>
      </c>
      <c r="J2200" s="3167"/>
      <c r="K2200" s="1723"/>
      <c r="L2200" s="1723"/>
      <c r="M2200" s="1723"/>
      <c r="N2200" s="1723"/>
      <c r="O2200" s="1723"/>
      <c r="P2200" s="3364"/>
      <c r="Q2200" t="s">
        <v>4769</v>
      </c>
    </row>
    <row r="2201" spans="1:17" customFormat="1" ht="15.75" hidden="1" thickBot="1" x14ac:dyDescent="0.3">
      <c r="A2201" s="3472"/>
      <c r="B2201" s="1203" t="s">
        <v>4333</v>
      </c>
      <c r="C2201" s="1213">
        <f t="shared" ref="C2201:H2201" si="1828">C2169/C2179</f>
        <v>85.424050632911388</v>
      </c>
      <c r="D2201" s="1213">
        <f t="shared" si="1828"/>
        <v>46.11904761904762</v>
      </c>
      <c r="E2201" s="1213">
        <f t="shared" si="1828"/>
        <v>34.317307692307693</v>
      </c>
      <c r="F2201" s="1213">
        <f t="shared" si="1828"/>
        <v>12.19774919614148</v>
      </c>
      <c r="G2201" s="1213">
        <f t="shared" si="1828"/>
        <v>36.827683615819211</v>
      </c>
      <c r="H2201" s="1213">
        <f t="shared" si="1828"/>
        <v>34.40407288317256</v>
      </c>
      <c r="I2201" s="1213">
        <f t="shared" si="1801"/>
        <v>42.977167751245474</v>
      </c>
      <c r="J2201" s="3169"/>
      <c r="K2201" s="1725"/>
      <c r="L2201" s="1725"/>
      <c r="M2201" s="1725"/>
      <c r="N2201" s="1725"/>
      <c r="O2201" s="1725"/>
      <c r="P2201" s="3365"/>
      <c r="Q2201" s="27" t="s">
        <v>4334</v>
      </c>
    </row>
    <row r="2202" spans="1:17" customFormat="1" ht="15.75" hidden="1" thickBot="1" x14ac:dyDescent="0.3">
      <c r="A2202" s="3472"/>
      <c r="B2202" s="1181" t="s">
        <v>4223</v>
      </c>
      <c r="C2202" s="1207">
        <f t="shared" ref="C2202:H2202" si="1829">C2201/C295</f>
        <v>1.8058393056589725</v>
      </c>
      <c r="D2202" s="1208">
        <f t="shared" si="1829"/>
        <v>1.4138917724719848</v>
      </c>
      <c r="E2202" s="1209">
        <f t="shared" si="1829"/>
        <v>1.1126946092145771</v>
      </c>
      <c r="F2202" s="1210">
        <f t="shared" si="1829"/>
        <v>0.73095702619910463</v>
      </c>
      <c r="G2202" s="1211">
        <f t="shared" si="1829"/>
        <v>1.1112110104052906</v>
      </c>
      <c r="H2202" s="1177">
        <f t="shared" si="1829"/>
        <v>1.0915221158308763</v>
      </c>
      <c r="I2202" s="1198">
        <f t="shared" si="1801"/>
        <v>1.2349187447899859</v>
      </c>
      <c r="J2202" s="3167"/>
      <c r="K2202" s="1723"/>
      <c r="L2202" s="1723"/>
      <c r="M2202" s="1723"/>
      <c r="N2202" s="1723"/>
      <c r="O2202" s="1723"/>
      <c r="P2202" s="3364"/>
      <c r="Q2202" t="s">
        <v>4335</v>
      </c>
    </row>
    <row r="2203" spans="1:17" customFormat="1" ht="15.75" hidden="1" thickBot="1" x14ac:dyDescent="0.3">
      <c r="A2203" s="3472"/>
      <c r="B2203" s="1181" t="s">
        <v>4224</v>
      </c>
      <c r="C2203" s="1207">
        <f t="shared" ref="C2203:H2203" si="1830">C2201/C312</f>
        <v>2.229524129330787</v>
      </c>
      <c r="D2203" s="1208">
        <f t="shared" si="1830"/>
        <v>3.4764293677337155</v>
      </c>
      <c r="E2203" s="1209">
        <f t="shared" si="1830"/>
        <v>1.2065512660954478</v>
      </c>
      <c r="F2203" s="1210">
        <f t="shared" si="1830"/>
        <v>0.48401424344718186</v>
      </c>
      <c r="G2203" s="1211">
        <f t="shared" si="1830"/>
        <v>1.7219346593748661</v>
      </c>
      <c r="H2203" s="1177">
        <f t="shared" si="1830"/>
        <v>1.2022684646850741</v>
      </c>
      <c r="I2203" s="1198">
        <f t="shared" si="1801"/>
        <v>1.8236907331963998</v>
      </c>
      <c r="J2203" s="3167"/>
      <c r="K2203" s="1723"/>
      <c r="L2203" s="1723"/>
      <c r="M2203" s="1723"/>
      <c r="N2203" s="1723"/>
      <c r="O2203" s="1723"/>
      <c r="P2203" s="3364"/>
      <c r="Q2203" t="s">
        <v>4336</v>
      </c>
    </row>
    <row r="2204" spans="1:17" customFormat="1" ht="15.75" hidden="1" thickBot="1" x14ac:dyDescent="0.3">
      <c r="A2204" s="3472"/>
      <c r="B2204" s="845" t="s">
        <v>5108</v>
      </c>
      <c r="C2204" s="1207">
        <f t="shared" ref="C2204:H2204" si="1831">C2201/C313</f>
        <v>2.1501145389607701</v>
      </c>
      <c r="D2204" s="1208">
        <f t="shared" si="1831"/>
        <v>6.8293288064768873</v>
      </c>
      <c r="E2204" s="1209">
        <f t="shared" si="1831"/>
        <v>1.9585202879369894</v>
      </c>
      <c r="F2204" s="1210">
        <f t="shared" si="1831"/>
        <v>1.0907998437494348</v>
      </c>
      <c r="G2204" s="1211">
        <f t="shared" si="1831"/>
        <v>2.7018052314088585</v>
      </c>
      <c r="H2204" s="1177">
        <f t="shared" si="1831"/>
        <v>1.6287304813968693</v>
      </c>
      <c r="I2204" s="1198">
        <f t="shared" si="1801"/>
        <v>2.9461137417065881</v>
      </c>
      <c r="J2204" s="3167"/>
      <c r="K2204" s="1723"/>
      <c r="L2204" s="1723"/>
      <c r="M2204" s="1723"/>
      <c r="N2204" s="1723"/>
      <c r="O2204" s="1723"/>
      <c r="P2204" s="3364"/>
      <c r="Q2204" t="s">
        <v>4768</v>
      </c>
    </row>
    <row r="2205" spans="1:17" s="325" customFormat="1" ht="15.75" hidden="1" thickBot="1" x14ac:dyDescent="0.3">
      <c r="A2205" s="3472"/>
      <c r="B2205" s="1203" t="s">
        <v>4338</v>
      </c>
      <c r="C2205" s="1206">
        <f t="shared" ref="C2205:H2205" si="1832">C2171/C2179</f>
        <v>11.70253164556962</v>
      </c>
      <c r="D2205" s="1206">
        <f t="shared" si="1832"/>
        <v>10.907142857142857</v>
      </c>
      <c r="E2205" s="1206">
        <f t="shared" si="1832"/>
        <v>1.1730769230769231</v>
      </c>
      <c r="F2205" s="1206">
        <f t="shared" si="1832"/>
        <v>0.24758842443729903</v>
      </c>
      <c r="G2205" s="1206">
        <f t="shared" si="1832"/>
        <v>17.514124293785311</v>
      </c>
      <c r="H2205" s="1206">
        <f t="shared" si="1832"/>
        <v>7.047159699892819</v>
      </c>
      <c r="I2205" s="1206">
        <f t="shared" si="1801"/>
        <v>8.3088928288024029</v>
      </c>
      <c r="J2205" s="3162"/>
      <c r="K2205" s="1718"/>
      <c r="L2205" s="1718"/>
      <c r="M2205" s="1718"/>
      <c r="N2205" s="1718"/>
      <c r="O2205" s="1718"/>
      <c r="P2205" s="3368"/>
      <c r="Q2205" s="1220" t="s">
        <v>4339</v>
      </c>
    </row>
    <row r="2206" spans="1:17" s="325" customFormat="1" ht="15.75" hidden="1" thickBot="1" x14ac:dyDescent="0.3">
      <c r="A2206" s="3472"/>
      <c r="B2206" s="1182" t="s">
        <v>4223</v>
      </c>
      <c r="C2206" s="1207">
        <f t="shared" ref="C2206:H2206" si="1833">C2205/C321</f>
        <v>1.1085340581777423</v>
      </c>
      <c r="D2206" s="1208">
        <f t="shared" si="1833"/>
        <v>1.3125388788426764</v>
      </c>
      <c r="E2206" s="1209">
        <f t="shared" si="1833"/>
        <v>0.20480593446772608</v>
      </c>
      <c r="F2206" s="1210">
        <f t="shared" si="1833"/>
        <v>9.0291363998247248E-2</v>
      </c>
      <c r="G2206" s="1214">
        <f t="shared" si="1833"/>
        <v>1.1885679796570592</v>
      </c>
      <c r="H2206" s="1199">
        <f t="shared" si="1833"/>
        <v>0.91987206861999671</v>
      </c>
      <c r="I2206" s="1198">
        <f t="shared" si="1801"/>
        <v>0.78094764302869035</v>
      </c>
      <c r="J2206" s="3167"/>
      <c r="K2206" s="1723"/>
      <c r="L2206" s="1723"/>
      <c r="M2206" s="1723"/>
      <c r="N2206" s="1723"/>
      <c r="O2206" s="1723"/>
      <c r="P2206" s="3364"/>
      <c r="Q2206" s="325" t="s">
        <v>4340</v>
      </c>
    </row>
    <row r="2207" spans="1:17" ht="15.75" hidden="1" thickBot="1" x14ac:dyDescent="0.3">
      <c r="A2207" s="3472"/>
      <c r="B2207" s="1182" t="s">
        <v>4224</v>
      </c>
      <c r="C2207" s="1207">
        <f t="shared" ref="C2207:H2207" si="1834">C2205/C338</f>
        <v>1.1376517995547948</v>
      </c>
      <c r="D2207" s="1208">
        <f t="shared" si="1834"/>
        <v>2.3778220663265306</v>
      </c>
      <c r="E2207" s="1209">
        <f t="shared" si="1834"/>
        <v>0.13222712449645119</v>
      </c>
      <c r="F2207" s="1210">
        <f t="shared" si="1834"/>
        <v>3.3133008247831122E-2</v>
      </c>
      <c r="G2207" s="1214">
        <f t="shared" si="1834"/>
        <v>2.9816990745554746</v>
      </c>
      <c r="H2207" s="1200">
        <f t="shared" si="1834"/>
        <v>0.85122379852767516</v>
      </c>
      <c r="I2207" s="1198">
        <f t="shared" si="1801"/>
        <v>1.3325066146362166</v>
      </c>
      <c r="J2207" s="3167"/>
      <c r="K2207" s="1723"/>
      <c r="L2207" s="1723"/>
      <c r="M2207" s="1723"/>
      <c r="N2207" s="1723"/>
      <c r="O2207" s="1723"/>
      <c r="P2207" s="3364"/>
      <c r="Q2207" s="325" t="s">
        <v>4341</v>
      </c>
    </row>
    <row r="2208" spans="1:17" ht="15.75" hidden="1" thickBot="1" x14ac:dyDescent="0.3">
      <c r="A2208" s="3472"/>
      <c r="B2208" s="845" t="s">
        <v>5108</v>
      </c>
      <c r="C2208" s="1207">
        <f t="shared" ref="C2208:H2208" si="1835">C2205/C339</f>
        <v>0.96237924716855427</v>
      </c>
      <c r="D2208" s="1208">
        <f t="shared" si="1835"/>
        <v>5.5217410714285711</v>
      </c>
      <c r="E2208" s="1209">
        <f t="shared" si="1835"/>
        <v>0.12022491449771028</v>
      </c>
      <c r="F2208" s="1210">
        <f t="shared" si="1835"/>
        <v>5.615771681245442E-2</v>
      </c>
      <c r="G2208" s="1214">
        <f t="shared" si="1835"/>
        <v>3.9666135160140947</v>
      </c>
      <c r="H2208" s="1199">
        <f t="shared" si="1835"/>
        <v>0.92056844663364523</v>
      </c>
      <c r="I2208" s="1198">
        <f t="shared" si="1801"/>
        <v>2.1254232931842769</v>
      </c>
      <c r="J2208" s="3167"/>
      <c r="K2208" s="1723"/>
      <c r="L2208" s="1723"/>
      <c r="M2208" s="1723"/>
      <c r="N2208" s="1723"/>
      <c r="O2208" s="1723"/>
      <c r="P2208" s="3364"/>
      <c r="Q2208" s="325" t="s">
        <v>4767</v>
      </c>
    </row>
    <row r="2209" spans="1:17" ht="15.75" hidden="1" thickBot="1" x14ac:dyDescent="0.3">
      <c r="A2209" s="3472"/>
      <c r="B2209" s="1203" t="s">
        <v>4343</v>
      </c>
      <c r="C2209" s="1206">
        <f t="shared" ref="C2209:H2209" si="1836">C2173/C2177</f>
        <v>-1.5521570417712851E-2</v>
      </c>
      <c r="D2209" s="1206">
        <f t="shared" si="1836"/>
        <v>-1.5835346910597171E-2</v>
      </c>
      <c r="E2209" s="1206">
        <f t="shared" si="1836"/>
        <v>-6.337208192559507E-3</v>
      </c>
      <c r="F2209" s="1206">
        <f t="shared" si="1836"/>
        <v>5.2821065356213701E-3</v>
      </c>
      <c r="G2209" s="1206">
        <f t="shared" si="1836"/>
        <v>-2.1190946377031748E-2</v>
      </c>
      <c r="H2209" s="1206">
        <f t="shared" si="1836"/>
        <v>-1.2676143811145723E-2</v>
      </c>
      <c r="I2209" s="1206">
        <f t="shared" si="1801"/>
        <v>-1.0720593072455983E-2</v>
      </c>
      <c r="J2209" s="3162"/>
      <c r="K2209" s="1718"/>
      <c r="L2209" s="1718"/>
      <c r="M2209" s="1718"/>
      <c r="N2209" s="1718"/>
      <c r="O2209" s="1718"/>
      <c r="P2209" s="3368"/>
      <c r="Q2209" s="1220" t="s">
        <v>4344</v>
      </c>
    </row>
    <row r="2210" spans="1:17" ht="15.75" hidden="1" thickBot="1" x14ac:dyDescent="0.3">
      <c r="A2210" s="3472"/>
      <c r="B2210" s="1182" t="s">
        <v>4223</v>
      </c>
      <c r="C2210" s="1207">
        <f t="shared" ref="C2210:H2210" si="1837">C2209/C347</f>
        <v>1.055155417006995</v>
      </c>
      <c r="D2210" s="1208">
        <f t="shared" si="1837"/>
        <v>0.8542561243213368</v>
      </c>
      <c r="E2210" s="1209">
        <f t="shared" si="1837"/>
        <v>0.62511212803999006</v>
      </c>
      <c r="F2210" s="1210">
        <f t="shared" si="1837"/>
        <v>-0.81728491464911723</v>
      </c>
      <c r="G2210" s="1214">
        <f t="shared" si="1837"/>
        <v>1.0935003589240215</v>
      </c>
      <c r="H2210" s="1199">
        <f t="shared" si="1837"/>
        <v>0.91189819704010577</v>
      </c>
      <c r="I2210" s="1198">
        <f t="shared" si="1801"/>
        <v>0.56214782272864527</v>
      </c>
      <c r="J2210" s="3167"/>
      <c r="K2210" s="1723"/>
      <c r="L2210" s="1723"/>
      <c r="M2210" s="1723"/>
      <c r="N2210" s="1723"/>
      <c r="O2210" s="1723"/>
      <c r="P2210" s="3364"/>
      <c r="Q2210" s="325" t="s">
        <v>4345</v>
      </c>
    </row>
    <row r="2211" spans="1:17" ht="15.75" hidden="1" thickBot="1" x14ac:dyDescent="0.3">
      <c r="A2211" s="3472"/>
      <c r="B2211" s="1182" t="s">
        <v>4224</v>
      </c>
      <c r="C2211" s="1207">
        <f t="shared" ref="C2211:H2211" si="1838">C2209/C364</f>
        <v>1.082889995297202</v>
      </c>
      <c r="D2211" s="1208">
        <f t="shared" si="1838"/>
        <v>0.37346509174543219</v>
      </c>
      <c r="E2211" s="1209">
        <f t="shared" si="1838"/>
        <v>0.50646315426427668</v>
      </c>
      <c r="F2211" s="1210">
        <f t="shared" si="1838"/>
        <v>-0.27209944025438204</v>
      </c>
      <c r="G2211" s="1214">
        <f t="shared" si="1838"/>
        <v>2.1714590423869145</v>
      </c>
      <c r="H2211" s="1199">
        <f t="shared" si="1838"/>
        <v>0.82739194131948512</v>
      </c>
      <c r="I2211" s="1198">
        <f t="shared" si="1801"/>
        <v>0.77243556868788865</v>
      </c>
      <c r="J2211" s="3167"/>
      <c r="K2211" s="1723"/>
      <c r="L2211" s="1723"/>
      <c r="M2211" s="1723"/>
      <c r="N2211" s="1723"/>
      <c r="O2211" s="1723"/>
      <c r="P2211" s="3364"/>
      <c r="Q2211" s="325" t="s">
        <v>4346</v>
      </c>
    </row>
    <row r="2212" spans="1:17" ht="15.75" hidden="1" thickBot="1" x14ac:dyDescent="0.3">
      <c r="A2212" s="3473"/>
      <c r="B2212" s="845" t="s">
        <v>5108</v>
      </c>
      <c r="C2212" s="1215">
        <f t="shared" ref="C2212:H2212" si="1839">C2209/C365</f>
        <v>0.93658943032254505</v>
      </c>
      <c r="D2212" s="1216">
        <f t="shared" si="1839"/>
        <v>1.1497838843781425</v>
      </c>
      <c r="E2212" s="1217">
        <f t="shared" si="1839"/>
        <v>0.17064693394075514</v>
      </c>
      <c r="F2212" s="1218">
        <f t="shared" si="1839"/>
        <v>-0.22351650813892535</v>
      </c>
      <c r="G2212" s="1219">
        <f t="shared" si="1839"/>
        <v>1.8077507332406313</v>
      </c>
      <c r="H2212" s="1201">
        <f t="shared" si="1839"/>
        <v>0.660204299730072</v>
      </c>
      <c r="I2212" s="1202">
        <f t="shared" si="1801"/>
        <v>0.76825089474862973</v>
      </c>
      <c r="J2212" s="3167"/>
      <c r="K2212" s="1723"/>
      <c r="L2212" s="1723"/>
      <c r="M2212" s="1723"/>
      <c r="N2212" s="1723"/>
      <c r="O2212" s="1723"/>
      <c r="P2212" s="3364"/>
      <c r="Q2212" s="325" t="s">
        <v>4759</v>
      </c>
    </row>
    <row r="2213" spans="1:17" customFormat="1" x14ac:dyDescent="0.25">
      <c r="A2213" s="3471" t="s">
        <v>34</v>
      </c>
      <c r="B2213" s="844" t="s">
        <v>5094</v>
      </c>
      <c r="C2213" s="826">
        <f>BNP!B18</f>
        <v>1114</v>
      </c>
      <c r="D2213" s="826">
        <f>BPCE!B12</f>
        <v>189</v>
      </c>
      <c r="E2213" s="1245">
        <f>SG!B13</f>
        <v>744</v>
      </c>
      <c r="F2213" s="826">
        <f>CA!B11</f>
        <v>299</v>
      </c>
      <c r="G2213" s="826">
        <f>CM!B9</f>
        <v>937</v>
      </c>
      <c r="H2213" s="826">
        <f>SUM(C2213:G2213)</f>
        <v>3283</v>
      </c>
      <c r="I2213" s="1222">
        <f t="shared" si="1801"/>
        <v>656.6</v>
      </c>
      <c r="J2213" s="3159"/>
      <c r="K2213" s="1715"/>
      <c r="L2213" s="1715"/>
      <c r="M2213" s="1715"/>
      <c r="N2213" s="1715"/>
      <c r="O2213" s="1715"/>
      <c r="P2213" s="3384"/>
      <c r="Q2213" s="27" t="s">
        <v>4264</v>
      </c>
    </row>
    <row r="2214" spans="1:17" customFormat="1" x14ac:dyDescent="0.25">
      <c r="A2214" s="3472"/>
      <c r="B2214" s="845" t="s">
        <v>4265</v>
      </c>
      <c r="C2214" s="1184">
        <f t="shared" ref="C2214:H2214" si="1840">C2213/C4</f>
        <v>2.8441584967320261E-2</v>
      </c>
      <c r="D2214" s="1185">
        <f t="shared" si="1840"/>
        <v>8.1265855441372496E-3</v>
      </c>
      <c r="E2214" s="1186">
        <f t="shared" si="1840"/>
        <v>3.1574926792004417E-2</v>
      </c>
      <c r="F2214" s="1187">
        <f t="shared" si="1840"/>
        <v>1.8860783447927836E-2</v>
      </c>
      <c r="G2214" s="1188">
        <f t="shared" si="1840"/>
        <v>6.0800726753617543E-2</v>
      </c>
      <c r="H2214" s="1194">
        <f t="shared" si="1840"/>
        <v>2.7999522396206462E-2</v>
      </c>
      <c r="I2214" s="1189">
        <f t="shared" si="1801"/>
        <v>2.9560921501001463E-2</v>
      </c>
      <c r="J2214" s="3160"/>
      <c r="K2214" s="1716"/>
      <c r="L2214" s="1716"/>
      <c r="M2214" s="1716"/>
      <c r="N2214" s="1716"/>
      <c r="O2214" s="1716"/>
      <c r="P2214" s="3385"/>
      <c r="Q2214" t="s">
        <v>4266</v>
      </c>
    </row>
    <row r="2215" spans="1:17" customFormat="1" x14ac:dyDescent="0.25">
      <c r="A2215" s="3472"/>
      <c r="B2215" s="845" t="s">
        <v>4267</v>
      </c>
      <c r="C2215" s="1184">
        <f t="shared" ref="C2215:H2215" si="1841">C2213/C21</f>
        <v>4.3395270928284838E-2</v>
      </c>
      <c r="D2215" s="1185">
        <f t="shared" si="1841"/>
        <v>4.8623617185490096E-2</v>
      </c>
      <c r="E2215" s="1186">
        <f t="shared" si="1841"/>
        <v>5.7871810827629121E-2</v>
      </c>
      <c r="F2215" s="1187">
        <f t="shared" si="1841"/>
        <v>3.6172271957415923E-2</v>
      </c>
      <c r="G2215" s="1188">
        <f t="shared" si="1841"/>
        <v>0.39469250210614998</v>
      </c>
      <c r="H2215" s="1194">
        <f t="shared" si="1841"/>
        <v>6.1880348324348779E-2</v>
      </c>
      <c r="I2215" s="1189">
        <f t="shared" si="1801"/>
        <v>0.116151094600994</v>
      </c>
      <c r="J2215" s="3160"/>
      <c r="K2215" s="1716"/>
      <c r="L2215" s="1716"/>
      <c r="M2215" s="1716"/>
      <c r="N2215" s="1716"/>
      <c r="O2215" s="1716"/>
      <c r="P2215" s="3385"/>
      <c r="Q2215" t="s">
        <v>4268</v>
      </c>
    </row>
    <row r="2216" spans="1:17" customFormat="1" x14ac:dyDescent="0.25">
      <c r="A2216" s="3472"/>
      <c r="B2216" s="1203" t="s">
        <v>5095</v>
      </c>
      <c r="C2216" s="1204">
        <f>BNP!C18</f>
        <v>297</v>
      </c>
      <c r="D2216" s="1204">
        <f>BPCE!C12</f>
        <v>44</v>
      </c>
      <c r="E2216" s="1246">
        <f>SG!C13</f>
        <v>191</v>
      </c>
      <c r="F2216" s="1204">
        <f>CA!C11</f>
        <v>71</v>
      </c>
      <c r="G2216" s="1204">
        <f>CM!C9</f>
        <v>30</v>
      </c>
      <c r="H2216" s="1204">
        <f>SUM(C2216:G2216)</f>
        <v>633</v>
      </c>
      <c r="I2216" s="1206">
        <f t="shared" si="1801"/>
        <v>126.6</v>
      </c>
      <c r="J2216" s="3162"/>
      <c r="K2216" s="1718"/>
      <c r="L2216" s="1718"/>
      <c r="M2216" s="1718"/>
      <c r="N2216" s="1718"/>
      <c r="O2216" s="1718"/>
      <c r="P2216" s="3368"/>
      <c r="Q2216" s="27" t="s">
        <v>4274</v>
      </c>
    </row>
    <row r="2217" spans="1:17" customFormat="1" x14ac:dyDescent="0.25">
      <c r="A2217" s="3472"/>
      <c r="B2217" s="845" t="s">
        <v>4275</v>
      </c>
      <c r="C2217" s="1184">
        <f t="shared" ref="C2217:H2217" si="1842">C2216/C30</f>
        <v>3.3977805743049996E-2</v>
      </c>
      <c r="D2217" s="1185">
        <f t="shared" si="1842"/>
        <v>7.4261603375527429E-3</v>
      </c>
      <c r="E2217" s="1186">
        <f t="shared" si="1842"/>
        <v>4.3647166361974403E-2</v>
      </c>
      <c r="F2217" s="1187">
        <f t="shared" si="1842"/>
        <v>2.72552783109405E-2</v>
      </c>
      <c r="G2217" s="1188">
        <f t="shared" si="1842"/>
        <v>4.3782837127845885E-3</v>
      </c>
      <c r="H2217" s="1192">
        <f t="shared" si="1842"/>
        <v>2.2211305659847715E-2</v>
      </c>
      <c r="I2217" s="1193">
        <f t="shared" si="1801"/>
        <v>2.3336938893260446E-2</v>
      </c>
      <c r="J2217" s="3161"/>
      <c r="K2217" s="1717"/>
      <c r="L2217" s="1717"/>
      <c r="M2217" s="1717"/>
      <c r="N2217" s="1717"/>
      <c r="O2217" s="1717"/>
      <c r="P2217" s="3386"/>
      <c r="Q2217" t="s">
        <v>4276</v>
      </c>
    </row>
    <row r="2218" spans="1:17" customFormat="1" x14ac:dyDescent="0.25">
      <c r="A2218" s="3472"/>
      <c r="B2218" s="845" t="s">
        <v>4277</v>
      </c>
      <c r="C2218" s="1184">
        <f t="shared" ref="C2218:H2218" si="1843">C2216/C47</f>
        <v>4.309344167150319E-2</v>
      </c>
      <c r="D2218" s="1185">
        <f t="shared" si="1843"/>
        <v>3.273809523809524E-2</v>
      </c>
      <c r="E2218" s="1186">
        <f t="shared" si="1843"/>
        <v>4.7630922693266832E-2</v>
      </c>
      <c r="F2218" s="1187">
        <f t="shared" si="1843"/>
        <v>2.8967768257853937E-2</v>
      </c>
      <c r="G2218" s="1188">
        <f t="shared" si="1843"/>
        <v>4.6012269938650305E-2</v>
      </c>
      <c r="H2218" s="1192">
        <f t="shared" si="1843"/>
        <v>4.1240471691966901E-2</v>
      </c>
      <c r="I2218" s="1193">
        <f t="shared" si="1801"/>
        <v>3.9688499559873899E-2</v>
      </c>
      <c r="J2218" s="3161"/>
      <c r="K2218" s="1717"/>
      <c r="L2218" s="1717"/>
      <c r="M2218" s="1717"/>
      <c r="N2218" s="1717"/>
      <c r="O2218" s="1717"/>
      <c r="P2218" s="3386"/>
      <c r="Q2218" t="s">
        <v>4278</v>
      </c>
    </row>
    <row r="2219" spans="1:17" customFormat="1" x14ac:dyDescent="0.25">
      <c r="A2219" s="3472"/>
      <c r="B2219" s="1203" t="s">
        <v>5098</v>
      </c>
      <c r="C2219" s="1204">
        <f>BNP!F18</f>
        <v>-110</v>
      </c>
      <c r="D2219" s="1204">
        <f>BPCE!F12</f>
        <v>-12</v>
      </c>
      <c r="E2219" s="1246">
        <f>SG!F13</f>
        <v>-37</v>
      </c>
      <c r="F2219" s="1204">
        <f>CA!F11</f>
        <v>-20</v>
      </c>
      <c r="G2219" s="1204">
        <f>CM!G9</f>
        <v>2</v>
      </c>
      <c r="H2219" s="1204">
        <f>SUM(C2219:G2219)</f>
        <v>-177</v>
      </c>
      <c r="I2219" s="1206">
        <f t="shared" si="1801"/>
        <v>-35.4</v>
      </c>
      <c r="J2219" s="3163"/>
      <c r="K2219" s="1719"/>
      <c r="L2219" s="1719"/>
      <c r="M2219" s="1719"/>
      <c r="N2219" s="1719"/>
      <c r="O2219" s="1719"/>
      <c r="P2219" s="3387"/>
      <c r="Q2219" s="1178" t="s">
        <v>4284</v>
      </c>
    </row>
    <row r="2220" spans="1:17" customFormat="1" hidden="1" x14ac:dyDescent="0.25">
      <c r="A2220" s="3472"/>
      <c r="B2220" s="845" t="s">
        <v>4285</v>
      </c>
      <c r="C2220" s="1184">
        <f t="shared" ref="C2220:H2220" si="1844">C2219/C56</f>
        <v>4.1635124905374715E-2</v>
      </c>
      <c r="D2220" s="1185">
        <f t="shared" si="1844"/>
        <v>6.2728698379508627E-3</v>
      </c>
      <c r="E2220" s="1186">
        <f t="shared" si="1844"/>
        <v>2.6792179580014484E-2</v>
      </c>
      <c r="F2220" s="1187">
        <f t="shared" si="1844"/>
        <v>4.2643923240938165E-2</v>
      </c>
      <c r="G2220" s="1188">
        <f t="shared" si="1844"/>
        <v>-1.3192612137203166E-3</v>
      </c>
      <c r="H2220" s="1194">
        <f t="shared" si="1844"/>
        <v>2.2345663426335059E-2</v>
      </c>
      <c r="I2220" s="1193">
        <f t="shared" si="1801"/>
        <v>2.3204967270111579E-2</v>
      </c>
      <c r="J2220" s="3161"/>
      <c r="K2220" s="1717"/>
      <c r="L2220" s="1717"/>
      <c r="M2220" s="1717"/>
      <c r="N2220" s="1717"/>
      <c r="O2220" s="1717"/>
      <c r="P2220" s="3386"/>
      <c r="Q2220" t="s">
        <v>4286</v>
      </c>
    </row>
    <row r="2221" spans="1:17" customFormat="1" hidden="1" x14ac:dyDescent="0.25">
      <c r="A2221" s="3472"/>
      <c r="B2221" s="845" t="s">
        <v>4287</v>
      </c>
      <c r="C2221" s="1184">
        <f t="shared" ref="C2221:H2221" si="1845">C2219/C73</f>
        <v>6.2571103526734922E-2</v>
      </c>
      <c r="D2221" s="1185">
        <f t="shared" si="1845"/>
        <v>2.6966292134831461E-2</v>
      </c>
      <c r="E2221" s="1186">
        <f t="shared" si="1845"/>
        <v>3.5271687321258342E-2</v>
      </c>
      <c r="F2221" s="1187">
        <f t="shared" si="1845"/>
        <v>2.9850746268656716E-2</v>
      </c>
      <c r="G2221" s="1188">
        <f t="shared" si="1845"/>
        <v>-1.6528925619834711E-2</v>
      </c>
      <c r="H2221" s="1194">
        <f t="shared" si="1845"/>
        <v>4.377937175364828E-2</v>
      </c>
      <c r="I2221" s="1193">
        <f t="shared" si="1801"/>
        <v>2.7626180726329348E-2</v>
      </c>
      <c r="J2221" s="3161"/>
      <c r="K2221" s="1717"/>
      <c r="L2221" s="1717"/>
      <c r="M2221" s="1717"/>
      <c r="N2221" s="1717"/>
      <c r="O2221" s="1717"/>
      <c r="P2221" s="3386"/>
      <c r="Q2221" t="s">
        <v>4288</v>
      </c>
    </row>
    <row r="2222" spans="1:17" customFormat="1" x14ac:dyDescent="0.25">
      <c r="A2222" s="3472"/>
      <c r="B2222" s="845" t="s">
        <v>4289</v>
      </c>
      <c r="C2222" s="1195">
        <v>0.33</v>
      </c>
      <c r="D2222" s="1196">
        <v>0.33</v>
      </c>
      <c r="E2222" s="1197">
        <v>0.33</v>
      </c>
      <c r="F2222" s="1187">
        <v>0.33</v>
      </c>
      <c r="G2222" s="1188">
        <v>0.33</v>
      </c>
      <c r="H2222" s="1190">
        <v>1.33</v>
      </c>
      <c r="I2222" s="1191">
        <f t="shared" si="1801"/>
        <v>0.33</v>
      </c>
      <c r="J2222" s="3164"/>
      <c r="K2222" s="1720"/>
      <c r="L2222" s="1720"/>
      <c r="M2222" s="1720"/>
      <c r="N2222" s="1720"/>
      <c r="O2222" s="1720"/>
      <c r="P2222" s="3352"/>
      <c r="Q2222" t="s">
        <v>4290</v>
      </c>
    </row>
    <row r="2223" spans="1:17" customFormat="1" x14ac:dyDescent="0.25">
      <c r="A2223" s="3472"/>
      <c r="B2223" s="845" t="s">
        <v>4291</v>
      </c>
      <c r="C2223" s="1184">
        <f>C2219/C2216</f>
        <v>-0.37037037037037035</v>
      </c>
      <c r="D2223" s="1185">
        <f t="shared" ref="D2223:H2223" si="1846">D2219/D2216</f>
        <v>-0.27272727272727271</v>
      </c>
      <c r="E2223" s="1186">
        <f t="shared" si="1846"/>
        <v>-0.193717277486911</v>
      </c>
      <c r="F2223" s="1187">
        <f t="shared" si="1846"/>
        <v>-0.28169014084507044</v>
      </c>
      <c r="G2223" s="1188">
        <f t="shared" si="1846"/>
        <v>6.6666666666666666E-2</v>
      </c>
      <c r="H2223" s="1205">
        <f t="shared" si="1846"/>
        <v>-0.27962085308056872</v>
      </c>
      <c r="I2223" s="1191">
        <f t="shared" si="1801"/>
        <v>-0.21036767895259159</v>
      </c>
      <c r="J2223" s="3164"/>
      <c r="K2223" s="1720"/>
      <c r="L2223" s="1720"/>
      <c r="M2223" s="1720"/>
      <c r="N2223" s="1720"/>
      <c r="O2223" s="1720"/>
      <c r="P2223" s="3352"/>
      <c r="Q2223" t="s">
        <v>4292</v>
      </c>
    </row>
    <row r="2224" spans="1:17" customFormat="1" x14ac:dyDescent="0.25">
      <c r="A2224" s="3472"/>
      <c r="B2224" s="1203" t="s">
        <v>5100</v>
      </c>
      <c r="C2224" s="1204">
        <f>BNP!G18</f>
        <v>4163</v>
      </c>
      <c r="D2224" s="1204">
        <f>BPCE!G12</f>
        <v>715</v>
      </c>
      <c r="E2224" s="1246">
        <f>SG!G13</f>
        <v>3115</v>
      </c>
      <c r="F2224" s="1204">
        <f>CA!G11</f>
        <v>1110</v>
      </c>
      <c r="G2224" s="1204">
        <f>CM!H9</f>
        <v>6960</v>
      </c>
      <c r="H2224" s="1204">
        <f>SUM(C2224:G2224)</f>
        <v>16063</v>
      </c>
      <c r="I2224" s="1204">
        <f t="shared" si="1801"/>
        <v>3212.6</v>
      </c>
      <c r="J2224" s="3165"/>
      <c r="K2224" s="1721"/>
      <c r="L2224" s="1721"/>
      <c r="M2224" s="1721"/>
      <c r="N2224" s="1721"/>
      <c r="O2224" s="1721"/>
      <c r="P2224" s="3347"/>
      <c r="Q2224" s="27" t="s">
        <v>4293</v>
      </c>
    </row>
    <row r="2225" spans="1:17" customFormat="1" x14ac:dyDescent="0.25">
      <c r="A2225" s="3472"/>
      <c r="B2225" s="845" t="s">
        <v>4294</v>
      </c>
      <c r="C2225" s="1184">
        <f t="shared" ref="C2225:H2225" si="1847">C2224/C82</f>
        <v>2.3178900129730572E-2</v>
      </c>
      <c r="D2225" s="1185">
        <f t="shared" si="1847"/>
        <v>6.9283617089312879E-3</v>
      </c>
      <c r="E2225" s="1186">
        <f t="shared" si="1847"/>
        <v>2.2866748884190744E-2</v>
      </c>
      <c r="F2225" s="1187">
        <f t="shared" si="1847"/>
        <v>1.5296209020629212E-2</v>
      </c>
      <c r="G2225" s="1188">
        <f t="shared" si="1847"/>
        <v>8.896956371678022E-2</v>
      </c>
      <c r="H2225" s="1194">
        <f t="shared" si="1847"/>
        <v>2.8189504792724744E-2</v>
      </c>
      <c r="I2225" s="1189">
        <f t="shared" si="1801"/>
        <v>3.1447956692052401E-2</v>
      </c>
      <c r="J2225" s="3160"/>
      <c r="K2225" s="1716"/>
      <c r="L2225" s="1716"/>
      <c r="M2225" s="1716"/>
      <c r="N2225" s="1716"/>
      <c r="O2225" s="1716"/>
      <c r="P2225" s="3385"/>
      <c r="Q2225" t="s">
        <v>4295</v>
      </c>
    </row>
    <row r="2226" spans="1:17" customFormat="1" x14ac:dyDescent="0.25">
      <c r="A2226" s="3472"/>
      <c r="B2226" s="845" t="s">
        <v>4296</v>
      </c>
      <c r="C2226" s="1184">
        <f t="shared" ref="C2226:H2226" si="1848">C2224/C99</f>
        <v>3.3942111699959233E-2</v>
      </c>
      <c r="D2226" s="1185">
        <f t="shared" si="1848"/>
        <v>6.8127679847546446E-2</v>
      </c>
      <c r="E2226" s="1186">
        <f t="shared" si="1848"/>
        <v>3.7156318959861635E-2</v>
      </c>
      <c r="F2226" s="1187">
        <f t="shared" si="1848"/>
        <v>3.2160862258793534E-2</v>
      </c>
      <c r="G2226" s="1188">
        <f t="shared" si="1848"/>
        <v>0.56133559157996615</v>
      </c>
      <c r="H2226" s="1194">
        <f t="shared" si="1848"/>
        <v>6.0869367508800919E-2</v>
      </c>
      <c r="I2226" s="1189">
        <f t="shared" si="1801"/>
        <v>0.1465445128692254</v>
      </c>
      <c r="J2226" s="3160"/>
      <c r="K2226" s="1716"/>
      <c r="L2226" s="1716"/>
      <c r="M2226" s="1716"/>
      <c r="N2226" s="1716"/>
      <c r="O2226" s="1716"/>
      <c r="P2226" s="3385"/>
      <c r="Q2226" t="s">
        <v>4297</v>
      </c>
    </row>
    <row r="2227" spans="1:17" customFormat="1" x14ac:dyDescent="0.25">
      <c r="A2227" s="3472"/>
      <c r="B2227" s="1203" t="s">
        <v>14</v>
      </c>
      <c r="C2227" s="1204">
        <f>BNP!J18</f>
        <v>28</v>
      </c>
      <c r="D2227" s="1204">
        <f>BPCE!J12</f>
        <v>12</v>
      </c>
      <c r="E2227" s="1246">
        <f>SG!J13</f>
        <v>45</v>
      </c>
      <c r="F2227" s="1204">
        <f>CA!J11</f>
        <v>8</v>
      </c>
      <c r="G2227" s="1204">
        <f>CM!K9</f>
        <v>12</v>
      </c>
      <c r="H2227" s="1204">
        <f>SUM(C2227:G2227)</f>
        <v>105</v>
      </c>
      <c r="I2227" s="1221">
        <f t="shared" si="1801"/>
        <v>21</v>
      </c>
      <c r="J2227" s="3166"/>
      <c r="K2227" s="1722"/>
      <c r="L2227" s="1722"/>
      <c r="M2227" s="1722"/>
      <c r="N2227" s="1722"/>
      <c r="O2227" s="1722"/>
      <c r="P2227" s="3369"/>
      <c r="Q2227" s="27" t="s">
        <v>4298</v>
      </c>
    </row>
    <row r="2228" spans="1:17" customFormat="1" x14ac:dyDescent="0.25">
      <c r="A2228" s="3472"/>
      <c r="B2228" s="845" t="s">
        <v>4299</v>
      </c>
      <c r="C2228" s="1184">
        <f t="shared" ref="C2228:H2228" si="1849">C2227/C108</f>
        <v>3.3816425120772944E-2</v>
      </c>
      <c r="D2228" s="1185">
        <f t="shared" si="1849"/>
        <v>1.6830294530154277E-2</v>
      </c>
      <c r="E2228" s="1186">
        <f t="shared" si="1849"/>
        <v>5.8900523560209424E-2</v>
      </c>
      <c r="F2228" s="1187">
        <f t="shared" si="1849"/>
        <v>8.4210526315789472E-3</v>
      </c>
      <c r="G2228" s="1188">
        <f t="shared" si="1849"/>
        <v>2.5806451612903226E-2</v>
      </c>
      <c r="H2228" s="1194">
        <f t="shared" si="1849"/>
        <v>2.8225806451612902E-2</v>
      </c>
      <c r="I2228" s="1189">
        <f t="shared" si="1801"/>
        <v>2.8754949491123765E-2</v>
      </c>
      <c r="J2228" s="3160"/>
      <c r="K2228" s="1716"/>
      <c r="L2228" s="1716"/>
      <c r="M2228" s="1716"/>
      <c r="N2228" s="1716"/>
      <c r="O2228" s="1716"/>
      <c r="P2228" s="3385"/>
      <c r="Q2228" t="s">
        <v>4300</v>
      </c>
    </row>
    <row r="2229" spans="1:17" customFormat="1" x14ac:dyDescent="0.25">
      <c r="A2229" s="3472"/>
      <c r="B2229" s="845" t="s">
        <v>4301</v>
      </c>
      <c r="C2229" s="1184">
        <f t="shared" ref="C2229:H2229" si="1850">C2227/C125</f>
        <v>4.1791044776119404E-2</v>
      </c>
      <c r="D2229" s="1185">
        <f t="shared" si="1850"/>
        <v>4.0955631399317405E-2</v>
      </c>
      <c r="E2229" s="1186">
        <f t="shared" si="1850"/>
        <v>9.9557522123893807E-2</v>
      </c>
      <c r="F2229" s="1187">
        <f t="shared" si="1850"/>
        <v>2.4390243902439025E-2</v>
      </c>
      <c r="G2229" s="1188">
        <f t="shared" si="1850"/>
        <v>0.10810810810810811</v>
      </c>
      <c r="H2229" s="1194">
        <f t="shared" si="1850"/>
        <v>5.6634304207119741E-2</v>
      </c>
      <c r="I2229" s="1189">
        <f t="shared" si="1801"/>
        <v>6.2960510061975547E-2</v>
      </c>
      <c r="J2229" s="3160"/>
      <c r="K2229" s="1716"/>
      <c r="L2229" s="1716"/>
      <c r="M2229" s="1716"/>
      <c r="N2229" s="1716"/>
      <c r="O2229" s="1716"/>
      <c r="P2229" s="3385"/>
      <c r="Q2229" t="s">
        <v>4302</v>
      </c>
    </row>
    <row r="2230" spans="1:17" customFormat="1" x14ac:dyDescent="0.25">
      <c r="A2230" s="3472"/>
      <c r="B2230" s="1203" t="s">
        <v>5087</v>
      </c>
      <c r="C2230" s="1206">
        <f>C2213/C2224</f>
        <v>0.26759548402594285</v>
      </c>
      <c r="D2230" s="1206">
        <f t="shared" ref="D2230:G2230" si="1851">D2213/D2224</f>
        <v>0.26433566433566436</v>
      </c>
      <c r="E2230" s="1206">
        <f t="shared" si="1851"/>
        <v>0.23884430176565008</v>
      </c>
      <c r="F2230" s="1206">
        <f t="shared" si="1851"/>
        <v>0.26936936936936939</v>
      </c>
      <c r="G2230" s="1206">
        <f t="shared" si="1851"/>
        <v>0.13462643678160918</v>
      </c>
      <c r="H2230" s="1206">
        <f>H2213/H2224</f>
        <v>0.20438274294963582</v>
      </c>
      <c r="I2230" s="1206">
        <f t="shared" si="1801"/>
        <v>0.2349542512556472</v>
      </c>
      <c r="J2230" s="3162"/>
      <c r="K2230" s="1718"/>
      <c r="L2230" s="1718"/>
      <c r="M2230" s="1718"/>
      <c r="N2230" s="1718"/>
      <c r="O2230" s="1718"/>
      <c r="P2230" s="3368"/>
      <c r="Q2230" s="27" t="s">
        <v>4308</v>
      </c>
    </row>
    <row r="2231" spans="1:17" customFormat="1" x14ac:dyDescent="0.25">
      <c r="A2231" s="3472"/>
      <c r="B2231" s="845" t="s">
        <v>4223</v>
      </c>
      <c r="C2231" s="1207">
        <f t="shared" ref="C2231:H2231" si="1852">C2230/C139</f>
        <v>1.2270463571668559</v>
      </c>
      <c r="D2231" s="1208">
        <f t="shared" si="1852"/>
        <v>1.1729447574397482</v>
      </c>
      <c r="E2231" s="1209">
        <f t="shared" si="1852"/>
        <v>1.3808227375004845</v>
      </c>
      <c r="F2231" s="1210">
        <f t="shared" si="1852"/>
        <v>1.2330364616808824</v>
      </c>
      <c r="G2231" s="1211">
        <f t="shared" si="1852"/>
        <v>0.68338793867941761</v>
      </c>
      <c r="H2231" s="1177">
        <f t="shared" si="1852"/>
        <v>0.99326052735174986</v>
      </c>
      <c r="I2231" s="1198">
        <f t="shared" si="1801"/>
        <v>1.1394476504934778</v>
      </c>
      <c r="J2231" s="3167"/>
      <c r="K2231" s="1723"/>
      <c r="L2231" s="1723"/>
      <c r="M2231" s="1723"/>
      <c r="N2231" s="1723"/>
      <c r="O2231" s="1723"/>
      <c r="P2231" s="3364"/>
      <c r="Q2231" t="s">
        <v>4309</v>
      </c>
    </row>
    <row r="2232" spans="1:17" customFormat="1" x14ac:dyDescent="0.25">
      <c r="A2232" s="3472"/>
      <c r="B2232" s="845" t="s">
        <v>4224</v>
      </c>
      <c r="C2232" s="1207">
        <f t="shared" ref="C2232:H2232" si="1853">C2230/C142</f>
        <v>1.2785082823334459</v>
      </c>
      <c r="D2232" s="1208">
        <f t="shared" si="1853"/>
        <v>0.71371309421219387</v>
      </c>
      <c r="E2232" s="1209">
        <f t="shared" si="1853"/>
        <v>1.557522716126577</v>
      </c>
      <c r="F2232" s="1210">
        <f t="shared" si="1853"/>
        <v>1.1247295444488767</v>
      </c>
      <c r="G2232" s="1211">
        <f t="shared" si="1853"/>
        <v>0.70313108241582656</v>
      </c>
      <c r="H2232" s="1177">
        <f t="shared" si="1853"/>
        <v>1.0166090244884127</v>
      </c>
      <c r="I2232" s="1198">
        <f t="shared" si="1801"/>
        <v>1.0755209439073841</v>
      </c>
      <c r="J2232" s="3167"/>
      <c r="K2232" s="1723"/>
      <c r="L2232" s="1723"/>
      <c r="M2232" s="1723"/>
      <c r="N2232" s="1723"/>
      <c r="O2232" s="1723"/>
      <c r="P2232" s="3364"/>
      <c r="Q2232" t="s">
        <v>4310</v>
      </c>
    </row>
    <row r="2233" spans="1:17" customFormat="1" x14ac:dyDescent="0.25">
      <c r="A2233" s="3472"/>
      <c r="B2233" s="845" t="s">
        <v>5108</v>
      </c>
      <c r="C2233" s="1207">
        <f t="shared" ref="C2233:H2233" si="1854">C2230/C157</f>
        <v>0.95305212659629779</v>
      </c>
      <c r="D2233" s="1208">
        <f t="shared" si="1854"/>
        <v>0.80702113243246709</v>
      </c>
      <c r="E2233" s="1209">
        <f t="shared" si="1854"/>
        <v>0.48580710476630545</v>
      </c>
      <c r="F2233" s="1210">
        <f t="shared" si="1854"/>
        <v>0.73084242848022374</v>
      </c>
      <c r="G2233" s="1211">
        <f t="shared" si="1854"/>
        <v>0.50553290651513971</v>
      </c>
      <c r="H2233" s="1177">
        <f t="shared" si="1854"/>
        <v>0.64859067201329035</v>
      </c>
      <c r="I2233" s="1198">
        <f t="shared" ref="I2233:I2296" si="1855">AVERAGE(C2233:G2233)</f>
        <v>0.69645113975808681</v>
      </c>
      <c r="J2233" s="3167"/>
      <c r="K2233" s="1723"/>
      <c r="L2233" s="1723"/>
      <c r="M2233" s="1723"/>
      <c r="N2233" s="1723"/>
      <c r="O2233" s="1723"/>
      <c r="P2233" s="3364"/>
      <c r="Q2233" t="s">
        <v>4766</v>
      </c>
    </row>
    <row r="2234" spans="1:17" customFormat="1" x14ac:dyDescent="0.25">
      <c r="A2234" s="3472"/>
      <c r="B2234" s="1203" t="s">
        <v>5099</v>
      </c>
      <c r="C2234" s="1206">
        <f>C2216/C2224</f>
        <v>7.1342781647850115E-2</v>
      </c>
      <c r="D2234" s="1206">
        <f t="shared" ref="D2234:G2234" si="1856">D2216/D2224</f>
        <v>6.1538461538461542E-2</v>
      </c>
      <c r="E2234" s="1206">
        <f t="shared" si="1856"/>
        <v>6.1316211878009633E-2</v>
      </c>
      <c r="F2234" s="1206">
        <f t="shared" si="1856"/>
        <v>6.3963963963963963E-2</v>
      </c>
      <c r="G2234" s="1206">
        <f t="shared" si="1856"/>
        <v>4.3103448275862068E-3</v>
      </c>
      <c r="H2234" s="1206">
        <f>H2216/H2224</f>
        <v>3.9407333623856067E-2</v>
      </c>
      <c r="I2234" s="1206">
        <f t="shared" si="1855"/>
        <v>5.2494352771174292E-2</v>
      </c>
      <c r="J2234" s="3162"/>
      <c r="K2234" s="1718"/>
      <c r="L2234" s="1718"/>
      <c r="M2234" s="1718"/>
      <c r="N2234" s="1718"/>
      <c r="O2234" s="1718"/>
      <c r="P2234" s="3368"/>
      <c r="Q2234" s="27" t="s">
        <v>4314</v>
      </c>
    </row>
    <row r="2235" spans="1:17" s="1" customFormat="1" x14ac:dyDescent="0.25">
      <c r="A2235" s="3472"/>
      <c r="B2235" s="845" t="s">
        <v>4223</v>
      </c>
      <c r="C2235" s="1207">
        <f t="shared" ref="C2235:H2235" si="1857">C2234/C165</f>
        <v>1.465893789303149</v>
      </c>
      <c r="D2235" s="1208">
        <f t="shared" si="1857"/>
        <v>1.0718493995456022</v>
      </c>
      <c r="E2235" s="1209">
        <f t="shared" si="1857"/>
        <v>1.9087613452627936</v>
      </c>
      <c r="F2235" s="1210">
        <f t="shared" si="1857"/>
        <v>1.7818322353063234</v>
      </c>
      <c r="G2235" s="1211">
        <f t="shared" si="1857"/>
        <v>4.9211028242446206E-2</v>
      </c>
      <c r="H2235" s="1177">
        <f t="shared" si="1857"/>
        <v>0.78792819608452613</v>
      </c>
      <c r="I2235" s="1198">
        <f t="shared" si="1855"/>
        <v>1.2555095595320629</v>
      </c>
      <c r="J2235" s="3167"/>
      <c r="K2235" s="1723"/>
      <c r="L2235" s="1723"/>
      <c r="M2235" s="1723"/>
      <c r="N2235" s="1723"/>
      <c r="O2235" s="1723"/>
      <c r="P2235" s="3364"/>
      <c r="Q2235" t="s">
        <v>4315</v>
      </c>
    </row>
    <row r="2236" spans="1:17" s="1" customFormat="1" x14ac:dyDescent="0.25">
      <c r="A2236" s="3472"/>
      <c r="B2236" s="845" t="s">
        <v>4224</v>
      </c>
      <c r="C2236" s="1207">
        <f t="shared" ref="C2236:H2236" si="1858">C2234/C182</f>
        <v>1.2696158109560094</v>
      </c>
      <c r="D2236" s="1208">
        <f t="shared" si="1858"/>
        <v>0.480540293040293</v>
      </c>
      <c r="E2236" s="1209">
        <f t="shared" si="1858"/>
        <v>1.2819063897239245</v>
      </c>
      <c r="F2236" s="1210">
        <f t="shared" si="1858"/>
        <v>0.90071491319961328</v>
      </c>
      <c r="G2236" s="1211">
        <f t="shared" si="1858"/>
        <v>8.1969272265707632E-2</v>
      </c>
      <c r="H2236" s="1177">
        <f t="shared" si="1858"/>
        <v>0.67752423558539632</v>
      </c>
      <c r="I2236" s="1198">
        <f t="shared" si="1855"/>
        <v>0.80294933583710948</v>
      </c>
      <c r="J2236" s="3167"/>
      <c r="K2236" s="1723"/>
      <c r="L2236" s="1723"/>
      <c r="M2236" s="1723"/>
      <c r="N2236" s="1723"/>
      <c r="O2236" s="1723"/>
      <c r="P2236" s="3364"/>
      <c r="Q2236" t="s">
        <v>4316</v>
      </c>
    </row>
    <row r="2237" spans="1:17" s="1" customFormat="1" x14ac:dyDescent="0.25">
      <c r="A2237" s="3472"/>
      <c r="B2237" s="845" t="s">
        <v>5108</v>
      </c>
      <c r="C2237" s="1207">
        <f t="shared" ref="C2237:H2237" si="1859">C2234/C183</f>
        <v>0.83018121736601902</v>
      </c>
      <c r="D2237" s="1208">
        <f t="shared" si="1859"/>
        <v>0.64230769230769236</v>
      </c>
      <c r="E2237" s="1209">
        <f t="shared" si="1859"/>
        <v>0.22396358626428989</v>
      </c>
      <c r="F2237" s="1210">
        <f t="shared" si="1859"/>
        <v>0.4401742684196322</v>
      </c>
      <c r="G2237" s="1211">
        <f t="shared" si="1859"/>
        <v>4.9966959029196206E-2</v>
      </c>
      <c r="H2237" s="1177">
        <f t="shared" si="1859"/>
        <v>0.34506914839002395</v>
      </c>
      <c r="I2237" s="1198">
        <f t="shared" si="1855"/>
        <v>0.43731874467736587</v>
      </c>
      <c r="J2237" s="3167"/>
      <c r="K2237" s="1723"/>
      <c r="L2237" s="1723"/>
      <c r="M2237" s="1723"/>
      <c r="N2237" s="1723"/>
      <c r="O2237" s="1723"/>
      <c r="P2237" s="3364"/>
      <c r="Q2237" t="s">
        <v>4765</v>
      </c>
    </row>
    <row r="2238" spans="1:17" customFormat="1" x14ac:dyDescent="0.25">
      <c r="A2238" s="3472"/>
      <c r="B2238" s="1203" t="s">
        <v>4848</v>
      </c>
      <c r="C2238" s="1206">
        <f>C2216/C2213</f>
        <v>0.26660682226211851</v>
      </c>
      <c r="D2238" s="1206">
        <f t="shared" ref="D2238:G2238" si="1860">D2216/D2213</f>
        <v>0.23280423280423279</v>
      </c>
      <c r="E2238" s="1206">
        <f t="shared" si="1860"/>
        <v>0.25672043010752688</v>
      </c>
      <c r="F2238" s="1206">
        <f t="shared" si="1860"/>
        <v>0.23745819397993312</v>
      </c>
      <c r="G2238" s="1206">
        <f t="shared" si="1860"/>
        <v>3.2017075773745997E-2</v>
      </c>
      <c r="H2238" s="1206">
        <f>H2216/H2213</f>
        <v>0.1928114529393847</v>
      </c>
      <c r="I2238" s="1206">
        <f t="shared" si="1855"/>
        <v>0.20512135098551143</v>
      </c>
      <c r="J2238" s="3162"/>
      <c r="K2238" s="1718"/>
      <c r="L2238" s="1718"/>
      <c r="M2238" s="1718"/>
      <c r="N2238" s="1718"/>
      <c r="O2238" s="1718"/>
      <c r="P2238" s="3368"/>
      <c r="Q2238" s="27" t="s">
        <v>4319</v>
      </c>
    </row>
    <row r="2239" spans="1:17" customFormat="1" x14ac:dyDescent="0.25">
      <c r="A2239" s="3472"/>
      <c r="B2239" s="1181" t="s">
        <v>4223</v>
      </c>
      <c r="C2239" s="1207">
        <f t="shared" ref="C2239:H2239" si="1861">C2238/C217</f>
        <v>1.1946523297520488</v>
      </c>
      <c r="D2239" s="1208">
        <f t="shared" si="1861"/>
        <v>0.91381064005536583</v>
      </c>
      <c r="E2239" s="1209">
        <f t="shared" si="1861"/>
        <v>1.382336264767746</v>
      </c>
      <c r="F2239" s="1210">
        <f t="shared" si="1861"/>
        <v>1.4450766791416045</v>
      </c>
      <c r="G2239" s="1211">
        <f t="shared" si="1861"/>
        <v>7.2010384522650253E-2</v>
      </c>
      <c r="H2239" s="1211">
        <f t="shared" si="1861"/>
        <v>0.79327444752618459</v>
      </c>
      <c r="I2239" s="1198">
        <f t="shared" si="1855"/>
        <v>1.0015772596478831</v>
      </c>
      <c r="J2239" s="3167"/>
      <c r="K2239" s="1723"/>
      <c r="L2239" s="1723"/>
      <c r="M2239" s="1723"/>
      <c r="N2239" s="1723"/>
      <c r="O2239" s="1723"/>
      <c r="P2239" s="3364"/>
      <c r="Q2239" t="s">
        <v>4320</v>
      </c>
    </row>
    <row r="2240" spans="1:17" customFormat="1" x14ac:dyDescent="0.25">
      <c r="A2240" s="3472"/>
      <c r="B2240" s="1181" t="s">
        <v>4224</v>
      </c>
      <c r="C2240" s="1207">
        <f t="shared" ref="C2240:H2240" si="1862">C2238/C234</f>
        <v>0.99304465094179395</v>
      </c>
      <c r="D2240" s="1208">
        <f t="shared" si="1862"/>
        <v>0.67329617031997979</v>
      </c>
      <c r="E2240" s="1209">
        <f t="shared" si="1862"/>
        <v>0.82304185772128824</v>
      </c>
      <c r="F2240" s="1210">
        <f t="shared" si="1862"/>
        <v>0.80082800140274468</v>
      </c>
      <c r="G2240" s="1211">
        <f t="shared" si="1862"/>
        <v>0.11657751209643098</v>
      </c>
      <c r="H2240" s="1211">
        <f t="shared" si="1862"/>
        <v>0.66645506705623281</v>
      </c>
      <c r="I2240" s="1198">
        <f t="shared" si="1855"/>
        <v>0.68135763849644748</v>
      </c>
      <c r="J2240" s="3167"/>
      <c r="K2240" s="1723"/>
      <c r="L2240" s="1723"/>
      <c r="M2240" s="1723"/>
      <c r="N2240" s="1723"/>
      <c r="O2240" s="1723"/>
      <c r="P2240" s="3364"/>
      <c r="Q2240" t="s">
        <v>4321</v>
      </c>
    </row>
    <row r="2241" spans="1:17" customFormat="1" ht="15.75" thickBot="1" x14ac:dyDescent="0.3">
      <c r="A2241" s="3472"/>
      <c r="B2241" s="845" t="s">
        <v>5108</v>
      </c>
      <c r="C2241" s="1207">
        <f t="shared" ref="C2241:H2241" si="1863">C2238/C235</f>
        <v>0.8710764020126619</v>
      </c>
      <c r="D2241" s="1208">
        <f t="shared" si="1863"/>
        <v>0.79589947089947088</v>
      </c>
      <c r="E2241" s="1209">
        <f t="shared" si="1863"/>
        <v>0.46101340237093935</v>
      </c>
      <c r="F2241" s="1210">
        <f t="shared" si="1863"/>
        <v>0.60228340784068624</v>
      </c>
      <c r="G2241" s="1211">
        <f t="shared" si="1863"/>
        <v>9.8840171203968472E-2</v>
      </c>
      <c r="H2241" s="1211">
        <f t="shared" si="1863"/>
        <v>0.53202915687778041</v>
      </c>
      <c r="I2241" s="1198">
        <f t="shared" si="1855"/>
        <v>0.56582257086554544</v>
      </c>
      <c r="J2241" s="3167"/>
      <c r="K2241" s="1723"/>
      <c r="L2241" s="1723"/>
      <c r="M2241" s="1723"/>
      <c r="N2241" s="1723"/>
      <c r="O2241" s="1723"/>
      <c r="P2241" s="3364"/>
      <c r="Q2241" t="s">
        <v>4764</v>
      </c>
    </row>
    <row r="2242" spans="1:17" customFormat="1" hidden="1" x14ac:dyDescent="0.25">
      <c r="A2242" s="3472"/>
      <c r="B2242" s="1203" t="s">
        <v>4323</v>
      </c>
      <c r="C2242" s="1206">
        <f>C2219/C2213</f>
        <v>-9.8743267504488336E-2</v>
      </c>
      <c r="D2242" s="1206">
        <f t="shared" ref="D2242:G2242" si="1864">D2219/D2213</f>
        <v>-6.3492063492063489E-2</v>
      </c>
      <c r="E2242" s="1206">
        <f t="shared" si="1864"/>
        <v>-4.9731182795698922E-2</v>
      </c>
      <c r="F2242" s="1206">
        <f t="shared" si="1864"/>
        <v>-6.6889632107023408E-2</v>
      </c>
      <c r="G2242" s="1206">
        <f t="shared" si="1864"/>
        <v>2.1344717182497333E-3</v>
      </c>
      <c r="H2242" s="1206">
        <f>H2219/H2213</f>
        <v>-5.3914102954614684E-2</v>
      </c>
      <c r="I2242" s="1206">
        <f t="shared" si="1855"/>
        <v>-5.5344334836204892E-2</v>
      </c>
      <c r="J2242" s="3162"/>
      <c r="K2242" s="1718"/>
      <c r="L2242" s="1718"/>
      <c r="M2242" s="1718"/>
      <c r="N2242" s="1718"/>
      <c r="O2242" s="1718"/>
      <c r="P2242" s="3368"/>
      <c r="Q2242" s="27" t="s">
        <v>4324</v>
      </c>
    </row>
    <row r="2243" spans="1:17" customFormat="1" hidden="1" x14ac:dyDescent="0.25">
      <c r="A2243" s="3472"/>
      <c r="B2243" s="1181" t="s">
        <v>4223</v>
      </c>
      <c r="C2243" s="1207">
        <f t="shared" ref="C2243:H2243" si="1865">C2242/C243</f>
        <v>1.4638820218076454</v>
      </c>
      <c r="D2243" s="1208">
        <f t="shared" si="1865"/>
        <v>0.77189488794297989</v>
      </c>
      <c r="E2243" s="1209">
        <f t="shared" si="1865"/>
        <v>0.84852705301596942</v>
      </c>
      <c r="F2243" s="1210">
        <f t="shared" si="1865"/>
        <v>2.2609836626708786</v>
      </c>
      <c r="G2243" s="1211">
        <f t="shared" si="1865"/>
        <v>-2.1698115864080894E-2</v>
      </c>
      <c r="H2243" s="1177">
        <f t="shared" si="1865"/>
        <v>0.79807302103705091</v>
      </c>
      <c r="I2243" s="1198">
        <f t="shared" si="1855"/>
        <v>1.0647179019146784</v>
      </c>
      <c r="J2243" s="3167"/>
      <c r="K2243" s="1723"/>
      <c r="L2243" s="1723"/>
      <c r="M2243" s="1723"/>
      <c r="N2243" s="1723"/>
      <c r="O2243" s="1723"/>
      <c r="P2243" s="3364"/>
      <c r="Q2243" t="s">
        <v>4325</v>
      </c>
    </row>
    <row r="2244" spans="1:17" customFormat="1" hidden="1" x14ac:dyDescent="0.25">
      <c r="A2244" s="3472"/>
      <c r="B2244" s="1181" t="s">
        <v>4224</v>
      </c>
      <c r="C2244" s="1207">
        <f t="shared" ref="C2244:H2244" si="1866">C2242/C260</f>
        <v>1.4418876109827758</v>
      </c>
      <c r="D2244" s="1208">
        <f t="shared" si="1866"/>
        <v>0.55459247369359721</v>
      </c>
      <c r="E2244" s="1209">
        <f t="shared" si="1866"/>
        <v>0.60947958629314136</v>
      </c>
      <c r="F2244" s="1210">
        <f t="shared" si="1866"/>
        <v>0.82523835671142609</v>
      </c>
      <c r="G2244" s="1211">
        <f t="shared" si="1866"/>
        <v>-4.187798230681708E-2</v>
      </c>
      <c r="H2244" s="1177">
        <f t="shared" si="1866"/>
        <v>0.7074842488632519</v>
      </c>
      <c r="I2244" s="1198">
        <f t="shared" si="1855"/>
        <v>0.67786400907482469</v>
      </c>
      <c r="J2244" s="3167"/>
      <c r="K2244" s="1723"/>
      <c r="L2244" s="1723"/>
      <c r="M2244" s="1723"/>
      <c r="N2244" s="1723"/>
      <c r="O2244" s="1723"/>
      <c r="P2244" s="3364"/>
      <c r="Q2244" t="s">
        <v>4326</v>
      </c>
    </row>
    <row r="2245" spans="1:17" customFormat="1" hidden="1" x14ac:dyDescent="0.25">
      <c r="A2245" s="3472"/>
      <c r="B2245" s="845" t="s">
        <v>5108</v>
      </c>
      <c r="C2245" s="1207">
        <f t="shared" ref="C2245:H2245" si="1867">C2242/C261</f>
        <v>1.6729509671442737</v>
      </c>
      <c r="D2245" s="1208">
        <f t="shared" si="1867"/>
        <v>1.5100069013112492</v>
      </c>
      <c r="E2245" s="1209">
        <f t="shared" si="1867"/>
        <v>0.65838560334528073</v>
      </c>
      <c r="F2245" s="1210">
        <f t="shared" si="1867"/>
        <v>1.0432435604060319</v>
      </c>
      <c r="G2245" s="1211">
        <f t="shared" si="1867"/>
        <v>-4.849081903510933E-2</v>
      </c>
      <c r="H2245" s="1177">
        <f t="shared" si="1867"/>
        <v>0.88484479273391858</v>
      </c>
      <c r="I2245" s="1198">
        <f t="shared" si="1855"/>
        <v>0.96721924263434522</v>
      </c>
      <c r="J2245" s="3167"/>
      <c r="K2245" s="1723"/>
      <c r="L2245" s="1723"/>
      <c r="M2245" s="1723"/>
      <c r="N2245" s="1723"/>
      <c r="O2245" s="1723"/>
      <c r="P2245" s="3364"/>
      <c r="Q2245" t="s">
        <v>4763</v>
      </c>
    </row>
    <row r="2246" spans="1:17" customFormat="1" hidden="1" x14ac:dyDescent="0.25">
      <c r="A2246" s="3472"/>
      <c r="B2246" s="1203" t="s">
        <v>4328</v>
      </c>
      <c r="C2246" s="1212">
        <f>C2224/C2227</f>
        <v>148.67857142857142</v>
      </c>
      <c r="D2246" s="1212">
        <f t="shared" ref="D2246:G2246" si="1868">D2224/D2227</f>
        <v>59.583333333333336</v>
      </c>
      <c r="E2246" s="1212">
        <f t="shared" si="1868"/>
        <v>69.222222222222229</v>
      </c>
      <c r="F2246" s="1212">
        <f t="shared" si="1868"/>
        <v>138.75</v>
      </c>
      <c r="G2246" s="1212">
        <f t="shared" si="1868"/>
        <v>580</v>
      </c>
      <c r="H2246" s="1212">
        <f>H2224/H2227</f>
        <v>152.98095238095237</v>
      </c>
      <c r="I2246" s="1212">
        <f t="shared" si="1855"/>
        <v>199.24682539682539</v>
      </c>
      <c r="J2246" s="3168"/>
      <c r="K2246" s="1724"/>
      <c r="L2246" s="1724"/>
      <c r="M2246" s="1724"/>
      <c r="N2246" s="1724"/>
      <c r="O2246" s="1724"/>
      <c r="P2246" s="3366"/>
      <c r="Q2246" s="27" t="s">
        <v>4329</v>
      </c>
    </row>
    <row r="2247" spans="1:17" customFormat="1" hidden="1" x14ac:dyDescent="0.25">
      <c r="A2247" s="3472"/>
      <c r="B2247" s="1181" t="s">
        <v>4223</v>
      </c>
      <c r="C2247" s="1207">
        <f t="shared" ref="C2247:H2247" si="1869">C2246/C269</f>
        <v>0.68543318955060406</v>
      </c>
      <c r="D2247" s="1208">
        <f t="shared" si="1869"/>
        <v>0.41166015820566743</v>
      </c>
      <c r="E2247" s="1209">
        <f t="shared" si="1869"/>
        <v>0.38822658105603841</v>
      </c>
      <c r="F2247" s="1210">
        <f t="shared" si="1869"/>
        <v>1.8164248211997189</v>
      </c>
      <c r="G2247" s="1211">
        <f t="shared" si="1869"/>
        <v>3.4475705940252332</v>
      </c>
      <c r="H2247" s="1177">
        <f t="shared" si="1869"/>
        <v>0.9987138840851052</v>
      </c>
      <c r="I2247" s="1198">
        <f t="shared" si="1855"/>
        <v>1.3498630688074524</v>
      </c>
      <c r="J2247" s="3167"/>
      <c r="K2247" s="1723"/>
      <c r="L2247" s="1723"/>
      <c r="M2247" s="1723"/>
      <c r="N2247" s="1723"/>
      <c r="O2247" s="1723"/>
      <c r="P2247" s="3364"/>
      <c r="Q2247" t="s">
        <v>4330</v>
      </c>
    </row>
    <row r="2248" spans="1:17" customFormat="1" hidden="1" x14ac:dyDescent="0.25">
      <c r="A2248" s="3472"/>
      <c r="B2248" s="1181" t="s">
        <v>4224</v>
      </c>
      <c r="C2248" s="1207">
        <f t="shared" ref="C2248:H2248" si="1870">C2246/C286</f>
        <v>0.81218624424902452</v>
      </c>
      <c r="D2248" s="1208">
        <f t="shared" si="1870"/>
        <v>1.6634508496109259</v>
      </c>
      <c r="E2248" s="1209">
        <f t="shared" si="1870"/>
        <v>0.37321458155238801</v>
      </c>
      <c r="F2248" s="1210">
        <f t="shared" si="1870"/>
        <v>1.318595352610535</v>
      </c>
      <c r="G2248" s="1211">
        <f t="shared" si="1870"/>
        <v>5.1923542221146866</v>
      </c>
      <c r="H2248" s="1177">
        <f t="shared" si="1870"/>
        <v>1.0747791177268275</v>
      </c>
      <c r="I2248" s="1198">
        <f t="shared" si="1855"/>
        <v>1.8719602500275119</v>
      </c>
      <c r="J2248" s="3167"/>
      <c r="K2248" s="1723"/>
      <c r="L2248" s="1723"/>
      <c r="M2248" s="1723"/>
      <c r="N2248" s="1723"/>
      <c r="O2248" s="1723"/>
      <c r="P2248" s="3364"/>
      <c r="Q2248" t="s">
        <v>4331</v>
      </c>
    </row>
    <row r="2249" spans="1:17" customFormat="1" ht="15.75" hidden="1" thickBot="1" x14ac:dyDescent="0.3">
      <c r="A2249" s="3472"/>
      <c r="B2249" s="845" t="s">
        <v>5108</v>
      </c>
      <c r="C2249" s="1207">
        <f t="shared" ref="C2249:H2249" si="1871">C2246/C287</f>
        <v>1.0507319535588087</v>
      </c>
      <c r="D2249" s="1208">
        <f t="shared" si="1871"/>
        <v>2.8899700598802394</v>
      </c>
      <c r="E2249" s="1209">
        <f t="shared" si="1871"/>
        <v>1.9422781560186142</v>
      </c>
      <c r="F2249" s="1210">
        <f t="shared" si="1871"/>
        <v>4.5732276119402986</v>
      </c>
      <c r="G2249" s="1211">
        <f t="shared" si="1871"/>
        <v>11.331529906822963</v>
      </c>
      <c r="H2249" s="1177">
        <f t="shared" si="1871"/>
        <v>2.282181867347572</v>
      </c>
      <c r="I2249" s="1198">
        <f t="shared" si="1855"/>
        <v>4.3575475376441846</v>
      </c>
      <c r="J2249" s="3167"/>
      <c r="K2249" s="1723"/>
      <c r="L2249" s="1723"/>
      <c r="M2249" s="1723"/>
      <c r="N2249" s="1723"/>
      <c r="O2249" s="1723"/>
      <c r="P2249" s="3364"/>
      <c r="Q2249" t="s">
        <v>4769</v>
      </c>
    </row>
    <row r="2250" spans="1:17" customFormat="1" ht="15.75" hidden="1" thickBot="1" x14ac:dyDescent="0.3">
      <c r="A2250" s="3472"/>
      <c r="B2250" s="1203" t="s">
        <v>4333</v>
      </c>
      <c r="C2250" s="1213">
        <f>C2213/C2227</f>
        <v>39.785714285714285</v>
      </c>
      <c r="D2250" s="1213">
        <f t="shared" ref="D2250:G2250" si="1872">D2213/D2227</f>
        <v>15.75</v>
      </c>
      <c r="E2250" s="1213">
        <f t="shared" si="1872"/>
        <v>16.533333333333335</v>
      </c>
      <c r="F2250" s="1213">
        <f t="shared" si="1872"/>
        <v>37.375</v>
      </c>
      <c r="G2250" s="1213">
        <f t="shared" si="1872"/>
        <v>78.083333333333329</v>
      </c>
      <c r="H2250" s="1213">
        <f>H2213/H2227</f>
        <v>31.266666666666666</v>
      </c>
      <c r="I2250" s="1213">
        <f t="shared" si="1855"/>
        <v>37.505476190476188</v>
      </c>
      <c r="J2250" s="3169"/>
      <c r="K2250" s="1725"/>
      <c r="L2250" s="1725"/>
      <c r="M2250" s="1725"/>
      <c r="N2250" s="1725"/>
      <c r="O2250" s="1725"/>
      <c r="P2250" s="3365"/>
      <c r="Q2250" s="27" t="s">
        <v>4334</v>
      </c>
    </row>
    <row r="2251" spans="1:17" customFormat="1" ht="15.75" hidden="1" thickBot="1" x14ac:dyDescent="0.3">
      <c r="A2251" s="3472"/>
      <c r="B2251" s="1181" t="s">
        <v>4223</v>
      </c>
      <c r="C2251" s="1207">
        <f t="shared" ref="C2251:H2251" si="1873">C2250/C295</f>
        <v>0.84105829831932777</v>
      </c>
      <c r="D2251" s="1208">
        <f t="shared" si="1873"/>
        <v>0.48285462441415483</v>
      </c>
      <c r="E2251" s="1209">
        <f t="shared" si="1873"/>
        <v>0.53607209042425275</v>
      </c>
      <c r="F2251" s="1210">
        <f t="shared" si="1873"/>
        <v>2.2397180344414305</v>
      </c>
      <c r="G2251" s="1211">
        <f t="shared" si="1873"/>
        <v>2.3560281617026799</v>
      </c>
      <c r="H2251" s="1177">
        <f t="shared" si="1873"/>
        <v>0.99198307917988604</v>
      </c>
      <c r="I2251" s="1198">
        <f t="shared" si="1855"/>
        <v>1.291146241860369</v>
      </c>
      <c r="J2251" s="3167"/>
      <c r="K2251" s="1723"/>
      <c r="L2251" s="1723"/>
      <c r="M2251" s="1723"/>
      <c r="N2251" s="1723"/>
      <c r="O2251" s="1723"/>
      <c r="P2251" s="3364"/>
      <c r="Q2251" t="s">
        <v>4335</v>
      </c>
    </row>
    <row r="2252" spans="1:17" customFormat="1" ht="15.75" hidden="1" thickBot="1" x14ac:dyDescent="0.3">
      <c r="A2252" s="3472"/>
      <c r="B2252" s="1181" t="s">
        <v>4224</v>
      </c>
      <c r="C2252" s="1207">
        <f t="shared" ref="C2252:H2252" si="1874">C2250/C312</f>
        <v>1.0383868400696727</v>
      </c>
      <c r="D2252" s="1208">
        <f t="shared" si="1874"/>
        <v>1.1872266529457165</v>
      </c>
      <c r="E2252" s="1209">
        <f t="shared" si="1874"/>
        <v>0.58129018875751925</v>
      </c>
      <c r="F2252" s="1210">
        <f t="shared" si="1874"/>
        <v>1.4830631502540526</v>
      </c>
      <c r="G2252" s="1211">
        <f t="shared" si="1874"/>
        <v>3.6509056444818868</v>
      </c>
      <c r="H2252" s="1177">
        <f t="shared" si="1874"/>
        <v>1.0926301504127869</v>
      </c>
      <c r="I2252" s="1198">
        <f t="shared" si="1855"/>
        <v>1.5881744953017694</v>
      </c>
      <c r="J2252" s="3167"/>
      <c r="K2252" s="1723"/>
      <c r="L2252" s="1723"/>
      <c r="M2252" s="1723"/>
      <c r="N2252" s="1723"/>
      <c r="O2252" s="1723"/>
      <c r="P2252" s="3364"/>
      <c r="Q2252" t="s">
        <v>4336</v>
      </c>
    </row>
    <row r="2253" spans="1:17" customFormat="1" ht="15.75" hidden="1" thickBot="1" x14ac:dyDescent="0.3">
      <c r="A2253" s="3472"/>
      <c r="B2253" s="845" t="s">
        <v>5108</v>
      </c>
      <c r="C2253" s="1207">
        <f t="shared" ref="C2253:H2253" si="1875">C2250/C313</f>
        <v>1.0014023228219051</v>
      </c>
      <c r="D2253" s="1208">
        <f t="shared" si="1875"/>
        <v>2.3322669104204752</v>
      </c>
      <c r="E2253" s="1209">
        <f t="shared" si="1875"/>
        <v>0.94357252762624144</v>
      </c>
      <c r="F2253" s="1210">
        <f t="shared" si="1875"/>
        <v>3.342308773903262</v>
      </c>
      <c r="G2253" s="1211">
        <f t="shared" si="1875"/>
        <v>5.7284612490594427</v>
      </c>
      <c r="H2253" s="1177">
        <f t="shared" si="1875"/>
        <v>1.4802018709995075</v>
      </c>
      <c r="I2253" s="1198">
        <f t="shared" si="1855"/>
        <v>2.6696023567662652</v>
      </c>
      <c r="J2253" s="3167"/>
      <c r="K2253" s="1723"/>
      <c r="L2253" s="1723"/>
      <c r="M2253" s="1723"/>
      <c r="N2253" s="1723"/>
      <c r="O2253" s="1723"/>
      <c r="P2253" s="3364"/>
      <c r="Q2253" t="s">
        <v>4768</v>
      </c>
    </row>
    <row r="2254" spans="1:17" s="325" customFormat="1" ht="15.75" hidden="1" thickBot="1" x14ac:dyDescent="0.3">
      <c r="A2254" s="3472"/>
      <c r="B2254" s="1203" t="s">
        <v>4338</v>
      </c>
      <c r="C2254" s="1206">
        <f>C2216/C2227</f>
        <v>10.607142857142858</v>
      </c>
      <c r="D2254" s="1206">
        <f t="shared" ref="D2254:G2254" si="1876">D2216/D2227</f>
        <v>3.6666666666666665</v>
      </c>
      <c r="E2254" s="1206">
        <f t="shared" si="1876"/>
        <v>4.2444444444444445</v>
      </c>
      <c r="F2254" s="1206">
        <f t="shared" si="1876"/>
        <v>8.875</v>
      </c>
      <c r="G2254" s="1206">
        <f t="shared" si="1876"/>
        <v>2.5</v>
      </c>
      <c r="H2254" s="1206">
        <f>H2216/H2227</f>
        <v>6.0285714285714285</v>
      </c>
      <c r="I2254" s="1206">
        <f t="shared" si="1855"/>
        <v>5.978650793650794</v>
      </c>
      <c r="J2254" s="3162"/>
      <c r="K2254" s="1718"/>
      <c r="L2254" s="1718"/>
      <c r="M2254" s="1718"/>
      <c r="N2254" s="1718"/>
      <c r="O2254" s="1718"/>
      <c r="P2254" s="3368"/>
      <c r="Q2254" s="1220" t="s">
        <v>4339</v>
      </c>
    </row>
    <row r="2255" spans="1:17" s="325" customFormat="1" ht="15.75" hidden="1" thickBot="1" x14ac:dyDescent="0.3">
      <c r="A2255" s="3472"/>
      <c r="B2255" s="1182" t="s">
        <v>4223</v>
      </c>
      <c r="C2255" s="1207">
        <f t="shared" ref="C2255:H2255" si="1877">C2254/C321</f>
        <v>1.0047722555444785</v>
      </c>
      <c r="D2255" s="1208">
        <f t="shared" si="1877"/>
        <v>0.44123769338959212</v>
      </c>
      <c r="E2255" s="1209">
        <f t="shared" si="1877"/>
        <v>0.74103189112329881</v>
      </c>
      <c r="F2255" s="1210">
        <f t="shared" si="1877"/>
        <v>3.2365642994241846</v>
      </c>
      <c r="G2255" s="1214">
        <f t="shared" si="1877"/>
        <v>0.1696584938704028</v>
      </c>
      <c r="H2255" s="1199">
        <f t="shared" si="1877"/>
        <v>0.78691482909174759</v>
      </c>
      <c r="I2255" s="1198">
        <f t="shared" si="1855"/>
        <v>1.1186529266703913</v>
      </c>
      <c r="J2255" s="3167"/>
      <c r="K2255" s="1723"/>
      <c r="L2255" s="1723"/>
      <c r="M2255" s="1723"/>
      <c r="N2255" s="1723"/>
      <c r="O2255" s="1723"/>
      <c r="P2255" s="3364"/>
      <c r="Q2255" s="325" t="s">
        <v>4340</v>
      </c>
    </row>
    <row r="2256" spans="1:17" ht="15.75" hidden="1" thickBot="1" x14ac:dyDescent="0.3">
      <c r="A2256" s="3472"/>
      <c r="B2256" s="1182" t="s">
        <v>4224</v>
      </c>
      <c r="C2256" s="1207">
        <f t="shared" ref="C2256:H2256" si="1878">C2254/C338</f>
        <v>1.0311644971395408</v>
      </c>
      <c r="D2256" s="1208">
        <f t="shared" si="1878"/>
        <v>0.79935515873015872</v>
      </c>
      <c r="E2256" s="1209">
        <f t="shared" si="1878"/>
        <v>0.47842615683014689</v>
      </c>
      <c r="F2256" s="1210">
        <f t="shared" si="1878"/>
        <v>1.1876784985720115</v>
      </c>
      <c r="G2256" s="1214">
        <f t="shared" si="1878"/>
        <v>0.42561349693251532</v>
      </c>
      <c r="H2256" s="1200">
        <f t="shared" si="1878"/>
        <v>0.72818890016101556</v>
      </c>
      <c r="I2256" s="1198">
        <f t="shared" si="1855"/>
        <v>0.78444756164087459</v>
      </c>
      <c r="J2256" s="3167"/>
      <c r="K2256" s="1723"/>
      <c r="L2256" s="1723"/>
      <c r="M2256" s="1723"/>
      <c r="N2256" s="1723"/>
      <c r="O2256" s="1723"/>
      <c r="P2256" s="3364"/>
      <c r="Q2256" s="325" t="s">
        <v>4341</v>
      </c>
    </row>
    <row r="2257" spans="1:17" ht="15.75" hidden="1" thickBot="1" x14ac:dyDescent="0.3">
      <c r="A2257" s="3472"/>
      <c r="B2257" s="845" t="s">
        <v>5108</v>
      </c>
      <c r="C2257" s="1207">
        <f t="shared" ref="C2257:H2257" si="1879">C2254/C339</f>
        <v>0.87229793233082709</v>
      </c>
      <c r="D2257" s="1208">
        <f t="shared" si="1879"/>
        <v>1.85625</v>
      </c>
      <c r="E2257" s="1209">
        <f t="shared" si="1879"/>
        <v>0.43499958134472072</v>
      </c>
      <c r="F2257" s="1210">
        <f t="shared" si="1879"/>
        <v>2.0130171184022827</v>
      </c>
      <c r="G2257" s="1214">
        <f t="shared" si="1879"/>
        <v>0.56620209059233451</v>
      </c>
      <c r="H2257" s="1199">
        <f t="shared" si="1879"/>
        <v>0.78751055343678134</v>
      </c>
      <c r="I2257" s="1198">
        <f t="shared" si="1855"/>
        <v>1.148553344534033</v>
      </c>
      <c r="J2257" s="3167"/>
      <c r="K2257" s="1723"/>
      <c r="L2257" s="1723"/>
      <c r="M2257" s="1723"/>
      <c r="N2257" s="1723"/>
      <c r="O2257" s="1723"/>
      <c r="P2257" s="3364"/>
      <c r="Q2257" s="325" t="s">
        <v>4767</v>
      </c>
    </row>
    <row r="2258" spans="1:17" ht="15.75" hidden="1" thickBot="1" x14ac:dyDescent="0.3">
      <c r="A2258" s="3472"/>
      <c r="B2258" s="1203" t="s">
        <v>4343</v>
      </c>
      <c r="C2258" s="1206">
        <f>C2219/C2224</f>
        <v>-2.6423252462166705E-2</v>
      </c>
      <c r="D2258" s="1206">
        <f t="shared" ref="D2258:H2258" si="1880">D2219/D2224</f>
        <v>-1.6783216783216783E-2</v>
      </c>
      <c r="E2258" s="1206">
        <f t="shared" si="1880"/>
        <v>-1.187800963081862E-2</v>
      </c>
      <c r="F2258" s="1206">
        <f t="shared" si="1880"/>
        <v>-1.8018018018018018E-2</v>
      </c>
      <c r="G2258" s="1206">
        <f t="shared" si="1880"/>
        <v>2.8735632183908046E-4</v>
      </c>
      <c r="H2258" s="1206">
        <f t="shared" si="1880"/>
        <v>-1.1019112245533213E-2</v>
      </c>
      <c r="I2258" s="1206">
        <f t="shared" si="1855"/>
        <v>-1.4563028114476208E-2</v>
      </c>
      <c r="J2258" s="3162"/>
      <c r="K2258" s="1718"/>
      <c r="L2258" s="1718"/>
      <c r="M2258" s="1718"/>
      <c r="N2258" s="1718"/>
      <c r="O2258" s="1718"/>
      <c r="P2258" s="3368"/>
      <c r="Q2258" s="1220" t="s">
        <v>4344</v>
      </c>
    </row>
    <row r="2259" spans="1:17" ht="15.75" hidden="1" thickBot="1" x14ac:dyDescent="0.3">
      <c r="A2259" s="3472"/>
      <c r="B2259" s="1182" t="s">
        <v>4223</v>
      </c>
      <c r="C2259" s="1207">
        <f t="shared" ref="C2259:H2259" si="1881">C2258/C347</f>
        <v>1.7962511021811229</v>
      </c>
      <c r="D2259" s="1208">
        <f t="shared" si="1881"/>
        <v>0.90539006210726014</v>
      </c>
      <c r="E2259" s="1209">
        <f t="shared" si="1881"/>
        <v>1.1716654481887296</v>
      </c>
      <c r="F2259" s="1210">
        <f t="shared" si="1881"/>
        <v>2.7878752953379822</v>
      </c>
      <c r="G2259" s="1214">
        <f t="shared" si="1881"/>
        <v>-1.4828230673581416E-2</v>
      </c>
      <c r="H2259" s="1199">
        <f t="shared" si="1881"/>
        <v>0.79269442974046544</v>
      </c>
      <c r="I2259" s="1198">
        <f t="shared" si="1855"/>
        <v>1.3292707354283029</v>
      </c>
      <c r="J2259" s="3167"/>
      <c r="K2259" s="1723"/>
      <c r="L2259" s="1723"/>
      <c r="M2259" s="1723"/>
      <c r="N2259" s="1723"/>
      <c r="O2259" s="1723"/>
      <c r="P2259" s="3364"/>
      <c r="Q2259" s="325" t="s">
        <v>4345</v>
      </c>
    </row>
    <row r="2260" spans="1:17" ht="15.75" hidden="1" thickBot="1" x14ac:dyDescent="0.3">
      <c r="A2260" s="3472"/>
      <c r="B2260" s="1182" t="s">
        <v>4224</v>
      </c>
      <c r="C2260" s="1207">
        <f t="shared" ref="C2260:H2260" si="1882">C2258/C364</f>
        <v>1.8434652528354645</v>
      </c>
      <c r="D2260" s="1208">
        <f t="shared" si="1882"/>
        <v>0.39581991042665204</v>
      </c>
      <c r="E2260" s="1209">
        <f t="shared" si="1882"/>
        <v>0.94927830066699614</v>
      </c>
      <c r="F2260" s="1210">
        <f t="shared" si="1882"/>
        <v>0.92816996100578186</v>
      </c>
      <c r="G2260" s="1214">
        <f t="shared" si="1882"/>
        <v>-2.9445711028783132E-2</v>
      </c>
      <c r="H2260" s="1199">
        <f t="shared" si="1882"/>
        <v>0.7192348720777878</v>
      </c>
      <c r="I2260" s="1198">
        <f t="shared" si="1855"/>
        <v>0.81745754278122218</v>
      </c>
      <c r="J2260" s="3167"/>
      <c r="K2260" s="1723"/>
      <c r="L2260" s="1723"/>
      <c r="M2260" s="1723"/>
      <c r="N2260" s="1723"/>
      <c r="O2260" s="1723"/>
      <c r="P2260" s="3364"/>
      <c r="Q2260" s="325" t="s">
        <v>4346</v>
      </c>
    </row>
    <row r="2261" spans="1:17" ht="15.75" hidden="1" thickBot="1" x14ac:dyDescent="0.3">
      <c r="A2261" s="3473"/>
      <c r="B2261" s="845" t="s">
        <v>5108</v>
      </c>
      <c r="C2261" s="1215">
        <f t="shared" ref="C2261:H2261" si="1883">C2258/C365</f>
        <v>1.5944094769281827</v>
      </c>
      <c r="D2261" s="1216">
        <f t="shared" si="1883"/>
        <v>1.2186074794770447</v>
      </c>
      <c r="E2261" s="1217">
        <f t="shared" si="1883"/>
        <v>0.319848403780988</v>
      </c>
      <c r="F2261" s="1218">
        <f t="shared" si="1883"/>
        <v>0.76244665718349924</v>
      </c>
      <c r="G2261" s="1219">
        <f t="shared" si="1883"/>
        <v>-2.4513704686118479E-2</v>
      </c>
      <c r="H2261" s="1201">
        <f t="shared" si="1883"/>
        <v>0.57390207874675281</v>
      </c>
      <c r="I2261" s="1202">
        <f t="shared" si="1855"/>
        <v>0.7741596625367192</v>
      </c>
      <c r="J2261" s="3167"/>
      <c r="K2261" s="1723"/>
      <c r="L2261" s="1723"/>
      <c r="M2261" s="1723"/>
      <c r="N2261" s="1723"/>
      <c r="O2261" s="1723"/>
      <c r="P2261" s="3364"/>
      <c r="Q2261" s="325" t="s">
        <v>4759</v>
      </c>
    </row>
    <row r="2262" spans="1:17" customFormat="1" x14ac:dyDescent="0.25">
      <c r="A2262" s="3471" t="s">
        <v>222</v>
      </c>
      <c r="B2262" s="844" t="s">
        <v>5094</v>
      </c>
      <c r="C2262" s="826">
        <f>BNP!B165</f>
        <v>763</v>
      </c>
      <c r="D2262" s="826">
        <f>BPCE!B66</f>
        <v>139</v>
      </c>
      <c r="E2262" s="1245">
        <f>SG!B120</f>
        <v>400</v>
      </c>
      <c r="F2262" s="826">
        <f>CA!B69</f>
        <v>190</v>
      </c>
      <c r="G2262" s="826">
        <f>CM!B44</f>
        <v>236</v>
      </c>
      <c r="H2262" s="826">
        <f>SUM(C2262:G2262)</f>
        <v>1728</v>
      </c>
      <c r="I2262" s="1222">
        <f t="shared" si="1855"/>
        <v>345.6</v>
      </c>
      <c r="J2262" s="3159"/>
      <c r="K2262" s="1715"/>
      <c r="L2262" s="1715"/>
      <c r="M2262" s="1715"/>
      <c r="N2262" s="1715"/>
      <c r="O2262" s="1715"/>
      <c r="P2262" s="3384"/>
      <c r="Q2262" s="27" t="s">
        <v>4264</v>
      </c>
    </row>
    <row r="2263" spans="1:17" customFormat="1" x14ac:dyDescent="0.25">
      <c r="A2263" s="3472"/>
      <c r="B2263" s="845" t="s">
        <v>4265</v>
      </c>
      <c r="C2263" s="1184">
        <f t="shared" ref="C2263:H2263" si="1884">C2262/C4</f>
        <v>1.9480187908496732E-2</v>
      </c>
      <c r="D2263" s="1185">
        <f t="shared" si="1884"/>
        <v>5.9766951885453839E-3</v>
      </c>
      <c r="E2263" s="1186">
        <f t="shared" si="1884"/>
        <v>1.6975767092475492E-2</v>
      </c>
      <c r="F2263" s="1187">
        <f t="shared" si="1884"/>
        <v>1.1985113227780231E-2</v>
      </c>
      <c r="G2263" s="1188">
        <f t="shared" si="1884"/>
        <v>1.5313736941145935E-2</v>
      </c>
      <c r="H2263" s="1194">
        <f t="shared" si="1884"/>
        <v>1.473748848633712E-2</v>
      </c>
      <c r="I2263" s="1189">
        <f t="shared" si="1855"/>
        <v>1.3946300071688756E-2</v>
      </c>
      <c r="J2263" s="3160"/>
      <c r="K2263" s="1716"/>
      <c r="L2263" s="1716"/>
      <c r="M2263" s="1716"/>
      <c r="N2263" s="1716"/>
      <c r="O2263" s="1716"/>
      <c r="P2263" s="3385"/>
      <c r="Q2263" t="s">
        <v>4266</v>
      </c>
    </row>
    <row r="2264" spans="1:17" customFormat="1" x14ac:dyDescent="0.25">
      <c r="A2264" s="3472"/>
      <c r="B2264" s="845" t="s">
        <v>4267</v>
      </c>
      <c r="C2264" s="1184">
        <f t="shared" ref="C2264:H2264" si="1885">C2262/C21</f>
        <v>2.9722254684274082E-2</v>
      </c>
      <c r="D2264" s="1185">
        <f t="shared" si="1885"/>
        <v>3.5760226395677899E-2</v>
      </c>
      <c r="E2264" s="1186">
        <f t="shared" si="1885"/>
        <v>3.1113876789047916E-2</v>
      </c>
      <c r="F2264" s="1187">
        <f t="shared" si="1885"/>
        <v>2.2985724655214129E-2</v>
      </c>
      <c r="G2264" s="1188">
        <f t="shared" si="1885"/>
        <v>9.9410278011794445E-2</v>
      </c>
      <c r="H2264" s="1194">
        <f t="shared" si="1885"/>
        <v>3.2570588457043768E-2</v>
      </c>
      <c r="I2264" s="1189">
        <f t="shared" si="1855"/>
        <v>4.379847210720169E-2</v>
      </c>
      <c r="J2264" s="3160"/>
      <c r="K2264" s="1716"/>
      <c r="L2264" s="1716"/>
      <c r="M2264" s="1716"/>
      <c r="N2264" s="1716"/>
      <c r="O2264" s="1716"/>
      <c r="P2264" s="3385"/>
      <c r="Q2264" t="s">
        <v>4268</v>
      </c>
    </row>
    <row r="2265" spans="1:17" customFormat="1" x14ac:dyDescent="0.25">
      <c r="A2265" s="3472"/>
      <c r="B2265" s="1203" t="s">
        <v>5095</v>
      </c>
      <c r="C2265" s="1204">
        <f>BNP!C165</f>
        <v>406</v>
      </c>
      <c r="D2265" s="1204">
        <f>BPCE!C66</f>
        <v>93</v>
      </c>
      <c r="E2265" s="1246">
        <f>SG!C120</f>
        <v>233</v>
      </c>
      <c r="F2265" s="1204">
        <f>CA!C69</f>
        <v>109</v>
      </c>
      <c r="G2265" s="1204">
        <f>CM!C44</f>
        <v>105</v>
      </c>
      <c r="H2265" s="1204">
        <f>SUM(C2265:G2265)</f>
        <v>946</v>
      </c>
      <c r="I2265" s="1206">
        <f t="shared" si="1855"/>
        <v>189.2</v>
      </c>
      <c r="J2265" s="3162"/>
      <c r="K2265" s="1718"/>
      <c r="L2265" s="1718"/>
      <c r="M2265" s="1718"/>
      <c r="N2265" s="1718"/>
      <c r="O2265" s="1718"/>
      <c r="P2265" s="3368"/>
      <c r="Q2265" s="27" t="s">
        <v>4274</v>
      </c>
    </row>
    <row r="2266" spans="1:17" customFormat="1" x14ac:dyDescent="0.25">
      <c r="A2266" s="3472"/>
      <c r="B2266" s="845" t="s">
        <v>4275</v>
      </c>
      <c r="C2266" s="1184">
        <f t="shared" ref="C2266:H2266" si="1886">C2265/C30</f>
        <v>4.6447774854135683E-2</v>
      </c>
      <c r="D2266" s="1185">
        <f t="shared" si="1886"/>
        <v>1.5696202531645571E-2</v>
      </c>
      <c r="E2266" s="1186">
        <f t="shared" si="1886"/>
        <v>5.3244972577696524E-2</v>
      </c>
      <c r="F2266" s="1187">
        <f t="shared" si="1886"/>
        <v>4.18426103646833E-2</v>
      </c>
      <c r="G2266" s="1188">
        <f t="shared" si="1886"/>
        <v>1.532399299474606E-2</v>
      </c>
      <c r="H2266" s="1192">
        <f t="shared" si="1886"/>
        <v>3.3194147163058352E-2</v>
      </c>
      <c r="I2266" s="1193">
        <f t="shared" si="1855"/>
        <v>3.4511110664581436E-2</v>
      </c>
      <c r="J2266" s="3161"/>
      <c r="K2266" s="1717"/>
      <c r="L2266" s="1717"/>
      <c r="M2266" s="1717"/>
      <c r="N2266" s="1717"/>
      <c r="O2266" s="1717"/>
      <c r="P2266" s="3386"/>
      <c r="Q2266" t="s">
        <v>4276</v>
      </c>
    </row>
    <row r="2267" spans="1:17" customFormat="1" x14ac:dyDescent="0.25">
      <c r="A2267" s="3472"/>
      <c r="B2267" s="845" t="s">
        <v>4277</v>
      </c>
      <c r="C2267" s="1184">
        <f t="shared" ref="C2267:H2267" si="1887">C2265/C47</f>
        <v>5.8908879860708065E-2</v>
      </c>
      <c r="D2267" s="1185">
        <f t="shared" si="1887"/>
        <v>6.9196428571428575E-2</v>
      </c>
      <c r="E2267" s="1186">
        <f t="shared" si="1887"/>
        <v>5.8104738154613464E-2</v>
      </c>
      <c r="F2267" s="1187">
        <f t="shared" si="1887"/>
        <v>4.4471644226846185E-2</v>
      </c>
      <c r="G2267" s="1188">
        <f t="shared" si="1887"/>
        <v>0.16104294478527606</v>
      </c>
      <c r="H2267" s="1192">
        <f t="shared" si="1887"/>
        <v>6.1632679653397617E-2</v>
      </c>
      <c r="I2267" s="1193">
        <f t="shared" si="1855"/>
        <v>7.8344927119774477E-2</v>
      </c>
      <c r="J2267" s="3161"/>
      <c r="K2267" s="1717"/>
      <c r="L2267" s="1717"/>
      <c r="M2267" s="1717"/>
      <c r="N2267" s="1717"/>
      <c r="O2267" s="1717"/>
      <c r="P2267" s="3386"/>
      <c r="Q2267" t="s">
        <v>4278</v>
      </c>
    </row>
    <row r="2268" spans="1:17" customFormat="1" x14ac:dyDescent="0.25">
      <c r="A2268" s="3472"/>
      <c r="B2268" s="1203" t="s">
        <v>5098</v>
      </c>
      <c r="C2268" s="1204">
        <f>BNP!F165</f>
        <v>-123</v>
      </c>
      <c r="D2268" s="1204">
        <f>BPCE!F66</f>
        <v>-24</v>
      </c>
      <c r="E2268" s="1246">
        <f>SG!F120</f>
        <v>-53</v>
      </c>
      <c r="F2268" s="1204">
        <f>CA!F69</f>
        <v>-37</v>
      </c>
      <c r="G2268" s="1204">
        <f>CM!G44</f>
        <v>-23</v>
      </c>
      <c r="H2268" s="1204">
        <f>SUM(C2268:G2268)</f>
        <v>-260</v>
      </c>
      <c r="I2268" s="1206">
        <f t="shared" si="1855"/>
        <v>-52</v>
      </c>
      <c r="J2268" s="3163"/>
      <c r="K2268" s="1719"/>
      <c r="L2268" s="1719"/>
      <c r="M2268" s="1719"/>
      <c r="N2268" s="1719"/>
      <c r="O2268" s="1719"/>
      <c r="P2268" s="3387"/>
      <c r="Q2268" s="1178" t="s">
        <v>4284</v>
      </c>
    </row>
    <row r="2269" spans="1:17" customFormat="1" hidden="1" x14ac:dyDescent="0.25">
      <c r="A2269" s="3472"/>
      <c r="B2269" s="845" t="s">
        <v>4285</v>
      </c>
      <c r="C2269" s="1184">
        <f t="shared" ref="C2269:H2269" si="1888">C2268/C56</f>
        <v>4.6555639666919002E-2</v>
      </c>
      <c r="D2269" s="1185">
        <f t="shared" si="1888"/>
        <v>1.2545739675901725E-2</v>
      </c>
      <c r="E2269" s="1186">
        <f t="shared" si="1888"/>
        <v>3.8377986965966691E-2</v>
      </c>
      <c r="F2269" s="1187">
        <f t="shared" si="1888"/>
        <v>7.8891257995735611E-2</v>
      </c>
      <c r="G2269" s="1188">
        <f t="shared" si="1888"/>
        <v>1.5171503957783642E-2</v>
      </c>
      <c r="H2269" s="1194">
        <f t="shared" si="1888"/>
        <v>3.2824138366367883E-2</v>
      </c>
      <c r="I2269" s="1193">
        <f t="shared" si="1855"/>
        <v>3.8308425652461335E-2</v>
      </c>
      <c r="J2269" s="3161"/>
      <c r="K2269" s="1717"/>
      <c r="L2269" s="1717"/>
      <c r="M2269" s="1717"/>
      <c r="N2269" s="1717"/>
      <c r="O2269" s="1717"/>
      <c r="P2269" s="3386"/>
      <c r="Q2269" t="s">
        <v>4286</v>
      </c>
    </row>
    <row r="2270" spans="1:17" customFormat="1" hidden="1" x14ac:dyDescent="0.25">
      <c r="A2270" s="3472"/>
      <c r="B2270" s="845" t="s">
        <v>4287</v>
      </c>
      <c r="C2270" s="1184">
        <f t="shared" ref="C2270:H2270" si="1889">C2268/C73</f>
        <v>6.9965870307167236E-2</v>
      </c>
      <c r="D2270" s="1185">
        <f t="shared" si="1889"/>
        <v>5.3932584269662923E-2</v>
      </c>
      <c r="E2270" s="1186">
        <f t="shared" si="1889"/>
        <v>5.0524308865586273E-2</v>
      </c>
      <c r="F2270" s="1187">
        <f t="shared" si="1889"/>
        <v>5.5223880597014927E-2</v>
      </c>
      <c r="G2270" s="1188">
        <f t="shared" si="1889"/>
        <v>0.19008264462809918</v>
      </c>
      <c r="H2270" s="1194">
        <f t="shared" si="1889"/>
        <v>6.4308681672025719E-2</v>
      </c>
      <c r="I2270" s="1193">
        <f t="shared" si="1855"/>
        <v>8.3945857733506116E-2</v>
      </c>
      <c r="J2270" s="3161"/>
      <c r="K2270" s="1717"/>
      <c r="L2270" s="1717"/>
      <c r="M2270" s="1717"/>
      <c r="N2270" s="1717"/>
      <c r="O2270" s="1717"/>
      <c r="P2270" s="3386"/>
      <c r="Q2270" t="s">
        <v>4288</v>
      </c>
    </row>
    <row r="2271" spans="1:17" customFormat="1" x14ac:dyDescent="0.25">
      <c r="A2271" s="3472"/>
      <c r="B2271" s="845" t="s">
        <v>4289</v>
      </c>
      <c r="C2271" s="1195">
        <v>0.28000000000000003</v>
      </c>
      <c r="D2271" s="1196">
        <v>0.28000000000000003</v>
      </c>
      <c r="E2271" s="1197">
        <v>0.28000000000000003</v>
      </c>
      <c r="F2271" s="1187">
        <v>0.28000000000000003</v>
      </c>
      <c r="G2271" s="1188">
        <v>0.28000000000000003</v>
      </c>
      <c r="H2271" s="1190">
        <v>0.28000000000000003</v>
      </c>
      <c r="I2271" s="1191">
        <f t="shared" si="1855"/>
        <v>0.28000000000000003</v>
      </c>
      <c r="J2271" s="3164"/>
      <c r="K2271" s="1720"/>
      <c r="L2271" s="1720"/>
      <c r="M2271" s="1720"/>
      <c r="N2271" s="1720"/>
      <c r="O2271" s="1720"/>
      <c r="P2271" s="3352"/>
      <c r="Q2271" t="s">
        <v>4290</v>
      </c>
    </row>
    <row r="2272" spans="1:17" customFormat="1" x14ac:dyDescent="0.25">
      <c r="A2272" s="3472"/>
      <c r="B2272" s="845" t="s">
        <v>4291</v>
      </c>
      <c r="C2272" s="1184">
        <f>C2268/C2265</f>
        <v>-0.30295566502463056</v>
      </c>
      <c r="D2272" s="1185">
        <f t="shared" ref="D2272:H2272" si="1890">D2268/D2265</f>
        <v>-0.25806451612903225</v>
      </c>
      <c r="E2272" s="1186">
        <f t="shared" si="1890"/>
        <v>-0.22746781115879827</v>
      </c>
      <c r="F2272" s="1187">
        <f t="shared" si="1890"/>
        <v>-0.33944954128440369</v>
      </c>
      <c r="G2272" s="1188">
        <f t="shared" si="1890"/>
        <v>-0.21904761904761905</v>
      </c>
      <c r="H2272" s="1205">
        <f t="shared" si="1890"/>
        <v>-0.27484143763213531</v>
      </c>
      <c r="I2272" s="1191">
        <f t="shared" si="1855"/>
        <v>-0.26939703052889674</v>
      </c>
      <c r="J2272" s="3164"/>
      <c r="K2272" s="1720"/>
      <c r="L2272" s="1720"/>
      <c r="M2272" s="1720"/>
      <c r="N2272" s="1720"/>
      <c r="O2272" s="1720"/>
      <c r="P2272" s="3352"/>
      <c r="Q2272" t="s">
        <v>4292</v>
      </c>
    </row>
    <row r="2273" spans="1:17" customFormat="1" x14ac:dyDescent="0.25">
      <c r="A2273" s="3472"/>
      <c r="B2273" s="1203" t="s">
        <v>5100</v>
      </c>
      <c r="C2273" s="1204">
        <f>BNP!G165</f>
        <v>2390</v>
      </c>
      <c r="D2273" s="1204">
        <f>BPCE!G66</f>
        <v>263</v>
      </c>
      <c r="E2273" s="1246">
        <f>SG!G120</f>
        <v>562</v>
      </c>
      <c r="F2273" s="1204">
        <f>CA!G69</f>
        <v>235</v>
      </c>
      <c r="G2273" s="1204">
        <f>CM!H44</f>
        <v>1285</v>
      </c>
      <c r="H2273" s="1204">
        <f>SUM(C2273:G2273)</f>
        <v>4735</v>
      </c>
      <c r="I2273" s="1204">
        <f t="shared" si="1855"/>
        <v>947</v>
      </c>
      <c r="J2273" s="3165"/>
      <c r="K2273" s="1721"/>
      <c r="L2273" s="1721"/>
      <c r="M2273" s="1721"/>
      <c r="N2273" s="1721"/>
      <c r="O2273" s="1721"/>
      <c r="P2273" s="3347"/>
      <c r="Q2273" s="27" t="s">
        <v>4293</v>
      </c>
    </row>
    <row r="2274" spans="1:17" customFormat="1" x14ac:dyDescent="0.25">
      <c r="A2274" s="3472"/>
      <c r="B2274" s="845" t="s">
        <v>4294</v>
      </c>
      <c r="C2274" s="1184">
        <f t="shared" ref="C2274:H2274" si="1891">C2273/C82</f>
        <v>1.3307127386513589E-2</v>
      </c>
      <c r="D2274" s="1185">
        <f t="shared" si="1891"/>
        <v>2.5484743069215787E-3</v>
      </c>
      <c r="E2274" s="1186">
        <f t="shared" si="1891"/>
        <v>4.1255579046276724E-3</v>
      </c>
      <c r="F2274" s="1187">
        <f t="shared" si="1891"/>
        <v>3.2383865944575359E-3</v>
      </c>
      <c r="G2274" s="1188">
        <f t="shared" si="1891"/>
        <v>1.6426133531043476E-2</v>
      </c>
      <c r="H2274" s="1194">
        <f t="shared" si="1891"/>
        <v>8.3096124754747976E-3</v>
      </c>
      <c r="I2274" s="1189">
        <f t="shared" si="1855"/>
        <v>7.9291359447127702E-3</v>
      </c>
      <c r="J2274" s="3160"/>
      <c r="K2274" s="1716"/>
      <c r="L2274" s="1716"/>
      <c r="M2274" s="1716"/>
      <c r="N2274" s="1716"/>
      <c r="O2274" s="1716"/>
      <c r="P2274" s="3385"/>
      <c r="Q2274" t="s">
        <v>4295</v>
      </c>
    </row>
    <row r="2275" spans="1:17" customFormat="1" x14ac:dyDescent="0.25">
      <c r="A2275" s="3472"/>
      <c r="B2275" s="845" t="s">
        <v>4296</v>
      </c>
      <c r="C2275" s="1184">
        <f t="shared" ref="C2275:H2275" si="1892">C2273/C99</f>
        <v>1.9486343253159396E-2</v>
      </c>
      <c r="D2275" s="1185">
        <f t="shared" si="1892"/>
        <v>2.5059552167698906E-2</v>
      </c>
      <c r="E2275" s="1186">
        <f t="shared" si="1892"/>
        <v>6.7036440627422913E-3</v>
      </c>
      <c r="F2275" s="1187">
        <f t="shared" si="1892"/>
        <v>6.8088311989337657E-3</v>
      </c>
      <c r="G2275" s="1188">
        <f t="shared" si="1892"/>
        <v>0.10363739011210582</v>
      </c>
      <c r="H2275" s="1194">
        <f t="shared" si="1892"/>
        <v>1.794287836357918E-2</v>
      </c>
      <c r="I2275" s="1189">
        <f t="shared" si="1855"/>
        <v>3.2339152158928033E-2</v>
      </c>
      <c r="J2275" s="3160"/>
      <c r="K2275" s="1716"/>
      <c r="L2275" s="1716"/>
      <c r="M2275" s="1716"/>
      <c r="N2275" s="1716"/>
      <c r="O2275" s="1716"/>
      <c r="P2275" s="3385"/>
      <c r="Q2275" t="s">
        <v>4297</v>
      </c>
    </row>
    <row r="2276" spans="1:17" customFormat="1" x14ac:dyDescent="0.25">
      <c r="A2276" s="3472"/>
      <c r="B2276" s="1203" t="s">
        <v>14</v>
      </c>
      <c r="C2276" s="1204">
        <f>BNP!J165</f>
        <v>29</v>
      </c>
      <c r="D2276" s="1204">
        <f>BPCE!J66</f>
        <v>5</v>
      </c>
      <c r="E2276" s="1246">
        <f>SG!J120</f>
        <v>9</v>
      </c>
      <c r="F2276" s="1204">
        <f>CA!J69</f>
        <v>12</v>
      </c>
      <c r="G2276" s="1204">
        <f>CM!K44</f>
        <v>12</v>
      </c>
      <c r="H2276" s="1204">
        <f>SUM(C2276:G2276)</f>
        <v>67</v>
      </c>
      <c r="I2276" s="1221">
        <f t="shared" si="1855"/>
        <v>13.4</v>
      </c>
      <c r="J2276" s="3166"/>
      <c r="K2276" s="1722"/>
      <c r="L2276" s="1722"/>
      <c r="M2276" s="1722"/>
      <c r="N2276" s="1722"/>
      <c r="O2276" s="1722"/>
      <c r="P2276" s="3369"/>
      <c r="Q2276" s="27" t="s">
        <v>4298</v>
      </c>
    </row>
    <row r="2277" spans="1:17" customFormat="1" x14ac:dyDescent="0.25">
      <c r="A2277" s="3472"/>
      <c r="B2277" s="845" t="s">
        <v>4299</v>
      </c>
      <c r="C2277" s="1184">
        <f t="shared" ref="C2277:H2277" si="1893">C2276/C108</f>
        <v>3.5024154589371984E-2</v>
      </c>
      <c r="D2277" s="1185">
        <f t="shared" si="1893"/>
        <v>7.0126227208976155E-3</v>
      </c>
      <c r="E2277" s="1186">
        <f t="shared" si="1893"/>
        <v>1.1780104712041885E-2</v>
      </c>
      <c r="F2277" s="1187">
        <f t="shared" si="1893"/>
        <v>1.2631578947368421E-2</v>
      </c>
      <c r="G2277" s="1188">
        <f t="shared" si="1893"/>
        <v>2.5806451612903226E-2</v>
      </c>
      <c r="H2277" s="1194">
        <f t="shared" si="1893"/>
        <v>1.8010752688172042E-2</v>
      </c>
      <c r="I2277" s="1189">
        <f t="shared" si="1855"/>
        <v>1.8450982516516626E-2</v>
      </c>
      <c r="J2277" s="3160"/>
      <c r="K2277" s="1716"/>
      <c r="L2277" s="1716"/>
      <c r="M2277" s="1716"/>
      <c r="N2277" s="1716"/>
      <c r="O2277" s="1716"/>
      <c r="P2277" s="3385"/>
      <c r="Q2277" t="s">
        <v>4300</v>
      </c>
    </row>
    <row r="2278" spans="1:17" customFormat="1" x14ac:dyDescent="0.25">
      <c r="A2278" s="3472"/>
      <c r="B2278" s="845" t="s">
        <v>4301</v>
      </c>
      <c r="C2278" s="1184">
        <f t="shared" ref="C2278:H2278" si="1894">C2276/C125</f>
        <v>4.3283582089552242E-2</v>
      </c>
      <c r="D2278" s="1185">
        <f t="shared" si="1894"/>
        <v>1.7064846416382253E-2</v>
      </c>
      <c r="E2278" s="1186">
        <f t="shared" si="1894"/>
        <v>1.9911504424778761E-2</v>
      </c>
      <c r="F2278" s="1187">
        <f t="shared" si="1894"/>
        <v>3.6585365853658534E-2</v>
      </c>
      <c r="G2278" s="1188">
        <f t="shared" si="1894"/>
        <v>0.10810810810810811</v>
      </c>
      <c r="H2278" s="1194">
        <f t="shared" si="1894"/>
        <v>3.6138079827400214E-2</v>
      </c>
      <c r="I2278" s="1189">
        <f t="shared" si="1855"/>
        <v>4.4990681378495982E-2</v>
      </c>
      <c r="J2278" s="3160"/>
      <c r="K2278" s="1716"/>
      <c r="L2278" s="1716"/>
      <c r="M2278" s="1716"/>
      <c r="N2278" s="1716"/>
      <c r="O2278" s="1716"/>
      <c r="P2278" s="3385"/>
      <c r="Q2278" t="s">
        <v>4302</v>
      </c>
    </row>
    <row r="2279" spans="1:17" customFormat="1" x14ac:dyDescent="0.25">
      <c r="A2279" s="3472"/>
      <c r="B2279" s="1203" t="s">
        <v>5087</v>
      </c>
      <c r="C2279" s="1206">
        <f>C2262/C2273</f>
        <v>0.31924686192468621</v>
      </c>
      <c r="D2279" s="1206">
        <f t="shared" ref="D2279:G2279" si="1895">D2262/D2273</f>
        <v>0.52851711026615966</v>
      </c>
      <c r="E2279" s="1206">
        <f t="shared" si="1895"/>
        <v>0.71174377224199292</v>
      </c>
      <c r="F2279" s="1206">
        <f t="shared" si="1895"/>
        <v>0.80851063829787229</v>
      </c>
      <c r="G2279" s="1206">
        <f t="shared" si="1895"/>
        <v>0.18365758754863815</v>
      </c>
      <c r="H2279" s="1206">
        <f>H2262/H2273</f>
        <v>0.36494192185850055</v>
      </c>
      <c r="I2279" s="1206">
        <f t="shared" si="1855"/>
        <v>0.51033519405586991</v>
      </c>
      <c r="J2279" s="3162"/>
      <c r="K2279" s="1718"/>
      <c r="L2279" s="1718"/>
      <c r="M2279" s="1718"/>
      <c r="N2279" s="1718"/>
      <c r="O2279" s="1718"/>
      <c r="P2279" s="3368"/>
      <c r="Q2279" s="27" t="s">
        <v>4308</v>
      </c>
    </row>
    <row r="2280" spans="1:17" customFormat="1" x14ac:dyDescent="0.25">
      <c r="A2280" s="3472"/>
      <c r="B2280" s="845" t="s">
        <v>4223</v>
      </c>
      <c r="C2280" s="1207">
        <f t="shared" ref="C2280:H2280" si="1896">C2279/C139</f>
        <v>1.4638912924392213</v>
      </c>
      <c r="D2280" s="1208">
        <f t="shared" si="1896"/>
        <v>2.3452051968163312</v>
      </c>
      <c r="E2280" s="1209">
        <f t="shared" si="1896"/>
        <v>4.1147809544579736</v>
      </c>
      <c r="F2280" s="1210">
        <f t="shared" si="1896"/>
        <v>3.7009519642567148</v>
      </c>
      <c r="G2280" s="1211">
        <f t="shared" si="1896"/>
        <v>0.93227885382794207</v>
      </c>
      <c r="H2280" s="1177">
        <f t="shared" si="1896"/>
        <v>1.7735470251872418</v>
      </c>
      <c r="I2280" s="1198">
        <f t="shared" si="1855"/>
        <v>2.5114216523596364</v>
      </c>
      <c r="J2280" s="3167"/>
      <c r="K2280" s="1723"/>
      <c r="L2280" s="1723"/>
      <c r="M2280" s="1723"/>
      <c r="N2280" s="1723"/>
      <c r="O2280" s="1723"/>
      <c r="P2280" s="3364"/>
      <c r="Q2280" t="s">
        <v>4309</v>
      </c>
    </row>
    <row r="2281" spans="1:17" customFormat="1" x14ac:dyDescent="0.25">
      <c r="A2281" s="3472"/>
      <c r="B2281" s="845" t="s">
        <v>4224</v>
      </c>
      <c r="C2281" s="1207">
        <f t="shared" ref="C2281:H2281" si="1897">C2279/C142</f>
        <v>1.525286417165781</v>
      </c>
      <c r="D2281" s="1208">
        <f t="shared" si="1897"/>
        <v>1.4270097947628881</v>
      </c>
      <c r="E2281" s="1209">
        <f t="shared" si="1897"/>
        <v>4.6413378302666048</v>
      </c>
      <c r="F2281" s="1210">
        <f t="shared" si="1897"/>
        <v>3.375869364893874</v>
      </c>
      <c r="G2281" s="1211">
        <f t="shared" si="1897"/>
        <v>0.95921248020874661</v>
      </c>
      <c r="H2281" s="1177">
        <f t="shared" si="1897"/>
        <v>1.8152376556905283</v>
      </c>
      <c r="I2281" s="1198">
        <f t="shared" si="1855"/>
        <v>2.3857431774595788</v>
      </c>
      <c r="J2281" s="3167"/>
      <c r="K2281" s="1723"/>
      <c r="L2281" s="1723"/>
      <c r="M2281" s="1723"/>
      <c r="N2281" s="1723"/>
      <c r="O2281" s="1723"/>
      <c r="P2281" s="3364"/>
      <c r="Q2281" t="s">
        <v>4310</v>
      </c>
    </row>
    <row r="2282" spans="1:17" customFormat="1" x14ac:dyDescent="0.25">
      <c r="A2282" s="3472"/>
      <c r="B2282" s="845" t="s">
        <v>5108</v>
      </c>
      <c r="C2282" s="1207">
        <f t="shared" ref="C2282:H2282" si="1898">C2279/C157</f>
        <v>1.1370105955787337</v>
      </c>
      <c r="D2282" s="1208">
        <f t="shared" si="1898"/>
        <v>1.6135714335365388</v>
      </c>
      <c r="E2282" s="1209">
        <f t="shared" si="1898"/>
        <v>1.447680261878699</v>
      </c>
      <c r="F2282" s="1210">
        <f t="shared" si="1898"/>
        <v>2.1936194145944521</v>
      </c>
      <c r="G2282" s="1211">
        <f t="shared" si="1898"/>
        <v>0.68964875143828341</v>
      </c>
      <c r="H2282" s="1177">
        <f t="shared" si="1898"/>
        <v>1.1581111150971972</v>
      </c>
      <c r="I2282" s="1198">
        <f t="shared" si="1855"/>
        <v>1.4163060914053414</v>
      </c>
      <c r="J2282" s="3167"/>
      <c r="K2282" s="1723"/>
      <c r="L2282" s="1723"/>
      <c r="M2282" s="1723"/>
      <c r="N2282" s="1723"/>
      <c r="O2282" s="1723"/>
      <c r="P2282" s="3364"/>
      <c r="Q2282" t="s">
        <v>4766</v>
      </c>
    </row>
    <row r="2283" spans="1:17" customFormat="1" x14ac:dyDescent="0.25">
      <c r="A2283" s="3472"/>
      <c r="B2283" s="1203" t="s">
        <v>5099</v>
      </c>
      <c r="C2283" s="1206">
        <f>C2265/C2273</f>
        <v>0.1698744769874477</v>
      </c>
      <c r="D2283" s="1206">
        <f t="shared" ref="D2283:G2283" si="1899">D2265/D2273</f>
        <v>0.35361216730038025</v>
      </c>
      <c r="E2283" s="1206">
        <f t="shared" si="1899"/>
        <v>0.41459074733096085</v>
      </c>
      <c r="F2283" s="1206">
        <f t="shared" si="1899"/>
        <v>0.46382978723404256</v>
      </c>
      <c r="G2283" s="1206">
        <f t="shared" si="1899"/>
        <v>8.171206225680934E-2</v>
      </c>
      <c r="H2283" s="1206">
        <f>H2265/H2273</f>
        <v>0.19978880675818375</v>
      </c>
      <c r="I2283" s="1206">
        <f t="shared" si="1855"/>
        <v>0.2967238482219281</v>
      </c>
      <c r="J2283" s="3162"/>
      <c r="K2283" s="1718"/>
      <c r="L2283" s="1718"/>
      <c r="M2283" s="1718"/>
      <c r="N2283" s="1718"/>
      <c r="O2283" s="1718"/>
      <c r="P2283" s="3368"/>
      <c r="Q2283" s="27" t="s">
        <v>4314</v>
      </c>
    </row>
    <row r="2284" spans="1:17" s="1" customFormat="1" x14ac:dyDescent="0.25">
      <c r="A2284" s="3472"/>
      <c r="B2284" s="845" t="s">
        <v>4223</v>
      </c>
      <c r="C2284" s="1207">
        <f t="shared" ref="C2284:H2284" si="1900">C2283/C165</f>
        <v>3.4904433921034861</v>
      </c>
      <c r="D2284" s="1208">
        <f t="shared" si="1900"/>
        <v>6.1590585743851376</v>
      </c>
      <c r="E2284" s="1209">
        <f t="shared" si="1900"/>
        <v>12.906126591502014</v>
      </c>
      <c r="F2284" s="1210">
        <f t="shared" si="1900"/>
        <v>12.920820026953077</v>
      </c>
      <c r="G2284" s="1211">
        <f t="shared" si="1900"/>
        <v>0.93290322800466119</v>
      </c>
      <c r="H2284" s="1177">
        <f t="shared" si="1900"/>
        <v>3.9946684951949814</v>
      </c>
      <c r="I2284" s="1198">
        <f t="shared" si="1855"/>
        <v>7.2818703625896744</v>
      </c>
      <c r="J2284" s="3167"/>
      <c r="K2284" s="1723"/>
      <c r="L2284" s="1723"/>
      <c r="M2284" s="1723"/>
      <c r="N2284" s="1723"/>
      <c r="O2284" s="1723"/>
      <c r="P2284" s="3364"/>
      <c r="Q2284" t="s">
        <v>4315</v>
      </c>
    </row>
    <row r="2285" spans="1:17" s="1" customFormat="1" x14ac:dyDescent="0.25">
      <c r="A2285" s="3472"/>
      <c r="B2285" s="845" t="s">
        <v>4224</v>
      </c>
      <c r="C2285" s="1207">
        <f t="shared" ref="C2285:H2285" si="1901">C2283/C182</f>
        <v>3.0230854037304788</v>
      </c>
      <c r="D2285" s="1208">
        <f t="shared" si="1901"/>
        <v>2.76127953557849</v>
      </c>
      <c r="E2285" s="1209">
        <f t="shared" si="1901"/>
        <v>8.6676347387758348</v>
      </c>
      <c r="F2285" s="1210">
        <f t="shared" si="1901"/>
        <v>6.531465229129231</v>
      </c>
      <c r="G2285" s="1211">
        <f t="shared" si="1901"/>
        <v>1.553907760616839</v>
      </c>
      <c r="H2285" s="1177">
        <f t="shared" si="1901"/>
        <v>3.4349382749258832</v>
      </c>
      <c r="I2285" s="1198">
        <f t="shared" si="1855"/>
        <v>4.5074745335661746</v>
      </c>
      <c r="J2285" s="3167"/>
      <c r="K2285" s="1723"/>
      <c r="L2285" s="1723"/>
      <c r="M2285" s="1723"/>
      <c r="N2285" s="1723"/>
      <c r="O2285" s="1723"/>
      <c r="P2285" s="3364"/>
      <c r="Q2285" t="s">
        <v>4316</v>
      </c>
    </row>
    <row r="2286" spans="1:17" s="1" customFormat="1" x14ac:dyDescent="0.25">
      <c r="A2286" s="3472"/>
      <c r="B2286" s="845" t="s">
        <v>5108</v>
      </c>
      <c r="C2286" s="1207">
        <f t="shared" ref="C2286:H2286" si="1902">C2283/C183</f>
        <v>1.9767465866549219</v>
      </c>
      <c r="D2286" s="1208">
        <f t="shared" si="1902"/>
        <v>3.6908269961977185</v>
      </c>
      <c r="E2286" s="1209">
        <f t="shared" si="1902"/>
        <v>1.5143341012156497</v>
      </c>
      <c r="F2286" s="1210">
        <f t="shared" si="1902"/>
        <v>3.1918900051598023</v>
      </c>
      <c r="G2286" s="1211">
        <f t="shared" si="1902"/>
        <v>0.94723355793869224</v>
      </c>
      <c r="H2286" s="1177">
        <f t="shared" si="1902"/>
        <v>1.7494447623365885</v>
      </c>
      <c r="I2286" s="1198">
        <f t="shared" si="1855"/>
        <v>2.2642062494333564</v>
      </c>
      <c r="J2286" s="3167"/>
      <c r="K2286" s="1723"/>
      <c r="L2286" s="1723"/>
      <c r="M2286" s="1723"/>
      <c r="N2286" s="1723"/>
      <c r="O2286" s="1723"/>
      <c r="P2286" s="3364"/>
      <c r="Q2286" t="s">
        <v>4765</v>
      </c>
    </row>
    <row r="2287" spans="1:17" customFormat="1" x14ac:dyDescent="0.25">
      <c r="A2287" s="3472"/>
      <c r="B2287" s="1203" t="s">
        <v>4848</v>
      </c>
      <c r="C2287" s="1206">
        <f>C2265/C2262</f>
        <v>0.5321100917431193</v>
      </c>
      <c r="D2287" s="1206">
        <f t="shared" ref="D2287:G2287" si="1903">D2265/D2262</f>
        <v>0.6690647482014388</v>
      </c>
      <c r="E2287" s="1206">
        <f t="shared" si="1903"/>
        <v>0.58250000000000002</v>
      </c>
      <c r="F2287" s="1206">
        <f t="shared" si="1903"/>
        <v>0.5736842105263158</v>
      </c>
      <c r="G2287" s="1206">
        <f t="shared" si="1903"/>
        <v>0.44491525423728812</v>
      </c>
      <c r="H2287" s="1206">
        <f>H2265/H2262</f>
        <v>0.54745370370370372</v>
      </c>
      <c r="I2287" s="1206">
        <f t="shared" si="1855"/>
        <v>0.56045486094163244</v>
      </c>
      <c r="J2287" s="3162"/>
      <c r="K2287" s="1718"/>
      <c r="L2287" s="1718"/>
      <c r="M2287" s="1718"/>
      <c r="N2287" s="1718"/>
      <c r="O2287" s="1718"/>
      <c r="P2287" s="3368"/>
      <c r="Q2287" s="27" t="s">
        <v>4319</v>
      </c>
    </row>
    <row r="2288" spans="1:17" customFormat="1" x14ac:dyDescent="0.25">
      <c r="A2288" s="3472"/>
      <c r="B2288" s="1181" t="s">
        <v>4223</v>
      </c>
      <c r="C2288" s="1207">
        <f t="shared" ref="C2288:H2288" si="1904">C2287/C217</f>
        <v>2.3843596926432329</v>
      </c>
      <c r="D2288" s="1208">
        <f t="shared" si="1904"/>
        <v>2.6262344048811581</v>
      </c>
      <c r="E2288" s="1209">
        <f t="shared" si="1904"/>
        <v>3.1365282221206585</v>
      </c>
      <c r="F2288" s="1210">
        <f t="shared" si="1904"/>
        <v>3.4912152742701283</v>
      </c>
      <c r="G2288" s="1211">
        <f t="shared" si="1904"/>
        <v>1.0006697289916591</v>
      </c>
      <c r="H2288" s="1177">
        <f t="shared" si="1904"/>
        <v>2.2523611939600219</v>
      </c>
      <c r="I2288" s="1198">
        <f t="shared" si="1855"/>
        <v>2.5278014645813673</v>
      </c>
      <c r="J2288" s="3167"/>
      <c r="K2288" s="1723"/>
      <c r="L2288" s="1723"/>
      <c r="M2288" s="1723"/>
      <c r="N2288" s="1723"/>
      <c r="O2288" s="1723"/>
      <c r="P2288" s="3364"/>
      <c r="Q2288" t="s">
        <v>4320</v>
      </c>
    </row>
    <row r="2289" spans="1:17" customFormat="1" x14ac:dyDescent="0.25">
      <c r="A2289" s="3472"/>
      <c r="B2289" s="1181" t="s">
        <v>4224</v>
      </c>
      <c r="C2289" s="1207">
        <f t="shared" ref="C2289:H2289" si="1905">C2287/C234</f>
        <v>1.9819788399793405</v>
      </c>
      <c r="D2289" s="1208">
        <f t="shared" si="1905"/>
        <v>1.9350109198355598</v>
      </c>
      <c r="E2289" s="1209">
        <f t="shared" si="1905"/>
        <v>1.867486284289277</v>
      </c>
      <c r="F2289" s="1210">
        <f t="shared" si="1905"/>
        <v>1.9347505851532136</v>
      </c>
      <c r="G2289" s="1211">
        <f t="shared" si="1905"/>
        <v>1.6199828428823957</v>
      </c>
      <c r="H2289" s="1177">
        <f t="shared" si="1905"/>
        <v>1.8922802004232393</v>
      </c>
      <c r="I2289" s="1198">
        <f t="shared" si="1855"/>
        <v>1.8678418944279573</v>
      </c>
      <c r="J2289" s="3167"/>
      <c r="K2289" s="1723"/>
      <c r="L2289" s="1723"/>
      <c r="M2289" s="1723"/>
      <c r="N2289" s="1723"/>
      <c r="O2289" s="1723"/>
      <c r="P2289" s="3364"/>
      <c r="Q2289" t="s">
        <v>4321</v>
      </c>
    </row>
    <row r="2290" spans="1:17" customFormat="1" ht="15.75" thickBot="1" x14ac:dyDescent="0.3">
      <c r="A2290" s="3472"/>
      <c r="B2290" s="845" t="s">
        <v>5108</v>
      </c>
      <c r="C2290" s="1207">
        <f t="shared" ref="C2290:H2290" si="1906">C2287/C235</f>
        <v>1.7385471994205697</v>
      </c>
      <c r="D2290" s="1208">
        <f t="shared" si="1906"/>
        <v>2.287365107913669</v>
      </c>
      <c r="E2290" s="1209">
        <f t="shared" si="1906"/>
        <v>1.0460418236623965</v>
      </c>
      <c r="F2290" s="1210">
        <f t="shared" si="1906"/>
        <v>1.4550792101509122</v>
      </c>
      <c r="G2290" s="1211">
        <f t="shared" si="1906"/>
        <v>1.3735014468788755</v>
      </c>
      <c r="H2290" s="1177">
        <f t="shared" si="1906"/>
        <v>1.5106018235476153</v>
      </c>
      <c r="I2290" s="1198">
        <f t="shared" si="1855"/>
        <v>1.5801069576052846</v>
      </c>
      <c r="J2290" s="3167"/>
      <c r="K2290" s="1723"/>
      <c r="L2290" s="1723"/>
      <c r="M2290" s="1723"/>
      <c r="N2290" s="1723"/>
      <c r="O2290" s="1723"/>
      <c r="P2290" s="3364"/>
      <c r="Q2290" t="s">
        <v>4764</v>
      </c>
    </row>
    <row r="2291" spans="1:17" customFormat="1" hidden="1" x14ac:dyDescent="0.25">
      <c r="A2291" s="3472"/>
      <c r="B2291" s="1203" t="s">
        <v>4323</v>
      </c>
      <c r="C2291" s="1206">
        <f>C2268/C2262</f>
        <v>-0.16120576671035386</v>
      </c>
      <c r="D2291" s="1206">
        <f t="shared" ref="D2291:G2291" si="1907">D2268/D2262</f>
        <v>-0.17266187050359713</v>
      </c>
      <c r="E2291" s="1206">
        <f t="shared" si="1907"/>
        <v>-0.13250000000000001</v>
      </c>
      <c r="F2291" s="1206">
        <f t="shared" si="1907"/>
        <v>-0.19473684210526315</v>
      </c>
      <c r="G2291" s="1206">
        <f t="shared" si="1907"/>
        <v>-9.7457627118644072E-2</v>
      </c>
      <c r="H2291" s="1206">
        <f>H2268/H2262</f>
        <v>-0.15046296296296297</v>
      </c>
      <c r="I2291" s="1206">
        <f t="shared" si="1855"/>
        <v>-0.15171242128757162</v>
      </c>
      <c r="J2291" s="3162"/>
      <c r="K2291" s="1718"/>
      <c r="L2291" s="1718"/>
      <c r="M2291" s="1718"/>
      <c r="N2291" s="1718"/>
      <c r="O2291" s="1718"/>
      <c r="P2291" s="3368"/>
      <c r="Q2291" s="27" t="s">
        <v>4324</v>
      </c>
    </row>
    <row r="2292" spans="1:17" customFormat="1" hidden="1" x14ac:dyDescent="0.25">
      <c r="A2292" s="3472"/>
      <c r="B2292" s="1181" t="s">
        <v>4223</v>
      </c>
      <c r="C2292" s="1207">
        <f t="shared" ref="C2292:H2292" si="1908">C2291/C243</f>
        <v>2.3898968472790085</v>
      </c>
      <c r="D2292" s="1208">
        <f t="shared" si="1908"/>
        <v>2.0991098391542908</v>
      </c>
      <c r="E2292" s="1209">
        <f t="shared" si="1908"/>
        <v>2.260751267197683</v>
      </c>
      <c r="F2292" s="1210">
        <f t="shared" si="1908"/>
        <v>6.5824374368757717</v>
      </c>
      <c r="G2292" s="1211">
        <f t="shared" si="1908"/>
        <v>0.99071206565001557</v>
      </c>
      <c r="H2292" s="1177">
        <f t="shared" si="1908"/>
        <v>2.2272545554012537</v>
      </c>
      <c r="I2292" s="1198">
        <f t="shared" si="1855"/>
        <v>2.8645814912313541</v>
      </c>
      <c r="J2292" s="3167"/>
      <c r="K2292" s="1723"/>
      <c r="L2292" s="1723"/>
      <c r="M2292" s="1723"/>
      <c r="N2292" s="1723"/>
      <c r="O2292" s="1723"/>
      <c r="P2292" s="3364"/>
      <c r="Q2292" t="s">
        <v>4325</v>
      </c>
    </row>
    <row r="2293" spans="1:17" customFormat="1" hidden="1" x14ac:dyDescent="0.25">
      <c r="A2293" s="3472"/>
      <c r="B2293" s="1181" t="s">
        <v>4224</v>
      </c>
      <c r="C2293" s="1207">
        <f t="shared" ref="C2293:H2293" si="1909">C2291/C260</f>
        <v>2.353989327202215</v>
      </c>
      <c r="D2293" s="1208">
        <f t="shared" si="1909"/>
        <v>1.5081723385336676</v>
      </c>
      <c r="E2293" s="1209">
        <f t="shared" si="1909"/>
        <v>1.6238512869399429</v>
      </c>
      <c r="F2293" s="1210">
        <f t="shared" si="1909"/>
        <v>2.4025294579732912</v>
      </c>
      <c r="G2293" s="1211">
        <f t="shared" si="1909"/>
        <v>1.9121025353690992</v>
      </c>
      <c r="H2293" s="1177">
        <f t="shared" si="1909"/>
        <v>1.9744402762891509</v>
      </c>
      <c r="I2293" s="1198">
        <f t="shared" si="1855"/>
        <v>1.9601289892036433</v>
      </c>
      <c r="J2293" s="3167"/>
      <c r="K2293" s="1723"/>
      <c r="L2293" s="1723"/>
      <c r="M2293" s="1723"/>
      <c r="N2293" s="1723"/>
      <c r="O2293" s="1723"/>
      <c r="P2293" s="3364"/>
      <c r="Q2293" t="s">
        <v>4326</v>
      </c>
    </row>
    <row r="2294" spans="1:17" customFormat="1" hidden="1" x14ac:dyDescent="0.25">
      <c r="A2294" s="3472"/>
      <c r="B2294" s="845" t="s">
        <v>5108</v>
      </c>
      <c r="C2294" s="1207">
        <f t="shared" ref="C2294:H2294" si="1910">C2291/C261</f>
        <v>2.7312175315148655</v>
      </c>
      <c r="D2294" s="1208">
        <f t="shared" si="1910"/>
        <v>4.1063497028464191</v>
      </c>
      <c r="E2294" s="1209">
        <f t="shared" si="1910"/>
        <v>1.7541527777777779</v>
      </c>
      <c r="F2294" s="1210">
        <f t="shared" si="1910"/>
        <v>3.0372114496768239</v>
      </c>
      <c r="G2294" s="1211">
        <f t="shared" si="1910"/>
        <v>2.2140373750543243</v>
      </c>
      <c r="H2294" s="1177">
        <f t="shared" si="1910"/>
        <v>2.4694163860830529</v>
      </c>
      <c r="I2294" s="1198">
        <f t="shared" si="1855"/>
        <v>2.7685937673740417</v>
      </c>
      <c r="J2294" s="3167"/>
      <c r="K2294" s="1723"/>
      <c r="L2294" s="1723"/>
      <c r="M2294" s="1723"/>
      <c r="N2294" s="1723"/>
      <c r="O2294" s="1723"/>
      <c r="P2294" s="3364"/>
      <c r="Q2294" t="s">
        <v>4763</v>
      </c>
    </row>
    <row r="2295" spans="1:17" customFormat="1" hidden="1" x14ac:dyDescent="0.25">
      <c r="A2295" s="3472"/>
      <c r="B2295" s="1203" t="s">
        <v>4328</v>
      </c>
      <c r="C2295" s="1212">
        <f>C2273/C2276</f>
        <v>82.41379310344827</v>
      </c>
      <c r="D2295" s="1212">
        <f t="shared" ref="D2295:G2295" si="1911">D2273/D2276</f>
        <v>52.6</v>
      </c>
      <c r="E2295" s="1212">
        <f t="shared" si="1911"/>
        <v>62.444444444444443</v>
      </c>
      <c r="F2295" s="1212">
        <f t="shared" si="1911"/>
        <v>19.583333333333332</v>
      </c>
      <c r="G2295" s="1212">
        <f t="shared" si="1911"/>
        <v>107.08333333333333</v>
      </c>
      <c r="H2295" s="1212">
        <f>H2273/H2276</f>
        <v>70.671641791044777</v>
      </c>
      <c r="I2295" s="1212">
        <f t="shared" si="1855"/>
        <v>64.824980842911884</v>
      </c>
      <c r="J2295" s="3168"/>
      <c r="K2295" s="1724"/>
      <c r="L2295" s="1724"/>
      <c r="M2295" s="1724"/>
      <c r="N2295" s="1724"/>
      <c r="O2295" s="1724"/>
      <c r="P2295" s="3366"/>
      <c r="Q2295" s="27" t="s">
        <v>4329</v>
      </c>
    </row>
    <row r="2296" spans="1:17" customFormat="1" hidden="1" x14ac:dyDescent="0.25">
      <c r="A2296" s="3472"/>
      <c r="B2296" s="1181" t="s">
        <v>4223</v>
      </c>
      <c r="C2296" s="1207">
        <f t="shared" ref="C2296:H2296" si="1912">C2295/C269</f>
        <v>0.37994143020804311</v>
      </c>
      <c r="D2296" s="1208">
        <f t="shared" si="1912"/>
        <v>0.36341243616701718</v>
      </c>
      <c r="E2296" s="1209">
        <f t="shared" si="1912"/>
        <v>0.35021402657061568</v>
      </c>
      <c r="F2296" s="1210">
        <f t="shared" si="1912"/>
        <v>0.25637227206122154</v>
      </c>
      <c r="G2296" s="1211">
        <f t="shared" si="1912"/>
        <v>0.63651267432793457</v>
      </c>
      <c r="H2296" s="1177">
        <f t="shared" si="1912"/>
        <v>0.46136952848904844</v>
      </c>
      <c r="I2296" s="1198">
        <f t="shared" si="1855"/>
        <v>0.39729056786696643</v>
      </c>
      <c r="J2296" s="3167"/>
      <c r="K2296" s="1723"/>
      <c r="L2296" s="1723"/>
      <c r="M2296" s="1723"/>
      <c r="N2296" s="1723"/>
      <c r="O2296" s="1723"/>
      <c r="P2296" s="3364"/>
      <c r="Q2296" t="s">
        <v>4330</v>
      </c>
    </row>
    <row r="2297" spans="1:17" customFormat="1" hidden="1" x14ac:dyDescent="0.25">
      <c r="A2297" s="3472"/>
      <c r="B2297" s="1181" t="s">
        <v>4224</v>
      </c>
      <c r="C2297" s="1207">
        <f t="shared" ref="C2297:H2297" si="1913">C2295/C286</f>
        <v>0.45020172343506193</v>
      </c>
      <c r="D2297" s="1208">
        <f t="shared" si="1913"/>
        <v>1.4684897570271558</v>
      </c>
      <c r="E2297" s="1209">
        <f t="shared" si="1913"/>
        <v>0.336671901817724</v>
      </c>
      <c r="F2297" s="1210">
        <f t="shared" si="1913"/>
        <v>0.18610805277085626</v>
      </c>
      <c r="G2297" s="1211">
        <f t="shared" si="1913"/>
        <v>0.9586458585369787</v>
      </c>
      <c r="H2297" s="1177">
        <f t="shared" si="1913"/>
        <v>0.49650890277725068</v>
      </c>
      <c r="I2297" s="1198">
        <f t="shared" ref="I2297:I2395" si="1914">AVERAGE(C2297:G2297)</f>
        <v>0.68002345871755532</v>
      </c>
      <c r="J2297" s="3167"/>
      <c r="K2297" s="1723"/>
      <c r="L2297" s="1723"/>
      <c r="M2297" s="1723"/>
      <c r="N2297" s="1723"/>
      <c r="O2297" s="1723"/>
      <c r="P2297" s="3364"/>
      <c r="Q2297" t="s">
        <v>4331</v>
      </c>
    </row>
    <row r="2298" spans="1:17" customFormat="1" ht="15.75" hidden="1" thickBot="1" x14ac:dyDescent="0.3">
      <c r="A2298" s="3472"/>
      <c r="B2298" s="845" t="s">
        <v>5108</v>
      </c>
      <c r="C2298" s="1207">
        <f t="shared" ref="C2298:H2298" si="1915">C2295/C287</f>
        <v>0.58242963323991714</v>
      </c>
      <c r="D2298" s="1208">
        <f t="shared" si="1915"/>
        <v>2.5512574850299399</v>
      </c>
      <c r="E2298" s="1209">
        <f t="shared" si="1915"/>
        <v>1.7521032482864543</v>
      </c>
      <c r="F2298" s="1210">
        <f t="shared" si="1915"/>
        <v>0.64547056384742951</v>
      </c>
      <c r="G2298" s="1211">
        <f t="shared" si="1915"/>
        <v>2.0920999899809636</v>
      </c>
      <c r="H2298" s="1177">
        <f t="shared" si="1915"/>
        <v>1.0542851049166753</v>
      </c>
      <c r="I2298" s="1198">
        <f t="shared" si="1914"/>
        <v>1.5246721840769411</v>
      </c>
      <c r="J2298" s="3167"/>
      <c r="K2298" s="1723"/>
      <c r="L2298" s="1723"/>
      <c r="M2298" s="1723"/>
      <c r="N2298" s="1723"/>
      <c r="O2298" s="1723"/>
      <c r="P2298" s="3364"/>
      <c r="Q2298" t="s">
        <v>4769</v>
      </c>
    </row>
    <row r="2299" spans="1:17" customFormat="1" ht="15.75" hidden="1" thickBot="1" x14ac:dyDescent="0.3">
      <c r="A2299" s="3472"/>
      <c r="B2299" s="1203" t="s">
        <v>4333</v>
      </c>
      <c r="C2299" s="1213">
        <f>C2262/C2276</f>
        <v>26.310344827586206</v>
      </c>
      <c r="D2299" s="1213">
        <f t="shared" ref="D2299:G2299" si="1916">D2262/D2276</f>
        <v>27.8</v>
      </c>
      <c r="E2299" s="1213">
        <f t="shared" si="1916"/>
        <v>44.444444444444443</v>
      </c>
      <c r="F2299" s="1213">
        <f t="shared" si="1916"/>
        <v>15.833333333333334</v>
      </c>
      <c r="G2299" s="1213">
        <f t="shared" si="1916"/>
        <v>19.666666666666668</v>
      </c>
      <c r="H2299" s="1213">
        <f>H2262/H2276</f>
        <v>25.791044776119403</v>
      </c>
      <c r="I2299" s="1213">
        <f t="shared" si="1914"/>
        <v>26.810957854406126</v>
      </c>
      <c r="J2299" s="3169"/>
      <c r="K2299" s="1725"/>
      <c r="L2299" s="1725"/>
      <c r="M2299" s="1725"/>
      <c r="N2299" s="1725"/>
      <c r="O2299" s="1725"/>
      <c r="P2299" s="3365"/>
      <c r="Q2299" s="27" t="s">
        <v>4334</v>
      </c>
    </row>
    <row r="2300" spans="1:17" customFormat="1" ht="15.75" hidden="1" thickBot="1" x14ac:dyDescent="0.3">
      <c r="A2300" s="3472"/>
      <c r="B2300" s="1181" t="s">
        <v>4223</v>
      </c>
      <c r="C2300" s="1207">
        <f t="shared" ref="C2300:H2300" si="1917">C2299/C295</f>
        <v>0.55619295131845847</v>
      </c>
      <c r="D2300" s="1208">
        <f t="shared" si="1917"/>
        <v>0.85227673388657177</v>
      </c>
      <c r="E2300" s="1209">
        <f t="shared" si="1917"/>
        <v>1.4410540065168083</v>
      </c>
      <c r="F2300" s="1210">
        <f t="shared" si="1917"/>
        <v>0.94882146386593491</v>
      </c>
      <c r="G2300" s="1211">
        <f t="shared" si="1917"/>
        <v>0.59340730646940498</v>
      </c>
      <c r="H2300" s="1177">
        <f t="shared" si="1917"/>
        <v>0.81826055476379234</v>
      </c>
      <c r="I2300" s="1198">
        <f t="shared" si="1914"/>
        <v>0.8783504924114357</v>
      </c>
      <c r="J2300" s="3167"/>
      <c r="K2300" s="1723"/>
      <c r="L2300" s="1723"/>
      <c r="M2300" s="1723"/>
      <c r="N2300" s="1723"/>
      <c r="O2300" s="1723"/>
      <c r="P2300" s="3364"/>
      <c r="Q2300" t="s">
        <v>4335</v>
      </c>
    </row>
    <row r="2301" spans="1:17" customFormat="1" ht="15.75" hidden="1" thickBot="1" x14ac:dyDescent="0.3">
      <c r="A2301" s="3472"/>
      <c r="B2301" s="1181" t="s">
        <v>4224</v>
      </c>
      <c r="C2301" s="1207">
        <f t="shared" ref="C2301:H2301" si="1918">C2299/C312</f>
        <v>0.68668657374012532</v>
      </c>
      <c r="D2301" s="1208">
        <f t="shared" si="1918"/>
        <v>2.0955492667867253</v>
      </c>
      <c r="E2301" s="1209">
        <f t="shared" si="1918"/>
        <v>1.5626080342944062</v>
      </c>
      <c r="F2301" s="1210">
        <f t="shared" si="1918"/>
        <v>0.62827647390918617</v>
      </c>
      <c r="G2301" s="1211">
        <f t="shared" si="1918"/>
        <v>0.9195450716090986</v>
      </c>
      <c r="H2301" s="1177">
        <f t="shared" si="1918"/>
        <v>0.9012816567068529</v>
      </c>
      <c r="I2301" s="1198">
        <f t="shared" si="1914"/>
        <v>1.1785330840679085</v>
      </c>
      <c r="J2301" s="3167"/>
      <c r="K2301" s="1723"/>
      <c r="L2301" s="1723"/>
      <c r="M2301" s="1723"/>
      <c r="N2301" s="1723"/>
      <c r="O2301" s="1723"/>
      <c r="P2301" s="3364"/>
      <c r="Q2301" t="s">
        <v>4336</v>
      </c>
    </row>
    <row r="2302" spans="1:17" customFormat="1" ht="15.75" hidden="1" thickBot="1" x14ac:dyDescent="0.3">
      <c r="A2302" s="3472"/>
      <c r="B2302" s="845" t="s">
        <v>5108</v>
      </c>
      <c r="C2302" s="1207">
        <f t="shared" ref="C2302:H2302" si="1919">C2299/C313</f>
        <v>0.66222866417282178</v>
      </c>
      <c r="D2302" s="1208">
        <f t="shared" si="1919"/>
        <v>4.1166361974405854</v>
      </c>
      <c r="E2302" s="1209">
        <f t="shared" si="1919"/>
        <v>2.5364852893178531</v>
      </c>
      <c r="F2302" s="1210">
        <f t="shared" si="1919"/>
        <v>1.4159167604049494</v>
      </c>
      <c r="G2302" s="1211">
        <f t="shared" si="1919"/>
        <v>1.442814145974417</v>
      </c>
      <c r="H2302" s="1177">
        <f t="shared" si="1919"/>
        <v>1.2209792984854164</v>
      </c>
      <c r="I2302" s="1198">
        <f t="shared" si="1914"/>
        <v>2.0348162114621253</v>
      </c>
      <c r="J2302" s="3167"/>
      <c r="K2302" s="1723"/>
      <c r="L2302" s="1723"/>
      <c r="M2302" s="1723"/>
      <c r="N2302" s="1723"/>
      <c r="O2302" s="1723"/>
      <c r="P2302" s="3364"/>
      <c r="Q2302" t="s">
        <v>4768</v>
      </c>
    </row>
    <row r="2303" spans="1:17" s="325" customFormat="1" ht="15.75" hidden="1" thickBot="1" x14ac:dyDescent="0.3">
      <c r="A2303" s="3472"/>
      <c r="B2303" s="1203" t="s">
        <v>4338</v>
      </c>
      <c r="C2303" s="1206">
        <f>C2265/C2276</f>
        <v>14</v>
      </c>
      <c r="D2303" s="1206">
        <f t="shared" ref="D2303:G2303" si="1920">D2265/D2276</f>
        <v>18.600000000000001</v>
      </c>
      <c r="E2303" s="1206">
        <f t="shared" si="1920"/>
        <v>25.888888888888889</v>
      </c>
      <c r="F2303" s="1206">
        <f t="shared" si="1920"/>
        <v>9.0833333333333339</v>
      </c>
      <c r="G2303" s="1206">
        <f t="shared" si="1920"/>
        <v>8.75</v>
      </c>
      <c r="H2303" s="1206">
        <f>H2265/H2276</f>
        <v>14.119402985074627</v>
      </c>
      <c r="I2303" s="1206">
        <f t="shared" si="1914"/>
        <v>15.264444444444445</v>
      </c>
      <c r="J2303" s="3162"/>
      <c r="K2303" s="1718"/>
      <c r="L2303" s="1718"/>
      <c r="M2303" s="1718"/>
      <c r="N2303" s="1718"/>
      <c r="O2303" s="1718"/>
      <c r="P2303" s="3368"/>
      <c r="Q2303" s="1220" t="s">
        <v>4339</v>
      </c>
    </row>
    <row r="2304" spans="1:17" s="325" customFormat="1" ht="15.75" hidden="1" thickBot="1" x14ac:dyDescent="0.3">
      <c r="A2304" s="3472"/>
      <c r="B2304" s="1182" t="s">
        <v>4223</v>
      </c>
      <c r="C2304" s="1207">
        <f t="shared" ref="C2304:H2304" si="1921">C2303/C321</f>
        <v>1.326164054456012</v>
      </c>
      <c r="D2304" s="1208">
        <f t="shared" si="1921"/>
        <v>2.2382784810126584</v>
      </c>
      <c r="E2304" s="1209">
        <f t="shared" si="1921"/>
        <v>4.519906561040016</v>
      </c>
      <c r="F2304" s="1210">
        <f t="shared" si="1921"/>
        <v>3.312539987204095</v>
      </c>
      <c r="G2304" s="1214">
        <f t="shared" si="1921"/>
        <v>0.59380472854640975</v>
      </c>
      <c r="H2304" s="1199">
        <f t="shared" si="1921"/>
        <v>1.8430183200981654</v>
      </c>
      <c r="I2304" s="1198">
        <f t="shared" si="1914"/>
        <v>2.3981387624518384</v>
      </c>
      <c r="J2304" s="3167"/>
      <c r="K2304" s="1723"/>
      <c r="L2304" s="1723"/>
      <c r="M2304" s="1723"/>
      <c r="N2304" s="1723"/>
      <c r="O2304" s="1723"/>
      <c r="P2304" s="3364"/>
      <c r="Q2304" s="325" t="s">
        <v>4340</v>
      </c>
    </row>
    <row r="2305" spans="1:17" ht="15.75" hidden="1" thickBot="1" x14ac:dyDescent="0.3">
      <c r="A2305" s="3472"/>
      <c r="B2305" s="1182" t="s">
        <v>4224</v>
      </c>
      <c r="C2305" s="1207">
        <f t="shared" ref="C2305:H2305" si="1922">C2303/C338</f>
        <v>1.3609982588508416</v>
      </c>
      <c r="D2305" s="1208">
        <f t="shared" si="1922"/>
        <v>4.0549107142857146</v>
      </c>
      <c r="E2305" s="1209">
        <f t="shared" si="1922"/>
        <v>2.9181490717650322</v>
      </c>
      <c r="F2305" s="1210">
        <f t="shared" si="1922"/>
        <v>1.2155582755337957</v>
      </c>
      <c r="G2305" s="1214">
        <f t="shared" si="1922"/>
        <v>1.4896472392638036</v>
      </c>
      <c r="H2305" s="1200">
        <f t="shared" si="1922"/>
        <v>1.7054774339910326</v>
      </c>
      <c r="I2305" s="1198">
        <f t="shared" si="1914"/>
        <v>2.2078527119398377</v>
      </c>
      <c r="J2305" s="3167"/>
      <c r="K2305" s="1723"/>
      <c r="L2305" s="1723"/>
      <c r="M2305" s="1723"/>
      <c r="N2305" s="1723"/>
      <c r="O2305" s="1723"/>
      <c r="P2305" s="3364"/>
      <c r="Q2305" s="325" t="s">
        <v>4341</v>
      </c>
    </row>
    <row r="2306" spans="1:17" ht="15.75" hidden="1" thickBot="1" x14ac:dyDescent="0.3">
      <c r="A2306" s="3472"/>
      <c r="B2306" s="845" t="s">
        <v>5108</v>
      </c>
      <c r="C2306" s="1207">
        <f t="shared" ref="C2306:H2306" si="1923">C2303/C339</f>
        <v>1.1513157894736843</v>
      </c>
      <c r="D2306" s="1208">
        <f t="shared" si="1923"/>
        <v>9.4162500000000016</v>
      </c>
      <c r="E2306" s="1209">
        <f t="shared" si="1923"/>
        <v>2.6532696977308885</v>
      </c>
      <c r="F2306" s="1210">
        <f t="shared" si="1923"/>
        <v>2.0602710413694725</v>
      </c>
      <c r="G2306" s="1214">
        <f t="shared" si="1923"/>
        <v>1.9817073170731705</v>
      </c>
      <c r="H2306" s="1199">
        <f t="shared" si="1923"/>
        <v>1.8444135548059581</v>
      </c>
      <c r="I2306" s="1198">
        <f t="shared" si="1914"/>
        <v>3.4525627691294432</v>
      </c>
      <c r="J2306" s="3167"/>
      <c r="K2306" s="1723"/>
      <c r="L2306" s="1723"/>
      <c r="M2306" s="1723"/>
      <c r="N2306" s="1723"/>
      <c r="O2306" s="1723"/>
      <c r="P2306" s="3364"/>
      <c r="Q2306" s="325" t="s">
        <v>4767</v>
      </c>
    </row>
    <row r="2307" spans="1:17" ht="15.75" hidden="1" thickBot="1" x14ac:dyDescent="0.3">
      <c r="A2307" s="3472"/>
      <c r="B2307" s="1203" t="s">
        <v>4343</v>
      </c>
      <c r="C2307" s="1206">
        <f>C2268/C2273</f>
        <v>-5.1464435146443513E-2</v>
      </c>
      <c r="D2307" s="1206">
        <f t="shared" ref="D2307:H2307" si="1924">D2268/D2273</f>
        <v>-9.125475285171103E-2</v>
      </c>
      <c r="E2307" s="1206">
        <f t="shared" si="1924"/>
        <v>-9.4306049822064059E-2</v>
      </c>
      <c r="F2307" s="1206">
        <f t="shared" si="1924"/>
        <v>-0.1574468085106383</v>
      </c>
      <c r="G2307" s="1206">
        <f t="shared" si="1924"/>
        <v>-1.7898832684824902E-2</v>
      </c>
      <c r="H2307" s="1206">
        <f t="shared" si="1924"/>
        <v>-5.4910242872228086E-2</v>
      </c>
      <c r="I2307" s="1206">
        <f t="shared" si="1914"/>
        <v>-8.2474175803136346E-2</v>
      </c>
      <c r="J2307" s="3162"/>
      <c r="K2307" s="1718"/>
      <c r="L2307" s="1718"/>
      <c r="M2307" s="1718"/>
      <c r="N2307" s="1718"/>
      <c r="O2307" s="1718"/>
      <c r="P2307" s="3368"/>
      <c r="Q2307" s="1220" t="s">
        <v>4344</v>
      </c>
    </row>
    <row r="2308" spans="1:17" ht="15.75" hidden="1" thickBot="1" x14ac:dyDescent="0.3">
      <c r="A2308" s="3472"/>
      <c r="B2308" s="1182" t="s">
        <v>4223</v>
      </c>
      <c r="C2308" s="1207">
        <f t="shared" ref="C2308:H2308" si="1925">C2307/C347</f>
        <v>3.4985491845596872</v>
      </c>
      <c r="D2308" s="1208">
        <f t="shared" si="1925"/>
        <v>4.922843303472936</v>
      </c>
      <c r="E2308" s="1209">
        <f t="shared" si="1925"/>
        <v>9.3024962570317555</v>
      </c>
      <c r="F2308" s="1210">
        <f t="shared" si="1925"/>
        <v>24.361284761602324</v>
      </c>
      <c r="G2308" s="1214">
        <f t="shared" si="1925"/>
        <v>0.9236199090377093</v>
      </c>
      <c r="H2308" s="1199">
        <f t="shared" si="1925"/>
        <v>3.9501406910666272</v>
      </c>
      <c r="I2308" s="1198">
        <f t="shared" si="1914"/>
        <v>8.6017586831408828</v>
      </c>
      <c r="J2308" s="3167"/>
      <c r="K2308" s="1723"/>
      <c r="L2308" s="1723"/>
      <c r="M2308" s="1723"/>
      <c r="N2308" s="1723"/>
      <c r="O2308" s="1723"/>
      <c r="P2308" s="3364"/>
      <c r="Q2308" s="325" t="s">
        <v>4345</v>
      </c>
    </row>
    <row r="2309" spans="1:17" ht="15.75" hidden="1" thickBot="1" x14ac:dyDescent="0.3">
      <c r="A2309" s="3472"/>
      <c r="B2309" s="1182" t="s">
        <v>4224</v>
      </c>
      <c r="C2309" s="1207">
        <f t="shared" ref="C2309:H2309" si="1926">C2307/C364</f>
        <v>3.5905079469347538</v>
      </c>
      <c r="D2309" s="1208">
        <f t="shared" si="1926"/>
        <v>2.152176699277994</v>
      </c>
      <c r="E2309" s="1209">
        <f t="shared" si="1926"/>
        <v>7.5368424088014683</v>
      </c>
      <c r="F2309" s="1210">
        <f t="shared" si="1926"/>
        <v>8.1106255954271198</v>
      </c>
      <c r="G2309" s="1214">
        <f t="shared" si="1926"/>
        <v>1.8341126153648262</v>
      </c>
      <c r="H2309" s="1199">
        <f t="shared" si="1926"/>
        <v>3.5840783384320769</v>
      </c>
      <c r="I2309" s="1198">
        <f t="shared" si="1914"/>
        <v>4.6448530531612331</v>
      </c>
      <c r="J2309" s="3167"/>
      <c r="K2309" s="1723"/>
      <c r="L2309" s="1723"/>
      <c r="M2309" s="1723"/>
      <c r="N2309" s="1723"/>
      <c r="O2309" s="1723"/>
      <c r="P2309" s="3364"/>
      <c r="Q2309" s="325" t="s">
        <v>4346</v>
      </c>
    </row>
    <row r="2310" spans="1:17" ht="15.75" hidden="1" thickBot="1" x14ac:dyDescent="0.3">
      <c r="A2310" s="3473"/>
      <c r="B2310" s="845" t="s">
        <v>5108</v>
      </c>
      <c r="C2310" s="1215">
        <f t="shared" ref="C2310:H2310" si="1927">C2307/C365</f>
        <v>3.1054232721627959</v>
      </c>
      <c r="D2310" s="1216">
        <f t="shared" si="1927"/>
        <v>6.6258885766242361</v>
      </c>
      <c r="E2310" s="1217">
        <f t="shared" si="1927"/>
        <v>2.5394523527085804</v>
      </c>
      <c r="F2310" s="1218">
        <f t="shared" si="1927"/>
        <v>6.6624860022396417</v>
      </c>
      <c r="G2310" s="1219">
        <f t="shared" si="1927"/>
        <v>1.5269081113439089</v>
      </c>
      <c r="H2310" s="1201">
        <f t="shared" si="1927"/>
        <v>2.8598585645259349</v>
      </c>
      <c r="I2310" s="1202">
        <f t="shared" si="1914"/>
        <v>4.0920316630158329</v>
      </c>
      <c r="J2310" s="3167"/>
      <c r="K2310" s="1723"/>
      <c r="L2310" s="1723"/>
      <c r="M2310" s="1723"/>
      <c r="N2310" s="1723"/>
      <c r="O2310" s="1723"/>
      <c r="P2310" s="3364"/>
      <c r="Q2310" s="325" t="s">
        <v>4759</v>
      </c>
    </row>
    <row r="2311" spans="1:17" customFormat="1" x14ac:dyDescent="0.25">
      <c r="A2311" s="3468" t="s">
        <v>1097</v>
      </c>
      <c r="B2311" s="844" t="s">
        <v>5094</v>
      </c>
      <c r="C2311" s="826">
        <f>BNP!B194</f>
        <v>3452</v>
      </c>
      <c r="D2311" s="826">
        <f>BPCE!B71</f>
        <v>2110</v>
      </c>
      <c r="E2311" s="1245">
        <f>SG!B130</f>
        <v>1205</v>
      </c>
      <c r="F2311" s="826">
        <f>CA!B81</f>
        <v>854</v>
      </c>
      <c r="G2311" s="826">
        <f>CM!B56</f>
        <v>128</v>
      </c>
      <c r="H2311" s="826">
        <f>SUM(C2311:G2311)</f>
        <v>7749</v>
      </c>
      <c r="I2311" s="1222">
        <f t="shared" si="1914"/>
        <v>1549.8</v>
      </c>
      <c r="J2311" s="3159"/>
      <c r="K2311" s="1715"/>
      <c r="L2311" s="1715"/>
      <c r="M2311" s="1715"/>
      <c r="N2311" s="1715"/>
      <c r="O2311" s="1715"/>
      <c r="P2311" s="3384"/>
      <c r="Q2311" s="27" t="s">
        <v>4264</v>
      </c>
    </row>
    <row r="2312" spans="1:17" customFormat="1" x14ac:dyDescent="0.25">
      <c r="A2312" s="3512"/>
      <c r="B2312" s="845" t="s">
        <v>4265</v>
      </c>
      <c r="C2312" s="1184">
        <f t="shared" ref="C2312:H2312" si="1928">C2311/C4</f>
        <v>8.8133169934640529E-2</v>
      </c>
      <c r="D2312" s="1185">
        <f t="shared" si="1928"/>
        <v>9.0725373005976689E-2</v>
      </c>
      <c r="E2312" s="1186">
        <f t="shared" si="1928"/>
        <v>5.113949836608242E-2</v>
      </c>
      <c r="F2312" s="1187">
        <f t="shared" si="1928"/>
        <v>5.3869929981706935E-2</v>
      </c>
      <c r="G2312" s="1188">
        <f t="shared" si="1928"/>
        <v>8.3057556290960996E-3</v>
      </c>
      <c r="H2312" s="1194">
        <f t="shared" si="1928"/>
        <v>6.6088424930918016E-2</v>
      </c>
      <c r="I2312" s="1189">
        <f t="shared" si="1914"/>
        <v>5.8434745383500533E-2</v>
      </c>
      <c r="J2312" s="3160"/>
      <c r="K2312" s="1716"/>
      <c r="L2312" s="1716"/>
      <c r="M2312" s="1716"/>
      <c r="N2312" s="1716"/>
      <c r="O2312" s="1716"/>
      <c r="P2312" s="3385"/>
      <c r="Q2312" t="s">
        <v>4266</v>
      </c>
    </row>
    <row r="2313" spans="1:17" customFormat="1" x14ac:dyDescent="0.25">
      <c r="A2313" s="3512"/>
      <c r="B2313" s="845" t="s">
        <v>4267</v>
      </c>
      <c r="C2313" s="1184">
        <f t="shared" ref="C2313:H2313" si="1929">C2311/C21</f>
        <v>0.13447080363055589</v>
      </c>
      <c r="D2313" s="1185">
        <f t="shared" si="1929"/>
        <v>0.54283509133007457</v>
      </c>
      <c r="E2313" s="1186">
        <f t="shared" si="1929"/>
        <v>9.3730553827006846E-2</v>
      </c>
      <c r="F2313" s="1187">
        <f t="shared" si="1929"/>
        <v>0.10331478345027825</v>
      </c>
      <c r="G2313" s="1188">
        <f t="shared" si="1929"/>
        <v>5.3917438921651219E-2</v>
      </c>
      <c r="H2313" s="1194">
        <f t="shared" si="1929"/>
        <v>0.14605873261205565</v>
      </c>
      <c r="I2313" s="1189">
        <f t="shared" si="1914"/>
        <v>0.18565373423191336</v>
      </c>
      <c r="J2313" s="3160"/>
      <c r="K2313" s="1716"/>
      <c r="L2313" s="1716"/>
      <c r="M2313" s="1716"/>
      <c r="N2313" s="1716"/>
      <c r="O2313" s="1716"/>
      <c r="P2313" s="3385"/>
      <c r="Q2313" t="s">
        <v>4268</v>
      </c>
    </row>
    <row r="2314" spans="1:17" customFormat="1" x14ac:dyDescent="0.25">
      <c r="A2314" s="3512"/>
      <c r="B2314" s="1203" t="s">
        <v>5095</v>
      </c>
      <c r="C2314" s="1204">
        <f>BNP!C194</f>
        <v>724</v>
      </c>
      <c r="D2314" s="1204">
        <f>BPCE!C71</f>
        <v>695</v>
      </c>
      <c r="E2314" s="1246">
        <f>SG!C130</f>
        <v>219</v>
      </c>
      <c r="F2314" s="1204">
        <f>CA!C81</f>
        <v>440</v>
      </c>
      <c r="G2314" s="1204">
        <f>CM!C56</f>
        <v>169</v>
      </c>
      <c r="H2314" s="1204">
        <f>SUM(C2314:G2314)</f>
        <v>2247</v>
      </c>
      <c r="I2314" s="1206">
        <f t="shared" si="1914"/>
        <v>449.4</v>
      </c>
      <c r="J2314" s="3162"/>
      <c r="K2314" s="1718"/>
      <c r="L2314" s="1718"/>
      <c r="M2314" s="1718"/>
      <c r="N2314" s="1718"/>
      <c r="O2314" s="1718"/>
      <c r="P2314" s="3368"/>
      <c r="Q2314" s="27" t="s">
        <v>4274</v>
      </c>
    </row>
    <row r="2315" spans="1:17" customFormat="1" x14ac:dyDescent="0.25">
      <c r="A2315" s="3512"/>
      <c r="B2315" s="845" t="s">
        <v>4275</v>
      </c>
      <c r="C2315" s="1184">
        <f t="shared" ref="C2315:H2315" si="1930">C2314/C30</f>
        <v>8.2828051710330627E-2</v>
      </c>
      <c r="D2315" s="1185">
        <f t="shared" si="1930"/>
        <v>0.11729957805907174</v>
      </c>
      <c r="E2315" s="1186">
        <f t="shared" si="1930"/>
        <v>5.0045703839122484E-2</v>
      </c>
      <c r="F2315" s="1187">
        <f t="shared" si="1930"/>
        <v>0.16890595009596929</v>
      </c>
      <c r="G2315" s="1188">
        <f t="shared" si="1930"/>
        <v>2.4664331582019847E-2</v>
      </c>
      <c r="H2315" s="1192">
        <f t="shared" si="1930"/>
        <v>7.8844871749885956E-2</v>
      </c>
      <c r="I2315" s="1193">
        <f t="shared" si="1914"/>
        <v>8.8748723057302789E-2</v>
      </c>
      <c r="J2315" s="3161"/>
      <c r="K2315" s="1717"/>
      <c r="L2315" s="1717"/>
      <c r="M2315" s="1717"/>
      <c r="N2315" s="1717"/>
      <c r="O2315" s="1717"/>
      <c r="P2315" s="3386"/>
      <c r="Q2315" t="s">
        <v>4276</v>
      </c>
    </row>
    <row r="2316" spans="1:17" customFormat="1" x14ac:dyDescent="0.25">
      <c r="A2316" s="3512"/>
      <c r="B2316" s="845" t="s">
        <v>4277</v>
      </c>
      <c r="C2316" s="1184">
        <f t="shared" ref="C2316:H2316" si="1931">C2314/C47</f>
        <v>0.10504933255948927</v>
      </c>
      <c r="D2316" s="1185">
        <f t="shared" si="1931"/>
        <v>0.51711309523809523</v>
      </c>
      <c r="E2316" s="1186">
        <f t="shared" si="1931"/>
        <v>5.4613466334164591E-2</v>
      </c>
      <c r="F2316" s="1187">
        <f t="shared" si="1931"/>
        <v>0.17951856385148918</v>
      </c>
      <c r="G2316" s="1188">
        <f t="shared" si="1931"/>
        <v>0.25920245398773006</v>
      </c>
      <c r="H2316" s="1192">
        <f t="shared" si="1931"/>
        <v>0.14639390188285881</v>
      </c>
      <c r="I2316" s="1193">
        <f t="shared" si="1914"/>
        <v>0.22309938239419366</v>
      </c>
      <c r="J2316" s="3161"/>
      <c r="K2316" s="1717"/>
      <c r="L2316" s="1717"/>
      <c r="M2316" s="1717"/>
      <c r="N2316" s="1717"/>
      <c r="O2316" s="1717"/>
      <c r="P2316" s="3386"/>
      <c r="Q2316" t="s">
        <v>4278</v>
      </c>
    </row>
    <row r="2317" spans="1:17" customFormat="1" x14ac:dyDescent="0.25">
      <c r="A2317" s="3512"/>
      <c r="B2317" s="1203" t="s">
        <v>5098</v>
      </c>
      <c r="C2317" s="1204">
        <f>BNP!F194</f>
        <v>-165</v>
      </c>
      <c r="D2317" s="1204">
        <f>BPCE!F71</f>
        <v>-227</v>
      </c>
      <c r="E2317" s="1246">
        <f>SG!F130</f>
        <v>-222</v>
      </c>
      <c r="F2317" s="1204">
        <f>CA!F81</f>
        <v>-42</v>
      </c>
      <c r="G2317" s="1204">
        <f>CM!G56</f>
        <v>-38</v>
      </c>
      <c r="H2317" s="1204">
        <f>SUM(C2317:G2317)</f>
        <v>-694</v>
      </c>
      <c r="I2317" s="1206">
        <f t="shared" si="1914"/>
        <v>-138.80000000000001</v>
      </c>
      <c r="J2317" s="3163"/>
      <c r="K2317" s="1719"/>
      <c r="L2317" s="1719"/>
      <c r="M2317" s="1719"/>
      <c r="N2317" s="1719"/>
      <c r="O2317" s="1719"/>
      <c r="P2317" s="3387"/>
      <c r="Q2317" s="1178" t="s">
        <v>4284</v>
      </c>
    </row>
    <row r="2318" spans="1:17" customFormat="1" hidden="1" x14ac:dyDescent="0.25">
      <c r="A2318" s="3512"/>
      <c r="B2318" s="845" t="s">
        <v>4285</v>
      </c>
      <c r="C2318" s="1184">
        <f t="shared" ref="C2318:H2318" si="1932">C2317/C56</f>
        <v>6.2452687358062073E-2</v>
      </c>
      <c r="D2318" s="1185">
        <f t="shared" si="1932"/>
        <v>0.11866178776790381</v>
      </c>
      <c r="E2318" s="1186">
        <f t="shared" si="1932"/>
        <v>0.16075307748008688</v>
      </c>
      <c r="F2318" s="1187">
        <f t="shared" si="1932"/>
        <v>8.9552238805970144E-2</v>
      </c>
      <c r="G2318" s="1188">
        <f t="shared" si="1932"/>
        <v>2.5065963060686015E-2</v>
      </c>
      <c r="H2318" s="1194">
        <f t="shared" si="1932"/>
        <v>8.7615200100997354E-2</v>
      </c>
      <c r="I2318" s="1193">
        <f t="shared" si="1914"/>
        <v>9.1297150894541795E-2</v>
      </c>
      <c r="J2318" s="3161"/>
      <c r="K2318" s="1717"/>
      <c r="L2318" s="1717"/>
      <c r="M2318" s="1717"/>
      <c r="N2318" s="1717"/>
      <c r="O2318" s="1717"/>
      <c r="P2318" s="3386"/>
      <c r="Q2318" t="s">
        <v>4286</v>
      </c>
    </row>
    <row r="2319" spans="1:17" customFormat="1" hidden="1" x14ac:dyDescent="0.25">
      <c r="A2319" s="3512"/>
      <c r="B2319" s="845" t="s">
        <v>4287</v>
      </c>
      <c r="C2319" s="1184">
        <f t="shared" ref="C2319:H2319" si="1933">C2317/C73</f>
        <v>9.3856655290102384E-2</v>
      </c>
      <c r="D2319" s="1185">
        <f t="shared" si="1933"/>
        <v>0.51011235955056178</v>
      </c>
      <c r="E2319" s="1186">
        <f t="shared" si="1933"/>
        <v>0.21163012392755004</v>
      </c>
      <c r="F2319" s="1187">
        <f t="shared" si="1933"/>
        <v>6.2686567164179099E-2</v>
      </c>
      <c r="G2319" s="1188">
        <f t="shared" si="1933"/>
        <v>0.31404958677685951</v>
      </c>
      <c r="H2319" s="1194">
        <f t="shared" si="1933"/>
        <v>0.17165471184763789</v>
      </c>
      <c r="I2319" s="1193">
        <f t="shared" si="1914"/>
        <v>0.23846705854185055</v>
      </c>
      <c r="J2319" s="3161"/>
      <c r="K2319" s="1717"/>
      <c r="L2319" s="1717"/>
      <c r="M2319" s="1717"/>
      <c r="N2319" s="1717"/>
      <c r="O2319" s="1717"/>
      <c r="P2319" s="3386"/>
      <c r="Q2319" t="s">
        <v>4288</v>
      </c>
    </row>
    <row r="2320" spans="1:17" customFormat="1" x14ac:dyDescent="0.25">
      <c r="A2320" s="3512"/>
      <c r="B2320" s="845" t="s">
        <v>4289</v>
      </c>
      <c r="C2320" s="1195">
        <v>0.4</v>
      </c>
      <c r="D2320" s="1196">
        <v>0.4</v>
      </c>
      <c r="E2320" s="1197">
        <v>0.4</v>
      </c>
      <c r="F2320" s="1187">
        <v>0.4</v>
      </c>
      <c r="G2320" s="1188">
        <v>0.4</v>
      </c>
      <c r="H2320" s="1190">
        <v>1.4</v>
      </c>
      <c r="I2320" s="1191">
        <f t="shared" si="1914"/>
        <v>0.4</v>
      </c>
      <c r="J2320" s="3164"/>
      <c r="K2320" s="1720"/>
      <c r="L2320" s="1720"/>
      <c r="M2320" s="1720"/>
      <c r="N2320" s="1720"/>
      <c r="O2320" s="1720"/>
      <c r="P2320" s="3352"/>
      <c r="Q2320" t="s">
        <v>4290</v>
      </c>
    </row>
    <row r="2321" spans="1:17" customFormat="1" x14ac:dyDescent="0.25">
      <c r="A2321" s="3512"/>
      <c r="B2321" s="845" t="s">
        <v>4291</v>
      </c>
      <c r="C2321" s="1184">
        <f>C2317/C2314</f>
        <v>-0.22790055248618785</v>
      </c>
      <c r="D2321" s="1185">
        <f t="shared" ref="D2321:H2321" si="1934">D2317/D2314</f>
        <v>-0.32661870503597124</v>
      </c>
      <c r="E2321" s="1186">
        <f t="shared" si="1934"/>
        <v>-1.0136986301369864</v>
      </c>
      <c r="F2321" s="1187">
        <f t="shared" si="1934"/>
        <v>-9.5454545454545459E-2</v>
      </c>
      <c r="G2321" s="1188">
        <f t="shared" si="1934"/>
        <v>-0.22485207100591717</v>
      </c>
      <c r="H2321" s="1205">
        <f t="shared" si="1934"/>
        <v>-0.30885625278148643</v>
      </c>
      <c r="I2321" s="1191">
        <f t="shared" si="1914"/>
        <v>-0.37770490082392161</v>
      </c>
      <c r="J2321" s="3164"/>
      <c r="K2321" s="1720"/>
      <c r="L2321" s="1720"/>
      <c r="M2321" s="1720"/>
      <c r="N2321" s="1720"/>
      <c r="O2321" s="1720"/>
      <c r="P2321" s="3352"/>
      <c r="Q2321" t="s">
        <v>4292</v>
      </c>
    </row>
    <row r="2322" spans="1:17" customFormat="1" x14ac:dyDescent="0.25">
      <c r="A2322" s="3512"/>
      <c r="B2322" s="1203" t="s">
        <v>5100</v>
      </c>
      <c r="C2322" s="1204">
        <f>BNP!G194</f>
        <v>14622</v>
      </c>
      <c r="D2322" s="1204">
        <f>BPCE!G71</f>
        <v>2816</v>
      </c>
      <c r="E2322" s="1246">
        <f>SG!G130</f>
        <v>2455</v>
      </c>
      <c r="F2322" s="1294">
        <f>CA!G81</f>
        <v>793</v>
      </c>
      <c r="G2322" s="1204">
        <f>CM!H56</f>
        <v>84</v>
      </c>
      <c r="H2322" s="1204">
        <f>SUM(C2322:G2322)</f>
        <v>20770</v>
      </c>
      <c r="I2322" s="1204">
        <f t="shared" si="1914"/>
        <v>4154</v>
      </c>
      <c r="J2322" s="3165"/>
      <c r="K2322" s="1721"/>
      <c r="L2322" s="1721"/>
      <c r="M2322" s="1721"/>
      <c r="N2322" s="1721"/>
      <c r="O2322" s="1721"/>
      <c r="P2322" s="3347"/>
      <c r="Q2322" s="27" t="s">
        <v>4293</v>
      </c>
    </row>
    <row r="2323" spans="1:17" customFormat="1" x14ac:dyDescent="0.25">
      <c r="A2323" s="3512"/>
      <c r="B2323" s="845" t="s">
        <v>4294</v>
      </c>
      <c r="C2323" s="1184">
        <f t="shared" ref="C2323:H2323" si="1935">C2322/C82</f>
        <v>8.1412893993975596E-2</v>
      </c>
      <c r="D2323" s="1185">
        <f t="shared" si="1935"/>
        <v>2.7287086115175534E-2</v>
      </c>
      <c r="E2323" s="1186">
        <f t="shared" si="1935"/>
        <v>1.8021787643880668E-2</v>
      </c>
      <c r="F2323" s="1187">
        <f t="shared" si="1935"/>
        <v>1.0927832210233301E-2</v>
      </c>
      <c r="G2323" s="1188">
        <f t="shared" si="1935"/>
        <v>1.0737705965818303E-3</v>
      </c>
      <c r="H2323" s="1194">
        <f t="shared" si="1935"/>
        <v>3.6449979116285433E-2</v>
      </c>
      <c r="I2323" s="1189">
        <f t="shared" si="1914"/>
        <v>2.7744674111969386E-2</v>
      </c>
      <c r="J2323" s="3160"/>
      <c r="K2323" s="1716"/>
      <c r="L2323" s="1716"/>
      <c r="M2323" s="1716"/>
      <c r="N2323" s="1716"/>
      <c r="O2323" s="1716"/>
      <c r="P2323" s="3385"/>
      <c r="Q2323" t="s">
        <v>4295</v>
      </c>
    </row>
    <row r="2324" spans="1:17" customFormat="1" x14ac:dyDescent="0.25">
      <c r="A2324" s="3512"/>
      <c r="B2324" s="845" t="s">
        <v>4296</v>
      </c>
      <c r="C2324" s="1184">
        <f t="shared" ref="C2324:H2324" si="1936">C2322/C99</f>
        <v>0.11921728495719527</v>
      </c>
      <c r="D2324" s="1185">
        <f t="shared" si="1936"/>
        <v>0.26831824678418292</v>
      </c>
      <c r="E2324" s="1186">
        <f t="shared" si="1936"/>
        <v>2.9283712053438302E-2</v>
      </c>
      <c r="F2324" s="1187">
        <f t="shared" si="1936"/>
        <v>2.2976183577678624E-2</v>
      </c>
      <c r="G2324" s="1188">
        <f t="shared" si="1936"/>
        <v>6.7747398983789018E-3</v>
      </c>
      <c r="H2324" s="1194">
        <f t="shared" si="1936"/>
        <v>7.8706142262204751E-2</v>
      </c>
      <c r="I2324" s="1189">
        <f t="shared" si="1914"/>
        <v>8.931403345417481E-2</v>
      </c>
      <c r="J2324" s="3160"/>
      <c r="K2324" s="1716"/>
      <c r="L2324" s="1716"/>
      <c r="M2324" s="1716"/>
      <c r="N2324" s="1716"/>
      <c r="O2324" s="1716"/>
      <c r="P2324" s="3385"/>
      <c r="Q2324" t="s">
        <v>4297</v>
      </c>
    </row>
    <row r="2325" spans="1:17" customFormat="1" x14ac:dyDescent="0.25">
      <c r="A2325" s="3512"/>
      <c r="B2325" s="1203" t="s">
        <v>14</v>
      </c>
      <c r="C2325" s="1204">
        <f>BNP!J194</f>
        <v>103</v>
      </c>
      <c r="D2325" s="1204">
        <f>BPCE!J71</f>
        <v>90</v>
      </c>
      <c r="E2325" s="1246">
        <f>SG!J130</f>
        <v>31</v>
      </c>
      <c r="F2325" s="1204">
        <f>CA!J81</f>
        <v>22</v>
      </c>
      <c r="G2325" s="1204">
        <f>CM!K56</f>
        <v>2</v>
      </c>
      <c r="H2325" s="1204">
        <f>SUM(C2325:G2325)</f>
        <v>248</v>
      </c>
      <c r="I2325" s="1221">
        <f t="shared" si="1914"/>
        <v>49.6</v>
      </c>
      <c r="J2325" s="3166"/>
      <c r="K2325" s="1722"/>
      <c r="L2325" s="1722"/>
      <c r="M2325" s="1722"/>
      <c r="N2325" s="1722"/>
      <c r="O2325" s="1722"/>
      <c r="P2325" s="3369"/>
      <c r="Q2325" s="27" t="s">
        <v>4298</v>
      </c>
    </row>
    <row r="2326" spans="1:17" customFormat="1" x14ac:dyDescent="0.25">
      <c r="A2326" s="3512"/>
      <c r="B2326" s="845" t="s">
        <v>4299</v>
      </c>
      <c r="C2326" s="1184">
        <f t="shared" ref="C2326:H2326" si="1937">C2325/C108</f>
        <v>0.12439613526570048</v>
      </c>
      <c r="D2326" s="1185">
        <f t="shared" si="1937"/>
        <v>0.12622720897615708</v>
      </c>
      <c r="E2326" s="1186">
        <f t="shared" si="1937"/>
        <v>4.0575916230366493E-2</v>
      </c>
      <c r="F2326" s="1187">
        <f t="shared" si="1937"/>
        <v>2.3157894736842106E-2</v>
      </c>
      <c r="G2326" s="1188">
        <f t="shared" si="1937"/>
        <v>4.3010752688172043E-3</v>
      </c>
      <c r="H2326" s="1194">
        <f t="shared" si="1937"/>
        <v>6.6666666666666666E-2</v>
      </c>
      <c r="I2326" s="1189">
        <f t="shared" si="1914"/>
        <v>6.3731646095576661E-2</v>
      </c>
      <c r="J2326" s="3160"/>
      <c r="K2326" s="1716"/>
      <c r="L2326" s="1716"/>
      <c r="M2326" s="1716"/>
      <c r="N2326" s="1716"/>
      <c r="O2326" s="1716"/>
      <c r="P2326" s="3385"/>
      <c r="Q2326" t="s">
        <v>4300</v>
      </c>
    </row>
    <row r="2327" spans="1:17" customFormat="1" x14ac:dyDescent="0.25">
      <c r="A2327" s="3512"/>
      <c r="B2327" s="845" t="s">
        <v>4301</v>
      </c>
      <c r="C2327" s="1184">
        <f t="shared" ref="C2327:H2327" si="1938">C2325/C125</f>
        <v>0.15373134328358209</v>
      </c>
      <c r="D2327" s="1185">
        <f t="shared" si="1938"/>
        <v>0.30716723549488056</v>
      </c>
      <c r="E2327" s="1186">
        <f t="shared" si="1938"/>
        <v>6.8584070796460173E-2</v>
      </c>
      <c r="F2327" s="1187">
        <f t="shared" si="1938"/>
        <v>6.7073170731707321E-2</v>
      </c>
      <c r="G2327" s="1188">
        <f t="shared" si="1938"/>
        <v>1.8018018018018018E-2</v>
      </c>
      <c r="H2327" s="1194">
        <f t="shared" si="1938"/>
        <v>0.13376483279395901</v>
      </c>
      <c r="I2327" s="1189">
        <f t="shared" si="1914"/>
        <v>0.12291476766492963</v>
      </c>
      <c r="J2327" s="3160"/>
      <c r="K2327" s="1716"/>
      <c r="L2327" s="1716"/>
      <c r="M2327" s="1716"/>
      <c r="N2327" s="1716"/>
      <c r="O2327" s="1716"/>
      <c r="P2327" s="3385"/>
      <c r="Q2327" t="s">
        <v>4302</v>
      </c>
    </row>
    <row r="2328" spans="1:17" customFormat="1" x14ac:dyDescent="0.25">
      <c r="A2328" s="3512"/>
      <c r="B2328" s="1203" t="s">
        <v>5087</v>
      </c>
      <c r="C2328" s="1206">
        <f>C2311/C2322</f>
        <v>0.23608261523731364</v>
      </c>
      <c r="D2328" s="1206">
        <f t="shared" ref="D2328:G2328" si="1939">D2311/D2322</f>
        <v>0.74928977272727271</v>
      </c>
      <c r="E2328" s="1206">
        <f t="shared" si="1939"/>
        <v>0.49083503054989819</v>
      </c>
      <c r="F2328" s="1206">
        <f t="shared" si="1939"/>
        <v>1.0769230769230769</v>
      </c>
      <c r="G2328" s="1206">
        <f t="shared" si="1939"/>
        <v>1.5238095238095237</v>
      </c>
      <c r="H2328" s="1206">
        <f>H2311/H2322</f>
        <v>0.37308618199325949</v>
      </c>
      <c r="I2328" s="1206">
        <f t="shared" si="1914"/>
        <v>0.81538800384941701</v>
      </c>
      <c r="J2328" s="3162"/>
      <c r="K2328" s="1718"/>
      <c r="L2328" s="1718"/>
      <c r="M2328" s="1718"/>
      <c r="N2328" s="1718"/>
      <c r="O2328" s="1718"/>
      <c r="P2328" s="3368"/>
      <c r="Q2328" s="27" t="s">
        <v>4308</v>
      </c>
    </row>
    <row r="2329" spans="1:17" customFormat="1" x14ac:dyDescent="0.25">
      <c r="A2329" s="3512"/>
      <c r="B2329" s="845" t="s">
        <v>4223</v>
      </c>
      <c r="C2329" s="1207">
        <f t="shared" ref="C2329:H2329" si="1940">C2328/C139</f>
        <v>1.0825455970299029</v>
      </c>
      <c r="D2329" s="1208">
        <f t="shared" si="1940"/>
        <v>3.3248465088223682</v>
      </c>
      <c r="E2329" s="1209">
        <f t="shared" si="1940"/>
        <v>2.8376484828599637</v>
      </c>
      <c r="F2329" s="1210">
        <f t="shared" si="1940"/>
        <v>4.9296080819451786</v>
      </c>
      <c r="G2329" s="1211">
        <f t="shared" si="1940"/>
        <v>7.7351304417685576</v>
      </c>
      <c r="H2329" s="1177">
        <f t="shared" si="1940"/>
        <v>1.8131265513233301</v>
      </c>
      <c r="I2329" s="1198">
        <f t="shared" si="1914"/>
        <v>3.9819558224851939</v>
      </c>
      <c r="J2329" s="3167"/>
      <c r="K2329" s="1723"/>
      <c r="L2329" s="1723"/>
      <c r="M2329" s="1723"/>
      <c r="N2329" s="1723"/>
      <c r="O2329" s="1723"/>
      <c r="P2329" s="3364"/>
      <c r="Q2329" t="s">
        <v>4309</v>
      </c>
    </row>
    <row r="2330" spans="1:17" customFormat="1" x14ac:dyDescent="0.25">
      <c r="A2330" s="3512"/>
      <c r="B2330" s="845" t="s">
        <v>4224</v>
      </c>
      <c r="C2330" s="1207">
        <f t="shared" ref="C2330:H2330" si="1941">C2328/C142</f>
        <v>1.1279472073100587</v>
      </c>
      <c r="D2330" s="1208">
        <f t="shared" si="1941"/>
        <v>2.0231016631779593</v>
      </c>
      <c r="E2330" s="1209">
        <f t="shared" si="1941"/>
        <v>3.2007743299743865</v>
      </c>
      <c r="F2330" s="1210">
        <f t="shared" si="1941"/>
        <v>4.4966033240894117</v>
      </c>
      <c r="G2330" s="1211">
        <f t="shared" si="1941"/>
        <v>7.9585991093994455</v>
      </c>
      <c r="H2330" s="1177">
        <f t="shared" si="1941"/>
        <v>1.8557475746361674</v>
      </c>
      <c r="I2330" s="1198">
        <f t="shared" si="1914"/>
        <v>3.7614051267902524</v>
      </c>
      <c r="J2330" s="3167"/>
      <c r="K2330" s="1723"/>
      <c r="L2330" s="1723"/>
      <c r="M2330" s="1723"/>
      <c r="N2330" s="1723"/>
      <c r="O2330" s="1723"/>
      <c r="P2330" s="3364"/>
      <c r="Q2330" t="s">
        <v>4310</v>
      </c>
    </row>
    <row r="2331" spans="1:17" customFormat="1" x14ac:dyDescent="0.25">
      <c r="A2331" s="3512"/>
      <c r="B2331" s="845" t="s">
        <v>5108</v>
      </c>
      <c r="C2331" s="1207">
        <f t="shared" ref="C2331:H2331" si="1942">C2328/C157</f>
        <v>0.84081777135866786</v>
      </c>
      <c r="D2331" s="1208">
        <f t="shared" si="1942"/>
        <v>2.287594004487286</v>
      </c>
      <c r="E2331" s="1209">
        <f t="shared" si="1942"/>
        <v>0.99835392071983065</v>
      </c>
      <c r="F2331" s="1210">
        <f t="shared" si="1942"/>
        <v>2.921865536038764</v>
      </c>
      <c r="G2331" s="1211">
        <f t="shared" si="1942"/>
        <v>5.7220251531763946</v>
      </c>
      <c r="H2331" s="1177">
        <f t="shared" si="1942"/>
        <v>1.1839562088542372</v>
      </c>
      <c r="I2331" s="1198">
        <f t="shared" si="1914"/>
        <v>2.5541312771561886</v>
      </c>
      <c r="J2331" s="3167"/>
      <c r="K2331" s="1723"/>
      <c r="L2331" s="1723"/>
      <c r="M2331" s="1723"/>
      <c r="N2331" s="1723"/>
      <c r="O2331" s="1723"/>
      <c r="P2331" s="3364"/>
      <c r="Q2331" t="s">
        <v>4766</v>
      </c>
    </row>
    <row r="2332" spans="1:17" customFormat="1" x14ac:dyDescent="0.25">
      <c r="A2332" s="3512"/>
      <c r="B2332" s="1203" t="s">
        <v>5099</v>
      </c>
      <c r="C2332" s="1206">
        <f>C2314/C2322</f>
        <v>4.9514430310491041E-2</v>
      </c>
      <c r="D2332" s="1206">
        <f t="shared" ref="D2332:G2332" si="1943">D2314/D2322</f>
        <v>0.24680397727272727</v>
      </c>
      <c r="E2332" s="1206">
        <f t="shared" si="1943"/>
        <v>8.9205702647657842E-2</v>
      </c>
      <c r="F2332" s="1206">
        <f t="shared" si="1943"/>
        <v>0.55485498108448927</v>
      </c>
      <c r="G2332" s="1206">
        <f t="shared" si="1943"/>
        <v>2.0119047619047619</v>
      </c>
      <c r="H2332" s="1206">
        <f>H2314/H2322</f>
        <v>0.10818488204140587</v>
      </c>
      <c r="I2332" s="1206">
        <f t="shared" si="1914"/>
        <v>0.59045677064402546</v>
      </c>
      <c r="J2332" s="3162"/>
      <c r="K2332" s="1718"/>
      <c r="L2332" s="1718"/>
      <c r="M2332" s="1718"/>
      <c r="N2332" s="1718"/>
      <c r="O2332" s="1718"/>
      <c r="P2332" s="3368"/>
      <c r="Q2332" s="27" t="s">
        <v>4314</v>
      </c>
    </row>
    <row r="2333" spans="1:17" s="1" customFormat="1" x14ac:dyDescent="0.25">
      <c r="A2333" s="3512"/>
      <c r="B2333" s="845" t="s">
        <v>4223</v>
      </c>
      <c r="C2333" s="1207">
        <f t="shared" ref="C2333:H2333" si="1944">C2332/C165</f>
        <v>1.0173824764964103</v>
      </c>
      <c r="D2333" s="1208">
        <f t="shared" si="1944"/>
        <v>4.298721291235136</v>
      </c>
      <c r="E2333" s="1209">
        <f t="shared" si="1944"/>
        <v>2.7769555844320255</v>
      </c>
      <c r="F2333" s="1210">
        <f t="shared" si="1944"/>
        <v>15.456491904935943</v>
      </c>
      <c r="G2333" s="1211">
        <f t="shared" si="1944"/>
        <v>22.969833277736083</v>
      </c>
      <c r="H2333" s="1177">
        <f t="shared" si="1944"/>
        <v>2.1630978579809108</v>
      </c>
      <c r="I2333" s="1198">
        <f t="shared" si="1914"/>
        <v>9.303876906967119</v>
      </c>
      <c r="J2333" s="3167"/>
      <c r="K2333" s="1723"/>
      <c r="L2333" s="1723"/>
      <c r="M2333" s="1723"/>
      <c r="N2333" s="1723"/>
      <c r="O2333" s="1723"/>
      <c r="P2333" s="3364"/>
      <c r="Q2333" t="s">
        <v>4315</v>
      </c>
    </row>
    <row r="2334" spans="1:17" s="1" customFormat="1" x14ac:dyDescent="0.25">
      <c r="A2334" s="3512"/>
      <c r="B2334" s="845" t="s">
        <v>4224</v>
      </c>
      <c r="C2334" s="1207">
        <f t="shared" ref="C2334:H2334" si="1945">C2332/C182</f>
        <v>0.8811585719068088</v>
      </c>
      <c r="D2334" s="1208">
        <f t="shared" si="1945"/>
        <v>1.9272379028848754</v>
      </c>
      <c r="E2334" s="1209">
        <f t="shared" si="1945"/>
        <v>1.8649775764255347</v>
      </c>
      <c r="F2334" s="1210">
        <f t="shared" si="1945"/>
        <v>7.8132455394329101</v>
      </c>
      <c r="G2334" s="1211">
        <f t="shared" si="1945"/>
        <v>38.260133654688865</v>
      </c>
      <c r="H2334" s="1177">
        <f t="shared" si="1945"/>
        <v>1.8600060640141194</v>
      </c>
      <c r="I2334" s="1198">
        <f t="shared" si="1914"/>
        <v>10.149350649067799</v>
      </c>
      <c r="J2334" s="3167"/>
      <c r="K2334" s="1723"/>
      <c r="L2334" s="1723"/>
      <c r="M2334" s="1723"/>
      <c r="N2334" s="1723"/>
      <c r="O2334" s="1723"/>
      <c r="P2334" s="3364"/>
      <c r="Q2334" t="s">
        <v>4316</v>
      </c>
    </row>
    <row r="2335" spans="1:17" s="1" customFormat="1" x14ac:dyDescent="0.25">
      <c r="A2335" s="3512"/>
      <c r="B2335" s="845" t="s">
        <v>5108</v>
      </c>
      <c r="C2335" s="1207">
        <f t="shared" ref="C2335:H2335" si="1946">C2332/C183</f>
        <v>0.57617531981369097</v>
      </c>
      <c r="D2335" s="1208">
        <f t="shared" si="1946"/>
        <v>2.5760165127840908</v>
      </c>
      <c r="E2335" s="1209">
        <f t="shared" si="1946"/>
        <v>0.32583273604611723</v>
      </c>
      <c r="F2335" s="1210">
        <f t="shared" si="1946"/>
        <v>3.8182887714002516</v>
      </c>
      <c r="G2335" s="1211">
        <f t="shared" si="1946"/>
        <v>23.322672971627675</v>
      </c>
      <c r="H2335" s="1177">
        <f t="shared" si="1946"/>
        <v>0.94731771174956758</v>
      </c>
      <c r="I2335" s="1198">
        <f t="shared" si="1914"/>
        <v>6.1237972623343655</v>
      </c>
      <c r="J2335" s="3167"/>
      <c r="K2335" s="1723"/>
      <c r="L2335" s="1723"/>
      <c r="M2335" s="1723"/>
      <c r="N2335" s="1723"/>
      <c r="O2335" s="1723"/>
      <c r="P2335" s="3364"/>
      <c r="Q2335" t="s">
        <v>4765</v>
      </c>
    </row>
    <row r="2336" spans="1:17" customFormat="1" x14ac:dyDescent="0.25">
      <c r="A2336" s="3512"/>
      <c r="B2336" s="1203" t="s">
        <v>4848</v>
      </c>
      <c r="C2336" s="1206">
        <f>C2314/C2311</f>
        <v>0.20973348783314022</v>
      </c>
      <c r="D2336" s="1206">
        <f t="shared" ref="D2336:G2336" si="1947">D2314/D2311</f>
        <v>0.32938388625592419</v>
      </c>
      <c r="E2336" s="1206">
        <f t="shared" si="1947"/>
        <v>0.18174273858921161</v>
      </c>
      <c r="F2336" s="1206">
        <f t="shared" si="1947"/>
        <v>0.51522248243559721</v>
      </c>
      <c r="G2336" s="1206">
        <f t="shared" si="1947"/>
        <v>1.3203125</v>
      </c>
      <c r="H2336" s="1206">
        <f>H2314/H2311</f>
        <v>0.28997289972899731</v>
      </c>
      <c r="I2336" s="1206">
        <f t="shared" si="1914"/>
        <v>0.51127901902277473</v>
      </c>
      <c r="J2336" s="3162"/>
      <c r="K2336" s="1718"/>
      <c r="L2336" s="1718"/>
      <c r="M2336" s="1718"/>
      <c r="N2336" s="1718"/>
      <c r="O2336" s="1718"/>
      <c r="P2336" s="3368"/>
      <c r="Q2336" s="27" t="s">
        <v>4319</v>
      </c>
    </row>
    <row r="2337" spans="1:17" customFormat="1" x14ac:dyDescent="0.25">
      <c r="A2337" s="3512"/>
      <c r="B2337" s="1181" t="s">
        <v>4223</v>
      </c>
      <c r="C2337" s="1207">
        <f t="shared" ref="C2337:H2337" si="1948">C2336/C217</f>
        <v>0.93980565741316058</v>
      </c>
      <c r="D2337" s="1208">
        <f t="shared" si="1948"/>
        <v>1.2929081928530006</v>
      </c>
      <c r="E2337" s="1209">
        <f t="shared" si="1948"/>
        <v>0.9786115515031063</v>
      </c>
      <c r="F2337" s="1210">
        <f t="shared" si="1948"/>
        <v>3.1354403124957861</v>
      </c>
      <c r="G2337" s="1211">
        <f t="shared" si="1948"/>
        <v>2.969546984457093</v>
      </c>
      <c r="H2337" s="1177">
        <f t="shared" si="1948"/>
        <v>1.1930208933304465</v>
      </c>
      <c r="I2337" s="1198">
        <f t="shared" si="1914"/>
        <v>1.8632625397444293</v>
      </c>
      <c r="J2337" s="3167"/>
      <c r="K2337" s="1723"/>
      <c r="L2337" s="1723"/>
      <c r="M2337" s="1723"/>
      <c r="N2337" s="1723"/>
      <c r="O2337" s="1723"/>
      <c r="P2337" s="3364"/>
      <c r="Q2337" t="s">
        <v>4320</v>
      </c>
    </row>
    <row r="2338" spans="1:17" customFormat="1" x14ac:dyDescent="0.25">
      <c r="A2338" s="3512"/>
      <c r="B2338" s="1181" t="s">
        <v>4224</v>
      </c>
      <c r="C2338" s="1207">
        <f t="shared" ref="C2338:H2338" si="1949">C2336/C234</f>
        <v>0.78120550872962014</v>
      </c>
      <c r="D2338" s="1208">
        <f t="shared" si="1949"/>
        <v>0.9526154508011736</v>
      </c>
      <c r="E2338" s="1209">
        <f t="shared" si="1949"/>
        <v>0.58266450057429042</v>
      </c>
      <c r="F2338" s="1210">
        <f t="shared" si="1949"/>
        <v>1.7375883475367795</v>
      </c>
      <c r="G2338" s="1211">
        <f t="shared" si="1949"/>
        <v>4.807395513803681</v>
      </c>
      <c r="H2338" s="1177">
        <f t="shared" si="1949"/>
        <v>1.0022947568064515</v>
      </c>
      <c r="I2338" s="1198">
        <f t="shared" si="1914"/>
        <v>1.7722938642891086</v>
      </c>
      <c r="J2338" s="3167"/>
      <c r="K2338" s="1723"/>
      <c r="L2338" s="1723"/>
      <c r="M2338" s="1723"/>
      <c r="N2338" s="1723"/>
      <c r="O2338" s="1723"/>
      <c r="P2338" s="3364"/>
      <c r="Q2338" t="s">
        <v>4321</v>
      </c>
    </row>
    <row r="2339" spans="1:17" customFormat="1" ht="15.75" thickBot="1" x14ac:dyDescent="0.3">
      <c r="A2339" s="3512"/>
      <c r="B2339" s="845" t="s">
        <v>5108</v>
      </c>
      <c r="C2339" s="1207">
        <f t="shared" ref="C2339:H2339" si="1950">C2336/C235</f>
        <v>0.68525587759956086</v>
      </c>
      <c r="D2339" s="1208">
        <f t="shared" si="1950"/>
        <v>1.1260811611374408</v>
      </c>
      <c r="E2339" s="1209">
        <f t="shared" si="1950"/>
        <v>0.32636996688627828</v>
      </c>
      <c r="F2339" s="1210">
        <f t="shared" si="1950"/>
        <v>1.3067982507424991</v>
      </c>
      <c r="G2339" s="1211">
        <f t="shared" si="1950"/>
        <v>4.0759472996515678</v>
      </c>
      <c r="H2339" s="1177">
        <f t="shared" si="1950"/>
        <v>0.80012901209101761</v>
      </c>
      <c r="I2339" s="1198">
        <f t="shared" si="1914"/>
        <v>1.5040905112034693</v>
      </c>
      <c r="J2339" s="3167"/>
      <c r="K2339" s="1723"/>
      <c r="L2339" s="1723"/>
      <c r="M2339" s="1723"/>
      <c r="N2339" s="1723"/>
      <c r="O2339" s="1723"/>
      <c r="P2339" s="3364"/>
      <c r="Q2339" t="s">
        <v>4764</v>
      </c>
    </row>
    <row r="2340" spans="1:17" customFormat="1" hidden="1" x14ac:dyDescent="0.25">
      <c r="A2340" s="3512"/>
      <c r="B2340" s="1203" t="s">
        <v>4323</v>
      </c>
      <c r="C2340" s="1206">
        <f>C2317/C2311</f>
        <v>-4.7798377752027811E-2</v>
      </c>
      <c r="D2340" s="1206">
        <f t="shared" ref="D2340:G2340" si="1951">D2317/D2311</f>
        <v>-0.10758293838862559</v>
      </c>
      <c r="E2340" s="1206">
        <f t="shared" si="1951"/>
        <v>-0.18423236514522823</v>
      </c>
      <c r="F2340" s="1206">
        <f t="shared" si="1951"/>
        <v>-4.9180327868852458E-2</v>
      </c>
      <c r="G2340" s="1206">
        <f t="shared" si="1951"/>
        <v>-0.296875</v>
      </c>
      <c r="H2340" s="1206">
        <f>H2317/H2311</f>
        <v>-8.9559943218479807E-2</v>
      </c>
      <c r="I2340" s="1206">
        <f t="shared" si="1914"/>
        <v>-0.13713380183094684</v>
      </c>
      <c r="J2340" s="3162"/>
      <c r="K2340" s="1718"/>
      <c r="L2340" s="1718"/>
      <c r="M2340" s="1718"/>
      <c r="N2340" s="1718"/>
      <c r="O2340" s="1718"/>
      <c r="P2340" s="3368"/>
      <c r="Q2340" s="27" t="s">
        <v>4324</v>
      </c>
    </row>
    <row r="2341" spans="1:17" customFormat="1" hidden="1" x14ac:dyDescent="0.25">
      <c r="A2341" s="3512"/>
      <c r="B2341" s="1181" t="s">
        <v>4223</v>
      </c>
      <c r="C2341" s="1207">
        <f t="shared" ref="C2341:H2341" si="1952">C2340/C243</f>
        <v>0.70861728228290133</v>
      </c>
      <c r="D2341" s="1208">
        <f t="shared" si="1952"/>
        <v>1.3079228427100185</v>
      </c>
      <c r="E2341" s="1209">
        <f t="shared" si="1952"/>
        <v>3.1434230412143465</v>
      </c>
      <c r="F2341" s="1210">
        <f t="shared" si="1952"/>
        <v>1.6623789716522772</v>
      </c>
      <c r="G2341" s="1211">
        <f t="shared" si="1952"/>
        <v>3.0179027869393136</v>
      </c>
      <c r="H2341" s="1177">
        <f t="shared" si="1952"/>
        <v>1.3257268605293768</v>
      </c>
      <c r="I2341" s="1198">
        <f t="shared" si="1914"/>
        <v>1.9680489849597713</v>
      </c>
      <c r="J2341" s="3167"/>
      <c r="K2341" s="1723"/>
      <c r="L2341" s="1723"/>
      <c r="M2341" s="1723"/>
      <c r="N2341" s="1723"/>
      <c r="O2341" s="1723"/>
      <c r="P2341" s="3364"/>
      <c r="Q2341" t="s">
        <v>4325</v>
      </c>
    </row>
    <row r="2342" spans="1:17" customFormat="1" hidden="1" x14ac:dyDescent="0.25">
      <c r="A2342" s="3512"/>
      <c r="B2342" s="1181" t="s">
        <v>4224</v>
      </c>
      <c r="C2342" s="1207">
        <f t="shared" ref="C2342:H2342" si="1953">C2340/C260</f>
        <v>0.69797050925614668</v>
      </c>
      <c r="D2342" s="1208">
        <f t="shared" si="1953"/>
        <v>0.93971883486873631</v>
      </c>
      <c r="E2342" s="1209">
        <f t="shared" si="1953"/>
        <v>2.2578563263174964</v>
      </c>
      <c r="F2342" s="1210">
        <f t="shared" si="1953"/>
        <v>0.60675311964766332</v>
      </c>
      <c r="G2342" s="1211">
        <f t="shared" si="1953"/>
        <v>5.8246384297520661</v>
      </c>
      <c r="H2342" s="1177">
        <f t="shared" si="1953"/>
        <v>1.1752444292637219</v>
      </c>
      <c r="I2342" s="1198">
        <f t="shared" si="1914"/>
        <v>2.0653874439684214</v>
      </c>
      <c r="J2342" s="3167"/>
      <c r="K2342" s="1723"/>
      <c r="L2342" s="1723"/>
      <c r="M2342" s="1723"/>
      <c r="N2342" s="1723"/>
      <c r="O2342" s="1723"/>
      <c r="P2342" s="3364"/>
      <c r="Q2342" t="s">
        <v>4326</v>
      </c>
    </row>
    <row r="2343" spans="1:17" customFormat="1" hidden="1" x14ac:dyDescent="0.25">
      <c r="A2343" s="3512"/>
      <c r="B2343" s="845" t="s">
        <v>5108</v>
      </c>
      <c r="C2343" s="1207">
        <f t="shared" ref="C2343:H2343" si="1954">C2340/C261</f>
        <v>0.80982070280940943</v>
      </c>
      <c r="D2343" s="1208">
        <f t="shared" si="1954"/>
        <v>2.5586029260251393</v>
      </c>
      <c r="E2343" s="1209">
        <f t="shared" si="1954"/>
        <v>2.4390318118948828</v>
      </c>
      <c r="F2343" s="1210">
        <f t="shared" si="1954"/>
        <v>0.76704055220017264</v>
      </c>
      <c r="G2343" s="1211">
        <f t="shared" si="1954"/>
        <v>6.7443910256410264</v>
      </c>
      <c r="H2343" s="1177">
        <f t="shared" si="1954"/>
        <v>1.4698686438523838</v>
      </c>
      <c r="I2343" s="1198">
        <f t="shared" si="1914"/>
        <v>2.6637774037141262</v>
      </c>
      <c r="J2343" s="3167"/>
      <c r="K2343" s="1723"/>
      <c r="L2343" s="1723"/>
      <c r="M2343" s="1723"/>
      <c r="N2343" s="1723"/>
      <c r="O2343" s="1723"/>
      <c r="P2343" s="3364"/>
      <c r="Q2343" t="s">
        <v>4763</v>
      </c>
    </row>
    <row r="2344" spans="1:17" customFormat="1" hidden="1" x14ac:dyDescent="0.25">
      <c r="A2344" s="3512"/>
      <c r="B2344" s="1203" t="s">
        <v>4328</v>
      </c>
      <c r="C2344" s="1212">
        <f>C2322/C2325</f>
        <v>141.96116504854368</v>
      </c>
      <c r="D2344" s="1212">
        <f t="shared" ref="D2344:G2344" si="1955">D2322/D2325</f>
        <v>31.288888888888888</v>
      </c>
      <c r="E2344" s="1212">
        <f t="shared" si="1955"/>
        <v>79.193548387096769</v>
      </c>
      <c r="F2344" s="1212">
        <f t="shared" si="1955"/>
        <v>36.045454545454547</v>
      </c>
      <c r="G2344" s="1212">
        <f t="shared" si="1955"/>
        <v>42</v>
      </c>
      <c r="H2344" s="1212">
        <f>H2322/H2325</f>
        <v>83.75</v>
      </c>
      <c r="I2344" s="1212">
        <f t="shared" si="1914"/>
        <v>66.097811373996777</v>
      </c>
      <c r="J2344" s="3168"/>
      <c r="K2344" s="1724"/>
      <c r="L2344" s="1724"/>
      <c r="M2344" s="1724"/>
      <c r="N2344" s="1724"/>
      <c r="O2344" s="1724"/>
      <c r="P2344" s="3366"/>
      <c r="Q2344" s="27" t="s">
        <v>4329</v>
      </c>
    </row>
    <row r="2345" spans="1:17" customFormat="1" hidden="1" x14ac:dyDescent="0.25">
      <c r="A2345" s="3512"/>
      <c r="B2345" s="1181" t="s">
        <v>4223</v>
      </c>
      <c r="C2345" s="1207">
        <f t="shared" ref="C2345:H2345" si="1956">C2344/C269</f>
        <v>0.6544648177379786</v>
      </c>
      <c r="D2345" s="1208">
        <f t="shared" si="1956"/>
        <v>0.21617436000133508</v>
      </c>
      <c r="E2345" s="1209">
        <f t="shared" si="1956"/>
        <v>0.44414986322338157</v>
      </c>
      <c r="F2345" s="1210">
        <f t="shared" si="1956"/>
        <v>0.47188366362371076</v>
      </c>
      <c r="G2345" s="1211">
        <f t="shared" si="1956"/>
        <v>0.24965166370527553</v>
      </c>
      <c r="H2345" s="1177">
        <f t="shared" si="1956"/>
        <v>0.54674968674428148</v>
      </c>
      <c r="I2345" s="1198">
        <f t="shared" si="1914"/>
        <v>0.4072648736583363</v>
      </c>
      <c r="J2345" s="3167"/>
      <c r="K2345" s="1723"/>
      <c r="L2345" s="1723"/>
      <c r="M2345" s="1723"/>
      <c r="N2345" s="1723"/>
      <c r="O2345" s="1723"/>
      <c r="P2345" s="3364"/>
      <c r="Q2345" t="s">
        <v>4330</v>
      </c>
    </row>
    <row r="2346" spans="1:17" customFormat="1" hidden="1" x14ac:dyDescent="0.25">
      <c r="A2346" s="3512"/>
      <c r="B2346" s="1181" t="s">
        <v>4224</v>
      </c>
      <c r="C2346" s="1207">
        <f t="shared" ref="C2346:H2346" si="1957">C2344/C286</f>
        <v>0.77549107690602748</v>
      </c>
      <c r="D2346" s="1208">
        <f t="shared" si="1957"/>
        <v>0.87352495897517335</v>
      </c>
      <c r="E2346" s="1209">
        <f t="shared" si="1957"/>
        <v>0.42697541445658427</v>
      </c>
      <c r="F2346" s="1210">
        <f t="shared" si="1957"/>
        <v>0.34255400970357225</v>
      </c>
      <c r="G2346" s="1211">
        <f t="shared" si="1957"/>
        <v>0.37599806436002903</v>
      </c>
      <c r="H2346" s="1177">
        <f t="shared" si="1957"/>
        <v>0.58839188610535331</v>
      </c>
      <c r="I2346" s="1198">
        <f t="shared" si="1914"/>
        <v>0.55890870488027722</v>
      </c>
      <c r="J2346" s="3167"/>
      <c r="K2346" s="1723"/>
      <c r="L2346" s="1723"/>
      <c r="M2346" s="1723"/>
      <c r="N2346" s="1723"/>
      <c r="O2346" s="1723"/>
      <c r="P2346" s="3364"/>
      <c r="Q2346" t="s">
        <v>4331</v>
      </c>
    </row>
    <row r="2347" spans="1:17" customFormat="1" ht="15.75" hidden="1" thickBot="1" x14ac:dyDescent="0.3">
      <c r="A2347" s="3512"/>
      <c r="B2347" s="845" t="s">
        <v>5108</v>
      </c>
      <c r="C2347" s="1207">
        <f t="shared" ref="C2347:H2347" si="1958">C2344/C287</f>
        <v>1.0032591169508387</v>
      </c>
      <c r="D2347" s="1208">
        <f t="shared" si="1958"/>
        <v>1.5176047904191616</v>
      </c>
      <c r="E2347" s="1209">
        <f t="shared" si="1958"/>
        <v>2.2220595379915742</v>
      </c>
      <c r="F2347" s="1210">
        <f t="shared" si="1958"/>
        <v>1.1880653550429672</v>
      </c>
      <c r="G2347" s="1211">
        <f t="shared" si="1958"/>
        <v>0.82055906221821462</v>
      </c>
      <c r="H2347" s="1177">
        <f t="shared" si="1958"/>
        <v>1.2493890802457643</v>
      </c>
      <c r="I2347" s="1198">
        <f t="shared" si="1914"/>
        <v>1.3503095725245513</v>
      </c>
      <c r="J2347" s="3167"/>
      <c r="K2347" s="1723"/>
      <c r="L2347" s="1723"/>
      <c r="M2347" s="1723"/>
      <c r="N2347" s="1723"/>
      <c r="O2347" s="1723"/>
      <c r="P2347" s="3364"/>
      <c r="Q2347" t="s">
        <v>4762</v>
      </c>
    </row>
    <row r="2348" spans="1:17" customFormat="1" ht="15.75" hidden="1" thickBot="1" x14ac:dyDescent="0.3">
      <c r="A2348" s="3512"/>
      <c r="B2348" s="1203" t="s">
        <v>4333</v>
      </c>
      <c r="C2348" s="1213">
        <f>C2311/C2325</f>
        <v>33.514563106796118</v>
      </c>
      <c r="D2348" s="1213">
        <f t="shared" ref="D2348:G2348" si="1959">D2311/D2325</f>
        <v>23.444444444444443</v>
      </c>
      <c r="E2348" s="1213">
        <f t="shared" si="1959"/>
        <v>38.87096774193548</v>
      </c>
      <c r="F2348" s="1213">
        <f t="shared" si="1959"/>
        <v>38.81818181818182</v>
      </c>
      <c r="G2348" s="1213">
        <f t="shared" si="1959"/>
        <v>64</v>
      </c>
      <c r="H2348" s="1213">
        <f>H2311/H2325</f>
        <v>31.245967741935484</v>
      </c>
      <c r="I2348" s="1213">
        <f t="shared" si="1914"/>
        <v>39.729631422271567</v>
      </c>
      <c r="J2348" s="3169"/>
      <c r="K2348" s="1725"/>
      <c r="L2348" s="1725"/>
      <c r="M2348" s="1725"/>
      <c r="N2348" s="1725"/>
      <c r="O2348" s="1725"/>
      <c r="P2348" s="3365"/>
      <c r="Q2348" s="27" t="s">
        <v>4334</v>
      </c>
    </row>
    <row r="2349" spans="1:17" customFormat="1" ht="15.75" hidden="1" thickBot="1" x14ac:dyDescent="0.3">
      <c r="A2349" s="3512"/>
      <c r="B2349" s="1181" t="s">
        <v>4223</v>
      </c>
      <c r="C2349" s="1207">
        <f t="shared" ref="C2349:H2349" si="1960">C2348/C295</f>
        <v>0.70848800685322677</v>
      </c>
      <c r="D2349" s="1208">
        <f t="shared" si="1960"/>
        <v>0.71874656614734855</v>
      </c>
      <c r="E2349" s="1209">
        <f t="shared" si="1960"/>
        <v>1.2603411855382891</v>
      </c>
      <c r="F2349" s="1210">
        <f t="shared" si="1960"/>
        <v>2.3262015219373446</v>
      </c>
      <c r="G2349" s="1211">
        <f t="shared" si="1960"/>
        <v>1.9310881837648433</v>
      </c>
      <c r="H2349" s="1177">
        <f t="shared" si="1960"/>
        <v>0.99132637396377032</v>
      </c>
      <c r="I2349" s="1198">
        <f t="shared" si="1914"/>
        <v>1.3889730928482105</v>
      </c>
      <c r="J2349" s="3167"/>
      <c r="K2349" s="1723"/>
      <c r="L2349" s="1723"/>
      <c r="M2349" s="1723"/>
      <c r="N2349" s="1723"/>
      <c r="O2349" s="1723"/>
      <c r="P2349" s="3364"/>
      <c r="Q2349" t="s">
        <v>4335</v>
      </c>
    </row>
    <row r="2350" spans="1:17" customFormat="1" ht="15.75" hidden="1" thickBot="1" x14ac:dyDescent="0.3">
      <c r="A2350" s="3512"/>
      <c r="B2350" s="1181" t="s">
        <v>4224</v>
      </c>
      <c r="C2350" s="1207">
        <f t="shared" ref="C2350:H2350" si="1961">C2348/C312</f>
        <v>0.87471299449002371</v>
      </c>
      <c r="D2350" s="1208">
        <f t="shared" si="1961"/>
        <v>1.7672297973301316</v>
      </c>
      <c r="E2350" s="1209">
        <f t="shared" si="1961"/>
        <v>1.3666519461228093</v>
      </c>
      <c r="F2350" s="1210">
        <f t="shared" si="1961"/>
        <v>1.5403294987132392</v>
      </c>
      <c r="G2350" s="1211">
        <f t="shared" si="1961"/>
        <v>2.9924178601516425</v>
      </c>
      <c r="H2350" s="1177">
        <f t="shared" si="1961"/>
        <v>1.0919068155756095</v>
      </c>
      <c r="I2350" s="1198">
        <f t="shared" si="1914"/>
        <v>1.7082684193615694</v>
      </c>
      <c r="J2350" s="3167"/>
      <c r="K2350" s="1723"/>
      <c r="L2350" s="1723"/>
      <c r="M2350" s="1723"/>
      <c r="N2350" s="1723"/>
      <c r="O2350" s="1723"/>
      <c r="P2350" s="3364"/>
      <c r="Q2350" t="s">
        <v>4336</v>
      </c>
    </row>
    <row r="2351" spans="1:17" customFormat="1" ht="15.75" hidden="1" thickBot="1" x14ac:dyDescent="0.3">
      <c r="A2351" s="3512"/>
      <c r="B2351" s="845" t="s">
        <v>5108</v>
      </c>
      <c r="C2351" s="1207">
        <f t="shared" ref="C2351:H2351" si="1962">C2348/C313</f>
        <v>0.84355809480986965</v>
      </c>
      <c r="D2351" s="1208">
        <f t="shared" si="1962"/>
        <v>3.4716636197440582</v>
      </c>
      <c r="E2351" s="1209">
        <f t="shared" si="1962"/>
        <v>2.2184018518267834</v>
      </c>
      <c r="F2351" s="1210">
        <f t="shared" si="1962"/>
        <v>3.4713672154617035</v>
      </c>
      <c r="G2351" s="1211">
        <f t="shared" si="1962"/>
        <v>4.6952595936794586</v>
      </c>
      <c r="H2351" s="1177">
        <f t="shared" si="1962"/>
        <v>1.4792219588316577</v>
      </c>
      <c r="I2351" s="1198">
        <f t="shared" si="1914"/>
        <v>2.940050075104375</v>
      </c>
      <c r="J2351" s="3167"/>
      <c r="K2351" s="1723"/>
      <c r="L2351" s="1723"/>
      <c r="M2351" s="1723"/>
      <c r="N2351" s="1723"/>
      <c r="O2351" s="1723"/>
      <c r="P2351" s="3364"/>
      <c r="Q2351" t="s">
        <v>4761</v>
      </c>
    </row>
    <row r="2352" spans="1:17" s="325" customFormat="1" ht="15.75" hidden="1" thickBot="1" x14ac:dyDescent="0.3">
      <c r="A2352" s="3512"/>
      <c r="B2352" s="1203" t="s">
        <v>4338</v>
      </c>
      <c r="C2352" s="1206">
        <f>C2314/C2325</f>
        <v>7.0291262135922334</v>
      </c>
      <c r="D2352" s="1206">
        <f t="shared" ref="D2352:G2352" si="1963">D2314/D2325</f>
        <v>7.7222222222222223</v>
      </c>
      <c r="E2352" s="1206">
        <f t="shared" si="1963"/>
        <v>7.064516129032258</v>
      </c>
      <c r="F2352" s="1206">
        <f t="shared" si="1963"/>
        <v>20</v>
      </c>
      <c r="G2352" s="1206">
        <f t="shared" si="1963"/>
        <v>84.5</v>
      </c>
      <c r="H2352" s="1206">
        <f>H2314/H2325</f>
        <v>9.060483870967742</v>
      </c>
      <c r="I2352" s="1206">
        <f t="shared" si="1914"/>
        <v>25.263172912969345</v>
      </c>
      <c r="J2352" s="3162"/>
      <c r="K2352" s="1718"/>
      <c r="L2352" s="1718"/>
      <c r="M2352" s="1718"/>
      <c r="N2352" s="1718"/>
      <c r="O2352" s="1718"/>
      <c r="P2352" s="3368"/>
      <c r="Q2352" s="1220" t="s">
        <v>4339</v>
      </c>
    </row>
    <row r="2353" spans="1:17" s="325" customFormat="1" ht="15.75" hidden="1" thickBot="1" x14ac:dyDescent="0.3">
      <c r="A2353" s="3512"/>
      <c r="B2353" s="1182" t="s">
        <v>4223</v>
      </c>
      <c r="C2353" s="1207">
        <f t="shared" ref="C2353:H2353" si="1964">C2352/C321</f>
        <v>0.66584103705003661</v>
      </c>
      <c r="D2353" s="1208">
        <f t="shared" si="1964"/>
        <v>0.92927332395686835</v>
      </c>
      <c r="E2353" s="1209">
        <f t="shared" si="1964"/>
        <v>1.2333844430028897</v>
      </c>
      <c r="F2353" s="1210">
        <f t="shared" si="1964"/>
        <v>7.2936660268714011</v>
      </c>
      <c r="G2353" s="1214">
        <f t="shared" si="1964"/>
        <v>5.7344570928196141</v>
      </c>
      <c r="H2353" s="1199">
        <f t="shared" si="1964"/>
        <v>1.1826730762482893</v>
      </c>
      <c r="I2353" s="1198">
        <f t="shared" si="1914"/>
        <v>3.1713243847401622</v>
      </c>
      <c r="J2353" s="3167"/>
      <c r="K2353" s="1723"/>
      <c r="L2353" s="1723"/>
      <c r="M2353" s="1723"/>
      <c r="N2353" s="1723"/>
      <c r="O2353" s="1723"/>
      <c r="P2353" s="3364"/>
      <c r="Q2353" s="325" t="s">
        <v>4340</v>
      </c>
    </row>
    <row r="2354" spans="1:17" ht="15.75" hidden="1" thickBot="1" x14ac:dyDescent="0.3">
      <c r="A2354" s="3512"/>
      <c r="B2354" s="1182" t="s">
        <v>4224</v>
      </c>
      <c r="C2354" s="1207">
        <f t="shared" ref="C2354:H2354" si="1965">C2352/C338</f>
        <v>0.68333060985298844</v>
      </c>
      <c r="D2354" s="1208">
        <f t="shared" si="1965"/>
        <v>1.6834904100529102</v>
      </c>
      <c r="E2354" s="1209">
        <f t="shared" si="1965"/>
        <v>0.79629957364652892</v>
      </c>
      <c r="F2354" s="1210">
        <f t="shared" si="1965"/>
        <v>2.6764585883312932</v>
      </c>
      <c r="G2354" s="1214">
        <f t="shared" si="1965"/>
        <v>14.385736196319018</v>
      </c>
      <c r="H2354" s="1200">
        <f t="shared" si="1965"/>
        <v>1.0944124761726624</v>
      </c>
      <c r="I2354" s="1198">
        <f t="shared" si="1914"/>
        <v>4.045063075640547</v>
      </c>
      <c r="J2354" s="3167"/>
      <c r="K2354" s="1723"/>
      <c r="L2354" s="1723"/>
      <c r="M2354" s="1723"/>
      <c r="N2354" s="1723"/>
      <c r="O2354" s="1723"/>
      <c r="P2354" s="3364"/>
      <c r="Q2354" s="325" t="s">
        <v>4341</v>
      </c>
    </row>
    <row r="2355" spans="1:17" ht="15.75" hidden="1" thickBot="1" x14ac:dyDescent="0.3">
      <c r="A2355" s="3512"/>
      <c r="B2355" s="845" t="s">
        <v>5108</v>
      </c>
      <c r="C2355" s="1207">
        <f t="shared" ref="C2355:H2355" si="1966">C2352/C339</f>
        <v>0.57805314256515072</v>
      </c>
      <c r="D2355" s="1208">
        <f t="shared" si="1966"/>
        <v>3.9093750000000003</v>
      </c>
      <c r="E2355" s="1209">
        <f t="shared" si="1966"/>
        <v>0.72401973892116578</v>
      </c>
      <c r="F2355" s="1210">
        <f t="shared" si="1966"/>
        <v>4.5363766048502141</v>
      </c>
      <c r="G2355" s="1214">
        <f t="shared" si="1966"/>
        <v>19.137630662020904</v>
      </c>
      <c r="H2355" s="1199">
        <f t="shared" si="1966"/>
        <v>1.1835684045833141</v>
      </c>
      <c r="I2355" s="1198">
        <f t="shared" si="1914"/>
        <v>5.777091029671487</v>
      </c>
      <c r="J2355" s="3167"/>
      <c r="K2355" s="1723"/>
      <c r="L2355" s="1723"/>
      <c r="M2355" s="1723"/>
      <c r="N2355" s="1723"/>
      <c r="O2355" s="1723"/>
      <c r="P2355" s="3364"/>
      <c r="Q2355" s="325" t="s">
        <v>4760</v>
      </c>
    </row>
    <row r="2356" spans="1:17" ht="15.75" hidden="1" thickBot="1" x14ac:dyDescent="0.3">
      <c r="A2356" s="3512"/>
      <c r="B2356" s="1203" t="s">
        <v>4343</v>
      </c>
      <c r="C2356" s="1206">
        <f>C2317/C2322</f>
        <v>-1.1284366023799754E-2</v>
      </c>
      <c r="D2356" s="1206">
        <f t="shared" ref="D2356:H2356" si="1967">D2317/D2322</f>
        <v>-8.0610795454545456E-2</v>
      </c>
      <c r="E2356" s="1206">
        <f t="shared" si="1967"/>
        <v>-9.0427698574338092E-2</v>
      </c>
      <c r="F2356" s="1206">
        <f t="shared" si="1967"/>
        <v>-5.2963430012610342E-2</v>
      </c>
      <c r="G2356" s="1206">
        <f t="shared" si="1967"/>
        <v>-0.45238095238095238</v>
      </c>
      <c r="H2356" s="1206">
        <f t="shared" si="1967"/>
        <v>-3.3413577274915743E-2</v>
      </c>
      <c r="I2356" s="1206">
        <f t="shared" si="1914"/>
        <v>-0.1375334484892492</v>
      </c>
      <c r="J2356" s="3162"/>
      <c r="K2356" s="1718"/>
      <c r="L2356" s="1718"/>
      <c r="M2356" s="1718"/>
      <c r="N2356" s="1718"/>
      <c r="O2356" s="1718"/>
      <c r="P2356" s="3368"/>
      <c r="Q2356" s="1220" t="s">
        <v>4344</v>
      </c>
    </row>
    <row r="2357" spans="1:17" ht="15.75" hidden="1" thickBot="1" x14ac:dyDescent="0.3">
      <c r="A2357" s="3512"/>
      <c r="B2357" s="1182" t="s">
        <v>4223</v>
      </c>
      <c r="C2357" s="1207">
        <f t="shared" ref="C2357:H2357" si="1968">C2356/C347</f>
        <v>0.76711051891465076</v>
      </c>
      <c r="D2357" s="1208">
        <f t="shared" si="1968"/>
        <v>4.3486426973934318</v>
      </c>
      <c r="E2357" s="1209">
        <f t="shared" si="1968"/>
        <v>8.9199296238889438</v>
      </c>
      <c r="F2357" s="1210">
        <f t="shared" si="1968"/>
        <v>8.1948768139127814</v>
      </c>
      <c r="G2357" s="1214">
        <f t="shared" si="1968"/>
        <v>23.343871717552457</v>
      </c>
      <c r="H2357" s="1199">
        <f t="shared" si="1968"/>
        <v>2.4037105706283346</v>
      </c>
      <c r="I2357" s="1198">
        <f t="shared" si="1914"/>
        <v>9.1148862743324521</v>
      </c>
      <c r="J2357" s="3167"/>
      <c r="K2357" s="1723"/>
      <c r="L2357" s="1723"/>
      <c r="M2357" s="1723"/>
      <c r="N2357" s="1723"/>
      <c r="O2357" s="1723"/>
      <c r="P2357" s="3364"/>
      <c r="Q2357" s="325" t="s">
        <v>4345</v>
      </c>
    </row>
    <row r="2358" spans="1:17" ht="15.75" hidden="1" customHeight="1" x14ac:dyDescent="0.25">
      <c r="A2358" s="3512"/>
      <c r="B2358" s="1182" t="s">
        <v>4224</v>
      </c>
      <c r="C2358" s="1207">
        <f t="shared" ref="C2358:H2358" si="1969">C2356/C364</f>
        <v>0.78727388670025022</v>
      </c>
      <c r="D2358" s="1208">
        <f t="shared" si="1969"/>
        <v>1.9011467377425946</v>
      </c>
      <c r="E2358" s="1209">
        <f t="shared" si="1969"/>
        <v>7.2268885700473158</v>
      </c>
      <c r="F2358" s="1210">
        <f t="shared" si="1969"/>
        <v>2.7283280947093034</v>
      </c>
      <c r="G2358" s="1214">
        <f t="shared" si="1969"/>
        <v>46.355962219598588</v>
      </c>
      <c r="H2358" s="1199">
        <f t="shared" si="1969"/>
        <v>2.1809569992108186</v>
      </c>
      <c r="I2358" s="1198">
        <f t="shared" si="1914"/>
        <v>11.79991990175961</v>
      </c>
      <c r="J2358" s="3167"/>
      <c r="K2358" s="1723"/>
      <c r="L2358" s="1723"/>
      <c r="M2358" s="1723"/>
      <c r="N2358" s="1723"/>
      <c r="O2358" s="1723"/>
      <c r="P2358" s="3364"/>
      <c r="Q2358" s="325" t="s">
        <v>4346</v>
      </c>
    </row>
    <row r="2359" spans="1:17" ht="15.75" hidden="1" thickBot="1" x14ac:dyDescent="0.3">
      <c r="A2359" s="3513"/>
      <c r="B2359" s="845" t="s">
        <v>5108</v>
      </c>
      <c r="C2359" s="1215">
        <f t="shared" ref="C2359:H2359" si="1970">C2356/C365</f>
        <v>0.68091163853631775</v>
      </c>
      <c r="D2359" s="1216">
        <f t="shared" si="1970"/>
        <v>5.8530447134387353</v>
      </c>
      <c r="E2359" s="1217">
        <f t="shared" si="1970"/>
        <v>2.4350169721656485</v>
      </c>
      <c r="F2359" s="1218">
        <f t="shared" si="1970"/>
        <v>2.2411893542178269</v>
      </c>
      <c r="G2359" s="1219">
        <f t="shared" si="1970"/>
        <v>38.591575091575088</v>
      </c>
      <c r="H2359" s="1201">
        <f t="shared" si="1970"/>
        <v>1.7402601070891874</v>
      </c>
      <c r="I2359" s="1202">
        <f t="shared" si="1914"/>
        <v>9.9603475539867237</v>
      </c>
      <c r="J2359" s="3167"/>
      <c r="K2359" s="1723"/>
      <c r="L2359" s="1723"/>
      <c r="M2359" s="1723"/>
      <c r="N2359" s="1723"/>
      <c r="O2359" s="1723"/>
      <c r="P2359" s="3364"/>
      <c r="Q2359" s="325" t="s">
        <v>4759</v>
      </c>
    </row>
    <row r="2360" spans="1:17" customFormat="1" x14ac:dyDescent="0.25">
      <c r="A2360" s="3468" t="s">
        <v>813</v>
      </c>
      <c r="B2360" s="844" t="s">
        <v>5094</v>
      </c>
      <c r="C2360" s="826">
        <f>BNP!B725</f>
        <v>2366</v>
      </c>
      <c r="D2360" s="826">
        <f>BPCE!B575</f>
        <v>260</v>
      </c>
      <c r="E2360" s="826">
        <f>SG!B665</f>
        <v>1452</v>
      </c>
      <c r="F2360" s="826">
        <f>CA!B918</f>
        <v>651</v>
      </c>
      <c r="G2360" s="826">
        <f>CM!B455</f>
        <v>43</v>
      </c>
      <c r="H2360" s="826">
        <f>SUM(C2360:G2360)</f>
        <v>4772</v>
      </c>
      <c r="I2360" s="1222">
        <f t="shared" ref="I2360:I2394" si="1971">AVERAGE(C2360:G2360)</f>
        <v>954.4</v>
      </c>
      <c r="J2360" s="3159"/>
      <c r="K2360" s="1715"/>
      <c r="L2360" s="1715"/>
      <c r="M2360" s="1715"/>
      <c r="N2360" s="1715"/>
      <c r="O2360" s="1715"/>
      <c r="P2360" s="3384"/>
      <c r="Q2360" s="27" t="s">
        <v>4264</v>
      </c>
    </row>
    <row r="2361" spans="1:17" customFormat="1" x14ac:dyDescent="0.25">
      <c r="A2361" s="3469"/>
      <c r="B2361" s="845" t="s">
        <v>4265</v>
      </c>
      <c r="C2361" s="1184">
        <f t="shared" ref="C2361:H2361" si="1972">C2360/C4</f>
        <v>6.0406454248366014E-2</v>
      </c>
      <c r="D2361" s="1185">
        <f t="shared" si="1972"/>
        <v>1.1179429849077696E-2</v>
      </c>
      <c r="E2361" s="1186">
        <f t="shared" si="1972"/>
        <v>6.162203454568603E-2</v>
      </c>
      <c r="F2361" s="1187">
        <f t="shared" si="1972"/>
        <v>4.1064782690973314E-2</v>
      </c>
      <c r="G2361" s="1188">
        <f t="shared" si="1972"/>
        <v>2.7902147816494713E-3</v>
      </c>
      <c r="H2361" s="1194">
        <f t="shared" si="1972"/>
        <v>4.0698666120833761E-2</v>
      </c>
      <c r="I2361" s="1189">
        <f t="shared" si="1971"/>
        <v>3.5412583223150509E-2</v>
      </c>
      <c r="J2361" s="3160"/>
      <c r="K2361" s="1716"/>
      <c r="L2361" s="1716"/>
      <c r="M2361" s="1716"/>
      <c r="N2361" s="1716"/>
      <c r="O2361" s="1716"/>
      <c r="P2361" s="3385"/>
      <c r="Q2361" t="s">
        <v>4266</v>
      </c>
    </row>
    <row r="2362" spans="1:17" customFormat="1" x14ac:dyDescent="0.25">
      <c r="A2362" s="3469"/>
      <c r="B2362" s="845" t="s">
        <v>4267</v>
      </c>
      <c r="C2362" s="1184">
        <f t="shared" ref="C2362:H2362" si="1973">C2360/C21</f>
        <v>9.2166257644813218E-2</v>
      </c>
      <c r="D2362" s="1185">
        <f t="shared" si="1973"/>
        <v>6.6889632107023408E-2</v>
      </c>
      <c r="E2362" s="1186">
        <f t="shared" si="1973"/>
        <v>0.11294337274424393</v>
      </c>
      <c r="F2362" s="1187">
        <f t="shared" si="1973"/>
        <v>7.875635131865473E-2</v>
      </c>
      <c r="G2362" s="1188">
        <f t="shared" si="1973"/>
        <v>1.8112889637742206E-2</v>
      </c>
      <c r="H2362" s="1194">
        <f t="shared" si="1973"/>
        <v>8.9946092660308369E-2</v>
      </c>
      <c r="I2362" s="1189">
        <f t="shared" si="1971"/>
        <v>7.3773700690495492E-2</v>
      </c>
      <c r="J2362" s="3160"/>
      <c r="K2362" s="1716"/>
      <c r="L2362" s="1716"/>
      <c r="M2362" s="1716"/>
      <c r="N2362" s="1716"/>
      <c r="O2362" s="1716"/>
      <c r="P2362" s="3385"/>
      <c r="Q2362" t="s">
        <v>4268</v>
      </c>
    </row>
    <row r="2363" spans="1:17" customFormat="1" x14ac:dyDescent="0.25">
      <c r="A2363" s="3469"/>
      <c r="B2363" s="845" t="s">
        <v>5096</v>
      </c>
      <c r="C2363" s="1184">
        <f t="shared" ref="C2363:H2363" si="1974">C2360/C9</f>
        <v>0.29775987918449537</v>
      </c>
      <c r="D2363" s="1185">
        <f t="shared" si="1974"/>
        <v>0.47531992687385738</v>
      </c>
      <c r="E2363" s="1186">
        <f t="shared" si="1974"/>
        <v>0.60931598825010491</v>
      </c>
      <c r="F2363" s="1187">
        <f t="shared" si="1974"/>
        <v>0.36614173228346458</v>
      </c>
      <c r="G2363" s="1188">
        <f t="shared" si="1974"/>
        <v>4.8532731376975169E-2</v>
      </c>
      <c r="H2363" s="1194">
        <f t="shared" si="1974"/>
        <v>0.35243722304283603</v>
      </c>
      <c r="I2363" s="1189">
        <f t="shared" si="1971"/>
        <v>0.35941405159377948</v>
      </c>
      <c r="J2363" s="3160"/>
      <c r="K2363" s="1716"/>
      <c r="L2363" s="1716"/>
      <c r="M2363" s="1716"/>
      <c r="N2363" s="1716"/>
      <c r="O2363" s="1716"/>
      <c r="P2363" s="3385"/>
      <c r="Q2363" t="s">
        <v>4270</v>
      </c>
    </row>
    <row r="2364" spans="1:17" customFormat="1" ht="15" hidden="1" customHeight="1" x14ac:dyDescent="0.25">
      <c r="A2364" s="3469"/>
      <c r="B2364" s="845" t="s">
        <v>4271</v>
      </c>
      <c r="C2364" s="1184">
        <f t="shared" ref="C2364:H2364" si="1975">C2360/C15</f>
        <v>0.93963463065925334</v>
      </c>
      <c r="D2364" s="1185">
        <f t="shared" si="1975"/>
        <v>0.66666666666666663</v>
      </c>
      <c r="E2364" s="1186">
        <f t="shared" si="1975"/>
        <v>0.6816901408450704</v>
      </c>
      <c r="F2364" s="1187">
        <f t="shared" si="1975"/>
        <v>0.41228625712476252</v>
      </c>
      <c r="G2364" s="1188">
        <f t="shared" si="1975"/>
        <v>9.5768374164810696E-2</v>
      </c>
      <c r="H2364" s="1205">
        <f t="shared" si="1975"/>
        <v>0.67534673082366259</v>
      </c>
      <c r="I2364" s="1193">
        <f t="shared" si="1971"/>
        <v>0.55920921389211276</v>
      </c>
      <c r="J2364" s="3161"/>
      <c r="K2364" s="1717"/>
      <c r="L2364" s="1717"/>
      <c r="M2364" s="1717"/>
      <c r="N2364" s="1717"/>
      <c r="O2364" s="1717"/>
      <c r="P2364" s="3386"/>
      <c r="Q2364" t="s">
        <v>4272</v>
      </c>
    </row>
    <row r="2365" spans="1:17" customFormat="1" x14ac:dyDescent="0.25">
      <c r="A2365" s="3469"/>
      <c r="B2365" s="1203" t="s">
        <v>5095</v>
      </c>
      <c r="C2365" s="1204">
        <f>BNP!C725</f>
        <v>717</v>
      </c>
      <c r="D2365" s="1204">
        <f>BPCE!C575</f>
        <v>126</v>
      </c>
      <c r="E2365" s="1204">
        <f>SG!C665</f>
        <v>243</v>
      </c>
      <c r="F2365" s="1204">
        <f>CA!C918</f>
        <v>291</v>
      </c>
      <c r="G2365" s="1204">
        <f>CM!C455</f>
        <v>39</v>
      </c>
      <c r="H2365" s="1204">
        <f>SUM(C2365:G2365)</f>
        <v>1416</v>
      </c>
      <c r="I2365" s="1206">
        <f t="shared" si="1971"/>
        <v>283.2</v>
      </c>
      <c r="J2365" s="3162"/>
      <c r="K2365" s="1718"/>
      <c r="L2365" s="1718"/>
      <c r="M2365" s="1718"/>
      <c r="N2365" s="1718"/>
      <c r="O2365" s="1718"/>
      <c r="P2365" s="3368"/>
      <c r="Q2365" s="27" t="s">
        <v>4274</v>
      </c>
    </row>
    <row r="2366" spans="1:17" customFormat="1" x14ac:dyDescent="0.25">
      <c r="A2366" s="3469"/>
      <c r="B2366" s="845" t="s">
        <v>4275</v>
      </c>
      <c r="C2366" s="1184">
        <f t="shared" ref="C2366:H2366" si="1976">C2365/C30</f>
        <v>8.2027228005948971E-2</v>
      </c>
      <c r="D2366" s="1185">
        <f t="shared" si="1976"/>
        <v>2.1265822784810127E-2</v>
      </c>
      <c r="E2366" s="1186">
        <f t="shared" si="1976"/>
        <v>5.5530164533820842E-2</v>
      </c>
      <c r="F2366" s="1187">
        <f t="shared" si="1976"/>
        <v>0.11170825335892515</v>
      </c>
      <c r="G2366" s="1188">
        <f t="shared" si="1976"/>
        <v>5.691768826619965E-3</v>
      </c>
      <c r="H2366" s="1192">
        <f t="shared" si="1976"/>
        <v>4.9685953893119056E-2</v>
      </c>
      <c r="I2366" s="1193">
        <f t="shared" si="1971"/>
        <v>5.5244647502025013E-2</v>
      </c>
      <c r="J2366" s="3161"/>
      <c r="K2366" s="1717"/>
      <c r="L2366" s="1717"/>
      <c r="M2366" s="1717"/>
      <c r="N2366" s="1717"/>
      <c r="O2366" s="1717"/>
      <c r="P2366" s="3386"/>
      <c r="Q2366" t="s">
        <v>4276</v>
      </c>
    </row>
    <row r="2367" spans="1:17" customFormat="1" x14ac:dyDescent="0.25">
      <c r="A2367" s="3469"/>
      <c r="B2367" s="845" t="s">
        <v>4277</v>
      </c>
      <c r="C2367" s="1184">
        <f t="shared" ref="C2367:H2367" si="1977">C2365/C47</f>
        <v>0.10403366221706326</v>
      </c>
      <c r="D2367" s="1185">
        <f t="shared" si="1977"/>
        <v>9.375E-2</v>
      </c>
      <c r="E2367" s="1186">
        <f t="shared" si="1977"/>
        <v>6.0598503740648381E-2</v>
      </c>
      <c r="F2367" s="1187">
        <f t="shared" si="1977"/>
        <v>0.11872705018359853</v>
      </c>
      <c r="G2367" s="1188">
        <f t="shared" si="1977"/>
        <v>5.98159509202454E-2</v>
      </c>
      <c r="H2367" s="1192">
        <f t="shared" si="1977"/>
        <v>9.2253567007622647E-2</v>
      </c>
      <c r="I2367" s="1193">
        <f t="shared" si="1971"/>
        <v>8.7385033412311103E-2</v>
      </c>
      <c r="J2367" s="3161"/>
      <c r="K2367" s="1717"/>
      <c r="L2367" s="1717"/>
      <c r="M2367" s="1717"/>
      <c r="N2367" s="1717"/>
      <c r="O2367" s="1717"/>
      <c r="P2367" s="3386"/>
      <c r="Q2367" t="s">
        <v>4278</v>
      </c>
    </row>
    <row r="2368" spans="1:17" customFormat="1" x14ac:dyDescent="0.25">
      <c r="A2368" s="3469"/>
      <c r="B2368" s="845" t="s">
        <v>5097</v>
      </c>
      <c r="C2368" s="1184">
        <f t="shared" ref="C2368:H2368" si="1978">C2365/C35</f>
        <v>0.29481907894736842</v>
      </c>
      <c r="D2368" s="1185">
        <f t="shared" si="1978"/>
        <v>0.78749999999999998</v>
      </c>
      <c r="E2368" s="1186">
        <f t="shared" si="1978"/>
        <v>0.18311981914091938</v>
      </c>
      <c r="F2368" s="1187">
        <f t="shared" si="1978"/>
        <v>0.41512125534950073</v>
      </c>
      <c r="G2368" s="1188">
        <f t="shared" si="1978"/>
        <v>0.13588850174216027</v>
      </c>
      <c r="H2368" s="1192">
        <f t="shared" si="1978"/>
        <v>0.28856735276136131</v>
      </c>
      <c r="I2368" s="1193">
        <f t="shared" si="1971"/>
        <v>0.36328973103598977</v>
      </c>
      <c r="J2368" s="3161"/>
      <c r="K2368" s="1717"/>
      <c r="L2368" s="1717"/>
      <c r="M2368" s="1717"/>
      <c r="N2368" s="1717"/>
      <c r="O2368" s="1717"/>
      <c r="P2368" s="3386"/>
      <c r="Q2368" t="s">
        <v>4280</v>
      </c>
    </row>
    <row r="2369" spans="1:17" customFormat="1" ht="15" hidden="1" customHeight="1" x14ac:dyDescent="0.25">
      <c r="A2369" s="3469"/>
      <c r="B2369" s="845" t="s">
        <v>4281</v>
      </c>
      <c r="C2369" s="1184">
        <f t="shared" ref="C2369:H2369" si="1979">C2365/C41</f>
        <v>0.97683923705722076</v>
      </c>
      <c r="D2369" s="1185">
        <f t="shared" si="1979"/>
        <v>0.76829268292682928</v>
      </c>
      <c r="E2369" s="1186">
        <f t="shared" si="1979"/>
        <v>0.20132560066280034</v>
      </c>
      <c r="F2369" s="1187">
        <f t="shared" si="1979"/>
        <v>0.45754716981132076</v>
      </c>
      <c r="G2369" s="1188">
        <f t="shared" si="1979"/>
        <v>0.25490196078431371</v>
      </c>
      <c r="H2369" s="1192">
        <f t="shared" si="1979"/>
        <v>0.4892881824464409</v>
      </c>
      <c r="I2369" s="1193">
        <f t="shared" si="1971"/>
        <v>0.53178133024849694</v>
      </c>
      <c r="J2369" s="3161"/>
      <c r="K2369" s="1717"/>
      <c r="L2369" s="1717"/>
      <c r="M2369" s="1717"/>
      <c r="N2369" s="1717"/>
      <c r="O2369" s="1717"/>
      <c r="P2369" s="3386"/>
      <c r="Q2369" t="s">
        <v>4282</v>
      </c>
    </row>
    <row r="2370" spans="1:17" customFormat="1" x14ac:dyDescent="0.25">
      <c r="A2370" s="3469"/>
      <c r="B2370" s="1203" t="s">
        <v>5098</v>
      </c>
      <c r="C2370" s="1204">
        <f>BNP!F725</f>
        <v>-131</v>
      </c>
      <c r="D2370" s="1204">
        <f>BPCE!F575</f>
        <v>-91</v>
      </c>
      <c r="E2370" s="1204">
        <f>SG!F665</f>
        <v>-95</v>
      </c>
      <c r="F2370" s="1204">
        <f>CA!F918</f>
        <v>-82</v>
      </c>
      <c r="G2370" s="1204">
        <f>CM!G455</f>
        <v>-8</v>
      </c>
      <c r="H2370" s="1204">
        <f>SUM(C2370:G2370)</f>
        <v>-407</v>
      </c>
      <c r="I2370" s="1206">
        <f t="shared" si="1971"/>
        <v>-81.400000000000006</v>
      </c>
      <c r="J2370" s="3163"/>
      <c r="K2370" s="1719"/>
      <c r="L2370" s="1719"/>
      <c r="M2370" s="1719"/>
      <c r="N2370" s="1719"/>
      <c r="O2370" s="1719"/>
      <c r="P2370" s="3387"/>
      <c r="Q2370" s="1178" t="s">
        <v>4284</v>
      </c>
    </row>
    <row r="2371" spans="1:17" customFormat="1" hidden="1" x14ac:dyDescent="0.25">
      <c r="A2371" s="3469"/>
      <c r="B2371" s="845" t="s">
        <v>4285</v>
      </c>
      <c r="C2371" s="1184">
        <f t="shared" ref="C2371:H2371" si="1980">C2370/C56</f>
        <v>4.9583648750946251E-2</v>
      </c>
      <c r="D2371" s="1185">
        <f t="shared" si="1980"/>
        <v>4.7569262937794038E-2</v>
      </c>
      <c r="E2371" s="1186">
        <f t="shared" si="1980"/>
        <v>6.8790731354091236E-2</v>
      </c>
      <c r="F2371" s="1187">
        <f t="shared" si="1980"/>
        <v>0.17484008528784648</v>
      </c>
      <c r="G2371" s="1188">
        <f t="shared" si="1980"/>
        <v>5.2770448548812663E-3</v>
      </c>
      <c r="H2371" s="1194">
        <f t="shared" si="1980"/>
        <v>5.1382401211968187E-2</v>
      </c>
      <c r="I2371" s="1193">
        <f t="shared" si="1971"/>
        <v>6.9212154637111861E-2</v>
      </c>
      <c r="J2371" s="3161"/>
      <c r="K2371" s="1717"/>
      <c r="L2371" s="1717"/>
      <c r="M2371" s="1717"/>
      <c r="N2371" s="1717"/>
      <c r="O2371" s="1717"/>
      <c r="P2371" s="3386"/>
      <c r="Q2371" t="s">
        <v>4286</v>
      </c>
    </row>
    <row r="2372" spans="1:17" customFormat="1" hidden="1" x14ac:dyDescent="0.25">
      <c r="A2372" s="3469"/>
      <c r="B2372" s="845" t="s">
        <v>4287</v>
      </c>
      <c r="C2372" s="1184">
        <f t="shared" ref="C2372:H2372" si="1981">C2370/C73</f>
        <v>7.4516496018202497E-2</v>
      </c>
      <c r="D2372" s="1185">
        <f t="shared" si="1981"/>
        <v>0.20449438202247192</v>
      </c>
      <c r="E2372" s="1186">
        <f t="shared" si="1981"/>
        <v>9.0562440419447096E-2</v>
      </c>
      <c r="F2372" s="1187">
        <f t="shared" si="1981"/>
        <v>0.12238805970149254</v>
      </c>
      <c r="G2372" s="1188">
        <f t="shared" si="1981"/>
        <v>6.6115702479338845E-2</v>
      </c>
      <c r="H2372" s="1194">
        <f t="shared" si="1981"/>
        <v>0.10066782092505565</v>
      </c>
      <c r="I2372" s="1193">
        <f t="shared" si="1971"/>
        <v>0.11161541612819059</v>
      </c>
      <c r="J2372" s="3161"/>
      <c r="K2372" s="1717"/>
      <c r="L2372" s="1717"/>
      <c r="M2372" s="1717"/>
      <c r="N2372" s="1717"/>
      <c r="O2372" s="1717"/>
      <c r="P2372" s="3386"/>
      <c r="Q2372" t="s">
        <v>4288</v>
      </c>
    </row>
    <row r="2373" spans="1:17" customFormat="1" x14ac:dyDescent="0.25">
      <c r="A2373" s="3469"/>
      <c r="B2373" s="845" t="s">
        <v>4289</v>
      </c>
      <c r="C2373" s="1195">
        <v>0.2</v>
      </c>
      <c r="D2373" s="1196">
        <v>0.2</v>
      </c>
      <c r="E2373" s="1197">
        <v>0.2</v>
      </c>
      <c r="F2373" s="1187">
        <v>0.2</v>
      </c>
      <c r="G2373" s="1188">
        <v>0.2</v>
      </c>
      <c r="H2373" s="1190">
        <f>E2373</f>
        <v>0.2</v>
      </c>
      <c r="I2373" s="1191">
        <f t="shared" si="1971"/>
        <v>0.2</v>
      </c>
      <c r="J2373" s="3164"/>
      <c r="K2373" s="1720"/>
      <c r="L2373" s="1720"/>
      <c r="M2373" s="1720"/>
      <c r="N2373" s="1720"/>
      <c r="O2373" s="1720"/>
      <c r="P2373" s="3352"/>
      <c r="Q2373" t="s">
        <v>4290</v>
      </c>
    </row>
    <row r="2374" spans="1:17" customFormat="1" x14ac:dyDescent="0.25">
      <c r="A2374" s="3469"/>
      <c r="B2374" s="845" t="s">
        <v>4291</v>
      </c>
      <c r="C2374" s="1184">
        <f>C2370/C2365</f>
        <v>-0.18270571827057183</v>
      </c>
      <c r="D2374" s="1185">
        <f t="shared" ref="D2374:H2374" si="1982">D2370/D2365</f>
        <v>-0.72222222222222221</v>
      </c>
      <c r="E2374" s="1186">
        <f t="shared" si="1982"/>
        <v>-0.39094650205761317</v>
      </c>
      <c r="F2374" s="1187">
        <f t="shared" si="1982"/>
        <v>-0.28178694158075601</v>
      </c>
      <c r="G2374" s="1188">
        <f t="shared" si="1982"/>
        <v>-0.20512820512820512</v>
      </c>
      <c r="H2374" s="1205">
        <f t="shared" si="1982"/>
        <v>-0.28742937853107342</v>
      </c>
      <c r="I2374" s="1191">
        <f t="shared" si="1971"/>
        <v>-0.35655791785187368</v>
      </c>
      <c r="J2374" s="3164"/>
      <c r="K2374" s="1720"/>
      <c r="L2374" s="1720"/>
      <c r="M2374" s="1720"/>
      <c r="N2374" s="1720"/>
      <c r="O2374" s="1720"/>
      <c r="P2374" s="3352"/>
      <c r="Q2374" t="s">
        <v>4292</v>
      </c>
    </row>
    <row r="2375" spans="1:17" customFormat="1" x14ac:dyDescent="0.25">
      <c r="A2375" s="3469"/>
      <c r="B2375" s="1203" t="s">
        <v>5100</v>
      </c>
      <c r="C2375" s="1204">
        <f>BNP!G725</f>
        <v>6505</v>
      </c>
      <c r="D2375" s="1204">
        <f>BPCE!G575</f>
        <v>499</v>
      </c>
      <c r="E2375" s="1204">
        <f>SG!G665</f>
        <v>2934</v>
      </c>
      <c r="F2375" s="1204">
        <f>CA!G918</f>
        <v>819</v>
      </c>
      <c r="G2375" s="1204">
        <f>CM!H455</f>
        <v>50</v>
      </c>
      <c r="H2375" s="1204">
        <f>SUM(C2375:G2375)</f>
        <v>10807</v>
      </c>
      <c r="I2375" s="1204">
        <f t="shared" si="1971"/>
        <v>2161.4</v>
      </c>
      <c r="J2375" s="3165"/>
      <c r="K2375" s="1721"/>
      <c r="L2375" s="1721"/>
      <c r="M2375" s="1721"/>
      <c r="N2375" s="1721"/>
      <c r="O2375" s="1721"/>
      <c r="P2375" s="3347"/>
      <c r="Q2375" s="27" t="s">
        <v>4293</v>
      </c>
    </row>
    <row r="2376" spans="1:17" customFormat="1" x14ac:dyDescent="0.25">
      <c r="A2376" s="3469"/>
      <c r="B2376" s="845" t="s">
        <v>4294</v>
      </c>
      <c r="C2376" s="1184">
        <f t="shared" ref="C2376:H2376" si="1983">C2375/C82</f>
        <v>3.6218771401368574E-2</v>
      </c>
      <c r="D2376" s="1185">
        <f t="shared" si="1983"/>
        <v>4.83531817168771E-3</v>
      </c>
      <c r="E2376" s="1186">
        <f t="shared" si="1983"/>
        <v>2.1538054968287527E-2</v>
      </c>
      <c r="F2376" s="1187">
        <f t="shared" si="1983"/>
        <v>1.1286121790896688E-2</v>
      </c>
      <c r="G2376" s="1188">
        <f t="shared" si="1983"/>
        <v>6.3914916463204182E-4</v>
      </c>
      <c r="H2376" s="1194">
        <f t="shared" si="1983"/>
        <v>1.896557170484818E-2</v>
      </c>
      <c r="I2376" s="1189">
        <f t="shared" si="1971"/>
        <v>1.4903483099374509E-2</v>
      </c>
      <c r="J2376" s="3160"/>
      <c r="K2376" s="1716"/>
      <c r="L2376" s="1716"/>
      <c r="M2376" s="1716"/>
      <c r="N2376" s="1716"/>
      <c r="O2376" s="1716"/>
      <c r="P2376" s="3385"/>
      <c r="Q2376" t="s">
        <v>4295</v>
      </c>
    </row>
    <row r="2377" spans="1:17" customFormat="1" x14ac:dyDescent="0.25">
      <c r="A2377" s="3469"/>
      <c r="B2377" s="845" t="s">
        <v>4296</v>
      </c>
      <c r="C2377" s="1184">
        <f t="shared" ref="C2377:H2377" si="1984">C2375/C99</f>
        <v>5.3037097431716265E-2</v>
      </c>
      <c r="D2377" s="1185">
        <f t="shared" si="1984"/>
        <v>4.7546450690805146E-2</v>
      </c>
      <c r="E2377" s="1186">
        <f t="shared" si="1984"/>
        <v>3.4997316156736444E-2</v>
      </c>
      <c r="F2377" s="1187">
        <f t="shared" si="1984"/>
        <v>2.3729501072028741E-2</v>
      </c>
      <c r="G2377" s="1188">
        <f t="shared" si="1984"/>
        <v>4.0325832728445839E-3</v>
      </c>
      <c r="H2377" s="1194">
        <f t="shared" si="1984"/>
        <v>4.095220411303066E-2</v>
      </c>
      <c r="I2377" s="1189">
        <f t="shared" si="1971"/>
        <v>3.2668589724826239E-2</v>
      </c>
      <c r="J2377" s="3160"/>
      <c r="K2377" s="1716"/>
      <c r="L2377" s="1716"/>
      <c r="M2377" s="1716"/>
      <c r="N2377" s="1716"/>
      <c r="O2377" s="1716"/>
      <c r="P2377" s="3385"/>
      <c r="Q2377" t="s">
        <v>4297</v>
      </c>
    </row>
    <row r="2378" spans="1:17" customFormat="1" x14ac:dyDescent="0.25">
      <c r="A2378" s="3469"/>
      <c r="B2378" s="1203" t="s">
        <v>14</v>
      </c>
      <c r="C2378" s="1204">
        <f>BNP!J725</f>
        <v>58</v>
      </c>
      <c r="D2378" s="1204">
        <f>BPCE!J575</f>
        <v>19</v>
      </c>
      <c r="E2378" s="1204">
        <f>SG!J665</f>
        <v>52</v>
      </c>
      <c r="F2378" s="1204">
        <f>CA!J918</f>
        <v>15</v>
      </c>
      <c r="G2378" s="1204">
        <f>CM!K455</f>
        <v>7</v>
      </c>
      <c r="H2378" s="1204">
        <f>SUM(C2378:G2378)</f>
        <v>151</v>
      </c>
      <c r="I2378" s="1221">
        <f t="shared" si="1971"/>
        <v>30.2</v>
      </c>
      <c r="J2378" s="3166"/>
      <c r="K2378" s="1722"/>
      <c r="L2378" s="1722"/>
      <c r="M2378" s="1722"/>
      <c r="N2378" s="1722"/>
      <c r="O2378" s="1722"/>
      <c r="P2378" s="3369"/>
      <c r="Q2378" s="27" t="s">
        <v>4298</v>
      </c>
    </row>
    <row r="2379" spans="1:17" customFormat="1" x14ac:dyDescent="0.25">
      <c r="A2379" s="3469"/>
      <c r="B2379" s="845" t="s">
        <v>4299</v>
      </c>
      <c r="C2379" s="1184">
        <f t="shared" ref="C2379:H2379" si="1985">C2378/C108</f>
        <v>7.0048309178743967E-2</v>
      </c>
      <c r="D2379" s="1185">
        <f t="shared" si="1985"/>
        <v>2.6647966339410939E-2</v>
      </c>
      <c r="E2379" s="1186">
        <f t="shared" si="1985"/>
        <v>6.8062827225130892E-2</v>
      </c>
      <c r="F2379" s="1187">
        <f t="shared" si="1985"/>
        <v>1.5789473684210527E-2</v>
      </c>
      <c r="G2379" s="1188">
        <f t="shared" si="1985"/>
        <v>1.5053763440860216E-2</v>
      </c>
      <c r="H2379" s="1194">
        <f t="shared" si="1985"/>
        <v>4.0591397849462363E-2</v>
      </c>
      <c r="I2379" s="1189">
        <f t="shared" si="1971"/>
        <v>3.9120467973671309E-2</v>
      </c>
      <c r="J2379" s="3160"/>
      <c r="K2379" s="1716"/>
      <c r="L2379" s="1716"/>
      <c r="M2379" s="1716"/>
      <c r="N2379" s="1716"/>
      <c r="O2379" s="1716"/>
      <c r="P2379" s="3385"/>
      <c r="Q2379" t="s">
        <v>4300</v>
      </c>
    </row>
    <row r="2380" spans="1:17" customFormat="1" x14ac:dyDescent="0.25">
      <c r="A2380" s="3469"/>
      <c r="B2380" s="845" t="s">
        <v>4301</v>
      </c>
      <c r="C2380" s="1184">
        <f t="shared" ref="C2380:H2380" si="1986">C2378/C125</f>
        <v>8.6567164179104483E-2</v>
      </c>
      <c r="D2380" s="1185">
        <f t="shared" si="1986"/>
        <v>6.4846416382252553E-2</v>
      </c>
      <c r="E2380" s="1186">
        <f t="shared" si="1986"/>
        <v>0.11504424778761062</v>
      </c>
      <c r="F2380" s="1187">
        <f t="shared" si="1986"/>
        <v>4.573170731707317E-2</v>
      </c>
      <c r="G2380" s="1188">
        <f t="shared" si="1986"/>
        <v>6.3063063063063057E-2</v>
      </c>
      <c r="H2380" s="1194">
        <f t="shared" si="1986"/>
        <v>8.1445523193096003E-2</v>
      </c>
      <c r="I2380" s="1189">
        <f t="shared" si="1971"/>
        <v>7.5050519745820776E-2</v>
      </c>
      <c r="J2380" s="3160"/>
      <c r="K2380" s="1716"/>
      <c r="L2380" s="1716"/>
      <c r="M2380" s="1716"/>
      <c r="N2380" s="1716"/>
      <c r="O2380" s="1716"/>
      <c r="P2380" s="3385"/>
      <c r="Q2380" t="s">
        <v>4302</v>
      </c>
    </row>
    <row r="2381" spans="1:17" customFormat="1" x14ac:dyDescent="0.25">
      <c r="A2381" s="3469"/>
      <c r="B2381" s="845" t="s">
        <v>5101</v>
      </c>
      <c r="C2381" s="1184">
        <f t="shared" ref="C2381:H2381" si="1987">C2378/C113</f>
        <v>0.28999999999999998</v>
      </c>
      <c r="D2381" s="1185">
        <f t="shared" si="1987"/>
        <v>0.23456790123456789</v>
      </c>
      <c r="E2381" s="1186">
        <f t="shared" si="1987"/>
        <v>0.38235294117647056</v>
      </c>
      <c r="F2381" s="1187">
        <f t="shared" si="1987"/>
        <v>9.4339622641509441E-2</v>
      </c>
      <c r="G2381" s="1188">
        <f t="shared" si="1987"/>
        <v>0.1076923076923077</v>
      </c>
      <c r="H2381" s="1194">
        <f t="shared" si="1987"/>
        <v>0.23556942277691106</v>
      </c>
      <c r="I2381" s="1189">
        <f t="shared" si="1971"/>
        <v>0.22179055454897112</v>
      </c>
      <c r="J2381" s="3160"/>
      <c r="K2381" s="1716"/>
      <c r="L2381" s="1716"/>
      <c r="M2381" s="1716"/>
      <c r="N2381" s="1716"/>
      <c r="O2381" s="1716"/>
      <c r="P2381" s="3385"/>
      <c r="Q2381" t="s">
        <v>4304</v>
      </c>
    </row>
    <row r="2382" spans="1:17" customFormat="1" ht="15" hidden="1" customHeight="1" x14ac:dyDescent="0.25">
      <c r="A2382" s="3469"/>
      <c r="B2382" s="845" t="s">
        <v>4305</v>
      </c>
      <c r="C2382" s="1184">
        <f t="shared" ref="C2382:H2382" si="1988">C2378/C119</f>
        <v>0.62365591397849462</v>
      </c>
      <c r="D2382" s="1185">
        <f t="shared" si="1988"/>
        <v>0.40425531914893614</v>
      </c>
      <c r="E2382" s="1186">
        <f t="shared" si="1988"/>
        <v>0.49523809523809526</v>
      </c>
      <c r="F2382" s="1187">
        <f t="shared" si="1988"/>
        <v>0.15151515151515152</v>
      </c>
      <c r="G2382" s="1188">
        <f t="shared" si="1988"/>
        <v>0.14893617021276595</v>
      </c>
      <c r="H2382" s="1205">
        <f t="shared" si="1988"/>
        <v>0.38618925831202044</v>
      </c>
      <c r="I2382" s="1193">
        <f t="shared" si="1971"/>
        <v>0.36472013001868869</v>
      </c>
      <c r="J2382" s="3161"/>
      <c r="K2382" s="1717"/>
      <c r="L2382" s="1717"/>
      <c r="M2382" s="1717"/>
      <c r="N2382" s="1717"/>
      <c r="O2382" s="1717"/>
      <c r="P2382" s="3386"/>
      <c r="Q2382" t="s">
        <v>4306</v>
      </c>
    </row>
    <row r="2383" spans="1:17" customFormat="1" x14ac:dyDescent="0.25">
      <c r="A2383" s="3469"/>
      <c r="B2383" s="1203" t="s">
        <v>5087</v>
      </c>
      <c r="C2383" s="1206">
        <f>C2360/C2375</f>
        <v>0.36372021521906228</v>
      </c>
      <c r="D2383" s="1206">
        <f t="shared" ref="D2383:E2383" si="1989">D2360/D2375</f>
        <v>0.52104208416833664</v>
      </c>
      <c r="E2383" s="1206">
        <f t="shared" si="1989"/>
        <v>0.4948875255623722</v>
      </c>
      <c r="F2383" s="1206">
        <f>F2360/F2375</f>
        <v>0.79487179487179482</v>
      </c>
      <c r="G2383" s="1206">
        <f t="shared" ref="G2383" si="1990">G2360/G2375</f>
        <v>0.86</v>
      </c>
      <c r="H2383" s="1206">
        <f>H2360/H2375</f>
        <v>0.44156565189229202</v>
      </c>
      <c r="I2383" s="1206">
        <f t="shared" si="1971"/>
        <v>0.60690432396431315</v>
      </c>
      <c r="J2383" s="3162"/>
      <c r="K2383" s="1718"/>
      <c r="L2383" s="1718"/>
      <c r="M2383" s="1718"/>
      <c r="N2383" s="1718"/>
      <c r="O2383" s="1718"/>
      <c r="P2383" s="3368"/>
      <c r="Q2383" s="27" t="s">
        <v>4308</v>
      </c>
    </row>
    <row r="2384" spans="1:17" customFormat="1" x14ac:dyDescent="0.25">
      <c r="A2384" s="3469"/>
      <c r="B2384" s="845" t="s">
        <v>4223</v>
      </c>
      <c r="C2384" s="1207">
        <f t="shared" ref="C2384:H2384" si="1991">C2383/C139</f>
        <v>1.667821737489513</v>
      </c>
      <c r="D2384" s="1208">
        <f t="shared" si="1991"/>
        <v>2.3120360340580546</v>
      </c>
      <c r="E2384" s="1209">
        <f t="shared" si="1991"/>
        <v>2.8610770395199503</v>
      </c>
      <c r="F2384" s="1210">
        <f t="shared" si="1991"/>
        <v>3.6385202509595369</v>
      </c>
      <c r="G2384" s="1211">
        <f t="shared" si="1991"/>
        <v>4.3655142430731297</v>
      </c>
      <c r="H2384" s="1177">
        <f t="shared" si="1991"/>
        <v>2.1459235057190464</v>
      </c>
      <c r="I2384" s="1198">
        <f t="shared" si="1971"/>
        <v>2.9689938610200373</v>
      </c>
      <c r="J2384" s="3167"/>
      <c r="K2384" s="1723"/>
      <c r="L2384" s="1723"/>
      <c r="M2384" s="1723"/>
      <c r="N2384" s="1723"/>
      <c r="O2384" s="1723"/>
      <c r="P2384" s="3364"/>
      <c r="Q2384" t="s">
        <v>4309</v>
      </c>
    </row>
    <row r="2385" spans="1:17" customFormat="1" x14ac:dyDescent="0.25">
      <c r="A2385" s="3469"/>
      <c r="B2385" s="845" t="s">
        <v>4224</v>
      </c>
      <c r="C2385" s="1207">
        <f t="shared" ref="C2385:H2385" si="1992">C2383/C142</f>
        <v>1.7377696387603905</v>
      </c>
      <c r="D2385" s="1208">
        <f t="shared" si="1992"/>
        <v>1.4068270319904022</v>
      </c>
      <c r="E2385" s="1209">
        <f t="shared" si="1992"/>
        <v>3.2272009727381357</v>
      </c>
      <c r="F2385" s="1210">
        <f t="shared" si="1992"/>
        <v>3.3189215011136133</v>
      </c>
      <c r="G2385" s="1211">
        <f t="shared" si="1992"/>
        <v>4.4916343723673124</v>
      </c>
      <c r="H2385" s="1177">
        <f t="shared" si="1992"/>
        <v>2.1963675608778344</v>
      </c>
      <c r="I2385" s="1198">
        <f t="shared" si="1971"/>
        <v>2.8364707033939709</v>
      </c>
      <c r="J2385" s="3167"/>
      <c r="K2385" s="1723"/>
      <c r="L2385" s="1723"/>
      <c r="M2385" s="1723"/>
      <c r="N2385" s="1723"/>
      <c r="O2385" s="1723"/>
      <c r="P2385" s="3364"/>
      <c r="Q2385" t="s">
        <v>4310</v>
      </c>
    </row>
    <row r="2386" spans="1:17" customFormat="1" x14ac:dyDescent="0.25">
      <c r="A2386" s="3469"/>
      <c r="B2386" s="845" t="s">
        <v>5102</v>
      </c>
      <c r="C2386" s="1207">
        <f t="shared" ref="C2386:H2386" si="1993">C2383/C159</f>
        <v>1.9360791145793244</v>
      </c>
      <c r="D2386" s="1208">
        <f t="shared" si="1993"/>
        <v>1.3767055068220273</v>
      </c>
      <c r="E2386" s="1209">
        <f t="shared" si="1993"/>
        <v>3.7324716766084842</v>
      </c>
      <c r="F2386" s="1210">
        <f t="shared" si="1993"/>
        <v>3.6374450662366811</v>
      </c>
      <c r="G2386" s="1211">
        <f t="shared" si="1993"/>
        <v>5.2432258064516128</v>
      </c>
      <c r="H2386" s="1177">
        <f t="shared" si="1993"/>
        <v>2.4688184350940077</v>
      </c>
      <c r="I2386" s="1198">
        <f t="shared" si="1971"/>
        <v>3.1851854341396262</v>
      </c>
      <c r="J2386" s="3167"/>
      <c r="K2386" s="1723"/>
      <c r="L2386" s="1723"/>
      <c r="M2386" s="1723"/>
      <c r="N2386" s="1723"/>
      <c r="O2386" s="1723"/>
      <c r="P2386" s="3364"/>
      <c r="Q2386" t="s">
        <v>4312</v>
      </c>
    </row>
    <row r="2387" spans="1:17" customFormat="1" x14ac:dyDescent="0.25">
      <c r="A2387" s="3469"/>
      <c r="B2387" s="1203" t="s">
        <v>5099</v>
      </c>
      <c r="C2387" s="1206">
        <f>C2365/C2375</f>
        <v>0.11022290545734051</v>
      </c>
      <c r="D2387" s="1206">
        <f t="shared" ref="D2387:E2387" si="1994">D2365/D2375</f>
        <v>0.25250501002004005</v>
      </c>
      <c r="E2387" s="1206">
        <f t="shared" si="1994"/>
        <v>8.2822085889570546E-2</v>
      </c>
      <c r="F2387" s="1206">
        <f>F2365/F2375</f>
        <v>0.35531135531135533</v>
      </c>
      <c r="G2387" s="1206">
        <f t="shared" ref="G2387" si="1995">G2365/G2375</f>
        <v>0.78</v>
      </c>
      <c r="H2387" s="1206">
        <f>H2365/H2375</f>
        <v>0.13102618673082261</v>
      </c>
      <c r="I2387" s="1206">
        <f t="shared" si="1971"/>
        <v>0.31617227133566128</v>
      </c>
      <c r="J2387" s="3162"/>
      <c r="K2387" s="1718"/>
      <c r="L2387" s="1718"/>
      <c r="M2387" s="1718"/>
      <c r="N2387" s="1718"/>
      <c r="O2387" s="1718"/>
      <c r="P2387" s="3368"/>
      <c r="Q2387" s="27" t="s">
        <v>4314</v>
      </c>
    </row>
    <row r="2388" spans="1:17" s="1" customFormat="1" x14ac:dyDescent="0.25">
      <c r="A2388" s="3469"/>
      <c r="B2388" s="845" t="s">
        <v>4223</v>
      </c>
      <c r="C2388" s="1207">
        <f t="shared" ref="C2388:H2388" si="1996">C2387/C165</f>
        <v>2.2647711347505695</v>
      </c>
      <c r="D2388" s="1208">
        <f t="shared" si="1996"/>
        <v>4.3980193297988377</v>
      </c>
      <c r="E2388" s="1209">
        <f t="shared" si="1996"/>
        <v>2.5782348784782583</v>
      </c>
      <c r="F2388" s="1210">
        <f t="shared" si="1996"/>
        <v>9.8978422728902569</v>
      </c>
      <c r="G2388" s="1211">
        <f t="shared" si="1996"/>
        <v>8.9052276707530655</v>
      </c>
      <c r="H2388" s="1177">
        <f t="shared" si="1996"/>
        <v>2.6197973183385663</v>
      </c>
      <c r="I2388" s="1198">
        <f t="shared" si="1971"/>
        <v>5.6088190573341974</v>
      </c>
      <c r="J2388" s="3167"/>
      <c r="K2388" s="1723"/>
      <c r="L2388" s="1723"/>
      <c r="M2388" s="1723"/>
      <c r="N2388" s="1723"/>
      <c r="O2388" s="1723"/>
      <c r="P2388" s="3364"/>
      <c r="Q2388" t="s">
        <v>4315</v>
      </c>
    </row>
    <row r="2389" spans="1:17" s="1" customFormat="1" x14ac:dyDescent="0.25">
      <c r="A2389" s="3469"/>
      <c r="B2389" s="845" t="s">
        <v>4224</v>
      </c>
      <c r="C2389" s="1207">
        <f t="shared" ref="C2389:H2389" si="1997">C2387/C182</f>
        <v>1.9615263137467809</v>
      </c>
      <c r="D2389" s="1208">
        <f t="shared" si="1997"/>
        <v>1.9717560120240476</v>
      </c>
      <c r="E2389" s="1209">
        <f t="shared" si="1997"/>
        <v>1.7315185961476673</v>
      </c>
      <c r="F2389" s="1210">
        <f t="shared" si="1997"/>
        <v>5.0033521490069841</v>
      </c>
      <c r="G2389" s="1211">
        <f t="shared" si="1997"/>
        <v>14.833159509202455</v>
      </c>
      <c r="H2389" s="1177">
        <f t="shared" si="1997"/>
        <v>2.2527131080172631</v>
      </c>
      <c r="I2389" s="1198">
        <f t="shared" si="1971"/>
        <v>5.1002625160255874</v>
      </c>
      <c r="J2389" s="3167"/>
      <c r="K2389" s="1723"/>
      <c r="L2389" s="1723"/>
      <c r="M2389" s="1723"/>
      <c r="N2389" s="1723"/>
      <c r="O2389" s="1723"/>
      <c r="P2389" s="3364"/>
      <c r="Q2389" t="s">
        <v>4316</v>
      </c>
    </row>
    <row r="2390" spans="1:17" s="1" customFormat="1" x14ac:dyDescent="0.25">
      <c r="A2390" s="3469"/>
      <c r="B2390" s="845" t="s">
        <v>5102</v>
      </c>
      <c r="C2390" s="1207">
        <f t="shared" ref="C2390:H2390" si="1998">C2387/C185</f>
        <v>2.3317334371973266</v>
      </c>
      <c r="D2390" s="1208">
        <f t="shared" si="1998"/>
        <v>1.8820580349888967</v>
      </c>
      <c r="E2390" s="1209">
        <f t="shared" si="1998"/>
        <v>2.4382970258089443</v>
      </c>
      <c r="F2390" s="1210">
        <f t="shared" si="1998"/>
        <v>6.0281109366823653</v>
      </c>
      <c r="G2390" s="1211">
        <f t="shared" si="1998"/>
        <v>19.386739726027397</v>
      </c>
      <c r="H2390" s="1177">
        <f t="shared" si="1998"/>
        <v>2.7721662807419061</v>
      </c>
      <c r="I2390" s="1198">
        <f t="shared" si="1971"/>
        <v>6.4133878321409865</v>
      </c>
      <c r="J2390" s="3167"/>
      <c r="K2390" s="1723"/>
      <c r="L2390" s="1723"/>
      <c r="M2390" s="1723"/>
      <c r="N2390" s="1723"/>
      <c r="O2390" s="1723"/>
      <c r="P2390" s="3364"/>
      <c r="Q2390" t="s">
        <v>4317</v>
      </c>
    </row>
    <row r="2391" spans="1:17" customFormat="1" x14ac:dyDescent="0.25">
      <c r="A2391" s="3469"/>
      <c r="B2391" s="1203" t="s">
        <v>4848</v>
      </c>
      <c r="C2391" s="1206">
        <f>C2365/C2360</f>
        <v>0.30304311073541845</v>
      </c>
      <c r="D2391" s="1206">
        <f t="shared" ref="D2391:E2391" si="1999">D2365/D2360</f>
        <v>0.48461538461538461</v>
      </c>
      <c r="E2391" s="1206">
        <f t="shared" si="1999"/>
        <v>0.16735537190082644</v>
      </c>
      <c r="F2391" s="1206">
        <f>F2365/F2360</f>
        <v>0.44700460829493088</v>
      </c>
      <c r="G2391" s="1206">
        <f t="shared" ref="G2391" si="2000">G2365/G2360</f>
        <v>0.90697674418604646</v>
      </c>
      <c r="H2391" s="1206">
        <f>H2365/H2360</f>
        <v>0.29673093042749371</v>
      </c>
      <c r="I2391" s="1206">
        <f t="shared" si="1971"/>
        <v>0.46179904394652133</v>
      </c>
      <c r="J2391" s="3162"/>
      <c r="K2391" s="1718"/>
      <c r="L2391" s="1718"/>
      <c r="M2391" s="1718"/>
      <c r="N2391" s="1718"/>
      <c r="O2391" s="1718"/>
      <c r="P2391" s="3368"/>
      <c r="Q2391" s="27" t="s">
        <v>4319</v>
      </c>
    </row>
    <row r="2392" spans="1:17" customFormat="1" x14ac:dyDescent="0.25">
      <c r="A2392" s="3469"/>
      <c r="B2392" s="1181" t="s">
        <v>4223</v>
      </c>
      <c r="C2392" s="1207">
        <f t="shared" ref="C2392:H2392" si="2001">C2391/C217</f>
        <v>1.3579215834898604</v>
      </c>
      <c r="D2392" s="1208">
        <f t="shared" si="2001"/>
        <v>1.902227848101266</v>
      </c>
      <c r="E2392" s="1209">
        <f t="shared" si="2001"/>
        <v>0.90114136839560643</v>
      </c>
      <c r="F2392" s="1210">
        <f t="shared" si="2001"/>
        <v>2.7202933033779422</v>
      </c>
      <c r="G2392" s="1211">
        <f t="shared" si="2001"/>
        <v>2.0399034741172155</v>
      </c>
      <c r="H2392" s="1177">
        <f t="shared" si="2001"/>
        <v>1.220825118582564</v>
      </c>
      <c r="I2392" s="1198">
        <f t="shared" si="1971"/>
        <v>1.7842975154963781</v>
      </c>
      <c r="J2392" s="3167"/>
      <c r="K2392" s="1723"/>
      <c r="L2392" s="1723"/>
      <c r="M2392" s="1723"/>
      <c r="N2392" s="1723"/>
      <c r="O2392" s="1723"/>
      <c r="P2392" s="3364"/>
      <c r="Q2392" t="s">
        <v>4320</v>
      </c>
    </row>
    <row r="2393" spans="1:17" customFormat="1" x14ac:dyDescent="0.25">
      <c r="A2393" s="3469"/>
      <c r="B2393" s="1181" t="s">
        <v>4224</v>
      </c>
      <c r="C2393" s="1207">
        <f t="shared" ref="C2393:H2393" si="2002">C2391/C234</f>
        <v>1.1287608380279928</v>
      </c>
      <c r="D2393" s="1208">
        <f t="shared" si="2002"/>
        <v>1.4015625</v>
      </c>
      <c r="E2393" s="1209">
        <f t="shared" si="2002"/>
        <v>0.53653881824364713</v>
      </c>
      <c r="F2393" s="1210">
        <f t="shared" si="2002"/>
        <v>1.5075234974157075</v>
      </c>
      <c r="G2393" s="1211">
        <f t="shared" si="2002"/>
        <v>3.3023969182479669</v>
      </c>
      <c r="H2393" s="1177">
        <f t="shared" si="2002"/>
        <v>1.0256539698286697</v>
      </c>
      <c r="I2393" s="1198">
        <f t="shared" si="1971"/>
        <v>1.5753565143870627</v>
      </c>
      <c r="J2393" s="3167"/>
      <c r="K2393" s="1723"/>
      <c r="L2393" s="1723"/>
      <c r="M2393" s="1723"/>
      <c r="N2393" s="1723"/>
      <c r="O2393" s="1723"/>
      <c r="P2393" s="3364"/>
      <c r="Q2393" t="s">
        <v>4321</v>
      </c>
    </row>
    <row r="2394" spans="1:17" customFormat="1" ht="15.75" thickBot="1" x14ac:dyDescent="0.3">
      <c r="A2394" s="3470"/>
      <c r="B2394" s="1181" t="s">
        <v>5102</v>
      </c>
      <c r="C2394" s="1207">
        <f t="shared" ref="C2394:H2394" si="2003">C2391/C237</f>
        <v>1.2043585510729353</v>
      </c>
      <c r="D2394" s="1208">
        <f t="shared" si="2003"/>
        <v>1.3670738045738047</v>
      </c>
      <c r="E2394" s="1209">
        <f t="shared" si="2003"/>
        <v>0.65326604916785513</v>
      </c>
      <c r="F2394" s="1210">
        <f t="shared" si="2003"/>
        <v>1.6572376563528639</v>
      </c>
      <c r="G2394" s="1211">
        <f t="shared" si="2003"/>
        <v>3.6974832749283206</v>
      </c>
      <c r="H2394" s="1177">
        <f t="shared" si="2003"/>
        <v>1.1228716706485335</v>
      </c>
      <c r="I2394" s="1198">
        <f t="shared" si="1971"/>
        <v>1.7158838672191561</v>
      </c>
      <c r="J2394" s="3167"/>
      <c r="K2394" s="1723"/>
      <c r="L2394" s="1723"/>
      <c r="M2394" s="1723"/>
      <c r="N2394" s="1723"/>
      <c r="O2394" s="1723"/>
      <c r="P2394" s="3364"/>
      <c r="Q2394" t="s">
        <v>4322</v>
      </c>
    </row>
    <row r="2395" spans="1:17" customFormat="1" x14ac:dyDescent="0.25">
      <c r="A2395" s="3471" t="s">
        <v>605</v>
      </c>
      <c r="B2395" s="844" t="s">
        <v>5094</v>
      </c>
      <c r="C2395" s="826">
        <f>BNP!B530</f>
        <v>4883</v>
      </c>
      <c r="D2395" s="826">
        <f>BPCE!B614</f>
        <v>167</v>
      </c>
      <c r="E2395" s="1245">
        <f>SG!B525</f>
        <v>619</v>
      </c>
      <c r="F2395" s="826">
        <f>CA!B782</f>
        <v>2874</v>
      </c>
      <c r="G2395" s="826">
        <f>CM!B416</f>
        <v>26</v>
      </c>
      <c r="H2395" s="826">
        <f>SUM(C2395:G2395)</f>
        <v>8569</v>
      </c>
      <c r="I2395" s="1222">
        <f t="shared" si="1914"/>
        <v>1713.8</v>
      </c>
      <c r="J2395" s="3159"/>
      <c r="K2395" s="1715"/>
      <c r="L2395" s="1715"/>
      <c r="M2395" s="1715"/>
      <c r="N2395" s="1715"/>
      <c r="O2395" s="1715"/>
      <c r="P2395" s="3384"/>
      <c r="Q2395" s="27" t="s">
        <v>4264</v>
      </c>
    </row>
    <row r="2396" spans="1:17" customFormat="1" x14ac:dyDescent="0.25">
      <c r="A2396" s="3472"/>
      <c r="B2396" s="845" t="s">
        <v>4265</v>
      </c>
      <c r="C2396" s="1184">
        <f t="shared" ref="C2396:H2396" si="2004">C2395/C4</f>
        <v>0.12466809640522876</v>
      </c>
      <c r="D2396" s="1185">
        <f t="shared" si="2004"/>
        <v>7.1806337876768288E-3</v>
      </c>
      <c r="E2396" s="1186">
        <f t="shared" si="2004"/>
        <v>2.6269999575605822E-2</v>
      </c>
      <c r="F2396" s="1187">
        <f t="shared" si="2004"/>
        <v>0.18129060745600201</v>
      </c>
      <c r="G2396" s="1188">
        <f t="shared" si="2004"/>
        <v>1.6871066121601453E-3</v>
      </c>
      <c r="H2396" s="1194">
        <f t="shared" si="2004"/>
        <v>7.3081909050591892E-2</v>
      </c>
      <c r="I2396" s="1189">
        <f t="shared" ref="I2396:I2443" si="2005">AVERAGE(C2396:G2396)</f>
        <v>6.8219288767334713E-2</v>
      </c>
      <c r="J2396" s="3160"/>
      <c r="K2396" s="1716"/>
      <c r="L2396" s="1716"/>
      <c r="M2396" s="1716"/>
      <c r="N2396" s="1716"/>
      <c r="O2396" s="1716"/>
      <c r="P2396" s="3385"/>
      <c r="Q2396" t="s">
        <v>4266</v>
      </c>
    </row>
    <row r="2397" spans="1:17" customFormat="1" x14ac:dyDescent="0.25">
      <c r="A2397" s="3472"/>
      <c r="B2397" s="845" t="s">
        <v>4267</v>
      </c>
      <c r="C2397" s="1184">
        <f t="shared" ref="C2397:H2397" si="2006">C2395/C21</f>
        <v>0.19021463908690742</v>
      </c>
      <c r="D2397" s="1185">
        <f t="shared" si="2006"/>
        <v>4.2963725237972733E-2</v>
      </c>
      <c r="E2397" s="1186">
        <f t="shared" si="2006"/>
        <v>4.8148724331051648E-2</v>
      </c>
      <c r="F2397" s="1187">
        <f t="shared" si="2006"/>
        <v>0.34768932978466005</v>
      </c>
      <c r="G2397" s="1188">
        <f t="shared" si="2006"/>
        <v>1.0951979780960405E-2</v>
      </c>
      <c r="H2397" s="1194">
        <f t="shared" si="2006"/>
        <v>0.1615146831530139</v>
      </c>
      <c r="I2397" s="1189">
        <f t="shared" si="2005"/>
        <v>0.12799367964431047</v>
      </c>
      <c r="J2397" s="3160"/>
      <c r="K2397" s="1716"/>
      <c r="L2397" s="1716"/>
      <c r="M2397" s="1716"/>
      <c r="N2397" s="1716"/>
      <c r="O2397" s="1716"/>
      <c r="P2397" s="3385"/>
      <c r="Q2397" t="s">
        <v>4268</v>
      </c>
    </row>
    <row r="2398" spans="1:17" customFormat="1" x14ac:dyDescent="0.25">
      <c r="A2398" s="3472"/>
      <c r="B2398" s="1203" t="s">
        <v>5095</v>
      </c>
      <c r="C2398" s="1204">
        <f>BNP!C530</f>
        <v>494</v>
      </c>
      <c r="D2398" s="1204">
        <f>BPCE!C614</f>
        <v>75</v>
      </c>
      <c r="E2398" s="1246">
        <f>SG!C525</f>
        <v>114</v>
      </c>
      <c r="F2398" s="1204">
        <f>CA!C782</f>
        <v>323</v>
      </c>
      <c r="G2398" s="1204">
        <f>CM!C416</f>
        <v>-11</v>
      </c>
      <c r="H2398" s="1204">
        <f>SUM(C2398:G2398)</f>
        <v>995</v>
      </c>
      <c r="I2398" s="1206">
        <f t="shared" si="2005"/>
        <v>199</v>
      </c>
      <c r="J2398" s="3162"/>
      <c r="K2398" s="1718"/>
      <c r="L2398" s="1718"/>
      <c r="M2398" s="1718"/>
      <c r="N2398" s="1718"/>
      <c r="O2398" s="1718"/>
      <c r="P2398" s="3368"/>
      <c r="Q2398" s="27" t="s">
        <v>4274</v>
      </c>
    </row>
    <row r="2399" spans="1:17" customFormat="1" x14ac:dyDescent="0.25">
      <c r="A2399" s="3472"/>
      <c r="B2399" s="845" t="s">
        <v>4275</v>
      </c>
      <c r="C2399" s="1184">
        <f t="shared" ref="C2399:H2399" si="2007">C2398/C30</f>
        <v>5.6515272852076422E-2</v>
      </c>
      <c r="D2399" s="1185">
        <f t="shared" si="2007"/>
        <v>1.2658227848101266E-2</v>
      </c>
      <c r="E2399" s="1186">
        <f t="shared" si="2007"/>
        <v>2.6051188299817184E-2</v>
      </c>
      <c r="F2399" s="1187">
        <f t="shared" si="2007"/>
        <v>0.12399232245681382</v>
      </c>
      <c r="G2399" s="1188">
        <f t="shared" si="2007"/>
        <v>-1.6053706946876824E-3</v>
      </c>
      <c r="H2399" s="1192">
        <f t="shared" si="2007"/>
        <v>3.4913505737043403E-2</v>
      </c>
      <c r="I2399" s="1193">
        <f t="shared" si="2005"/>
        <v>4.3522328152424204E-2</v>
      </c>
      <c r="J2399" s="3161"/>
      <c r="K2399" s="1717"/>
      <c r="L2399" s="1717"/>
      <c r="M2399" s="1717"/>
      <c r="N2399" s="1717"/>
      <c r="O2399" s="1717"/>
      <c r="P2399" s="3386"/>
      <c r="Q2399" t="s">
        <v>4276</v>
      </c>
    </row>
    <row r="2400" spans="1:17" customFormat="1" x14ac:dyDescent="0.25">
      <c r="A2400" s="3472"/>
      <c r="B2400" s="845" t="s">
        <v>4277</v>
      </c>
      <c r="C2400" s="1184">
        <f t="shared" ref="C2400:H2400" si="2008">C2398/C47</f>
        <v>7.1677307022634945E-2</v>
      </c>
      <c r="D2400" s="1185">
        <f t="shared" si="2008"/>
        <v>5.5803571428571432E-2</v>
      </c>
      <c r="E2400" s="1186">
        <f t="shared" si="2008"/>
        <v>2.8428927680798004E-2</v>
      </c>
      <c r="F2400" s="1187">
        <f t="shared" si="2008"/>
        <v>0.13178294573643412</v>
      </c>
      <c r="G2400" s="1188">
        <f t="shared" si="2008"/>
        <v>-1.6871165644171779E-2</v>
      </c>
      <c r="H2400" s="1192">
        <f t="shared" si="2008"/>
        <v>6.4825070037135973E-2</v>
      </c>
      <c r="I2400" s="1193">
        <f t="shared" si="2005"/>
        <v>5.4164317244853336E-2</v>
      </c>
      <c r="J2400" s="3161"/>
      <c r="K2400" s="1717"/>
      <c r="L2400" s="1717"/>
      <c r="M2400" s="1717"/>
      <c r="N2400" s="1717"/>
      <c r="O2400" s="1717"/>
      <c r="P2400" s="3386"/>
      <c r="Q2400" t="s">
        <v>4278</v>
      </c>
    </row>
    <row r="2401" spans="1:17" customFormat="1" x14ac:dyDescent="0.25">
      <c r="A2401" s="3472"/>
      <c r="B2401" s="1203" t="s">
        <v>5098</v>
      </c>
      <c r="C2401" s="1204">
        <f>BNP!F530</f>
        <v>-203</v>
      </c>
      <c r="D2401" s="1204">
        <f>BPCE!F614</f>
        <v>-26</v>
      </c>
      <c r="E2401" s="1246">
        <f>SG!F525</f>
        <v>-38</v>
      </c>
      <c r="F2401" s="1204">
        <f>CA!F782</f>
        <v>-109</v>
      </c>
      <c r="G2401" s="1204">
        <f>CM!G416</f>
        <v>0</v>
      </c>
      <c r="H2401" s="1204">
        <f>SUM(C2401:G2401)</f>
        <v>-376</v>
      </c>
      <c r="I2401" s="1206">
        <f t="shared" si="2005"/>
        <v>-75.2</v>
      </c>
      <c r="J2401" s="3163"/>
      <c r="K2401" s="1719"/>
      <c r="L2401" s="1719"/>
      <c r="M2401" s="1719"/>
      <c r="N2401" s="1719"/>
      <c r="O2401" s="1719"/>
      <c r="P2401" s="3387"/>
      <c r="Q2401" s="1178" t="s">
        <v>4284</v>
      </c>
    </row>
    <row r="2402" spans="1:17" customFormat="1" hidden="1" x14ac:dyDescent="0.25">
      <c r="A2402" s="3472"/>
      <c r="B2402" s="845" t="s">
        <v>4285</v>
      </c>
      <c r="C2402" s="1184">
        <f t="shared" ref="C2402:H2402" si="2009">C2401/C56</f>
        <v>7.6835730507191516E-2</v>
      </c>
      <c r="D2402" s="1185">
        <f t="shared" si="2009"/>
        <v>1.3591217982226868E-2</v>
      </c>
      <c r="E2402" s="1186">
        <f t="shared" si="2009"/>
        <v>2.7516292541636494E-2</v>
      </c>
      <c r="F2402" s="1187">
        <f t="shared" si="2009"/>
        <v>0.23240938166311301</v>
      </c>
      <c r="G2402" s="1188">
        <f t="shared" si="2009"/>
        <v>0</v>
      </c>
      <c r="H2402" s="1194">
        <f t="shared" si="2009"/>
        <v>4.7468753945208941E-2</v>
      </c>
      <c r="I2402" s="1193">
        <f t="shared" si="2005"/>
        <v>7.0070524538833584E-2</v>
      </c>
      <c r="J2402" s="3161"/>
      <c r="K2402" s="1717"/>
      <c r="L2402" s="1717"/>
      <c r="M2402" s="1717"/>
      <c r="N2402" s="1717"/>
      <c r="O2402" s="1717"/>
      <c r="P2402" s="3386"/>
      <c r="Q2402" t="s">
        <v>4286</v>
      </c>
    </row>
    <row r="2403" spans="1:17" customFormat="1" hidden="1" x14ac:dyDescent="0.25">
      <c r="A2403" s="3472"/>
      <c r="B2403" s="845" t="s">
        <v>4287</v>
      </c>
      <c r="C2403" s="1184">
        <f t="shared" ref="C2403:H2403" si="2010">C2401/C73</f>
        <v>0.11547212741751992</v>
      </c>
      <c r="D2403" s="1185">
        <f t="shared" si="2010"/>
        <v>5.8426966292134834E-2</v>
      </c>
      <c r="E2403" s="1186">
        <f t="shared" si="2010"/>
        <v>3.6224976167778838E-2</v>
      </c>
      <c r="F2403" s="1187">
        <f t="shared" si="2010"/>
        <v>0.16268656716417909</v>
      </c>
      <c r="G2403" s="1188">
        <f t="shared" si="2010"/>
        <v>0</v>
      </c>
      <c r="H2403" s="1194">
        <f t="shared" si="2010"/>
        <v>9.300024734108335E-2</v>
      </c>
      <c r="I2403" s="1193">
        <f t="shared" si="2005"/>
        <v>7.4562127408322534E-2</v>
      </c>
      <c r="J2403" s="3161"/>
      <c r="K2403" s="1717"/>
      <c r="L2403" s="1717"/>
      <c r="M2403" s="1717"/>
      <c r="N2403" s="1717"/>
      <c r="O2403" s="1717"/>
      <c r="P2403" s="3386"/>
      <c r="Q2403" t="s">
        <v>4288</v>
      </c>
    </row>
    <row r="2404" spans="1:17" customFormat="1" x14ac:dyDescent="0.25">
      <c r="A2404" s="3472"/>
      <c r="B2404" s="845" t="s">
        <v>4289</v>
      </c>
      <c r="C2404" s="1247">
        <v>0.27500000000000002</v>
      </c>
      <c r="D2404" s="1248">
        <v>0.27500000000000002</v>
      </c>
      <c r="E2404" s="1249">
        <v>0.27500000000000002</v>
      </c>
      <c r="F2404" s="1250">
        <v>0.27500000000000002</v>
      </c>
      <c r="G2404" s="1251">
        <v>0.27500000000000002</v>
      </c>
      <c r="H2404" s="1252">
        <v>1.2749999999999999</v>
      </c>
      <c r="I2404" s="1253">
        <f t="shared" si="2005"/>
        <v>0.27500000000000002</v>
      </c>
      <c r="J2404" s="3170"/>
      <c r="K2404" s="1726"/>
      <c r="L2404" s="1726"/>
      <c r="M2404" s="1726"/>
      <c r="N2404" s="1726"/>
      <c r="O2404" s="1726"/>
      <c r="P2404" s="3388"/>
      <c r="Q2404" t="s">
        <v>4290</v>
      </c>
    </row>
    <row r="2405" spans="1:17" customFormat="1" x14ac:dyDescent="0.25">
      <c r="A2405" s="3472"/>
      <c r="B2405" s="845" t="s">
        <v>4291</v>
      </c>
      <c r="C2405" s="1184">
        <f>C2401/C2398</f>
        <v>-0.41093117408906882</v>
      </c>
      <c r="D2405" s="1185">
        <f t="shared" ref="D2405:H2405" si="2011">D2401/D2398</f>
        <v>-0.34666666666666668</v>
      </c>
      <c r="E2405" s="1186">
        <f t="shared" si="2011"/>
        <v>-0.33333333333333331</v>
      </c>
      <c r="F2405" s="1187">
        <f t="shared" si="2011"/>
        <v>-0.33746130030959753</v>
      </c>
      <c r="G2405" s="1188">
        <f t="shared" si="2011"/>
        <v>0</v>
      </c>
      <c r="H2405" s="1205">
        <f t="shared" si="2011"/>
        <v>-0.3778894472361809</v>
      </c>
      <c r="I2405" s="1191">
        <f t="shared" si="2005"/>
        <v>-0.28567849487973324</v>
      </c>
      <c r="J2405" s="3164"/>
      <c r="K2405" s="1720"/>
      <c r="L2405" s="1720"/>
      <c r="M2405" s="1720"/>
      <c r="N2405" s="1720"/>
      <c r="O2405" s="1720"/>
      <c r="P2405" s="3352"/>
      <c r="Q2405" t="s">
        <v>4292</v>
      </c>
    </row>
    <row r="2406" spans="1:17" customFormat="1" x14ac:dyDescent="0.25">
      <c r="A2406" s="3472"/>
      <c r="B2406" s="1203" t="s">
        <v>5100</v>
      </c>
      <c r="C2406" s="1204">
        <f>BNP!G530</f>
        <v>18056</v>
      </c>
      <c r="D2406" s="1204">
        <f>BPCE!G614</f>
        <v>274</v>
      </c>
      <c r="E2406" s="1246">
        <f>SG!G525</f>
        <v>1938</v>
      </c>
      <c r="F2406" s="1204">
        <f>CA!G782</f>
        <v>10463</v>
      </c>
      <c r="G2406" s="1204">
        <f>CM!H416</f>
        <v>138</v>
      </c>
      <c r="H2406" s="1204">
        <f>SUM(C2406:G2406)</f>
        <v>30869</v>
      </c>
      <c r="I2406" s="1204">
        <f t="shared" si="2005"/>
        <v>6173.8</v>
      </c>
      <c r="J2406" s="3165"/>
      <c r="K2406" s="1721"/>
      <c r="L2406" s="1721"/>
      <c r="M2406" s="1721"/>
      <c r="N2406" s="1721"/>
      <c r="O2406" s="1721"/>
      <c r="P2406" s="3347"/>
      <c r="Q2406" s="27" t="s">
        <v>4293</v>
      </c>
    </row>
    <row r="2407" spans="1:17" customFormat="1" x14ac:dyDescent="0.25">
      <c r="A2407" s="3472"/>
      <c r="B2407" s="845" t="s">
        <v>4294</v>
      </c>
      <c r="C2407" s="1184">
        <f t="shared" ref="C2407:H2407" si="2012">C2406/C82</f>
        <v>0.10053284187903321</v>
      </c>
      <c r="D2407" s="1185">
        <f t="shared" si="2012"/>
        <v>2.6550644870589829E-3</v>
      </c>
      <c r="E2407" s="1186">
        <f t="shared" si="2012"/>
        <v>1.4226568005637773E-2</v>
      </c>
      <c r="F2407" s="1187">
        <f t="shared" si="2012"/>
        <v>0.14418399548003913</v>
      </c>
      <c r="G2407" s="1188">
        <f t="shared" si="2012"/>
        <v>1.7640516943844354E-3</v>
      </c>
      <c r="H2407" s="1194">
        <f t="shared" si="2012"/>
        <v>5.4173057551305498E-2</v>
      </c>
      <c r="I2407" s="1189">
        <f t="shared" si="2005"/>
        <v>5.2672504309230705E-2</v>
      </c>
      <c r="J2407" s="3160"/>
      <c r="K2407" s="1716"/>
      <c r="L2407" s="1716"/>
      <c r="M2407" s="1716"/>
      <c r="N2407" s="1716"/>
      <c r="O2407" s="1716"/>
      <c r="P2407" s="3385"/>
      <c r="Q2407" t="s">
        <v>4295</v>
      </c>
    </row>
    <row r="2408" spans="1:17" customFormat="1" x14ac:dyDescent="0.25">
      <c r="A2408" s="3472"/>
      <c r="B2408" s="845" t="s">
        <v>4296</v>
      </c>
      <c r="C2408" s="1184">
        <f t="shared" ref="C2408:H2408" si="2013">C2406/C99</f>
        <v>0.14721565430085609</v>
      </c>
      <c r="D2408" s="1185">
        <f t="shared" si="2013"/>
        <v>2.6107670319199618E-2</v>
      </c>
      <c r="E2408" s="1186">
        <f t="shared" si="2013"/>
        <v>2.3116836643406691E-2</v>
      </c>
      <c r="F2408" s="1187">
        <f t="shared" si="2013"/>
        <v>0.30315234397635743</v>
      </c>
      <c r="G2408" s="1188">
        <f t="shared" si="2013"/>
        <v>1.1129929833051052E-2</v>
      </c>
      <c r="H2408" s="1194">
        <f t="shared" si="2013"/>
        <v>0.11697544080365906</v>
      </c>
      <c r="I2408" s="1189">
        <f t="shared" si="2005"/>
        <v>0.10214448701457417</v>
      </c>
      <c r="J2408" s="3160"/>
      <c r="K2408" s="1716"/>
      <c r="L2408" s="1716"/>
      <c r="M2408" s="1716"/>
      <c r="N2408" s="1716"/>
      <c r="O2408" s="1716"/>
      <c r="P2408" s="3385"/>
      <c r="Q2408" t="s">
        <v>4297</v>
      </c>
    </row>
    <row r="2409" spans="1:17" customFormat="1" x14ac:dyDescent="0.25">
      <c r="A2409" s="3472"/>
      <c r="B2409" s="1203" t="s">
        <v>14</v>
      </c>
      <c r="C2409" s="1204">
        <f>BNP!J530</f>
        <v>41</v>
      </c>
      <c r="D2409" s="1204">
        <f>BPCE!J614</f>
        <v>6</v>
      </c>
      <c r="E2409" s="1246">
        <f>SG!J525</f>
        <v>13</v>
      </c>
      <c r="F2409" s="1204">
        <f>CA!J782</f>
        <v>23</v>
      </c>
      <c r="G2409" s="1204">
        <f>CM!K416</f>
        <v>2</v>
      </c>
      <c r="H2409" s="1204">
        <f>SUM(C2409:G2409)</f>
        <v>85</v>
      </c>
      <c r="I2409" s="1221">
        <f t="shared" si="2005"/>
        <v>17</v>
      </c>
      <c r="J2409" s="3166"/>
      <c r="K2409" s="1722"/>
      <c r="L2409" s="1722"/>
      <c r="M2409" s="1722"/>
      <c r="N2409" s="1722"/>
      <c r="O2409" s="1722"/>
      <c r="P2409" s="3369"/>
      <c r="Q2409" s="27" t="s">
        <v>4298</v>
      </c>
    </row>
    <row r="2410" spans="1:17" customFormat="1" x14ac:dyDescent="0.25">
      <c r="A2410" s="3472"/>
      <c r="B2410" s="845" t="s">
        <v>4299</v>
      </c>
      <c r="C2410" s="1184">
        <f t="shared" ref="C2410:H2410" si="2014">C2409/C108</f>
        <v>4.9516908212560384E-2</v>
      </c>
      <c r="D2410" s="1185">
        <f t="shared" si="2014"/>
        <v>8.4151472650771386E-3</v>
      </c>
      <c r="E2410" s="1186">
        <f t="shared" si="2014"/>
        <v>1.7015706806282723E-2</v>
      </c>
      <c r="F2410" s="1187">
        <f t="shared" si="2014"/>
        <v>2.4210526315789474E-2</v>
      </c>
      <c r="G2410" s="1188">
        <f t="shared" si="2014"/>
        <v>4.3010752688172043E-3</v>
      </c>
      <c r="H2410" s="1194">
        <f t="shared" si="2014"/>
        <v>2.2849462365591398E-2</v>
      </c>
      <c r="I2410" s="1189">
        <f t="shared" si="2005"/>
        <v>2.0691872773705385E-2</v>
      </c>
      <c r="J2410" s="3160"/>
      <c r="K2410" s="1716"/>
      <c r="L2410" s="1716"/>
      <c r="M2410" s="1716"/>
      <c r="N2410" s="1716"/>
      <c r="O2410" s="1716"/>
      <c r="P2410" s="3385"/>
      <c r="Q2410" t="s">
        <v>4300</v>
      </c>
    </row>
    <row r="2411" spans="1:17" customFormat="1" x14ac:dyDescent="0.25">
      <c r="A2411" s="3472"/>
      <c r="B2411" s="845" t="s">
        <v>4301</v>
      </c>
      <c r="C2411" s="1184">
        <f t="shared" ref="C2411:H2411" si="2015">C2409/C125</f>
        <v>6.1194029850746269E-2</v>
      </c>
      <c r="D2411" s="1185">
        <f t="shared" si="2015"/>
        <v>2.0477815699658702E-2</v>
      </c>
      <c r="E2411" s="1186">
        <f t="shared" si="2015"/>
        <v>2.8761061946902654E-2</v>
      </c>
      <c r="F2411" s="1187">
        <f t="shared" si="2015"/>
        <v>7.0121951219512202E-2</v>
      </c>
      <c r="G2411" s="1188">
        <f t="shared" si="2015"/>
        <v>1.8018018018018018E-2</v>
      </c>
      <c r="H2411" s="1194">
        <f t="shared" si="2015"/>
        <v>4.5846817691477887E-2</v>
      </c>
      <c r="I2411" s="1189">
        <f t="shared" si="2005"/>
        <v>3.9714575346967568E-2</v>
      </c>
      <c r="J2411" s="3160"/>
      <c r="K2411" s="1716"/>
      <c r="L2411" s="1716"/>
      <c r="M2411" s="1716"/>
      <c r="N2411" s="1716"/>
      <c r="O2411" s="1716"/>
      <c r="P2411" s="3385"/>
      <c r="Q2411" t="s">
        <v>4302</v>
      </c>
    </row>
    <row r="2412" spans="1:17" customFormat="1" x14ac:dyDescent="0.25">
      <c r="A2412" s="3472"/>
      <c r="B2412" s="1203" t="s">
        <v>5087</v>
      </c>
      <c r="C2412" s="1206">
        <f>C2395/C2406</f>
        <v>0.27043642002658397</v>
      </c>
      <c r="D2412" s="1206">
        <f t="shared" ref="D2412:G2412" si="2016">D2395/D2406</f>
        <v>0.60948905109489049</v>
      </c>
      <c r="E2412" s="1206">
        <f t="shared" si="2016"/>
        <v>0.31940144478844168</v>
      </c>
      <c r="F2412" s="1206">
        <f t="shared" si="2016"/>
        <v>0.27468221351428845</v>
      </c>
      <c r="G2412" s="1206">
        <f t="shared" si="2016"/>
        <v>0.18840579710144928</v>
      </c>
      <c r="H2412" s="1206">
        <f>H2395/H2406</f>
        <v>0.27759240662152967</v>
      </c>
      <c r="I2412" s="1206">
        <f t="shared" si="2005"/>
        <v>0.33248298530513071</v>
      </c>
      <c r="J2412" s="3162"/>
      <c r="K2412" s="1718"/>
      <c r="L2412" s="1718"/>
      <c r="M2412" s="1718"/>
      <c r="N2412" s="1718"/>
      <c r="O2412" s="1718"/>
      <c r="P2412" s="3368"/>
      <c r="Q2412" s="27" t="s">
        <v>4308</v>
      </c>
    </row>
    <row r="2413" spans="1:17" customFormat="1" x14ac:dyDescent="0.25">
      <c r="A2413" s="3472"/>
      <c r="B2413" s="845" t="s">
        <v>4223</v>
      </c>
      <c r="C2413" s="1207">
        <f t="shared" ref="C2413:H2413" si="2017">C2412/C139</f>
        <v>1.240073333998023</v>
      </c>
      <c r="D2413" s="1208">
        <f t="shared" si="2017"/>
        <v>2.7045044753812446</v>
      </c>
      <c r="E2413" s="1209">
        <f t="shared" si="2017"/>
        <v>1.8465451094877849</v>
      </c>
      <c r="F2413" s="1210">
        <f t="shared" si="2017"/>
        <v>1.2573559697275829</v>
      </c>
      <c r="G2413" s="1211">
        <f t="shared" si="2017"/>
        <v>0.95638161712084069</v>
      </c>
      <c r="H2413" s="1177">
        <f t="shared" si="2017"/>
        <v>1.3490453069106989</v>
      </c>
      <c r="I2413" s="1198">
        <f t="shared" si="2005"/>
        <v>1.6009721011430951</v>
      </c>
      <c r="J2413" s="3167"/>
      <c r="K2413" s="1723"/>
      <c r="L2413" s="1723"/>
      <c r="M2413" s="1723"/>
      <c r="N2413" s="1723"/>
      <c r="O2413" s="1723"/>
      <c r="P2413" s="3364"/>
      <c r="Q2413" t="s">
        <v>4309</v>
      </c>
    </row>
    <row r="2414" spans="1:17" customFormat="1" x14ac:dyDescent="0.25">
      <c r="A2414" s="3472"/>
      <c r="B2414" s="845" t="s">
        <v>4224</v>
      </c>
      <c r="C2414" s="1207">
        <f t="shared" ref="C2414:H2414" si="2018">C2412/C142</f>
        <v>1.2920816063363532</v>
      </c>
      <c r="D2414" s="1208">
        <f t="shared" si="2018"/>
        <v>1.6456361181478971</v>
      </c>
      <c r="E2414" s="1209">
        <f t="shared" si="2018"/>
        <v>2.0828422622774587</v>
      </c>
      <c r="F2414" s="1210">
        <f t="shared" si="2018"/>
        <v>1.1469128861882594</v>
      </c>
      <c r="G2414" s="1211">
        <f t="shared" si="2018"/>
        <v>0.98401157466759459</v>
      </c>
      <c r="H2414" s="1177">
        <f t="shared" si="2018"/>
        <v>1.3807572088923612</v>
      </c>
      <c r="I2414" s="1198">
        <f t="shared" si="2005"/>
        <v>1.4302968895235124</v>
      </c>
      <c r="J2414" s="3167"/>
      <c r="K2414" s="1723"/>
      <c r="L2414" s="1723"/>
      <c r="M2414" s="1723"/>
      <c r="N2414" s="1723"/>
      <c r="O2414" s="1723"/>
      <c r="P2414" s="3364"/>
      <c r="Q2414" t="s">
        <v>4310</v>
      </c>
    </row>
    <row r="2415" spans="1:17" customFormat="1" x14ac:dyDescent="0.25">
      <c r="A2415" s="3472"/>
      <c r="B2415" s="845" t="s">
        <v>5108</v>
      </c>
      <c r="C2415" s="1207">
        <f t="shared" ref="C2415:H2415" si="2019">C2412/C157</f>
        <v>0.9631702349298169</v>
      </c>
      <c r="D2415" s="1208">
        <f t="shared" si="2019"/>
        <v>1.8607801011489344</v>
      </c>
      <c r="E2415" s="1209">
        <f t="shared" si="2019"/>
        <v>0.64965958996625128</v>
      </c>
      <c r="F2415" s="1210">
        <f t="shared" si="2019"/>
        <v>0.74525702924236636</v>
      </c>
      <c r="G2415" s="1211">
        <f t="shared" si="2019"/>
        <v>0.70747865344979888</v>
      </c>
      <c r="H2415" s="1177">
        <f t="shared" si="2019"/>
        <v>0.88091510544415708</v>
      </c>
      <c r="I2415" s="1198">
        <f t="shared" si="2005"/>
        <v>0.98526912174743375</v>
      </c>
      <c r="J2415" s="3167"/>
      <c r="K2415" s="1723"/>
      <c r="L2415" s="1723"/>
      <c r="M2415" s="1723"/>
      <c r="N2415" s="1723"/>
      <c r="O2415" s="1723"/>
      <c r="P2415" s="3364"/>
      <c r="Q2415" t="s">
        <v>4766</v>
      </c>
    </row>
    <row r="2416" spans="1:17" customFormat="1" x14ac:dyDescent="0.25">
      <c r="A2416" s="3472"/>
      <c r="B2416" s="1203" t="s">
        <v>5099</v>
      </c>
      <c r="C2416" s="1206">
        <f>C2398/C2406</f>
        <v>2.7359326539654408E-2</v>
      </c>
      <c r="D2416" s="1206">
        <f t="shared" ref="D2416:G2416" si="2020">D2398/D2406</f>
        <v>0.27372262773722628</v>
      </c>
      <c r="E2416" s="1206">
        <f t="shared" si="2020"/>
        <v>5.8823529411764705E-2</v>
      </c>
      <c r="F2416" s="1206">
        <f t="shared" si="2020"/>
        <v>3.0870687183408199E-2</v>
      </c>
      <c r="G2416" s="1206">
        <f t="shared" si="2020"/>
        <v>-7.9710144927536225E-2</v>
      </c>
      <c r="H2416" s="1206">
        <f>H2398/H2406</f>
        <v>3.2232984547604392E-2</v>
      </c>
      <c r="I2416" s="1206">
        <f t="shared" si="2005"/>
        <v>6.2213205188903477E-2</v>
      </c>
      <c r="J2416" s="3162"/>
      <c r="K2416" s="1718"/>
      <c r="L2416" s="1718"/>
      <c r="M2416" s="1718"/>
      <c r="N2416" s="1718"/>
      <c r="O2416" s="1718"/>
      <c r="P2416" s="3368"/>
      <c r="Q2416" s="27" t="s">
        <v>4314</v>
      </c>
    </row>
    <row r="2417" spans="1:17" s="1" customFormat="1" x14ac:dyDescent="0.25">
      <c r="A2417" s="3472"/>
      <c r="B2417" s="845" t="s">
        <v>4223</v>
      </c>
      <c r="C2417" s="1207">
        <f t="shared" ref="C2417:H2417" si="2021">C2416/C165</f>
        <v>0.56215731889961684</v>
      </c>
      <c r="D2417" s="1208">
        <f t="shared" si="2021"/>
        <v>4.7675783054605931</v>
      </c>
      <c r="E2417" s="1209">
        <f t="shared" si="2021"/>
        <v>1.8311646413592861</v>
      </c>
      <c r="F2417" s="1210">
        <f t="shared" si="2021"/>
        <v>0.85995898535062676</v>
      </c>
      <c r="G2417" s="1211">
        <f t="shared" si="2021"/>
        <v>-0.91004742083132395</v>
      </c>
      <c r="H2417" s="1177">
        <f t="shared" si="2021"/>
        <v>0.64448098953945854</v>
      </c>
      <c r="I2417" s="1198">
        <f t="shared" si="2005"/>
        <v>1.4221623660477598</v>
      </c>
      <c r="J2417" s="3167"/>
      <c r="K2417" s="1723"/>
      <c r="L2417" s="1723"/>
      <c r="M2417" s="1723"/>
      <c r="N2417" s="1723"/>
      <c r="O2417" s="1723"/>
      <c r="P2417" s="3364"/>
      <c r="Q2417" t="s">
        <v>4315</v>
      </c>
    </row>
    <row r="2418" spans="1:17" s="1" customFormat="1" x14ac:dyDescent="0.25">
      <c r="A2418" s="3472"/>
      <c r="B2418" s="845" t="s">
        <v>4224</v>
      </c>
      <c r="C2418" s="1207">
        <f t="shared" ref="C2418:H2418" si="2022">C2416/C182</f>
        <v>0.48688644806857417</v>
      </c>
      <c r="D2418" s="1208">
        <f t="shared" si="2022"/>
        <v>2.1374397158498435</v>
      </c>
      <c r="E2418" s="1209">
        <f t="shared" si="2022"/>
        <v>1.2297931641484523</v>
      </c>
      <c r="F2418" s="1210">
        <f t="shared" si="2022"/>
        <v>0.43470864848965751</v>
      </c>
      <c r="G2418" s="1211">
        <f t="shared" si="2022"/>
        <v>-1.5158375566817817</v>
      </c>
      <c r="H2418" s="1177">
        <f t="shared" si="2022"/>
        <v>0.55417675361397911</v>
      </c>
      <c r="I2418" s="1198">
        <f t="shared" si="2005"/>
        <v>0.55459808397494892</v>
      </c>
      <c r="J2418" s="3167"/>
      <c r="K2418" s="1723"/>
      <c r="L2418" s="1723"/>
      <c r="M2418" s="1723"/>
      <c r="N2418" s="1723"/>
      <c r="O2418" s="1723"/>
      <c r="P2418" s="3364"/>
      <c r="Q2418" t="s">
        <v>4316</v>
      </c>
    </row>
    <row r="2419" spans="1:17" s="1" customFormat="1" x14ac:dyDescent="0.25">
      <c r="A2419" s="3472"/>
      <c r="B2419" s="845" t="s">
        <v>5108</v>
      </c>
      <c r="C2419" s="1207">
        <f t="shared" ref="C2419:H2419" si="2023">C2416/C183</f>
        <v>0.31836716326982717</v>
      </c>
      <c r="D2419" s="1208">
        <f t="shared" si="2023"/>
        <v>2.8569799270072993</v>
      </c>
      <c r="E2419" s="1209">
        <f t="shared" si="2023"/>
        <v>0.21485881466377055</v>
      </c>
      <c r="F2419" s="1210">
        <f t="shared" si="2023"/>
        <v>0.21243965046042962</v>
      </c>
      <c r="G2419" s="1211">
        <f t="shared" si="2023"/>
        <v>-0.92402666262687461</v>
      </c>
      <c r="H2419" s="1177">
        <f t="shared" si="2023"/>
        <v>0.28224717343416866</v>
      </c>
      <c r="I2419" s="1198">
        <f t="shared" si="2005"/>
        <v>0.53572377855489051</v>
      </c>
      <c r="J2419" s="3167"/>
      <c r="K2419" s="1723"/>
      <c r="L2419" s="1723"/>
      <c r="M2419" s="1723"/>
      <c r="N2419" s="1723"/>
      <c r="O2419" s="1723"/>
      <c r="P2419" s="3364"/>
      <c r="Q2419" t="s">
        <v>4765</v>
      </c>
    </row>
    <row r="2420" spans="1:17" customFormat="1" x14ac:dyDescent="0.25">
      <c r="A2420" s="3472"/>
      <c r="B2420" s="1203" t="s">
        <v>4848</v>
      </c>
      <c r="C2420" s="1206">
        <f>C2398/C2395</f>
        <v>0.10116731517509728</v>
      </c>
      <c r="D2420" s="1206">
        <f t="shared" ref="D2420:G2420" si="2024">D2398/D2395</f>
        <v>0.44910179640718562</v>
      </c>
      <c r="E2420" s="1206">
        <f t="shared" si="2024"/>
        <v>0.18416801292407109</v>
      </c>
      <c r="F2420" s="1206">
        <f t="shared" si="2024"/>
        <v>0.11238691718858733</v>
      </c>
      <c r="G2420" s="1206">
        <f t="shared" si="2024"/>
        <v>-0.42307692307692307</v>
      </c>
      <c r="H2420" s="1206">
        <f>H2398/H2395</f>
        <v>0.11611623293266425</v>
      </c>
      <c r="I2420" s="1206">
        <f t="shared" si="2005"/>
        <v>8.4749423723603626E-2</v>
      </c>
      <c r="J2420" s="3162"/>
      <c r="K2420" s="1718"/>
      <c r="L2420" s="1718"/>
      <c r="M2420" s="1718"/>
      <c r="N2420" s="1718"/>
      <c r="O2420" s="1718"/>
      <c r="P2420" s="3368"/>
      <c r="Q2420" s="27" t="s">
        <v>4319</v>
      </c>
    </row>
    <row r="2421" spans="1:17" customFormat="1" x14ac:dyDescent="0.25">
      <c r="A2421" s="3472"/>
      <c r="B2421" s="1181" t="s">
        <v>4223</v>
      </c>
      <c r="C2421" s="1207">
        <f t="shared" ref="C2421:H2421" si="2025">C2420/C217</f>
        <v>0.45332586669468139</v>
      </c>
      <c r="D2421" s="1208">
        <f t="shared" si="2025"/>
        <v>1.7628287728340788</v>
      </c>
      <c r="E2421" s="1209">
        <f t="shared" si="2025"/>
        <v>0.99167067836606193</v>
      </c>
      <c r="F2421" s="1210">
        <f t="shared" si="2025"/>
        <v>0.68394234095611317</v>
      </c>
      <c r="G2421" s="1211">
        <f t="shared" si="2025"/>
        <v>-0.95155260676276443</v>
      </c>
      <c r="H2421" s="1177">
        <f t="shared" si="2025"/>
        <v>0.47773116754344885</v>
      </c>
      <c r="I2421" s="1198">
        <f t="shared" si="2005"/>
        <v>0.58804301041763418</v>
      </c>
      <c r="J2421" s="3167"/>
      <c r="K2421" s="1723"/>
      <c r="L2421" s="1723"/>
      <c r="M2421" s="1723"/>
      <c r="N2421" s="1723"/>
      <c r="O2421" s="1723"/>
      <c r="P2421" s="3364"/>
      <c r="Q2421" t="s">
        <v>4320</v>
      </c>
    </row>
    <row r="2422" spans="1:17" customFormat="1" x14ac:dyDescent="0.25">
      <c r="A2422" s="3472"/>
      <c r="B2422" s="1181" t="s">
        <v>4224</v>
      </c>
      <c r="C2422" s="1207">
        <f t="shared" ref="C2422:H2422" si="2026">C2420/C234</f>
        <v>0.37682329481426613</v>
      </c>
      <c r="D2422" s="1208">
        <f t="shared" si="2026"/>
        <v>1.2988531864841744</v>
      </c>
      <c r="E2422" s="1209">
        <f t="shared" si="2026"/>
        <v>0.59043989380345585</v>
      </c>
      <c r="F2422" s="1210">
        <f t="shared" si="2026"/>
        <v>0.37902499285224922</v>
      </c>
      <c r="G2422" s="1211">
        <f t="shared" si="2026"/>
        <v>-1.5404672015101464</v>
      </c>
      <c r="H2422" s="1177">
        <f t="shared" si="2026"/>
        <v>0.4013571321916457</v>
      </c>
      <c r="I2422" s="1198">
        <f t="shared" si="2005"/>
        <v>0.22093483328879984</v>
      </c>
      <c r="J2422" s="3167"/>
      <c r="K2422" s="1723"/>
      <c r="L2422" s="1723"/>
      <c r="M2422" s="1723"/>
      <c r="N2422" s="1723"/>
      <c r="O2422" s="1723"/>
      <c r="P2422" s="3364"/>
      <c r="Q2422" t="s">
        <v>4321</v>
      </c>
    </row>
    <row r="2423" spans="1:17" customFormat="1" ht="15.75" thickBot="1" x14ac:dyDescent="0.3">
      <c r="A2423" s="3472"/>
      <c r="B2423" s="845" t="s">
        <v>5108</v>
      </c>
      <c r="C2423" s="1207">
        <f t="shared" ref="C2423:H2423" si="2027">C2420/C235</f>
        <v>0.33054090722916241</v>
      </c>
      <c r="D2423" s="1208">
        <f t="shared" si="2027"/>
        <v>1.5353667664670658</v>
      </c>
      <c r="E2423" s="1209">
        <f t="shared" si="2027"/>
        <v>0.33072522592167403</v>
      </c>
      <c r="F2423" s="1210">
        <f t="shared" si="2027"/>
        <v>0.2850555474483713</v>
      </c>
      <c r="G2423" s="1211">
        <f t="shared" si="2027"/>
        <v>-1.3060841597426962</v>
      </c>
      <c r="H2423" s="1177">
        <f t="shared" si="2027"/>
        <v>0.32040224045410104</v>
      </c>
      <c r="I2423" s="1198">
        <f t="shared" si="2005"/>
        <v>0.23512085746471545</v>
      </c>
      <c r="J2423" s="3167"/>
      <c r="K2423" s="1723"/>
      <c r="L2423" s="1723"/>
      <c r="M2423" s="1723"/>
      <c r="N2423" s="1723"/>
      <c r="O2423" s="1723"/>
      <c r="P2423" s="3364"/>
      <c r="Q2423" t="s">
        <v>4764</v>
      </c>
    </row>
    <row r="2424" spans="1:17" customFormat="1" hidden="1" x14ac:dyDescent="0.25">
      <c r="A2424" s="3472"/>
      <c r="B2424" s="1203" t="s">
        <v>4323</v>
      </c>
      <c r="C2424" s="1206">
        <f>C2401/C2395</f>
        <v>-4.1572803604341596E-2</v>
      </c>
      <c r="D2424" s="1206">
        <f t="shared" ref="D2424:G2424" si="2028">D2401/D2395</f>
        <v>-0.15568862275449102</v>
      </c>
      <c r="E2424" s="1206">
        <f t="shared" si="2028"/>
        <v>-6.1389337641357025E-2</v>
      </c>
      <c r="F2424" s="1206">
        <f t="shared" si="2028"/>
        <v>-3.7926235212247736E-2</v>
      </c>
      <c r="G2424" s="1206">
        <f t="shared" si="2028"/>
        <v>0</v>
      </c>
      <c r="H2424" s="1206">
        <f>H2401/H2395</f>
        <v>-4.3879099078072123E-2</v>
      </c>
      <c r="I2424" s="1206">
        <f t="shared" si="2005"/>
        <v>-5.931539984248748E-2</v>
      </c>
      <c r="J2424" s="3162"/>
      <c r="K2424" s="1718"/>
      <c r="L2424" s="1718"/>
      <c r="M2424" s="1718"/>
      <c r="N2424" s="1718"/>
      <c r="O2424" s="1718"/>
      <c r="P2424" s="3368"/>
      <c r="Q2424" s="27" t="s">
        <v>4324</v>
      </c>
    </row>
    <row r="2425" spans="1:17" customFormat="1" hidden="1" x14ac:dyDescent="0.25">
      <c r="A2425" s="3472"/>
      <c r="B2425" s="1181" t="s">
        <v>4223</v>
      </c>
      <c r="C2425" s="1207">
        <f t="shared" ref="C2425:H2425" si="2029">C2424/C243</f>
        <v>0.61632232080804383</v>
      </c>
      <c r="D2425" s="1208">
        <f t="shared" si="2029"/>
        <v>1.8927602192374269</v>
      </c>
      <c r="E2425" s="1209">
        <f t="shared" si="2029"/>
        <v>1.0474416820009382</v>
      </c>
      <c r="F2425" s="1210">
        <f t="shared" si="2029"/>
        <v>1.2819714431125018</v>
      </c>
      <c r="G2425" s="1211">
        <f t="shared" si="2029"/>
        <v>0</v>
      </c>
      <c r="H2425" s="1177">
        <f t="shared" si="2029"/>
        <v>0.64952810568136754</v>
      </c>
      <c r="I2425" s="1198">
        <f t="shared" si="2005"/>
        <v>0.96769913303178223</v>
      </c>
      <c r="J2425" s="3167"/>
      <c r="K2425" s="1723"/>
      <c r="L2425" s="1723"/>
      <c r="M2425" s="1723"/>
      <c r="N2425" s="1723"/>
      <c r="O2425" s="1723"/>
      <c r="P2425" s="3364"/>
      <c r="Q2425" t="s">
        <v>4325</v>
      </c>
    </row>
    <row r="2426" spans="1:17" customFormat="1" hidden="1" x14ac:dyDescent="0.25">
      <c r="A2426" s="3472"/>
      <c r="B2426" s="1181" t="s">
        <v>4224</v>
      </c>
      <c r="C2426" s="1207">
        <f t="shared" ref="C2426:H2426" si="2030">C2424/C260</f>
        <v>0.60706225331459218</v>
      </c>
      <c r="D2426" s="1208">
        <f t="shared" si="2030"/>
        <v>1.3599138801049586</v>
      </c>
      <c r="E2426" s="1209">
        <f t="shared" si="2030"/>
        <v>0.75235588628911909</v>
      </c>
      <c r="F2426" s="1210">
        <f t="shared" si="2030"/>
        <v>0.4679078511409549</v>
      </c>
      <c r="G2426" s="1211">
        <f t="shared" si="2030"/>
        <v>0</v>
      </c>
      <c r="H2426" s="1177">
        <f t="shared" si="2030"/>
        <v>0.57580057444670751</v>
      </c>
      <c r="I2426" s="1198">
        <f t="shared" si="2005"/>
        <v>0.63744797416992494</v>
      </c>
      <c r="J2426" s="3167"/>
      <c r="K2426" s="1723"/>
      <c r="L2426" s="1723"/>
      <c r="M2426" s="1723"/>
      <c r="N2426" s="1723"/>
      <c r="O2426" s="1723"/>
      <c r="P2426" s="3364"/>
      <c r="Q2426" t="s">
        <v>4326</v>
      </c>
    </row>
    <row r="2427" spans="1:17" customFormat="1" hidden="1" x14ac:dyDescent="0.25">
      <c r="A2427" s="3472"/>
      <c r="B2427" s="845" t="s">
        <v>5108</v>
      </c>
      <c r="C2427" s="1207">
        <f t="shared" ref="C2427:H2427" si="2031">C2424/C261</f>
        <v>0.70434434422195813</v>
      </c>
      <c r="D2427" s="1208">
        <f t="shared" si="2031"/>
        <v>3.7026815933350692</v>
      </c>
      <c r="E2427" s="1209">
        <f t="shared" si="2031"/>
        <v>0.81272661999640994</v>
      </c>
      <c r="F2427" s="1210">
        <f t="shared" si="2031"/>
        <v>0.59151619480154805</v>
      </c>
      <c r="G2427" s="1211">
        <f t="shared" si="2031"/>
        <v>0</v>
      </c>
      <c r="H2427" s="1177">
        <f t="shared" si="2031"/>
        <v>0.72014909274799577</v>
      </c>
      <c r="I2427" s="1198">
        <f t="shared" si="2005"/>
        <v>1.1622537504709971</v>
      </c>
      <c r="J2427" s="3167"/>
      <c r="K2427" s="1723"/>
      <c r="L2427" s="1723"/>
      <c r="M2427" s="1723"/>
      <c r="N2427" s="1723"/>
      <c r="O2427" s="1723"/>
      <c r="P2427" s="3364"/>
      <c r="Q2427" t="s">
        <v>4763</v>
      </c>
    </row>
    <row r="2428" spans="1:17" customFormat="1" hidden="1" x14ac:dyDescent="0.25">
      <c r="A2428" s="3472"/>
      <c r="B2428" s="1203" t="s">
        <v>4328</v>
      </c>
      <c r="C2428" s="1212">
        <f>C2406/C2409</f>
        <v>440.39024390243901</v>
      </c>
      <c r="D2428" s="1212">
        <f t="shared" ref="D2428:G2428" si="2032">D2406/D2409</f>
        <v>45.666666666666664</v>
      </c>
      <c r="E2428" s="1212">
        <f t="shared" si="2032"/>
        <v>149.07692307692307</v>
      </c>
      <c r="F2428" s="1212">
        <f t="shared" si="2032"/>
        <v>454.91304347826087</v>
      </c>
      <c r="G2428" s="1212">
        <f t="shared" si="2032"/>
        <v>69</v>
      </c>
      <c r="H2428" s="1212">
        <f>H2406/H2409</f>
        <v>363.16470588235296</v>
      </c>
      <c r="I2428" s="1212">
        <f t="shared" si="2005"/>
        <v>231.8093754248579</v>
      </c>
      <c r="J2428" s="3168"/>
      <c r="K2428" s="1724"/>
      <c r="L2428" s="1724"/>
      <c r="M2428" s="1724"/>
      <c r="N2428" s="1724"/>
      <c r="O2428" s="1724"/>
      <c r="P2428" s="3366"/>
      <c r="Q2428" s="27" t="s">
        <v>4329</v>
      </c>
    </row>
    <row r="2429" spans="1:17" customFormat="1" hidden="1" x14ac:dyDescent="0.25">
      <c r="A2429" s="3472"/>
      <c r="B2429" s="1181" t="s">
        <v>4223</v>
      </c>
      <c r="C2429" s="1207">
        <f t="shared" ref="C2429:H2429" si="2033">C2428/C269</f>
        <v>2.0302730018497437</v>
      </c>
      <c r="D2429" s="1208">
        <f t="shared" si="2033"/>
        <v>0.31551016321217584</v>
      </c>
      <c r="E2429" s="1209">
        <f t="shared" si="2033"/>
        <v>0.83608445817748134</v>
      </c>
      <c r="F2429" s="1210">
        <f t="shared" si="2033"/>
        <v>5.9554259002624859</v>
      </c>
      <c r="G2429" s="1211">
        <f t="shared" si="2033"/>
        <v>0.41014201894438118</v>
      </c>
      <c r="H2429" s="1177">
        <f t="shared" si="2033"/>
        <v>2.3708679304806641</v>
      </c>
      <c r="I2429" s="1198">
        <f t="shared" si="2005"/>
        <v>1.9094871084892535</v>
      </c>
      <c r="J2429" s="3167"/>
      <c r="K2429" s="1723"/>
      <c r="L2429" s="1723"/>
      <c r="M2429" s="1723"/>
      <c r="N2429" s="1723"/>
      <c r="O2429" s="1723"/>
      <c r="P2429" s="3364"/>
      <c r="Q2429" t="s">
        <v>4330</v>
      </c>
    </row>
    <row r="2430" spans="1:17" customFormat="1" hidden="1" x14ac:dyDescent="0.25">
      <c r="A2430" s="3472"/>
      <c r="B2430" s="1181" t="s">
        <v>4224</v>
      </c>
      <c r="C2430" s="1207">
        <f t="shared" ref="C2430:H2430" si="2034">C2428/C286</f>
        <v>2.4057192288188678</v>
      </c>
      <c r="D2430" s="1208">
        <f t="shared" si="2034"/>
        <v>1.274924567254248</v>
      </c>
      <c r="E2430" s="1209">
        <f t="shared" si="2034"/>
        <v>0.80375462790921726</v>
      </c>
      <c r="F2430" s="1210">
        <f t="shared" si="2034"/>
        <v>4.32321603583675</v>
      </c>
      <c r="G2430" s="1211">
        <f t="shared" si="2034"/>
        <v>0.61771110573433341</v>
      </c>
      <c r="H2430" s="1177">
        <f t="shared" si="2034"/>
        <v>2.5514407911762813</v>
      </c>
      <c r="I2430" s="1198">
        <f t="shared" si="2005"/>
        <v>1.8850651131106833</v>
      </c>
      <c r="J2430" s="3167"/>
      <c r="K2430" s="1723"/>
      <c r="L2430" s="1723"/>
      <c r="M2430" s="1723"/>
      <c r="N2430" s="1723"/>
      <c r="O2430" s="1723"/>
      <c r="P2430" s="3364"/>
      <c r="Q2430" t="s">
        <v>4331</v>
      </c>
    </row>
    <row r="2431" spans="1:17" customFormat="1" hidden="1" x14ac:dyDescent="0.25">
      <c r="A2431" s="3472"/>
      <c r="B2431" s="845" t="s">
        <v>5108</v>
      </c>
      <c r="C2431" s="1207">
        <f t="shared" ref="C2431:H2431" si="2035">C2428/C287</f>
        <v>3.1122985434801342</v>
      </c>
      <c r="D2431" s="1208">
        <f t="shared" si="2035"/>
        <v>2.2149700598802391</v>
      </c>
      <c r="E2431" s="1209">
        <f t="shared" si="2035"/>
        <v>4.1828887019726713</v>
      </c>
      <c r="F2431" s="1210">
        <f t="shared" si="2035"/>
        <v>14.994024443002381</v>
      </c>
      <c r="G2431" s="1211">
        <f t="shared" si="2035"/>
        <v>1.3480613165013526</v>
      </c>
      <c r="H2431" s="1177">
        <f t="shared" si="2035"/>
        <v>5.4177196162397196</v>
      </c>
      <c r="I2431" s="1198">
        <f t="shared" si="2005"/>
        <v>5.1704486129673555</v>
      </c>
      <c r="J2431" s="3167"/>
      <c r="K2431" s="1723"/>
      <c r="L2431" s="1723"/>
      <c r="M2431" s="1723"/>
      <c r="N2431" s="1723"/>
      <c r="O2431" s="1723"/>
      <c r="P2431" s="3364"/>
      <c r="Q2431" t="s">
        <v>4769</v>
      </c>
    </row>
    <row r="2432" spans="1:17" customFormat="1" hidden="1" x14ac:dyDescent="0.25">
      <c r="A2432" s="3472"/>
      <c r="B2432" s="1203" t="s">
        <v>4333</v>
      </c>
      <c r="C2432" s="1213">
        <f>C2395/C2409</f>
        <v>119.09756097560975</v>
      </c>
      <c r="D2432" s="1213">
        <f t="shared" ref="D2432:G2432" si="2036">D2395/D2409</f>
        <v>27.833333333333332</v>
      </c>
      <c r="E2432" s="1213">
        <f t="shared" si="2036"/>
        <v>47.615384615384613</v>
      </c>
      <c r="F2432" s="1213">
        <f t="shared" si="2036"/>
        <v>124.95652173913044</v>
      </c>
      <c r="G2432" s="1213">
        <f t="shared" si="2036"/>
        <v>13</v>
      </c>
      <c r="H2432" s="1213">
        <f>H2395/H2409</f>
        <v>100.81176470588235</v>
      </c>
      <c r="I2432" s="1213">
        <f t="shared" si="2005"/>
        <v>66.500560132691632</v>
      </c>
      <c r="J2432" s="3169"/>
      <c r="K2432" s="1725"/>
      <c r="L2432" s="1725"/>
      <c r="M2432" s="1725"/>
      <c r="N2432" s="1725"/>
      <c r="O2432" s="1725"/>
      <c r="P2432" s="3365"/>
      <c r="Q2432" s="27" t="s">
        <v>4334</v>
      </c>
    </row>
    <row r="2433" spans="1:17" customFormat="1" hidden="1" x14ac:dyDescent="0.25">
      <c r="A2433" s="3472"/>
      <c r="B2433" s="1181" t="s">
        <v>4223</v>
      </c>
      <c r="C2433" s="1207">
        <f t="shared" ref="C2433:H2433" si="2037">C2432/C295</f>
        <v>2.5176874103299856</v>
      </c>
      <c r="D2433" s="1208">
        <f t="shared" si="2037"/>
        <v>0.85329864843559633</v>
      </c>
      <c r="E2433" s="1209">
        <f t="shared" si="2037"/>
        <v>1.5438676673663729</v>
      </c>
      <c r="F2433" s="1210">
        <f t="shared" si="2037"/>
        <v>7.488090307965301</v>
      </c>
      <c r="G2433" s="1211">
        <f t="shared" si="2037"/>
        <v>0.39225228732723383</v>
      </c>
      <c r="H2433" s="1177">
        <f t="shared" si="2037"/>
        <v>3.1984082549200212</v>
      </c>
      <c r="I2433" s="1198">
        <f t="shared" si="2005"/>
        <v>2.5590392642848978</v>
      </c>
      <c r="J2433" s="3167"/>
      <c r="K2433" s="1723"/>
      <c r="L2433" s="1723"/>
      <c r="M2433" s="1723"/>
      <c r="N2433" s="1723"/>
      <c r="O2433" s="1723"/>
      <c r="P2433" s="3364"/>
      <c r="Q2433" t="s">
        <v>4335</v>
      </c>
    </row>
    <row r="2434" spans="1:17" customFormat="1" hidden="1" x14ac:dyDescent="0.25">
      <c r="A2434" s="3472"/>
      <c r="B2434" s="1181" t="s">
        <v>4224</v>
      </c>
      <c r="C2434" s="1207">
        <f t="shared" ref="C2434:H2434" si="2038">C2432/C312</f>
        <v>3.1083855655665356</v>
      </c>
      <c r="D2434" s="1208">
        <f t="shared" si="2038"/>
        <v>2.0980619157876683</v>
      </c>
      <c r="E2434" s="1209">
        <f t="shared" si="2038"/>
        <v>1.674094107510411</v>
      </c>
      <c r="F2434" s="1210">
        <f t="shared" si="2038"/>
        <v>4.9583521812768909</v>
      </c>
      <c r="G2434" s="1211">
        <f t="shared" si="2038"/>
        <v>0.60783487784330237</v>
      </c>
      <c r="H2434" s="1177">
        <f t="shared" si="2038"/>
        <v>3.52292026547868</v>
      </c>
      <c r="I2434" s="1198">
        <f t="shared" si="2005"/>
        <v>2.4893457295969617</v>
      </c>
      <c r="J2434" s="3167"/>
      <c r="K2434" s="1723"/>
      <c r="L2434" s="1723"/>
      <c r="M2434" s="1723"/>
      <c r="N2434" s="1723"/>
      <c r="O2434" s="1723"/>
      <c r="P2434" s="3364"/>
      <c r="Q2434" t="s">
        <v>4336</v>
      </c>
    </row>
    <row r="2435" spans="1:17" customFormat="1" hidden="1" x14ac:dyDescent="0.25">
      <c r="A2435" s="3472"/>
      <c r="B2435" s="845" t="s">
        <v>5108</v>
      </c>
      <c r="C2435" s="1207">
        <f t="shared" ref="C2435:H2435" si="2039">C2432/C313</f>
        <v>2.9976733192954885</v>
      </c>
      <c r="D2435" s="1208">
        <f t="shared" si="2039"/>
        <v>4.1215722120658134</v>
      </c>
      <c r="E2435" s="1209">
        <f t="shared" si="2039"/>
        <v>2.7174537589980305</v>
      </c>
      <c r="F2435" s="1210">
        <f t="shared" si="2039"/>
        <v>11.174402112779381</v>
      </c>
      <c r="G2435" s="1211">
        <f t="shared" si="2039"/>
        <v>0.95372460496613998</v>
      </c>
      <c r="H2435" s="1177">
        <f t="shared" si="2039"/>
        <v>4.7725510470066901</v>
      </c>
      <c r="I2435" s="1198">
        <f t="shared" si="2005"/>
        <v>4.3929652016209708</v>
      </c>
      <c r="J2435" s="3167"/>
      <c r="K2435" s="1723"/>
      <c r="L2435" s="1723"/>
      <c r="M2435" s="1723"/>
      <c r="N2435" s="1723"/>
      <c r="O2435" s="1723"/>
      <c r="P2435" s="3364"/>
      <c r="Q2435" t="s">
        <v>4768</v>
      </c>
    </row>
    <row r="2436" spans="1:17" s="325" customFormat="1" hidden="1" x14ac:dyDescent="0.25">
      <c r="A2436" s="3472"/>
      <c r="B2436" s="1203" t="s">
        <v>4338</v>
      </c>
      <c r="C2436" s="1206">
        <f>C2398/C2409</f>
        <v>12.048780487804878</v>
      </c>
      <c r="D2436" s="1206">
        <f t="shared" ref="D2436:G2436" si="2040">D2398/D2409</f>
        <v>12.5</v>
      </c>
      <c r="E2436" s="1206">
        <f t="shared" si="2040"/>
        <v>8.7692307692307701</v>
      </c>
      <c r="F2436" s="1206">
        <f t="shared" si="2040"/>
        <v>14.043478260869565</v>
      </c>
      <c r="G2436" s="1206">
        <f t="shared" si="2040"/>
        <v>-5.5</v>
      </c>
      <c r="H2436" s="1206">
        <f>H2398/H2409</f>
        <v>11.705882352941176</v>
      </c>
      <c r="I2436" s="1206">
        <f t="shared" si="2005"/>
        <v>8.3722979035810425</v>
      </c>
      <c r="J2436" s="3162"/>
      <c r="K2436" s="1718"/>
      <c r="L2436" s="1718"/>
      <c r="M2436" s="1718"/>
      <c r="N2436" s="1718"/>
      <c r="O2436" s="1718"/>
      <c r="P2436" s="3368"/>
      <c r="Q2436" s="1220" t="s">
        <v>4339</v>
      </c>
    </row>
    <row r="2437" spans="1:17" s="325" customFormat="1" hidden="1" x14ac:dyDescent="0.25">
      <c r="A2437" s="3472"/>
      <c r="B2437" s="1182" t="s">
        <v>4223</v>
      </c>
      <c r="C2437" s="1207">
        <f t="shared" ref="C2437:H2437" si="2041">C2436/C321</f>
        <v>1.1413328273541288</v>
      </c>
      <c r="D2437" s="1208">
        <f t="shared" si="2041"/>
        <v>1.5042194092827004</v>
      </c>
      <c r="E2437" s="1209">
        <f t="shared" si="2041"/>
        <v>1.5310082970046408</v>
      </c>
      <c r="F2437" s="1210">
        <f t="shared" si="2041"/>
        <v>5.1214220145205704</v>
      </c>
      <c r="G2437" s="1214">
        <f t="shared" si="2041"/>
        <v>-0.37324868651488613</v>
      </c>
      <c r="H2437" s="1199">
        <f t="shared" si="2041"/>
        <v>1.5279793099035466</v>
      </c>
      <c r="I2437" s="1198">
        <f t="shared" si="2005"/>
        <v>1.7849467723294308</v>
      </c>
      <c r="J2437" s="3167"/>
      <c r="K2437" s="1723"/>
      <c r="L2437" s="1723"/>
      <c r="M2437" s="1723"/>
      <c r="N2437" s="1723"/>
      <c r="O2437" s="1723"/>
      <c r="P2437" s="3364"/>
      <c r="Q2437" s="325" t="s">
        <v>4340</v>
      </c>
    </row>
    <row r="2438" spans="1:17" hidden="1" x14ac:dyDescent="0.25">
      <c r="A2438" s="3472"/>
      <c r="B2438" s="1182" t="s">
        <v>4224</v>
      </c>
      <c r="C2438" s="1207">
        <f t="shared" ref="C2438:H2438" si="2042">C2436/C338</f>
        <v>1.1713120903698881</v>
      </c>
      <c r="D2438" s="1208">
        <f t="shared" si="2042"/>
        <v>2.7250744047619047</v>
      </c>
      <c r="E2438" s="1209">
        <f t="shared" si="2042"/>
        <v>0.98845194705543848</v>
      </c>
      <c r="F2438" s="1210">
        <f t="shared" si="2042"/>
        <v>1.879339400067408</v>
      </c>
      <c r="G2438" s="1214">
        <f t="shared" si="2042"/>
        <v>-0.93634969325153372</v>
      </c>
      <c r="H2438" s="1200">
        <f t="shared" si="2042"/>
        <v>1.4139491746923538</v>
      </c>
      <c r="I2438" s="1198">
        <f t="shared" si="2005"/>
        <v>1.1655656298006212</v>
      </c>
      <c r="J2438" s="3167"/>
      <c r="K2438" s="1723"/>
      <c r="L2438" s="1723"/>
      <c r="M2438" s="1723"/>
      <c r="N2438" s="1723"/>
      <c r="O2438" s="1723"/>
      <c r="P2438" s="3364"/>
      <c r="Q2438" s="325" t="s">
        <v>4341</v>
      </c>
    </row>
    <row r="2439" spans="1:17" hidden="1" x14ac:dyDescent="0.25">
      <c r="A2439" s="3472"/>
      <c r="B2439" s="845" t="s">
        <v>5108</v>
      </c>
      <c r="C2439" s="1207">
        <f t="shared" ref="C2439:H2439" si="2043">C2436/C339</f>
        <v>0.99085365853658536</v>
      </c>
      <c r="D2439" s="1208">
        <f t="shared" si="2043"/>
        <v>6.328125</v>
      </c>
      <c r="E2439" s="1209">
        <f t="shared" si="2043"/>
        <v>0.89873050837632606</v>
      </c>
      <c r="F2439" s="1210">
        <f t="shared" si="2043"/>
        <v>3.1853253116665634</v>
      </c>
      <c r="G2439" s="1214">
        <f t="shared" si="2043"/>
        <v>-1.2456445993031358</v>
      </c>
      <c r="H2439" s="1199">
        <f t="shared" si="2043"/>
        <v>1.5291360481425094</v>
      </c>
      <c r="I2439" s="1198">
        <f t="shared" si="2005"/>
        <v>2.0314779758552679</v>
      </c>
      <c r="J2439" s="3167"/>
      <c r="K2439" s="1723"/>
      <c r="L2439" s="1723"/>
      <c r="M2439" s="1723"/>
      <c r="N2439" s="1723"/>
      <c r="O2439" s="1723"/>
      <c r="P2439" s="3364"/>
      <c r="Q2439" s="325" t="s">
        <v>4767</v>
      </c>
    </row>
    <row r="2440" spans="1:17" hidden="1" x14ac:dyDescent="0.25">
      <c r="A2440" s="3472"/>
      <c r="B2440" s="1203" t="s">
        <v>4343</v>
      </c>
      <c r="C2440" s="1206">
        <f>C2401/C2406</f>
        <v>-1.1242800177226406E-2</v>
      </c>
      <c r="D2440" s="1206">
        <f t="shared" ref="D2440:H2440" si="2044">D2401/D2406</f>
        <v>-9.4890510948905105E-2</v>
      </c>
      <c r="E2440" s="1206">
        <f t="shared" si="2044"/>
        <v>-1.9607843137254902E-2</v>
      </c>
      <c r="F2440" s="1206">
        <f t="shared" si="2044"/>
        <v>-1.0417662238363759E-2</v>
      </c>
      <c r="G2440" s="1206">
        <f t="shared" si="2044"/>
        <v>0</v>
      </c>
      <c r="H2440" s="1206">
        <f t="shared" si="2044"/>
        <v>-1.2180504713466584E-2</v>
      </c>
      <c r="I2440" s="1206">
        <f t="shared" si="2005"/>
        <v>-2.7231763300350036E-2</v>
      </c>
      <c r="J2440" s="3162"/>
      <c r="K2440" s="1718"/>
      <c r="L2440" s="1718"/>
      <c r="M2440" s="1718"/>
      <c r="N2440" s="1718"/>
      <c r="O2440" s="1718"/>
      <c r="P2440" s="3368"/>
      <c r="Q2440" s="1220" t="s">
        <v>4344</v>
      </c>
    </row>
    <row r="2441" spans="1:17" hidden="1" x14ac:dyDescent="0.25">
      <c r="A2441" s="3472"/>
      <c r="B2441" s="1182" t="s">
        <v>4223</v>
      </c>
      <c r="C2441" s="1207">
        <f t="shared" ref="C2441:H2441" si="2045">C2440/C347</f>
        <v>0.76428487518182975</v>
      </c>
      <c r="D2441" s="1208">
        <f t="shared" si="2045"/>
        <v>5.1189784837512056</v>
      </c>
      <c r="E2441" s="1209">
        <f t="shared" si="2045"/>
        <v>1.9341483153724923</v>
      </c>
      <c r="F2441" s="1210">
        <f t="shared" si="2045"/>
        <v>1.6118944470177887</v>
      </c>
      <c r="G2441" s="1214">
        <f t="shared" si="2045"/>
        <v>0</v>
      </c>
      <c r="H2441" s="1199">
        <f t="shared" si="2045"/>
        <v>0.87624284267604546</v>
      </c>
      <c r="I2441" s="1198">
        <f t="shared" si="2005"/>
        <v>1.8858612242646633</v>
      </c>
      <c r="J2441" s="3167"/>
      <c r="K2441" s="1723"/>
      <c r="L2441" s="1723"/>
      <c r="M2441" s="1723"/>
      <c r="N2441" s="1723"/>
      <c r="O2441" s="1723"/>
      <c r="P2441" s="3364"/>
      <c r="Q2441" s="325" t="s">
        <v>4345</v>
      </c>
    </row>
    <row r="2442" spans="1:17" hidden="1" x14ac:dyDescent="0.25">
      <c r="A2442" s="3472"/>
      <c r="B2442" s="1182" t="s">
        <v>4224</v>
      </c>
      <c r="C2442" s="1207">
        <f t="shared" ref="C2442:H2442" si="2046">C2440/C364</f>
        <v>0.78437397140888443</v>
      </c>
      <c r="D2442" s="1208">
        <f t="shared" si="2046"/>
        <v>2.2379233986713687</v>
      </c>
      <c r="E2442" s="1209">
        <f t="shared" si="2046"/>
        <v>1.5670386362361912</v>
      </c>
      <c r="F2442" s="1210">
        <f t="shared" si="2046"/>
        <v>0.53664954402221909</v>
      </c>
      <c r="G2442" s="1214">
        <f t="shared" si="2046"/>
        <v>0</v>
      </c>
      <c r="H2442" s="1199">
        <f t="shared" si="2046"/>
        <v>0.79504079405165407</v>
      </c>
      <c r="I2442" s="1198">
        <f t="shared" si="2005"/>
        <v>1.0251971100677326</v>
      </c>
      <c r="J2442" s="3167"/>
      <c r="K2442" s="1723"/>
      <c r="L2442" s="1723"/>
      <c r="M2442" s="1723"/>
      <c r="N2442" s="1723"/>
      <c r="O2442" s="1723"/>
      <c r="P2442" s="3364"/>
      <c r="Q2442" s="325" t="s">
        <v>4346</v>
      </c>
    </row>
    <row r="2443" spans="1:17" ht="15.75" hidden="1" thickBot="1" x14ac:dyDescent="0.3">
      <c r="A2443" s="3473"/>
      <c r="B2443" s="845" t="s">
        <v>5108</v>
      </c>
      <c r="C2443" s="1207">
        <f t="shared" ref="C2443:H2443" si="2047">C2440/C365</f>
        <v>0.67840350749575107</v>
      </c>
      <c r="D2443" s="1208">
        <f t="shared" si="2047"/>
        <v>6.8898762297683271</v>
      </c>
      <c r="E2443" s="1209">
        <f t="shared" si="2047"/>
        <v>0.52799564270152499</v>
      </c>
      <c r="F2443" s="1210">
        <f t="shared" si="2047"/>
        <v>0.44083160208655064</v>
      </c>
      <c r="G2443" s="1214">
        <f t="shared" si="2047"/>
        <v>0</v>
      </c>
      <c r="H2443" s="1200">
        <f t="shared" si="2047"/>
        <v>0.63439021397361472</v>
      </c>
      <c r="I2443" s="1198">
        <f t="shared" si="2005"/>
        <v>1.7074213964104306</v>
      </c>
      <c r="J2443" s="3167"/>
      <c r="K2443" s="1723"/>
      <c r="L2443" s="1723"/>
      <c r="M2443" s="1723"/>
      <c r="N2443" s="1723"/>
      <c r="O2443" s="1723"/>
      <c r="P2443" s="3364"/>
      <c r="Q2443" s="325" t="s">
        <v>4759</v>
      </c>
    </row>
    <row r="2444" spans="1:17" customFormat="1" x14ac:dyDescent="0.25">
      <c r="A2444" s="3471" t="s">
        <v>157</v>
      </c>
      <c r="B2444" s="844" t="s">
        <v>5094</v>
      </c>
      <c r="C2444" s="1309">
        <f>BNP!B113</f>
        <v>625</v>
      </c>
      <c r="D2444" s="1309">
        <f>BPCE!B42</f>
        <v>20</v>
      </c>
      <c r="E2444" s="1310">
        <f>SG!B74</f>
        <v>195</v>
      </c>
      <c r="F2444" s="1309">
        <f>CA!B45</f>
        <v>51</v>
      </c>
      <c r="G2444" s="1309">
        <f>CM!B41</f>
        <v>1</v>
      </c>
      <c r="H2444" s="1309">
        <f>SUM(C2444:G2444)</f>
        <v>892</v>
      </c>
      <c r="I2444" s="1311">
        <f t="shared" ref="I2444:I2507" si="2048">AVERAGE(C2444:G2444)</f>
        <v>178.4</v>
      </c>
      <c r="J2444" s="3159"/>
      <c r="K2444" s="1715"/>
      <c r="L2444" s="1715"/>
      <c r="M2444" s="1715"/>
      <c r="N2444" s="1715"/>
      <c r="O2444" s="1715"/>
      <c r="P2444" s="3384"/>
      <c r="Q2444" s="27" t="s">
        <v>4264</v>
      </c>
    </row>
    <row r="2445" spans="1:17" customFormat="1" x14ac:dyDescent="0.25">
      <c r="A2445" s="3472"/>
      <c r="B2445" s="845" t="s">
        <v>4265</v>
      </c>
      <c r="C2445" s="1184">
        <f t="shared" ref="C2445:H2445" si="2049">C2444/C4</f>
        <v>1.5956903594771241E-2</v>
      </c>
      <c r="D2445" s="1185">
        <f t="shared" si="2049"/>
        <v>8.5995614223674597E-4</v>
      </c>
      <c r="E2445" s="1186">
        <f t="shared" si="2049"/>
        <v>8.2756864575818014E-3</v>
      </c>
      <c r="F2445" s="1187">
        <f t="shared" si="2049"/>
        <v>3.2170567085094302E-3</v>
      </c>
      <c r="G2445" s="1188">
        <f t="shared" si="2049"/>
        <v>6.4888715852313278E-5</v>
      </c>
      <c r="H2445" s="1194">
        <f t="shared" si="2049"/>
        <v>7.6075461399379117E-3</v>
      </c>
      <c r="I2445" s="1189">
        <f t="shared" si="2048"/>
        <v>5.6748983237903065E-3</v>
      </c>
      <c r="J2445" s="3160"/>
      <c r="K2445" s="1716"/>
      <c r="L2445" s="1716"/>
      <c r="M2445" s="1716"/>
      <c r="N2445" s="1716"/>
      <c r="O2445" s="1716"/>
      <c r="P2445" s="3385"/>
      <c r="Q2445" t="s">
        <v>4266</v>
      </c>
    </row>
    <row r="2446" spans="1:17" customFormat="1" x14ac:dyDescent="0.25">
      <c r="A2446" s="3472"/>
      <c r="B2446" s="845" t="s">
        <v>4267</v>
      </c>
      <c r="C2446" s="1184">
        <f t="shared" ref="C2446:H2446" si="2050">C2444/C21</f>
        <v>2.4346538896030539E-2</v>
      </c>
      <c r="D2446" s="1185">
        <f t="shared" si="2050"/>
        <v>5.1453563159248776E-3</v>
      </c>
      <c r="E2446" s="1186">
        <f t="shared" si="2050"/>
        <v>1.5168014934660858E-2</v>
      </c>
      <c r="F2446" s="1187">
        <f t="shared" si="2050"/>
        <v>6.1698524074522143E-3</v>
      </c>
      <c r="G2446" s="1188">
        <f t="shared" si="2050"/>
        <v>4.2122999157540015E-4</v>
      </c>
      <c r="H2446" s="1194">
        <f t="shared" si="2050"/>
        <v>1.6813058393335092E-2</v>
      </c>
      <c r="I2446" s="1189">
        <f t="shared" si="2048"/>
        <v>1.0250198509128778E-2</v>
      </c>
      <c r="J2446" s="3160"/>
      <c r="K2446" s="1716"/>
      <c r="L2446" s="1716"/>
      <c r="M2446" s="1716"/>
      <c r="N2446" s="1716"/>
      <c r="O2446" s="1716"/>
      <c r="P2446" s="3385"/>
      <c r="Q2446" t="s">
        <v>4268</v>
      </c>
    </row>
    <row r="2447" spans="1:17" customFormat="1" x14ac:dyDescent="0.25">
      <c r="A2447" s="3472"/>
      <c r="B2447" s="1203" t="s">
        <v>5095</v>
      </c>
      <c r="C2447" s="1204">
        <f>BNP!C113</f>
        <v>214</v>
      </c>
      <c r="D2447" s="1204">
        <f>BPCE!C42</f>
        <v>11</v>
      </c>
      <c r="E2447" s="1246">
        <f>SG!C74</f>
        <v>-167</v>
      </c>
      <c r="F2447" s="1204">
        <f>CA!C45</f>
        <v>12</v>
      </c>
      <c r="G2447" s="1204">
        <f>CM!C41</f>
        <v>0</v>
      </c>
      <c r="H2447" s="1204">
        <f>SUM(C2447:G2447)</f>
        <v>70</v>
      </c>
      <c r="I2447" s="1206">
        <f t="shared" si="2048"/>
        <v>14</v>
      </c>
      <c r="J2447" s="3162"/>
      <c r="K2447" s="1718"/>
      <c r="L2447" s="1718"/>
      <c r="M2447" s="1718"/>
      <c r="N2447" s="1718"/>
      <c r="O2447" s="1718"/>
      <c r="P2447" s="3368"/>
      <c r="Q2447" s="27" t="s">
        <v>4274</v>
      </c>
    </row>
    <row r="2448" spans="1:17" customFormat="1" x14ac:dyDescent="0.25">
      <c r="A2448" s="3472"/>
      <c r="B2448" s="845" t="s">
        <v>4275</v>
      </c>
      <c r="C2448" s="1184">
        <f t="shared" ref="C2448:H2448" si="2051">C2447/C30</f>
        <v>2.4482324676810434E-2</v>
      </c>
      <c r="D2448" s="1185">
        <f t="shared" si="2051"/>
        <v>1.8565400843881857E-3</v>
      </c>
      <c r="E2448" s="1186">
        <f t="shared" si="2051"/>
        <v>-3.8162705667276052E-2</v>
      </c>
      <c r="F2448" s="1187">
        <f t="shared" si="2051"/>
        <v>4.6065259117082534E-3</v>
      </c>
      <c r="G2448" s="1188">
        <f t="shared" si="2051"/>
        <v>0</v>
      </c>
      <c r="H2448" s="1192">
        <f t="shared" si="2051"/>
        <v>2.4562265342643603E-3</v>
      </c>
      <c r="I2448" s="1193">
        <f t="shared" si="2048"/>
        <v>-1.443462998873836E-3</v>
      </c>
      <c r="J2448" s="3161"/>
      <c r="K2448" s="1717"/>
      <c r="L2448" s="1717"/>
      <c r="M2448" s="1717"/>
      <c r="N2448" s="1717"/>
      <c r="O2448" s="1717"/>
      <c r="P2448" s="3386"/>
      <c r="Q2448" t="s">
        <v>4276</v>
      </c>
    </row>
    <row r="2449" spans="1:17" customFormat="1" x14ac:dyDescent="0.25">
      <c r="A2449" s="3472"/>
      <c r="B2449" s="845" t="s">
        <v>4277</v>
      </c>
      <c r="C2449" s="1184">
        <f t="shared" ref="C2449:H2449" si="2052">C2447/C47</f>
        <v>3.1050493325594893E-2</v>
      </c>
      <c r="D2449" s="1185">
        <f t="shared" si="2052"/>
        <v>8.1845238095238099E-3</v>
      </c>
      <c r="E2449" s="1186">
        <f t="shared" si="2052"/>
        <v>-4.1645885286783042E-2</v>
      </c>
      <c r="F2449" s="1187">
        <f t="shared" si="2052"/>
        <v>4.8959608323133411E-3</v>
      </c>
      <c r="G2449" s="1188">
        <f t="shared" si="2052"/>
        <v>0</v>
      </c>
      <c r="H2449" s="1192">
        <f t="shared" si="2052"/>
        <v>4.5605576910547922E-3</v>
      </c>
      <c r="I2449" s="1193">
        <f t="shared" si="2048"/>
        <v>4.9701853612980071E-4</v>
      </c>
      <c r="J2449" s="3161"/>
      <c r="K2449" s="1717"/>
      <c r="L2449" s="1717"/>
      <c r="M2449" s="1717"/>
      <c r="N2449" s="1717"/>
      <c r="O2449" s="1717"/>
      <c r="P2449" s="3386"/>
      <c r="Q2449" t="s">
        <v>4278</v>
      </c>
    </row>
    <row r="2450" spans="1:17" customFormat="1" x14ac:dyDescent="0.25">
      <c r="A2450" s="3472"/>
      <c r="B2450" s="1203" t="s">
        <v>5098</v>
      </c>
      <c r="C2450" s="1204">
        <f>BNP!F113</f>
        <v>-77</v>
      </c>
      <c r="D2450" s="1204">
        <f>BPCE!F42</f>
        <v>-2</v>
      </c>
      <c r="E2450" s="1246">
        <f>SG!F74</f>
        <v>-4</v>
      </c>
      <c r="F2450" s="1204">
        <f>CA!F45</f>
        <v>-4</v>
      </c>
      <c r="G2450" s="1204">
        <f>CM!G41</f>
        <v>0</v>
      </c>
      <c r="H2450" s="1204">
        <f>SUM(C2450:G2450)</f>
        <v>-87</v>
      </c>
      <c r="I2450" s="1206">
        <f t="shared" si="2048"/>
        <v>-17.399999999999999</v>
      </c>
      <c r="J2450" s="3163"/>
      <c r="K2450" s="1719"/>
      <c r="L2450" s="1719"/>
      <c r="M2450" s="1719"/>
      <c r="N2450" s="1719"/>
      <c r="O2450" s="1719"/>
      <c r="P2450" s="3387"/>
      <c r="Q2450" s="1178" t="s">
        <v>4284</v>
      </c>
    </row>
    <row r="2451" spans="1:17" customFormat="1" hidden="1" x14ac:dyDescent="0.25">
      <c r="A2451" s="3472"/>
      <c r="B2451" s="845" t="s">
        <v>4285</v>
      </c>
      <c r="C2451" s="1184">
        <f t="shared" ref="C2451:H2451" si="2053">C2450/C56</f>
        <v>2.91445874337623E-2</v>
      </c>
      <c r="D2451" s="1185">
        <f t="shared" si="2053"/>
        <v>1.0454783063251437E-3</v>
      </c>
      <c r="E2451" s="1186">
        <f t="shared" si="2053"/>
        <v>2.8964518464880519E-3</v>
      </c>
      <c r="F2451" s="1187">
        <f t="shared" si="2053"/>
        <v>8.5287846481876331E-3</v>
      </c>
      <c r="G2451" s="1188">
        <f t="shared" si="2053"/>
        <v>0</v>
      </c>
      <c r="H2451" s="1194">
        <f t="shared" si="2053"/>
        <v>1.0983461684130792E-2</v>
      </c>
      <c r="I2451" s="1193">
        <f t="shared" si="2048"/>
        <v>8.3230604469526261E-3</v>
      </c>
      <c r="J2451" s="3161"/>
      <c r="K2451" s="1717"/>
      <c r="L2451" s="1717"/>
      <c r="M2451" s="1717"/>
      <c r="N2451" s="1717"/>
      <c r="O2451" s="1717"/>
      <c r="P2451" s="3386"/>
      <c r="Q2451" t="s">
        <v>4286</v>
      </c>
    </row>
    <row r="2452" spans="1:17" customFormat="1" hidden="1" x14ac:dyDescent="0.25">
      <c r="A2452" s="3472"/>
      <c r="B2452" s="845" t="s">
        <v>4287</v>
      </c>
      <c r="C2452" s="1184">
        <f t="shared" ref="C2452:H2452" si="2054">C2450/C73</f>
        <v>4.379977246871445E-2</v>
      </c>
      <c r="D2452" s="1185">
        <f t="shared" si="2054"/>
        <v>4.4943820224719105E-3</v>
      </c>
      <c r="E2452" s="1186">
        <f t="shared" si="2054"/>
        <v>3.8131553860819827E-3</v>
      </c>
      <c r="F2452" s="1187">
        <f t="shared" si="2054"/>
        <v>5.9701492537313433E-3</v>
      </c>
      <c r="G2452" s="1188">
        <f t="shared" si="2054"/>
        <v>0</v>
      </c>
      <c r="H2452" s="1194">
        <f t="shared" si="2054"/>
        <v>2.1518674251793223E-2</v>
      </c>
      <c r="I2452" s="1193">
        <f t="shared" si="2048"/>
        <v>1.1615491826199937E-2</v>
      </c>
      <c r="J2452" s="3161"/>
      <c r="K2452" s="1717"/>
      <c r="L2452" s="1717"/>
      <c r="M2452" s="1717"/>
      <c r="N2452" s="1717"/>
      <c r="O2452" s="1717"/>
      <c r="P2452" s="3386"/>
      <c r="Q2452" t="s">
        <v>4288</v>
      </c>
    </row>
    <row r="2453" spans="1:17" customFormat="1" x14ac:dyDescent="0.25">
      <c r="A2453" s="3472"/>
      <c r="B2453" s="845" t="s">
        <v>4289</v>
      </c>
      <c r="C2453" s="1195">
        <v>0.34</v>
      </c>
      <c r="D2453" s="1196">
        <v>0.34</v>
      </c>
      <c r="E2453" s="1197">
        <v>0.34</v>
      </c>
      <c r="F2453" s="1187">
        <v>0.34</v>
      </c>
      <c r="G2453" s="1188">
        <v>0.34</v>
      </c>
      <c r="H2453" s="1190">
        <v>1.34</v>
      </c>
      <c r="I2453" s="1191">
        <f t="shared" si="2048"/>
        <v>0.34</v>
      </c>
      <c r="J2453" s="3164"/>
      <c r="K2453" s="1720"/>
      <c r="L2453" s="1720"/>
      <c r="M2453" s="1720"/>
      <c r="N2453" s="1720"/>
      <c r="O2453" s="1720"/>
      <c r="P2453" s="3352"/>
      <c r="Q2453" t="s">
        <v>4290</v>
      </c>
    </row>
    <row r="2454" spans="1:17" customFormat="1" x14ac:dyDescent="0.25">
      <c r="A2454" s="3472"/>
      <c r="B2454" s="845" t="s">
        <v>4291</v>
      </c>
      <c r="C2454" s="1184">
        <f>C2450/C2447</f>
        <v>-0.35981308411214952</v>
      </c>
      <c r="D2454" s="1185">
        <f t="shared" ref="D2454:H2454" si="2055">D2450/D2447</f>
        <v>-0.18181818181818182</v>
      </c>
      <c r="E2454" s="1186">
        <f t="shared" si="2055"/>
        <v>2.3952095808383235E-2</v>
      </c>
      <c r="F2454" s="1187">
        <f t="shared" si="2055"/>
        <v>-0.33333333333333331</v>
      </c>
      <c r="G2454" s="1188" t="e">
        <f t="shared" si="2055"/>
        <v>#DIV/0!</v>
      </c>
      <c r="H2454" s="1205">
        <f t="shared" si="2055"/>
        <v>-1.2428571428571429</v>
      </c>
      <c r="I2454" s="1191" t="e">
        <f t="shared" si="2048"/>
        <v>#DIV/0!</v>
      </c>
      <c r="J2454" s="3164"/>
      <c r="K2454" s="1720"/>
      <c r="L2454" s="1720"/>
      <c r="M2454" s="1720"/>
      <c r="N2454" s="1720"/>
      <c r="O2454" s="1720"/>
      <c r="P2454" s="3352"/>
      <c r="Q2454" t="s">
        <v>4292</v>
      </c>
    </row>
    <row r="2455" spans="1:17" customFormat="1" x14ac:dyDescent="0.25">
      <c r="A2455" s="3472"/>
      <c r="B2455" s="1203" t="s">
        <v>5100</v>
      </c>
      <c r="C2455" s="1204">
        <f>BNP!G113</f>
        <v>1280</v>
      </c>
      <c r="D2455" s="1204">
        <f>BPCE!G42</f>
        <v>83</v>
      </c>
      <c r="E2455" s="1246">
        <f>SG!G74</f>
        <v>1182</v>
      </c>
      <c r="F2455" s="1204">
        <f>CA!G45</f>
        <v>125</v>
      </c>
      <c r="G2455" s="1204">
        <f>CM!H41</f>
        <v>2</v>
      </c>
      <c r="H2455" s="1204">
        <f>SUM(C2455:G2455)</f>
        <v>2672</v>
      </c>
      <c r="I2455" s="1204">
        <f t="shared" si="2048"/>
        <v>534.4</v>
      </c>
      <c r="J2455" s="3165"/>
      <c r="K2455" s="1721"/>
      <c r="L2455" s="1721"/>
      <c r="M2455" s="1721"/>
      <c r="N2455" s="1721"/>
      <c r="O2455" s="1721"/>
      <c r="P2455" s="3347"/>
      <c r="Q2455" s="27" t="s">
        <v>4293</v>
      </c>
    </row>
    <row r="2456" spans="1:17" customFormat="1" x14ac:dyDescent="0.25">
      <c r="A2456" s="3472"/>
      <c r="B2456" s="845" t="s">
        <v>4294</v>
      </c>
      <c r="C2456" s="1184">
        <f t="shared" ref="C2456:H2456" si="2056">C2455/C82</f>
        <v>7.1268297300156455E-3</v>
      </c>
      <c r="D2456" s="1185">
        <f t="shared" si="2056"/>
        <v>8.042713592185971E-4</v>
      </c>
      <c r="E2456" s="1186">
        <f t="shared" si="2056"/>
        <v>8.6768851303735024E-3</v>
      </c>
      <c r="F2456" s="1187">
        <f t="shared" si="2056"/>
        <v>1.7225460608816679E-3</v>
      </c>
      <c r="G2456" s="1188">
        <f t="shared" si="2056"/>
        <v>2.5565966585281673E-5</v>
      </c>
      <c r="H2456" s="1194">
        <f t="shared" si="2056"/>
        <v>4.6891836398033071E-3</v>
      </c>
      <c r="I2456" s="1189">
        <f t="shared" si="2048"/>
        <v>3.6712196494149392E-3</v>
      </c>
      <c r="J2456" s="3160"/>
      <c r="K2456" s="1716"/>
      <c r="L2456" s="1716"/>
      <c r="M2456" s="1716"/>
      <c r="N2456" s="1716"/>
      <c r="O2456" s="1716"/>
      <c r="P2456" s="3385"/>
      <c r="Q2456" t="s">
        <v>4295</v>
      </c>
    </row>
    <row r="2457" spans="1:17" customFormat="1" x14ac:dyDescent="0.25">
      <c r="A2457" s="3472"/>
      <c r="B2457" s="845" t="s">
        <v>4296</v>
      </c>
      <c r="C2457" s="1184">
        <f t="shared" ref="C2457:H2457" si="2057">C2455/C99</f>
        <v>1.0436200570729718E-2</v>
      </c>
      <c r="D2457" s="1185">
        <f t="shared" si="2057"/>
        <v>7.9085278704144838E-3</v>
      </c>
      <c r="E2457" s="1186">
        <f t="shared" si="2057"/>
        <v>1.4099123277867239E-2</v>
      </c>
      <c r="F2457" s="1187">
        <f t="shared" si="2057"/>
        <v>3.6217187228371095E-3</v>
      </c>
      <c r="G2457" s="1188">
        <f t="shared" si="2057"/>
        <v>1.6130333091378336E-4</v>
      </c>
      <c r="H2457" s="1194">
        <f t="shared" si="2057"/>
        <v>1.012531594244637E-2</v>
      </c>
      <c r="I2457" s="1189">
        <f t="shared" si="2048"/>
        <v>7.245374754552468E-3</v>
      </c>
      <c r="J2457" s="3160"/>
      <c r="K2457" s="1716"/>
      <c r="L2457" s="1716"/>
      <c r="M2457" s="1716"/>
      <c r="N2457" s="1716"/>
      <c r="O2457" s="1716"/>
      <c r="P2457" s="3385"/>
      <c r="Q2457" t="s">
        <v>4297</v>
      </c>
    </row>
    <row r="2458" spans="1:17" customFormat="1" x14ac:dyDescent="0.25">
      <c r="A2458" s="3472"/>
      <c r="B2458" s="1203" t="s">
        <v>14</v>
      </c>
      <c r="C2458" s="1204">
        <f>BNP!J113</f>
        <v>14</v>
      </c>
      <c r="D2458" s="1204">
        <f>BPCE!J42</f>
        <v>3</v>
      </c>
      <c r="E2458" s="1246">
        <f>SG!J74</f>
        <v>12</v>
      </c>
      <c r="F2458" s="1204">
        <f>CA!J45</f>
        <v>4</v>
      </c>
      <c r="G2458" s="1204">
        <f>CM!K41</f>
        <v>2</v>
      </c>
      <c r="H2458" s="1204">
        <f>SUM(C2458:G2458)</f>
        <v>35</v>
      </c>
      <c r="I2458" s="1221">
        <f t="shared" si="2048"/>
        <v>7</v>
      </c>
      <c r="J2458" s="3166"/>
      <c r="K2458" s="1722"/>
      <c r="L2458" s="1722"/>
      <c r="M2458" s="1722"/>
      <c r="N2458" s="1722"/>
      <c r="O2458" s="1722"/>
      <c r="P2458" s="3369"/>
      <c r="Q2458" s="27" t="s">
        <v>4298</v>
      </c>
    </row>
    <row r="2459" spans="1:17" customFormat="1" x14ac:dyDescent="0.25">
      <c r="A2459" s="3472"/>
      <c r="B2459" s="845" t="s">
        <v>4299</v>
      </c>
      <c r="C2459" s="1184">
        <f t="shared" ref="C2459:H2459" si="2058">C2458/C108</f>
        <v>1.6908212560386472E-2</v>
      </c>
      <c r="D2459" s="1185">
        <f t="shared" si="2058"/>
        <v>4.2075736325385693E-3</v>
      </c>
      <c r="E2459" s="1186">
        <f t="shared" si="2058"/>
        <v>1.5706806282722512E-2</v>
      </c>
      <c r="F2459" s="1187">
        <f t="shared" si="2058"/>
        <v>4.2105263157894736E-3</v>
      </c>
      <c r="G2459" s="1188">
        <f t="shared" si="2058"/>
        <v>4.3010752688172043E-3</v>
      </c>
      <c r="H2459" s="1194">
        <f t="shared" si="2058"/>
        <v>9.4086021505376347E-3</v>
      </c>
      <c r="I2459" s="1189">
        <f t="shared" si="2048"/>
        <v>9.0668388120508456E-3</v>
      </c>
      <c r="J2459" s="3160"/>
      <c r="K2459" s="1716"/>
      <c r="L2459" s="1716"/>
      <c r="M2459" s="1716"/>
      <c r="N2459" s="1716"/>
      <c r="O2459" s="1716"/>
      <c r="P2459" s="3385"/>
      <c r="Q2459" t="s">
        <v>4300</v>
      </c>
    </row>
    <row r="2460" spans="1:17" customFormat="1" x14ac:dyDescent="0.25">
      <c r="A2460" s="3472"/>
      <c r="B2460" s="845" t="s">
        <v>4301</v>
      </c>
      <c r="C2460" s="1184">
        <f t="shared" ref="C2460:H2460" si="2059">C2458/C125</f>
        <v>2.0895522388059702E-2</v>
      </c>
      <c r="D2460" s="1185">
        <f t="shared" si="2059"/>
        <v>1.0238907849829351E-2</v>
      </c>
      <c r="E2460" s="1186">
        <f t="shared" si="2059"/>
        <v>2.6548672566371681E-2</v>
      </c>
      <c r="F2460" s="1187">
        <f t="shared" si="2059"/>
        <v>1.2195121951219513E-2</v>
      </c>
      <c r="G2460" s="1188">
        <f t="shared" si="2059"/>
        <v>1.8018018018018018E-2</v>
      </c>
      <c r="H2460" s="1194">
        <f t="shared" si="2059"/>
        <v>1.8878101402373247E-2</v>
      </c>
      <c r="I2460" s="1189">
        <f t="shared" si="2048"/>
        <v>1.7579248554699653E-2</v>
      </c>
      <c r="J2460" s="3160"/>
      <c r="K2460" s="1716"/>
      <c r="L2460" s="1716"/>
      <c r="M2460" s="1716"/>
      <c r="N2460" s="1716"/>
      <c r="O2460" s="1716"/>
      <c r="P2460" s="3385"/>
      <c r="Q2460" t="s">
        <v>4302</v>
      </c>
    </row>
    <row r="2461" spans="1:17" customFormat="1" x14ac:dyDescent="0.25">
      <c r="A2461" s="3472"/>
      <c r="B2461" s="1203" t="s">
        <v>5087</v>
      </c>
      <c r="C2461" s="1206">
        <f>C2444/C2455</f>
        <v>0.48828125</v>
      </c>
      <c r="D2461" s="1206">
        <f t="shared" ref="D2461:G2461" si="2060">D2444/D2455</f>
        <v>0.24096385542168675</v>
      </c>
      <c r="E2461" s="1206">
        <f t="shared" si="2060"/>
        <v>0.1649746192893401</v>
      </c>
      <c r="F2461" s="1206">
        <f t="shared" si="2060"/>
        <v>0.40799999999999997</v>
      </c>
      <c r="G2461" s="1206">
        <f t="shared" si="2060"/>
        <v>0.5</v>
      </c>
      <c r="H2461" s="1206">
        <f>H2444/H2455</f>
        <v>0.33383233532934131</v>
      </c>
      <c r="I2461" s="1206">
        <f t="shared" si="2048"/>
        <v>0.36044394494220533</v>
      </c>
      <c r="J2461" s="3162"/>
      <c r="K2461" s="1718"/>
      <c r="L2461" s="1718"/>
      <c r="M2461" s="1718"/>
      <c r="N2461" s="1718"/>
      <c r="O2461" s="1718"/>
      <c r="P2461" s="3368"/>
      <c r="Q2461" s="27" t="s">
        <v>4308</v>
      </c>
    </row>
    <row r="2462" spans="1:17" customFormat="1" x14ac:dyDescent="0.25">
      <c r="A2462" s="3472"/>
      <c r="B2462" s="845" t="s">
        <v>4223</v>
      </c>
      <c r="C2462" s="1207">
        <f t="shared" ref="C2462:H2462" si="2061">C2461/C139</f>
        <v>2.23899043463414</v>
      </c>
      <c r="D2462" s="1208">
        <f t="shared" si="2061"/>
        <v>1.0692363123215656</v>
      </c>
      <c r="E2462" s="1209">
        <f t="shared" si="2061"/>
        <v>0.95376236209612808</v>
      </c>
      <c r="F2462" s="1210">
        <f t="shared" si="2061"/>
        <v>1.8676172333312306</v>
      </c>
      <c r="G2462" s="1211">
        <f t="shared" si="2061"/>
        <v>2.538089676205308</v>
      </c>
      <c r="H2462" s="1177">
        <f t="shared" si="2061"/>
        <v>1.6223604627813251</v>
      </c>
      <c r="I2462" s="1198">
        <f t="shared" si="2048"/>
        <v>1.7335392037176747</v>
      </c>
      <c r="J2462" s="3167"/>
      <c r="K2462" s="1723"/>
      <c r="L2462" s="1723"/>
      <c r="M2462" s="1723"/>
      <c r="N2462" s="1723"/>
      <c r="O2462" s="1723"/>
      <c r="P2462" s="3364"/>
      <c r="Q2462" t="s">
        <v>4309</v>
      </c>
    </row>
    <row r="2463" spans="1:17" customFormat="1" x14ac:dyDescent="0.25">
      <c r="A2463" s="3472"/>
      <c r="B2463" s="845" t="s">
        <v>4224</v>
      </c>
      <c r="C2463" s="1207">
        <f t="shared" ref="C2463:H2463" si="2062">C2461/C142</f>
        <v>2.3328929653110513</v>
      </c>
      <c r="D2463" s="1208">
        <f t="shared" si="2062"/>
        <v>0.65060860886303129</v>
      </c>
      <c r="E2463" s="1209">
        <f t="shared" si="2062"/>
        <v>1.07581263286573</v>
      </c>
      <c r="F2463" s="1210">
        <f t="shared" si="2062"/>
        <v>1.7035702879264456</v>
      </c>
      <c r="G2463" s="1211">
        <f t="shared" si="2062"/>
        <v>2.6114153327716934</v>
      </c>
      <c r="H2463" s="1177">
        <f t="shared" si="2062"/>
        <v>1.6604971626468479</v>
      </c>
      <c r="I2463" s="1198">
        <f t="shared" si="2048"/>
        <v>1.6748599655475904</v>
      </c>
      <c r="J2463" s="3167"/>
      <c r="K2463" s="1723"/>
      <c r="L2463" s="1723"/>
      <c r="M2463" s="1723"/>
      <c r="N2463" s="1723"/>
      <c r="O2463" s="1723"/>
      <c r="P2463" s="3364"/>
      <c r="Q2463" t="s">
        <v>4310</v>
      </c>
    </row>
    <row r="2464" spans="1:17" customFormat="1" x14ac:dyDescent="0.25">
      <c r="A2464" s="3472"/>
      <c r="B2464" s="845" t="s">
        <v>5108</v>
      </c>
      <c r="C2464" s="1207">
        <f t="shared" ref="C2464:H2464" si="2063">C2461/C157</f>
        <v>1.7390333973068208</v>
      </c>
      <c r="D2464" s="1208">
        <f t="shared" si="2063"/>
        <v>0.73566661527279131</v>
      </c>
      <c r="E2464" s="1209">
        <f t="shared" si="2063"/>
        <v>0.33555685257886336</v>
      </c>
      <c r="F2464" s="1210">
        <f t="shared" si="2063"/>
        <v>1.1069696287964004</v>
      </c>
      <c r="G2464" s="1211">
        <f t="shared" si="2063"/>
        <v>1.8775395033860045</v>
      </c>
      <c r="H2464" s="1177">
        <f t="shared" si="2063"/>
        <v>1.0593875763981637</v>
      </c>
      <c r="I2464" s="1198">
        <f t="shared" si="2048"/>
        <v>1.1589531994681761</v>
      </c>
      <c r="J2464" s="3167"/>
      <c r="K2464" s="1723"/>
      <c r="L2464" s="1723"/>
      <c r="M2464" s="1723"/>
      <c r="N2464" s="1723"/>
      <c r="O2464" s="1723"/>
      <c r="P2464" s="3364"/>
      <c r="Q2464" t="s">
        <v>4766</v>
      </c>
    </row>
    <row r="2465" spans="1:17" customFormat="1" x14ac:dyDescent="0.25">
      <c r="A2465" s="3472"/>
      <c r="B2465" s="1203" t="s">
        <v>5099</v>
      </c>
      <c r="C2465" s="1206">
        <f>C2447/C2455</f>
        <v>0.16718749999999999</v>
      </c>
      <c r="D2465" s="1206">
        <f t="shared" ref="D2465:G2465" si="2064">D2447/D2455</f>
        <v>0.13253012048192772</v>
      </c>
      <c r="E2465" s="1206">
        <f t="shared" si="2064"/>
        <v>-0.14128595600676819</v>
      </c>
      <c r="F2465" s="1206">
        <f t="shared" si="2064"/>
        <v>9.6000000000000002E-2</v>
      </c>
      <c r="G2465" s="1206">
        <f t="shared" si="2064"/>
        <v>0</v>
      </c>
      <c r="H2465" s="1206">
        <f>H2447/H2455</f>
        <v>2.619760479041916E-2</v>
      </c>
      <c r="I2465" s="1206">
        <f t="shared" si="2048"/>
        <v>5.0886332895031902E-2</v>
      </c>
      <c r="J2465" s="3162"/>
      <c r="K2465" s="1718"/>
      <c r="L2465" s="1718"/>
      <c r="M2465" s="1718"/>
      <c r="N2465" s="1718"/>
      <c r="O2465" s="1718"/>
      <c r="P2465" s="3368"/>
      <c r="Q2465" s="27" t="s">
        <v>4314</v>
      </c>
    </row>
    <row r="2466" spans="1:17" s="1" customFormat="1" x14ac:dyDescent="0.25">
      <c r="A2466" s="3472"/>
      <c r="B2466" s="845" t="s">
        <v>4223</v>
      </c>
      <c r="C2466" s="1207">
        <f t="shared" ref="C2466:H2466" si="2065">C2465/C165</f>
        <v>3.4352335616634253</v>
      </c>
      <c r="D2466" s="1208">
        <f t="shared" si="2065"/>
        <v>2.3083503634792333</v>
      </c>
      <c r="E2466" s="1209">
        <f t="shared" si="2065"/>
        <v>-4.3982033983240383</v>
      </c>
      <c r="F2466" s="1210">
        <f t="shared" si="2065"/>
        <v>2.6742541266794624</v>
      </c>
      <c r="G2466" s="1211">
        <f t="shared" si="2065"/>
        <v>0</v>
      </c>
      <c r="H2466" s="1177">
        <f t="shared" si="2065"/>
        <v>0.52380685486810852</v>
      </c>
      <c r="I2466" s="1198">
        <f t="shared" si="2048"/>
        <v>0.8039269306996164</v>
      </c>
      <c r="J2466" s="3167"/>
      <c r="K2466" s="1723"/>
      <c r="L2466" s="1723"/>
      <c r="M2466" s="1723"/>
      <c r="N2466" s="1723"/>
      <c r="O2466" s="1723"/>
      <c r="P2466" s="3364"/>
      <c r="Q2466" t="s">
        <v>4315</v>
      </c>
    </row>
    <row r="2467" spans="1:17" s="1" customFormat="1" x14ac:dyDescent="0.25">
      <c r="A2467" s="3472"/>
      <c r="B2467" s="845" t="s">
        <v>4224</v>
      </c>
      <c r="C2467" s="1207">
        <f t="shared" ref="C2467:H2467" si="2066">C2465/C182</f>
        <v>2.9752679737376666</v>
      </c>
      <c r="D2467" s="1208">
        <f t="shared" si="2066"/>
        <v>1.0348985226620768</v>
      </c>
      <c r="E2467" s="1209">
        <f t="shared" si="2066"/>
        <v>-2.9537925490841421</v>
      </c>
      <c r="F2467" s="1210">
        <f t="shared" si="2066"/>
        <v>1.3518335373317014</v>
      </c>
      <c r="G2467" s="1211">
        <f t="shared" si="2066"/>
        <v>0</v>
      </c>
      <c r="H2467" s="1177">
        <f t="shared" si="2066"/>
        <v>0.4504113962445816</v>
      </c>
      <c r="I2467" s="1198">
        <f t="shared" si="2048"/>
        <v>0.48164149692946057</v>
      </c>
      <c r="J2467" s="3167"/>
      <c r="K2467" s="1723"/>
      <c r="L2467" s="1723"/>
      <c r="M2467" s="1723"/>
      <c r="N2467" s="1723"/>
      <c r="O2467" s="1723"/>
      <c r="P2467" s="3364"/>
      <c r="Q2467" t="s">
        <v>4316</v>
      </c>
    </row>
    <row r="2468" spans="1:17" s="1" customFormat="1" x14ac:dyDescent="0.25">
      <c r="A2468" s="3472"/>
      <c r="B2468" s="845" t="s">
        <v>5108</v>
      </c>
      <c r="C2468" s="1207">
        <f t="shared" ref="C2468:H2468" si="2067">C2465/C183</f>
        <v>1.9454795435855261</v>
      </c>
      <c r="D2468" s="1208">
        <f t="shared" si="2067"/>
        <v>1.3832831325301205</v>
      </c>
      <c r="E2468" s="1209">
        <f t="shared" si="2067"/>
        <v>-0.5160610616162814</v>
      </c>
      <c r="F2468" s="1210">
        <f t="shared" si="2067"/>
        <v>0.66063338088445089</v>
      </c>
      <c r="G2468" s="1211">
        <f t="shared" si="2067"/>
        <v>0</v>
      </c>
      <c r="H2468" s="1177">
        <f t="shared" si="2067"/>
        <v>0.22939854954854913</v>
      </c>
      <c r="I2468" s="1198">
        <f t="shared" si="2048"/>
        <v>0.6946669990767631</v>
      </c>
      <c r="J2468" s="3167"/>
      <c r="K2468" s="1723"/>
      <c r="L2468" s="1723"/>
      <c r="M2468" s="1723"/>
      <c r="N2468" s="1723"/>
      <c r="O2468" s="1723"/>
      <c r="P2468" s="3364"/>
      <c r="Q2468" t="s">
        <v>4765</v>
      </c>
    </row>
    <row r="2469" spans="1:17" customFormat="1" x14ac:dyDescent="0.25">
      <c r="A2469" s="3472"/>
      <c r="B2469" s="1203" t="s">
        <v>4848</v>
      </c>
      <c r="C2469" s="1206">
        <f>C2447/C2444</f>
        <v>0.34239999999999998</v>
      </c>
      <c r="D2469" s="1206">
        <f t="shared" ref="D2469:G2469" si="2068">D2447/D2444</f>
        <v>0.55000000000000004</v>
      </c>
      <c r="E2469" s="1206">
        <f t="shared" si="2068"/>
        <v>-0.85641025641025637</v>
      </c>
      <c r="F2469" s="1206">
        <f t="shared" si="2068"/>
        <v>0.23529411764705882</v>
      </c>
      <c r="G2469" s="1206">
        <f t="shared" si="2068"/>
        <v>0</v>
      </c>
      <c r="H2469" s="1206">
        <f>H2447/H2444</f>
        <v>7.847533632286996E-2</v>
      </c>
      <c r="I2469" s="1206">
        <f t="shared" si="2048"/>
        <v>5.4256772247360509E-2</v>
      </c>
      <c r="J2469" s="3162"/>
      <c r="K2469" s="1718"/>
      <c r="L2469" s="1718"/>
      <c r="M2469" s="1718"/>
      <c r="N2469" s="1718"/>
      <c r="O2469" s="1718"/>
      <c r="P2469" s="3368"/>
      <c r="Q2469" s="27" t="s">
        <v>4319</v>
      </c>
    </row>
    <row r="2470" spans="1:17" customFormat="1" x14ac:dyDescent="0.25">
      <c r="A2470" s="3472"/>
      <c r="B2470" s="1181" t="s">
        <v>4223</v>
      </c>
      <c r="C2470" s="1207">
        <f t="shared" ref="C2470:H2470" si="2069">C2469/C217</f>
        <v>1.5342779087060976</v>
      </c>
      <c r="D2470" s="1208">
        <f t="shared" si="2069"/>
        <v>2.1588776371308018</v>
      </c>
      <c r="E2470" s="1209">
        <f t="shared" si="2069"/>
        <v>-4.6114247878873105</v>
      </c>
      <c r="F2470" s="1210">
        <f t="shared" si="2069"/>
        <v>1.431906966241391</v>
      </c>
      <c r="G2470" s="1211">
        <f t="shared" si="2069"/>
        <v>0</v>
      </c>
      <c r="H2470" s="1177">
        <f t="shared" si="2069"/>
        <v>0.32286712286498293</v>
      </c>
      <c r="I2470" s="1198">
        <f t="shared" si="2048"/>
        <v>0.10272754483819595</v>
      </c>
      <c r="J2470" s="3167"/>
      <c r="K2470" s="1723"/>
      <c r="L2470" s="1723"/>
      <c r="M2470" s="1723"/>
      <c r="N2470" s="1723"/>
      <c r="O2470" s="1723"/>
      <c r="P2470" s="3364"/>
      <c r="Q2470" t="s">
        <v>4320</v>
      </c>
    </row>
    <row r="2471" spans="1:17" customFormat="1" x14ac:dyDescent="0.25">
      <c r="A2471" s="3472"/>
      <c r="B2471" s="1181" t="s">
        <v>4224</v>
      </c>
      <c r="C2471" s="1207">
        <f t="shared" ref="C2471:H2471" si="2070">C2469/C234</f>
        <v>1.2753555426581542</v>
      </c>
      <c r="D2471" s="1208">
        <f t="shared" si="2070"/>
        <v>1.5906622023809525</v>
      </c>
      <c r="E2471" s="1209">
        <f t="shared" si="2070"/>
        <v>-2.7456384679327321</v>
      </c>
      <c r="F2471" s="1210">
        <f t="shared" si="2070"/>
        <v>0.79352965176278589</v>
      </c>
      <c r="G2471" s="1211">
        <f t="shared" si="2070"/>
        <v>0</v>
      </c>
      <c r="H2471" s="1177">
        <f t="shared" si="2070"/>
        <v>0.27125092796101002</v>
      </c>
      <c r="I2471" s="1198">
        <f t="shared" si="2048"/>
        <v>0.18278178577383208</v>
      </c>
      <c r="J2471" s="3167"/>
      <c r="K2471" s="1723"/>
      <c r="L2471" s="1723"/>
      <c r="M2471" s="1723"/>
      <c r="N2471" s="1723"/>
      <c r="O2471" s="1723"/>
      <c r="P2471" s="3364"/>
      <c r="Q2471" t="s">
        <v>4321</v>
      </c>
    </row>
    <row r="2472" spans="1:17" customFormat="1" ht="15.75" thickBot="1" x14ac:dyDescent="0.3">
      <c r="A2472" s="3472"/>
      <c r="B2472" s="845" t="s">
        <v>5108</v>
      </c>
      <c r="C2472" s="1207">
        <f t="shared" ref="C2472:H2472" si="2071">C2469/C235</f>
        <v>1.1187131578947367</v>
      </c>
      <c r="D2472" s="1208">
        <f t="shared" si="2071"/>
        <v>1.8803125000000001</v>
      </c>
      <c r="E2472" s="1209">
        <f t="shared" si="2071"/>
        <v>-1.5379243715340172</v>
      </c>
      <c r="F2472" s="1210">
        <f t="shared" si="2071"/>
        <v>0.59679449525887385</v>
      </c>
      <c r="G2472" s="1211">
        <f t="shared" si="2071"/>
        <v>0</v>
      </c>
      <c r="H2472" s="1177">
        <f t="shared" si="2071"/>
        <v>0.21653883305719568</v>
      </c>
      <c r="I2472" s="1198">
        <f t="shared" si="2048"/>
        <v>0.41157915632391867</v>
      </c>
      <c r="J2472" s="3167"/>
      <c r="K2472" s="1723"/>
      <c r="L2472" s="1723"/>
      <c r="M2472" s="1723"/>
      <c r="N2472" s="1723"/>
      <c r="O2472" s="1723"/>
      <c r="P2472" s="3364"/>
      <c r="Q2472" t="s">
        <v>4764</v>
      </c>
    </row>
    <row r="2473" spans="1:17" customFormat="1" hidden="1" x14ac:dyDescent="0.25">
      <c r="A2473" s="3472"/>
      <c r="B2473" s="1203" t="s">
        <v>4323</v>
      </c>
      <c r="C2473" s="1206">
        <f>C2450/C2444</f>
        <v>-0.1232</v>
      </c>
      <c r="D2473" s="1206">
        <f t="shared" ref="D2473:G2473" si="2072">D2450/D2444</f>
        <v>-0.1</v>
      </c>
      <c r="E2473" s="1206">
        <f t="shared" si="2072"/>
        <v>-2.0512820512820513E-2</v>
      </c>
      <c r="F2473" s="1206">
        <f t="shared" si="2072"/>
        <v>-7.8431372549019607E-2</v>
      </c>
      <c r="G2473" s="1206">
        <f t="shared" si="2072"/>
        <v>0</v>
      </c>
      <c r="H2473" s="1206">
        <f>H2450/H2444</f>
        <v>-9.753363228699552E-2</v>
      </c>
      <c r="I2473" s="1206">
        <f t="shared" si="2048"/>
        <v>-6.4428838612368033E-2</v>
      </c>
      <c r="J2473" s="3162"/>
      <c r="K2473" s="1718"/>
      <c r="L2473" s="1718"/>
      <c r="M2473" s="1718"/>
      <c r="N2473" s="1718"/>
      <c r="O2473" s="1718"/>
      <c r="P2473" s="3368"/>
      <c r="Q2473" s="27" t="s">
        <v>4324</v>
      </c>
    </row>
    <row r="2474" spans="1:17" customFormat="1" hidden="1" x14ac:dyDescent="0.25">
      <c r="A2474" s="3472"/>
      <c r="B2474" s="1181" t="s">
        <v>4223</v>
      </c>
      <c r="C2474" s="1207">
        <f t="shared" ref="C2474:H2474" si="2073">C2473/C243</f>
        <v>1.826456320968963</v>
      </c>
      <c r="D2474" s="1208">
        <f t="shared" si="2073"/>
        <v>1.2157344485101933</v>
      </c>
      <c r="E2474" s="1209">
        <f t="shared" si="2073"/>
        <v>0.34999535825024602</v>
      </c>
      <c r="F2474" s="1210">
        <f t="shared" si="2073"/>
        <v>2.6511141770140894</v>
      </c>
      <c r="G2474" s="1211">
        <f t="shared" si="2073"/>
        <v>0</v>
      </c>
      <c r="H2474" s="1177">
        <f t="shared" si="2073"/>
        <v>1.4437587997619994</v>
      </c>
      <c r="I2474" s="1198">
        <f t="shared" si="2048"/>
        <v>1.2086600609486984</v>
      </c>
      <c r="J2474" s="3167"/>
      <c r="K2474" s="1723"/>
      <c r="L2474" s="1723"/>
      <c r="M2474" s="1723"/>
      <c r="N2474" s="1723"/>
      <c r="O2474" s="1723"/>
      <c r="P2474" s="3364"/>
      <c r="Q2474" t="s">
        <v>4325</v>
      </c>
    </row>
    <row r="2475" spans="1:17" customFormat="1" hidden="1" x14ac:dyDescent="0.25">
      <c r="A2475" s="3472"/>
      <c r="B2475" s="1181" t="s">
        <v>4224</v>
      </c>
      <c r="C2475" s="1207">
        <f t="shared" ref="C2475:H2475" si="2074">C2473/C260</f>
        <v>1.7990143344709897</v>
      </c>
      <c r="D2475" s="1208">
        <f t="shared" si="2074"/>
        <v>0.87348314606741573</v>
      </c>
      <c r="E2475" s="1209">
        <f t="shared" si="2074"/>
        <v>0.25139449047933315</v>
      </c>
      <c r="F2475" s="1210">
        <f t="shared" si="2074"/>
        <v>0.96763242610477029</v>
      </c>
      <c r="G2475" s="1211">
        <f t="shared" si="2074"/>
        <v>0</v>
      </c>
      <c r="H2475" s="1177">
        <f t="shared" si="2074"/>
        <v>1.2798786364962307</v>
      </c>
      <c r="I2475" s="1198">
        <f t="shared" si="2048"/>
        <v>0.77830487942450177</v>
      </c>
      <c r="J2475" s="3167"/>
      <c r="K2475" s="1723"/>
      <c r="L2475" s="1723"/>
      <c r="M2475" s="1723"/>
      <c r="N2475" s="1723"/>
      <c r="O2475" s="1723"/>
      <c r="P2475" s="3364"/>
      <c r="Q2475" t="s">
        <v>4326</v>
      </c>
    </row>
    <row r="2476" spans="1:17" customFormat="1" hidden="1" x14ac:dyDescent="0.25">
      <c r="A2476" s="3472"/>
      <c r="B2476" s="845" t="s">
        <v>5108</v>
      </c>
      <c r="C2476" s="1207">
        <f t="shared" ref="C2476:H2476" si="2075">C2473/C261</f>
        <v>2.0873074626865673</v>
      </c>
      <c r="D2476" s="1208">
        <f t="shared" si="2075"/>
        <v>2.3782608695652177</v>
      </c>
      <c r="E2476" s="1209">
        <f t="shared" si="2075"/>
        <v>0.2715669515669516</v>
      </c>
      <c r="F2476" s="1210">
        <f t="shared" si="2075"/>
        <v>1.2232542139662883</v>
      </c>
      <c r="G2476" s="1211">
        <f t="shared" si="2075"/>
        <v>0</v>
      </c>
      <c r="H2476" s="1177">
        <f t="shared" si="2075"/>
        <v>1.6007337953526295</v>
      </c>
      <c r="I2476" s="1198">
        <f t="shared" si="2048"/>
        <v>1.1920778995570047</v>
      </c>
      <c r="J2476" s="3167"/>
      <c r="K2476" s="1723"/>
      <c r="L2476" s="1723"/>
      <c r="M2476" s="1723"/>
      <c r="N2476" s="1723"/>
      <c r="O2476" s="1723"/>
      <c r="P2476" s="3364"/>
      <c r="Q2476" t="s">
        <v>4763</v>
      </c>
    </row>
    <row r="2477" spans="1:17" customFormat="1" hidden="1" x14ac:dyDescent="0.25">
      <c r="A2477" s="3472"/>
      <c r="B2477" s="1203" t="s">
        <v>4328</v>
      </c>
      <c r="C2477" s="1212">
        <f>C2455/C2458</f>
        <v>91.428571428571431</v>
      </c>
      <c r="D2477" s="1212">
        <f t="shared" ref="D2477:G2477" si="2076">D2455/D2458</f>
        <v>27.666666666666668</v>
      </c>
      <c r="E2477" s="1212">
        <f t="shared" si="2076"/>
        <v>98.5</v>
      </c>
      <c r="F2477" s="1212">
        <f t="shared" si="2076"/>
        <v>31.25</v>
      </c>
      <c r="G2477" s="1212">
        <f t="shared" si="2076"/>
        <v>1</v>
      </c>
      <c r="H2477" s="1212">
        <f>H2455/H2458</f>
        <v>76.342857142857142</v>
      </c>
      <c r="I2477" s="1212">
        <f t="shared" si="2048"/>
        <v>49.969047619047622</v>
      </c>
      <c r="J2477" s="3168"/>
      <c r="K2477" s="1724"/>
      <c r="L2477" s="1724"/>
      <c r="M2477" s="1724"/>
      <c r="N2477" s="1724"/>
      <c r="O2477" s="1724"/>
      <c r="P2477" s="3366"/>
      <c r="Q2477" s="27" t="s">
        <v>4329</v>
      </c>
    </row>
    <row r="2478" spans="1:17" customFormat="1" hidden="1" x14ac:dyDescent="0.25">
      <c r="A2478" s="3472"/>
      <c r="B2478" s="1181" t="s">
        <v>4223</v>
      </c>
      <c r="C2478" s="1207">
        <f t="shared" ref="C2478:H2478" si="2077">C2477/C269</f>
        <v>0.4215010726037825</v>
      </c>
      <c r="D2478" s="1208">
        <f t="shared" si="2077"/>
        <v>0.19114849304095327</v>
      </c>
      <c r="E2478" s="1209">
        <f t="shared" si="2077"/>
        <v>0.55242835330044626</v>
      </c>
      <c r="F2478" s="1210">
        <f t="shared" si="2077"/>
        <v>0.40910468945939615</v>
      </c>
      <c r="G2478" s="1211">
        <f t="shared" si="2077"/>
        <v>5.9440872310779881E-3</v>
      </c>
      <c r="H2478" s="1177">
        <f t="shared" si="2077"/>
        <v>0.49839323257338003</v>
      </c>
      <c r="I2478" s="1198">
        <f t="shared" si="2048"/>
        <v>0.31602533912713121</v>
      </c>
      <c r="J2478" s="3167"/>
      <c r="K2478" s="1723"/>
      <c r="L2478" s="1723"/>
      <c r="M2478" s="1723"/>
      <c r="N2478" s="1723"/>
      <c r="O2478" s="1723"/>
      <c r="P2478" s="3364"/>
      <c r="Q2478" t="s">
        <v>4330</v>
      </c>
    </row>
    <row r="2479" spans="1:17" customFormat="1" hidden="1" x14ac:dyDescent="0.25">
      <c r="A2479" s="3472"/>
      <c r="B2479" s="1181" t="s">
        <v>4224</v>
      </c>
      <c r="C2479" s="1207">
        <f t="shared" ref="C2479:H2479" si="2078">C2477/C286</f>
        <v>0.49944674159920799</v>
      </c>
      <c r="D2479" s="1208">
        <f t="shared" si="2078"/>
        <v>0.77239955534381455</v>
      </c>
      <c r="E2479" s="1209">
        <f t="shared" si="2078"/>
        <v>0.53106697679966608</v>
      </c>
      <c r="F2479" s="1210">
        <f t="shared" si="2078"/>
        <v>0.29698093527264302</v>
      </c>
      <c r="G2479" s="1211">
        <f t="shared" si="2078"/>
        <v>8.9523348657149764E-3</v>
      </c>
      <c r="H2479" s="1177">
        <f t="shared" si="2078"/>
        <v>0.53635245020844491</v>
      </c>
      <c r="I2479" s="1198">
        <f t="shared" si="2048"/>
        <v>0.42176930877620933</v>
      </c>
      <c r="J2479" s="3167"/>
      <c r="K2479" s="1723"/>
      <c r="L2479" s="1723"/>
      <c r="M2479" s="1723"/>
      <c r="N2479" s="1723"/>
      <c r="O2479" s="1723"/>
      <c r="P2479" s="3364"/>
      <c r="Q2479" t="s">
        <v>4331</v>
      </c>
    </row>
    <row r="2480" spans="1:17" customFormat="1" ht="15.75" hidden="1" thickBot="1" x14ac:dyDescent="0.3">
      <c r="A2480" s="3472"/>
      <c r="B2480" s="845" t="s">
        <v>5108</v>
      </c>
      <c r="C2480" s="1207">
        <f t="shared" ref="C2480:H2480" si="2079">C2477/C287</f>
        <v>0.64613831398283694</v>
      </c>
      <c r="D2480" s="1208">
        <f t="shared" si="2079"/>
        <v>1.3419161676646707</v>
      </c>
      <c r="E2480" s="1209">
        <f t="shared" si="2079"/>
        <v>2.7637714049927791</v>
      </c>
      <c r="F2480" s="1210">
        <f t="shared" si="2079"/>
        <v>1.0300062189054726</v>
      </c>
      <c r="G2480" s="1211">
        <f t="shared" si="2079"/>
        <v>1.9537120529005109E-2</v>
      </c>
      <c r="H2480" s="1177">
        <f t="shared" si="2079"/>
        <v>1.138888741122962</v>
      </c>
      <c r="I2480" s="1198">
        <f t="shared" si="2048"/>
        <v>1.1602738452149528</v>
      </c>
      <c r="J2480" s="3167"/>
      <c r="K2480" s="1723"/>
      <c r="L2480" s="1723"/>
      <c r="M2480" s="1723"/>
      <c r="N2480" s="1723"/>
      <c r="O2480" s="1723"/>
      <c r="P2480" s="3364"/>
      <c r="Q2480" t="s">
        <v>4769</v>
      </c>
    </row>
    <row r="2481" spans="1:17" customFormat="1" ht="15.75" hidden="1" thickBot="1" x14ac:dyDescent="0.3">
      <c r="A2481" s="3472"/>
      <c r="B2481" s="1203" t="s">
        <v>4333</v>
      </c>
      <c r="C2481" s="1213">
        <f>C2444/C2458</f>
        <v>44.642857142857146</v>
      </c>
      <c r="D2481" s="1213">
        <f t="shared" ref="D2481:G2481" si="2080">D2444/D2458</f>
        <v>6.666666666666667</v>
      </c>
      <c r="E2481" s="1213">
        <f t="shared" si="2080"/>
        <v>16.25</v>
      </c>
      <c r="F2481" s="1213">
        <f t="shared" si="2080"/>
        <v>12.75</v>
      </c>
      <c r="G2481" s="1213">
        <f t="shared" si="2080"/>
        <v>0.5</v>
      </c>
      <c r="H2481" s="1213">
        <f>H2444/H2458</f>
        <v>25.485714285714284</v>
      </c>
      <c r="I2481" s="1213">
        <f t="shared" si="2048"/>
        <v>16.161904761904761</v>
      </c>
      <c r="J2481" s="3169"/>
      <c r="K2481" s="1725"/>
      <c r="L2481" s="1725"/>
      <c r="M2481" s="1725"/>
      <c r="N2481" s="1725"/>
      <c r="O2481" s="1725"/>
      <c r="P2481" s="3365"/>
      <c r="Q2481" s="27" t="s">
        <v>4334</v>
      </c>
    </row>
    <row r="2482" spans="1:17" customFormat="1" ht="15.75" hidden="1" thickBot="1" x14ac:dyDescent="0.3">
      <c r="A2482" s="3472"/>
      <c r="B2482" s="1181" t="s">
        <v>4223</v>
      </c>
      <c r="C2482" s="1207">
        <f t="shared" ref="C2482:H2482" si="2081">C2481/C295</f>
        <v>0.94373686974789928</v>
      </c>
      <c r="D2482" s="1208">
        <f t="shared" si="2081"/>
        <v>0.20438290980493326</v>
      </c>
      <c r="E2482" s="1209">
        <f t="shared" si="2081"/>
        <v>0.52688537113270806</v>
      </c>
      <c r="F2482" s="1210">
        <f t="shared" si="2081"/>
        <v>0.76405096827098973</v>
      </c>
      <c r="G2482" s="1211">
        <f t="shared" si="2081"/>
        <v>1.5086626435662838E-2</v>
      </c>
      <c r="H2482" s="1177">
        <f t="shared" si="2081"/>
        <v>0.80857347544482938</v>
      </c>
      <c r="I2482" s="1198">
        <f t="shared" si="2048"/>
        <v>0.49082854907843865</v>
      </c>
      <c r="J2482" s="3167"/>
      <c r="K2482" s="1723"/>
      <c r="L2482" s="1723"/>
      <c r="M2482" s="1723"/>
      <c r="N2482" s="1723"/>
      <c r="O2482" s="1723"/>
      <c r="P2482" s="3364"/>
      <c r="Q2482" t="s">
        <v>4335</v>
      </c>
    </row>
    <row r="2483" spans="1:17" customFormat="1" ht="15.75" hidden="1" thickBot="1" x14ac:dyDescent="0.3">
      <c r="A2483" s="3472"/>
      <c r="B2483" s="1181" t="s">
        <v>4224</v>
      </c>
      <c r="C2483" s="1207">
        <f t="shared" ref="C2483:H2483" si="2082">C2481/C312</f>
        <v>1.1651557900243188</v>
      </c>
      <c r="D2483" s="1208">
        <f t="shared" si="2082"/>
        <v>0.50252980018866311</v>
      </c>
      <c r="E2483" s="1209">
        <f t="shared" si="2082"/>
        <v>0.5713285625388923</v>
      </c>
      <c r="F2483" s="1210">
        <f t="shared" si="2082"/>
        <v>0.50592789741108146</v>
      </c>
      <c r="G2483" s="1211">
        <f t="shared" si="2082"/>
        <v>2.3378264532434707E-2</v>
      </c>
      <c r="H2483" s="1177">
        <f t="shared" si="2082"/>
        <v>0.89061172174980741</v>
      </c>
      <c r="I2483" s="1198">
        <f t="shared" si="2048"/>
        <v>0.55366406293907811</v>
      </c>
      <c r="J2483" s="3167"/>
      <c r="K2483" s="1723"/>
      <c r="L2483" s="1723"/>
      <c r="M2483" s="1723"/>
      <c r="N2483" s="1723"/>
      <c r="O2483" s="1723"/>
      <c r="P2483" s="3364"/>
      <c r="Q2483" t="s">
        <v>4336</v>
      </c>
    </row>
    <row r="2484" spans="1:17" customFormat="1" ht="15.75" hidden="1" thickBot="1" x14ac:dyDescent="0.3">
      <c r="A2484" s="3472"/>
      <c r="B2484" s="845" t="s">
        <v>5108</v>
      </c>
      <c r="C2484" s="1207">
        <f t="shared" ref="C2484:H2484" si="2083">C2481/C313</f>
        <v>1.1236561072956746</v>
      </c>
      <c r="D2484" s="1208">
        <f t="shared" si="2083"/>
        <v>0.98720292504570395</v>
      </c>
      <c r="E2484" s="1209">
        <f t="shared" si="2083"/>
        <v>0.92740243390684007</v>
      </c>
      <c r="F2484" s="1210">
        <f t="shared" si="2083"/>
        <v>1.1401856017997749</v>
      </c>
      <c r="G2484" s="1211">
        <f t="shared" si="2083"/>
        <v>3.668171557562077E-2</v>
      </c>
      <c r="H2484" s="1177">
        <f t="shared" si="2083"/>
        <v>1.2065245832454103</v>
      </c>
      <c r="I2484" s="1198">
        <f t="shared" si="2048"/>
        <v>0.8430257567247228</v>
      </c>
      <c r="J2484" s="3167"/>
      <c r="K2484" s="1723"/>
      <c r="L2484" s="1723"/>
      <c r="M2484" s="1723"/>
      <c r="N2484" s="1723"/>
      <c r="O2484" s="1723"/>
      <c r="P2484" s="3364"/>
      <c r="Q2484" t="s">
        <v>4768</v>
      </c>
    </row>
    <row r="2485" spans="1:17" s="325" customFormat="1" ht="15.75" hidden="1" thickBot="1" x14ac:dyDescent="0.3">
      <c r="A2485" s="3472"/>
      <c r="B2485" s="1203" t="s">
        <v>4338</v>
      </c>
      <c r="C2485" s="1206">
        <f>C2447/C2458</f>
        <v>15.285714285714286</v>
      </c>
      <c r="D2485" s="1206">
        <f t="shared" ref="D2485:G2485" si="2084">D2447/D2458</f>
        <v>3.6666666666666665</v>
      </c>
      <c r="E2485" s="1206">
        <f t="shared" si="2084"/>
        <v>-13.916666666666666</v>
      </c>
      <c r="F2485" s="1206">
        <f t="shared" si="2084"/>
        <v>3</v>
      </c>
      <c r="G2485" s="1206">
        <f t="shared" si="2084"/>
        <v>0</v>
      </c>
      <c r="H2485" s="1206">
        <f>H2447/H2458</f>
        <v>2</v>
      </c>
      <c r="I2485" s="1206">
        <f t="shared" si="2048"/>
        <v>1.6071428571428572</v>
      </c>
      <c r="J2485" s="3162"/>
      <c r="K2485" s="1718"/>
      <c r="L2485" s="1718"/>
      <c r="M2485" s="1718"/>
      <c r="N2485" s="1718"/>
      <c r="O2485" s="1718"/>
      <c r="P2485" s="3368"/>
      <c r="Q2485" s="1220" t="s">
        <v>4339</v>
      </c>
    </row>
    <row r="2486" spans="1:17" s="325" customFormat="1" ht="15.75" hidden="1" thickBot="1" x14ac:dyDescent="0.3">
      <c r="A2486" s="3472"/>
      <c r="B2486" s="1182" t="s">
        <v>4223</v>
      </c>
      <c r="C2486" s="1207">
        <f t="shared" ref="C2486:H2486" si="2085">C2485/C321</f>
        <v>1.4479546308856459</v>
      </c>
      <c r="D2486" s="1208">
        <f t="shared" si="2085"/>
        <v>0.44123769338959212</v>
      </c>
      <c r="E2486" s="1209">
        <f t="shared" si="2085"/>
        <v>-2.4296922608165752</v>
      </c>
      <c r="F2486" s="1210">
        <f t="shared" si="2085"/>
        <v>1.0940499040307101</v>
      </c>
      <c r="G2486" s="1214">
        <f t="shared" si="2085"/>
        <v>0</v>
      </c>
      <c r="H2486" s="1199">
        <f t="shared" si="2085"/>
        <v>0.26106179164181198</v>
      </c>
      <c r="I2486" s="1198">
        <f t="shared" si="2048"/>
        <v>0.11070999349787458</v>
      </c>
      <c r="J2486" s="3167"/>
      <c r="K2486" s="1723"/>
      <c r="L2486" s="1723"/>
      <c r="M2486" s="1723"/>
      <c r="N2486" s="1723"/>
      <c r="O2486" s="1723"/>
      <c r="P2486" s="3364"/>
      <c r="Q2486" s="325" t="s">
        <v>4340</v>
      </c>
    </row>
    <row r="2487" spans="1:17" ht="15.75" hidden="1" thickBot="1" x14ac:dyDescent="0.3">
      <c r="A2487" s="3472"/>
      <c r="B2487" s="1182" t="s">
        <v>4224</v>
      </c>
      <c r="C2487" s="1207">
        <f t="shared" ref="C2487:H2487" si="2086">C2485/C338</f>
        <v>1.4859878948677558</v>
      </c>
      <c r="D2487" s="1208">
        <f t="shared" si="2086"/>
        <v>0.79935515873015872</v>
      </c>
      <c r="E2487" s="1209">
        <f t="shared" si="2086"/>
        <v>-1.5686616791354946</v>
      </c>
      <c r="F2487" s="1210">
        <f t="shared" si="2086"/>
        <v>0.40146878824969401</v>
      </c>
      <c r="G2487" s="1214">
        <f t="shared" si="2086"/>
        <v>0</v>
      </c>
      <c r="H2487" s="1200">
        <f t="shared" si="2086"/>
        <v>0.24157925597758811</v>
      </c>
      <c r="I2487" s="1198">
        <f t="shared" si="2048"/>
        <v>0.22363003254242281</v>
      </c>
      <c r="J2487" s="3167"/>
      <c r="K2487" s="1723"/>
      <c r="L2487" s="1723"/>
      <c r="M2487" s="1723"/>
      <c r="N2487" s="1723"/>
      <c r="O2487" s="1723"/>
      <c r="P2487" s="3364"/>
      <c r="Q2487" s="325" t="s">
        <v>4341</v>
      </c>
    </row>
    <row r="2488" spans="1:17" ht="15.75" hidden="1" thickBot="1" x14ac:dyDescent="0.3">
      <c r="A2488" s="3472"/>
      <c r="B2488" s="845" t="s">
        <v>5108</v>
      </c>
      <c r="C2488" s="1207">
        <f t="shared" ref="C2488:H2488" si="2087">C2485/C339</f>
        <v>1.2570488721804511</v>
      </c>
      <c r="D2488" s="1208">
        <f t="shared" si="2087"/>
        <v>1.85625</v>
      </c>
      <c r="E2488" s="1209">
        <f t="shared" si="2087"/>
        <v>-1.4262748053252949</v>
      </c>
      <c r="F2488" s="1210">
        <f t="shared" si="2087"/>
        <v>0.68045649072753212</v>
      </c>
      <c r="G2488" s="1214">
        <f t="shared" si="2087"/>
        <v>0</v>
      </c>
      <c r="H2488" s="1199">
        <f t="shared" si="2087"/>
        <v>0.2612594253107805</v>
      </c>
      <c r="I2488" s="1198">
        <f t="shared" si="2048"/>
        <v>0.47349611151653759</v>
      </c>
      <c r="J2488" s="3167"/>
      <c r="K2488" s="1723"/>
      <c r="L2488" s="1723"/>
      <c r="M2488" s="1723"/>
      <c r="N2488" s="1723"/>
      <c r="O2488" s="1723"/>
      <c r="P2488" s="3364"/>
      <c r="Q2488" s="325" t="s">
        <v>4767</v>
      </c>
    </row>
    <row r="2489" spans="1:17" ht="15.75" hidden="1" thickBot="1" x14ac:dyDescent="0.3">
      <c r="A2489" s="3472"/>
      <c r="B2489" s="1203" t="s">
        <v>4343</v>
      </c>
      <c r="C2489" s="1206">
        <f>C2450/C2455</f>
        <v>-6.0156250000000001E-2</v>
      </c>
      <c r="D2489" s="1206">
        <f t="shared" ref="D2489:H2489" si="2088">D2450/D2455</f>
        <v>-2.4096385542168676E-2</v>
      </c>
      <c r="E2489" s="1206">
        <f t="shared" si="2088"/>
        <v>-3.3840947546531302E-3</v>
      </c>
      <c r="F2489" s="1206">
        <f t="shared" si="2088"/>
        <v>-3.2000000000000001E-2</v>
      </c>
      <c r="G2489" s="1206">
        <f t="shared" si="2088"/>
        <v>0</v>
      </c>
      <c r="H2489" s="1206">
        <f t="shared" si="2088"/>
        <v>-3.2559880239520958E-2</v>
      </c>
      <c r="I2489" s="1206">
        <f t="shared" si="2048"/>
        <v>-2.3927346059364363E-2</v>
      </c>
      <c r="J2489" s="3162"/>
      <c r="K2489" s="1718"/>
      <c r="L2489" s="1718"/>
      <c r="M2489" s="1718"/>
      <c r="N2489" s="1718"/>
      <c r="O2489" s="1718"/>
      <c r="P2489" s="3368"/>
      <c r="Q2489" s="1220" t="s">
        <v>4344</v>
      </c>
    </row>
    <row r="2490" spans="1:17" ht="15.75" hidden="1" thickBot="1" x14ac:dyDescent="0.3">
      <c r="A2490" s="3472"/>
      <c r="B2490" s="1182" t="s">
        <v>4223</v>
      </c>
      <c r="C2490" s="1207">
        <f t="shared" ref="C2490:H2490" si="2089">C2489/C347</f>
        <v>4.0894182319265706</v>
      </c>
      <c r="D2490" s="1208">
        <f t="shared" si="2089"/>
        <v>1.2999074184873314</v>
      </c>
      <c r="E2490" s="1209">
        <f t="shared" si="2089"/>
        <v>0.3338123996074352</v>
      </c>
      <c r="F2490" s="1210">
        <f t="shared" si="2089"/>
        <v>4.9512665245202561</v>
      </c>
      <c r="G2490" s="1214">
        <f t="shared" si="2089"/>
        <v>0</v>
      </c>
      <c r="H2490" s="1199">
        <f t="shared" si="2089"/>
        <v>2.3422971945264881</v>
      </c>
      <c r="I2490" s="1198">
        <f t="shared" si="2048"/>
        <v>2.1348809149083188</v>
      </c>
      <c r="J2490" s="3167"/>
      <c r="K2490" s="1723"/>
      <c r="L2490" s="1723"/>
      <c r="M2490" s="1723"/>
      <c r="N2490" s="1723"/>
      <c r="O2490" s="1723"/>
      <c r="P2490" s="3364"/>
      <c r="Q2490" s="325" t="s">
        <v>4345</v>
      </c>
    </row>
    <row r="2491" spans="1:17" ht="15.75" hidden="1" thickBot="1" x14ac:dyDescent="0.3">
      <c r="A2491" s="3472"/>
      <c r="B2491" s="1182" t="s">
        <v>4224</v>
      </c>
      <c r="C2491" s="1207">
        <f t="shared" ref="C2491:H2491" si="2090">C2489/C364</f>
        <v>4.1969078853811155</v>
      </c>
      <c r="D2491" s="1208">
        <f t="shared" si="2090"/>
        <v>0.56829565452822528</v>
      </c>
      <c r="E2491" s="1209">
        <f t="shared" si="2090"/>
        <v>0.27045336869051018</v>
      </c>
      <c r="F2491" s="1210">
        <f t="shared" si="2090"/>
        <v>1.6484298507462687</v>
      </c>
      <c r="G2491" s="1214">
        <f t="shared" si="2090"/>
        <v>0</v>
      </c>
      <c r="H2491" s="1199">
        <f t="shared" si="2090"/>
        <v>2.1252348444343072</v>
      </c>
      <c r="I2491" s="1198">
        <f t="shared" si="2048"/>
        <v>1.3368173518692239</v>
      </c>
      <c r="J2491" s="3167"/>
      <c r="K2491" s="1723"/>
      <c r="L2491" s="1723"/>
      <c r="M2491" s="1723"/>
      <c r="N2491" s="1723"/>
      <c r="O2491" s="1723"/>
      <c r="P2491" s="3364"/>
      <c r="Q2491" s="325" t="s">
        <v>4346</v>
      </c>
    </row>
    <row r="2492" spans="1:17" ht="15.75" hidden="1" thickBot="1" x14ac:dyDescent="0.3">
      <c r="A2492" s="3473"/>
      <c r="B2492" s="845" t="s">
        <v>5108</v>
      </c>
      <c r="C2492" s="1215">
        <f t="shared" ref="C2492:H2492" si="2091">C2489/C365</f>
        <v>3.6298973880597014</v>
      </c>
      <c r="D2492" s="1216">
        <f t="shared" si="2091"/>
        <v>1.7496071241487692</v>
      </c>
      <c r="E2492" s="1217">
        <f t="shared" si="2091"/>
        <v>9.1126151532242891E-2</v>
      </c>
      <c r="F2492" s="1218">
        <f t="shared" si="2091"/>
        <v>1.3541052631578947</v>
      </c>
      <c r="G2492" s="1219">
        <f t="shared" si="2091"/>
        <v>0</v>
      </c>
      <c r="H2492" s="1201">
        <f t="shared" si="2091"/>
        <v>1.6957974959172564</v>
      </c>
      <c r="I2492" s="1202">
        <f t="shared" si="2048"/>
        <v>1.3649471853797217</v>
      </c>
      <c r="J2492" s="3167"/>
      <c r="K2492" s="1723"/>
      <c r="L2492" s="1723"/>
      <c r="M2492" s="1723"/>
      <c r="N2492" s="1723"/>
      <c r="O2492" s="1723"/>
      <c r="P2492" s="3364"/>
      <c r="Q2492" s="325" t="s">
        <v>4759</v>
      </c>
    </row>
    <row r="2493" spans="1:17" customFormat="1" x14ac:dyDescent="0.25">
      <c r="A2493" s="3471" t="s">
        <v>191</v>
      </c>
      <c r="B2493" s="844" t="s">
        <v>5094</v>
      </c>
      <c r="C2493" s="826">
        <f>BNP!B141</f>
        <v>258</v>
      </c>
      <c r="D2493" s="826">
        <f>BPCE!B57</f>
        <v>15</v>
      </c>
      <c r="E2493" s="1245">
        <f>SG!B98</f>
        <v>84</v>
      </c>
      <c r="F2493" s="826">
        <f>CA!B53</f>
        <v>46</v>
      </c>
      <c r="G2493" s="1235"/>
      <c r="H2493" s="826">
        <f>SUM(C2493:G2493)</f>
        <v>403</v>
      </c>
      <c r="I2493" s="1222">
        <f t="shared" si="2048"/>
        <v>100.75</v>
      </c>
      <c r="J2493" s="3159"/>
      <c r="K2493" s="1715"/>
      <c r="L2493" s="1715"/>
      <c r="M2493" s="1715"/>
      <c r="N2493" s="1715"/>
      <c r="O2493" s="1715"/>
      <c r="P2493" s="3384"/>
      <c r="Q2493" s="27" t="s">
        <v>4264</v>
      </c>
    </row>
    <row r="2494" spans="1:17" customFormat="1" x14ac:dyDescent="0.25">
      <c r="A2494" s="3472"/>
      <c r="B2494" s="845" t="s">
        <v>4265</v>
      </c>
      <c r="C2494" s="1184">
        <f t="shared" ref="C2494:H2494" si="2092">C2493/C4</f>
        <v>6.5870098039215686E-3</v>
      </c>
      <c r="D2494" s="1185">
        <f t="shared" si="2092"/>
        <v>6.4496710667755945E-4</v>
      </c>
      <c r="E2494" s="1186">
        <f t="shared" si="2092"/>
        <v>3.5649110894198531E-3</v>
      </c>
      <c r="F2494" s="1187">
        <f t="shared" si="2092"/>
        <v>2.9016589919888978E-3</v>
      </c>
      <c r="G2494" s="1236"/>
      <c r="H2494" s="1194">
        <f t="shared" si="2092"/>
        <v>3.4370415856445945E-3</v>
      </c>
      <c r="I2494" s="1189">
        <f t="shared" si="2048"/>
        <v>3.4246367480019703E-3</v>
      </c>
      <c r="J2494" s="3160"/>
      <c r="K2494" s="1716"/>
      <c r="L2494" s="1716"/>
      <c r="M2494" s="1716"/>
      <c r="N2494" s="1716"/>
      <c r="O2494" s="1716"/>
      <c r="P2494" s="3385"/>
      <c r="Q2494" t="s">
        <v>4266</v>
      </c>
    </row>
    <row r="2495" spans="1:17" customFormat="1" x14ac:dyDescent="0.25">
      <c r="A2495" s="3472"/>
      <c r="B2495" s="845" t="s">
        <v>4267</v>
      </c>
      <c r="C2495" s="1184">
        <f t="shared" ref="C2495:H2495" si="2093">C2493/C21</f>
        <v>1.0050251256281407E-2</v>
      </c>
      <c r="D2495" s="1185">
        <f t="shared" si="2093"/>
        <v>3.8590172369436584E-3</v>
      </c>
      <c r="E2495" s="1186">
        <f t="shared" si="2093"/>
        <v>6.5339141257000624E-3</v>
      </c>
      <c r="F2495" s="1187">
        <f t="shared" si="2093"/>
        <v>5.564964916525526E-3</v>
      </c>
      <c r="G2495" s="1239"/>
      <c r="H2495" s="1194">
        <f t="shared" si="2093"/>
        <v>7.5960342292758325E-3</v>
      </c>
      <c r="I2495" s="1189">
        <f t="shared" si="2048"/>
        <v>6.5020368838626628E-3</v>
      </c>
      <c r="J2495" s="3160"/>
      <c r="K2495" s="1716"/>
      <c r="L2495" s="1716"/>
      <c r="M2495" s="1716"/>
      <c r="N2495" s="1716"/>
      <c r="O2495" s="1716"/>
      <c r="P2495" s="3385"/>
      <c r="Q2495" t="s">
        <v>4268</v>
      </c>
    </row>
    <row r="2496" spans="1:17" customFormat="1" x14ac:dyDescent="0.25">
      <c r="A2496" s="3472"/>
      <c r="B2496" s="1203" t="s">
        <v>5095</v>
      </c>
      <c r="C2496" s="1204">
        <f>BNP!C141</f>
        <v>180</v>
      </c>
      <c r="D2496" s="1204">
        <f>BPCE!C57</f>
        <v>6</v>
      </c>
      <c r="E2496" s="1246">
        <f>SG!C98</f>
        <v>12</v>
      </c>
      <c r="F2496" s="1204">
        <f>CA!C53</f>
        <v>25</v>
      </c>
      <c r="G2496" s="1239"/>
      <c r="H2496" s="1204">
        <f>SUM(C2496:G2496)</f>
        <v>223</v>
      </c>
      <c r="I2496" s="1206">
        <f t="shared" si="2048"/>
        <v>55.75</v>
      </c>
      <c r="J2496" s="3162"/>
      <c r="K2496" s="1718"/>
      <c r="L2496" s="1718"/>
      <c r="M2496" s="1718"/>
      <c r="N2496" s="1718"/>
      <c r="O2496" s="1718"/>
      <c r="P2496" s="3368"/>
      <c r="Q2496" s="27" t="s">
        <v>4274</v>
      </c>
    </row>
    <row r="2497" spans="1:17" customFormat="1" x14ac:dyDescent="0.25">
      <c r="A2497" s="3472"/>
      <c r="B2497" s="845" t="s">
        <v>4275</v>
      </c>
      <c r="C2497" s="1184">
        <f t="shared" ref="C2497:H2497" si="2094">C2496/C30</f>
        <v>2.059260954124242E-2</v>
      </c>
      <c r="D2497" s="1185">
        <f t="shared" si="2094"/>
        <v>1.0126582278481013E-3</v>
      </c>
      <c r="E2497" s="1186">
        <f t="shared" si="2094"/>
        <v>2.7422303473491772E-3</v>
      </c>
      <c r="F2497" s="1187">
        <f t="shared" si="2094"/>
        <v>9.5969289827255271E-3</v>
      </c>
      <c r="G2497" s="1239"/>
      <c r="H2497" s="1192">
        <f t="shared" si="2094"/>
        <v>7.8248359591564613E-3</v>
      </c>
      <c r="I2497" s="1193">
        <f t="shared" si="2048"/>
        <v>8.4861067747913077E-3</v>
      </c>
      <c r="J2497" s="3161"/>
      <c r="K2497" s="1717"/>
      <c r="L2497" s="1717"/>
      <c r="M2497" s="1717"/>
      <c r="N2497" s="1717"/>
      <c r="O2497" s="1717"/>
      <c r="P2497" s="3386"/>
      <c r="Q2497" t="s">
        <v>4276</v>
      </c>
    </row>
    <row r="2498" spans="1:17" customFormat="1" x14ac:dyDescent="0.25">
      <c r="A2498" s="3472"/>
      <c r="B2498" s="845" t="s">
        <v>4277</v>
      </c>
      <c r="C2498" s="1184">
        <f t="shared" ref="C2498:H2498" si="2095">C2496/C47</f>
        <v>2.6117237376668601E-2</v>
      </c>
      <c r="D2498" s="1185">
        <f t="shared" si="2095"/>
        <v>4.464285714285714E-3</v>
      </c>
      <c r="E2498" s="1186">
        <f t="shared" si="2095"/>
        <v>2.9925187032418953E-3</v>
      </c>
      <c r="F2498" s="1187">
        <f t="shared" si="2095"/>
        <v>1.0199918400652794E-2</v>
      </c>
      <c r="G2498" s="1239"/>
      <c r="H2498" s="1192">
        <f t="shared" si="2095"/>
        <v>1.4528633787217408E-2</v>
      </c>
      <c r="I2498" s="1193">
        <f t="shared" si="2048"/>
        <v>1.094349004871225E-2</v>
      </c>
      <c r="J2498" s="3161"/>
      <c r="K2498" s="1717"/>
      <c r="L2498" s="1717"/>
      <c r="M2498" s="1717"/>
      <c r="N2498" s="1717"/>
      <c r="O2498" s="1717"/>
      <c r="P2498" s="3386"/>
      <c r="Q2498" t="s">
        <v>4278</v>
      </c>
    </row>
    <row r="2499" spans="1:17" customFormat="1" x14ac:dyDescent="0.25">
      <c r="A2499" s="3472"/>
      <c r="B2499" s="1203" t="s">
        <v>5098</v>
      </c>
      <c r="C2499" s="1204">
        <f>BNP!F141</f>
        <v>-43</v>
      </c>
      <c r="D2499" s="1204">
        <f>BPCE!F57</f>
        <v>-1</v>
      </c>
      <c r="E2499" s="1246">
        <f>SG!F98</f>
        <v>1</v>
      </c>
      <c r="F2499" s="1204">
        <f>CA!F53</f>
        <v>-6</v>
      </c>
      <c r="G2499" s="1239"/>
      <c r="H2499" s="1204">
        <f>SUM(C2499:G2499)</f>
        <v>-49</v>
      </c>
      <c r="I2499" s="1206">
        <f t="shared" si="2048"/>
        <v>-12.25</v>
      </c>
      <c r="J2499" s="3163"/>
      <c r="K2499" s="1719"/>
      <c r="L2499" s="1719"/>
      <c r="M2499" s="1719"/>
      <c r="N2499" s="1719"/>
      <c r="O2499" s="1719"/>
      <c r="P2499" s="3387"/>
      <c r="Q2499" s="1178" t="s">
        <v>4284</v>
      </c>
    </row>
    <row r="2500" spans="1:17" customFormat="1" hidden="1" x14ac:dyDescent="0.25">
      <c r="A2500" s="3472"/>
      <c r="B2500" s="845" t="s">
        <v>4285</v>
      </c>
      <c r="C2500" s="1184">
        <f t="shared" ref="C2500:H2500" si="2096">C2499/C56</f>
        <v>1.6275548826646481E-2</v>
      </c>
      <c r="D2500" s="1185">
        <f t="shared" si="2096"/>
        <v>5.2273915316257186E-4</v>
      </c>
      <c r="E2500" s="1186">
        <f t="shared" si="2096"/>
        <v>-7.2411296162201298E-4</v>
      </c>
      <c r="F2500" s="1187">
        <f t="shared" si="2096"/>
        <v>1.279317697228145E-2</v>
      </c>
      <c r="G2500" s="1239"/>
      <c r="H2500" s="1194">
        <f t="shared" si="2096"/>
        <v>6.1860876152001008E-3</v>
      </c>
      <c r="I2500" s="1193">
        <f t="shared" si="2048"/>
        <v>7.216837997617122E-3</v>
      </c>
      <c r="J2500" s="3161"/>
      <c r="K2500" s="1717"/>
      <c r="L2500" s="1717"/>
      <c r="M2500" s="1717"/>
      <c r="N2500" s="1717"/>
      <c r="O2500" s="1717"/>
      <c r="P2500" s="3386"/>
      <c r="Q2500" t="s">
        <v>4286</v>
      </c>
    </row>
    <row r="2501" spans="1:17" customFormat="1" hidden="1" x14ac:dyDescent="0.25">
      <c r="A2501" s="3472"/>
      <c r="B2501" s="845" t="s">
        <v>4287</v>
      </c>
      <c r="C2501" s="1184">
        <f t="shared" ref="C2501:H2501" si="2097">C2499/C73</f>
        <v>2.4459613196814563E-2</v>
      </c>
      <c r="D2501" s="1185">
        <f t="shared" si="2097"/>
        <v>2.2471910112359553E-3</v>
      </c>
      <c r="E2501" s="1186">
        <f t="shared" si="2097"/>
        <v>-9.5328884652049568E-4</v>
      </c>
      <c r="F2501" s="1187">
        <f t="shared" si="2097"/>
        <v>8.9552238805970154E-3</v>
      </c>
      <c r="G2501" s="1239"/>
      <c r="H2501" s="1194">
        <f t="shared" si="2097"/>
        <v>1.2119713084343309E-2</v>
      </c>
      <c r="I2501" s="1193">
        <f t="shared" si="2048"/>
        <v>8.677184810531759E-3</v>
      </c>
      <c r="J2501" s="3161"/>
      <c r="K2501" s="1717"/>
      <c r="L2501" s="1717"/>
      <c r="M2501" s="1717"/>
      <c r="N2501" s="1717"/>
      <c r="O2501" s="1717"/>
      <c r="P2501" s="3386"/>
      <c r="Q2501" t="s">
        <v>4288</v>
      </c>
    </row>
    <row r="2502" spans="1:17" customFormat="1" x14ac:dyDescent="0.25">
      <c r="A2502" s="3472"/>
      <c r="B2502" s="845" t="s">
        <v>4289</v>
      </c>
      <c r="C2502" s="1195">
        <v>0.25</v>
      </c>
      <c r="D2502" s="1196">
        <v>0.25</v>
      </c>
      <c r="E2502" s="1197">
        <v>0.25</v>
      </c>
      <c r="F2502" s="1187">
        <v>0.25</v>
      </c>
      <c r="G2502" s="1239"/>
      <c r="H2502" s="1190">
        <v>1.25</v>
      </c>
      <c r="I2502" s="1191">
        <f t="shared" si="2048"/>
        <v>0.25</v>
      </c>
      <c r="J2502" s="3164"/>
      <c r="K2502" s="1720"/>
      <c r="L2502" s="1720"/>
      <c r="M2502" s="1720"/>
      <c r="N2502" s="1720"/>
      <c r="O2502" s="1720"/>
      <c r="P2502" s="3352"/>
      <c r="Q2502" t="s">
        <v>4290</v>
      </c>
    </row>
    <row r="2503" spans="1:17" customFormat="1" x14ac:dyDescent="0.25">
      <c r="A2503" s="3472"/>
      <c r="B2503" s="845" t="s">
        <v>4291</v>
      </c>
      <c r="C2503" s="1184">
        <f>C2499/C2496</f>
        <v>-0.2388888888888889</v>
      </c>
      <c r="D2503" s="1185">
        <f t="shared" ref="D2503:H2503" si="2098">D2499/D2496</f>
        <v>-0.16666666666666666</v>
      </c>
      <c r="E2503" s="1186">
        <f t="shared" si="2098"/>
        <v>8.3333333333333329E-2</v>
      </c>
      <c r="F2503" s="1187">
        <f t="shared" si="2098"/>
        <v>-0.24</v>
      </c>
      <c r="G2503" s="1239"/>
      <c r="H2503" s="1205">
        <f t="shared" si="2098"/>
        <v>-0.21973094170403587</v>
      </c>
      <c r="I2503" s="1191">
        <f t="shared" si="2048"/>
        <v>-0.14055555555555554</v>
      </c>
      <c r="J2503" s="3164"/>
      <c r="K2503" s="1720"/>
      <c r="L2503" s="1720"/>
      <c r="M2503" s="1720"/>
      <c r="N2503" s="1720"/>
      <c r="O2503" s="1720"/>
      <c r="P2503" s="3352"/>
      <c r="Q2503" t="s">
        <v>4292</v>
      </c>
    </row>
    <row r="2504" spans="1:17" customFormat="1" x14ac:dyDescent="0.25">
      <c r="A2504" s="3472"/>
      <c r="B2504" s="1203" t="s">
        <v>5100</v>
      </c>
      <c r="C2504" s="1204">
        <f>BNP!G141</f>
        <v>388</v>
      </c>
      <c r="D2504" s="1204">
        <f>BPCE!G57</f>
        <v>65</v>
      </c>
      <c r="E2504" s="1246">
        <f>SG!G98</f>
        <v>537</v>
      </c>
      <c r="F2504" s="1204">
        <f>CA!G53</f>
        <v>123</v>
      </c>
      <c r="G2504" s="1239"/>
      <c r="H2504" s="1204">
        <f>SUM(C2504:G2504)</f>
        <v>1113</v>
      </c>
      <c r="I2504" s="1204">
        <f t="shared" si="2048"/>
        <v>278.25</v>
      </c>
      <c r="J2504" s="3165"/>
      <c r="K2504" s="1721"/>
      <c r="L2504" s="1721"/>
      <c r="M2504" s="1721"/>
      <c r="N2504" s="1721"/>
      <c r="O2504" s="1721"/>
      <c r="P2504" s="3347"/>
      <c r="Q2504" s="27" t="s">
        <v>4293</v>
      </c>
    </row>
    <row r="2505" spans="1:17" customFormat="1" x14ac:dyDescent="0.25">
      <c r="A2505" s="3472"/>
      <c r="B2505" s="845" t="s">
        <v>4294</v>
      </c>
      <c r="C2505" s="1184">
        <f t="shared" ref="C2505:H2505" si="2099">C2504/C82</f>
        <v>2.1603202619109928E-3</v>
      </c>
      <c r="D2505" s="1185">
        <f t="shared" si="2099"/>
        <v>6.2985106444829887E-4</v>
      </c>
      <c r="E2505" s="1186">
        <f t="shared" si="2099"/>
        <v>3.9420366455250174E-3</v>
      </c>
      <c r="F2505" s="1187">
        <f t="shared" si="2099"/>
        <v>1.6949853239075613E-3</v>
      </c>
      <c r="G2505" s="1239"/>
      <c r="H2505" s="1194">
        <f t="shared" si="2099"/>
        <v>1.9532415385857338E-3</v>
      </c>
      <c r="I2505" s="1189">
        <f t="shared" si="2048"/>
        <v>2.1067983239479678E-3</v>
      </c>
      <c r="J2505" s="3160"/>
      <c r="K2505" s="1716"/>
      <c r="L2505" s="1716"/>
      <c r="M2505" s="1716"/>
      <c r="N2505" s="1716"/>
      <c r="O2505" s="1716"/>
      <c r="P2505" s="3385"/>
      <c r="Q2505" t="s">
        <v>4295</v>
      </c>
    </row>
    <row r="2506" spans="1:17" customFormat="1" x14ac:dyDescent="0.25">
      <c r="A2506" s="3472"/>
      <c r="B2506" s="845" t="s">
        <v>4296</v>
      </c>
      <c r="C2506" s="1184">
        <f t="shared" ref="C2506:H2506" si="2100">C2504/C99</f>
        <v>3.163473298002446E-3</v>
      </c>
      <c r="D2506" s="1185">
        <f t="shared" si="2100"/>
        <v>6.1934254406860413E-3</v>
      </c>
      <c r="E2506" s="1186">
        <f t="shared" si="2100"/>
        <v>6.4054392556808018E-3</v>
      </c>
      <c r="F2506" s="1187">
        <f t="shared" si="2100"/>
        <v>3.5637712232717157E-3</v>
      </c>
      <c r="G2506" s="1239"/>
      <c r="H2506" s="1194">
        <f t="shared" si="2100"/>
        <v>4.2176185044696148E-3</v>
      </c>
      <c r="I2506" s="1189">
        <f t="shared" si="2048"/>
        <v>4.8315273044102509E-3</v>
      </c>
      <c r="J2506" s="3160"/>
      <c r="K2506" s="1716"/>
      <c r="L2506" s="1716"/>
      <c r="M2506" s="1716"/>
      <c r="N2506" s="1716"/>
      <c r="O2506" s="1716"/>
      <c r="P2506" s="3385"/>
      <c r="Q2506" t="s">
        <v>4297</v>
      </c>
    </row>
    <row r="2507" spans="1:17" customFormat="1" x14ac:dyDescent="0.25">
      <c r="A2507" s="3472"/>
      <c r="B2507" s="1203" t="s">
        <v>14</v>
      </c>
      <c r="C2507" s="1204">
        <f>BNP!J141</f>
        <v>8</v>
      </c>
      <c r="D2507" s="1204">
        <f>BPCE!J57</f>
        <v>2</v>
      </c>
      <c r="E2507" s="1246">
        <f>SG!J98</f>
        <v>4</v>
      </c>
      <c r="F2507" s="1204">
        <f>CA!J53</f>
        <v>4</v>
      </c>
      <c r="G2507" s="1239"/>
      <c r="H2507" s="1204">
        <f>SUM(C2507:G2507)</f>
        <v>18</v>
      </c>
      <c r="I2507" s="1221">
        <f t="shared" si="2048"/>
        <v>4.5</v>
      </c>
      <c r="J2507" s="3166"/>
      <c r="K2507" s="1722"/>
      <c r="L2507" s="1722"/>
      <c r="M2507" s="1722"/>
      <c r="N2507" s="1722"/>
      <c r="O2507" s="1722"/>
      <c r="P2507" s="3369"/>
      <c r="Q2507" s="27" t="s">
        <v>4298</v>
      </c>
    </row>
    <row r="2508" spans="1:17" customFormat="1" x14ac:dyDescent="0.25">
      <c r="A2508" s="3472"/>
      <c r="B2508" s="845" t="s">
        <v>4299</v>
      </c>
      <c r="C2508" s="1184">
        <f t="shared" ref="C2508:H2508" si="2101">C2507/C108</f>
        <v>9.6618357487922701E-3</v>
      </c>
      <c r="D2508" s="1185">
        <f t="shared" si="2101"/>
        <v>2.8050490883590462E-3</v>
      </c>
      <c r="E2508" s="1186">
        <f t="shared" si="2101"/>
        <v>5.235602094240838E-3</v>
      </c>
      <c r="F2508" s="1187">
        <f t="shared" si="2101"/>
        <v>4.2105263157894736E-3</v>
      </c>
      <c r="G2508" s="1239"/>
      <c r="H2508" s="1194">
        <f t="shared" si="2101"/>
        <v>4.8387096774193551E-3</v>
      </c>
      <c r="I2508" s="1189">
        <f t="shared" ref="I2508:I2571" si="2102">AVERAGE(C2508:G2508)</f>
        <v>5.478253311795407E-3</v>
      </c>
      <c r="J2508" s="3160"/>
      <c r="K2508" s="1716"/>
      <c r="L2508" s="1716"/>
      <c r="M2508" s="1716"/>
      <c r="N2508" s="1716"/>
      <c r="O2508" s="1716"/>
      <c r="P2508" s="3385"/>
      <c r="Q2508" t="s">
        <v>4300</v>
      </c>
    </row>
    <row r="2509" spans="1:17" customFormat="1" x14ac:dyDescent="0.25">
      <c r="A2509" s="3472"/>
      <c r="B2509" s="845" t="s">
        <v>4301</v>
      </c>
      <c r="C2509" s="1184">
        <f t="shared" ref="C2509:H2509" si="2103">C2507/C125</f>
        <v>1.1940298507462687E-2</v>
      </c>
      <c r="D2509" s="1185">
        <f t="shared" si="2103"/>
        <v>6.8259385665529011E-3</v>
      </c>
      <c r="E2509" s="1186">
        <f t="shared" si="2103"/>
        <v>8.8495575221238937E-3</v>
      </c>
      <c r="F2509" s="1187">
        <f t="shared" si="2103"/>
        <v>1.2195121951219513E-2</v>
      </c>
      <c r="G2509" s="1239"/>
      <c r="H2509" s="1194">
        <f t="shared" si="2103"/>
        <v>9.7087378640776691E-3</v>
      </c>
      <c r="I2509" s="1189">
        <f t="shared" si="2102"/>
        <v>9.9527291368397483E-3</v>
      </c>
      <c r="J2509" s="3160"/>
      <c r="K2509" s="1716"/>
      <c r="L2509" s="1716"/>
      <c r="M2509" s="1716"/>
      <c r="N2509" s="1716"/>
      <c r="O2509" s="1716"/>
      <c r="P2509" s="3385"/>
      <c r="Q2509" t="s">
        <v>4302</v>
      </c>
    </row>
    <row r="2510" spans="1:17" customFormat="1" x14ac:dyDescent="0.25">
      <c r="A2510" s="3472"/>
      <c r="B2510" s="1203" t="s">
        <v>5087</v>
      </c>
      <c r="C2510" s="1206">
        <f>C2493/C2504</f>
        <v>0.66494845360824739</v>
      </c>
      <c r="D2510" s="1206">
        <f t="shared" ref="D2510:F2510" si="2104">D2493/D2504</f>
        <v>0.23076923076923078</v>
      </c>
      <c r="E2510" s="1206">
        <f t="shared" si="2104"/>
        <v>0.15642458100558659</v>
      </c>
      <c r="F2510" s="1206">
        <f t="shared" si="2104"/>
        <v>0.37398373983739835</v>
      </c>
      <c r="G2510" s="1239"/>
      <c r="H2510" s="1206">
        <f>H2493/H2504</f>
        <v>0.36208445642407905</v>
      </c>
      <c r="I2510" s="1206">
        <f t="shared" si="2102"/>
        <v>0.35653150130511579</v>
      </c>
      <c r="J2510" s="3162"/>
      <c r="K2510" s="1718"/>
      <c r="L2510" s="1718"/>
      <c r="M2510" s="1718"/>
      <c r="N2510" s="1718"/>
      <c r="O2510" s="1718"/>
      <c r="P2510" s="3368"/>
      <c r="Q2510" s="27" t="s">
        <v>4308</v>
      </c>
    </row>
    <row r="2511" spans="1:17" customFormat="1" x14ac:dyDescent="0.25">
      <c r="A2511" s="3472"/>
      <c r="B2511" s="845" t="s">
        <v>4223</v>
      </c>
      <c r="C2511" s="1207">
        <f t="shared" ref="C2511:H2511" si="2105">C2510/C139</f>
        <v>3.0490894892106324</v>
      </c>
      <c r="D2511" s="1208">
        <f t="shared" si="2105"/>
        <v>1.0239993914156533</v>
      </c>
      <c r="E2511" s="1209">
        <f t="shared" si="2105"/>
        <v>0.90433230585685298</v>
      </c>
      <c r="F2511" s="1210">
        <f t="shared" si="2105"/>
        <v>1.7119080331029135</v>
      </c>
      <c r="G2511" s="1239"/>
      <c r="H2511" s="1177">
        <f t="shared" si="2105"/>
        <v>1.7596602968689794</v>
      </c>
      <c r="I2511" s="1198">
        <f t="shared" si="2102"/>
        <v>1.6723323048965131</v>
      </c>
      <c r="J2511" s="3167"/>
      <c r="K2511" s="1723"/>
      <c r="L2511" s="1723"/>
      <c r="M2511" s="1723"/>
      <c r="N2511" s="1723"/>
      <c r="O2511" s="1723"/>
      <c r="P2511" s="3364"/>
      <c r="Q2511" t="s">
        <v>4309</v>
      </c>
    </row>
    <row r="2512" spans="1:17" customFormat="1" x14ac:dyDescent="0.25">
      <c r="A2512" s="3472"/>
      <c r="B2512" s="845" t="s">
        <v>4224</v>
      </c>
      <c r="C2512" s="1207">
        <f t="shared" ref="C2512:H2512" si="2106">C2510/C142</f>
        <v>3.1769673107807073</v>
      </c>
      <c r="D2512" s="1208">
        <f t="shared" si="2106"/>
        <v>0.62308286002651847</v>
      </c>
      <c r="E2512" s="1209">
        <f t="shared" si="2106"/>
        <v>1.0200571521937889</v>
      </c>
      <c r="F2512" s="1210">
        <f t="shared" si="2106"/>
        <v>1.5615382043005042</v>
      </c>
      <c r="G2512" s="1239"/>
      <c r="H2512" s="1177">
        <f t="shared" si="2106"/>
        <v>1.8010244931413182</v>
      </c>
      <c r="I2512" s="1198">
        <f t="shared" si="2102"/>
        <v>1.5954113818253797</v>
      </c>
      <c r="J2512" s="3167"/>
      <c r="K2512" s="1723"/>
      <c r="L2512" s="1723"/>
      <c r="M2512" s="1723"/>
      <c r="N2512" s="1723"/>
      <c r="O2512" s="1723"/>
      <c r="P2512" s="3364"/>
      <c r="Q2512" t="s">
        <v>4310</v>
      </c>
    </row>
    <row r="2513" spans="1:17" customFormat="1" x14ac:dyDescent="0.25">
      <c r="A2513" s="3472"/>
      <c r="B2513" s="845" t="s">
        <v>5108</v>
      </c>
      <c r="C2513" s="1207">
        <f t="shared" ref="C2513:H2513" si="2107">C2510/C157</f>
        <v>2.3682407799035237</v>
      </c>
      <c r="D2513" s="1208">
        <f t="shared" si="2107"/>
        <v>0.70454225847278873</v>
      </c>
      <c r="E2513" s="1209">
        <f t="shared" si="2107"/>
        <v>0.31816615364417888</v>
      </c>
      <c r="F2513" s="1210">
        <f t="shared" si="2107"/>
        <v>1.0146780432933686</v>
      </c>
      <c r="G2513" s="1239"/>
      <c r="H2513" s="1177">
        <f t="shared" si="2107"/>
        <v>1.1490431996772399</v>
      </c>
      <c r="I2513" s="1198">
        <f t="shared" si="2102"/>
        <v>1.101406808828465</v>
      </c>
      <c r="J2513" s="3167"/>
      <c r="K2513" s="1723"/>
      <c r="L2513" s="1723"/>
      <c r="M2513" s="1723"/>
      <c r="N2513" s="1723"/>
      <c r="O2513" s="1723"/>
      <c r="P2513" s="3364"/>
      <c r="Q2513" t="s">
        <v>4766</v>
      </c>
    </row>
    <row r="2514" spans="1:17" customFormat="1" x14ac:dyDescent="0.25">
      <c r="A2514" s="3472"/>
      <c r="B2514" s="1203" t="s">
        <v>5099</v>
      </c>
      <c r="C2514" s="1206">
        <f>C2496/C2504</f>
        <v>0.46391752577319589</v>
      </c>
      <c r="D2514" s="1206">
        <f t="shared" ref="D2514:F2514" si="2108">D2496/D2504</f>
        <v>9.2307692307692313E-2</v>
      </c>
      <c r="E2514" s="1206">
        <f t="shared" si="2108"/>
        <v>2.23463687150838E-2</v>
      </c>
      <c r="F2514" s="1206">
        <f t="shared" si="2108"/>
        <v>0.2032520325203252</v>
      </c>
      <c r="G2514" s="1239"/>
      <c r="H2514" s="1206">
        <f>H2496/H2504</f>
        <v>0.20035938903863432</v>
      </c>
      <c r="I2514" s="1206">
        <f t="shared" si="2102"/>
        <v>0.1954559048290743</v>
      </c>
      <c r="J2514" s="3162"/>
      <c r="K2514" s="1718"/>
      <c r="L2514" s="1718"/>
      <c r="M2514" s="1718"/>
      <c r="N2514" s="1718"/>
      <c r="O2514" s="1718"/>
      <c r="P2514" s="3368"/>
      <c r="Q2514" s="27" t="s">
        <v>4314</v>
      </c>
    </row>
    <row r="2515" spans="1:17" s="1" customFormat="1" x14ac:dyDescent="0.25">
      <c r="A2515" s="3472"/>
      <c r="B2515" s="845" t="s">
        <v>4223</v>
      </c>
      <c r="C2515" s="1207">
        <f t="shared" ref="C2515:H2515" si="2109">C2514/C165</f>
        <v>9.5322021944220694</v>
      </c>
      <c r="D2515" s="1208">
        <f t="shared" si="2109"/>
        <v>1.6077740993184031</v>
      </c>
      <c r="E2515" s="1209">
        <f t="shared" si="2109"/>
        <v>0.69563796431525959</v>
      </c>
      <c r="F2515" s="1210">
        <f t="shared" si="2109"/>
        <v>5.6619540283694576</v>
      </c>
      <c r="G2515" s="1239"/>
      <c r="H2515" s="1177">
        <f t="shared" si="2109"/>
        <v>4.0060769774649172</v>
      </c>
      <c r="I2515" s="1198">
        <f t="shared" si="2102"/>
        <v>4.3743920716062981</v>
      </c>
      <c r="J2515" s="3167"/>
      <c r="K2515" s="1723"/>
      <c r="L2515" s="1723"/>
      <c r="M2515" s="1723"/>
      <c r="N2515" s="1723"/>
      <c r="O2515" s="1723"/>
      <c r="P2515" s="3364"/>
      <c r="Q2515" t="s">
        <v>4315</v>
      </c>
    </row>
    <row r="2516" spans="1:17" s="1" customFormat="1" x14ac:dyDescent="0.25">
      <c r="A2516" s="3472"/>
      <c r="B2516" s="845" t="s">
        <v>4224</v>
      </c>
      <c r="C2516" s="1207">
        <f t="shared" ref="C2516:H2516" si="2110">C2514/C182</f>
        <v>8.2558741346608358</v>
      </c>
      <c r="D2516" s="1208">
        <f t="shared" si="2110"/>
        <v>0.72081043956043955</v>
      </c>
      <c r="E2516" s="1209">
        <f t="shared" si="2110"/>
        <v>0.46718399531896515</v>
      </c>
      <c r="F2516" s="1210">
        <f t="shared" si="2110"/>
        <v>2.8621136884563461</v>
      </c>
      <c r="G2516" s="1239"/>
      <c r="H2516" s="1177">
        <f t="shared" si="2110"/>
        <v>3.444748208454774</v>
      </c>
      <c r="I2516" s="1198">
        <f t="shared" si="2102"/>
        <v>3.0764955644991465</v>
      </c>
      <c r="J2516" s="3167"/>
      <c r="K2516" s="1723"/>
      <c r="L2516" s="1723"/>
      <c r="M2516" s="1723"/>
      <c r="N2516" s="1723"/>
      <c r="O2516" s="1723"/>
      <c r="P2516" s="3364"/>
      <c r="Q2516" t="s">
        <v>4316</v>
      </c>
    </row>
    <row r="2517" spans="1:17" s="1" customFormat="1" x14ac:dyDescent="0.25">
      <c r="A2517" s="3472"/>
      <c r="B2517" s="845" t="s">
        <v>5108</v>
      </c>
      <c r="C2517" s="1207">
        <f t="shared" ref="C2517:H2517" si="2111">C2514/C183</f>
        <v>5.3983823928377648</v>
      </c>
      <c r="D2517" s="1208">
        <f t="shared" si="2111"/>
        <v>0.96346153846153848</v>
      </c>
      <c r="E2517" s="1209">
        <f t="shared" si="2111"/>
        <v>8.1622343000762002E-2</v>
      </c>
      <c r="F2517" s="1210">
        <f t="shared" si="2111"/>
        <v>1.398698723078529</v>
      </c>
      <c r="G2517" s="1239"/>
      <c r="H2517" s="1177">
        <f t="shared" si="2111"/>
        <v>1.7544410491567231</v>
      </c>
      <c r="I2517" s="1198">
        <f t="shared" si="2102"/>
        <v>1.9605412493446486</v>
      </c>
      <c r="J2517" s="3167"/>
      <c r="K2517" s="1723"/>
      <c r="L2517" s="1723"/>
      <c r="M2517" s="1723"/>
      <c r="N2517" s="1723"/>
      <c r="O2517" s="1723"/>
      <c r="P2517" s="3364"/>
      <c r="Q2517" t="s">
        <v>4765</v>
      </c>
    </row>
    <row r="2518" spans="1:17" customFormat="1" x14ac:dyDescent="0.25">
      <c r="A2518" s="3472"/>
      <c r="B2518" s="1203" t="s">
        <v>4848</v>
      </c>
      <c r="C2518" s="1206">
        <f>C2496/C2493</f>
        <v>0.69767441860465118</v>
      </c>
      <c r="D2518" s="1206">
        <f t="shared" ref="D2518:F2518" si="2112">D2496/D2493</f>
        <v>0.4</v>
      </c>
      <c r="E2518" s="1206">
        <f t="shared" si="2112"/>
        <v>0.14285714285714285</v>
      </c>
      <c r="F2518" s="1206">
        <f t="shared" si="2112"/>
        <v>0.54347826086956519</v>
      </c>
      <c r="G2518" s="1239"/>
      <c r="H2518" s="1206">
        <f>H2496/H2493</f>
        <v>0.5533498759305211</v>
      </c>
      <c r="I2518" s="1206">
        <f t="shared" si="2102"/>
        <v>0.4460024555828398</v>
      </c>
      <c r="J2518" s="3162"/>
      <c r="K2518" s="1718"/>
      <c r="L2518" s="1718"/>
      <c r="M2518" s="1718"/>
      <c r="N2518" s="1718"/>
      <c r="O2518" s="1718"/>
      <c r="P2518" s="3368"/>
      <c r="Q2518" s="27" t="s">
        <v>4319</v>
      </c>
    </row>
    <row r="2519" spans="1:17" customFormat="1" x14ac:dyDescent="0.25">
      <c r="A2519" s="3472"/>
      <c r="B2519" s="1181" t="s">
        <v>4223</v>
      </c>
      <c r="C2519" s="1207">
        <f t="shared" ref="C2519:H2519" si="2113">C2518/C217</f>
        <v>3.1262454670983844</v>
      </c>
      <c r="D2519" s="1208">
        <f t="shared" si="2113"/>
        <v>1.5700928270042196</v>
      </c>
      <c r="E2519" s="1209">
        <f t="shared" si="2113"/>
        <v>0.7692282580308174</v>
      </c>
      <c r="F2519" s="1210">
        <f t="shared" si="2113"/>
        <v>3.3073938078945169</v>
      </c>
      <c r="G2519" s="1239"/>
      <c r="H2519" s="1177">
        <f t="shared" si="2113"/>
        <v>2.2766195183201328</v>
      </c>
      <c r="I2519" s="1198">
        <f t="shared" si="2102"/>
        <v>2.1932400900069844</v>
      </c>
      <c r="J2519" s="3167"/>
      <c r="K2519" s="1723"/>
      <c r="L2519" s="1723"/>
      <c r="M2519" s="1723"/>
      <c r="N2519" s="1723"/>
      <c r="O2519" s="1723"/>
      <c r="P2519" s="3364"/>
      <c r="Q2519" t="s">
        <v>4320</v>
      </c>
    </row>
    <row r="2520" spans="1:17" customFormat="1" x14ac:dyDescent="0.25">
      <c r="A2520" s="3472"/>
      <c r="B2520" s="1181" t="s">
        <v>4224</v>
      </c>
      <c r="C2520" s="1207">
        <f t="shared" ref="C2520:H2520" si="2114">C2518/C234</f>
        <v>2.5986651189785257</v>
      </c>
      <c r="D2520" s="1208">
        <f t="shared" si="2114"/>
        <v>1.1568452380952381</v>
      </c>
      <c r="E2520" s="1209">
        <f t="shared" si="2114"/>
        <v>0.45799786248664054</v>
      </c>
      <c r="F2520" s="1210">
        <f t="shared" si="2114"/>
        <v>1.8328809891260001</v>
      </c>
      <c r="G2520" s="1239"/>
      <c r="H2520" s="1177">
        <f t="shared" si="2114"/>
        <v>1.9126603894467307</v>
      </c>
      <c r="I2520" s="1198">
        <f t="shared" si="2102"/>
        <v>1.5115973021716012</v>
      </c>
      <c r="J2520" s="3167"/>
      <c r="K2520" s="1723"/>
      <c r="L2520" s="1723"/>
      <c r="M2520" s="1723"/>
      <c r="N2520" s="1723"/>
      <c r="O2520" s="1723"/>
      <c r="P2520" s="3364"/>
      <c r="Q2520" t="s">
        <v>4321</v>
      </c>
    </row>
    <row r="2521" spans="1:17" customFormat="1" ht="15.75" thickBot="1" x14ac:dyDescent="0.3">
      <c r="A2521" s="3472"/>
      <c r="B2521" s="845" t="s">
        <v>5108</v>
      </c>
      <c r="C2521" s="1207">
        <f t="shared" ref="C2521:H2521" si="2115">C2518/C235</f>
        <v>2.2794905140758872</v>
      </c>
      <c r="D2521" s="1208">
        <f t="shared" si="2115"/>
        <v>1.3674999999999999</v>
      </c>
      <c r="E2521" s="1209">
        <f t="shared" si="2115"/>
        <v>0.25653999354074708</v>
      </c>
      <c r="F2521" s="1210">
        <f t="shared" si="2115"/>
        <v>1.3784655461142465</v>
      </c>
      <c r="G2521" s="1239"/>
      <c r="H2521" s="1177">
        <f t="shared" si="2115"/>
        <v>1.5268712696350633</v>
      </c>
      <c r="I2521" s="1198">
        <f t="shared" si="2102"/>
        <v>1.3204990134327201</v>
      </c>
      <c r="J2521" s="3167"/>
      <c r="K2521" s="1723"/>
      <c r="L2521" s="1723"/>
      <c r="M2521" s="1723"/>
      <c r="N2521" s="1723"/>
      <c r="O2521" s="1723"/>
      <c r="P2521" s="3364"/>
      <c r="Q2521" t="s">
        <v>4764</v>
      </c>
    </row>
    <row r="2522" spans="1:17" customFormat="1" hidden="1" x14ac:dyDescent="0.25">
      <c r="A2522" s="3472"/>
      <c r="B2522" s="1203" t="s">
        <v>4323</v>
      </c>
      <c r="C2522" s="1206">
        <f>C2499/C2493</f>
        <v>-0.16666666666666666</v>
      </c>
      <c r="D2522" s="1206">
        <f t="shared" ref="D2522:F2522" si="2116">D2499/D2493</f>
        <v>-6.6666666666666666E-2</v>
      </c>
      <c r="E2522" s="1206">
        <f t="shared" si="2116"/>
        <v>1.1904761904761904E-2</v>
      </c>
      <c r="F2522" s="1206">
        <f t="shared" si="2116"/>
        <v>-0.13043478260869565</v>
      </c>
      <c r="G2522" s="1238"/>
      <c r="H2522" s="1206">
        <f>H2499/H2493</f>
        <v>-0.12158808933002481</v>
      </c>
      <c r="I2522" s="1206">
        <f t="shared" si="2102"/>
        <v>-8.7965838509316774E-2</v>
      </c>
      <c r="J2522" s="3162"/>
      <c r="K2522" s="1718"/>
      <c r="L2522" s="1718"/>
      <c r="M2522" s="1718"/>
      <c r="N2522" s="1718"/>
      <c r="O2522" s="1718"/>
      <c r="P2522" s="3368"/>
      <c r="Q2522" s="27" t="s">
        <v>4324</v>
      </c>
    </row>
    <row r="2523" spans="1:17" customFormat="1" hidden="1" x14ac:dyDescent="0.25">
      <c r="A2523" s="3472"/>
      <c r="B2523" s="1181" t="s">
        <v>4223</v>
      </c>
      <c r="C2523" s="1207">
        <f t="shared" ref="C2523:H2523" si="2117">C2522/C243</f>
        <v>2.4708554125662379</v>
      </c>
      <c r="D2523" s="1208">
        <f t="shared" si="2117"/>
        <v>0.81048963234012883</v>
      </c>
      <c r="E2523" s="1209">
        <f t="shared" si="2117"/>
        <v>-0.20312230612737492</v>
      </c>
      <c r="F2523" s="1210">
        <f t="shared" si="2117"/>
        <v>4.408918142208214</v>
      </c>
      <c r="G2523" s="1239">
        <f t="shared" si="2117"/>
        <v>0</v>
      </c>
      <c r="H2523" s="1177">
        <f t="shared" si="2117"/>
        <v>1.799829144063132</v>
      </c>
      <c r="I2523" s="1198">
        <f t="shared" si="2102"/>
        <v>1.4974281761974411</v>
      </c>
      <c r="J2523" s="3167"/>
      <c r="K2523" s="1723"/>
      <c r="L2523" s="1723"/>
      <c r="M2523" s="1723"/>
      <c r="N2523" s="1723"/>
      <c r="O2523" s="1723"/>
      <c r="P2523" s="3364"/>
      <c r="Q2523" t="s">
        <v>4325</v>
      </c>
    </row>
    <row r="2524" spans="1:17" customFormat="1" hidden="1" x14ac:dyDescent="0.25">
      <c r="A2524" s="3472"/>
      <c r="B2524" s="1181" t="s">
        <v>4224</v>
      </c>
      <c r="C2524" s="1207">
        <f t="shared" ref="C2524:H2524" si="2118">C2522/C260</f>
        <v>2.4337315130830488</v>
      </c>
      <c r="D2524" s="1208">
        <f t="shared" si="2118"/>
        <v>0.58232209737827711</v>
      </c>
      <c r="E2524" s="1209">
        <f t="shared" si="2118"/>
        <v>-0.14589858822461299</v>
      </c>
      <c r="F2524" s="1210">
        <f t="shared" si="2118"/>
        <v>1.6092147955872809</v>
      </c>
      <c r="G2524" s="1239">
        <f t="shared" si="2118"/>
        <v>0</v>
      </c>
      <c r="H2524" s="1177">
        <f t="shared" si="2118"/>
        <v>1.5955316575105458</v>
      </c>
      <c r="I2524" s="1198">
        <f t="shared" si="2102"/>
        <v>0.89587396356479876</v>
      </c>
      <c r="J2524" s="3167"/>
      <c r="K2524" s="1723"/>
      <c r="L2524" s="1723"/>
      <c r="M2524" s="1723"/>
      <c r="N2524" s="1723"/>
      <c r="O2524" s="1723"/>
      <c r="P2524" s="3364"/>
      <c r="Q2524" t="s">
        <v>4326</v>
      </c>
    </row>
    <row r="2525" spans="1:17" customFormat="1" hidden="1" x14ac:dyDescent="0.25">
      <c r="A2525" s="3472"/>
      <c r="B2525" s="845" t="s">
        <v>5108</v>
      </c>
      <c r="C2525" s="1207">
        <f t="shared" ref="C2525:H2525" si="2119">C2522/C261</f>
        <v>2.8237384506041221</v>
      </c>
      <c r="D2525" s="1208">
        <f t="shared" si="2119"/>
        <v>1.5855072463768116</v>
      </c>
      <c r="E2525" s="1209">
        <f t="shared" si="2119"/>
        <v>-0.15760582010582011</v>
      </c>
      <c r="F2525" s="1210">
        <f t="shared" si="2119"/>
        <v>2.0343249427917622</v>
      </c>
      <c r="G2525" s="1239">
        <f t="shared" si="2119"/>
        <v>0</v>
      </c>
      <c r="H2525" s="1177">
        <f t="shared" si="2119"/>
        <v>1.995518460034589</v>
      </c>
      <c r="I2525" s="1198">
        <f t="shared" si="2102"/>
        <v>1.2571929639333752</v>
      </c>
      <c r="J2525" s="3167"/>
      <c r="K2525" s="1723"/>
      <c r="L2525" s="1723"/>
      <c r="M2525" s="1723"/>
      <c r="N2525" s="1723"/>
      <c r="O2525" s="1723"/>
      <c r="P2525" s="3364"/>
      <c r="Q2525" t="s">
        <v>4763</v>
      </c>
    </row>
    <row r="2526" spans="1:17" customFormat="1" hidden="1" x14ac:dyDescent="0.25">
      <c r="A2526" s="3472"/>
      <c r="B2526" s="1203" t="s">
        <v>4328</v>
      </c>
      <c r="C2526" s="1212">
        <f>C2504/C2507</f>
        <v>48.5</v>
      </c>
      <c r="D2526" s="1212">
        <f t="shared" ref="D2526:F2526" si="2120">D2504/D2507</f>
        <v>32.5</v>
      </c>
      <c r="E2526" s="1212">
        <f t="shared" si="2120"/>
        <v>134.25</v>
      </c>
      <c r="F2526" s="1212">
        <f t="shared" si="2120"/>
        <v>30.75</v>
      </c>
      <c r="G2526" s="1240"/>
      <c r="H2526" s="1212">
        <f>H2504/H2507</f>
        <v>61.833333333333336</v>
      </c>
      <c r="I2526" s="1212">
        <f t="shared" si="2102"/>
        <v>61.5</v>
      </c>
      <c r="J2526" s="3168"/>
      <c r="K2526" s="1724"/>
      <c r="L2526" s="1724"/>
      <c r="M2526" s="1724"/>
      <c r="N2526" s="1724"/>
      <c r="O2526" s="1724"/>
      <c r="P2526" s="3366"/>
      <c r="Q2526" s="27" t="s">
        <v>4329</v>
      </c>
    </row>
    <row r="2527" spans="1:17" customFormat="1" hidden="1" x14ac:dyDescent="0.25">
      <c r="A2527" s="3472"/>
      <c r="B2527" s="1181" t="s">
        <v>4223</v>
      </c>
      <c r="C2527" s="1207">
        <f t="shared" ref="C2527:H2527" si="2121">C2526/C269</f>
        <v>0.22359314710778774</v>
      </c>
      <c r="D2527" s="1208">
        <f t="shared" si="2121"/>
        <v>0.22454190447581859</v>
      </c>
      <c r="E2527" s="1209">
        <f t="shared" si="2121"/>
        <v>0.75292899929527835</v>
      </c>
      <c r="F2527" s="1210">
        <f t="shared" si="2121"/>
        <v>0.40255901442804581</v>
      </c>
      <c r="G2527" s="1239">
        <f t="shared" si="2121"/>
        <v>0</v>
      </c>
      <c r="H2527" s="1177">
        <f t="shared" si="2121"/>
        <v>0.40366991797438495</v>
      </c>
      <c r="I2527" s="1198">
        <f t="shared" si="2102"/>
        <v>0.32072461306138611</v>
      </c>
      <c r="J2527" s="3167"/>
      <c r="K2527" s="1723"/>
      <c r="L2527" s="1723"/>
      <c r="M2527" s="1723"/>
      <c r="N2527" s="1723"/>
      <c r="O2527" s="1723"/>
      <c r="P2527" s="3364"/>
      <c r="Q2527" t="s">
        <v>4330</v>
      </c>
    </row>
    <row r="2528" spans="1:17" customFormat="1" hidden="1" x14ac:dyDescent="0.25">
      <c r="A2528" s="3472"/>
      <c r="B2528" s="1181" t="s">
        <v>4224</v>
      </c>
      <c r="C2528" s="1207">
        <f t="shared" ref="C2528:H2528" si="2122">C2526/C286</f>
        <v>0.26494088870770488</v>
      </c>
      <c r="D2528" s="1208">
        <f t="shared" si="2122"/>
        <v>0.907336827060505</v>
      </c>
      <c r="E2528" s="1209">
        <f t="shared" si="2122"/>
        <v>0.72381463589193062</v>
      </c>
      <c r="F2528" s="1210">
        <f t="shared" si="2122"/>
        <v>0.29222924030828074</v>
      </c>
      <c r="G2528" s="1239">
        <f t="shared" si="2122"/>
        <v>0</v>
      </c>
      <c r="H2528" s="1177">
        <f t="shared" si="2122"/>
        <v>0.4344147059603703</v>
      </c>
      <c r="I2528" s="1198">
        <f t="shared" si="2102"/>
        <v>0.43766431839368425</v>
      </c>
      <c r="J2528" s="3167"/>
      <c r="K2528" s="1723"/>
      <c r="L2528" s="1723"/>
      <c r="M2528" s="1723"/>
      <c r="N2528" s="1723"/>
      <c r="O2528" s="1723"/>
      <c r="P2528" s="3364"/>
      <c r="Q2528" t="s">
        <v>4331</v>
      </c>
    </row>
    <row r="2529" spans="1:17" customFormat="1" ht="15.75" hidden="1" thickBot="1" x14ac:dyDescent="0.3">
      <c r="A2529" s="3472"/>
      <c r="B2529" s="845" t="s">
        <v>5108</v>
      </c>
      <c r="C2529" s="1207">
        <f t="shared" ref="C2529:H2529" si="2123">C2526/C287</f>
        <v>0.34275618374558303</v>
      </c>
      <c r="D2529" s="1208">
        <f t="shared" si="2123"/>
        <v>1.5763473053892214</v>
      </c>
      <c r="E2529" s="1209">
        <f t="shared" si="2123"/>
        <v>3.7668661027439652</v>
      </c>
      <c r="F2529" s="1210">
        <f t="shared" si="2123"/>
        <v>1.0135261194029852</v>
      </c>
      <c r="G2529" s="1239">
        <f t="shared" si="2123"/>
        <v>0</v>
      </c>
      <c r="H2529" s="1177">
        <f t="shared" si="2123"/>
        <v>0.92243452491776834</v>
      </c>
      <c r="I2529" s="1198">
        <f t="shared" si="2102"/>
        <v>1.3398991422563511</v>
      </c>
      <c r="J2529" s="3167"/>
      <c r="K2529" s="1723"/>
      <c r="L2529" s="1723"/>
      <c r="M2529" s="1723"/>
      <c r="N2529" s="1723"/>
      <c r="O2529" s="1723"/>
      <c r="P2529" s="3364"/>
      <c r="Q2529" t="s">
        <v>4762</v>
      </c>
    </row>
    <row r="2530" spans="1:17" customFormat="1" ht="15.75" hidden="1" thickBot="1" x14ac:dyDescent="0.3">
      <c r="A2530" s="3472"/>
      <c r="B2530" s="1203" t="s">
        <v>4333</v>
      </c>
      <c r="C2530" s="1213">
        <f>C2493/C2507</f>
        <v>32.25</v>
      </c>
      <c r="D2530" s="1213">
        <f t="shared" ref="D2530:F2530" si="2124">D2493/D2507</f>
        <v>7.5</v>
      </c>
      <c r="E2530" s="1213">
        <f t="shared" si="2124"/>
        <v>21</v>
      </c>
      <c r="F2530" s="1213">
        <f t="shared" si="2124"/>
        <v>11.5</v>
      </c>
      <c r="G2530" s="1241"/>
      <c r="H2530" s="1213">
        <f>H2493/H2507</f>
        <v>22.388888888888889</v>
      </c>
      <c r="I2530" s="1213">
        <f t="shared" si="2102"/>
        <v>18.0625</v>
      </c>
      <c r="J2530" s="3169"/>
      <c r="K2530" s="1725"/>
      <c r="L2530" s="1725"/>
      <c r="M2530" s="1725"/>
      <c r="N2530" s="1725"/>
      <c r="O2530" s="1725"/>
      <c r="P2530" s="3365"/>
      <c r="Q2530" s="27" t="s">
        <v>4334</v>
      </c>
    </row>
    <row r="2531" spans="1:17" customFormat="1" ht="15.75" hidden="1" thickBot="1" x14ac:dyDescent="0.3">
      <c r="A2531" s="3472"/>
      <c r="B2531" s="1181" t="s">
        <v>4223</v>
      </c>
      <c r="C2531" s="1207">
        <f t="shared" ref="C2531:H2531" si="2125">C2530/C295</f>
        <v>0.68175551470588236</v>
      </c>
      <c r="D2531" s="1208">
        <f t="shared" si="2125"/>
        <v>0.22993077353054991</v>
      </c>
      <c r="E2531" s="1209">
        <f t="shared" si="2125"/>
        <v>0.68089801807919192</v>
      </c>
      <c r="F2531" s="1210">
        <f t="shared" si="2125"/>
        <v>0.6891440105973633</v>
      </c>
      <c r="G2531" s="1239">
        <f t="shared" si="2125"/>
        <v>0</v>
      </c>
      <c r="H2531" s="1177">
        <f t="shared" si="2125"/>
        <v>0.71032192769988289</v>
      </c>
      <c r="I2531" s="1198">
        <f t="shared" si="2102"/>
        <v>0.45634566338259752</v>
      </c>
      <c r="J2531" s="3167"/>
      <c r="K2531" s="1723"/>
      <c r="L2531" s="1723"/>
      <c r="M2531" s="1723"/>
      <c r="N2531" s="1723"/>
      <c r="O2531" s="1723"/>
      <c r="P2531" s="3364"/>
      <c r="Q2531" t="s">
        <v>4335</v>
      </c>
    </row>
    <row r="2532" spans="1:17" customFormat="1" ht="15.75" hidden="1" thickBot="1" x14ac:dyDescent="0.3">
      <c r="A2532" s="3472"/>
      <c r="B2532" s="1181" t="s">
        <v>4224</v>
      </c>
      <c r="C2532" s="1207">
        <f t="shared" ref="C2532:H2532" si="2126">C2530/C312</f>
        <v>0.84170854271356776</v>
      </c>
      <c r="D2532" s="1208">
        <f t="shared" si="2126"/>
        <v>0.56534602521224597</v>
      </c>
      <c r="E2532" s="1209">
        <f t="shared" si="2126"/>
        <v>0.73833229620410701</v>
      </c>
      <c r="F2532" s="1210">
        <f t="shared" si="2126"/>
        <v>0.45632712315509311</v>
      </c>
      <c r="G2532" s="1239">
        <f t="shared" si="2126"/>
        <v>0</v>
      </c>
      <c r="H2532" s="1177">
        <f t="shared" si="2126"/>
        <v>0.7823915256154107</v>
      </c>
      <c r="I2532" s="1198">
        <f t="shared" si="2102"/>
        <v>0.52034279745700274</v>
      </c>
      <c r="J2532" s="3167"/>
      <c r="K2532" s="1723"/>
      <c r="L2532" s="1723"/>
      <c r="M2532" s="1723"/>
      <c r="N2532" s="1723"/>
      <c r="O2532" s="1723"/>
      <c r="P2532" s="3364"/>
      <c r="Q2532" t="s">
        <v>4336</v>
      </c>
    </row>
    <row r="2533" spans="1:17" customFormat="1" ht="15.75" hidden="1" thickBot="1" x14ac:dyDescent="0.3">
      <c r="A2533" s="3472"/>
      <c r="B2533" s="845" t="s">
        <v>5108</v>
      </c>
      <c r="C2533" s="1207">
        <f t="shared" ref="C2533:H2533" si="2127">C2530/C313</f>
        <v>0.81172917191039529</v>
      </c>
      <c r="D2533" s="1208">
        <f t="shared" si="2127"/>
        <v>1.1106032906764169</v>
      </c>
      <c r="E2533" s="1209">
        <f t="shared" si="2127"/>
        <v>1.1984892992026857</v>
      </c>
      <c r="F2533" s="1210">
        <f t="shared" si="2127"/>
        <v>1.0284026996625422</v>
      </c>
      <c r="G2533" s="1239">
        <f t="shared" si="2127"/>
        <v>0</v>
      </c>
      <c r="H2533" s="1177">
        <f t="shared" si="2127"/>
        <v>1.0599171180042672</v>
      </c>
      <c r="I2533" s="1198">
        <f t="shared" si="2102"/>
        <v>0.82984489229040803</v>
      </c>
      <c r="J2533" s="3167"/>
      <c r="K2533" s="1723"/>
      <c r="L2533" s="1723"/>
      <c r="M2533" s="1723"/>
      <c r="N2533" s="1723"/>
      <c r="O2533" s="1723"/>
      <c r="P2533" s="3364"/>
      <c r="Q2533" t="s">
        <v>4761</v>
      </c>
    </row>
    <row r="2534" spans="1:17" s="325" customFormat="1" ht="15.75" hidden="1" thickBot="1" x14ac:dyDescent="0.3">
      <c r="A2534" s="3472"/>
      <c r="B2534" s="1203" t="s">
        <v>4338</v>
      </c>
      <c r="C2534" s="1206">
        <f>C2496/C2507</f>
        <v>22.5</v>
      </c>
      <c r="D2534" s="1206">
        <f t="shared" ref="D2534:F2534" si="2128">D2496/D2507</f>
        <v>3</v>
      </c>
      <c r="E2534" s="1206">
        <f t="shared" si="2128"/>
        <v>3</v>
      </c>
      <c r="F2534" s="1206">
        <f t="shared" si="2128"/>
        <v>6.25</v>
      </c>
      <c r="G2534" s="1238"/>
      <c r="H2534" s="1206">
        <f>H2496/H2507</f>
        <v>12.388888888888889</v>
      </c>
      <c r="I2534" s="1206">
        <f t="shared" si="2102"/>
        <v>8.6875</v>
      </c>
      <c r="J2534" s="3162"/>
      <c r="K2534" s="1718"/>
      <c r="L2534" s="1718"/>
      <c r="M2534" s="1718"/>
      <c r="N2534" s="1718"/>
      <c r="O2534" s="1718"/>
      <c r="P2534" s="3368"/>
      <c r="Q2534" s="1220" t="s">
        <v>4339</v>
      </c>
    </row>
    <row r="2535" spans="1:17" s="325" customFormat="1" ht="15.75" hidden="1" thickBot="1" x14ac:dyDescent="0.3">
      <c r="A2535" s="3472"/>
      <c r="B2535" s="1182" t="s">
        <v>4223</v>
      </c>
      <c r="C2535" s="1207">
        <f t="shared" ref="C2535:H2535" si="2129">C2534/C321</f>
        <v>2.1313350875185906</v>
      </c>
      <c r="D2535" s="1208">
        <f t="shared" si="2129"/>
        <v>0.36101265822784812</v>
      </c>
      <c r="E2535" s="1209">
        <f t="shared" si="2129"/>
        <v>0.52376599634369292</v>
      </c>
      <c r="F2535" s="1210">
        <f t="shared" si="2129"/>
        <v>2.2792706333973132</v>
      </c>
      <c r="G2535" s="1239">
        <f t="shared" si="2129"/>
        <v>0</v>
      </c>
      <c r="H2535" s="1199">
        <f t="shared" si="2129"/>
        <v>1.6171327648923355</v>
      </c>
      <c r="I2535" s="1198">
        <f t="shared" si="2102"/>
        <v>1.0590768750974888</v>
      </c>
      <c r="J2535" s="3167"/>
      <c r="K2535" s="1723"/>
      <c r="L2535" s="1723"/>
      <c r="M2535" s="1723"/>
      <c r="N2535" s="1723"/>
      <c r="O2535" s="1723"/>
      <c r="P2535" s="3364"/>
      <c r="Q2535" s="325" t="s">
        <v>4340</v>
      </c>
    </row>
    <row r="2536" spans="1:17" ht="15.75" hidden="1" thickBot="1" x14ac:dyDescent="0.3">
      <c r="A2536" s="3472"/>
      <c r="B2536" s="1182" t="s">
        <v>4224</v>
      </c>
      <c r="C2536" s="1207">
        <f t="shared" ref="C2536:H2536" si="2130">C2534/C338</f>
        <v>2.1873186302959953</v>
      </c>
      <c r="D2536" s="1208">
        <f t="shared" si="2130"/>
        <v>0.65401785714285721</v>
      </c>
      <c r="E2536" s="1209">
        <f t="shared" si="2130"/>
        <v>0.33815461346633419</v>
      </c>
      <c r="F2536" s="1210">
        <f t="shared" si="2130"/>
        <v>0.83639330885352914</v>
      </c>
      <c r="G2536" s="1239">
        <f t="shared" si="2130"/>
        <v>0</v>
      </c>
      <c r="H2536" s="1200">
        <f t="shared" si="2130"/>
        <v>1.4964492800833931</v>
      </c>
      <c r="I2536" s="1198">
        <f t="shared" si="2102"/>
        <v>0.80317688195174308</v>
      </c>
      <c r="J2536" s="3167"/>
      <c r="K2536" s="1723"/>
      <c r="L2536" s="1723"/>
      <c r="M2536" s="1723"/>
      <c r="N2536" s="1723"/>
      <c r="O2536" s="1723"/>
      <c r="P2536" s="3364"/>
      <c r="Q2536" s="325" t="s">
        <v>4341</v>
      </c>
    </row>
    <row r="2537" spans="1:17" ht="15.75" hidden="1" thickBot="1" x14ac:dyDescent="0.3">
      <c r="A2537" s="3472"/>
      <c r="B2537" s="845" t="s">
        <v>5108</v>
      </c>
      <c r="C2537" s="1207">
        <f t="shared" ref="C2537:H2537" si="2131">C2534/C339</f>
        <v>1.850328947368421</v>
      </c>
      <c r="D2537" s="1208">
        <f t="shared" si="2131"/>
        <v>1.51875</v>
      </c>
      <c r="E2537" s="1209">
        <f t="shared" si="2131"/>
        <v>0.30746043707611154</v>
      </c>
      <c r="F2537" s="1210">
        <f t="shared" si="2131"/>
        <v>1.417617689015692</v>
      </c>
      <c r="G2537" s="1239">
        <f t="shared" si="2131"/>
        <v>0</v>
      </c>
      <c r="H2537" s="1199">
        <f t="shared" si="2131"/>
        <v>1.6183569956751127</v>
      </c>
      <c r="I2537" s="1198">
        <f t="shared" si="2102"/>
        <v>1.018831414692045</v>
      </c>
      <c r="J2537" s="3167"/>
      <c r="K2537" s="1723"/>
      <c r="L2537" s="1723"/>
      <c r="M2537" s="1723"/>
      <c r="N2537" s="1723"/>
      <c r="O2537" s="1723"/>
      <c r="P2537" s="3364"/>
      <c r="Q2537" s="325" t="s">
        <v>4760</v>
      </c>
    </row>
    <row r="2538" spans="1:17" ht="15.75" hidden="1" thickBot="1" x14ac:dyDescent="0.3">
      <c r="A2538" s="3472"/>
      <c r="B2538" s="1203" t="s">
        <v>4343</v>
      </c>
      <c r="C2538" s="1206">
        <f>C2499/C2504</f>
        <v>-0.11082474226804123</v>
      </c>
      <c r="D2538" s="1206">
        <f t="shared" ref="D2538:F2538" si="2132">D2499/D2504</f>
        <v>-1.5384615384615385E-2</v>
      </c>
      <c r="E2538" s="1206">
        <f t="shared" si="2132"/>
        <v>1.8621973929236499E-3</v>
      </c>
      <c r="F2538" s="1206">
        <f t="shared" si="2132"/>
        <v>-4.878048780487805E-2</v>
      </c>
      <c r="G2538" s="1238"/>
      <c r="H2538" s="1206">
        <f t="shared" ref="H2538" si="2133">H2499/H2504</f>
        <v>-4.40251572327044E-2</v>
      </c>
      <c r="I2538" s="1206">
        <f t="shared" si="2102"/>
        <v>-4.3281912016152752E-2</v>
      </c>
      <c r="J2538" s="3162"/>
      <c r="K2538" s="1718"/>
      <c r="L2538" s="1718"/>
      <c r="M2538" s="1718"/>
      <c r="N2538" s="1718"/>
      <c r="O2538" s="1718"/>
      <c r="P2538" s="3368"/>
      <c r="Q2538" s="1220" t="s">
        <v>4344</v>
      </c>
    </row>
    <row r="2539" spans="1:17" ht="15.75" hidden="1" thickBot="1" x14ac:dyDescent="0.3">
      <c r="A2539" s="3472"/>
      <c r="B2539" s="1182" t="s">
        <v>4223</v>
      </c>
      <c r="C2539" s="1207">
        <f t="shared" ref="C2539:H2539" si="2134">C2538/C347</f>
        <v>7.5338592678149165</v>
      </c>
      <c r="D2539" s="1208">
        <f t="shared" si="2134"/>
        <v>0.82994089026498852</v>
      </c>
      <c r="E2539" s="1209">
        <f t="shared" si="2134"/>
        <v>-0.18369006347113054</v>
      </c>
      <c r="F2539" s="1210">
        <f t="shared" si="2134"/>
        <v>7.5476623849394153</v>
      </c>
      <c r="G2539" s="1239">
        <f t="shared" si="2134"/>
        <v>0</v>
      </c>
      <c r="H2539" s="1199">
        <f t="shared" si="2134"/>
        <v>3.167087885955572</v>
      </c>
      <c r="I2539" s="1198">
        <f t="shared" si="2102"/>
        <v>3.145554495909638</v>
      </c>
      <c r="J2539" s="3167"/>
      <c r="K2539" s="1723"/>
      <c r="L2539" s="1723"/>
      <c r="M2539" s="1723"/>
      <c r="N2539" s="1723"/>
      <c r="O2539" s="1723"/>
      <c r="P2539" s="3364"/>
      <c r="Q2539" s="325" t="s">
        <v>4345</v>
      </c>
    </row>
    <row r="2540" spans="1:17" ht="15.75" hidden="1" thickBot="1" x14ac:dyDescent="0.3">
      <c r="A2540" s="3472"/>
      <c r="B2540" s="1182" t="s">
        <v>4224</v>
      </c>
      <c r="C2540" s="1207">
        <f t="shared" ref="C2540:H2540" si="2135">C2538/C364</f>
        <v>7.7318854602817169</v>
      </c>
      <c r="D2540" s="1208">
        <f t="shared" si="2135"/>
        <v>0.36283491789109773</v>
      </c>
      <c r="E2540" s="1209">
        <f t="shared" si="2135"/>
        <v>-0.14882489841349303</v>
      </c>
      <c r="F2540" s="1210">
        <f t="shared" si="2135"/>
        <v>2.5128503822351655</v>
      </c>
      <c r="G2540" s="1239">
        <f t="shared" si="2135"/>
        <v>0</v>
      </c>
      <c r="H2540" s="1199">
        <f t="shared" si="2135"/>
        <v>2.8735915947588579</v>
      </c>
      <c r="I2540" s="1198">
        <f t="shared" si="2102"/>
        <v>2.0917491723988975</v>
      </c>
      <c r="J2540" s="3167"/>
      <c r="K2540" s="1723"/>
      <c r="L2540" s="1723"/>
      <c r="M2540" s="1723"/>
      <c r="N2540" s="1723"/>
      <c r="O2540" s="1723"/>
      <c r="P2540" s="3364"/>
      <c r="Q2540" s="325" t="s">
        <v>4346</v>
      </c>
    </row>
    <row r="2541" spans="1:17" ht="15.75" hidden="1" thickBot="1" x14ac:dyDescent="0.3">
      <c r="A2541" s="3473"/>
      <c r="B2541" s="845" t="s">
        <v>5108</v>
      </c>
      <c r="C2541" s="1215">
        <f t="shared" ref="C2541:H2541" si="2136">C2538/C365</f>
        <v>6.6872925505022742</v>
      </c>
      <c r="D2541" s="1216">
        <f t="shared" si="2136"/>
        <v>1.1170568561872911</v>
      </c>
      <c r="E2541" s="1217">
        <f t="shared" si="2136"/>
        <v>-5.0144837575005166E-2</v>
      </c>
      <c r="F2541" s="1218">
        <f t="shared" si="2136"/>
        <v>2.0641848523748396</v>
      </c>
      <c r="G2541" s="1242">
        <f t="shared" si="2136"/>
        <v>0</v>
      </c>
      <c r="H2541" s="1201">
        <f t="shared" si="2136"/>
        <v>2.2929369163331423</v>
      </c>
      <c r="I2541" s="1202">
        <f t="shared" si="2102"/>
        <v>1.9636778842978799</v>
      </c>
      <c r="J2541" s="3167"/>
      <c r="K2541" s="1723"/>
      <c r="L2541" s="1723"/>
      <c r="M2541" s="1723"/>
      <c r="N2541" s="1723"/>
      <c r="O2541" s="1723"/>
      <c r="P2541" s="3364"/>
      <c r="Q2541" s="325" t="s">
        <v>4759</v>
      </c>
    </row>
    <row r="2542" spans="1:17" customFormat="1" x14ac:dyDescent="0.25">
      <c r="A2542" s="3471" t="s">
        <v>569</v>
      </c>
      <c r="B2542" s="844" t="s">
        <v>5094</v>
      </c>
      <c r="C2542" s="826">
        <f>BNP!B495</f>
        <v>138</v>
      </c>
      <c r="D2542" s="1294">
        <v>0</v>
      </c>
      <c r="E2542" s="1245">
        <f>SG!B507</f>
        <v>61</v>
      </c>
      <c r="F2542" s="826">
        <f>CA!B748</f>
        <v>46</v>
      </c>
      <c r="G2542" s="1235"/>
      <c r="H2542" s="826">
        <f>SUM(C2542:G2542)</f>
        <v>245</v>
      </c>
      <c r="I2542" s="1222">
        <f t="shared" si="2102"/>
        <v>61.25</v>
      </c>
      <c r="J2542" s="3159"/>
      <c r="K2542" s="1715"/>
      <c r="L2542" s="1715"/>
      <c r="M2542" s="1715"/>
      <c r="N2542" s="1715"/>
      <c r="O2542" s="1715"/>
      <c r="P2542" s="3384"/>
      <c r="Q2542" s="27" t="s">
        <v>4264</v>
      </c>
    </row>
    <row r="2543" spans="1:17" customFormat="1" x14ac:dyDescent="0.25">
      <c r="A2543" s="3472"/>
      <c r="B2543" s="845" t="s">
        <v>4265</v>
      </c>
      <c r="C2543" s="1184">
        <f t="shared" ref="C2543:H2543" si="2137">C2542/C4</f>
        <v>3.5232843137254903E-3</v>
      </c>
      <c r="D2543" s="1208">
        <f t="shared" si="2137"/>
        <v>0</v>
      </c>
      <c r="E2543" s="1186">
        <f t="shared" si="2137"/>
        <v>2.5888044816025123E-3</v>
      </c>
      <c r="F2543" s="1187">
        <f t="shared" si="2137"/>
        <v>2.9016589919888978E-3</v>
      </c>
      <c r="G2543" s="1236"/>
      <c r="H2543" s="1194">
        <f t="shared" si="2137"/>
        <v>2.0895165967318254E-3</v>
      </c>
      <c r="I2543" s="1189">
        <f t="shared" si="2102"/>
        <v>2.2534369468292254E-3</v>
      </c>
      <c r="J2543" s="3160"/>
      <c r="K2543" s="1716"/>
      <c r="L2543" s="1716"/>
      <c r="M2543" s="1716"/>
      <c r="N2543" s="1716"/>
      <c r="O2543" s="1716"/>
      <c r="P2543" s="3385"/>
      <c r="Q2543" t="s">
        <v>4266</v>
      </c>
    </row>
    <row r="2544" spans="1:17" customFormat="1" x14ac:dyDescent="0.25">
      <c r="A2544" s="3472"/>
      <c r="B2544" s="845" t="s">
        <v>4267</v>
      </c>
      <c r="C2544" s="1184">
        <f t="shared" ref="C2544:H2544" si="2138">C2542/C21</f>
        <v>5.375715788243543E-3</v>
      </c>
      <c r="D2544" s="1208">
        <f t="shared" si="2138"/>
        <v>0</v>
      </c>
      <c r="E2544" s="1186">
        <f t="shared" si="2138"/>
        <v>4.7448662103298069E-3</v>
      </c>
      <c r="F2544" s="1187">
        <f t="shared" si="2138"/>
        <v>5.564964916525526E-3</v>
      </c>
      <c r="G2544" s="1236"/>
      <c r="H2544" s="1194">
        <f t="shared" si="2138"/>
        <v>4.6179364421155807E-3</v>
      </c>
      <c r="I2544" s="1189">
        <f t="shared" si="2102"/>
        <v>3.9213867287747183E-3</v>
      </c>
      <c r="J2544" s="3160"/>
      <c r="K2544" s="1716"/>
      <c r="L2544" s="1716"/>
      <c r="M2544" s="1716"/>
      <c r="N2544" s="1716"/>
      <c r="O2544" s="1716"/>
      <c r="P2544" s="3385"/>
      <c r="Q2544" t="s">
        <v>4268</v>
      </c>
    </row>
    <row r="2545" spans="1:17" customFormat="1" x14ac:dyDescent="0.25">
      <c r="A2545" s="3472"/>
      <c r="B2545" s="1203" t="s">
        <v>5095</v>
      </c>
      <c r="C2545" s="1204">
        <f>BNP!C495</f>
        <v>96</v>
      </c>
      <c r="D2545" s="1294">
        <v>0</v>
      </c>
      <c r="E2545" s="1246">
        <f>SG!C507</f>
        <v>56</v>
      </c>
      <c r="F2545" s="1204">
        <f>CA!C748</f>
        <v>31</v>
      </c>
      <c r="G2545" s="1236"/>
      <c r="H2545" s="1204">
        <f>SUM(C2545:G2545)</f>
        <v>183</v>
      </c>
      <c r="I2545" s="1206">
        <f t="shared" si="2102"/>
        <v>45.75</v>
      </c>
      <c r="J2545" s="3162"/>
      <c r="K2545" s="1718"/>
      <c r="L2545" s="1718"/>
      <c r="M2545" s="1718"/>
      <c r="N2545" s="1718"/>
      <c r="O2545" s="1718"/>
      <c r="P2545" s="3368"/>
      <c r="Q2545" s="27" t="s">
        <v>4274</v>
      </c>
    </row>
    <row r="2546" spans="1:17" customFormat="1" x14ac:dyDescent="0.25">
      <c r="A2546" s="3472"/>
      <c r="B2546" s="845" t="s">
        <v>4275</v>
      </c>
      <c r="C2546" s="1184">
        <f t="shared" ref="C2546:H2546" si="2139">C2545/C30</f>
        <v>1.0982725088662625E-2</v>
      </c>
      <c r="D2546" s="1208">
        <f t="shared" si="2139"/>
        <v>0</v>
      </c>
      <c r="E2546" s="1186">
        <f t="shared" si="2139"/>
        <v>1.2797074954296161E-2</v>
      </c>
      <c r="F2546" s="1187">
        <f t="shared" si="2139"/>
        <v>1.1900191938579654E-2</v>
      </c>
      <c r="G2546" s="1236"/>
      <c r="H2546" s="1192">
        <f t="shared" si="2139"/>
        <v>6.4212779395768273E-3</v>
      </c>
      <c r="I2546" s="1193">
        <f t="shared" si="2102"/>
        <v>8.9199979953846105E-3</v>
      </c>
      <c r="J2546" s="3161"/>
      <c r="K2546" s="1717"/>
      <c r="L2546" s="1717"/>
      <c r="M2546" s="1717"/>
      <c r="N2546" s="1717"/>
      <c r="O2546" s="1717"/>
      <c r="P2546" s="3386"/>
      <c r="Q2546" t="s">
        <v>4276</v>
      </c>
    </row>
    <row r="2547" spans="1:17" customFormat="1" x14ac:dyDescent="0.25">
      <c r="A2547" s="3472"/>
      <c r="B2547" s="845" t="s">
        <v>4277</v>
      </c>
      <c r="C2547" s="1184">
        <f t="shared" ref="C2547:H2547" si="2140">C2545/C47</f>
        <v>1.3929193267556587E-2</v>
      </c>
      <c r="D2547" s="1208">
        <f t="shared" si="2140"/>
        <v>0</v>
      </c>
      <c r="E2547" s="1186">
        <f t="shared" si="2140"/>
        <v>1.3965087281795512E-2</v>
      </c>
      <c r="F2547" s="1187">
        <f t="shared" si="2140"/>
        <v>1.2647898816809465E-2</v>
      </c>
      <c r="G2547" s="1236"/>
      <c r="H2547" s="1192">
        <f t="shared" si="2140"/>
        <v>1.1922600820900384E-2</v>
      </c>
      <c r="I2547" s="1193">
        <f t="shared" si="2102"/>
        <v>1.0135544841540391E-2</v>
      </c>
      <c r="J2547" s="3161"/>
      <c r="K2547" s="1717"/>
      <c r="L2547" s="1717"/>
      <c r="M2547" s="1717"/>
      <c r="N2547" s="1717"/>
      <c r="O2547" s="1717"/>
      <c r="P2547" s="3386"/>
      <c r="Q2547" t="s">
        <v>4278</v>
      </c>
    </row>
    <row r="2548" spans="1:17" customFormat="1" x14ac:dyDescent="0.25">
      <c r="A2548" s="3472"/>
      <c r="B2548" s="1203" t="s">
        <v>5098</v>
      </c>
      <c r="C2548" s="1204">
        <f>BNP!F495</f>
        <v>-46</v>
      </c>
      <c r="D2548" s="1294">
        <v>0</v>
      </c>
      <c r="E2548" s="1246">
        <f>SG!F507</f>
        <v>-18</v>
      </c>
      <c r="F2548" s="1204">
        <f>CA!F748</f>
        <v>-11</v>
      </c>
      <c r="G2548" s="1239"/>
      <c r="H2548" s="1204">
        <f>SUM(C2548:G2548)</f>
        <v>-75</v>
      </c>
      <c r="I2548" s="1206">
        <f t="shared" si="2102"/>
        <v>-18.75</v>
      </c>
      <c r="J2548" s="3163"/>
      <c r="K2548" s="1719"/>
      <c r="L2548" s="1719"/>
      <c r="M2548" s="1719"/>
      <c r="N2548" s="1719"/>
      <c r="O2548" s="1719"/>
      <c r="P2548" s="3387"/>
      <c r="Q2548" s="1178" t="s">
        <v>4284</v>
      </c>
    </row>
    <row r="2549" spans="1:17" customFormat="1" hidden="1" x14ac:dyDescent="0.25">
      <c r="A2549" s="3472"/>
      <c r="B2549" s="845" t="s">
        <v>4285</v>
      </c>
      <c r="C2549" s="1184">
        <f t="shared" ref="C2549:H2549" si="2141">C2548/C56</f>
        <v>1.7411052233156699E-2</v>
      </c>
      <c r="D2549" s="1208">
        <f t="shared" si="2141"/>
        <v>0</v>
      </c>
      <c r="E2549" s="1186">
        <f t="shared" si="2141"/>
        <v>1.3034033309196235E-2</v>
      </c>
      <c r="F2549" s="1187">
        <f t="shared" si="2141"/>
        <v>2.3454157782515993E-2</v>
      </c>
      <c r="G2549" s="1239"/>
      <c r="H2549" s="1194">
        <f t="shared" si="2141"/>
        <v>9.4685014518368898E-3</v>
      </c>
      <c r="I2549" s="1193">
        <f t="shared" si="2102"/>
        <v>1.3474810831217231E-2</v>
      </c>
      <c r="J2549" s="3161"/>
      <c r="K2549" s="1717"/>
      <c r="L2549" s="1717"/>
      <c r="M2549" s="1717"/>
      <c r="N2549" s="1717"/>
      <c r="O2549" s="1717"/>
      <c r="P2549" s="3386"/>
      <c r="Q2549" t="s">
        <v>4286</v>
      </c>
    </row>
    <row r="2550" spans="1:17" customFormat="1" hidden="1" x14ac:dyDescent="0.25">
      <c r="A2550" s="3472"/>
      <c r="B2550" s="845" t="s">
        <v>4287</v>
      </c>
      <c r="C2550" s="1184">
        <f t="shared" ref="C2550:H2550" si="2142">C2548/C73</f>
        <v>2.6166097838452786E-2</v>
      </c>
      <c r="D2550" s="1208">
        <f t="shared" si="2142"/>
        <v>0</v>
      </c>
      <c r="E2550" s="1186">
        <f t="shared" si="2142"/>
        <v>1.7159199237368923E-2</v>
      </c>
      <c r="F2550" s="1187">
        <f t="shared" si="2142"/>
        <v>1.6417910447761194E-2</v>
      </c>
      <c r="G2550" s="1239"/>
      <c r="H2550" s="1194">
        <f t="shared" si="2142"/>
        <v>1.8550581251545881E-2</v>
      </c>
      <c r="I2550" s="1193">
        <f t="shared" si="2102"/>
        <v>1.4935801880895726E-2</v>
      </c>
      <c r="J2550" s="3161"/>
      <c r="K2550" s="1717"/>
      <c r="L2550" s="1717"/>
      <c r="M2550" s="1717"/>
      <c r="N2550" s="1717"/>
      <c r="O2550" s="1717"/>
      <c r="P2550" s="3386"/>
      <c r="Q2550" t="s">
        <v>4288</v>
      </c>
    </row>
    <row r="2551" spans="1:17" customFormat="1" x14ac:dyDescent="0.25">
      <c r="A2551" s="3472"/>
      <c r="B2551" s="845" t="s">
        <v>4289</v>
      </c>
      <c r="C2551" s="1195">
        <v>0.3</v>
      </c>
      <c r="D2551" s="1208">
        <v>0.3</v>
      </c>
      <c r="E2551" s="1197">
        <v>0.3</v>
      </c>
      <c r="F2551" s="1187">
        <v>0.3</v>
      </c>
      <c r="G2551" s="1239"/>
      <c r="H2551" s="1190">
        <v>1.3</v>
      </c>
      <c r="I2551" s="1191">
        <f t="shared" si="2102"/>
        <v>0.3</v>
      </c>
      <c r="J2551" s="3164"/>
      <c r="K2551" s="1720"/>
      <c r="L2551" s="1720"/>
      <c r="M2551" s="1720"/>
      <c r="N2551" s="1720"/>
      <c r="O2551" s="1720"/>
      <c r="P2551" s="3352"/>
      <c r="Q2551" t="s">
        <v>4290</v>
      </c>
    </row>
    <row r="2552" spans="1:17" customFormat="1" x14ac:dyDescent="0.25">
      <c r="A2552" s="3472"/>
      <c r="B2552" s="845" t="s">
        <v>4291</v>
      </c>
      <c r="C2552" s="1184">
        <f>C2548/C2545</f>
        <v>-0.47916666666666669</v>
      </c>
      <c r="D2552" s="1208" t="e">
        <f t="shared" ref="D2552:H2552" si="2143">D2548/D2545</f>
        <v>#DIV/0!</v>
      </c>
      <c r="E2552" s="1186">
        <f t="shared" si="2143"/>
        <v>-0.32142857142857145</v>
      </c>
      <c r="F2552" s="1187">
        <f t="shared" si="2143"/>
        <v>-0.35483870967741937</v>
      </c>
      <c r="G2552" s="1239"/>
      <c r="H2552" s="1205">
        <f t="shared" si="2143"/>
        <v>-0.4098360655737705</v>
      </c>
      <c r="I2552" s="1191" t="e">
        <f t="shared" si="2102"/>
        <v>#DIV/0!</v>
      </c>
      <c r="J2552" s="3164"/>
      <c r="K2552" s="1720"/>
      <c r="L2552" s="1720"/>
      <c r="M2552" s="1720"/>
      <c r="N2552" s="1720"/>
      <c r="O2552" s="1720"/>
      <c r="P2552" s="3352"/>
      <c r="Q2552" t="s">
        <v>4292</v>
      </c>
    </row>
    <row r="2553" spans="1:17" customFormat="1" x14ac:dyDescent="0.25">
      <c r="A2553" s="3472"/>
      <c r="B2553" s="1203" t="s">
        <v>5100</v>
      </c>
      <c r="C2553" s="1204">
        <f>BNP!G495</f>
        <v>2467</v>
      </c>
      <c r="D2553" s="1204">
        <f>BPCE!G603</f>
        <v>7</v>
      </c>
      <c r="E2553" s="1246">
        <f>SG!G507</f>
        <v>3968</v>
      </c>
      <c r="F2553" s="1204">
        <f>CA!G748</f>
        <v>127</v>
      </c>
      <c r="G2553" s="1239"/>
      <c r="H2553" s="1204">
        <f>SUM(C2553:G2553)</f>
        <v>6569</v>
      </c>
      <c r="I2553" s="1204">
        <f t="shared" si="2102"/>
        <v>1642.25</v>
      </c>
      <c r="J2553" s="3165"/>
      <c r="K2553" s="1721"/>
      <c r="L2553" s="1721"/>
      <c r="M2553" s="1721"/>
      <c r="N2553" s="1721"/>
      <c r="O2553" s="1721"/>
      <c r="P2553" s="3347"/>
      <c r="Q2553" s="27" t="s">
        <v>4293</v>
      </c>
    </row>
    <row r="2554" spans="1:17" customFormat="1" x14ac:dyDescent="0.25">
      <c r="A2554" s="3472"/>
      <c r="B2554" s="845" t="s">
        <v>4294</v>
      </c>
      <c r="C2554" s="1184">
        <f t="shared" ref="C2554:H2554" si="2144">C2553/C82</f>
        <v>1.3735850737459842E-2</v>
      </c>
      <c r="D2554" s="1185">
        <f t="shared" si="2144"/>
        <v>6.7830114632893733E-5</v>
      </c>
      <c r="E2554" s="1186">
        <f t="shared" si="2144"/>
        <v>2.9128494244773314E-2</v>
      </c>
      <c r="F2554" s="1187">
        <f t="shared" si="2144"/>
        <v>1.7501067978557747E-3</v>
      </c>
      <c r="G2554" s="1239"/>
      <c r="H2554" s="1194">
        <f t="shared" si="2144"/>
        <v>1.1528161425848773E-2</v>
      </c>
      <c r="I2554" s="1189">
        <f t="shared" si="2102"/>
        <v>1.1170570473680455E-2</v>
      </c>
      <c r="J2554" s="3160"/>
      <c r="K2554" s="1716"/>
      <c r="L2554" s="1716"/>
      <c r="M2554" s="1716"/>
      <c r="N2554" s="1716"/>
      <c r="O2554" s="1716"/>
      <c r="P2554" s="3385"/>
      <c r="Q2554" t="s">
        <v>4295</v>
      </c>
    </row>
    <row r="2555" spans="1:17" customFormat="1" x14ac:dyDescent="0.25">
      <c r="A2555" s="3472"/>
      <c r="B2555" s="845" t="s">
        <v>4296</v>
      </c>
      <c r="C2555" s="1184">
        <f t="shared" ref="C2555:H2555" si="2145">C2553/C99</f>
        <v>2.0114145943742355E-2</v>
      </c>
      <c r="D2555" s="1185">
        <f t="shared" si="2145"/>
        <v>6.6698427822772745E-4</v>
      </c>
      <c r="E2555" s="1186">
        <f t="shared" si="2145"/>
        <v>4.7331066976799667E-2</v>
      </c>
      <c r="F2555" s="1187">
        <f t="shared" si="2145"/>
        <v>3.6796662224025034E-3</v>
      </c>
      <c r="G2555" s="1239"/>
      <c r="H2555" s="1194">
        <f t="shared" si="2145"/>
        <v>2.48926648300637E-2</v>
      </c>
      <c r="I2555" s="1189">
        <f t="shared" si="2102"/>
        <v>1.7947965855293062E-2</v>
      </c>
      <c r="J2555" s="3160"/>
      <c r="K2555" s="1716"/>
      <c r="L2555" s="1716"/>
      <c r="M2555" s="1716"/>
      <c r="N2555" s="1716"/>
      <c r="O2555" s="1716"/>
      <c r="P2555" s="3385"/>
      <c r="Q2555" t="s">
        <v>4297</v>
      </c>
    </row>
    <row r="2556" spans="1:17" customFormat="1" x14ac:dyDescent="0.25">
      <c r="A2556" s="3472"/>
      <c r="B2556" s="1203" t="s">
        <v>14</v>
      </c>
      <c r="C2556" s="1204">
        <f>BNP!J495</f>
        <v>12</v>
      </c>
      <c r="D2556" s="1204">
        <f>BPCE!J603</f>
        <v>2</v>
      </c>
      <c r="E2556" s="1246">
        <f>SG!J507</f>
        <v>5</v>
      </c>
      <c r="F2556" s="1204">
        <f>CA!J748</f>
        <v>4</v>
      </c>
      <c r="G2556" s="1239"/>
      <c r="H2556" s="1204">
        <f>SUM(C2556:G2556)</f>
        <v>23</v>
      </c>
      <c r="I2556" s="1221">
        <f t="shared" si="2102"/>
        <v>5.75</v>
      </c>
      <c r="J2556" s="3166"/>
      <c r="K2556" s="1722"/>
      <c r="L2556" s="1722"/>
      <c r="M2556" s="1722"/>
      <c r="N2556" s="1722"/>
      <c r="O2556" s="1722"/>
      <c r="P2556" s="3369"/>
      <c r="Q2556" s="27" t="s">
        <v>4298</v>
      </c>
    </row>
    <row r="2557" spans="1:17" customFormat="1" x14ac:dyDescent="0.25">
      <c r="A2557" s="3472"/>
      <c r="B2557" s="845" t="s">
        <v>4299</v>
      </c>
      <c r="C2557" s="1184">
        <f t="shared" ref="C2557:H2557" si="2146">C2556/C108</f>
        <v>1.4492753623188406E-2</v>
      </c>
      <c r="D2557" s="1185">
        <f t="shared" si="2146"/>
        <v>2.8050490883590462E-3</v>
      </c>
      <c r="E2557" s="1186">
        <f t="shared" si="2146"/>
        <v>6.5445026178010471E-3</v>
      </c>
      <c r="F2557" s="1187">
        <f t="shared" si="2146"/>
        <v>4.2105263157894736E-3</v>
      </c>
      <c r="G2557" s="1239"/>
      <c r="H2557" s="1194">
        <f t="shared" si="2146"/>
        <v>6.1827956989247311E-3</v>
      </c>
      <c r="I2557" s="1189">
        <f t="shared" si="2102"/>
        <v>7.0132079112844936E-3</v>
      </c>
      <c r="J2557" s="3160"/>
      <c r="K2557" s="1716"/>
      <c r="L2557" s="1716"/>
      <c r="M2557" s="1716"/>
      <c r="N2557" s="1716"/>
      <c r="O2557" s="1716"/>
      <c r="P2557" s="3385"/>
      <c r="Q2557" t="s">
        <v>4300</v>
      </c>
    </row>
    <row r="2558" spans="1:17" customFormat="1" x14ac:dyDescent="0.25">
      <c r="A2558" s="3472"/>
      <c r="B2558" s="845" t="s">
        <v>4301</v>
      </c>
      <c r="C2558" s="1184">
        <f t="shared" ref="C2558:H2558" si="2147">C2556/C125</f>
        <v>1.7910447761194031E-2</v>
      </c>
      <c r="D2558" s="1185">
        <f t="shared" si="2147"/>
        <v>6.8259385665529011E-3</v>
      </c>
      <c r="E2558" s="1186">
        <f t="shared" si="2147"/>
        <v>1.1061946902654867E-2</v>
      </c>
      <c r="F2558" s="1187">
        <f t="shared" si="2147"/>
        <v>1.2195121951219513E-2</v>
      </c>
      <c r="G2558" s="1239"/>
      <c r="H2558" s="1194">
        <f t="shared" si="2147"/>
        <v>1.2405609492988134E-2</v>
      </c>
      <c r="I2558" s="1189">
        <f t="shared" si="2102"/>
        <v>1.1998363795405326E-2</v>
      </c>
      <c r="J2558" s="3160"/>
      <c r="K2558" s="1716"/>
      <c r="L2558" s="1716"/>
      <c r="M2558" s="1716"/>
      <c r="N2558" s="1716"/>
      <c r="O2558" s="1716"/>
      <c r="P2558" s="3385"/>
      <c r="Q2558" t="s">
        <v>4302</v>
      </c>
    </row>
    <row r="2559" spans="1:17" customFormat="1" x14ac:dyDescent="0.25">
      <c r="A2559" s="3472"/>
      <c r="B2559" s="1203" t="s">
        <v>5087</v>
      </c>
      <c r="C2559" s="1206">
        <f>C2542/C2553</f>
        <v>5.5938386704499389E-2</v>
      </c>
      <c r="D2559" s="1206"/>
      <c r="E2559" s="1206">
        <f t="shared" ref="E2559:F2559" si="2148">E2542/E2553</f>
        <v>1.5372983870967742E-2</v>
      </c>
      <c r="F2559" s="1206">
        <f t="shared" si="2148"/>
        <v>0.36220472440944884</v>
      </c>
      <c r="G2559" s="1239"/>
      <c r="H2559" s="1206">
        <f>H2542/H2553</f>
        <v>3.7296392144923127E-2</v>
      </c>
      <c r="I2559" s="1206">
        <f t="shared" si="2102"/>
        <v>0.14450536499497199</v>
      </c>
      <c r="J2559" s="3162"/>
      <c r="K2559" s="1718"/>
      <c r="L2559" s="1718"/>
      <c r="M2559" s="1718"/>
      <c r="N2559" s="1718"/>
      <c r="O2559" s="1718"/>
      <c r="P2559" s="3368"/>
      <c r="Q2559" s="27" t="s">
        <v>4308</v>
      </c>
    </row>
    <row r="2560" spans="1:17" customFormat="1" x14ac:dyDescent="0.25">
      <c r="A2560" s="3472"/>
      <c r="B2560" s="845" t="s">
        <v>4223</v>
      </c>
      <c r="C2560" s="1207">
        <f t="shared" ref="C2560:H2560" si="2149">C2559/C139</f>
        <v>0.25650281013297088</v>
      </c>
      <c r="D2560" s="1208">
        <f t="shared" si="2149"/>
        <v>0</v>
      </c>
      <c r="E2560" s="1209">
        <f t="shared" si="2149"/>
        <v>8.8875328049853999E-2</v>
      </c>
      <c r="F2560" s="1210">
        <f t="shared" si="2149"/>
        <v>1.6579896698555778</v>
      </c>
      <c r="G2560" s="1239"/>
      <c r="H2560" s="1177">
        <f t="shared" si="2149"/>
        <v>0.18125323887698619</v>
      </c>
      <c r="I2560" s="1198">
        <f t="shared" si="2102"/>
        <v>0.50084195200960069</v>
      </c>
      <c r="J2560" s="3167"/>
      <c r="K2560" s="1723"/>
      <c r="L2560" s="1723"/>
      <c r="M2560" s="1723"/>
      <c r="N2560" s="1723"/>
      <c r="O2560" s="1723"/>
      <c r="P2560" s="3364"/>
      <c r="Q2560" t="s">
        <v>4309</v>
      </c>
    </row>
    <row r="2561" spans="1:17" customFormat="1" x14ac:dyDescent="0.25">
      <c r="A2561" s="3472"/>
      <c r="B2561" s="845" t="s">
        <v>4224</v>
      </c>
      <c r="C2561" s="1207">
        <f t="shared" ref="C2561:H2561" si="2150">C2559/C142</f>
        <v>0.26726045457157299</v>
      </c>
      <c r="D2561" s="1208">
        <f t="shared" si="2150"/>
        <v>0</v>
      </c>
      <c r="E2561" s="1209">
        <f t="shared" si="2150"/>
        <v>0.10024845230418331</v>
      </c>
      <c r="F2561" s="1210">
        <f t="shared" si="2150"/>
        <v>1.5123558986532444</v>
      </c>
      <c r="G2561" s="1239"/>
      <c r="H2561" s="1177">
        <f t="shared" si="2150"/>
        <v>0.18551394451502617</v>
      </c>
      <c r="I2561" s="1198">
        <f t="shared" si="2102"/>
        <v>0.4699662013822502</v>
      </c>
      <c r="J2561" s="3167"/>
      <c r="K2561" s="1723"/>
      <c r="L2561" s="1723"/>
      <c r="M2561" s="1723"/>
      <c r="N2561" s="1723"/>
      <c r="O2561" s="1723"/>
      <c r="P2561" s="3364"/>
      <c r="Q2561" t="s">
        <v>4310</v>
      </c>
    </row>
    <row r="2562" spans="1:17" customFormat="1" x14ac:dyDescent="0.25">
      <c r="A2562" s="3472"/>
      <c r="B2562" s="845" t="s">
        <v>5108</v>
      </c>
      <c r="C2562" s="1207">
        <f t="shared" ref="C2562:H2562" si="2151">C2559/C157</f>
        <v>0.19922682402936479</v>
      </c>
      <c r="D2562" s="1208">
        <f t="shared" si="2151"/>
        <v>0</v>
      </c>
      <c r="E2562" s="1209">
        <f t="shared" si="2151"/>
        <v>3.1268507269232332E-2</v>
      </c>
      <c r="F2562" s="1210">
        <f t="shared" si="2151"/>
        <v>0.98271967972507379</v>
      </c>
      <c r="G2562" s="1239"/>
      <c r="H2562" s="1177">
        <f t="shared" si="2151"/>
        <v>0.11835682257629666</v>
      </c>
      <c r="I2562" s="1198">
        <f t="shared" si="2102"/>
        <v>0.3033037527559177</v>
      </c>
      <c r="J2562" s="3167"/>
      <c r="K2562" s="1723"/>
      <c r="L2562" s="1723"/>
      <c r="M2562" s="1723"/>
      <c r="N2562" s="1723"/>
      <c r="O2562" s="1723"/>
      <c r="P2562" s="3364"/>
      <c r="Q2562" t="s">
        <v>4766</v>
      </c>
    </row>
    <row r="2563" spans="1:17" customFormat="1" x14ac:dyDescent="0.25">
      <c r="A2563" s="3472"/>
      <c r="B2563" s="1203" t="s">
        <v>5099</v>
      </c>
      <c r="C2563" s="1206">
        <f>C2545/C2553</f>
        <v>3.8913660316173493E-2</v>
      </c>
      <c r="D2563" s="1206"/>
      <c r="E2563" s="1206">
        <f t="shared" ref="E2563:F2563" si="2152">E2545/E2553</f>
        <v>1.4112903225806451E-2</v>
      </c>
      <c r="F2563" s="1206">
        <f t="shared" si="2152"/>
        <v>0.24409448818897639</v>
      </c>
      <c r="G2563" s="1239"/>
      <c r="H2563" s="1206">
        <f>H2545/H2553</f>
        <v>2.7858121479677273E-2</v>
      </c>
      <c r="I2563" s="1206">
        <f t="shared" si="2102"/>
        <v>9.9040350576985445E-2</v>
      </c>
      <c r="J2563" s="3162"/>
      <c r="K2563" s="1718"/>
      <c r="L2563" s="1718"/>
      <c r="M2563" s="1718"/>
      <c r="N2563" s="1718"/>
      <c r="O2563" s="1718"/>
      <c r="P2563" s="3368"/>
      <c r="Q2563" s="27" t="s">
        <v>4314</v>
      </c>
    </row>
    <row r="2564" spans="1:17" s="1" customFormat="1" x14ac:dyDescent="0.25">
      <c r="A2564" s="3472"/>
      <c r="B2564" s="845" t="s">
        <v>4223</v>
      </c>
      <c r="C2564" s="1207">
        <f t="shared" ref="C2564:H2564" si="2153">C2563/C165</f>
        <v>0.79956642646902043</v>
      </c>
      <c r="D2564" s="1208">
        <f t="shared" si="2153"/>
        <v>0</v>
      </c>
      <c r="E2564" s="1209">
        <f t="shared" si="2153"/>
        <v>0.43933183935837711</v>
      </c>
      <c r="F2564" s="1210">
        <f t="shared" si="2153"/>
        <v>6.7996947118654312</v>
      </c>
      <c r="G2564" s="1239"/>
      <c r="H2564" s="1177">
        <f t="shared" si="2153"/>
        <v>0.55700798265878315</v>
      </c>
      <c r="I2564" s="1198">
        <f t="shared" si="2102"/>
        <v>2.0096482444232073</v>
      </c>
      <c r="J2564" s="3167"/>
      <c r="K2564" s="1723"/>
      <c r="L2564" s="1723"/>
      <c r="M2564" s="1723"/>
      <c r="N2564" s="1723"/>
      <c r="O2564" s="1723"/>
      <c r="P2564" s="3364"/>
      <c r="Q2564" t="s">
        <v>4315</v>
      </c>
    </row>
    <row r="2565" spans="1:17" s="1" customFormat="1" x14ac:dyDescent="0.25">
      <c r="A2565" s="3472"/>
      <c r="B2565" s="845" t="s">
        <v>4224</v>
      </c>
      <c r="C2565" s="1207">
        <f t="shared" ref="C2565:H2565" si="2154">C2563/C182</f>
        <v>0.69250731830799173</v>
      </c>
      <c r="D2565" s="1208">
        <f t="shared" si="2154"/>
        <v>0</v>
      </c>
      <c r="E2565" s="1209">
        <f t="shared" si="2154"/>
        <v>0.29505118252755208</v>
      </c>
      <c r="F2565" s="1210">
        <f t="shared" si="2154"/>
        <v>3.4372407855382829</v>
      </c>
      <c r="G2565" s="1239"/>
      <c r="H2565" s="1177">
        <f t="shared" si="2154"/>
        <v>0.4789604046932357</v>
      </c>
      <c r="I2565" s="1198">
        <f t="shared" si="2102"/>
        <v>1.1061998215934568</v>
      </c>
      <c r="J2565" s="3167"/>
      <c r="K2565" s="1723"/>
      <c r="L2565" s="1723"/>
      <c r="M2565" s="1723"/>
      <c r="N2565" s="1723"/>
      <c r="O2565" s="1723"/>
      <c r="P2565" s="3364"/>
      <c r="Q2565" t="s">
        <v>4316</v>
      </c>
    </row>
    <row r="2566" spans="1:17" s="1" customFormat="1" x14ac:dyDescent="0.25">
      <c r="A2566" s="3472"/>
      <c r="B2566" s="845" t="s">
        <v>5108</v>
      </c>
      <c r="C2566" s="1207">
        <f t="shared" ref="C2566:H2566" si="2155">C2563/C183</f>
        <v>0.45281932029099908</v>
      </c>
      <c r="D2566" s="1208">
        <f t="shared" si="2155"/>
        <v>0</v>
      </c>
      <c r="E2566" s="1209">
        <f t="shared" si="2155"/>
        <v>5.154878819554172E-2</v>
      </c>
      <c r="F2566" s="1210">
        <f t="shared" si="2155"/>
        <v>1.6797600727869075</v>
      </c>
      <c r="G2566" s="1239"/>
      <c r="H2566" s="1177">
        <f t="shared" si="2155"/>
        <v>0.24393881470119688</v>
      </c>
      <c r="I2566" s="1198">
        <f t="shared" si="2102"/>
        <v>0.54603204531836202</v>
      </c>
      <c r="J2566" s="3167"/>
      <c r="K2566" s="1723"/>
      <c r="L2566" s="1723"/>
      <c r="M2566" s="1723"/>
      <c r="N2566" s="1723"/>
      <c r="O2566" s="1723"/>
      <c r="P2566" s="3364"/>
      <c r="Q2566" t="s">
        <v>4765</v>
      </c>
    </row>
    <row r="2567" spans="1:17" customFormat="1" x14ac:dyDescent="0.25">
      <c r="A2567" s="3472"/>
      <c r="B2567" s="1203" t="s">
        <v>4848</v>
      </c>
      <c r="C2567" s="1206">
        <f>C2545/C2542</f>
        <v>0.69565217391304346</v>
      </c>
      <c r="D2567" s="1206"/>
      <c r="E2567" s="1206">
        <f t="shared" ref="E2567:F2567" si="2156">E2545/E2542</f>
        <v>0.91803278688524592</v>
      </c>
      <c r="F2567" s="1206">
        <f t="shared" si="2156"/>
        <v>0.67391304347826086</v>
      </c>
      <c r="G2567" s="1239"/>
      <c r="H2567" s="1206">
        <f>H2545/H2542</f>
        <v>0.74693877551020404</v>
      </c>
      <c r="I2567" s="1206">
        <f t="shared" si="2102"/>
        <v>0.76253266809218345</v>
      </c>
      <c r="J2567" s="3162"/>
      <c r="K2567" s="1718"/>
      <c r="L2567" s="1718"/>
      <c r="M2567" s="1718"/>
      <c r="N2567" s="1718"/>
      <c r="O2567" s="1718"/>
      <c r="P2567" s="3368"/>
      <c r="Q2567" s="27" t="s">
        <v>4319</v>
      </c>
    </row>
    <row r="2568" spans="1:17" customFormat="1" x14ac:dyDescent="0.25">
      <c r="A2568" s="3472"/>
      <c r="B2568" s="1181" t="s">
        <v>4223</v>
      </c>
      <c r="C2568" s="1207">
        <f t="shared" ref="C2568:H2568" si="2157">C2567/C217</f>
        <v>3.1171838860343311</v>
      </c>
      <c r="D2568" s="1208">
        <f t="shared" si="2157"/>
        <v>0</v>
      </c>
      <c r="E2568" s="1209">
        <f t="shared" si="2157"/>
        <v>4.9432373302964008</v>
      </c>
      <c r="F2568" s="1210">
        <f t="shared" si="2157"/>
        <v>4.101168321789201</v>
      </c>
      <c r="G2568" s="1239"/>
      <c r="H2568" s="1177">
        <f t="shared" si="2157"/>
        <v>3.0730925753929066</v>
      </c>
      <c r="I2568" s="1198">
        <f t="shared" si="2102"/>
        <v>3.040397384529983</v>
      </c>
      <c r="J2568" s="3167"/>
      <c r="K2568" s="1723"/>
      <c r="L2568" s="1723"/>
      <c r="M2568" s="1723"/>
      <c r="N2568" s="1723"/>
      <c r="O2568" s="1723"/>
      <c r="P2568" s="3364"/>
      <c r="Q2568" t="s">
        <v>4320</v>
      </c>
    </row>
    <row r="2569" spans="1:17" customFormat="1" x14ac:dyDescent="0.25">
      <c r="A2569" s="3472"/>
      <c r="B2569" s="1181" t="s">
        <v>4224</v>
      </c>
      <c r="C2569" s="1207">
        <f t="shared" ref="C2569:H2569" si="2158">C2567/C234</f>
        <v>2.5911327563148197</v>
      </c>
      <c r="D2569" s="1208">
        <f t="shared" si="2158"/>
        <v>0</v>
      </c>
      <c r="E2569" s="1209">
        <f t="shared" si="2158"/>
        <v>2.943199378602674</v>
      </c>
      <c r="F2569" s="1210">
        <f t="shared" si="2158"/>
        <v>2.2727724265162399</v>
      </c>
      <c r="G2569" s="1239"/>
      <c r="H2569" s="1177">
        <f t="shared" si="2158"/>
        <v>2.5818027100083634</v>
      </c>
      <c r="I2569" s="1198">
        <f t="shared" si="2102"/>
        <v>1.9517761403584333</v>
      </c>
      <c r="J2569" s="3167"/>
      <c r="K2569" s="1723"/>
      <c r="L2569" s="1723"/>
      <c r="M2569" s="1723"/>
      <c r="N2569" s="1723"/>
      <c r="O2569" s="1723"/>
      <c r="P2569" s="3364"/>
      <c r="Q2569" t="s">
        <v>4321</v>
      </c>
    </row>
    <row r="2570" spans="1:17" customFormat="1" ht="15.75" thickBot="1" x14ac:dyDescent="0.3">
      <c r="A2570" s="3472"/>
      <c r="B2570" s="845" t="s">
        <v>5108</v>
      </c>
      <c r="C2570" s="1207">
        <f t="shared" ref="C2570:H2570" si="2159">C2567/C235</f>
        <v>2.2728832951945077</v>
      </c>
      <c r="D2570" s="1208">
        <f t="shared" si="2159"/>
        <v>0</v>
      </c>
      <c r="E2570" s="1209">
        <f t="shared" si="2159"/>
        <v>1.6485848765241455</v>
      </c>
      <c r="F2570" s="1210">
        <f t="shared" si="2159"/>
        <v>1.7092972771816659</v>
      </c>
      <c r="G2570" s="1239"/>
      <c r="H2570" s="1177">
        <f t="shared" si="2159"/>
        <v>2.0610456532317429</v>
      </c>
      <c r="I2570" s="1198">
        <f t="shared" si="2102"/>
        <v>1.40769136222508</v>
      </c>
      <c r="J2570" s="3167"/>
      <c r="K2570" s="1723"/>
      <c r="L2570" s="1723"/>
      <c r="M2570" s="1723"/>
      <c r="N2570" s="1723"/>
      <c r="O2570" s="1723"/>
      <c r="P2570" s="3364"/>
      <c r="Q2570" t="s">
        <v>4764</v>
      </c>
    </row>
    <row r="2571" spans="1:17" customFormat="1" hidden="1" x14ac:dyDescent="0.25">
      <c r="A2571" s="3472"/>
      <c r="B2571" s="1203" t="s">
        <v>4323</v>
      </c>
      <c r="C2571" s="1206">
        <f>C2548/C2542</f>
        <v>-0.33333333333333331</v>
      </c>
      <c r="D2571" s="1265"/>
      <c r="E2571" s="1206">
        <f t="shared" ref="E2571:F2571" si="2160">E2548/E2542</f>
        <v>-0.29508196721311475</v>
      </c>
      <c r="F2571" s="1206">
        <f t="shared" si="2160"/>
        <v>-0.2391304347826087</v>
      </c>
      <c r="G2571" s="1238"/>
      <c r="H2571" s="1206">
        <f>H2548/H2542</f>
        <v>-0.30612244897959184</v>
      </c>
      <c r="I2571" s="1206">
        <f t="shared" si="2102"/>
        <v>-0.28918191177635227</v>
      </c>
      <c r="J2571" s="3162"/>
      <c r="K2571" s="1718"/>
      <c r="L2571" s="1718"/>
      <c r="M2571" s="1718"/>
      <c r="N2571" s="1718"/>
      <c r="O2571" s="1718"/>
      <c r="P2571" s="3368"/>
      <c r="Q2571" s="27" t="s">
        <v>4324</v>
      </c>
    </row>
    <row r="2572" spans="1:17" customFormat="1" hidden="1" x14ac:dyDescent="0.25">
      <c r="A2572" s="3472"/>
      <c r="B2572" s="1181" t="s">
        <v>4223</v>
      </c>
      <c r="C2572" s="1207">
        <f t="shared" ref="C2572:H2572" si="2161">C2571/C243</f>
        <v>4.9417108251324757</v>
      </c>
      <c r="D2572" s="1266">
        <f t="shared" si="2161"/>
        <v>0</v>
      </c>
      <c r="E2572" s="1209">
        <f t="shared" si="2161"/>
        <v>5.034769292862145</v>
      </c>
      <c r="F2572" s="1210">
        <f t="shared" si="2161"/>
        <v>8.0830165940483916</v>
      </c>
      <c r="G2572" s="1239">
        <f t="shared" si="2161"/>
        <v>0</v>
      </c>
      <c r="H2572" s="1177">
        <f t="shared" si="2161"/>
        <v>4.5314315601256281</v>
      </c>
      <c r="I2572" s="1198">
        <f t="shared" ref="I2572:I2635" si="2162">AVERAGE(C2572:G2572)</f>
        <v>3.611899342408603</v>
      </c>
      <c r="J2572" s="3167"/>
      <c r="K2572" s="1723"/>
      <c r="L2572" s="1723"/>
      <c r="M2572" s="1723"/>
      <c r="N2572" s="1723"/>
      <c r="O2572" s="1723"/>
      <c r="P2572" s="3364"/>
      <c r="Q2572" t="s">
        <v>4325</v>
      </c>
    </row>
    <row r="2573" spans="1:17" customFormat="1" hidden="1" x14ac:dyDescent="0.25">
      <c r="A2573" s="3472"/>
      <c r="B2573" s="1181" t="s">
        <v>4224</v>
      </c>
      <c r="C2573" s="1207">
        <f t="shared" ref="C2573:H2573" si="2163">C2571/C260</f>
        <v>4.8674630261660976</v>
      </c>
      <c r="D2573" s="1266">
        <f t="shared" si="2163"/>
        <v>0</v>
      </c>
      <c r="E2573" s="1209">
        <f t="shared" si="2163"/>
        <v>3.6163715638625389</v>
      </c>
      <c r="F2573" s="1210">
        <f t="shared" si="2163"/>
        <v>2.9502271252433485</v>
      </c>
      <c r="G2573" s="1239">
        <f t="shared" si="2163"/>
        <v>0</v>
      </c>
      <c r="H2573" s="1177">
        <f t="shared" si="2163"/>
        <v>4.0170715825286338</v>
      </c>
      <c r="I2573" s="1198">
        <f t="shared" si="2162"/>
        <v>2.2868123430543967</v>
      </c>
      <c r="J2573" s="3167"/>
      <c r="K2573" s="1723"/>
      <c r="L2573" s="1723"/>
      <c r="M2573" s="1723"/>
      <c r="N2573" s="1723"/>
      <c r="O2573" s="1723"/>
      <c r="P2573" s="3364"/>
      <c r="Q2573" t="s">
        <v>4326</v>
      </c>
    </row>
    <row r="2574" spans="1:17" customFormat="1" hidden="1" x14ac:dyDescent="0.25">
      <c r="A2574" s="3472"/>
      <c r="B2574" s="845" t="s">
        <v>5108</v>
      </c>
      <c r="C2574" s="1207">
        <f t="shared" ref="C2574:H2574" si="2164">C2571/C261</f>
        <v>5.6474769012082442</v>
      </c>
      <c r="D2574" s="1266">
        <f t="shared" si="2164"/>
        <v>0</v>
      </c>
      <c r="E2574" s="1209">
        <f t="shared" si="2164"/>
        <v>3.9065573770491802</v>
      </c>
      <c r="F2574" s="1210">
        <f t="shared" si="2164"/>
        <v>3.7295957284515642</v>
      </c>
      <c r="G2574" s="1239">
        <f t="shared" si="2164"/>
        <v>0</v>
      </c>
      <c r="H2574" s="1177">
        <f t="shared" si="2164"/>
        <v>5.0241187384044528</v>
      </c>
      <c r="I2574" s="1198">
        <f t="shared" si="2162"/>
        <v>2.6567260013417977</v>
      </c>
      <c r="J2574" s="3167"/>
      <c r="K2574" s="1723"/>
      <c r="L2574" s="1723"/>
      <c r="M2574" s="1723"/>
      <c r="N2574" s="1723"/>
      <c r="O2574" s="1723"/>
      <c r="P2574" s="3364"/>
      <c r="Q2574" t="s">
        <v>4763</v>
      </c>
    </row>
    <row r="2575" spans="1:17" customFormat="1" hidden="1" x14ac:dyDescent="0.25">
      <c r="A2575" s="3472"/>
      <c r="B2575" s="1203" t="s">
        <v>4328</v>
      </c>
      <c r="C2575" s="1212">
        <f>C2553/C2556</f>
        <v>205.58333333333334</v>
      </c>
      <c r="D2575" s="1212">
        <f t="shared" ref="D2575:F2575" si="2165">D2553/D2556</f>
        <v>3.5</v>
      </c>
      <c r="E2575" s="1212">
        <f t="shared" si="2165"/>
        <v>793.6</v>
      </c>
      <c r="F2575" s="1212">
        <f t="shared" si="2165"/>
        <v>31.75</v>
      </c>
      <c r="G2575" s="1240"/>
      <c r="H2575" s="1212">
        <f>H2553/H2556</f>
        <v>285.60869565217394</v>
      </c>
      <c r="I2575" s="1212">
        <f t="shared" si="2162"/>
        <v>258.60833333333335</v>
      </c>
      <c r="J2575" s="3168"/>
      <c r="K2575" s="1724"/>
      <c r="L2575" s="1724"/>
      <c r="M2575" s="1724"/>
      <c r="N2575" s="1724"/>
      <c r="O2575" s="1724"/>
      <c r="P2575" s="3366"/>
      <c r="Q2575" s="27" t="s">
        <v>4329</v>
      </c>
    </row>
    <row r="2576" spans="1:17" customFormat="1" hidden="1" x14ac:dyDescent="0.25">
      <c r="A2576" s="3472"/>
      <c r="B2576" s="1181" t="s">
        <v>4223</v>
      </c>
      <c r="C2576" s="1207">
        <f t="shared" ref="C2576:H2576" si="2166">C2575/C269</f>
        <v>0.94777370088472912</v>
      </c>
      <c r="D2576" s="1208">
        <f t="shared" si="2166"/>
        <v>2.4181435866626615E-2</v>
      </c>
      <c r="E2576" s="1209">
        <f t="shared" si="2166"/>
        <v>4.4508339206013625</v>
      </c>
      <c r="F2576" s="1210">
        <f t="shared" si="2166"/>
        <v>0.41565036449074649</v>
      </c>
      <c r="G2576" s="1239">
        <f t="shared" si="2166"/>
        <v>0</v>
      </c>
      <c r="H2576" s="1177">
        <f t="shared" si="2166"/>
        <v>1.8645548045285842</v>
      </c>
      <c r="I2576" s="1198">
        <f t="shared" si="2162"/>
        <v>1.1676878843686929</v>
      </c>
      <c r="J2576" s="3167"/>
      <c r="K2576" s="1723"/>
      <c r="L2576" s="1723"/>
      <c r="M2576" s="1723"/>
      <c r="N2576" s="1723"/>
      <c r="O2576" s="1723"/>
      <c r="P2576" s="3364"/>
      <c r="Q2576" t="s">
        <v>4330</v>
      </c>
    </row>
    <row r="2577" spans="1:17" customFormat="1" hidden="1" x14ac:dyDescent="0.25">
      <c r="A2577" s="3472"/>
      <c r="B2577" s="1181" t="s">
        <v>4224</v>
      </c>
      <c r="C2577" s="1207">
        <f t="shared" ref="C2577:H2577" si="2167">C2575/C286</f>
        <v>1.1230398151922818</v>
      </c>
      <c r="D2577" s="1208">
        <f t="shared" si="2167"/>
        <v>9.7713196760362067E-2</v>
      </c>
      <c r="E2577" s="1209">
        <f t="shared" si="2167"/>
        <v>4.2787284547026898</v>
      </c>
      <c r="F2577" s="1210">
        <f t="shared" si="2167"/>
        <v>0.30173263023700531</v>
      </c>
      <c r="G2577" s="1239">
        <f t="shared" si="2167"/>
        <v>0</v>
      </c>
      <c r="H2577" s="1177">
        <f t="shared" si="2167"/>
        <v>2.0065652432581786</v>
      </c>
      <c r="I2577" s="1198">
        <f t="shared" si="2162"/>
        <v>1.160242819378468</v>
      </c>
      <c r="J2577" s="3167"/>
      <c r="K2577" s="1723"/>
      <c r="L2577" s="1723"/>
      <c r="M2577" s="1723"/>
      <c r="N2577" s="1723"/>
      <c r="O2577" s="1723"/>
      <c r="P2577" s="3364"/>
      <c r="Q2577" t="s">
        <v>4331</v>
      </c>
    </row>
    <row r="2578" spans="1:17" customFormat="1" ht="15.75" hidden="1" thickBot="1" x14ac:dyDescent="0.3">
      <c r="A2578" s="3472"/>
      <c r="B2578" s="845" t="s">
        <v>5108</v>
      </c>
      <c r="C2578" s="1207">
        <f t="shared" ref="C2578:H2578" si="2168">C2575/C287</f>
        <v>1.4528857479387516</v>
      </c>
      <c r="D2578" s="1208">
        <f t="shared" si="2168"/>
        <v>0.16976047904191616</v>
      </c>
      <c r="E2578" s="1209">
        <f t="shared" si="2168"/>
        <v>22.267299360429131</v>
      </c>
      <c r="F2578" s="1210">
        <f t="shared" si="2168"/>
        <v>1.0464863184079602</v>
      </c>
      <c r="G2578" s="1239">
        <f t="shared" si="2168"/>
        <v>0</v>
      </c>
      <c r="H2578" s="1177">
        <f t="shared" si="2168"/>
        <v>4.2607329620425318</v>
      </c>
      <c r="I2578" s="1198">
        <f t="shared" si="2162"/>
        <v>4.9872863811635515</v>
      </c>
      <c r="J2578" s="3167"/>
      <c r="K2578" s="1723"/>
      <c r="L2578" s="1723"/>
      <c r="M2578" s="1723"/>
      <c r="N2578" s="1723"/>
      <c r="O2578" s="1723"/>
      <c r="P2578" s="3364"/>
      <c r="Q2578" t="s">
        <v>4762</v>
      </c>
    </row>
    <row r="2579" spans="1:17" customFormat="1" ht="15.75" hidden="1" thickBot="1" x14ac:dyDescent="0.3">
      <c r="A2579" s="3472"/>
      <c r="B2579" s="1203" t="s">
        <v>4333</v>
      </c>
      <c r="C2579" s="1213">
        <f>C2542/C2556</f>
        <v>11.5</v>
      </c>
      <c r="D2579" s="1268"/>
      <c r="E2579" s="1213">
        <f t="shared" ref="E2579:F2579" si="2169">E2542/E2556</f>
        <v>12.2</v>
      </c>
      <c r="F2579" s="1213">
        <f t="shared" si="2169"/>
        <v>11.5</v>
      </c>
      <c r="G2579" s="1241"/>
      <c r="H2579" s="1213">
        <f>H2542/H2556</f>
        <v>10.652173913043478</v>
      </c>
      <c r="I2579" s="1213">
        <f t="shared" si="2162"/>
        <v>11.733333333333334</v>
      </c>
      <c r="J2579" s="3169"/>
      <c r="K2579" s="1725"/>
      <c r="L2579" s="1725"/>
      <c r="M2579" s="1725"/>
      <c r="N2579" s="1725"/>
      <c r="O2579" s="1725"/>
      <c r="P2579" s="3365"/>
      <c r="Q2579" s="27" t="s">
        <v>4334</v>
      </c>
    </row>
    <row r="2580" spans="1:17" customFormat="1" ht="15.75" hidden="1" thickBot="1" x14ac:dyDescent="0.3">
      <c r="A2580" s="3472"/>
      <c r="B2580" s="1181" t="s">
        <v>4223</v>
      </c>
      <c r="C2580" s="1207">
        <f t="shared" ref="C2580:H2580" si="2170">C2579/C295</f>
        <v>0.24310661764705885</v>
      </c>
      <c r="D2580" s="1266">
        <f t="shared" si="2170"/>
        <v>0</v>
      </c>
      <c r="E2580" s="1209">
        <f t="shared" si="2170"/>
        <v>0.39556932478886386</v>
      </c>
      <c r="F2580" s="1210">
        <f t="shared" si="2170"/>
        <v>0.6891440105973633</v>
      </c>
      <c r="G2580" s="1239">
        <f t="shared" si="2170"/>
        <v>0</v>
      </c>
      <c r="H2580" s="1177">
        <f t="shared" si="2170"/>
        <v>0.33795659738445177</v>
      </c>
      <c r="I2580" s="1198">
        <f t="shared" si="2162"/>
        <v>0.2655639906066572</v>
      </c>
      <c r="J2580" s="3167"/>
      <c r="K2580" s="1723"/>
      <c r="L2580" s="1723"/>
      <c r="M2580" s="1723"/>
      <c r="N2580" s="1723"/>
      <c r="O2580" s="1723"/>
      <c r="P2580" s="3364"/>
      <c r="Q2580" t="s">
        <v>4335</v>
      </c>
    </row>
    <row r="2581" spans="1:17" customFormat="1" ht="15.75" hidden="1" thickBot="1" x14ac:dyDescent="0.3">
      <c r="A2581" s="3472"/>
      <c r="B2581" s="1181" t="s">
        <v>4224</v>
      </c>
      <c r="C2581" s="1207">
        <f t="shared" ref="C2581:H2581" si="2171">C2579/C312</f>
        <v>0.30014413151026448</v>
      </c>
      <c r="D2581" s="1266">
        <f t="shared" si="2171"/>
        <v>0</v>
      </c>
      <c r="E2581" s="1209">
        <f t="shared" si="2171"/>
        <v>0.42893590541381454</v>
      </c>
      <c r="F2581" s="1210">
        <f t="shared" si="2171"/>
        <v>0.45632712315509311</v>
      </c>
      <c r="G2581" s="1239">
        <f t="shared" si="2171"/>
        <v>0</v>
      </c>
      <c r="H2581" s="1177">
        <f t="shared" si="2171"/>
        <v>0.37224583320357763</v>
      </c>
      <c r="I2581" s="1198">
        <f t="shared" si="2162"/>
        <v>0.23708143201583445</v>
      </c>
      <c r="J2581" s="3167"/>
      <c r="K2581" s="1723"/>
      <c r="L2581" s="1723"/>
      <c r="M2581" s="1723"/>
      <c r="N2581" s="1723"/>
      <c r="O2581" s="1723"/>
      <c r="P2581" s="3364"/>
      <c r="Q2581" t="s">
        <v>4336</v>
      </c>
    </row>
    <row r="2582" spans="1:17" customFormat="1" ht="15.75" hidden="1" thickBot="1" x14ac:dyDescent="0.3">
      <c r="A2582" s="3472"/>
      <c r="B2582" s="845" t="s">
        <v>5108</v>
      </c>
      <c r="C2582" s="1207">
        <f t="shared" ref="C2582:H2582" si="2172">C2579/C313</f>
        <v>0.28945381323936575</v>
      </c>
      <c r="D2582" s="1266">
        <f t="shared" si="2172"/>
        <v>0</v>
      </c>
      <c r="E2582" s="1209">
        <f t="shared" si="2172"/>
        <v>0.69626521191775059</v>
      </c>
      <c r="F2582" s="1210">
        <f t="shared" si="2172"/>
        <v>1.0284026996625422</v>
      </c>
      <c r="G2582" s="1239">
        <f t="shared" si="2172"/>
        <v>0</v>
      </c>
      <c r="H2582" s="1177">
        <f t="shared" si="2172"/>
        <v>0.50428681523344676</v>
      </c>
      <c r="I2582" s="1198">
        <f t="shared" si="2162"/>
        <v>0.40282434496393177</v>
      </c>
      <c r="J2582" s="3167"/>
      <c r="K2582" s="1723"/>
      <c r="L2582" s="1723"/>
      <c r="M2582" s="1723"/>
      <c r="N2582" s="1723"/>
      <c r="O2582" s="1723"/>
      <c r="P2582" s="3364"/>
      <c r="Q2582" t="s">
        <v>4761</v>
      </c>
    </row>
    <row r="2583" spans="1:17" s="325" customFormat="1" ht="15.75" hidden="1" thickBot="1" x14ac:dyDescent="0.3">
      <c r="A2583" s="3472"/>
      <c r="B2583" s="1203" t="s">
        <v>4338</v>
      </c>
      <c r="C2583" s="1206">
        <f>C2545/C2556</f>
        <v>8</v>
      </c>
      <c r="D2583" s="1265"/>
      <c r="E2583" s="1206">
        <f t="shared" ref="E2583:F2583" si="2173">E2545/E2556</f>
        <v>11.2</v>
      </c>
      <c r="F2583" s="1206">
        <f t="shared" si="2173"/>
        <v>7.75</v>
      </c>
      <c r="G2583" s="1238"/>
      <c r="H2583" s="1206">
        <f>H2545/H2556</f>
        <v>7.9565217391304346</v>
      </c>
      <c r="I2583" s="1206">
        <f t="shared" si="2162"/>
        <v>8.9833333333333325</v>
      </c>
      <c r="J2583" s="3162"/>
      <c r="K2583" s="1718"/>
      <c r="L2583" s="1718"/>
      <c r="M2583" s="1718"/>
      <c r="N2583" s="1718"/>
      <c r="O2583" s="1718"/>
      <c r="P2583" s="3368"/>
      <c r="Q2583" s="1220" t="s">
        <v>4339</v>
      </c>
    </row>
    <row r="2584" spans="1:17" s="325" customFormat="1" ht="15.75" hidden="1" thickBot="1" x14ac:dyDescent="0.3">
      <c r="A2584" s="3472"/>
      <c r="B2584" s="1182" t="s">
        <v>4223</v>
      </c>
      <c r="C2584" s="1207">
        <f t="shared" ref="C2584:H2584" si="2174">C2583/C321</f>
        <v>0.7578080311177211</v>
      </c>
      <c r="D2584" s="1266">
        <f t="shared" si="2174"/>
        <v>0</v>
      </c>
      <c r="E2584" s="1209">
        <f t="shared" si="2174"/>
        <v>1.9553930530164534</v>
      </c>
      <c r="F2584" s="1210">
        <f t="shared" si="2174"/>
        <v>2.8262955854126681</v>
      </c>
      <c r="G2584" s="1239">
        <f t="shared" si="2174"/>
        <v>0</v>
      </c>
      <c r="H2584" s="1199">
        <f t="shared" si="2174"/>
        <v>1.0385719102272086</v>
      </c>
      <c r="I2584" s="1198">
        <f t="shared" si="2162"/>
        <v>1.1078993339093686</v>
      </c>
      <c r="J2584" s="3167"/>
      <c r="K2584" s="1723"/>
      <c r="L2584" s="1723"/>
      <c r="M2584" s="1723"/>
      <c r="N2584" s="1723"/>
      <c r="O2584" s="1723"/>
      <c r="P2584" s="3364"/>
      <c r="Q2584" s="325" t="s">
        <v>4340</v>
      </c>
    </row>
    <row r="2585" spans="1:17" ht="15.75" hidden="1" thickBot="1" x14ac:dyDescent="0.3">
      <c r="A2585" s="3472"/>
      <c r="B2585" s="1182" t="s">
        <v>4224</v>
      </c>
      <c r="C2585" s="1207">
        <f t="shared" ref="C2585:H2585" si="2175">C2583/C338</f>
        <v>0.77771329077190954</v>
      </c>
      <c r="D2585" s="1266">
        <f t="shared" si="2175"/>
        <v>0</v>
      </c>
      <c r="E2585" s="1209">
        <f t="shared" si="2175"/>
        <v>1.2624438902743143</v>
      </c>
      <c r="F2585" s="1210">
        <f t="shared" si="2175"/>
        <v>1.0371277029783761</v>
      </c>
      <c r="G2585" s="1239">
        <f t="shared" si="2175"/>
        <v>0</v>
      </c>
      <c r="H2585" s="1200">
        <f t="shared" si="2175"/>
        <v>0.96106530095431786</v>
      </c>
      <c r="I2585" s="1198">
        <f t="shared" si="2162"/>
        <v>0.61545697680491995</v>
      </c>
      <c r="J2585" s="3167"/>
      <c r="K2585" s="1723"/>
      <c r="L2585" s="1723"/>
      <c r="M2585" s="1723"/>
      <c r="N2585" s="1723"/>
      <c r="O2585" s="1723"/>
      <c r="P2585" s="3364"/>
      <c r="Q2585" s="325" t="s">
        <v>4341</v>
      </c>
    </row>
    <row r="2586" spans="1:17" ht="15.75" hidden="1" thickBot="1" x14ac:dyDescent="0.3">
      <c r="A2586" s="3472"/>
      <c r="B2586" s="845" t="s">
        <v>5108</v>
      </c>
      <c r="C2586" s="1207">
        <f t="shared" ref="C2586:H2586" si="2176">C2583/C339</f>
        <v>0.65789473684210531</v>
      </c>
      <c r="D2586" s="1266">
        <f t="shared" si="2176"/>
        <v>0</v>
      </c>
      <c r="E2586" s="1209">
        <f t="shared" si="2176"/>
        <v>1.1478522984174828</v>
      </c>
      <c r="F2586" s="1210">
        <f t="shared" si="2176"/>
        <v>1.7578459343794581</v>
      </c>
      <c r="G2586" s="1239">
        <f t="shared" si="2176"/>
        <v>0</v>
      </c>
      <c r="H2586" s="1199">
        <f t="shared" si="2176"/>
        <v>1.0393581485189747</v>
      </c>
      <c r="I2586" s="1198">
        <f t="shared" si="2162"/>
        <v>0.71271859392780923</v>
      </c>
      <c r="J2586" s="3167"/>
      <c r="K2586" s="1723"/>
      <c r="L2586" s="1723"/>
      <c r="M2586" s="1723"/>
      <c r="N2586" s="1723"/>
      <c r="O2586" s="1723"/>
      <c r="P2586" s="3364"/>
      <c r="Q2586" s="325" t="s">
        <v>4760</v>
      </c>
    </row>
    <row r="2587" spans="1:17" ht="15.75" hidden="1" thickBot="1" x14ac:dyDescent="0.3">
      <c r="A2587" s="3472"/>
      <c r="B2587" s="1203" t="s">
        <v>4343</v>
      </c>
      <c r="C2587" s="1206">
        <f>C2548/C2553</f>
        <v>-1.8646128901499796E-2</v>
      </c>
      <c r="D2587" s="1265"/>
      <c r="E2587" s="1206">
        <f t="shared" ref="E2587:F2587" si="2177">E2548/E2553</f>
        <v>-4.5362903225806455E-3</v>
      </c>
      <c r="F2587" s="1206">
        <f t="shared" si="2177"/>
        <v>-8.6614173228346455E-2</v>
      </c>
      <c r="G2587" s="1238"/>
      <c r="H2587" s="1206">
        <f t="shared" ref="H2587" si="2178">H2548/H2553</f>
        <v>-1.1417262901507078E-2</v>
      </c>
      <c r="I2587" s="1206">
        <f t="shared" si="2162"/>
        <v>-3.6598864150808964E-2</v>
      </c>
      <c r="J2587" s="3162"/>
      <c r="K2587" s="1718"/>
      <c r="L2587" s="1718"/>
      <c r="M2587" s="1718"/>
      <c r="N2587" s="1718"/>
      <c r="O2587" s="1718"/>
      <c r="P2587" s="3368"/>
      <c r="Q2587" s="1220" t="s">
        <v>4344</v>
      </c>
    </row>
    <row r="2588" spans="1:17" ht="15.75" hidden="1" thickBot="1" x14ac:dyDescent="0.3">
      <c r="A2588" s="3472"/>
      <c r="B2588" s="1182" t="s">
        <v>4223</v>
      </c>
      <c r="C2588" s="1207">
        <f t="shared" ref="C2588:H2588" si="2179">C2587/C347</f>
        <v>1.2675627135110021</v>
      </c>
      <c r="D2588" s="1266">
        <f t="shared" si="2179"/>
        <v>0</v>
      </c>
      <c r="E2588" s="1209">
        <f t="shared" si="2179"/>
        <v>0.44746677255845463</v>
      </c>
      <c r="F2588" s="1210">
        <f t="shared" si="2179"/>
        <v>13.401558014203449</v>
      </c>
      <c r="G2588" s="1239">
        <f t="shared" si="2179"/>
        <v>0</v>
      </c>
      <c r="H2588" s="1199">
        <f t="shared" si="2179"/>
        <v>0.82133664702216469</v>
      </c>
      <c r="I2588" s="1198">
        <f t="shared" si="2162"/>
        <v>3.0233175000545809</v>
      </c>
      <c r="J2588" s="3167"/>
      <c r="K2588" s="1723"/>
      <c r="L2588" s="1723"/>
      <c r="M2588" s="1723"/>
      <c r="N2588" s="1723"/>
      <c r="O2588" s="1723"/>
      <c r="P2588" s="3364"/>
      <c r="Q2588" s="325" t="s">
        <v>4345</v>
      </c>
    </row>
    <row r="2589" spans="1:17" ht="15.75" hidden="1" thickBot="1" x14ac:dyDescent="0.3">
      <c r="A2589" s="3472"/>
      <c r="B2589" s="1182" t="s">
        <v>4224</v>
      </c>
      <c r="C2589" s="1207">
        <f t="shared" ref="C2589:H2589" si="2180">C2587/C364</f>
        <v>1.3008803809834757</v>
      </c>
      <c r="D2589" s="1266">
        <f t="shared" si="2180"/>
        <v>0</v>
      </c>
      <c r="E2589" s="1209">
        <f t="shared" si="2180"/>
        <v>0.36253565223407858</v>
      </c>
      <c r="F2589" s="1210">
        <f t="shared" si="2180"/>
        <v>4.4617933952285815</v>
      </c>
      <c r="G2589" s="1239">
        <f t="shared" si="2180"/>
        <v>0</v>
      </c>
      <c r="H2589" s="1199">
        <f t="shared" si="2180"/>
        <v>0.74522279467410524</v>
      </c>
      <c r="I2589" s="1198">
        <f t="shared" si="2162"/>
        <v>1.2250418856892271</v>
      </c>
      <c r="J2589" s="3167"/>
      <c r="K2589" s="1723"/>
      <c r="L2589" s="1723"/>
      <c r="M2589" s="1723"/>
      <c r="N2589" s="1723"/>
      <c r="O2589" s="1723"/>
      <c r="P2589" s="3364"/>
      <c r="Q2589" s="325" t="s">
        <v>4346</v>
      </c>
    </row>
    <row r="2590" spans="1:17" ht="15.75" hidden="1" thickBot="1" x14ac:dyDescent="0.3">
      <c r="A2590" s="3473"/>
      <c r="B2590" s="845" t="s">
        <v>5108</v>
      </c>
      <c r="C2590" s="1215">
        <f t="shared" ref="C2590:H2590" si="2181">C2587/C365</f>
        <v>1.1251288868069174</v>
      </c>
      <c r="D2590" s="1269">
        <f t="shared" si="2181"/>
        <v>0</v>
      </c>
      <c r="E2590" s="1217">
        <f t="shared" si="2181"/>
        <v>0.12215221774193548</v>
      </c>
      <c r="F2590" s="1218">
        <f t="shared" si="2181"/>
        <v>3.6651471197679237</v>
      </c>
      <c r="G2590" s="1242">
        <f t="shared" si="2181"/>
        <v>0</v>
      </c>
      <c r="H2590" s="1201">
        <f t="shared" si="2181"/>
        <v>0.59463873012358315</v>
      </c>
      <c r="I2590" s="1202">
        <f t="shared" si="2162"/>
        <v>0.98248564486335543</v>
      </c>
      <c r="J2590" s="3167"/>
      <c r="K2590" s="1723"/>
      <c r="L2590" s="1723"/>
      <c r="M2590" s="1723"/>
      <c r="N2590" s="1723"/>
      <c r="O2590" s="1723"/>
      <c r="P2590" s="3364"/>
      <c r="Q2590" s="325" t="s">
        <v>4759</v>
      </c>
    </row>
    <row r="2591" spans="1:17" customFormat="1" x14ac:dyDescent="0.25">
      <c r="A2591" s="3471" t="s">
        <v>868</v>
      </c>
      <c r="B2591" s="844" t="s">
        <v>5094</v>
      </c>
      <c r="C2591" s="826">
        <f>BNP!B783</f>
        <v>108</v>
      </c>
      <c r="D2591" s="826">
        <f>BPCE!B691</f>
        <v>16</v>
      </c>
      <c r="E2591" s="1245">
        <f>SG!B717</f>
        <v>1234</v>
      </c>
      <c r="F2591" s="826">
        <f>CA!B933</f>
        <v>31</v>
      </c>
      <c r="G2591" s="1235"/>
      <c r="H2591" s="826">
        <f>SUM(C2591:G2591)</f>
        <v>1389</v>
      </c>
      <c r="I2591" s="1222">
        <f t="shared" si="2162"/>
        <v>347.25</v>
      </c>
      <c r="J2591" s="3159"/>
      <c r="K2591" s="1715"/>
      <c r="L2591" s="1715"/>
      <c r="M2591" s="1715"/>
      <c r="N2591" s="1715"/>
      <c r="O2591" s="1715"/>
      <c r="P2591" s="3384"/>
      <c r="Q2591" s="27" t="s">
        <v>4264</v>
      </c>
    </row>
    <row r="2592" spans="1:17" customFormat="1" x14ac:dyDescent="0.25">
      <c r="A2592" s="3472"/>
      <c r="B2592" s="845" t="s">
        <v>4265</v>
      </c>
      <c r="C2592" s="1184">
        <f t="shared" ref="C2592:H2592" si="2182">C2591/C4</f>
        <v>2.7573529411764708E-3</v>
      </c>
      <c r="D2592" s="1185">
        <f t="shared" si="2182"/>
        <v>6.8796491378939669E-4</v>
      </c>
      <c r="E2592" s="1186">
        <f t="shared" si="2182"/>
        <v>5.2370241480286892E-2</v>
      </c>
      <c r="F2592" s="1187">
        <f t="shared" si="2182"/>
        <v>1.9554658424273006E-3</v>
      </c>
      <c r="G2592" s="1236"/>
      <c r="H2592" s="1194">
        <f t="shared" si="2182"/>
        <v>1.1846279807593901E-2</v>
      </c>
      <c r="I2592" s="1189">
        <f t="shared" si="2162"/>
        <v>1.4442756294420014E-2</v>
      </c>
      <c r="J2592" s="3160"/>
      <c r="K2592" s="1716"/>
      <c r="L2592" s="1716"/>
      <c r="M2592" s="1716"/>
      <c r="N2592" s="1716"/>
      <c r="O2592" s="1716"/>
      <c r="P2592" s="3385"/>
      <c r="Q2592" t="s">
        <v>4266</v>
      </c>
    </row>
    <row r="2593" spans="1:17" customFormat="1" x14ac:dyDescent="0.25">
      <c r="A2593" s="3472"/>
      <c r="B2593" s="845" t="s">
        <v>4267</v>
      </c>
      <c r="C2593" s="1184">
        <f t="shared" ref="C2593:H2593" si="2183">C2591/C21</f>
        <v>4.2070819212340774E-3</v>
      </c>
      <c r="D2593" s="1185">
        <f t="shared" si="2183"/>
        <v>4.1162850527399026E-3</v>
      </c>
      <c r="E2593" s="1186">
        <f t="shared" si="2183"/>
        <v>9.5986309894212821E-2</v>
      </c>
      <c r="F2593" s="1187">
        <f t="shared" si="2183"/>
        <v>3.7503024437454632E-3</v>
      </c>
      <c r="G2593" s="1236"/>
      <c r="H2593" s="1194">
        <f t="shared" si="2183"/>
        <v>2.6180872318769557E-2</v>
      </c>
      <c r="I2593" s="1189">
        <f t="shared" si="2162"/>
        <v>2.7014994827983068E-2</v>
      </c>
      <c r="J2593" s="3160"/>
      <c r="K2593" s="1716"/>
      <c r="L2593" s="1716"/>
      <c r="M2593" s="1716"/>
      <c r="N2593" s="1716"/>
      <c r="O2593" s="1716"/>
      <c r="P2593" s="3385"/>
      <c r="Q2593" t="s">
        <v>4268</v>
      </c>
    </row>
    <row r="2594" spans="1:17" customFormat="1" x14ac:dyDescent="0.25">
      <c r="A2594" s="3472"/>
      <c r="B2594" s="1203" t="s">
        <v>5095</v>
      </c>
      <c r="C2594" s="1204">
        <f>BNP!C783</f>
        <v>46</v>
      </c>
      <c r="D2594" s="1204">
        <f>BPCE!C691</f>
        <v>7</v>
      </c>
      <c r="E2594" s="1246">
        <f>SG!C717</f>
        <v>187</v>
      </c>
      <c r="F2594" s="1204">
        <f>CA!C933</f>
        <v>11</v>
      </c>
      <c r="G2594" s="1239"/>
      <c r="H2594" s="1204">
        <f>SUM(C2594:G2594)</f>
        <v>251</v>
      </c>
      <c r="I2594" s="1206">
        <f t="shared" si="2162"/>
        <v>62.75</v>
      </c>
      <c r="J2594" s="3162"/>
      <c r="K2594" s="1718"/>
      <c r="L2594" s="1718"/>
      <c r="M2594" s="1718"/>
      <c r="N2594" s="1718"/>
      <c r="O2594" s="1718"/>
      <c r="P2594" s="3368"/>
      <c r="Q2594" s="27" t="s">
        <v>4274</v>
      </c>
    </row>
    <row r="2595" spans="1:17" customFormat="1" x14ac:dyDescent="0.25">
      <c r="A2595" s="3472"/>
      <c r="B2595" s="845" t="s">
        <v>4275</v>
      </c>
      <c r="C2595" s="1184">
        <f t="shared" ref="C2595:H2595" si="2184">C2594/C30</f>
        <v>5.2625557716508408E-3</v>
      </c>
      <c r="D2595" s="1185">
        <f t="shared" si="2184"/>
        <v>1.181434599156118E-3</v>
      </c>
      <c r="E2595" s="1186">
        <f t="shared" si="2184"/>
        <v>4.273308957952468E-2</v>
      </c>
      <c r="F2595" s="1187">
        <f t="shared" si="2184"/>
        <v>4.2226487523992322E-3</v>
      </c>
      <c r="G2595" s="1239"/>
      <c r="H2595" s="1192">
        <f t="shared" si="2184"/>
        <v>8.8073265728622063E-3</v>
      </c>
      <c r="I2595" s="1193">
        <f t="shared" si="2162"/>
        <v>1.3349932175682717E-2</v>
      </c>
      <c r="J2595" s="3161"/>
      <c r="K2595" s="1717"/>
      <c r="L2595" s="1717"/>
      <c r="M2595" s="1717"/>
      <c r="N2595" s="1717"/>
      <c r="O2595" s="1717"/>
      <c r="P2595" s="3386"/>
      <c r="Q2595" t="s">
        <v>4276</v>
      </c>
    </row>
    <row r="2596" spans="1:17" customFormat="1" x14ac:dyDescent="0.25">
      <c r="A2596" s="3472"/>
      <c r="B2596" s="845" t="s">
        <v>4277</v>
      </c>
      <c r="C2596" s="1184">
        <f t="shared" ref="C2596:H2596" si="2185">C2594/C47</f>
        <v>6.6744051073708644E-3</v>
      </c>
      <c r="D2596" s="1185">
        <f t="shared" si="2185"/>
        <v>5.208333333333333E-3</v>
      </c>
      <c r="E2596" s="1186">
        <f t="shared" si="2185"/>
        <v>4.6633416458852869E-2</v>
      </c>
      <c r="F2596" s="1187">
        <f t="shared" si="2185"/>
        <v>4.4879640962872296E-3</v>
      </c>
      <c r="G2596" s="1239"/>
      <c r="H2596" s="1192">
        <f t="shared" si="2185"/>
        <v>1.6352856863639326E-2</v>
      </c>
      <c r="I2596" s="1193">
        <f t="shared" si="2162"/>
        <v>1.5751029748961073E-2</v>
      </c>
      <c r="J2596" s="3161"/>
      <c r="K2596" s="1717"/>
      <c r="L2596" s="1717"/>
      <c r="M2596" s="1717"/>
      <c r="N2596" s="1717"/>
      <c r="O2596" s="1717"/>
      <c r="P2596" s="3386"/>
      <c r="Q2596" t="s">
        <v>4278</v>
      </c>
    </row>
    <row r="2597" spans="1:17" customFormat="1" x14ac:dyDescent="0.25">
      <c r="A2597" s="3472"/>
      <c r="B2597" s="1203" t="s">
        <v>5098</v>
      </c>
      <c r="C2597" s="1204">
        <f>BNP!F783</f>
        <v>-18</v>
      </c>
      <c r="D2597" s="1204">
        <f>BPCE!F691</f>
        <v>-3</v>
      </c>
      <c r="E2597" s="1246">
        <f>SG!F717</f>
        <v>-51</v>
      </c>
      <c r="F2597" s="1204">
        <f>CA!F933</f>
        <v>-2</v>
      </c>
      <c r="G2597" s="1239"/>
      <c r="H2597" s="1204">
        <f>SUM(C2597:G2597)</f>
        <v>-74</v>
      </c>
      <c r="I2597" s="1206">
        <f t="shared" si="2162"/>
        <v>-18.5</v>
      </c>
      <c r="J2597" s="3163"/>
      <c r="K2597" s="1719"/>
      <c r="L2597" s="1719"/>
      <c r="M2597" s="1719"/>
      <c r="N2597" s="1719"/>
      <c r="O2597" s="1719"/>
      <c r="P2597" s="3387"/>
      <c r="Q2597" s="1178" t="s">
        <v>4284</v>
      </c>
    </row>
    <row r="2598" spans="1:17" customFormat="1" hidden="1" x14ac:dyDescent="0.25">
      <c r="A2598" s="3472"/>
      <c r="B2598" s="845" t="s">
        <v>4285</v>
      </c>
      <c r="C2598" s="1184">
        <f t="shared" ref="C2598:H2598" si="2186">C2597/C56</f>
        <v>6.8130204390613172E-3</v>
      </c>
      <c r="D2598" s="1185">
        <f t="shared" si="2186"/>
        <v>1.5682174594877157E-3</v>
      </c>
      <c r="E2598" s="1186">
        <f t="shared" si="2186"/>
        <v>3.6929761042722664E-2</v>
      </c>
      <c r="F2598" s="1187">
        <f t="shared" si="2186"/>
        <v>4.2643923240938165E-3</v>
      </c>
      <c r="G2598" s="1239"/>
      <c r="H2598" s="1194">
        <f t="shared" si="2186"/>
        <v>9.3422547658123974E-3</v>
      </c>
      <c r="I2598" s="1193">
        <f t="shared" si="2162"/>
        <v>1.2393847816341379E-2</v>
      </c>
      <c r="J2598" s="3161"/>
      <c r="K2598" s="1717"/>
      <c r="L2598" s="1717"/>
      <c r="M2598" s="1717"/>
      <c r="N2598" s="1717"/>
      <c r="O2598" s="1717"/>
      <c r="P2598" s="3386"/>
      <c r="Q2598" t="s">
        <v>4286</v>
      </c>
    </row>
    <row r="2599" spans="1:17" customFormat="1" hidden="1" x14ac:dyDescent="0.25">
      <c r="A2599" s="3472"/>
      <c r="B2599" s="845" t="s">
        <v>4287</v>
      </c>
      <c r="C2599" s="1184">
        <f t="shared" ref="C2599:H2599" si="2187">C2597/C73</f>
        <v>1.0238907849829351E-2</v>
      </c>
      <c r="D2599" s="1185">
        <f t="shared" si="2187"/>
        <v>6.7415730337078653E-3</v>
      </c>
      <c r="E2599" s="1186">
        <f t="shared" si="2187"/>
        <v>4.8617731172545281E-2</v>
      </c>
      <c r="F2599" s="1187">
        <f t="shared" si="2187"/>
        <v>2.9850746268656717E-3</v>
      </c>
      <c r="G2599" s="1239"/>
      <c r="H2599" s="1194">
        <f t="shared" si="2187"/>
        <v>1.8303240168191938E-2</v>
      </c>
      <c r="I2599" s="1193">
        <f t="shared" si="2162"/>
        <v>1.7145821670737041E-2</v>
      </c>
      <c r="J2599" s="3161"/>
      <c r="K2599" s="1717"/>
      <c r="L2599" s="1717"/>
      <c r="M2599" s="1717"/>
      <c r="N2599" s="1717"/>
      <c r="O2599" s="1717"/>
      <c r="P2599" s="3386"/>
      <c r="Q2599" t="s">
        <v>4288</v>
      </c>
    </row>
    <row r="2600" spans="1:17" customFormat="1" x14ac:dyDescent="0.25">
      <c r="A2600" s="3472"/>
      <c r="B2600" s="845" t="s">
        <v>4289</v>
      </c>
      <c r="C2600" s="1195">
        <v>0.2</v>
      </c>
      <c r="D2600" s="1196">
        <v>0.2</v>
      </c>
      <c r="E2600" s="1197">
        <v>0.2</v>
      </c>
      <c r="F2600" s="1187">
        <v>0.2</v>
      </c>
      <c r="G2600" s="1239"/>
      <c r="H2600" s="1190">
        <v>1.2</v>
      </c>
      <c r="I2600" s="1191">
        <f t="shared" si="2162"/>
        <v>0.2</v>
      </c>
      <c r="J2600" s="3164"/>
      <c r="K2600" s="1720"/>
      <c r="L2600" s="1720"/>
      <c r="M2600" s="1720"/>
      <c r="N2600" s="1720"/>
      <c r="O2600" s="1720"/>
      <c r="P2600" s="3352"/>
      <c r="Q2600" t="s">
        <v>4290</v>
      </c>
    </row>
    <row r="2601" spans="1:17" customFormat="1" x14ac:dyDescent="0.25">
      <c r="A2601" s="3472"/>
      <c r="B2601" s="845" t="s">
        <v>4291</v>
      </c>
      <c r="C2601" s="1184">
        <f>C2597/C2594</f>
        <v>-0.39130434782608697</v>
      </c>
      <c r="D2601" s="1185">
        <f t="shared" ref="D2601:H2601" si="2188">D2597/D2594</f>
        <v>-0.42857142857142855</v>
      </c>
      <c r="E2601" s="1186">
        <f t="shared" si="2188"/>
        <v>-0.27272727272727271</v>
      </c>
      <c r="F2601" s="1187">
        <f t="shared" si="2188"/>
        <v>-0.18181818181818182</v>
      </c>
      <c r="G2601" s="1239"/>
      <c r="H2601" s="1205">
        <f t="shared" si="2188"/>
        <v>-0.29482071713147412</v>
      </c>
      <c r="I2601" s="1191">
        <f t="shared" si="2162"/>
        <v>-0.31860530773574253</v>
      </c>
      <c r="J2601" s="3164"/>
      <c r="K2601" s="1720"/>
      <c r="L2601" s="1720"/>
      <c r="M2601" s="1720"/>
      <c r="N2601" s="1720"/>
      <c r="O2601" s="1720"/>
      <c r="P2601" s="3352"/>
      <c r="Q2601" t="s">
        <v>4292</v>
      </c>
    </row>
    <row r="2602" spans="1:17" customFormat="1" x14ac:dyDescent="0.25">
      <c r="A2602" s="3472"/>
      <c r="B2602" s="1203" t="s">
        <v>5100</v>
      </c>
      <c r="C2602" s="1204">
        <f>BNP!G783</f>
        <v>437</v>
      </c>
      <c r="D2602" s="1204">
        <f>BPCE!G691</f>
        <v>70</v>
      </c>
      <c r="E2602" s="1246">
        <f>SG!G717</f>
        <v>20966</v>
      </c>
      <c r="F2602" s="1204">
        <f>CA!G933</f>
        <v>155</v>
      </c>
      <c r="G2602" s="1239"/>
      <c r="H2602" s="1204">
        <f>SUM(C2602:G2602)</f>
        <v>21628</v>
      </c>
      <c r="I2602" s="1204">
        <f t="shared" si="2162"/>
        <v>5407</v>
      </c>
      <c r="J2602" s="3165"/>
      <c r="K2602" s="1721"/>
      <c r="L2602" s="1721"/>
      <c r="M2602" s="1721"/>
      <c r="N2602" s="1721"/>
      <c r="O2602" s="1721"/>
      <c r="P2602" s="3347"/>
      <c r="Q2602" s="27" t="s">
        <v>4293</v>
      </c>
    </row>
    <row r="2603" spans="1:17" customFormat="1" x14ac:dyDescent="0.25">
      <c r="A2603" s="3472"/>
      <c r="B2603" s="845" t="s">
        <v>4294</v>
      </c>
      <c r="C2603" s="1184">
        <f t="shared" ref="C2603:H2603" si="2189">C2602/C82</f>
        <v>2.4331442125131541E-3</v>
      </c>
      <c r="D2603" s="1185">
        <f t="shared" si="2189"/>
        <v>6.7830114632893733E-4</v>
      </c>
      <c r="E2603" s="1186">
        <f t="shared" si="2189"/>
        <v>0.15390826873385013</v>
      </c>
      <c r="F2603" s="1187">
        <f t="shared" si="2189"/>
        <v>2.1359571154932681E-3</v>
      </c>
      <c r="G2603" s="1239"/>
      <c r="H2603" s="1194">
        <f t="shared" si="2189"/>
        <v>3.7955712485653416E-2</v>
      </c>
      <c r="I2603" s="1189">
        <f t="shared" si="2162"/>
        <v>3.9788917802046374E-2</v>
      </c>
      <c r="J2603" s="3160"/>
      <c r="K2603" s="1716"/>
      <c r="L2603" s="1716"/>
      <c r="M2603" s="1716"/>
      <c r="N2603" s="1716"/>
      <c r="O2603" s="1716"/>
      <c r="P2603" s="3385"/>
      <c r="Q2603" t="s">
        <v>4295</v>
      </c>
    </row>
    <row r="2604" spans="1:17" customFormat="1" x14ac:dyDescent="0.25">
      <c r="A2604" s="3472"/>
      <c r="B2604" s="845" t="s">
        <v>4296</v>
      </c>
      <c r="C2604" s="1184">
        <f t="shared" ref="C2604:H2604" si="2190">C2602/C99</f>
        <v>3.5629841011006929E-3</v>
      </c>
      <c r="D2604" s="1185">
        <f t="shared" si="2190"/>
        <v>6.6698427822772747E-3</v>
      </c>
      <c r="E2604" s="1186">
        <f t="shared" si="2190"/>
        <v>0.25008647939404782</v>
      </c>
      <c r="F2604" s="1187">
        <f t="shared" si="2190"/>
        <v>4.4909312163180157E-3</v>
      </c>
      <c r="G2604" s="1239"/>
      <c r="H2604" s="1194">
        <f t="shared" si="2190"/>
        <v>8.1957460031148982E-2</v>
      </c>
      <c r="I2604" s="1189">
        <f t="shared" si="2162"/>
        <v>6.6202559373435943E-2</v>
      </c>
      <c r="J2604" s="3160"/>
      <c r="K2604" s="1716"/>
      <c r="L2604" s="1716"/>
      <c r="M2604" s="1716"/>
      <c r="N2604" s="1716"/>
      <c r="O2604" s="1716"/>
      <c r="P2604" s="3385"/>
      <c r="Q2604" t="s">
        <v>4297</v>
      </c>
    </row>
    <row r="2605" spans="1:17" customFormat="1" x14ac:dyDescent="0.25">
      <c r="A2605" s="3472"/>
      <c r="B2605" s="1203" t="s">
        <v>14</v>
      </c>
      <c r="C2605" s="1204">
        <f>BNP!J783</f>
        <v>4</v>
      </c>
      <c r="D2605" s="1204">
        <f>BPCE!J691</f>
        <v>2</v>
      </c>
      <c r="E2605" s="1246">
        <f>SG!J717</f>
        <v>21</v>
      </c>
      <c r="F2605" s="1204">
        <f>CA!J933</f>
        <v>1</v>
      </c>
      <c r="G2605" s="1239"/>
      <c r="H2605" s="1204">
        <f>SUM(C2605:G2605)</f>
        <v>28</v>
      </c>
      <c r="I2605" s="1221">
        <f t="shared" si="2162"/>
        <v>7</v>
      </c>
      <c r="J2605" s="3166"/>
      <c r="K2605" s="1722"/>
      <c r="L2605" s="1722"/>
      <c r="M2605" s="1722"/>
      <c r="N2605" s="1722"/>
      <c r="O2605" s="1722"/>
      <c r="P2605" s="3369"/>
      <c r="Q2605" s="27" t="s">
        <v>4298</v>
      </c>
    </row>
    <row r="2606" spans="1:17" customFormat="1" x14ac:dyDescent="0.25">
      <c r="A2606" s="3472"/>
      <c r="B2606" s="845" t="s">
        <v>4299</v>
      </c>
      <c r="C2606" s="1184">
        <f t="shared" ref="C2606:H2606" si="2191">C2605/C108</f>
        <v>4.830917874396135E-3</v>
      </c>
      <c r="D2606" s="1185">
        <f t="shared" si="2191"/>
        <v>2.8050490883590462E-3</v>
      </c>
      <c r="E2606" s="1186">
        <f t="shared" si="2191"/>
        <v>2.7486910994764399E-2</v>
      </c>
      <c r="F2606" s="1187">
        <f t="shared" si="2191"/>
        <v>1.0526315789473684E-3</v>
      </c>
      <c r="G2606" s="1239"/>
      <c r="H2606" s="1194">
        <f t="shared" si="2191"/>
        <v>7.526881720430108E-3</v>
      </c>
      <c r="I2606" s="1189">
        <f t="shared" si="2162"/>
        <v>9.0438773841167372E-3</v>
      </c>
      <c r="J2606" s="3160"/>
      <c r="K2606" s="1716"/>
      <c r="L2606" s="1716"/>
      <c r="M2606" s="1716"/>
      <c r="N2606" s="1716"/>
      <c r="O2606" s="1716"/>
      <c r="P2606" s="3385"/>
      <c r="Q2606" t="s">
        <v>4300</v>
      </c>
    </row>
    <row r="2607" spans="1:17" customFormat="1" x14ac:dyDescent="0.25">
      <c r="A2607" s="3472"/>
      <c r="B2607" s="845" t="s">
        <v>4301</v>
      </c>
      <c r="C2607" s="1184">
        <f t="shared" ref="C2607:H2607" si="2192">C2605/C125</f>
        <v>5.9701492537313433E-3</v>
      </c>
      <c r="D2607" s="1185">
        <f t="shared" si="2192"/>
        <v>6.8259385665529011E-3</v>
      </c>
      <c r="E2607" s="1186">
        <f t="shared" si="2192"/>
        <v>4.6460176991150445E-2</v>
      </c>
      <c r="F2607" s="1187">
        <f t="shared" si="2192"/>
        <v>3.0487804878048782E-3</v>
      </c>
      <c r="G2607" s="1239"/>
      <c r="H2607" s="1194">
        <f t="shared" si="2192"/>
        <v>1.5102481121898598E-2</v>
      </c>
      <c r="I2607" s="1189">
        <f t="shared" si="2162"/>
        <v>1.5576261324809892E-2</v>
      </c>
      <c r="J2607" s="3160"/>
      <c r="K2607" s="1716"/>
      <c r="L2607" s="1716"/>
      <c r="M2607" s="1716"/>
      <c r="N2607" s="1716"/>
      <c r="O2607" s="1716"/>
      <c r="P2607" s="3385"/>
      <c r="Q2607" t="s">
        <v>4302</v>
      </c>
    </row>
    <row r="2608" spans="1:17" customFormat="1" x14ac:dyDescent="0.25">
      <c r="A2608" s="3472"/>
      <c r="B2608" s="1203" t="s">
        <v>5087</v>
      </c>
      <c r="C2608" s="1206">
        <f>C2591/C2602</f>
        <v>0.24713958810068651</v>
      </c>
      <c r="D2608" s="1206">
        <f t="shared" ref="D2608:F2608" si="2193">D2591/D2602</f>
        <v>0.22857142857142856</v>
      </c>
      <c r="E2608" s="1206">
        <f t="shared" si="2193"/>
        <v>5.8857197367165888E-2</v>
      </c>
      <c r="F2608" s="1206">
        <f t="shared" si="2193"/>
        <v>0.2</v>
      </c>
      <c r="G2608" s="1239"/>
      <c r="H2608" s="1206">
        <f>H2591/H2602</f>
        <v>6.4222304420196039E-2</v>
      </c>
      <c r="I2608" s="1206">
        <f t="shared" si="2162"/>
        <v>0.18364205350982027</v>
      </c>
      <c r="J2608" s="3162"/>
      <c r="K2608" s="1718"/>
      <c r="L2608" s="1718"/>
      <c r="M2608" s="1718"/>
      <c r="N2608" s="1718"/>
      <c r="O2608" s="1718"/>
      <c r="P2608" s="3368"/>
      <c r="Q2608" s="27" t="s">
        <v>4308</v>
      </c>
    </row>
    <row r="2609" spans="1:17" customFormat="1" x14ac:dyDescent="0.25">
      <c r="A2609" s="3472"/>
      <c r="B2609" s="845" t="s">
        <v>4223</v>
      </c>
      <c r="C2609" s="1207">
        <f t="shared" ref="C2609:H2609" si="2194">C2608/C139</f>
        <v>1.1332468198950061</v>
      </c>
      <c r="D2609" s="1208">
        <f t="shared" si="2194"/>
        <v>1.0142470162593136</v>
      </c>
      <c r="E2609" s="1209">
        <f t="shared" si="2194"/>
        <v>0.34026918703665943</v>
      </c>
      <c r="F2609" s="1210">
        <f t="shared" si="2194"/>
        <v>0.91549864378981904</v>
      </c>
      <c r="G2609" s="1239"/>
      <c r="H2609" s="1177">
        <f t="shared" si="2194"/>
        <v>0.31210795508242883</v>
      </c>
      <c r="I2609" s="1198">
        <f t="shared" si="2162"/>
        <v>0.85081541674519956</v>
      </c>
      <c r="J2609" s="3167"/>
      <c r="K2609" s="1723"/>
      <c r="L2609" s="1723"/>
      <c r="M2609" s="1723"/>
      <c r="N2609" s="1723"/>
      <c r="O2609" s="1723"/>
      <c r="P2609" s="3364"/>
      <c r="Q2609" t="s">
        <v>4309</v>
      </c>
    </row>
    <row r="2610" spans="1:17" customFormat="1" x14ac:dyDescent="0.25">
      <c r="A2610" s="3472"/>
      <c r="B2610" s="845" t="s">
        <v>4224</v>
      </c>
      <c r="C2610" s="1207">
        <f t="shared" ref="C2610:H2610" si="2195">C2608/C142</f>
        <v>1.1807748229733628</v>
      </c>
      <c r="D2610" s="1208">
        <f t="shared" si="2195"/>
        <v>0.61714873755007538</v>
      </c>
      <c r="E2610" s="1209">
        <f t="shared" si="2195"/>
        <v>0.38381247209679153</v>
      </c>
      <c r="F2610" s="1210">
        <f t="shared" si="2195"/>
        <v>0.83508347447374798</v>
      </c>
      <c r="G2610" s="1239"/>
      <c r="H2610" s="1177">
        <f t="shared" si="2195"/>
        <v>0.3194446522478756</v>
      </c>
      <c r="I2610" s="1198">
        <f t="shared" si="2162"/>
        <v>0.75420487677349446</v>
      </c>
      <c r="J2610" s="3167"/>
      <c r="K2610" s="1723"/>
      <c r="L2610" s="1723"/>
      <c r="M2610" s="1723"/>
      <c r="N2610" s="1723"/>
      <c r="O2610" s="1723"/>
      <c r="P2610" s="3364"/>
      <c r="Q2610" t="s">
        <v>4310</v>
      </c>
    </row>
    <row r="2611" spans="1:17" customFormat="1" x14ac:dyDescent="0.25">
      <c r="A2611" s="3472"/>
      <c r="B2611" s="845" t="s">
        <v>5108</v>
      </c>
      <c r="C2611" s="1207">
        <f t="shared" ref="C2611:H2611" si="2196">C2608/C157</f>
        <v>0.88019762688767023</v>
      </c>
      <c r="D2611" s="1208">
        <f t="shared" si="2196"/>
        <v>0.69783233220161922</v>
      </c>
      <c r="E2611" s="1209">
        <f t="shared" si="2196"/>
        <v>0.11971499607161271</v>
      </c>
      <c r="F2611" s="1210">
        <f t="shared" si="2196"/>
        <v>0.5426321709786277</v>
      </c>
      <c r="G2611" s="1239"/>
      <c r="H2611" s="1177">
        <f t="shared" si="2196"/>
        <v>0.20380383872429714</v>
      </c>
      <c r="I2611" s="1198">
        <f t="shared" si="2162"/>
        <v>0.56009428153488239</v>
      </c>
      <c r="J2611" s="3167"/>
      <c r="K2611" s="1723"/>
      <c r="L2611" s="1723"/>
      <c r="M2611" s="1723"/>
      <c r="N2611" s="1723"/>
      <c r="O2611" s="1723"/>
      <c r="P2611" s="3364"/>
      <c r="Q2611" t="s">
        <v>4766</v>
      </c>
    </row>
    <row r="2612" spans="1:17" customFormat="1" x14ac:dyDescent="0.25">
      <c r="A2612" s="3472"/>
      <c r="B2612" s="1203" t="s">
        <v>5099</v>
      </c>
      <c r="C2612" s="1206">
        <f>C2594/C2602</f>
        <v>0.10526315789473684</v>
      </c>
      <c r="D2612" s="1206">
        <f t="shared" ref="D2612:F2612" si="2197">D2594/D2602</f>
        <v>0.1</v>
      </c>
      <c r="E2612" s="1206">
        <f t="shared" si="2197"/>
        <v>8.9192025183630636E-3</v>
      </c>
      <c r="F2612" s="1206">
        <f t="shared" si="2197"/>
        <v>7.0967741935483872E-2</v>
      </c>
      <c r="G2612" s="1239"/>
      <c r="H2612" s="1206">
        <f>H2594/H2602</f>
        <v>1.1605326428703532E-2</v>
      </c>
      <c r="I2612" s="1206">
        <f t="shared" si="2162"/>
        <v>7.1287525587145947E-2</v>
      </c>
      <c r="J2612" s="3162"/>
      <c r="K2612" s="1718"/>
      <c r="L2612" s="1718"/>
      <c r="M2612" s="1718"/>
      <c r="N2612" s="1718"/>
      <c r="O2612" s="1718"/>
      <c r="P2612" s="3368"/>
      <c r="Q2612" s="27" t="s">
        <v>4314</v>
      </c>
    </row>
    <row r="2613" spans="1:17" s="1" customFormat="1" x14ac:dyDescent="0.25">
      <c r="A2613" s="3472"/>
      <c r="B2613" s="845" t="s">
        <v>4223</v>
      </c>
      <c r="C2613" s="1207">
        <f t="shared" ref="C2613:H2613" si="2198">C2612/C165</f>
        <v>2.1628622523016152</v>
      </c>
      <c r="D2613" s="1208">
        <f t="shared" si="2198"/>
        <v>1.7417552742616034</v>
      </c>
      <c r="E2613" s="1209">
        <f t="shared" si="2198"/>
        <v>0.27765298077273537</v>
      </c>
      <c r="F2613" s="1210">
        <f t="shared" si="2198"/>
        <v>1.9769351742926133</v>
      </c>
      <c r="G2613" s="1239"/>
      <c r="H2613" s="1177">
        <f t="shared" si="2198"/>
        <v>0.23204218801560419</v>
      </c>
      <c r="I2613" s="1198">
        <f t="shared" si="2162"/>
        <v>1.539801420407142</v>
      </c>
      <c r="J2613" s="3167"/>
      <c r="K2613" s="1723"/>
      <c r="L2613" s="1723"/>
      <c r="M2613" s="1723"/>
      <c r="N2613" s="1723"/>
      <c r="O2613" s="1723"/>
      <c r="P2613" s="3364"/>
      <c r="Q2613" t="s">
        <v>4315</v>
      </c>
    </row>
    <row r="2614" spans="1:17" s="1" customFormat="1" x14ac:dyDescent="0.25">
      <c r="A2614" s="3472"/>
      <c r="B2614" s="845" t="s">
        <v>4224</v>
      </c>
      <c r="C2614" s="1207">
        <f t="shared" ref="C2614:H2614" si="2199">C2612/C182</f>
        <v>1.8732626691511134</v>
      </c>
      <c r="D2614" s="1208">
        <f t="shared" si="2199"/>
        <v>0.78087797619047616</v>
      </c>
      <c r="E2614" s="1209">
        <f t="shared" si="2199"/>
        <v>0.18646916287455545</v>
      </c>
      <c r="F2614" s="1210">
        <f t="shared" si="2199"/>
        <v>0.99933930851133834</v>
      </c>
      <c r="G2614" s="1239"/>
      <c r="H2614" s="1177">
        <f t="shared" si="2199"/>
        <v>0.19952859516905733</v>
      </c>
      <c r="I2614" s="1198">
        <f t="shared" si="2162"/>
        <v>0.95998727918187077</v>
      </c>
      <c r="J2614" s="3167"/>
      <c r="K2614" s="1723"/>
      <c r="L2614" s="1723"/>
      <c r="M2614" s="1723"/>
      <c r="N2614" s="1723"/>
      <c r="O2614" s="1723"/>
      <c r="P2614" s="3364"/>
      <c r="Q2614" t="s">
        <v>4316</v>
      </c>
    </row>
    <row r="2615" spans="1:17" s="1" customFormat="1" x14ac:dyDescent="0.25">
      <c r="A2615" s="3472"/>
      <c r="B2615" s="845" t="s">
        <v>5108</v>
      </c>
      <c r="C2615" s="1207">
        <f t="shared" ref="C2615:H2615" si="2200">C2612/C183</f>
        <v>1.2248961218836565</v>
      </c>
      <c r="D2615" s="1208">
        <f t="shared" si="2200"/>
        <v>1.04375</v>
      </c>
      <c r="E2615" s="1209">
        <f t="shared" si="2200"/>
        <v>3.2578277774307288E-2</v>
      </c>
      <c r="F2615" s="1210">
        <f t="shared" si="2200"/>
        <v>0.48837145092264511</v>
      </c>
      <c r="G2615" s="1239"/>
      <c r="H2615" s="1177">
        <f t="shared" si="2200"/>
        <v>0.10162169675739421</v>
      </c>
      <c r="I2615" s="1198">
        <f t="shared" si="2162"/>
        <v>0.69739896264515222</v>
      </c>
      <c r="J2615" s="3167"/>
      <c r="K2615" s="1723"/>
      <c r="L2615" s="1723"/>
      <c r="M2615" s="1723"/>
      <c r="N2615" s="1723"/>
      <c r="O2615" s="1723"/>
      <c r="P2615" s="3364"/>
      <c r="Q2615" t="s">
        <v>4765</v>
      </c>
    </row>
    <row r="2616" spans="1:17" customFormat="1" x14ac:dyDescent="0.25">
      <c r="A2616" s="3472"/>
      <c r="B2616" s="1203" t="s">
        <v>4848</v>
      </c>
      <c r="C2616" s="1206">
        <f>C2594/C2591</f>
        <v>0.42592592592592593</v>
      </c>
      <c r="D2616" s="1206">
        <f t="shared" ref="D2616:F2616" si="2201">D2594/D2591</f>
        <v>0.4375</v>
      </c>
      <c r="E2616" s="1206">
        <f t="shared" si="2201"/>
        <v>0.15153970826580226</v>
      </c>
      <c r="F2616" s="1206">
        <f t="shared" si="2201"/>
        <v>0.35483870967741937</v>
      </c>
      <c r="G2616" s="1239"/>
      <c r="H2616" s="1206">
        <f>H2594/H2591</f>
        <v>0.18070554355651547</v>
      </c>
      <c r="I2616" s="1206">
        <f t="shared" si="2162"/>
        <v>0.34245108596728691</v>
      </c>
      <c r="J2616" s="3162"/>
      <c r="K2616" s="1718"/>
      <c r="L2616" s="1718"/>
      <c r="M2616" s="1718"/>
      <c r="N2616" s="1718"/>
      <c r="O2616" s="1718"/>
      <c r="P2616" s="3368"/>
      <c r="Q2616" s="27" t="s">
        <v>4319</v>
      </c>
    </row>
    <row r="2617" spans="1:17" customFormat="1" x14ac:dyDescent="0.25">
      <c r="A2617" s="3472"/>
      <c r="B2617" s="1181" t="s">
        <v>4223</v>
      </c>
      <c r="C2617" s="1207">
        <f t="shared" ref="C2617:H2617" si="2202">C2616/C217</f>
        <v>1.9085535598520382</v>
      </c>
      <c r="D2617" s="1208">
        <f t="shared" si="2202"/>
        <v>1.7172890295358652</v>
      </c>
      <c r="E2617" s="1209">
        <f t="shared" si="2202"/>
        <v>0.81598038068260947</v>
      </c>
      <c r="F2617" s="1210">
        <f t="shared" si="2202"/>
        <v>2.1594080861866138</v>
      </c>
      <c r="G2617" s="1239"/>
      <c r="H2617" s="1177">
        <f t="shared" si="2202"/>
        <v>0.74346771441413917</v>
      </c>
      <c r="I2617" s="1198">
        <f t="shared" si="2162"/>
        <v>1.6503077640642818</v>
      </c>
      <c r="J2617" s="3167"/>
      <c r="K2617" s="1723"/>
      <c r="L2617" s="1723"/>
      <c r="M2617" s="1723"/>
      <c r="N2617" s="1723"/>
      <c r="O2617" s="1723"/>
      <c r="P2617" s="3364"/>
      <c r="Q2617" t="s">
        <v>4320</v>
      </c>
    </row>
    <row r="2618" spans="1:17" customFormat="1" x14ac:dyDescent="0.25">
      <c r="A2618" s="3472"/>
      <c r="B2618" s="1181" t="s">
        <v>4224</v>
      </c>
      <c r="C2618" s="1207">
        <f t="shared" ref="C2618:H2618" si="2203">C2616/C234</f>
        <v>1.5864690139936801</v>
      </c>
      <c r="D2618" s="1208">
        <f t="shared" si="2203"/>
        <v>1.2652994791666667</v>
      </c>
      <c r="E2618" s="1209">
        <f t="shared" si="2203"/>
        <v>0.48583403727310576</v>
      </c>
      <c r="F2618" s="1210">
        <f t="shared" si="2203"/>
        <v>1.1966939103196852</v>
      </c>
      <c r="G2618" s="1239"/>
      <c r="H2618" s="1177">
        <f t="shared" si="2203"/>
        <v>0.62461084812348511</v>
      </c>
      <c r="I2618" s="1198">
        <f t="shared" si="2162"/>
        <v>1.1335741101882846</v>
      </c>
      <c r="J2618" s="3167"/>
      <c r="K2618" s="1723"/>
      <c r="L2618" s="1723"/>
      <c r="M2618" s="1723"/>
      <c r="N2618" s="1723"/>
      <c r="O2618" s="1723"/>
      <c r="P2618" s="3364"/>
      <c r="Q2618" t="s">
        <v>4321</v>
      </c>
    </row>
    <row r="2619" spans="1:17" customFormat="1" ht="15.75" thickBot="1" x14ac:dyDescent="0.3">
      <c r="A2619" s="3472"/>
      <c r="B2619" s="845" t="s">
        <v>5108</v>
      </c>
      <c r="C2619" s="1207">
        <f t="shared" ref="C2619:H2619" si="2204">C2616/C235</f>
        <v>1.39161488791423</v>
      </c>
      <c r="D2619" s="1208">
        <f t="shared" si="2204"/>
        <v>1.4957031249999999</v>
      </c>
      <c r="E2619" s="1209">
        <f t="shared" si="2204"/>
        <v>0.2721319704577293</v>
      </c>
      <c r="F2619" s="1210">
        <f t="shared" si="2204"/>
        <v>0.90000460172104368</v>
      </c>
      <c r="G2619" s="1239"/>
      <c r="H2619" s="1177">
        <f t="shared" si="2204"/>
        <v>0.49862503765135913</v>
      </c>
      <c r="I2619" s="1198">
        <f t="shared" si="2162"/>
        <v>1.0148636462732508</v>
      </c>
      <c r="J2619" s="3167"/>
      <c r="K2619" s="1723"/>
      <c r="L2619" s="1723"/>
      <c r="M2619" s="1723"/>
      <c r="N2619" s="1723"/>
      <c r="O2619" s="1723"/>
      <c r="P2619" s="3364"/>
      <c r="Q2619" t="s">
        <v>4764</v>
      </c>
    </row>
    <row r="2620" spans="1:17" customFormat="1" hidden="1" x14ac:dyDescent="0.25">
      <c r="A2620" s="3472"/>
      <c r="B2620" s="1203" t="s">
        <v>4323</v>
      </c>
      <c r="C2620" s="1206">
        <f>C2597/C2591</f>
        <v>-0.16666666666666666</v>
      </c>
      <c r="D2620" s="1206">
        <f t="shared" ref="D2620:F2620" si="2205">D2597/D2591</f>
        <v>-0.1875</v>
      </c>
      <c r="E2620" s="1206">
        <f t="shared" si="2205"/>
        <v>-4.1329011345218804E-2</v>
      </c>
      <c r="F2620" s="1206">
        <f t="shared" si="2205"/>
        <v>-6.4516129032258063E-2</v>
      </c>
      <c r="G2620" s="1238"/>
      <c r="H2620" s="1206">
        <f>H2597/H2591</f>
        <v>-5.3275737940964719E-2</v>
      </c>
      <c r="I2620" s="1206">
        <f t="shared" si="2162"/>
        <v>-0.11500295176103588</v>
      </c>
      <c r="J2620" s="3162"/>
      <c r="K2620" s="1718"/>
      <c r="L2620" s="1718"/>
      <c r="M2620" s="1718"/>
      <c r="N2620" s="1718"/>
      <c r="O2620" s="1718"/>
      <c r="P2620" s="3368"/>
      <c r="Q2620" s="27" t="s">
        <v>4324</v>
      </c>
    </row>
    <row r="2621" spans="1:17" customFormat="1" hidden="1" x14ac:dyDescent="0.25">
      <c r="A2621" s="3472"/>
      <c r="B2621" s="1181" t="s">
        <v>4223</v>
      </c>
      <c r="C2621" s="1207">
        <f t="shared" ref="C2621:H2621" si="2206">C2620/C243</f>
        <v>2.4708554125662379</v>
      </c>
      <c r="D2621" s="1208">
        <f t="shared" si="2206"/>
        <v>2.2795020909566124</v>
      </c>
      <c r="E2621" s="1209">
        <f t="shared" si="2206"/>
        <v>0.70516690393004389</v>
      </c>
      <c r="F2621" s="1210">
        <f t="shared" si="2206"/>
        <v>2.1807552101244929</v>
      </c>
      <c r="G2621" s="1239">
        <f t="shared" si="2206"/>
        <v>0</v>
      </c>
      <c r="H2621" s="1177">
        <f t="shared" si="2206"/>
        <v>0.78862351029592159</v>
      </c>
      <c r="I2621" s="1198">
        <f t="shared" si="2162"/>
        <v>1.5272559235154772</v>
      </c>
      <c r="J2621" s="3167"/>
      <c r="K2621" s="1723"/>
      <c r="L2621" s="1723"/>
      <c r="M2621" s="1723"/>
      <c r="N2621" s="1723"/>
      <c r="O2621" s="1723"/>
      <c r="P2621" s="3364"/>
      <c r="Q2621" t="s">
        <v>4325</v>
      </c>
    </row>
    <row r="2622" spans="1:17" customFormat="1" hidden="1" x14ac:dyDescent="0.25">
      <c r="A2622" s="3472"/>
      <c r="B2622" s="1181" t="s">
        <v>4224</v>
      </c>
      <c r="C2622" s="1207">
        <f t="shared" ref="C2622:H2622" si="2207">C2620/C260</f>
        <v>2.4337315130830488</v>
      </c>
      <c r="D2622" s="1208">
        <f t="shared" si="2207"/>
        <v>1.6377808988764044</v>
      </c>
      <c r="E2622" s="1209">
        <f t="shared" si="2207"/>
        <v>0.50650693027086069</v>
      </c>
      <c r="F2622" s="1210">
        <f t="shared" si="2207"/>
        <v>0.79595570534424653</v>
      </c>
      <c r="G2622" s="1239">
        <f t="shared" si="2207"/>
        <v>0</v>
      </c>
      <c r="H2622" s="1177">
        <f t="shared" si="2207"/>
        <v>0.69910734620824688</v>
      </c>
      <c r="I2622" s="1198">
        <f t="shared" si="2162"/>
        <v>1.0747950095149121</v>
      </c>
      <c r="J2622" s="3167"/>
      <c r="K2622" s="1723"/>
      <c r="L2622" s="1723"/>
      <c r="M2622" s="1723"/>
      <c r="N2622" s="1723"/>
      <c r="O2622" s="1723"/>
      <c r="P2622" s="3364"/>
      <c r="Q2622" t="s">
        <v>4326</v>
      </c>
    </row>
    <row r="2623" spans="1:17" customFormat="1" hidden="1" x14ac:dyDescent="0.25">
      <c r="A2623" s="3472"/>
      <c r="B2623" s="845" t="s">
        <v>5108</v>
      </c>
      <c r="C2623" s="1207">
        <f t="shared" ref="C2623:H2623" si="2208">C2620/C261</f>
        <v>2.8237384506041221</v>
      </c>
      <c r="D2623" s="1208">
        <f t="shared" si="2208"/>
        <v>4.4592391304347831</v>
      </c>
      <c r="E2623" s="1209">
        <f t="shared" si="2208"/>
        <v>0.5471501890869801</v>
      </c>
      <c r="F2623" s="1210">
        <f t="shared" si="2208"/>
        <v>1.0062252405206566</v>
      </c>
      <c r="G2623" s="1239">
        <f t="shared" si="2208"/>
        <v>0</v>
      </c>
      <c r="H2623" s="1177">
        <f t="shared" si="2208"/>
        <v>0.87436786875231798</v>
      </c>
      <c r="I2623" s="1198">
        <f t="shared" si="2162"/>
        <v>1.7672706021293085</v>
      </c>
      <c r="J2623" s="3167"/>
      <c r="K2623" s="1723"/>
      <c r="L2623" s="1723"/>
      <c r="M2623" s="1723"/>
      <c r="N2623" s="1723"/>
      <c r="O2623" s="1723"/>
      <c r="P2623" s="3364"/>
      <c r="Q2623" t="s">
        <v>4763</v>
      </c>
    </row>
    <row r="2624" spans="1:17" customFormat="1" hidden="1" x14ac:dyDescent="0.25">
      <c r="A2624" s="3472"/>
      <c r="B2624" s="1203" t="s">
        <v>4328</v>
      </c>
      <c r="C2624" s="1212">
        <f>C2602/C2605</f>
        <v>109.25</v>
      </c>
      <c r="D2624" s="1212">
        <f t="shared" ref="D2624:F2624" si="2209">D2602/D2605</f>
        <v>35</v>
      </c>
      <c r="E2624" s="1212">
        <f t="shared" si="2209"/>
        <v>998.38095238095241</v>
      </c>
      <c r="F2624" s="1212">
        <f t="shared" si="2209"/>
        <v>155</v>
      </c>
      <c r="G2624" s="1240"/>
      <c r="H2624" s="1212">
        <f>H2602/H2605</f>
        <v>772.42857142857144</v>
      </c>
      <c r="I2624" s="1212">
        <f t="shared" si="2162"/>
        <v>324.40773809523807</v>
      </c>
      <c r="J2624" s="3168"/>
      <c r="K2624" s="1724"/>
      <c r="L2624" s="1724"/>
      <c r="M2624" s="1724"/>
      <c r="N2624" s="1724"/>
      <c r="O2624" s="1724"/>
      <c r="P2624" s="3366"/>
      <c r="Q2624" s="27" t="s">
        <v>4329</v>
      </c>
    </row>
    <row r="2625" spans="1:17" customFormat="1" hidden="1" x14ac:dyDescent="0.25">
      <c r="A2625" s="3472"/>
      <c r="B2625" s="1181" t="s">
        <v>4223</v>
      </c>
      <c r="C2625" s="1207">
        <f t="shared" ref="C2625:H2625" si="2210">C2624/C269</f>
        <v>0.50366085199022292</v>
      </c>
      <c r="D2625" s="1208">
        <f t="shared" si="2210"/>
        <v>0.24181435866626616</v>
      </c>
      <c r="E2625" s="1209">
        <f t="shared" si="2210"/>
        <v>5.599329395841024</v>
      </c>
      <c r="F2625" s="1210">
        <f t="shared" si="2210"/>
        <v>2.0291592597186048</v>
      </c>
      <c r="G2625" s="1239">
        <f t="shared" si="2210"/>
        <v>0</v>
      </c>
      <c r="H2625" s="1177">
        <f t="shared" si="2210"/>
        <v>5.042687515951096</v>
      </c>
      <c r="I2625" s="1198">
        <f t="shared" si="2162"/>
        <v>1.6747927732432237</v>
      </c>
      <c r="J2625" s="3167"/>
      <c r="K2625" s="1723"/>
      <c r="L2625" s="1723"/>
      <c r="M2625" s="1723"/>
      <c r="N2625" s="1723"/>
      <c r="O2625" s="1723"/>
      <c r="P2625" s="3364"/>
      <c r="Q2625" t="s">
        <v>4330</v>
      </c>
    </row>
    <row r="2626" spans="1:17" customFormat="1" hidden="1" x14ac:dyDescent="0.25">
      <c r="A2626" s="3472"/>
      <c r="B2626" s="1181" t="s">
        <v>4224</v>
      </c>
      <c r="C2626" s="1207">
        <f t="shared" ref="C2626:H2626" si="2211">C2624/C286</f>
        <v>0.59679983693436611</v>
      </c>
      <c r="D2626" s="1208">
        <f t="shared" si="2211"/>
        <v>0.97713196760362075</v>
      </c>
      <c r="E2626" s="1209">
        <f t="shared" si="2211"/>
        <v>5.3828137469576012</v>
      </c>
      <c r="F2626" s="1210">
        <f t="shared" si="2211"/>
        <v>1.4730254389523092</v>
      </c>
      <c r="G2626" s="1239">
        <f t="shared" si="2211"/>
        <v>0</v>
      </c>
      <c r="H2626" s="1177">
        <f t="shared" si="2211"/>
        <v>5.4267546749196507</v>
      </c>
      <c r="I2626" s="1198">
        <f t="shared" si="2162"/>
        <v>1.6859541980895796</v>
      </c>
      <c r="J2626" s="3167"/>
      <c r="K2626" s="1723"/>
      <c r="L2626" s="1723"/>
      <c r="M2626" s="1723"/>
      <c r="N2626" s="1723"/>
      <c r="O2626" s="1723"/>
      <c r="P2626" s="3364"/>
      <c r="Q2626" t="s">
        <v>4331</v>
      </c>
    </row>
    <row r="2627" spans="1:17" customFormat="1" ht="15.75" hidden="1" thickBot="1" x14ac:dyDescent="0.3">
      <c r="A2627" s="3472"/>
      <c r="B2627" s="845" t="s">
        <v>5108</v>
      </c>
      <c r="C2627" s="1207">
        <f t="shared" ref="C2627:H2627" si="2212">C2624/C287</f>
        <v>0.77208480565371029</v>
      </c>
      <c r="D2627" s="1208">
        <f t="shared" si="2212"/>
        <v>1.6976047904191616</v>
      </c>
      <c r="E2627" s="1209">
        <f t="shared" si="2212"/>
        <v>28.013164745989172</v>
      </c>
      <c r="F2627" s="1210">
        <f t="shared" si="2212"/>
        <v>5.1088308457711449</v>
      </c>
      <c r="G2627" s="1239">
        <f t="shared" si="2212"/>
        <v>0</v>
      </c>
      <c r="H2627" s="1177">
        <f t="shared" si="2212"/>
        <v>11.523150118360508</v>
      </c>
      <c r="I2627" s="1198">
        <f t="shared" si="2162"/>
        <v>7.1183370375666382</v>
      </c>
      <c r="J2627" s="3167"/>
      <c r="K2627" s="1723"/>
      <c r="L2627" s="1723"/>
      <c r="M2627" s="1723"/>
      <c r="N2627" s="1723"/>
      <c r="O2627" s="1723"/>
      <c r="P2627" s="3364"/>
      <c r="Q2627" t="s">
        <v>4762</v>
      </c>
    </row>
    <row r="2628" spans="1:17" customFormat="1" ht="15.75" hidden="1" thickBot="1" x14ac:dyDescent="0.3">
      <c r="A2628" s="3472"/>
      <c r="B2628" s="1203" t="s">
        <v>4333</v>
      </c>
      <c r="C2628" s="1213">
        <f>C2591/C2605</f>
        <v>27</v>
      </c>
      <c r="D2628" s="1213">
        <f t="shared" ref="D2628:F2628" si="2213">D2591/D2605</f>
        <v>8</v>
      </c>
      <c r="E2628" s="1213">
        <f t="shared" si="2213"/>
        <v>58.761904761904759</v>
      </c>
      <c r="F2628" s="1213">
        <f t="shared" si="2213"/>
        <v>31</v>
      </c>
      <c r="G2628" s="1241"/>
      <c r="H2628" s="1213">
        <f>H2591/H2605</f>
        <v>49.607142857142854</v>
      </c>
      <c r="I2628" s="1213">
        <f t="shared" si="2162"/>
        <v>31.19047619047619</v>
      </c>
      <c r="J2628" s="3169"/>
      <c r="K2628" s="1725"/>
      <c r="L2628" s="1725"/>
      <c r="M2628" s="1725"/>
      <c r="N2628" s="1725"/>
      <c r="O2628" s="1725"/>
      <c r="P2628" s="3365"/>
      <c r="Q2628" s="27" t="s">
        <v>4334</v>
      </c>
    </row>
    <row r="2629" spans="1:17" customFormat="1" ht="15.75" hidden="1" thickBot="1" x14ac:dyDescent="0.3">
      <c r="A2629" s="3472"/>
      <c r="B2629" s="1181" t="s">
        <v>4223</v>
      </c>
      <c r="C2629" s="1207">
        <f t="shared" ref="C2629:H2629" si="2214">C2628/C295</f>
        <v>0.57077205882352944</v>
      </c>
      <c r="D2629" s="1208">
        <f t="shared" si="2214"/>
        <v>0.24525949176591991</v>
      </c>
      <c r="E2629" s="1209">
        <f t="shared" si="2214"/>
        <v>1.9052792614732945</v>
      </c>
      <c r="F2629" s="1210">
        <f t="shared" si="2214"/>
        <v>1.8576925503059358</v>
      </c>
      <c r="G2629" s="1239">
        <f t="shared" si="2214"/>
        <v>0</v>
      </c>
      <c r="H2629" s="1177">
        <f t="shared" si="2214"/>
        <v>1.5738628887231896</v>
      </c>
      <c r="I2629" s="1198">
        <f t="shared" si="2162"/>
        <v>0.91580067247373598</v>
      </c>
      <c r="J2629" s="3167"/>
      <c r="K2629" s="1723"/>
      <c r="L2629" s="1723"/>
      <c r="M2629" s="1723"/>
      <c r="N2629" s="1723"/>
      <c r="O2629" s="1723"/>
      <c r="P2629" s="3364"/>
      <c r="Q2629" t="s">
        <v>4335</v>
      </c>
    </row>
    <row r="2630" spans="1:17" customFormat="1" ht="15.75" hidden="1" thickBot="1" x14ac:dyDescent="0.3">
      <c r="A2630" s="3472"/>
      <c r="B2630" s="1181" t="s">
        <v>4224</v>
      </c>
      <c r="C2630" s="1207">
        <f t="shared" ref="C2630:H2630" si="2215">C2628/C312</f>
        <v>0.70468622180670792</v>
      </c>
      <c r="D2630" s="1208">
        <f t="shared" si="2215"/>
        <v>0.60303576022639571</v>
      </c>
      <c r="E2630" s="1209">
        <f t="shared" si="2215"/>
        <v>2.0659910510563901</v>
      </c>
      <c r="F2630" s="1210">
        <f t="shared" si="2215"/>
        <v>1.2300992015485119</v>
      </c>
      <c r="G2630" s="1239">
        <f t="shared" si="2215"/>
        <v>0</v>
      </c>
      <c r="H2630" s="1177">
        <f t="shared" si="2215"/>
        <v>1.733547759964241</v>
      </c>
      <c r="I2630" s="1198">
        <f t="shared" si="2162"/>
        <v>0.92076244692760112</v>
      </c>
      <c r="J2630" s="3167"/>
      <c r="K2630" s="1723"/>
      <c r="L2630" s="1723"/>
      <c r="M2630" s="1723"/>
      <c r="N2630" s="1723"/>
      <c r="O2630" s="1723"/>
      <c r="P2630" s="3364"/>
      <c r="Q2630" t="s">
        <v>4336</v>
      </c>
    </row>
    <row r="2631" spans="1:17" customFormat="1" ht="15.75" hidden="1" thickBot="1" x14ac:dyDescent="0.3">
      <c r="A2631" s="3472"/>
      <c r="B2631" s="845" t="s">
        <v>5108</v>
      </c>
      <c r="C2631" s="1207">
        <f t="shared" ref="C2631:H2631" si="2216">C2628/C313</f>
        <v>0.67958721369242392</v>
      </c>
      <c r="D2631" s="1208">
        <f t="shared" si="2216"/>
        <v>1.1846435100548447</v>
      </c>
      <c r="E2631" s="1209">
        <f t="shared" si="2216"/>
        <v>3.3535959075195327</v>
      </c>
      <c r="F2631" s="1210">
        <f t="shared" si="2216"/>
        <v>2.7722159730033744</v>
      </c>
      <c r="G2631" s="1239">
        <f t="shared" si="2216"/>
        <v>0</v>
      </c>
      <c r="H2631" s="1177">
        <f t="shared" si="2216"/>
        <v>2.3484622283182106</v>
      </c>
      <c r="I2631" s="1198">
        <f t="shared" si="2162"/>
        <v>1.5980085208540351</v>
      </c>
      <c r="J2631" s="3167"/>
      <c r="K2631" s="1723"/>
      <c r="L2631" s="1723"/>
      <c r="M2631" s="1723"/>
      <c r="N2631" s="1723"/>
      <c r="O2631" s="1723"/>
      <c r="P2631" s="3364"/>
      <c r="Q2631" t="s">
        <v>4761</v>
      </c>
    </row>
    <row r="2632" spans="1:17" s="325" customFormat="1" ht="15.75" hidden="1" thickBot="1" x14ac:dyDescent="0.3">
      <c r="A2632" s="3472"/>
      <c r="B2632" s="1203" t="s">
        <v>4338</v>
      </c>
      <c r="C2632" s="1206">
        <f>C2594/C2605</f>
        <v>11.5</v>
      </c>
      <c r="D2632" s="1206">
        <f t="shared" ref="D2632:F2632" si="2217">D2594/D2605</f>
        <v>3.5</v>
      </c>
      <c r="E2632" s="1206">
        <f t="shared" si="2217"/>
        <v>8.9047619047619051</v>
      </c>
      <c r="F2632" s="1206">
        <f t="shared" si="2217"/>
        <v>11</v>
      </c>
      <c r="G2632" s="1238"/>
      <c r="H2632" s="1206">
        <f>H2594/H2605</f>
        <v>8.9642857142857135</v>
      </c>
      <c r="I2632" s="1206">
        <f t="shared" si="2162"/>
        <v>8.7261904761904763</v>
      </c>
      <c r="J2632" s="3162"/>
      <c r="K2632" s="1718"/>
      <c r="L2632" s="1718"/>
      <c r="M2632" s="1718"/>
      <c r="N2632" s="1718"/>
      <c r="O2632" s="1718"/>
      <c r="P2632" s="3368"/>
      <c r="Q2632" s="1220" t="s">
        <v>4339</v>
      </c>
    </row>
    <row r="2633" spans="1:17" s="325" customFormat="1" ht="15.75" hidden="1" thickBot="1" x14ac:dyDescent="0.3">
      <c r="A2633" s="3472"/>
      <c r="B2633" s="1182" t="s">
        <v>4223</v>
      </c>
      <c r="C2633" s="1207">
        <f t="shared" ref="C2633:H2633" si="2218">C2632/C321</f>
        <v>1.0893490447317242</v>
      </c>
      <c r="D2633" s="1208">
        <f t="shared" si="2218"/>
        <v>0.42118143459915613</v>
      </c>
      <c r="E2633" s="1209">
        <f t="shared" si="2218"/>
        <v>1.5546704970836598</v>
      </c>
      <c r="F2633" s="1210">
        <f t="shared" si="2218"/>
        <v>4.0115163147792705</v>
      </c>
      <c r="G2633" s="1239">
        <f t="shared" si="2218"/>
        <v>0</v>
      </c>
      <c r="H2633" s="1199">
        <f t="shared" si="2218"/>
        <v>1.1701162446802644</v>
      </c>
      <c r="I2633" s="1198">
        <f t="shared" si="2162"/>
        <v>1.4153434582387621</v>
      </c>
      <c r="J2633" s="3167"/>
      <c r="K2633" s="1723"/>
      <c r="L2633" s="1723"/>
      <c r="M2633" s="1723"/>
      <c r="N2633" s="1723"/>
      <c r="O2633" s="1723"/>
      <c r="P2633" s="3364"/>
      <c r="Q2633" s="325" t="s">
        <v>4340</v>
      </c>
    </row>
    <row r="2634" spans="1:17" ht="15.75" hidden="1" thickBot="1" x14ac:dyDescent="0.3">
      <c r="A2634" s="3472"/>
      <c r="B2634" s="1182" t="s">
        <v>4224</v>
      </c>
      <c r="C2634" s="1207">
        <f t="shared" ref="C2634:H2634" si="2219">C2632/C338</f>
        <v>1.1179628554846199</v>
      </c>
      <c r="D2634" s="1208">
        <f t="shared" si="2219"/>
        <v>0.76302083333333337</v>
      </c>
      <c r="E2634" s="1209">
        <f t="shared" si="2219"/>
        <v>1.0037287733048332</v>
      </c>
      <c r="F2634" s="1210">
        <f t="shared" si="2219"/>
        <v>1.4720522235822113</v>
      </c>
      <c r="G2634" s="1239">
        <f t="shared" si="2219"/>
        <v>0</v>
      </c>
      <c r="H2634" s="1200">
        <f t="shared" si="2219"/>
        <v>1.0827927366138324</v>
      </c>
      <c r="I2634" s="1198">
        <f t="shared" si="2162"/>
        <v>0.87135293714099959</v>
      </c>
      <c r="J2634" s="3167"/>
      <c r="K2634" s="1723"/>
      <c r="L2634" s="1723"/>
      <c r="M2634" s="1723"/>
      <c r="N2634" s="1723"/>
      <c r="O2634" s="1723"/>
      <c r="P2634" s="3364"/>
      <c r="Q2634" s="325" t="s">
        <v>4341</v>
      </c>
    </row>
    <row r="2635" spans="1:17" ht="15.75" hidden="1" thickBot="1" x14ac:dyDescent="0.3">
      <c r="A2635" s="3472"/>
      <c r="B2635" s="845" t="s">
        <v>5108</v>
      </c>
      <c r="C2635" s="1207">
        <f t="shared" ref="C2635:H2635" si="2220">C2632/C339</f>
        <v>0.94572368421052633</v>
      </c>
      <c r="D2635" s="1208">
        <f t="shared" si="2220"/>
        <v>1.7718750000000001</v>
      </c>
      <c r="E2635" s="1209">
        <f t="shared" si="2220"/>
        <v>0.91262066243226758</v>
      </c>
      <c r="F2635" s="1210">
        <f t="shared" si="2220"/>
        <v>2.495007132667618</v>
      </c>
      <c r="G2635" s="1239">
        <f t="shared" si="2220"/>
        <v>0</v>
      </c>
      <c r="H2635" s="1199">
        <f t="shared" si="2220"/>
        <v>1.1710020670179626</v>
      </c>
      <c r="I2635" s="1198">
        <f t="shared" si="2162"/>
        <v>1.2250452958620823</v>
      </c>
      <c r="J2635" s="3167"/>
      <c r="K2635" s="1723"/>
      <c r="L2635" s="1723"/>
      <c r="M2635" s="1723"/>
      <c r="N2635" s="1723"/>
      <c r="O2635" s="1723"/>
      <c r="P2635" s="3364"/>
      <c r="Q2635" s="325" t="s">
        <v>4760</v>
      </c>
    </row>
    <row r="2636" spans="1:17" ht="15.75" hidden="1" thickBot="1" x14ac:dyDescent="0.3">
      <c r="A2636" s="3472"/>
      <c r="B2636" s="1203" t="s">
        <v>4343</v>
      </c>
      <c r="C2636" s="1206">
        <f>C2597/C2602</f>
        <v>-4.1189931350114416E-2</v>
      </c>
      <c r="D2636" s="1206">
        <f t="shared" ref="D2636:F2636" si="2221">D2597/D2602</f>
        <v>-4.2857142857142858E-2</v>
      </c>
      <c r="E2636" s="1206">
        <f t="shared" si="2221"/>
        <v>-2.4325097777353811E-3</v>
      </c>
      <c r="F2636" s="1206">
        <f t="shared" si="2221"/>
        <v>-1.2903225806451613E-2</v>
      </c>
      <c r="G2636" s="1238"/>
      <c r="H2636" s="1206">
        <f t="shared" ref="H2636" si="2222">H2597/H2602</f>
        <v>-3.4214906602552247E-3</v>
      </c>
      <c r="I2636" s="1206">
        <f t="shared" ref="I2636:I2688" si="2223">AVERAGE(C2636:G2636)</f>
        <v>-2.4845702447861065E-2</v>
      </c>
      <c r="J2636" s="3162"/>
      <c r="K2636" s="1718"/>
      <c r="L2636" s="1718"/>
      <c r="M2636" s="1718"/>
      <c r="N2636" s="1718"/>
      <c r="O2636" s="1718"/>
      <c r="P2636" s="3368"/>
      <c r="Q2636" s="1220" t="s">
        <v>4344</v>
      </c>
    </row>
    <row r="2637" spans="1:17" ht="15.75" hidden="1" thickBot="1" x14ac:dyDescent="0.3">
      <c r="A2637" s="3472"/>
      <c r="B2637" s="1182" t="s">
        <v>4223</v>
      </c>
      <c r="C2637" s="1207">
        <f t="shared" ref="C2637:H2637" si="2224">C2636/C347</f>
        <v>2.800089038711052</v>
      </c>
      <c r="D2637" s="1208">
        <f t="shared" si="2224"/>
        <v>2.3119781943096109</v>
      </c>
      <c r="E2637" s="1209">
        <f t="shared" si="2224"/>
        <v>0.23994656912543416</v>
      </c>
      <c r="F2637" s="1210">
        <f t="shared" si="2224"/>
        <v>1.9964784373065549</v>
      </c>
      <c r="G2637" s="1239">
        <f t="shared" si="2224"/>
        <v>0</v>
      </c>
      <c r="H2637" s="1199">
        <f t="shared" si="2224"/>
        <v>0.24613567112838691</v>
      </c>
      <c r="I2637" s="1198">
        <f t="shared" si="2223"/>
        <v>1.4696984478905306</v>
      </c>
      <c r="J2637" s="3167"/>
      <c r="K2637" s="1723"/>
      <c r="L2637" s="1723"/>
      <c r="M2637" s="1723"/>
      <c r="N2637" s="1723"/>
      <c r="O2637" s="1723"/>
      <c r="P2637" s="3364"/>
      <c r="Q2637" s="325" t="s">
        <v>4345</v>
      </c>
    </row>
    <row r="2638" spans="1:17" ht="15.75" hidden="1" thickBot="1" x14ac:dyDescent="0.3">
      <c r="A2638" s="3472"/>
      <c r="B2638" s="1182" t="s">
        <v>4224</v>
      </c>
      <c r="C2638" s="1207">
        <f t="shared" ref="C2638:H2638" si="2225">C2636/C364</f>
        <v>2.8736888965253318</v>
      </c>
      <c r="D2638" s="1208">
        <f t="shared" si="2225"/>
        <v>1.0107544141252007</v>
      </c>
      <c r="E2638" s="1209">
        <f t="shared" si="2225"/>
        <v>0.19440367704141628</v>
      </c>
      <c r="F2638" s="1210">
        <f t="shared" si="2225"/>
        <v>0.66468945594607609</v>
      </c>
      <c r="G2638" s="1239">
        <f t="shared" si="2225"/>
        <v>0</v>
      </c>
      <c r="H2638" s="1199">
        <f t="shared" si="2225"/>
        <v>0.22332610309342865</v>
      </c>
      <c r="I2638" s="1198">
        <f t="shared" si="2223"/>
        <v>0.9487072887276049</v>
      </c>
      <c r="J2638" s="3167"/>
      <c r="K2638" s="1723"/>
      <c r="L2638" s="1723"/>
      <c r="M2638" s="1723"/>
      <c r="N2638" s="1723"/>
      <c r="O2638" s="1723"/>
      <c r="P2638" s="3364"/>
      <c r="Q2638" s="325" t="s">
        <v>4346</v>
      </c>
    </row>
    <row r="2639" spans="1:17" ht="15.75" hidden="1" thickBot="1" x14ac:dyDescent="0.3">
      <c r="A2639" s="3473"/>
      <c r="B2639" s="845" t="s">
        <v>5108</v>
      </c>
      <c r="C2639" s="1215">
        <f t="shared" ref="C2639:H2639" si="2226">C2636/C365</f>
        <v>2.4854478831732152</v>
      </c>
      <c r="D2639" s="1216">
        <f t="shared" si="2226"/>
        <v>3.1118012422360248</v>
      </c>
      <c r="E2639" s="1217">
        <f t="shared" si="2226"/>
        <v>6.5502082737129957E-2</v>
      </c>
      <c r="F2639" s="1218">
        <f t="shared" si="2226"/>
        <v>0.54601018675721558</v>
      </c>
      <c r="G2639" s="1242">
        <f t="shared" si="2226"/>
        <v>0</v>
      </c>
      <c r="H2639" s="1201">
        <f t="shared" si="2226"/>
        <v>0.17819952810890483</v>
      </c>
      <c r="I2639" s="1202">
        <f t="shared" si="2223"/>
        <v>1.2417522789807172</v>
      </c>
      <c r="J2639" s="3167"/>
      <c r="K2639" s="1723"/>
      <c r="L2639" s="1723"/>
      <c r="M2639" s="1723"/>
      <c r="N2639" s="1723"/>
      <c r="O2639" s="1723"/>
      <c r="P2639" s="3364"/>
      <c r="Q2639" s="325" t="s">
        <v>4759</v>
      </c>
    </row>
    <row r="2640" spans="1:17" customFormat="1" x14ac:dyDescent="0.25">
      <c r="A2640" s="3471" t="s">
        <v>18</v>
      </c>
      <c r="B2640" s="844" t="s">
        <v>5094</v>
      </c>
      <c r="C2640" s="826">
        <f>BNP!B9</f>
        <v>55</v>
      </c>
      <c r="D2640" s="826">
        <f>BPCE!B9</f>
        <v>4</v>
      </c>
      <c r="E2640" s="1245">
        <f>SG!B9</f>
        <v>11</v>
      </c>
      <c r="F2640" s="1235"/>
      <c r="G2640" s="1235"/>
      <c r="H2640" s="826">
        <f>SUM(C2640:G2640)</f>
        <v>70</v>
      </c>
      <c r="I2640" s="1222">
        <f t="shared" si="2223"/>
        <v>23.333333333333332</v>
      </c>
      <c r="J2640" s="3159"/>
      <c r="K2640" s="1715"/>
      <c r="L2640" s="1715"/>
      <c r="M2640" s="1715"/>
      <c r="N2640" s="1715"/>
      <c r="O2640" s="1715"/>
      <c r="P2640" s="3384"/>
      <c r="Q2640" s="27" t="s">
        <v>4264</v>
      </c>
    </row>
    <row r="2641" spans="1:17" customFormat="1" x14ac:dyDescent="0.25">
      <c r="A2641" s="3472"/>
      <c r="B2641" s="845" t="s">
        <v>4265</v>
      </c>
      <c r="C2641" s="1184">
        <f t="shared" ref="C2641:H2641" si="2227">C2640/C4</f>
        <v>1.4042075163398693E-3</v>
      </c>
      <c r="D2641" s="1185">
        <f t="shared" si="2227"/>
        <v>1.7199122844734917E-4</v>
      </c>
      <c r="E2641" s="1186">
        <f t="shared" si="2227"/>
        <v>4.66833595043076E-4</v>
      </c>
      <c r="F2641" s="1239"/>
      <c r="G2641" s="1236"/>
      <c r="H2641" s="1194">
        <f t="shared" si="2227"/>
        <v>5.9700474192337868E-4</v>
      </c>
      <c r="I2641" s="1189">
        <f t="shared" si="2223"/>
        <v>6.8101077994343147E-4</v>
      </c>
      <c r="J2641" s="3160"/>
      <c r="K2641" s="1716"/>
      <c r="L2641" s="1716"/>
      <c r="M2641" s="1716"/>
      <c r="N2641" s="1716"/>
      <c r="O2641" s="1716"/>
      <c r="P2641" s="3385"/>
      <c r="Q2641" t="s">
        <v>4266</v>
      </c>
    </row>
    <row r="2642" spans="1:17" customFormat="1" x14ac:dyDescent="0.25">
      <c r="A2642" s="3472"/>
      <c r="B2642" s="845" t="s">
        <v>4267</v>
      </c>
      <c r="C2642" s="1184">
        <f t="shared" ref="C2642:H2642" si="2228">C2640/C21</f>
        <v>2.1424954228506875E-3</v>
      </c>
      <c r="D2642" s="1185">
        <f t="shared" si="2228"/>
        <v>1.0290712631849757E-3</v>
      </c>
      <c r="E2642" s="1186">
        <f t="shared" si="2228"/>
        <v>8.5563161169881772E-4</v>
      </c>
      <c r="F2642" s="1239"/>
      <c r="G2642" s="1239"/>
      <c r="H2642" s="1194">
        <f t="shared" si="2228"/>
        <v>1.319410412033023E-3</v>
      </c>
      <c r="I2642" s="1189">
        <f t="shared" si="2223"/>
        <v>1.3423994325781601E-3</v>
      </c>
      <c r="J2642" s="3160"/>
      <c r="K2642" s="1716"/>
      <c r="L2642" s="1716"/>
      <c r="M2642" s="1716"/>
      <c r="N2642" s="1716"/>
      <c r="O2642" s="1716"/>
      <c r="P2642" s="3385"/>
      <c r="Q2642" t="s">
        <v>4268</v>
      </c>
    </row>
    <row r="2643" spans="1:17" customFormat="1" x14ac:dyDescent="0.25">
      <c r="A2643" s="3472"/>
      <c r="B2643" s="1203" t="s">
        <v>5095</v>
      </c>
      <c r="C2643" s="1204">
        <f>BNP!C9</f>
        <v>3</v>
      </c>
      <c r="D2643" s="1246">
        <v>0</v>
      </c>
      <c r="E2643" s="1246">
        <f>SG!C9</f>
        <v>6</v>
      </c>
      <c r="F2643" s="1239"/>
      <c r="G2643" s="1239"/>
      <c r="H2643" s="1204">
        <f>SUM(C2643:G2643)</f>
        <v>9</v>
      </c>
      <c r="I2643" s="1206">
        <f t="shared" si="2223"/>
        <v>3</v>
      </c>
      <c r="J2643" s="3162"/>
      <c r="K2643" s="1718"/>
      <c r="L2643" s="1718"/>
      <c r="M2643" s="1718"/>
      <c r="N2643" s="1718"/>
      <c r="O2643" s="1718"/>
      <c r="P2643" s="3368"/>
      <c r="Q2643" s="27" t="s">
        <v>4274</v>
      </c>
    </row>
    <row r="2644" spans="1:17" customFormat="1" x14ac:dyDescent="0.25">
      <c r="A2644" s="3472"/>
      <c r="B2644" s="845" t="s">
        <v>4275</v>
      </c>
      <c r="C2644" s="1184">
        <f t="shared" ref="C2644:H2644" si="2229">C2643/C30</f>
        <v>3.4321015902070702E-4</v>
      </c>
      <c r="D2644" s="1185">
        <f t="shared" si="2229"/>
        <v>0</v>
      </c>
      <c r="E2644" s="1186">
        <f t="shared" si="2229"/>
        <v>1.3711151736745886E-3</v>
      </c>
      <c r="F2644" s="1239"/>
      <c r="G2644" s="1239"/>
      <c r="H2644" s="1192">
        <f t="shared" si="2229"/>
        <v>3.1580055440541771E-4</v>
      </c>
      <c r="I2644" s="1193">
        <f t="shared" si="2223"/>
        <v>5.7144177756509858E-4</v>
      </c>
      <c r="J2644" s="3161"/>
      <c r="K2644" s="1717"/>
      <c r="L2644" s="1717"/>
      <c r="M2644" s="1717"/>
      <c r="N2644" s="1717"/>
      <c r="O2644" s="1717"/>
      <c r="P2644" s="3386"/>
      <c r="Q2644" t="s">
        <v>4276</v>
      </c>
    </row>
    <row r="2645" spans="1:17" customFormat="1" x14ac:dyDescent="0.25">
      <c r="A2645" s="3472"/>
      <c r="B2645" s="845" t="s">
        <v>4277</v>
      </c>
      <c r="C2645" s="1184">
        <f t="shared" ref="C2645:H2645" si="2230">C2643/C47</f>
        <v>4.3528728961114336E-4</v>
      </c>
      <c r="D2645" s="1185">
        <f t="shared" si="2230"/>
        <v>0</v>
      </c>
      <c r="E2645" s="1186">
        <f t="shared" si="2230"/>
        <v>1.4962593516209476E-3</v>
      </c>
      <c r="F2645" s="1239"/>
      <c r="G2645" s="1239"/>
      <c r="H2645" s="1192">
        <f t="shared" si="2230"/>
        <v>5.8635741742133038E-4</v>
      </c>
      <c r="I2645" s="1193">
        <f t="shared" si="2223"/>
        <v>6.4384888041069696E-4</v>
      </c>
      <c r="J2645" s="3161"/>
      <c r="K2645" s="1717"/>
      <c r="L2645" s="1717"/>
      <c r="M2645" s="1717"/>
      <c r="N2645" s="1717"/>
      <c r="O2645" s="1717"/>
      <c r="P2645" s="3386"/>
      <c r="Q2645" t="s">
        <v>4278</v>
      </c>
    </row>
    <row r="2646" spans="1:17" customFormat="1" x14ac:dyDescent="0.25">
      <c r="A2646" s="3472"/>
      <c r="B2646" s="1203" t="s">
        <v>5098</v>
      </c>
      <c r="C2646" s="1204">
        <f>BNP!F9</f>
        <v>-4</v>
      </c>
      <c r="D2646" s="1246">
        <v>0</v>
      </c>
      <c r="E2646" s="1246">
        <f>SG!F9</f>
        <v>-2</v>
      </c>
      <c r="F2646" s="1239"/>
      <c r="G2646" s="1239"/>
      <c r="H2646" s="1204">
        <f>SUM(C2646:G2646)</f>
        <v>-6</v>
      </c>
      <c r="I2646" s="1206">
        <f t="shared" si="2223"/>
        <v>-2</v>
      </c>
      <c r="J2646" s="3163"/>
      <c r="K2646" s="1719"/>
      <c r="L2646" s="1719"/>
      <c r="M2646" s="1719"/>
      <c r="N2646" s="1719"/>
      <c r="O2646" s="1719"/>
      <c r="P2646" s="3387"/>
      <c r="Q2646" s="1178" t="s">
        <v>4284</v>
      </c>
    </row>
    <row r="2647" spans="1:17" customFormat="1" hidden="1" x14ac:dyDescent="0.25">
      <c r="A2647" s="3472"/>
      <c r="B2647" s="845" t="s">
        <v>4285</v>
      </c>
      <c r="C2647" s="1184">
        <f t="shared" ref="C2647:H2647" si="2231">C2646/C56</f>
        <v>1.514004542013626E-3</v>
      </c>
      <c r="D2647" s="1185">
        <f t="shared" si="2231"/>
        <v>0</v>
      </c>
      <c r="E2647" s="1186">
        <f t="shared" si="2231"/>
        <v>1.448225923244026E-3</v>
      </c>
      <c r="F2647" s="1239"/>
      <c r="G2647" s="1239"/>
      <c r="H2647" s="1194">
        <f t="shared" si="2231"/>
        <v>7.5748011614695115E-4</v>
      </c>
      <c r="I2647" s="1193">
        <f t="shared" si="2223"/>
        <v>9.87410155085884E-4</v>
      </c>
      <c r="J2647" s="3161"/>
      <c r="K2647" s="1717"/>
      <c r="L2647" s="1717"/>
      <c r="M2647" s="1717"/>
      <c r="N2647" s="1717"/>
      <c r="O2647" s="1717"/>
      <c r="P2647" s="3386"/>
      <c r="Q2647" t="s">
        <v>4286</v>
      </c>
    </row>
    <row r="2648" spans="1:17" customFormat="1" hidden="1" x14ac:dyDescent="0.25">
      <c r="A2648" s="3472"/>
      <c r="B2648" s="845" t="s">
        <v>4287</v>
      </c>
      <c r="C2648" s="1184">
        <f t="shared" ref="C2648:H2648" si="2232">C2646/C73</f>
        <v>2.2753128555176336E-3</v>
      </c>
      <c r="D2648" s="1185">
        <f t="shared" si="2232"/>
        <v>0</v>
      </c>
      <c r="E2648" s="1186">
        <f t="shared" si="2232"/>
        <v>1.9065776930409914E-3</v>
      </c>
      <c r="F2648" s="1239"/>
      <c r="G2648" s="1239"/>
      <c r="H2648" s="1194">
        <f t="shared" si="2232"/>
        <v>1.4840465001236705E-3</v>
      </c>
      <c r="I2648" s="1193">
        <f t="shared" si="2223"/>
        <v>1.3939635161862082E-3</v>
      </c>
      <c r="J2648" s="3161"/>
      <c r="K2648" s="1717"/>
      <c r="L2648" s="1717"/>
      <c r="M2648" s="1717"/>
      <c r="N2648" s="1717"/>
      <c r="O2648" s="1717"/>
      <c r="P2648" s="3386"/>
      <c r="Q2648" t="s">
        <v>4288</v>
      </c>
    </row>
    <row r="2649" spans="1:17" customFormat="1" x14ac:dyDescent="0.25">
      <c r="A2649" s="3472"/>
      <c r="B2649" s="845" t="s">
        <v>4289</v>
      </c>
      <c r="C2649" s="1195">
        <v>0.2</v>
      </c>
      <c r="D2649" s="1185">
        <v>0.2</v>
      </c>
      <c r="E2649" s="1197">
        <v>0.2</v>
      </c>
      <c r="F2649" s="1239"/>
      <c r="G2649" s="1239"/>
      <c r="H2649" s="1190">
        <v>1.2</v>
      </c>
      <c r="I2649" s="1191">
        <f t="shared" si="2223"/>
        <v>0.20000000000000004</v>
      </c>
      <c r="J2649" s="3164"/>
      <c r="K2649" s="1720"/>
      <c r="L2649" s="1720"/>
      <c r="M2649" s="1720"/>
      <c r="N2649" s="1720"/>
      <c r="O2649" s="1720"/>
      <c r="P2649" s="3352"/>
      <c r="Q2649" t="s">
        <v>4290</v>
      </c>
    </row>
    <row r="2650" spans="1:17" customFormat="1" x14ac:dyDescent="0.25">
      <c r="A2650" s="3472"/>
      <c r="B2650" s="845" t="s">
        <v>4291</v>
      </c>
      <c r="C2650" s="1184">
        <f>C2646/C2643</f>
        <v>-1.3333333333333333</v>
      </c>
      <c r="D2650" s="1185" t="e">
        <f t="shared" ref="D2650:H2650" si="2233">D2646/D2643</f>
        <v>#DIV/0!</v>
      </c>
      <c r="E2650" s="1186">
        <f t="shared" si="2233"/>
        <v>-0.33333333333333331</v>
      </c>
      <c r="F2650" s="1239"/>
      <c r="G2650" s="1239"/>
      <c r="H2650" s="1205">
        <f t="shared" si="2233"/>
        <v>-0.66666666666666663</v>
      </c>
      <c r="I2650" s="1191" t="e">
        <f t="shared" si="2223"/>
        <v>#DIV/0!</v>
      </c>
      <c r="J2650" s="3164"/>
      <c r="K2650" s="1720"/>
      <c r="L2650" s="1720"/>
      <c r="M2650" s="1720"/>
      <c r="N2650" s="1720"/>
      <c r="O2650" s="1720"/>
      <c r="P2650" s="3352"/>
      <c r="Q2650" t="s">
        <v>4292</v>
      </c>
    </row>
    <row r="2651" spans="1:17" customFormat="1" x14ac:dyDescent="0.25">
      <c r="A2651" s="3472"/>
      <c r="B2651" s="1203" t="s">
        <v>5100</v>
      </c>
      <c r="C2651" s="1204">
        <f>BNP!G9</f>
        <v>1258</v>
      </c>
      <c r="D2651" s="1204">
        <f>BPCE!G9</f>
        <v>66</v>
      </c>
      <c r="E2651" s="1246">
        <f>SG!G9</f>
        <v>80</v>
      </c>
      <c r="F2651" s="1239"/>
      <c r="G2651" s="1239"/>
      <c r="H2651" s="1204">
        <f>SUM(C2651:G2651)</f>
        <v>1404</v>
      </c>
      <c r="I2651" s="1204">
        <f t="shared" si="2223"/>
        <v>468</v>
      </c>
      <c r="J2651" s="3165"/>
      <c r="K2651" s="1721"/>
      <c r="L2651" s="1721"/>
      <c r="M2651" s="1721"/>
      <c r="N2651" s="1721"/>
      <c r="O2651" s="1721"/>
      <c r="P2651" s="3347"/>
      <c r="Q2651" s="27" t="s">
        <v>4293</v>
      </c>
    </row>
    <row r="2652" spans="1:17" customFormat="1" x14ac:dyDescent="0.25">
      <c r="A2652" s="3472"/>
      <c r="B2652" s="845" t="s">
        <v>4294</v>
      </c>
      <c r="C2652" s="1184">
        <f t="shared" ref="C2652:H2652" si="2234">C2651/C82</f>
        <v>7.0043373440310018E-3</v>
      </c>
      <c r="D2652" s="1185">
        <f t="shared" si="2234"/>
        <v>6.3954108082442656E-4</v>
      </c>
      <c r="E2652" s="1186">
        <f t="shared" si="2234"/>
        <v>5.8726802912849427E-4</v>
      </c>
      <c r="F2652" s="1239"/>
      <c r="G2652" s="1239"/>
      <c r="H2652" s="1194">
        <f t="shared" si="2234"/>
        <v>2.4639273316930548E-3</v>
      </c>
      <c r="I2652" s="1189">
        <f t="shared" si="2223"/>
        <v>2.7437154846613079E-3</v>
      </c>
      <c r="J2652" s="3160"/>
      <c r="K2652" s="1716"/>
      <c r="L2652" s="1716"/>
      <c r="M2652" s="1716"/>
      <c r="N2652" s="1716"/>
      <c r="O2652" s="1716"/>
      <c r="P2652" s="3385"/>
      <c r="Q2652" t="s">
        <v>4295</v>
      </c>
    </row>
    <row r="2653" spans="1:17" customFormat="1" x14ac:dyDescent="0.25">
      <c r="A2653" s="3472"/>
      <c r="B2653" s="845" t="s">
        <v>4296</v>
      </c>
      <c r="C2653" s="1184">
        <f t="shared" ref="C2653:H2653" si="2235">C2651/C99</f>
        <v>1.0256828373420302E-2</v>
      </c>
      <c r="D2653" s="1185">
        <f t="shared" si="2235"/>
        <v>6.2887089090042881E-3</v>
      </c>
      <c r="E2653" s="1186">
        <f t="shared" si="2235"/>
        <v>9.5425538259676741E-4</v>
      </c>
      <c r="F2653" s="1239"/>
      <c r="G2653" s="1239"/>
      <c r="H2653" s="1194">
        <f t="shared" si="2235"/>
        <v>5.3203381673632873E-3</v>
      </c>
      <c r="I2653" s="1189">
        <f t="shared" si="2223"/>
        <v>5.8332642216737856E-3</v>
      </c>
      <c r="J2653" s="3160"/>
      <c r="K2653" s="1716"/>
      <c r="L2653" s="1716"/>
      <c r="M2653" s="1716"/>
      <c r="N2653" s="1716"/>
      <c r="O2653" s="1716"/>
      <c r="P2653" s="3385"/>
      <c r="Q2653" t="s">
        <v>4297</v>
      </c>
    </row>
    <row r="2654" spans="1:17" customFormat="1" x14ac:dyDescent="0.25">
      <c r="A2654" s="3472"/>
      <c r="B2654" s="1203" t="s">
        <v>14</v>
      </c>
      <c r="C2654" s="1204">
        <f>BNP!J9</f>
        <v>7</v>
      </c>
      <c r="D2654" s="1204">
        <f>BPCE!J9</f>
        <v>2</v>
      </c>
      <c r="E2654" s="1246">
        <f>SG!J9</f>
        <v>1</v>
      </c>
      <c r="F2654" s="1239"/>
      <c r="G2654" s="1239"/>
      <c r="H2654" s="1204">
        <f>SUM(C2654:G2654)</f>
        <v>10</v>
      </c>
      <c r="I2654" s="1221">
        <f t="shared" si="2223"/>
        <v>3.3333333333333335</v>
      </c>
      <c r="J2654" s="3166"/>
      <c r="K2654" s="1722"/>
      <c r="L2654" s="1722"/>
      <c r="M2654" s="1722"/>
      <c r="N2654" s="1722"/>
      <c r="O2654" s="1722"/>
      <c r="P2654" s="3369"/>
      <c r="Q2654" s="27" t="s">
        <v>4298</v>
      </c>
    </row>
    <row r="2655" spans="1:17" customFormat="1" x14ac:dyDescent="0.25">
      <c r="A2655" s="3472"/>
      <c r="B2655" s="845" t="s">
        <v>4299</v>
      </c>
      <c r="C2655" s="1184">
        <f t="shared" ref="C2655:H2655" si="2236">C2654/C108</f>
        <v>8.4541062801932361E-3</v>
      </c>
      <c r="D2655" s="1185">
        <f t="shared" si="2236"/>
        <v>2.8050490883590462E-3</v>
      </c>
      <c r="E2655" s="1186">
        <f t="shared" si="2236"/>
        <v>1.3089005235602095E-3</v>
      </c>
      <c r="F2655" s="1239"/>
      <c r="G2655" s="1239"/>
      <c r="H2655" s="1194">
        <f t="shared" si="2236"/>
        <v>2.6881720430107529E-3</v>
      </c>
      <c r="I2655" s="1189">
        <f t="shared" si="2223"/>
        <v>4.1893519640374974E-3</v>
      </c>
      <c r="J2655" s="3160"/>
      <c r="K2655" s="1716"/>
      <c r="L2655" s="1716"/>
      <c r="M2655" s="1716"/>
      <c r="N2655" s="1716"/>
      <c r="O2655" s="1716"/>
      <c r="P2655" s="3385"/>
      <c r="Q2655" t="s">
        <v>4300</v>
      </c>
    </row>
    <row r="2656" spans="1:17" customFormat="1" x14ac:dyDescent="0.25">
      <c r="A2656" s="3472"/>
      <c r="B2656" s="845" t="s">
        <v>4301</v>
      </c>
      <c r="C2656" s="1184">
        <f t="shared" ref="C2656:H2656" si="2237">C2654/C125</f>
        <v>1.0447761194029851E-2</v>
      </c>
      <c r="D2656" s="1185">
        <f t="shared" si="2237"/>
        <v>6.8259385665529011E-3</v>
      </c>
      <c r="E2656" s="1186">
        <f t="shared" si="2237"/>
        <v>2.2123893805309734E-3</v>
      </c>
      <c r="F2656" s="1239"/>
      <c r="G2656" s="1239"/>
      <c r="H2656" s="1194">
        <f t="shared" si="2237"/>
        <v>5.3937432578209281E-3</v>
      </c>
      <c r="I2656" s="1189">
        <f t="shared" si="2223"/>
        <v>6.4953630470379088E-3</v>
      </c>
      <c r="J2656" s="3160"/>
      <c r="K2656" s="1716"/>
      <c r="L2656" s="1716"/>
      <c r="M2656" s="1716"/>
      <c r="N2656" s="1716"/>
      <c r="O2656" s="1716"/>
      <c r="P2656" s="3385"/>
      <c r="Q2656" t="s">
        <v>4302</v>
      </c>
    </row>
    <row r="2657" spans="1:17" customFormat="1" x14ac:dyDescent="0.25">
      <c r="A2657" s="3472"/>
      <c r="B2657" s="1203" t="s">
        <v>5087</v>
      </c>
      <c r="C2657" s="1206">
        <f>C2640/C2651</f>
        <v>4.372019077901431E-2</v>
      </c>
      <c r="D2657" s="1206">
        <f t="shared" ref="D2657:E2657" si="2238">D2640/D2651</f>
        <v>6.0606060606060608E-2</v>
      </c>
      <c r="E2657" s="1206">
        <f t="shared" si="2238"/>
        <v>0.13750000000000001</v>
      </c>
      <c r="F2657" s="1239"/>
      <c r="G2657" s="1239"/>
      <c r="H2657" s="1206">
        <f>H2640/H2651</f>
        <v>4.9857549857549859E-2</v>
      </c>
      <c r="I2657" s="1206">
        <f t="shared" si="2223"/>
        <v>8.060875046169165E-2</v>
      </c>
      <c r="J2657" s="3162"/>
      <c r="K2657" s="1718"/>
      <c r="L2657" s="1718"/>
      <c r="M2657" s="1718"/>
      <c r="N2657" s="1718"/>
      <c r="O2657" s="1718"/>
      <c r="P2657" s="3368"/>
      <c r="Q2657" s="27" t="s">
        <v>4308</v>
      </c>
    </row>
    <row r="2658" spans="1:17" customFormat="1" x14ac:dyDescent="0.25">
      <c r="A2658" s="3472"/>
      <c r="B2658" s="845" t="s">
        <v>4223</v>
      </c>
      <c r="C2658" s="1207">
        <f t="shared" ref="C2658:H2658" si="2239">C2657/C139</f>
        <v>0.20047685417900601</v>
      </c>
      <c r="D2658" s="1208">
        <f t="shared" si="2239"/>
        <v>0.26892913309906041</v>
      </c>
      <c r="E2658" s="1209">
        <f t="shared" si="2239"/>
        <v>0.79492424563934982</v>
      </c>
      <c r="F2658" s="1239"/>
      <c r="G2658" s="1239"/>
      <c r="H2658" s="1177">
        <f t="shared" si="2239"/>
        <v>0.24229803137625605</v>
      </c>
      <c r="I2658" s="1198">
        <f t="shared" si="2223"/>
        <v>0.42144341097247207</v>
      </c>
      <c r="J2658" s="3167"/>
      <c r="K2658" s="1723"/>
      <c r="L2658" s="1723"/>
      <c r="M2658" s="1723"/>
      <c r="N2658" s="1723"/>
      <c r="O2658" s="1723"/>
      <c r="P2658" s="3364"/>
      <c r="Q2658" t="s">
        <v>4309</v>
      </c>
    </row>
    <row r="2659" spans="1:17" customFormat="1" x14ac:dyDescent="0.25">
      <c r="A2659" s="3472"/>
      <c r="B2659" s="845" t="s">
        <v>4224</v>
      </c>
      <c r="C2659" s="1207">
        <f t="shared" ref="C2659:H2659" si="2240">C2657/C142</f>
        <v>0.20888478824533929</v>
      </c>
      <c r="D2659" s="1208">
        <f t="shared" si="2240"/>
        <v>0.16363792283524728</v>
      </c>
      <c r="E2659" s="1209">
        <f t="shared" si="2240"/>
        <v>0.89664845208462973</v>
      </c>
      <c r="F2659" s="1239"/>
      <c r="G2659" s="1239"/>
      <c r="H2659" s="1177">
        <f t="shared" si="2240"/>
        <v>0.24799371215287075</v>
      </c>
      <c r="I2659" s="1198">
        <f t="shared" si="2223"/>
        <v>0.42305705438840541</v>
      </c>
      <c r="J2659" s="3167"/>
      <c r="K2659" s="1723"/>
      <c r="L2659" s="1723"/>
      <c r="M2659" s="1723"/>
      <c r="N2659" s="1723"/>
      <c r="O2659" s="1723"/>
      <c r="P2659" s="3364"/>
      <c r="Q2659" t="s">
        <v>4310</v>
      </c>
    </row>
    <row r="2660" spans="1:17" customFormat="1" x14ac:dyDescent="0.25">
      <c r="A2660" s="3472"/>
      <c r="B2660" s="845" t="s">
        <v>5108</v>
      </c>
      <c r="C2660" s="1207">
        <f t="shared" ref="C2660:H2660" si="2241">C2657/C157</f>
        <v>0.15571122565392712</v>
      </c>
      <c r="D2660" s="1208">
        <f t="shared" si="2241"/>
        <v>0.1850313002049748</v>
      </c>
      <c r="E2660" s="1209">
        <f t="shared" si="2241"/>
        <v>0.27967373059169115</v>
      </c>
      <c r="F2660" s="1239"/>
      <c r="G2660" s="1239"/>
      <c r="H2660" s="1177">
        <f t="shared" si="2241"/>
        <v>0.15821855260555409</v>
      </c>
      <c r="I2660" s="1198">
        <f t="shared" si="2223"/>
        <v>0.20680541881686434</v>
      </c>
      <c r="J2660" s="3167"/>
      <c r="K2660" s="1723"/>
      <c r="L2660" s="1723"/>
      <c r="M2660" s="1723"/>
      <c r="N2660" s="1723"/>
      <c r="O2660" s="1723"/>
      <c r="P2660" s="3364"/>
      <c r="Q2660" t="s">
        <v>4766</v>
      </c>
    </row>
    <row r="2661" spans="1:17" customFormat="1" x14ac:dyDescent="0.25">
      <c r="A2661" s="3472"/>
      <c r="B2661" s="1203" t="s">
        <v>5099</v>
      </c>
      <c r="C2661" s="1206">
        <f>C2643/C2651</f>
        <v>2.3847376788553257E-3</v>
      </c>
      <c r="D2661" s="1206">
        <f t="shared" ref="D2661:E2661" si="2242">D2643/D2651</f>
        <v>0</v>
      </c>
      <c r="E2661" s="1206">
        <f t="shared" si="2242"/>
        <v>7.4999999999999997E-2</v>
      </c>
      <c r="F2661" s="1239"/>
      <c r="G2661" s="1239"/>
      <c r="H2661" s="1206">
        <f>H2643/H2651</f>
        <v>6.41025641025641E-3</v>
      </c>
      <c r="I2661" s="1206">
        <f t="shared" si="2223"/>
        <v>2.5794912559618442E-2</v>
      </c>
      <c r="J2661" s="3162"/>
      <c r="K2661" s="1718"/>
      <c r="L2661" s="1718"/>
      <c r="M2661" s="1718"/>
      <c r="N2661" s="1718"/>
      <c r="O2661" s="1718"/>
      <c r="P2661" s="3368"/>
      <c r="Q2661" s="27" t="s">
        <v>4314</v>
      </c>
    </row>
    <row r="2662" spans="1:17" s="1" customFormat="1" x14ac:dyDescent="0.25">
      <c r="A2662" s="3472"/>
      <c r="B2662" s="845" t="s">
        <v>4223</v>
      </c>
      <c r="C2662" s="1207">
        <f t="shared" ref="C2662:H2662" si="2243">C2661/C165</f>
        <v>4.8999661518756787E-2</v>
      </c>
      <c r="D2662" s="1208">
        <f t="shared" si="2243"/>
        <v>0</v>
      </c>
      <c r="E2662" s="1209">
        <f t="shared" si="2243"/>
        <v>2.3347349177330896</v>
      </c>
      <c r="F2662" s="1239"/>
      <c r="G2662" s="1239"/>
      <c r="H2662" s="1177">
        <f t="shared" si="2243"/>
        <v>0.12816958939629911</v>
      </c>
      <c r="I2662" s="1198">
        <f t="shared" si="2223"/>
        <v>0.79457819308394884</v>
      </c>
      <c r="J2662" s="3167"/>
      <c r="K2662" s="1723"/>
      <c r="L2662" s="1723"/>
      <c r="M2662" s="1723"/>
      <c r="N2662" s="1723"/>
      <c r="O2662" s="1723"/>
      <c r="P2662" s="3364"/>
      <c r="Q2662" t="s">
        <v>4315</v>
      </c>
    </row>
    <row r="2663" spans="1:17" s="1" customFormat="1" x14ac:dyDescent="0.25">
      <c r="A2663" s="3472"/>
      <c r="B2663" s="845" t="s">
        <v>4224</v>
      </c>
      <c r="C2663" s="1207">
        <f t="shared" ref="C2663:H2663" si="2244">C2661/C182</f>
        <v>4.2438780660418701E-2</v>
      </c>
      <c r="D2663" s="1208">
        <f t="shared" si="2244"/>
        <v>0</v>
      </c>
      <c r="E2663" s="1209">
        <f t="shared" si="2244"/>
        <v>1.5679862842892767</v>
      </c>
      <c r="F2663" s="1239"/>
      <c r="G2663" s="1239"/>
      <c r="H2663" s="1177">
        <f t="shared" si="2244"/>
        <v>0.11021055409940679</v>
      </c>
      <c r="I2663" s="1198">
        <f t="shared" si="2223"/>
        <v>0.53680835498323176</v>
      </c>
      <c r="J2663" s="3167"/>
      <c r="K2663" s="1723"/>
      <c r="L2663" s="1723"/>
      <c r="M2663" s="1723"/>
      <c r="N2663" s="1723"/>
      <c r="O2663" s="1723"/>
      <c r="P2663" s="3364"/>
      <c r="Q2663" t="s">
        <v>4316</v>
      </c>
    </row>
    <row r="2664" spans="1:17" s="1" customFormat="1" x14ac:dyDescent="0.25">
      <c r="A2664" s="3472"/>
      <c r="B2664" s="845" t="s">
        <v>5108</v>
      </c>
      <c r="C2664" s="1207">
        <f t="shared" ref="C2664:H2664" si="2245">C2661/C183</f>
        <v>2.775003137812735E-2</v>
      </c>
      <c r="D2664" s="1208">
        <f t="shared" si="2245"/>
        <v>0</v>
      </c>
      <c r="E2664" s="1209">
        <f t="shared" si="2245"/>
        <v>0.27394498869630746</v>
      </c>
      <c r="F2664" s="1239"/>
      <c r="G2664" s="1239"/>
      <c r="H2664" s="1177">
        <f t="shared" si="2245"/>
        <v>5.6131220182575388E-2</v>
      </c>
      <c r="I2664" s="1198">
        <f t="shared" si="2223"/>
        <v>0.10056500669147828</v>
      </c>
      <c r="J2664" s="3167"/>
      <c r="K2664" s="1723"/>
      <c r="L2664" s="1723"/>
      <c r="M2664" s="1723"/>
      <c r="N2664" s="1723"/>
      <c r="O2664" s="1723"/>
      <c r="P2664" s="3364"/>
      <c r="Q2664" t="s">
        <v>4765</v>
      </c>
    </row>
    <row r="2665" spans="1:17" customFormat="1" x14ac:dyDescent="0.25">
      <c r="A2665" s="3472"/>
      <c r="B2665" s="1203" t="s">
        <v>4848</v>
      </c>
      <c r="C2665" s="1206">
        <f>C2643/C2640</f>
        <v>5.4545454545454543E-2</v>
      </c>
      <c r="D2665" s="1206">
        <f t="shared" ref="D2665:E2665" si="2246">D2643/D2640</f>
        <v>0</v>
      </c>
      <c r="E2665" s="1206">
        <f t="shared" si="2246"/>
        <v>0.54545454545454541</v>
      </c>
      <c r="F2665" s="1239"/>
      <c r="G2665" s="1239"/>
      <c r="H2665" s="1206">
        <f>H2643/H2640</f>
        <v>0.12857142857142856</v>
      </c>
      <c r="I2665" s="1206">
        <f t="shared" si="2223"/>
        <v>0.19999999999999998</v>
      </c>
      <c r="J2665" s="3162"/>
      <c r="K2665" s="1718"/>
      <c r="L2665" s="1718"/>
      <c r="M2665" s="1718"/>
      <c r="N2665" s="1718"/>
      <c r="O2665" s="1718"/>
      <c r="P2665" s="3368"/>
      <c r="Q2665" s="27" t="s">
        <v>4319</v>
      </c>
    </row>
    <row r="2666" spans="1:17" customFormat="1" x14ac:dyDescent="0.25">
      <c r="A2666" s="3472"/>
      <c r="B2666" s="1181" t="s">
        <v>4223</v>
      </c>
      <c r="C2666" s="1207">
        <f t="shared" ref="C2666:H2666" si="2247">C2665/C217</f>
        <v>0.24441555470041912</v>
      </c>
      <c r="D2666" s="1208">
        <f t="shared" si="2247"/>
        <v>0</v>
      </c>
      <c r="E2666" s="1209">
        <f t="shared" si="2247"/>
        <v>2.9370533488449393</v>
      </c>
      <c r="F2666" s="1239"/>
      <c r="G2666" s="1239"/>
      <c r="H2666" s="1177">
        <f t="shared" si="2247"/>
        <v>0.52897495150205764</v>
      </c>
      <c r="I2666" s="1198">
        <f t="shared" si="2223"/>
        <v>1.0604896345151194</v>
      </c>
      <c r="J2666" s="3167"/>
      <c r="K2666" s="1723"/>
      <c r="L2666" s="1723"/>
      <c r="M2666" s="1723"/>
      <c r="N2666" s="1723"/>
      <c r="O2666" s="1723"/>
      <c r="P2666" s="3364"/>
      <c r="Q2666" t="s">
        <v>4320</v>
      </c>
    </row>
    <row r="2667" spans="1:17" customFormat="1" x14ac:dyDescent="0.25">
      <c r="A2667" s="3472"/>
      <c r="B2667" s="1181" t="s">
        <v>4224</v>
      </c>
      <c r="C2667" s="1207">
        <f t="shared" ref="C2667:H2667" si="2248">C2665/C234</f>
        <v>0.20316836384741199</v>
      </c>
      <c r="D2667" s="1208">
        <f t="shared" si="2248"/>
        <v>0</v>
      </c>
      <c r="E2667" s="1209">
        <f t="shared" si="2248"/>
        <v>1.7487191113126275</v>
      </c>
      <c r="F2667" s="1239"/>
      <c r="G2667" s="1239"/>
      <c r="H2667" s="1177">
        <f t="shared" si="2248"/>
        <v>0.44440866319816086</v>
      </c>
      <c r="I2667" s="1198">
        <f t="shared" si="2223"/>
        <v>0.65062915838667978</v>
      </c>
      <c r="J2667" s="3167"/>
      <c r="K2667" s="1723"/>
      <c r="L2667" s="1723"/>
      <c r="M2667" s="1723"/>
      <c r="N2667" s="1723"/>
      <c r="O2667" s="1723"/>
      <c r="P2667" s="3364"/>
      <c r="Q2667" t="s">
        <v>4321</v>
      </c>
    </row>
    <row r="2668" spans="1:17" customFormat="1" x14ac:dyDescent="0.25">
      <c r="A2668" s="3472"/>
      <c r="B2668" s="845" t="s">
        <v>5108</v>
      </c>
      <c r="C2668" s="1207">
        <f t="shared" ref="C2668:H2668" si="2249">C2665/C235</f>
        <v>0.17821471291866026</v>
      </c>
      <c r="D2668" s="1208">
        <f t="shared" si="2249"/>
        <v>0</v>
      </c>
      <c r="E2668" s="1209">
        <f t="shared" si="2249"/>
        <v>0.97951633897376167</v>
      </c>
      <c r="F2668" s="1239"/>
      <c r="G2668" s="1239"/>
      <c r="H2668" s="1177">
        <f t="shared" si="2249"/>
        <v>0.35477015342513607</v>
      </c>
      <c r="I2668" s="1198">
        <f t="shared" si="2223"/>
        <v>0.38591035063080731</v>
      </c>
      <c r="J2668" s="3167"/>
      <c r="K2668" s="1723"/>
      <c r="L2668" s="1723"/>
      <c r="M2668" s="1723"/>
      <c r="N2668" s="1723"/>
      <c r="O2668" s="1723"/>
      <c r="P2668" s="3364"/>
      <c r="Q2668" t="s">
        <v>4764</v>
      </c>
    </row>
    <row r="2669" spans="1:17" customFormat="1" hidden="1" x14ac:dyDescent="0.25">
      <c r="A2669" s="3472"/>
      <c r="B2669" s="1203" t="s">
        <v>4323</v>
      </c>
      <c r="C2669" s="1206">
        <f>C2646/C2640</f>
        <v>-7.2727272727272724E-2</v>
      </c>
      <c r="D2669" s="1206">
        <f t="shared" ref="D2669:F2669" si="2250">D2646/D2640</f>
        <v>0</v>
      </c>
      <c r="E2669" s="1206">
        <f t="shared" si="2250"/>
        <v>-0.18181818181818182</v>
      </c>
      <c r="F2669" s="1239" t="e">
        <f t="shared" si="2250"/>
        <v>#DIV/0!</v>
      </c>
      <c r="G2669" s="1238"/>
      <c r="H2669" s="1206">
        <f>H2646/H2640</f>
        <v>-8.5714285714285715E-2</v>
      </c>
      <c r="I2669" s="1206" t="e">
        <f t="shared" si="2223"/>
        <v>#DIV/0!</v>
      </c>
      <c r="J2669" s="3162"/>
      <c r="K2669" s="1718"/>
      <c r="L2669" s="1718"/>
      <c r="M2669" s="1718"/>
      <c r="N2669" s="1718"/>
      <c r="O2669" s="1718"/>
      <c r="P2669" s="3368"/>
      <c r="Q2669" s="27" t="s">
        <v>4324</v>
      </c>
    </row>
    <row r="2670" spans="1:17" customFormat="1" hidden="1" x14ac:dyDescent="0.25">
      <c r="A2670" s="3472"/>
      <c r="B2670" s="1181" t="s">
        <v>4223</v>
      </c>
      <c r="C2670" s="1207">
        <f t="shared" ref="C2670:H2670" si="2251">C2669/C243</f>
        <v>1.0781914527561764</v>
      </c>
      <c r="D2670" s="1208">
        <f t="shared" si="2251"/>
        <v>0</v>
      </c>
      <c r="E2670" s="1209">
        <f t="shared" si="2251"/>
        <v>3.1022315844908168</v>
      </c>
      <c r="F2670" s="1239" t="e">
        <f t="shared" si="2251"/>
        <v>#DIV/0!</v>
      </c>
      <c r="G2670" s="1239">
        <f t="shared" si="2251"/>
        <v>0</v>
      </c>
      <c r="H2670" s="1177">
        <f t="shared" si="2251"/>
        <v>1.268800836835176</v>
      </c>
      <c r="I2670" s="1198" t="e">
        <f t="shared" si="2223"/>
        <v>#DIV/0!</v>
      </c>
      <c r="J2670" s="3167"/>
      <c r="K2670" s="1723"/>
      <c r="L2670" s="1723"/>
      <c r="M2670" s="1723"/>
      <c r="N2670" s="1723"/>
      <c r="O2670" s="1723"/>
      <c r="P2670" s="3364"/>
      <c r="Q2670" t="s">
        <v>4325</v>
      </c>
    </row>
    <row r="2671" spans="1:17" customFormat="1" hidden="1" x14ac:dyDescent="0.25">
      <c r="A2671" s="3472"/>
      <c r="B2671" s="1181" t="s">
        <v>4224</v>
      </c>
      <c r="C2671" s="1207">
        <f t="shared" ref="C2671:H2671" si="2252">C2669/C260</f>
        <v>1.061991932981694</v>
      </c>
      <c r="D2671" s="1208">
        <f t="shared" si="2252"/>
        <v>0</v>
      </c>
      <c r="E2671" s="1209">
        <f t="shared" si="2252"/>
        <v>2.2282693474304534</v>
      </c>
      <c r="F2671" s="1239" t="e">
        <f t="shared" si="2252"/>
        <v>#DIV/0!</v>
      </c>
      <c r="G2671" s="1239">
        <f t="shared" si="2252"/>
        <v>0</v>
      </c>
      <c r="H2671" s="1177">
        <f t="shared" si="2252"/>
        <v>1.1247800431080175</v>
      </c>
      <c r="I2671" s="1198" t="e">
        <f t="shared" si="2223"/>
        <v>#DIV/0!</v>
      </c>
      <c r="J2671" s="3167"/>
      <c r="K2671" s="1723"/>
      <c r="L2671" s="1723"/>
      <c r="M2671" s="1723"/>
      <c r="N2671" s="1723"/>
      <c r="O2671" s="1723"/>
      <c r="P2671" s="3364"/>
      <c r="Q2671" t="s">
        <v>4326</v>
      </c>
    </row>
    <row r="2672" spans="1:17" customFormat="1" hidden="1" x14ac:dyDescent="0.25">
      <c r="A2672" s="3472"/>
      <c r="B2672" s="845" t="s">
        <v>5108</v>
      </c>
      <c r="C2672" s="1207">
        <f t="shared" ref="C2672:H2672" si="2253">C2669/C261</f>
        <v>1.2321767784454352</v>
      </c>
      <c r="D2672" s="1208">
        <f t="shared" si="2253"/>
        <v>0</v>
      </c>
      <c r="E2672" s="1209">
        <f t="shared" si="2253"/>
        <v>2.4070707070707074</v>
      </c>
      <c r="F2672" s="1239" t="e">
        <f t="shared" si="2253"/>
        <v>#DIV/0!</v>
      </c>
      <c r="G2672" s="1239">
        <f t="shared" si="2253"/>
        <v>0</v>
      </c>
      <c r="H2672" s="1177">
        <f t="shared" si="2253"/>
        <v>1.4067532467532466</v>
      </c>
      <c r="I2672" s="1198" t="e">
        <f t="shared" si="2223"/>
        <v>#DIV/0!</v>
      </c>
      <c r="J2672" s="3167"/>
      <c r="K2672" s="1723"/>
      <c r="L2672" s="1723"/>
      <c r="M2672" s="1723"/>
      <c r="N2672" s="1723"/>
      <c r="O2672" s="1723"/>
      <c r="P2672" s="3364"/>
      <c r="Q2672" t="s">
        <v>4763</v>
      </c>
    </row>
    <row r="2673" spans="1:17" customFormat="1" hidden="1" x14ac:dyDescent="0.25">
      <c r="A2673" s="3472"/>
      <c r="B2673" s="1203" t="s">
        <v>4328</v>
      </c>
      <c r="C2673" s="1212">
        <f>C2651/C2654</f>
        <v>179.71428571428572</v>
      </c>
      <c r="D2673" s="1212">
        <f t="shared" ref="D2673:F2673" si="2254">D2651/D2654</f>
        <v>33</v>
      </c>
      <c r="E2673" s="1212">
        <f t="shared" si="2254"/>
        <v>80</v>
      </c>
      <c r="F2673" s="1239" t="e">
        <f t="shared" si="2254"/>
        <v>#DIV/0!</v>
      </c>
      <c r="G2673" s="1240"/>
      <c r="H2673" s="1212">
        <f>H2651/H2654</f>
        <v>140.4</v>
      </c>
      <c r="I2673" s="1212" t="e">
        <f t="shared" si="2223"/>
        <v>#DIV/0!</v>
      </c>
      <c r="J2673" s="3168"/>
      <c r="K2673" s="1724"/>
      <c r="L2673" s="1724"/>
      <c r="M2673" s="1724"/>
      <c r="N2673" s="1724"/>
      <c r="O2673" s="1724"/>
      <c r="P2673" s="3366"/>
      <c r="Q2673" s="27" t="s">
        <v>4329</v>
      </c>
    </row>
    <row r="2674" spans="1:17" customFormat="1" hidden="1" x14ac:dyDescent="0.25">
      <c r="A2674" s="3472"/>
      <c r="B2674" s="1181" t="s">
        <v>4223</v>
      </c>
      <c r="C2674" s="1207">
        <f t="shared" ref="C2674:H2674" si="2255">C2673/C269</f>
        <v>0.82851304583680996</v>
      </c>
      <c r="D2674" s="1208">
        <f t="shared" si="2255"/>
        <v>0.22799639531390811</v>
      </c>
      <c r="E2674" s="1209">
        <f t="shared" si="2255"/>
        <v>0.44867277425416957</v>
      </c>
      <c r="F2674" s="1239" t="e">
        <f t="shared" si="2255"/>
        <v>#DIV/0!</v>
      </c>
      <c r="G2674" s="1239">
        <f t="shared" si="2255"/>
        <v>0</v>
      </c>
      <c r="H2674" s="1177">
        <f t="shared" si="2255"/>
        <v>0.91658096738981643</v>
      </c>
      <c r="I2674" s="1198" t="e">
        <f t="shared" si="2223"/>
        <v>#DIV/0!</v>
      </c>
      <c r="J2674" s="3167"/>
      <c r="K2674" s="1723"/>
      <c r="L2674" s="1723"/>
      <c r="M2674" s="1723"/>
      <c r="N2674" s="1723"/>
      <c r="O2674" s="1723"/>
      <c r="P2674" s="3364"/>
      <c r="Q2674" t="s">
        <v>4330</v>
      </c>
    </row>
    <row r="2675" spans="1:17" customFormat="1" hidden="1" x14ac:dyDescent="0.25">
      <c r="A2675" s="3472"/>
      <c r="B2675" s="1181" t="s">
        <v>4224</v>
      </c>
      <c r="C2675" s="1207">
        <f t="shared" ref="C2675:H2675" si="2256">C2673/C286</f>
        <v>0.98172500145594332</v>
      </c>
      <c r="D2675" s="1208">
        <f t="shared" si="2256"/>
        <v>0.92129585516912815</v>
      </c>
      <c r="E2675" s="1209">
        <f t="shared" si="2256"/>
        <v>0.43132343293373893</v>
      </c>
      <c r="F2675" s="1239" t="e">
        <f t="shared" si="2256"/>
        <v>#DIV/0!</v>
      </c>
      <c r="G2675" s="1239">
        <f t="shared" si="2256"/>
        <v>0</v>
      </c>
      <c r="H2675" s="1177">
        <f t="shared" si="2256"/>
        <v>0.98639069622915354</v>
      </c>
      <c r="I2675" s="1198" t="e">
        <f t="shared" si="2223"/>
        <v>#DIV/0!</v>
      </c>
      <c r="J2675" s="3167"/>
      <c r="K2675" s="1723"/>
      <c r="L2675" s="1723"/>
      <c r="M2675" s="1723"/>
      <c r="N2675" s="1723"/>
      <c r="O2675" s="1723"/>
      <c r="P2675" s="3364"/>
      <c r="Q2675" t="s">
        <v>4331</v>
      </c>
    </row>
    <row r="2676" spans="1:17" customFormat="1" hidden="1" x14ac:dyDescent="0.25">
      <c r="A2676" s="3472"/>
      <c r="B2676" s="845" t="s">
        <v>5108</v>
      </c>
      <c r="C2676" s="1207">
        <f t="shared" ref="C2676:H2676" si="2257">C2673/C287</f>
        <v>1.2700656234225138</v>
      </c>
      <c r="D2676" s="1208">
        <f t="shared" si="2257"/>
        <v>1.6005988023952096</v>
      </c>
      <c r="E2676" s="1209">
        <f t="shared" si="2257"/>
        <v>2.2446874355271302</v>
      </c>
      <c r="F2676" s="1239" t="e">
        <f t="shared" si="2257"/>
        <v>#DIV/0!</v>
      </c>
      <c r="G2676" s="1239">
        <f t="shared" si="2257"/>
        <v>0</v>
      </c>
      <c r="H2676" s="1177">
        <f t="shared" si="2257"/>
        <v>2.0944982312418547</v>
      </c>
      <c r="I2676" s="1198" t="e">
        <f t="shared" si="2223"/>
        <v>#DIV/0!</v>
      </c>
      <c r="J2676" s="3167"/>
      <c r="K2676" s="1723"/>
      <c r="L2676" s="1723"/>
      <c r="M2676" s="1723"/>
      <c r="N2676" s="1723"/>
      <c r="O2676" s="1723"/>
      <c r="P2676" s="3364"/>
      <c r="Q2676" t="s">
        <v>4762</v>
      </c>
    </row>
    <row r="2677" spans="1:17" customFormat="1" hidden="1" x14ac:dyDescent="0.25">
      <c r="A2677" s="3472"/>
      <c r="B2677" s="1203" t="s">
        <v>4333</v>
      </c>
      <c r="C2677" s="1213">
        <f>C2640/C2654</f>
        <v>7.8571428571428568</v>
      </c>
      <c r="D2677" s="1213">
        <f t="shared" ref="D2677:F2677" si="2258">D2640/D2654</f>
        <v>2</v>
      </c>
      <c r="E2677" s="1213">
        <f t="shared" si="2258"/>
        <v>11</v>
      </c>
      <c r="F2677" s="1239" t="e">
        <f t="shared" si="2258"/>
        <v>#DIV/0!</v>
      </c>
      <c r="G2677" s="1241"/>
      <c r="H2677" s="1213">
        <f>H2640/H2654</f>
        <v>7</v>
      </c>
      <c r="I2677" s="1213" t="e">
        <f t="shared" si="2223"/>
        <v>#DIV/0!</v>
      </c>
      <c r="J2677" s="3169"/>
      <c r="K2677" s="1725"/>
      <c r="L2677" s="1725"/>
      <c r="M2677" s="1725"/>
      <c r="N2677" s="1725"/>
      <c r="O2677" s="1725"/>
      <c r="P2677" s="3365"/>
      <c r="Q2677" s="27" t="s">
        <v>4334</v>
      </c>
    </row>
    <row r="2678" spans="1:17" customFormat="1" hidden="1" x14ac:dyDescent="0.25">
      <c r="A2678" s="3472"/>
      <c r="B2678" s="1181" t="s">
        <v>4223</v>
      </c>
      <c r="C2678" s="1207">
        <f t="shared" ref="C2678:H2678" si="2259">C2677/C295</f>
        <v>0.16609768907563024</v>
      </c>
      <c r="D2678" s="1208">
        <f t="shared" si="2259"/>
        <v>6.1314872941479977E-2</v>
      </c>
      <c r="E2678" s="1209">
        <f t="shared" si="2259"/>
        <v>0.35666086661291008</v>
      </c>
      <c r="F2678" s="1239" t="e">
        <f t="shared" si="2259"/>
        <v>#DIV/0!</v>
      </c>
      <c r="G2678" s="1239">
        <f t="shared" si="2259"/>
        <v>0</v>
      </c>
      <c r="H2678" s="1177">
        <f t="shared" si="2259"/>
        <v>0.22208576399549687</v>
      </c>
      <c r="I2678" s="1198" t="e">
        <f t="shared" si="2223"/>
        <v>#DIV/0!</v>
      </c>
      <c r="J2678" s="3167"/>
      <c r="K2678" s="1723"/>
      <c r="L2678" s="1723"/>
      <c r="M2678" s="1723"/>
      <c r="N2678" s="1723"/>
      <c r="O2678" s="1723"/>
      <c r="P2678" s="3364"/>
      <c r="Q2678" t="s">
        <v>4335</v>
      </c>
    </row>
    <row r="2679" spans="1:17" customFormat="1" hidden="1" x14ac:dyDescent="0.25">
      <c r="A2679" s="3472"/>
      <c r="B2679" s="1181" t="s">
        <v>4224</v>
      </c>
      <c r="C2679" s="1207">
        <f t="shared" ref="C2679:H2679" si="2260">C2677/C312</f>
        <v>0.20506741904428008</v>
      </c>
      <c r="D2679" s="1208">
        <f t="shared" si="2260"/>
        <v>0.15075894005659893</v>
      </c>
      <c r="E2679" s="1209">
        <f t="shared" si="2260"/>
        <v>0.38674548848786555</v>
      </c>
      <c r="F2679" s="1239" t="e">
        <f t="shared" si="2260"/>
        <v>#DIV/0!</v>
      </c>
      <c r="G2679" s="1239">
        <f t="shared" si="2260"/>
        <v>0</v>
      </c>
      <c r="H2679" s="1177">
        <f t="shared" si="2260"/>
        <v>0.24461869039092243</v>
      </c>
      <c r="I2679" s="1198" t="e">
        <f t="shared" si="2223"/>
        <v>#DIV/0!</v>
      </c>
      <c r="J2679" s="3167"/>
      <c r="K2679" s="1723"/>
      <c r="L2679" s="1723"/>
      <c r="M2679" s="1723"/>
      <c r="N2679" s="1723"/>
      <c r="O2679" s="1723"/>
      <c r="P2679" s="3364"/>
      <c r="Q2679" t="s">
        <v>4336</v>
      </c>
    </row>
    <row r="2680" spans="1:17" customFormat="1" hidden="1" x14ac:dyDescent="0.25">
      <c r="A2680" s="3472"/>
      <c r="B2680" s="845" t="s">
        <v>5108</v>
      </c>
      <c r="C2680" s="1207">
        <f t="shared" ref="C2680:H2680" si="2261">C2677/C313</f>
        <v>0.1977634748840387</v>
      </c>
      <c r="D2680" s="1208">
        <f t="shared" si="2261"/>
        <v>0.29616087751371117</v>
      </c>
      <c r="E2680" s="1209">
        <f t="shared" si="2261"/>
        <v>0.62778010910616866</v>
      </c>
      <c r="F2680" s="1239" t="e">
        <f t="shared" si="2261"/>
        <v>#DIV/0!</v>
      </c>
      <c r="G2680" s="1239">
        <f t="shared" si="2261"/>
        <v>0</v>
      </c>
      <c r="H2680" s="1177">
        <f t="shared" si="2261"/>
        <v>0.33138847858197934</v>
      </c>
      <c r="I2680" s="1198" t="e">
        <f t="shared" si="2223"/>
        <v>#DIV/0!</v>
      </c>
      <c r="J2680" s="3167"/>
      <c r="K2680" s="1723"/>
      <c r="L2680" s="1723"/>
      <c r="M2680" s="1723"/>
      <c r="N2680" s="1723"/>
      <c r="O2680" s="1723"/>
      <c r="P2680" s="3364"/>
      <c r="Q2680" t="s">
        <v>4761</v>
      </c>
    </row>
    <row r="2681" spans="1:17" s="325" customFormat="1" hidden="1" x14ac:dyDescent="0.25">
      <c r="A2681" s="3472"/>
      <c r="B2681" s="1203" t="s">
        <v>4338</v>
      </c>
      <c r="C2681" s="1206">
        <f>C2643/C2654</f>
        <v>0.42857142857142855</v>
      </c>
      <c r="D2681" s="1206">
        <f t="shared" ref="D2681:F2681" si="2262">D2643/D2654</f>
        <v>0</v>
      </c>
      <c r="E2681" s="1206">
        <f t="shared" si="2262"/>
        <v>6</v>
      </c>
      <c r="F2681" s="1239" t="e">
        <f t="shared" si="2262"/>
        <v>#DIV/0!</v>
      </c>
      <c r="G2681" s="1238"/>
      <c r="H2681" s="1206">
        <f>H2643/H2654</f>
        <v>0.9</v>
      </c>
      <c r="I2681" s="1206" t="e">
        <f t="shared" si="2223"/>
        <v>#DIV/0!</v>
      </c>
      <c r="J2681" s="3162"/>
      <c r="K2681" s="1718"/>
      <c r="L2681" s="1718"/>
      <c r="M2681" s="1718"/>
      <c r="N2681" s="1718"/>
      <c r="O2681" s="1718"/>
      <c r="P2681" s="3368"/>
      <c r="Q2681" s="1220" t="s">
        <v>4339</v>
      </c>
    </row>
    <row r="2682" spans="1:17" s="325" customFormat="1" hidden="1" x14ac:dyDescent="0.25">
      <c r="A2682" s="3472"/>
      <c r="B2682" s="1182" t="s">
        <v>4223</v>
      </c>
      <c r="C2682" s="1207">
        <f t="shared" ref="C2682:H2682" si="2263">C2681/C321</f>
        <v>4.0596858809877914E-2</v>
      </c>
      <c r="D2682" s="1208">
        <f t="shared" si="2263"/>
        <v>0</v>
      </c>
      <c r="E2682" s="1209">
        <f t="shared" si="2263"/>
        <v>1.0475319926873858</v>
      </c>
      <c r="F2682" s="1239" t="e">
        <f t="shared" si="2263"/>
        <v>#DIV/0!</v>
      </c>
      <c r="G2682" s="1239">
        <f t="shared" si="2263"/>
        <v>0</v>
      </c>
      <c r="H2682" s="1199">
        <f t="shared" si="2263"/>
        <v>0.1174778062388154</v>
      </c>
      <c r="I2682" s="1198" t="e">
        <f t="shared" si="2223"/>
        <v>#DIV/0!</v>
      </c>
      <c r="J2682" s="3167"/>
      <c r="K2682" s="1723"/>
      <c r="L2682" s="1723"/>
      <c r="M2682" s="1723"/>
      <c r="N2682" s="1723"/>
      <c r="O2682" s="1723"/>
      <c r="P2682" s="3364"/>
      <c r="Q2682" s="325" t="s">
        <v>4340</v>
      </c>
    </row>
    <row r="2683" spans="1:17" hidden="1" x14ac:dyDescent="0.25">
      <c r="A2683" s="3472"/>
      <c r="B2683" s="1182" t="s">
        <v>4224</v>
      </c>
      <c r="C2683" s="1207">
        <f t="shared" ref="C2683:H2683" si="2264">C2681/C338</f>
        <v>4.1663212005638009E-2</v>
      </c>
      <c r="D2683" s="1208">
        <f t="shared" si="2264"/>
        <v>0</v>
      </c>
      <c r="E2683" s="1209">
        <f t="shared" si="2264"/>
        <v>0.67630922693266837</v>
      </c>
      <c r="F2683" s="1239" t="e">
        <f t="shared" si="2264"/>
        <v>#DIV/0!</v>
      </c>
      <c r="G2683" s="1239">
        <f t="shared" si="2264"/>
        <v>0</v>
      </c>
      <c r="H2683" s="1200">
        <f t="shared" si="2264"/>
        <v>0.10871066518991465</v>
      </c>
      <c r="I2683" s="1198" t="e">
        <f t="shared" si="2223"/>
        <v>#DIV/0!</v>
      </c>
      <c r="J2683" s="3167"/>
      <c r="K2683" s="1723"/>
      <c r="L2683" s="1723"/>
      <c r="M2683" s="1723"/>
      <c r="N2683" s="1723"/>
      <c r="O2683" s="1723"/>
      <c r="P2683" s="3364"/>
      <c r="Q2683" s="325" t="s">
        <v>4341</v>
      </c>
    </row>
    <row r="2684" spans="1:17" hidden="1" x14ac:dyDescent="0.25">
      <c r="A2684" s="3472"/>
      <c r="B2684" s="845" t="s">
        <v>5108</v>
      </c>
      <c r="C2684" s="1207">
        <f t="shared" ref="C2684:H2684" si="2265">C2681/C339</f>
        <v>3.5244360902255634E-2</v>
      </c>
      <c r="D2684" s="1208">
        <f t="shared" si="2265"/>
        <v>0</v>
      </c>
      <c r="E2684" s="1209">
        <f t="shared" si="2265"/>
        <v>0.61492087415222307</v>
      </c>
      <c r="F2684" s="1239" t="e">
        <f t="shared" si="2265"/>
        <v>#DIV/0!</v>
      </c>
      <c r="G2684" s="1239">
        <f t="shared" si="2265"/>
        <v>0</v>
      </c>
      <c r="H2684" s="1199">
        <f t="shared" si="2265"/>
        <v>0.11756674138985124</v>
      </c>
      <c r="I2684" s="1198" t="e">
        <f t="shared" si="2223"/>
        <v>#DIV/0!</v>
      </c>
      <c r="J2684" s="3167"/>
      <c r="K2684" s="1723"/>
      <c r="L2684" s="1723"/>
      <c r="M2684" s="1723"/>
      <c r="N2684" s="1723"/>
      <c r="O2684" s="1723"/>
      <c r="P2684" s="3364"/>
      <c r="Q2684" s="325" t="s">
        <v>4760</v>
      </c>
    </row>
    <row r="2685" spans="1:17" hidden="1" x14ac:dyDescent="0.25">
      <c r="A2685" s="3472"/>
      <c r="B2685" s="1203" t="s">
        <v>4343</v>
      </c>
      <c r="C2685" s="1206">
        <f>C2646/C2651</f>
        <v>-3.1796502384737681E-3</v>
      </c>
      <c r="D2685" s="1206">
        <f t="shared" ref="D2685:F2685" si="2266">D2646/D2651</f>
        <v>0</v>
      </c>
      <c r="E2685" s="1206">
        <f t="shared" si="2266"/>
        <v>-2.5000000000000001E-2</v>
      </c>
      <c r="F2685" s="1239" t="e">
        <f t="shared" si="2266"/>
        <v>#DIV/0!</v>
      </c>
      <c r="G2685" s="1238"/>
      <c r="H2685" s="1206">
        <f t="shared" ref="H2685" si="2267">H2646/H2651</f>
        <v>-4.2735042735042739E-3</v>
      </c>
      <c r="I2685" s="1206" t="e">
        <f t="shared" si="2223"/>
        <v>#DIV/0!</v>
      </c>
      <c r="J2685" s="3162"/>
      <c r="K2685" s="1718"/>
      <c r="L2685" s="1718"/>
      <c r="M2685" s="1718"/>
      <c r="N2685" s="1718"/>
      <c r="O2685" s="1718"/>
      <c r="P2685" s="3368"/>
      <c r="Q2685" s="1220" t="s">
        <v>4344</v>
      </c>
    </row>
    <row r="2686" spans="1:17" hidden="1" x14ac:dyDescent="0.25">
      <c r="A2686" s="3472"/>
      <c r="B2686" s="1182" t="s">
        <v>4223</v>
      </c>
      <c r="C2686" s="1207">
        <f t="shared" ref="C2686:H2686" si="2268">C2685/C347</f>
        <v>0.21615243065125064</v>
      </c>
      <c r="D2686" s="1208">
        <f t="shared" si="2268"/>
        <v>0</v>
      </c>
      <c r="E2686" s="1209">
        <f t="shared" si="2268"/>
        <v>2.4660391020999279</v>
      </c>
      <c r="F2686" s="1239" t="e">
        <f t="shared" si="2268"/>
        <v>#DIV/0!</v>
      </c>
      <c r="G2686" s="1239">
        <f t="shared" si="2268"/>
        <v>0</v>
      </c>
      <c r="H2686" s="1199">
        <f t="shared" si="2268"/>
        <v>0.30742794497370945</v>
      </c>
      <c r="I2686" s="1198" t="e">
        <f t="shared" si="2223"/>
        <v>#DIV/0!</v>
      </c>
      <c r="J2686" s="3167"/>
      <c r="K2686" s="1723"/>
      <c r="L2686" s="1723"/>
      <c r="M2686" s="1723"/>
      <c r="N2686" s="1723"/>
      <c r="O2686" s="1723"/>
      <c r="P2686" s="3364"/>
      <c r="Q2686" s="325" t="s">
        <v>4345</v>
      </c>
    </row>
    <row r="2687" spans="1:17" hidden="1" x14ac:dyDescent="0.25">
      <c r="A2687" s="3472"/>
      <c r="B2687" s="1182" t="s">
        <v>4224</v>
      </c>
      <c r="C2687" s="1207">
        <f t="shared" ref="C2687:H2687" si="2269">C2685/C364</f>
        <v>0.22183396003913974</v>
      </c>
      <c r="D2687" s="1208">
        <f t="shared" si="2269"/>
        <v>0</v>
      </c>
      <c r="E2687" s="1209">
        <f t="shared" si="2269"/>
        <v>1.997974261201144</v>
      </c>
      <c r="F2687" s="1239" t="e">
        <f t="shared" si="2269"/>
        <v>#DIV/0!</v>
      </c>
      <c r="G2687" s="1239">
        <f t="shared" si="2269"/>
        <v>0</v>
      </c>
      <c r="H2687" s="1199">
        <f t="shared" si="2269"/>
        <v>0.27893837824582324</v>
      </c>
      <c r="I2687" s="1198" t="e">
        <f t="shared" si="2223"/>
        <v>#DIV/0!</v>
      </c>
      <c r="J2687" s="3167"/>
      <c r="K2687" s="1723"/>
      <c r="L2687" s="1723"/>
      <c r="M2687" s="1723"/>
      <c r="N2687" s="1723"/>
      <c r="O2687" s="1723"/>
      <c r="P2687" s="3364"/>
      <c r="Q2687" s="325" t="s">
        <v>4346</v>
      </c>
    </row>
    <row r="2688" spans="1:17" ht="15.75" hidden="1" thickBot="1" x14ac:dyDescent="0.3">
      <c r="A2688" s="3473"/>
      <c r="B2688" s="845" t="s">
        <v>5108</v>
      </c>
      <c r="C2688" s="1215">
        <f t="shared" ref="C2688:H2688" si="2270">C2685/C365</f>
        <v>0.19186375639404613</v>
      </c>
      <c r="D2688" s="1216">
        <f t="shared" si="2270"/>
        <v>0</v>
      </c>
      <c r="E2688" s="1217">
        <f t="shared" si="2270"/>
        <v>0.67319444444444443</v>
      </c>
      <c r="F2688" s="1239" t="e">
        <f t="shared" si="2270"/>
        <v>#DIV/0!</v>
      </c>
      <c r="G2688" s="1242">
        <f t="shared" si="2270"/>
        <v>0</v>
      </c>
      <c r="H2688" s="1201">
        <f t="shared" si="2270"/>
        <v>0.22257446257446259</v>
      </c>
      <c r="I2688" s="1202" t="e">
        <f t="shared" si="2223"/>
        <v>#DIV/0!</v>
      </c>
      <c r="J2688" s="3167"/>
      <c r="K2688" s="1723"/>
      <c r="L2688" s="1723"/>
      <c r="M2688" s="1723"/>
      <c r="N2688" s="1723"/>
      <c r="O2688" s="1723"/>
      <c r="P2688" s="3364"/>
      <c r="Q2688" s="325" t="s">
        <v>4759</v>
      </c>
    </row>
    <row r="2689" spans="1:16" customFormat="1" x14ac:dyDescent="0.25">
      <c r="A2689" s="1175"/>
      <c r="B2689" s="1169"/>
      <c r="C2689" s="1098"/>
      <c r="D2689" s="1098"/>
      <c r="E2689" s="1098"/>
      <c r="F2689" s="1098"/>
      <c r="G2689" s="1098"/>
      <c r="H2689" s="1096"/>
      <c r="I2689" s="1169"/>
      <c r="J2689" s="2492"/>
      <c r="K2689" s="1169"/>
      <c r="L2689" s="1169"/>
      <c r="M2689" s="1169"/>
      <c r="N2689" s="1169"/>
      <c r="O2689" s="1169"/>
      <c r="P2689" s="3391"/>
    </row>
    <row r="2690" spans="1:16" customFormat="1" x14ac:dyDescent="0.25">
      <c r="A2690" s="1175"/>
      <c r="B2690" s="1167"/>
      <c r="C2690" s="1098"/>
      <c r="D2690" s="1098"/>
      <c r="E2690" s="1098"/>
      <c r="F2690" s="1098"/>
      <c r="G2690" s="1098"/>
      <c r="H2690" s="1096"/>
      <c r="I2690" s="1169"/>
      <c r="J2690" s="2492"/>
      <c r="K2690" s="1169"/>
      <c r="L2690" s="1169"/>
      <c r="M2690" s="1169"/>
      <c r="N2690" s="1169"/>
      <c r="O2690" s="1169"/>
      <c r="P2690" s="3391"/>
    </row>
    <row r="2692" spans="1:16" ht="21" x14ac:dyDescent="0.35">
      <c r="B2692" s="3339" t="s">
        <v>5107</v>
      </c>
    </row>
    <row r="2695" spans="1:16" x14ac:dyDescent="0.25">
      <c r="A2695" s="2841" t="s">
        <v>5087</v>
      </c>
      <c r="B2695" s="672">
        <v>1</v>
      </c>
      <c r="C2695" s="1223" t="s">
        <v>584</v>
      </c>
      <c r="D2695" s="1223" t="s">
        <v>584</v>
      </c>
      <c r="E2695" s="1223" t="s">
        <v>661</v>
      </c>
      <c r="F2695" s="1223" t="s">
        <v>584</v>
      </c>
      <c r="G2695" s="1223" t="s">
        <v>813</v>
      </c>
      <c r="H2695" s="13" t="s">
        <v>584</v>
      </c>
    </row>
    <row r="2696" spans="1:16" x14ac:dyDescent="0.25">
      <c r="A2696" s="2841" t="s">
        <v>4847</v>
      </c>
      <c r="B2696" s="672">
        <v>2</v>
      </c>
      <c r="C2696" s="1223" t="s">
        <v>532</v>
      </c>
      <c r="D2696" s="1223" t="s">
        <v>661</v>
      </c>
      <c r="E2696" s="1223" t="s">
        <v>538</v>
      </c>
      <c r="F2696" s="1223" t="s">
        <v>813</v>
      </c>
      <c r="G2696" s="1223" t="s">
        <v>661</v>
      </c>
      <c r="H2696" s="13" t="s">
        <v>532</v>
      </c>
    </row>
    <row r="2697" spans="1:16" x14ac:dyDescent="0.25">
      <c r="B2697" s="672">
        <v>3</v>
      </c>
      <c r="C2697" s="1223" t="s">
        <v>731</v>
      </c>
      <c r="D2697" s="1223" t="s">
        <v>813</v>
      </c>
      <c r="E2697" s="1223" t="s">
        <v>813</v>
      </c>
      <c r="F2697" s="1223" t="s">
        <v>4817</v>
      </c>
      <c r="G2697" s="1223" t="s">
        <v>878</v>
      </c>
      <c r="H2697" s="13" t="s">
        <v>813</v>
      </c>
    </row>
    <row r="2698" spans="1:16" x14ac:dyDescent="0.25">
      <c r="B2698" s="672">
        <v>4</v>
      </c>
      <c r="C2698" s="1223" t="s">
        <v>813</v>
      </c>
      <c r="D2698" s="1223" t="s">
        <v>878</v>
      </c>
      <c r="E2698" s="1223" t="s">
        <v>716</v>
      </c>
      <c r="F2698" s="1223" t="s">
        <v>661</v>
      </c>
      <c r="G2698" s="1223" t="s">
        <v>4448</v>
      </c>
      <c r="H2698" s="13" t="s">
        <v>661</v>
      </c>
    </row>
    <row r="2699" spans="1:16" x14ac:dyDescent="0.25">
      <c r="B2699" s="672">
        <v>5</v>
      </c>
      <c r="C2699" s="1223" t="s">
        <v>661</v>
      </c>
      <c r="D2699" s="1223" t="s">
        <v>538</v>
      </c>
      <c r="E2699" s="1223" t="s">
        <v>103</v>
      </c>
      <c r="F2699" s="1223" t="s">
        <v>878</v>
      </c>
      <c r="G2699" s="1223" t="s">
        <v>898</v>
      </c>
      <c r="H2699" s="2844" t="s">
        <v>538</v>
      </c>
      <c r="I2699" s="672" t="s">
        <v>731</v>
      </c>
    </row>
    <row r="2700" spans="1:16" x14ac:dyDescent="0.25">
      <c r="B2700" s="672">
        <v>6</v>
      </c>
      <c r="C2700" s="1223" t="s">
        <v>4817</v>
      </c>
      <c r="D2700" s="1223" t="s">
        <v>716</v>
      </c>
      <c r="E2700" s="1223" t="s">
        <v>878</v>
      </c>
      <c r="F2700" s="1223" t="s">
        <v>103</v>
      </c>
      <c r="G2700" s="1223" t="s">
        <v>103</v>
      </c>
      <c r="H2700" s="2844" t="s">
        <v>731</v>
      </c>
      <c r="I2700" s="672" t="s">
        <v>716</v>
      </c>
    </row>
    <row r="2701" spans="1:16" x14ac:dyDescent="0.25">
      <c r="B2701" s="672">
        <v>7</v>
      </c>
      <c r="C2701" s="1223" t="s">
        <v>716</v>
      </c>
      <c r="D2701" s="1223" t="s">
        <v>731</v>
      </c>
      <c r="E2701" s="1223" t="s">
        <v>3640</v>
      </c>
      <c r="F2701" s="1223" t="s">
        <v>731</v>
      </c>
      <c r="G2701" s="1223" t="s">
        <v>716</v>
      </c>
      <c r="H2701" s="2844" t="s">
        <v>716</v>
      </c>
      <c r="I2701" s="672" t="s">
        <v>4817</v>
      </c>
    </row>
    <row r="2702" spans="1:16" x14ac:dyDescent="0.25">
      <c r="B2702" s="672">
        <v>8</v>
      </c>
      <c r="C2702" s="1223" t="s">
        <v>653</v>
      </c>
      <c r="D2702" s="1223" t="s">
        <v>103</v>
      </c>
      <c r="E2702" s="1223" t="s">
        <v>898</v>
      </c>
      <c r="F2702" s="1223" t="s">
        <v>538</v>
      </c>
      <c r="G2702" s="1223" t="s">
        <v>548</v>
      </c>
      <c r="H2702" s="2844" t="s">
        <v>4817</v>
      </c>
      <c r="I2702" s="672" t="s">
        <v>2271</v>
      </c>
    </row>
    <row r="2703" spans="1:16" x14ac:dyDescent="0.25">
      <c r="B2703" s="672">
        <v>9</v>
      </c>
      <c r="C2703" s="1223" t="s">
        <v>103</v>
      </c>
      <c r="D2703" s="1223" t="s">
        <v>4817</v>
      </c>
      <c r="E2703" s="1223" t="s">
        <v>2271</v>
      </c>
      <c r="F2703" s="1223" t="s">
        <v>898</v>
      </c>
      <c r="H2703" s="2844" t="s">
        <v>2271</v>
      </c>
      <c r="I2703" s="1223" t="s">
        <v>3640</v>
      </c>
      <c r="J2703" s="3174"/>
      <c r="K2703" s="1223"/>
      <c r="L2703" s="1223"/>
      <c r="M2703" s="1223"/>
      <c r="N2703" s="1223"/>
      <c r="O2703" s="1223"/>
      <c r="P2703" s="3392"/>
    </row>
    <row r="2704" spans="1:16" x14ac:dyDescent="0.25">
      <c r="B2704" s="672">
        <v>10</v>
      </c>
      <c r="C2704" s="1223" t="s">
        <v>898</v>
      </c>
      <c r="D2704" s="1223" t="s">
        <v>89</v>
      </c>
      <c r="E2704" s="1223" t="s">
        <v>653</v>
      </c>
      <c r="F2704" s="1223" t="s">
        <v>716</v>
      </c>
      <c r="H2704" s="2844" t="s">
        <v>3640</v>
      </c>
      <c r="I2704" s="1223" t="s">
        <v>898</v>
      </c>
      <c r="J2704" s="3174"/>
      <c r="K2704" s="1223"/>
      <c r="L2704" s="1223"/>
      <c r="M2704" s="1223"/>
      <c r="N2704" s="1223"/>
      <c r="O2704" s="1223"/>
      <c r="P2704" s="3392"/>
    </row>
    <row r="2705" spans="2:8" x14ac:dyDescent="0.25">
      <c r="C2705" s="2426"/>
      <c r="D2705" s="2426"/>
      <c r="H2705" s="2844"/>
    </row>
    <row r="2706" spans="2:8" x14ac:dyDescent="0.25">
      <c r="B2706" s="672">
        <v>1</v>
      </c>
      <c r="C2706" s="2426">
        <f t="shared" ref="C2706:H2706" si="2271">MAX(C$409,C$464,C$519,C$574,C$629,C$684,C$739,C$794,C$849,C$904,C$959,C$1014,C$1069,C$1124,C$1179,C$1234,C$1289,C$1344,C$1399,C$1454,C$1509,C$1564,C$1619,C$1674,C$1729,C$1784,C$1839,C$2383,C$1914,C$1969,C$2024,C$2079,C$2134)</f>
        <v>1.0287356321839081</v>
      </c>
      <c r="D2706" s="2426">
        <f t="shared" si="2271"/>
        <v>2.2222222222222223</v>
      </c>
      <c r="E2706" s="2426">
        <f>MAX(E$409,E$464,E$519,E$574,E$629,E$684,E$739,E$794,E$849,E$904,E$959,E$1014,E$1069,E$1124,E$1179,E$1234,E$1289,E$1344,E$1399,E$1454,E$1509,E$1564,E$1619,E$1674,E$1729,E$1784,E$1839,E$2383,E$1914,E$1969,E$2024,E$2079,E$2134)</f>
        <v>0.65411764705882358</v>
      </c>
      <c r="F2706" s="2426">
        <f t="shared" si="2271"/>
        <v>0.81987577639751552</v>
      </c>
      <c r="G2706" s="2426">
        <f t="shared" si="2271"/>
        <v>0.86</v>
      </c>
      <c r="H2706" s="2845">
        <f t="shared" si="2271"/>
        <v>0.84634760705289669</v>
      </c>
    </row>
    <row r="2707" spans="2:8" x14ac:dyDescent="0.25">
      <c r="B2707" s="672">
        <v>2</v>
      </c>
      <c r="C2707" s="2426">
        <f>MAX(C$409,C$464,C$519,C$574,C$629,C$684,C$739,C$794,C$849,C$904,C$959,C$1014,C$1069,C$1124,C$1179,C$1289,C$1344,C$1399,C$1454,C$1509,C$1564,C$1619,C$1674,C$1729,C$1784,C$1839,C$2383,C$1914,C$1969,C$2024,C$2079,C$2134)</f>
        <v>0.3888888888888889</v>
      </c>
      <c r="D2707" s="2426">
        <f>MAX(D$409,D$464,D$519,D$574,D$629,D$684,D$739,D$794,D$849,D$904,D$959,D$1014,D$1069,D$1124,D$1179,D$1289,D$1344,D$1399,D$1454,D$1509,D$1564,D$1619,D$1674,D$1729,D$1784,D$1839,D$2383,D$1914,D$1969,D$2024,D$2079,D$2134)</f>
        <v>0.72058823529411764</v>
      </c>
      <c r="E2707" s="2426">
        <f>MAX(E$409,E$464,E$519,E$574,E$629,E$684,E$739,E$794,E$849,E$904,E$959,E$1014,E$1069,E$1124,E$1179,E$1234,E$1289,E$1344,E$1399,E$1454,E$1509,E$1619,E$1674,E$1729,E$1784,E$1839,E$2383,E$1914,E$1969,E$2024,E$2079,E$2134)</f>
        <v>0.6483622350674374</v>
      </c>
      <c r="F2707" s="2426">
        <f>MAX(F$409,F$464,F$519,F$574,F$629,F$684,F$739,F$794,F$849,F$904,F$959,F$1014,F$1069,F$1124,F$1179,F$1289,F$1344,F$1399,F$1454,F$1509,F$1564,F$1619,F$1674,F$1729,F$1784,F$1839,F$2383,F$1914,F$1969,F$2024,F$2079,F$2134)</f>
        <v>0.79487179487179482</v>
      </c>
      <c r="G2707" s="2426">
        <f>MAX(G$409,G$464,G$519,G$574,G$629,G$684,G$739,G$794,G$849,G$904,G$959,G$1014,G$1069,G$1124,G$1179,G$1234,G$1289,G$1344,G$1399,G$1454,G$1509,G$1564,G$1619,G$1674,G$1729,G$1784,G$1839,G$1914,G$1969,G$2024,G$2079,G$2134)</f>
        <v>0.35138387484957884</v>
      </c>
      <c r="H2707" s="2845">
        <f>MAX(H$409,H$464,H$519,H$574,H$629,H$684,H$739,H$794,H$849,H$904,H$959,H$1014,H$1069,H$1124,H$1179,H$1289,H$1344,H$1399,H$1454,H$1509,H$1564,H$1619,H$1674,H$1729,H$1784,H$1839,H$2383,H$1914,H$1969,H$2024,H$2079,H$2134)</f>
        <v>0.44444444444444442</v>
      </c>
    </row>
    <row r="2708" spans="2:8" x14ac:dyDescent="0.25">
      <c r="B2708" s="672">
        <v>3</v>
      </c>
      <c r="C2708" s="2426">
        <f>MAX(C$409,C$464,C$519,C$574,C$629,C$684,C$739,C$794,C$849,C$959,C$1014,C$1069,C$1124,C$1179,C$1289,C$1344,C$1399,C$1454,C$1509,C$1564,C$1619,C$1674,C$1729,C$1784,C$1839,C$2383,C$1914,C$1969,C$2024,C$2079,C$2134)</f>
        <v>0.38366080661840746</v>
      </c>
      <c r="D2708" s="2426">
        <f>MAX(D$409,D$464,D$519,D$574,D$629,D$684,D$739,D$794,D$849,D$904,D$959,D$1014,D$1069,D$1124,D$1179,D$1289,D$1344,D$1399,D$1454,D$1509,D$1619,D$1674,D$1729,D$1784,D$1839,D$2383,D$1914,D$1969,D$2024,D$2079,D$2134)</f>
        <v>0.52104208416833664</v>
      </c>
      <c r="E2708" s="2426">
        <f>MAX(E$409,E$464,E$519,E$574,E$629,E$684,E$739,E$794,E$849,E$904,E$1014,E$1069,E$1124,E$1179,E$1234,E$1289,E$1344,E$1399,E$1454,E$1509,E$1619,E$1674,E$1729,E$1784,E$1839,E$2383,E$1914,E$1969,E$2024,E$2079,E$2134)</f>
        <v>0.4948875255623722</v>
      </c>
      <c r="F2708" s="2426">
        <f>MAX(F$409,F$464,F$519,F$574,F$629,F$684,F$739,F$794,F$849,F$904,F$959,F$1014,F$1069,F$1124,F$1179,F$1289,F$1344,F$1399,F$1454,F$1509,F$1564,F$1619,F$1674,F$1729,F$1784,F$1839,F$1914,F$1969,F$2024,F$2079,F$2134)</f>
        <v>0.48780487804878048</v>
      </c>
      <c r="G2708" s="2426">
        <f>MAX(G$409,G$464,G$519,G$574,G$629,G$684,G$739,G$794,G$849,G$904,G$959,G$1014,G$1069,G$1124,G$1179,G$1234,G$1289,G$1344,G$1399,G$1454,G$1509,,G$1619,G$1674,G$1729,G$1784,G$1839,G$1914,G$1969,G$2024,G$2079,G$2134)</f>
        <v>0.30373831775700932</v>
      </c>
      <c r="H2708" s="2845">
        <f>MAX(H$409,H$464,H$519,H$574,H$629,H$684,H$739,H$794,H$849,H$959,H$1014,H$1069,H$1124,H$1179,H$1289,H$1344,H$1399,H$1454,H$1509,H$1564,H$1619,H$1674,H$1729,H$1784,H$1839,H$2383,H$1914,H$1969,H$2024,H$2079,H$2134)</f>
        <v>0.44156565189229202</v>
      </c>
    </row>
    <row r="2709" spans="2:8" x14ac:dyDescent="0.25">
      <c r="B2709" s="672">
        <v>4</v>
      </c>
      <c r="C2709" s="2426">
        <f>MAX(C$409,C$464,C$519,C$574,C$629,C$684,C$739,C$794,C$849,C$959,C$1014,C$1069,C$1124,C$1179,C$1289,C$1344,C$1399,C$1454,C$1509,C$1564,C$1619,C$1674,C$1729,C$1839,C$2383,C$1914,C$1969,C$2024,C$2079,C$2134)</f>
        <v>0.36372021521906228</v>
      </c>
      <c r="D2709" s="2426">
        <f>MAX(D$409,D$464,D$519,D$574,D$629,D$684,D$739,D$794,D$849,D$904,D$959,D$1014,D$1069,D$1124,D$1179,D$1289,D$1344,D$1399,D$1454,D$1509,D$1619,D$1674,D$1729,D$1784,D$1839,D$1914,D$1969,D$2024,D$2079,D$2134)</f>
        <v>0.41610738255033558</v>
      </c>
      <c r="E2709" s="2426">
        <f>MAX(E$409,E$464,E$519,E$574,E$629,E$684,E$739,E$794,E$849,E$904,E$1014,E$1069,E$1124,E$1179,E$1234,E$1289,E$1344,E$1399,E$1454,E$1509,E$1619,E$1674,E$1729,E$1784,E$1839,E$1914,E$1969,E$2024,E$2079,E$2134)</f>
        <v>0.44444444444444442</v>
      </c>
      <c r="F2709" s="2426">
        <f>MAX(F$409,F$464,F$519,F$574,F$629,F$684,F$739,F$849,F$904,F$959,F$1014,F$1069,F$1124,F$1179,F$1289,F$1344,F$1399,F$1454,F$1509,F$1564,F$1619,F$1674,F$1729,F$1784,F$1839,F$1914,F$1969,F$2024,F$2079,F$2134)</f>
        <v>0.43269961977186311</v>
      </c>
      <c r="G2709" s="2426">
        <f>MAX(G$409,G$464,G$519,G$574,G$629,G$684,G$739,G$794,G$849,G$904,G$959,G$1014,G$1069,G$1124,G$1179,G$1234,G$1289,G$1344,G$1399,G$1454,G$1509,G$1619,G$1674,G$1729,G$1784,G$1839,G$1914,G$2024,G$2079,G$2134)</f>
        <v>0.2857142857142857</v>
      </c>
      <c r="H2709" s="2845">
        <f>MAX(H$409,H$464,H$519,H$574,H$629,H$684,H$739,H$794,H$849,H$959,H$1014,H$1069,H$1124,H$1179,H$1289,H$1344,H$1399,H$1454,H$1509,H$1564,H$1619,H$1674,H$1729,H$1784,H$1839,H$1914,H$1969,H$2024,H$2079,H$2134)</f>
        <v>0.41824113089574555</v>
      </c>
    </row>
    <row r="2710" spans="2:8" x14ac:dyDescent="0.25">
      <c r="B2710" s="672">
        <v>5</v>
      </c>
      <c r="C2710" s="2426">
        <f>MAX(C$409,C$464,C$519,C$574,C$629,C$684,C$739,C$794,C$849,C$959,C$1014,C$1069,C$1124,C$1179,C$1289,C$1344,C$1399,C$1454,C$1509,C$1564,C$1619,C$1674,C$1729,C$1839,C$1914,C$1969,C$2024,C$2079,C$2134)</f>
        <v>0.32368995633187775</v>
      </c>
      <c r="D2710" s="2426">
        <f>MAX(D$409,D$464,D$519,D$574,D$629,D$684,D$739,D$794,D$849,D$904,D$959,D$1014,D$1069,D$1124,D$1179,D$1289,D$1344,D$1399,D$1454,D$1509,D$1619,D$1674,D$1729,D$1784,D$1839,D$1914,D$2024,D$2079,D$2134)</f>
        <v>0.41610738255033558</v>
      </c>
      <c r="E2710" s="2426">
        <f>MAX(E$409,E$464,E$519,E$574,E$629,E$684,E$739,E$794,E$849,E$904,E$1014,E$1069,E$1124,E$1179,E$1234,E$1289,E$1344,E$1399,E$1454,E$1509,E$1619,E$1674,E$1784,E$1839,E$1914,E$1969,E$2024,E$2079,E$2134)</f>
        <v>0.40976645435244163</v>
      </c>
      <c r="F2710" s="2426">
        <f>MAX(F$409,F$464,F$519,F$574,F$629,F$684,F$739,F$849,F$904,F$959,F$1014,F$1069,F$1124,F$1179,F$1289,F$1344,F$1399,F$1454,F$1509,F$1619,F$1674,F$1729,F$1784,F$1839,F$1914,F$1969,F$2024,F$2079,F$2134)</f>
        <v>0.36211031175059955</v>
      </c>
      <c r="G2710" s="2426">
        <f>MAX(G$409,G$464,G$519,G$574,G$629,G$684,G$739,G$794,G$849,G$904,G$959,G$1014,G$1069,G$1124,G$1179,G$1234,G$1289,G$1344,G$1399,G$1454,G$1509,G$1619,G$1674,G$1729,G$1784,G$1839,G$2024,G$2079,G$2134)</f>
        <v>0.24857142857142858</v>
      </c>
      <c r="H2710" s="2845">
        <f>MAX(H$409,H$464,H$519,H$574,H$629,H$684,H$739,H$794,H$849,H$959,H$1014,H$1069,H$1124,H$1179,H$1289,H$1344,H$1399,H$1454,H$1509,H$1619,H$1674,H$1729,H$1784,H$1839,H$1914,H$1969,H$2024,H$2079,H$2134)</f>
        <v>0.37606837606837606</v>
      </c>
    </row>
    <row r="2711" spans="2:8" x14ac:dyDescent="0.25">
      <c r="B2711" s="672">
        <v>6</v>
      </c>
      <c r="C2711" s="2426">
        <f>MAX(C$409,C$464,C$519,C$574,C$629,C$684,C$739,C$794,C$849,C$959,C$1014,C$1069,C$1124,C$1179,C$1289,C$1344,C$1399,C$1454,C$1509,,C$1619,C$1674,C$1729,C$1839,C$1914,C$1969,C$2024,C$2079,C$2134)</f>
        <v>0.31</v>
      </c>
      <c r="D2711" s="2426">
        <f>MAX(D$409,D$464,D$519,D$574,D$629,D$684,D$739,D$794,D$849,D$904,D$1014,D$1069,D$1124,D$1179,D$1289,D$1344,D$1399,D$1454,D$1509,D$1619,D$1674,D$1729,D$1784,D$1839,D$1914,D$2024,D$2079,D$2134)</f>
        <v>0.34375</v>
      </c>
      <c r="E2711" s="2426">
        <f>MAX(E$409,E$464,E$519,E$629,E$684,E$739,E$794,E$849,E$904,E$1014,E$1069,E$1124,E$1179,E$1234,E$1289,E$1344,E$1399,E$1454,E$1509,E$1619,E$1674,E$1784,E$1839,E$1914,E$1969,E$2024,E$2079,E$2134)</f>
        <v>0.37765957446808512</v>
      </c>
      <c r="F2711" s="2426">
        <f>MAX(F$409,F$464,F$519,F$574,F$629,F$684,F$739,F$849,F$904,F$959,F$1014,F$1069,F$1124,F$1179,F$1289,F$1344,F$1399,F$1454,F$1509,F$1619,F$1674,F$1729,F$1784,F$1839,F$1914,F$2024,F$2079,F$2134)</f>
        <v>0.36036036036036034</v>
      </c>
      <c r="G2711" s="2426">
        <f>MAX(G$409,G$464,G$519,G$574,G$629,G$684,G$739,G$794,G$849,G$904,G$959,G$1014,G$1069,G$1124,G$1179,G$1234,G$1289,G$1344,G$1399,G$1454,G$1509,G$1619,G$1674,G$1729,G$1784,G$1839,G$2079,G$2134)</f>
        <v>0.24124066628374496</v>
      </c>
      <c r="H2711" s="2845">
        <f>MAX(H$409,H$464,H$519,H$574,H$629,H$684,H$739,H$794,H$849,H$1014,H$1069,H$1124,H$1179,H$1289,H$1344,H$1399,H$1454,H$1509,H$1619,H$1674,H$1729,H$1784,H$1839,H$1914,H$1969,H$2024,H$2079,H$2134)</f>
        <v>0.35236859182349123</v>
      </c>
    </row>
    <row r="2712" spans="2:8" x14ac:dyDescent="0.25">
      <c r="B2712" s="672">
        <v>7</v>
      </c>
      <c r="C2712" s="2426">
        <f>MAX(C$409,C$464,C$519,C$574,C$629,C$684,C$739,C$849,C$959,C$1014,C$1069,C$1124,C$1179,C$1289,C$1344,C$1399,C$1454,C$1509,,C$1619,C$1674,C$1729,C$1839,C$1914,C$1969,C$2024,C$2079,C$2134)</f>
        <v>0.29245283018867924</v>
      </c>
      <c r="D2712" s="2426">
        <f>MAX(D$409,D$464,D$519,D$574,D$629,D$684,D$739,D$794,D$849,D$904,D$1014,D$1069,D$1124,D$1179,D$1289,D$1344,D$1399,D$1454,D$1509,D$1619,D$1674,D$1784,D$1839,D$1914,D$2024,D$2079,D$2134)</f>
        <v>0.29577464788732394</v>
      </c>
      <c r="E2712" s="2426">
        <f>MAX(E$409,E$464,E$519,E$629,E$684,E$739,E$794,E$849,E$904,E$1014,E$1069,E$1124,E$1179,E$1234,E$1289,E$1344,E$1399,E$1454,E$1509,E$1619,E$1674,E$1784,E$1839,E$1914,E$2024,E$2079,E$2134)</f>
        <v>0.34090909090909088</v>
      </c>
      <c r="F2712" s="2426">
        <f>MAX(F$409,F$464,F$519,F$629,F$684,F$739,F$849,F$904,F$959,F$1014,F$1069,F$1124,F$1179,F$1289,F$1344,F$1399,F$1454,F$1509,F$1619,F$1674,F$1729,F$1784,F$1839,F$1914,F$2024,F$2079,F$2134)</f>
        <v>0.35103244837758113</v>
      </c>
      <c r="G2712" s="2426">
        <f>MAX(G$409,G$464,G$519,G$629,G$684,G$739,G$794,G$849,G$904,G$959,G$1014,G$1069,G$1124,G$1179,G$1234,G$1289,G$1344,G$1399,G$1454,G$1509,G$1619,G$1674,G$1729,G$1784,G$1839,G$2079,G$2134)</f>
        <v>0.22222222222222221</v>
      </c>
      <c r="H2712" s="2845">
        <f>MAX(H$409,H$464,H$519,H$574,H$629,H$684,H$739,H$794,H$849,H$1014,H$1069,H$1124,H$1179,H$1289,H$1344,H$1399,H$1454,H$1509,H$1619,H$1674,H$1729,H$1839,H$1914,H$1969,H$2024,H$2079,H$2134)</f>
        <v>0.34681496461071792</v>
      </c>
    </row>
    <row r="2713" spans="2:8" x14ac:dyDescent="0.25">
      <c r="B2713" s="672">
        <v>8</v>
      </c>
      <c r="C2713" s="2426">
        <f>MAX(C$409,C$464,C$519,C$574,C$629,C$684,C$739,C$849,C$959,C$1014,C$1069,C$1124,C$1179,C$1289,C$1344,C$1399,C$1454,C$1509,,C$1619,C$1674,C$1839,C$1914,C$1969,C$2024,C$2079,C$2134)</f>
        <v>0.28773584905660377</v>
      </c>
      <c r="D2713" s="2426">
        <f>MAX(D$409,D$464,D$519,D$574,D$629,D$684,D$739,D$794,D$849,D$904,D$1014,D$1069,D$1124,D$1179,D$1289,D$1344,D$1399,D$1454,D$1509,D$1619,D$1674,D$1839,D$1914,D$2024,D$2079,D$2134)</f>
        <v>0.29166666666666669</v>
      </c>
      <c r="E2713" s="2426">
        <f>MAX(E$409,E$519,E$629,E$684,E$739,E$794,E$849,E$904,E$1014,E$1069,E$1124,E$1179,E$1234,E$1289,E$1344,E$1399,E$1454,E$1509,E$1619,E$1674,E$1784,E$1839,E$1914,E$2024,E$2079,E$2134)</f>
        <v>0.32722143864598024</v>
      </c>
      <c r="F2713" s="2426">
        <f>MAX(F$409,F$464,F$519,F$629,F$684,F$739,F$849,F$904,F$959,F$1014,F$1069,F$1124,F$1179,F$1289,F$1344,F$1399,F$1454,F$1509,F$1619,F$1674,F$1729,F$1839,F$1914,F$2024,F$2079,F$2134)</f>
        <v>0.31764705882352939</v>
      </c>
      <c r="G2713" s="2426">
        <f>MAX(G$409,G$464,G$519,G$629,G$684,G$739,G$794,G$849,G$904,G$959,G$1014,G$1069,G$1124,G$1179,G$1234,G$1289,G$1344,G$1399,G$1454,G$1509,G$1619,G$1674,G$1784,G$1839,G$2079,G$2134)</f>
        <v>0.1111111111111111</v>
      </c>
      <c r="H2713" s="2845">
        <f>MAX(H$409,H$464,H$519,H$574,H$629,H$684,H$739,H$794,H$849,H$1014,H$1069,H$1124,H$1179,H$1289,H$1344,H$1399,H$1454,H$1509,H$1619,H$1674,H$1839,H$1914,H$1969,H$2024,H$2079,H$2134)</f>
        <v>0.32558139534883723</v>
      </c>
    </row>
    <row r="2714" spans="2:8" x14ac:dyDescent="0.25">
      <c r="B2714" s="672">
        <v>9</v>
      </c>
      <c r="C2714" s="2426">
        <f>MAX(C$409,C$464,C$519,C$574,C$629,C$684,C$739,C$849,C$959,C$1014,C$1069,C$1124,C$1179,C$1289,,C$1399,C$1454,C$1509,,C$1619,C$1674,C$1839,C$1914,C$1969,C$2024,C$2079,C$2134)</f>
        <v>0.2755295122993347</v>
      </c>
      <c r="D2714" s="2426">
        <f>MAX(D$409,D$464,D$519,D$629,D$684,D$739,D$794,D$849,D$904,D$1014,D$1069,D$1124,D$1179,D$1289,D$1344,D$1399,D$1454,D$1509,D$1619,D$1674,D$1839,D$1914,D$2024,D$2079,D$2134)</f>
        <v>0.25</v>
      </c>
      <c r="E2714" s="2426">
        <f>MAX(E$409,E$519,E$629,E$684,E$739,E$794,E$849,E$904,E$1014,E$1069,E$1124,E$1179,E$1234,E$1289,E$1344,E$1399,E$1454,E$1509,E$1619,E$1674,E$1784,E$1839,E$1914,E$2079,E$2134)</f>
        <v>0.32</v>
      </c>
      <c r="F2714" s="2426">
        <f>MAX(F$409,F$464,F$519,F$629,F$684,F$739,F$849,F$904,F$1014,F$1069,F$1124,F$1179,F$1289,F$1344,F$1399,F$1454,F$1509,F$1619,F$1674,F$1729,F$1839,F$1914,F$2024,F$2079,F$2134)</f>
        <v>0.3135593220338983</v>
      </c>
      <c r="G2714" s="2426">
        <f>MAX(G$409,G$464,G$519,G$629,G$684,G$739,G$794,G$849,G$904,G$959,G$1069,G$1124,G$1179,G$1234,G$1289,G$1344,G$1399,G$1454,G$1509,G$1619,G$1674,G$1784,G$1839,G$2079,G$2134)</f>
        <v>0</v>
      </c>
      <c r="H2714" s="2845">
        <f>MAX(H$409,H$464,H$519,H$574,H$629,H$684,H$739,H$849,H$1014,H$1069,H$1124,H$1179,H$1289,H$1344,H$1399,H$1454,H$1509,H$1619,H$1674,H$1839,H$1914,H$1969,H$2024,H$2079,H$2134)</f>
        <v>0.32</v>
      </c>
    </row>
    <row r="2715" spans="2:8" x14ac:dyDescent="0.25">
      <c r="B2715" s="672">
        <v>10</v>
      </c>
      <c r="C2715" s="2426">
        <f>MAX(C$409,C$464,C$519,C$629,C$684,C$739,C$849,C$959,C$1014,C$1069,C$1124,C$1179,C$1289,,C$1399,C$1454,C$1509,,C$1619,C$1674,C$1839,C$1914,C$1969,C$2024,C$2079,C$2134)</f>
        <v>0.27400000000000002</v>
      </c>
      <c r="D2715" s="2426">
        <f>MAX(D$409,D$464,D$519,D$629,D$684,D$739,D$849,D$904,D$1014,D$1069,D$1124,D$1179,D$1289,D$1344,D$1399,D$1454,D$1509,D$1619,D$1674,D$1839,D$1914,D$2024,D$2079,D$2134)</f>
        <v>0.24528301886792453</v>
      </c>
      <c r="E2715" s="2426">
        <f>MAX(E$409,E$519,E$629,E$684,E$739,E$794,E$904,E$1014,E$1069,E$1124,E$1179,E$1234,E$1289,E$1344,E$1399,E$1454,E$1509,E$1619,E$1674,E$1784,E$1839,E$1914,E$2079,E$2134)</f>
        <v>0.27397260273972601</v>
      </c>
      <c r="F2715" s="2426">
        <f>MAX(F$409,F$464,F$519,F$629,F$684,F$739,F$849,F$904,F$1014,F$1069,F$1124,F$1179,F$1289,F$1344,F$1399,F$1454,F$1509,F$1619,F$1674,F$1729,F$1839,F$1914,F$2079,F$2134)</f>
        <v>0.30403800475059384</v>
      </c>
      <c r="G2715" s="2426">
        <f>MAX(G$409,G$464,G$519,G$629,G$684,G$739,G$794,G$849,G$904,G$959,G$1069,G$1124,G$1179,G$1234,G$1289,G$1344,G$1399,G$1454,G$1509,G$1619,G$1674,G$1784,G$1839,G$2079,G$2134)</f>
        <v>0</v>
      </c>
      <c r="H2715" s="2845">
        <f>MAX(H$409,H$464,H$519,H$574,H$629,H$684,H$739,H$1014,H$1069,H$1124,H$1179,H$1289,H$1344,H$1399,H$1454,H$1509,H$1619,H$1674,H$1839,H$1914,H$1969,H$2024,H$2079,H$2134)</f>
        <v>0.30188679245283018</v>
      </c>
    </row>
    <row r="2718" spans="2:8" x14ac:dyDescent="0.25">
      <c r="E2718" s="2426"/>
    </row>
    <row r="2722" spans="1:8" x14ac:dyDescent="0.25">
      <c r="A2722" s="2842" t="s">
        <v>5075</v>
      </c>
      <c r="B2722" s="672">
        <v>1</v>
      </c>
      <c r="C2722" s="2426" t="s">
        <v>584</v>
      </c>
      <c r="D2722" s="1223" t="s">
        <v>584</v>
      </c>
      <c r="E2722" s="1223" t="s">
        <v>661</v>
      </c>
      <c r="F2722" s="1223" t="s">
        <v>584</v>
      </c>
      <c r="G2722" s="1223" t="s">
        <v>813</v>
      </c>
      <c r="H2722" s="13" t="s">
        <v>584</v>
      </c>
    </row>
    <row r="2723" spans="1:8" x14ac:dyDescent="0.25">
      <c r="A2723" s="2842" t="s">
        <v>4847</v>
      </c>
      <c r="B2723" s="672">
        <v>2</v>
      </c>
      <c r="C2723" s="1223" t="s">
        <v>653</v>
      </c>
      <c r="D2723" s="1223" t="s">
        <v>661</v>
      </c>
      <c r="E2723" s="1223" t="s">
        <v>538</v>
      </c>
      <c r="F2723" s="1223" t="s">
        <v>813</v>
      </c>
      <c r="G2723" s="1223" t="s">
        <v>661</v>
      </c>
      <c r="H2723" s="13" t="s">
        <v>661</v>
      </c>
    </row>
    <row r="2724" spans="1:8" x14ac:dyDescent="0.25">
      <c r="B2724" s="672">
        <v>3</v>
      </c>
      <c r="C2724" s="1223" t="s">
        <v>4817</v>
      </c>
      <c r="D2724" s="1223" t="s">
        <v>716</v>
      </c>
      <c r="E2724" s="1223" t="s">
        <v>878</v>
      </c>
      <c r="F2724" s="1223" t="s">
        <v>661</v>
      </c>
      <c r="G2724" s="1223" t="s">
        <v>716</v>
      </c>
      <c r="H2724" s="13" t="s">
        <v>716</v>
      </c>
    </row>
    <row r="2725" spans="1:8" x14ac:dyDescent="0.25">
      <c r="B2725" s="672">
        <v>4</v>
      </c>
      <c r="C2725" s="1223" t="s">
        <v>661</v>
      </c>
      <c r="D2725" s="1223" t="s">
        <v>813</v>
      </c>
      <c r="E2725" s="1223" t="s">
        <v>584</v>
      </c>
      <c r="F2725" s="1223" t="s">
        <v>4817</v>
      </c>
      <c r="G2725" s="1223" t="s">
        <v>878</v>
      </c>
      <c r="H2725" s="13" t="s">
        <v>653</v>
      </c>
    </row>
    <row r="2726" spans="1:8" x14ac:dyDescent="0.25">
      <c r="B2726" s="672">
        <v>5</v>
      </c>
      <c r="C2726" s="1223" t="s">
        <v>731</v>
      </c>
      <c r="D2726" s="1223" t="s">
        <v>878</v>
      </c>
      <c r="E2726" s="1223" t="s">
        <v>103</v>
      </c>
      <c r="F2726" s="1223" t="s">
        <v>103</v>
      </c>
      <c r="G2726" s="1223" t="s">
        <v>103</v>
      </c>
      <c r="H2726" s="13" t="s">
        <v>813</v>
      </c>
    </row>
    <row r="2727" spans="1:8" x14ac:dyDescent="0.25">
      <c r="B2727" s="672">
        <v>6</v>
      </c>
      <c r="C2727" s="1223" t="s">
        <v>813</v>
      </c>
      <c r="D2727" s="1223" t="s">
        <v>103</v>
      </c>
      <c r="E2727" s="1223" t="s">
        <v>716</v>
      </c>
      <c r="F2727" s="1223" t="s">
        <v>878</v>
      </c>
      <c r="G2727" s="1223" t="s">
        <v>548</v>
      </c>
      <c r="H2727" s="13" t="s">
        <v>731</v>
      </c>
    </row>
    <row r="2728" spans="1:8" x14ac:dyDescent="0.25">
      <c r="B2728" s="672">
        <v>7</v>
      </c>
      <c r="C2728" s="1223" t="s">
        <v>716</v>
      </c>
      <c r="D2728" s="1223" t="s">
        <v>731</v>
      </c>
      <c r="E2728" s="1223" t="s">
        <v>653</v>
      </c>
      <c r="F2728" s="1223" t="s">
        <v>716</v>
      </c>
      <c r="H2728" s="13" t="s">
        <v>4817</v>
      </c>
    </row>
    <row r="2729" spans="1:8" x14ac:dyDescent="0.25">
      <c r="B2729" s="672">
        <v>8</v>
      </c>
      <c r="C2729" s="1223" t="s">
        <v>103</v>
      </c>
      <c r="D2729" s="1223" t="s">
        <v>538</v>
      </c>
      <c r="E2729" s="1223" t="s">
        <v>3640</v>
      </c>
      <c r="F2729" s="1223" t="s">
        <v>731</v>
      </c>
      <c r="H2729" s="13" t="s">
        <v>878</v>
      </c>
    </row>
    <row r="2730" spans="1:8" x14ac:dyDescent="0.25">
      <c r="B2730" s="672">
        <v>9</v>
      </c>
      <c r="C2730" s="1223" t="s">
        <v>898</v>
      </c>
      <c r="D2730" s="1223" t="s">
        <v>1806</v>
      </c>
      <c r="F2730" s="1223" t="s">
        <v>538</v>
      </c>
      <c r="H2730" s="13" t="s">
        <v>538</v>
      </c>
    </row>
    <row r="2731" spans="1:8" x14ac:dyDescent="0.25">
      <c r="B2731" s="672">
        <v>10</v>
      </c>
      <c r="H2731" s="13" t="s">
        <v>103</v>
      </c>
    </row>
    <row r="2732" spans="1:8" x14ac:dyDescent="0.25">
      <c r="H2732" s="13"/>
    </row>
    <row r="2733" spans="1:8" x14ac:dyDescent="0.25">
      <c r="B2733" s="672">
        <v>1</v>
      </c>
      <c r="C2733" s="2426">
        <f>MAX(C$413,C$468,C$523,C$578,C$633,C$688,C$743,C$798,C$853,C$908,C$963,C$1018,C$1073,C$1128,C$1183,C$1238,C$1293,C$1348,C$1403,C$1458,C$1513,C$1568,C$1623,C$1678,C$1733, C$1788,C$1843,C$2387,C$1918,C$1973,C$2028,C$2083,C$2138)</f>
        <v>0.84482758620689657</v>
      </c>
      <c r="D2733" s="2426">
        <f>MAX(D$413,D$468,D$523,D$578,D$633,D$688,D$743,D$798,D$853,D$908,D$963,D$1018,D$1073,D$1128,D$1183,D$1238,D$1293,D$1348,D$1403,D$1458,D$1513,D$1568,D$1623,D$1678,D$1733, D$1788,D$1843,D$2387,D$1918,D$1973,D$2028,D$2083,D$2138)</f>
        <v>1.7777777777777777</v>
      </c>
      <c r="E2733" s="2426">
        <f>MAX(E$413,E$468,E$523,E$578,E$633,E$688,E$743,E$798,E$853,E$908,E$963,E$1018,E$1073,E$1128,E$1183,E$1238,E$1293,E$1348,E$1403,E$1458,E$1513,E$1568,E$1623,E$1678,E$1733, E$1788,E$1843,E$2387,E$1918,E$1973,E$2028,E$2083,E$2138)</f>
        <v>0.46274509803921571</v>
      </c>
      <c r="F2733" s="2426">
        <f>MAX(F$413,F$468,F$523,F$578,F$633,F$688,F$743,F$798,F$853,F$908,F$963,F$1018,F$1073,F$1128,F$1183,F$1238,F$1293,F$1348,F$1403,F$1458,F$1513,F$1568,F$1623,F$1678,F$1733, F$1788,F$1843,F$2387,F$1918,F$1973,F$2028,F$2083,F$2138)</f>
        <v>0.59627329192546585</v>
      </c>
      <c r="G2733" s="2426">
        <f>MAX(G$413,G$468,G$523,G$578,G$633,G$688,G$743,G$798,G$853,G$908,G$963,G$1018,G$1073,G$1128,G$1183,G$1238,G$1293,G$1348,G$1403,G$1458,G$1513,G$1568,G$1623,G$1678,G$1733, G$1788,G$1843,G$2387,G$1918,G$1973,G$2028,G$2083,G$2138)</f>
        <v>0.78</v>
      </c>
      <c r="H2733" s="2845">
        <f>MAX(H$413,H$468,H$523,H$578,H$633,H$688,H$743,H$798,H$853,H$908,H$963,H$1018,H$1073,H$1128,H$1183,H$1238,H$1293,H$1348,H$1403,H$1458,H$1513,H$1568,H$1623,H$1678,H$1733,H$1788,H$1843,H$2387,H$1918,H$1973,H$2028,H$2083,H$2138)</f>
        <v>0.68513853904282118</v>
      </c>
    </row>
    <row r="2734" spans="1:8" x14ac:dyDescent="0.25">
      <c r="B2734" s="672">
        <v>2</v>
      </c>
      <c r="C2734" s="2426">
        <f>MAX(C$413,C$468,C$523,C$578,C$633,C$688,C$743,C$798,C$853,C$908,C$963,C$1018,C$1073,C$1128,C$1183,C$1293,C$1348,C$1403,C$1458,C$1513,C$1568,C$1623,C$1678,C$1733,C$1788,C$1843,C$2387,C$1918,C$1973,C$2028,C$2083,C$2138)</f>
        <v>0.18396226415094338</v>
      </c>
      <c r="D2734" s="2426">
        <f>MAX(D$413,D$468,D$523,D$578,D$633,D$688,D$743,D$798,D$853,D$908,D$963,D$1018,D$1073,D$1128,D$1183,,D$1293,D$1348,D$1403,D$1458,D$1513,D$1568,D$1623,D$1678,D$1733, D$1788,D$1843,D$2387,D$1918,D$1973,D$2028,D$2083,D$2138)</f>
        <v>0.42279411764705882</v>
      </c>
      <c r="E2734" s="2426">
        <f>MAX(E$413,E$468,E$523,E$578,E$633,E$688,E$743,E$798,E$853,E$908,E$963,E$1018,E$1073,E$1128,E$1183,E$1238,E$1293,E$1348,E$1403,E$1458,E$1513,E$1623,E$1678,E$1733, E$1788,E$1843,E$2387,E$1918,E$1973,E$2028,E$2083,E$2138)</f>
        <v>0.32947976878612717</v>
      </c>
      <c r="F2734" s="2426">
        <f>MAX(F$413,F$468,F$523,F$578,F$633,F$688,F$743,F$798,F$853,F$908,F$963,F$1018,F$1073,F$1128,F$1183,F$1293,F$1348,F$1403,F$1458,F$1513,F$1568,F$1623,F$1678,F$1733, F$1788,F$1843,F$2387,F$1918,F$1973,F$2028,F$2083,F$2138)</f>
        <v>0.35531135531135533</v>
      </c>
      <c r="G2734" s="2426">
        <f>MAX(G$413,G$468,G$523,G$578,G$633,G$688,G$743,G$798,G$853,G$908,G$963,G$1018,G$1073,G$1128,G$1183,G$1238,G$1293,G$1348,G$1403,G$1458,G$1513,G$1568,G$1623,G$1678,G$1733, G$1788,G$1843,G$1918,G$1973,G$2028,G$2083,G$2138)</f>
        <v>0.1552346570397112</v>
      </c>
      <c r="H2734" s="2845">
        <f>MAX(H$413,H$468,H$523,H$578,H$633,H$688,H$743,H$798,H$853,H$908,H$963,H$1018,H$1073,H$1128,H$1183,H$1293,H$1348,H$1403,H$1458,H$1513,H$1568,H$1623,H$1678,H$1733,H$1788,H$1843,H$2387,H$1918,H$1973,H$2028,H$2083,H$2138)</f>
        <v>0.2325676226722849</v>
      </c>
    </row>
    <row r="2735" spans="1:8" x14ac:dyDescent="0.25">
      <c r="B2735" s="672">
        <v>3</v>
      </c>
      <c r="C2735" s="2426">
        <f>MAX(C$413,C$468,C$523,C$578,C$633,C$688,C$743,C$798,C$853,C$908,C$963,C$1018,C$1073,C$1128,C$1183,C$1293,C$1403,C$1458,C$1513,C$1568,C$1623,C$1678,C$1733,C$1788,C$1843,C$2387,C$1918,C$1973,C$2028,C$2083,C$2138)</f>
        <v>0.16</v>
      </c>
      <c r="D2735" s="2426">
        <f>MAX(D$413,D$468,D$523,D$578,D$633,D$688,D$743,D$798,D$853,D$908,D$963,D$1018,D$1073,D$1128,D$1183,D$1293,D$1348,D$1403,D$1458,D$1513,D$1623,D$1678,D$1733, D$1788,D$1843,D$2387,D$1918,D$1973,D$2028,D$2083,D$2138)</f>
        <v>0.3125</v>
      </c>
      <c r="E2735" s="2426">
        <f>MAX(E$413,E$468,E$523,E$578,E$633,E$688,E$743,E$798,E$853,E$908,E$1018,E$1073,E$1128,E$1183,E$1238,E$1293,E$1348,E$1403,E$1458,E$1513,E$1623,E$1678,E$1733, E$1788,E$1843,E$2387,E$1918,E$1973,E$2028,E$2083,E$2138)</f>
        <v>0.29255319148936171</v>
      </c>
      <c r="F2735" s="2426">
        <f>MAX(F$413,F$468,F$523,F$578,F$633,F$688,F$743,F$798,F$853,F$908,F$963,F$1018,F$1073,F$1128,F$1183,F$1293,F$1348,F$1403,F$1458,F$1513,F$1568,F$1623,F$1678,F$1733, F$1788,F$1843,F$1918,F$1973,F$2028,F$2083,F$2138)</f>
        <v>0.23650190114068442</v>
      </c>
      <c r="G2735" s="2426">
        <f>MAX(G$413,G$468,G$523,G$578,G$633,G$688,G$743,G$798,G$853,G$908,G$963,G$1018,G$1073,G$1128,G$1183,G$1238,G$1293,G$1348,G$1403,G$1458,G$1513,G$1623,G$1678,G$1733, G$1788,G$1843,G$1918,G$1973,G$2028,G$2083,G$2138)</f>
        <v>0.1111111111111111</v>
      </c>
      <c r="H2735" s="2845">
        <f>MAX(H$413,H$468,H$523,H$578,H$633,H$688,H$743,H$798,H$853,H$908,H$963,H$1018,H$1073,H$1128,H$1183,H$1293,H$1348,H$1403,H$1458,H$1513,H$1623,H$1678,H$1733,H$1788,H$1843,H$2387,H$1918,H$1973,H$2028,H$2083,H$2138)</f>
        <v>0.14560161779575329</v>
      </c>
    </row>
    <row r="2736" spans="1:8" x14ac:dyDescent="0.25">
      <c r="B2736" s="672">
        <v>4</v>
      </c>
      <c r="C2736" s="2426">
        <f>MAX(C$413,C$468,C$523,C$578,C$633,C$688,C$743,C$853,C$908,C$963,C$1018,C$1073,C$1128,C$1183,C$1293,C$1403,C$1458,C$1513,C$1568,C$1623,C$1678,C$1733,C$1843,C$1788, C$2387,C$1918,C$1973,C$2028,C$2083,C$2138)</f>
        <v>0.1544759825327511</v>
      </c>
      <c r="D2736" s="2426">
        <f>MAX(D$413,D$468,D$523,D$578,D$633,D$688,D$743,D$798,D$853,D$908,D$963,D$1018,D$1073,D$1128,D$1183,D$1293,D$1348,D$1403,D$1458,D$1513,D$1623,D$1678,D$1788,D$1843,D$2387,D$1918,D$1973,D$2028,D$2083,D$2138)</f>
        <v>0.25250501002004005</v>
      </c>
      <c r="E2736" s="2426">
        <f>MAX(E$413,E$468,E$523,E$578,E$633,E$688,E$743,E$798,E$853,E$908,E$1018,E$1073,E$1128,E$1183,E$1238,E$1293,E$1348,E$1403,E$1458,E$1513,E$1623,E$1678,E$1733, E$1788,E$1843,E$2387,E$1918,E$2028,E$2083,E$2138)</f>
        <v>0.24528301886792453</v>
      </c>
      <c r="F2736" s="2426">
        <f>MAX(F$413,F$468,F$523,F$578,F$633,F$688,F$743,F$798,F$853,F$908,F$963,F$1018,F$1073,F$1128,F$1183,F$1293,F$1348,F$1403,F$1458,F$1513,F$1623,F$1678,F$1733, F$1788,F$1843,F$1918,F$1973,F$2028,F$2083,F$2138)</f>
        <v>0.17073170731707318</v>
      </c>
      <c r="G2736" s="2426">
        <f>MAX(G$413,G$468,G$523,G$578,G$633,G$688,G$743,G$798,G$853,G$908,G$963,G$1018,G$1073,G$1128,G$1183,G$1238,G$1293,G$1348,G$1403,G$1458,G$1513,G$1623,G$1678,G$1788,G$1843,G$1918,G$1973,G$2028,G$2083,G$2138)</f>
        <v>8.8785046728971959E-2</v>
      </c>
      <c r="H2736" s="2845">
        <f>MAX(H$413,H$468,H$523,H$578,H$633,H$688,H$743,H$798,H$853,H$908,H$963,H$1018,H$1073,H$1128,H$1183,H$1293,H$1348,H$1403,H$1458,H$1513,H$1623,H$1678,H$1788,H$1843,H$2387,H$1918,H$1973,H$2028,H$2083,H$2138)</f>
        <v>0.1368909512761021</v>
      </c>
    </row>
    <row r="2737" spans="1:8" x14ac:dyDescent="0.25">
      <c r="B2737" s="672">
        <v>5</v>
      </c>
      <c r="C2737" s="2426">
        <f>MAX(C$413,C$468,C$523,C$578,C$633,C$688,C$743,C$853,C$908,C$963,C$1018,C$1073,C$1128,C$1183,C$1293,C$1403,C$1458,C$1513,C$1623,C$1678,C$1733,C$1843,C$1788, C$2387,C$1918,C$1973,C$2028,C$2083,C$2138)</f>
        <v>0.1437435367114788</v>
      </c>
      <c r="D2737" s="2426">
        <f>MAX(D$413,D$468,D$523,D$578,D$633,D$688,D$743,D$798,D$853,D$908,D$963,D$1018,D$1073,D$1128,D$1183,D$1293,D$1348,D$1403,D$1458,D$1513,D$1623,D$1678,D$1788,D$1843,D$1918,D$1973,D$2028,D$2083,D$2138)</f>
        <v>0.23493975903614459</v>
      </c>
      <c r="E2737" s="2426">
        <f>MAX(E$413,E$468,E$523,E$578,E$633,E$688,E$743,E$798,E$853,E$908,E$1018,E$1073,E$1128,E$1183,E$1293,E$1348,E$1403,E$1458,E$1513,E$1623,E$1678,E$1733, E$1788,E$1843,E$2387,E$1918,E$2028,E$2083,E$2138)</f>
        <v>0.21656050955414013</v>
      </c>
      <c r="F2737" s="2426">
        <f>MAX(F$413,F$468,F$523,F$578,F$633,F$688,F$743,F$853,F$908,F$963,F$1018,F$1073,F$1128,F$1183,F$1293,F$1348,F$1403,F$1458,F$1513,F$1623,F$1678,F$1733, F$1788,F$1843,F$1918,F$1973,F$2028,F$2083,F$2138)</f>
        <v>0.16216216216216217</v>
      </c>
      <c r="G2737" s="2426">
        <f>MAX(G$413,G$468,G$523,G$578,G$633,G$688,G$743,G$798,G$853,G$908,G$963,G$1018,G$1073,G$1128,G$1183,G$1238,G$1293,G$1348,G$1403,G$1458,G$1513,G$1623,G$1678,G$1788,G$1843,G$1918,G$2028,G$2083,G$2138)</f>
        <v>7.5818495117748422E-2</v>
      </c>
      <c r="H2737" s="2845">
        <f>MAX(H$413,H$468,H$523,H$578,H$633,H$688,H$743,H$798,H$853,H$908,H$963,H$1018,H$1073,H$1128,H$1183,H$1293,H$1403,H$1458,H$1513,H$1623,H$1678,H$1788,H$1843,H$2387,H$1918,H$1973,H$2028,H$2083,H$2138)</f>
        <v>0.13102618673082261</v>
      </c>
    </row>
    <row r="2738" spans="1:8" x14ac:dyDescent="0.25">
      <c r="B2738" s="672">
        <v>6</v>
      </c>
      <c r="C2738" s="2426">
        <f>MAX(C$413,C$468,C$523,C$578,C$633,C$688,C$743,C$853,C$908,C$963,C$1018,C$1073,C$1128,C$1183,C$1293,C$1403,C$1458,C$1513,C$1623,C$1678,C$1733,C$1843,C$2387,C$1918,C$1973,C$2028,C$2083,C$2138)</f>
        <v>0.11022290545734051</v>
      </c>
      <c r="D2738" s="2426">
        <f>MAX(D$413,D$468,D$523,D$578,D$633,D$688,D$743,D$798,D$853,D$908,D$963,D$1018,D$1073,D$1128,D$1183,D$1293,D$1348,D$1403,D$1458,D$1513,D$1623,D$1678,D$1788,D$1843,D$1918,D$2028,D$2083,D$2138)</f>
        <v>0.20833333333333334</v>
      </c>
      <c r="E2738" s="2426">
        <f>MAX(E$413,E$468,E$523,E$633,E$688,E$743,E$798,E$853,E$908,E$1018,E$1073,E$1128,E$1183,E$1293,E$1348,E$1403,E$1458,E$1513,E$1623,E$1678,E$1733, E$1788,E$1843,E$2387,E$1918,E$2028,E$2083,E$2138)</f>
        <v>0.2</v>
      </c>
      <c r="F2738" s="2426">
        <f>MAX(F$413,F$468,F$523,F$633,F$688,F$743,F$853,F$908,F$963,F$1018,F$1073,F$1128,F$1183,F$1293,F$1348,F$1403,F$1458,F$1513,F$1623,F$1678,F$1733, F$1788,F$1843,F$1918,F$1973,F$2028,F$2083,F$2138)</f>
        <v>0.1342925659472422</v>
      </c>
      <c r="G2738" s="2426">
        <f>MAX(G$413,G$468,G$523,G$633,G$688,G$743,G$798,G$853,G$908,G$963,G$1018,G$1073,G$1128,G$1183,G$1238,G$1293,G$1348,G$1403,G$1458,G$1513,G$1623,G$1678,G$1788,G$1843,G$1918,G$2028,G$2083,G$2138)</f>
        <v>1.3071895424836602E-2</v>
      </c>
      <c r="H2738" s="2845">
        <f>MAX(H$413,H$468,H$523,H$578,H$633,H$688,H$743,H$798,H$853,H$908,H$963,H$1018,H$1073,H$1128,H$1183,H$1293,H$1403,H$1458,H$1513,H$1623,H$1678,H$1788,H$1843,H$1918,H$1973,H$2028,H$2083,H$2138)</f>
        <v>0.12264763140817651</v>
      </c>
    </row>
    <row r="2739" spans="1:8" x14ac:dyDescent="0.25">
      <c r="B2739" s="672">
        <v>7</v>
      </c>
      <c r="C2739" s="2426">
        <f>MAX(C$413,C$468,C$523,C$578,C$633,C$688,C$743,C$853,C$908,C$963,C$1018,C$1073,C$1128,C$1183,C$1293,C$1403,C$1458,C$1513,C$1623,C$1678,C$1733,C$1843,C$1918,C$1973,C$2028,C$2083,C$2138)</f>
        <v>0.10377358490566038</v>
      </c>
      <c r="D2739" s="2426">
        <f>MAX(D$413,D$468,D$523,D$633,D$688,D$743,D$798,D$853,D$908,D$963,D$1018,D$1073,D$1128,D$1183,D$1293,D$1348,D$1403,D$1458,D$1513,D$1623,D$1678,D$1788,D$1843,D$1918,D$2028,D$2083,D$2138)</f>
        <v>0.14084507042253522</v>
      </c>
      <c r="E2739" s="2426">
        <f>MAX(E$413,E$468,E$523,E$633,E$688,E$743,E$798,E$853,E$908,E$1018,E$1073,E$1128,E$1183,E$1293,E$1348,E$1403,E$1458,E$1513,E$1623,E$1678, E$1788,E$1843,E$2387,E$1918,E$2028,E$2083,E$2138)</f>
        <v>9.1324200913242004E-2</v>
      </c>
      <c r="F2739" s="2426">
        <f>MAX(F$413,F$468,F$523,F$633,F$688,F$743,F$853,F$908,F$963,F$1018,F$1073,F$1128,F$1183,F$1293,F$1348,F$1403,F$1458,F$1513,F$1623,F$1678,F$1733, F$1788,F$1843,F$1918,F$2028,F$2083,F$2138)</f>
        <v>0.11401425178147269</v>
      </c>
      <c r="H2739" s="2845">
        <f>MAX(H$413,H$468,H$523,H$578,H$633,H$688,H$743,H$798,H$853,H$908,H$963,H$1018,H$1073,H$1128,H$1183,H$1293,H$1403,H$1458,H$1513,H$1623,H$1678,H$1843,H$1918,H$1973,H$2028,H$2083,H$2138)</f>
        <v>0.11627906976744186</v>
      </c>
    </row>
    <row r="2740" spans="1:8" x14ac:dyDescent="0.25">
      <c r="B2740" s="672">
        <v>8</v>
      </c>
      <c r="C2740" s="2426">
        <f>MAX(C$413,C$468,C$523,C$578,C$633,C$688,C$743,C$853,C$908,C$963,C$1018,C$1073,C$1128,C$1183,C$1293,C$1403,C$1458,C$1513,C$1623,C$1678,C$1843,C$1918,C$1973,C$2028,C$2083,C$2138)</f>
        <v>8.5027162302386619E-2</v>
      </c>
      <c r="D2740" s="2426">
        <f>MAX(D$413,D$468,D$523,D$633,D$688,D$743,D$798,D$853,D$908,D$963,D$1018,D$1073,D$1128,D$1183,D$1293,D$1348,D$1403,D$1458,D$1513,D$1623,D$1678,D$1843,D$1918,D$2028,D$2083,D$2138)</f>
        <v>8.3892617449664433E-2</v>
      </c>
      <c r="E2740" s="2426">
        <f>MAX(E$413,E$468,E$523,E$633,E$688,E$743,E$798,E$853,E$908,E$1018,E$1073,E$1128,E$1183,E$1293,E$1403,E$1458,E$1513,E$1623,E$1678, E$1788,E$1843,E$2387,E$1918,E$2028,E$2083,E$2138)</f>
        <v>9.0909090909090912E-2</v>
      </c>
      <c r="F2740" s="2426">
        <f>MAX(F$413,F$468,F$523,F$633,F$688,F$743,F$853,F$908,F$963,F$1018,F$1073,F$1128,F$1183,F$1293,F$1348,F$1403,F$1458,F$1513,F$1623,F$1678, F$1788,F$1843,F$1918,F$2028,F$2083,F$2138)</f>
        <v>9.7345132743362831E-2</v>
      </c>
      <c r="H2740" s="2845">
        <f>MAX(H$413,H$468,H$523,H$578,H$633,H$688,H$743,H$853,H$908,H$963,H$1018,H$1073,H$1128,H$1183,H$1293,H$1403,H$1458,H$1513,H$1623,H$1678,H$1843,H$1918,H$1973,H$2028,H$2083,H$2138)</f>
        <v>0.11404087013843112</v>
      </c>
    </row>
    <row r="2741" spans="1:8" x14ac:dyDescent="0.25">
      <c r="B2741" s="672">
        <v>9</v>
      </c>
      <c r="C2741" s="2426">
        <f>MAX(C$413,C$468,C$523,C$633,C$688,C$743,C$853,C$908,C$963,C$1018,C$1073,C$1128,C$1183,C$1293,C$1403,C$1458,C$1513,C$1623,C$1678,C$1843,C$1918,C$1973,C$2028,C$2083,C$2138)</f>
        <v>6.5556152606125739E-2</v>
      </c>
      <c r="D2741" s="2426">
        <f>MAX(D$413,D$468,D$523,D$633,D$688,D$743,D$798,D$853,D$908,D$1018,D$1073,D$1128,D$1183,D$1293,D$1348,D$1403,D$1458,D$1513,D$1623,D$1678,D$1843,D$1918,D$2028,D$2083,D$2138)</f>
        <v>3.6363636363636362E-2</v>
      </c>
      <c r="F2741" s="2426">
        <f>MAX(F$413,F$468,F$523,F$633,F$688,F$743,F$853,F$908,F$963,F$1018,F$1073,F$1128,F$1183,F$1293,F$1348,F$1403,F$1458,F$1513,F$1623,F$1678,F$1843,F$1918,F$2028,F$2083,F$2138)</f>
        <v>6.386554621848739E-2</v>
      </c>
      <c r="H2741" s="2845">
        <f>MAX(H$413,H$468,H$523,H$578,H$633,H$688,H$743,H$853,H$908,H$963,H$1018,H$1073,H$1128,H$1183,H$1293,H$1403,H$1458,H$1513,H$1623,H$1678,H$1843,H$1918,H$2028,H$2083,H$2138)</f>
        <v>0.10647130647130647</v>
      </c>
    </row>
    <row r="2742" spans="1:8" x14ac:dyDescent="0.25">
      <c r="B2742" s="672">
        <v>10</v>
      </c>
      <c r="H2742" s="2845">
        <f>MAX(H$413,H$468,H$523,H$578,H$633,H$688,H$743,H$853,H$908,H$1018,H$1073,H$1128,H$1183,H$1293,H$1403,H$1458,H$1513,H$1623,H$1678,H$1843,H$1918,H$2028,H$2083,H$2138)</f>
        <v>8.8401320694429658E-2</v>
      </c>
    </row>
    <row r="2747" spans="1:8" x14ac:dyDescent="0.25">
      <c r="A2747" s="2843" t="s">
        <v>4848</v>
      </c>
      <c r="B2747" s="672">
        <v>1</v>
      </c>
      <c r="C2747" s="2426" t="s">
        <v>1673</v>
      </c>
      <c r="D2747" s="1223" t="s">
        <v>1673</v>
      </c>
      <c r="E2747" s="1223" t="s">
        <v>584</v>
      </c>
      <c r="F2747" s="1223" t="s">
        <v>1673</v>
      </c>
      <c r="G2747" s="1223" t="s">
        <v>1673</v>
      </c>
      <c r="H2747" s="13" t="s">
        <v>1895</v>
      </c>
    </row>
    <row r="2748" spans="1:8" x14ac:dyDescent="0.25">
      <c r="A2748" s="2843" t="s">
        <v>4849</v>
      </c>
      <c r="B2748" s="672">
        <v>2</v>
      </c>
      <c r="C2748" s="1223" t="s">
        <v>584</v>
      </c>
      <c r="D2748" s="1223" t="s">
        <v>1736</v>
      </c>
      <c r="E2748" s="1223" t="s">
        <v>1895</v>
      </c>
      <c r="F2748" s="1223" t="s">
        <v>584</v>
      </c>
      <c r="G2748" s="1223" t="s">
        <v>813</v>
      </c>
      <c r="H2748" s="13" t="s">
        <v>1673</v>
      </c>
    </row>
    <row r="2749" spans="1:8" x14ac:dyDescent="0.25">
      <c r="B2749" s="672">
        <v>3</v>
      </c>
      <c r="C2749" s="1223" t="s">
        <v>653</v>
      </c>
      <c r="D2749" s="1223" t="s">
        <v>716</v>
      </c>
      <c r="E2749" s="1223" t="s">
        <v>1920</v>
      </c>
      <c r="F2749" s="1223" t="s">
        <v>661</v>
      </c>
      <c r="G2749" s="1223" t="s">
        <v>716</v>
      </c>
      <c r="H2749" s="13" t="s">
        <v>1920</v>
      </c>
    </row>
    <row r="2750" spans="1:8" x14ac:dyDescent="0.25">
      <c r="B2750" s="672">
        <v>4</v>
      </c>
      <c r="C2750" s="1223" t="s">
        <v>4817</v>
      </c>
      <c r="D2750" s="1223" t="s">
        <v>584</v>
      </c>
      <c r="E2750" s="1223" t="s">
        <v>878</v>
      </c>
      <c r="F2750" s="1223" t="s">
        <v>103</v>
      </c>
      <c r="G2750" s="1223" t="s">
        <v>661</v>
      </c>
      <c r="H2750" s="13" t="s">
        <v>1705</v>
      </c>
    </row>
    <row r="2751" spans="1:8" x14ac:dyDescent="0.25">
      <c r="B2751" s="672">
        <v>5</v>
      </c>
      <c r="C2751" s="1223" t="s">
        <v>661</v>
      </c>
      <c r="D2751" s="1223" t="s">
        <v>103</v>
      </c>
      <c r="E2751" s="1223" t="s">
        <v>661</v>
      </c>
      <c r="F2751" s="1223" t="s">
        <v>813</v>
      </c>
      <c r="G2751" s="1223" t="s">
        <v>103</v>
      </c>
      <c r="H2751" s="13" t="s">
        <v>1736</v>
      </c>
    </row>
    <row r="2752" spans="1:8" x14ac:dyDescent="0.25">
      <c r="B2752" s="672">
        <v>6</v>
      </c>
      <c r="C2752" s="1223" t="s">
        <v>731</v>
      </c>
      <c r="D2752" s="1223" t="s">
        <v>661</v>
      </c>
      <c r="E2752" s="1223" t="s">
        <v>103</v>
      </c>
      <c r="F2752" s="1223" t="s">
        <v>716</v>
      </c>
      <c r="G2752" s="1223" t="s">
        <v>878</v>
      </c>
      <c r="H2752" s="13" t="s">
        <v>584</v>
      </c>
    </row>
    <row r="2753" spans="2:8" x14ac:dyDescent="0.25">
      <c r="B2753" s="672">
        <v>7</v>
      </c>
      <c r="C2753" s="1223" t="s">
        <v>89</v>
      </c>
      <c r="D2753" s="1223" t="s">
        <v>878</v>
      </c>
      <c r="E2753" s="1223" t="s">
        <v>538</v>
      </c>
      <c r="F2753" s="1223" t="s">
        <v>878</v>
      </c>
      <c r="G2753" s="1223" t="s">
        <v>548</v>
      </c>
      <c r="H2753" s="13" t="s">
        <v>661</v>
      </c>
    </row>
    <row r="2754" spans="2:8" x14ac:dyDescent="0.25">
      <c r="B2754" s="672">
        <v>8</v>
      </c>
      <c r="C2754" s="1223" t="s">
        <v>716</v>
      </c>
      <c r="D2754" s="1223" t="s">
        <v>548</v>
      </c>
      <c r="E2754" s="1223" t="s">
        <v>716</v>
      </c>
      <c r="F2754" s="1223" t="s">
        <v>4817</v>
      </c>
      <c r="G2754" s="1223" t="s">
        <v>898</v>
      </c>
      <c r="H2754" s="2844" t="s">
        <v>653</v>
      </c>
    </row>
    <row r="2755" spans="2:8" x14ac:dyDescent="0.25">
      <c r="H2755" s="13"/>
    </row>
    <row r="2756" spans="2:8" x14ac:dyDescent="0.25">
      <c r="H2756" s="13"/>
    </row>
    <row r="2757" spans="2:8" x14ac:dyDescent="0.25">
      <c r="H2757" s="13"/>
    </row>
    <row r="2758" spans="2:8" x14ac:dyDescent="0.25">
      <c r="B2758" s="672">
        <v>1</v>
      </c>
      <c r="C2758" s="2426">
        <f t="shared" ref="C2758:H2758" si="2272">MAX(C$417,C$472,C$527,C$582,C$637,C$692,C$747,C$802,C$857,C$912,C$967,C$1022,C$1077,C$1132,C$1187,C$1242,C$1297,C$1352,C$1407,C$1462,C$1517,C$1572,C$1627,C$1682,C$1737,C$1792,C$1847,C$2391,C$1922,C$1977,C$2032,C$2087,)</f>
        <v>1.3333333333333333</v>
      </c>
      <c r="D2758" s="2426">
        <f t="shared" si="2272"/>
        <v>1</v>
      </c>
      <c r="E2758" s="2426">
        <f t="shared" si="2272"/>
        <v>2.6</v>
      </c>
      <c r="F2758" s="2426">
        <f t="shared" si="2272"/>
        <v>1</v>
      </c>
      <c r="G2758" s="2426">
        <f t="shared" si="2272"/>
        <v>1</v>
      </c>
      <c r="H2758" s="2845">
        <f t="shared" si="2272"/>
        <v>1.0909090909090908</v>
      </c>
    </row>
    <row r="2759" spans="2:8" x14ac:dyDescent="0.25">
      <c r="B2759" s="672">
        <v>2</v>
      </c>
      <c r="C2759" s="2426">
        <f>MAX(C$417,C$472,C$527,C$582,C$637,C$692,C$747,C$802,C$857,C$912,C$967,C$1022,C$1132,C$1187,C$1242,C$1297,C$1352,C$1407,C$1462,C$1517,C$1572,C$1627,C$1682,C$1737,C$1792,C$1847,C$2391,C$1922,C$1977,C$2032,C$2087,)</f>
        <v>0.82122905027932958</v>
      </c>
      <c r="D2759" s="2426">
        <f>MAX(D$417,D$472,D$527,D$582,D$637,D$692,D$747,D$802,D$857,D$912,D$967,D$1022,D$1132,D$1187,D$1242,D$1297,D$1352,D$1407,D$1462,D$1517,D$1572,D$1627,D$1682,D$1737,D$1792,D$1847,D$2391,D$1922,D$1977,D$2032,D$2087,)</f>
        <v>1</v>
      </c>
      <c r="E2759" s="2426">
        <f>MAX(E$417,E$472,E$527,E$582,E$637,E$692,E$747,E$802,E$857,E$912,E$967,E$1022,E$1077,E$1132,E$1187,E$1297,E$1352,E$1407,E$1462,E$1517,E$1572,E$1627,E$1682,E$1737,E$1792,E$1847,E$2391,E$1922,E$1977,E$2032,E$2087,)</f>
        <v>1</v>
      </c>
      <c r="F2759" s="2426">
        <f>MAX(F$417,F$472,F$527,F$582,F$637,F$692,F$747,F$802,F$857,F$912,F$967,F$1022,F$1132,F$1187,F$1242,F$1297,F$1352,F$1407,F$1462,F$1517,F$1572,F$1627,F$1682,F$1737,F$1792,F$1847,F$2391,F$1922,F$1977,F$2032,F$2087,)</f>
        <v>0.72727272727272729</v>
      </c>
      <c r="G2759" s="2426">
        <f>MAX(G$417,G$472,G$527,G$582,G$637,G$692,G$747,G$802,G$857,G$912,G$967,G$1022,G$1132,G$1187,G$1242,G$1297,G$1352,G$1407,G$1462,G$1517,G$1572,G$1627,G$1682,G$1737,G$1792,G$1847,G$2391,G$1922,G$1977,G$2032,G$2087,)</f>
        <v>0.90697674418604646</v>
      </c>
      <c r="H2759" s="2845">
        <f>MAX(H$417,H$472,H$527,H$582,H$692,H$747,H$802,H$857,H$912,H$967,H$1022,H$1077,H$1132,H$1187,H$1242,H$1297,H$1352,H$1407,H$1462,H$1517,H$1572,H$1627,H$1682,H$1737,H$1792,H$1847,H$2391,H$1922,H$1977,H$2032,H$2087,)</f>
        <v>1.0227272727272727</v>
      </c>
    </row>
    <row r="2760" spans="2:8" x14ac:dyDescent="0.25">
      <c r="B2760" s="672">
        <v>3</v>
      </c>
      <c r="C2760" s="2426">
        <f>MAX(C$417,C$472,C$527,C$582,C$637,C$692,C$747,C$802,C$857,C$912,C$967,C$1022,C$1132,C$1187,,C$1297,C$1352,C$1407,C$1462,C$1517,C$1572,C$1627,C$1682,C$1737,C$1792,C$1847,C$2391,C$1922,C$1977,C$2032,C$2087)</f>
        <v>0.63934426229508201</v>
      </c>
      <c r="D2760" s="2426">
        <f>MAX(D$417,D$472,D$527,D$582,D$637,D$692,D$747,D$802,D$857,D$912,D$967,D$1022,D$1132,D$1187,D$1242,D$1297,D$1352,D$1407,D$1462,D$1517,D$1572,D$1682,D$1737,D$1792,D$1847,D$2391,D$1922,D$1977,D$2032,D$2087,)</f>
        <v>0.90909090909090906</v>
      </c>
      <c r="E2760" s="2426">
        <f>MAX(E$417,E$472,E$527,E$582,E$692,E$747,E$802,E$857,E$912,E$967,E$1022,E$1077,E$1132,E$1187,E$1297,E$1352,E$1407,E$1462,E$1517,E$1572,E$1627,E$1682,E$1737,E$1792,E$1847,E$2391,E$1922,E$1977,E$2032,E$2087,)</f>
        <v>1</v>
      </c>
      <c r="F2760" s="2426">
        <f>MAX(F$417,F$472,F$527,F$582,F$637,F$692,F$747,F$802,F$857,F$912,F$967,F$1022,F$1132,F$1187,F$1297,F$1352,F$1407,F$1462,F$1517,F$1572,F$1627,F$1682,F$1737,F$1792,F$1847,F$2391,F$1922,F$1977,F$2032,F$2087,)</f>
        <v>0.54657293497363801</v>
      </c>
      <c r="G2760" s="2426">
        <f>MAX(G$417,G$472,G$527,G$582,G$637,G$692,G$747,G$802,G$857,G$912,G$967,G$1022,G$1132,G$1187,G$1242,G$1297,G$1352,G$1407,G$1462,G$1517,G$1572,G$1627,G$1682,G$1737,G$1792,G$1847,G$1922,G$1977,G$2032,G$2087,)</f>
        <v>0.5</v>
      </c>
      <c r="H2760" s="2845">
        <f>MAX(H$417,H$472,H$527,H$582,H$692,H$747,H$802,H$857,H$912,H$967,H$1022,H$1132,H$1187,H$1242,H$1297,H$1352,H$1407,H$1462,H$1517,H$1572,H$1627,H$1682,H$1737,H$1792,H$1847,H$2391,H$1922,H$1977,H$2032,H$2087,)</f>
        <v>1</v>
      </c>
    </row>
    <row r="2761" spans="2:8" x14ac:dyDescent="0.25">
      <c r="B2761" s="672">
        <v>4</v>
      </c>
      <c r="C2761" s="2426">
        <f>MAX(C$417,C$472,C$527,C$582,C$637,C$692,C$747,C$802,C$857,C$912,C$967,C$1022,C$1132,C$1187,C$1297,C$1407,C$1462,C$1517,C$1572,C$1627,C$1682,C$1737,C$1792,C$1847,C$2391,C$1922,C$1977,C$2032,C$2087)</f>
        <v>0.5161290322580645</v>
      </c>
      <c r="D2761" s="2426">
        <f>MAX(D$417,D$472,D$527,D$582,D$637,D$692,D$747,D$802,D$857,D$912,D$967,D$1022,D$1132,D$1187,D$1242,D$1297,D$1352,D$1407,D$1462,D$1517,D$1572,D$1682,D$1792,D$1847,D$2391,D$1922,D$1977,D$2032,D$2087,)</f>
        <v>0.8</v>
      </c>
      <c r="E2761" s="2426">
        <f>MAX(E$417,E$472,E$527,E$582,E$692,E$802,E$857,E$912,E$967,E$1022,E$1077,E$1132,E$1187,E$1297,E$1352,E$1407,E$1462,E$1517,E$1572,E$1627,E$1682,E$1737,E$1792,E$1847,E$2391,E$1922,E$1977,E$2032,E$2087,)</f>
        <v>0.77464788732394363</v>
      </c>
      <c r="F2761" s="2426">
        <f>MAX(F$417,F$472,F$527,F$582,F$637,F$692,F$747,F$802,F$857,F$912,F$967,F$1022,F$1132,F$1187,F$1297,F$1352,F$1407,F$1462,F$1517,F$1627,F$1682,F$1737,F$1792,F$1847,F$2391,F$1922,F$1977,F$2032,F$2087,)</f>
        <v>0.45</v>
      </c>
      <c r="G2761" s="2426">
        <f>MAX(G$417,G$472,G$527,G$582,G$637,G$692,G$747,G$802,G$857,G$912,G$967,G$1022,G$1132,G$1187,G$1242,G$1297,G$1352,G$1407,G$1462,G$1517,G$1572,G$1627,G$1682,G$1792,G$1847,G$1922,G$1977,G$2032,G$2087,)</f>
        <v>0.44178082191780821</v>
      </c>
      <c r="H2761" s="2845">
        <f>MAX(H$417,H$472,H$527,H$582,H$692,H$802,H$857,H$912,H$967,H$1022,H$1132,H$1187,H$1242,H$1297,H$1352,H$1407,H$1462,H$1517,H$1572,H$1627,H$1682,H$1737,H$1792,H$1847,H$2391,H$1922,H$1977,H$2032,H$2087,)</f>
        <v>1</v>
      </c>
    </row>
    <row r="2762" spans="2:8" x14ac:dyDescent="0.25">
      <c r="B2762" s="672">
        <v>5</v>
      </c>
      <c r="C2762" s="2426">
        <f>MAX(C$417,C$472,C$527,C$582,C$637,C$692,C$747,,C$857,C$912,C$967,C$1022,C$1132,C$1187,C$1297,C$1407,C$1462,C$1517,C$1572,C$1627,C$1682,C$1737,C$1792,C$1847,C$2391,C$1922,C$1977,C$2032,C$2087)</f>
        <v>0.47723440134907252</v>
      </c>
      <c r="D2762" s="2426">
        <f>MAX(D$417,D$472,D$527,D$582,D$637,D$692,D$747,D$802,D$857,D$912,D$967,D$1022,D$1132,D$1187,D$1297,D$1352,D$1407,D$1462,D$1517,D$1572,D$1682,D$1792,D$1847,D$2391,D$1922,D$1977,D$2032,D$2087,)</f>
        <v>0.7142857142857143</v>
      </c>
      <c r="E2762" s="2426">
        <f>MAX(E$417,E$472,E$527,E$582,E$692,E$802,E$857,E$912,E$967,E$1022,E$1077,E$1132,E$1187,E$1297,E$1352,E$1407,E$1462,E$1517,E$1572,E$1627,E$1682,E$1737,E$1792,E$1847,E$2391,E$1922,E$2032,E$2087,)</f>
        <v>0.70743405275779381</v>
      </c>
      <c r="F2762" s="2426">
        <f>MAX(F$417,F$472,F$527,,F$637,F$692,F$747,F$802,F$857,F$912,F$967,F$1022,F$1132,F$1187,F$1297,F$1352,F$1407,F$1462,F$1517,F$1627,F$1682,F$1737,F$1792,F$1847,F$2391,F$1922,F$1977,F$2032,F$2087,)</f>
        <v>0.44700460829493088</v>
      </c>
      <c r="G2762" s="2426">
        <f>MAX(G$417,G$472,G$527,G$582,G$637,G$692,G$747,G$802,G$857,G$912,G$967,G$1022,G$1132,G$1187,G$1242,G$1297,G$1352,G$1407,G$1462,G$1517,G$1627,G$1682,G$1792,G$1847,G$1922,G$1977,G$2032,G$2087,)</f>
        <v>0.31428571428571428</v>
      </c>
      <c r="H2762" s="2845">
        <f>MAX(H$417,H$472,H$527,H$582,H$692,H$802,H$857,H$912,H$967,H$1022,H$1132,H$1187,H$1242,H$1297,H$1352,H$1462,H$1517,H$1572,H$1627,H$1682,H$1737,H$1792,H$1847,H$2391,H$1922,H$1977,H$2032,H$2087,)</f>
        <v>1</v>
      </c>
    </row>
    <row r="2763" spans="2:8" x14ac:dyDescent="0.25">
      <c r="B2763" s="672">
        <v>6</v>
      </c>
      <c r="C2763" s="2426">
        <f>MAX(C$417,C$472,C$527,C$582,C$637,C$692,C$747,,C$857,C$912,C$967,C$1022,C$1132,C$1187,C$1297,C$1407,C$1462,C$1517,C$1627,C$1682,C$1737,C$1792,C$1847,C$2391,C$1922,C$1977,C$2032,C$2087)</f>
        <v>0.3746630727762803</v>
      </c>
      <c r="D2763" s="2426">
        <f>MAX(D$417,D$472,D$527,D$637,D$692,D$747,D$802,D$857,D$912,D$967,D$1022,D$1132,D$1187,D$1297,D$1352,D$1407,D$1462,D$1517,D$1572,D$1682,D$1792,D$1847,D$2391,D$1922,D$1977,D$2032,D$2087,)</f>
        <v>0.58673469387755106</v>
      </c>
      <c r="E2763" s="2426">
        <f>MAX(E$417,E$472,E$527,E$582,E$692,E$802,E$857,E$912,E$967,E$1022,E$1077,E$1132,E$1187,E$1297,E$1352,E$1407,E$1462,E$1517,E$1627,E$1682,E$1737,E$1792,E$1847,E$2391,E$1922,E$2032,E$2087,)</f>
        <v>0.52849740932642486</v>
      </c>
      <c r="F2763" s="2426">
        <f>MAX(F$417,F$472,F$527,,F$637,F$692,F$747,F$802,F$857,F$912,F$967,F$1022,F$1132,F$1187,F$1297,F$1352,F$1407,F$1462,F$1517,F$1627,F$1682,F$1737,F$1792,F$1847,F$1922,F$1977,F$2032,F$2087,)</f>
        <v>0.375</v>
      </c>
      <c r="G2763" s="2426">
        <f>MAX(G$417,G$472,G$527,G$637,G$692,G$747,G$802,G$857,G$912,G$967,G$1022,G$1132,G$1187,G$1242,G$1297,G$1352,G$1407,G$1462,G$1517,G$1627,G$1682,G$1792,G$1847,G$1922,G$1977,G$2032,G$2087,)</f>
        <v>0.29230769230769232</v>
      </c>
      <c r="H2763" s="2845">
        <f>MAX(H$417,H$472,H$527,H$582,H$692,H$802,H$857,H$912,H$967,H$1022,H$1132,H$1187,H$1242,H$1297,H$1352,H$1462,H$1517,H$1572,H$1682,H$1737,H$1792,H$1847,H$2391,H$1922,H$1977,H$2032,H$2087,)</f>
        <v>0.80952380952380953</v>
      </c>
    </row>
    <row r="2764" spans="2:8" x14ac:dyDescent="0.25">
      <c r="B2764" s="672">
        <v>7</v>
      </c>
      <c r="C2764" s="2426">
        <f>MAX(C$417,C$472,C$527,C$582,C$637,C$692,C$747,,C$857,C$912,C$967,C$1022,C$1132,C$1187,C$1297,C$1407,C$1462,C$1517,C$1627,C$1682,C$1737,,C$1847,C$2391,C$1922,C$1977,C$2032,C$2087)</f>
        <v>0.35714285714285715</v>
      </c>
      <c r="D2764" s="2426">
        <f>MAX(D$417,D$472,D$527,D$637,D$692,D$747,D$802,D$857,D$912,D$967,D$1022,D$1132,D$1187,D$1297,D$1352,D$1407,D$1462,D$1517,D$1682,D$1792,D$1847,D$2391,D$1922,D$1977,D$2032,D$2087,)</f>
        <v>0.56521739130434778</v>
      </c>
      <c r="E2764" s="2426">
        <f>MAX(E$417,E$472,E$527,,E$692,E$802,E$857,E$912,E$967,E$1022,E$1077,E$1132,E$1187,E$1297,E$1352,E$1407,E$1462,E$1517,E$1627,E$1682,E$1737,E$1792,E$1847,E$2391,E$1922,E$2032,E$2087,)</f>
        <v>0.50817236255572062</v>
      </c>
      <c r="F2764" s="2426">
        <f>MAX(F$417,F$472,F$527,,F$637,F$692,F$747,F$802,F$857,F$912,F$967,F$1022,F$1132,F$1187,F$1297,F$1352,F$1407,F$1462,F$1517,F$1627,F$1682,F$1792,F$1847,F$1922,F$1977,F$2032,F$2087,)</f>
        <v>0.37086092715231789</v>
      </c>
      <c r="G2764" s="2426">
        <f>MAX(G$417,G$472,G$527,G$637,G$692,G$747,G$802,G$857,G$912,G$967,G$1022,G$1132,G$1187,G$1242,G$1297,G$1352,G$1407,G$1462,G$1517,G$1627,G$1682,G$1792,G$1847,G$1922,G$2032,G$2087,)</f>
        <v>0.11764705882352941</v>
      </c>
      <c r="H2764" s="2845">
        <f>MAX(H$417,H$472,H$527,H$582,H$692,H$802,H$857,H$912,H$967,H$1022,H$1132,H$1187,H$1297,H$1352,H$1462,H$1517,H$1572,H$1682,H$1737,H$1792,H$1847,H$2391,H$1922,H$1977,H$2032,H$2087,)</f>
        <v>0.55606109847253815</v>
      </c>
    </row>
    <row r="2765" spans="2:8" x14ac:dyDescent="0.25">
      <c r="B2765" s="672">
        <v>8</v>
      </c>
      <c r="C2765" s="2426">
        <f>MAX(C$472,C$527,C$582,C$637,C$692,C$747,,C$857,C$912,C$967,C$1022,C$1132,C$1187,C$1297,C$1407,C$1462,C$1517,C$1627,C$1682,C$1737,,C$1847,C$2391,C$1922,C$1977,C$2032,C$2087)</f>
        <v>0.35483870967741937</v>
      </c>
      <c r="D2765" s="2426">
        <f>MAX(D$417,D$472,D$527,D$637,D$692,D$747,D$802,D$857,D$912,D$967,D$1022,D$1132,D$1187,D$1297,D$1352,D$1407,D$1462,D$1517,D$1682,D$1792,D$1847,D$2391,D$1922,D$2032,D$2087,)</f>
        <v>0.5</v>
      </c>
      <c r="E2765" s="2426">
        <f>MAX(E$417,E$472,E$527,E$692,E$802,E$857,E$912,E$1022,E$1077,E$1132,E$1187,E$1297,E$1352,E$1407,E$1462,E$1517,E$1627,E$1682,E$1737,E$1792,E$1847,E$2391,E$1922,E$2032,E$2087,)</f>
        <v>0.45</v>
      </c>
      <c r="F2765" s="2426">
        <f>MAX(F$417,F$472,F$527,,F$637,F$692,F$747,F$802,F$857,F$912,F$967,F$1022,F$1132,F$1187,F$1297,F$1352,F$1407,F$1462,F$1517,F$1627,F$1682,F$1792,F$1847,F$1922,F$2032,F$2087,)</f>
        <v>0.35</v>
      </c>
      <c r="G2765" s="2426">
        <f>MAX(G$417,G$472,G$527,G$637,G$692,G$747,G$802,G$857,G$912,G$967,G$1132,G$1187,G$1242,G$1297,G$1352,G$1407,G$1462,G$1517,G$1627,G$1682,G$1792,G$1847,G$1922,G$2032,G$2087,)</f>
        <v>3.4482758620689655E-2</v>
      </c>
      <c r="H2765" s="2845">
        <f>MAX(H$417,H$472,H$527,H$582,H$692,H$802,H$857,H$912,H$967,H$1022,H$1132,H$1187,H$1297,H$1352,H$1462,H$1517,H$1682,H$1737,H$1792,H$1847,H$2391,H$1922,H$1977,H$2032,H$2087,)</f>
        <v>0.48360655737704916</v>
      </c>
    </row>
    <row r="2766" spans="2:8" x14ac:dyDescent="0.25">
      <c r="H2766" s="2845"/>
    </row>
    <row r="2767" spans="2:8" x14ac:dyDescent="0.25">
      <c r="H2767" s="2845"/>
    </row>
    <row r="2773" spans="1:8" x14ac:dyDescent="0.25">
      <c r="A2773" s="2849" t="s">
        <v>5033</v>
      </c>
      <c r="B2773" s="672">
        <v>1</v>
      </c>
      <c r="C2773" s="1223" t="s">
        <v>103</v>
      </c>
      <c r="D2773" s="1223" t="s">
        <v>661</v>
      </c>
      <c r="E2773" s="1223" t="s">
        <v>661</v>
      </c>
      <c r="F2773" s="1223" t="s">
        <v>661</v>
      </c>
      <c r="G2773" s="1223" t="s">
        <v>103</v>
      </c>
      <c r="H2773" s="2844" t="s">
        <v>661</v>
      </c>
    </row>
    <row r="2774" spans="1:8" x14ac:dyDescent="0.25">
      <c r="A2774" s="2849" t="s">
        <v>5091</v>
      </c>
      <c r="B2774" s="672">
        <v>2</v>
      </c>
      <c r="C2774" s="1223" t="s">
        <v>661</v>
      </c>
      <c r="D2774" s="1223" t="s">
        <v>878</v>
      </c>
      <c r="E2774" s="1223" t="s">
        <v>538</v>
      </c>
      <c r="F2774" s="1223" t="s">
        <v>584</v>
      </c>
      <c r="G2774" s="1223" t="s">
        <v>661</v>
      </c>
      <c r="H2774" s="2844" t="s">
        <v>103</v>
      </c>
    </row>
    <row r="2775" spans="1:8" x14ac:dyDescent="0.25">
      <c r="B2775" s="672">
        <v>3</v>
      </c>
      <c r="C2775" s="1223" t="s">
        <v>584</v>
      </c>
      <c r="D2775" s="1223" t="s">
        <v>538</v>
      </c>
      <c r="E2775" s="1223" t="s">
        <v>878</v>
      </c>
      <c r="F2775" s="1223" t="s">
        <v>878</v>
      </c>
      <c r="G2775" s="1223" t="s">
        <v>878</v>
      </c>
      <c r="H2775" s="2844" t="s">
        <v>538</v>
      </c>
    </row>
    <row r="2776" spans="1:8" x14ac:dyDescent="0.25">
      <c r="B2776" s="672">
        <v>4</v>
      </c>
      <c r="C2776" s="1223" t="s">
        <v>731</v>
      </c>
      <c r="D2776" s="1223" t="s">
        <v>584</v>
      </c>
      <c r="E2776" s="1223" t="s">
        <v>103</v>
      </c>
      <c r="F2776" s="1223" t="s">
        <v>898</v>
      </c>
      <c r="G2776" s="1223" t="s">
        <v>898</v>
      </c>
      <c r="H2776" s="2844" t="s">
        <v>878</v>
      </c>
    </row>
    <row r="2777" spans="1:8" x14ac:dyDescent="0.25">
      <c r="B2777" s="672">
        <v>5</v>
      </c>
      <c r="C2777" s="1223" t="s">
        <v>878</v>
      </c>
      <c r="D2777" s="1223" t="s">
        <v>103</v>
      </c>
      <c r="E2777" s="1223" t="s">
        <v>716</v>
      </c>
      <c r="F2777" s="1223" t="s">
        <v>716</v>
      </c>
      <c r="G2777" s="1223" t="s">
        <v>548</v>
      </c>
      <c r="H2777" s="2844" t="s">
        <v>584</v>
      </c>
    </row>
    <row r="2778" spans="1:8" x14ac:dyDescent="0.25">
      <c r="H2778" s="2844"/>
    </row>
    <row r="2779" spans="1:8" x14ac:dyDescent="0.25">
      <c r="H2779" s="2844"/>
    </row>
    <row r="2780" spans="1:8" x14ac:dyDescent="0.25">
      <c r="B2780" s="672">
        <v>1</v>
      </c>
      <c r="C2780" s="1223">
        <f t="shared" ref="C2780:H2780" si="2273">MAX(C$391,C$446,C$501,C$556,C$611,C$666,C$721,C$776,C$886,C$941,C$996,C$1051,C$1106,C$1161,C$1216,C$1326,C$1381,C$1436,C$1491,C$1546,C$1601,C$1656,C$1711,C$1766,C$1821,C$1896,C$1951,C$2006,C$2061,C$2116)</f>
        <v>1393</v>
      </c>
      <c r="D2780" s="1223">
        <f t="shared" si="2273"/>
        <v>115</v>
      </c>
      <c r="E2780" s="1223">
        <f t="shared" si="2273"/>
        <v>590</v>
      </c>
      <c r="F2780" s="1223">
        <f t="shared" si="2273"/>
        <v>311</v>
      </c>
      <c r="G2780" s="1223">
        <f t="shared" si="2273"/>
        <v>132</v>
      </c>
      <c r="H2780" s="2844">
        <f t="shared" si="2273"/>
        <v>1711</v>
      </c>
    </row>
    <row r="2781" spans="1:8" x14ac:dyDescent="0.25">
      <c r="B2781" s="672">
        <v>2</v>
      </c>
      <c r="C2781" s="1223">
        <f>MAX(C$391,C$446,C$501,C$611,C$666,C$721,C$776,C$886,C$941,C$996,C$1051,C$1106,C$1161,C$1216,C$1326,C$1381,C$1436,C$1491,C$1546,C$1601,C$1656,C$1711,C$1766,C$1821,C$1896,C$1951,C$2006,C$2061,C$2116)</f>
        <v>566</v>
      </c>
      <c r="D2781" s="2850">
        <f>MAX(D$391,D$446,D$501,D$556,D$611,D$666,D$721,D$776,D$886,D$941,D$996,D$1051,D$1106,D$1161,D$1216,D$1326,D$1381,D$1436,D$1491,D$1601,D$1656,D$1711,D$1766,D$1821,D$1896,D$1951,D$2006,D$2061,D$2116)</f>
        <v>39</v>
      </c>
      <c r="E2781" s="2850">
        <f>MAX(E$391,E$446,E$501,E$556,E$611,E$666,E$721,E$776,E$886,E$941,E$996,E$1051,E$1106,E$1161,E$1216,E$1326,E$1381,E$1436,E$1491,E$1601,E$1656,E$1711,E$1766,E$1821,E$1896,E$1951,E$2006,E$2061,E$2116)</f>
        <v>342</v>
      </c>
      <c r="F2781" s="1223">
        <f>MAX(F$391,F$446,F$501,F$556,F$611,F$666,F$721,F$776,F$886,F$941,F$996,F$1051,F$1106,F$1161,F$1216,F$1326,F$1381,F$1436,F$1491,F$1601,F$1656,F$1711,F$1766,F$1821,F$1896,F$1951,F$2006,F$2061,F$2116)</f>
        <v>96</v>
      </c>
      <c r="G2781" s="1223">
        <f>MAX(G$391,G$446,G$501,G$611,G$666,G$721,G$776,G$886,G$941,G$996,G$1051,G$1106,G$1161,G$1216,G$1326,G$1381,G$1436,G$1491,G$1546,G$1601,G$1656,G$1711,G$1766,G$1821,G$1896,G$1951,G$2006,G$2061,G$2116)</f>
        <v>129</v>
      </c>
      <c r="H2781" s="2844">
        <f>MAX(H$391,H$446,H$501,H$556,H$611,H$666,H$721,H$776,H$886,H$941,H$996,H$1051,H$1106,H$1161,H$1216,H$1326,H$1381,H$1436,H$1491,H$1601,H$1656,H$1711,H$1766,H$1821,H$1896,H$1951,H$2006,H$2061,H$2116)</f>
        <v>1660</v>
      </c>
    </row>
    <row r="2782" spans="1:8" x14ac:dyDescent="0.25">
      <c r="B2782" s="672">
        <v>3</v>
      </c>
      <c r="C2782" s="1223">
        <f>MAX(C$391,C$446,C$501,C$611,C$666,C$721,C$776,C$886,C$941,C$996,C$1051,C$1106,C$1161,C$1216,C$1326,C$1381,C$1436,C$1491,C$1601,C$1656,C$1711,C$1766,C$1821,C$1896,C$1951,C$2006,C$2061,C$2116)</f>
        <v>147</v>
      </c>
      <c r="D2782" s="2850">
        <f>MAX(D$391,D$446,D$501,D$556,D$611,D$666,D$721,D$776,D$886,D$941,D$996,D$1051,D$1106,D$1161,D$1216,D$1326,D$1381,D$1436,D$1491,D$1601,D$1656,D$1711,D$1766,D$1821,D$1896,D$2006,D$2061,D$2116)</f>
        <v>25</v>
      </c>
      <c r="E2782" s="2850">
        <f>MAX(E$391,E$446,E$501,E$556,E$611,E$666,E$721,E$776,E$886,E$996,E$1051,E$1106,E$1161,E$1216,E$1326,E$1381,E$1436,E$1491,E$1601,E$1656,E$1711,E$1766,E$1821,E$1896,E$1951,E$2006,E$2061,E$2116)</f>
        <v>110</v>
      </c>
      <c r="F2782" s="1223">
        <f>MAX(F$391,F$446,F$501,F$556,F$611,F$666,F$721,F$776,F$886,F$941,F$996,F$1051,F$1106,F$1161,F$1326,F$1381,F$1436,F$1491,F$1601,F$1656,F$1711,F$1766,F$1821,F$1896,F$1951,F$2006,F$2061,F$2116)</f>
        <v>56</v>
      </c>
      <c r="G2782" s="1223">
        <f>MAX(G$391,G$446,G$501,G$611,G$666,G$721,G$776,G$886,G$941,G$996,G$1051,G$1106,G$1161,G$1216,G$1326,G$1381,G$1436,G$1491,G$1601,G$1656,G$1711,G$1766,G$1821,G$1896,G$1951,G$2006,G$2061,G$2116)</f>
        <v>19</v>
      </c>
      <c r="H2782" s="2844">
        <f>MAX(H$391,H$446,H$501,H$611,H$666,H$721,H$776,H$886,H$941,H$996,H$1051,H$1106,H$1161,H$1216,H$1326,H$1381,H$1436,H$1491,H$1601,H$1656,H$1711,H$1766,H$1821,H$1896,H$1951,H$2006,H$2061,H$2116)</f>
        <v>436</v>
      </c>
    </row>
    <row r="2783" spans="1:8" x14ac:dyDescent="0.25">
      <c r="B2783" s="672">
        <v>4</v>
      </c>
      <c r="C2783" s="1223">
        <f>MAX(C$391,C$446,C$501,C$611,C$666,C$721,C$776,C$886,C$941,C$996,C$1051,C$1106,C$1161,C$1326,C$1381,C$1436,C$1491,C$1601,C$1656,C$1711,C$1766,C$1821,C$1896,C$1951,C$2006,C$2061,C$2116)</f>
        <v>139</v>
      </c>
      <c r="D2783" s="2850">
        <f>MAX(D$391,D$446,D$501,D$556,D$611,D$666,D$721,D$776,D$886,D$996,D$1051,D$1106,D$1161,D$1216,D$1326,D$1381,D$1436,D$1491,D$1601,D$1656,D$1711,D$1766,D$1821,D$1896,D$2006,D$2061,D$2116)</f>
        <v>16</v>
      </c>
      <c r="E2783" s="2850">
        <f>MAX(E$391,E$446,E$501,E$556,E$611,E$666,E$721,E$776,E$886,E$996,E$1051,E$1106,E$1161,E$1216,E$1326,E$1381,E$1436,E$1491,E$1601,E$1656,E$1711,E$1766,E$1821,E$1896,E$2006,E$2061,E$2116)</f>
        <v>102</v>
      </c>
      <c r="F2783" s="1223">
        <f>MAX(F$391,F$446,F$501,F$556,F$611,F$666,F$721,F$776,F$886,F$941,F$996,F$1051,F$1106,F$1161,F$1326,F$1381,F$1436,F$1491,F$1601,F$1656,F$1711,F$1766,F$1821,F$1896,F$2006,F$2061,F$2116)</f>
        <v>53</v>
      </c>
      <c r="G2783" s="1223">
        <f>MAX(G$391,G$446,G$501,G$611,G$666,G$721,G$776,G$886,G$941,G$996,G$1051,G$1106,G$1161,G$1216,G$1326,G$1381,G$1436,G$1491,G$1601,G$1656,G$1711,G$1766,G$1821,G$1896,G$2006,G$2061,G$2116)</f>
        <v>3</v>
      </c>
      <c r="H2783" s="2844">
        <f>MAX(H$391,H$446,H$501,H$611,H$666,H$721,H$776,H$886,H$996,H$1051,H$1106,H$1161,H$1216,H$1326,H$1381,H$1436,H$1491,H$1601,H$1656,H$1711,H$1766,H$1821,H$1896,H$1951,H$2006,H$2061,H$2116)</f>
        <v>346</v>
      </c>
    </row>
    <row r="2784" spans="1:8" x14ac:dyDescent="0.25">
      <c r="B2784" s="672">
        <v>5</v>
      </c>
      <c r="C2784" s="1223">
        <f>MAX(C$391,C$446,C$501,C$611,C$666,C$721,C$776,C$886,C$941,C$996,C$1051,C$1106,C$1161,C$1326,C$1381,C$1436,C$1491,C$1601,C$1656,C$1711,C$1821,C$1896,C$1951,C$2006,C$2061,C$2116)</f>
        <v>122</v>
      </c>
      <c r="D2784" s="2850">
        <f>MAX(D$391,D$446,D$501,D$556,D$611,D$666,D$721,D$776,D$886,D$996,D$1051,D$1106,D$1161,D$1326,D$1381,D$1436,D$1491,D$1601,D$1656,D$1711,D$1766,D$1821,D$1896,D$2006,D$2061,D$2116)</f>
        <v>15</v>
      </c>
      <c r="E2784" s="2850">
        <f>MAX(E$391,E$446,E$501,E$611,E$666,E$721,E$776,E$886,E$996,E$1051,E$1106,E$1161,E$1216,E$1326,E$1381,E$1436,E$1491,E$1601,E$1656,E$1711,E$1766,E$1821,E$1896,E$2006,E$2061,E$2116)</f>
        <v>63</v>
      </c>
      <c r="F2784" s="1223">
        <f>MAX(F$391,F$446,F$501,F$556,F$611,F$666,F$721,F$776,F$886,F$941,F$996,F$1051,F$1106,F$1161,F$1326,F$1381,F$1436,F$1491,F$1601,F$1656,F$1711,F$1766,F$1821,F$1896,F$2061,F$2116)</f>
        <v>48</v>
      </c>
      <c r="G2784" s="1223">
        <f>MAX(G$391,G$446,G$501,G$611,G$666,G$721,G$776,G$886,G$941,G$996,G$1051,G$1106,G$1161,G$1216,G$1326,G$1381,G$1436,G$1491,G$1601,G$1656,G$1711,G$1766,G$1821,G$1896,G$2061,G$2116)</f>
        <v>2</v>
      </c>
      <c r="H2784" s="2844">
        <f>MAX(H$391,H$446,H$501,H$611,H$666,H$721,H$776,H$886,H$996,H$1051,H$1106,H$1161,H$1216,H$1326,H$1381,H$1436,H$1491,H$1601,H$1656,H$1711,H$1766,H$1821,H$1896,H$2006,H$2061,H$2116)</f>
        <v>272</v>
      </c>
    </row>
    <row r="2785" spans="1:8" x14ac:dyDescent="0.25">
      <c r="E2785" s="2850"/>
      <c r="H2785" s="2844"/>
    </row>
    <row r="2786" spans="1:8" x14ac:dyDescent="0.25">
      <c r="H2786" s="2844"/>
    </row>
    <row r="2787" spans="1:8" x14ac:dyDescent="0.25">
      <c r="A2787" s="3302" t="s">
        <v>5033</v>
      </c>
    </row>
    <row r="2788" spans="1:8" x14ac:dyDescent="0.25">
      <c r="A2788" s="3302" t="s">
        <v>5089</v>
      </c>
    </row>
    <row r="2790" spans="1:8" x14ac:dyDescent="0.25">
      <c r="B2790" s="13" t="s">
        <v>1842</v>
      </c>
      <c r="E2790" s="1223">
        <f>SG!C10</f>
        <v>5</v>
      </c>
      <c r="F2790" s="1223">
        <f>CA!C9</f>
        <v>-4</v>
      </c>
      <c r="H2790" s="13">
        <f>SUM(C2790:G2790)</f>
        <v>1</v>
      </c>
    </row>
    <row r="2791" spans="1:8" x14ac:dyDescent="0.25">
      <c r="B2791" s="13" t="s">
        <v>30</v>
      </c>
      <c r="C2791" s="1223">
        <f>BNP!C16</f>
        <v>61</v>
      </c>
      <c r="D2791" s="1223">
        <f>BPCE!C11</f>
        <v>40</v>
      </c>
      <c r="E2791" s="1223">
        <f>SG!C11</f>
        <v>63</v>
      </c>
      <c r="F2791" s="1223">
        <f>CA!C10</f>
        <v>9</v>
      </c>
      <c r="H2791" s="13">
        <f t="shared" ref="H2791:H2846" si="2274">SUM(C2791:G2791)</f>
        <v>173</v>
      </c>
    </row>
    <row r="2792" spans="1:8" x14ac:dyDescent="0.25">
      <c r="B2792" s="13" t="s">
        <v>70</v>
      </c>
      <c r="C2792" s="1223">
        <f>BNP!C46</f>
        <v>5</v>
      </c>
      <c r="F2792" s="1223">
        <f>CA!C21</f>
        <v>0</v>
      </c>
      <c r="H2792" s="13">
        <f t="shared" si="2274"/>
        <v>5</v>
      </c>
    </row>
    <row r="2793" spans="1:8" x14ac:dyDescent="0.25">
      <c r="B2793" s="13" t="s">
        <v>73</v>
      </c>
      <c r="C2793" s="1223">
        <f>BNP!C48</f>
        <v>63</v>
      </c>
      <c r="D2793" s="1223">
        <f>BPCE!C24</f>
        <v>2</v>
      </c>
      <c r="G2793" s="1223">
        <f>CM!C21</f>
        <v>0</v>
      </c>
      <c r="H2793" s="13">
        <f t="shared" si="2274"/>
        <v>65</v>
      </c>
    </row>
    <row r="2794" spans="1:8" x14ac:dyDescent="0.25">
      <c r="B2794" s="13" t="s">
        <v>82</v>
      </c>
      <c r="C2794" s="1223">
        <f>BNP!C54</f>
        <v>58</v>
      </c>
      <c r="D2794" s="1223">
        <f>BPCE!C25</f>
        <v>1</v>
      </c>
      <c r="E2794" s="1223">
        <f>SG!C58</f>
        <v>-2</v>
      </c>
      <c r="F2794" s="1223">
        <f>CA!C22</f>
        <v>44</v>
      </c>
      <c r="H2794" s="13">
        <f t="shared" si="2274"/>
        <v>101</v>
      </c>
    </row>
    <row r="2795" spans="1:8" x14ac:dyDescent="0.25">
      <c r="B2795" s="13" t="s">
        <v>1894</v>
      </c>
      <c r="E2795" s="1223">
        <f>SG!C71</f>
        <v>1</v>
      </c>
      <c r="H2795" s="13">
        <f t="shared" si="2274"/>
        <v>1</v>
      </c>
    </row>
    <row r="2796" spans="1:8" x14ac:dyDescent="0.25">
      <c r="B2796" s="13" t="s">
        <v>155</v>
      </c>
      <c r="C2796" s="1223">
        <f>BNP!C112</f>
        <v>0</v>
      </c>
      <c r="H2796" s="13">
        <f t="shared" si="2274"/>
        <v>0</v>
      </c>
    </row>
    <row r="2797" spans="1:8" x14ac:dyDescent="0.25">
      <c r="B2797" s="13" t="s">
        <v>172</v>
      </c>
      <c r="C2797" s="1223">
        <f>BNP!C127</f>
        <v>17</v>
      </c>
      <c r="D2797" s="1223">
        <f>BPCE!C42</f>
        <v>11</v>
      </c>
      <c r="E2797" s="1223">
        <f>SG!C74</f>
        <v>-167</v>
      </c>
      <c r="F2797" s="1223">
        <f>CA!C50</f>
        <v>0</v>
      </c>
      <c r="H2797" s="13">
        <f t="shared" si="2274"/>
        <v>-139</v>
      </c>
    </row>
    <row r="2798" spans="1:8" x14ac:dyDescent="0.25">
      <c r="B2798" s="13" t="s">
        <v>178</v>
      </c>
      <c r="C2798" s="1223">
        <f>BNP!C132</f>
        <v>5</v>
      </c>
      <c r="E2798" s="1223">
        <f>SG!C90</f>
        <v>9</v>
      </c>
      <c r="H2798" s="13">
        <f t="shared" si="2274"/>
        <v>14</v>
      </c>
    </row>
    <row r="2799" spans="1:8" x14ac:dyDescent="0.25">
      <c r="B2799" s="13" t="s">
        <v>1042</v>
      </c>
      <c r="D2799" s="1223">
        <f>BPCE!C46</f>
        <v>7</v>
      </c>
      <c r="H2799" s="13">
        <f t="shared" si="2274"/>
        <v>7</v>
      </c>
    </row>
    <row r="2800" spans="1:8" x14ac:dyDescent="0.25">
      <c r="B2800" s="13" t="s">
        <v>1044</v>
      </c>
      <c r="D2800" s="1223">
        <f>BPCE!C47</f>
        <v>37</v>
      </c>
      <c r="E2800" s="1223">
        <f>SG!C91</f>
        <v>19</v>
      </c>
      <c r="H2800" s="13">
        <f t="shared" si="2274"/>
        <v>56</v>
      </c>
    </row>
    <row r="2801" spans="2:8" x14ac:dyDescent="0.25">
      <c r="B2801" s="13" t="s">
        <v>180</v>
      </c>
      <c r="C2801" s="1223">
        <f>BNP!C133</f>
        <v>28</v>
      </c>
      <c r="D2801" s="1223">
        <f>BPCE!C48</f>
        <v>9</v>
      </c>
      <c r="E2801" s="1223">
        <f>SG!C92</f>
        <v>12</v>
      </c>
      <c r="F2801" s="1223">
        <f>CA!C51</f>
        <v>-2</v>
      </c>
      <c r="G2801" s="1223">
        <f>CM!C43</f>
        <v>0</v>
      </c>
      <c r="H2801" s="13">
        <f t="shared" si="2274"/>
        <v>47</v>
      </c>
    </row>
    <row r="2802" spans="2:8" x14ac:dyDescent="0.25">
      <c r="B2802" s="13" t="s">
        <v>186</v>
      </c>
      <c r="C2802" s="1223">
        <f>BNP!C137</f>
        <v>32</v>
      </c>
      <c r="D2802" s="1223">
        <f>BPCE!C55</f>
        <v>0</v>
      </c>
      <c r="H2802" s="13">
        <f t="shared" si="2274"/>
        <v>32</v>
      </c>
    </row>
    <row r="2803" spans="2:8" x14ac:dyDescent="0.25">
      <c r="B2803" s="13" t="s">
        <v>200</v>
      </c>
      <c r="C2803" s="1223">
        <f>BNP!C149</f>
        <v>1</v>
      </c>
      <c r="H2803" s="13">
        <f t="shared" si="2274"/>
        <v>1</v>
      </c>
    </row>
    <row r="2804" spans="2:8" x14ac:dyDescent="0.25">
      <c r="B2804" s="13" t="s">
        <v>1060</v>
      </c>
      <c r="D2804" s="1223">
        <f>BPCE!C59</f>
        <v>8</v>
      </c>
      <c r="H2804" s="13">
        <f t="shared" si="2274"/>
        <v>8</v>
      </c>
    </row>
    <row r="2805" spans="2:8" x14ac:dyDescent="0.25">
      <c r="B2805" s="13" t="s">
        <v>203</v>
      </c>
      <c r="C2805" s="1223">
        <f>BNP!C151</f>
        <v>16</v>
      </c>
      <c r="E2805" s="1223">
        <f>SG!C103</f>
        <v>39</v>
      </c>
      <c r="F2805" s="1223">
        <f>CA!C57</f>
        <v>20</v>
      </c>
      <c r="H2805" s="13">
        <f t="shared" si="2274"/>
        <v>75</v>
      </c>
    </row>
    <row r="2806" spans="2:8" x14ac:dyDescent="0.25">
      <c r="B2806" s="13" t="s">
        <v>208</v>
      </c>
      <c r="C2806" s="1223">
        <f>BNP!C156</f>
        <v>18</v>
      </c>
      <c r="E2806" s="1223">
        <f>SG!C107</f>
        <v>48</v>
      </c>
      <c r="H2806" s="13">
        <f t="shared" si="2274"/>
        <v>66</v>
      </c>
    </row>
    <row r="2807" spans="2:8" x14ac:dyDescent="0.25">
      <c r="B2807" s="13" t="s">
        <v>1929</v>
      </c>
      <c r="E2807" s="1223">
        <f>SG!C112</f>
        <v>1</v>
      </c>
      <c r="H2807" s="13">
        <f t="shared" si="2274"/>
        <v>1</v>
      </c>
    </row>
    <row r="2808" spans="2:8" x14ac:dyDescent="0.25">
      <c r="B2808" s="13" t="s">
        <v>210</v>
      </c>
      <c r="C2808" s="1223">
        <f>BNP!C157</f>
        <v>6</v>
      </c>
      <c r="D2808" s="1223">
        <f>BPCE!C60</f>
        <v>1</v>
      </c>
      <c r="E2808" s="1223">
        <f>SG!C113</f>
        <v>33</v>
      </c>
      <c r="F2808" s="1223">
        <f>CA!C60</f>
        <v>0</v>
      </c>
      <c r="H2808" s="13">
        <f t="shared" si="2274"/>
        <v>40</v>
      </c>
    </row>
    <row r="2809" spans="2:8" x14ac:dyDescent="0.25">
      <c r="B2809" s="13" t="s">
        <v>1064</v>
      </c>
      <c r="D2809" s="1223">
        <f>BPCE!C62</f>
        <v>3</v>
      </c>
      <c r="H2809" s="13">
        <f t="shared" si="2274"/>
        <v>3</v>
      </c>
    </row>
    <row r="2810" spans="2:8" x14ac:dyDescent="0.25">
      <c r="B2810" s="13" t="s">
        <v>1068</v>
      </c>
      <c r="D2810" s="1223">
        <f>BPCE!C65</f>
        <v>2</v>
      </c>
      <c r="H2810" s="13">
        <f t="shared" si="2274"/>
        <v>2</v>
      </c>
    </row>
    <row r="2811" spans="2:8" x14ac:dyDescent="0.25">
      <c r="B2811" s="13" t="s">
        <v>1945</v>
      </c>
      <c r="E2811" s="1223">
        <f>SG!C129</f>
        <v>0</v>
      </c>
      <c r="H2811" s="13">
        <f t="shared" si="2274"/>
        <v>0</v>
      </c>
    </row>
    <row r="2812" spans="2:8" x14ac:dyDescent="0.25">
      <c r="B2812" s="13" t="s">
        <v>1175</v>
      </c>
      <c r="D2812" s="1223">
        <f>BPCE!C161</f>
        <v>-2</v>
      </c>
      <c r="H2812" s="13">
        <f t="shared" si="2274"/>
        <v>-2</v>
      </c>
    </row>
    <row r="2813" spans="2:8" x14ac:dyDescent="0.25">
      <c r="B2813" s="13" t="s">
        <v>356</v>
      </c>
      <c r="C2813" s="1223">
        <f>BNP!C297</f>
        <v>-2</v>
      </c>
      <c r="E2813" s="1223">
        <f>SG!C161</f>
        <v>43</v>
      </c>
      <c r="F2813" s="1223">
        <f>CA!C103</f>
        <v>9</v>
      </c>
      <c r="H2813" s="13">
        <f t="shared" si="2274"/>
        <v>50</v>
      </c>
    </row>
    <row r="2814" spans="2:8" x14ac:dyDescent="0.25">
      <c r="B2814" s="13" t="s">
        <v>2265</v>
      </c>
      <c r="E2814" s="1223">
        <f>SG!C471</f>
        <v>15</v>
      </c>
      <c r="H2814" s="13">
        <f t="shared" si="2274"/>
        <v>15</v>
      </c>
    </row>
    <row r="2815" spans="2:8" x14ac:dyDescent="0.25">
      <c r="B2815" s="13" t="s">
        <v>529</v>
      </c>
      <c r="C2815" s="1223">
        <f>BNP!C461</f>
        <v>0</v>
      </c>
      <c r="E2815" s="1223">
        <f>SG!C477</f>
        <v>1</v>
      </c>
      <c r="F2815" s="1223">
        <f>CA!C728</f>
        <v>-3</v>
      </c>
      <c r="H2815" s="13">
        <f t="shared" si="2274"/>
        <v>-2</v>
      </c>
    </row>
    <row r="2816" spans="2:8" x14ac:dyDescent="0.25">
      <c r="B2816" s="13" t="s">
        <v>5035</v>
      </c>
      <c r="E2816" s="1223">
        <f>SG!C487</f>
        <v>12</v>
      </c>
      <c r="H2816" s="13">
        <f t="shared" si="2274"/>
        <v>12</v>
      </c>
    </row>
    <row r="2817" spans="2:8" x14ac:dyDescent="0.25">
      <c r="B2817" s="13" t="s">
        <v>2283</v>
      </c>
      <c r="C2817" s="1223">
        <f>BNP!C465</f>
        <v>0</v>
      </c>
      <c r="E2817" s="1223">
        <f>SG!C486</f>
        <v>12</v>
      </c>
      <c r="H2817" s="13">
        <f t="shared" si="2274"/>
        <v>12</v>
      </c>
    </row>
    <row r="2818" spans="2:8" x14ac:dyDescent="0.25">
      <c r="B2818" s="13" t="s">
        <v>581</v>
      </c>
      <c r="C2818" s="1223">
        <f>BNP!C507</f>
        <v>32</v>
      </c>
      <c r="H2818" s="13">
        <f t="shared" si="2274"/>
        <v>32</v>
      </c>
    </row>
    <row r="2819" spans="2:8" x14ac:dyDescent="0.25">
      <c r="B2819" s="13" t="s">
        <v>644</v>
      </c>
      <c r="C2819" s="1223">
        <f>BNP!C571</f>
        <v>145</v>
      </c>
      <c r="D2819" s="1223">
        <f>BPCE!C620</f>
        <v>-6</v>
      </c>
      <c r="E2819" s="1223">
        <f>SG!C538</f>
        <v>179</v>
      </c>
      <c r="F2819" s="1223">
        <f>CA!C805</f>
        <v>58</v>
      </c>
      <c r="H2819" s="13">
        <f t="shared" si="2274"/>
        <v>376</v>
      </c>
    </row>
    <row r="2820" spans="2:8" x14ac:dyDescent="0.25">
      <c r="B2820" s="13" t="s">
        <v>659</v>
      </c>
      <c r="C2820" s="1223">
        <f>BNP!C584</f>
        <v>3</v>
      </c>
      <c r="H2820" s="13">
        <f t="shared" si="2274"/>
        <v>3</v>
      </c>
    </row>
    <row r="2821" spans="2:8" x14ac:dyDescent="0.25">
      <c r="B2821" s="13" t="s">
        <v>1702</v>
      </c>
      <c r="D2821" s="1223">
        <f>BPCE!C626</f>
        <v>2</v>
      </c>
      <c r="H2821" s="13">
        <f t="shared" si="2274"/>
        <v>2</v>
      </c>
    </row>
    <row r="2822" spans="2:8" x14ac:dyDescent="0.25">
      <c r="B2822" s="13" t="s">
        <v>1709</v>
      </c>
      <c r="D2822" s="1223">
        <f>BPCE!C630</f>
        <v>1</v>
      </c>
      <c r="E2822" s="1223">
        <f>SG!C560</f>
        <v>1</v>
      </c>
      <c r="H2822" s="13">
        <f t="shared" si="2274"/>
        <v>2</v>
      </c>
    </row>
    <row r="2823" spans="2:8" x14ac:dyDescent="0.25">
      <c r="B2823" s="13" t="s">
        <v>2384</v>
      </c>
      <c r="E2823" s="1223">
        <f>SG!C588</f>
        <v>4</v>
      </c>
      <c r="H2823" s="13">
        <f t="shared" si="2274"/>
        <v>4</v>
      </c>
    </row>
    <row r="2824" spans="2:8" x14ac:dyDescent="0.25">
      <c r="B2824" s="13" t="s">
        <v>1732</v>
      </c>
      <c r="D2824" s="1223">
        <f>BPCE!C652</f>
        <v>17</v>
      </c>
      <c r="E2824" s="1223">
        <f>SG!C589</f>
        <v>19</v>
      </c>
      <c r="F2824" s="1223">
        <f>CA!C850</f>
        <v>0</v>
      </c>
      <c r="H2824" s="13">
        <f t="shared" si="2274"/>
        <v>36</v>
      </c>
    </row>
    <row r="2825" spans="2:8" x14ac:dyDescent="0.25">
      <c r="B2825" s="13" t="s">
        <v>696</v>
      </c>
      <c r="C2825" s="1223">
        <f>BNP!C620</f>
        <v>10</v>
      </c>
      <c r="D2825" s="1223">
        <f>BPCE!C654</f>
        <v>2</v>
      </c>
      <c r="F2825" s="1223">
        <f>CA!C851</f>
        <v>3</v>
      </c>
      <c r="H2825" s="13">
        <f t="shared" si="2274"/>
        <v>15</v>
      </c>
    </row>
    <row r="2826" spans="2:8" x14ac:dyDescent="0.25">
      <c r="B2826" s="13" t="s">
        <v>699</v>
      </c>
      <c r="C2826" s="1223">
        <f>BNP!C622</f>
        <v>4</v>
      </c>
      <c r="H2826" s="13">
        <f t="shared" si="2274"/>
        <v>4</v>
      </c>
    </row>
    <row r="2827" spans="2:8" x14ac:dyDescent="0.25">
      <c r="B2827" s="13" t="s">
        <v>701</v>
      </c>
      <c r="C2827" s="1223">
        <f>BNP!C623</f>
        <v>68</v>
      </c>
      <c r="D2827" s="1223">
        <f>BPCE!C656</f>
        <v>-8</v>
      </c>
      <c r="E2827" s="1223">
        <f>SG!C592</f>
        <v>130</v>
      </c>
      <c r="F2827" s="1223">
        <f>CA!C852</f>
        <v>34</v>
      </c>
      <c r="G2827" s="1223">
        <f>CM!C448</f>
        <v>-33</v>
      </c>
      <c r="H2827" s="13">
        <f t="shared" si="2274"/>
        <v>191</v>
      </c>
    </row>
    <row r="2828" spans="2:8" x14ac:dyDescent="0.25">
      <c r="B2828" s="13" t="s">
        <v>710</v>
      </c>
      <c r="C2828" s="1223">
        <f>BNP!C631</f>
        <v>1</v>
      </c>
      <c r="D2828" s="1223">
        <f>BPCE!C662</f>
        <v>-3</v>
      </c>
      <c r="E2828" s="1223">
        <f>SG!C603</f>
        <v>2</v>
      </c>
      <c r="H2828" s="13">
        <f t="shared" si="2274"/>
        <v>0</v>
      </c>
    </row>
    <row r="2829" spans="2:8" x14ac:dyDescent="0.25">
      <c r="B2829" s="13" t="s">
        <v>718</v>
      </c>
      <c r="C2829" s="1223">
        <f>BNP!C637</f>
        <v>0</v>
      </c>
      <c r="H2829" s="13">
        <f t="shared" si="2274"/>
        <v>0</v>
      </c>
    </row>
    <row r="2830" spans="2:8" x14ac:dyDescent="0.25">
      <c r="B2830" s="13" t="s">
        <v>720</v>
      </c>
      <c r="C2830" s="1223">
        <f>BNP!C638</f>
        <v>2</v>
      </c>
      <c r="E2830" s="1223">
        <f>SG!C612</f>
        <v>61</v>
      </c>
      <c r="F2830" s="1223">
        <f>CA!C859</f>
        <v>0</v>
      </c>
      <c r="H2830" s="13">
        <f t="shared" si="2274"/>
        <v>63</v>
      </c>
    </row>
    <row r="2831" spans="2:8" x14ac:dyDescent="0.25">
      <c r="B2831" s="13" t="s">
        <v>728</v>
      </c>
      <c r="C2831" s="1223">
        <f>BNP!C645</f>
        <v>1</v>
      </c>
      <c r="H2831" s="13">
        <f t="shared" si="2274"/>
        <v>1</v>
      </c>
    </row>
    <row r="2832" spans="2:8" x14ac:dyDescent="0.25">
      <c r="B2832" s="13" t="s">
        <v>772</v>
      </c>
      <c r="C2832" s="1223">
        <f>BNP!C686</f>
        <v>95</v>
      </c>
      <c r="D2832" s="1223">
        <f>BPCE!C676</f>
        <v>7</v>
      </c>
      <c r="E2832" s="1223">
        <f>SG!C632</f>
        <v>43</v>
      </c>
      <c r="F2832" s="1223">
        <f>CA!C895</f>
        <v>86</v>
      </c>
      <c r="H2832" s="13">
        <f t="shared" si="2274"/>
        <v>231</v>
      </c>
    </row>
    <row r="2833" spans="2:8" x14ac:dyDescent="0.25">
      <c r="B2833" s="13" t="s">
        <v>788</v>
      </c>
      <c r="C2833" s="1223">
        <f>BNP!C701</f>
        <v>93</v>
      </c>
      <c r="D2833" s="1223">
        <f>BPCE!C684</f>
        <v>4</v>
      </c>
      <c r="E2833" s="1223">
        <f>SG!C641</f>
        <v>11</v>
      </c>
      <c r="F2833" s="1223">
        <f>CA!C908</f>
        <v>56</v>
      </c>
      <c r="G2833" s="1223">
        <f>CM!C453</f>
        <v>53</v>
      </c>
      <c r="H2833" s="13">
        <f t="shared" si="2274"/>
        <v>217</v>
      </c>
    </row>
    <row r="2834" spans="2:8" x14ac:dyDescent="0.25">
      <c r="B2834" s="13" t="s">
        <v>797</v>
      </c>
      <c r="C2834" s="1223">
        <f>BNP!C710</f>
        <v>3</v>
      </c>
      <c r="H2834" s="13">
        <f t="shared" si="2274"/>
        <v>3</v>
      </c>
    </row>
    <row r="2835" spans="2:8" x14ac:dyDescent="0.25">
      <c r="B2835" s="13" t="s">
        <v>5034</v>
      </c>
      <c r="C2835" s="1223">
        <f>BNP!C711</f>
        <v>69</v>
      </c>
      <c r="D2835" s="1223">
        <f>BPCE!C686</f>
        <v>1</v>
      </c>
      <c r="E2835" s="1223">
        <f>SG!C642</f>
        <v>586</v>
      </c>
      <c r="F2835" s="1223">
        <f>CA!C915</f>
        <v>-2</v>
      </c>
      <c r="G2835" s="1223">
        <f>CM!C454</f>
        <v>-1</v>
      </c>
      <c r="H2835" s="13">
        <f t="shared" si="2274"/>
        <v>653</v>
      </c>
    </row>
    <row r="2836" spans="2:8" x14ac:dyDescent="0.25">
      <c r="B2836" s="13" t="s">
        <v>804</v>
      </c>
      <c r="C2836" s="1223">
        <f>BNP!C716</f>
        <v>12</v>
      </c>
      <c r="D2836" s="1223">
        <f>BPCE!C688</f>
        <v>3</v>
      </c>
      <c r="E2836" s="1223">
        <f>SG!C658</f>
        <v>24</v>
      </c>
      <c r="F2836" s="1223">
        <f>CA!C917</f>
        <v>-9</v>
      </c>
      <c r="H2836" s="13">
        <f t="shared" si="2274"/>
        <v>30</v>
      </c>
    </row>
    <row r="2837" spans="2:8" x14ac:dyDescent="0.25">
      <c r="B2837" s="13" t="s">
        <v>873</v>
      </c>
      <c r="C2837" s="1223">
        <f>BNP!C787</f>
        <v>13</v>
      </c>
      <c r="E2837" s="1223">
        <f>SG!C738</f>
        <v>-34</v>
      </c>
      <c r="H2837" s="13">
        <f t="shared" si="2274"/>
        <v>-21</v>
      </c>
    </row>
    <row r="2838" spans="2:8" x14ac:dyDescent="0.25">
      <c r="B2838" s="13" t="s">
        <v>875</v>
      </c>
      <c r="C2838" s="1223">
        <f>BNP!C788</f>
        <v>11</v>
      </c>
      <c r="E2838" s="1223">
        <f>SG!C739</f>
        <v>9</v>
      </c>
      <c r="F2838" s="1223">
        <f>CA!C934</f>
        <v>1</v>
      </c>
      <c r="H2838" s="13">
        <f t="shared" si="2274"/>
        <v>21</v>
      </c>
    </row>
    <row r="2839" spans="2:8" x14ac:dyDescent="0.25">
      <c r="B2839" s="13" t="s">
        <v>886</v>
      </c>
      <c r="C2839" s="1223">
        <f>BNP!C797</f>
        <v>12</v>
      </c>
      <c r="D2839" s="1223">
        <f>BPCE!C700</f>
        <v>0</v>
      </c>
      <c r="E2839" s="1223">
        <f>SG!C745</f>
        <v>11</v>
      </c>
      <c r="F2839" s="1223">
        <f>CA!C939</f>
        <v>1</v>
      </c>
      <c r="G2839" s="1223">
        <f>CM!C466</f>
        <v>-1</v>
      </c>
      <c r="H2839" s="13">
        <f t="shared" si="2274"/>
        <v>23</v>
      </c>
    </row>
    <row r="2840" spans="2:8" x14ac:dyDescent="0.25">
      <c r="B2840" s="13" t="s">
        <v>890</v>
      </c>
      <c r="C2840" s="1223">
        <f>BNP!C800</f>
        <v>1</v>
      </c>
      <c r="D2840" s="1223">
        <f>BPCE!C701</f>
        <v>1</v>
      </c>
      <c r="E2840" s="1223">
        <f>SG!C753</f>
        <v>30</v>
      </c>
      <c r="F2840" s="1223">
        <f>CA!C940</f>
        <v>8</v>
      </c>
      <c r="H2840" s="13">
        <f t="shared" si="2274"/>
        <v>40</v>
      </c>
    </row>
    <row r="2841" spans="2:8" x14ac:dyDescent="0.25">
      <c r="B2841" s="13" t="s">
        <v>906</v>
      </c>
      <c r="C2841" s="1223">
        <f>BNP!C814</f>
        <v>80</v>
      </c>
      <c r="D2841" s="1223">
        <f>BPCE!C708</f>
        <v>2</v>
      </c>
      <c r="E2841" s="1223">
        <f>SG!C765</f>
        <v>21</v>
      </c>
      <c r="F2841" s="1223">
        <f>CA!C952</f>
        <v>11</v>
      </c>
      <c r="H2841" s="13">
        <f t="shared" si="2274"/>
        <v>114</v>
      </c>
    </row>
    <row r="2842" spans="2:8" x14ac:dyDescent="0.25">
      <c r="B2842" s="13" t="s">
        <v>911</v>
      </c>
      <c r="C2842" s="1223">
        <f>BNP!C819</f>
        <v>14</v>
      </c>
      <c r="D2842" s="1223">
        <f>BPCE!C710</f>
        <v>0</v>
      </c>
      <c r="E2842" s="1223">
        <f>SG!C768</f>
        <v>0</v>
      </c>
      <c r="H2842" s="13">
        <f t="shared" si="2274"/>
        <v>14</v>
      </c>
    </row>
    <row r="2843" spans="2:8" x14ac:dyDescent="0.25">
      <c r="B2843" s="13" t="s">
        <v>913</v>
      </c>
      <c r="C2843" s="1223">
        <f>BNP!C820</f>
        <v>28</v>
      </c>
      <c r="D2843" s="1223">
        <f>BPCE!C711</f>
        <v>6</v>
      </c>
      <c r="E2843" s="1223">
        <f>SG!C769</f>
        <v>34</v>
      </c>
      <c r="F2843" s="1223">
        <f>CA!C954</f>
        <v>0</v>
      </c>
      <c r="G2843" s="1223">
        <f>CM!C472</f>
        <v>15</v>
      </c>
      <c r="H2843" s="13">
        <f t="shared" si="2274"/>
        <v>83</v>
      </c>
    </row>
    <row r="2844" spans="2:8" x14ac:dyDescent="0.25">
      <c r="B2844" s="13" t="s">
        <v>915</v>
      </c>
      <c r="C2844" s="1223">
        <f>BNP!C821</f>
        <v>372</v>
      </c>
      <c r="D2844" s="1223">
        <f>BPCE!C719</f>
        <v>0</v>
      </c>
      <c r="E2844" s="1223">
        <f>SG!C770</f>
        <v>3</v>
      </c>
      <c r="H2844" s="13">
        <f t="shared" si="2274"/>
        <v>375</v>
      </c>
    </row>
    <row r="2845" spans="2:8" x14ac:dyDescent="0.25">
      <c r="B2845" s="13" t="s">
        <v>928</v>
      </c>
      <c r="C2845" s="1223">
        <f>BNP!C833</f>
        <v>-112</v>
      </c>
      <c r="E2845" s="1223">
        <f>SG!C772</f>
        <v>4</v>
      </c>
      <c r="F2845" s="1223">
        <f>CA!C955</f>
        <v>4</v>
      </c>
      <c r="H2845" s="13">
        <f t="shared" si="2274"/>
        <v>-104</v>
      </c>
    </row>
    <row r="2846" spans="2:8" x14ac:dyDescent="0.25">
      <c r="B2846" s="13" t="s">
        <v>930</v>
      </c>
      <c r="C2846" s="1223">
        <f>BNP!C835</f>
        <v>18</v>
      </c>
      <c r="D2846" s="1223">
        <f>BPCE!C723</f>
        <v>-11</v>
      </c>
      <c r="F2846" s="1223">
        <f>CA!C957</f>
        <v>-3</v>
      </c>
      <c r="H2846" s="13">
        <f t="shared" si="2274"/>
        <v>4</v>
      </c>
    </row>
    <row r="2850" spans="1:8" x14ac:dyDescent="0.25">
      <c r="A2850" s="3305" t="s">
        <v>5092</v>
      </c>
    </row>
    <row r="2851" spans="1:8" x14ac:dyDescent="0.25">
      <c r="A2851" s="3305" t="s">
        <v>5093</v>
      </c>
    </row>
    <row r="2852" spans="1:8" x14ac:dyDescent="0.25">
      <c r="A2852" s="672" t="s">
        <v>5090</v>
      </c>
      <c r="B2852" s="672">
        <v>1</v>
      </c>
      <c r="H2852" s="13" t="s">
        <v>363</v>
      </c>
    </row>
    <row r="2853" spans="1:8" x14ac:dyDescent="0.25">
      <c r="B2853" s="672">
        <v>2</v>
      </c>
      <c r="H2853" s="13" t="s">
        <v>1097</v>
      </c>
    </row>
    <row r="2854" spans="1:8" x14ac:dyDescent="0.25">
      <c r="B2854" s="672">
        <v>3</v>
      </c>
      <c r="H2854" s="2858" t="s">
        <v>661</v>
      </c>
    </row>
    <row r="2855" spans="1:8" x14ac:dyDescent="0.25">
      <c r="B2855" s="672">
        <v>4</v>
      </c>
      <c r="H2855" s="2858" t="s">
        <v>103</v>
      </c>
    </row>
    <row r="2856" spans="1:8" x14ac:dyDescent="0.25">
      <c r="B2856" s="672">
        <v>5</v>
      </c>
      <c r="H2856" s="13" t="s">
        <v>813</v>
      </c>
    </row>
    <row r="2857" spans="1:8" x14ac:dyDescent="0.25">
      <c r="B2857" s="672">
        <v>6</v>
      </c>
      <c r="H2857" s="13" t="s">
        <v>605</v>
      </c>
    </row>
    <row r="2858" spans="1:8" x14ac:dyDescent="0.25">
      <c r="B2858" s="672">
        <v>7</v>
      </c>
      <c r="H2858" s="13" t="s">
        <v>222</v>
      </c>
    </row>
    <row r="2859" spans="1:8" x14ac:dyDescent="0.25">
      <c r="B2859" s="672">
        <v>8</v>
      </c>
      <c r="H2859" s="13" t="s">
        <v>799</v>
      </c>
    </row>
    <row r="2860" spans="1:8" x14ac:dyDescent="0.25">
      <c r="B2860" s="672">
        <v>9</v>
      </c>
      <c r="H2860" s="13" t="s">
        <v>34</v>
      </c>
    </row>
    <row r="2861" spans="1:8" x14ac:dyDescent="0.25">
      <c r="B2861" s="672">
        <v>10</v>
      </c>
      <c r="H2861" s="2858" t="s">
        <v>3383</v>
      </c>
    </row>
    <row r="2862" spans="1:8" x14ac:dyDescent="0.25">
      <c r="B2862" s="672">
        <v>11</v>
      </c>
      <c r="H2862" s="13" t="s">
        <v>644</v>
      </c>
    </row>
    <row r="2863" spans="1:8" x14ac:dyDescent="0.25">
      <c r="B2863" s="672">
        <v>12</v>
      </c>
      <c r="H2863" s="13" t="s">
        <v>915</v>
      </c>
    </row>
    <row r="2864" spans="1:8" x14ac:dyDescent="0.25">
      <c r="B2864" s="672">
        <v>13</v>
      </c>
      <c r="H2864" s="2858" t="s">
        <v>878</v>
      </c>
    </row>
    <row r="2865" spans="2:8" x14ac:dyDescent="0.25">
      <c r="B2865" s="672">
        <v>14</v>
      </c>
      <c r="H2865" s="2858" t="s">
        <v>584</v>
      </c>
    </row>
    <row r="2866" spans="2:8" x14ac:dyDescent="0.25">
      <c r="B2866" s="672">
        <v>15</v>
      </c>
      <c r="H2866" s="13" t="s">
        <v>868</v>
      </c>
    </row>
    <row r="2867" spans="2:8" x14ac:dyDescent="0.25">
      <c r="H2867" s="13"/>
    </row>
    <row r="2868" spans="2:8" x14ac:dyDescent="0.25">
      <c r="H2868" s="13"/>
    </row>
    <row r="2869" spans="2:8" x14ac:dyDescent="0.25">
      <c r="B2869" s="672">
        <v>1</v>
      </c>
      <c r="H2869" s="13">
        <f>MAX(H$391,H$446,H$501,H$556,H$611,H$666,H$721,H$776,H$831,H$886,H$941,H$996,H$1051,H$1106,H$1161,H$1216,H$1271,H$1326,H$1381,H$1436,H$1491,H$1546,H$1601,H$1601,H$1656,H$1711,H$1766,H$1821,H$2365,H$1896,H$1951,H$2006,H$2061,H$2116,H$2171,H$2216,H$2265,H$2314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13150</v>
      </c>
    </row>
    <row r="2870" spans="2:8" x14ac:dyDescent="0.25">
      <c r="B2870" s="672">
        <v>2</v>
      </c>
      <c r="H2870" s="13">
        <f>MAX(H$391,H$446,H$501,H$556,H$611,H$666,H$721,H$776,H$831,H$886,H$941,H$996,H$1051,H$1106,H$1161,H$1216,H$1271,H$1326,H$1381,H$1436,H$1491,H$1546,H$1601,H$1601,H$1656,H$1711,H$1766,H$1821,H$2365,H$1896,H$1951,H$2006,H$2061,H$2116,H$2216,H$2265,H$2314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2247</v>
      </c>
    </row>
    <row r="2871" spans="2:8" x14ac:dyDescent="0.25">
      <c r="B2871" s="672">
        <v>3</v>
      </c>
      <c r="H2871" s="2858">
        <f>MAX(H$391,H$446,H$501,H$556,H$611,H$666,H$721,H$776,H$831,H$886,H$941,H$996,H$1051,H$1106,H$1161,H$1216,H$1271,H$1326,H$1381,H$1436,H$1491,H$1546,H$1601,H$1601,H$1656,H$1711,H$1766,H$1821,H$2365,H$1896,H$1951,H$2006,H$2061,H$2116,H$2216,H$2265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1711</v>
      </c>
    </row>
    <row r="2872" spans="2:8" x14ac:dyDescent="0.25">
      <c r="B2872" s="672">
        <v>4</v>
      </c>
      <c r="H2872" s="2858">
        <f>MAX(H$391,H$446,H$501,H$556,H$611,H$666,H$721,H$776,H$831,H$886,H$941,H$996,H$1051,H$1106,H$1161,H$1216,H$1271,H$1326,H$1381,H$1436,H$1491,H$1601,H$1601,H$1656,H$1711,H$1766,H$1821,H$2365,H$1896,H$1951,H$2006,H$2061,H$2116,H$2216,H$2265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1660</v>
      </c>
    </row>
    <row r="2873" spans="2:8" x14ac:dyDescent="0.25">
      <c r="B2873" s="672">
        <v>5</v>
      </c>
      <c r="H2873" s="13">
        <f>MAX(H$391,H$446,H$501,H$611,H$666,H$721,H$776,H$831,H$886,H$941,H$996,H$1051,H$1106,H$1161,H$1216,H$1271,H$1326,H$1381,H$1436,H$1491,H$1601,H$1601,H$1656,H$1711,H$1766,H$1821,H$2365,H$1896,H$1951,H$2006,H$2061,H$2116,H$2216,H$2265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1416</v>
      </c>
    </row>
    <row r="2874" spans="2:8" x14ac:dyDescent="0.25">
      <c r="B2874" s="672">
        <v>6</v>
      </c>
      <c r="H2874" s="13">
        <f>MAX(H$391,H$446,H$501,H$611,H$666,H$721,H$776,H$831,H$886,H$941,H$996,H$1051,H$1106,H$1161,H$1216,H$1271,H$1326,H$1381,H$1436,H$1491,H$1601,H$1601,H$1656,H$1711,H$1766,H$1821,H$1896,H$1951,H$2006,H$2061,H$2116,H$2216,H$2265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995</v>
      </c>
    </row>
    <row r="2875" spans="2:8" x14ac:dyDescent="0.25">
      <c r="B2875" s="672">
        <v>7</v>
      </c>
      <c r="H2875" s="13">
        <f>MAX(H$391,H$446,H$501,H$611,H$666,H$721,H$776,H$831,H$886,H$941,H$996,H$1051,H$1106,H$1161,H$1216,H$1271,H$1326,H$1381,H$1436,H$1491,H$1601,H$1601,H$1656,H$1711,H$1766,H$1821,H$1896,H$1951,H$2006,H$2061,H$2116,H$2216,H$2265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946</v>
      </c>
    </row>
    <row r="2876" spans="2:8" x14ac:dyDescent="0.25">
      <c r="B2876" s="672">
        <v>8</v>
      </c>
      <c r="H2876" s="13">
        <f>MAX(H$391,H$446,H$501,H$611,H$666,H$721,H$776,H$831,H$886,H$941,H$996,H$1051,H$1106,H$1161,H$1216,H$1271,H$1326,H$1381,H$1436,H$1491,H$1601,H$1601,H$1656,H$1711,H$1766,H$1821,H$1896,H$1951,H$2006,H$2061,H$2116,H$2216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653</v>
      </c>
    </row>
    <row r="2877" spans="2:8" x14ac:dyDescent="0.25">
      <c r="B2877" s="672">
        <v>9</v>
      </c>
      <c r="H2877" s="13">
        <f>MAX(H$391,H$446,H$501,H$611,H$666,H$721,H$776,H$831,H$886,H$941,H$996,H$1051,H$1106,H$1161,H$1216,H$1271,H$1326,H$1381,H$1436,H$1491,H$1601,H$1601,H$1656,H$1711,H$1766,H$1821,H$1896,H$1951,H$2006,H$2061,H$2116,H$2216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$2836,H$2837,H$2838,H$2839,H$2840,H$2841,H$2842,H$2843,H$2844,H$2845,H$2846)</f>
        <v>633</v>
      </c>
    </row>
    <row r="2878" spans="2:8" x14ac:dyDescent="0.25">
      <c r="B2878" s="672">
        <v>10</v>
      </c>
      <c r="H2878" s="2858">
        <f>MAX(H$391,H$446,H$501,H$611,H$666,H$721,H$776,H$831,H$886,H$941,H$996,H$1051,H$1106,H$1161,H$1216,H$1271,H$1326,H$1381,H$1436,H$1491,H$1601,H$1601,H$1656,H$1711,H$1766,H$1821,H$1896,H$1951,H$2006,H$2061,H$2116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$2836,H$2837,H$2838,H$2839,H$2840,H$2841,H$2842,H$2843,H$2844,H$2845,H$2846)</f>
        <v>436</v>
      </c>
    </row>
    <row r="2879" spans="2:8" x14ac:dyDescent="0.25">
      <c r="B2879" s="672">
        <v>11</v>
      </c>
      <c r="H2879" s="13">
        <f>MAX(H$391,H$446,H$501,H$611,H$666,H$721,H$776,H$831,H$886,H$996,H$1051,H$1106,H$1161,H$1216,H$1271,H$1326,H$1381,H$1436,H$1491,H$1601,H$1601,H$1656,H$1711,H$1766,H$1821,H$1896,H$1951,H$2006,H$2061,H$2116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$2836,H$2837,H$2838,H$2839,H$2840,H$2841,H$2842,H$2843,H$2844,H$2845,H$2846)</f>
        <v>376</v>
      </c>
    </row>
    <row r="2880" spans="2:8" x14ac:dyDescent="0.25">
      <c r="B2880" s="672">
        <v>12</v>
      </c>
      <c r="H2880" s="13">
        <f>MAX(H$391,H$446,H$501,H$611,H$666,H$721,H$776,H$831,H$886,H$996,H$1051,H$1106,H$1161,H$1216,H$1271,H$1326,H$1381,H$1436,H$1491,H$1601,H$1601,H$1656,H$1711,H$1766,H$1821,H$1896,H$1951,H$2006,H$2061,H$2116,H$2447,H$2496,H$2545,H$2594,H$2643,H$2790,H$2791,H$2792,H$2793,H$2794,H$2795,H$2796,H$2797,H$2798,H$2799,H$2800,H$2801,H$2802,H$2803,H$2804,H$2805,H$2806,H$2807,H$2808,H$2809,H$2810,H$2811,H$2812,H$2813,H$2814,H$2815,H$2816,H$2817,H$2818,H$2820,H$2821,H$2822,H$2823,H$2824,H$2825,H$2826,H$2827,H$2828,H$2829,H$2830,H$2831,H$2832,H$2833,H$2834,H$2836,H$2837,H$2838,H$2839,H$2840,H$2841,H$2842,H$2843,H$2844,H$2845,H$2846)</f>
        <v>375</v>
      </c>
    </row>
    <row r="2881" spans="2:8" x14ac:dyDescent="0.25">
      <c r="B2881" s="672">
        <v>13</v>
      </c>
      <c r="H2881" s="2858">
        <f>MAX(H$391,H$446,H$501,H$611,H$666,H$721,H$776,H$831,H$886,H$996,H$1051,H$1106,H$1161,H$1216,H$1271,H$1326,H$1381,H$1436,H$1491,H$1601,H$1601,H$1656,H$1711,H$1766,H$1821,H$1896,H$1951,H$2006,H$2061,H$2116,H$2447,H$2496,H$2545,H$2594,H$2643,H$2790,H$2791,H$2792,H$2793,H$2794,H$2795,H$2796,H$2797,H$2798,H$2799,H$2800,H$2801,H$2802,H$2803,H$2804,H$2805,H$2806,H$2807,H$2808,H$2809,H$2810,H$2811,H$2812,H$2813,H$2814,H$2815,H$2816,H$2817,H$2818,H$2820,H$2821,H$2822,H$2823,H$2824,H$2825,H$2826,H$2827,H$2828,H$2829,H$2830,H$2831,H$2832,H$2833,H$2834,H$2836,H$2837,H$2838,H$2839,H$2840,H$2841,H$2842,H$2843,H$2845,H$2846)</f>
        <v>346</v>
      </c>
    </row>
    <row r="2882" spans="2:8" x14ac:dyDescent="0.25">
      <c r="B2882" s="672">
        <v>14</v>
      </c>
      <c r="H2882" s="2858">
        <f>MAX(H$391,H$446,H$501,H$611,H$666,H$721,H$776,H$831,H$886,H$996,H$1051,H$1106,H$1161,H$1216,H$1271,H$1326,H$1381,H$1436,H$1491,H$1601,H$1601,H$1656,H$1711,H$1766,H$1821,H$1896,H$2006,H$2061,H$2116,H$2447,H$2496,H$2545,H$2594,H$2643,H$2790,H$2791,H$2792,H$2793,H$2794,H$2795,H$2796,H$2797,H$2798,H$2799,H$2800,H$2801,H$2802,H$2803,H$2804,H$2805,H$2806,H$2807,H$2808,H$2809,H$2810,H$2811,H$2812,H$2813,H$2814,H$2815,H$2816,H$2817,H$2818,H$2820,H$2821,H$2822,H$2823,H$2824,H$2825,H$2826,H$2827,H$2828,H$2829,H$2830,H$2831,H$2832,H$2833,H$2834,H$2836,H$2837,H$2838,H$2839,H$2840,H$2841,H$2842,H$2843,H$2845,H$2846)</f>
        <v>272</v>
      </c>
    </row>
    <row r="2883" spans="2:8" x14ac:dyDescent="0.25">
      <c r="B2883" s="672">
        <v>15</v>
      </c>
      <c r="H2883" s="13">
        <f>MAX(H$391,H$446,H$501,H$611,H$666,H$721,H$776,H$831,H$886,H$996,H$1051,H$1106,H$1161,H$1271,H$1326,H$1381,H$1436,H$1491,H$1601,H$1601,H$1656,H$1711,H$1766,H$1821,H$1896,H$2006,H$2061,H$2116,H$2447,H$2496,H$2545,H$2594,H$2643,H$2790,H$2791,H$2792,H$2793,H$2794,H$2795,H$2796,H$2797,H$2798,H$2799,H$2800,H$2801,H$2802,H$2803,H$2804,H$2805,H$2806,H$2807,H$2808,H$2809,H$2810,H$2811,H$2812,H$2813,H$2814,H$2815,H$2816,H$2817,H$2818,H$2820,H$2821,H$2822,H$2823,H$2824,H$2825,H$2826,H$2827,H$2828,H$2829,H$2830,H$2831,H$2832,H$2833,H$2834,H$2836,H$2837,H$2838,H$2839,H$2840,H$2841,H$2842,H$2843,H$2845,H$2846)</f>
        <v>251</v>
      </c>
    </row>
    <row r="2923" spans="2:10" x14ac:dyDescent="0.25">
      <c r="B2923" s="13" t="s">
        <v>5111</v>
      </c>
      <c r="C2923" s="2844" t="s">
        <v>955</v>
      </c>
      <c r="D2923" s="2844" t="s">
        <v>1812</v>
      </c>
      <c r="E2923" s="2844" t="s">
        <v>2578</v>
      </c>
      <c r="F2923" s="2844" t="s">
        <v>4262</v>
      </c>
      <c r="G2923" s="2844" t="s">
        <v>4124</v>
      </c>
      <c r="H2923" s="13" t="s">
        <v>5110</v>
      </c>
      <c r="J2923" s="2911" t="s">
        <v>5112</v>
      </c>
    </row>
    <row r="2924" spans="2:10" x14ac:dyDescent="0.25">
      <c r="B2924" s="672" t="s">
        <v>1842</v>
      </c>
      <c r="E2924" s="1223">
        <v>5</v>
      </c>
      <c r="F2924" s="1223">
        <v>-4</v>
      </c>
      <c r="H2924" s="672">
        <v>1</v>
      </c>
      <c r="J2924" s="2912">
        <f>COUNTA(C2924:G2924)</f>
        <v>2</v>
      </c>
    </row>
    <row r="2925" spans="2:10" x14ac:dyDescent="0.25">
      <c r="B2925" s="672" t="s">
        <v>30</v>
      </c>
      <c r="C2925" s="1223">
        <v>61</v>
      </c>
      <c r="D2925" s="1223">
        <v>40</v>
      </c>
      <c r="E2925" s="1223">
        <v>63</v>
      </c>
      <c r="F2925" s="1223">
        <v>9</v>
      </c>
      <c r="H2925" s="672">
        <v>173</v>
      </c>
      <c r="J2925" s="2912">
        <f t="shared" ref="J2925:J2988" si="2275">COUNTA(C2925:G2925)</f>
        <v>4</v>
      </c>
    </row>
    <row r="2926" spans="2:10" x14ac:dyDescent="0.25">
      <c r="B2926" s="672" t="s">
        <v>70</v>
      </c>
      <c r="C2926" s="1223">
        <v>5</v>
      </c>
      <c r="F2926" s="1223">
        <v>0</v>
      </c>
      <c r="H2926" s="672">
        <v>5</v>
      </c>
      <c r="J2926" s="2912">
        <f t="shared" si="2275"/>
        <v>2</v>
      </c>
    </row>
    <row r="2927" spans="2:10" x14ac:dyDescent="0.25">
      <c r="B2927" s="672" t="s">
        <v>73</v>
      </c>
      <c r="C2927" s="1223">
        <v>63</v>
      </c>
      <c r="D2927" s="1223">
        <v>2</v>
      </c>
      <c r="G2927" s="1223">
        <v>0</v>
      </c>
      <c r="H2927" s="672">
        <v>65</v>
      </c>
      <c r="J2927" s="2912">
        <f t="shared" si="2275"/>
        <v>3</v>
      </c>
    </row>
    <row r="2928" spans="2:10" x14ac:dyDescent="0.25">
      <c r="B2928" s="672" t="s">
        <v>82</v>
      </c>
      <c r="C2928" s="1223">
        <v>58</v>
      </c>
      <c r="D2928" s="1223">
        <v>1</v>
      </c>
      <c r="E2928" s="1223">
        <v>-2</v>
      </c>
      <c r="F2928" s="1223">
        <v>44</v>
      </c>
      <c r="H2928" s="672">
        <v>101</v>
      </c>
      <c r="J2928" s="2912">
        <f t="shared" si="2275"/>
        <v>4</v>
      </c>
    </row>
    <row r="2929" spans="2:10" x14ac:dyDescent="0.25">
      <c r="B2929" s="672" t="s">
        <v>89</v>
      </c>
      <c r="C2929" s="1223">
        <f>C386</f>
        <v>14</v>
      </c>
      <c r="D2929" s="1223">
        <f>D386</f>
        <v>26</v>
      </c>
      <c r="E2929" s="1223">
        <f>E386</f>
        <v>11</v>
      </c>
      <c r="H2929" s="1223">
        <f>H386</f>
        <v>51</v>
      </c>
      <c r="J2929" s="2912">
        <f t="shared" si="2275"/>
        <v>3</v>
      </c>
    </row>
    <row r="2930" spans="2:10" x14ac:dyDescent="0.25">
      <c r="B2930" s="672" t="s">
        <v>3640</v>
      </c>
      <c r="E2930" s="2850">
        <f>E446</f>
        <v>4</v>
      </c>
      <c r="F2930" s="2850">
        <f>F446</f>
        <v>-1</v>
      </c>
      <c r="G2930" s="2850">
        <f>G446</f>
        <v>0</v>
      </c>
      <c r="H2930" s="2850">
        <f>H446</f>
        <v>3</v>
      </c>
      <c r="J2930" s="2912">
        <f t="shared" si="2275"/>
        <v>3</v>
      </c>
    </row>
    <row r="2931" spans="2:10" x14ac:dyDescent="0.25">
      <c r="B2931" s="672" t="s">
        <v>1894</v>
      </c>
      <c r="E2931" s="1223">
        <v>1</v>
      </c>
      <c r="H2931" s="672">
        <v>1</v>
      </c>
      <c r="J2931" s="2912">
        <f t="shared" si="2275"/>
        <v>1</v>
      </c>
    </row>
    <row r="2932" spans="2:10" x14ac:dyDescent="0.25">
      <c r="B2932" s="672" t="s">
        <v>155</v>
      </c>
      <c r="C2932" s="1223">
        <v>0</v>
      </c>
      <c r="H2932" s="672">
        <v>0</v>
      </c>
      <c r="J2932" s="2912">
        <f t="shared" si="2275"/>
        <v>1</v>
      </c>
    </row>
    <row r="2933" spans="2:10" x14ac:dyDescent="0.25">
      <c r="B2933" s="672" t="s">
        <v>172</v>
      </c>
      <c r="C2933" s="1223">
        <v>17</v>
      </c>
      <c r="D2933" s="1223">
        <v>11</v>
      </c>
      <c r="E2933" s="1223">
        <v>-167</v>
      </c>
      <c r="F2933" s="1223">
        <v>0</v>
      </c>
      <c r="H2933" s="672">
        <v>-139</v>
      </c>
      <c r="J2933" s="2912">
        <f t="shared" si="2275"/>
        <v>4</v>
      </c>
    </row>
    <row r="2934" spans="2:10" x14ac:dyDescent="0.25">
      <c r="B2934" s="672" t="s">
        <v>178</v>
      </c>
      <c r="C2934" s="1223">
        <v>5</v>
      </c>
      <c r="E2934" s="1223">
        <v>9</v>
      </c>
      <c r="H2934" s="672">
        <v>14</v>
      </c>
      <c r="J2934" s="2912">
        <f t="shared" si="2275"/>
        <v>2</v>
      </c>
    </row>
    <row r="2935" spans="2:10" x14ac:dyDescent="0.25">
      <c r="B2935" s="672" t="s">
        <v>1042</v>
      </c>
      <c r="D2935" s="1223">
        <v>7</v>
      </c>
      <c r="H2935" s="672">
        <v>7</v>
      </c>
      <c r="J2935" s="2912">
        <f t="shared" si="2275"/>
        <v>1</v>
      </c>
    </row>
    <row r="2936" spans="2:10" x14ac:dyDescent="0.25">
      <c r="B2936" s="672" t="s">
        <v>1044</v>
      </c>
      <c r="D2936" s="1223">
        <v>37</v>
      </c>
      <c r="E2936" s="1223">
        <v>19</v>
      </c>
      <c r="H2936" s="672">
        <v>56</v>
      </c>
      <c r="J2936" s="2912">
        <f t="shared" si="2275"/>
        <v>2</v>
      </c>
    </row>
    <row r="2937" spans="2:10" x14ac:dyDescent="0.25">
      <c r="B2937" s="672" t="s">
        <v>180</v>
      </c>
      <c r="C2937" s="1223">
        <v>28</v>
      </c>
      <c r="D2937" s="1223">
        <v>9</v>
      </c>
      <c r="E2937" s="1223">
        <v>12</v>
      </c>
      <c r="F2937" s="1223">
        <v>-2</v>
      </c>
      <c r="G2937" s="1223">
        <v>0</v>
      </c>
      <c r="H2937" s="672">
        <v>47</v>
      </c>
      <c r="J2937" s="2912">
        <f t="shared" si="2275"/>
        <v>5</v>
      </c>
    </row>
    <row r="2938" spans="2:10" x14ac:dyDescent="0.25">
      <c r="B2938" s="672" t="s">
        <v>186</v>
      </c>
      <c r="C2938" s="1223">
        <v>32</v>
      </c>
      <c r="D2938" s="1223">
        <v>0</v>
      </c>
      <c r="H2938" s="672">
        <v>32</v>
      </c>
      <c r="J2938" s="2912">
        <f t="shared" si="2275"/>
        <v>2</v>
      </c>
    </row>
    <row r="2939" spans="2:10" x14ac:dyDescent="0.25">
      <c r="B2939" s="672" t="s">
        <v>200</v>
      </c>
      <c r="C2939" s="1223">
        <v>1</v>
      </c>
      <c r="H2939" s="672">
        <v>1</v>
      </c>
      <c r="J2939" s="2912">
        <f t="shared" si="2275"/>
        <v>1</v>
      </c>
    </row>
    <row r="2940" spans="2:10" x14ac:dyDescent="0.25">
      <c r="B2940" s="672" t="s">
        <v>1060</v>
      </c>
      <c r="D2940" s="1223">
        <v>8</v>
      </c>
      <c r="H2940" s="672">
        <v>8</v>
      </c>
      <c r="J2940" s="2912">
        <f t="shared" si="2275"/>
        <v>1</v>
      </c>
    </row>
    <row r="2941" spans="2:10" x14ac:dyDescent="0.25">
      <c r="B2941" s="672" t="s">
        <v>203</v>
      </c>
      <c r="C2941" s="1223">
        <v>16</v>
      </c>
      <c r="E2941" s="1223">
        <v>39</v>
      </c>
      <c r="F2941" s="1223">
        <v>20</v>
      </c>
      <c r="H2941" s="672">
        <v>75</v>
      </c>
      <c r="J2941" s="2912">
        <f t="shared" si="2275"/>
        <v>3</v>
      </c>
    </row>
    <row r="2942" spans="2:10" x14ac:dyDescent="0.25">
      <c r="B2942" s="672" t="s">
        <v>208</v>
      </c>
      <c r="C2942" s="1223">
        <v>18</v>
      </c>
      <c r="E2942" s="1223">
        <v>48</v>
      </c>
      <c r="H2942" s="672">
        <v>66</v>
      </c>
      <c r="J2942" s="2912">
        <f t="shared" si="2275"/>
        <v>2</v>
      </c>
    </row>
    <row r="2943" spans="2:10" x14ac:dyDescent="0.25">
      <c r="B2943" s="672" t="s">
        <v>1929</v>
      </c>
      <c r="E2943" s="1223">
        <v>1</v>
      </c>
      <c r="H2943" s="672">
        <v>1</v>
      </c>
      <c r="J2943" s="2912">
        <f t="shared" si="2275"/>
        <v>1</v>
      </c>
    </row>
    <row r="2944" spans="2:10" x14ac:dyDescent="0.25">
      <c r="B2944" s="672" t="s">
        <v>210</v>
      </c>
      <c r="C2944" s="1223">
        <v>6</v>
      </c>
      <c r="D2944" s="1223">
        <v>1</v>
      </c>
      <c r="E2944" s="1223">
        <v>33</v>
      </c>
      <c r="F2944" s="1223">
        <v>0</v>
      </c>
      <c r="H2944" s="672">
        <v>40</v>
      </c>
      <c r="J2944" s="2912">
        <f t="shared" si="2275"/>
        <v>4</v>
      </c>
    </row>
    <row r="2945" spans="2:10" x14ac:dyDescent="0.25">
      <c r="B2945" s="672" t="s">
        <v>1064</v>
      </c>
      <c r="D2945" s="1223">
        <v>3</v>
      </c>
      <c r="H2945" s="672">
        <v>3</v>
      </c>
      <c r="J2945" s="2912">
        <f t="shared" si="2275"/>
        <v>1</v>
      </c>
    </row>
    <row r="2946" spans="2:10" x14ac:dyDescent="0.25">
      <c r="B2946" s="672" t="s">
        <v>1068</v>
      </c>
      <c r="D2946" s="1223">
        <v>2</v>
      </c>
      <c r="H2946" s="672">
        <v>2</v>
      </c>
      <c r="J2946" s="2912">
        <f t="shared" si="2275"/>
        <v>1</v>
      </c>
    </row>
    <row r="2947" spans="2:10" x14ac:dyDescent="0.25">
      <c r="B2947" s="672" t="s">
        <v>1945</v>
      </c>
      <c r="E2947" s="1223">
        <v>0</v>
      </c>
      <c r="H2947" s="672">
        <v>0</v>
      </c>
      <c r="J2947" s="2912">
        <f t="shared" si="2275"/>
        <v>1</v>
      </c>
    </row>
    <row r="2948" spans="2:10" x14ac:dyDescent="0.25">
      <c r="B2948" s="672" t="s">
        <v>1175</v>
      </c>
      <c r="D2948" s="1223">
        <v>-2</v>
      </c>
      <c r="H2948" s="672">
        <v>-2</v>
      </c>
      <c r="J2948" s="2912">
        <f t="shared" si="2275"/>
        <v>1</v>
      </c>
    </row>
    <row r="2949" spans="2:10" x14ac:dyDescent="0.25">
      <c r="B2949" s="672" t="s">
        <v>356</v>
      </c>
      <c r="C2949" s="1223">
        <v>-2</v>
      </c>
      <c r="E2949" s="1223">
        <v>43</v>
      </c>
      <c r="F2949" s="1223">
        <v>9</v>
      </c>
      <c r="H2949" s="672">
        <v>50</v>
      </c>
      <c r="J2949" s="2912">
        <f t="shared" si="2275"/>
        <v>3</v>
      </c>
    </row>
    <row r="2950" spans="2:10" x14ac:dyDescent="0.25">
      <c r="B2950" s="672" t="s">
        <v>2265</v>
      </c>
      <c r="E2950" s="1223">
        <v>15</v>
      </c>
      <c r="H2950" s="672">
        <v>15</v>
      </c>
      <c r="J2950" s="2912">
        <f t="shared" si="2275"/>
        <v>1</v>
      </c>
    </row>
    <row r="2951" spans="2:10" x14ac:dyDescent="0.25">
      <c r="B2951" s="672" t="s">
        <v>529</v>
      </c>
      <c r="C2951" s="1223">
        <v>0</v>
      </c>
      <c r="E2951" s="1223">
        <v>1</v>
      </c>
      <c r="F2951" s="1223">
        <v>-3</v>
      </c>
      <c r="H2951" s="672">
        <v>-2</v>
      </c>
      <c r="J2951" s="2912">
        <f t="shared" si="2275"/>
        <v>3</v>
      </c>
    </row>
    <row r="2952" spans="2:10" x14ac:dyDescent="0.25">
      <c r="B2952" s="672" t="s">
        <v>5035</v>
      </c>
      <c r="E2952" s="1223">
        <v>12</v>
      </c>
      <c r="H2952" s="672">
        <v>12</v>
      </c>
      <c r="J2952" s="2912">
        <f t="shared" si="2275"/>
        <v>1</v>
      </c>
    </row>
    <row r="2953" spans="2:10" x14ac:dyDescent="0.25">
      <c r="B2953" s="672" t="s">
        <v>2283</v>
      </c>
      <c r="C2953" s="1223">
        <v>0</v>
      </c>
      <c r="E2953" s="1223">
        <v>12</v>
      </c>
      <c r="H2953" s="672">
        <v>12</v>
      </c>
      <c r="J2953" s="2912">
        <f t="shared" si="2275"/>
        <v>2</v>
      </c>
    </row>
    <row r="2954" spans="2:10" x14ac:dyDescent="0.25">
      <c r="B2954" s="672" t="s">
        <v>581</v>
      </c>
      <c r="C2954" s="1223">
        <v>32</v>
      </c>
      <c r="H2954" s="672">
        <v>32</v>
      </c>
      <c r="J2954" s="2912">
        <f t="shared" si="2275"/>
        <v>1</v>
      </c>
    </row>
    <row r="2955" spans="2:10" x14ac:dyDescent="0.25">
      <c r="B2955" s="672" t="s">
        <v>644</v>
      </c>
      <c r="C2955" s="1223">
        <v>145</v>
      </c>
      <c r="D2955" s="1223">
        <v>-6</v>
      </c>
      <c r="E2955" s="1223">
        <v>179</v>
      </c>
      <c r="F2955" s="1223">
        <v>58</v>
      </c>
      <c r="H2955" s="672">
        <v>376</v>
      </c>
      <c r="J2955" s="2912">
        <f t="shared" si="2275"/>
        <v>4</v>
      </c>
    </row>
    <row r="2956" spans="2:10" x14ac:dyDescent="0.25">
      <c r="B2956" s="672" t="s">
        <v>659</v>
      </c>
      <c r="C2956" s="1223">
        <v>3</v>
      </c>
      <c r="H2956" s="672">
        <v>3</v>
      </c>
      <c r="J2956" s="2912">
        <f t="shared" si="2275"/>
        <v>1</v>
      </c>
    </row>
    <row r="2957" spans="2:10" x14ac:dyDescent="0.25">
      <c r="B2957" s="672" t="s">
        <v>1702</v>
      </c>
      <c r="D2957" s="1223">
        <v>2</v>
      </c>
      <c r="H2957" s="672">
        <v>2</v>
      </c>
      <c r="J2957" s="2912">
        <f t="shared" si="2275"/>
        <v>1</v>
      </c>
    </row>
    <row r="2958" spans="2:10" x14ac:dyDescent="0.25">
      <c r="B2958" s="672" t="s">
        <v>1709</v>
      </c>
      <c r="D2958" s="1223">
        <v>1</v>
      </c>
      <c r="E2958" s="1223">
        <v>1</v>
      </c>
      <c r="H2958" s="672">
        <v>2</v>
      </c>
      <c r="J2958" s="2912">
        <f t="shared" si="2275"/>
        <v>2</v>
      </c>
    </row>
    <row r="2959" spans="2:10" x14ac:dyDescent="0.25">
      <c r="B2959" s="672" t="s">
        <v>2384</v>
      </c>
      <c r="E2959" s="1223">
        <v>4</v>
      </c>
      <c r="H2959" s="672">
        <v>4</v>
      </c>
      <c r="J2959" s="2912">
        <f t="shared" si="2275"/>
        <v>1</v>
      </c>
    </row>
    <row r="2960" spans="2:10" x14ac:dyDescent="0.25">
      <c r="B2960" s="672" t="s">
        <v>1732</v>
      </c>
      <c r="D2960" s="1223">
        <v>17</v>
      </c>
      <c r="E2960" s="1223">
        <v>19</v>
      </c>
      <c r="F2960" s="1223">
        <v>0</v>
      </c>
      <c r="H2960" s="672">
        <v>36</v>
      </c>
      <c r="J2960" s="2912">
        <f t="shared" si="2275"/>
        <v>3</v>
      </c>
    </row>
    <row r="2961" spans="2:10" x14ac:dyDescent="0.25">
      <c r="B2961" s="672" t="s">
        <v>696</v>
      </c>
      <c r="C2961" s="1223">
        <v>10</v>
      </c>
      <c r="D2961" s="1223">
        <v>2</v>
      </c>
      <c r="F2961" s="1223">
        <v>3</v>
      </c>
      <c r="H2961" s="672">
        <v>15</v>
      </c>
      <c r="J2961" s="2912">
        <f t="shared" si="2275"/>
        <v>3</v>
      </c>
    </row>
    <row r="2962" spans="2:10" x14ac:dyDescent="0.25">
      <c r="B2962" s="672" t="s">
        <v>699</v>
      </c>
      <c r="C2962" s="1223">
        <v>4</v>
      </c>
      <c r="H2962" s="672">
        <v>4</v>
      </c>
      <c r="J2962" s="2912">
        <f t="shared" si="2275"/>
        <v>1</v>
      </c>
    </row>
    <row r="2963" spans="2:10" x14ac:dyDescent="0.25">
      <c r="B2963" s="672" t="s">
        <v>701</v>
      </c>
      <c r="C2963" s="1223">
        <v>68</v>
      </c>
      <c r="D2963" s="1223">
        <v>-8</v>
      </c>
      <c r="E2963" s="1223">
        <v>130</v>
      </c>
      <c r="F2963" s="1223">
        <v>34</v>
      </c>
      <c r="G2963" s="1223">
        <v>-33</v>
      </c>
      <c r="H2963" s="672">
        <v>191</v>
      </c>
      <c r="J2963" s="2912">
        <f t="shared" si="2275"/>
        <v>5</v>
      </c>
    </row>
    <row r="2964" spans="2:10" x14ac:dyDescent="0.25">
      <c r="B2964" s="672" t="s">
        <v>710</v>
      </c>
      <c r="C2964" s="1223">
        <v>1</v>
      </c>
      <c r="D2964" s="1223">
        <v>-3</v>
      </c>
      <c r="E2964" s="1223">
        <v>2</v>
      </c>
      <c r="H2964" s="672">
        <v>0</v>
      </c>
      <c r="J2964" s="2912">
        <f t="shared" si="2275"/>
        <v>3</v>
      </c>
    </row>
    <row r="2965" spans="2:10" x14ac:dyDescent="0.25">
      <c r="B2965" s="672" t="s">
        <v>718</v>
      </c>
      <c r="C2965" s="1223">
        <v>0</v>
      </c>
      <c r="H2965" s="672">
        <v>0</v>
      </c>
      <c r="J2965" s="2912">
        <f t="shared" si="2275"/>
        <v>1</v>
      </c>
    </row>
    <row r="2966" spans="2:10" x14ac:dyDescent="0.25">
      <c r="B2966" s="672" t="s">
        <v>720</v>
      </c>
      <c r="C2966" s="1223">
        <v>2</v>
      </c>
      <c r="E2966" s="1223">
        <v>61</v>
      </c>
      <c r="F2966" s="1223">
        <v>0</v>
      </c>
      <c r="H2966" s="672">
        <v>63</v>
      </c>
      <c r="J2966" s="2912">
        <f t="shared" si="2275"/>
        <v>3</v>
      </c>
    </row>
    <row r="2967" spans="2:10" x14ac:dyDescent="0.25">
      <c r="B2967" s="672" t="s">
        <v>728</v>
      </c>
      <c r="C2967" s="1223">
        <v>1</v>
      </c>
      <c r="H2967" s="672">
        <v>1</v>
      </c>
      <c r="J2967" s="2912">
        <f t="shared" si="2275"/>
        <v>1</v>
      </c>
    </row>
    <row r="2968" spans="2:10" x14ac:dyDescent="0.25">
      <c r="B2968" s="672" t="s">
        <v>772</v>
      </c>
      <c r="C2968" s="1223">
        <v>95</v>
      </c>
      <c r="D2968" s="1223">
        <v>7</v>
      </c>
      <c r="E2968" s="1223">
        <v>43</v>
      </c>
      <c r="F2968" s="1223">
        <v>86</v>
      </c>
      <c r="H2968" s="672">
        <v>231</v>
      </c>
      <c r="J2968" s="2912">
        <f t="shared" si="2275"/>
        <v>4</v>
      </c>
    </row>
    <row r="2969" spans="2:10" x14ac:dyDescent="0.25">
      <c r="B2969" s="672" t="s">
        <v>788</v>
      </c>
      <c r="C2969" s="1223">
        <v>93</v>
      </c>
      <c r="D2969" s="1223">
        <v>4</v>
      </c>
      <c r="E2969" s="1223">
        <v>11</v>
      </c>
      <c r="F2969" s="1223">
        <v>56</v>
      </c>
      <c r="G2969" s="1223">
        <v>53</v>
      </c>
      <c r="H2969" s="672">
        <v>217</v>
      </c>
      <c r="J2969" s="2912">
        <f t="shared" si="2275"/>
        <v>5</v>
      </c>
    </row>
    <row r="2970" spans="2:10" x14ac:dyDescent="0.25">
      <c r="B2970" s="672" t="s">
        <v>797</v>
      </c>
      <c r="C2970" s="1223">
        <v>3</v>
      </c>
      <c r="H2970" s="672">
        <v>3</v>
      </c>
      <c r="J2970" s="2912">
        <f t="shared" si="2275"/>
        <v>1</v>
      </c>
    </row>
    <row r="2971" spans="2:10" x14ac:dyDescent="0.25">
      <c r="B2971" s="672" t="s">
        <v>5034</v>
      </c>
      <c r="C2971" s="1223">
        <v>69</v>
      </c>
      <c r="D2971" s="1223">
        <v>1</v>
      </c>
      <c r="E2971" s="1223">
        <v>586</v>
      </c>
      <c r="F2971" s="1223">
        <v>-2</v>
      </c>
      <c r="G2971" s="1223">
        <v>-1</v>
      </c>
      <c r="H2971" s="672">
        <v>653</v>
      </c>
      <c r="J2971" s="2912">
        <f t="shared" si="2275"/>
        <v>5</v>
      </c>
    </row>
    <row r="2972" spans="2:10" x14ac:dyDescent="0.25">
      <c r="B2972" s="672" t="s">
        <v>804</v>
      </c>
      <c r="C2972" s="1223">
        <v>12</v>
      </c>
      <c r="D2972" s="1223">
        <v>3</v>
      </c>
      <c r="E2972" s="1223">
        <v>24</v>
      </c>
      <c r="F2972" s="1223">
        <v>-9</v>
      </c>
      <c r="H2972" s="672">
        <v>30</v>
      </c>
      <c r="J2972" s="2912">
        <f t="shared" si="2275"/>
        <v>4</v>
      </c>
    </row>
    <row r="2973" spans="2:10" x14ac:dyDescent="0.25">
      <c r="B2973" s="672" t="s">
        <v>873</v>
      </c>
      <c r="C2973" s="1223">
        <v>13</v>
      </c>
      <c r="E2973" s="1223">
        <v>-34</v>
      </c>
      <c r="H2973" s="672">
        <v>-21</v>
      </c>
      <c r="J2973" s="2912">
        <f t="shared" si="2275"/>
        <v>2</v>
      </c>
    </row>
    <row r="2974" spans="2:10" x14ac:dyDescent="0.25">
      <c r="B2974" s="672" t="s">
        <v>875</v>
      </c>
      <c r="C2974" s="1223">
        <v>11</v>
      </c>
      <c r="E2974" s="1223">
        <v>9</v>
      </c>
      <c r="F2974" s="1223">
        <v>1</v>
      </c>
      <c r="H2974" s="672">
        <v>21</v>
      </c>
      <c r="J2974" s="2912">
        <f t="shared" si="2275"/>
        <v>3</v>
      </c>
    </row>
    <row r="2975" spans="2:10" x14ac:dyDescent="0.25">
      <c r="B2975" s="672" t="s">
        <v>886</v>
      </c>
      <c r="C2975" s="1223">
        <v>12</v>
      </c>
      <c r="D2975" s="1223">
        <v>0</v>
      </c>
      <c r="E2975" s="1223">
        <v>11</v>
      </c>
      <c r="F2975" s="1223">
        <v>1</v>
      </c>
      <c r="G2975" s="1223">
        <v>-1</v>
      </c>
      <c r="H2975" s="672">
        <v>23</v>
      </c>
      <c r="J2975" s="2912">
        <f t="shared" si="2275"/>
        <v>5</v>
      </c>
    </row>
    <row r="2976" spans="2:10" x14ac:dyDescent="0.25">
      <c r="B2976" s="672" t="s">
        <v>890</v>
      </c>
      <c r="C2976" s="1223">
        <v>1</v>
      </c>
      <c r="D2976" s="1223">
        <v>1</v>
      </c>
      <c r="E2976" s="1223">
        <v>30</v>
      </c>
      <c r="F2976" s="1223">
        <v>8</v>
      </c>
      <c r="H2976" s="672">
        <v>40</v>
      </c>
      <c r="J2976" s="2912">
        <f t="shared" si="2275"/>
        <v>4</v>
      </c>
    </row>
    <row r="2977" spans="2:10" x14ac:dyDescent="0.25">
      <c r="B2977" s="672" t="s">
        <v>906</v>
      </c>
      <c r="C2977" s="1223">
        <v>80</v>
      </c>
      <c r="D2977" s="1223">
        <v>2</v>
      </c>
      <c r="E2977" s="1223">
        <v>21</v>
      </c>
      <c r="F2977" s="1223">
        <v>11</v>
      </c>
      <c r="H2977" s="672">
        <v>114</v>
      </c>
      <c r="J2977" s="2912">
        <f t="shared" si="2275"/>
        <v>4</v>
      </c>
    </row>
    <row r="2978" spans="2:10" x14ac:dyDescent="0.25">
      <c r="B2978" s="672" t="s">
        <v>911</v>
      </c>
      <c r="C2978" s="1223">
        <v>14</v>
      </c>
      <c r="D2978" s="1223">
        <v>0</v>
      </c>
      <c r="E2978" s="1223">
        <v>0</v>
      </c>
      <c r="H2978" s="672">
        <v>14</v>
      </c>
      <c r="J2978" s="2912">
        <f t="shared" si="2275"/>
        <v>3</v>
      </c>
    </row>
    <row r="2979" spans="2:10" x14ac:dyDescent="0.25">
      <c r="B2979" s="672" t="s">
        <v>913</v>
      </c>
      <c r="C2979" s="1223">
        <v>28</v>
      </c>
      <c r="D2979" s="1223">
        <v>6</v>
      </c>
      <c r="E2979" s="1223">
        <v>34</v>
      </c>
      <c r="F2979" s="1223">
        <v>0</v>
      </c>
      <c r="G2979" s="1223">
        <v>15</v>
      </c>
      <c r="H2979" s="672">
        <v>83</v>
      </c>
      <c r="J2979" s="2912">
        <f t="shared" si="2275"/>
        <v>5</v>
      </c>
    </row>
    <row r="2980" spans="2:10" x14ac:dyDescent="0.25">
      <c r="B2980" s="672" t="s">
        <v>915</v>
      </c>
      <c r="C2980" s="1223">
        <v>372</v>
      </c>
      <c r="D2980" s="1223">
        <v>0</v>
      </c>
      <c r="E2980" s="1223">
        <v>3</v>
      </c>
      <c r="H2980" s="672">
        <v>375</v>
      </c>
      <c r="J2980" s="2912">
        <f t="shared" si="2275"/>
        <v>3</v>
      </c>
    </row>
    <row r="2981" spans="2:10" x14ac:dyDescent="0.25">
      <c r="B2981" s="672" t="s">
        <v>928</v>
      </c>
      <c r="C2981" s="1223">
        <v>-112</v>
      </c>
      <c r="E2981" s="1223">
        <v>4</v>
      </c>
      <c r="F2981" s="1223">
        <v>4</v>
      </c>
      <c r="H2981" s="672">
        <v>-104</v>
      </c>
      <c r="J2981" s="2912">
        <f t="shared" si="2275"/>
        <v>3</v>
      </c>
    </row>
    <row r="2982" spans="2:10" x14ac:dyDescent="0.25">
      <c r="B2982" s="672" t="s">
        <v>930</v>
      </c>
      <c r="C2982" s="1223">
        <v>18</v>
      </c>
      <c r="D2982" s="1223">
        <v>-11</v>
      </c>
      <c r="F2982" s="1223">
        <v>-3</v>
      </c>
      <c r="H2982" s="672">
        <v>4</v>
      </c>
      <c r="J2982" s="2912">
        <f t="shared" si="2275"/>
        <v>3</v>
      </c>
    </row>
    <row r="2983" spans="2:10" x14ac:dyDescent="0.25">
      <c r="B2983" s="672" t="s">
        <v>4816</v>
      </c>
      <c r="C2983" s="1223">
        <f>C501</f>
        <v>-31</v>
      </c>
      <c r="H2983" s="1223">
        <f>H501</f>
        <v>-31</v>
      </c>
      <c r="J2983" s="2912">
        <f t="shared" si="2275"/>
        <v>1</v>
      </c>
    </row>
    <row r="2984" spans="2:10" x14ac:dyDescent="0.25">
      <c r="B2984" s="672" t="s">
        <v>103</v>
      </c>
      <c r="C2984" s="1223">
        <f t="shared" ref="C2984:H2984" si="2276">C556</f>
        <v>1393</v>
      </c>
      <c r="D2984" s="1223">
        <f t="shared" si="2276"/>
        <v>15</v>
      </c>
      <c r="E2984" s="1223">
        <f t="shared" si="2276"/>
        <v>102</v>
      </c>
      <c r="F2984" s="1223">
        <f t="shared" si="2276"/>
        <v>18</v>
      </c>
      <c r="G2984" s="1223">
        <f t="shared" si="2276"/>
        <v>132</v>
      </c>
      <c r="H2984" s="1223">
        <f t="shared" si="2276"/>
        <v>1660</v>
      </c>
      <c r="J2984" s="2912">
        <f t="shared" si="2275"/>
        <v>5</v>
      </c>
    </row>
    <row r="2985" spans="2:10" x14ac:dyDescent="0.25">
      <c r="B2985" s="672" t="s">
        <v>1895</v>
      </c>
      <c r="E2985" s="1223">
        <f>E611</f>
        <v>12</v>
      </c>
      <c r="F2985" s="1223">
        <f>F611</f>
        <v>0</v>
      </c>
      <c r="H2985" s="1223">
        <f>H611</f>
        <v>12</v>
      </c>
      <c r="J2985" s="2912">
        <f t="shared" si="2275"/>
        <v>2</v>
      </c>
    </row>
    <row r="2986" spans="2:10" x14ac:dyDescent="0.25">
      <c r="B2986" s="672" t="s">
        <v>4348</v>
      </c>
      <c r="H2986" s="1223">
        <f>K666</f>
        <v>0</v>
      </c>
      <c r="J2986" s="2912">
        <f t="shared" si="2275"/>
        <v>0</v>
      </c>
    </row>
    <row r="2987" spans="2:10" x14ac:dyDescent="0.25">
      <c r="B2987" s="672" t="s">
        <v>1920</v>
      </c>
      <c r="E2987" s="1223">
        <f>E734</f>
        <v>1</v>
      </c>
      <c r="H2987" s="1223">
        <f>H734</f>
        <v>1</v>
      </c>
      <c r="J2987" s="2912">
        <f t="shared" si="2275"/>
        <v>1</v>
      </c>
    </row>
    <row r="2988" spans="2:10" x14ac:dyDescent="0.25">
      <c r="B2988" s="672" t="s">
        <v>5109</v>
      </c>
      <c r="C2988" s="1223">
        <f>C776</f>
        <v>16</v>
      </c>
      <c r="D2988" s="1223">
        <f>D776</f>
        <v>1</v>
      </c>
      <c r="E2988" s="1223">
        <f>E776</f>
        <v>4</v>
      </c>
      <c r="F2988" s="1223">
        <f>F776</f>
        <v>14</v>
      </c>
      <c r="H2988" s="1223">
        <f>H776</f>
        <v>35</v>
      </c>
      <c r="J2988" s="2912">
        <f t="shared" si="2275"/>
        <v>4</v>
      </c>
    </row>
    <row r="2989" spans="2:10" x14ac:dyDescent="0.25">
      <c r="B2989" s="672" t="s">
        <v>2271</v>
      </c>
      <c r="E2989" s="1223">
        <f>E831</f>
        <v>0</v>
      </c>
      <c r="H2989" s="1223">
        <f>H831</f>
        <v>0</v>
      </c>
      <c r="I2989" s="1223"/>
      <c r="J2989" s="2912">
        <f t="shared" ref="J2989:J3023" si="2277">COUNTA(C2989:G2989)</f>
        <v>1</v>
      </c>
    </row>
    <row r="2990" spans="2:10" x14ac:dyDescent="0.25">
      <c r="B2990" s="672" t="s">
        <v>532</v>
      </c>
      <c r="C2990" s="1223">
        <f>C886</f>
        <v>1</v>
      </c>
      <c r="E2990" s="1223">
        <f>E886</f>
        <v>0</v>
      </c>
      <c r="F2990" s="1223">
        <f>F886</f>
        <v>0</v>
      </c>
      <c r="H2990" s="1223">
        <f>H886</f>
        <v>1</v>
      </c>
      <c r="J2990" s="2912">
        <f t="shared" si="2277"/>
        <v>3</v>
      </c>
    </row>
    <row r="2991" spans="2:10" x14ac:dyDescent="0.25">
      <c r="B2991" s="672" t="s">
        <v>538</v>
      </c>
      <c r="C2991" s="1223">
        <f t="shared" ref="C2991:H2991" si="2278">C941</f>
        <v>31</v>
      </c>
      <c r="D2991" s="1223">
        <f t="shared" si="2278"/>
        <v>25</v>
      </c>
      <c r="E2991" s="1223">
        <f t="shared" si="2278"/>
        <v>342</v>
      </c>
      <c r="F2991" s="1223">
        <f t="shared" si="2278"/>
        <v>38</v>
      </c>
      <c r="G2991" s="1223">
        <f t="shared" si="2278"/>
        <v>0</v>
      </c>
      <c r="H2991" s="1223">
        <f t="shared" si="2278"/>
        <v>436</v>
      </c>
      <c r="I2991" s="1223"/>
      <c r="J2991" s="2912">
        <f t="shared" si="2277"/>
        <v>5</v>
      </c>
    </row>
    <row r="2992" spans="2:10" x14ac:dyDescent="0.25">
      <c r="B2992" s="672" t="s">
        <v>548</v>
      </c>
      <c r="C2992" s="1223">
        <f>C996</f>
        <v>23</v>
      </c>
      <c r="D2992" s="1223">
        <f>D996</f>
        <v>1</v>
      </c>
      <c r="E2992" s="1223">
        <f>E996</f>
        <v>3</v>
      </c>
      <c r="G2992" s="1223">
        <f>G996</f>
        <v>2</v>
      </c>
      <c r="H2992" s="1223">
        <f>H996</f>
        <v>29</v>
      </c>
      <c r="J2992" s="2912">
        <f t="shared" si="2277"/>
        <v>4</v>
      </c>
    </row>
    <row r="2993" spans="2:10" x14ac:dyDescent="0.25">
      <c r="B2993" s="672" t="s">
        <v>1673</v>
      </c>
      <c r="C2993" s="1223">
        <f t="shared" ref="C2993:H2993" si="2279">C1051</f>
        <v>4</v>
      </c>
      <c r="D2993" s="1223">
        <f t="shared" si="2279"/>
        <v>5</v>
      </c>
      <c r="E2993" s="1223">
        <f t="shared" si="2279"/>
        <v>0</v>
      </c>
      <c r="F2993" s="1223">
        <f t="shared" si="2279"/>
        <v>35</v>
      </c>
      <c r="G2993" s="1223">
        <f t="shared" si="2279"/>
        <v>1</v>
      </c>
      <c r="H2993" s="1223">
        <f t="shared" si="2279"/>
        <v>45</v>
      </c>
      <c r="J2993" s="2912">
        <f t="shared" si="2277"/>
        <v>5</v>
      </c>
    </row>
    <row r="2994" spans="2:10" x14ac:dyDescent="0.25">
      <c r="B2994" s="672" t="s">
        <v>560</v>
      </c>
      <c r="C2994" s="1223">
        <f>C1106</f>
        <v>0</v>
      </c>
      <c r="H2994" s="1223">
        <f>H1106</f>
        <v>0</v>
      </c>
      <c r="J2994" s="2912">
        <f t="shared" si="2277"/>
        <v>1</v>
      </c>
    </row>
    <row r="2995" spans="2:10" x14ac:dyDescent="0.25">
      <c r="B2995" s="672" t="s">
        <v>4349</v>
      </c>
      <c r="E2995" s="1223">
        <f>E1161</f>
        <v>0</v>
      </c>
      <c r="H2995" s="1223">
        <f>H1161</f>
        <v>0</v>
      </c>
      <c r="J2995" s="2912">
        <f t="shared" si="2277"/>
        <v>1</v>
      </c>
    </row>
    <row r="2996" spans="2:10" x14ac:dyDescent="0.25">
      <c r="B2996" s="672" t="s">
        <v>584</v>
      </c>
      <c r="C2996" s="1223">
        <f>C1216</f>
        <v>147</v>
      </c>
      <c r="D2996" s="1223">
        <f>D1216</f>
        <v>16</v>
      </c>
      <c r="E2996" s="1223">
        <f>E1216</f>
        <v>13</v>
      </c>
      <c r="F2996" s="1223">
        <f>F1216</f>
        <v>96</v>
      </c>
      <c r="H2996" s="1223">
        <f>H1216</f>
        <v>272</v>
      </c>
      <c r="J2996" s="2912">
        <f t="shared" si="2277"/>
        <v>4</v>
      </c>
    </row>
    <row r="2997" spans="2:10" x14ac:dyDescent="0.25">
      <c r="B2997" s="672" t="s">
        <v>1685</v>
      </c>
      <c r="D2997" s="1223">
        <f>D1271</f>
        <v>0</v>
      </c>
      <c r="H2997" s="1223">
        <f>H1271</f>
        <v>0</v>
      </c>
      <c r="J2997" s="2912">
        <f t="shared" si="2277"/>
        <v>1</v>
      </c>
    </row>
    <row r="2998" spans="2:10" x14ac:dyDescent="0.25">
      <c r="B2998" s="672" t="s">
        <v>653</v>
      </c>
      <c r="C2998" s="1223">
        <f>C1326</f>
        <v>39</v>
      </c>
      <c r="D2998" s="1223">
        <f>D1326</f>
        <v>0</v>
      </c>
      <c r="E2998" s="1223">
        <f>E1326</f>
        <v>20</v>
      </c>
      <c r="H2998" s="1223">
        <f>H1326</f>
        <v>59</v>
      </c>
      <c r="J2998" s="2912">
        <f t="shared" si="2277"/>
        <v>3</v>
      </c>
    </row>
    <row r="2999" spans="2:10" x14ac:dyDescent="0.25">
      <c r="B2999" s="672" t="s">
        <v>1705</v>
      </c>
      <c r="D2999" s="1223">
        <f>D1381</f>
        <v>0</v>
      </c>
      <c r="E2999" s="1223">
        <f>E1381</f>
        <v>1</v>
      </c>
      <c r="H2999" s="1223">
        <f>H1381</f>
        <v>1</v>
      </c>
      <c r="J2999" s="2912">
        <f t="shared" si="2277"/>
        <v>2</v>
      </c>
    </row>
    <row r="3000" spans="2:10" x14ac:dyDescent="0.25">
      <c r="B3000" s="672" t="s">
        <v>2354</v>
      </c>
      <c r="D3000" s="1223">
        <f>D1436</f>
        <v>0</v>
      </c>
      <c r="E3000" s="1223">
        <f>E1436</f>
        <v>15</v>
      </c>
      <c r="H3000" s="1223">
        <f>H1436</f>
        <v>15</v>
      </c>
      <c r="J3000" s="2912">
        <f t="shared" si="2277"/>
        <v>2</v>
      </c>
    </row>
    <row r="3001" spans="2:10" x14ac:dyDescent="0.25">
      <c r="B3001" s="672" t="s">
        <v>4350</v>
      </c>
      <c r="G3001" s="1223">
        <f>G1491</f>
        <v>0</v>
      </c>
      <c r="H3001" s="1223">
        <f>H1491</f>
        <v>0</v>
      </c>
      <c r="J3001" s="2912">
        <f t="shared" si="2277"/>
        <v>1</v>
      </c>
    </row>
    <row r="3002" spans="2:10" x14ac:dyDescent="0.25">
      <c r="B3002" s="672" t="s">
        <v>661</v>
      </c>
      <c r="C3002" s="1223">
        <f t="shared" ref="C3002:H3002" si="2280">C1546</f>
        <v>566</v>
      </c>
      <c r="D3002" s="1223">
        <f t="shared" si="2280"/>
        <v>115</v>
      </c>
      <c r="E3002" s="1223">
        <f t="shared" si="2280"/>
        <v>590</v>
      </c>
      <c r="F3002" s="1223">
        <f t="shared" si="2280"/>
        <v>311</v>
      </c>
      <c r="G3002" s="1223">
        <f t="shared" si="2280"/>
        <v>129</v>
      </c>
      <c r="H3002" s="1223">
        <f t="shared" si="2280"/>
        <v>1711</v>
      </c>
      <c r="J3002" s="2912">
        <f t="shared" si="2277"/>
        <v>5</v>
      </c>
    </row>
    <row r="3003" spans="2:10" x14ac:dyDescent="0.25">
      <c r="B3003" s="672" t="s">
        <v>1736</v>
      </c>
      <c r="D3003" s="1223">
        <f>D1601</f>
        <v>1</v>
      </c>
      <c r="E3003" s="1223">
        <f>E1601</f>
        <v>0</v>
      </c>
      <c r="H3003" s="1223">
        <f>H1601</f>
        <v>1</v>
      </c>
      <c r="J3003" s="2912">
        <f t="shared" si="2277"/>
        <v>2</v>
      </c>
    </row>
    <row r="3004" spans="2:10" x14ac:dyDescent="0.25">
      <c r="B3004" s="672" t="s">
        <v>1741</v>
      </c>
      <c r="D3004" s="1223">
        <f>D1656</f>
        <v>2</v>
      </c>
      <c r="E3004" s="1223">
        <f>E1656</f>
        <v>0</v>
      </c>
      <c r="F3004" s="1223">
        <f>F1656</f>
        <v>0</v>
      </c>
      <c r="H3004" s="1223">
        <f>H1656</f>
        <v>2</v>
      </c>
      <c r="J3004" s="2912">
        <f t="shared" si="2277"/>
        <v>3</v>
      </c>
    </row>
    <row r="3005" spans="2:10" x14ac:dyDescent="0.25">
      <c r="B3005" s="672" t="s">
        <v>716</v>
      </c>
      <c r="C3005" s="1223">
        <f t="shared" ref="C3005:H3005" si="2281">C1711</f>
        <v>22</v>
      </c>
      <c r="D3005" s="1223">
        <f t="shared" si="2281"/>
        <v>10</v>
      </c>
      <c r="E3005" s="1223">
        <f t="shared" si="2281"/>
        <v>63</v>
      </c>
      <c r="F3005" s="1223">
        <f t="shared" si="2281"/>
        <v>48</v>
      </c>
      <c r="G3005" s="1223">
        <f t="shared" si="2281"/>
        <v>1</v>
      </c>
      <c r="H3005" s="1223">
        <f t="shared" si="2281"/>
        <v>144</v>
      </c>
      <c r="I3005" s="1223"/>
      <c r="J3005" s="2912">
        <f t="shared" si="2277"/>
        <v>5</v>
      </c>
    </row>
    <row r="3006" spans="2:10" x14ac:dyDescent="0.25">
      <c r="B3006" s="672" t="s">
        <v>731</v>
      </c>
      <c r="C3006" s="1223">
        <f t="shared" ref="C3006:H3006" si="2282">C1766</f>
        <v>139</v>
      </c>
      <c r="D3006" s="1223">
        <f t="shared" si="2282"/>
        <v>10</v>
      </c>
      <c r="E3006" s="1223">
        <f t="shared" si="2282"/>
        <v>7</v>
      </c>
      <c r="F3006" s="1223">
        <f t="shared" si="2282"/>
        <v>33</v>
      </c>
      <c r="G3006" s="1223">
        <f t="shared" si="2282"/>
        <v>0</v>
      </c>
      <c r="H3006" s="1223">
        <f t="shared" si="2282"/>
        <v>189</v>
      </c>
      <c r="J3006" s="2912">
        <f t="shared" si="2277"/>
        <v>5</v>
      </c>
    </row>
    <row r="3007" spans="2:10" x14ac:dyDescent="0.25">
      <c r="B3007" s="672" t="s">
        <v>770</v>
      </c>
      <c r="C3007" s="1223">
        <f>C1821</f>
        <v>0</v>
      </c>
      <c r="E3007" s="1223">
        <f>E1821</f>
        <v>0</v>
      </c>
      <c r="H3007" s="1223">
        <f>H1821</f>
        <v>0</v>
      </c>
      <c r="J3007" s="2912">
        <f t="shared" si="2277"/>
        <v>2</v>
      </c>
    </row>
    <row r="3008" spans="2:10" x14ac:dyDescent="0.25">
      <c r="B3008" s="672" t="s">
        <v>4351</v>
      </c>
      <c r="G3008" s="1223">
        <f>G1896</f>
        <v>0</v>
      </c>
      <c r="H3008" s="1223">
        <f>H1896</f>
        <v>0</v>
      </c>
      <c r="J3008" s="2912">
        <f t="shared" si="2277"/>
        <v>1</v>
      </c>
    </row>
    <row r="3009" spans="2:10" x14ac:dyDescent="0.25">
      <c r="B3009" s="672" t="s">
        <v>878</v>
      </c>
      <c r="C3009" s="1223">
        <f>C1821</f>
        <v>0</v>
      </c>
      <c r="E3009" s="1223">
        <f>E1821</f>
        <v>0</v>
      </c>
      <c r="H3009" s="1223">
        <f>H1821</f>
        <v>0</v>
      </c>
      <c r="J3009" s="2912">
        <f t="shared" si="2277"/>
        <v>2</v>
      </c>
    </row>
    <row r="3010" spans="2:10" x14ac:dyDescent="0.25">
      <c r="B3010" s="672" t="s">
        <v>898</v>
      </c>
      <c r="C3010" s="1223">
        <f t="shared" ref="C3010:H3010" si="2283">C2006</f>
        <v>-45</v>
      </c>
      <c r="D3010" s="1223">
        <f t="shared" si="2283"/>
        <v>-14</v>
      </c>
      <c r="E3010" s="1223">
        <f t="shared" si="2283"/>
        <v>36</v>
      </c>
      <c r="F3010" s="1223">
        <f t="shared" si="2283"/>
        <v>53</v>
      </c>
      <c r="G3010" s="1223">
        <f t="shared" si="2283"/>
        <v>3</v>
      </c>
      <c r="H3010" s="1223">
        <f t="shared" si="2283"/>
        <v>33</v>
      </c>
      <c r="J3010" s="2912">
        <f t="shared" si="2277"/>
        <v>5</v>
      </c>
    </row>
    <row r="3011" spans="2:10" x14ac:dyDescent="0.25">
      <c r="B3011" s="672" t="s">
        <v>3610</v>
      </c>
      <c r="D3011" s="1223">
        <f>D2061</f>
        <v>0</v>
      </c>
      <c r="F3011" s="1223">
        <f>F2061</f>
        <v>0</v>
      </c>
      <c r="H3011" s="1223">
        <f>H2061</f>
        <v>0</v>
      </c>
      <c r="J3011" s="2912">
        <f t="shared" si="2277"/>
        <v>2</v>
      </c>
    </row>
    <row r="3012" spans="2:10" x14ac:dyDescent="0.25">
      <c r="B3012" s="672" t="s">
        <v>1806</v>
      </c>
      <c r="D3012" s="1223">
        <f>D2116</f>
        <v>4</v>
      </c>
      <c r="H3012" s="1223">
        <f>H2116</f>
        <v>4</v>
      </c>
      <c r="J3012" s="2912">
        <f t="shared" si="2277"/>
        <v>1</v>
      </c>
    </row>
    <row r="3013" spans="2:10" x14ac:dyDescent="0.25">
      <c r="B3013" s="672" t="s">
        <v>363</v>
      </c>
      <c r="C3013" s="1223">
        <f t="shared" ref="C3013:H3013" si="2284">C2171</f>
        <v>1849</v>
      </c>
      <c r="D3013" s="1223">
        <f t="shared" si="2284"/>
        <v>4581</v>
      </c>
      <c r="E3013" s="1223">
        <f t="shared" si="2284"/>
        <v>366</v>
      </c>
      <c r="F3013" s="1223">
        <f t="shared" si="2284"/>
        <v>154</v>
      </c>
      <c r="G3013" s="1223">
        <f t="shared" si="2284"/>
        <v>6200</v>
      </c>
      <c r="H3013" s="1223">
        <f t="shared" si="2284"/>
        <v>13150</v>
      </c>
      <c r="J3013" s="2912">
        <f t="shared" si="2277"/>
        <v>5</v>
      </c>
    </row>
    <row r="3014" spans="2:10" x14ac:dyDescent="0.25">
      <c r="B3014" s="672" t="s">
        <v>34</v>
      </c>
      <c r="C3014" s="1223">
        <f t="shared" ref="C3014:H3014" si="2285">C2216</f>
        <v>297</v>
      </c>
      <c r="D3014" s="1223">
        <f t="shared" si="2285"/>
        <v>44</v>
      </c>
      <c r="E3014" s="1223">
        <f t="shared" si="2285"/>
        <v>191</v>
      </c>
      <c r="F3014" s="1223">
        <f t="shared" si="2285"/>
        <v>71</v>
      </c>
      <c r="G3014" s="1223">
        <f t="shared" si="2285"/>
        <v>30</v>
      </c>
      <c r="H3014" s="1223">
        <f t="shared" si="2285"/>
        <v>633</v>
      </c>
      <c r="J3014" s="2912">
        <f t="shared" si="2277"/>
        <v>5</v>
      </c>
    </row>
    <row r="3015" spans="2:10" x14ac:dyDescent="0.25">
      <c r="B3015" s="672" t="s">
        <v>222</v>
      </c>
      <c r="C3015" s="1223">
        <f t="shared" ref="C3015:H3015" si="2286">C2265</f>
        <v>406</v>
      </c>
      <c r="D3015" s="1223">
        <f t="shared" si="2286"/>
        <v>93</v>
      </c>
      <c r="E3015" s="1223">
        <f t="shared" si="2286"/>
        <v>233</v>
      </c>
      <c r="F3015" s="1223">
        <f t="shared" si="2286"/>
        <v>109</v>
      </c>
      <c r="G3015" s="1223">
        <f t="shared" si="2286"/>
        <v>105</v>
      </c>
      <c r="H3015" s="1223">
        <f t="shared" si="2286"/>
        <v>946</v>
      </c>
      <c r="J3015" s="2912">
        <f t="shared" si="2277"/>
        <v>5</v>
      </c>
    </row>
    <row r="3016" spans="2:10" x14ac:dyDescent="0.25">
      <c r="B3016" s="672" t="s">
        <v>1097</v>
      </c>
      <c r="C3016" s="1223">
        <f t="shared" ref="C3016:H3016" si="2287">C2314</f>
        <v>724</v>
      </c>
      <c r="D3016" s="1223">
        <f t="shared" si="2287"/>
        <v>695</v>
      </c>
      <c r="E3016" s="1223">
        <f t="shared" si="2287"/>
        <v>219</v>
      </c>
      <c r="F3016" s="1223">
        <f t="shared" si="2287"/>
        <v>440</v>
      </c>
      <c r="G3016" s="1223">
        <f t="shared" si="2287"/>
        <v>169</v>
      </c>
      <c r="H3016" s="1223">
        <f t="shared" si="2287"/>
        <v>2247</v>
      </c>
      <c r="J3016" s="2912">
        <f t="shared" si="2277"/>
        <v>5</v>
      </c>
    </row>
    <row r="3017" spans="2:10" x14ac:dyDescent="0.25">
      <c r="B3017" s="672" t="s">
        <v>813</v>
      </c>
      <c r="C3017" s="1223">
        <f t="shared" ref="C3017:H3017" si="2288">C2365</f>
        <v>717</v>
      </c>
      <c r="D3017" s="1223">
        <f t="shared" si="2288"/>
        <v>126</v>
      </c>
      <c r="E3017" s="1223">
        <f t="shared" si="2288"/>
        <v>243</v>
      </c>
      <c r="F3017" s="1223">
        <f t="shared" si="2288"/>
        <v>291</v>
      </c>
      <c r="G3017" s="1223">
        <f t="shared" si="2288"/>
        <v>39</v>
      </c>
      <c r="H3017" s="1223">
        <f t="shared" si="2288"/>
        <v>1416</v>
      </c>
      <c r="J3017" s="2912">
        <f t="shared" si="2277"/>
        <v>5</v>
      </c>
    </row>
    <row r="3018" spans="2:10" x14ac:dyDescent="0.25">
      <c r="B3018" s="672" t="s">
        <v>605</v>
      </c>
      <c r="C3018" s="1223">
        <f t="shared" ref="C3018:H3018" si="2289">C2398</f>
        <v>494</v>
      </c>
      <c r="D3018" s="1223">
        <f t="shared" si="2289"/>
        <v>75</v>
      </c>
      <c r="E3018" s="1223">
        <f t="shared" si="2289"/>
        <v>114</v>
      </c>
      <c r="F3018" s="1223">
        <f t="shared" si="2289"/>
        <v>323</v>
      </c>
      <c r="G3018" s="1223">
        <f t="shared" si="2289"/>
        <v>-11</v>
      </c>
      <c r="H3018" s="1223">
        <f t="shared" si="2289"/>
        <v>995</v>
      </c>
      <c r="J3018" s="2912">
        <f t="shared" si="2277"/>
        <v>5</v>
      </c>
    </row>
    <row r="3019" spans="2:10" x14ac:dyDescent="0.25">
      <c r="B3019" s="672" t="s">
        <v>157</v>
      </c>
      <c r="C3019" s="1223">
        <f t="shared" ref="C3019:H3019" si="2290">C2447</f>
        <v>214</v>
      </c>
      <c r="D3019" s="1223">
        <f t="shared" si="2290"/>
        <v>11</v>
      </c>
      <c r="E3019" s="1223">
        <f t="shared" si="2290"/>
        <v>-167</v>
      </c>
      <c r="F3019" s="1223">
        <f t="shared" si="2290"/>
        <v>12</v>
      </c>
      <c r="G3019" s="1223">
        <f t="shared" si="2290"/>
        <v>0</v>
      </c>
      <c r="H3019" s="1223">
        <f t="shared" si="2290"/>
        <v>70</v>
      </c>
      <c r="J3019" s="2912">
        <f t="shared" si="2277"/>
        <v>5</v>
      </c>
    </row>
    <row r="3020" spans="2:10" x14ac:dyDescent="0.25">
      <c r="B3020" s="672" t="s">
        <v>191</v>
      </c>
      <c r="C3020" s="1223">
        <f>C2496</f>
        <v>180</v>
      </c>
      <c r="D3020" s="1223">
        <f>D2496</f>
        <v>6</v>
      </c>
      <c r="E3020" s="1223">
        <f>E2496</f>
        <v>12</v>
      </c>
      <c r="F3020" s="1223">
        <f>F2496</f>
        <v>25</v>
      </c>
      <c r="H3020" s="1223">
        <f>H2496</f>
        <v>223</v>
      </c>
      <c r="J3020" s="2912">
        <f t="shared" si="2277"/>
        <v>4</v>
      </c>
    </row>
    <row r="3021" spans="2:10" x14ac:dyDescent="0.25">
      <c r="B3021" s="672" t="s">
        <v>569</v>
      </c>
      <c r="C3021" s="1223">
        <f>C2545</f>
        <v>96</v>
      </c>
      <c r="D3021" s="1223">
        <f>D2545</f>
        <v>0</v>
      </c>
      <c r="E3021" s="1223">
        <f>E2545</f>
        <v>56</v>
      </c>
      <c r="F3021" s="1223">
        <f>F2545</f>
        <v>31</v>
      </c>
      <c r="H3021" s="1223">
        <f>H2545</f>
        <v>183</v>
      </c>
      <c r="J3021" s="2912">
        <f t="shared" si="2277"/>
        <v>4</v>
      </c>
    </row>
    <row r="3022" spans="2:10" x14ac:dyDescent="0.25">
      <c r="B3022" s="672" t="s">
        <v>868</v>
      </c>
      <c r="C3022" s="1223">
        <f>C2594</f>
        <v>46</v>
      </c>
      <c r="D3022" s="1223">
        <f>D2594</f>
        <v>7</v>
      </c>
      <c r="E3022" s="1223">
        <f>E2594</f>
        <v>187</v>
      </c>
      <c r="F3022" s="1223">
        <f>F2594</f>
        <v>11</v>
      </c>
      <c r="H3022" s="1223">
        <f>H2594</f>
        <v>251</v>
      </c>
      <c r="J3022" s="2912">
        <f t="shared" si="2277"/>
        <v>4</v>
      </c>
    </row>
    <row r="3023" spans="2:10" x14ac:dyDescent="0.25">
      <c r="B3023" s="672" t="s">
        <v>18</v>
      </c>
      <c r="C3023" s="1223">
        <f>C2643</f>
        <v>3</v>
      </c>
      <c r="D3023" s="1223">
        <f>D2643</f>
        <v>0</v>
      </c>
      <c r="E3023" s="1223">
        <f>E2643</f>
        <v>6</v>
      </c>
      <c r="H3023" s="1223">
        <f>H2643</f>
        <v>9</v>
      </c>
      <c r="J3023" s="2912">
        <f t="shared" si="2277"/>
        <v>3</v>
      </c>
    </row>
  </sheetData>
  <sheetProtection algorithmName="SHA-512" hashValue="iQO60FgqA6HK0Fz9/WDcvIGKlyxoJd2Kcaq4C6KNRZPMbh3GJ7qhVg6A5UgERFQbrEFI2O7oa4V3Jy8oupHYLA==" saltValue="YXcTyhWyRJhbX7x3EIOEMw==" spinCount="100000" sheet="1" objects="1" scenarios="1"/>
  <mergeCells count="156">
    <mergeCell ref="N288:N289"/>
    <mergeCell ref="O288:O289"/>
    <mergeCell ref="A2360:A2394"/>
    <mergeCell ref="J158:J159"/>
    <mergeCell ref="J236:J237"/>
    <mergeCell ref="J275:J276"/>
    <mergeCell ref="P275:P276"/>
    <mergeCell ref="K275:K276"/>
    <mergeCell ref="L275:L276"/>
    <mergeCell ref="M275:M276"/>
    <mergeCell ref="N275:N276"/>
    <mergeCell ref="O275:O276"/>
    <mergeCell ref="A2111:A2165"/>
    <mergeCell ref="A1541:A1595"/>
    <mergeCell ref="A1596:A1650"/>
    <mergeCell ref="A1651:A1705"/>
    <mergeCell ref="A1706:A1760"/>
    <mergeCell ref="A1761:A1815"/>
    <mergeCell ref="A1816:A1870"/>
    <mergeCell ref="N167:N168"/>
    <mergeCell ref="O167:O168"/>
    <mergeCell ref="A347:A372"/>
    <mergeCell ref="A386:A440"/>
    <mergeCell ref="A441:A495"/>
    <mergeCell ref="L145:L146"/>
    <mergeCell ref="M145:M146"/>
    <mergeCell ref="N145:N146"/>
    <mergeCell ref="O145:O146"/>
    <mergeCell ref="K171:K172"/>
    <mergeCell ref="L171:L172"/>
    <mergeCell ref="M171:M172"/>
    <mergeCell ref="A2493:A2541"/>
    <mergeCell ref="A2542:A2590"/>
    <mergeCell ref="A1486:A1540"/>
    <mergeCell ref="A881:A935"/>
    <mergeCell ref="A936:A990"/>
    <mergeCell ref="A991:A1045"/>
    <mergeCell ref="A1046:A1100"/>
    <mergeCell ref="A1101:A1155"/>
    <mergeCell ref="A1156:A1210"/>
    <mergeCell ref="A1211:A1265"/>
    <mergeCell ref="A1266:A1320"/>
    <mergeCell ref="A1321:A1375"/>
    <mergeCell ref="A1376:A1430"/>
    <mergeCell ref="A1431:A1485"/>
    <mergeCell ref="A826:A880"/>
    <mergeCell ref="A295:A320"/>
    <mergeCell ref="A321:A346"/>
    <mergeCell ref="A2591:A2639"/>
    <mergeCell ref="A2640:A2688"/>
    <mergeCell ref="A2169:A2212"/>
    <mergeCell ref="A2213:A2261"/>
    <mergeCell ref="A2262:A2310"/>
    <mergeCell ref="A2311:A2359"/>
    <mergeCell ref="A2395:A2443"/>
    <mergeCell ref="A2444:A2492"/>
    <mergeCell ref="A1891:A1945"/>
    <mergeCell ref="A1946:A2000"/>
    <mergeCell ref="A2001:A2055"/>
    <mergeCell ref="A2056:A2110"/>
    <mergeCell ref="A496:A550"/>
    <mergeCell ref="A551:A605"/>
    <mergeCell ref="A606:A660"/>
    <mergeCell ref="A661:A715"/>
    <mergeCell ref="A716:A770"/>
    <mergeCell ref="A771:A825"/>
    <mergeCell ref="A1:B1"/>
    <mergeCell ref="A4:A29"/>
    <mergeCell ref="A30:A55"/>
    <mergeCell ref="A56:A81"/>
    <mergeCell ref="A82:A107"/>
    <mergeCell ref="A139:A164"/>
    <mergeCell ref="A165:A190"/>
    <mergeCell ref="A191:A216"/>
    <mergeCell ref="A217:A242"/>
    <mergeCell ref="B5:B6"/>
    <mergeCell ref="B7:B8"/>
    <mergeCell ref="B9:B10"/>
    <mergeCell ref="B22:B23"/>
    <mergeCell ref="B11:B12"/>
    <mergeCell ref="B24:B25"/>
    <mergeCell ref="B31:B32"/>
    <mergeCell ref="B33:B34"/>
    <mergeCell ref="B35:B36"/>
    <mergeCell ref="B37:B38"/>
    <mergeCell ref="B48:B49"/>
    <mergeCell ref="B50:B51"/>
    <mergeCell ref="A108:A129"/>
    <mergeCell ref="O271:O272"/>
    <mergeCell ref="P271:P272"/>
    <mergeCell ref="J271:J272"/>
    <mergeCell ref="K271:K272"/>
    <mergeCell ref="L271:L272"/>
    <mergeCell ref="M271:M272"/>
    <mergeCell ref="N271:N272"/>
    <mergeCell ref="P219:P220"/>
    <mergeCell ref="A269:A294"/>
    <mergeCell ref="A243:A268"/>
    <mergeCell ref="J223:J224"/>
    <mergeCell ref="P223:P224"/>
    <mergeCell ref="J221:J222"/>
    <mergeCell ref="J219:J220"/>
    <mergeCell ref="K223:K224"/>
    <mergeCell ref="L223:L224"/>
    <mergeCell ref="M223:M224"/>
    <mergeCell ref="N223:N224"/>
    <mergeCell ref="O223:O224"/>
    <mergeCell ref="J288:J289"/>
    <mergeCell ref="P288:P289"/>
    <mergeCell ref="K288:K289"/>
    <mergeCell ref="L288:L289"/>
    <mergeCell ref="M288:M289"/>
    <mergeCell ref="J141:J142"/>
    <mergeCell ref="K141:K142"/>
    <mergeCell ref="L141:L142"/>
    <mergeCell ref="M141:M142"/>
    <mergeCell ref="N141:N142"/>
    <mergeCell ref="O141:O142"/>
    <mergeCell ref="P141:P142"/>
    <mergeCell ref="K219:K220"/>
    <mergeCell ref="L219:L220"/>
    <mergeCell ref="M219:M220"/>
    <mergeCell ref="N219:N220"/>
    <mergeCell ref="O219:O220"/>
    <mergeCell ref="J167:J168"/>
    <mergeCell ref="P167:P168"/>
    <mergeCell ref="K167:K168"/>
    <mergeCell ref="L167:L168"/>
    <mergeCell ref="N171:N172"/>
    <mergeCell ref="O171:O172"/>
    <mergeCell ref="J145:J146"/>
    <mergeCell ref="J171:J172"/>
    <mergeCell ref="P171:P172"/>
    <mergeCell ref="P145:P146"/>
    <mergeCell ref="K145:K146"/>
    <mergeCell ref="M167:M168"/>
    <mergeCell ref="A135:B135"/>
    <mergeCell ref="A3:B3"/>
    <mergeCell ref="B89:B90"/>
    <mergeCell ref="B100:B101"/>
    <mergeCell ref="B102:B103"/>
    <mergeCell ref="B109:B110"/>
    <mergeCell ref="B111:B112"/>
    <mergeCell ref="B113:B114"/>
    <mergeCell ref="B115:B116"/>
    <mergeCell ref="B126:B127"/>
    <mergeCell ref="B128:B129"/>
    <mergeCell ref="B57:B58"/>
    <mergeCell ref="B59:B60"/>
    <mergeCell ref="B61:B62"/>
    <mergeCell ref="B63:B64"/>
    <mergeCell ref="B74:B75"/>
    <mergeCell ref="B76:B77"/>
    <mergeCell ref="B83:B84"/>
    <mergeCell ref="B85:B86"/>
    <mergeCell ref="B87:B88"/>
  </mergeCells>
  <pageMargins left="0.25" right="0.25" top="0.75" bottom="0.75" header="0.3" footer="0.3"/>
  <pageSetup paperSize="9" scale="77" fitToHeight="0" orientation="landscape" r:id="rId1"/>
  <headerFooter>
    <oddFooter>Page &amp;P de &amp;N</oddFooter>
  </headerFooter>
  <rowBreaks count="21" manualBreakCount="21">
    <brk id="29" max="8" man="1"/>
    <brk id="55" max="8" man="1"/>
    <brk id="81" max="8" man="1"/>
    <brk id="107" max="8" man="1"/>
    <brk id="138" max="8" man="1"/>
    <brk id="164" max="8" man="1"/>
    <brk id="190" max="8" man="1"/>
    <brk id="216" max="8" man="1"/>
    <brk id="242" max="8" man="1"/>
    <brk id="268" max="8" man="1"/>
    <brk id="294" max="8" man="1"/>
    <brk id="320" max="8" man="1"/>
    <brk id="346" max="8" man="1"/>
    <brk id="1760" max="8" man="1"/>
    <brk id="1815" max="8" man="1"/>
    <brk id="1890" max="8" man="1"/>
    <brk id="1945" max="8" man="1"/>
    <brk id="2000" max="8" man="1"/>
    <brk id="2055" max="8" man="1"/>
    <brk id="2110" max="8" man="1"/>
    <brk id="2359" max="8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AT139"/>
  <sheetViews>
    <sheetView topLeftCell="A110" zoomScale="90" zoomScaleNormal="90" workbookViewId="0">
      <selection activeCell="A131" sqref="A131"/>
    </sheetView>
  </sheetViews>
  <sheetFormatPr baseColWidth="10" defaultRowHeight="15" x14ac:dyDescent="0.25"/>
  <cols>
    <col min="1" max="1" width="9.140625" style="3115" customWidth="1"/>
    <col min="2" max="2" width="15.5703125" customWidth="1"/>
    <col min="3" max="3" width="7.5703125" customWidth="1"/>
    <col min="4" max="4" width="6.28515625" customWidth="1"/>
    <col min="5" max="5" width="6.42578125" hidden="1" customWidth="1"/>
    <col min="6" max="6" width="6.5703125" customWidth="1"/>
    <col min="7" max="7" width="6.5703125" hidden="1" customWidth="1"/>
    <col min="8" max="8" width="6.5703125" customWidth="1"/>
    <col min="9" max="9" width="6.5703125" hidden="1" customWidth="1"/>
    <col min="10" max="10" width="17" customWidth="1"/>
    <col min="11" max="11" width="6.7109375" customWidth="1"/>
    <col min="12" max="12" width="6.5703125" customWidth="1"/>
    <col min="13" max="13" width="7" hidden="1" customWidth="1"/>
    <col min="14" max="14" width="7" customWidth="1"/>
    <col min="15" max="15" width="7" hidden="1" customWidth="1"/>
    <col min="16" max="16" width="7" customWidth="1"/>
    <col min="17" max="17" width="7" hidden="1" customWidth="1"/>
    <col min="18" max="18" width="19.140625" customWidth="1"/>
    <col min="19" max="19" width="9" customWidth="1"/>
    <col min="20" max="20" width="6.28515625" customWidth="1"/>
    <col min="21" max="21" width="6.5703125" hidden="1" customWidth="1"/>
    <col min="22" max="22" width="6.5703125" customWidth="1"/>
    <col min="23" max="23" width="6.5703125" hidden="1" customWidth="1"/>
    <col min="24" max="24" width="6.5703125" customWidth="1"/>
    <col min="25" max="25" width="6.5703125" hidden="1" customWidth="1"/>
    <col min="26" max="26" width="16.140625" customWidth="1"/>
    <col min="27" max="27" width="6.42578125" customWidth="1"/>
    <col min="28" max="28" width="6.28515625" customWidth="1"/>
    <col min="29" max="29" width="6.5703125" hidden="1" customWidth="1"/>
    <col min="30" max="30" width="6.5703125" customWidth="1"/>
    <col min="31" max="31" width="6.5703125" hidden="1" customWidth="1"/>
    <col min="32" max="32" width="6.5703125" customWidth="1"/>
    <col min="33" max="33" width="6.5703125" hidden="1" customWidth="1"/>
    <col min="34" max="34" width="14.7109375" customWidth="1"/>
    <col min="35" max="36" width="8.28515625" customWidth="1"/>
    <col min="37" max="37" width="6.85546875" hidden="1" customWidth="1"/>
    <col min="38" max="38" width="8.5703125" customWidth="1"/>
    <col min="39" max="39" width="6.85546875" hidden="1" customWidth="1"/>
    <col min="40" max="40" width="9.85546875" customWidth="1"/>
    <col min="41" max="41" width="6.85546875" hidden="1" customWidth="1"/>
    <col min="42" max="42" width="17.28515625" customWidth="1"/>
    <col min="43" max="43" width="7" customWidth="1"/>
    <col min="44" max="44" width="7.7109375" customWidth="1"/>
    <col min="45" max="45" width="7.140625" customWidth="1"/>
    <col min="46" max="46" width="6.5703125" customWidth="1"/>
  </cols>
  <sheetData>
    <row r="3" spans="1:46" x14ac:dyDescent="0.25">
      <c r="D3" s="65"/>
      <c r="E3" s="65"/>
      <c r="F3" s="65"/>
      <c r="G3" s="65"/>
      <c r="H3" s="65"/>
      <c r="I3" s="65"/>
      <c r="Q3" s="65"/>
      <c r="U3" s="3113"/>
      <c r="V3" s="3113"/>
      <c r="W3" s="3113"/>
      <c r="X3" s="3113"/>
      <c r="Y3" s="2907"/>
      <c r="AG3" s="65"/>
      <c r="AO3" s="65"/>
      <c r="AR3" s="65"/>
      <c r="AT3" s="65"/>
    </row>
    <row r="4" spans="1:46" x14ac:dyDescent="0.25">
      <c r="D4" s="3534" t="s">
        <v>5077</v>
      </c>
      <c r="E4" s="3534"/>
      <c r="F4" s="3534"/>
      <c r="G4" s="3534"/>
      <c r="H4" s="3534"/>
      <c r="I4" s="3534"/>
      <c r="L4" s="3535" t="s">
        <v>5077</v>
      </c>
      <c r="M4" s="3535"/>
      <c r="N4" s="3535"/>
      <c r="O4" s="3535"/>
      <c r="P4" s="3535"/>
      <c r="Q4" s="3535"/>
      <c r="T4" s="3536" t="s">
        <v>5077</v>
      </c>
      <c r="U4" s="3536"/>
      <c r="V4" s="3536"/>
      <c r="W4" s="3536"/>
      <c r="X4" s="3536"/>
      <c r="Y4" s="3536"/>
      <c r="Z4" s="3114"/>
      <c r="AB4" s="3537" t="s">
        <v>5077</v>
      </c>
      <c r="AC4" s="3537"/>
      <c r="AD4" s="3537"/>
      <c r="AE4" s="3537"/>
      <c r="AF4" s="3537"/>
      <c r="AG4" s="3537"/>
      <c r="AJ4" s="3538" t="s">
        <v>5077</v>
      </c>
      <c r="AK4" s="3538"/>
      <c r="AL4" s="3538"/>
      <c r="AM4" s="3538"/>
      <c r="AN4" s="3538"/>
      <c r="AO4" s="3538"/>
      <c r="AR4" s="3527" t="s">
        <v>5077</v>
      </c>
      <c r="AS4" s="3527"/>
      <c r="AT4" s="3527"/>
    </row>
    <row r="5" spans="1:46" x14ac:dyDescent="0.25">
      <c r="D5" s="65">
        <f>'synthèse globale '!C139</f>
        <v>0.21808098973847875</v>
      </c>
      <c r="E5" s="65">
        <f>'synthèse globale '!H139</f>
        <v>0.20576952100831489</v>
      </c>
      <c r="F5" s="65">
        <f>'synthèse globale '!C146</f>
        <v>0.20635413706271521</v>
      </c>
      <c r="G5" s="65">
        <f>'synthèse globale '!H146</f>
        <v>0.19685149965645132</v>
      </c>
      <c r="H5" s="65">
        <f>'synthèse globale '!C140</f>
        <v>0.23698488227134654</v>
      </c>
      <c r="I5" s="65">
        <f>'synthèse globale '!H140</f>
        <v>0.20984607539657896</v>
      </c>
      <c r="L5">
        <f>'synthèse globale '!D139</f>
        <v>0.22536071085960135</v>
      </c>
      <c r="M5">
        <f>'synthèse globale '!H139</f>
        <v>0.20576952100831489</v>
      </c>
      <c r="N5">
        <f>'synthèse globale '!D146</f>
        <v>0.22367993381201431</v>
      </c>
      <c r="O5">
        <f>'synthèse globale '!H146</f>
        <v>0.19685149965645132</v>
      </c>
      <c r="P5">
        <f>'synthèse globale '!D140</f>
        <v>0.20894459785985503</v>
      </c>
      <c r="Q5" s="65">
        <f>I5</f>
        <v>0.20984607539657896</v>
      </c>
      <c r="T5">
        <f>'synthèse globale '!E139</f>
        <v>0.17297245712943388</v>
      </c>
      <c r="U5" s="2427">
        <f>'synthèse globale '!H139</f>
        <v>0.20576952100831489</v>
      </c>
      <c r="V5" s="2864">
        <f>'synthèse globale '!E146</f>
        <v>0.16121543344725484</v>
      </c>
      <c r="W5" s="2864">
        <f>'synthèse globale '!H146</f>
        <v>0.19685149965645132</v>
      </c>
      <c r="X5" s="2902">
        <f>'synthèse globale '!E140</f>
        <v>0.20437496421004409</v>
      </c>
      <c r="Y5" s="2907">
        <f>Q5</f>
        <v>0.20984607539657896</v>
      </c>
      <c r="AB5">
        <f>'synthèse globale '!F139</f>
        <v>0.21846018162525666</v>
      </c>
      <c r="AC5">
        <f>'synthèse globale '!H139</f>
        <v>0.20576952100831489</v>
      </c>
      <c r="AD5">
        <f>'synthèse globale '!F146</f>
        <v>0.20777054455810934</v>
      </c>
      <c r="AE5">
        <f>'synthèse globale '!H146</f>
        <v>0.19685149965645132</v>
      </c>
      <c r="AF5">
        <f>'synthèse globale '!F140</f>
        <v>0.19937981236696187</v>
      </c>
      <c r="AG5" s="65">
        <f>Y5</f>
        <v>0.20984607539657896</v>
      </c>
      <c r="AJ5">
        <f>'synthèse globale '!G139</f>
        <v>0.19699855552288792</v>
      </c>
      <c r="AK5">
        <f>'synthèse globale '!H139</f>
        <v>0.20576952100831489</v>
      </c>
      <c r="AL5">
        <f>'synthèse globale '!G146</f>
        <v>0.19392005553923794</v>
      </c>
      <c r="AM5">
        <f>'synthèse globale '!H146</f>
        <v>0.19685149965645132</v>
      </c>
      <c r="AN5">
        <f>'synthèse globale '!G140</f>
        <v>0.19804040710922072</v>
      </c>
      <c r="AO5" s="65">
        <f>AG5</f>
        <v>0.20984607539657896</v>
      </c>
      <c r="AR5" s="65">
        <f>'synthèse globale '!H139</f>
        <v>0.20576952100831489</v>
      </c>
      <c r="AS5">
        <f>'synthèse globale '!H146</f>
        <v>0.19685149965645132</v>
      </c>
      <c r="AT5" s="65">
        <f>'synthèse globale '!H140</f>
        <v>0.20984607539657896</v>
      </c>
    </row>
    <row r="6" spans="1:46" ht="173.25" customHeight="1" x14ac:dyDescent="0.25">
      <c r="A6" s="2859" t="s">
        <v>5085</v>
      </c>
      <c r="B6" s="3280" t="s">
        <v>5084</v>
      </c>
      <c r="C6" s="3207" t="s">
        <v>5074</v>
      </c>
      <c r="D6" s="2892" t="s">
        <v>4850</v>
      </c>
      <c r="E6" s="2892" t="s">
        <v>4851</v>
      </c>
      <c r="F6" s="2892" t="s">
        <v>5078</v>
      </c>
      <c r="G6" s="2892" t="s">
        <v>5037</v>
      </c>
      <c r="H6" s="2892" t="s">
        <v>5039</v>
      </c>
      <c r="I6" s="2892" t="s">
        <v>5044</v>
      </c>
      <c r="J6" s="3281" t="s">
        <v>1812</v>
      </c>
      <c r="K6" s="3210" t="s">
        <v>5074</v>
      </c>
      <c r="L6" s="2880" t="s">
        <v>4852</v>
      </c>
      <c r="M6" s="2880" t="s">
        <v>4851</v>
      </c>
      <c r="N6" s="2880" t="s">
        <v>5079</v>
      </c>
      <c r="O6" s="2880" t="s">
        <v>5037</v>
      </c>
      <c r="P6" s="2880" t="s">
        <v>5044</v>
      </c>
      <c r="Q6" s="2880" t="s">
        <v>5040</v>
      </c>
      <c r="R6" s="3282" t="s">
        <v>4392</v>
      </c>
      <c r="S6" s="3223" t="s">
        <v>5074</v>
      </c>
      <c r="T6" s="2882" t="s">
        <v>4853</v>
      </c>
      <c r="U6" s="2882" t="s">
        <v>4851</v>
      </c>
      <c r="V6" s="2882" t="s">
        <v>5080</v>
      </c>
      <c r="W6" s="2882" t="s">
        <v>5037</v>
      </c>
      <c r="X6" s="2882" t="s">
        <v>5041</v>
      </c>
      <c r="Y6" s="2882" t="s">
        <v>5044</v>
      </c>
      <c r="Z6" s="3283" t="s">
        <v>4139</v>
      </c>
      <c r="AA6" s="3229" t="s">
        <v>5074</v>
      </c>
      <c r="AB6" s="2884" t="s">
        <v>4854</v>
      </c>
      <c r="AC6" s="2884" t="s">
        <v>4851</v>
      </c>
      <c r="AD6" s="2884" t="s">
        <v>5081</v>
      </c>
      <c r="AE6" s="2884" t="s">
        <v>5037</v>
      </c>
      <c r="AF6" s="2884" t="s">
        <v>5042</v>
      </c>
      <c r="AG6" s="2884" t="s">
        <v>5044</v>
      </c>
      <c r="AH6" s="3284" t="s">
        <v>4140</v>
      </c>
      <c r="AI6" s="3234" t="s">
        <v>5074</v>
      </c>
      <c r="AJ6" s="2886" t="s">
        <v>4853</v>
      </c>
      <c r="AK6" s="2886" t="s">
        <v>4851</v>
      </c>
      <c r="AL6" s="2886" t="s">
        <v>5082</v>
      </c>
      <c r="AM6" s="2886" t="s">
        <v>5037</v>
      </c>
      <c r="AN6" s="2886" t="s">
        <v>5043</v>
      </c>
      <c r="AO6" s="2886" t="s">
        <v>5044</v>
      </c>
      <c r="AP6" s="3285" t="s">
        <v>933</v>
      </c>
      <c r="AQ6" s="3240" t="s">
        <v>5074</v>
      </c>
      <c r="AR6" s="2889" t="s">
        <v>4851</v>
      </c>
      <c r="AS6" s="2889" t="s">
        <v>5083</v>
      </c>
      <c r="AT6" s="2889" t="s">
        <v>5044</v>
      </c>
    </row>
    <row r="7" spans="1:46" x14ac:dyDescent="0.25">
      <c r="A7" s="3216">
        <f>'synthèse globale '!B2695</f>
        <v>1</v>
      </c>
      <c r="B7" s="3220" t="str">
        <f>'synthèse globale '!C2695</f>
        <v>Irlande</v>
      </c>
      <c r="C7" s="3208">
        <f>'synthèse globale '!C2706</f>
        <v>1.0287356321839081</v>
      </c>
      <c r="D7" s="2862">
        <f t="shared" ref="D7:D15" si="0">C7/D$5</f>
        <v>4.7172182839850505</v>
      </c>
      <c r="E7" s="2862">
        <f t="shared" ref="E7:E15" si="1">C7/E$5</f>
        <v>4.9994558336087982</v>
      </c>
      <c r="F7" s="2862">
        <f t="shared" ref="F7:F15" si="2">C7/F$5</f>
        <v>4.9852920170495754</v>
      </c>
      <c r="G7" s="2862">
        <f t="shared" ref="G7:G15" si="3">C7/G$5</f>
        <v>5.225947650788922</v>
      </c>
      <c r="H7" s="2862">
        <f t="shared" ref="H7:H15" si="4">C7/H$5</f>
        <v>4.3409335748514577</v>
      </c>
      <c r="I7" s="2862">
        <f t="shared" ref="I7:I15" si="5">C7/I$5</f>
        <v>4.9023343907659243</v>
      </c>
      <c r="J7" s="3214" t="str">
        <f>'synthèse globale '!D2695</f>
        <v>Irlande</v>
      </c>
      <c r="K7" s="3211">
        <f>'synthèse globale '!D2706</f>
        <v>2.2222222222222223</v>
      </c>
      <c r="L7" s="2863">
        <f t="shared" ref="L7:L15" si="6">K7/L$5</f>
        <v>9.8607348802988835</v>
      </c>
      <c r="M7" s="2863">
        <f t="shared" ref="M7:M15" si="7">K7/M$5</f>
        <v>10.799569398484556</v>
      </c>
      <c r="N7" s="2863">
        <f t="shared" ref="N7:N15" si="8">K7/N$5</f>
        <v>9.9348304711580795</v>
      </c>
      <c r="O7" s="2863">
        <f t="shared" ref="O7:O15" si="9">K7/O$5</f>
        <v>11.288825465391341</v>
      </c>
      <c r="P7" s="2863">
        <f t="shared" ref="P7:P15" si="10">K7/P$5</f>
        <v>10.635461481099066</v>
      </c>
      <c r="Q7" s="2863">
        <f t="shared" ref="Q7:Q15" si="11">K7/Q$5</f>
        <v>10.589772613200134</v>
      </c>
      <c r="R7" s="3224" t="str">
        <f>'synthèse globale '!E2695</f>
        <v>Luxembourg</v>
      </c>
      <c r="S7" s="3225">
        <f>'synthèse globale '!E2706</f>
        <v>0.65411764705882358</v>
      </c>
      <c r="T7" s="2874">
        <f t="shared" ref="T7:T15" si="12">S7/T$5</f>
        <v>3.7816289247099766</v>
      </c>
      <c r="U7" s="2874">
        <f t="shared" ref="U7:U15" si="13">S7/U$5</f>
        <v>3.1788850158833362</v>
      </c>
      <c r="V7" s="2874">
        <f t="shared" ref="V7:V15" si="14">S7/V$5</f>
        <v>4.0574133200022224</v>
      </c>
      <c r="W7" s="2874">
        <f t="shared" ref="W7:W15" si="15">S7/W$5</f>
        <v>3.3228989781657803</v>
      </c>
      <c r="X7" s="2874">
        <f t="shared" ref="X7:X15" si="16">S7/X$5</f>
        <v>3.2005762035831427</v>
      </c>
      <c r="Y7" s="2874">
        <f t="shared" ref="Y7:Y15" si="17">S7/Y$5</f>
        <v>3.1171307150854983</v>
      </c>
      <c r="Z7" s="3230" t="str">
        <f>'synthèse globale '!F2695</f>
        <v>Irlande</v>
      </c>
      <c r="AA7" s="3231">
        <f>'synthèse globale '!F2706</f>
        <v>0.81987577639751552</v>
      </c>
      <c r="AB7" s="2875">
        <f t="shared" ref="AB7:AB15" si="18">AA7/AB$5</f>
        <v>3.7529758068402517</v>
      </c>
      <c r="AC7" s="2875">
        <f t="shared" ref="AC7:AC15" si="19">AA7/AC$5</f>
        <v>3.9844374054036185</v>
      </c>
      <c r="AD7" s="2875">
        <f t="shared" ref="AD7:AD15" si="20">AA7/AD$5</f>
        <v>3.9460635680637224</v>
      </c>
      <c r="AE7" s="2875">
        <f t="shared" ref="AE7:AE15" si="21">AA7/AE$5</f>
        <v>4.1649455443741958</v>
      </c>
      <c r="AF7" s="2875">
        <f t="shared" ref="AF7:AF15" si="22">AA7/AF$5</f>
        <v>4.1121303439112502</v>
      </c>
      <c r="AG7" s="2875">
        <f t="shared" ref="AG7:AG15" si="23">AA7/AG$5</f>
        <v>3.907034119404273</v>
      </c>
      <c r="AH7" s="3235" t="str">
        <f>'synthèse globale '!G2696</f>
        <v>Luxembourg</v>
      </c>
      <c r="AI7" s="3236">
        <f>'synthèse globale '!G2707</f>
        <v>0.35138387484957884</v>
      </c>
      <c r="AJ7" s="2887">
        <f t="shared" ref="AJ7:AJ13" si="24">AI7/AJ$5</f>
        <v>1.7836875702814681</v>
      </c>
      <c r="AK7" s="2887">
        <f t="shared" ref="AK7:AK13" si="25">AI7/AK$5</f>
        <v>1.7076575438758972</v>
      </c>
      <c r="AL7" s="2887">
        <f t="shared" ref="AL7:AL13" si="26">AI7/AL$5</f>
        <v>1.8120037861606302</v>
      </c>
      <c r="AM7" s="2887">
        <f t="shared" ref="AM7:AM13" si="27">AI7/AM$5</f>
        <v>1.7850200555384141</v>
      </c>
      <c r="AN7" s="2887">
        <f t="shared" ref="AN7:AN13" si="28">AI7/AN$5</f>
        <v>1.7743039411941226</v>
      </c>
      <c r="AO7" s="2887">
        <f t="shared" ref="AO7:AO13" si="29">AI7/AO$5</f>
        <v>1.6744839005709959</v>
      </c>
      <c r="AP7" s="3241" t="s">
        <v>584</v>
      </c>
      <c r="AQ7" s="3242">
        <f>'synthèse globale '!H2706</f>
        <v>0.84634760705289669</v>
      </c>
      <c r="AR7" s="2890">
        <f t="shared" ref="AR7:AR15" si="30">AQ7/AR$5</f>
        <v>4.1130853729240924</v>
      </c>
      <c r="AS7" s="2877">
        <f t="shared" ref="AS7:AS15" si="31">AQ7/AS$5</f>
        <v>4.2994216885822931</v>
      </c>
      <c r="AT7" s="2877">
        <f t="shared" ref="AT7:AT15" si="32">AQ7/AT$5</f>
        <v>4.033182919687305</v>
      </c>
    </row>
    <row r="8" spans="1:46" x14ac:dyDescent="0.25">
      <c r="A8" s="3217">
        <f>'synthèse globale '!B2696</f>
        <v>2</v>
      </c>
      <c r="B8" s="3220" t="str">
        <f>'synthèse globale '!C2696</f>
        <v>Guernesey</v>
      </c>
      <c r="C8" s="3208">
        <f>'synthèse globale '!C2707</f>
        <v>0.3888888888888889</v>
      </c>
      <c r="D8" s="2862">
        <f t="shared" si="0"/>
        <v>1.783231492828613</v>
      </c>
      <c r="E8" s="2862">
        <f t="shared" si="1"/>
        <v>1.8899246447347973</v>
      </c>
      <c r="F8" s="2862">
        <f t="shared" si="2"/>
        <v>1.8845703528138991</v>
      </c>
      <c r="G8" s="2862">
        <f t="shared" si="3"/>
        <v>1.9755444564434845</v>
      </c>
      <c r="H8" s="2862">
        <f t="shared" si="4"/>
        <v>1.6409860627464541</v>
      </c>
      <c r="I8" s="2862">
        <f t="shared" si="5"/>
        <v>1.8532102073100234</v>
      </c>
      <c r="J8" s="3214" t="str">
        <f>'synthèse globale '!D2696</f>
        <v>Luxembourg</v>
      </c>
      <c r="K8" s="3211">
        <f>'synthèse globale '!D2707</f>
        <v>0.72058823529411764</v>
      </c>
      <c r="L8" s="2863">
        <f t="shared" si="6"/>
        <v>3.1974882957439759</v>
      </c>
      <c r="M8" s="2863">
        <f t="shared" si="7"/>
        <v>3.5019191946556534</v>
      </c>
      <c r="N8" s="2863">
        <f t="shared" si="8"/>
        <v>3.2215148807211125</v>
      </c>
      <c r="O8" s="2863">
        <f t="shared" si="9"/>
        <v>3.6605676692923388</v>
      </c>
      <c r="P8" s="2863">
        <f t="shared" si="10"/>
        <v>3.448704789091682</v>
      </c>
      <c r="Q8" s="2863">
        <f t="shared" si="11"/>
        <v>3.4338895017803375</v>
      </c>
      <c r="R8" s="3224" t="s">
        <v>538</v>
      </c>
      <c r="S8" s="3225">
        <f>'synthèse globale '!E2707</f>
        <v>0.6483622350674374</v>
      </c>
      <c r="T8" s="2874">
        <f t="shared" si="12"/>
        <v>3.7483553499056397</v>
      </c>
      <c r="U8" s="2874">
        <f t="shared" si="13"/>
        <v>3.1509148288353059</v>
      </c>
      <c r="V8" s="2874">
        <f t="shared" si="14"/>
        <v>4.0217131896343119</v>
      </c>
      <c r="W8" s="2874">
        <f t="shared" si="15"/>
        <v>3.2936616495122997</v>
      </c>
      <c r="X8" s="2874">
        <f t="shared" si="16"/>
        <v>3.1724151613848863</v>
      </c>
      <c r="Y8" s="2874">
        <f t="shared" si="17"/>
        <v>3.0897038881576693</v>
      </c>
      <c r="Z8" s="3230" t="str">
        <f>'synthèse globale '!F2697</f>
        <v>EAU</v>
      </c>
      <c r="AA8" s="3231">
        <f>'synthèse globale '!F2708</f>
        <v>0.48780487804878048</v>
      </c>
      <c r="AB8" s="2875">
        <f t="shared" si="18"/>
        <v>2.232923521438583</v>
      </c>
      <c r="AC8" s="2875">
        <f t="shared" si="19"/>
        <v>2.3706371850331949</v>
      </c>
      <c r="AD8" s="2875">
        <f t="shared" si="20"/>
        <v>2.3478057444872849</v>
      </c>
      <c r="AE8" s="2875">
        <f t="shared" si="21"/>
        <v>2.4780348582566356</v>
      </c>
      <c r="AF8" s="2875">
        <f t="shared" si="22"/>
        <v>2.4466111802280537</v>
      </c>
      <c r="AG8" s="2875">
        <f t="shared" si="23"/>
        <v>2.3245842321658832</v>
      </c>
      <c r="AH8" s="3235" t="str">
        <f>'synthèse globale '!G2697</f>
        <v>Singapour</v>
      </c>
      <c r="AI8" s="3236">
        <f>'synthèse globale '!G2708</f>
        <v>0.30373831775700932</v>
      </c>
      <c r="AJ8" s="2887">
        <f t="shared" si="24"/>
        <v>1.5418301771340654</v>
      </c>
      <c r="AK8" s="2887">
        <f t="shared" si="25"/>
        <v>1.4761093687180991</v>
      </c>
      <c r="AL8" s="2887">
        <f t="shared" si="26"/>
        <v>1.5663068830730129</v>
      </c>
      <c r="AM8" s="2887">
        <f t="shared" si="27"/>
        <v>1.542981985339704</v>
      </c>
      <c r="AN8" s="2887">
        <f t="shared" si="28"/>
        <v>1.5337189121687447</v>
      </c>
      <c r="AO8" s="2887">
        <f t="shared" si="29"/>
        <v>1.4474338735331957</v>
      </c>
      <c r="AP8" s="3241" t="s">
        <v>532</v>
      </c>
      <c r="AQ8" s="3242">
        <f>'synthèse globale '!H2707</f>
        <v>0.44444444444444442</v>
      </c>
      <c r="AR8" s="2890">
        <f t="shared" si="30"/>
        <v>2.1599138796969108</v>
      </c>
      <c r="AS8" s="2878">
        <f t="shared" si="31"/>
        <v>2.2577650930782678</v>
      </c>
      <c r="AT8" s="2878">
        <f t="shared" si="32"/>
        <v>2.1179545226400265</v>
      </c>
    </row>
    <row r="9" spans="1:46" x14ac:dyDescent="0.25">
      <c r="A9" s="3217">
        <f>'synthèse globale '!B2697</f>
        <v>3</v>
      </c>
      <c r="B9" s="3220" t="str">
        <f>'synthèse globale '!C2697</f>
        <v>Pays-Bas</v>
      </c>
      <c r="C9" s="3208">
        <f>'synthèse globale '!C2708</f>
        <v>0.38366080661840746</v>
      </c>
      <c r="D9" s="2862">
        <f t="shared" si="0"/>
        <v>1.7592583703810722</v>
      </c>
      <c r="E9" s="2862">
        <f t="shared" si="1"/>
        <v>1.8645171779493241</v>
      </c>
      <c r="F9" s="2862">
        <f t="shared" si="2"/>
        <v>1.8592348672021299</v>
      </c>
      <c r="G9" s="2862">
        <f t="shared" si="3"/>
        <v>1.9489859477219071</v>
      </c>
      <c r="H9" s="2862">
        <f t="shared" si="4"/>
        <v>1.6189252366702349</v>
      </c>
      <c r="I9" s="2862">
        <f t="shared" si="5"/>
        <v>1.8282963162086479</v>
      </c>
      <c r="J9" s="3214" t="str">
        <f>'synthèse globale '!D2698</f>
        <v>Singapour</v>
      </c>
      <c r="K9" s="3211">
        <f>'synthèse globale '!D2709</f>
        <v>0.41610738255033558</v>
      </c>
      <c r="L9" s="2863">
        <f t="shared" si="6"/>
        <v>1.8464060614787841</v>
      </c>
      <c r="M9" s="2863">
        <f t="shared" si="7"/>
        <v>2.0222012497833495</v>
      </c>
      <c r="N9" s="2863">
        <f t="shared" si="8"/>
        <v>1.8602803365457075</v>
      </c>
      <c r="O9" s="2863">
        <f t="shared" si="9"/>
        <v>2.1138136274122039</v>
      </c>
      <c r="P9" s="2863">
        <f t="shared" si="10"/>
        <v>1.9914723176017712</v>
      </c>
      <c r="Q9" s="2863">
        <f t="shared" si="11"/>
        <v>1.9829171537468706</v>
      </c>
      <c r="R9" s="3224" t="s">
        <v>716</v>
      </c>
      <c r="S9" s="3225">
        <f>'synthèse globale '!E2709</f>
        <v>0.44444444444444442</v>
      </c>
      <c r="T9" s="2874">
        <f t="shared" si="12"/>
        <v>2.5694521071170904</v>
      </c>
      <c r="U9" s="2874">
        <f t="shared" si="13"/>
        <v>2.1599138796969108</v>
      </c>
      <c r="V9" s="2874">
        <f t="shared" si="14"/>
        <v>2.7568355891302065</v>
      </c>
      <c r="W9" s="2874">
        <f t="shared" si="15"/>
        <v>2.2577650930782678</v>
      </c>
      <c r="X9" s="2874">
        <f t="shared" si="16"/>
        <v>2.1746520967591296</v>
      </c>
      <c r="Y9" s="2874">
        <f t="shared" si="17"/>
        <v>2.1179545226400265</v>
      </c>
      <c r="Z9" s="3230" t="str">
        <f>'synthèse globale '!F2698</f>
        <v>Luxembourg</v>
      </c>
      <c r="AA9" s="3231">
        <f>'synthèse globale '!F2709</f>
        <v>0.43269961977186311</v>
      </c>
      <c r="AB9" s="2875">
        <f t="shared" si="18"/>
        <v>1.980679575347555</v>
      </c>
      <c r="AC9" s="2875">
        <f t="shared" si="19"/>
        <v>2.1028363075908518</v>
      </c>
      <c r="AD9" s="2875">
        <f t="shared" si="20"/>
        <v>2.0825840385225804</v>
      </c>
      <c r="AE9" s="2875">
        <f t="shared" si="21"/>
        <v>2.1981017189455914</v>
      </c>
      <c r="AF9" s="2875">
        <f t="shared" si="22"/>
        <v>2.1702278411992495</v>
      </c>
      <c r="AG9" s="2875">
        <f t="shared" si="23"/>
        <v>2.0619857624409841</v>
      </c>
      <c r="AH9" s="3235" t="str">
        <f>'synthèse globale '!G2698</f>
        <v>Saint-Martin</v>
      </c>
      <c r="AI9" s="3236">
        <f>'synthèse globale '!G2709</f>
        <v>0.2857142857142857</v>
      </c>
      <c r="AJ9" s="2887">
        <f t="shared" si="24"/>
        <v>1.4503369578316045</v>
      </c>
      <c r="AK9" s="2887">
        <f t="shared" si="25"/>
        <v>1.3885160655194426</v>
      </c>
      <c r="AL9" s="2887">
        <f t="shared" si="26"/>
        <v>1.4733611999016474</v>
      </c>
      <c r="AM9" s="2887">
        <f t="shared" si="27"/>
        <v>1.4514204169788865</v>
      </c>
      <c r="AN9" s="2887">
        <f t="shared" si="28"/>
        <v>1.4427070206774126</v>
      </c>
      <c r="AO9" s="2887">
        <f t="shared" si="29"/>
        <v>1.3615421931257314</v>
      </c>
      <c r="AP9" s="3243" t="s">
        <v>661</v>
      </c>
      <c r="AQ9" s="3242">
        <f>'synthèse globale '!H2709</f>
        <v>0.41824113089574555</v>
      </c>
      <c r="AR9" s="2890">
        <f t="shared" si="30"/>
        <v>2.0325708532841702</v>
      </c>
      <c r="AS9" s="2878">
        <f t="shared" si="31"/>
        <v>2.124653008108484</v>
      </c>
      <c r="AT9" s="2878">
        <f t="shared" si="32"/>
        <v>1.9930853131531283</v>
      </c>
    </row>
    <row r="10" spans="1:46" x14ac:dyDescent="0.25">
      <c r="A10" s="3217">
        <f>'synthèse globale '!B2698</f>
        <v>4</v>
      </c>
      <c r="B10" s="3220" t="str">
        <f>'synthèse globale '!C2699</f>
        <v>Luxembourg</v>
      </c>
      <c r="C10" s="3208">
        <f>'synthèse globale '!C2710</f>
        <v>0.32368995633187775</v>
      </c>
      <c r="D10" s="2862">
        <f t="shared" si="0"/>
        <v>1.4842648903971161</v>
      </c>
      <c r="E10" s="2862">
        <f t="shared" si="1"/>
        <v>1.5730704661493471</v>
      </c>
      <c r="F10" s="2862">
        <f t="shared" si="2"/>
        <v>1.5686138448171834</v>
      </c>
      <c r="G10" s="2862">
        <f t="shared" si="3"/>
        <v>1.6443357398688205</v>
      </c>
      <c r="H10" s="2862">
        <f t="shared" si="4"/>
        <v>1.3658675322641649</v>
      </c>
      <c r="I10" s="2862">
        <f t="shared" si="5"/>
        <v>1.5425113656290699</v>
      </c>
      <c r="J10" s="3214" t="str">
        <f>'synthèse globale '!D2699</f>
        <v>Hong-Kong</v>
      </c>
      <c r="K10" s="3211">
        <f>'synthèse globale '!D2710</f>
        <v>0.41610738255033558</v>
      </c>
      <c r="L10" s="2863">
        <f t="shared" si="6"/>
        <v>1.8464060614787841</v>
      </c>
      <c r="M10" s="2863">
        <f t="shared" si="7"/>
        <v>2.0222012497833495</v>
      </c>
      <c r="N10" s="2863">
        <f t="shared" si="8"/>
        <v>1.8602803365457075</v>
      </c>
      <c r="O10" s="2863">
        <f t="shared" si="9"/>
        <v>2.1138136274122039</v>
      </c>
      <c r="P10" s="2863">
        <f t="shared" si="10"/>
        <v>1.9914723176017712</v>
      </c>
      <c r="Q10" s="2863">
        <f t="shared" si="11"/>
        <v>1.9829171537468706</v>
      </c>
      <c r="R10" s="3224" t="s">
        <v>103</v>
      </c>
      <c r="S10" s="3225">
        <f>'synthèse globale '!E2710</f>
        <v>0.40976645435244163</v>
      </c>
      <c r="T10" s="2874">
        <f t="shared" si="12"/>
        <v>2.3689693790140054</v>
      </c>
      <c r="U10" s="2874">
        <f t="shared" si="13"/>
        <v>1.9913855674275662</v>
      </c>
      <c r="V10" s="2874">
        <f t="shared" si="14"/>
        <v>2.5417321753286464</v>
      </c>
      <c r="W10" s="2874">
        <f t="shared" si="15"/>
        <v>2.0816018931406326</v>
      </c>
      <c r="X10" s="2874">
        <f t="shared" si="16"/>
        <v>2.0049738280629557</v>
      </c>
      <c r="Y10" s="2874">
        <f t="shared" si="17"/>
        <v>1.9527001092493241</v>
      </c>
      <c r="Z10" s="3230" t="str">
        <f>'synthèse globale '!F2699</f>
        <v>Singapour</v>
      </c>
      <c r="AA10" s="3231">
        <f>'synthèse globale '!F2710</f>
        <v>0.36211031175059955</v>
      </c>
      <c r="AB10" s="2875">
        <f t="shared" si="18"/>
        <v>1.6575574965499122</v>
      </c>
      <c r="AC10" s="2875">
        <f t="shared" si="19"/>
        <v>1.7597859487458647</v>
      </c>
      <c r="AD10" s="2875">
        <f t="shared" si="20"/>
        <v>1.7428375736355852</v>
      </c>
      <c r="AE10" s="2875">
        <f t="shared" si="21"/>
        <v>1.8395100488569343</v>
      </c>
      <c r="AF10" s="2875">
        <f t="shared" si="22"/>
        <v>1.8161834312700098</v>
      </c>
      <c r="AG10" s="2875">
        <f t="shared" si="23"/>
        <v>1.7255996380502376</v>
      </c>
      <c r="AH10" s="3235" t="str">
        <f>'synthèse globale '!G2699</f>
        <v>Suisse</v>
      </c>
      <c r="AI10" s="3236">
        <f>'synthèse globale '!G2710</f>
        <v>0.24857142857142858</v>
      </c>
      <c r="AJ10" s="2887">
        <f t="shared" si="24"/>
        <v>1.2617931533134961</v>
      </c>
      <c r="AK10" s="2887">
        <f t="shared" si="25"/>
        <v>1.2080089770019153</v>
      </c>
      <c r="AL10" s="2887">
        <f t="shared" si="26"/>
        <v>1.2818242439144334</v>
      </c>
      <c r="AM10" s="2887">
        <f t="shared" si="27"/>
        <v>1.2627357627716314</v>
      </c>
      <c r="AN10" s="2887">
        <f t="shared" si="28"/>
        <v>1.255155107989349</v>
      </c>
      <c r="AO10" s="2887">
        <f t="shared" si="29"/>
        <v>1.1845417080193865</v>
      </c>
      <c r="AP10" s="3243" t="s">
        <v>538</v>
      </c>
      <c r="AQ10" s="3242">
        <f>'synthèse globale '!H2710</f>
        <v>0.37606837606837606</v>
      </c>
      <c r="AR10" s="2890">
        <f t="shared" si="30"/>
        <v>1.827619436666617</v>
      </c>
      <c r="AS10" s="2878">
        <f t="shared" si="31"/>
        <v>1.9104166172200727</v>
      </c>
      <c r="AT10" s="2878">
        <f t="shared" si="32"/>
        <v>1.7921153653107917</v>
      </c>
    </row>
    <row r="11" spans="1:46" x14ac:dyDescent="0.25">
      <c r="A11" s="3217">
        <f>'synthèse globale '!B2699</f>
        <v>5</v>
      </c>
      <c r="B11" s="3220" t="str">
        <f>'synthèse globale '!C2700</f>
        <v>EAU</v>
      </c>
      <c r="C11" s="3208">
        <f>'synthèse globale '!C2711</f>
        <v>0.31</v>
      </c>
      <c r="D11" s="2862">
        <f t="shared" si="0"/>
        <v>1.4214902471405229</v>
      </c>
      <c r="E11" s="2862">
        <f t="shared" si="1"/>
        <v>1.5065399310885954</v>
      </c>
      <c r="F11" s="2862">
        <f t="shared" si="2"/>
        <v>1.5022717955287939</v>
      </c>
      <c r="G11" s="2862">
        <f t="shared" si="3"/>
        <v>1.5747911524220919</v>
      </c>
      <c r="H11" s="2862">
        <f t="shared" si="4"/>
        <v>1.3081003185893163</v>
      </c>
      <c r="I11" s="2862">
        <f t="shared" si="5"/>
        <v>1.4772732795414187</v>
      </c>
      <c r="J11" s="3214" t="str">
        <f>'synthèse globale '!D2700</f>
        <v>Monaco</v>
      </c>
      <c r="K11" s="3211">
        <f>'synthèse globale '!D2711</f>
        <v>0.34375</v>
      </c>
      <c r="L11" s="2863">
        <f t="shared" si="6"/>
        <v>1.5253324267962334</v>
      </c>
      <c r="M11" s="2863">
        <f t="shared" si="7"/>
        <v>1.6705583913280797</v>
      </c>
      <c r="N11" s="2863">
        <f t="shared" si="8"/>
        <v>1.5367940885072655</v>
      </c>
      <c r="O11" s="2863">
        <f t="shared" si="9"/>
        <v>1.7462401891777228</v>
      </c>
      <c r="P11" s="2863">
        <f t="shared" si="10"/>
        <v>1.6451729478575114</v>
      </c>
      <c r="Q11" s="2863">
        <f t="shared" si="11"/>
        <v>1.6381054511043958</v>
      </c>
      <c r="R11" s="3224" t="s">
        <v>878</v>
      </c>
      <c r="S11" s="3225">
        <f>'synthèse globale '!E2711</f>
        <v>0.37765957446808512</v>
      </c>
      <c r="T11" s="2874">
        <f t="shared" si="12"/>
        <v>2.1833509261274213</v>
      </c>
      <c r="U11" s="2874">
        <f t="shared" si="13"/>
        <v>1.835352352561604</v>
      </c>
      <c r="V11" s="2874">
        <f t="shared" si="14"/>
        <v>2.34257704980612</v>
      </c>
      <c r="W11" s="2874">
        <f t="shared" si="15"/>
        <v>1.9184998596768794</v>
      </c>
      <c r="X11" s="2874">
        <f t="shared" si="16"/>
        <v>1.8478759173259094</v>
      </c>
      <c r="Y11" s="2874">
        <f t="shared" si="17"/>
        <v>1.799698058466725</v>
      </c>
      <c r="Z11" s="3230" t="str">
        <f>'synthèse globale '!F2700</f>
        <v>Belgique</v>
      </c>
      <c r="AA11" s="3231">
        <f>'synthèse globale '!F2711</f>
        <v>0.36036036036036034</v>
      </c>
      <c r="AB11" s="2875">
        <f t="shared" si="18"/>
        <v>1.6495471059276017</v>
      </c>
      <c r="AC11" s="2875">
        <f t="shared" si="19"/>
        <v>1.7512815240785764</v>
      </c>
      <c r="AD11" s="2875">
        <f t="shared" si="20"/>
        <v>1.7344150544861023</v>
      </c>
      <c r="AE11" s="2875">
        <f t="shared" si="21"/>
        <v>1.8306203457391361</v>
      </c>
      <c r="AF11" s="2875">
        <f t="shared" si="22"/>
        <v>1.8074064574657693</v>
      </c>
      <c r="AG11" s="2875">
        <f t="shared" si="23"/>
        <v>1.7172604237621838</v>
      </c>
      <c r="AH11" s="3235" t="str">
        <f>'synthèse globale '!G2700</f>
        <v>Belgique</v>
      </c>
      <c r="AI11" s="3236">
        <f>'synthèse globale '!G2711</f>
        <v>0.24124066628374496</v>
      </c>
      <c r="AJ11" s="2887">
        <f t="shared" si="24"/>
        <v>1.2245808891513261</v>
      </c>
      <c r="AK11" s="2887">
        <f t="shared" si="25"/>
        <v>1.1723828927705806</v>
      </c>
      <c r="AL11" s="2887">
        <f t="shared" si="26"/>
        <v>1.2440212313931198</v>
      </c>
      <c r="AM11" s="2887">
        <f t="shared" si="27"/>
        <v>1.2254956995743613</v>
      </c>
      <c r="AN11" s="2887">
        <f t="shared" si="28"/>
        <v>1.2181386102215948</v>
      </c>
      <c r="AO11" s="2887">
        <f t="shared" si="29"/>
        <v>1.1496077104507898</v>
      </c>
      <c r="AP11" s="3243" t="s">
        <v>731</v>
      </c>
      <c r="AQ11" s="3242">
        <f>'synthèse globale '!H2711</f>
        <v>0.35236859182349123</v>
      </c>
      <c r="AR11" s="2890">
        <f t="shared" si="30"/>
        <v>1.7124430775598318</v>
      </c>
      <c r="AS11" s="2878">
        <f t="shared" si="31"/>
        <v>1.7900223896615015</v>
      </c>
      <c r="AT11" s="2878">
        <f t="shared" si="32"/>
        <v>1.6791764685499369</v>
      </c>
    </row>
    <row r="12" spans="1:46" x14ac:dyDescent="0.25">
      <c r="A12" s="3217">
        <f>'synthèse globale '!B2700</f>
        <v>6</v>
      </c>
      <c r="B12" s="3220" t="str">
        <f>'synthèse globale '!C2701</f>
        <v>Monaco</v>
      </c>
      <c r="C12" s="3208">
        <f>'synthèse globale '!C2712</f>
        <v>0.29245283018867924</v>
      </c>
      <c r="D12" s="2862">
        <f t="shared" si="0"/>
        <v>1.3410285350382292</v>
      </c>
      <c r="E12" s="2862">
        <f t="shared" si="1"/>
        <v>1.4212640859326371</v>
      </c>
      <c r="F12" s="2862">
        <f t="shared" si="2"/>
        <v>1.4172375429516921</v>
      </c>
      <c r="G12" s="2862">
        <f t="shared" si="3"/>
        <v>1.485652030586879</v>
      </c>
      <c r="H12" s="2862">
        <f t="shared" si="4"/>
        <v>1.2340569043295435</v>
      </c>
      <c r="I12" s="2862">
        <f t="shared" si="5"/>
        <v>1.3936540373032251</v>
      </c>
      <c r="J12" s="3214" t="str">
        <f>'synthèse globale '!D2701</f>
        <v>Pays-Bas</v>
      </c>
      <c r="K12" s="3211">
        <f>'synthèse globale '!D2712</f>
        <v>0.29577464788732394</v>
      </c>
      <c r="L12" s="2863">
        <f t="shared" si="6"/>
        <v>1.3124499242087948</v>
      </c>
      <c r="M12" s="2863">
        <f t="shared" si="7"/>
        <v>1.4374074762771696</v>
      </c>
      <c r="N12" s="2863">
        <f t="shared" si="8"/>
        <v>1.3223119429921668</v>
      </c>
      <c r="O12" s="2863">
        <f t="shared" si="9"/>
        <v>1.5025267696894107</v>
      </c>
      <c r="P12" s="2863">
        <f t="shared" si="10"/>
        <v>1.4155649436110727</v>
      </c>
      <c r="Q12" s="2863">
        <f t="shared" si="11"/>
        <v>1.4094838196442432</v>
      </c>
      <c r="R12" s="3224" t="s">
        <v>3640</v>
      </c>
      <c r="S12" s="3225">
        <f>'synthèse globale '!E2712</f>
        <v>0.34090909090909088</v>
      </c>
      <c r="T12" s="2874">
        <f t="shared" si="12"/>
        <v>1.9708865594364045</v>
      </c>
      <c r="U12" s="2874">
        <f t="shared" si="13"/>
        <v>1.6567521236311533</v>
      </c>
      <c r="V12" s="2874">
        <f t="shared" si="14"/>
        <v>2.1146182075714655</v>
      </c>
      <c r="W12" s="2874">
        <f t="shared" si="15"/>
        <v>1.7318084520770805</v>
      </c>
      <c r="X12" s="2874">
        <f t="shared" si="16"/>
        <v>1.6680570060368323</v>
      </c>
      <c r="Y12" s="2874">
        <f t="shared" si="17"/>
        <v>1.6245673895250203</v>
      </c>
      <c r="Z12" s="3230" t="str">
        <f>'synthèse globale '!F2701</f>
        <v>Pays-Bas</v>
      </c>
      <c r="AA12" s="3231">
        <f>'synthèse globale '!F2712</f>
        <v>0.35103244837758113</v>
      </c>
      <c r="AB12" s="2875">
        <f t="shared" si="18"/>
        <v>1.6068486520794758</v>
      </c>
      <c r="AC12" s="2875">
        <f t="shared" si="19"/>
        <v>1.7059496793181355</v>
      </c>
      <c r="AD12" s="2875">
        <f t="shared" si="20"/>
        <v>1.6895197975447587</v>
      </c>
      <c r="AE12" s="2875">
        <f t="shared" si="21"/>
        <v>1.7832348190905789</v>
      </c>
      <c r="AF12" s="2875">
        <f t="shared" si="22"/>
        <v>1.7606218212880052</v>
      </c>
      <c r="AG12" s="2875">
        <f t="shared" si="23"/>
        <v>1.6728092136780743</v>
      </c>
      <c r="AH12" s="3235" t="str">
        <f>'synthèse globale '!G2701</f>
        <v>Monaco</v>
      </c>
      <c r="AI12" s="3236">
        <f>'synthèse globale '!G2712</f>
        <v>0.22222222222222221</v>
      </c>
      <c r="AJ12" s="2887">
        <f t="shared" si="24"/>
        <v>1.1280398560912479</v>
      </c>
      <c r="AK12" s="2887">
        <f t="shared" si="25"/>
        <v>1.0799569398484554</v>
      </c>
      <c r="AL12" s="2887">
        <f t="shared" si="26"/>
        <v>1.1459475999235034</v>
      </c>
      <c r="AM12" s="2887">
        <f t="shared" si="27"/>
        <v>1.1288825465391339</v>
      </c>
      <c r="AN12" s="2887">
        <f t="shared" si="28"/>
        <v>1.1221054605268765</v>
      </c>
      <c r="AO12" s="2887">
        <f t="shared" si="29"/>
        <v>1.0589772613200132</v>
      </c>
      <c r="AP12" s="3243" t="s">
        <v>716</v>
      </c>
      <c r="AQ12" s="3242">
        <f>'synthèse globale '!H2712</f>
        <v>0.34681496461071792</v>
      </c>
      <c r="AR12" s="2890">
        <f t="shared" si="30"/>
        <v>1.685453525435886</v>
      </c>
      <c r="AS12" s="2878">
        <f t="shared" si="31"/>
        <v>1.761810121924321</v>
      </c>
      <c r="AT12" s="2878">
        <f t="shared" si="32"/>
        <v>1.6527112263371495</v>
      </c>
    </row>
    <row r="13" spans="1:46" x14ac:dyDescent="0.25">
      <c r="A13" s="3217">
        <f>'synthèse globale '!B2701</f>
        <v>7</v>
      </c>
      <c r="B13" s="3220" t="str">
        <f>'synthèse globale '!C2702</f>
        <v>Jersey</v>
      </c>
      <c r="C13" s="3208">
        <f>'synthèse globale '!C2713</f>
        <v>0.28773584905660377</v>
      </c>
      <c r="D13" s="2862">
        <f t="shared" si="0"/>
        <v>1.3193990425376125</v>
      </c>
      <c r="E13" s="2862">
        <f t="shared" si="1"/>
        <v>1.3983404716434011</v>
      </c>
      <c r="F13" s="2862">
        <f t="shared" si="2"/>
        <v>1.3943788729040842</v>
      </c>
      <c r="G13" s="2862">
        <f t="shared" si="3"/>
        <v>1.4616899010612843</v>
      </c>
      <c r="H13" s="2862">
        <f t="shared" si="4"/>
        <v>1.2141527607113252</v>
      </c>
      <c r="I13" s="2862">
        <f t="shared" si="5"/>
        <v>1.3711757463789795</v>
      </c>
      <c r="J13" s="3214" t="str">
        <f>'synthèse globale '!D2702</f>
        <v>Belgique</v>
      </c>
      <c r="K13" s="3211">
        <f>'synthèse globale '!D2713</f>
        <v>0.29166666666666669</v>
      </c>
      <c r="L13" s="2863">
        <f t="shared" si="6"/>
        <v>1.2942214530392284</v>
      </c>
      <c r="M13" s="2863">
        <f t="shared" si="7"/>
        <v>1.4174434835510978</v>
      </c>
      <c r="N13" s="2863">
        <f t="shared" si="8"/>
        <v>1.303946499339498</v>
      </c>
      <c r="O13" s="2863">
        <f t="shared" si="9"/>
        <v>1.4816583423326135</v>
      </c>
      <c r="P13" s="2863">
        <f t="shared" si="10"/>
        <v>1.3959043193942524</v>
      </c>
      <c r="Q13" s="2863">
        <f t="shared" si="11"/>
        <v>1.3899076554825176</v>
      </c>
      <c r="R13" s="3224" t="s">
        <v>898</v>
      </c>
      <c r="S13" s="3225">
        <f>'synthèse globale '!E2713</f>
        <v>0.32722143864598024</v>
      </c>
      <c r="T13" s="2874">
        <f t="shared" si="12"/>
        <v>1.8917545838012992</v>
      </c>
      <c r="U13" s="2874">
        <f t="shared" si="13"/>
        <v>1.5902327858981489</v>
      </c>
      <c r="V13" s="2874">
        <f t="shared" si="14"/>
        <v>2.0297153420676559</v>
      </c>
      <c r="W13" s="2874">
        <f t="shared" si="15"/>
        <v>1.6622755692339293</v>
      </c>
      <c r="X13" s="2874">
        <f t="shared" si="16"/>
        <v>1.6010837722260447</v>
      </c>
      <c r="Y13" s="2874">
        <f t="shared" si="17"/>
        <v>1.5593402832413172</v>
      </c>
      <c r="Z13" s="3230" t="str">
        <f>'synthèse globale '!F2702</f>
        <v>Hong-Kong</v>
      </c>
      <c r="AA13" s="3231">
        <f>'synthèse globale '!F2713</f>
        <v>0.31764705882352939</v>
      </c>
      <c r="AB13" s="2875">
        <f t="shared" si="18"/>
        <v>1.45402725778383</v>
      </c>
      <c r="AC13" s="2875">
        <f t="shared" si="19"/>
        <v>1.5437031551951452</v>
      </c>
      <c r="AD13" s="2875">
        <f t="shared" si="20"/>
        <v>1.5288358583220143</v>
      </c>
      <c r="AE13" s="2875">
        <f t="shared" si="21"/>
        <v>1.6136379929941738</v>
      </c>
      <c r="AF13" s="2875">
        <f t="shared" si="22"/>
        <v>1.5931756332426208</v>
      </c>
      <c r="AG13" s="2875">
        <f t="shared" si="23"/>
        <v>1.5137145558868426</v>
      </c>
      <c r="AH13" s="3235" t="str">
        <f>'synthèse globale '!G2702</f>
        <v>Hongrie</v>
      </c>
      <c r="AI13" s="3236">
        <f>'synthèse globale '!G2713</f>
        <v>0.1111111111111111</v>
      </c>
      <c r="AJ13" s="2887">
        <f t="shared" si="24"/>
        <v>0.56401992804562395</v>
      </c>
      <c r="AK13" s="2887">
        <f t="shared" si="25"/>
        <v>0.53997846992422771</v>
      </c>
      <c r="AL13" s="2887">
        <f t="shared" si="26"/>
        <v>0.57297379996175168</v>
      </c>
      <c r="AM13" s="2887">
        <f t="shared" si="27"/>
        <v>0.56444127326956695</v>
      </c>
      <c r="AN13" s="2887">
        <f t="shared" si="28"/>
        <v>0.56105273026343827</v>
      </c>
      <c r="AO13" s="2887">
        <f t="shared" si="29"/>
        <v>0.52948863066000662</v>
      </c>
      <c r="AP13" s="3243" t="s">
        <v>4817</v>
      </c>
      <c r="AQ13" s="3242">
        <f>'synthèse globale '!H2713</f>
        <v>0.32558139534883723</v>
      </c>
      <c r="AR13" s="2890">
        <f t="shared" si="30"/>
        <v>1.5822624932663418</v>
      </c>
      <c r="AS13" s="2878">
        <f t="shared" si="31"/>
        <v>1.6539441960922197</v>
      </c>
      <c r="AT13" s="2878">
        <f t="shared" si="32"/>
        <v>1.5515248247246709</v>
      </c>
    </row>
    <row r="14" spans="1:46" x14ac:dyDescent="0.25">
      <c r="A14" s="3217">
        <f>'synthèse globale '!B2702</f>
        <v>8</v>
      </c>
      <c r="B14" s="3220" t="str">
        <f>'synthèse globale '!C2703</f>
        <v>Belgique</v>
      </c>
      <c r="C14" s="3208">
        <f>'synthèse globale '!C2714</f>
        <v>0.2755295122993347</v>
      </c>
      <c r="D14" s="2862">
        <f t="shared" si="0"/>
        <v>1.2634274662351259</v>
      </c>
      <c r="E14" s="2862">
        <f t="shared" si="1"/>
        <v>1.339020040233271</v>
      </c>
      <c r="F14" s="2862">
        <f t="shared" si="2"/>
        <v>1.335226500526111</v>
      </c>
      <c r="G14" s="2862">
        <f t="shared" si="3"/>
        <v>1.3996820587102137</v>
      </c>
      <c r="H14" s="2862">
        <f t="shared" si="4"/>
        <v>1.1626459445790924</v>
      </c>
      <c r="I14" s="2862">
        <f t="shared" si="5"/>
        <v>1.3130076975641478</v>
      </c>
      <c r="J14" s="3214" t="str">
        <f>'synthèse globale '!D2703</f>
        <v>EAU</v>
      </c>
      <c r="K14" s="3211">
        <f>'synthèse globale '!D2714</f>
        <v>0.25</v>
      </c>
      <c r="L14" s="2863">
        <f t="shared" si="6"/>
        <v>1.1093326740336242</v>
      </c>
      <c r="M14" s="2863">
        <f t="shared" si="7"/>
        <v>1.2149515573295124</v>
      </c>
      <c r="N14" s="2863">
        <f t="shared" si="8"/>
        <v>1.117668428005284</v>
      </c>
      <c r="O14" s="2863">
        <f t="shared" si="9"/>
        <v>1.2699928648565257</v>
      </c>
      <c r="P14" s="2863">
        <f t="shared" si="10"/>
        <v>1.1964894166236448</v>
      </c>
      <c r="Q14" s="2863">
        <f t="shared" si="11"/>
        <v>1.1913494189850151</v>
      </c>
      <c r="R14" s="3224" t="s">
        <v>2271</v>
      </c>
      <c r="S14" s="3225">
        <f>'synthèse globale '!E2714</f>
        <v>0.32</v>
      </c>
      <c r="T14" s="2874">
        <f t="shared" si="12"/>
        <v>1.8500055171243051</v>
      </c>
      <c r="U14" s="2874">
        <f t="shared" si="13"/>
        <v>1.5551379933817759</v>
      </c>
      <c r="V14" s="2874">
        <f t="shared" si="14"/>
        <v>1.9849216241737491</v>
      </c>
      <c r="W14" s="2874">
        <f t="shared" si="15"/>
        <v>1.625590867016353</v>
      </c>
      <c r="X14" s="2874">
        <f t="shared" si="16"/>
        <v>1.5657495096665734</v>
      </c>
      <c r="Y14" s="2874">
        <f t="shared" si="17"/>
        <v>1.5249272563008194</v>
      </c>
      <c r="Z14" s="3230" t="str">
        <f>'synthèse globale '!F2703</f>
        <v>Suisse</v>
      </c>
      <c r="AA14" s="3231">
        <f>'synthèse globale '!F2714</f>
        <v>0.3135593220338983</v>
      </c>
      <c r="AB14" s="2875">
        <f t="shared" si="18"/>
        <v>1.4353156703484451</v>
      </c>
      <c r="AC14" s="2875">
        <f t="shared" si="19"/>
        <v>1.5238375464810834</v>
      </c>
      <c r="AD14" s="2875">
        <f t="shared" si="20"/>
        <v>1.5091615738928861</v>
      </c>
      <c r="AE14" s="2875">
        <f t="shared" si="21"/>
        <v>1.5928724067692017</v>
      </c>
      <c r="AF14" s="2875">
        <f t="shared" si="22"/>
        <v>1.5726733730533717</v>
      </c>
      <c r="AG14" s="2875">
        <f t="shared" si="23"/>
        <v>1.4942348644896799</v>
      </c>
      <c r="AH14" s="3235"/>
      <c r="AI14" s="3236"/>
      <c r="AJ14" s="2887"/>
      <c r="AK14" s="2887"/>
      <c r="AL14" s="2887"/>
      <c r="AM14" s="2887"/>
      <c r="AN14" s="2887"/>
      <c r="AO14" s="2887"/>
      <c r="AP14" s="3243" t="s">
        <v>2271</v>
      </c>
      <c r="AQ14" s="3242">
        <f>'synthèse globale '!H2714</f>
        <v>0.32</v>
      </c>
      <c r="AR14" s="2890">
        <f t="shared" si="30"/>
        <v>1.5551379933817759</v>
      </c>
      <c r="AS14" s="2878">
        <f t="shared" si="31"/>
        <v>1.625590867016353</v>
      </c>
      <c r="AT14" s="2878">
        <f t="shared" si="32"/>
        <v>1.5249272563008194</v>
      </c>
    </row>
    <row r="15" spans="1:46" x14ac:dyDescent="0.25">
      <c r="A15" s="3218">
        <f>'synthèse globale '!B2703</f>
        <v>9</v>
      </c>
      <c r="B15" s="3221" t="str">
        <f>'synthèse globale '!C2704</f>
        <v>Suisse</v>
      </c>
      <c r="C15" s="3209">
        <f>'synthèse globale '!C2715</f>
        <v>0.27400000000000002</v>
      </c>
      <c r="D15" s="2893">
        <f t="shared" si="0"/>
        <v>1.2564139603758171</v>
      </c>
      <c r="E15" s="2893">
        <f t="shared" si="1"/>
        <v>1.3315869068331458</v>
      </c>
      <c r="F15" s="2893">
        <f t="shared" si="2"/>
        <v>1.3278144257254501</v>
      </c>
      <c r="G15" s="2893">
        <f t="shared" si="3"/>
        <v>1.3919121798827523</v>
      </c>
      <c r="H15" s="2862">
        <f t="shared" si="4"/>
        <v>1.1561918944950731</v>
      </c>
      <c r="I15" s="2862">
        <f t="shared" si="5"/>
        <v>1.3057189632075765</v>
      </c>
      <c r="J15" s="3215" t="str">
        <f>'synthèse globale '!D2704</f>
        <v>Autriche</v>
      </c>
      <c r="K15" s="3212">
        <f>'synthèse globale '!D2715</f>
        <v>0.24528301886792453</v>
      </c>
      <c r="L15" s="2881">
        <f t="shared" si="6"/>
        <v>1.0884018688631785</v>
      </c>
      <c r="M15" s="2881">
        <f t="shared" si="7"/>
        <v>1.1920279430402763</v>
      </c>
      <c r="N15" s="2881">
        <f t="shared" si="8"/>
        <v>1.0965803444580144</v>
      </c>
      <c r="O15" s="2881">
        <f t="shared" si="9"/>
        <v>1.2460307353309308</v>
      </c>
      <c r="P15" s="2863">
        <f t="shared" si="10"/>
        <v>1.1739141446118779</v>
      </c>
      <c r="Q15" s="2863">
        <f t="shared" si="11"/>
        <v>1.1688711280607695</v>
      </c>
      <c r="R15" s="3226" t="s">
        <v>653</v>
      </c>
      <c r="S15" s="3227">
        <f>'synthèse globale '!E2715</f>
        <v>0.27397260273972601</v>
      </c>
      <c r="T15" s="2883">
        <f t="shared" si="12"/>
        <v>1.5839088331543707</v>
      </c>
      <c r="U15" s="2883">
        <f t="shared" si="13"/>
        <v>1.3314537614569999</v>
      </c>
      <c r="V15" s="2883">
        <f t="shared" si="14"/>
        <v>1.6994191987788945</v>
      </c>
      <c r="W15" s="2883">
        <f t="shared" si="15"/>
        <v>1.3917730025824939</v>
      </c>
      <c r="X15" s="2874">
        <f t="shared" si="16"/>
        <v>1.3405389637556278</v>
      </c>
      <c r="Y15" s="2874">
        <f t="shared" si="17"/>
        <v>1.3055884043671397</v>
      </c>
      <c r="Z15" s="3232" t="str">
        <f>'synthèse globale '!F2704</f>
        <v>Monaco</v>
      </c>
      <c r="AA15" s="3233">
        <f>'synthèse globale '!F2715</f>
        <v>0.30403800475059384</v>
      </c>
      <c r="AB15" s="2885">
        <f t="shared" si="18"/>
        <v>1.3917319050486561</v>
      </c>
      <c r="AC15" s="2885">
        <f t="shared" si="19"/>
        <v>1.4775657894363667</v>
      </c>
      <c r="AD15" s="2885">
        <f t="shared" si="20"/>
        <v>1.4633354568965882</v>
      </c>
      <c r="AE15" s="2885">
        <f t="shared" si="21"/>
        <v>1.5445043867138746</v>
      </c>
      <c r="AF15" s="2875">
        <f t="shared" si="22"/>
        <v>1.5249187023559176</v>
      </c>
      <c r="AG15" s="2875">
        <f t="shared" si="23"/>
        <v>1.4488620012359328</v>
      </c>
      <c r="AH15" s="3237"/>
      <c r="AI15" s="3238"/>
      <c r="AJ15" s="2888"/>
      <c r="AK15" s="2888"/>
      <c r="AL15" s="2888"/>
      <c r="AM15" s="2888"/>
      <c r="AN15" s="2888"/>
      <c r="AO15" s="2888"/>
      <c r="AP15" s="3244" t="s">
        <v>3640</v>
      </c>
      <c r="AQ15" s="3245">
        <f>'synthèse globale '!H2715</f>
        <v>0.30188679245283018</v>
      </c>
      <c r="AR15" s="2891">
        <f t="shared" si="30"/>
        <v>1.4671113145111092</v>
      </c>
      <c r="AS15" s="2879">
        <f t="shared" si="31"/>
        <v>1.5335762896380687</v>
      </c>
      <c r="AT15" s="2879">
        <f t="shared" si="32"/>
        <v>1.4386106191517163</v>
      </c>
    </row>
    <row r="16" spans="1:46" x14ac:dyDescent="0.25">
      <c r="C16" s="27"/>
      <c r="T16" s="2432"/>
      <c r="U16" s="2432"/>
      <c r="V16" s="2432"/>
      <c r="W16" s="2432"/>
      <c r="X16" s="2432"/>
      <c r="Y16" s="2432"/>
      <c r="AI16" s="27"/>
      <c r="AS16" s="2478"/>
    </row>
    <row r="17" spans="2:46" x14ac:dyDescent="0.25">
      <c r="B17" s="2457" t="s">
        <v>813</v>
      </c>
      <c r="C17" s="2898">
        <f>'synthèse globale '!C2383</f>
        <v>0.36372021521906228</v>
      </c>
      <c r="D17" s="2894">
        <f>C17/D$5</f>
        <v>1.667821737489513</v>
      </c>
      <c r="E17" s="2894">
        <f>C17/E$5</f>
        <v>1.7676097676505007</v>
      </c>
      <c r="F17" s="2469">
        <f>C17/F$5</f>
        <v>1.7626020025395484</v>
      </c>
      <c r="G17" s="2469">
        <f>C17/G$5</f>
        <v>1.8476883125291561</v>
      </c>
      <c r="H17" s="2469">
        <f>C17/H$5</f>
        <v>1.5347823529207421</v>
      </c>
      <c r="I17" s="2469">
        <f>C17/I$5</f>
        <v>1.7332714682973378</v>
      </c>
      <c r="J17" s="2458" t="s">
        <v>813</v>
      </c>
      <c r="K17" s="2474">
        <f>'synthèse globale '!D2383</f>
        <v>0.52104208416833664</v>
      </c>
      <c r="L17" s="2896">
        <f>K17/L$5</f>
        <v>2.3120360340580546</v>
      </c>
      <c r="M17" s="2896">
        <f>K17/M$5</f>
        <v>2.5321635663781419</v>
      </c>
      <c r="N17" s="2471">
        <f>K17/N$5</f>
        <v>2.3294091485480868</v>
      </c>
      <c r="O17" s="2471">
        <f>K17/O$5</f>
        <v>2.6468789167350435</v>
      </c>
      <c r="P17" s="2471">
        <f>K17/P$5</f>
        <v>2.4936853572917643</v>
      </c>
      <c r="Q17" s="2471">
        <f>K17/Q$5</f>
        <v>2.4829727369627568</v>
      </c>
      <c r="R17" s="2458" t="s">
        <v>813</v>
      </c>
      <c r="S17" s="2458">
        <f>'synthèse globale '!E2383</f>
        <v>0.4948875255623722</v>
      </c>
      <c r="T17" s="2896">
        <f>S17/T$5</f>
        <v>2.8610770395199503</v>
      </c>
      <c r="U17" s="2896">
        <f>S17/U$5</f>
        <v>2.4050574795398121</v>
      </c>
      <c r="V17" s="2471">
        <f>S17/V$5</f>
        <v>3.0697279719455985</v>
      </c>
      <c r="W17" s="2471">
        <f>S17/W$5</f>
        <v>2.5140145054828564</v>
      </c>
      <c r="X17" s="2471">
        <f>S17/X$5</f>
        <v>2.4214684390293377</v>
      </c>
      <c r="Y17" s="2471">
        <f>S17/Y$5</f>
        <v>2.3583358641666554</v>
      </c>
      <c r="Z17" s="2458" t="s">
        <v>813</v>
      </c>
      <c r="AA17" s="2458">
        <f>'synthèse globale '!F2383</f>
        <v>0.79487179487179482</v>
      </c>
      <c r="AB17" s="2896">
        <f>AA17/AB$5</f>
        <v>3.6385202509595369</v>
      </c>
      <c r="AC17" s="2896">
        <f>AA17/AC$5</f>
        <v>3.8629229002271677</v>
      </c>
      <c r="AD17" s="2471">
        <f>AA17/AD$5</f>
        <v>3.825719360568383</v>
      </c>
      <c r="AE17" s="2471">
        <f>AA17/AE$5</f>
        <v>4.0379260318515175</v>
      </c>
      <c r="AF17" s="2471">
        <f>AA17/AF$5</f>
        <v>3.9867215513716103</v>
      </c>
      <c r="AG17" s="2471">
        <f>AA17/AG$5</f>
        <v>3.7878802039523554</v>
      </c>
      <c r="AH17" s="2458" t="s">
        <v>813</v>
      </c>
      <c r="AI17" s="2898">
        <f>'synthèse globale '!G2383</f>
        <v>0.86</v>
      </c>
      <c r="AJ17" s="2896">
        <f>AI17/AJ$5</f>
        <v>4.3655142430731297</v>
      </c>
      <c r="AK17" s="2896">
        <f>AI17/AK$5</f>
        <v>4.1794333572135232</v>
      </c>
      <c r="AL17" s="2471">
        <f>AI17/AL$5</f>
        <v>4.4348172117039582</v>
      </c>
      <c r="AM17" s="2471">
        <f>AI17/AM$5</f>
        <v>4.3687754551064479</v>
      </c>
      <c r="AN17" s="2471">
        <f>AI17/AN$5</f>
        <v>4.3425481322390116</v>
      </c>
      <c r="AO17" s="2471">
        <f>AI17/AO$5</f>
        <v>4.098242001308452</v>
      </c>
      <c r="AP17" s="2458" t="s">
        <v>813</v>
      </c>
      <c r="AQ17" s="2474">
        <f>'synthèse globale '!H2383</f>
        <v>0.44156565189229202</v>
      </c>
      <c r="AR17" s="2896">
        <f>AQ17/AR$5</f>
        <v>2.1459235057190464</v>
      </c>
      <c r="AS17" s="2471">
        <f>AQ17/AS$5</f>
        <v>2.2431409090757253</v>
      </c>
      <c r="AT17" s="3286">
        <f>AQ17/AT$5</f>
        <v>2.1042359313024859</v>
      </c>
    </row>
    <row r="18" spans="2:46" x14ac:dyDescent="0.25">
      <c r="B18" s="2434" t="s">
        <v>1097</v>
      </c>
      <c r="C18" s="2899">
        <f>'synthèse globale '!C2328</f>
        <v>0.23608261523731364</v>
      </c>
      <c r="D18" s="2895">
        <f>C18/D$5</f>
        <v>1.0825455970299029</v>
      </c>
      <c r="E18" s="2895">
        <f>C18/E$5</f>
        <v>1.1473157641639931</v>
      </c>
      <c r="F18" s="2470">
        <f>C18/F$5</f>
        <v>1.1440653364054598</v>
      </c>
      <c r="G18" s="2470">
        <f>C18/G$5</f>
        <v>1.1992929474722271</v>
      </c>
      <c r="H18" s="2470">
        <f>C18/H$5</f>
        <v>0.99619272324299657</v>
      </c>
      <c r="I18" s="2470">
        <f>C18/I$5</f>
        <v>1.1250275459817458</v>
      </c>
      <c r="J18" s="754" t="s">
        <v>1097</v>
      </c>
      <c r="K18" s="2475">
        <f>'synthèse globale '!D2328</f>
        <v>0.74928977272727271</v>
      </c>
      <c r="L18" s="2897">
        <f>K18/L$5</f>
        <v>3.3248465088223682</v>
      </c>
      <c r="M18" s="2897">
        <f>K18/M$5</f>
        <v>3.6414031050643056</v>
      </c>
      <c r="N18" s="2472">
        <f>K18/N$5</f>
        <v>3.3498300896181097</v>
      </c>
      <c r="O18" s="2472">
        <f>K18/O$5</f>
        <v>3.8063706602944163</v>
      </c>
      <c r="P18" s="2472">
        <f>K18/P$5</f>
        <v>3.5860691322100715</v>
      </c>
      <c r="Q18" s="2472">
        <f>K18/Q$5</f>
        <v>3.5706637415602014</v>
      </c>
      <c r="R18" s="754" t="s">
        <v>1097</v>
      </c>
      <c r="S18" s="754">
        <f>'synthèse globale '!E2328</f>
        <v>0.49083503054989819</v>
      </c>
      <c r="T18" s="2897">
        <f>S18/T$5</f>
        <v>2.8376484828599637</v>
      </c>
      <c r="U18" s="2897">
        <f>S18/U$5</f>
        <v>2.3853631390339105</v>
      </c>
      <c r="V18" s="2472">
        <f>S18/V$5</f>
        <v>3.0445908313764862</v>
      </c>
      <c r="W18" s="2472">
        <f>S18/W$5</f>
        <v>2.493427946480022</v>
      </c>
      <c r="X18" s="2472">
        <f>S18/X$5</f>
        <v>2.4016397137833772</v>
      </c>
      <c r="Y18" s="2472">
        <f>S18/Y$5</f>
        <v>2.3390241138524535</v>
      </c>
      <c r="Z18" s="754" t="s">
        <v>1097</v>
      </c>
      <c r="AA18" s="754">
        <f>'synthèse globale '!F2328</f>
        <v>1.0769230769230769</v>
      </c>
      <c r="AB18" s="2897">
        <f>AA18/AB$5</f>
        <v>4.9296080819451786</v>
      </c>
      <c r="AC18" s="2897">
        <f>AA18/AC$5</f>
        <v>5.2336374777271306</v>
      </c>
      <c r="AD18" s="2472">
        <f>AA18/AD$5</f>
        <v>5.1832326820603898</v>
      </c>
      <c r="AE18" s="2472">
        <f>AA18/AE$5</f>
        <v>5.4707384947665716</v>
      </c>
      <c r="AF18" s="2472">
        <f>AA18/AF$5</f>
        <v>5.4013646825034725</v>
      </c>
      <c r="AG18" s="2472">
        <f>AA18/AG$5</f>
        <v>5.1319667279354491</v>
      </c>
      <c r="AH18" s="754" t="s">
        <v>1097</v>
      </c>
      <c r="AI18" s="2475">
        <f>'synthèse globale '!G2328</f>
        <v>1.5238095238095237</v>
      </c>
      <c r="AJ18" s="2897">
        <f>AI18/AJ$5</f>
        <v>7.7351304417685576</v>
      </c>
      <c r="AK18" s="2897">
        <f>AI18/AK$5</f>
        <v>7.4054190161036946</v>
      </c>
      <c r="AL18" s="2472">
        <f>AI18/AL$5</f>
        <v>7.8579263994754527</v>
      </c>
      <c r="AM18" s="2472">
        <f>AI18/AM$5</f>
        <v>7.7409088905540608</v>
      </c>
      <c r="AN18" s="2472">
        <f>AI18/AN$5</f>
        <v>7.6944374436128671</v>
      </c>
      <c r="AO18" s="2472">
        <f>AI18/AO$5</f>
        <v>7.261558363337234</v>
      </c>
      <c r="AP18" s="754" t="s">
        <v>1097</v>
      </c>
      <c r="AQ18" s="2475">
        <f>'synthèse globale '!H2328</f>
        <v>0.37308618199325949</v>
      </c>
      <c r="AR18" s="2897">
        <f>AQ18/AR$5</f>
        <v>1.8131265513233301</v>
      </c>
      <c r="AS18" s="2472">
        <f>AQ18/AS$5</f>
        <v>1.8952671564320109</v>
      </c>
      <c r="AT18" s="3287">
        <f>AQ18/AT$5</f>
        <v>1.7779040245960291</v>
      </c>
    </row>
    <row r="22" spans="2:46" x14ac:dyDescent="0.25">
      <c r="R22">
        <v>1</v>
      </c>
      <c r="S22" s="27" t="s">
        <v>1812</v>
      </c>
      <c r="T22" s="27">
        <f>'synthèse globale '!D139</f>
        <v>0.22536071085960135</v>
      </c>
      <c r="U22" s="2478">
        <f>T22/U$5</f>
        <v>1.0952093864790344</v>
      </c>
      <c r="V22" s="2478"/>
      <c r="W22" s="2478"/>
      <c r="X22" s="2478"/>
      <c r="Y22" s="2478"/>
      <c r="AJ22" s="27">
        <v>1</v>
      </c>
      <c r="AK22" s="27" t="s">
        <v>1812</v>
      </c>
      <c r="AL22" s="27"/>
      <c r="AM22" s="27"/>
      <c r="AN22" s="27"/>
      <c r="AO22" s="27"/>
      <c r="AP22" s="27" t="s">
        <v>584</v>
      </c>
      <c r="AQ22" s="2477">
        <f>K7</f>
        <v>2.2222222222222223</v>
      </c>
      <c r="AR22" s="2873">
        <f>M7</f>
        <v>10.799569398484556</v>
      </c>
      <c r="AS22" s="2478">
        <f>AQ22/AS$5</f>
        <v>11.288825465391341</v>
      </c>
    </row>
    <row r="23" spans="2:46" x14ac:dyDescent="0.25">
      <c r="R23">
        <v>2</v>
      </c>
      <c r="S23" s="27" t="s">
        <v>4262</v>
      </c>
      <c r="T23" s="27">
        <f>'synthèse globale '!F139</f>
        <v>0.21846018162525666</v>
      </c>
      <c r="U23" s="2478">
        <f>T23/U$5</f>
        <v>1.0616741515203749</v>
      </c>
      <c r="V23" s="2478"/>
      <c r="W23" s="2478"/>
      <c r="X23" s="2478"/>
      <c r="Y23" s="2478"/>
      <c r="AJ23" s="27">
        <v>2</v>
      </c>
      <c r="AK23" s="27" t="s">
        <v>955</v>
      </c>
      <c r="AL23" s="27"/>
      <c r="AM23" s="27"/>
      <c r="AN23" s="27"/>
      <c r="AO23" s="27"/>
      <c r="AP23" s="27" t="s">
        <v>584</v>
      </c>
      <c r="AQ23" s="2477">
        <f>C7</f>
        <v>1.0287356321839081</v>
      </c>
      <c r="AR23" s="2873">
        <f>E7</f>
        <v>4.9994558336087982</v>
      </c>
      <c r="AS23" s="2478">
        <f>AQ23/AS$5</f>
        <v>5.225947650788922</v>
      </c>
    </row>
    <row r="24" spans="2:46" x14ac:dyDescent="0.25">
      <c r="R24">
        <v>3</v>
      </c>
      <c r="S24" s="27" t="s">
        <v>955</v>
      </c>
      <c r="T24" s="27">
        <f>'synthèse globale '!C139</f>
        <v>0.21808098973847875</v>
      </c>
      <c r="U24" s="2478">
        <f>T24/U$5</f>
        <v>1.0598313524269047</v>
      </c>
      <c r="V24" s="2478"/>
      <c r="W24" s="2478"/>
      <c r="X24" s="2478"/>
      <c r="Y24" s="2478"/>
      <c r="AJ24" s="27">
        <v>3</v>
      </c>
      <c r="AK24" s="27" t="s">
        <v>4262</v>
      </c>
      <c r="AL24" s="27"/>
      <c r="AM24" s="27"/>
      <c r="AN24" s="27"/>
      <c r="AO24" s="27"/>
      <c r="AP24" s="27" t="s">
        <v>584</v>
      </c>
      <c r="AQ24" s="2477">
        <f>AA7</f>
        <v>0.81987577639751552</v>
      </c>
      <c r="AR24" s="2873">
        <f>AC7</f>
        <v>3.9844374054036185</v>
      </c>
      <c r="AS24" s="2478">
        <f>AQ24/AS$5</f>
        <v>4.1649455443741958</v>
      </c>
    </row>
    <row r="25" spans="2:46" x14ac:dyDescent="0.25">
      <c r="R25">
        <v>4</v>
      </c>
      <c r="S25" s="27" t="s">
        <v>4124</v>
      </c>
      <c r="T25" s="27">
        <f>'synthèse globale '!G139</f>
        <v>0.19699855552288792</v>
      </c>
      <c r="U25" s="2478">
        <f>T25/U$5</f>
        <v>0.95737480729678837</v>
      </c>
      <c r="V25" s="2478"/>
      <c r="W25" s="2478"/>
      <c r="X25" s="2478"/>
      <c r="Y25" s="2478"/>
      <c r="AJ25" s="27">
        <v>4</v>
      </c>
      <c r="AK25" s="27" t="s">
        <v>1812</v>
      </c>
      <c r="AL25" s="27"/>
      <c r="AM25" s="27"/>
      <c r="AN25" s="27"/>
      <c r="AO25" s="27"/>
      <c r="AP25" s="27" t="s">
        <v>661</v>
      </c>
      <c r="AQ25" s="2477">
        <f>K8</f>
        <v>0.72058823529411764</v>
      </c>
      <c r="AR25" s="2873">
        <f>M8</f>
        <v>3.5019191946556534</v>
      </c>
      <c r="AS25" s="2478">
        <f>AQ25/AS$5</f>
        <v>3.6605676692923388</v>
      </c>
    </row>
    <row r="26" spans="2:46" x14ac:dyDescent="0.25">
      <c r="R26">
        <v>5</v>
      </c>
      <c r="S26" s="27" t="s">
        <v>2578</v>
      </c>
      <c r="T26" s="27">
        <f>'synthèse globale '!E139</f>
        <v>0.17297245712943388</v>
      </c>
      <c r="U26" s="2478">
        <f>T26/U$5</f>
        <v>0.84061262465807207</v>
      </c>
      <c r="V26" s="2478"/>
      <c r="W26" s="2478"/>
      <c r="X26" s="2478"/>
      <c r="Y26" s="2478"/>
      <c r="AJ26" s="27">
        <v>5</v>
      </c>
      <c r="AK26" s="27" t="s">
        <v>2578</v>
      </c>
      <c r="AL26" s="27"/>
      <c r="AM26" s="27"/>
      <c r="AN26" s="27"/>
      <c r="AO26" s="27"/>
      <c r="AP26" s="27" t="s">
        <v>538</v>
      </c>
      <c r="AQ26" s="2477">
        <f>S8</f>
        <v>0.6483622350674374</v>
      </c>
      <c r="AR26" s="2873">
        <f>U8</f>
        <v>3.1509148288353059</v>
      </c>
      <c r="AS26" s="2478">
        <f>AQ26/AS$5</f>
        <v>3.2936616495122997</v>
      </c>
    </row>
    <row r="29" spans="2:46" ht="15.75" customHeight="1" x14ac:dyDescent="0.25"/>
    <row r="32" spans="2:46" ht="15" customHeight="1" x14ac:dyDescent="0.25">
      <c r="D32" s="3528" t="s">
        <v>5077</v>
      </c>
      <c r="E32" s="3528"/>
      <c r="F32" s="3528"/>
      <c r="G32" s="3528"/>
      <c r="H32" s="3528"/>
      <c r="I32" s="3528"/>
      <c r="L32" s="3529" t="s">
        <v>5077</v>
      </c>
      <c r="M32" s="3529"/>
      <c r="N32" s="3529"/>
      <c r="O32" s="3529"/>
      <c r="P32" s="3529"/>
      <c r="Q32" s="3529"/>
      <c r="T32" s="3530" t="s">
        <v>5077</v>
      </c>
      <c r="U32" s="3530"/>
      <c r="V32" s="3530"/>
      <c r="W32" s="3530"/>
      <c r="X32" s="3530"/>
      <c r="Y32" s="3530"/>
      <c r="AB32" s="3531" t="s">
        <v>5077</v>
      </c>
      <c r="AC32" s="3531"/>
      <c r="AD32" s="3531"/>
      <c r="AE32" s="3531"/>
      <c r="AF32" s="3531"/>
      <c r="AG32" s="3531"/>
      <c r="AJ32" s="3532" t="s">
        <v>5077</v>
      </c>
      <c r="AK32" s="3532"/>
      <c r="AL32" s="3532"/>
      <c r="AM32" s="3532"/>
      <c r="AN32" s="3532"/>
      <c r="AO32" s="3532"/>
      <c r="AR32" s="3533" t="s">
        <v>5077</v>
      </c>
      <c r="AS32" s="3533"/>
      <c r="AT32" s="3533"/>
    </row>
    <row r="33" spans="1:46" hidden="1" x14ac:dyDescent="0.25">
      <c r="C33" s="65"/>
      <c r="D33" s="65"/>
      <c r="E33" s="65"/>
      <c r="F33" s="65"/>
      <c r="G33" s="65"/>
      <c r="H33" s="65"/>
      <c r="I33" s="65"/>
      <c r="K33" s="65"/>
      <c r="L33" s="65"/>
      <c r="M33" s="65"/>
      <c r="N33" s="65"/>
      <c r="O33" s="65"/>
      <c r="P33" s="65"/>
      <c r="Q33" s="65"/>
      <c r="S33" s="65"/>
      <c r="T33" s="65"/>
      <c r="U33" s="65"/>
      <c r="V33" s="65"/>
      <c r="W33" s="65"/>
      <c r="X33" s="65"/>
      <c r="Y33" s="65"/>
      <c r="AA33" s="65"/>
      <c r="AB33" s="65"/>
      <c r="AC33" s="65"/>
      <c r="AD33" s="65"/>
      <c r="AE33" s="65"/>
      <c r="AF33" s="65"/>
      <c r="AG33" s="65"/>
      <c r="AI33" s="65"/>
      <c r="AJ33" s="65"/>
      <c r="AK33" s="65"/>
      <c r="AL33" s="65"/>
      <c r="AM33" s="65"/>
      <c r="AN33" s="65"/>
      <c r="AO33" s="65"/>
    </row>
    <row r="34" spans="1:46" hidden="1" x14ac:dyDescent="0.25">
      <c r="C34" s="65"/>
      <c r="D34" s="65"/>
      <c r="E34" s="65"/>
      <c r="F34" s="65"/>
      <c r="G34" s="65"/>
      <c r="H34" s="65"/>
      <c r="I34" s="65"/>
      <c r="K34" s="65"/>
      <c r="L34" s="65"/>
      <c r="M34" s="65"/>
      <c r="N34" s="65"/>
      <c r="O34" s="65"/>
      <c r="P34" s="65"/>
      <c r="Q34" s="65"/>
      <c r="S34" s="65"/>
      <c r="T34" s="65"/>
      <c r="U34" s="65"/>
      <c r="V34" s="65"/>
      <c r="W34" s="65"/>
      <c r="X34" s="65"/>
      <c r="Y34" s="65"/>
      <c r="AA34" s="65"/>
      <c r="AB34" s="65"/>
      <c r="AC34" s="65"/>
      <c r="AD34" s="65"/>
      <c r="AE34" s="65"/>
      <c r="AF34" s="65"/>
      <c r="AG34" s="65"/>
      <c r="AI34" s="65"/>
      <c r="AJ34" s="65"/>
      <c r="AK34" s="65"/>
      <c r="AL34" s="65"/>
      <c r="AM34" s="65"/>
      <c r="AN34" s="65"/>
      <c r="AO34" s="65"/>
    </row>
    <row r="35" spans="1:46" hidden="1" x14ac:dyDescent="0.25">
      <c r="C35" s="65"/>
      <c r="D35" s="65"/>
      <c r="E35" s="65"/>
      <c r="F35" s="65"/>
      <c r="G35" s="65"/>
      <c r="H35" s="65"/>
      <c r="I35" s="65"/>
      <c r="K35" s="65"/>
      <c r="L35" s="65"/>
      <c r="M35" s="65"/>
      <c r="N35" s="65"/>
      <c r="O35" s="65"/>
      <c r="P35" s="65"/>
      <c r="Q35" s="65"/>
      <c r="S35" s="65"/>
      <c r="T35" s="65"/>
      <c r="U35" s="65"/>
      <c r="V35" s="65"/>
      <c r="W35" s="65"/>
      <c r="X35" s="65"/>
      <c r="Y35" s="65"/>
      <c r="AA35" s="65"/>
      <c r="AB35" s="65"/>
      <c r="AC35" s="65"/>
      <c r="AD35" s="65"/>
      <c r="AE35" s="65"/>
      <c r="AF35" s="65"/>
      <c r="AG35" s="65"/>
      <c r="AI35" s="65"/>
      <c r="AJ35" s="65"/>
      <c r="AK35" s="65"/>
      <c r="AL35" s="65"/>
      <c r="AM35" s="65"/>
      <c r="AN35" s="65"/>
      <c r="AO35" s="65"/>
    </row>
    <row r="36" spans="1:46" x14ac:dyDescent="0.25">
      <c r="D36">
        <f>'synthèse globale '!C165</f>
        <v>4.8668452085989654E-2</v>
      </c>
      <c r="E36">
        <f>'synthèse globale '!H165</f>
        <v>5.0013863978575768E-2</v>
      </c>
      <c r="F36">
        <f>'synthèse globale '!C172</f>
        <v>4.1697785238891498E-2</v>
      </c>
      <c r="G36">
        <f>'synthèse globale '!H172</f>
        <v>4.4779008985411518E-2</v>
      </c>
      <c r="H36">
        <f>'synthèse globale '!C166</f>
        <v>3.2465366179130158E-2</v>
      </c>
      <c r="I36">
        <f>'synthèse globale '!H166</f>
        <v>4.2983829581373457E-2</v>
      </c>
      <c r="L36">
        <f>'synthèse globale '!D165</f>
        <v>5.741334702855648E-2</v>
      </c>
      <c r="M36">
        <f>'synthèse globale '!H165</f>
        <v>5.0013863978575768E-2</v>
      </c>
      <c r="N36">
        <f>'synthèse globale '!D172</f>
        <v>5.6781806183454971E-2</v>
      </c>
      <c r="O36">
        <f>'synthèse globale '!H172</f>
        <v>4.4779008985411518E-2</v>
      </c>
      <c r="P36">
        <f>'synthèse globale '!D166</f>
        <v>4.9415343458750434E-2</v>
      </c>
      <c r="Q36">
        <f>I36</f>
        <v>4.2983829581373457E-2</v>
      </c>
      <c r="T36">
        <f>'synthèse globale '!E165</f>
        <v>3.2123561193328633E-2</v>
      </c>
      <c r="U36">
        <f>'synthèse globale '!H165</f>
        <v>5.0013863978575768E-2</v>
      </c>
      <c r="V36">
        <f>'synthèse globale '!E172</f>
        <v>2.3208019668587349E-2</v>
      </c>
      <c r="W36">
        <f>'synthèse globale '!H172</f>
        <v>4.4779008985411518E-2</v>
      </c>
      <c r="X36">
        <f>'synthèse globale '!E166</f>
        <v>6.9861993930023479E-3</v>
      </c>
      <c r="Y36">
        <f>Q36</f>
        <v>4.2983829581373457E-2</v>
      </c>
      <c r="AB36">
        <f>'synthèse globale '!F165</f>
        <v>3.5897859908773963E-2</v>
      </c>
      <c r="AC36">
        <f>'synthèse globale '!H165</f>
        <v>5.0013863978575768E-2</v>
      </c>
      <c r="AD36">
        <f>'synthèse globale '!F172</f>
        <v>2.8106224997416707E-2</v>
      </c>
      <c r="AE36">
        <f>'synthèse globale '!H172</f>
        <v>4.4779008985411518E-2</v>
      </c>
      <c r="AF36">
        <f>'synthèse globale '!F166</f>
        <v>4.0469870969437362E-3</v>
      </c>
      <c r="AG36">
        <f>Y36</f>
        <v>4.2983829581373457E-2</v>
      </c>
      <c r="AJ36">
        <f>'synthèse globale '!G165</f>
        <v>8.7589001521175006E-2</v>
      </c>
      <c r="AK36">
        <f>'synthèse globale '!H165</f>
        <v>5.0013863978575768E-2</v>
      </c>
      <c r="AL36">
        <f>'synthèse globale '!G172</f>
        <v>8.7647859870230438E-2</v>
      </c>
      <c r="AM36">
        <f>'synthèse globale '!H172</f>
        <v>4.4779008985411518E-2</v>
      </c>
      <c r="AN36">
        <f>'synthèse globale '!G166</f>
        <v>9.4181983897918875E-2</v>
      </c>
      <c r="AO36">
        <f>AG36</f>
        <v>4.2983829581373457E-2</v>
      </c>
      <c r="AR36">
        <f>'synthèse globale '!H165</f>
        <v>5.0013863978575768E-2</v>
      </c>
      <c r="AS36">
        <f>'synthèse globale '!H172</f>
        <v>4.4779008985411518E-2</v>
      </c>
      <c r="AT36">
        <f>'synthèse globale '!H166</f>
        <v>4.2983829581373457E-2</v>
      </c>
    </row>
    <row r="37" spans="1:46" ht="171" customHeight="1" x14ac:dyDescent="0.25">
      <c r="A37" s="2859" t="s">
        <v>5086</v>
      </c>
      <c r="B37" s="3280" t="s">
        <v>5084</v>
      </c>
      <c r="C37" s="3207" t="s">
        <v>4774</v>
      </c>
      <c r="D37" s="2892" t="s">
        <v>4850</v>
      </c>
      <c r="E37" s="2892" t="s">
        <v>4851</v>
      </c>
      <c r="F37" s="2892" t="s">
        <v>5078</v>
      </c>
      <c r="G37" s="2892" t="s">
        <v>5037</v>
      </c>
      <c r="H37" s="2892" t="s">
        <v>5039</v>
      </c>
      <c r="I37" s="2892" t="s">
        <v>5044</v>
      </c>
      <c r="J37" s="3281" t="s">
        <v>1812</v>
      </c>
      <c r="K37" s="3210" t="s">
        <v>4774</v>
      </c>
      <c r="L37" s="2880" t="s">
        <v>4852</v>
      </c>
      <c r="M37" s="2880" t="s">
        <v>4851</v>
      </c>
      <c r="N37" s="2880" t="s">
        <v>5079</v>
      </c>
      <c r="O37" s="2880" t="s">
        <v>5037</v>
      </c>
      <c r="P37" s="2880" t="s">
        <v>5040</v>
      </c>
      <c r="Q37" s="2880" t="s">
        <v>5044</v>
      </c>
      <c r="R37" s="3282" t="s">
        <v>4392</v>
      </c>
      <c r="S37" s="3223" t="s">
        <v>4774</v>
      </c>
      <c r="T37" s="2882" t="s">
        <v>4853</v>
      </c>
      <c r="U37" s="2882" t="s">
        <v>4851</v>
      </c>
      <c r="V37" s="2882" t="s">
        <v>5080</v>
      </c>
      <c r="W37" s="2882" t="s">
        <v>5037</v>
      </c>
      <c r="X37" s="2882" t="s">
        <v>5041</v>
      </c>
      <c r="Y37" s="2882" t="s">
        <v>5044</v>
      </c>
      <c r="Z37" s="3297" t="s">
        <v>4139</v>
      </c>
      <c r="AA37" s="3246" t="s">
        <v>4774</v>
      </c>
      <c r="AB37" s="2884" t="s">
        <v>4854</v>
      </c>
      <c r="AC37" s="2884" t="s">
        <v>4851</v>
      </c>
      <c r="AD37" s="2884" t="s">
        <v>5081</v>
      </c>
      <c r="AE37" s="2884" t="s">
        <v>5037</v>
      </c>
      <c r="AF37" s="2884" t="s">
        <v>5042</v>
      </c>
      <c r="AG37" s="2884" t="s">
        <v>5044</v>
      </c>
      <c r="AH37" s="3298" t="s">
        <v>4140</v>
      </c>
      <c r="AI37" s="3248" t="s">
        <v>4774</v>
      </c>
      <c r="AJ37" s="2900" t="s">
        <v>4853</v>
      </c>
      <c r="AK37" s="2900" t="s">
        <v>4851</v>
      </c>
      <c r="AL37" s="2900" t="s">
        <v>5082</v>
      </c>
      <c r="AM37" s="2900" t="s">
        <v>5037</v>
      </c>
      <c r="AN37" s="2900" t="s">
        <v>5043</v>
      </c>
      <c r="AO37" s="2900" t="s">
        <v>5044</v>
      </c>
      <c r="AP37" s="3285" t="s">
        <v>933</v>
      </c>
      <c r="AQ37" s="3276" t="s">
        <v>4774</v>
      </c>
      <c r="AR37" s="2889" t="s">
        <v>4851</v>
      </c>
      <c r="AS37" s="2889" t="s">
        <v>5083</v>
      </c>
      <c r="AT37" s="2889" t="s">
        <v>5044</v>
      </c>
    </row>
    <row r="38" spans="1:46" x14ac:dyDescent="0.25">
      <c r="A38" s="3216">
        <v>1</v>
      </c>
      <c r="B38" s="3220" t="s">
        <v>584</v>
      </c>
      <c r="C38" s="3208">
        <f>'synthèse globale '!C2733</f>
        <v>0.84482758620689657</v>
      </c>
      <c r="D38" s="2862">
        <f t="shared" ref="D38:D45" si="33">C38/D$36</f>
        <v>17.358834111144862</v>
      </c>
      <c r="E38" s="2862">
        <f t="shared" ref="E38:E45" si="34">C38/E$36</f>
        <v>16.89186795422949</v>
      </c>
      <c r="F38" s="2862">
        <f t="shared" ref="F38:F45" si="35">C38/F$36</f>
        <v>20.260730428889218</v>
      </c>
      <c r="G38" s="2862">
        <f t="shared" ref="G38:G45" si="36">C38/G$36</f>
        <v>18.866598554740943</v>
      </c>
      <c r="H38" s="2862">
        <f t="shared" ref="H38:H46" si="37">C38/H$36</f>
        <v>26.022425915219785</v>
      </c>
      <c r="I38" s="2862">
        <f t="shared" ref="I38:I46" si="38">C38/I$36</f>
        <v>19.654544381801493</v>
      </c>
      <c r="J38" s="3214" t="s">
        <v>584</v>
      </c>
      <c r="K38" s="3211">
        <f>'synthèse globale '!D2733</f>
        <v>1.7777777777777777</v>
      </c>
      <c r="L38" s="2863">
        <f t="shared" ref="L38:L45" si="39">K38/L$36</f>
        <v>30.964538209095167</v>
      </c>
      <c r="M38" s="2863">
        <f t="shared" ref="M38:M45" si="40">K38/M$36</f>
        <v>35.545699459240282</v>
      </c>
      <c r="N38" s="2863">
        <f t="shared" ref="N38:N45" si="41">K38/N$36</f>
        <v>31.308933217692974</v>
      </c>
      <c r="O38" s="2863">
        <f t="shared" ref="O38:O46" si="42">K38/O$36</f>
        <v>39.701141629931051</v>
      </c>
      <c r="P38" s="2863">
        <f t="shared" ref="P38:P46" si="43">K38/P$36</f>
        <v>35.976230323316109</v>
      </c>
      <c r="Q38" s="2863">
        <f t="shared" ref="Q38:Q46" si="44">K38/Q$36</f>
        <v>41.359222644697923</v>
      </c>
      <c r="R38" s="3224" t="s">
        <v>661</v>
      </c>
      <c r="S38" s="3225">
        <f>'synthèse globale '!E2733</f>
        <v>0.46274509803921571</v>
      </c>
      <c r="T38" s="2874">
        <f t="shared" ref="T38:T45" si="45">S38/T$36</f>
        <v>14.405161845359718</v>
      </c>
      <c r="U38" s="2874">
        <f t="shared" ref="U38:U45" si="46">S38/U$36</f>
        <v>9.2523364768904859</v>
      </c>
      <c r="V38" s="2874">
        <f t="shared" ref="V38:V45" si="47">S38/V$36</f>
        <v>19.939016971170233</v>
      </c>
      <c r="W38" s="2874">
        <f t="shared" ref="W38:W45" si="48">S38/W$36</f>
        <v>10.333973630143818</v>
      </c>
      <c r="X38" s="2874">
        <f t="shared" ref="X38:X46" si="49">S38/X$36</f>
        <v>66.237029893924785</v>
      </c>
      <c r="Y38" s="2874">
        <f t="shared" ref="Y38:Y46" si="50">S38/Y$36</f>
        <v>10.765562364869902</v>
      </c>
      <c r="Z38" s="3253" t="s">
        <v>584</v>
      </c>
      <c r="AA38" s="3254">
        <f>'synthèse globale '!F2733</f>
        <v>0.59627329192546585</v>
      </c>
      <c r="AB38" s="2875">
        <f t="shared" ref="AB38:AB45" si="51">AA38/AB$36</f>
        <v>16.610274078754426</v>
      </c>
      <c r="AC38" s="2875">
        <f t="shared" ref="AC38:AC45" si="52">AA38/AC$36</f>
        <v>11.922160067074381</v>
      </c>
      <c r="AD38" s="2875">
        <f t="shared" ref="AD38:AD45" si="53">AA38/AD$36</f>
        <v>21.214990343963674</v>
      </c>
      <c r="AE38" s="2875">
        <f t="shared" ref="AE38:AE45" si="54">AA38/AE$36</f>
        <v>13.315910857243955</v>
      </c>
      <c r="AF38" s="2875">
        <f t="shared" ref="AF38:AF46" si="55">AA38/AF$36</f>
        <v>147.33758167298541</v>
      </c>
      <c r="AG38" s="2875">
        <f t="shared" ref="AG38:AG46" si="56">AA38/AG$36</f>
        <v>13.872037408780672</v>
      </c>
      <c r="AH38" s="3249" t="s">
        <v>661</v>
      </c>
      <c r="AI38" s="3250">
        <f>'synthèse globale '!G2734</f>
        <v>0.1552346570397112</v>
      </c>
      <c r="AJ38" s="2876">
        <f>AI38/AJ$36</f>
        <v>1.7723076452947415</v>
      </c>
      <c r="AK38" s="2876">
        <f>AI38/AK$36</f>
        <v>3.1038325114453951</v>
      </c>
      <c r="AL38" s="2876">
        <f>AI38/AL$36</f>
        <v>1.7711174838672428</v>
      </c>
      <c r="AM38" s="2876">
        <f>AI38/AM$36</f>
        <v>3.466683621566633</v>
      </c>
      <c r="AN38" s="2876">
        <f t="shared" ref="AN38:AN46" si="57">AI38/AN$36</f>
        <v>1.6482415278909983</v>
      </c>
      <c r="AO38" s="2876">
        <f t="shared" ref="AO38:AO46" si="58">AI38/AO$36</f>
        <v>3.6114664177567914</v>
      </c>
      <c r="AP38" s="3241" t="s">
        <v>584</v>
      </c>
      <c r="AQ38" s="3277">
        <f>'synthèse globale '!H2733</f>
        <v>0.68513853904282118</v>
      </c>
      <c r="AR38" s="2890">
        <f t="shared" ref="AR38:AR46" si="59">AQ38/AR$36</f>
        <v>13.698972335676986</v>
      </c>
      <c r="AS38" s="2877">
        <f t="shared" ref="AS38:AS46" si="60">AQ38/AS$36</f>
        <v>15.300439973247988</v>
      </c>
      <c r="AT38" s="2877">
        <f t="shared" ref="AT38:AT46" si="61">AQ38/AT$36</f>
        <v>15.939448525538497</v>
      </c>
    </row>
    <row r="39" spans="1:46" x14ac:dyDescent="0.25">
      <c r="A39" s="3217">
        <v>2</v>
      </c>
      <c r="B39" s="3220" t="s">
        <v>653</v>
      </c>
      <c r="C39" s="3208">
        <f>'synthèse globale '!C2734</f>
        <v>0.18396226415094338</v>
      </c>
      <c r="D39" s="2862">
        <f t="shared" si="33"/>
        <v>3.7799078513101345</v>
      </c>
      <c r="E39" s="2862">
        <f t="shared" si="34"/>
        <v>3.6782253862598284</v>
      </c>
      <c r="F39" s="2862">
        <f t="shared" si="35"/>
        <v>4.4117994060596271</v>
      </c>
      <c r="G39" s="2862">
        <f t="shared" si="36"/>
        <v>4.1082254457859069</v>
      </c>
      <c r="H39" s="2862">
        <f t="shared" si="37"/>
        <v>5.6664158086472032</v>
      </c>
      <c r="I39" s="2862">
        <f t="shared" si="38"/>
        <v>4.2798016356983997</v>
      </c>
      <c r="J39" s="3214" t="s">
        <v>661</v>
      </c>
      <c r="K39" s="3211">
        <f>'synthèse globale '!D2734</f>
        <v>0.42279411764705882</v>
      </c>
      <c r="L39" s="2863">
        <f t="shared" si="39"/>
        <v>7.3640388433854556</v>
      </c>
      <c r="M39" s="2863">
        <f t="shared" si="40"/>
        <v>8.4535383594470801</v>
      </c>
      <c r="N39" s="2863">
        <f t="shared" si="41"/>
        <v>7.4459434467629206</v>
      </c>
      <c r="O39" s="2863">
        <f t="shared" si="42"/>
        <v>9.4417926440667816</v>
      </c>
      <c r="P39" s="2863">
        <f t="shared" si="43"/>
        <v>8.5559279376452615</v>
      </c>
      <c r="Q39" s="2863">
        <f t="shared" si="44"/>
        <v>9.8361202751062393</v>
      </c>
      <c r="R39" s="3224" t="s">
        <v>538</v>
      </c>
      <c r="S39" s="3225">
        <f>'synthèse globale '!E2734</f>
        <v>0.32947976878612717</v>
      </c>
      <c r="T39" s="2874">
        <f t="shared" si="45"/>
        <v>10.256638944954615</v>
      </c>
      <c r="U39" s="2874">
        <f t="shared" si="46"/>
        <v>6.5877687220340553</v>
      </c>
      <c r="V39" s="2874">
        <f t="shared" si="47"/>
        <v>14.19680668540998</v>
      </c>
      <c r="W39" s="2874">
        <f t="shared" si="48"/>
        <v>7.3579066676859206</v>
      </c>
      <c r="X39" s="2874">
        <f t="shared" si="49"/>
        <v>47.161518051738845</v>
      </c>
      <c r="Y39" s="2874">
        <f t="shared" si="50"/>
        <v>7.6652027517088284</v>
      </c>
      <c r="Z39" s="3230" t="s">
        <v>661</v>
      </c>
      <c r="AA39" s="3231">
        <f>'synthèse globale '!F2735</f>
        <v>0.23650190114068442</v>
      </c>
      <c r="AB39" s="2875">
        <f t="shared" si="51"/>
        <v>6.5881894280522246</v>
      </c>
      <c r="AC39" s="2875">
        <f t="shared" si="52"/>
        <v>4.7287268434607208</v>
      </c>
      <c r="AD39" s="2875">
        <f t="shared" si="53"/>
        <v>8.4145736811834997</v>
      </c>
      <c r="AE39" s="2875">
        <f t="shared" si="54"/>
        <v>5.2815349535255232</v>
      </c>
      <c r="AF39" s="2875">
        <f t="shared" si="55"/>
        <v>58.439005481210813</v>
      </c>
      <c r="AG39" s="2875">
        <f t="shared" si="56"/>
        <v>5.5021133166591971</v>
      </c>
      <c r="AH39" s="3249" t="s">
        <v>716</v>
      </c>
      <c r="AI39" s="3250">
        <f>'synthèse globale '!G2735</f>
        <v>0.1111111111111111</v>
      </c>
      <c r="AJ39" s="2876">
        <f>AI39/AJ$36</f>
        <v>1.2685509502497243</v>
      </c>
      <c r="AK39" s="2876">
        <f>AI39/AK$36</f>
        <v>2.2216062162025176</v>
      </c>
      <c r="AL39" s="2876">
        <f>AI39/AL$36</f>
        <v>1.2676990776000676</v>
      </c>
      <c r="AM39" s="2876">
        <f>AI39/AM$36</f>
        <v>2.4813213518706907</v>
      </c>
      <c r="AN39" s="2876">
        <f t="shared" si="57"/>
        <v>1.1797491039426524</v>
      </c>
      <c r="AO39" s="2876">
        <f t="shared" si="58"/>
        <v>2.5849514152936202</v>
      </c>
      <c r="AP39" s="3241" t="s">
        <v>661</v>
      </c>
      <c r="AQ39" s="3277">
        <f>'synthèse globale '!H2734</f>
        <v>0.2325676226722849</v>
      </c>
      <c r="AR39" s="2890">
        <f t="shared" si="59"/>
        <v>4.6500630859457077</v>
      </c>
      <c r="AS39" s="2878">
        <f t="shared" si="60"/>
        <v>5.19367507101492</v>
      </c>
      <c r="AT39" s="2878">
        <f t="shared" si="61"/>
        <v>5.4105840484037602</v>
      </c>
    </row>
    <row r="40" spans="1:46" x14ac:dyDescent="0.25">
      <c r="A40" s="3217">
        <v>3</v>
      </c>
      <c r="B40" s="3220" t="s">
        <v>4817</v>
      </c>
      <c r="C40" s="3208">
        <f>'synthèse globale '!C2735</f>
        <v>0.16</v>
      </c>
      <c r="D40" s="2862">
        <f t="shared" si="33"/>
        <v>3.2875506234984555</v>
      </c>
      <c r="E40" s="2862">
        <f t="shared" si="34"/>
        <v>3.1991129513316254</v>
      </c>
      <c r="F40" s="2862">
        <f t="shared" si="35"/>
        <v>3.8371342526549372</v>
      </c>
      <c r="G40" s="2862">
        <f t="shared" si="36"/>
        <v>3.5731027466937944</v>
      </c>
      <c r="H40" s="2862">
        <f t="shared" si="37"/>
        <v>4.9283288263926455</v>
      </c>
      <c r="I40" s="2862">
        <f t="shared" si="38"/>
        <v>3.7223300380228137</v>
      </c>
      <c r="J40" s="3214" t="s">
        <v>716</v>
      </c>
      <c r="K40" s="3211">
        <f>'synthèse globale '!D2735</f>
        <v>0.3125</v>
      </c>
      <c r="L40" s="2863">
        <f t="shared" si="39"/>
        <v>5.4429852320675103</v>
      </c>
      <c r="M40" s="2863">
        <f t="shared" si="40"/>
        <v>6.248267483069581</v>
      </c>
      <c r="N40" s="2863">
        <f t="shared" si="41"/>
        <v>5.5035234171725937</v>
      </c>
      <c r="O40" s="2863">
        <f t="shared" si="42"/>
        <v>6.9787163021363172</v>
      </c>
      <c r="P40" s="2863">
        <f t="shared" si="43"/>
        <v>6.3239467365204103</v>
      </c>
      <c r="Q40" s="2863">
        <f t="shared" si="44"/>
        <v>7.2701758555133074</v>
      </c>
      <c r="R40" s="3224" t="s">
        <v>878</v>
      </c>
      <c r="S40" s="3225">
        <f>'synthèse globale '!E2735</f>
        <v>0.29255319148936171</v>
      </c>
      <c r="T40" s="2874">
        <f t="shared" si="45"/>
        <v>9.107122019526237</v>
      </c>
      <c r="U40" s="2874">
        <f t="shared" si="46"/>
        <v>5.849441899043863</v>
      </c>
      <c r="V40" s="2874">
        <f t="shared" si="47"/>
        <v>12.605693879402384</v>
      </c>
      <c r="W40" s="2874">
        <f t="shared" si="48"/>
        <v>6.5332663254042123</v>
      </c>
      <c r="X40" s="2874">
        <f t="shared" si="49"/>
        <v>41.875871991628884</v>
      </c>
      <c r="Y40" s="2874">
        <f t="shared" si="50"/>
        <v>6.8061220775018203</v>
      </c>
      <c r="Z40" s="3230" t="s">
        <v>4817</v>
      </c>
      <c r="AA40" s="3231">
        <f>'synthèse globale '!F2736</f>
        <v>0.17073170731707318</v>
      </c>
      <c r="AB40" s="2875">
        <f t="shared" si="51"/>
        <v>4.756041383830345</v>
      </c>
      <c r="AC40" s="2875">
        <f t="shared" si="52"/>
        <v>3.4136876005063082</v>
      </c>
      <c r="AD40" s="2875">
        <f t="shared" si="53"/>
        <v>6.0745157819225257</v>
      </c>
      <c r="AE40" s="2875">
        <f t="shared" si="54"/>
        <v>3.8127620772647202</v>
      </c>
      <c r="AF40" s="2875">
        <f t="shared" si="55"/>
        <v>42.187361419068743</v>
      </c>
      <c r="AG40" s="2875">
        <f t="shared" si="56"/>
        <v>3.9719985161828806</v>
      </c>
      <c r="AH40" s="3249" t="s">
        <v>878</v>
      </c>
      <c r="AI40" s="3250">
        <f>'synthèse globale '!G2736</f>
        <v>8.8785046728971959E-2</v>
      </c>
      <c r="AJ40" s="2876">
        <f>AI40/AJ$36</f>
        <v>1.0136551985640321</v>
      </c>
      <c r="AK40" s="2876">
        <f>AI40/AK$36</f>
        <v>1.7752087054702361</v>
      </c>
      <c r="AL40" s="2876">
        <f>AI40/AL$36</f>
        <v>1.0129744965869698</v>
      </c>
      <c r="AM40" s="2876">
        <f>AI40/AM$36</f>
        <v>1.9827380895789162</v>
      </c>
      <c r="AN40" s="2876">
        <f t="shared" si="57"/>
        <v>0.94269671389810072</v>
      </c>
      <c r="AO40" s="2876">
        <f t="shared" si="58"/>
        <v>2.0655452897906965</v>
      </c>
      <c r="AP40" s="3241" t="s">
        <v>716</v>
      </c>
      <c r="AQ40" s="3277">
        <f>'synthèse globale '!H2735</f>
        <v>0.14560161779575329</v>
      </c>
      <c r="AR40" s="2890">
        <f t="shared" si="59"/>
        <v>2.9112251326576977</v>
      </c>
      <c r="AS40" s="2878">
        <f t="shared" si="60"/>
        <v>3.2515596279316634</v>
      </c>
      <c r="AT40" s="2878">
        <f t="shared" si="61"/>
        <v>3.3873579719115594</v>
      </c>
    </row>
    <row r="41" spans="1:46" x14ac:dyDescent="0.25">
      <c r="A41" s="3217">
        <v>4</v>
      </c>
      <c r="B41" s="3220" t="s">
        <v>661</v>
      </c>
      <c r="C41" s="3208">
        <f>'synthèse globale '!C2736</f>
        <v>0.1544759825327511</v>
      </c>
      <c r="D41" s="2862">
        <f t="shared" si="33"/>
        <v>3.1740475793192653</v>
      </c>
      <c r="E41" s="2862">
        <f t="shared" si="34"/>
        <v>3.0886632274387624</v>
      </c>
      <c r="F41" s="2862">
        <f t="shared" si="35"/>
        <v>3.7046567736809064</v>
      </c>
      <c r="G41" s="2862">
        <f t="shared" si="36"/>
        <v>3.4497409842874727</v>
      </c>
      <c r="H41" s="2862">
        <f t="shared" si="37"/>
        <v>4.7581777356342752</v>
      </c>
      <c r="I41" s="2862">
        <f t="shared" si="38"/>
        <v>3.5938161870921683</v>
      </c>
      <c r="J41" s="3214" t="s">
        <v>878</v>
      </c>
      <c r="K41" s="3211">
        <f>'synthèse globale '!D2737</f>
        <v>0.23493975903614459</v>
      </c>
      <c r="L41" s="2863">
        <f t="shared" si="39"/>
        <v>4.0920756443495501</v>
      </c>
      <c r="M41" s="2863">
        <f t="shared" si="40"/>
        <v>4.6974926619703838</v>
      </c>
      <c r="N41" s="2863">
        <f t="shared" si="41"/>
        <v>4.1375886895369858</v>
      </c>
      <c r="O41" s="2863">
        <f t="shared" si="42"/>
        <v>5.2466493644976655</v>
      </c>
      <c r="P41" s="2863">
        <f t="shared" si="43"/>
        <v>4.7543888717936582</v>
      </c>
      <c r="Q41" s="2863">
        <f t="shared" si="44"/>
        <v>5.4657707636630173</v>
      </c>
      <c r="R41" s="3224" t="s">
        <v>584</v>
      </c>
      <c r="S41" s="3225">
        <f>'synthèse globale '!E2736</f>
        <v>0.24528301886792453</v>
      </c>
      <c r="T41" s="2874">
        <f t="shared" si="45"/>
        <v>7.6356110517057028</v>
      </c>
      <c r="U41" s="2874">
        <f t="shared" si="46"/>
        <v>4.9043005150131052</v>
      </c>
      <c r="V41" s="2874">
        <f t="shared" si="47"/>
        <v>10.568890511581278</v>
      </c>
      <c r="W41" s="2874">
        <f t="shared" si="48"/>
        <v>5.4776339277145434</v>
      </c>
      <c r="X41" s="2874">
        <f t="shared" si="49"/>
        <v>35.109650479430869</v>
      </c>
      <c r="Y41" s="2874">
        <f t="shared" si="50"/>
        <v>5.7064021809312004</v>
      </c>
      <c r="Z41" s="3230" t="s">
        <v>103</v>
      </c>
      <c r="AA41" s="3231">
        <f>'synthèse globale '!F2737</f>
        <v>0.16216216216216217</v>
      </c>
      <c r="AB41" s="2875">
        <f t="shared" si="51"/>
        <v>4.5173211599315248</v>
      </c>
      <c r="AC41" s="2875">
        <f t="shared" si="52"/>
        <v>3.2423442074307016</v>
      </c>
      <c r="AD41" s="2875">
        <f t="shared" si="53"/>
        <v>5.7696173063820124</v>
      </c>
      <c r="AE41" s="2875">
        <f t="shared" si="54"/>
        <v>3.6213879189464135</v>
      </c>
      <c r="AF41" s="2875">
        <f t="shared" si="55"/>
        <v>40.069849069849077</v>
      </c>
      <c r="AG41" s="2875">
        <f t="shared" si="56"/>
        <v>3.7726317952933925</v>
      </c>
      <c r="AH41" s="3249" t="s">
        <v>103</v>
      </c>
      <c r="AI41" s="3250">
        <f>'synthèse globale '!G2737</f>
        <v>7.5818495117748422E-2</v>
      </c>
      <c r="AJ41" s="2876">
        <f>AI41/AJ$36</f>
        <v>0.8656166162531147</v>
      </c>
      <c r="AK41" s="2876">
        <f>AI41/AK$36</f>
        <v>1.5159495605103912</v>
      </c>
      <c r="AL41" s="2876">
        <f>AI41/AL$36</f>
        <v>0.86503532693215412</v>
      </c>
      <c r="AM41" s="2876">
        <f>AI41/AM$36</f>
        <v>1.6931704572213557</v>
      </c>
      <c r="AN41" s="2876">
        <f t="shared" si="57"/>
        <v>0.80502121509699665</v>
      </c>
      <c r="AO41" s="2876">
        <f t="shared" si="58"/>
        <v>1.7638841363405062</v>
      </c>
      <c r="AP41" s="3241" t="s">
        <v>653</v>
      </c>
      <c r="AQ41" s="3277">
        <f>'synthèse globale '!H2736</f>
        <v>0.1368909512761021</v>
      </c>
      <c r="AR41" s="2890">
        <f t="shared" si="59"/>
        <v>2.7370600946717794</v>
      </c>
      <c r="AS41" s="2878">
        <f t="shared" si="60"/>
        <v>3.0570339625135423</v>
      </c>
      <c r="AT41" s="2878">
        <f t="shared" si="61"/>
        <v>3.1847081241784516</v>
      </c>
    </row>
    <row r="42" spans="1:46" x14ac:dyDescent="0.25">
      <c r="A42" s="3217">
        <v>5</v>
      </c>
      <c r="B42" s="3220" t="s">
        <v>731</v>
      </c>
      <c r="C42" s="3208">
        <f>'synthèse globale '!C2737</f>
        <v>0.1437435367114788</v>
      </c>
      <c r="D42" s="2862">
        <f t="shared" si="33"/>
        <v>2.9535259608730953</v>
      </c>
      <c r="E42" s="2862">
        <f t="shared" si="34"/>
        <v>2.8740738122744052</v>
      </c>
      <c r="F42" s="2862">
        <f t="shared" si="35"/>
        <v>3.4472703019586106</v>
      </c>
      <c r="G42" s="2862">
        <f t="shared" si="36"/>
        <v>3.2100651615204074</v>
      </c>
      <c r="H42" s="2862">
        <f t="shared" si="37"/>
        <v>4.4275963473925648</v>
      </c>
      <c r="I42" s="2862">
        <f t="shared" si="38"/>
        <v>3.3441305279548286</v>
      </c>
      <c r="J42" s="3214" t="s">
        <v>103</v>
      </c>
      <c r="K42" s="3211">
        <f>'synthèse globale '!D2738</f>
        <v>0.20833333333333334</v>
      </c>
      <c r="L42" s="2863">
        <f t="shared" si="39"/>
        <v>3.6286568213783403</v>
      </c>
      <c r="M42" s="2863">
        <f t="shared" si="40"/>
        <v>4.1655116553797207</v>
      </c>
      <c r="N42" s="2863">
        <f t="shared" si="41"/>
        <v>3.6690156114483958</v>
      </c>
      <c r="O42" s="2863">
        <f t="shared" si="42"/>
        <v>4.6524775347575451</v>
      </c>
      <c r="P42" s="2863">
        <f t="shared" si="43"/>
        <v>4.2159644910136072</v>
      </c>
      <c r="Q42" s="2863">
        <f t="shared" si="44"/>
        <v>4.8467839036755391</v>
      </c>
      <c r="R42" s="3224" t="s">
        <v>103</v>
      </c>
      <c r="S42" s="3225">
        <f>'synthèse globale '!E2737</f>
        <v>0.21656050955414013</v>
      </c>
      <c r="T42" s="2874">
        <f t="shared" si="45"/>
        <v>6.7414851127749511</v>
      </c>
      <c r="U42" s="2874">
        <f t="shared" si="46"/>
        <v>4.3300095678851624</v>
      </c>
      <c r="V42" s="2874">
        <f t="shared" si="47"/>
        <v>9.3312791287944474</v>
      </c>
      <c r="W42" s="2874">
        <f t="shared" si="48"/>
        <v>4.8362059469581613</v>
      </c>
      <c r="X42" s="2874">
        <f t="shared" si="49"/>
        <v>30.998329330688108</v>
      </c>
      <c r="Y42" s="2874">
        <f t="shared" si="50"/>
        <v>5.0381855610181399</v>
      </c>
      <c r="Z42" s="3230" t="s">
        <v>878</v>
      </c>
      <c r="AA42" s="3231">
        <f>'synthèse globale '!F2738</f>
        <v>0.1342925659472422</v>
      </c>
      <c r="AB42" s="2875">
        <f t="shared" si="51"/>
        <v>3.7409630069456909</v>
      </c>
      <c r="AC42" s="2875">
        <f t="shared" si="52"/>
        <v>2.6851067936836186</v>
      </c>
      <c r="AD42" s="2875">
        <f t="shared" si="53"/>
        <v>4.7780363944138804</v>
      </c>
      <c r="AE42" s="2875">
        <f t="shared" si="54"/>
        <v>2.999007101541554</v>
      </c>
      <c r="AF42" s="2875">
        <f t="shared" si="55"/>
        <v>33.183344233703949</v>
      </c>
      <c r="AG42" s="2875">
        <f t="shared" si="56"/>
        <v>3.1242578256786206</v>
      </c>
      <c r="AH42" s="3249" t="s">
        <v>548</v>
      </c>
      <c r="AI42" s="3250">
        <f>'synthèse globale '!G2738</f>
        <v>1.3071895424836602E-2</v>
      </c>
      <c r="AJ42" s="2876">
        <f>AI42/AJ$36</f>
        <v>0.14924128826467348</v>
      </c>
      <c r="AK42" s="2876">
        <f>AI42/AK$36</f>
        <v>0.2613654372002962</v>
      </c>
      <c r="AL42" s="2876">
        <f>AI42/AL$36</f>
        <v>0.14914106795294915</v>
      </c>
      <c r="AM42" s="2876">
        <f>AI42/AM$36</f>
        <v>0.29192015904361068</v>
      </c>
      <c r="AN42" s="2876">
        <f t="shared" si="57"/>
        <v>0.13879401222854734</v>
      </c>
      <c r="AO42" s="2876">
        <f t="shared" si="58"/>
        <v>0.30411193121101421</v>
      </c>
      <c r="AP42" s="3241" t="s">
        <v>731</v>
      </c>
      <c r="AQ42" s="3277">
        <f>'synthèse globale '!H2738</f>
        <v>0.12264763140817651</v>
      </c>
      <c r="AR42" s="2890">
        <f t="shared" si="59"/>
        <v>2.4522726630502807</v>
      </c>
      <c r="AS42" s="2878">
        <f t="shared" si="60"/>
        <v>2.7389536791252724</v>
      </c>
      <c r="AT42" s="2878">
        <f t="shared" si="61"/>
        <v>2.8533435155187856</v>
      </c>
    </row>
    <row r="43" spans="1:46" x14ac:dyDescent="0.25">
      <c r="A43" s="3217">
        <v>6</v>
      </c>
      <c r="B43" s="3220" t="s">
        <v>716</v>
      </c>
      <c r="C43" s="3208">
        <f>'synthèse globale '!C2739</f>
        <v>0.10377358490566038</v>
      </c>
      <c r="D43" s="2862">
        <f t="shared" si="33"/>
        <v>2.1322557109954605</v>
      </c>
      <c r="E43" s="2862">
        <f t="shared" si="34"/>
        <v>2.074896371736314</v>
      </c>
      <c r="F43" s="2862">
        <f t="shared" si="35"/>
        <v>2.488707357264405</v>
      </c>
      <c r="G43" s="2862">
        <f t="shared" si="36"/>
        <v>2.3174605078792299</v>
      </c>
      <c r="H43" s="2862">
        <f t="shared" si="37"/>
        <v>3.196439686929192</v>
      </c>
      <c r="I43" s="2862">
        <f t="shared" si="38"/>
        <v>2.4142470765478157</v>
      </c>
      <c r="J43" s="3214" t="s">
        <v>731</v>
      </c>
      <c r="K43" s="3211">
        <f>'synthèse globale '!D2739</f>
        <v>0.14084507042253522</v>
      </c>
      <c r="L43" s="2863">
        <f t="shared" si="39"/>
        <v>2.4531764426219764</v>
      </c>
      <c r="M43" s="2863">
        <f t="shared" si="40"/>
        <v>2.8161205557496705</v>
      </c>
      <c r="N43" s="2863">
        <f t="shared" si="41"/>
        <v>2.4804612584439858</v>
      </c>
      <c r="O43" s="2863">
        <f t="shared" si="42"/>
        <v>3.1453369249065095</v>
      </c>
      <c r="P43" s="2863">
        <f t="shared" si="43"/>
        <v>2.8502295150514527</v>
      </c>
      <c r="Q43" s="2863">
        <f t="shared" si="44"/>
        <v>3.2766989771327584</v>
      </c>
      <c r="R43" s="3224" t="s">
        <v>716</v>
      </c>
      <c r="S43" s="3225">
        <f>'synthèse globale '!E2738</f>
        <v>0.2</v>
      </c>
      <c r="T43" s="2874">
        <f t="shared" si="45"/>
        <v>6.2259597806215732</v>
      </c>
      <c r="U43" s="2874">
        <f t="shared" si="46"/>
        <v>3.998891189164532</v>
      </c>
      <c r="V43" s="2874">
        <f t="shared" si="47"/>
        <v>8.6177107248278126</v>
      </c>
      <c r="W43" s="2874">
        <f t="shared" si="48"/>
        <v>4.4663784333672432</v>
      </c>
      <c r="X43" s="2874">
        <f t="shared" si="49"/>
        <v>28.627868852459017</v>
      </c>
      <c r="Y43" s="2874">
        <f t="shared" si="50"/>
        <v>4.6529125475285174</v>
      </c>
      <c r="Z43" s="3230" t="s">
        <v>716</v>
      </c>
      <c r="AA43" s="3231">
        <f>'synthèse globale '!F2739</f>
        <v>0.11401425178147269</v>
      </c>
      <c r="AB43" s="2875">
        <f t="shared" si="51"/>
        <v>3.1760737846549434</v>
      </c>
      <c r="AC43" s="2875">
        <f t="shared" si="52"/>
        <v>2.2796529344405885</v>
      </c>
      <c r="AD43" s="2875">
        <f t="shared" si="53"/>
        <v>4.0565480348909162</v>
      </c>
      <c r="AE43" s="2875">
        <f t="shared" si="54"/>
        <v>2.5461539762663619</v>
      </c>
      <c r="AF43" s="2875">
        <f t="shared" si="55"/>
        <v>28.172625474288186</v>
      </c>
      <c r="AG43" s="2875">
        <f t="shared" si="56"/>
        <v>2.6524917135554493</v>
      </c>
      <c r="AH43" s="3249"/>
      <c r="AI43" s="3250"/>
      <c r="AJ43" s="2876"/>
      <c r="AK43" s="2876"/>
      <c r="AL43" s="2876"/>
      <c r="AM43" s="2876"/>
      <c r="AN43" s="2876">
        <f t="shared" si="57"/>
        <v>0</v>
      </c>
      <c r="AO43" s="2876">
        <f t="shared" si="58"/>
        <v>0</v>
      </c>
      <c r="AP43" s="3241" t="s">
        <v>4817</v>
      </c>
      <c r="AQ43" s="3277">
        <f>'synthèse globale '!H2739</f>
        <v>0.11627906976744186</v>
      </c>
      <c r="AR43" s="2890">
        <f t="shared" si="59"/>
        <v>2.3249367378863557</v>
      </c>
      <c r="AS43" s="2878">
        <f t="shared" si="60"/>
        <v>2.5967316473065365</v>
      </c>
      <c r="AT43" s="2878">
        <f t="shared" si="61"/>
        <v>2.7051817136793703</v>
      </c>
    </row>
    <row r="44" spans="1:46" x14ac:dyDescent="0.25">
      <c r="A44" s="3217">
        <v>7</v>
      </c>
      <c r="B44" s="3220" t="s">
        <v>103</v>
      </c>
      <c r="C44" s="3208">
        <f>'synthèse globale '!C2740</f>
        <v>8.5027162302386619E-2</v>
      </c>
      <c r="D44" s="2862">
        <f t="shared" si="33"/>
        <v>1.7470693777594719</v>
      </c>
      <c r="E44" s="2862">
        <f t="shared" si="34"/>
        <v>1.7000718508533825</v>
      </c>
      <c r="F44" s="2862">
        <f t="shared" si="35"/>
        <v>2.0391289804783646</v>
      </c>
      <c r="G44" s="2862">
        <f t="shared" si="36"/>
        <v>1.8988174197889793</v>
      </c>
      <c r="H44" s="2862">
        <f t="shared" si="37"/>
        <v>2.6190113437576126</v>
      </c>
      <c r="I44" s="2862">
        <f t="shared" si="38"/>
        <v>1.9781197517875919</v>
      </c>
      <c r="J44" s="3214" t="s">
        <v>538</v>
      </c>
      <c r="K44" s="3211">
        <f>'synthèse globale '!D2740</f>
        <v>8.3892617449664433E-2</v>
      </c>
      <c r="L44" s="2863">
        <f t="shared" si="39"/>
        <v>1.4612040891456404</v>
      </c>
      <c r="M44" s="2863">
        <f t="shared" si="40"/>
        <v>1.6773872437770689</v>
      </c>
      <c r="N44" s="2863">
        <f t="shared" si="41"/>
        <v>1.4774559509188172</v>
      </c>
      <c r="O44" s="2863">
        <f t="shared" si="42"/>
        <v>1.8734808864795485</v>
      </c>
      <c r="P44" s="2863">
        <f t="shared" si="43"/>
        <v>1.6977038218846738</v>
      </c>
      <c r="Q44" s="2863">
        <f t="shared" si="44"/>
        <v>1.9517250618827673</v>
      </c>
      <c r="R44" s="3224" t="s">
        <v>653</v>
      </c>
      <c r="S44" s="3225">
        <f>'synthèse globale '!E2739</f>
        <v>9.1324200913242004E-2</v>
      </c>
      <c r="T44" s="2874">
        <f t="shared" si="45"/>
        <v>2.8429040094162432</v>
      </c>
      <c r="U44" s="2874">
        <f t="shared" si="46"/>
        <v>1.8259777119472747</v>
      </c>
      <c r="V44" s="2874">
        <f t="shared" si="47"/>
        <v>3.9350277282318773</v>
      </c>
      <c r="W44" s="2874">
        <f t="shared" si="48"/>
        <v>2.039442207017006</v>
      </c>
      <c r="X44" s="2874">
        <f t="shared" si="49"/>
        <v>13.072086233999549</v>
      </c>
      <c r="Y44" s="2874">
        <f t="shared" si="50"/>
        <v>2.1246176016111948</v>
      </c>
      <c r="Z44" s="3230" t="s">
        <v>731</v>
      </c>
      <c r="AA44" s="3231">
        <f>'synthèse globale '!F2740</f>
        <v>9.7345132743362831E-2</v>
      </c>
      <c r="AB44" s="2875">
        <f t="shared" si="51"/>
        <v>2.7117252390739388</v>
      </c>
      <c r="AC44" s="2875">
        <f t="shared" si="52"/>
        <v>1.946362968177427</v>
      </c>
      <c r="AD44" s="2875">
        <f t="shared" si="53"/>
        <v>3.4634723358369897</v>
      </c>
      <c r="AE44" s="2875">
        <f t="shared" si="54"/>
        <v>2.173901007391136</v>
      </c>
      <c r="AF44" s="2875">
        <f t="shared" si="55"/>
        <v>24.053729456384325</v>
      </c>
      <c r="AG44" s="2875">
        <f t="shared" si="56"/>
        <v>2.2646919479121101</v>
      </c>
      <c r="AH44" s="3249"/>
      <c r="AI44" s="3250"/>
      <c r="AJ44" s="2876"/>
      <c r="AK44" s="2876"/>
      <c r="AL44" s="2876"/>
      <c r="AM44" s="2876"/>
      <c r="AN44" s="2876">
        <f t="shared" si="57"/>
        <v>0</v>
      </c>
      <c r="AO44" s="2876">
        <f t="shared" si="58"/>
        <v>0</v>
      </c>
      <c r="AP44" s="3241" t="s">
        <v>878</v>
      </c>
      <c r="AQ44" s="3277">
        <f>'synthèse globale '!H2740</f>
        <v>0.11404087013843112</v>
      </c>
      <c r="AR44" s="2890">
        <f t="shared" si="59"/>
        <v>2.2801851540061437</v>
      </c>
      <c r="AS44" s="2878">
        <f t="shared" si="60"/>
        <v>2.5467484145436159</v>
      </c>
      <c r="AT44" s="2878">
        <f t="shared" si="61"/>
        <v>2.6531109779908815</v>
      </c>
    </row>
    <row r="45" spans="1:46" x14ac:dyDescent="0.25">
      <c r="A45" s="3217">
        <v>8</v>
      </c>
      <c r="B45" s="3220" t="s">
        <v>898</v>
      </c>
      <c r="C45" s="3208">
        <f>'synthèse globale '!C2741</f>
        <v>6.5556152606125739E-2</v>
      </c>
      <c r="D45" s="2862">
        <f t="shared" si="33"/>
        <v>1.3469948148401787</v>
      </c>
      <c r="E45" s="2862">
        <f t="shared" si="34"/>
        <v>1.3107596052608084</v>
      </c>
      <c r="F45" s="2862">
        <f t="shared" si="35"/>
        <v>1.5721734914827457</v>
      </c>
      <c r="G45" s="2862">
        <f t="shared" si="36"/>
        <v>1.4639929308726589</v>
      </c>
      <c r="H45" s="2862">
        <f t="shared" si="37"/>
        <v>2.0192642289760299</v>
      </c>
      <c r="I45" s="2862">
        <f t="shared" si="38"/>
        <v>1.5251352251436836</v>
      </c>
      <c r="J45" s="3214" t="s">
        <v>1806</v>
      </c>
      <c r="K45" s="3211">
        <f>'synthèse globale '!D2741</f>
        <v>3.6363636363636362E-2</v>
      </c>
      <c r="L45" s="2863">
        <f t="shared" si="39"/>
        <v>0.63336555427694663</v>
      </c>
      <c r="M45" s="2863">
        <f t="shared" si="40"/>
        <v>0.72707112530264217</v>
      </c>
      <c r="N45" s="2863">
        <f t="shared" si="41"/>
        <v>0.64040999763462902</v>
      </c>
      <c r="O45" s="2863">
        <f t="shared" si="42"/>
        <v>0.81206880606677145</v>
      </c>
      <c r="P45" s="2863">
        <f t="shared" si="43"/>
        <v>0.73587743843146591</v>
      </c>
      <c r="Q45" s="2863">
        <f t="shared" si="44"/>
        <v>0.84598409955063936</v>
      </c>
      <c r="R45" s="3224" t="s">
        <v>3640</v>
      </c>
      <c r="S45" s="3225">
        <f>'synthèse globale '!E2740</f>
        <v>9.0909090909090912E-2</v>
      </c>
      <c r="T45" s="2874">
        <f t="shared" si="45"/>
        <v>2.8299817184643512</v>
      </c>
      <c r="U45" s="2874">
        <f t="shared" si="46"/>
        <v>1.8176778132566054</v>
      </c>
      <c r="V45" s="2874">
        <f t="shared" si="47"/>
        <v>3.9171412385580964</v>
      </c>
      <c r="W45" s="2874">
        <f t="shared" si="48"/>
        <v>2.0301720151669289</v>
      </c>
      <c r="X45" s="2874">
        <f t="shared" si="49"/>
        <v>13.012667660208644</v>
      </c>
      <c r="Y45" s="2874">
        <f t="shared" si="50"/>
        <v>2.1149602488765988</v>
      </c>
      <c r="Z45" s="3230" t="s">
        <v>538</v>
      </c>
      <c r="AA45" s="3231">
        <f>'synthèse globale '!F2741</f>
        <v>6.386554621848739E-2</v>
      </c>
      <c r="AB45" s="2875">
        <f t="shared" si="51"/>
        <v>1.7790906304940399</v>
      </c>
      <c r="AC45" s="2875">
        <f t="shared" si="52"/>
        <v>1.276956850321447</v>
      </c>
      <c r="AD45" s="2875">
        <f t="shared" si="53"/>
        <v>2.2722918579196381</v>
      </c>
      <c r="AE45" s="2875">
        <f t="shared" si="54"/>
        <v>1.4262384913273549</v>
      </c>
      <c r="AF45" s="2875">
        <f t="shared" si="55"/>
        <v>15.781010586052602</v>
      </c>
      <c r="AG45" s="2875">
        <f t="shared" si="56"/>
        <v>1.4858040067738121</v>
      </c>
      <c r="AH45" s="3249"/>
      <c r="AI45" s="3250"/>
      <c r="AJ45" s="2876"/>
      <c r="AK45" s="2876"/>
      <c r="AL45" s="2876"/>
      <c r="AM45" s="2876"/>
      <c r="AN45" s="2876">
        <f t="shared" si="57"/>
        <v>0</v>
      </c>
      <c r="AO45" s="2876">
        <f t="shared" si="58"/>
        <v>0</v>
      </c>
      <c r="AP45" s="3241" t="s">
        <v>538</v>
      </c>
      <c r="AQ45" s="3277">
        <f>'synthèse globale '!H2741</f>
        <v>0.10647130647130647</v>
      </c>
      <c r="AR45" s="2890">
        <f t="shared" si="59"/>
        <v>2.1288358467347201</v>
      </c>
      <c r="AS45" s="2878">
        <f t="shared" si="60"/>
        <v>2.3777057349793869</v>
      </c>
      <c r="AT45" s="2878">
        <f t="shared" si="61"/>
        <v>2.4770083891604804</v>
      </c>
    </row>
    <row r="46" spans="1:46" x14ac:dyDescent="0.25">
      <c r="A46" s="3218">
        <v>9</v>
      </c>
      <c r="B46" s="3221"/>
      <c r="C46" s="3209"/>
      <c r="D46" s="2893"/>
      <c r="E46" s="2893"/>
      <c r="F46" s="2893"/>
      <c r="G46" s="2893"/>
      <c r="H46" s="2893">
        <f t="shared" si="37"/>
        <v>0</v>
      </c>
      <c r="I46" s="2893">
        <f t="shared" si="38"/>
        <v>0</v>
      </c>
      <c r="J46" s="3215"/>
      <c r="K46" s="3212"/>
      <c r="L46" s="2881"/>
      <c r="M46" s="2881"/>
      <c r="N46" s="2881"/>
      <c r="O46" s="2881">
        <f t="shared" si="42"/>
        <v>0</v>
      </c>
      <c r="P46" s="2881">
        <f t="shared" si="43"/>
        <v>0</v>
      </c>
      <c r="Q46" s="2881">
        <f t="shared" si="44"/>
        <v>0</v>
      </c>
      <c r="R46" s="3226"/>
      <c r="S46" s="3227"/>
      <c r="T46" s="2883"/>
      <c r="U46" s="2883"/>
      <c r="V46" s="2883"/>
      <c r="W46" s="2883"/>
      <c r="X46" s="2883">
        <f t="shared" si="49"/>
        <v>0</v>
      </c>
      <c r="Y46" s="2883">
        <f t="shared" si="50"/>
        <v>0</v>
      </c>
      <c r="Z46" s="3232"/>
      <c r="AA46" s="3233"/>
      <c r="AB46" s="2885"/>
      <c r="AC46" s="2885"/>
      <c r="AD46" s="2885"/>
      <c r="AE46" s="2885"/>
      <c r="AF46" s="2885">
        <f t="shared" si="55"/>
        <v>0</v>
      </c>
      <c r="AG46" s="2885">
        <f t="shared" si="56"/>
        <v>0</v>
      </c>
      <c r="AH46" s="3251"/>
      <c r="AI46" s="3252"/>
      <c r="AJ46" s="2901"/>
      <c r="AK46" s="2901"/>
      <c r="AL46" s="2901"/>
      <c r="AM46" s="2901"/>
      <c r="AN46" s="2901">
        <f t="shared" si="57"/>
        <v>0</v>
      </c>
      <c r="AO46" s="2901">
        <f t="shared" si="58"/>
        <v>0</v>
      </c>
      <c r="AP46" s="3244" t="s">
        <v>103</v>
      </c>
      <c r="AQ46" s="3278">
        <f>'synthèse globale '!H2742</f>
        <v>8.8401320694429658E-2</v>
      </c>
      <c r="AR46" s="2891">
        <f t="shared" si="59"/>
        <v>1.7675363121773149</v>
      </c>
      <c r="AS46" s="2879">
        <f t="shared" si="60"/>
        <v>1.9741687611539098</v>
      </c>
      <c r="AT46" s="2879">
        <f t="shared" si="61"/>
        <v>2.0566180713860205</v>
      </c>
    </row>
    <row r="47" spans="1:46" x14ac:dyDescent="0.25">
      <c r="C47" s="2477"/>
      <c r="D47" s="2873"/>
      <c r="E47" s="2873"/>
      <c r="F47" s="2432"/>
      <c r="G47" s="2432"/>
      <c r="H47" s="2432"/>
      <c r="I47" s="2432"/>
      <c r="K47" s="2477"/>
      <c r="L47" s="2873"/>
      <c r="M47" s="2873"/>
      <c r="N47" s="2432"/>
      <c r="O47" s="2432"/>
      <c r="P47" s="2432"/>
      <c r="Q47" s="2432"/>
      <c r="R47" s="1223"/>
      <c r="S47" s="2477"/>
      <c r="T47" s="2873"/>
      <c r="U47" s="2873"/>
      <c r="V47" s="2432"/>
      <c r="W47" s="2432"/>
      <c r="X47" s="2432"/>
      <c r="Y47" s="2432"/>
      <c r="AA47" s="2477"/>
      <c r="AB47" s="2873"/>
      <c r="AC47" s="2873"/>
      <c r="AD47" s="2432"/>
      <c r="AE47" s="2432"/>
      <c r="AF47" s="2432"/>
      <c r="AG47" s="2432"/>
      <c r="AI47" s="2477"/>
      <c r="AJ47" s="2873"/>
      <c r="AK47" s="2873"/>
      <c r="AL47" s="2432"/>
      <c r="AM47" s="2432"/>
      <c r="AN47" s="2432"/>
      <c r="AO47" s="2432"/>
      <c r="AQ47" s="2477"/>
      <c r="AR47" s="2484"/>
      <c r="AS47" s="2478"/>
    </row>
    <row r="48" spans="1:46" x14ac:dyDescent="0.25">
      <c r="B48" s="2457" t="s">
        <v>813</v>
      </c>
      <c r="C48" s="2898">
        <f>'synthèse globale '!C2387</f>
        <v>0.11022290545734051</v>
      </c>
      <c r="D48" s="2896">
        <f>C48/D$36</f>
        <v>2.2647711347505695</v>
      </c>
      <c r="E48" s="2896">
        <f>C48/E$36</f>
        <v>2.2038470273873707</v>
      </c>
      <c r="F48" s="2471">
        <f>C48/F$36</f>
        <v>2.6433755372344256</v>
      </c>
      <c r="G48" s="2471">
        <f>C48/G$36</f>
        <v>2.4614860389887112</v>
      </c>
      <c r="H48" s="2471">
        <f>C48/H$36</f>
        <v>3.3950920143385153</v>
      </c>
      <c r="I48" s="2471">
        <f>C48/I$36</f>
        <v>2.5642876991375454</v>
      </c>
      <c r="J48" s="2458" t="s">
        <v>813</v>
      </c>
      <c r="K48" s="2898">
        <f>'synthèse globale '!D2387</f>
        <v>0.25250501002004005</v>
      </c>
      <c r="L48" s="2896">
        <f>K48/L$36</f>
        <v>4.3980193297988377</v>
      </c>
      <c r="M48" s="2896">
        <f>K48/M$36</f>
        <v>5.0487002989452003</v>
      </c>
      <c r="N48" s="2471">
        <f>K48/N$36</f>
        <v>4.4469351539158106</v>
      </c>
      <c r="O48" s="2471">
        <f>K48/O$36</f>
        <v>5.6389146553534326</v>
      </c>
      <c r="P48" s="2471">
        <f>K48/P$36</f>
        <v>5.1098503490281146</v>
      </c>
      <c r="Q48" s="2471">
        <f>K48/Q$36</f>
        <v>5.8744186471802911</v>
      </c>
      <c r="R48" s="2458" t="s">
        <v>813</v>
      </c>
      <c r="S48" s="2898">
        <f>'synthèse globale '!E2387</f>
        <v>8.2822085889570546E-2</v>
      </c>
      <c r="T48" s="2896">
        <f>S48/T$36</f>
        <v>2.5782348784782583</v>
      </c>
      <c r="U48" s="2896">
        <f>S48/U$36</f>
        <v>1.6559825476601588</v>
      </c>
      <c r="V48" s="2471">
        <f>S48/V$36</f>
        <v>3.5686838891158117</v>
      </c>
      <c r="W48" s="2471">
        <f>S48/W$36</f>
        <v>1.8495738911183368</v>
      </c>
      <c r="X48" s="2471">
        <f>S48/X$36</f>
        <v>11.855099064668609</v>
      </c>
      <c r="Y48" s="2471">
        <f>S48/Y$36</f>
        <v>1.9268196132403366</v>
      </c>
      <c r="Z48" s="2458" t="s">
        <v>813</v>
      </c>
      <c r="AA48" s="2898">
        <f>'synthèse globale '!F2387</f>
        <v>0.35531135531135533</v>
      </c>
      <c r="AB48" s="2896">
        <f>AA48/AB$36</f>
        <v>9.8978422728902569</v>
      </c>
      <c r="AC48" s="2896">
        <f>AA48/AC$36</f>
        <v>7.1042572408234363</v>
      </c>
      <c r="AD48" s="2471">
        <f>AA48/AD$36</f>
        <v>12.641731692677071</v>
      </c>
      <c r="AE48" s="2471">
        <f>AA48/AE$36</f>
        <v>7.9347748724656153</v>
      </c>
      <c r="AF48" s="2471">
        <f>AA48/AF$36</f>
        <v>87.796513010798733</v>
      </c>
      <c r="AG48" s="2471">
        <f>AA48/AG$36</f>
        <v>8.2661633170378419</v>
      </c>
      <c r="AH48" s="2458" t="s">
        <v>813</v>
      </c>
      <c r="AI48" s="2898">
        <f>'synthèse globale '!G2387</f>
        <v>0.78</v>
      </c>
      <c r="AJ48" s="2896">
        <f>AI48/AJ$36</f>
        <v>8.9052276707530655</v>
      </c>
      <c r="AK48" s="2896">
        <f>AI48/AK$36</f>
        <v>15.595675637741675</v>
      </c>
      <c r="AL48" s="2471">
        <f>AI48/AL$36</f>
        <v>8.8992475247524752</v>
      </c>
      <c r="AM48" s="2471">
        <f>AI48/AM$36</f>
        <v>17.418875890132249</v>
      </c>
      <c r="AN48" s="2471">
        <f>AI48/AN$36</f>
        <v>8.2818387096774195</v>
      </c>
      <c r="AO48" s="2471">
        <f>AI48/AO$36</f>
        <v>18.146358935361217</v>
      </c>
      <c r="AP48" s="2458" t="s">
        <v>813</v>
      </c>
      <c r="AQ48" s="2898">
        <f>'synthèse globale '!H2387</f>
        <v>0.13102618673082261</v>
      </c>
      <c r="AR48" s="2896">
        <f>AQ48/AR$36</f>
        <v>2.6197973183385663</v>
      </c>
      <c r="AS48" s="2473">
        <f>AQ48/AS$36</f>
        <v>2.926062673104477</v>
      </c>
      <c r="AT48">
        <f>AQ48/AT$36</f>
        <v>3.0482669414732952</v>
      </c>
    </row>
    <row r="49" spans="1:46" x14ac:dyDescent="0.25">
      <c r="B49" s="2434" t="s">
        <v>1097</v>
      </c>
      <c r="C49" s="2899">
        <f>'synthèse globale '!C2332</f>
        <v>4.9514430310491041E-2</v>
      </c>
      <c r="D49" s="2897">
        <f>C49/D$36</f>
        <v>1.0173824764964103</v>
      </c>
      <c r="E49" s="2897">
        <f>C49/E$36</f>
        <v>0.99001409552561936</v>
      </c>
      <c r="F49" s="2472">
        <f>C49/F$36</f>
        <v>1.1874594784067563</v>
      </c>
      <c r="G49" s="2472">
        <f>C49/G$36</f>
        <v>1.1057509183962126</v>
      </c>
      <c r="H49" s="2472">
        <f>C49/H$36</f>
        <v>1.5251462138850169</v>
      </c>
      <c r="I49" s="2472">
        <f>C49/I$36</f>
        <v>1.1519315703770505</v>
      </c>
      <c r="J49" s="754" t="s">
        <v>1097</v>
      </c>
      <c r="K49" s="2899">
        <f>'synthèse globale '!D2332</f>
        <v>0.24680397727272727</v>
      </c>
      <c r="L49" s="2897">
        <f>K49/L$36</f>
        <v>4.298721291235136</v>
      </c>
      <c r="M49" s="2897">
        <f>K49/M$36</f>
        <v>4.9347112508333622</v>
      </c>
      <c r="N49" s="2472">
        <f>K49/N$36</f>
        <v>4.3465326987897184</v>
      </c>
      <c r="O49" s="2472">
        <f>K49/O$36</f>
        <v>5.5115998068008416</v>
      </c>
      <c r="P49" s="2472">
        <f>K49/P$36</f>
        <v>4.9944806612291872</v>
      </c>
      <c r="Q49" s="2472">
        <f>K49/Q$36</f>
        <v>5.7417866131610777</v>
      </c>
      <c r="R49" s="754" t="s">
        <v>1097</v>
      </c>
      <c r="S49" s="2899">
        <f>'synthèse globale '!E2332</f>
        <v>8.9205702647657842E-2</v>
      </c>
      <c r="T49" s="2897">
        <f>S49/T$36</f>
        <v>2.7769555844320255</v>
      </c>
      <c r="U49" s="2897">
        <f>S49/U$36</f>
        <v>1.7836194917047505</v>
      </c>
      <c r="V49" s="2472">
        <f>S49/V$36</f>
        <v>3.8437447021126085</v>
      </c>
      <c r="W49" s="2472">
        <f>S49/W$36</f>
        <v>1.9921321321943508</v>
      </c>
      <c r="X49" s="2472">
        <f>S49/X$36</f>
        <v>12.768845781443023</v>
      </c>
      <c r="Y49" s="2472">
        <f>S49/Y$36</f>
        <v>2.075331665801925</v>
      </c>
      <c r="Z49" s="754" t="s">
        <v>1097</v>
      </c>
      <c r="AA49" s="2899">
        <f>'synthèse globale '!F2332</f>
        <v>0.55485498108448927</v>
      </c>
      <c r="AB49" s="2897">
        <f>AA49/AB$36</f>
        <v>15.456491904935943</v>
      </c>
      <c r="AC49" s="2897">
        <f>AA49/AC$36</f>
        <v>11.094023475614087</v>
      </c>
      <c r="AD49" s="2472">
        <f>AA49/AD$36</f>
        <v>19.741355558616888</v>
      </c>
      <c r="AE49" s="2472">
        <f>AA49/AE$36</f>
        <v>12.390961605810762</v>
      </c>
      <c r="AF49" s="2472">
        <f>AA49/AF$36</f>
        <v>137.10322464420827</v>
      </c>
      <c r="AG49" s="2472">
        <f>AA49/AG$36</f>
        <v>12.908458517733591</v>
      </c>
      <c r="AH49" s="754" t="s">
        <v>1097</v>
      </c>
      <c r="AI49" s="2899">
        <f>'synthèse globale '!G2332</f>
        <v>2.0119047619047619</v>
      </c>
      <c r="AJ49" s="2897">
        <f>AI49/AJ$36</f>
        <v>22.969833277736083</v>
      </c>
      <c r="AK49" s="2897">
        <f>AI49/AK$36</f>
        <v>40.226941129095586</v>
      </c>
      <c r="AL49" s="2472">
        <f>AI49/AL$36</f>
        <v>22.954408297972652</v>
      </c>
      <c r="AM49" s="2472">
        <f>AI49/AM$36</f>
        <v>44.929640192801436</v>
      </c>
      <c r="AN49" s="2472">
        <f>AI49/AN$36</f>
        <v>21.361885560675884</v>
      </c>
      <c r="AO49" s="2472">
        <f>AI49/AO$36</f>
        <v>46.806084555495197</v>
      </c>
      <c r="AP49" s="754" t="s">
        <v>1097</v>
      </c>
      <c r="AQ49" s="2899">
        <f>'synthèse globale '!H2332</f>
        <v>0.10818488204140587</v>
      </c>
      <c r="AR49" s="2897">
        <f>AQ49/AR$36</f>
        <v>2.1630978579809108</v>
      </c>
      <c r="AS49" s="2466">
        <f>AQ49/AS$36</f>
        <v>2.4159731198305718</v>
      </c>
      <c r="AT49">
        <f>AQ49/AT$36</f>
        <v>2.5168739755167495</v>
      </c>
    </row>
    <row r="50" spans="1:46" x14ac:dyDescent="0.25">
      <c r="D50" s="2432"/>
      <c r="E50" s="2432"/>
      <c r="F50" s="2432"/>
      <c r="G50" s="2432"/>
      <c r="H50" s="2432"/>
      <c r="I50" s="2432"/>
      <c r="L50" s="2432"/>
      <c r="M50" s="2432"/>
      <c r="N50" s="2432"/>
      <c r="O50" s="2432"/>
      <c r="P50" s="2432"/>
      <c r="Q50" s="2432"/>
      <c r="S50" s="65"/>
      <c r="T50" s="2432"/>
      <c r="U50" s="2432"/>
      <c r="V50" s="2432"/>
      <c r="W50" s="2432"/>
      <c r="X50" s="2432"/>
      <c r="Y50" s="2432"/>
      <c r="Z50" t="s">
        <v>4855</v>
      </c>
      <c r="AB50" s="2432"/>
      <c r="AC50" s="2432"/>
      <c r="AD50" s="2432"/>
      <c r="AE50" s="2432"/>
      <c r="AF50" s="2432"/>
      <c r="AG50" s="2432"/>
      <c r="AJ50" s="2432"/>
      <c r="AK50" s="2432"/>
      <c r="AL50" s="2432"/>
      <c r="AM50" s="2432"/>
      <c r="AN50" s="2432"/>
      <c r="AO50" s="2432"/>
    </row>
    <row r="51" spans="1:46" x14ac:dyDescent="0.25">
      <c r="D51" s="2432"/>
      <c r="E51" s="2432"/>
      <c r="F51" s="2432"/>
      <c r="G51" s="2432"/>
      <c r="H51" s="2432"/>
      <c r="I51" s="2432"/>
      <c r="L51" s="2432"/>
      <c r="M51" s="2432"/>
      <c r="N51" s="2432"/>
      <c r="O51" s="2432"/>
      <c r="P51" s="2432"/>
      <c r="Q51" s="2432"/>
      <c r="S51" s="65"/>
      <c r="T51" s="2432"/>
      <c r="U51" s="2432"/>
      <c r="V51" s="2432"/>
      <c r="W51" s="2432"/>
      <c r="X51" s="2432"/>
      <c r="Y51" s="2432"/>
      <c r="AB51" s="2432"/>
      <c r="AC51" s="2432"/>
      <c r="AD51" s="2432"/>
      <c r="AE51" s="2432"/>
      <c r="AF51" s="2432"/>
      <c r="AG51" s="2432"/>
      <c r="AJ51" s="2432"/>
      <c r="AK51" s="2432"/>
      <c r="AL51" s="2432"/>
      <c r="AM51" s="2432"/>
      <c r="AN51" s="2432"/>
      <c r="AO51" s="2432"/>
    </row>
    <row r="52" spans="1:46" x14ac:dyDescent="0.25">
      <c r="D52" s="2432"/>
      <c r="E52" s="2432"/>
      <c r="F52" s="2432"/>
      <c r="G52" s="2432"/>
      <c r="H52" s="2432"/>
      <c r="I52" s="2432"/>
      <c r="L52" s="2432"/>
      <c r="M52" s="2432"/>
      <c r="N52" s="2432"/>
      <c r="O52" s="2432"/>
      <c r="P52" s="2432"/>
      <c r="Q52" s="2432"/>
      <c r="S52" s="65"/>
      <c r="T52" s="2432"/>
      <c r="U52" s="2432"/>
      <c r="V52" s="2432"/>
      <c r="W52" s="2432"/>
      <c r="X52" s="2432"/>
      <c r="Y52" s="2432"/>
      <c r="AB52" s="2432"/>
      <c r="AC52" s="2432"/>
      <c r="AD52" s="2432"/>
      <c r="AE52" s="2432"/>
      <c r="AF52" s="2432"/>
      <c r="AG52" s="2432"/>
      <c r="AJ52" s="2432"/>
      <c r="AK52" s="2432"/>
      <c r="AL52" s="2432"/>
      <c r="AM52" s="2432"/>
      <c r="AN52" s="2432"/>
      <c r="AO52" s="2432"/>
    </row>
    <row r="53" spans="1:46" x14ac:dyDescent="0.25">
      <c r="D53" s="2432"/>
      <c r="E53" s="2432"/>
      <c r="F53" s="2432"/>
      <c r="G53" s="2432"/>
      <c r="H53" s="2432"/>
      <c r="I53" s="2432"/>
      <c r="L53" s="2432"/>
      <c r="M53" s="2432"/>
      <c r="N53" s="2432"/>
      <c r="O53" s="2432"/>
      <c r="P53" s="2432"/>
      <c r="Q53" s="2432"/>
      <c r="R53">
        <v>1</v>
      </c>
      <c r="S53" s="2477" t="s">
        <v>4124</v>
      </c>
      <c r="T53" s="2477">
        <f>'synthèse globale '!G165</f>
        <v>8.7589001521175006E-2</v>
      </c>
      <c r="U53" s="2478">
        <f>T53/U$36</f>
        <v>1.7512944322537276</v>
      </c>
      <c r="V53" s="2478"/>
      <c r="W53" s="2478"/>
      <c r="X53" s="2478"/>
      <c r="Y53" s="2478"/>
      <c r="AB53" s="2432"/>
      <c r="AC53" s="2432"/>
      <c r="AD53" s="2432"/>
      <c r="AE53" s="2432"/>
      <c r="AF53" s="2432"/>
      <c r="AG53" s="2432"/>
      <c r="AJ53" s="2479">
        <v>1</v>
      </c>
      <c r="AK53" s="2478" t="s">
        <v>1812</v>
      </c>
      <c r="AL53" s="2478"/>
      <c r="AM53" s="2478"/>
      <c r="AN53" s="2478"/>
      <c r="AO53" s="2478"/>
      <c r="AP53" s="27" t="s">
        <v>584</v>
      </c>
      <c r="AQ53" s="2477">
        <f>K38</f>
        <v>1.7777777777777777</v>
      </c>
      <c r="AR53" s="2873">
        <f>M38</f>
        <v>35.545699459240282</v>
      </c>
      <c r="AS53" s="2478">
        <f>AQ53/AS$36</f>
        <v>39.701141629931051</v>
      </c>
    </row>
    <row r="54" spans="1:46" x14ac:dyDescent="0.25">
      <c r="D54" s="2432"/>
      <c r="E54" s="2432"/>
      <c r="F54" s="2432"/>
      <c r="G54" s="2432"/>
      <c r="H54" s="2432"/>
      <c r="I54" s="2432"/>
      <c r="L54" s="2432"/>
      <c r="M54" s="2432"/>
      <c r="N54" s="2432"/>
      <c r="O54" s="2432"/>
      <c r="P54" s="2432"/>
      <c r="Q54" s="2432"/>
      <c r="R54">
        <v>2</v>
      </c>
      <c r="S54" s="2477" t="s">
        <v>1812</v>
      </c>
      <c r="T54" s="2477">
        <f>'synthèse globale '!D165</f>
        <v>5.741334702855648E-2</v>
      </c>
      <c r="U54" s="2478">
        <f>T54/U$36</f>
        <v>1.1479486378647008</v>
      </c>
      <c r="V54" s="2478"/>
      <c r="W54" s="2478"/>
      <c r="X54" s="2478"/>
      <c r="Y54" s="2478"/>
      <c r="AB54" s="2432"/>
      <c r="AC54" s="2432"/>
      <c r="AD54" s="2432"/>
      <c r="AE54" s="2432"/>
      <c r="AF54" s="2432"/>
      <c r="AG54" s="2432"/>
      <c r="AJ54" s="2479">
        <v>2</v>
      </c>
      <c r="AK54" s="2478" t="s">
        <v>955</v>
      </c>
      <c r="AL54" s="2478"/>
      <c r="AM54" s="2478"/>
      <c r="AN54" s="2478"/>
      <c r="AO54" s="2478"/>
      <c r="AP54" s="27" t="s">
        <v>584</v>
      </c>
      <c r="AQ54" s="2477">
        <f>C38</f>
        <v>0.84482758620689657</v>
      </c>
      <c r="AR54" s="2873">
        <f>E38</f>
        <v>16.89186795422949</v>
      </c>
      <c r="AS54" s="2478">
        <f>AQ54/AS$36</f>
        <v>18.866598554740943</v>
      </c>
    </row>
    <row r="55" spans="1:46" x14ac:dyDescent="0.25">
      <c r="D55" s="2432"/>
      <c r="E55" s="2432"/>
      <c r="F55" s="2432"/>
      <c r="G55" s="2432"/>
      <c r="H55" s="2432"/>
      <c r="I55" s="2432"/>
      <c r="L55" s="2432"/>
      <c r="M55" s="2432"/>
      <c r="N55" s="2432"/>
      <c r="O55" s="2432"/>
      <c r="P55" s="2432"/>
      <c r="Q55" s="2432"/>
      <c r="R55">
        <v>3</v>
      </c>
      <c r="S55" s="2477" t="s">
        <v>955</v>
      </c>
      <c r="T55" s="2477">
        <f>'synthèse globale '!C165</f>
        <v>4.8668452085989654E-2</v>
      </c>
      <c r="U55" s="2478">
        <f>T55/U$36</f>
        <v>0.97309922118470105</v>
      </c>
      <c r="V55" s="2478"/>
      <c r="W55" s="2478"/>
      <c r="X55" s="2478"/>
      <c r="Y55" s="2478"/>
      <c r="AB55" s="2432"/>
      <c r="AC55" s="2432"/>
      <c r="AD55" s="2432"/>
      <c r="AE55" s="2432"/>
      <c r="AF55" s="2432"/>
      <c r="AG55" s="2432"/>
      <c r="AJ55" s="2479">
        <v>3</v>
      </c>
      <c r="AK55" s="2478" t="s">
        <v>4262</v>
      </c>
      <c r="AL55" s="2478"/>
      <c r="AM55" s="2478"/>
      <c r="AN55" s="2478"/>
      <c r="AO55" s="2478"/>
      <c r="AP55" s="27" t="s">
        <v>584</v>
      </c>
      <c r="AQ55" s="2477">
        <f>AA38</f>
        <v>0.59627329192546585</v>
      </c>
      <c r="AR55" s="2873">
        <f>AQ55/AR36</f>
        <v>11.922160067074381</v>
      </c>
      <c r="AS55" s="2478">
        <f>AQ55/AS36</f>
        <v>13.315910857243955</v>
      </c>
    </row>
    <row r="56" spans="1:46" x14ac:dyDescent="0.25">
      <c r="D56" s="2432"/>
      <c r="E56" s="2432"/>
      <c r="F56" s="2432"/>
      <c r="G56" s="2432"/>
      <c r="H56" s="2432"/>
      <c r="I56" s="2432"/>
      <c r="L56" s="2432"/>
      <c r="M56" s="2432"/>
      <c r="N56" s="2432"/>
      <c r="O56" s="2432"/>
      <c r="P56" s="2432"/>
      <c r="Q56" s="2432"/>
      <c r="R56">
        <v>4</v>
      </c>
      <c r="S56" s="2477" t="s">
        <v>4262</v>
      </c>
      <c r="T56" s="2477">
        <f>'synthèse globale '!F165</f>
        <v>3.5897859908773963E-2</v>
      </c>
      <c r="U56" s="2478">
        <f>T56/U$36</f>
        <v>0.71775817849529444</v>
      </c>
      <c r="V56" s="2478"/>
      <c r="W56" s="2478"/>
      <c r="X56" s="2478"/>
      <c r="Y56" s="2478"/>
      <c r="AB56" s="2432"/>
      <c r="AC56" s="2432"/>
      <c r="AD56" s="2432"/>
      <c r="AE56" s="2432"/>
      <c r="AF56" s="2432"/>
      <c r="AG56" s="2432"/>
      <c r="AJ56" s="2479">
        <v>4</v>
      </c>
      <c r="AK56" s="2478"/>
      <c r="AL56" s="2478"/>
      <c r="AM56" s="2478"/>
      <c r="AN56" s="2478"/>
      <c r="AO56" s="2478"/>
      <c r="AP56" s="27"/>
      <c r="AQ56" s="2477"/>
      <c r="AR56" s="2873"/>
      <c r="AS56" s="2478"/>
    </row>
    <row r="57" spans="1:46" x14ac:dyDescent="0.25">
      <c r="D57" s="2432"/>
      <c r="E57" s="2432"/>
      <c r="F57" s="2432"/>
      <c r="G57" s="2432"/>
      <c r="H57" s="2432"/>
      <c r="I57" s="2432"/>
      <c r="L57" s="2432"/>
      <c r="M57" s="2432"/>
      <c r="N57" s="2432"/>
      <c r="O57" s="2432"/>
      <c r="P57" s="2432"/>
      <c r="Q57" s="2432"/>
      <c r="R57">
        <v>5</v>
      </c>
      <c r="S57" s="2477" t="s">
        <v>2578</v>
      </c>
      <c r="T57" s="2477">
        <f>'synthèse globale '!E165</f>
        <v>3.2123561193328633E-2</v>
      </c>
      <c r="U57" s="2478">
        <f>T57/U$36</f>
        <v>0.64229312910294778</v>
      </c>
      <c r="V57" s="2478"/>
      <c r="W57" s="2478"/>
      <c r="X57" s="2478"/>
      <c r="Y57" s="2478"/>
      <c r="AB57" s="2432"/>
      <c r="AC57" s="2432"/>
      <c r="AD57" s="2432"/>
      <c r="AE57" s="2432"/>
      <c r="AF57" s="2432"/>
      <c r="AG57" s="2432"/>
      <c r="AJ57" s="2479">
        <v>5</v>
      </c>
      <c r="AK57" s="2478"/>
      <c r="AL57" s="2478"/>
      <c r="AM57" s="2478"/>
      <c r="AN57" s="2478"/>
      <c r="AO57" s="2478"/>
      <c r="AP57" s="27"/>
      <c r="AQ57" s="2477"/>
      <c r="AR57" s="2873"/>
      <c r="AS57" s="2478"/>
    </row>
    <row r="58" spans="1:46" x14ac:dyDescent="0.25">
      <c r="D58" s="2432"/>
      <c r="E58" s="2432"/>
      <c r="F58" s="2432"/>
      <c r="G58" s="2432"/>
      <c r="H58" s="2432"/>
      <c r="I58" s="2432"/>
      <c r="L58" s="2432"/>
      <c r="M58" s="2432"/>
      <c r="N58" s="2432"/>
      <c r="O58" s="2432"/>
      <c r="P58" s="2432"/>
      <c r="Q58" s="2432"/>
      <c r="S58" s="65"/>
      <c r="T58" s="2432"/>
      <c r="U58" s="2432"/>
      <c r="V58" s="2432"/>
      <c r="W58" s="2432"/>
      <c r="X58" s="2432"/>
      <c r="Y58" s="2432"/>
      <c r="AB58" s="2432"/>
      <c r="AC58" s="2432"/>
      <c r="AD58" s="2432"/>
      <c r="AE58" s="2432"/>
      <c r="AF58" s="2432"/>
      <c r="AG58" s="2432"/>
      <c r="AJ58" s="2432"/>
      <c r="AK58" s="2432"/>
      <c r="AL58" s="2432"/>
      <c r="AM58" s="2432"/>
      <c r="AN58" s="2432"/>
      <c r="AO58" s="2432"/>
    </row>
    <row r="59" spans="1:46" x14ac:dyDescent="0.25">
      <c r="D59" s="2432"/>
      <c r="E59" s="2432"/>
      <c r="F59" s="2432"/>
      <c r="G59" s="2432"/>
      <c r="H59" s="2432"/>
      <c r="I59" s="2432"/>
      <c r="L59" s="2432"/>
      <c r="M59" s="2432"/>
      <c r="N59" s="2432"/>
      <c r="O59" s="2432"/>
      <c r="P59" s="2432"/>
      <c r="Q59" s="2432"/>
      <c r="S59" s="65"/>
      <c r="T59" s="2432"/>
      <c r="U59" s="2432"/>
      <c r="V59" s="2432"/>
      <c r="W59" s="2432"/>
      <c r="X59" s="2432"/>
      <c r="Y59" s="2432"/>
      <c r="AB59" s="2432"/>
      <c r="AC59" s="2432"/>
      <c r="AD59" s="2432"/>
      <c r="AE59" s="2432"/>
      <c r="AF59" s="2432"/>
      <c r="AG59" s="2432"/>
      <c r="AJ59" s="2432"/>
      <c r="AK59" s="2432"/>
      <c r="AL59" s="2432"/>
      <c r="AM59" s="2432"/>
      <c r="AN59" s="2432"/>
      <c r="AO59" s="2432"/>
    </row>
    <row r="61" spans="1:46" x14ac:dyDescent="0.25">
      <c r="D61" s="65"/>
      <c r="AF61" s="65"/>
      <c r="AG61" s="65"/>
      <c r="AO61" s="65"/>
      <c r="AR61" s="65"/>
    </row>
    <row r="62" spans="1:46" x14ac:dyDescent="0.25">
      <c r="D62" s="3542" t="s">
        <v>5077</v>
      </c>
      <c r="E62" s="3542"/>
      <c r="F62" s="3542"/>
      <c r="G62" s="3542"/>
      <c r="H62" s="3542"/>
      <c r="I62" s="3542"/>
      <c r="L62" s="3543" t="s">
        <v>5077</v>
      </c>
      <c r="M62" s="3543"/>
      <c r="N62" s="3543"/>
      <c r="O62" s="3543"/>
      <c r="P62" s="3543"/>
      <c r="Q62" s="3543"/>
      <c r="T62" s="3539" t="s">
        <v>5077</v>
      </c>
      <c r="U62" s="3539"/>
      <c r="V62" s="3539"/>
      <c r="W62" s="3539"/>
      <c r="X62" s="3539"/>
      <c r="Y62" s="3539"/>
      <c r="AB62" s="3540" t="s">
        <v>5077</v>
      </c>
      <c r="AC62" s="3540"/>
      <c r="AD62" s="3540"/>
      <c r="AE62" s="3540"/>
      <c r="AF62" s="3540"/>
      <c r="AG62" s="3540"/>
      <c r="AJ62" s="3541" t="s">
        <v>5077</v>
      </c>
      <c r="AK62" s="3541"/>
      <c r="AL62" s="3541"/>
      <c r="AM62" s="3541"/>
      <c r="AN62" s="3541"/>
      <c r="AO62" s="3541"/>
      <c r="AR62" s="3527" t="s">
        <v>5077</v>
      </c>
      <c r="AS62" s="3527"/>
      <c r="AT62" s="3527"/>
    </row>
    <row r="63" spans="1:46" x14ac:dyDescent="0.25">
      <c r="D63" s="65">
        <f>'synthèse globale '!C217</f>
        <v>0.22316687091503268</v>
      </c>
      <c r="E63">
        <f>'synthèse globale '!H217</f>
        <v>0.24305768771534814</v>
      </c>
      <c r="F63">
        <f>'synthèse globale '!C224</f>
        <v>0.20206905387226956</v>
      </c>
      <c r="G63">
        <f>'synthèse globale '!H224</f>
        <v>0.22747608762727553</v>
      </c>
      <c r="H63">
        <f>'synthèse globale '!C218</f>
        <v>0.13699340594206119</v>
      </c>
      <c r="I63">
        <f>'synthèse globale '!H218</f>
        <v>0.20483504159008067</v>
      </c>
      <c r="L63">
        <f>'synthèse globale '!D217</f>
        <v>0.25476200713763597</v>
      </c>
      <c r="M63">
        <f>'synthèse globale '!H217</f>
        <v>0.24305768771534814</v>
      </c>
      <c r="N63">
        <f>'synthèse globale '!D224</f>
        <v>0.25385292822545136</v>
      </c>
      <c r="O63">
        <f>'synthèse globale '!H224</f>
        <v>0.22747608762727553</v>
      </c>
      <c r="P63">
        <f>'synthèse globale '!D218</f>
        <v>0.23649974186886938</v>
      </c>
      <c r="Q63">
        <f>I63</f>
        <v>0.20483504159008067</v>
      </c>
      <c r="T63">
        <f>'synthèse globale '!E217</f>
        <v>0.18571489199168187</v>
      </c>
      <c r="U63">
        <f>'synthèse globale '!H217</f>
        <v>0.24305768771534814</v>
      </c>
      <c r="V63">
        <f>'synthèse globale '!E224</f>
        <v>0.1439565627950897</v>
      </c>
      <c r="W63">
        <f>'synthèse globale '!H224</f>
        <v>0.22747608762727553</v>
      </c>
      <c r="X63">
        <f>'synthèse globale '!E218</f>
        <v>3.4183244606332305E-2</v>
      </c>
      <c r="Y63">
        <f>Q63</f>
        <v>0.20483504159008067</v>
      </c>
      <c r="AB63">
        <f>'synthèse globale '!F217</f>
        <v>0.16432221030719737</v>
      </c>
      <c r="AC63">
        <f>'synthèse globale '!H217</f>
        <v>0.24305768771534814</v>
      </c>
      <c r="AD63">
        <f>'synthèse globale '!F224</f>
        <v>0.13527531083481351</v>
      </c>
      <c r="AE63">
        <f>'synthèse globale '!H224</f>
        <v>0.22747608762727553</v>
      </c>
      <c r="AF63" s="65">
        <f>'synthèse globale '!F218</f>
        <v>2.0297877949123501E-2</v>
      </c>
      <c r="AG63" s="65">
        <f>Y63</f>
        <v>0.20483504159008067</v>
      </c>
      <c r="AJ63">
        <f>'synthèse globale '!G217</f>
        <v>0.44461748102005061</v>
      </c>
      <c r="AK63">
        <f>'synthèse globale '!H217</f>
        <v>0.24305768771534814</v>
      </c>
      <c r="AL63">
        <f>'synthèse globale '!G224</f>
        <v>0.45197934595524958</v>
      </c>
      <c r="AM63">
        <f>'synthèse globale '!H224</f>
        <v>0.22747608762727553</v>
      </c>
      <c r="AN63">
        <f>'synthèse globale '!G218</f>
        <v>0.47556953286799108</v>
      </c>
      <c r="AO63" s="65">
        <f>AG63</f>
        <v>0.20483504159008067</v>
      </c>
      <c r="AR63" s="65">
        <f>'synthèse globale '!H217</f>
        <v>0.24305768771534814</v>
      </c>
      <c r="AS63">
        <f>'synthèse globale '!H224</f>
        <v>0.22747608762727553</v>
      </c>
      <c r="AT63">
        <f>'synthèse globale '!H218</f>
        <v>0.20483504159008067</v>
      </c>
    </row>
    <row r="64" spans="1:46" ht="167.25" customHeight="1" x14ac:dyDescent="0.25">
      <c r="A64" s="3279" t="s">
        <v>5076</v>
      </c>
      <c r="B64" s="3219" t="s">
        <v>955</v>
      </c>
      <c r="C64" s="3207" t="s">
        <v>5076</v>
      </c>
      <c r="D64" s="2892" t="s">
        <v>4850</v>
      </c>
      <c r="E64" s="2892" t="s">
        <v>4851</v>
      </c>
      <c r="F64" s="2892" t="s">
        <v>5078</v>
      </c>
      <c r="G64" s="2892" t="s">
        <v>5037</v>
      </c>
      <c r="H64" s="2892" t="s">
        <v>5039</v>
      </c>
      <c r="I64" s="2441" t="s">
        <v>5044</v>
      </c>
      <c r="J64" s="3213" t="s">
        <v>1812</v>
      </c>
      <c r="K64" s="3210" t="s">
        <v>5076</v>
      </c>
      <c r="L64" s="2880" t="s">
        <v>4852</v>
      </c>
      <c r="M64" s="2880" t="s">
        <v>4851</v>
      </c>
      <c r="N64" s="2880" t="s">
        <v>5122</v>
      </c>
      <c r="O64" s="2880" t="s">
        <v>5037</v>
      </c>
      <c r="P64" s="2880" t="s">
        <v>5040</v>
      </c>
      <c r="Q64" s="2443" t="s">
        <v>5044</v>
      </c>
      <c r="R64" s="3222" t="s">
        <v>2578</v>
      </c>
      <c r="S64" s="3223" t="s">
        <v>5076</v>
      </c>
      <c r="T64" s="2882" t="s">
        <v>4853</v>
      </c>
      <c r="U64" s="2882" t="s">
        <v>4851</v>
      </c>
      <c r="V64" s="2882" t="s">
        <v>5080</v>
      </c>
      <c r="W64" s="2882" t="s">
        <v>5037</v>
      </c>
      <c r="X64" s="2882" t="s">
        <v>5041</v>
      </c>
      <c r="Y64" s="2445" t="s">
        <v>5044</v>
      </c>
      <c r="Z64" s="3228" t="s">
        <v>4262</v>
      </c>
      <c r="AA64" s="3229" t="s">
        <v>5076</v>
      </c>
      <c r="AB64" s="2884" t="s">
        <v>4854</v>
      </c>
      <c r="AC64" s="2884" t="s">
        <v>4851</v>
      </c>
      <c r="AD64" s="2884" t="s">
        <v>5123</v>
      </c>
      <c r="AE64" s="2884" t="s">
        <v>5037</v>
      </c>
      <c r="AF64" s="2884" t="s">
        <v>5042</v>
      </c>
      <c r="AG64" s="2447" t="s">
        <v>5044</v>
      </c>
      <c r="AH64" s="3247" t="s">
        <v>4124</v>
      </c>
      <c r="AI64" s="3248" t="s">
        <v>5076</v>
      </c>
      <c r="AJ64" s="2900" t="s">
        <v>4853</v>
      </c>
      <c r="AK64" s="2900" t="s">
        <v>4851</v>
      </c>
      <c r="AL64" s="2900" t="s">
        <v>5038</v>
      </c>
      <c r="AM64" s="2900" t="s">
        <v>5043</v>
      </c>
      <c r="AN64" s="2900" t="s">
        <v>5037</v>
      </c>
      <c r="AO64" s="2450" t="s">
        <v>5044</v>
      </c>
      <c r="AP64" s="3239" t="s">
        <v>933</v>
      </c>
      <c r="AQ64" s="3274" t="s">
        <v>5076</v>
      </c>
      <c r="AR64" s="3290" t="s">
        <v>4851</v>
      </c>
      <c r="AS64" s="3291" t="s">
        <v>5037</v>
      </c>
      <c r="AT64" s="2439" t="s">
        <v>5044</v>
      </c>
    </row>
    <row r="65" spans="1:46" x14ac:dyDescent="0.25">
      <c r="A65" s="3216">
        <v>1</v>
      </c>
      <c r="B65" s="3255" t="s">
        <v>1673</v>
      </c>
      <c r="C65" s="3208">
        <f>'synthèse globale '!C2758</f>
        <v>1.3333333333333333</v>
      </c>
      <c r="D65" s="2862">
        <f t="shared" ref="D65:D72" si="62">C65/D$63</f>
        <v>5.9746024482324671</v>
      </c>
      <c r="E65" s="2862">
        <f t="shared" ref="E65:E72" si="63">C65/E$63</f>
        <v>5.4856661637250426</v>
      </c>
      <c r="F65" s="2862">
        <f t="shared" ref="F65:F72" si="64">C65/F$63</f>
        <v>6.598404395836635</v>
      </c>
      <c r="G65" s="2862">
        <f t="shared" ref="G65:G72" si="65">C65/G$63</f>
        <v>5.8614219509438223</v>
      </c>
      <c r="H65" s="2862">
        <f t="shared" ref="H65:H72" si="66">C65/H$63</f>
        <v>9.7328285559762033</v>
      </c>
      <c r="I65" s="2459">
        <f t="shared" ref="I65:I72" si="67">C65/I$63</f>
        <v>6.5093029150823831</v>
      </c>
      <c r="J65" s="3259" t="s">
        <v>1673</v>
      </c>
      <c r="K65" s="3211">
        <f>'synthèse globale '!D2758</f>
        <v>1</v>
      </c>
      <c r="L65" s="2863">
        <f t="shared" ref="L65:L72" si="68">K65/L$63</f>
        <v>3.9252320675105485</v>
      </c>
      <c r="M65" s="2863">
        <f t="shared" ref="M65:M72" si="69">K65/M$63</f>
        <v>4.1142496227937819</v>
      </c>
      <c r="N65" s="2863">
        <f t="shared" ref="N65:N72" si="70">K65/N$63</f>
        <v>3.9392888117953162</v>
      </c>
      <c r="O65" s="2863">
        <f t="shared" ref="O65:O72" si="71">K65/O$63</f>
        <v>4.396066463207867</v>
      </c>
      <c r="P65" s="2863">
        <f t="shared" ref="P65:P72" si="72">K65/P$63</f>
        <v>4.2283344247980788</v>
      </c>
      <c r="Q65" s="2460">
        <f t="shared" ref="Q65:Q72" si="73">K65/Q$63</f>
        <v>4.8819771863117873</v>
      </c>
      <c r="R65" s="3262" t="s">
        <v>584</v>
      </c>
      <c r="S65" s="3263">
        <f>'synthèse globale '!E2758</f>
        <v>2.6</v>
      </c>
      <c r="T65" s="2874">
        <f t="shared" ref="T65:T72" si="74">S65/T$63</f>
        <v>13.999954296160878</v>
      </c>
      <c r="U65" s="2874">
        <f t="shared" ref="U65:U72" si="75">S65/U$63</f>
        <v>10.697049019263835</v>
      </c>
      <c r="V65" s="2874">
        <f t="shared" ref="V65:V72" si="76">S65/V$63</f>
        <v>18.061003607740243</v>
      </c>
      <c r="W65" s="2874">
        <f t="shared" ref="W65:W72" si="77">S65/W$63</f>
        <v>11.429772804340455</v>
      </c>
      <c r="X65" s="2874">
        <f t="shared" ref="X65:X72" si="78">S65/X$63</f>
        <v>76.06065573770492</v>
      </c>
      <c r="Y65" s="2461">
        <f t="shared" ref="Y65:Y72" si="79">S65/Y$63</f>
        <v>12.693140684410647</v>
      </c>
      <c r="Z65" s="3266" t="s">
        <v>1673</v>
      </c>
      <c r="AA65" s="3231">
        <f>'synthèse globale '!F2758</f>
        <v>1</v>
      </c>
      <c r="AB65" s="2875">
        <f t="shared" ref="AB65:AB71" si="80">AA65/AB$63</f>
        <v>6.0856046065259122</v>
      </c>
      <c r="AC65" s="2875">
        <f t="shared" ref="AC65:AC71" si="81">AA65/AC$63</f>
        <v>4.1142496227937819</v>
      </c>
      <c r="AD65" s="2875">
        <f t="shared" ref="AD65:AD71" si="82">AA65/AD$63</f>
        <v>7.392331932773109</v>
      </c>
      <c r="AE65" s="2875">
        <f t="shared" ref="AE65:AE71" si="83">AA65/AE$63</f>
        <v>4.396066463207867</v>
      </c>
      <c r="AF65" s="2875">
        <f t="shared" ref="AF65:AF71" si="84">AA65/AF$63</f>
        <v>49.266233766233768</v>
      </c>
      <c r="AG65" s="2463">
        <f t="shared" ref="AG65:AG71" si="85">AA65/AG$63</f>
        <v>4.8819771863117873</v>
      </c>
      <c r="AH65" s="3270" t="s">
        <v>1673</v>
      </c>
      <c r="AI65" s="3250">
        <f>'synthèse globale '!G2758</f>
        <v>1</v>
      </c>
      <c r="AJ65" s="2876">
        <f t="shared" ref="AJ65:AJ71" si="86">AI65/AJ$63</f>
        <v>2.249124343257443</v>
      </c>
      <c r="AK65" s="2876">
        <f t="shared" ref="AK65:AK71" si="87">AI65/AK$63</f>
        <v>4.1142496227937819</v>
      </c>
      <c r="AL65" s="2876">
        <f t="shared" ref="AL65:AL71" si="88">AI65/AL$63</f>
        <v>2.2124904798172125</v>
      </c>
      <c r="AM65" s="2876">
        <f t="shared" ref="AM65:AM71" si="89">AI65/AM$63</f>
        <v>4.396066463207867</v>
      </c>
      <c r="AN65" s="2876">
        <f t="shared" ref="AN65:AN71" si="90">AI65/AN$63</f>
        <v>2.1027419354838712</v>
      </c>
      <c r="AO65" s="2467">
        <f t="shared" ref="AO65:AO71" si="91">AI65/AO$63</f>
        <v>4.8819771863117873</v>
      </c>
      <c r="AP65" s="3243" t="s">
        <v>1895</v>
      </c>
      <c r="AQ65" s="3242">
        <f>'synthèse globale '!H2758</f>
        <v>1.0909090909090908</v>
      </c>
      <c r="AR65" s="3292">
        <f t="shared" ref="AR65:AR73" si="92">AQ65/AR$63</f>
        <v>4.4882723157750348</v>
      </c>
      <c r="AS65" s="2471">
        <f t="shared" ref="AS65:AS73" si="93">AQ65/AS$63</f>
        <v>4.7957088689540361</v>
      </c>
      <c r="AT65" s="2473">
        <f t="shared" ref="AT65:AT73" si="94">AQ65/AT$63</f>
        <v>5.3257932941583128</v>
      </c>
    </row>
    <row r="66" spans="1:46" x14ac:dyDescent="0.25">
      <c r="A66" s="3217">
        <v>2</v>
      </c>
      <c r="B66" s="3256" t="s">
        <v>584</v>
      </c>
      <c r="C66" s="3208">
        <f>'synthèse globale '!C2759</f>
        <v>0.82122905027932958</v>
      </c>
      <c r="D66" s="2862">
        <f t="shared" si="62"/>
        <v>3.6798878207688803</v>
      </c>
      <c r="E66" s="2862">
        <f t="shared" si="63"/>
        <v>3.3787413103390276</v>
      </c>
      <c r="F66" s="2862">
        <f t="shared" si="64"/>
        <v>4.0641010315139052</v>
      </c>
      <c r="G66" s="2862">
        <f t="shared" si="65"/>
        <v>3.610177486545008</v>
      </c>
      <c r="H66" s="2862">
        <f t="shared" si="66"/>
        <v>5.9946611636669074</v>
      </c>
      <c r="I66" s="2459">
        <f t="shared" si="67"/>
        <v>4.0092214882001826</v>
      </c>
      <c r="J66" s="3259" t="s">
        <v>1736</v>
      </c>
      <c r="K66" s="3211">
        <f>'synthèse globale '!D2759</f>
        <v>1</v>
      </c>
      <c r="L66" s="2863">
        <f t="shared" si="68"/>
        <v>3.9252320675105485</v>
      </c>
      <c r="M66" s="2863">
        <f t="shared" si="69"/>
        <v>4.1142496227937819</v>
      </c>
      <c r="N66" s="2863">
        <f t="shared" si="70"/>
        <v>3.9392888117953162</v>
      </c>
      <c r="O66" s="2863">
        <f t="shared" si="71"/>
        <v>4.396066463207867</v>
      </c>
      <c r="P66" s="2863">
        <f t="shared" si="72"/>
        <v>4.2283344247980788</v>
      </c>
      <c r="Q66" s="2460">
        <f t="shared" si="73"/>
        <v>4.8819771863117873</v>
      </c>
      <c r="R66" s="3262" t="s">
        <v>1895</v>
      </c>
      <c r="S66" s="3263">
        <f>'synthèse globale '!E2759</f>
        <v>1</v>
      </c>
      <c r="T66" s="2874">
        <f t="shared" si="74"/>
        <v>5.384597806215722</v>
      </c>
      <c r="U66" s="2874">
        <f t="shared" si="75"/>
        <v>4.1142496227937819</v>
      </c>
      <c r="V66" s="2874">
        <f t="shared" si="76"/>
        <v>6.946539849130863</v>
      </c>
      <c r="W66" s="2874">
        <f t="shared" si="77"/>
        <v>4.396066463207867</v>
      </c>
      <c r="X66" s="2874">
        <f t="shared" si="78"/>
        <v>29.254098360655739</v>
      </c>
      <c r="Y66" s="2461">
        <f t="shared" si="79"/>
        <v>4.8819771863117873</v>
      </c>
      <c r="Z66" s="3266" t="s">
        <v>584</v>
      </c>
      <c r="AA66" s="3231">
        <f>'synthèse globale '!F2759</f>
        <v>0.72727272727272729</v>
      </c>
      <c r="AB66" s="2875">
        <f t="shared" si="80"/>
        <v>4.4258942592915727</v>
      </c>
      <c r="AC66" s="2875">
        <f t="shared" si="81"/>
        <v>2.9921815438500237</v>
      </c>
      <c r="AD66" s="2875">
        <f t="shared" si="82"/>
        <v>5.37624140565317</v>
      </c>
      <c r="AE66" s="2875">
        <f t="shared" si="83"/>
        <v>3.1971392459693582</v>
      </c>
      <c r="AF66" s="2875">
        <f t="shared" si="84"/>
        <v>35.829988193624558</v>
      </c>
      <c r="AG66" s="2463">
        <f t="shared" si="85"/>
        <v>3.5505288627722091</v>
      </c>
      <c r="AH66" s="3270" t="s">
        <v>716</v>
      </c>
      <c r="AI66" s="3250">
        <f>'synthèse globale '!G2760</f>
        <v>0.5</v>
      </c>
      <c r="AJ66" s="2876">
        <f t="shared" si="86"/>
        <v>1.1245621716287215</v>
      </c>
      <c r="AK66" s="2876">
        <f t="shared" si="87"/>
        <v>2.057124811396891</v>
      </c>
      <c r="AL66" s="2876">
        <f t="shared" si="88"/>
        <v>1.1062452399086062</v>
      </c>
      <c r="AM66" s="2876">
        <f t="shared" si="89"/>
        <v>2.1980332316039335</v>
      </c>
      <c r="AN66" s="2876">
        <f t="shared" si="90"/>
        <v>1.0513709677419356</v>
      </c>
      <c r="AO66" s="2467">
        <f t="shared" si="91"/>
        <v>2.4409885931558937</v>
      </c>
      <c r="AP66" s="3243" t="s">
        <v>1673</v>
      </c>
      <c r="AQ66" s="3242">
        <f>'synthèse globale '!H2759</f>
        <v>1.0227272727272727</v>
      </c>
      <c r="AR66" s="3293">
        <f t="shared" si="92"/>
        <v>4.2077552960390951</v>
      </c>
      <c r="AS66" s="2872">
        <f t="shared" si="93"/>
        <v>4.4959770646444097</v>
      </c>
      <c r="AT66" s="2465">
        <f t="shared" si="94"/>
        <v>4.9929312132734189</v>
      </c>
    </row>
    <row r="67" spans="1:46" x14ac:dyDescent="0.25">
      <c r="A67" s="3217">
        <v>3</v>
      </c>
      <c r="B67" s="3256" t="s">
        <v>653</v>
      </c>
      <c r="C67" s="3208">
        <f>'synthèse globale '!C2760</f>
        <v>0.63934426229508201</v>
      </c>
      <c r="D67" s="2862">
        <f t="shared" si="62"/>
        <v>2.8648708460786834</v>
      </c>
      <c r="E67" s="2862">
        <f t="shared" si="63"/>
        <v>2.6304218899829102</v>
      </c>
      <c r="F67" s="2862">
        <f t="shared" si="64"/>
        <v>3.1639889930855998</v>
      </c>
      <c r="G67" s="2862">
        <f t="shared" si="65"/>
        <v>2.8105998699197841</v>
      </c>
      <c r="H67" s="2862">
        <f t="shared" si="66"/>
        <v>4.6669710698738358</v>
      </c>
      <c r="I67" s="2459">
        <f t="shared" si="67"/>
        <v>3.1212641027239298</v>
      </c>
      <c r="J67" s="3259" t="s">
        <v>716</v>
      </c>
      <c r="K67" s="3211">
        <f>'synthèse globale '!D2760</f>
        <v>0.90909090909090906</v>
      </c>
      <c r="L67" s="2863">
        <f t="shared" si="68"/>
        <v>3.5683927886459532</v>
      </c>
      <c r="M67" s="2863">
        <f t="shared" si="69"/>
        <v>3.740226929812529</v>
      </c>
      <c r="N67" s="2863">
        <f t="shared" si="70"/>
        <v>3.5811716470866513</v>
      </c>
      <c r="O67" s="2863">
        <f t="shared" si="71"/>
        <v>3.9964240574616974</v>
      </c>
      <c r="P67" s="2863">
        <f t="shared" si="72"/>
        <v>3.8439403861800718</v>
      </c>
      <c r="Q67" s="2460">
        <f t="shared" si="73"/>
        <v>4.438161078465261</v>
      </c>
      <c r="R67" s="3262" t="s">
        <v>1920</v>
      </c>
      <c r="S67" s="3263">
        <f>'synthèse globale '!E2760</f>
        <v>1</v>
      </c>
      <c r="T67" s="2874">
        <f t="shared" si="74"/>
        <v>5.384597806215722</v>
      </c>
      <c r="U67" s="2874">
        <f t="shared" si="75"/>
        <v>4.1142496227937819</v>
      </c>
      <c r="V67" s="2874">
        <f t="shared" si="76"/>
        <v>6.946539849130863</v>
      </c>
      <c r="W67" s="2874">
        <f t="shared" si="77"/>
        <v>4.396066463207867</v>
      </c>
      <c r="X67" s="2874">
        <f t="shared" si="78"/>
        <v>29.254098360655739</v>
      </c>
      <c r="Y67" s="2461">
        <f t="shared" si="79"/>
        <v>4.8819771863117873</v>
      </c>
      <c r="Z67" s="3266" t="s">
        <v>661</v>
      </c>
      <c r="AA67" s="3231">
        <f>'synthèse globale '!F2760</f>
        <v>0.54657293497363801</v>
      </c>
      <c r="AB67" s="2875">
        <f t="shared" si="80"/>
        <v>3.3262267708779589</v>
      </c>
      <c r="AC67" s="2875">
        <f t="shared" si="81"/>
        <v>2.2487374915445808</v>
      </c>
      <c r="AD67" s="2875">
        <f t="shared" si="82"/>
        <v>4.0404485607951441</v>
      </c>
      <c r="AE67" s="2875">
        <f t="shared" si="83"/>
        <v>2.4027709491347045</v>
      </c>
      <c r="AF67" s="2875">
        <f t="shared" si="84"/>
        <v>26.927589984707737</v>
      </c>
      <c r="AG67" s="2463">
        <f t="shared" si="85"/>
        <v>2.6683565991967768</v>
      </c>
      <c r="AH67" s="3270" t="s">
        <v>661</v>
      </c>
      <c r="AI67" s="3250">
        <f>'synthèse globale '!G2761</f>
        <v>0.44178082191780821</v>
      </c>
      <c r="AJ67" s="2876">
        <f t="shared" si="86"/>
        <v>0.99362000095962377</v>
      </c>
      <c r="AK67" s="2876">
        <f t="shared" si="87"/>
        <v>1.8175965799328695</v>
      </c>
      <c r="AL67" s="2876">
        <f t="shared" si="88"/>
        <v>0.97743586265897398</v>
      </c>
      <c r="AM67" s="2876">
        <f t="shared" si="89"/>
        <v>1.9420978553212838</v>
      </c>
      <c r="AN67" s="2876">
        <f t="shared" si="90"/>
        <v>0.92895106053910736</v>
      </c>
      <c r="AO67" s="2467">
        <f t="shared" si="91"/>
        <v>2.1567638939528102</v>
      </c>
      <c r="AP67" s="3243" t="s">
        <v>1920</v>
      </c>
      <c r="AQ67" s="3242">
        <f>'synthèse globale '!H2760</f>
        <v>1</v>
      </c>
      <c r="AR67" s="3293">
        <f t="shared" si="92"/>
        <v>4.1142496227937819</v>
      </c>
      <c r="AS67" s="2872">
        <f t="shared" si="93"/>
        <v>4.396066463207867</v>
      </c>
      <c r="AT67" s="2465">
        <f t="shared" si="94"/>
        <v>4.8819771863117873</v>
      </c>
    </row>
    <row r="68" spans="1:46" x14ac:dyDescent="0.25">
      <c r="A68" s="3217">
        <v>4</v>
      </c>
      <c r="B68" s="3256" t="s">
        <v>4817</v>
      </c>
      <c r="C68" s="3208">
        <f>'synthèse globale '!C2761</f>
        <v>0.5161290322580645</v>
      </c>
      <c r="D68" s="2862">
        <f t="shared" si="62"/>
        <v>2.312749334799665</v>
      </c>
      <c r="E68" s="2862">
        <f t="shared" si="63"/>
        <v>2.1234836762806619</v>
      </c>
      <c r="F68" s="2862">
        <f t="shared" si="64"/>
        <v>2.5542210564528909</v>
      </c>
      <c r="G68" s="2862">
        <f t="shared" si="65"/>
        <v>2.2689375293976086</v>
      </c>
      <c r="H68" s="2862">
        <f t="shared" si="66"/>
        <v>3.7675465377972399</v>
      </c>
      <c r="I68" s="2459">
        <f t="shared" si="67"/>
        <v>2.5197301606770517</v>
      </c>
      <c r="J68" s="3259" t="s">
        <v>584</v>
      </c>
      <c r="K68" s="3211">
        <f>'synthèse globale '!D2761</f>
        <v>0.8</v>
      </c>
      <c r="L68" s="2863">
        <f t="shared" si="68"/>
        <v>3.1401856540084392</v>
      </c>
      <c r="M68" s="2863">
        <f t="shared" si="69"/>
        <v>3.291399698235026</v>
      </c>
      <c r="N68" s="2863">
        <f t="shared" si="70"/>
        <v>3.1514310494362534</v>
      </c>
      <c r="O68" s="2863">
        <f t="shared" si="71"/>
        <v>3.5168531705662938</v>
      </c>
      <c r="P68" s="2863">
        <f t="shared" si="72"/>
        <v>3.3826675398384634</v>
      </c>
      <c r="Q68" s="2460">
        <f t="shared" si="73"/>
        <v>3.9055817490494302</v>
      </c>
      <c r="R68" s="3262" t="s">
        <v>878</v>
      </c>
      <c r="S68" s="3263">
        <f>'synthèse globale '!E2761</f>
        <v>0.77464788732394363</v>
      </c>
      <c r="T68" s="2874">
        <f t="shared" si="74"/>
        <v>4.1711673146741512</v>
      </c>
      <c r="U68" s="2874">
        <f t="shared" si="75"/>
        <v>3.1870947782205352</v>
      </c>
      <c r="V68" s="2874">
        <f t="shared" si="76"/>
        <v>5.3811224183408095</v>
      </c>
      <c r="W68" s="2874">
        <f t="shared" si="77"/>
        <v>3.4054035982596154</v>
      </c>
      <c r="X68" s="2874">
        <f t="shared" si="78"/>
        <v>22.661625490648809</v>
      </c>
      <c r="Y68" s="2461">
        <f t="shared" si="79"/>
        <v>3.7818133133401171</v>
      </c>
      <c r="Z68" s="3266" t="s">
        <v>103</v>
      </c>
      <c r="AA68" s="3231">
        <f>'synthèse globale '!F2761</f>
        <v>0.45</v>
      </c>
      <c r="AB68" s="2875">
        <f t="shared" si="80"/>
        <v>2.7385220729366604</v>
      </c>
      <c r="AC68" s="2875">
        <f t="shared" si="81"/>
        <v>1.8514123302572021</v>
      </c>
      <c r="AD68" s="2875">
        <f t="shared" si="82"/>
        <v>3.3265493697478989</v>
      </c>
      <c r="AE68" s="2875">
        <f t="shared" si="83"/>
        <v>1.9782299084435402</v>
      </c>
      <c r="AF68" s="2875">
        <f t="shared" si="84"/>
        <v>22.169805194805196</v>
      </c>
      <c r="AG68" s="2463">
        <f t="shared" si="85"/>
        <v>2.1968897338403042</v>
      </c>
      <c r="AH68" s="3270" t="s">
        <v>103</v>
      </c>
      <c r="AI68" s="3250">
        <f>'synthèse globale '!G2762</f>
        <v>0.31428571428571428</v>
      </c>
      <c r="AJ68" s="2876">
        <f t="shared" si="86"/>
        <v>0.70686765073805358</v>
      </c>
      <c r="AK68" s="2876">
        <f t="shared" si="87"/>
        <v>1.2930498814494744</v>
      </c>
      <c r="AL68" s="2876">
        <f t="shared" si="88"/>
        <v>0.69535415079969531</v>
      </c>
      <c r="AM68" s="2876">
        <f t="shared" si="89"/>
        <v>1.3816208884367582</v>
      </c>
      <c r="AN68" s="2876">
        <f t="shared" si="90"/>
        <v>0.6608617511520738</v>
      </c>
      <c r="AO68" s="2467">
        <f t="shared" si="91"/>
        <v>1.5343356871265617</v>
      </c>
      <c r="AP68" s="3243" t="s">
        <v>1705</v>
      </c>
      <c r="AQ68" s="3242">
        <f>'synthèse globale '!H2761</f>
        <v>1</v>
      </c>
      <c r="AR68" s="3293">
        <f t="shared" si="92"/>
        <v>4.1142496227937819</v>
      </c>
      <c r="AS68" s="2872">
        <f t="shared" si="93"/>
        <v>4.396066463207867</v>
      </c>
      <c r="AT68" s="2465">
        <f t="shared" si="94"/>
        <v>4.8819771863117873</v>
      </c>
    </row>
    <row r="69" spans="1:46" x14ac:dyDescent="0.25">
      <c r="A69" s="3217">
        <v>5</v>
      </c>
      <c r="B69" s="3256" t="s">
        <v>661</v>
      </c>
      <c r="C69" s="3208">
        <f>'synthèse globale '!C2762</f>
        <v>0.47723440134907252</v>
      </c>
      <c r="D69" s="2862">
        <f t="shared" si="62"/>
        <v>2.1384643670106938</v>
      </c>
      <c r="E69" s="2862">
        <f t="shared" si="63"/>
        <v>1.9634614557346382</v>
      </c>
      <c r="F69" s="2862">
        <f t="shared" si="64"/>
        <v>2.3617391787796387</v>
      </c>
      <c r="G69" s="2862">
        <f t="shared" si="65"/>
        <v>2.0979541468597409</v>
      </c>
      <c r="H69" s="2862">
        <f t="shared" si="66"/>
        <v>3.4836304570083461</v>
      </c>
      <c r="I69" s="2459">
        <f t="shared" si="67"/>
        <v>2.3298474599093355</v>
      </c>
      <c r="J69" s="3259" t="s">
        <v>103</v>
      </c>
      <c r="K69" s="3211">
        <f>'synthèse globale '!D2762</f>
        <v>0.7142857142857143</v>
      </c>
      <c r="L69" s="2863">
        <f t="shared" si="68"/>
        <v>2.8037371910789632</v>
      </c>
      <c r="M69" s="2863">
        <f t="shared" si="69"/>
        <v>2.9387497305669874</v>
      </c>
      <c r="N69" s="2863">
        <f t="shared" si="70"/>
        <v>2.8137777227109404</v>
      </c>
      <c r="O69" s="2863">
        <f t="shared" si="71"/>
        <v>3.1400474737199051</v>
      </c>
      <c r="P69" s="2863">
        <f t="shared" si="72"/>
        <v>3.0202388748557709</v>
      </c>
      <c r="Q69" s="2460">
        <f t="shared" si="73"/>
        <v>3.487126561651277</v>
      </c>
      <c r="R69" s="3262" t="s">
        <v>661</v>
      </c>
      <c r="S69" s="3263">
        <f>'synthèse globale '!E2762</f>
        <v>0.70743405275779381</v>
      </c>
      <c r="T69" s="2874">
        <f t="shared" si="74"/>
        <v>3.8092478485219141</v>
      </c>
      <c r="U69" s="2874">
        <f t="shared" si="75"/>
        <v>2.9105602847102299</v>
      </c>
      <c r="V69" s="2874">
        <f t="shared" si="76"/>
        <v>4.9142188381141603</v>
      </c>
      <c r="W69" s="2874">
        <f t="shared" si="77"/>
        <v>3.1099271142597624</v>
      </c>
      <c r="X69" s="2874">
        <f t="shared" si="78"/>
        <v>20.695345363053821</v>
      </c>
      <c r="Y69" s="2461">
        <f t="shared" si="79"/>
        <v>3.4536769063836386</v>
      </c>
      <c r="Z69" s="3266" t="s">
        <v>716</v>
      </c>
      <c r="AA69" s="3231">
        <f>'synthèse globale '!F2763</f>
        <v>0.375</v>
      </c>
      <c r="AB69" s="2875">
        <f t="shared" si="80"/>
        <v>2.2821017274472171</v>
      </c>
      <c r="AC69" s="2875">
        <f t="shared" si="81"/>
        <v>1.5428436085476684</v>
      </c>
      <c r="AD69" s="2875">
        <f t="shared" si="82"/>
        <v>2.7721244747899156</v>
      </c>
      <c r="AE69" s="2875">
        <f t="shared" si="83"/>
        <v>1.6485249237029502</v>
      </c>
      <c r="AF69" s="2875">
        <f t="shared" si="84"/>
        <v>18.474837662337663</v>
      </c>
      <c r="AG69" s="2463">
        <f t="shared" si="85"/>
        <v>1.8307414448669204</v>
      </c>
      <c r="AH69" s="3270" t="s">
        <v>878</v>
      </c>
      <c r="AI69" s="3250">
        <f>'synthèse globale '!G2763</f>
        <v>0.29230769230769232</v>
      </c>
      <c r="AJ69" s="2876">
        <f t="shared" si="86"/>
        <v>0.6574363464906372</v>
      </c>
      <c r="AK69" s="2876">
        <f t="shared" si="87"/>
        <v>1.2026268128166442</v>
      </c>
      <c r="AL69" s="2876">
        <f t="shared" si="88"/>
        <v>0.64672798640810825</v>
      </c>
      <c r="AM69" s="2876">
        <f t="shared" si="89"/>
        <v>1.2850040430915304</v>
      </c>
      <c r="AN69" s="2876">
        <f t="shared" si="90"/>
        <v>0.6146476426799008</v>
      </c>
      <c r="AO69" s="2467">
        <f t="shared" si="91"/>
        <v>1.4270394852295996</v>
      </c>
      <c r="AP69" s="3243" t="s">
        <v>1736</v>
      </c>
      <c r="AQ69" s="3242">
        <f>'synthèse globale '!H2762</f>
        <v>1</v>
      </c>
      <c r="AR69" s="3293">
        <f t="shared" si="92"/>
        <v>4.1142496227937819</v>
      </c>
      <c r="AS69" s="2872">
        <f t="shared" si="93"/>
        <v>4.396066463207867</v>
      </c>
      <c r="AT69" s="2465">
        <f t="shared" si="94"/>
        <v>4.8819771863117873</v>
      </c>
    </row>
    <row r="70" spans="1:46" x14ac:dyDescent="0.25">
      <c r="A70" s="3217">
        <v>6</v>
      </c>
      <c r="B70" s="3256" t="s">
        <v>731</v>
      </c>
      <c r="C70" s="3208">
        <f>'synthèse globale '!C2763</f>
        <v>0.3746630727762803</v>
      </c>
      <c r="D70" s="2862">
        <f t="shared" si="62"/>
        <v>1.6788471839035977</v>
      </c>
      <c r="E70" s="2862">
        <f t="shared" si="63"/>
        <v>1.5414574058445707</v>
      </c>
      <c r="F70" s="2862">
        <f t="shared" si="64"/>
        <v>1.8541338497735018</v>
      </c>
      <c r="G70" s="2862">
        <f t="shared" si="65"/>
        <v>1.6470437692342144</v>
      </c>
      <c r="H70" s="2862">
        <f t="shared" si="66"/>
        <v>2.7348985901900789</v>
      </c>
      <c r="I70" s="2459">
        <f t="shared" si="67"/>
        <v>1.8290965738472733</v>
      </c>
      <c r="J70" s="3259" t="s">
        <v>661</v>
      </c>
      <c r="K70" s="3211">
        <f>'synthèse globale '!D2763</f>
        <v>0.58673469387755106</v>
      </c>
      <c r="L70" s="2863">
        <f t="shared" si="68"/>
        <v>2.3030698355291488</v>
      </c>
      <c r="M70" s="2863">
        <f t="shared" si="69"/>
        <v>2.4139729929657396</v>
      </c>
      <c r="N70" s="2863">
        <f t="shared" si="70"/>
        <v>2.3113174150839866</v>
      </c>
      <c r="O70" s="2863">
        <f t="shared" si="71"/>
        <v>2.5793247105556363</v>
      </c>
      <c r="P70" s="2863">
        <f t="shared" si="72"/>
        <v>2.480910504345812</v>
      </c>
      <c r="Q70" s="2460">
        <f t="shared" si="73"/>
        <v>2.8644253899278347</v>
      </c>
      <c r="R70" s="3262" t="s">
        <v>103</v>
      </c>
      <c r="S70" s="3263">
        <f>'synthèse globale '!E2763</f>
        <v>0.52849740932642486</v>
      </c>
      <c r="T70" s="2874">
        <f t="shared" si="74"/>
        <v>2.84574599084976</v>
      </c>
      <c r="U70" s="2874">
        <f t="shared" si="75"/>
        <v>2.1743702669687348</v>
      </c>
      <c r="V70" s="2874">
        <f t="shared" si="76"/>
        <v>3.6712283140484354</v>
      </c>
      <c r="W70" s="2874">
        <f t="shared" si="77"/>
        <v>2.3233097370321372</v>
      </c>
      <c r="X70" s="2874">
        <f t="shared" si="78"/>
        <v>15.460715195786971</v>
      </c>
      <c r="Y70" s="2461">
        <f t="shared" si="79"/>
        <v>2.5801122953564888</v>
      </c>
      <c r="Z70" s="3266" t="s">
        <v>878</v>
      </c>
      <c r="AA70" s="3231">
        <f>'synthèse globale '!F2764</f>
        <v>0.37086092715231789</v>
      </c>
      <c r="AB70" s="2875">
        <f t="shared" si="80"/>
        <v>2.2569129666586165</v>
      </c>
      <c r="AC70" s="2875">
        <f t="shared" si="81"/>
        <v>1.5258144296453762</v>
      </c>
      <c r="AD70" s="2875">
        <f t="shared" si="82"/>
        <v>2.741527074405921</v>
      </c>
      <c r="AE70" s="2875">
        <f t="shared" si="83"/>
        <v>1.6303292843684805</v>
      </c>
      <c r="AF70" s="2875">
        <f t="shared" si="84"/>
        <v>18.270921131848283</v>
      </c>
      <c r="AG70" s="2463">
        <f t="shared" si="85"/>
        <v>1.8105345856520536</v>
      </c>
      <c r="AH70" s="3270" t="s">
        <v>548</v>
      </c>
      <c r="AI70" s="3250">
        <f>'synthèse globale '!G2764</f>
        <v>0.11764705882352941</v>
      </c>
      <c r="AJ70" s="2876">
        <f t="shared" si="86"/>
        <v>0.26460286391264037</v>
      </c>
      <c r="AK70" s="2876">
        <f t="shared" si="87"/>
        <v>0.48402936738750379</v>
      </c>
      <c r="AL70" s="2876">
        <f t="shared" si="88"/>
        <v>0.26029299762555441</v>
      </c>
      <c r="AM70" s="2876">
        <f t="shared" si="89"/>
        <v>0.51718428978916087</v>
      </c>
      <c r="AN70" s="2876">
        <f t="shared" si="90"/>
        <v>0.24738140417457305</v>
      </c>
      <c r="AO70" s="2467">
        <f t="shared" si="91"/>
        <v>0.57435025721315147</v>
      </c>
      <c r="AP70" s="3243" t="s">
        <v>584</v>
      </c>
      <c r="AQ70" s="3242">
        <f>'synthèse globale '!H2763</f>
        <v>0.80952380952380953</v>
      </c>
      <c r="AR70" s="3293">
        <f t="shared" si="92"/>
        <v>3.3305830279759192</v>
      </c>
      <c r="AS70" s="2872">
        <f t="shared" si="93"/>
        <v>3.5587204702158926</v>
      </c>
      <c r="AT70" s="2465">
        <f t="shared" si="94"/>
        <v>3.952076769871447</v>
      </c>
    </row>
    <row r="71" spans="1:46" x14ac:dyDescent="0.25">
      <c r="A71" s="3217">
        <v>7</v>
      </c>
      <c r="B71" s="3256" t="s">
        <v>89</v>
      </c>
      <c r="C71" s="3208">
        <f>'synthèse globale '!C2764</f>
        <v>0.35714285714285715</v>
      </c>
      <c r="D71" s="2862">
        <f t="shared" si="62"/>
        <v>1.6003399414908397</v>
      </c>
      <c r="E71" s="2862">
        <f t="shared" si="63"/>
        <v>1.4693748652834937</v>
      </c>
      <c r="F71" s="2862">
        <f t="shared" si="64"/>
        <v>1.767429748884813</v>
      </c>
      <c r="G71" s="2862">
        <f t="shared" si="65"/>
        <v>1.5700237368599526</v>
      </c>
      <c r="H71" s="2862">
        <f t="shared" si="66"/>
        <v>2.6070076489221976</v>
      </c>
      <c r="I71" s="2459">
        <f t="shared" si="67"/>
        <v>1.7435632808256385</v>
      </c>
      <c r="J71" s="3259" t="s">
        <v>878</v>
      </c>
      <c r="K71" s="3211">
        <f>'synthèse globale '!D2764</f>
        <v>0.56521739130434778</v>
      </c>
      <c r="L71" s="2863">
        <f t="shared" si="68"/>
        <v>2.2186094294624841</v>
      </c>
      <c r="M71" s="2863">
        <f t="shared" si="69"/>
        <v>2.3254454389703985</v>
      </c>
      <c r="N71" s="2863">
        <f t="shared" si="70"/>
        <v>2.2265545457973523</v>
      </c>
      <c r="O71" s="2863">
        <f t="shared" si="71"/>
        <v>2.4847332183348811</v>
      </c>
      <c r="P71" s="2863">
        <f t="shared" si="72"/>
        <v>2.38992815314674</v>
      </c>
      <c r="Q71" s="2460">
        <f t="shared" si="73"/>
        <v>2.7593784096544884</v>
      </c>
      <c r="R71" s="3262" t="s">
        <v>716</v>
      </c>
      <c r="S71" s="3263">
        <f>'synthèse globale '!E2764</f>
        <v>0.50817236255572062</v>
      </c>
      <c r="T71" s="2874">
        <f t="shared" si="74"/>
        <v>2.7363037885969939</v>
      </c>
      <c r="U71" s="2874">
        <f t="shared" si="75"/>
        <v>2.0907479509590989</v>
      </c>
      <c r="V71" s="2874">
        <f t="shared" si="76"/>
        <v>3.5300395667202897</v>
      </c>
      <c r="W71" s="2874">
        <f t="shared" si="77"/>
        <v>2.2339594805603129</v>
      </c>
      <c r="X71" s="2874">
        <f t="shared" si="78"/>
        <v>14.86612427837186</v>
      </c>
      <c r="Y71" s="2461">
        <f t="shared" si="79"/>
        <v>2.4808858807111904</v>
      </c>
      <c r="Z71" s="3266" t="s">
        <v>4817</v>
      </c>
      <c r="AA71" s="3231">
        <f>'synthèse globale '!F2765</f>
        <v>0.35</v>
      </c>
      <c r="AB71" s="2875">
        <f t="shared" si="80"/>
        <v>2.129961612284069</v>
      </c>
      <c r="AC71" s="2875">
        <f t="shared" si="81"/>
        <v>1.4399873679778237</v>
      </c>
      <c r="AD71" s="2875">
        <f t="shared" si="82"/>
        <v>2.5873161764705879</v>
      </c>
      <c r="AE71" s="2875">
        <f t="shared" si="83"/>
        <v>1.5386232621227534</v>
      </c>
      <c r="AF71" s="2875">
        <f t="shared" si="84"/>
        <v>17.243181818181817</v>
      </c>
      <c r="AG71" s="2463">
        <f t="shared" si="85"/>
        <v>1.7086920152091254</v>
      </c>
      <c r="AH71" s="3270" t="s">
        <v>898</v>
      </c>
      <c r="AI71" s="3250">
        <f>'synthèse globale '!G2765</f>
        <v>3.4482758620689655E-2</v>
      </c>
      <c r="AJ71" s="2876">
        <f t="shared" si="86"/>
        <v>7.7556011836463559E-2</v>
      </c>
      <c r="AK71" s="2876">
        <f t="shared" si="87"/>
        <v>0.14187067664806147</v>
      </c>
      <c r="AL71" s="2876">
        <f t="shared" si="88"/>
        <v>7.6292775166110771E-2</v>
      </c>
      <c r="AM71" s="2876">
        <f t="shared" si="89"/>
        <v>0.15158849873130575</v>
      </c>
      <c r="AN71" s="2876">
        <f t="shared" si="90"/>
        <v>7.2508342602892101E-2</v>
      </c>
      <c r="AO71" s="2467">
        <f t="shared" si="91"/>
        <v>0.16834404090730301</v>
      </c>
      <c r="AP71" s="3243" t="s">
        <v>661</v>
      </c>
      <c r="AQ71" s="3242">
        <f>'synthèse globale '!H2764</f>
        <v>0.55606109847253815</v>
      </c>
      <c r="AR71" s="3293">
        <f t="shared" si="92"/>
        <v>2.2877741646409362</v>
      </c>
      <c r="AS71" s="2872">
        <f t="shared" si="93"/>
        <v>2.4444815464896523</v>
      </c>
      <c r="AT71" s="2465">
        <f t="shared" si="94"/>
        <v>2.7146775969384036</v>
      </c>
    </row>
    <row r="72" spans="1:46" x14ac:dyDescent="0.25">
      <c r="A72" s="3217">
        <v>8</v>
      </c>
      <c r="B72" s="3256" t="s">
        <v>716</v>
      </c>
      <c r="C72" s="3208">
        <f>'synthèse globale '!C2765</f>
        <v>0.35483870967741937</v>
      </c>
      <c r="D72" s="2862">
        <f t="shared" si="62"/>
        <v>1.5900151676747698</v>
      </c>
      <c r="E72" s="2862">
        <f t="shared" si="63"/>
        <v>1.4598950274429552</v>
      </c>
      <c r="F72" s="2862">
        <f t="shared" si="64"/>
        <v>1.7560269763113627</v>
      </c>
      <c r="G72" s="2862">
        <f t="shared" si="65"/>
        <v>1.5598945514608562</v>
      </c>
      <c r="H72" s="2862">
        <f t="shared" si="66"/>
        <v>2.5901882447356028</v>
      </c>
      <c r="I72" s="2459">
        <f t="shared" si="67"/>
        <v>1.7323144854654731</v>
      </c>
      <c r="J72" s="3259" t="s">
        <v>548</v>
      </c>
      <c r="K72" s="3211">
        <f>'synthèse globale '!D2765</f>
        <v>0.5</v>
      </c>
      <c r="L72" s="2863">
        <f t="shared" si="68"/>
        <v>1.9626160337552743</v>
      </c>
      <c r="M72" s="2863">
        <f t="shared" si="69"/>
        <v>2.057124811396891</v>
      </c>
      <c r="N72" s="2863">
        <f t="shared" si="70"/>
        <v>1.9696444058976581</v>
      </c>
      <c r="O72" s="2863">
        <f t="shared" si="71"/>
        <v>2.1980332316039335</v>
      </c>
      <c r="P72" s="2863">
        <f t="shared" si="72"/>
        <v>2.1141672123990394</v>
      </c>
      <c r="Q72" s="2460">
        <f t="shared" si="73"/>
        <v>2.4409885931558937</v>
      </c>
      <c r="R72" s="3262" t="s">
        <v>89</v>
      </c>
      <c r="S72" s="3263">
        <f>'synthèse globale '!E2765</f>
        <v>0.45</v>
      </c>
      <c r="T72" s="2874">
        <f t="shared" si="74"/>
        <v>2.4230690127970749</v>
      </c>
      <c r="U72" s="2874">
        <f t="shared" si="75"/>
        <v>1.8514123302572021</v>
      </c>
      <c r="V72" s="2874">
        <f t="shared" si="76"/>
        <v>3.1259429321088885</v>
      </c>
      <c r="W72" s="2874">
        <f t="shared" si="77"/>
        <v>1.9782299084435402</v>
      </c>
      <c r="X72" s="2874">
        <f t="shared" si="78"/>
        <v>13.164344262295083</v>
      </c>
      <c r="Y72" s="2461">
        <f t="shared" si="79"/>
        <v>2.1968897338403042</v>
      </c>
      <c r="Z72" s="3266"/>
      <c r="AA72" s="3267"/>
      <c r="AB72" s="2875"/>
      <c r="AC72" s="2875"/>
      <c r="AD72" s="2875"/>
      <c r="AE72" s="2875"/>
      <c r="AF72" s="2875"/>
      <c r="AG72" s="2463"/>
      <c r="AH72" s="3270"/>
      <c r="AI72" s="3271"/>
      <c r="AJ72" s="2876"/>
      <c r="AK72" s="2876"/>
      <c r="AL72" s="2876"/>
      <c r="AM72" s="2876"/>
      <c r="AN72" s="2876"/>
      <c r="AO72" s="2467"/>
      <c r="AP72" s="3243" t="s">
        <v>653</v>
      </c>
      <c r="AQ72" s="3242">
        <f>'synthèse globale '!H2765</f>
        <v>0.48360655737704916</v>
      </c>
      <c r="AR72" s="3293">
        <f t="shared" si="92"/>
        <v>1.9896780962691241</v>
      </c>
      <c r="AS72" s="2872">
        <f t="shared" si="93"/>
        <v>2.125966568272657</v>
      </c>
      <c r="AT72" s="2465">
        <f t="shared" si="94"/>
        <v>2.3609561802655366</v>
      </c>
    </row>
    <row r="73" spans="1:46" x14ac:dyDescent="0.25">
      <c r="A73" s="3218">
        <v>9</v>
      </c>
      <c r="B73" s="3257"/>
      <c r="C73" s="3258"/>
      <c r="D73" s="2893"/>
      <c r="E73" s="3289"/>
      <c r="F73" s="3289"/>
      <c r="G73" s="3289"/>
      <c r="H73" s="3289"/>
      <c r="I73" s="2869"/>
      <c r="J73" s="3260"/>
      <c r="K73" s="3261"/>
      <c r="L73" s="2881"/>
      <c r="M73" s="3288"/>
      <c r="N73" s="3288"/>
      <c r="O73" s="3288"/>
      <c r="P73" s="3288"/>
      <c r="Q73" s="2870"/>
      <c r="R73" s="3264"/>
      <c r="S73" s="3265"/>
      <c r="T73" s="2883"/>
      <c r="U73" s="2883"/>
      <c r="V73" s="2883"/>
      <c r="W73" s="2883"/>
      <c r="X73" s="2883"/>
      <c r="Y73" s="2462"/>
      <c r="Z73" s="3268"/>
      <c r="AA73" s="3269"/>
      <c r="AB73" s="2885"/>
      <c r="AC73" s="2885"/>
      <c r="AD73" s="2885"/>
      <c r="AE73" s="2885"/>
      <c r="AF73" s="2885"/>
      <c r="AG73" s="2464"/>
      <c r="AH73" s="3272"/>
      <c r="AI73" s="3273"/>
      <c r="AJ73" s="2901"/>
      <c r="AK73" s="2901"/>
      <c r="AL73" s="2901"/>
      <c r="AM73" s="2901"/>
      <c r="AN73" s="2901"/>
      <c r="AO73" s="2468"/>
      <c r="AP73" s="3275" t="s">
        <v>716</v>
      </c>
      <c r="AQ73" s="3245">
        <f>'synthèse globale '!H2766</f>
        <v>0</v>
      </c>
      <c r="AR73" s="3294">
        <f t="shared" si="92"/>
        <v>0</v>
      </c>
      <c r="AS73" s="2472">
        <f t="shared" si="93"/>
        <v>0</v>
      </c>
      <c r="AT73" s="2466">
        <f t="shared" si="94"/>
        <v>0</v>
      </c>
    </row>
    <row r="74" spans="1:46" x14ac:dyDescent="0.25">
      <c r="B74" s="1223"/>
      <c r="C74" s="2433"/>
      <c r="AP74" s="672"/>
      <c r="AQ74" s="65"/>
      <c r="AS74" s="2478"/>
      <c r="AT74" s="2432"/>
    </row>
    <row r="75" spans="1:46" x14ac:dyDescent="0.25">
      <c r="C75" s="2433"/>
      <c r="S75" s="27"/>
      <c r="AS75" s="2478"/>
      <c r="AT75" s="2432"/>
    </row>
    <row r="76" spans="1:46" x14ac:dyDescent="0.25">
      <c r="B76" s="2457" t="s">
        <v>813</v>
      </c>
      <c r="C76" s="2474">
        <f>'synthèse globale '!C2391</f>
        <v>0.30304311073541845</v>
      </c>
      <c r="D76" s="2896">
        <f>C76/D$63</f>
        <v>1.3579215834898604</v>
      </c>
      <c r="E76" s="2896">
        <f>C76/E$63</f>
        <v>1.2467950040334497</v>
      </c>
      <c r="F76" s="2471">
        <f>C76/F$63</f>
        <v>1.499700745503445</v>
      </c>
      <c r="G76" s="2471">
        <f>C76/G$63</f>
        <v>1.3321976560101609</v>
      </c>
      <c r="H76" s="2471">
        <f>C76/H$63</f>
        <v>2.2120999813931546</v>
      </c>
      <c r="I76" s="2471">
        <f>C76/I$63</f>
        <v>1.4794495530792695</v>
      </c>
      <c r="J76" s="2458" t="s">
        <v>813</v>
      </c>
      <c r="K76" s="2474">
        <f>'synthèse globale '!D2391</f>
        <v>0.48461538461538461</v>
      </c>
      <c r="L76" s="2896">
        <f>K76/L$63</f>
        <v>1.902227848101266</v>
      </c>
      <c r="M76" s="2896">
        <f>K76/M$63</f>
        <v>1.99382866335391</v>
      </c>
      <c r="N76" s="2471">
        <f>K76/N$63</f>
        <v>1.9090399626392687</v>
      </c>
      <c r="O76" s="2471">
        <f>K76/O$63</f>
        <v>2.1304014398622741</v>
      </c>
      <c r="P76" s="2471">
        <f>K76/P$63</f>
        <v>2.0491159135559922</v>
      </c>
      <c r="Q76" s="2471">
        <f>K76/Q$63</f>
        <v>2.3658812518280201</v>
      </c>
      <c r="R76" s="2458" t="s">
        <v>813</v>
      </c>
      <c r="S76" s="2474">
        <f>'synthèse globale '!E2391</f>
        <v>0.16735537190082644</v>
      </c>
      <c r="T76" s="2896">
        <f>S76/T$63</f>
        <v>0.90114136839560643</v>
      </c>
      <c r="U76" s="2896">
        <f>S76/U$63</f>
        <v>0.68854177571548836</v>
      </c>
      <c r="V76" s="2471">
        <f>S76/V$63</f>
        <v>1.1625407598752064</v>
      </c>
      <c r="W76" s="2471">
        <f>S76/W$63</f>
        <v>0.73570533785090342</v>
      </c>
      <c r="X76" s="2471">
        <f>S76/X$63</f>
        <v>4.8958305107708986</v>
      </c>
      <c r="Y76" s="2471">
        <f>S76/Y$63</f>
        <v>0.81702510762655944</v>
      </c>
      <c r="Z76" s="2458" t="s">
        <v>813</v>
      </c>
      <c r="AA76" s="2474">
        <f>'synthèse globale '!F2391</f>
        <v>0.44700460829493088</v>
      </c>
      <c r="AB76" s="2896">
        <f>AA76/AB$63</f>
        <v>2.7202933033779422</v>
      </c>
      <c r="AC76" s="2896">
        <f>AA76/AC$63</f>
        <v>1.8390885410645017</v>
      </c>
      <c r="AD76" s="2471">
        <f>AA76/AD$63</f>
        <v>3.3044064399953528</v>
      </c>
      <c r="AE76" s="2471">
        <f>AA76/AE$63</f>
        <v>1.9650619674247147</v>
      </c>
      <c r="AF76" s="2471">
        <f>AA76/AF$63</f>
        <v>22.022233526841823</v>
      </c>
      <c r="AG76" s="2471">
        <f>AA76/AG$63</f>
        <v>2.1822662998720892</v>
      </c>
      <c r="AH76" s="2458" t="s">
        <v>813</v>
      </c>
      <c r="AI76" s="2474">
        <f>'synthèse globale '!G2391</f>
        <v>0.90697674418604646</v>
      </c>
      <c r="AJ76" s="2896">
        <f>AI76/AJ$63</f>
        <v>2.0399034741172155</v>
      </c>
      <c r="AK76" s="2896">
        <f>AI76/AK$63</f>
        <v>3.7315287276501743</v>
      </c>
      <c r="AL76" s="2471">
        <f>AI76/AL$63</f>
        <v>2.0066774119272393</v>
      </c>
      <c r="AM76" s="2471">
        <f>AI76/AM$63</f>
        <v>3.9871300480257399</v>
      </c>
      <c r="AN76" s="2471">
        <f>AI76/AN$63</f>
        <v>1.9071380345086271</v>
      </c>
      <c r="AO76" s="2471">
        <f>AI76/AO$63</f>
        <v>4.4278397736316206</v>
      </c>
      <c r="AP76" s="2458" t="s">
        <v>813</v>
      </c>
      <c r="AQ76" s="2474">
        <f>'synthèse globale '!H2391</f>
        <v>0.29673093042749371</v>
      </c>
      <c r="AR76" s="2896">
        <f>AQ76/AR$63</f>
        <v>1.220825118582564</v>
      </c>
      <c r="AS76" s="2471">
        <f>AQ76/AS$63</f>
        <v>1.304448891848772</v>
      </c>
      <c r="AT76" s="3295">
        <f>AQ76/AT$63</f>
        <v>1.4486336328200944</v>
      </c>
    </row>
    <row r="77" spans="1:46" x14ac:dyDescent="0.25">
      <c r="B77" s="2434" t="s">
        <v>1097</v>
      </c>
      <c r="C77" s="2899">
        <f>'synthèse globale '!C2336</f>
        <v>0.20973348783314022</v>
      </c>
      <c r="D77" s="2897">
        <f>C77/D$63</f>
        <v>0.93980565741316058</v>
      </c>
      <c r="E77" s="2897">
        <f>C77/E$63</f>
        <v>0.86289592320472153</v>
      </c>
      <c r="F77" s="2472">
        <f>C77/F$63</f>
        <v>1.0379297760542565</v>
      </c>
      <c r="G77" s="2472">
        <f>C77/G$63</f>
        <v>0.9220023520748829</v>
      </c>
      <c r="H77" s="2472">
        <f>C77/H$63</f>
        <v>1.5309750596451561</v>
      </c>
      <c r="I77" s="2472">
        <f>C77/I$63</f>
        <v>1.0239141028069914</v>
      </c>
      <c r="J77" s="754" t="s">
        <v>1097</v>
      </c>
      <c r="K77" s="2475">
        <f>'synthèse globale '!D2336</f>
        <v>0.32938388625592419</v>
      </c>
      <c r="L77" s="2897">
        <f>K77/L$63</f>
        <v>1.2929081928530006</v>
      </c>
      <c r="M77" s="2897">
        <f>K77/M$63</f>
        <v>1.3551675297827861</v>
      </c>
      <c r="N77" s="2472">
        <f>K77/N$63</f>
        <v>1.2975382579136232</v>
      </c>
      <c r="O77" s="2472">
        <f>K77/O$63</f>
        <v>1.447993455890743</v>
      </c>
      <c r="P77" s="2472">
        <f>K77/P$63</f>
        <v>1.392745225229699</v>
      </c>
      <c r="Q77" s="2472">
        <f>K77/Q$63</f>
        <v>1.6080446182401387</v>
      </c>
      <c r="R77" s="754" t="s">
        <v>1097</v>
      </c>
      <c r="S77" s="2475">
        <f>'synthèse globale '!E2336</f>
        <v>0.18174273858921161</v>
      </c>
      <c r="T77" s="2897">
        <f>S77/T$63</f>
        <v>0.9786115515031063</v>
      </c>
      <c r="U77" s="2897">
        <f>S77/U$63</f>
        <v>0.7477349936861728</v>
      </c>
      <c r="V77" s="2472">
        <f>S77/V$63</f>
        <v>1.2624831759001318</v>
      </c>
      <c r="W77" s="2472">
        <f>S77/W$63</f>
        <v>0.79895315804358746</v>
      </c>
      <c r="X77" s="2472">
        <f>S77/X$63</f>
        <v>5.3167199510237397</v>
      </c>
      <c r="Y77" s="2472">
        <f>S77/Y$63</f>
        <v>0.887263903570358</v>
      </c>
      <c r="Z77" s="754" t="s">
        <v>1097</v>
      </c>
      <c r="AA77" s="2475">
        <f>'synthèse globale '!F2336</f>
        <v>0.51522248243559721</v>
      </c>
      <c r="AB77" s="2897">
        <f>AA77/AB$63</f>
        <v>3.1354403124957861</v>
      </c>
      <c r="AC77" s="2897">
        <f>AA77/AC$63</f>
        <v>2.119753904015532</v>
      </c>
      <c r="AD77" s="2472">
        <f>AA77/AD$63</f>
        <v>3.8086956093912976</v>
      </c>
      <c r="AE77" s="2472">
        <f>AA77/AE$63</f>
        <v>2.2649522761258334</v>
      </c>
      <c r="AF77" s="2472">
        <f>AA77/AF$63</f>
        <v>25.383071261291402</v>
      </c>
      <c r="AG77" s="2472">
        <f>AA77/AG$63</f>
        <v>2.5153044051255113</v>
      </c>
      <c r="AH77" s="754" t="s">
        <v>1097</v>
      </c>
      <c r="AI77" s="2899">
        <f>'synthèse globale '!G2336</f>
        <v>1.3203125</v>
      </c>
      <c r="AJ77" s="2897">
        <f>AI77/AJ$63</f>
        <v>2.969546984457093</v>
      </c>
      <c r="AK77" s="2897">
        <f>AI77/AK$63</f>
        <v>5.4320952050949156</v>
      </c>
      <c r="AL77" s="2472">
        <f>AI77/AL$63</f>
        <v>2.9211788366336635</v>
      </c>
      <c r="AM77" s="2472">
        <f>AI77/AM$63</f>
        <v>5.8041815022041368</v>
      </c>
      <c r="AN77" s="2472">
        <f>AI77/AN$63</f>
        <v>2.7762764616935485</v>
      </c>
      <c r="AO77" s="2472">
        <f>AI77/AO$63</f>
        <v>6.4457355038022817</v>
      </c>
      <c r="AP77" s="754" t="s">
        <v>1097</v>
      </c>
      <c r="AQ77" s="2899">
        <f>'synthèse globale '!H2336</f>
        <v>0.28997289972899731</v>
      </c>
      <c r="AR77" s="2897">
        <f>AQ77/AR$63</f>
        <v>1.1930208933304465</v>
      </c>
      <c r="AS77" s="2472">
        <f>AQ77/AS$63</f>
        <v>1.2747401397377827</v>
      </c>
      <c r="AT77" s="3296">
        <f>AQ77/AT$63</f>
        <v>1.4156410811256404</v>
      </c>
    </row>
    <row r="81" spans="1:45" x14ac:dyDescent="0.25">
      <c r="R81">
        <v>1</v>
      </c>
      <c r="S81" s="27" t="s">
        <v>4124</v>
      </c>
      <c r="T81" s="2477">
        <f>'synthèse globale '!G217</f>
        <v>0.44461748102005061</v>
      </c>
      <c r="U81" s="2478">
        <f>T81/U$63</f>
        <v>1.8292673035742648</v>
      </c>
      <c r="V81" s="2478"/>
      <c r="W81" s="2478"/>
      <c r="X81" s="2478"/>
      <c r="Y81" s="2478"/>
      <c r="AJ81" s="27">
        <v>1</v>
      </c>
      <c r="AK81" s="27" t="s">
        <v>2578</v>
      </c>
      <c r="AL81" s="27"/>
      <c r="AM81" s="27"/>
      <c r="AN81" s="27"/>
      <c r="AO81" s="27"/>
      <c r="AP81" s="27" t="s">
        <v>584</v>
      </c>
      <c r="AQ81" s="2477">
        <f>S65</f>
        <v>2.6</v>
      </c>
      <c r="AR81" s="2873">
        <f>U65</f>
        <v>10.697049019263835</v>
      </c>
      <c r="AS81" s="2478">
        <f>AQ81/AS$63</f>
        <v>11.429772804340455</v>
      </c>
    </row>
    <row r="82" spans="1:45" x14ac:dyDescent="0.25">
      <c r="R82">
        <v>2</v>
      </c>
      <c r="S82" s="27" t="s">
        <v>1812</v>
      </c>
      <c r="T82" s="2477">
        <f>'synthèse globale '!D217</f>
        <v>0.25476200713763597</v>
      </c>
      <c r="U82" s="2478">
        <f>T82/U$63</f>
        <v>1.0481544917682057</v>
      </c>
      <c r="V82" s="2478"/>
      <c r="W82" s="2478"/>
      <c r="X82" s="2478"/>
      <c r="Y82" s="2478"/>
      <c r="AJ82" s="27">
        <v>2</v>
      </c>
      <c r="AK82" s="27" t="s">
        <v>955</v>
      </c>
      <c r="AL82" s="27"/>
      <c r="AM82" s="27"/>
      <c r="AN82" s="27"/>
      <c r="AO82" s="27"/>
      <c r="AP82" s="27" t="s">
        <v>1673</v>
      </c>
      <c r="AQ82" s="2477">
        <f>C65</f>
        <v>1.3333333333333333</v>
      </c>
      <c r="AR82" s="2873">
        <f>E65</f>
        <v>5.4856661637250426</v>
      </c>
      <c r="AS82" s="2478">
        <f>AQ82/AS$63</f>
        <v>5.8614219509438223</v>
      </c>
    </row>
    <row r="83" spans="1:45" x14ac:dyDescent="0.25">
      <c r="R83">
        <v>3</v>
      </c>
      <c r="S83" s="27" t="s">
        <v>955</v>
      </c>
      <c r="T83" s="2477">
        <f>'synthèse globale '!C217</f>
        <v>0.22316687091503268</v>
      </c>
      <c r="U83" s="2478">
        <f>T83/U$63</f>
        <v>0.91816421448224195</v>
      </c>
      <c r="V83" s="2478"/>
      <c r="W83" s="2478"/>
      <c r="X83" s="2478"/>
      <c r="Y83" s="2478"/>
      <c r="AJ83" s="27">
        <v>3</v>
      </c>
      <c r="AK83" s="27" t="s">
        <v>1812</v>
      </c>
      <c r="AL83" s="27"/>
      <c r="AM83" s="27"/>
      <c r="AN83" s="27"/>
      <c r="AO83" s="27"/>
      <c r="AP83" s="27" t="s">
        <v>1736</v>
      </c>
      <c r="AQ83" s="2477">
        <f>K66</f>
        <v>1</v>
      </c>
      <c r="AR83" s="2873">
        <f>M66</f>
        <v>4.1142496227937819</v>
      </c>
      <c r="AS83" s="2478">
        <f>AQ83/AS$63</f>
        <v>4.396066463207867</v>
      </c>
    </row>
    <row r="84" spans="1:45" x14ac:dyDescent="0.25">
      <c r="R84">
        <v>4</v>
      </c>
      <c r="S84" s="27" t="s">
        <v>2578</v>
      </c>
      <c r="T84" s="2477">
        <f>'synthèse globale '!E217</f>
        <v>0.18571489199168187</v>
      </c>
      <c r="U84" s="2478">
        <f>T84/U$63</f>
        <v>0.76407742432396519</v>
      </c>
      <c r="V84" s="2478"/>
      <c r="W84" s="2478"/>
      <c r="X84" s="2478"/>
      <c r="Y84" s="2478"/>
      <c r="AJ84" s="27">
        <v>4</v>
      </c>
      <c r="AK84" s="27" t="s">
        <v>2578</v>
      </c>
      <c r="AL84" s="27"/>
      <c r="AM84" s="27"/>
      <c r="AN84" s="27"/>
      <c r="AO84" s="27"/>
      <c r="AP84" s="27" t="s">
        <v>1895</v>
      </c>
      <c r="AQ84" s="2477">
        <f>S66</f>
        <v>1</v>
      </c>
      <c r="AR84" s="2873">
        <f>U66</f>
        <v>4.1142496227937819</v>
      </c>
      <c r="AS84" s="2478">
        <f>AQ84/AS$63</f>
        <v>4.396066463207867</v>
      </c>
    </row>
    <row r="85" spans="1:45" x14ac:dyDescent="0.25">
      <c r="R85">
        <v>5</v>
      </c>
      <c r="S85" s="27" t="s">
        <v>4262</v>
      </c>
      <c r="T85" s="2477">
        <f>'synthèse globale '!F217</f>
        <v>0.16432221030719737</v>
      </c>
      <c r="U85" s="2478">
        <f>T85/U$63</f>
        <v>0.67606259177302741</v>
      </c>
      <c r="V85" s="2478"/>
      <c r="W85" s="2478"/>
      <c r="X85" s="2478"/>
      <c r="Y85" s="2478"/>
      <c r="AJ85" s="27">
        <v>5</v>
      </c>
      <c r="AK85" s="27" t="s">
        <v>4124</v>
      </c>
      <c r="AL85" s="27"/>
      <c r="AM85" s="27"/>
      <c r="AN85" s="27"/>
      <c r="AO85" s="27"/>
      <c r="AP85" s="27" t="s">
        <v>1673</v>
      </c>
      <c r="AQ85" s="2477">
        <f>AI65</f>
        <v>1</v>
      </c>
      <c r="AR85" s="2873">
        <f>AK65</f>
        <v>4.1142496227937819</v>
      </c>
      <c r="AS85" s="2478">
        <f>AQ85/AS$63</f>
        <v>4.396066463207867</v>
      </c>
    </row>
    <row r="89" spans="1:45" ht="99.75" customHeight="1" x14ac:dyDescent="0.25">
      <c r="A89" s="3279" t="s">
        <v>5088</v>
      </c>
      <c r="B89" s="2440" t="s">
        <v>955</v>
      </c>
      <c r="C89" s="2441" t="s">
        <v>4273</v>
      </c>
      <c r="D89" s="2441"/>
      <c r="E89" s="2441"/>
      <c r="F89" s="2441"/>
      <c r="G89" s="2441"/>
      <c r="H89" s="2441"/>
      <c r="I89" s="2441"/>
      <c r="J89" s="2442" t="s">
        <v>1812</v>
      </c>
      <c r="K89" s="2443" t="s">
        <v>4273</v>
      </c>
      <c r="L89" s="2443"/>
      <c r="M89" s="2443"/>
      <c r="N89" s="2443"/>
      <c r="O89" s="2443"/>
      <c r="P89" s="2443"/>
      <c r="Q89" s="2443"/>
      <c r="R89" s="2444" t="s">
        <v>2578</v>
      </c>
      <c r="S89" s="2445" t="s">
        <v>4273</v>
      </c>
      <c r="T89" s="2445"/>
      <c r="U89" s="2445"/>
      <c r="V89" s="2445"/>
      <c r="W89" s="2445"/>
      <c r="X89" s="2445"/>
      <c r="Y89" s="2445"/>
      <c r="Z89" s="2446" t="s">
        <v>4262</v>
      </c>
      <c r="AA89" s="2447" t="s">
        <v>4273</v>
      </c>
      <c r="AB89" s="2447"/>
      <c r="AC89" s="2447"/>
      <c r="AD89" s="2447"/>
      <c r="AE89" s="2447"/>
      <c r="AF89" s="2447"/>
      <c r="AG89" s="2447"/>
      <c r="AH89" s="2449" t="s">
        <v>4124</v>
      </c>
      <c r="AI89" s="2450" t="s">
        <v>4273</v>
      </c>
      <c r="AJ89" s="2450"/>
      <c r="AK89" s="2450"/>
      <c r="AL89" s="2450"/>
      <c r="AM89" s="2450"/>
      <c r="AN89" s="2450"/>
      <c r="AO89" s="2450"/>
      <c r="AP89" s="2435" t="s">
        <v>933</v>
      </c>
      <c r="AQ89" s="2436" t="s">
        <v>4273</v>
      </c>
      <c r="AR89" s="2439"/>
    </row>
    <row r="90" spans="1:45" x14ac:dyDescent="0.25">
      <c r="A90" s="2437">
        <v>1</v>
      </c>
      <c r="B90" s="2453" t="s">
        <v>103</v>
      </c>
      <c r="C90" s="2851">
        <v>1393</v>
      </c>
      <c r="D90" s="2459"/>
      <c r="E90" s="2459"/>
      <c r="F90" s="2459"/>
      <c r="G90" s="2459"/>
      <c r="H90" s="2459"/>
      <c r="I90" s="2459"/>
      <c r="J90" s="2452" t="s">
        <v>661</v>
      </c>
      <c r="K90" s="2852">
        <v>115</v>
      </c>
      <c r="L90" s="2460"/>
      <c r="M90" s="2460"/>
      <c r="N90" s="2460"/>
      <c r="O90" s="2460"/>
      <c r="P90" s="2460"/>
      <c r="Q90" s="2460"/>
      <c r="R90" s="2455" t="s">
        <v>661</v>
      </c>
      <c r="S90" s="2853">
        <v>590</v>
      </c>
      <c r="T90" s="2461"/>
      <c r="U90" s="2461"/>
      <c r="V90" s="2461"/>
      <c r="W90" s="2461"/>
      <c r="X90" s="2461"/>
      <c r="Y90" s="2461"/>
      <c r="Z90" s="2451" t="s">
        <v>661</v>
      </c>
      <c r="AA90" s="2854">
        <v>311</v>
      </c>
      <c r="AB90" s="2463"/>
      <c r="AC90" s="2463"/>
      <c r="AD90" s="2463"/>
      <c r="AE90" s="2463"/>
      <c r="AF90" s="2463"/>
      <c r="AG90" s="2463"/>
      <c r="AH90" s="2456" t="s">
        <v>103</v>
      </c>
      <c r="AI90" s="2855">
        <v>132</v>
      </c>
      <c r="AJ90" s="2467"/>
      <c r="AK90" s="2467"/>
      <c r="AL90" s="2467"/>
      <c r="AM90" s="2467"/>
      <c r="AN90" s="2467"/>
      <c r="AO90" s="2467"/>
      <c r="AP90" s="672" t="s">
        <v>661</v>
      </c>
      <c r="AQ90" s="2871">
        <v>1711</v>
      </c>
      <c r="AR90" s="2471"/>
    </row>
    <row r="91" spans="1:45" x14ac:dyDescent="0.25">
      <c r="A91" s="2438">
        <v>2</v>
      </c>
      <c r="B91" s="2454" t="s">
        <v>661</v>
      </c>
      <c r="C91" s="2851">
        <v>566</v>
      </c>
      <c r="D91" s="2459"/>
      <c r="E91" s="2459"/>
      <c r="F91" s="2459"/>
      <c r="G91" s="2459"/>
      <c r="H91" s="2459"/>
      <c r="I91" s="2459"/>
      <c r="J91" s="2452" t="s">
        <v>878</v>
      </c>
      <c r="K91" s="2852">
        <v>39</v>
      </c>
      <c r="L91" s="2460"/>
      <c r="M91" s="2460"/>
      <c r="N91" s="2460"/>
      <c r="O91" s="2460"/>
      <c r="P91" s="2460"/>
      <c r="Q91" s="2460"/>
      <c r="R91" s="2455" t="s">
        <v>538</v>
      </c>
      <c r="S91" s="2853">
        <v>342</v>
      </c>
      <c r="T91" s="2461"/>
      <c r="U91" s="2461"/>
      <c r="V91" s="2461"/>
      <c r="W91" s="2461"/>
      <c r="X91" s="2461"/>
      <c r="Y91" s="2461"/>
      <c r="Z91" s="2451" t="s">
        <v>584</v>
      </c>
      <c r="AA91" s="2854">
        <v>96</v>
      </c>
      <c r="AB91" s="2463"/>
      <c r="AC91" s="2463"/>
      <c r="AD91" s="2463"/>
      <c r="AE91" s="2463"/>
      <c r="AF91" s="2463"/>
      <c r="AG91" s="2463"/>
      <c r="AH91" s="2456" t="s">
        <v>661</v>
      </c>
      <c r="AI91" s="2855">
        <v>129</v>
      </c>
      <c r="AJ91" s="2467"/>
      <c r="AK91" s="2467"/>
      <c r="AL91" s="2467"/>
      <c r="AM91" s="2467"/>
      <c r="AN91" s="2467"/>
      <c r="AO91" s="2467"/>
      <c r="AP91" s="672" t="s">
        <v>103</v>
      </c>
      <c r="AQ91" s="2871">
        <v>1660</v>
      </c>
      <c r="AR91" s="2872"/>
    </row>
    <row r="92" spans="1:45" x14ac:dyDescent="0.25">
      <c r="A92" s="2438">
        <v>3</v>
      </c>
      <c r="B92" s="2454" t="s">
        <v>584</v>
      </c>
      <c r="C92" s="2851">
        <v>147</v>
      </c>
      <c r="D92" s="2459"/>
      <c r="E92" s="2459"/>
      <c r="F92" s="2459"/>
      <c r="G92" s="2459"/>
      <c r="H92" s="2459"/>
      <c r="I92" s="2459"/>
      <c r="J92" s="2452" t="s">
        <v>538</v>
      </c>
      <c r="K92" s="2852">
        <v>25</v>
      </c>
      <c r="L92" s="2460"/>
      <c r="M92" s="2460"/>
      <c r="N92" s="2460"/>
      <c r="O92" s="2460"/>
      <c r="P92" s="2460"/>
      <c r="Q92" s="2460"/>
      <c r="R92" s="2455" t="s">
        <v>878</v>
      </c>
      <c r="S92" s="2853">
        <v>110</v>
      </c>
      <c r="T92" s="2461"/>
      <c r="U92" s="2461"/>
      <c r="V92" s="2461"/>
      <c r="W92" s="2461"/>
      <c r="X92" s="2461"/>
      <c r="Y92" s="2461"/>
      <c r="Z92" s="2451" t="s">
        <v>878</v>
      </c>
      <c r="AA92" s="2854">
        <v>56</v>
      </c>
      <c r="AB92" s="2463"/>
      <c r="AC92" s="2463"/>
      <c r="AD92" s="2463"/>
      <c r="AE92" s="2463"/>
      <c r="AF92" s="2463"/>
      <c r="AG92" s="2463"/>
      <c r="AH92" s="2456" t="s">
        <v>878</v>
      </c>
      <c r="AI92" s="2855">
        <v>19</v>
      </c>
      <c r="AJ92" s="2467"/>
      <c r="AK92" s="2467"/>
      <c r="AL92" s="2467"/>
      <c r="AM92" s="2467"/>
      <c r="AN92" s="2467"/>
      <c r="AO92" s="2467"/>
      <c r="AP92" s="672" t="s">
        <v>538</v>
      </c>
      <c r="AQ92" s="2871">
        <v>436</v>
      </c>
      <c r="AR92" s="2872"/>
    </row>
    <row r="93" spans="1:45" x14ac:dyDescent="0.25">
      <c r="A93" s="2438">
        <v>4</v>
      </c>
      <c r="B93" s="2454" t="s">
        <v>731</v>
      </c>
      <c r="C93" s="2851">
        <v>139</v>
      </c>
      <c r="D93" s="2459"/>
      <c r="E93" s="2459"/>
      <c r="F93" s="2459"/>
      <c r="G93" s="2459"/>
      <c r="H93" s="2459"/>
      <c r="I93" s="2459"/>
      <c r="J93" s="2452" t="s">
        <v>584</v>
      </c>
      <c r="K93" s="2852">
        <v>16</v>
      </c>
      <c r="L93" s="2460"/>
      <c r="M93" s="2460"/>
      <c r="N93" s="2460"/>
      <c r="O93" s="2460"/>
      <c r="P93" s="2460"/>
      <c r="Q93" s="2460"/>
      <c r="R93" s="2455" t="s">
        <v>103</v>
      </c>
      <c r="S93" s="2853">
        <v>102</v>
      </c>
      <c r="T93" s="2461"/>
      <c r="U93" s="2461"/>
      <c r="V93" s="2461"/>
      <c r="W93" s="2461"/>
      <c r="X93" s="2461"/>
      <c r="Y93" s="2461"/>
      <c r="Z93" s="2451" t="s">
        <v>898</v>
      </c>
      <c r="AA93" s="2854">
        <v>53</v>
      </c>
      <c r="AB93" s="2463"/>
      <c r="AC93" s="2463"/>
      <c r="AD93" s="2463"/>
      <c r="AE93" s="2463"/>
      <c r="AF93" s="2463"/>
      <c r="AG93" s="2463"/>
      <c r="AH93" s="2456" t="s">
        <v>898</v>
      </c>
      <c r="AI93" s="2855">
        <v>3</v>
      </c>
      <c r="AJ93" s="2467"/>
      <c r="AK93" s="2467"/>
      <c r="AL93" s="2467"/>
      <c r="AM93" s="2467"/>
      <c r="AN93" s="2467"/>
      <c r="AO93" s="2467"/>
      <c r="AP93" s="672" t="s">
        <v>878</v>
      </c>
      <c r="AQ93" s="2871">
        <v>346</v>
      </c>
      <c r="AR93" s="2872"/>
    </row>
    <row r="94" spans="1:45" x14ac:dyDescent="0.25">
      <c r="A94" s="2438">
        <v>5</v>
      </c>
      <c r="B94" s="2454" t="s">
        <v>878</v>
      </c>
      <c r="C94" s="2851">
        <v>122</v>
      </c>
      <c r="D94" s="2459"/>
      <c r="E94" s="2459"/>
      <c r="F94" s="2459"/>
      <c r="G94" s="2459"/>
      <c r="H94" s="2459"/>
      <c r="I94" s="2459"/>
      <c r="J94" s="2452" t="s">
        <v>103</v>
      </c>
      <c r="K94" s="2852">
        <v>15</v>
      </c>
      <c r="L94" s="2460"/>
      <c r="M94" s="2460"/>
      <c r="N94" s="2460"/>
      <c r="O94" s="2460"/>
      <c r="P94" s="2460"/>
      <c r="Q94" s="2460"/>
      <c r="R94" s="2455" t="s">
        <v>716</v>
      </c>
      <c r="S94" s="2853">
        <v>63</v>
      </c>
      <c r="T94" s="2461"/>
      <c r="U94" s="2461"/>
      <c r="V94" s="2461"/>
      <c r="W94" s="2461"/>
      <c r="X94" s="2461"/>
      <c r="Y94" s="2461"/>
      <c r="Z94" s="2451" t="s">
        <v>716</v>
      </c>
      <c r="AA94" s="2854">
        <v>48</v>
      </c>
      <c r="AB94" s="2463"/>
      <c r="AC94" s="2463"/>
      <c r="AD94" s="2463"/>
      <c r="AE94" s="2463"/>
      <c r="AF94" s="2463"/>
      <c r="AG94" s="2463"/>
      <c r="AH94" s="2456" t="s">
        <v>548</v>
      </c>
      <c r="AI94" s="2855">
        <v>2</v>
      </c>
      <c r="AJ94" s="2467"/>
      <c r="AK94" s="2467"/>
      <c r="AL94" s="2467"/>
      <c r="AM94" s="2467"/>
      <c r="AN94" s="2467"/>
      <c r="AO94" s="2467"/>
      <c r="AP94" s="672" t="s">
        <v>584</v>
      </c>
      <c r="AQ94" s="2871">
        <v>272</v>
      </c>
      <c r="AR94" s="2872"/>
    </row>
    <row r="95" spans="1:45" x14ac:dyDescent="0.25">
      <c r="AQ95" s="2856"/>
    </row>
    <row r="97" spans="1:44" x14ac:dyDescent="0.25">
      <c r="B97" s="2457" t="s">
        <v>813</v>
      </c>
      <c r="C97" s="2458">
        <f>BNP!C725</f>
        <v>717</v>
      </c>
      <c r="D97" s="2471"/>
      <c r="E97" s="2474"/>
      <c r="F97" s="2474"/>
      <c r="G97" s="2474"/>
      <c r="H97" s="2474"/>
      <c r="I97" s="2474"/>
      <c r="J97" s="2458" t="s">
        <v>813</v>
      </c>
      <c r="K97" s="2458">
        <f>BPCE!C575</f>
        <v>126</v>
      </c>
      <c r="L97" s="2471"/>
      <c r="M97" s="2471"/>
      <c r="N97" s="2471"/>
      <c r="O97" s="2471"/>
      <c r="P97" s="2471"/>
      <c r="Q97" s="2471"/>
      <c r="R97" s="2458" t="s">
        <v>813</v>
      </c>
      <c r="S97" s="2458">
        <f>SG!C665</f>
        <v>243</v>
      </c>
      <c r="T97" s="2471"/>
      <c r="U97" s="2471"/>
      <c r="V97" s="2471"/>
      <c r="W97" s="2471"/>
      <c r="X97" s="2471"/>
      <c r="Y97" s="2471"/>
      <c r="Z97" s="2458" t="s">
        <v>813</v>
      </c>
      <c r="AA97" s="2458">
        <f>CA!C918</f>
        <v>291</v>
      </c>
      <c r="AB97" s="2471"/>
      <c r="AC97" s="2471"/>
      <c r="AD97" s="2471"/>
      <c r="AE97" s="2471"/>
      <c r="AF97" s="2471"/>
      <c r="AG97" s="2471"/>
      <c r="AH97" s="2458" t="s">
        <v>813</v>
      </c>
      <c r="AI97" s="2458">
        <f>CM!C455</f>
        <v>39</v>
      </c>
      <c r="AJ97" s="2471"/>
      <c r="AK97" s="2471"/>
      <c r="AL97" s="2471"/>
      <c r="AM97" s="2471"/>
      <c r="AN97" s="2471"/>
      <c r="AO97" s="2471"/>
      <c r="AP97" s="2458" t="s">
        <v>813</v>
      </c>
      <c r="AQ97" s="2458">
        <f>'synthèse globale '!H2365</f>
        <v>1416</v>
      </c>
      <c r="AR97" s="2473"/>
    </row>
    <row r="98" spans="1:44" x14ac:dyDescent="0.25">
      <c r="B98" s="2434" t="s">
        <v>1097</v>
      </c>
      <c r="C98" s="2857">
        <f>BNP!C194</f>
        <v>724</v>
      </c>
      <c r="D98" s="2472"/>
      <c r="E98" s="2475"/>
      <c r="F98" s="2475"/>
      <c r="G98" s="2475"/>
      <c r="H98" s="2475"/>
      <c r="I98" s="2475"/>
      <c r="J98" s="754" t="s">
        <v>1097</v>
      </c>
      <c r="K98" s="754">
        <f>BPCE!C71</f>
        <v>695</v>
      </c>
      <c r="L98" s="2472"/>
      <c r="M98" s="2472"/>
      <c r="N98" s="2472"/>
      <c r="O98" s="2472"/>
      <c r="P98" s="2472"/>
      <c r="Q98" s="2472"/>
      <c r="R98" s="754" t="s">
        <v>1097</v>
      </c>
      <c r="S98" s="754">
        <f>SG!C130</f>
        <v>219</v>
      </c>
      <c r="T98" s="2472"/>
      <c r="U98" s="2472"/>
      <c r="V98" s="2472"/>
      <c r="W98" s="2472"/>
      <c r="X98" s="2472"/>
      <c r="Y98" s="2472"/>
      <c r="Z98" s="754" t="s">
        <v>1097</v>
      </c>
      <c r="AA98" s="754">
        <f>CA!C81</f>
        <v>440</v>
      </c>
      <c r="AB98" s="2472"/>
      <c r="AC98" s="2472"/>
      <c r="AD98" s="2472"/>
      <c r="AE98" s="2472"/>
      <c r="AF98" s="2472"/>
      <c r="AG98" s="2472"/>
      <c r="AH98" s="754" t="s">
        <v>1097</v>
      </c>
      <c r="AI98" s="2857">
        <f>CM!C56</f>
        <v>169</v>
      </c>
      <c r="AJ98" s="2472"/>
      <c r="AK98" s="2472"/>
      <c r="AL98" s="2472"/>
      <c r="AM98" s="2472"/>
      <c r="AN98" s="2472"/>
      <c r="AO98" s="2472"/>
      <c r="AP98" s="754" t="s">
        <v>1097</v>
      </c>
      <c r="AQ98" s="2857">
        <f>'synthèse globale '!H2314</f>
        <v>2247</v>
      </c>
      <c r="AR98" s="2466"/>
    </row>
    <row r="102" spans="1:44" x14ac:dyDescent="0.25">
      <c r="AJ102" s="27">
        <v>1</v>
      </c>
      <c r="AK102" s="27" t="s">
        <v>955</v>
      </c>
      <c r="AL102" s="27"/>
      <c r="AM102" s="27"/>
      <c r="AN102" s="27"/>
      <c r="AO102" s="27"/>
      <c r="AP102" t="s">
        <v>103</v>
      </c>
      <c r="AQ102" s="2479">
        <f>C90</f>
        <v>1393</v>
      </c>
    </row>
    <row r="103" spans="1:44" x14ac:dyDescent="0.25">
      <c r="AJ103" s="27">
        <v>2</v>
      </c>
      <c r="AK103" s="27" t="s">
        <v>2578</v>
      </c>
      <c r="AL103" s="27"/>
      <c r="AM103" s="27"/>
      <c r="AN103" s="27"/>
      <c r="AO103" s="27"/>
      <c r="AP103" t="s">
        <v>661</v>
      </c>
      <c r="AQ103" s="2479">
        <f>S90</f>
        <v>590</v>
      </c>
    </row>
    <row r="104" spans="1:44" x14ac:dyDescent="0.25">
      <c r="AJ104" s="27">
        <v>3</v>
      </c>
      <c r="AK104" s="27" t="s">
        <v>955</v>
      </c>
      <c r="AL104" s="27"/>
      <c r="AM104" s="27"/>
      <c r="AN104" s="27"/>
      <c r="AO104" s="27"/>
      <c r="AP104" t="s">
        <v>661</v>
      </c>
      <c r="AQ104" s="2479">
        <f>C91</f>
        <v>566</v>
      </c>
    </row>
    <row r="105" spans="1:44" x14ac:dyDescent="0.25">
      <c r="AJ105" s="27">
        <v>4</v>
      </c>
      <c r="AK105" s="27" t="s">
        <v>2578</v>
      </c>
      <c r="AL105" s="27"/>
      <c r="AM105" s="27"/>
      <c r="AN105" s="27"/>
      <c r="AO105" s="27"/>
      <c r="AP105" t="s">
        <v>538</v>
      </c>
      <c r="AQ105" s="2479">
        <f>S91</f>
        <v>342</v>
      </c>
    </row>
    <row r="106" spans="1:44" x14ac:dyDescent="0.25">
      <c r="AJ106" s="27">
        <v>5</v>
      </c>
      <c r="AK106" s="27" t="s">
        <v>4262</v>
      </c>
      <c r="AL106" s="27"/>
      <c r="AM106" s="27"/>
      <c r="AN106" s="27"/>
      <c r="AO106" s="27"/>
      <c r="AP106" t="s">
        <v>661</v>
      </c>
      <c r="AQ106" s="2479">
        <f>AA90</f>
        <v>311</v>
      </c>
    </row>
    <row r="109" spans="1:44" ht="100.5" customHeight="1" x14ac:dyDescent="0.25">
      <c r="A109" s="2859" t="s">
        <v>5036</v>
      </c>
      <c r="B109" s="2440" t="s">
        <v>955</v>
      </c>
      <c r="C109" s="2441" t="s">
        <v>4273</v>
      </c>
      <c r="D109" s="2441"/>
      <c r="E109" s="2441"/>
      <c r="F109" s="2441"/>
      <c r="G109" s="2441"/>
      <c r="H109" s="2441"/>
      <c r="I109" s="2441"/>
      <c r="J109" s="2442" t="s">
        <v>1812</v>
      </c>
      <c r="K109" s="2443" t="s">
        <v>4273</v>
      </c>
      <c r="L109" s="2443"/>
      <c r="M109" s="2443"/>
      <c r="N109" s="2443"/>
      <c r="O109" s="2443"/>
      <c r="P109" s="2443"/>
      <c r="Q109" s="2443"/>
      <c r="R109" s="2444" t="s">
        <v>2578</v>
      </c>
      <c r="S109" s="2445" t="s">
        <v>4273</v>
      </c>
      <c r="T109" s="2445"/>
      <c r="U109" s="2445"/>
      <c r="V109" s="2445"/>
      <c r="W109" s="2445"/>
      <c r="X109" s="2445"/>
      <c r="Y109" s="2445"/>
      <c r="Z109" s="2446" t="s">
        <v>4262</v>
      </c>
      <c r="AA109" s="2447" t="s">
        <v>4273</v>
      </c>
      <c r="AB109" s="2447"/>
      <c r="AC109" s="2447"/>
      <c r="AD109" s="2447"/>
      <c r="AE109" s="2447"/>
      <c r="AF109" s="2447"/>
      <c r="AG109" s="2447"/>
      <c r="AH109" s="2449" t="s">
        <v>4124</v>
      </c>
      <c r="AI109" s="2450" t="s">
        <v>4273</v>
      </c>
      <c r="AJ109" s="2450"/>
      <c r="AK109" s="2450"/>
      <c r="AL109" s="2450"/>
      <c r="AM109" s="2450"/>
      <c r="AN109" s="2450"/>
      <c r="AO109" s="2450"/>
      <c r="AP109" s="2435" t="s">
        <v>933</v>
      </c>
      <c r="AQ109" s="2436" t="s">
        <v>4273</v>
      </c>
      <c r="AR109" s="3299"/>
    </row>
    <row r="110" spans="1:44" x14ac:dyDescent="0.25">
      <c r="A110" s="2437">
        <v>1</v>
      </c>
      <c r="B110" s="2851" t="str">
        <f>BNP!A862</f>
        <v>France</v>
      </c>
      <c r="C110" s="2851">
        <f>BNP!C862</f>
        <v>1849</v>
      </c>
      <c r="D110" s="2459"/>
      <c r="E110" s="2459"/>
      <c r="F110" s="2459"/>
      <c r="G110" s="2459"/>
      <c r="H110" s="2459"/>
      <c r="I110" s="2459"/>
      <c r="J110" s="2452" t="str">
        <f>BPCE!A753</f>
        <v>France</v>
      </c>
      <c r="K110" s="2852">
        <f>BPCE!C753</f>
        <v>4527</v>
      </c>
      <c r="L110" s="2460"/>
      <c r="M110" s="2460"/>
      <c r="N110" s="2460"/>
      <c r="O110" s="2460"/>
      <c r="P110" s="2460"/>
      <c r="Q110" s="2460"/>
      <c r="R110" s="2455" t="str">
        <f>SG!A808</f>
        <v>Luxembourg</v>
      </c>
      <c r="S110" s="2853">
        <f>SG!C808</f>
        <v>590</v>
      </c>
      <c r="T110" s="2461"/>
      <c r="U110" s="2461"/>
      <c r="V110" s="2461"/>
      <c r="W110" s="2461"/>
      <c r="X110" s="2461"/>
      <c r="Y110" s="2461"/>
      <c r="Z110" s="733" t="str">
        <f>CA!A987</f>
        <v>États-Unis</v>
      </c>
      <c r="AA110" s="2854">
        <f>CA!C987</f>
        <v>440</v>
      </c>
      <c r="AB110" s="2463"/>
      <c r="AC110" s="2463"/>
      <c r="AD110" s="2463"/>
      <c r="AE110" s="2463"/>
      <c r="AF110" s="2463"/>
      <c r="AG110" s="2463"/>
      <c r="AH110" s="2860" t="str">
        <f>CM!A502</f>
        <v>France</v>
      </c>
      <c r="AI110" s="2855">
        <f>CM!C502</f>
        <v>6200</v>
      </c>
      <c r="AJ110" s="2467"/>
      <c r="AK110" s="2467"/>
      <c r="AL110" s="2467"/>
      <c r="AM110" s="2467"/>
      <c r="AN110" s="2467"/>
      <c r="AO110" s="2467"/>
      <c r="AP110" s="672" t="str">
        <f>'synthèse globale '!H2852</f>
        <v>France</v>
      </c>
      <c r="AQ110" s="2871">
        <f>'synthèse globale '!H2869</f>
        <v>13150</v>
      </c>
      <c r="AR110" s="2872"/>
    </row>
    <row r="111" spans="1:44" x14ac:dyDescent="0.25">
      <c r="A111" s="2438">
        <v>2</v>
      </c>
      <c r="B111" s="2851" t="str">
        <f>BNP!A863</f>
        <v>Belgique</v>
      </c>
      <c r="C111" s="2851">
        <f>BNP!C863</f>
        <v>1393</v>
      </c>
      <c r="D111" s="2459"/>
      <c r="E111" s="2459"/>
      <c r="F111" s="2459"/>
      <c r="G111" s="2459"/>
      <c r="H111" s="2459"/>
      <c r="I111" s="2459"/>
      <c r="J111" s="2452" t="str">
        <f>BPCE!A754</f>
        <v>États-Unis</v>
      </c>
      <c r="K111" s="2852">
        <f>BPCE!C754</f>
        <v>695</v>
      </c>
      <c r="L111" s="2460"/>
      <c r="M111" s="2460"/>
      <c r="N111" s="2460"/>
      <c r="O111" s="2460"/>
      <c r="P111" s="2460"/>
      <c r="Q111" s="2460"/>
      <c r="R111" s="2455" t="str">
        <f>SG!A809</f>
        <v>République Tchèque</v>
      </c>
      <c r="S111" s="2853">
        <f>SG!C809</f>
        <v>586</v>
      </c>
      <c r="T111" s="2461"/>
      <c r="U111" s="2461"/>
      <c r="V111" s="2461"/>
      <c r="W111" s="2461"/>
      <c r="X111" s="2461"/>
      <c r="Y111" s="2461"/>
      <c r="Z111" s="733" t="str">
        <f>CA!A988</f>
        <v>Italie</v>
      </c>
      <c r="AA111" s="2854">
        <f>CA!C988</f>
        <v>323</v>
      </c>
      <c r="AB111" s="2463"/>
      <c r="AC111" s="2463"/>
      <c r="AD111" s="2463"/>
      <c r="AE111" s="2463"/>
      <c r="AF111" s="2463"/>
      <c r="AG111" s="2463"/>
      <c r="AH111" s="2860" t="str">
        <f>CM!A503</f>
        <v>Etats-Unis</v>
      </c>
      <c r="AI111" s="2855">
        <f>CM!C503</f>
        <v>169</v>
      </c>
      <c r="AJ111" s="2467"/>
      <c r="AK111" s="2467"/>
      <c r="AL111" s="2467"/>
      <c r="AM111" s="2467"/>
      <c r="AN111" s="2467"/>
      <c r="AO111" s="2467"/>
      <c r="AP111" s="672" t="str">
        <f>'synthèse globale '!H2853</f>
        <v>Etats-Unis</v>
      </c>
      <c r="AQ111" s="2871">
        <f>'synthèse globale '!H2870</f>
        <v>2247</v>
      </c>
      <c r="AR111" s="2872"/>
    </row>
    <row r="112" spans="1:44" x14ac:dyDescent="0.25">
      <c r="A112" s="2438">
        <v>3</v>
      </c>
      <c r="B112" s="2851" t="str">
        <f>BNP!A864</f>
        <v>États-Unis</v>
      </c>
      <c r="C112" s="2851">
        <f>BNP!C864</f>
        <v>724</v>
      </c>
      <c r="D112" s="2459"/>
      <c r="E112" s="2459"/>
      <c r="F112" s="2459"/>
      <c r="G112" s="2459"/>
      <c r="H112" s="2459"/>
      <c r="I112" s="2459"/>
      <c r="J112" s="2452" t="str">
        <f>BPCE!A755</f>
        <v>Grande-Bretagne</v>
      </c>
      <c r="K112" s="2852">
        <f>BPCE!C755</f>
        <v>126</v>
      </c>
      <c r="L112" s="2460"/>
      <c r="M112" s="2460"/>
      <c r="N112" s="2460"/>
      <c r="O112" s="2460"/>
      <c r="P112" s="2460"/>
      <c r="Q112" s="2460"/>
      <c r="R112" s="2455" t="s">
        <v>3383</v>
      </c>
      <c r="S112" s="2853">
        <f>SG!C810</f>
        <v>342</v>
      </c>
      <c r="T112" s="2461"/>
      <c r="U112" s="2461"/>
      <c r="V112" s="2461"/>
      <c r="W112" s="2461"/>
      <c r="X112" s="2461"/>
      <c r="Y112" s="2461"/>
      <c r="Z112" s="733" t="str">
        <f>CA!A989</f>
        <v>Luxembourg</v>
      </c>
      <c r="AA112" s="2854">
        <f>CA!C989</f>
        <v>311</v>
      </c>
      <c r="AB112" s="2463"/>
      <c r="AC112" s="2463"/>
      <c r="AD112" s="2463"/>
      <c r="AE112" s="2463"/>
      <c r="AF112" s="2463"/>
      <c r="AG112" s="2463"/>
      <c r="AH112" s="2860" t="str">
        <f>CM!A504</f>
        <v>Belgique</v>
      </c>
      <c r="AI112" s="2855">
        <f>CM!C504</f>
        <v>132</v>
      </c>
      <c r="AJ112" s="2467"/>
      <c r="AK112" s="2467"/>
      <c r="AL112" s="2467"/>
      <c r="AM112" s="2467"/>
      <c r="AN112" s="2467"/>
      <c r="AO112" s="2467"/>
      <c r="AP112" s="672" t="str">
        <f>'synthèse globale '!H2854</f>
        <v>Luxembourg</v>
      </c>
      <c r="AQ112" s="2871">
        <f>'synthèse globale '!H2871</f>
        <v>1711</v>
      </c>
      <c r="AR112" s="2872"/>
    </row>
    <row r="113" spans="1:44" x14ac:dyDescent="0.25">
      <c r="A113" s="2438">
        <v>4</v>
      </c>
      <c r="B113" s="2851" t="str">
        <f>BNP!A865</f>
        <v>Royaume-Uni</v>
      </c>
      <c r="C113" s="2851">
        <f>BNP!C865</f>
        <v>717</v>
      </c>
      <c r="D113" s="2459"/>
      <c r="E113" s="2459"/>
      <c r="F113" s="2459"/>
      <c r="G113" s="2459"/>
      <c r="H113" s="2459"/>
      <c r="I113" s="2459"/>
      <c r="J113" s="2452" t="str">
        <f>BPCE!A756</f>
        <v>Luxembourg</v>
      </c>
      <c r="K113" s="2852">
        <f>BPCE!C756</f>
        <v>115</v>
      </c>
      <c r="L113" s="2460"/>
      <c r="M113" s="2460"/>
      <c r="N113" s="2460"/>
      <c r="O113" s="2460"/>
      <c r="P113" s="2460"/>
      <c r="Q113" s="2460"/>
      <c r="R113" s="2455" t="str">
        <f>SG!A811</f>
        <v>France</v>
      </c>
      <c r="S113" s="2853">
        <f>SG!C811</f>
        <v>321</v>
      </c>
      <c r="T113" s="2461"/>
      <c r="U113" s="2461"/>
      <c r="V113" s="2461"/>
      <c r="W113" s="2461"/>
      <c r="X113" s="2461"/>
      <c r="Y113" s="2461"/>
      <c r="Z113" s="733" t="str">
        <f>CA!A990</f>
        <v>Royaume-Uni</v>
      </c>
      <c r="AA113" s="2854">
        <f>CA!C990</f>
        <v>291</v>
      </c>
      <c r="AB113" s="2463"/>
      <c r="AC113" s="2463"/>
      <c r="AD113" s="2463"/>
      <c r="AE113" s="2463"/>
      <c r="AF113" s="2463"/>
      <c r="AG113" s="2463"/>
      <c r="AH113" s="2860" t="str">
        <f>CM!A505</f>
        <v>Luxembourg</v>
      </c>
      <c r="AI113" s="2855">
        <f>CM!C505</f>
        <v>129</v>
      </c>
      <c r="AJ113" s="2467"/>
      <c r="AK113" s="2467"/>
      <c r="AL113" s="2467"/>
      <c r="AM113" s="2467"/>
      <c r="AN113" s="2467"/>
      <c r="AO113" s="2467"/>
      <c r="AP113" s="672" t="str">
        <f>'synthèse globale '!H2855</f>
        <v>Belgique</v>
      </c>
      <c r="AQ113" s="2871">
        <f>'synthèse globale '!H2872</f>
        <v>1660</v>
      </c>
      <c r="AR113" s="2872"/>
    </row>
    <row r="114" spans="1:44" x14ac:dyDescent="0.25">
      <c r="A114" s="2438">
        <v>5</v>
      </c>
      <c r="B114" s="2851" t="str">
        <f>BNP!A866</f>
        <v>Luxembourg</v>
      </c>
      <c r="C114" s="2851">
        <f>BNP!C866</f>
        <v>566</v>
      </c>
      <c r="D114" s="2459"/>
      <c r="E114" s="2459"/>
      <c r="F114" s="2459"/>
      <c r="G114" s="2459"/>
      <c r="H114" s="2459"/>
      <c r="I114" s="2459"/>
      <c r="J114" s="2452" t="str">
        <f>BPCE!A757</f>
        <v>Espagne</v>
      </c>
      <c r="K114" s="2852">
        <f>BPCE!C757</f>
        <v>93</v>
      </c>
      <c r="L114" s="2460"/>
      <c r="M114" s="2460"/>
      <c r="N114" s="2460"/>
      <c r="O114" s="2460"/>
      <c r="P114" s="2460"/>
      <c r="Q114" s="2460"/>
      <c r="R114" s="2455" t="str">
        <f>SG!A812</f>
        <v>Royaume-Uni</v>
      </c>
      <c r="S114" s="2853">
        <f>SG!C812</f>
        <v>243</v>
      </c>
      <c r="T114" s="2461"/>
      <c r="U114" s="2461"/>
      <c r="V114" s="2461"/>
      <c r="W114" s="2461"/>
      <c r="X114" s="2461"/>
      <c r="Y114" s="2461"/>
      <c r="Z114" s="733" t="str">
        <f>CA!A991</f>
        <v>France</v>
      </c>
      <c r="AA114" s="2854">
        <f>CA!C991</f>
        <v>154</v>
      </c>
      <c r="AB114" s="2463"/>
      <c r="AC114" s="2463"/>
      <c r="AD114" s="2463"/>
      <c r="AE114" s="2463"/>
      <c r="AF114" s="2463"/>
      <c r="AG114" s="2463"/>
      <c r="AH114" s="2860" t="str">
        <f>CM!A506</f>
        <v>Espagne</v>
      </c>
      <c r="AI114" s="2855">
        <f>CM!C506</f>
        <v>105</v>
      </c>
      <c r="AJ114" s="2467"/>
      <c r="AK114" s="2467"/>
      <c r="AL114" s="2467"/>
      <c r="AM114" s="2467"/>
      <c r="AN114" s="2467"/>
      <c r="AO114" s="2467"/>
      <c r="AP114" s="672" t="str">
        <f>'synthèse globale '!H2856</f>
        <v>Royaume-Uni</v>
      </c>
      <c r="AQ114" s="2871">
        <f>'synthèse globale '!H2873</f>
        <v>1416</v>
      </c>
      <c r="AR114" s="2872"/>
    </row>
    <row r="115" spans="1:44" x14ac:dyDescent="0.25">
      <c r="A115" s="2438">
        <v>6</v>
      </c>
      <c r="B115" s="2851" t="str">
        <f>BNP!A867</f>
        <v>Italie</v>
      </c>
      <c r="C115" s="2851">
        <f>BNP!C867</f>
        <v>494</v>
      </c>
      <c r="D115" s="2459"/>
      <c r="E115" s="2459"/>
      <c r="F115" s="2459"/>
      <c r="G115" s="2459"/>
      <c r="H115" s="2459"/>
      <c r="I115" s="2459"/>
      <c r="J115" s="2452" t="str">
        <f>BPCE!A758</f>
        <v>Italie</v>
      </c>
      <c r="K115" s="2852">
        <f>BPCE!C758</f>
        <v>75</v>
      </c>
      <c r="L115" s="2460"/>
      <c r="M115" s="2460"/>
      <c r="N115" s="2460"/>
      <c r="O115" s="2460"/>
      <c r="P115" s="2460"/>
      <c r="Q115" s="2460"/>
      <c r="R115" s="2455" t="str">
        <f>SG!A813</f>
        <v>Espagne</v>
      </c>
      <c r="S115" s="2853">
        <f>SG!C813</f>
        <v>233</v>
      </c>
      <c r="T115" s="2461"/>
      <c r="U115" s="2461"/>
      <c r="V115" s="2461"/>
      <c r="W115" s="2461"/>
      <c r="X115" s="2461"/>
      <c r="Y115" s="2461"/>
      <c r="Z115" s="733" t="str">
        <f>CA!A992</f>
        <v>Egypte</v>
      </c>
      <c r="AA115" s="2854">
        <f>CA!C992</f>
        <v>116</v>
      </c>
      <c r="AB115" s="2463"/>
      <c r="AC115" s="2463"/>
      <c r="AD115" s="2463"/>
      <c r="AE115" s="2463"/>
      <c r="AF115" s="2463"/>
      <c r="AG115" s="2463"/>
      <c r="AH115" s="2860" t="str">
        <f>CM!A507</f>
        <v>Portugal</v>
      </c>
      <c r="AI115" s="2855">
        <f>CM!C507</f>
        <v>53</v>
      </c>
      <c r="AJ115" s="2467"/>
      <c r="AK115" s="2467"/>
      <c r="AL115" s="2467"/>
      <c r="AM115" s="2467"/>
      <c r="AN115" s="2467"/>
      <c r="AO115" s="2467"/>
      <c r="AP115" s="672" t="str">
        <f>'synthèse globale '!H2857</f>
        <v>Italie</v>
      </c>
      <c r="AQ115" s="2871">
        <f>'synthèse globale '!H2874</f>
        <v>995</v>
      </c>
      <c r="AR115" s="2872"/>
    </row>
    <row r="116" spans="1:44" x14ac:dyDescent="0.25">
      <c r="A116" s="2438">
        <v>7</v>
      </c>
      <c r="B116" s="2851" t="str">
        <f>BNP!A868</f>
        <v>Espagne</v>
      </c>
      <c r="C116" s="2851">
        <f>BNP!C868</f>
        <v>406</v>
      </c>
      <c r="D116" s="2459"/>
      <c r="E116" s="2459"/>
      <c r="F116" s="2459"/>
      <c r="G116" s="2459"/>
      <c r="H116" s="2459"/>
      <c r="I116" s="2459"/>
      <c r="J116" s="2452" t="str">
        <f>BPCE!A759</f>
        <v>Allemagne</v>
      </c>
      <c r="K116" s="2852">
        <f>BPCE!C759</f>
        <v>44</v>
      </c>
      <c r="L116" s="2460"/>
      <c r="M116" s="2460"/>
      <c r="N116" s="2460"/>
      <c r="O116" s="2460"/>
      <c r="P116" s="2460"/>
      <c r="Q116" s="2460"/>
      <c r="R116" s="2455" t="str">
        <f>SG!A814</f>
        <v>États-Unis</v>
      </c>
      <c r="S116" s="2853">
        <f>SG!C814</f>
        <v>219</v>
      </c>
      <c r="T116" s="2461"/>
      <c r="U116" s="2461"/>
      <c r="V116" s="2461"/>
      <c r="W116" s="2461"/>
      <c r="X116" s="2461"/>
      <c r="Y116" s="2461"/>
      <c r="Z116" s="733" t="str">
        <f>CA!A993</f>
        <v>Espagne</v>
      </c>
      <c r="AA116" s="2854">
        <f>CA!C993</f>
        <v>109</v>
      </c>
      <c r="AB116" s="2463"/>
      <c r="AC116" s="2463"/>
      <c r="AD116" s="2463"/>
      <c r="AE116" s="2463"/>
      <c r="AF116" s="2463"/>
      <c r="AG116" s="2463"/>
      <c r="AH116" s="2860" t="str">
        <f>CM!A508</f>
        <v>Royaume-Uni</v>
      </c>
      <c r="AI116" s="2855">
        <f>CM!C508</f>
        <v>39</v>
      </c>
      <c r="AJ116" s="2467"/>
      <c r="AK116" s="2467"/>
      <c r="AL116" s="2467"/>
      <c r="AM116" s="2467"/>
      <c r="AN116" s="2467"/>
      <c r="AO116" s="2467"/>
      <c r="AP116" s="672" t="str">
        <f>'synthèse globale '!H2858</f>
        <v>Espagne</v>
      </c>
      <c r="AQ116" s="2871">
        <f>'synthèse globale '!H2875</f>
        <v>946</v>
      </c>
      <c r="AR116" s="2872"/>
    </row>
    <row r="117" spans="1:44" x14ac:dyDescent="0.25">
      <c r="A117" s="2438">
        <v>8</v>
      </c>
      <c r="B117" s="2851" t="str">
        <f>BNP!A869</f>
        <v>Turquie</v>
      </c>
      <c r="C117" s="2851">
        <f>BNP!C869</f>
        <v>372</v>
      </c>
      <c r="D117" s="2459"/>
      <c r="E117" s="2459"/>
      <c r="F117" s="2459"/>
      <c r="G117" s="2459"/>
      <c r="H117" s="2459"/>
      <c r="I117" s="2459"/>
      <c r="J117" s="2452" t="str">
        <f>BPCE!A760</f>
        <v>Algérie</v>
      </c>
      <c r="K117" s="2852">
        <f>BPCE!C760</f>
        <v>40</v>
      </c>
      <c r="L117" s="2460"/>
      <c r="M117" s="2460"/>
      <c r="N117" s="2460"/>
      <c r="O117" s="2460"/>
      <c r="P117" s="2460"/>
      <c r="Q117" s="2460"/>
      <c r="R117" s="2455" t="str">
        <f>SG!A815</f>
        <v>Allemagne</v>
      </c>
      <c r="S117" s="2853">
        <f>SG!C815</f>
        <v>191</v>
      </c>
      <c r="T117" s="2461"/>
      <c r="U117" s="2461"/>
      <c r="V117" s="2461"/>
      <c r="W117" s="2461"/>
      <c r="X117" s="2461"/>
      <c r="Y117" s="2461"/>
      <c r="Z117" s="733" t="str">
        <f>CA!A994</f>
        <v>Irlande</v>
      </c>
      <c r="AA117" s="2854">
        <f>CA!C994</f>
        <v>96</v>
      </c>
      <c r="AB117" s="2463"/>
      <c r="AC117" s="2463"/>
      <c r="AD117" s="2463"/>
      <c r="AE117" s="2463"/>
      <c r="AF117" s="2463"/>
      <c r="AG117" s="2463"/>
      <c r="AH117" s="2860" t="str">
        <f>CM!A509</f>
        <v>Allemagne</v>
      </c>
      <c r="AI117" s="2855">
        <f>CM!C509</f>
        <v>30</v>
      </c>
      <c r="AJ117" s="2467"/>
      <c r="AK117" s="2467"/>
      <c r="AL117" s="2467"/>
      <c r="AM117" s="2467"/>
      <c r="AN117" s="2467"/>
      <c r="AO117" s="2467"/>
      <c r="AP117" s="672" t="str">
        <f>'synthèse globale '!H2859</f>
        <v>République Tchèque</v>
      </c>
      <c r="AQ117" s="2871">
        <f>'synthèse globale '!H2876</f>
        <v>653</v>
      </c>
      <c r="AR117" s="2872"/>
    </row>
    <row r="118" spans="1:44" x14ac:dyDescent="0.25">
      <c r="A118" s="2438">
        <v>9</v>
      </c>
      <c r="B118" s="2851" t="str">
        <f>BNP!A870</f>
        <v>Allemagne</v>
      </c>
      <c r="C118" s="2851">
        <f>BNP!C870</f>
        <v>297</v>
      </c>
      <c r="D118" s="2459"/>
      <c r="E118" s="2867"/>
      <c r="F118" s="2867"/>
      <c r="G118" s="2867"/>
      <c r="H118" s="2867"/>
      <c r="I118" s="2867"/>
      <c r="J118" s="2452" t="str">
        <f>BPCE!A761</f>
        <v>Singapour</v>
      </c>
      <c r="K118" s="2852">
        <f>BPCE!C761</f>
        <v>39</v>
      </c>
      <c r="L118" s="2460"/>
      <c r="M118" s="2868"/>
      <c r="N118" s="2868"/>
      <c r="O118" s="2868"/>
      <c r="P118" s="2868"/>
      <c r="Q118" s="2868"/>
      <c r="R118" s="2455" t="str">
        <f>SG!A816</f>
        <v>Russie</v>
      </c>
      <c r="S118" s="2853">
        <f>SG!C816</f>
        <v>187</v>
      </c>
      <c r="T118" s="2461"/>
      <c r="U118" s="2461"/>
      <c r="V118" s="2461"/>
      <c r="W118" s="2461"/>
      <c r="X118" s="2461"/>
      <c r="Y118" s="2461"/>
      <c r="Z118" s="733" t="str">
        <f>CA!A995</f>
        <v>Pologne</v>
      </c>
      <c r="AA118" s="2448">
        <f>CA!C995</f>
        <v>86</v>
      </c>
      <c r="AB118" s="2463"/>
      <c r="AC118" s="2463"/>
      <c r="AD118" s="2463"/>
      <c r="AE118" s="2463"/>
      <c r="AF118" s="2463"/>
      <c r="AG118" s="2463"/>
      <c r="AH118" s="2860" t="str">
        <f>CM!A510</f>
        <v>Singapour</v>
      </c>
      <c r="AI118" s="2861">
        <f>CM!C510</f>
        <v>19</v>
      </c>
      <c r="AJ118" s="2467"/>
      <c r="AK118" s="2467"/>
      <c r="AL118" s="2467"/>
      <c r="AM118" s="2467"/>
      <c r="AN118" s="2467"/>
      <c r="AO118" s="2467"/>
      <c r="AP118" s="672" t="str">
        <f>'synthèse globale '!H2860</f>
        <v>Allemagne</v>
      </c>
      <c r="AQ118" s="2871">
        <f>'synthèse globale '!H2877</f>
        <v>633</v>
      </c>
      <c r="AR118" s="2872"/>
    </row>
    <row r="119" spans="1:44" x14ac:dyDescent="0.25">
      <c r="A119" s="3115">
        <v>10</v>
      </c>
      <c r="B119" s="2862" t="str">
        <f>BNP!A871</f>
        <v>Brésil</v>
      </c>
      <c r="C119" s="3300">
        <f>BNP!C871</f>
        <v>214</v>
      </c>
      <c r="D119" s="2459"/>
      <c r="E119" s="2459"/>
      <c r="F119" s="2459"/>
      <c r="G119" s="2459"/>
      <c r="H119" s="2459"/>
      <c r="I119" s="2459"/>
      <c r="J119" s="2863" t="str">
        <f>BPCE!A762</f>
        <v>Cameroun</v>
      </c>
      <c r="K119" s="2863">
        <f>BPCE!C762</f>
        <v>37</v>
      </c>
      <c r="L119" s="2460"/>
      <c r="M119" s="2460"/>
      <c r="N119" s="2460"/>
      <c r="O119" s="2460"/>
      <c r="P119" s="2460"/>
      <c r="Q119" s="2460"/>
      <c r="R119" s="2455" t="str">
        <f>SG!A817</f>
        <v>Japon</v>
      </c>
      <c r="S119" s="2455">
        <f>SG!C817</f>
        <v>179</v>
      </c>
      <c r="T119" s="2455"/>
      <c r="U119" s="2455"/>
      <c r="V119" s="2455"/>
      <c r="W119" s="2455"/>
      <c r="X119" s="2455"/>
      <c r="Y119" s="2455"/>
      <c r="Z119" s="733" t="str">
        <f>CA!A996</f>
        <v>Allemagne</v>
      </c>
      <c r="AA119" s="733">
        <f>CA!C996</f>
        <v>71</v>
      </c>
      <c r="AB119" s="733"/>
      <c r="AC119" s="733"/>
      <c r="AD119" s="733"/>
      <c r="AE119" s="733"/>
      <c r="AF119" s="733"/>
      <c r="AG119" s="733"/>
      <c r="AH119" s="2860" t="str">
        <f>CM!A511</f>
        <v>Tunisie</v>
      </c>
      <c r="AI119" s="2860">
        <f>CM!C511</f>
        <v>15</v>
      </c>
      <c r="AJ119" s="2860"/>
      <c r="AK119" s="2860"/>
      <c r="AL119" s="2860"/>
      <c r="AM119" s="2860"/>
      <c r="AN119" s="2860"/>
      <c r="AO119" s="2860"/>
      <c r="AP119" t="str">
        <f>'synthèse globale '!H2861</f>
        <v>Hong Kong</v>
      </c>
      <c r="AQ119">
        <f>'synthèse globale '!H2878</f>
        <v>436</v>
      </c>
    </row>
    <row r="128" spans="1:44" ht="15" customHeight="1" x14ac:dyDescent="0.25">
      <c r="B128" s="2480"/>
      <c r="C128" s="2476"/>
      <c r="D128" s="2476"/>
      <c r="E128" s="2476"/>
      <c r="F128" s="2476"/>
      <c r="G128" s="2476"/>
      <c r="H128" s="2476"/>
      <c r="I128" s="2476"/>
    </row>
    <row r="129" spans="2:9" x14ac:dyDescent="0.25">
      <c r="B129" s="27"/>
      <c r="C129" s="27"/>
      <c r="D129" s="27"/>
      <c r="E129" s="27"/>
      <c r="F129" s="27"/>
      <c r="G129" s="27"/>
      <c r="H129" s="27"/>
      <c r="I129" s="27"/>
    </row>
    <row r="130" spans="2:9" x14ac:dyDescent="0.25">
      <c r="B130" s="27"/>
      <c r="C130" s="27"/>
      <c r="D130" s="27"/>
      <c r="E130" s="27"/>
      <c r="F130" s="27"/>
      <c r="G130" s="27"/>
      <c r="H130" s="27"/>
      <c r="I130" s="27"/>
    </row>
    <row r="131" spans="2:9" x14ac:dyDescent="0.25">
      <c r="B131" s="27"/>
      <c r="C131" s="27"/>
      <c r="D131" s="27"/>
      <c r="E131" s="27"/>
      <c r="F131" s="27"/>
      <c r="G131" s="27"/>
      <c r="H131" s="27"/>
      <c r="I131" s="27"/>
    </row>
    <row r="132" spans="2:9" x14ac:dyDescent="0.25">
      <c r="B132" s="27"/>
      <c r="C132" s="27"/>
      <c r="D132" s="27"/>
      <c r="E132" s="27"/>
      <c r="F132" s="27"/>
      <c r="G132" s="27"/>
      <c r="H132" s="27"/>
      <c r="I132" s="27"/>
    </row>
    <row r="133" spans="2:9" x14ac:dyDescent="0.25">
      <c r="B133" s="27"/>
      <c r="C133" s="27"/>
      <c r="D133" s="27"/>
      <c r="E133" s="27"/>
      <c r="F133" s="27"/>
      <c r="G133" s="27"/>
      <c r="H133" s="27"/>
      <c r="I133" s="27"/>
    </row>
    <row r="134" spans="2:9" x14ac:dyDescent="0.25">
      <c r="B134" s="27"/>
      <c r="C134" s="27"/>
      <c r="D134" s="27"/>
      <c r="E134" s="27"/>
      <c r="F134" s="27"/>
      <c r="G134" s="27"/>
      <c r="H134" s="27"/>
      <c r="I134" s="27"/>
    </row>
    <row r="139" spans="2:9" ht="14.25" customHeight="1" x14ac:dyDescent="0.25"/>
  </sheetData>
  <sheetProtection algorithmName="SHA-512" hashValue="U+VK0ExAHmlG6d3qL8Rdi8Tnca5VXBHSxHs5cS6aCkJO8fbkeGw5D/ipSfXYtLGzes4zWI/CcmpmtI8ONdUNGw==" saltValue="k/BaD1wJqzGD9WJjrx/9IA==" spinCount="100000" sheet="1" objects="1" scenarios="1"/>
  <sortState ref="B93:F97">
    <sortCondition descending="1" ref="E93:E97"/>
  </sortState>
  <mergeCells count="18">
    <mergeCell ref="T62:Y62"/>
    <mergeCell ref="AB62:AG62"/>
    <mergeCell ref="AJ62:AO62"/>
    <mergeCell ref="AR62:AT62"/>
    <mergeCell ref="D62:I62"/>
    <mergeCell ref="L62:Q62"/>
    <mergeCell ref="AR4:AT4"/>
    <mergeCell ref="D32:I32"/>
    <mergeCell ref="L32:Q32"/>
    <mergeCell ref="T32:Y32"/>
    <mergeCell ref="AB32:AG32"/>
    <mergeCell ref="AJ32:AO32"/>
    <mergeCell ref="AR32:AT32"/>
    <mergeCell ref="D4:I4"/>
    <mergeCell ref="L4:Q4"/>
    <mergeCell ref="T4:Y4"/>
    <mergeCell ref="AB4:AG4"/>
    <mergeCell ref="AJ4:AO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12</vt:i4>
      </vt:variant>
    </vt:vector>
  </HeadingPairs>
  <TitlesOfParts>
    <vt:vector size="31" baseType="lpstr">
      <vt:lpstr>BNP avec amende</vt:lpstr>
      <vt:lpstr>BNP</vt:lpstr>
      <vt:lpstr>Crédit Mutuel</vt:lpstr>
      <vt:lpstr>BPCE</vt:lpstr>
      <vt:lpstr>SG</vt:lpstr>
      <vt:lpstr>CA</vt:lpstr>
      <vt:lpstr>CM</vt:lpstr>
      <vt:lpstr>synthèse globale </vt:lpstr>
      <vt:lpstr>TOPS</vt:lpstr>
      <vt:lpstr>synthèse avc amende BNP</vt:lpstr>
      <vt:lpstr>Comparaison 2013-2014 </vt:lpstr>
      <vt:lpstr>Données 2013 TJN</vt:lpstr>
      <vt:lpstr>Données 2013 GAO</vt:lpstr>
      <vt:lpstr>catégories activités résultat</vt:lpstr>
      <vt:lpstr>Catégories activités CBCR</vt:lpstr>
      <vt:lpstr>Activités par banque par pays</vt:lpstr>
      <vt:lpstr>impôt théorique vs effectif</vt:lpstr>
      <vt:lpstr>Liste UE</vt:lpstr>
      <vt:lpstr>bénefs PFJ</vt:lpstr>
      <vt:lpstr>'Comparaison 2013-2014 '!Impression_des_titres</vt:lpstr>
      <vt:lpstr>'Données 2013 TJN'!Impression_des_titres</vt:lpstr>
      <vt:lpstr>'synthèse avc amende BNP'!Impression_des_titres</vt:lpstr>
      <vt:lpstr>'synthèse globale '!Impression_des_titres</vt:lpstr>
      <vt:lpstr>'Catégories activités CBCR'!Zone_d_impression</vt:lpstr>
      <vt:lpstr>'catégories activités résultat'!Zone_d_impression</vt:lpstr>
      <vt:lpstr>'Comparaison 2013-2014 '!Zone_d_impression</vt:lpstr>
      <vt:lpstr>'Données 2013 TJN'!Zone_d_impression</vt:lpstr>
      <vt:lpstr>'impôt théorique vs effectif'!Zone_d_impression</vt:lpstr>
      <vt:lpstr>'Liste UE'!Zone_d_impression</vt:lpstr>
      <vt:lpstr>'synthèse avc amende BNP'!Zone_d_impression</vt:lpstr>
      <vt:lpstr>'synthèse globale 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NIAUDET Gregoire</dc:creator>
  <cp:lastModifiedBy>Lucie WATRINET</cp:lastModifiedBy>
  <cp:revision/>
  <cp:lastPrinted>2016-02-23T16:52:52Z</cp:lastPrinted>
  <dcterms:created xsi:type="dcterms:W3CDTF">2014-08-20T09:29:52Z</dcterms:created>
  <dcterms:modified xsi:type="dcterms:W3CDTF">2016-03-15T20:43:02Z</dcterms:modified>
</cp:coreProperties>
</file>